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Ova_radna_sveska" defaultThemeVersion="124226"/>
  <mc:AlternateContent xmlns:mc="http://schemas.openxmlformats.org/markup-compatibility/2006">
    <mc:Choice Requires="x15">
      <x15ac:absPath xmlns:x15ac="http://schemas.microsoft.com/office/spreadsheetml/2010/11/ac" url="C:\Users\samra\Desktop\"/>
    </mc:Choice>
  </mc:AlternateContent>
  <xr:revisionPtr revIDLastSave="0" documentId="8_{F8A223BA-D853-4988-8DAB-D3445019A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eban dio" sheetId="1" r:id="rId1"/>
  </sheets>
  <definedNames>
    <definedName name="_xlnm._FilterDatabase" localSheetId="0" hidden="1">'Poseban dio'!$A$1:$BK$9241</definedName>
    <definedName name="_xlnm.Print_Area" localSheetId="0">'Poseban dio'!$A$1:$BK$4768</definedName>
  </definedNames>
  <calcPr calcId="191029"/>
</workbook>
</file>

<file path=xl/calcChain.xml><?xml version="1.0" encoding="utf-8"?>
<calcChain xmlns="http://schemas.openxmlformats.org/spreadsheetml/2006/main">
  <c r="AW3835" i="1" l="1"/>
  <c r="AW2388" i="1"/>
  <c r="AW2153" i="1"/>
  <c r="AW1761" i="1"/>
  <c r="AW1385" i="1"/>
  <c r="AW110" i="1"/>
  <c r="AW101" i="1"/>
  <c r="AW76" i="1"/>
  <c r="AW68" i="1"/>
  <c r="AE1761" i="1"/>
  <c r="AE312" i="1"/>
  <c r="M4576" i="1"/>
  <c r="M4575" i="1"/>
  <c r="M4564" i="1"/>
  <c r="M4556" i="1"/>
  <c r="M2062" i="1"/>
  <c r="M2053" i="1"/>
  <c r="M1886" i="1"/>
  <c r="M1717" i="1"/>
  <c r="M1712" i="1"/>
  <c r="M1708" i="1"/>
  <c r="P4059" i="1" l="1"/>
  <c r="Y3835" i="1" l="1"/>
  <c r="BI3790" i="1"/>
  <c r="Y3771" i="1"/>
  <c r="Y3779" i="1"/>
  <c r="Y3791" i="1" l="1"/>
  <c r="Y3790" i="1"/>
  <c r="Y3786" i="1"/>
  <c r="Y4524" i="1" l="1"/>
  <c r="Y4489" i="1" l="1"/>
  <c r="Y4460" i="1"/>
  <c r="Y4661" i="1" l="1"/>
  <c r="Y3459" i="1"/>
  <c r="Y3451" i="1"/>
  <c r="Y1503" i="1" l="1"/>
  <c r="AU4653" i="1" l="1"/>
  <c r="Y1502" i="1" l="1"/>
  <c r="BI1761" i="1" l="1"/>
  <c r="AW1561" i="1" l="1"/>
  <c r="AW1301" i="1" l="1"/>
  <c r="X110" i="1" l="1"/>
  <c r="X4073" i="1"/>
  <c r="X4479" i="1"/>
  <c r="X4473" i="1"/>
  <c r="X4470" i="1"/>
  <c r="X4460" i="1"/>
  <c r="X769" i="1" l="1"/>
  <c r="X766" i="1"/>
  <c r="X762" i="1"/>
  <c r="BH3644" i="1" l="1"/>
  <c r="BH1844" i="1" l="1"/>
  <c r="AW1844" i="1"/>
  <c r="AW1711" i="1" l="1"/>
  <c r="AW1886" i="1" l="1"/>
  <c r="AW1877" i="1"/>
  <c r="J21" i="1"/>
  <c r="K21" i="1"/>
  <c r="L21" i="1"/>
  <c r="M21" i="1"/>
  <c r="N21" i="1"/>
  <c r="O21" i="1"/>
  <c r="Q21" i="1"/>
  <c r="R21" i="1"/>
  <c r="T21" i="1"/>
  <c r="U21" i="1"/>
  <c r="V21" i="1"/>
  <c r="W21" i="1"/>
  <c r="X21" i="1"/>
  <c r="Y21" i="1"/>
  <c r="AB21" i="1"/>
  <c r="AC21" i="1"/>
  <c r="AD21" i="1"/>
  <c r="AE21" i="1"/>
  <c r="AF21" i="1"/>
  <c r="AG21" i="1"/>
  <c r="AI21" i="1"/>
  <c r="AJ21" i="1"/>
  <c r="AK21" i="1"/>
  <c r="AL21" i="1"/>
  <c r="AM21" i="1"/>
  <c r="AN21" i="1"/>
  <c r="AO21" i="1"/>
  <c r="AP21" i="1"/>
  <c r="AQ21" i="1"/>
  <c r="AT21" i="1"/>
  <c r="AU21" i="1"/>
  <c r="AV21" i="1"/>
  <c r="AW21" i="1"/>
  <c r="AX21" i="1"/>
  <c r="AY21" i="1"/>
  <c r="BA21" i="1"/>
  <c r="BB21" i="1"/>
  <c r="BC21" i="1"/>
  <c r="BD21" i="1"/>
  <c r="BE21" i="1"/>
  <c r="BF21" i="1"/>
  <c r="BG21" i="1"/>
  <c r="BH21" i="1"/>
  <c r="BI21" i="1"/>
  <c r="AZ64" i="1"/>
  <c r="AH64" i="1"/>
  <c r="AH65" i="1"/>
  <c r="P64" i="1"/>
  <c r="X4074" i="1" l="1"/>
  <c r="M4074" i="1"/>
  <c r="X4062" i="1"/>
  <c r="M4062" i="1"/>
  <c r="X4054" i="1"/>
  <c r="M4054" i="1"/>
  <c r="AE110" i="1" l="1"/>
  <c r="W3233" i="1" l="1"/>
  <c r="W3219" i="1"/>
  <c r="W3216" i="1"/>
  <c r="BG3791" i="1" l="1"/>
  <c r="AX3791" i="1"/>
  <c r="BG3781" i="1"/>
  <c r="AX3781" i="1"/>
  <c r="BG3779" i="1"/>
  <c r="AX3779" i="1"/>
  <c r="BG3771" i="1"/>
  <c r="AX3771" i="1"/>
  <c r="AX3790" i="1"/>
  <c r="N844" i="1" l="1"/>
  <c r="N852" i="1"/>
  <c r="W4414" i="1" l="1"/>
  <c r="W3771" i="1" l="1"/>
  <c r="BG4368" i="1" l="1"/>
  <c r="BG4444" i="1" l="1"/>
  <c r="M1761" i="1" l="1"/>
  <c r="BG2479" i="1" l="1"/>
  <c r="BG2477" i="1"/>
  <c r="BG2473" i="1"/>
  <c r="BG2474" i="1"/>
  <c r="BG1761" i="1"/>
  <c r="AW1757" i="1" l="1"/>
  <c r="AW2479" i="1"/>
  <c r="AW2477" i="1"/>
  <c r="AW2474" i="1"/>
  <c r="AW2473" i="1"/>
  <c r="AW2470" i="1"/>
  <c r="AW1307" i="1"/>
  <c r="I3406" i="1" l="1"/>
  <c r="AZ939" i="1" l="1"/>
  <c r="AZ938" i="1" s="1"/>
  <c r="AH939" i="1"/>
  <c r="P939" i="1"/>
  <c r="P938" i="1" s="1"/>
  <c r="BI938" i="1"/>
  <c r="BI937" i="1" s="1"/>
  <c r="BH938" i="1"/>
  <c r="BH937" i="1" s="1"/>
  <c r="BG938" i="1"/>
  <c r="BG937" i="1" s="1"/>
  <c r="BF938" i="1"/>
  <c r="BF937" i="1" s="1"/>
  <c r="BE938" i="1"/>
  <c r="BE937" i="1" s="1"/>
  <c r="BD938" i="1"/>
  <c r="BD937" i="1" s="1"/>
  <c r="BC938" i="1"/>
  <c r="BC937" i="1" s="1"/>
  <c r="BB938" i="1"/>
  <c r="BB937" i="1" s="1"/>
  <c r="BA938" i="1"/>
  <c r="BA937" i="1" s="1"/>
  <c r="AY938" i="1"/>
  <c r="AY937" i="1" s="1"/>
  <c r="AX938" i="1"/>
  <c r="AX937" i="1" s="1"/>
  <c r="AW938" i="1"/>
  <c r="AW937" i="1" s="1"/>
  <c r="AV938" i="1"/>
  <c r="AV937" i="1" s="1"/>
  <c r="AU938" i="1"/>
  <c r="AU937" i="1" s="1"/>
  <c r="AT938" i="1"/>
  <c r="AT937" i="1" s="1"/>
  <c r="AQ938" i="1"/>
  <c r="AQ937" i="1" s="1"/>
  <c r="AP938" i="1"/>
  <c r="AP937" i="1" s="1"/>
  <c r="AO938" i="1"/>
  <c r="AO937" i="1" s="1"/>
  <c r="AN938" i="1"/>
  <c r="AN937" i="1" s="1"/>
  <c r="AM938" i="1"/>
  <c r="AM937" i="1" s="1"/>
  <c r="AL938" i="1"/>
  <c r="AL937" i="1" s="1"/>
  <c r="AK938" i="1"/>
  <c r="AK937" i="1" s="1"/>
  <c r="AJ938" i="1"/>
  <c r="AJ937" i="1" s="1"/>
  <c r="AI938" i="1"/>
  <c r="AI937" i="1" s="1"/>
  <c r="AG938" i="1"/>
  <c r="AG937" i="1" s="1"/>
  <c r="AF938" i="1"/>
  <c r="AF937" i="1" s="1"/>
  <c r="AE938" i="1"/>
  <c r="AE937" i="1" s="1"/>
  <c r="AD938" i="1"/>
  <c r="AD937" i="1" s="1"/>
  <c r="AC938" i="1"/>
  <c r="AC937" i="1" s="1"/>
  <c r="AB938" i="1"/>
  <c r="AB937" i="1" s="1"/>
  <c r="Y938" i="1"/>
  <c r="Y937" i="1" s="1"/>
  <c r="X938" i="1"/>
  <c r="X937" i="1" s="1"/>
  <c r="W938" i="1"/>
  <c r="W937" i="1" s="1"/>
  <c r="V938" i="1"/>
  <c r="V937" i="1" s="1"/>
  <c r="U938" i="1"/>
  <c r="U937" i="1" s="1"/>
  <c r="T938" i="1"/>
  <c r="T937" i="1" s="1"/>
  <c r="S938" i="1"/>
  <c r="S937" i="1" s="1"/>
  <c r="R938" i="1"/>
  <c r="R937" i="1" s="1"/>
  <c r="Q938" i="1"/>
  <c r="Q937" i="1" s="1"/>
  <c r="O938" i="1"/>
  <c r="O937" i="1" s="1"/>
  <c r="N938" i="1"/>
  <c r="N937" i="1" s="1"/>
  <c r="M938" i="1"/>
  <c r="M937" i="1" s="1"/>
  <c r="L938" i="1"/>
  <c r="L937" i="1" s="1"/>
  <c r="K938" i="1"/>
  <c r="K937" i="1" s="1"/>
  <c r="J938" i="1"/>
  <c r="J937" i="1" s="1"/>
  <c r="I938" i="1"/>
  <c r="I937" i="1" s="1"/>
  <c r="AZ857" i="1"/>
  <c r="AZ856" i="1" s="1"/>
  <c r="AH857" i="1"/>
  <c r="P857" i="1"/>
  <c r="P856" i="1" s="1"/>
  <c r="BI856" i="1"/>
  <c r="BI855" i="1" s="1"/>
  <c r="BH856" i="1"/>
  <c r="BH855" i="1" s="1"/>
  <c r="BG856" i="1"/>
  <c r="BG855" i="1" s="1"/>
  <c r="BF856" i="1"/>
  <c r="BF855" i="1" s="1"/>
  <c r="BE856" i="1"/>
  <c r="BE855" i="1" s="1"/>
  <c r="BD856" i="1"/>
  <c r="BD855" i="1" s="1"/>
  <c r="BC856" i="1"/>
  <c r="BC855" i="1" s="1"/>
  <c r="BB856" i="1"/>
  <c r="BB855" i="1" s="1"/>
  <c r="BA856" i="1"/>
  <c r="BA855" i="1" s="1"/>
  <c r="AY856" i="1"/>
  <c r="AY855" i="1" s="1"/>
  <c r="AX856" i="1"/>
  <c r="AX855" i="1" s="1"/>
  <c r="AW856" i="1"/>
  <c r="AW855" i="1" s="1"/>
  <c r="AV856" i="1"/>
  <c r="AV855" i="1" s="1"/>
  <c r="AU856" i="1"/>
  <c r="AU855" i="1" s="1"/>
  <c r="AT856" i="1"/>
  <c r="AT855" i="1" s="1"/>
  <c r="AQ856" i="1"/>
  <c r="AQ855" i="1" s="1"/>
  <c r="AP856" i="1"/>
  <c r="AP855" i="1" s="1"/>
  <c r="AO856" i="1"/>
  <c r="AO855" i="1" s="1"/>
  <c r="AN856" i="1"/>
  <c r="AN855" i="1" s="1"/>
  <c r="AM856" i="1"/>
  <c r="AM855" i="1" s="1"/>
  <c r="AL856" i="1"/>
  <c r="AL855" i="1" s="1"/>
  <c r="AK856" i="1"/>
  <c r="AK855" i="1" s="1"/>
  <c r="AJ856" i="1"/>
  <c r="AJ855" i="1" s="1"/>
  <c r="AI856" i="1"/>
  <c r="AI855" i="1" s="1"/>
  <c r="AG856" i="1"/>
  <c r="AG855" i="1" s="1"/>
  <c r="AF856" i="1"/>
  <c r="AF855" i="1" s="1"/>
  <c r="AE856" i="1"/>
  <c r="AE855" i="1" s="1"/>
  <c r="AD856" i="1"/>
  <c r="AD855" i="1" s="1"/>
  <c r="AC856" i="1"/>
  <c r="AC855" i="1" s="1"/>
  <c r="AB856" i="1"/>
  <c r="AB855" i="1" s="1"/>
  <c r="Y856" i="1"/>
  <c r="Y855" i="1" s="1"/>
  <c r="X856" i="1"/>
  <c r="X855" i="1" s="1"/>
  <c r="W856" i="1"/>
  <c r="W855" i="1" s="1"/>
  <c r="V856" i="1"/>
  <c r="V855" i="1" s="1"/>
  <c r="U856" i="1"/>
  <c r="U855" i="1" s="1"/>
  <c r="T856" i="1"/>
  <c r="T855" i="1" s="1"/>
  <c r="S856" i="1"/>
  <c r="S855" i="1" s="1"/>
  <c r="R856" i="1"/>
  <c r="R855" i="1" s="1"/>
  <c r="Q856" i="1"/>
  <c r="Q855" i="1" s="1"/>
  <c r="O856" i="1"/>
  <c r="O855" i="1" s="1"/>
  <c r="N856" i="1"/>
  <c r="N855" i="1" s="1"/>
  <c r="M856" i="1"/>
  <c r="M855" i="1" s="1"/>
  <c r="L856" i="1"/>
  <c r="L855" i="1" s="1"/>
  <c r="K856" i="1"/>
  <c r="K855" i="1" s="1"/>
  <c r="J856" i="1"/>
  <c r="J855" i="1" s="1"/>
  <c r="I856" i="1"/>
  <c r="I855" i="1" s="1"/>
  <c r="AZ443" i="1"/>
  <c r="AZ442" i="1" s="1"/>
  <c r="AH443" i="1"/>
  <c r="AH442" i="1" s="1"/>
  <c r="AH441" i="1" s="1"/>
  <c r="P443" i="1"/>
  <c r="P442" i="1" s="1"/>
  <c r="BI442" i="1"/>
  <c r="BI441" i="1" s="1"/>
  <c r="BH442" i="1"/>
  <c r="BH441" i="1" s="1"/>
  <c r="BG442" i="1"/>
  <c r="BG441" i="1" s="1"/>
  <c r="BF442" i="1"/>
  <c r="BF441" i="1" s="1"/>
  <c r="BE442" i="1"/>
  <c r="BE441" i="1" s="1"/>
  <c r="BD442" i="1"/>
  <c r="BD441" i="1" s="1"/>
  <c r="BC442" i="1"/>
  <c r="BC441" i="1" s="1"/>
  <c r="BB442" i="1"/>
  <c r="BB441" i="1" s="1"/>
  <c r="BA442" i="1"/>
  <c r="BA441" i="1" s="1"/>
  <c r="AY442" i="1"/>
  <c r="AY441" i="1" s="1"/>
  <c r="AX442" i="1"/>
  <c r="AX441" i="1" s="1"/>
  <c r="AW442" i="1"/>
  <c r="AW441" i="1" s="1"/>
  <c r="AV442" i="1"/>
  <c r="AV441" i="1" s="1"/>
  <c r="AU442" i="1"/>
  <c r="AU441" i="1" s="1"/>
  <c r="AT442" i="1"/>
  <c r="AT441" i="1" s="1"/>
  <c r="AQ442" i="1"/>
  <c r="AQ441" i="1" s="1"/>
  <c r="AP442" i="1"/>
  <c r="AP441" i="1" s="1"/>
  <c r="AO442" i="1"/>
  <c r="AO441" i="1" s="1"/>
  <c r="AN442" i="1"/>
  <c r="AN441" i="1" s="1"/>
  <c r="AM442" i="1"/>
  <c r="AM441" i="1" s="1"/>
  <c r="AL442" i="1"/>
  <c r="AL441" i="1" s="1"/>
  <c r="AK442" i="1"/>
  <c r="AK441" i="1" s="1"/>
  <c r="AJ442" i="1"/>
  <c r="AJ441" i="1" s="1"/>
  <c r="AI442" i="1"/>
  <c r="AI441" i="1" s="1"/>
  <c r="AG442" i="1"/>
  <c r="AG441" i="1" s="1"/>
  <c r="AF442" i="1"/>
  <c r="AF441" i="1" s="1"/>
  <c r="AE442" i="1"/>
  <c r="AE441" i="1" s="1"/>
  <c r="AD442" i="1"/>
  <c r="AD441" i="1" s="1"/>
  <c r="AC442" i="1"/>
  <c r="AC441" i="1" s="1"/>
  <c r="AB442" i="1"/>
  <c r="AB441" i="1" s="1"/>
  <c r="Y442" i="1"/>
  <c r="Y441" i="1" s="1"/>
  <c r="X442" i="1"/>
  <c r="X441" i="1" s="1"/>
  <c r="W442" i="1"/>
  <c r="W441" i="1" s="1"/>
  <c r="V442" i="1"/>
  <c r="V441" i="1" s="1"/>
  <c r="U442" i="1"/>
  <c r="U441" i="1" s="1"/>
  <c r="T442" i="1"/>
  <c r="T441" i="1" s="1"/>
  <c r="S442" i="1"/>
  <c r="S441" i="1" s="1"/>
  <c r="R442" i="1"/>
  <c r="R441" i="1" s="1"/>
  <c r="Q442" i="1"/>
  <c r="Q441" i="1" s="1"/>
  <c r="O442" i="1"/>
  <c r="O441" i="1" s="1"/>
  <c r="N442" i="1"/>
  <c r="N441" i="1" s="1"/>
  <c r="M442" i="1"/>
  <c r="M441" i="1" s="1"/>
  <c r="L442" i="1"/>
  <c r="L441" i="1" s="1"/>
  <c r="K442" i="1"/>
  <c r="K441" i="1" s="1"/>
  <c r="J442" i="1"/>
  <c r="J441" i="1" s="1"/>
  <c r="I442" i="1"/>
  <c r="I441" i="1" s="1"/>
  <c r="AZ238" i="1"/>
  <c r="AZ237" i="1" s="1"/>
  <c r="AH238" i="1"/>
  <c r="P238" i="1"/>
  <c r="P237" i="1" s="1"/>
  <c r="BI237" i="1"/>
  <c r="BI236" i="1" s="1"/>
  <c r="BH237" i="1"/>
  <c r="BH236" i="1" s="1"/>
  <c r="BG237" i="1"/>
  <c r="BG236" i="1" s="1"/>
  <c r="BF237" i="1"/>
  <c r="BF236" i="1" s="1"/>
  <c r="BE237" i="1"/>
  <c r="BE236" i="1" s="1"/>
  <c r="BD237" i="1"/>
  <c r="BD236" i="1" s="1"/>
  <c r="BC237" i="1"/>
  <c r="BC236" i="1" s="1"/>
  <c r="BB237" i="1"/>
  <c r="BB236" i="1" s="1"/>
  <c r="BA237" i="1"/>
  <c r="BA236" i="1" s="1"/>
  <c r="AY237" i="1"/>
  <c r="AY236" i="1" s="1"/>
  <c r="AX237" i="1"/>
  <c r="AX236" i="1" s="1"/>
  <c r="AW237" i="1"/>
  <c r="AW236" i="1" s="1"/>
  <c r="AV237" i="1"/>
  <c r="AV236" i="1" s="1"/>
  <c r="AU237" i="1"/>
  <c r="AU236" i="1" s="1"/>
  <c r="AT237" i="1"/>
  <c r="AT236" i="1" s="1"/>
  <c r="AQ237" i="1"/>
  <c r="AQ236" i="1" s="1"/>
  <c r="AP237" i="1"/>
  <c r="AP236" i="1" s="1"/>
  <c r="AO237" i="1"/>
  <c r="AO236" i="1" s="1"/>
  <c r="AN237" i="1"/>
  <c r="AN236" i="1" s="1"/>
  <c r="AM237" i="1"/>
  <c r="AM236" i="1" s="1"/>
  <c r="AL237" i="1"/>
  <c r="AL236" i="1" s="1"/>
  <c r="AK237" i="1"/>
  <c r="AK236" i="1" s="1"/>
  <c r="AJ237" i="1"/>
  <c r="AJ236" i="1" s="1"/>
  <c r="AI237" i="1"/>
  <c r="AI236" i="1" s="1"/>
  <c r="AG237" i="1"/>
  <c r="AG236" i="1" s="1"/>
  <c r="AF237" i="1"/>
  <c r="AF236" i="1" s="1"/>
  <c r="AE237" i="1"/>
  <c r="AE236" i="1" s="1"/>
  <c r="AD237" i="1"/>
  <c r="AD236" i="1" s="1"/>
  <c r="AC237" i="1"/>
  <c r="AC236" i="1" s="1"/>
  <c r="AB237" i="1"/>
  <c r="AB236" i="1" s="1"/>
  <c r="Y237" i="1"/>
  <c r="Y236" i="1" s="1"/>
  <c r="X237" i="1"/>
  <c r="X236" i="1" s="1"/>
  <c r="W237" i="1"/>
  <c r="W236" i="1" s="1"/>
  <c r="V237" i="1"/>
  <c r="V236" i="1" s="1"/>
  <c r="U237" i="1"/>
  <c r="U236" i="1" s="1"/>
  <c r="T237" i="1"/>
  <c r="T236" i="1" s="1"/>
  <c r="S237" i="1"/>
  <c r="S236" i="1" s="1"/>
  <c r="R237" i="1"/>
  <c r="R236" i="1" s="1"/>
  <c r="Q237" i="1"/>
  <c r="Q236" i="1" s="1"/>
  <c r="O237" i="1"/>
  <c r="O236" i="1" s="1"/>
  <c r="N237" i="1"/>
  <c r="N236" i="1" s="1"/>
  <c r="M237" i="1"/>
  <c r="M236" i="1" s="1"/>
  <c r="L237" i="1"/>
  <c r="L236" i="1" s="1"/>
  <c r="K237" i="1"/>
  <c r="K236" i="1" s="1"/>
  <c r="J237" i="1"/>
  <c r="J236" i="1" s="1"/>
  <c r="I237" i="1"/>
  <c r="I236" i="1" s="1"/>
  <c r="AZ937" i="1" l="1"/>
  <c r="P937" i="1"/>
  <c r="AH938" i="1"/>
  <c r="AZ855" i="1"/>
  <c r="P855" i="1"/>
  <c r="AH856" i="1"/>
  <c r="P441" i="1"/>
  <c r="AZ441" i="1"/>
  <c r="AH237" i="1"/>
  <c r="AH236" i="1" s="1"/>
  <c r="P236" i="1"/>
  <c r="AZ236" i="1"/>
  <c r="AH937" i="1" l="1"/>
  <c r="AH855" i="1"/>
  <c r="V4165" i="1" l="1"/>
  <c r="V1880" i="1" l="1"/>
  <c r="V1796" i="1" l="1"/>
  <c r="V1520" i="1" l="1"/>
  <c r="V1503" i="1"/>
  <c r="BF4653" i="1" l="1"/>
  <c r="BF4074" i="1" l="1"/>
  <c r="BF4062" i="1"/>
  <c r="BF4054" i="1"/>
  <c r="V4065" i="1" l="1"/>
  <c r="BF1886" i="1"/>
  <c r="AW975" i="1"/>
  <c r="V1504" i="1" l="1"/>
  <c r="V4473" i="1" l="1"/>
  <c r="U688" i="1" l="1"/>
  <c r="U110" i="1"/>
  <c r="U103" i="1"/>
  <c r="U101" i="1"/>
  <c r="U1520" i="1" l="1"/>
  <c r="U315" i="1" l="1"/>
  <c r="U324" i="1"/>
  <c r="U118" i="1"/>
  <c r="BE4006" i="1" l="1"/>
  <c r="AM4165" i="1"/>
  <c r="BE3644" i="1" l="1"/>
  <c r="BE1717" i="1" l="1"/>
  <c r="U1307" i="1"/>
  <c r="BE2393" i="1"/>
  <c r="U4524" i="1" l="1"/>
  <c r="U3451" i="1"/>
  <c r="BE4165" i="1" l="1"/>
  <c r="U4286" i="1" l="1"/>
  <c r="BE3972" i="1" l="1"/>
  <c r="BE3960" i="1"/>
  <c r="BE3952" i="1"/>
  <c r="AZ1096" i="1" l="1"/>
  <c r="AH1097" i="1"/>
  <c r="AH1095" i="1"/>
  <c r="AH1096" i="1"/>
  <c r="P1096" i="1"/>
  <c r="AW1108" i="1"/>
  <c r="U1877" i="1" l="1"/>
  <c r="U2730" i="1"/>
  <c r="M2730" i="1"/>
  <c r="BE4376" i="1" l="1"/>
  <c r="BE4368" i="1"/>
  <c r="U4490" i="1" l="1"/>
  <c r="U4479" i="1"/>
  <c r="U1504" i="1" l="1"/>
  <c r="BE3219" i="1" l="1"/>
  <c r="BE4381" i="1"/>
  <c r="U1502" i="1" l="1"/>
  <c r="AW1426" i="1" l="1"/>
  <c r="AE315" i="1"/>
  <c r="AE307" i="1"/>
  <c r="T119" i="1" l="1"/>
  <c r="T118" i="1"/>
  <c r="T110" i="1"/>
  <c r="T101" i="1"/>
  <c r="T324" i="1" l="1"/>
  <c r="U4369" i="1" l="1"/>
  <c r="U4367" i="1" s="1"/>
  <c r="U4397" i="1"/>
  <c r="BE3975" i="1"/>
  <c r="BE3980" i="1"/>
  <c r="U3975" i="1"/>
  <c r="U3960" i="1"/>
  <c r="K3960" i="1"/>
  <c r="U4387" i="1"/>
  <c r="U4386" i="1" s="1"/>
  <c r="U4377" i="1" s="1"/>
  <c r="K4387" i="1"/>
  <c r="K4400" i="1"/>
  <c r="K4398" i="1"/>
  <c r="K4384" i="1"/>
  <c r="K4381" i="1"/>
  <c r="K4378" i="1"/>
  <c r="K4376" i="1"/>
  <c r="K4373" i="1"/>
  <c r="K4368" i="1"/>
  <c r="U3971" i="1"/>
  <c r="U3970" i="1" s="1"/>
  <c r="U3961" i="1" s="1"/>
  <c r="K3971" i="1"/>
  <c r="U3952" i="1"/>
  <c r="K3952" i="1"/>
  <c r="K3972" i="1"/>
  <c r="K3962" i="1"/>
  <c r="K3970" i="1" l="1"/>
  <c r="K3961" i="1" s="1"/>
  <c r="AU3972" i="1"/>
  <c r="AU3960" i="1"/>
  <c r="AU3952" i="1"/>
  <c r="BE3971" i="1"/>
  <c r="AU3971" i="1"/>
  <c r="BE3962" i="1"/>
  <c r="AU3962" i="1"/>
  <c r="K3655" i="1"/>
  <c r="K3654" i="1"/>
  <c r="K3651" i="1"/>
  <c r="K3650" i="1"/>
  <c r="K3644" i="1"/>
  <c r="K3642" i="1"/>
  <c r="K3641" i="1"/>
  <c r="K3639" i="1"/>
  <c r="K3638" i="1"/>
  <c r="K3637" i="1"/>
  <c r="K3636" i="1"/>
  <c r="K3635" i="1"/>
  <c r="K3633" i="1"/>
  <c r="K3625" i="1"/>
  <c r="K4119" i="1"/>
  <c r="K4100" i="1"/>
  <c r="K3703" i="1"/>
  <c r="K3694" i="1"/>
  <c r="AU4381" i="1"/>
  <c r="AU4380" i="1"/>
  <c r="AU4379" i="1"/>
  <c r="AU4368" i="1"/>
  <c r="AU4131" i="1"/>
  <c r="AU4120" i="1"/>
  <c r="AU4113" i="1"/>
  <c r="AU3655" i="1"/>
  <c r="AU3638" i="1"/>
  <c r="AU3635" i="1"/>
  <c r="BE3635" i="1"/>
  <c r="AU3654" i="1"/>
  <c r="AU3651" i="1"/>
  <c r="AU3644" i="1"/>
  <c r="AU3166" i="1"/>
  <c r="T230" i="1" l="1"/>
  <c r="T3232" i="1" l="1"/>
  <c r="T3219" i="1"/>
  <c r="T3215" i="1"/>
  <c r="T3214" i="1"/>
  <c r="T3213" i="1"/>
  <c r="T3212" i="1"/>
  <c r="T3211" i="1"/>
  <c r="T1307" i="1" l="1"/>
  <c r="BD2153" i="1" l="1"/>
  <c r="BC2153" i="1"/>
  <c r="AK893" i="1"/>
  <c r="S4479" i="1" l="1"/>
  <c r="S4478" i="1" s="1"/>
  <c r="S4475" i="1"/>
  <c r="S4473" i="1"/>
  <c r="S4471" i="1"/>
  <c r="AK3599" i="1"/>
  <c r="S3590" i="1"/>
  <c r="S110" i="1" l="1"/>
  <c r="S107" i="1"/>
  <c r="S105" i="1"/>
  <c r="S104" i="1"/>
  <c r="S103" i="1"/>
  <c r="S101" i="1"/>
  <c r="P844" i="1" l="1"/>
  <c r="S4382" i="1" l="1"/>
  <c r="S4378" i="1"/>
  <c r="S3784" i="1" l="1"/>
  <c r="S4489" i="1"/>
  <c r="S4485" i="1"/>
  <c r="S400" i="1"/>
  <c r="S396" i="1"/>
  <c r="S21" i="1" s="1"/>
  <c r="S394" i="1"/>
  <c r="S391" i="1"/>
  <c r="S1100" i="1" l="1"/>
  <c r="S769" i="1" l="1"/>
  <c r="S762" i="1"/>
  <c r="BC3835" i="1" l="1"/>
  <c r="S3704" i="1" l="1"/>
  <c r="S3692" i="1"/>
  <c r="S3684" i="1"/>
  <c r="S4244" i="1" l="1"/>
  <c r="S4016" i="1"/>
  <c r="S4004" i="1"/>
  <c r="S3996" i="1"/>
  <c r="S3960" i="1"/>
  <c r="S3952" i="1"/>
  <c r="BC4376" i="1" l="1"/>
  <c r="BC4371" i="1"/>
  <c r="BC4370" i="1"/>
  <c r="BC4368" i="1"/>
  <c r="S4435" i="1" l="1"/>
  <c r="S4434" i="1"/>
  <c r="S4433" i="1"/>
  <c r="S4431" i="1"/>
  <c r="S4429" i="1"/>
  <c r="S4428" i="1"/>
  <c r="S4427" i="1"/>
  <c r="S4425" i="1"/>
  <c r="S4424" i="1"/>
  <c r="S4422" i="1"/>
  <c r="S4414" i="1"/>
  <c r="BC1426" i="1" l="1"/>
  <c r="BC1385" i="1"/>
  <c r="S1138" i="1" l="1"/>
  <c r="S1136" i="1"/>
  <c r="S3645" i="1" l="1"/>
  <c r="S3625" i="1"/>
  <c r="S4064" i="1" l="1"/>
  <c r="S4054" i="1" l="1"/>
  <c r="K4054" i="1"/>
  <c r="S4576" i="1" l="1"/>
  <c r="S4564" i="1"/>
  <c r="S4556" i="1"/>
  <c r="AE1067" i="1"/>
  <c r="S3551" i="1" l="1"/>
  <c r="S3550" i="1"/>
  <c r="S3539" i="1"/>
  <c r="S3531" i="1"/>
  <c r="S3594" i="1"/>
  <c r="S4524" i="1"/>
  <c r="S3836" i="1"/>
  <c r="S3835" i="1"/>
  <c r="S3829" i="1"/>
  <c r="S3828" i="1"/>
  <c r="S3826" i="1"/>
  <c r="S3801" i="1"/>
  <c r="S3790" i="1"/>
  <c r="S4084" i="1"/>
  <c r="S4073" i="1"/>
  <c r="S4067" i="1"/>
  <c r="S4065" i="1"/>
  <c r="S4387" i="1"/>
  <c r="S4026" i="1" l="1"/>
  <c r="S3703" i="1" l="1"/>
  <c r="S3633" i="1"/>
  <c r="S4210" i="1"/>
  <c r="S4198" i="1"/>
  <c r="S4190" i="1"/>
  <c r="BC3791" i="1"/>
  <c r="BC3790" i="1"/>
  <c r="BC3781" i="1"/>
  <c r="S3786" i="1"/>
  <c r="BB1969" i="1" l="1"/>
  <c r="BC1969" i="1"/>
  <c r="BD1969" i="1"/>
  <c r="BE1969" i="1"/>
  <c r="BF1969" i="1"/>
  <c r="BG1969" i="1"/>
  <c r="BH1969" i="1"/>
  <c r="BI1969" i="1"/>
  <c r="AV1969" i="1"/>
  <c r="AW1969" i="1"/>
  <c r="AX1969" i="1"/>
  <c r="AY1969" i="1"/>
  <c r="BA1969" i="1"/>
  <c r="AU1969" i="1"/>
  <c r="S4444" i="1" l="1"/>
  <c r="K4444" i="1"/>
  <c r="S4441" i="1"/>
  <c r="K4441" i="1"/>
  <c r="K4435" i="1"/>
  <c r="K4434" i="1"/>
  <c r="K4433" i="1"/>
  <c r="K4431" i="1"/>
  <c r="K4429" i="1"/>
  <c r="K4428" i="1"/>
  <c r="K4427" i="1"/>
  <c r="S4426" i="1"/>
  <c r="K4426" i="1"/>
  <c r="K4425" i="1"/>
  <c r="K4424" i="1"/>
  <c r="K4422" i="1"/>
  <c r="S4417" i="1"/>
  <c r="K4417" i="1"/>
  <c r="K4414" i="1"/>
  <c r="S4430" i="1"/>
  <c r="K4430" i="1"/>
  <c r="S4131" i="1"/>
  <c r="K4131" i="1"/>
  <c r="K4073" i="1"/>
  <c r="S3971" i="1"/>
  <c r="S3972" i="1"/>
  <c r="BB3933" i="1"/>
  <c r="BC3933" i="1"/>
  <c r="BD3933" i="1"/>
  <c r="BE3933" i="1"/>
  <c r="BF3933" i="1"/>
  <c r="BG3933" i="1"/>
  <c r="BH3933" i="1"/>
  <c r="BI3933" i="1"/>
  <c r="BA3933" i="1"/>
  <c r="AZ3935" i="1"/>
  <c r="AU3933" i="1"/>
  <c r="AV3933" i="1"/>
  <c r="AW3933" i="1"/>
  <c r="AX3933" i="1"/>
  <c r="AY3933" i="1"/>
  <c r="AT3933" i="1"/>
  <c r="AJ3933" i="1"/>
  <c r="AK3933" i="1"/>
  <c r="AL3933" i="1"/>
  <c r="AM3933" i="1"/>
  <c r="AN3933" i="1"/>
  <c r="AO3933" i="1"/>
  <c r="AP3933" i="1"/>
  <c r="AQ3933" i="1"/>
  <c r="AI3933" i="1"/>
  <c r="AH3935" i="1"/>
  <c r="AC3933" i="1"/>
  <c r="AD3933" i="1"/>
  <c r="AE3933" i="1"/>
  <c r="AF3933" i="1"/>
  <c r="AG3933" i="1"/>
  <c r="AB3933" i="1"/>
  <c r="R3933" i="1"/>
  <c r="S3933" i="1"/>
  <c r="T3933" i="1"/>
  <c r="U3933" i="1"/>
  <c r="V3933" i="1"/>
  <c r="W3933" i="1"/>
  <c r="X3933" i="1"/>
  <c r="Y3933" i="1"/>
  <c r="Q3933" i="1"/>
  <c r="P3935" i="1"/>
  <c r="K3933" i="1"/>
  <c r="L3933" i="1"/>
  <c r="M3933" i="1"/>
  <c r="N3933" i="1"/>
  <c r="O3933" i="1"/>
  <c r="J3933" i="1"/>
  <c r="S3925" i="1"/>
  <c r="K3925" i="1"/>
  <c r="S3920" i="1"/>
  <c r="K3920" i="1"/>
  <c r="S3917" i="1"/>
  <c r="K3917" i="1"/>
  <c r="S3907" i="1"/>
  <c r="K3907" i="1"/>
  <c r="S3791" i="1"/>
  <c r="K3791" i="1"/>
  <c r="S3779" i="1"/>
  <c r="K3779" i="1"/>
  <c r="S3771" i="1"/>
  <c r="K3771" i="1"/>
  <c r="K3684" i="1"/>
  <c r="BB3432" i="1" l="1"/>
  <c r="BC3432" i="1"/>
  <c r="BD3432" i="1"/>
  <c r="BE3432" i="1"/>
  <c r="BF3432" i="1"/>
  <c r="BG3432" i="1"/>
  <c r="BH3432" i="1"/>
  <c r="BI3432" i="1"/>
  <c r="BA3432" i="1"/>
  <c r="AZ3433" i="1"/>
  <c r="AZ3432" i="1" s="1"/>
  <c r="AZ3431" i="1"/>
  <c r="AU3432" i="1"/>
  <c r="AV3432" i="1"/>
  <c r="AW3432" i="1"/>
  <c r="AX3432" i="1"/>
  <c r="AY3432" i="1"/>
  <c r="AT3432" i="1"/>
  <c r="AJ3432" i="1"/>
  <c r="AK3432" i="1"/>
  <c r="AL3432" i="1"/>
  <c r="AM3432" i="1"/>
  <c r="AN3432" i="1"/>
  <c r="AO3432" i="1"/>
  <c r="AP3432" i="1"/>
  <c r="AQ3432" i="1"/>
  <c r="AI3432" i="1"/>
  <c r="AH3433" i="1"/>
  <c r="AH3432" i="1" s="1"/>
  <c r="AC3432" i="1"/>
  <c r="AD3432" i="1"/>
  <c r="AE3432" i="1"/>
  <c r="AF3432" i="1"/>
  <c r="AG3432" i="1"/>
  <c r="AB3432" i="1"/>
  <c r="R3432" i="1"/>
  <c r="S3432" i="1"/>
  <c r="T3432" i="1"/>
  <c r="U3432" i="1"/>
  <c r="V3432" i="1"/>
  <c r="W3432" i="1"/>
  <c r="X3432" i="1"/>
  <c r="Y3432" i="1"/>
  <c r="Q3432" i="1"/>
  <c r="P3433" i="1"/>
  <c r="P3432" i="1" s="1"/>
  <c r="P3431" i="1"/>
  <c r="K3432" i="1"/>
  <c r="L3432" i="1"/>
  <c r="M3432" i="1"/>
  <c r="N3432" i="1"/>
  <c r="O3432" i="1"/>
  <c r="J3432" i="1"/>
  <c r="J3358" i="1"/>
  <c r="K3358" i="1"/>
  <c r="L3358" i="1"/>
  <c r="M3358" i="1"/>
  <c r="N3358" i="1"/>
  <c r="O3358" i="1"/>
  <c r="Q3358" i="1"/>
  <c r="R3358" i="1"/>
  <c r="S3358" i="1"/>
  <c r="T3358" i="1"/>
  <c r="U3358" i="1"/>
  <c r="V3358" i="1"/>
  <c r="W3358" i="1"/>
  <c r="X3358" i="1"/>
  <c r="Y3358" i="1"/>
  <c r="AB3358" i="1"/>
  <c r="AC3358" i="1"/>
  <c r="AD3358" i="1"/>
  <c r="AE3358" i="1"/>
  <c r="AF3358" i="1"/>
  <c r="AG3358" i="1"/>
  <c r="AI3358" i="1"/>
  <c r="AJ3358" i="1"/>
  <c r="AK3358" i="1"/>
  <c r="AL3358" i="1"/>
  <c r="AM3358" i="1"/>
  <c r="AN3358" i="1"/>
  <c r="AO3358" i="1"/>
  <c r="AP3358" i="1"/>
  <c r="AQ3358" i="1"/>
  <c r="AT3358" i="1"/>
  <c r="AU3358" i="1"/>
  <c r="AV3358" i="1"/>
  <c r="AW3358" i="1"/>
  <c r="AX3358" i="1"/>
  <c r="AY3358" i="1"/>
  <c r="BA3358" i="1"/>
  <c r="BB3358" i="1"/>
  <c r="BC3358" i="1"/>
  <c r="BD3358" i="1"/>
  <c r="BE3358" i="1"/>
  <c r="BF3358" i="1"/>
  <c r="BG3358" i="1"/>
  <c r="BH3358" i="1"/>
  <c r="BI3358" i="1"/>
  <c r="J3355" i="1"/>
  <c r="K3355" i="1"/>
  <c r="L3355" i="1"/>
  <c r="M3355" i="1"/>
  <c r="N3355" i="1"/>
  <c r="O3355" i="1"/>
  <c r="Q3355" i="1"/>
  <c r="R3355" i="1"/>
  <c r="S3355" i="1"/>
  <c r="T3355" i="1"/>
  <c r="U3355" i="1"/>
  <c r="V3355" i="1"/>
  <c r="W3355" i="1"/>
  <c r="X3355" i="1"/>
  <c r="Y3355" i="1"/>
  <c r="AB3355" i="1"/>
  <c r="AC3355" i="1"/>
  <c r="AD3355" i="1"/>
  <c r="AE3355" i="1"/>
  <c r="AF3355" i="1"/>
  <c r="AG3355" i="1"/>
  <c r="AI3355" i="1"/>
  <c r="AJ3355" i="1"/>
  <c r="AK3355" i="1"/>
  <c r="AL3355" i="1"/>
  <c r="AM3355" i="1"/>
  <c r="AN3355" i="1"/>
  <c r="AO3355" i="1"/>
  <c r="AP3355" i="1"/>
  <c r="AQ3355" i="1"/>
  <c r="AT3355" i="1"/>
  <c r="AU3355" i="1"/>
  <c r="AV3355" i="1"/>
  <c r="AW3355" i="1"/>
  <c r="AX3355" i="1"/>
  <c r="AY3355" i="1"/>
  <c r="BA3355" i="1"/>
  <c r="BB3355" i="1"/>
  <c r="BC3355" i="1"/>
  <c r="BD3355" i="1"/>
  <c r="BE3355" i="1"/>
  <c r="BF3355" i="1"/>
  <c r="BG3355" i="1"/>
  <c r="BH3355" i="1"/>
  <c r="BI3355" i="1"/>
  <c r="P3430" i="1"/>
  <c r="AH3430" i="1"/>
  <c r="AZ3430" i="1"/>
  <c r="BB3428" i="1"/>
  <c r="BC3428" i="1"/>
  <c r="BD3428" i="1"/>
  <c r="BE3428" i="1"/>
  <c r="BF3428" i="1"/>
  <c r="BG3428" i="1"/>
  <c r="BH3428" i="1"/>
  <c r="BI3428" i="1"/>
  <c r="BA3428" i="1"/>
  <c r="AY3428" i="1"/>
  <c r="AZ3429" i="1"/>
  <c r="AU3428" i="1"/>
  <c r="AV3428" i="1"/>
  <c r="AW3428" i="1"/>
  <c r="AX3428" i="1"/>
  <c r="AT3428" i="1"/>
  <c r="AJ3428" i="1"/>
  <c r="AK3428" i="1"/>
  <c r="AL3428" i="1"/>
  <c r="AM3428" i="1"/>
  <c r="AN3428" i="1"/>
  <c r="AO3428" i="1"/>
  <c r="AP3428" i="1"/>
  <c r="AQ3428" i="1"/>
  <c r="AI3428" i="1"/>
  <c r="AG3428" i="1"/>
  <c r="AH3429" i="1"/>
  <c r="AC3428" i="1"/>
  <c r="AD3428" i="1"/>
  <c r="AE3428" i="1"/>
  <c r="AF3428" i="1"/>
  <c r="AB3428" i="1"/>
  <c r="R3428" i="1"/>
  <c r="S3428" i="1"/>
  <c r="T3428" i="1"/>
  <c r="U3428" i="1"/>
  <c r="V3428" i="1"/>
  <c r="W3428" i="1"/>
  <c r="X3428" i="1"/>
  <c r="Y3428" i="1"/>
  <c r="Q3428" i="1"/>
  <c r="P3429" i="1"/>
  <c r="K3428" i="1"/>
  <c r="L3428" i="1"/>
  <c r="M3428" i="1"/>
  <c r="N3428" i="1"/>
  <c r="O3428" i="1"/>
  <c r="J3428" i="1"/>
  <c r="BB3426" i="1"/>
  <c r="BC3426" i="1"/>
  <c r="BD3426" i="1"/>
  <c r="BE3426" i="1"/>
  <c r="BF3426" i="1"/>
  <c r="BG3426" i="1"/>
  <c r="BH3426" i="1"/>
  <c r="BI3426" i="1"/>
  <c r="BA3426" i="1"/>
  <c r="AZ3427" i="1"/>
  <c r="AZ3426" i="1" s="1"/>
  <c r="AU3426" i="1"/>
  <c r="AV3426" i="1"/>
  <c r="AW3426" i="1"/>
  <c r="AX3426" i="1"/>
  <c r="AY3426" i="1"/>
  <c r="AT3426" i="1"/>
  <c r="AH3427" i="1"/>
  <c r="AH3426" i="1" s="1"/>
  <c r="AJ3426" i="1"/>
  <c r="AK3426" i="1"/>
  <c r="AL3426" i="1"/>
  <c r="AM3426" i="1"/>
  <c r="AN3426" i="1"/>
  <c r="AO3426" i="1"/>
  <c r="AP3426" i="1"/>
  <c r="AQ3426" i="1"/>
  <c r="AI3426" i="1"/>
  <c r="AC3426" i="1"/>
  <c r="AD3426" i="1"/>
  <c r="AE3426" i="1"/>
  <c r="AF3426" i="1"/>
  <c r="AG3426" i="1"/>
  <c r="AB3426" i="1"/>
  <c r="R3426" i="1"/>
  <c r="S3426" i="1"/>
  <c r="T3426" i="1"/>
  <c r="U3426" i="1"/>
  <c r="V3426" i="1"/>
  <c r="W3426" i="1"/>
  <c r="X3426" i="1"/>
  <c r="Y3426" i="1"/>
  <c r="Q3426" i="1"/>
  <c r="P3427" i="1"/>
  <c r="P3426" i="1" s="1"/>
  <c r="K3426" i="1"/>
  <c r="L3426" i="1"/>
  <c r="M3426" i="1"/>
  <c r="N3426" i="1"/>
  <c r="O3426" i="1"/>
  <c r="J3426" i="1"/>
  <c r="AH3428" i="1" l="1"/>
  <c r="AZ3428" i="1"/>
  <c r="P3428" i="1"/>
  <c r="BC4622" i="1"/>
  <c r="AU4622" i="1"/>
  <c r="BC4621" i="1"/>
  <c r="AU4621" i="1"/>
  <c r="BC4524" i="1"/>
  <c r="AU4524" i="1"/>
  <c r="BC4518" i="1"/>
  <c r="AU4518" i="1"/>
  <c r="BC4515" i="1"/>
  <c r="AU4515" i="1"/>
  <c r="BC4444" i="1"/>
  <c r="AU4444" i="1"/>
  <c r="BC4435" i="1"/>
  <c r="AU4435" i="1"/>
  <c r="BC4434" i="1"/>
  <c r="AU4434" i="1"/>
  <c r="BC4433" i="1"/>
  <c r="AU4433" i="1"/>
  <c r="BC4431" i="1"/>
  <c r="AU4431" i="1"/>
  <c r="BC4429" i="1"/>
  <c r="AU4429" i="1"/>
  <c r="BC4428" i="1"/>
  <c r="AU4428" i="1"/>
  <c r="BC4427" i="1"/>
  <c r="AU4427" i="1"/>
  <c r="BC4426" i="1"/>
  <c r="AU4426" i="1"/>
  <c r="BC4425" i="1"/>
  <c r="AU4425" i="1"/>
  <c r="BC4424" i="1"/>
  <c r="AU4424" i="1"/>
  <c r="BC4422" i="1"/>
  <c r="AU4422" i="1"/>
  <c r="BC4417" i="1"/>
  <c r="AU4417" i="1"/>
  <c r="BC4414" i="1"/>
  <c r="AU4414" i="1"/>
  <c r="BC4279" i="1"/>
  <c r="BC4308" i="1"/>
  <c r="AU4308" i="1"/>
  <c r="BC4303" i="1"/>
  <c r="AU4303" i="1"/>
  <c r="BC4299" i="1"/>
  <c r="AU4299" i="1"/>
  <c r="BC4298" i="1"/>
  <c r="AU4298" i="1"/>
  <c r="BC4292" i="1"/>
  <c r="AU4292" i="1"/>
  <c r="BC4289" i="1"/>
  <c r="AU4289" i="1"/>
  <c r="BC4287" i="1"/>
  <c r="AU4287" i="1"/>
  <c r="AU4279" i="1"/>
  <c r="BC4220" i="1"/>
  <c r="AU4220" i="1"/>
  <c r="BC4210" i="1"/>
  <c r="AU4210" i="1"/>
  <c r="BC4209" i="1"/>
  <c r="AU4209" i="1"/>
  <c r="BC4204" i="1"/>
  <c r="AU4204" i="1"/>
  <c r="BC4203" i="1"/>
  <c r="AU4203" i="1"/>
  <c r="BC4198" i="1"/>
  <c r="AU4198" i="1"/>
  <c r="BC4190" i="1"/>
  <c r="AU4190" i="1"/>
  <c r="BC4216" i="1"/>
  <c r="AU4216" i="1"/>
  <c r="BC4131" i="1"/>
  <c r="BC4067" i="1"/>
  <c r="AU4067" i="1"/>
  <c r="BC4076" i="1"/>
  <c r="AU4076" i="1"/>
  <c r="BC4073" i="1"/>
  <c r="AU4073" i="1"/>
  <c r="BC4064" i="1"/>
  <c r="AU4064" i="1"/>
  <c r="BC4084" i="1"/>
  <c r="AU4084" i="1"/>
  <c r="BC4021" i="1"/>
  <c r="AU4021" i="1"/>
  <c r="BC4006" i="1"/>
  <c r="AU4006" i="1"/>
  <c r="BC3972" i="1"/>
  <c r="BC3960" i="1"/>
  <c r="BC3952" i="1"/>
  <c r="BC3962" i="1"/>
  <c r="AU3835" i="1"/>
  <c r="BC3826" i="1"/>
  <c r="AU3826" i="1"/>
  <c r="AU3791" i="1"/>
  <c r="BC3779" i="1"/>
  <c r="AU3779" i="1"/>
  <c r="BC3771" i="1"/>
  <c r="AU3771" i="1"/>
  <c r="BC3797" i="1"/>
  <c r="AU3797" i="1"/>
  <c r="AU3790" i="1"/>
  <c r="BC3800" i="1"/>
  <c r="AU3800" i="1"/>
  <c r="BB3711" i="1"/>
  <c r="BC3711" i="1"/>
  <c r="BD3711" i="1"/>
  <c r="BE3711" i="1"/>
  <c r="BF3711" i="1"/>
  <c r="BG3711" i="1"/>
  <c r="BH3711" i="1"/>
  <c r="BI3711" i="1"/>
  <c r="BA3711" i="1"/>
  <c r="AZ3712" i="1"/>
  <c r="AZ3355" i="1" s="1"/>
  <c r="AU3711" i="1"/>
  <c r="AV3711" i="1"/>
  <c r="AW3711" i="1"/>
  <c r="AX3711" i="1"/>
  <c r="AY3711" i="1"/>
  <c r="AT3711" i="1"/>
  <c r="AJ3711" i="1"/>
  <c r="AK3711" i="1"/>
  <c r="AL3711" i="1"/>
  <c r="AM3711" i="1"/>
  <c r="AN3711" i="1"/>
  <c r="AO3711" i="1"/>
  <c r="AP3711" i="1"/>
  <c r="AQ3711" i="1"/>
  <c r="AI3711" i="1"/>
  <c r="AH3712" i="1"/>
  <c r="AH3355" i="1" s="1"/>
  <c r="AC3711" i="1"/>
  <c r="AD3711" i="1"/>
  <c r="AE3711" i="1"/>
  <c r="AF3711" i="1"/>
  <c r="AG3711" i="1"/>
  <c r="AB3711" i="1"/>
  <c r="R3711" i="1"/>
  <c r="S3711" i="1"/>
  <c r="T3711" i="1"/>
  <c r="U3711" i="1"/>
  <c r="V3711" i="1"/>
  <c r="W3711" i="1"/>
  <c r="X3711" i="1"/>
  <c r="Y3711" i="1"/>
  <c r="Q3711" i="1"/>
  <c r="P3712" i="1"/>
  <c r="P3355" i="1" s="1"/>
  <c r="K3711" i="1"/>
  <c r="L3711" i="1"/>
  <c r="M3711" i="1"/>
  <c r="N3711" i="1"/>
  <c r="O3711" i="1"/>
  <c r="J3711" i="1"/>
  <c r="BC3703" i="1" l="1"/>
  <c r="AU3703" i="1"/>
  <c r="BC3644" i="1"/>
  <c r="BC3651" i="1"/>
  <c r="BC3635" i="1"/>
  <c r="BC3576" i="1"/>
  <c r="AU3576" i="1"/>
  <c r="BC3550" i="1"/>
  <c r="AU3550" i="1"/>
  <c r="BC3551" i="1"/>
  <c r="AU3551" i="1"/>
  <c r="AU3507" i="1"/>
  <c r="BC3507" i="1" l="1"/>
  <c r="AZ3475" i="1"/>
  <c r="AU3474" i="1"/>
  <c r="AU3473" i="1" s="1"/>
  <c r="AV3474" i="1"/>
  <c r="AV3473" i="1" s="1"/>
  <c r="AW3474" i="1"/>
  <c r="AW3473" i="1" s="1"/>
  <c r="AX3474" i="1"/>
  <c r="AX3473" i="1" s="1"/>
  <c r="AY3474" i="1"/>
  <c r="AY3473" i="1" s="1"/>
  <c r="AT3474" i="1"/>
  <c r="AT3473" i="1" s="1"/>
  <c r="AJ3474" i="1"/>
  <c r="AJ3473" i="1" s="1"/>
  <c r="AK3474" i="1"/>
  <c r="AK3473" i="1" s="1"/>
  <c r="AL3474" i="1"/>
  <c r="AL3473" i="1" s="1"/>
  <c r="AM3474" i="1"/>
  <c r="AM3473" i="1" s="1"/>
  <c r="AN3474" i="1"/>
  <c r="AN3473" i="1" s="1"/>
  <c r="AO3474" i="1"/>
  <c r="AO3473" i="1" s="1"/>
  <c r="AP3474" i="1"/>
  <c r="AP3473" i="1" s="1"/>
  <c r="AQ3474" i="1"/>
  <c r="AQ3473" i="1" s="1"/>
  <c r="AI3474" i="1"/>
  <c r="AI3473" i="1" s="1"/>
  <c r="AH3475" i="1"/>
  <c r="AC3474" i="1"/>
  <c r="AC3473" i="1" s="1"/>
  <c r="AD3474" i="1"/>
  <c r="AD3473" i="1" s="1"/>
  <c r="AE3474" i="1"/>
  <c r="AE3473" i="1" s="1"/>
  <c r="AF3474" i="1"/>
  <c r="AF3473" i="1" s="1"/>
  <c r="AG3474" i="1"/>
  <c r="AG3473" i="1" s="1"/>
  <c r="AB3474" i="1"/>
  <c r="AB3473" i="1" s="1"/>
  <c r="R3474" i="1"/>
  <c r="R3473" i="1" s="1"/>
  <c r="S3474" i="1"/>
  <c r="S3473" i="1" s="1"/>
  <c r="T3474" i="1"/>
  <c r="T3473" i="1" s="1"/>
  <c r="U3474" i="1"/>
  <c r="U3473" i="1" s="1"/>
  <c r="V3474" i="1"/>
  <c r="V3473" i="1" s="1"/>
  <c r="W3474" i="1"/>
  <c r="W3473" i="1" s="1"/>
  <c r="X3474" i="1"/>
  <c r="X3473" i="1" s="1"/>
  <c r="Y3474" i="1"/>
  <c r="Y3473" i="1" s="1"/>
  <c r="Q3474" i="1"/>
  <c r="P3475" i="1"/>
  <c r="K3474" i="1"/>
  <c r="K3473" i="1" s="1"/>
  <c r="L3474" i="1"/>
  <c r="L3473" i="1" s="1"/>
  <c r="M3474" i="1"/>
  <c r="M3473" i="1" s="1"/>
  <c r="N3474" i="1"/>
  <c r="N3473" i="1" s="1"/>
  <c r="O3474" i="1"/>
  <c r="O3473" i="1" s="1"/>
  <c r="J3474" i="1"/>
  <c r="J3473" i="1" s="1"/>
  <c r="P3473" i="1" l="1"/>
  <c r="AZ3473" i="1"/>
  <c r="AH3473" i="1"/>
  <c r="P3474" i="1"/>
  <c r="Q3473" i="1"/>
  <c r="AH3474" i="1"/>
  <c r="AZ3474" i="1"/>
  <c r="J3345" i="1"/>
  <c r="K3345" i="1"/>
  <c r="L3345" i="1"/>
  <c r="M3345" i="1"/>
  <c r="N3345" i="1"/>
  <c r="O3345" i="1"/>
  <c r="Q3345" i="1"/>
  <c r="R3345" i="1"/>
  <c r="S3345" i="1"/>
  <c r="T3345" i="1"/>
  <c r="U3345" i="1"/>
  <c r="V3345" i="1"/>
  <c r="W3345" i="1"/>
  <c r="X3345" i="1"/>
  <c r="Y3345" i="1"/>
  <c r="AB3345" i="1"/>
  <c r="AC3345" i="1"/>
  <c r="AD3345" i="1"/>
  <c r="AE3345" i="1"/>
  <c r="AF3345" i="1"/>
  <c r="AG3345" i="1"/>
  <c r="AI3345" i="1"/>
  <c r="AJ3345" i="1"/>
  <c r="AK3345" i="1"/>
  <c r="AL3345" i="1"/>
  <c r="AM3345" i="1"/>
  <c r="AN3345" i="1"/>
  <c r="AO3345" i="1"/>
  <c r="AP3345" i="1"/>
  <c r="AQ3345" i="1"/>
  <c r="AT3345" i="1"/>
  <c r="AU3345" i="1"/>
  <c r="AV3345" i="1"/>
  <c r="AW3345" i="1"/>
  <c r="AX3345" i="1"/>
  <c r="AY3345" i="1"/>
  <c r="BA3345" i="1"/>
  <c r="BB3345" i="1"/>
  <c r="BC3345" i="1"/>
  <c r="BD3345" i="1"/>
  <c r="BE3345" i="1"/>
  <c r="BF3345" i="1"/>
  <c r="BG3345" i="1"/>
  <c r="BH3345" i="1"/>
  <c r="BI3345" i="1"/>
  <c r="J3342" i="1"/>
  <c r="K3342" i="1"/>
  <c r="L3342" i="1"/>
  <c r="M3342" i="1"/>
  <c r="N3342" i="1"/>
  <c r="O3342" i="1"/>
  <c r="Q3342" i="1"/>
  <c r="R3342" i="1"/>
  <c r="S3342" i="1"/>
  <c r="T3342" i="1"/>
  <c r="U3342" i="1"/>
  <c r="V3342" i="1"/>
  <c r="W3342" i="1"/>
  <c r="X3342" i="1"/>
  <c r="Y3342" i="1"/>
  <c r="AB3342" i="1"/>
  <c r="AC3342" i="1"/>
  <c r="AD3342" i="1"/>
  <c r="AE3342" i="1"/>
  <c r="AF3342" i="1"/>
  <c r="AG3342" i="1"/>
  <c r="AI3342" i="1"/>
  <c r="AJ3342" i="1"/>
  <c r="AK3342" i="1"/>
  <c r="AL3342" i="1"/>
  <c r="AM3342" i="1"/>
  <c r="AN3342" i="1"/>
  <c r="AO3342" i="1"/>
  <c r="AP3342" i="1"/>
  <c r="AQ3342" i="1"/>
  <c r="AT3342" i="1"/>
  <c r="AU3342" i="1"/>
  <c r="AV3342" i="1"/>
  <c r="AW3342" i="1"/>
  <c r="AX3342" i="1"/>
  <c r="AY3342" i="1"/>
  <c r="BA3342" i="1"/>
  <c r="BB3342" i="1"/>
  <c r="BC3342" i="1"/>
  <c r="BD3342" i="1"/>
  <c r="BE3342" i="1"/>
  <c r="BF3342" i="1"/>
  <c r="BG3342" i="1"/>
  <c r="BH3342" i="1"/>
  <c r="BI3342" i="1"/>
  <c r="BC3406" i="1" l="1"/>
  <c r="AU3406" i="1"/>
  <c r="AZ3422" i="1"/>
  <c r="AZ3345" i="1" s="1"/>
  <c r="AZ3423" i="1"/>
  <c r="AH3422" i="1"/>
  <c r="AH3345" i="1" s="1"/>
  <c r="AH3423" i="1"/>
  <c r="P3422" i="1"/>
  <c r="P3345" i="1" s="1"/>
  <c r="P3423" i="1"/>
  <c r="AZ3417" i="1"/>
  <c r="AZ3342" i="1" s="1"/>
  <c r="AZ3418" i="1"/>
  <c r="AH3417" i="1"/>
  <c r="AH3342" i="1" s="1"/>
  <c r="P3417" i="1"/>
  <c r="P3342" i="1" s="1"/>
  <c r="P3418" i="1"/>
  <c r="AK4699" i="1" l="1"/>
  <c r="AC4699" i="1"/>
  <c r="AK3649" i="1"/>
  <c r="AC3649" i="1"/>
  <c r="BC2974" i="1"/>
  <c r="AZ2978" i="1"/>
  <c r="AU2974" i="1"/>
  <c r="AV2974" i="1"/>
  <c r="AW2974" i="1"/>
  <c r="AX2974" i="1"/>
  <c r="AY2974" i="1"/>
  <c r="AT2974" i="1"/>
  <c r="AJ2974" i="1"/>
  <c r="AK2974" i="1"/>
  <c r="AL2974" i="1"/>
  <c r="AM2974" i="1"/>
  <c r="AN2974" i="1"/>
  <c r="AO2974" i="1"/>
  <c r="AP2974" i="1"/>
  <c r="AQ2974" i="1"/>
  <c r="AI2974" i="1"/>
  <c r="AC2974" i="1"/>
  <c r="AD2974" i="1"/>
  <c r="AE2974" i="1"/>
  <c r="AF2974" i="1"/>
  <c r="AG2974" i="1"/>
  <c r="AB2974" i="1"/>
  <c r="R2974" i="1"/>
  <c r="S2974" i="1"/>
  <c r="T2974" i="1"/>
  <c r="U2974" i="1"/>
  <c r="V2974" i="1"/>
  <c r="W2974" i="1"/>
  <c r="X2974" i="1"/>
  <c r="Y2974" i="1"/>
  <c r="Q2974" i="1"/>
  <c r="K2974" i="1"/>
  <c r="L2974" i="1"/>
  <c r="M2974" i="1"/>
  <c r="N2974" i="1"/>
  <c r="O2974" i="1"/>
  <c r="J2974" i="1"/>
  <c r="BB2974" i="1" l="1"/>
  <c r="BD2974" i="1"/>
  <c r="BE2974" i="1"/>
  <c r="BF2974" i="1"/>
  <c r="BG2974" i="1"/>
  <c r="BH2974" i="1"/>
  <c r="BI2974" i="1"/>
  <c r="BA2974" i="1"/>
  <c r="AZ2977" i="1"/>
  <c r="AH2978" i="1"/>
  <c r="P2978" i="1"/>
  <c r="BC2434" i="1"/>
  <c r="AU2434" i="1"/>
  <c r="BC2228" i="1"/>
  <c r="AU2228" i="1"/>
  <c r="BC2186" i="1"/>
  <c r="AU2186" i="1"/>
  <c r="BC1927" i="1"/>
  <c r="AU1927" i="1"/>
  <c r="BC1802" i="1"/>
  <c r="AU1802" i="1"/>
  <c r="BC1796" i="1"/>
  <c r="AU1796" i="1"/>
  <c r="BC110" i="1"/>
  <c r="AU110" i="1"/>
  <c r="BB2297" i="1" l="1"/>
  <c r="BC2297" i="1"/>
  <c r="BD2297" i="1"/>
  <c r="BE2297" i="1"/>
  <c r="BF2297" i="1"/>
  <c r="BG2297" i="1"/>
  <c r="BH2297" i="1"/>
  <c r="BI2297" i="1"/>
  <c r="BA2297" i="1"/>
  <c r="AZ2298" i="1"/>
  <c r="AZ2299" i="1"/>
  <c r="AU2297" i="1"/>
  <c r="AV2297" i="1"/>
  <c r="AW2297" i="1"/>
  <c r="AX2297" i="1"/>
  <c r="AY2297" i="1"/>
  <c r="AT2297" i="1"/>
  <c r="AJ2297" i="1"/>
  <c r="AK2297" i="1"/>
  <c r="AL2297" i="1"/>
  <c r="AM2297" i="1"/>
  <c r="AN2297" i="1"/>
  <c r="AO2297" i="1"/>
  <c r="AP2297" i="1"/>
  <c r="AQ2297" i="1"/>
  <c r="AI2297" i="1"/>
  <c r="AH2298" i="1"/>
  <c r="AC2297" i="1"/>
  <c r="AD2297" i="1"/>
  <c r="AE2297" i="1"/>
  <c r="AF2297" i="1"/>
  <c r="AG2297" i="1"/>
  <c r="AB2297" i="1"/>
  <c r="R2297" i="1"/>
  <c r="S2297" i="1"/>
  <c r="T2297" i="1"/>
  <c r="U2297" i="1"/>
  <c r="V2297" i="1"/>
  <c r="W2297" i="1"/>
  <c r="X2297" i="1"/>
  <c r="Y2297" i="1"/>
  <c r="Q2297" i="1"/>
  <c r="P2298" i="1"/>
  <c r="P2299" i="1"/>
  <c r="K2297" i="1"/>
  <c r="L2297" i="1"/>
  <c r="M2297" i="1"/>
  <c r="N2297" i="1"/>
  <c r="O2297" i="1"/>
  <c r="J2297" i="1"/>
  <c r="P2297" i="1" l="1"/>
  <c r="AZ2297" i="1"/>
  <c r="AZ2303" i="1"/>
  <c r="BB2302" i="1"/>
  <c r="BC2302" i="1"/>
  <c r="BD2302" i="1"/>
  <c r="BE2302" i="1"/>
  <c r="BF2302" i="1"/>
  <c r="BG2302" i="1"/>
  <c r="BH2302" i="1"/>
  <c r="BI2302" i="1"/>
  <c r="BA2302" i="1"/>
  <c r="AU2302" i="1"/>
  <c r="AV2302" i="1"/>
  <c r="AW2302" i="1"/>
  <c r="AX2302" i="1"/>
  <c r="AY2302" i="1"/>
  <c r="AT2302" i="1"/>
  <c r="AJ2302" i="1"/>
  <c r="AK2302" i="1"/>
  <c r="AL2302" i="1"/>
  <c r="AM2302" i="1"/>
  <c r="AN2302" i="1"/>
  <c r="AO2302" i="1"/>
  <c r="AP2302" i="1"/>
  <c r="AQ2302" i="1"/>
  <c r="AI2302" i="1"/>
  <c r="AH2303" i="1"/>
  <c r="AC2302" i="1"/>
  <c r="AD2302" i="1"/>
  <c r="AE2302" i="1"/>
  <c r="AF2302" i="1"/>
  <c r="AG2302" i="1"/>
  <c r="AB2302" i="1"/>
  <c r="R2302" i="1"/>
  <c r="S2302" i="1"/>
  <c r="T2302" i="1"/>
  <c r="U2302" i="1"/>
  <c r="V2302" i="1"/>
  <c r="W2302" i="1"/>
  <c r="X2302" i="1"/>
  <c r="Y2302" i="1"/>
  <c r="Q2302" i="1"/>
  <c r="K2302" i="1"/>
  <c r="L2302" i="1"/>
  <c r="M2302" i="1"/>
  <c r="N2302" i="1"/>
  <c r="O2302" i="1"/>
  <c r="J2302" i="1"/>
  <c r="P2024" i="1" l="1"/>
  <c r="BB2023" i="1"/>
  <c r="BC2023" i="1"/>
  <c r="BD2023" i="1"/>
  <c r="BE2023" i="1"/>
  <c r="BF2023" i="1"/>
  <c r="BG2023" i="1"/>
  <c r="BH2023" i="1"/>
  <c r="BI2023" i="1"/>
  <c r="BA2023" i="1"/>
  <c r="AV2023" i="1"/>
  <c r="AW2023" i="1"/>
  <c r="AX2023" i="1"/>
  <c r="AY2023" i="1"/>
  <c r="AU2023" i="1"/>
  <c r="AT2023" i="1"/>
  <c r="AJ2023" i="1"/>
  <c r="AK2023" i="1"/>
  <c r="AL2023" i="1"/>
  <c r="AM2023" i="1"/>
  <c r="AN2023" i="1"/>
  <c r="AO2023" i="1"/>
  <c r="AP2023" i="1"/>
  <c r="AQ2023" i="1"/>
  <c r="AI2023" i="1"/>
  <c r="AE2023" i="1"/>
  <c r="AB2023" i="1"/>
  <c r="AG2023" i="1"/>
  <c r="AC2023" i="1"/>
  <c r="AD2023" i="1"/>
  <c r="AF2023" i="1"/>
  <c r="R2023" i="1"/>
  <c r="S2023" i="1"/>
  <c r="T2023" i="1"/>
  <c r="U2023" i="1"/>
  <c r="V2023" i="1"/>
  <c r="W2023" i="1"/>
  <c r="X2023" i="1"/>
  <c r="Y2023" i="1"/>
  <c r="Q2023" i="1"/>
  <c r="K2023" i="1"/>
  <c r="L2023" i="1"/>
  <c r="M2023" i="1"/>
  <c r="N2023" i="1"/>
  <c r="O2023" i="1"/>
  <c r="J2023" i="1"/>
  <c r="AK1969" i="1" l="1"/>
  <c r="AC1969" i="1"/>
  <c r="AZ1973" i="1" l="1"/>
  <c r="AT1969" i="1"/>
  <c r="AH1973" i="1"/>
  <c r="AB1969" i="1"/>
  <c r="P1973" i="1"/>
  <c r="J1969" i="1"/>
  <c r="AZ2745" i="1" l="1"/>
  <c r="AT2742" i="1"/>
  <c r="AH2745" i="1"/>
  <c r="P2745" i="1"/>
  <c r="BB4388" i="1" l="1"/>
  <c r="BB4380" i="1"/>
  <c r="BB4379" i="1"/>
  <c r="R3882" i="1" l="1"/>
  <c r="R3870" i="1"/>
  <c r="R3862" i="1"/>
  <c r="BB4376" i="1" l="1"/>
  <c r="R3790" i="1"/>
  <c r="R3788" i="1"/>
  <c r="R3786" i="1"/>
  <c r="R4154" i="1"/>
  <c r="R4146" i="1"/>
  <c r="R4299" i="1"/>
  <c r="R4287" i="1"/>
  <c r="R4279" i="1"/>
  <c r="R4254" i="1" l="1"/>
  <c r="BB3418" i="1" l="1"/>
  <c r="BB3594" i="1" l="1"/>
  <c r="R107" i="1" l="1"/>
  <c r="R104" i="1"/>
  <c r="Q4476" i="1" l="1"/>
  <c r="Q4472" i="1"/>
  <c r="Q3972" i="1"/>
  <c r="Q3960" i="1"/>
  <c r="Q3952" i="1"/>
  <c r="Q4198" i="1"/>
  <c r="Q4209" i="1" l="1"/>
  <c r="Q1520" i="1" l="1"/>
  <c r="Q1519" i="1"/>
  <c r="Q1517" i="1"/>
  <c r="Q1516" i="1"/>
  <c r="Q1515" i="1"/>
  <c r="Q1514" i="1"/>
  <c r="Q1513" i="1"/>
  <c r="Q1512" i="1"/>
  <c r="Q1511" i="1"/>
  <c r="Q1506" i="1"/>
  <c r="Q1503" i="1"/>
  <c r="Q1502" i="1"/>
  <c r="Q4479" i="1" l="1"/>
  <c r="Q4477" i="1"/>
  <c r="Q4473" i="1"/>
  <c r="Q4468" i="1"/>
  <c r="Q4460" i="1"/>
  <c r="BA4388" i="1"/>
  <c r="BA4376" i="1"/>
  <c r="BA4368" i="1"/>
  <c r="Q4154" i="1" l="1"/>
  <c r="Q4146" i="1"/>
  <c r="Q4256" i="1" l="1"/>
  <c r="Q4244" i="1"/>
  <c r="Q4236" i="1"/>
  <c r="Q4210" i="1"/>
  <c r="Q4190" i="1"/>
  <c r="BA3410" i="1"/>
  <c r="BA3394" i="1"/>
  <c r="BA3380" i="1"/>
  <c r="BA3418" i="1" l="1"/>
  <c r="Q3595" i="1"/>
  <c r="Q3584" i="1"/>
  <c r="Q3576" i="1"/>
  <c r="Q4388" i="1" l="1"/>
  <c r="Q4376" i="1"/>
  <c r="Q4368" i="1"/>
  <c r="Q3749" i="1"/>
  <c r="Q3737" i="1"/>
  <c r="Q3729" i="1"/>
  <c r="BA2393" i="1" l="1"/>
  <c r="Q271" i="1"/>
  <c r="Q3644" i="1" l="1"/>
  <c r="Q4414" i="1" l="1"/>
  <c r="Q3551" i="1"/>
  <c r="Q3539" i="1"/>
  <c r="Q3531" i="1"/>
  <c r="Q3410" i="1" l="1"/>
  <c r="Q3394" i="1"/>
  <c r="Q3380" i="1"/>
  <c r="Q4478" i="1" l="1"/>
  <c r="AZ39" i="1" l="1"/>
  <c r="AZ49" i="1"/>
  <c r="AZ51" i="1"/>
  <c r="AZ52" i="1"/>
  <c r="AZ53" i="1"/>
  <c r="AZ54" i="1"/>
  <c r="AZ55" i="1"/>
  <c r="AZ57" i="1"/>
  <c r="AZ59" i="1"/>
  <c r="AZ60" i="1"/>
  <c r="AZ61" i="1"/>
  <c r="AZ62" i="1"/>
  <c r="AZ63" i="1"/>
  <c r="AZ65" i="1"/>
  <c r="AZ66" i="1"/>
  <c r="AZ68" i="1"/>
  <c r="AZ69" i="1"/>
  <c r="AZ70" i="1"/>
  <c r="AZ73" i="1"/>
  <c r="AZ76" i="1"/>
  <c r="AZ77" i="1"/>
  <c r="AZ84" i="1"/>
  <c r="AZ91" i="1"/>
  <c r="AZ93" i="1"/>
  <c r="AZ94" i="1"/>
  <c r="AZ95" i="1"/>
  <c r="AZ96" i="1"/>
  <c r="AZ97" i="1"/>
  <c r="AZ99" i="1"/>
  <c r="AZ98" i="1" s="1"/>
  <c r="AZ101" i="1"/>
  <c r="AZ102" i="1"/>
  <c r="AZ103" i="1"/>
  <c r="AZ104" i="1"/>
  <c r="AZ105" i="1"/>
  <c r="AZ106" i="1"/>
  <c r="AZ107" i="1"/>
  <c r="AZ108" i="1"/>
  <c r="AZ110" i="1"/>
  <c r="AZ111" i="1"/>
  <c r="AZ112" i="1"/>
  <c r="AZ115" i="1"/>
  <c r="AZ114" i="1" s="1"/>
  <c r="AZ113" i="1" s="1"/>
  <c r="AZ118" i="1"/>
  <c r="AZ119" i="1"/>
  <c r="AZ126" i="1"/>
  <c r="AZ133" i="1"/>
  <c r="AZ135" i="1"/>
  <c r="AZ136" i="1"/>
  <c r="AZ137" i="1"/>
  <c r="AZ138" i="1"/>
  <c r="AZ139" i="1"/>
  <c r="AZ141" i="1"/>
  <c r="AZ140" i="1" s="1"/>
  <c r="AZ143" i="1"/>
  <c r="AZ144" i="1"/>
  <c r="AZ145" i="1"/>
  <c r="AZ146" i="1"/>
  <c r="AZ147" i="1"/>
  <c r="AZ148" i="1"/>
  <c r="AZ149" i="1"/>
  <c r="AZ151" i="1"/>
  <c r="AZ152" i="1"/>
  <c r="AZ153" i="1"/>
  <c r="AZ156" i="1"/>
  <c r="AZ155" i="1" s="1"/>
  <c r="AZ154" i="1" s="1"/>
  <c r="AZ159" i="1"/>
  <c r="AZ160" i="1"/>
  <c r="AZ167" i="1"/>
  <c r="AZ174" i="1"/>
  <c r="AZ176" i="1"/>
  <c r="AZ177" i="1"/>
  <c r="AZ178" i="1"/>
  <c r="AZ179" i="1"/>
  <c r="AZ180" i="1"/>
  <c r="AZ182" i="1"/>
  <c r="AZ181" i="1" s="1"/>
  <c r="AZ184" i="1"/>
  <c r="AZ185" i="1"/>
  <c r="AZ186" i="1"/>
  <c r="AZ187" i="1"/>
  <c r="AZ188" i="1"/>
  <c r="AZ189" i="1"/>
  <c r="AZ191" i="1"/>
  <c r="AZ192" i="1"/>
  <c r="AZ193" i="1"/>
  <c r="AZ196" i="1"/>
  <c r="AZ195" i="1" s="1"/>
  <c r="AZ194" i="1" s="1"/>
  <c r="AZ199" i="1"/>
  <c r="AZ200" i="1"/>
  <c r="AZ207" i="1"/>
  <c r="AZ214" i="1"/>
  <c r="AZ216" i="1"/>
  <c r="AZ217" i="1"/>
  <c r="AZ218" i="1"/>
  <c r="AZ219" i="1"/>
  <c r="AZ220" i="1"/>
  <c r="AZ222" i="1"/>
  <c r="AZ221" i="1" s="1"/>
  <c r="AZ224" i="1"/>
  <c r="AZ225" i="1"/>
  <c r="AZ226" i="1"/>
  <c r="AZ227" i="1"/>
  <c r="AZ228" i="1"/>
  <c r="AZ229" i="1"/>
  <c r="AZ230" i="1"/>
  <c r="AZ231" i="1"/>
  <c r="AZ233" i="1"/>
  <c r="AZ234" i="1"/>
  <c r="AZ235" i="1"/>
  <c r="AZ241" i="1"/>
  <c r="AZ242" i="1"/>
  <c r="AZ249" i="1"/>
  <c r="AZ256" i="1"/>
  <c r="AZ258" i="1"/>
  <c r="AZ259" i="1"/>
  <c r="AZ260" i="1"/>
  <c r="AZ261" i="1"/>
  <c r="AZ262" i="1"/>
  <c r="AZ264" i="1"/>
  <c r="AZ263" i="1" s="1"/>
  <c r="AZ266" i="1"/>
  <c r="AZ267" i="1"/>
  <c r="AZ268" i="1"/>
  <c r="AZ269" i="1"/>
  <c r="AZ270" i="1"/>
  <c r="AZ271" i="1"/>
  <c r="AZ272" i="1"/>
  <c r="AZ274" i="1"/>
  <c r="AZ275" i="1"/>
  <c r="AZ276" i="1"/>
  <c r="AZ279" i="1"/>
  <c r="AZ278" i="1" s="1"/>
  <c r="AZ277" i="1" s="1"/>
  <c r="AZ282" i="1"/>
  <c r="AZ283" i="1"/>
  <c r="AZ290" i="1"/>
  <c r="AZ297" i="1"/>
  <c r="AZ299" i="1"/>
  <c r="AZ300" i="1"/>
  <c r="AZ301" i="1"/>
  <c r="AZ302" i="1"/>
  <c r="AZ303" i="1"/>
  <c r="AZ305" i="1"/>
  <c r="AZ304" i="1" s="1"/>
  <c r="AZ307" i="1"/>
  <c r="AZ308" i="1"/>
  <c r="AZ309" i="1"/>
  <c r="AZ310" i="1"/>
  <c r="AZ311" i="1"/>
  <c r="AZ312" i="1"/>
  <c r="AZ313" i="1"/>
  <c r="AZ315" i="1"/>
  <c r="AZ316" i="1"/>
  <c r="AZ317" i="1"/>
  <c r="AZ320" i="1"/>
  <c r="AZ321" i="1"/>
  <c r="AZ324" i="1"/>
  <c r="AZ325" i="1"/>
  <c r="AZ332" i="1"/>
  <c r="AZ339" i="1"/>
  <c r="AZ341" i="1"/>
  <c r="AZ342" i="1"/>
  <c r="AZ343" i="1"/>
  <c r="AZ344" i="1"/>
  <c r="AZ345" i="1"/>
  <c r="AZ347" i="1"/>
  <c r="AZ346" i="1" s="1"/>
  <c r="AZ349" i="1"/>
  <c r="AZ350" i="1"/>
  <c r="AZ351" i="1"/>
  <c r="AZ352" i="1"/>
  <c r="AZ353" i="1"/>
  <c r="AZ354" i="1"/>
  <c r="AZ355" i="1"/>
  <c r="AZ356" i="1"/>
  <c r="AZ358" i="1"/>
  <c r="AZ359" i="1"/>
  <c r="AZ360" i="1"/>
  <c r="AZ363" i="1"/>
  <c r="AZ362" i="1" s="1"/>
  <c r="AZ361" i="1" s="1"/>
  <c r="AZ366" i="1"/>
  <c r="AZ367" i="1"/>
  <c r="AZ374" i="1"/>
  <c r="AZ381" i="1"/>
  <c r="AZ383" i="1"/>
  <c r="AZ384" i="1"/>
  <c r="AZ385" i="1"/>
  <c r="AZ386" i="1"/>
  <c r="AZ387" i="1"/>
  <c r="AZ389" i="1"/>
  <c r="AZ388" i="1" s="1"/>
  <c r="AZ391" i="1"/>
  <c r="AZ392" i="1"/>
  <c r="AZ393" i="1"/>
  <c r="AZ394" i="1"/>
  <c r="AZ395" i="1"/>
  <c r="AZ396" i="1"/>
  <c r="AZ397" i="1"/>
  <c r="AZ398" i="1"/>
  <c r="AZ400" i="1"/>
  <c r="AZ401" i="1"/>
  <c r="AZ402" i="1"/>
  <c r="AZ405" i="1"/>
  <c r="AZ406" i="1"/>
  <c r="AZ413" i="1"/>
  <c r="AZ420" i="1"/>
  <c r="AZ422" i="1"/>
  <c r="AZ423" i="1"/>
  <c r="AZ424" i="1"/>
  <c r="AZ425" i="1"/>
  <c r="AZ426" i="1"/>
  <c r="AZ428" i="1"/>
  <c r="AZ427" i="1" s="1"/>
  <c r="AZ430" i="1"/>
  <c r="AZ431" i="1"/>
  <c r="AZ432" i="1"/>
  <c r="AZ433" i="1"/>
  <c r="AZ434" i="1"/>
  <c r="AZ435" i="1"/>
  <c r="AZ436" i="1"/>
  <c r="AZ438" i="1"/>
  <c r="AZ439" i="1"/>
  <c r="AZ440" i="1"/>
  <c r="AZ446" i="1"/>
  <c r="AZ447" i="1"/>
  <c r="AZ454" i="1"/>
  <c r="AZ461" i="1"/>
  <c r="AZ463" i="1"/>
  <c r="AZ464" i="1"/>
  <c r="AZ465" i="1"/>
  <c r="AZ466" i="1"/>
  <c r="AZ467" i="1"/>
  <c r="AZ469" i="1"/>
  <c r="AZ468" i="1" s="1"/>
  <c r="AZ471" i="1"/>
  <c r="AZ472" i="1"/>
  <c r="AZ473" i="1"/>
  <c r="AZ474" i="1"/>
  <c r="AZ475" i="1"/>
  <c r="AZ476" i="1"/>
  <c r="AZ477" i="1"/>
  <c r="AZ478" i="1"/>
  <c r="AZ480" i="1"/>
  <c r="AZ481" i="1"/>
  <c r="AZ482" i="1"/>
  <c r="AZ485" i="1"/>
  <c r="AZ487" i="1"/>
  <c r="AZ488" i="1"/>
  <c r="AZ491" i="1"/>
  <c r="AZ492" i="1"/>
  <c r="AZ499" i="1"/>
  <c r="AZ506" i="1"/>
  <c r="AZ508" i="1"/>
  <c r="AZ509" i="1"/>
  <c r="AZ510" i="1"/>
  <c r="AZ511" i="1"/>
  <c r="AZ512" i="1"/>
  <c r="AZ514" i="1"/>
  <c r="AZ513" i="1" s="1"/>
  <c r="AZ516" i="1"/>
  <c r="AZ517" i="1"/>
  <c r="AZ518" i="1"/>
  <c r="AZ519" i="1"/>
  <c r="AZ520" i="1"/>
  <c r="AZ521" i="1"/>
  <c r="AZ522" i="1"/>
  <c r="AZ524" i="1"/>
  <c r="AZ525" i="1"/>
  <c r="AZ526" i="1"/>
  <c r="AZ529" i="1"/>
  <c r="AZ528" i="1" s="1"/>
  <c r="AZ527" i="1" s="1"/>
  <c r="AZ532" i="1"/>
  <c r="AZ533" i="1"/>
  <c r="AZ540" i="1"/>
  <c r="AZ547" i="1"/>
  <c r="AZ549" i="1"/>
  <c r="AZ550" i="1"/>
  <c r="AZ551" i="1"/>
  <c r="AZ552" i="1"/>
  <c r="AZ553" i="1"/>
  <c r="AZ555" i="1"/>
  <c r="AZ554" i="1" s="1"/>
  <c r="AZ557" i="1"/>
  <c r="AZ558" i="1"/>
  <c r="AZ559" i="1"/>
  <c r="AZ560" i="1"/>
  <c r="AZ561" i="1"/>
  <c r="AZ562" i="1"/>
  <c r="AZ563" i="1"/>
  <c r="AZ565" i="1"/>
  <c r="AZ566" i="1"/>
  <c r="AZ567" i="1"/>
  <c r="AZ570" i="1"/>
  <c r="AZ569" i="1" s="1"/>
  <c r="AZ568" i="1" s="1"/>
  <c r="AZ573" i="1"/>
  <c r="AZ574" i="1"/>
  <c r="AZ581" i="1"/>
  <c r="AZ588" i="1"/>
  <c r="AZ590" i="1"/>
  <c r="AZ591" i="1"/>
  <c r="AZ592" i="1"/>
  <c r="AZ593" i="1"/>
  <c r="AZ594" i="1"/>
  <c r="AZ596" i="1"/>
  <c r="AZ595" i="1" s="1"/>
  <c r="AZ598" i="1"/>
  <c r="AZ599" i="1"/>
  <c r="AZ600" i="1"/>
  <c r="AZ601" i="1"/>
  <c r="AZ602" i="1"/>
  <c r="AZ603" i="1"/>
  <c r="AZ604" i="1"/>
  <c r="AZ605" i="1"/>
  <c r="AZ607" i="1"/>
  <c r="AZ608" i="1"/>
  <c r="AZ609" i="1"/>
  <c r="AZ612" i="1"/>
  <c r="AZ611" i="1" s="1"/>
  <c r="AZ610" i="1" s="1"/>
  <c r="AZ615" i="1"/>
  <c r="AZ616" i="1"/>
  <c r="AZ623" i="1"/>
  <c r="AZ630" i="1"/>
  <c r="AZ632" i="1"/>
  <c r="AZ633" i="1"/>
  <c r="AZ634" i="1"/>
  <c r="AZ635" i="1"/>
  <c r="AZ636" i="1"/>
  <c r="AZ638" i="1"/>
  <c r="AZ637" i="1" s="1"/>
  <c r="AZ640" i="1"/>
  <c r="AZ641" i="1"/>
  <c r="AZ642" i="1"/>
  <c r="AZ643" i="1"/>
  <c r="AZ644" i="1"/>
  <c r="AZ645" i="1"/>
  <c r="AZ646" i="1"/>
  <c r="AZ648" i="1"/>
  <c r="AZ649" i="1"/>
  <c r="AZ650" i="1"/>
  <c r="AZ653" i="1"/>
  <c r="AZ652" i="1" s="1"/>
  <c r="AZ651" i="1" s="1"/>
  <c r="AZ656" i="1"/>
  <c r="AZ657" i="1"/>
  <c r="AZ664" i="1"/>
  <c r="AZ671" i="1"/>
  <c r="AZ673" i="1"/>
  <c r="AZ674" i="1"/>
  <c r="AZ675" i="1"/>
  <c r="AZ676" i="1"/>
  <c r="AZ677" i="1"/>
  <c r="AZ679" i="1"/>
  <c r="AZ678" i="1" s="1"/>
  <c r="AZ681" i="1"/>
  <c r="AZ682" i="1"/>
  <c r="AZ683" i="1"/>
  <c r="AZ684" i="1"/>
  <c r="AZ685" i="1"/>
  <c r="AZ686" i="1"/>
  <c r="AZ688" i="1"/>
  <c r="AZ689" i="1"/>
  <c r="AZ690" i="1"/>
  <c r="AZ693" i="1"/>
  <c r="AZ692" i="1" s="1"/>
  <c r="AZ691" i="1" s="1"/>
  <c r="AZ696" i="1"/>
  <c r="AZ697" i="1"/>
  <c r="AZ704" i="1"/>
  <c r="AZ711" i="1"/>
  <c r="AZ713" i="1"/>
  <c r="AZ714" i="1"/>
  <c r="AZ715" i="1"/>
  <c r="AZ716" i="1"/>
  <c r="AZ717" i="1"/>
  <c r="AZ719" i="1"/>
  <c r="AZ718" i="1" s="1"/>
  <c r="AZ721" i="1"/>
  <c r="AZ722" i="1"/>
  <c r="AZ723" i="1"/>
  <c r="AZ724" i="1"/>
  <c r="AZ725" i="1"/>
  <c r="AZ726" i="1"/>
  <c r="AZ727" i="1"/>
  <c r="AZ729" i="1"/>
  <c r="AZ730" i="1"/>
  <c r="AZ731" i="1"/>
  <c r="AZ734" i="1"/>
  <c r="AZ733" i="1" s="1"/>
  <c r="AZ732" i="1" s="1"/>
  <c r="AZ737" i="1"/>
  <c r="AZ738" i="1"/>
  <c r="AZ745" i="1"/>
  <c r="AZ752" i="1"/>
  <c r="AZ754" i="1"/>
  <c r="AZ755" i="1"/>
  <c r="AZ756" i="1"/>
  <c r="AZ757" i="1"/>
  <c r="AZ758" i="1"/>
  <c r="AZ760" i="1"/>
  <c r="AZ759" i="1" s="1"/>
  <c r="AZ762" i="1"/>
  <c r="AZ763" i="1"/>
  <c r="AZ764" i="1"/>
  <c r="AZ765" i="1"/>
  <c r="AZ766" i="1"/>
  <c r="AZ767" i="1"/>
  <c r="AZ769" i="1"/>
  <c r="AZ770" i="1"/>
  <c r="AZ771" i="1"/>
  <c r="AZ774" i="1"/>
  <c r="AZ773" i="1" s="1"/>
  <c r="AZ772" i="1" s="1"/>
  <c r="AZ777" i="1"/>
  <c r="AZ778" i="1"/>
  <c r="AZ785" i="1"/>
  <c r="AZ792" i="1"/>
  <c r="AZ794" i="1"/>
  <c r="AZ795" i="1"/>
  <c r="AZ796" i="1"/>
  <c r="AZ797" i="1"/>
  <c r="AZ798" i="1"/>
  <c r="AZ800" i="1"/>
  <c r="AZ799" i="1" s="1"/>
  <c r="AZ802" i="1"/>
  <c r="AZ803" i="1"/>
  <c r="AZ804" i="1"/>
  <c r="AZ805" i="1"/>
  <c r="AZ806" i="1"/>
  <c r="AZ807" i="1"/>
  <c r="AZ808" i="1"/>
  <c r="AZ810" i="1"/>
  <c r="AZ811" i="1"/>
  <c r="AZ812" i="1"/>
  <c r="AZ815" i="1"/>
  <c r="AZ816" i="1"/>
  <c r="AZ819" i="1"/>
  <c r="AZ820" i="1"/>
  <c r="AZ827" i="1"/>
  <c r="AZ834" i="1"/>
  <c r="AZ836" i="1"/>
  <c r="AZ837" i="1"/>
  <c r="AZ838" i="1"/>
  <c r="AZ839" i="1"/>
  <c r="AZ840" i="1"/>
  <c r="AZ842" i="1"/>
  <c r="AZ841" i="1" s="1"/>
  <c r="AZ844" i="1"/>
  <c r="AZ845" i="1"/>
  <c r="AZ846" i="1"/>
  <c r="AZ847" i="1"/>
  <c r="AZ848" i="1"/>
  <c r="AZ849" i="1"/>
  <c r="AZ850" i="1"/>
  <c r="AZ852" i="1"/>
  <c r="AZ853" i="1"/>
  <c r="AZ854" i="1"/>
  <c r="AZ860" i="1"/>
  <c r="AZ861" i="1"/>
  <c r="AZ868" i="1"/>
  <c r="AZ875" i="1"/>
  <c r="AZ877" i="1"/>
  <c r="AZ878" i="1"/>
  <c r="AZ879" i="1"/>
  <c r="AZ880" i="1"/>
  <c r="AZ881" i="1"/>
  <c r="AZ883" i="1"/>
  <c r="AZ882" i="1" s="1"/>
  <c r="AZ885" i="1"/>
  <c r="AZ886" i="1"/>
  <c r="AZ887" i="1"/>
  <c r="AZ888" i="1"/>
  <c r="AZ889" i="1"/>
  <c r="AZ890" i="1"/>
  <c r="AZ891" i="1"/>
  <c r="AZ893" i="1"/>
  <c r="AZ894" i="1"/>
  <c r="AZ895" i="1"/>
  <c r="AZ898" i="1"/>
  <c r="AZ897" i="1" s="1"/>
  <c r="AZ896" i="1" s="1"/>
  <c r="AZ901" i="1"/>
  <c r="AZ902" i="1"/>
  <c r="AZ909" i="1"/>
  <c r="AZ916" i="1"/>
  <c r="AZ918" i="1"/>
  <c r="AZ919" i="1"/>
  <c r="AZ920" i="1"/>
  <c r="AZ921" i="1"/>
  <c r="AZ922" i="1"/>
  <c r="AZ924" i="1"/>
  <c r="AZ923" i="1" s="1"/>
  <c r="AZ926" i="1"/>
  <c r="AZ927" i="1"/>
  <c r="AZ928" i="1"/>
  <c r="AZ929" i="1"/>
  <c r="AZ930" i="1"/>
  <c r="AZ931" i="1"/>
  <c r="AZ932" i="1"/>
  <c r="AZ934" i="1"/>
  <c r="AZ935" i="1"/>
  <c r="AZ936" i="1"/>
  <c r="AZ942" i="1"/>
  <c r="AZ943" i="1"/>
  <c r="AZ950" i="1"/>
  <c r="AZ957" i="1"/>
  <c r="AZ959" i="1"/>
  <c r="AZ960" i="1"/>
  <c r="AZ961" i="1"/>
  <c r="AZ962" i="1"/>
  <c r="AZ963" i="1"/>
  <c r="AZ965" i="1"/>
  <c r="AZ964" i="1" s="1"/>
  <c r="AZ967" i="1"/>
  <c r="AZ968" i="1"/>
  <c r="AZ969" i="1"/>
  <c r="AZ970" i="1"/>
  <c r="AZ971" i="1"/>
  <c r="AZ972" i="1"/>
  <c r="AZ973" i="1"/>
  <c r="AZ975" i="1"/>
  <c r="AZ976" i="1"/>
  <c r="AZ977" i="1"/>
  <c r="AZ980" i="1"/>
  <c r="AZ979" i="1" s="1"/>
  <c r="AZ978" i="1" s="1"/>
  <c r="AZ983" i="1"/>
  <c r="AZ984" i="1"/>
  <c r="AZ991" i="1"/>
  <c r="AZ998" i="1"/>
  <c r="AZ1000" i="1"/>
  <c r="AZ1001" i="1"/>
  <c r="AZ1002" i="1"/>
  <c r="AZ1003" i="1"/>
  <c r="AZ1004" i="1"/>
  <c r="AZ1006" i="1"/>
  <c r="AZ1005" i="1" s="1"/>
  <c r="AZ1008" i="1"/>
  <c r="AZ1009" i="1"/>
  <c r="AZ1010" i="1"/>
  <c r="AZ1011" i="1"/>
  <c r="AZ1012" i="1"/>
  <c r="AZ1013" i="1"/>
  <c r="AZ1014" i="1"/>
  <c r="AZ1015" i="1"/>
  <c r="AZ1017" i="1"/>
  <c r="AZ1018" i="1"/>
  <c r="AZ1019" i="1"/>
  <c r="AZ1022" i="1"/>
  <c r="AZ1021" i="1" s="1"/>
  <c r="AZ1020" i="1" s="1"/>
  <c r="AZ1025" i="1"/>
  <c r="AZ1026" i="1"/>
  <c r="AZ1033" i="1"/>
  <c r="AZ1040" i="1"/>
  <c r="AZ1042" i="1"/>
  <c r="AZ1043" i="1"/>
  <c r="AZ1044" i="1"/>
  <c r="AZ1045" i="1"/>
  <c r="AZ1046" i="1"/>
  <c r="AZ1048" i="1"/>
  <c r="AZ1047" i="1" s="1"/>
  <c r="AZ1050" i="1"/>
  <c r="AZ1051" i="1"/>
  <c r="AZ1052" i="1"/>
  <c r="AZ1053" i="1"/>
  <c r="AZ1054" i="1"/>
  <c r="AZ1055" i="1"/>
  <c r="AZ1056" i="1"/>
  <c r="AZ1058" i="1"/>
  <c r="AZ1059" i="1"/>
  <c r="AZ1060" i="1"/>
  <c r="AZ1063" i="1"/>
  <c r="AZ1062" i="1" s="1"/>
  <c r="AZ1061" i="1" s="1"/>
  <c r="AZ1066" i="1"/>
  <c r="AZ1067" i="1"/>
  <c r="AZ1074" i="1"/>
  <c r="AZ1081" i="1"/>
  <c r="AZ1083" i="1"/>
  <c r="AZ1084" i="1"/>
  <c r="AZ1085" i="1"/>
  <c r="AZ1086" i="1"/>
  <c r="AZ1087" i="1"/>
  <c r="AZ1089" i="1"/>
  <c r="AZ1088" i="1" s="1"/>
  <c r="AZ1091" i="1"/>
  <c r="AZ1092" i="1"/>
  <c r="AZ1093" i="1"/>
  <c r="AZ1094" i="1"/>
  <c r="AZ1095" i="1"/>
  <c r="AZ1097" i="1"/>
  <c r="AZ1098" i="1"/>
  <c r="AZ1100" i="1"/>
  <c r="AZ1101" i="1"/>
  <c r="AZ1102" i="1"/>
  <c r="AZ1105" i="1"/>
  <c r="AZ1104" i="1" s="1"/>
  <c r="AZ1103" i="1" s="1"/>
  <c r="AZ1108" i="1"/>
  <c r="AZ1109" i="1"/>
  <c r="AZ1116" i="1"/>
  <c r="AZ1123" i="1"/>
  <c r="AZ1125" i="1"/>
  <c r="AZ1126" i="1"/>
  <c r="AZ1127" i="1"/>
  <c r="AZ1128" i="1"/>
  <c r="AZ1129" i="1"/>
  <c r="AZ1131" i="1"/>
  <c r="AZ1130" i="1" s="1"/>
  <c r="AZ1133" i="1"/>
  <c r="AZ1134" i="1"/>
  <c r="AZ1135" i="1"/>
  <c r="AZ1136" i="1"/>
  <c r="AZ1137" i="1"/>
  <c r="AZ1138" i="1"/>
  <c r="AZ1139" i="1"/>
  <c r="AZ1141" i="1"/>
  <c r="AZ1142" i="1"/>
  <c r="AZ1143" i="1"/>
  <c r="AZ1146" i="1"/>
  <c r="AZ1145" i="1" s="1"/>
  <c r="AZ1144" i="1" s="1"/>
  <c r="AZ1149" i="1"/>
  <c r="AZ1150" i="1"/>
  <c r="AZ1157" i="1"/>
  <c r="AZ1164" i="1"/>
  <c r="AZ1166" i="1"/>
  <c r="AZ1167" i="1"/>
  <c r="AZ1168" i="1"/>
  <c r="AZ1169" i="1"/>
  <c r="AZ1170" i="1"/>
  <c r="AZ1172" i="1"/>
  <c r="AZ1171" i="1" s="1"/>
  <c r="AZ1174" i="1"/>
  <c r="AZ1175" i="1"/>
  <c r="AZ1176" i="1"/>
  <c r="AZ1177" i="1"/>
  <c r="AZ1178" i="1"/>
  <c r="AZ1179" i="1"/>
  <c r="AZ1180" i="1"/>
  <c r="AZ1181" i="1"/>
  <c r="AZ1183" i="1"/>
  <c r="AZ1184" i="1"/>
  <c r="AZ1185" i="1"/>
  <c r="AZ1188" i="1"/>
  <c r="AZ1187" i="1" s="1"/>
  <c r="AZ1186" i="1" s="1"/>
  <c r="AZ1191" i="1"/>
  <c r="AZ1192" i="1"/>
  <c r="AZ1199" i="1"/>
  <c r="AZ1206" i="1"/>
  <c r="AZ1208" i="1"/>
  <c r="AZ1209" i="1"/>
  <c r="AZ1210" i="1"/>
  <c r="AZ1211" i="1"/>
  <c r="AZ1212" i="1"/>
  <c r="AZ1214" i="1"/>
  <c r="AZ1213" i="1" s="1"/>
  <c r="AZ1216" i="1"/>
  <c r="AZ1217" i="1"/>
  <c r="AZ1218" i="1"/>
  <c r="AZ1219" i="1"/>
  <c r="AZ1220" i="1"/>
  <c r="AZ1221" i="1"/>
  <c r="AZ1222" i="1"/>
  <c r="AZ1224" i="1"/>
  <c r="AZ1225" i="1"/>
  <c r="AZ1226" i="1"/>
  <c r="AZ1229" i="1"/>
  <c r="AZ1228" i="1" s="1"/>
  <c r="AZ1227" i="1" s="1"/>
  <c r="AZ1232" i="1"/>
  <c r="AZ1233" i="1"/>
  <c r="AZ1240" i="1"/>
  <c r="AZ1247" i="1"/>
  <c r="AZ1249" i="1"/>
  <c r="AZ1250" i="1"/>
  <c r="AZ1251" i="1"/>
  <c r="AZ1252" i="1"/>
  <c r="AZ1253" i="1"/>
  <c r="AZ1255" i="1"/>
  <c r="AZ1254" i="1" s="1"/>
  <c r="AZ1257" i="1"/>
  <c r="AZ1258" i="1"/>
  <c r="AZ1259" i="1"/>
  <c r="AZ1260" i="1"/>
  <c r="AZ1261" i="1"/>
  <c r="AZ1262" i="1"/>
  <c r="AZ1263" i="1"/>
  <c r="AZ1265" i="1"/>
  <c r="AZ1266" i="1"/>
  <c r="AZ1267" i="1"/>
  <c r="AZ1270" i="1"/>
  <c r="AZ1269" i="1" s="1"/>
  <c r="AZ1268" i="1" s="1"/>
  <c r="AZ1273" i="1"/>
  <c r="AZ1274" i="1"/>
  <c r="AZ1281" i="1"/>
  <c r="AZ1288" i="1"/>
  <c r="AZ1290" i="1"/>
  <c r="AZ1291" i="1"/>
  <c r="AZ1292" i="1"/>
  <c r="AZ1293" i="1"/>
  <c r="AZ1294" i="1"/>
  <c r="AZ1296" i="1"/>
  <c r="AZ1295" i="1" s="1"/>
  <c r="AZ1298" i="1"/>
  <c r="AZ1299" i="1"/>
  <c r="AZ1300" i="1"/>
  <c r="AZ1301" i="1"/>
  <c r="AZ1302" i="1"/>
  <c r="AZ1303" i="1"/>
  <c r="AZ1304" i="1"/>
  <c r="AZ1305" i="1"/>
  <c r="AZ1307" i="1"/>
  <c r="AZ1308" i="1"/>
  <c r="AZ1309" i="1"/>
  <c r="AZ1312" i="1"/>
  <c r="AZ1311" i="1" s="1"/>
  <c r="AZ1310" i="1" s="1"/>
  <c r="AZ1315" i="1"/>
  <c r="AZ1316" i="1"/>
  <c r="AZ1323" i="1"/>
  <c r="AZ1330" i="1"/>
  <c r="AZ1332" i="1"/>
  <c r="AZ1333" i="1"/>
  <c r="AZ1334" i="1"/>
  <c r="AZ1335" i="1"/>
  <c r="AZ1336" i="1"/>
  <c r="AZ1338" i="1"/>
  <c r="AZ1337" i="1" s="1"/>
  <c r="AZ1340" i="1"/>
  <c r="AZ1341" i="1"/>
  <c r="AZ1342" i="1"/>
  <c r="AZ1343" i="1"/>
  <c r="AZ1344" i="1"/>
  <c r="AZ1345" i="1"/>
  <c r="AZ1346" i="1"/>
  <c r="AZ1347" i="1"/>
  <c r="AZ1349" i="1"/>
  <c r="AZ1350" i="1"/>
  <c r="AZ1351" i="1"/>
  <c r="AZ1354" i="1"/>
  <c r="AZ1353" i="1" s="1"/>
  <c r="AZ1352" i="1" s="1"/>
  <c r="AZ1357" i="1"/>
  <c r="AZ1358" i="1"/>
  <c r="AZ1365" i="1"/>
  <c r="AZ1372" i="1"/>
  <c r="AZ1374" i="1"/>
  <c r="AZ1375" i="1"/>
  <c r="AZ1376" i="1"/>
  <c r="AZ1377" i="1"/>
  <c r="AZ1378" i="1"/>
  <c r="AZ1380" i="1"/>
  <c r="AZ1379" i="1" s="1"/>
  <c r="AZ1382" i="1"/>
  <c r="AZ1383" i="1"/>
  <c r="AZ1384" i="1"/>
  <c r="AZ1385" i="1"/>
  <c r="AZ1386" i="1"/>
  <c r="AZ1387" i="1"/>
  <c r="AZ1388" i="1"/>
  <c r="AZ1390" i="1"/>
  <c r="AZ1391" i="1"/>
  <c r="AZ1392" i="1"/>
  <c r="AZ1395" i="1"/>
  <c r="AZ1394" i="1" s="1"/>
  <c r="AZ1393" i="1" s="1"/>
  <c r="AZ1398" i="1"/>
  <c r="AZ1399" i="1"/>
  <c r="AZ1406" i="1"/>
  <c r="AZ1413" i="1"/>
  <c r="AZ1415" i="1"/>
  <c r="AZ1416" i="1"/>
  <c r="AZ1417" i="1"/>
  <c r="AZ1418" i="1"/>
  <c r="AZ1419" i="1"/>
  <c r="AZ1421" i="1"/>
  <c r="AZ1420" i="1" s="1"/>
  <c r="AZ1423" i="1"/>
  <c r="AZ1424" i="1"/>
  <c r="AZ1425" i="1"/>
  <c r="AZ1426" i="1"/>
  <c r="AZ1427" i="1"/>
  <c r="AZ1428" i="1"/>
  <c r="AZ1429" i="1"/>
  <c r="AZ1431" i="1"/>
  <c r="AZ1432" i="1"/>
  <c r="AZ1433" i="1"/>
  <c r="AZ1436" i="1"/>
  <c r="AZ1435" i="1" s="1"/>
  <c r="AZ1434" i="1" s="1"/>
  <c r="AZ1439" i="1"/>
  <c r="AZ1440" i="1"/>
  <c r="AZ1447" i="1"/>
  <c r="AZ1454" i="1"/>
  <c r="AZ1456" i="1"/>
  <c r="AZ1457" i="1"/>
  <c r="AZ1458" i="1"/>
  <c r="AZ1459" i="1"/>
  <c r="AZ1460" i="1"/>
  <c r="AZ1462" i="1"/>
  <c r="AZ1461" i="1" s="1"/>
  <c r="AZ1464" i="1"/>
  <c r="AZ1465" i="1"/>
  <c r="AZ1466" i="1"/>
  <c r="AZ1467" i="1"/>
  <c r="AZ1468" i="1"/>
  <c r="AZ1469" i="1"/>
  <c r="AZ1470" i="1"/>
  <c r="AZ1471" i="1"/>
  <c r="AZ1473" i="1"/>
  <c r="AZ1474" i="1"/>
  <c r="AZ1475" i="1"/>
  <c r="AZ1478" i="1"/>
  <c r="AZ1477" i="1" s="1"/>
  <c r="AZ1476" i="1" s="1"/>
  <c r="AZ1481" i="1"/>
  <c r="AZ1482" i="1"/>
  <c r="AZ1489" i="1"/>
  <c r="AZ1500" i="1"/>
  <c r="AZ1502" i="1"/>
  <c r="AZ1503" i="1"/>
  <c r="AZ1504" i="1"/>
  <c r="AZ1505" i="1"/>
  <c r="AZ1506" i="1"/>
  <c r="AZ1508" i="1"/>
  <c r="AZ1510" i="1"/>
  <c r="AZ1511" i="1"/>
  <c r="AZ1512" i="1"/>
  <c r="AZ1513" i="1"/>
  <c r="AZ1514" i="1"/>
  <c r="AZ1515" i="1"/>
  <c r="AZ1516" i="1"/>
  <c r="AZ1517" i="1"/>
  <c r="AZ1519" i="1"/>
  <c r="AZ1520" i="1"/>
  <c r="AZ1521" i="1"/>
  <c r="AZ1524" i="1"/>
  <c r="AZ1525" i="1"/>
  <c r="AZ1532" i="1"/>
  <c r="AZ1543" i="1"/>
  <c r="AZ1545" i="1"/>
  <c r="AZ1546" i="1"/>
  <c r="AZ1547" i="1"/>
  <c r="AZ1548" i="1"/>
  <c r="AZ1550" i="1"/>
  <c r="AZ1552" i="1"/>
  <c r="AZ1553" i="1"/>
  <c r="AZ1554" i="1"/>
  <c r="AZ1555" i="1"/>
  <c r="AZ1556" i="1"/>
  <c r="AZ1557" i="1"/>
  <c r="AZ1558" i="1"/>
  <c r="AZ1559" i="1"/>
  <c r="AZ1561" i="1"/>
  <c r="AZ1562" i="1"/>
  <c r="AZ1563" i="1"/>
  <c r="AZ1566" i="1"/>
  <c r="AZ1567" i="1"/>
  <c r="AZ1570" i="1"/>
  <c r="AZ1571" i="1"/>
  <c r="AZ1572" i="1"/>
  <c r="AZ1590" i="1"/>
  <c r="AZ1592" i="1"/>
  <c r="AZ1593" i="1"/>
  <c r="AZ1594" i="1"/>
  <c r="AZ1595" i="1"/>
  <c r="AZ1596" i="1"/>
  <c r="AZ1598" i="1"/>
  <c r="AZ1600" i="1"/>
  <c r="AZ1602" i="1"/>
  <c r="AZ1603" i="1"/>
  <c r="AZ1604" i="1"/>
  <c r="AZ1605" i="1"/>
  <c r="AZ1609" i="1"/>
  <c r="AZ1608" i="1" s="1"/>
  <c r="AZ1611" i="1"/>
  <c r="AZ1612" i="1"/>
  <c r="AZ1614" i="1"/>
  <c r="AZ1615" i="1"/>
  <c r="AZ1616" i="1"/>
  <c r="AZ1617" i="1"/>
  <c r="AZ1618" i="1"/>
  <c r="AZ1619" i="1"/>
  <c r="AZ1623" i="1"/>
  <c r="AZ1624" i="1"/>
  <c r="AZ1625" i="1"/>
  <c r="AZ1627" i="1"/>
  <c r="AZ1628" i="1"/>
  <c r="AZ1631" i="1"/>
  <c r="AZ1632" i="1"/>
  <c r="AZ1640" i="1"/>
  <c r="AZ1688" i="1"/>
  <c r="AZ1698" i="1"/>
  <c r="AZ1700" i="1"/>
  <c r="AZ1701" i="1"/>
  <c r="AZ1702" i="1"/>
  <c r="AZ1703" i="1"/>
  <c r="AZ1704" i="1"/>
  <c r="AZ1706" i="1"/>
  <c r="AZ1705" i="1" s="1"/>
  <c r="AZ1708" i="1"/>
  <c r="AZ1709" i="1"/>
  <c r="AZ1710" i="1"/>
  <c r="AZ1711" i="1"/>
  <c r="AZ1712" i="1"/>
  <c r="AZ1713" i="1"/>
  <c r="AZ1714" i="1"/>
  <c r="AZ1715" i="1"/>
  <c r="AZ1717" i="1"/>
  <c r="AZ1718" i="1"/>
  <c r="AZ1719" i="1"/>
  <c r="AZ1720" i="1"/>
  <c r="AZ1721" i="1"/>
  <c r="AZ1724" i="1"/>
  <c r="AZ1723" i="1" s="1"/>
  <c r="AZ1722" i="1" s="1"/>
  <c r="AZ1727" i="1"/>
  <c r="AZ1728" i="1"/>
  <c r="AZ1735" i="1"/>
  <c r="AZ1739" i="1"/>
  <c r="AZ1742" i="1"/>
  <c r="AZ1744" i="1"/>
  <c r="AZ1745" i="1"/>
  <c r="AZ1746" i="1"/>
  <c r="AZ1747" i="1"/>
  <c r="AZ1748" i="1"/>
  <c r="AZ1750" i="1"/>
  <c r="AZ1749" i="1" s="1"/>
  <c r="AZ1752" i="1"/>
  <c r="AZ1753" i="1"/>
  <c r="AZ1754" i="1"/>
  <c r="AZ1755" i="1"/>
  <c r="AZ1756" i="1"/>
  <c r="AZ1757" i="1"/>
  <c r="AZ1758" i="1"/>
  <c r="AZ1759" i="1"/>
  <c r="AZ1761" i="1"/>
  <c r="AZ1762" i="1"/>
  <c r="AZ1763" i="1"/>
  <c r="AZ1766" i="1"/>
  <c r="AZ1765" i="1" s="1"/>
  <c r="AZ1764" i="1" s="1"/>
  <c r="AZ1769" i="1"/>
  <c r="AZ1768" i="1" s="1"/>
  <c r="AZ1767" i="1" s="1"/>
  <c r="AZ1776" i="1"/>
  <c r="AZ1783" i="1"/>
  <c r="AZ1785" i="1"/>
  <c r="AZ1786" i="1"/>
  <c r="AZ1787" i="1"/>
  <c r="AZ1788" i="1"/>
  <c r="AZ1789" i="1"/>
  <c r="AZ1791" i="1"/>
  <c r="AZ1790" i="1" s="1"/>
  <c r="AZ1793" i="1"/>
  <c r="AZ1794" i="1"/>
  <c r="AZ1795" i="1"/>
  <c r="AZ1796" i="1"/>
  <c r="AZ1797" i="1"/>
  <c r="AZ1798" i="1"/>
  <c r="AZ1799" i="1"/>
  <c r="AZ1800" i="1"/>
  <c r="AZ1802" i="1"/>
  <c r="AZ1803" i="1"/>
  <c r="AZ1804" i="1"/>
  <c r="AZ1807" i="1"/>
  <c r="AZ1806" i="1" s="1"/>
  <c r="AZ1805" i="1" s="1"/>
  <c r="AZ1810" i="1"/>
  <c r="AZ1811" i="1"/>
  <c r="AZ1818" i="1"/>
  <c r="AZ1825" i="1"/>
  <c r="AZ1827" i="1"/>
  <c r="AZ1828" i="1"/>
  <c r="AZ1829" i="1"/>
  <c r="AZ1830" i="1"/>
  <c r="AZ1831" i="1"/>
  <c r="AZ1833" i="1"/>
  <c r="AZ1832" i="1" s="1"/>
  <c r="AZ1835" i="1"/>
  <c r="AZ1836" i="1"/>
  <c r="AZ1837" i="1"/>
  <c r="AZ1838" i="1"/>
  <c r="AZ1839" i="1"/>
  <c r="AZ1840" i="1"/>
  <c r="AZ1841" i="1"/>
  <c r="AZ1842" i="1"/>
  <c r="AZ1844" i="1"/>
  <c r="AZ1845" i="1"/>
  <c r="AZ1846" i="1"/>
  <c r="AZ1849" i="1"/>
  <c r="AZ1848" i="1" s="1"/>
  <c r="AZ1847" i="1" s="1"/>
  <c r="AZ1852" i="1"/>
  <c r="AZ1853" i="1"/>
  <c r="AZ1860" i="1"/>
  <c r="AZ1867" i="1"/>
  <c r="AZ1869" i="1"/>
  <c r="AZ1870" i="1"/>
  <c r="AZ1871" i="1"/>
  <c r="AZ1872" i="1"/>
  <c r="AZ1873" i="1"/>
  <c r="AZ1875" i="1"/>
  <c r="AZ1874" i="1" s="1"/>
  <c r="AZ1877" i="1"/>
  <c r="AZ1878" i="1"/>
  <c r="AZ1879" i="1"/>
  <c r="AZ1880" i="1"/>
  <c r="AZ1881" i="1"/>
  <c r="AZ1882" i="1"/>
  <c r="AZ1883" i="1"/>
  <c r="AZ1884" i="1"/>
  <c r="AZ1886" i="1"/>
  <c r="AZ1887" i="1"/>
  <c r="AZ1888" i="1"/>
  <c r="AZ1891" i="1"/>
  <c r="AZ1890" i="1" s="1"/>
  <c r="AZ1889" i="1" s="1"/>
  <c r="AZ1894" i="1"/>
  <c r="AZ1893" i="1" s="1"/>
  <c r="AZ1892" i="1" s="1"/>
  <c r="AZ1901" i="1"/>
  <c r="AZ1908" i="1"/>
  <c r="AZ1910" i="1"/>
  <c r="AZ1911" i="1"/>
  <c r="AZ1912" i="1"/>
  <c r="AZ1913" i="1"/>
  <c r="AZ1914" i="1"/>
  <c r="AZ1916" i="1"/>
  <c r="AZ1915" i="1" s="1"/>
  <c r="AZ1918" i="1"/>
  <c r="AZ1919" i="1"/>
  <c r="AZ1920" i="1"/>
  <c r="AZ1921" i="1"/>
  <c r="AZ1922" i="1"/>
  <c r="AZ1923" i="1"/>
  <c r="AZ1924" i="1"/>
  <c r="AZ1925" i="1"/>
  <c r="AZ1927" i="1"/>
  <c r="AZ1928" i="1"/>
  <c r="AZ1929" i="1"/>
  <c r="AZ1932" i="1"/>
  <c r="AZ1933" i="1"/>
  <c r="AZ1936" i="1"/>
  <c r="AZ1937" i="1"/>
  <c r="AZ1944" i="1"/>
  <c r="AZ1951" i="1"/>
  <c r="AZ1953" i="1"/>
  <c r="AZ1954" i="1"/>
  <c r="AZ1955" i="1"/>
  <c r="AZ1956" i="1"/>
  <c r="AZ1957" i="1"/>
  <c r="AZ1959" i="1"/>
  <c r="AZ1958" i="1" s="1"/>
  <c r="AZ1961" i="1"/>
  <c r="AZ1962" i="1"/>
  <c r="AZ1963" i="1"/>
  <c r="AZ1964" i="1"/>
  <c r="AZ1965" i="1"/>
  <c r="AZ1966" i="1"/>
  <c r="AZ1967" i="1"/>
  <c r="AZ1968" i="1"/>
  <c r="AZ1970" i="1"/>
  <c r="AZ1971" i="1"/>
  <c r="AZ1972" i="1"/>
  <c r="AZ1976" i="1"/>
  <c r="AZ1975" i="1" s="1"/>
  <c r="AZ1974" i="1" s="1"/>
  <c r="AZ1979" i="1"/>
  <c r="AZ1978" i="1" s="1"/>
  <c r="AZ1977" i="1" s="1"/>
  <c r="AZ1986" i="1"/>
  <c r="AZ1993" i="1"/>
  <c r="AZ1995" i="1"/>
  <c r="AZ1996" i="1"/>
  <c r="AZ1997" i="1"/>
  <c r="AZ1998" i="1"/>
  <c r="AZ1999" i="1"/>
  <c r="AZ2001" i="1"/>
  <c r="AZ2000" i="1" s="1"/>
  <c r="AZ2003" i="1"/>
  <c r="AZ2004" i="1"/>
  <c r="AZ2005" i="1"/>
  <c r="AZ2006" i="1"/>
  <c r="AZ2007" i="1"/>
  <c r="AZ2008" i="1"/>
  <c r="AZ2009" i="1"/>
  <c r="AZ2010" i="1"/>
  <c r="AZ2012" i="1"/>
  <c r="AZ2013" i="1"/>
  <c r="AZ2014" i="1"/>
  <c r="AZ2018" i="1"/>
  <c r="AZ2017" i="1" s="1"/>
  <c r="AZ2022" i="1"/>
  <c r="AZ2021" i="1" s="1"/>
  <c r="AZ1675" i="1" s="1"/>
  <c r="AZ2025" i="1"/>
  <c r="AZ2028" i="1"/>
  <c r="AZ2029" i="1"/>
  <c r="AZ2036" i="1"/>
  <c r="AZ2043" i="1"/>
  <c r="AZ2045" i="1"/>
  <c r="AZ2046" i="1"/>
  <c r="AZ2047" i="1"/>
  <c r="AZ2048" i="1"/>
  <c r="AZ2049" i="1"/>
  <c r="AZ2051" i="1"/>
  <c r="AZ2050" i="1" s="1"/>
  <c r="AZ2053" i="1"/>
  <c r="AZ2054" i="1"/>
  <c r="AZ2055" i="1"/>
  <c r="AZ2056" i="1"/>
  <c r="AZ2057" i="1"/>
  <c r="AZ2058" i="1"/>
  <c r="AZ2059" i="1"/>
  <c r="AZ2060" i="1"/>
  <c r="AZ2062" i="1"/>
  <c r="AZ2063" i="1"/>
  <c r="AZ2064" i="1"/>
  <c r="AZ2067" i="1"/>
  <c r="AZ2066" i="1" s="1"/>
  <c r="AZ2065" i="1" s="1"/>
  <c r="AZ2070" i="1"/>
  <c r="AZ2069" i="1" s="1"/>
  <c r="AZ2068" i="1" s="1"/>
  <c r="AZ2077" i="1"/>
  <c r="AZ2084" i="1"/>
  <c r="AZ2086" i="1"/>
  <c r="AZ2087" i="1"/>
  <c r="AZ2088" i="1"/>
  <c r="AZ2089" i="1"/>
  <c r="AZ2091" i="1"/>
  <c r="AZ2090" i="1" s="1"/>
  <c r="AZ2093" i="1"/>
  <c r="AZ2094" i="1"/>
  <c r="AZ2095" i="1"/>
  <c r="AZ2096" i="1"/>
  <c r="AZ2097" i="1"/>
  <c r="AZ2098" i="1"/>
  <c r="AZ2099" i="1"/>
  <c r="AZ2100" i="1"/>
  <c r="AZ2102" i="1"/>
  <c r="AZ2103" i="1"/>
  <c r="AZ2104" i="1"/>
  <c r="AZ2107" i="1"/>
  <c r="AZ2106" i="1" s="1"/>
  <c r="AZ2105" i="1" s="1"/>
  <c r="AZ2110" i="1"/>
  <c r="AZ2111" i="1"/>
  <c r="AZ2118" i="1"/>
  <c r="AZ2125" i="1"/>
  <c r="AZ2127" i="1"/>
  <c r="AZ2128" i="1"/>
  <c r="AZ2129" i="1"/>
  <c r="AZ2130" i="1"/>
  <c r="AZ2131" i="1"/>
  <c r="AZ2133" i="1"/>
  <c r="AZ2132" i="1" s="1"/>
  <c r="AZ2135" i="1"/>
  <c r="AZ2136" i="1"/>
  <c r="AZ2137" i="1"/>
  <c r="AZ2138" i="1"/>
  <c r="AZ2139" i="1"/>
  <c r="AZ2140" i="1"/>
  <c r="AZ2141" i="1"/>
  <c r="AZ2142" i="1"/>
  <c r="AZ2144" i="1"/>
  <c r="AZ2145" i="1"/>
  <c r="AZ2146" i="1"/>
  <c r="AZ2150" i="1"/>
  <c r="AZ2149" i="1" s="1"/>
  <c r="AZ2148" i="1" s="1"/>
  <c r="AZ2147" i="1" s="1"/>
  <c r="AZ2153" i="1"/>
  <c r="AZ2154" i="1"/>
  <c r="AZ2161" i="1"/>
  <c r="AZ2168" i="1"/>
  <c r="AZ2170" i="1"/>
  <c r="AZ2171" i="1"/>
  <c r="AZ2172" i="1"/>
  <c r="AZ2173" i="1"/>
  <c r="AZ2175" i="1"/>
  <c r="AZ2174" i="1" s="1"/>
  <c r="AZ2177" i="1"/>
  <c r="AZ2178" i="1"/>
  <c r="AZ2179" i="1"/>
  <c r="AZ2180" i="1"/>
  <c r="AZ2181" i="1"/>
  <c r="AZ2182" i="1"/>
  <c r="AZ2183" i="1"/>
  <c r="AZ2184" i="1"/>
  <c r="AZ2186" i="1"/>
  <c r="AZ2187" i="1"/>
  <c r="AZ2188" i="1"/>
  <c r="AZ2191" i="1"/>
  <c r="AZ2190" i="1" s="1"/>
  <c r="AZ2189" i="1" s="1"/>
  <c r="AZ2194" i="1"/>
  <c r="AZ2195" i="1"/>
  <c r="AZ2202" i="1"/>
  <c r="AZ2209" i="1"/>
  <c r="AZ2211" i="1"/>
  <c r="AZ2212" i="1"/>
  <c r="AZ2213" i="1"/>
  <c r="AZ2214" i="1"/>
  <c r="AZ2215" i="1"/>
  <c r="AZ2217" i="1"/>
  <c r="AZ2216" i="1" s="1"/>
  <c r="AZ2219" i="1"/>
  <c r="AZ2220" i="1"/>
  <c r="AZ2221" i="1"/>
  <c r="AZ2222" i="1"/>
  <c r="AZ2223" i="1"/>
  <c r="AZ2224" i="1"/>
  <c r="AZ2225" i="1"/>
  <c r="AZ2226" i="1"/>
  <c r="AZ2228" i="1"/>
  <c r="AZ2229" i="1"/>
  <c r="AZ2230" i="1"/>
  <c r="AZ2233" i="1"/>
  <c r="AZ2232" i="1" s="1"/>
  <c r="AZ2231" i="1" s="1"/>
  <c r="AZ2236" i="1"/>
  <c r="AZ2237" i="1"/>
  <c r="AZ2256" i="1"/>
  <c r="AZ2258" i="1"/>
  <c r="AZ2259" i="1"/>
  <c r="AZ2260" i="1"/>
  <c r="AZ2261" i="1"/>
  <c r="AZ2262" i="1"/>
  <c r="AZ2264" i="1"/>
  <c r="AZ2266" i="1"/>
  <c r="AZ2267" i="1"/>
  <c r="AZ2269" i="1"/>
  <c r="AZ2270" i="1"/>
  <c r="AZ2271" i="1"/>
  <c r="AZ2272" i="1"/>
  <c r="AZ2276" i="1"/>
  <c r="AZ2275" i="1" s="1"/>
  <c r="AZ2278" i="1"/>
  <c r="AZ2279" i="1"/>
  <c r="AZ2311" i="1" s="1"/>
  <c r="AZ2280" i="1"/>
  <c r="AZ2281" i="1"/>
  <c r="AZ2282" i="1"/>
  <c r="AZ2284" i="1"/>
  <c r="AZ2285" i="1"/>
  <c r="AZ2286" i="1"/>
  <c r="AZ2287" i="1"/>
  <c r="AZ2288" i="1"/>
  <c r="AZ2289" i="1"/>
  <c r="AZ2291" i="1"/>
  <c r="AZ2292" i="1"/>
  <c r="AZ2296" i="1"/>
  <c r="AZ2295" i="1" s="1"/>
  <c r="AZ2304" i="1"/>
  <c r="AZ2305" i="1"/>
  <c r="AZ2306" i="1"/>
  <c r="AZ2314" i="1"/>
  <c r="AZ2362" i="1"/>
  <c r="AZ2369" i="1"/>
  <c r="AZ2371" i="1"/>
  <c r="AZ2372" i="1"/>
  <c r="AZ2373" i="1"/>
  <c r="AZ2374" i="1"/>
  <c r="AZ2375" i="1"/>
  <c r="AZ2377" i="1"/>
  <c r="AZ2379" i="1"/>
  <c r="AZ2380" i="1"/>
  <c r="AZ2381" i="1"/>
  <c r="AZ2382" i="1"/>
  <c r="AZ2383" i="1"/>
  <c r="AZ2384" i="1"/>
  <c r="AZ2385" i="1"/>
  <c r="AZ2386" i="1"/>
  <c r="AZ2388" i="1"/>
  <c r="AZ2389" i="1"/>
  <c r="AZ2390" i="1"/>
  <c r="AZ2393" i="1"/>
  <c r="AZ2345" i="1" s="1"/>
  <c r="AZ2395" i="1"/>
  <c r="AZ2396" i="1"/>
  <c r="AZ2399" i="1"/>
  <c r="AZ2400" i="1"/>
  <c r="AZ2415" i="1"/>
  <c r="AZ2417" i="1"/>
  <c r="AZ2418" i="1"/>
  <c r="AZ2419" i="1"/>
  <c r="AZ2420" i="1"/>
  <c r="AZ2421" i="1"/>
  <c r="AZ2423" i="1"/>
  <c r="AZ2422" i="1" s="1"/>
  <c r="AZ2425" i="1"/>
  <c r="AZ2426" i="1"/>
  <c r="AZ2427" i="1"/>
  <c r="AZ2428" i="1"/>
  <c r="AZ2429" i="1"/>
  <c r="AZ2430" i="1"/>
  <c r="AZ2431" i="1"/>
  <c r="AZ2432" i="1"/>
  <c r="AZ2434" i="1"/>
  <c r="AZ2435" i="1"/>
  <c r="AZ2436" i="1"/>
  <c r="AZ2439" i="1"/>
  <c r="AZ2438" i="1" s="1"/>
  <c r="AZ2437" i="1" s="1"/>
  <c r="AZ2442" i="1"/>
  <c r="AZ2443" i="1"/>
  <c r="AZ2444" i="1"/>
  <c r="AZ2451" i="1"/>
  <c r="AZ2461" i="1"/>
  <c r="AZ2463" i="1"/>
  <c r="AZ2464" i="1"/>
  <c r="AZ2465" i="1"/>
  <c r="AZ2466" i="1"/>
  <c r="AZ2468" i="1"/>
  <c r="AZ2467" i="1" s="1"/>
  <c r="AZ2470" i="1"/>
  <c r="AZ2471" i="1"/>
  <c r="AZ2472" i="1"/>
  <c r="AZ2473" i="1"/>
  <c r="AZ2474" i="1"/>
  <c r="AZ2475" i="1"/>
  <c r="AZ2476" i="1"/>
  <c r="AZ2477" i="1"/>
  <c r="AZ2479" i="1"/>
  <c r="AZ2480" i="1"/>
  <c r="AZ2481" i="1"/>
  <c r="AZ2484" i="1"/>
  <c r="AZ2483" i="1" s="1"/>
  <c r="AZ2482" i="1" s="1"/>
  <c r="AZ2487" i="1"/>
  <c r="AZ2488" i="1"/>
  <c r="AZ2495" i="1"/>
  <c r="AZ2506" i="1"/>
  <c r="AZ2508" i="1"/>
  <c r="AZ2509" i="1"/>
  <c r="AZ2510" i="1"/>
  <c r="AZ2511" i="1"/>
  <c r="AZ2512" i="1"/>
  <c r="AZ2514" i="1"/>
  <c r="AZ2513" i="1" s="1"/>
  <c r="AZ2516" i="1"/>
  <c r="AZ2517" i="1"/>
  <c r="AZ2518" i="1"/>
  <c r="AZ2519" i="1"/>
  <c r="AZ2520" i="1"/>
  <c r="AZ2521" i="1"/>
  <c r="AZ2522" i="1"/>
  <c r="AZ2523" i="1"/>
  <c r="AZ2525" i="1"/>
  <c r="AZ2526" i="1"/>
  <c r="AZ2527" i="1"/>
  <c r="AZ2530" i="1"/>
  <c r="AZ2529" i="1" s="1"/>
  <c r="AZ2528" i="1" s="1"/>
  <c r="AZ2533" i="1"/>
  <c r="AZ2534" i="1"/>
  <c r="AZ2542" i="1"/>
  <c r="AZ2552" i="1"/>
  <c r="AZ2554" i="1"/>
  <c r="AZ2555" i="1"/>
  <c r="AZ2556" i="1"/>
  <c r="AZ2557" i="1"/>
  <c r="AZ2558" i="1"/>
  <c r="AZ2560" i="1"/>
  <c r="AZ2559" i="1" s="1"/>
  <c r="AZ2562" i="1"/>
  <c r="AZ2563" i="1"/>
  <c r="AZ2564" i="1"/>
  <c r="AZ2565" i="1"/>
  <c r="AZ2566" i="1"/>
  <c r="AZ2567" i="1"/>
  <c r="AZ2568" i="1"/>
  <c r="AZ2569" i="1"/>
  <c r="AZ2571" i="1"/>
  <c r="AZ2572" i="1"/>
  <c r="AZ2573" i="1"/>
  <c r="AZ2577" i="1"/>
  <c r="AZ2578" i="1"/>
  <c r="AZ2581" i="1"/>
  <c r="AZ2582" i="1"/>
  <c r="AZ2583" i="1"/>
  <c r="AZ2598" i="1"/>
  <c r="AZ2600" i="1"/>
  <c r="AZ2601" i="1"/>
  <c r="AZ2602" i="1"/>
  <c r="AZ2603" i="1"/>
  <c r="AZ2604" i="1"/>
  <c r="AZ2606" i="1"/>
  <c r="AZ2605" i="1" s="1"/>
  <c r="AZ2608" i="1"/>
  <c r="AZ2609" i="1"/>
  <c r="AZ2610" i="1"/>
  <c r="AZ2611" i="1"/>
  <c r="AZ2612" i="1"/>
  <c r="AZ2613" i="1"/>
  <c r="AZ2614" i="1"/>
  <c r="AZ2615" i="1"/>
  <c r="AZ2617" i="1"/>
  <c r="AZ2618" i="1"/>
  <c r="AZ2619" i="1"/>
  <c r="AZ2623" i="1"/>
  <c r="AZ2624" i="1"/>
  <c r="AZ2627" i="1"/>
  <c r="AZ2628" i="1"/>
  <c r="AZ2646" i="1"/>
  <c r="AZ2648" i="1"/>
  <c r="AZ2649" i="1"/>
  <c r="AZ2650" i="1"/>
  <c r="AZ2651" i="1"/>
  <c r="AZ2652" i="1"/>
  <c r="AZ2654" i="1"/>
  <c r="AZ2656" i="1"/>
  <c r="AZ2657" i="1"/>
  <c r="AZ2658" i="1"/>
  <c r="AZ2659" i="1"/>
  <c r="AZ2660" i="1"/>
  <c r="AZ2661" i="1"/>
  <c r="AZ2662" i="1"/>
  <c r="AZ2663" i="1"/>
  <c r="AZ2665" i="1"/>
  <c r="AZ2666" i="1"/>
  <c r="AZ2667" i="1"/>
  <c r="AZ2670" i="1"/>
  <c r="AZ2674" i="1"/>
  <c r="AZ2675" i="1"/>
  <c r="AZ2676" i="1"/>
  <c r="AZ2678" i="1"/>
  <c r="AZ2679" i="1"/>
  <c r="AZ2686" i="1"/>
  <c r="AZ2700" i="1"/>
  <c r="AZ2702" i="1"/>
  <c r="AZ2703" i="1"/>
  <c r="AZ2704" i="1"/>
  <c r="AZ2705" i="1"/>
  <c r="AZ2706" i="1"/>
  <c r="AZ2708" i="1"/>
  <c r="AZ2710" i="1"/>
  <c r="AZ2712" i="1"/>
  <c r="AZ2713" i="1"/>
  <c r="AZ2715" i="1"/>
  <c r="AZ2716" i="1"/>
  <c r="AZ2717" i="1"/>
  <c r="AZ2718" i="1"/>
  <c r="AZ2719" i="1"/>
  <c r="AZ2721" i="1"/>
  <c r="AZ2722" i="1"/>
  <c r="AZ2724" i="1"/>
  <c r="AZ2725" i="1"/>
  <c r="AZ2726" i="1"/>
  <c r="AZ2727" i="1"/>
  <c r="AZ2728" i="1"/>
  <c r="AZ2730" i="1"/>
  <c r="AZ2731" i="1"/>
  <c r="AZ2732" i="1"/>
  <c r="AZ2733" i="1"/>
  <c r="AZ2734" i="1"/>
  <c r="AZ2735" i="1"/>
  <c r="AZ2739" i="1"/>
  <c r="AZ2740" i="1"/>
  <c r="AZ2741" i="1"/>
  <c r="AZ2743" i="1"/>
  <c r="AZ2744" i="1"/>
  <c r="AZ2746" i="1"/>
  <c r="AZ2747" i="1"/>
  <c r="AZ2751" i="1"/>
  <c r="AZ2752" i="1"/>
  <c r="AZ2753" i="1"/>
  <c r="AZ2755" i="1"/>
  <c r="AZ2756" i="1"/>
  <c r="AZ2757" i="1"/>
  <c r="AZ2761" i="1"/>
  <c r="AZ2762" i="1"/>
  <c r="AZ2763" i="1"/>
  <c r="AZ2766" i="1"/>
  <c r="AZ2767" i="1"/>
  <c r="AZ2769" i="1"/>
  <c r="AZ2770" i="1"/>
  <c r="AZ2771" i="1"/>
  <c r="AZ2772" i="1"/>
  <c r="AZ2773" i="1"/>
  <c r="AZ2774" i="1"/>
  <c r="AZ2776" i="1"/>
  <c r="AZ2777" i="1"/>
  <c r="AZ2778" i="1"/>
  <c r="AZ2779" i="1"/>
  <c r="AZ2780" i="1"/>
  <c r="AZ2782" i="1"/>
  <c r="AZ2783" i="1"/>
  <c r="AZ2784" i="1"/>
  <c r="AZ2785" i="1"/>
  <c r="AZ2792" i="1"/>
  <c r="AZ2806" i="1"/>
  <c r="AZ2808" i="1"/>
  <c r="AZ2809" i="1"/>
  <c r="AZ2810" i="1"/>
  <c r="AZ2811" i="1"/>
  <c r="AZ2812" i="1"/>
  <c r="AZ2814" i="1"/>
  <c r="AZ2817" i="1"/>
  <c r="AZ2818" i="1"/>
  <c r="AZ2819" i="1"/>
  <c r="AZ2820" i="1"/>
  <c r="AZ2821" i="1"/>
  <c r="AZ2822" i="1"/>
  <c r="AZ2823" i="1"/>
  <c r="AZ2825" i="1"/>
  <c r="AZ2826" i="1"/>
  <c r="AZ2827" i="1"/>
  <c r="AZ2829" i="1"/>
  <c r="AZ2830" i="1"/>
  <c r="AZ2831" i="1"/>
  <c r="AZ2832" i="1"/>
  <c r="AZ2833" i="1"/>
  <c r="AZ2834" i="1"/>
  <c r="AZ2835" i="1"/>
  <c r="AZ2836" i="1"/>
  <c r="AZ2840" i="1"/>
  <c r="AZ2841" i="1"/>
  <c r="AZ2845" i="1"/>
  <c r="AZ2844" i="1" s="1"/>
  <c r="AZ2847" i="1"/>
  <c r="AZ2848" i="1"/>
  <c r="AZ2869" i="1"/>
  <c r="AZ2871" i="1"/>
  <c r="AZ2872" i="1"/>
  <c r="AZ2873" i="1"/>
  <c r="AZ2874" i="1"/>
  <c r="AZ2875" i="1"/>
  <c r="AZ2877" i="1"/>
  <c r="AZ2879" i="1"/>
  <c r="AZ2880" i="1"/>
  <c r="AZ2881" i="1"/>
  <c r="AZ2882" i="1"/>
  <c r="AZ2883" i="1"/>
  <c r="AZ2884" i="1"/>
  <c r="AZ2885" i="1"/>
  <c r="AZ2887" i="1"/>
  <c r="AZ2888" i="1"/>
  <c r="AZ2889" i="1"/>
  <c r="AZ2890" i="1"/>
  <c r="AZ2893" i="1"/>
  <c r="AZ2897" i="1"/>
  <c r="AZ2898" i="1"/>
  <c r="AZ2900" i="1"/>
  <c r="AZ2901" i="1"/>
  <c r="AZ2908" i="1"/>
  <c r="AZ2922" i="1"/>
  <c r="AZ2924" i="1"/>
  <c r="AZ2925" i="1"/>
  <c r="AZ2926" i="1"/>
  <c r="AZ2927" i="1"/>
  <c r="AZ2928" i="1"/>
  <c r="AZ2930" i="1"/>
  <c r="AZ2932" i="1"/>
  <c r="AZ2933" i="1"/>
  <c r="AZ2934" i="1"/>
  <c r="AZ2936" i="1"/>
  <c r="AZ2937" i="1"/>
  <c r="AZ2938" i="1"/>
  <c r="AZ2940" i="1"/>
  <c r="AZ2941" i="1"/>
  <c r="AZ2943" i="1"/>
  <c r="AZ2944" i="1"/>
  <c r="AZ2946" i="1"/>
  <c r="AZ2947" i="1"/>
  <c r="AZ2948" i="1"/>
  <c r="AZ2950" i="1"/>
  <c r="AZ2951" i="1"/>
  <c r="AZ2952" i="1"/>
  <c r="AZ2953" i="1"/>
  <c r="AZ2954" i="1"/>
  <c r="AZ2958" i="1"/>
  <c r="AZ2959" i="1"/>
  <c r="AZ2960" i="1"/>
  <c r="AZ2962" i="1"/>
  <c r="AZ2963" i="1"/>
  <c r="AZ2966" i="1"/>
  <c r="AZ2968" i="1"/>
  <c r="AZ2969" i="1"/>
  <c r="AZ2990" i="1" s="1"/>
  <c r="AZ2970" i="1"/>
  <c r="AZ2971" i="1"/>
  <c r="AZ2975" i="1"/>
  <c r="AZ2976" i="1"/>
  <c r="AZ2979" i="1"/>
  <c r="AZ2981" i="1"/>
  <c r="AZ2982" i="1"/>
  <c r="AZ2983" i="1"/>
  <c r="AZ3005" i="1"/>
  <c r="AZ3007" i="1"/>
  <c r="AZ3008" i="1"/>
  <c r="AZ3009" i="1"/>
  <c r="AZ3010" i="1"/>
  <c r="AZ3011" i="1"/>
  <c r="AZ3013" i="1"/>
  <c r="AZ3015" i="1"/>
  <c r="AZ3016" i="1"/>
  <c r="AZ3017" i="1"/>
  <c r="AZ3018" i="1"/>
  <c r="AZ3019" i="1"/>
  <c r="AZ3020" i="1"/>
  <c r="AZ3021" i="1"/>
  <c r="AZ3022" i="1"/>
  <c r="AZ3024" i="1"/>
  <c r="AZ3025" i="1"/>
  <c r="AZ3026" i="1"/>
  <c r="AZ3029" i="1"/>
  <c r="AZ3032" i="1"/>
  <c r="AZ3034" i="1"/>
  <c r="AZ3035" i="1"/>
  <c r="AZ3036" i="1"/>
  <c r="AZ3043" i="1"/>
  <c r="AZ3057" i="1"/>
  <c r="AZ3059" i="1"/>
  <c r="AZ3060" i="1"/>
  <c r="AZ3061" i="1"/>
  <c r="AZ3062" i="1"/>
  <c r="AZ3063" i="1"/>
  <c r="AZ3065" i="1"/>
  <c r="AZ3067" i="1"/>
  <c r="AZ3068" i="1"/>
  <c r="AZ3069" i="1"/>
  <c r="AZ3070" i="1"/>
  <c r="AZ3071" i="1"/>
  <c r="AZ3072" i="1"/>
  <c r="AZ3073" i="1"/>
  <c r="AZ3074" i="1"/>
  <c r="AZ3076" i="1"/>
  <c r="AZ3077" i="1"/>
  <c r="AZ3078" i="1"/>
  <c r="AZ3081" i="1"/>
  <c r="AZ3084" i="1"/>
  <c r="AZ3103" i="1"/>
  <c r="AZ3105" i="1"/>
  <c r="AZ3106" i="1"/>
  <c r="AZ3107" i="1"/>
  <c r="AZ3108" i="1"/>
  <c r="AZ3109" i="1"/>
  <c r="AZ3111" i="1"/>
  <c r="AZ3113" i="1"/>
  <c r="AZ3114" i="1"/>
  <c r="AZ3115" i="1"/>
  <c r="AZ3116" i="1"/>
  <c r="AZ3117" i="1"/>
  <c r="AZ3119" i="1"/>
  <c r="AZ3120" i="1"/>
  <c r="AZ3121" i="1"/>
  <c r="AZ3122" i="1"/>
  <c r="AZ3123" i="1"/>
  <c r="AZ3127" i="1"/>
  <c r="AZ3128" i="1"/>
  <c r="AZ3130" i="1"/>
  <c r="AZ3131" i="1"/>
  <c r="AZ3132" i="1"/>
  <c r="AZ3134" i="1"/>
  <c r="AZ3135" i="1"/>
  <c r="AZ3136" i="1"/>
  <c r="AZ3138" i="1"/>
  <c r="AZ3139" i="1"/>
  <c r="AZ3140" i="1"/>
  <c r="AZ3141" i="1"/>
  <c r="AZ3143" i="1"/>
  <c r="AZ3144" i="1"/>
  <c r="AZ3148" i="1"/>
  <c r="AZ3149" i="1"/>
  <c r="AZ3150" i="1"/>
  <c r="AZ3152" i="1"/>
  <c r="AZ3151" i="1" s="1"/>
  <c r="AZ3154" i="1"/>
  <c r="AZ3155" i="1"/>
  <c r="AZ3156" i="1"/>
  <c r="AZ3157" i="1"/>
  <c r="AZ3158" i="1"/>
  <c r="AZ3160" i="1"/>
  <c r="AZ3161" i="1"/>
  <c r="AZ3162" i="1"/>
  <c r="AZ3163" i="1"/>
  <c r="AZ3164" i="1"/>
  <c r="AZ3165" i="1"/>
  <c r="AZ3166" i="1"/>
  <c r="AZ3167" i="1"/>
  <c r="AZ3168" i="1"/>
  <c r="AZ3169" i="1"/>
  <c r="AZ3170" i="1"/>
  <c r="AZ3171" i="1"/>
  <c r="AZ3172" i="1"/>
  <c r="AZ3174" i="1"/>
  <c r="AZ3178" i="1"/>
  <c r="AZ3177" i="1" s="1"/>
  <c r="AZ3180" i="1"/>
  <c r="AZ3181" i="1"/>
  <c r="AZ3182" i="1"/>
  <c r="AZ3200" i="1"/>
  <c r="AZ3202" i="1"/>
  <c r="AZ3203" i="1"/>
  <c r="AZ3204" i="1"/>
  <c r="AZ3205" i="1"/>
  <c r="AZ3206" i="1"/>
  <c r="AZ3208" i="1"/>
  <c r="AZ3210" i="1"/>
  <c r="AZ3211" i="1"/>
  <c r="AZ3212" i="1"/>
  <c r="AZ3213" i="1"/>
  <c r="AZ3214" i="1"/>
  <c r="AZ3215" i="1"/>
  <c r="AZ3216" i="1"/>
  <c r="AZ3217" i="1"/>
  <c r="AZ3219" i="1"/>
  <c r="AZ3220" i="1"/>
  <c r="AZ3221" i="1"/>
  <c r="AZ3224" i="1"/>
  <c r="AZ3227" i="1"/>
  <c r="AZ3230" i="1"/>
  <c r="AZ3231" i="1"/>
  <c r="AZ3232" i="1"/>
  <c r="AZ3233" i="1"/>
  <c r="AZ3240" i="1"/>
  <c r="AZ3254" i="1"/>
  <c r="AZ3256" i="1"/>
  <c r="AZ3257" i="1"/>
  <c r="AZ3258" i="1"/>
  <c r="AZ3259" i="1"/>
  <c r="AZ3260" i="1"/>
  <c r="AZ3262" i="1"/>
  <c r="AZ3264" i="1"/>
  <c r="AZ3265" i="1"/>
  <c r="AZ3266" i="1"/>
  <c r="AZ3267" i="1"/>
  <c r="AZ3268" i="1"/>
  <c r="AZ3269" i="1"/>
  <c r="AZ3271" i="1"/>
  <c r="AZ3272" i="1"/>
  <c r="AZ3273" i="1"/>
  <c r="AZ3274" i="1"/>
  <c r="AZ3275" i="1"/>
  <c r="AZ3276" i="1"/>
  <c r="AZ3277" i="1"/>
  <c r="AZ3281" i="1"/>
  <c r="AZ3283" i="1"/>
  <c r="AZ3282" i="1" s="1"/>
  <c r="AZ3285" i="1"/>
  <c r="AZ3286" i="1"/>
  <c r="AZ3309" i="1" s="1"/>
  <c r="AZ3287" i="1"/>
  <c r="AZ3291" i="1"/>
  <c r="AZ3290" i="1" s="1"/>
  <c r="AZ3295" i="1"/>
  <c r="AZ3296" i="1"/>
  <c r="AZ3298" i="1"/>
  <c r="AZ3297" i="1" s="1"/>
  <c r="AZ3300" i="1"/>
  <c r="AZ3299" i="1" s="1"/>
  <c r="AZ3301" i="1"/>
  <c r="AZ3349" i="1"/>
  <c r="AZ3365" i="1"/>
  <c r="AZ3370" i="1"/>
  <c r="AZ3373" i="1"/>
  <c r="AZ3380" i="1"/>
  <c r="AZ3381" i="1"/>
  <c r="AZ3383" i="1"/>
  <c r="AZ3384" i="1"/>
  <c r="AZ3385" i="1"/>
  <c r="AZ3386" i="1"/>
  <c r="AZ3387" i="1"/>
  <c r="AZ3388" i="1"/>
  <c r="AZ3389" i="1"/>
  <c r="AZ3390" i="1"/>
  <c r="AZ3391" i="1"/>
  <c r="AZ3392" i="1"/>
  <c r="AZ3394" i="1"/>
  <c r="AZ3395" i="1"/>
  <c r="AZ3397" i="1"/>
  <c r="AZ3398" i="1"/>
  <c r="AZ3399" i="1"/>
  <c r="AZ3400" i="1"/>
  <c r="AZ3401" i="1"/>
  <c r="AZ3402" i="1"/>
  <c r="AZ3403" i="1"/>
  <c r="AZ3404" i="1"/>
  <c r="AZ3406" i="1"/>
  <c r="AZ3407" i="1"/>
  <c r="AZ3408" i="1"/>
  <c r="AZ3409" i="1"/>
  <c r="AZ3410" i="1"/>
  <c r="AZ3411" i="1"/>
  <c r="AZ3412" i="1"/>
  <c r="AZ3413" i="1"/>
  <c r="AZ3414" i="1"/>
  <c r="AZ3420" i="1"/>
  <c r="AZ3421" i="1"/>
  <c r="AZ3435" i="1"/>
  <c r="AZ3436" i="1"/>
  <c r="AZ3437" i="1"/>
  <c r="AZ3444" i="1"/>
  <c r="AZ3451" i="1"/>
  <c r="AZ3453" i="1"/>
  <c r="AZ3454" i="1"/>
  <c r="AZ3455" i="1"/>
  <c r="AZ3456" i="1"/>
  <c r="AZ3457" i="1"/>
  <c r="AZ3459" i="1"/>
  <c r="AZ3458" i="1" s="1"/>
  <c r="AZ3461" i="1"/>
  <c r="AZ3462" i="1"/>
  <c r="AZ3463" i="1"/>
  <c r="AZ3464" i="1"/>
  <c r="AZ3465" i="1"/>
  <c r="AZ3466" i="1"/>
  <c r="AZ3467" i="1"/>
  <c r="AZ3468" i="1"/>
  <c r="AZ3470" i="1"/>
  <c r="AZ3471" i="1"/>
  <c r="AZ3472" i="1"/>
  <c r="AZ3478" i="1"/>
  <c r="AZ3477" i="1" s="1"/>
  <c r="AZ3476" i="1" s="1"/>
  <c r="AZ3485" i="1"/>
  <c r="AZ3492" i="1"/>
  <c r="AZ3494" i="1"/>
  <c r="AZ3495" i="1"/>
  <c r="AZ3496" i="1"/>
  <c r="AZ3497" i="1"/>
  <c r="AZ3498" i="1"/>
  <c r="AZ3500" i="1"/>
  <c r="AZ3499" i="1" s="1"/>
  <c r="AZ3502" i="1"/>
  <c r="AZ3503" i="1"/>
  <c r="AZ3504" i="1"/>
  <c r="AZ3505" i="1"/>
  <c r="AZ3506" i="1"/>
  <c r="AZ3507" i="1"/>
  <c r="AZ3508" i="1"/>
  <c r="AZ3510" i="1"/>
  <c r="AZ3511" i="1"/>
  <c r="AZ3514" i="1"/>
  <c r="AZ3513" i="1" s="1"/>
  <c r="AZ3512" i="1" s="1"/>
  <c r="AZ3517" i="1"/>
  <c r="AZ3516" i="1" s="1"/>
  <c r="AZ3515" i="1" s="1"/>
  <c r="AZ3524" i="1"/>
  <c r="AZ3531" i="1"/>
  <c r="AZ3533" i="1"/>
  <c r="AZ3534" i="1"/>
  <c r="AZ3535" i="1"/>
  <c r="AZ3536" i="1"/>
  <c r="AZ3537" i="1"/>
  <c r="AZ3539" i="1"/>
  <c r="AZ3538" i="1" s="1"/>
  <c r="AZ3541" i="1"/>
  <c r="AZ3542" i="1"/>
  <c r="AZ3543" i="1"/>
  <c r="AZ3544" i="1"/>
  <c r="AZ3545" i="1"/>
  <c r="AZ3546" i="1"/>
  <c r="AZ3547" i="1"/>
  <c r="AZ3548" i="1"/>
  <c r="AZ3550" i="1"/>
  <c r="AZ3551" i="1"/>
  <c r="AZ3552" i="1"/>
  <c r="AZ3555" i="1"/>
  <c r="AZ3556" i="1"/>
  <c r="AZ3557" i="1"/>
  <c r="AZ3560" i="1"/>
  <c r="AZ3561" i="1"/>
  <c r="AZ3562" i="1"/>
  <c r="AZ3569" i="1"/>
  <c r="AZ3576" i="1"/>
  <c r="AZ3578" i="1"/>
  <c r="AZ3579" i="1"/>
  <c r="AZ3580" i="1"/>
  <c r="AZ3581" i="1"/>
  <c r="AZ3582" i="1"/>
  <c r="AZ3584" i="1"/>
  <c r="AZ3583" i="1" s="1"/>
  <c r="AZ3586" i="1"/>
  <c r="AZ3587" i="1"/>
  <c r="AZ3588" i="1"/>
  <c r="AZ3589" i="1"/>
  <c r="AZ3590" i="1"/>
  <c r="AZ3591" i="1"/>
  <c r="AZ3592" i="1"/>
  <c r="AZ3594" i="1"/>
  <c r="AZ3595" i="1"/>
  <c r="AZ3596" i="1"/>
  <c r="AZ3599" i="1"/>
  <c r="AZ3600" i="1"/>
  <c r="AZ3603" i="1"/>
  <c r="AZ3606" i="1"/>
  <c r="AZ3607" i="1"/>
  <c r="AZ3608" i="1"/>
  <c r="AZ3611" i="1"/>
  <c r="AZ3618" i="1"/>
  <c r="AZ3625" i="1"/>
  <c r="AZ3627" i="1"/>
  <c r="AZ3628" i="1"/>
  <c r="AZ3629" i="1"/>
  <c r="AZ3630" i="1"/>
  <c r="AZ3631" i="1"/>
  <c r="AZ3633" i="1"/>
  <c r="AZ3632" i="1" s="1"/>
  <c r="AZ3635" i="1"/>
  <c r="AZ3636" i="1"/>
  <c r="AZ3637" i="1"/>
  <c r="AZ3638" i="1"/>
  <c r="AZ3639" i="1"/>
  <c r="AZ3640" i="1"/>
  <c r="AZ3641" i="1"/>
  <c r="AZ3642" i="1"/>
  <c r="AZ3644" i="1"/>
  <c r="AZ3645" i="1"/>
  <c r="AZ3646" i="1"/>
  <c r="AZ3649" i="1"/>
  <c r="AZ3650" i="1"/>
  <c r="AZ3651" i="1"/>
  <c r="AZ3654" i="1"/>
  <c r="AZ3655" i="1"/>
  <c r="AZ3656" i="1"/>
  <c r="AZ3663" i="1"/>
  <c r="AZ3670" i="1"/>
  <c r="AZ3669" i="1" s="1"/>
  <c r="AZ3668" i="1" s="1"/>
  <c r="AZ3671" i="1" s="1"/>
  <c r="AZ3675" i="1" s="1"/>
  <c r="AZ3676" i="1" s="1"/>
  <c r="AZ3677" i="1"/>
  <c r="AZ3684" i="1"/>
  <c r="AZ3686" i="1"/>
  <c r="AZ3687" i="1"/>
  <c r="AZ3688" i="1"/>
  <c r="AZ3689" i="1"/>
  <c r="AZ3690" i="1"/>
  <c r="AZ3692" i="1"/>
  <c r="AZ3691" i="1" s="1"/>
  <c r="AZ3694" i="1"/>
  <c r="AZ3695" i="1"/>
  <c r="AZ3696" i="1"/>
  <c r="AZ3697" i="1"/>
  <c r="AZ3698" i="1"/>
  <c r="AZ3699" i="1"/>
  <c r="AZ3700" i="1"/>
  <c r="AZ3701" i="1"/>
  <c r="AZ3703" i="1"/>
  <c r="AZ3704" i="1"/>
  <c r="AZ3707" i="1"/>
  <c r="AZ3708" i="1"/>
  <c r="AZ3709" i="1"/>
  <c r="AZ3713" i="1"/>
  <c r="AZ3714" i="1"/>
  <c r="AZ3715" i="1"/>
  <c r="AZ3722" i="1"/>
  <c r="AZ3729" i="1"/>
  <c r="AZ3731" i="1"/>
  <c r="AZ3732" i="1"/>
  <c r="AZ3733" i="1"/>
  <c r="AZ3734" i="1"/>
  <c r="AZ3735" i="1"/>
  <c r="AZ3737" i="1"/>
  <c r="AZ3736" i="1" s="1"/>
  <c r="AZ3739" i="1"/>
  <c r="AZ3740" i="1"/>
  <c r="AZ3741" i="1"/>
  <c r="AZ3742" i="1"/>
  <c r="AZ3743" i="1"/>
  <c r="AZ3744" i="1"/>
  <c r="AZ3745" i="1"/>
  <c r="AZ3746" i="1"/>
  <c r="AZ3748" i="1"/>
  <c r="AZ3749" i="1"/>
  <c r="AZ3750" i="1"/>
  <c r="AZ3753" i="1"/>
  <c r="AZ3752" i="1" s="1"/>
  <c r="AZ3751" i="1" s="1"/>
  <c r="AZ3756" i="1"/>
  <c r="AZ3757" i="1"/>
  <c r="AZ3764" i="1"/>
  <c r="AZ3771" i="1"/>
  <c r="AZ3773" i="1"/>
  <c r="AZ3774" i="1"/>
  <c r="AZ3775" i="1"/>
  <c r="AZ3776" i="1"/>
  <c r="AZ3777" i="1"/>
  <c r="AZ3779" i="1"/>
  <c r="AZ3778" i="1" s="1"/>
  <c r="AZ3781" i="1"/>
  <c r="AZ3782" i="1"/>
  <c r="AZ3783" i="1"/>
  <c r="AZ3784" i="1"/>
  <c r="AZ3785" i="1"/>
  <c r="AZ3786" i="1"/>
  <c r="AZ3787" i="1"/>
  <c r="AZ3788" i="1"/>
  <c r="AZ3790" i="1"/>
  <c r="AZ3791" i="1"/>
  <c r="AZ3792" i="1"/>
  <c r="AZ3795" i="1"/>
  <c r="AZ3796" i="1"/>
  <c r="AZ3797" i="1"/>
  <c r="AZ3800" i="1"/>
  <c r="AZ3801" i="1"/>
  <c r="AZ3802" i="1"/>
  <c r="AZ3809" i="1"/>
  <c r="AZ3816" i="1"/>
  <c r="AZ3818" i="1"/>
  <c r="AZ3819" i="1"/>
  <c r="AZ3820" i="1"/>
  <c r="AZ3821" i="1"/>
  <c r="AZ3822" i="1"/>
  <c r="AZ3824" i="1"/>
  <c r="AZ3823" i="1" s="1"/>
  <c r="AZ3826" i="1"/>
  <c r="AZ3827" i="1"/>
  <c r="AZ3828" i="1"/>
  <c r="AZ3829" i="1"/>
  <c r="AZ3830" i="1"/>
  <c r="AZ3831" i="1"/>
  <c r="AZ3832" i="1"/>
  <c r="AZ3833" i="1"/>
  <c r="AZ3835" i="1"/>
  <c r="AZ3836" i="1"/>
  <c r="AZ3837" i="1"/>
  <c r="AZ3838" i="1"/>
  <c r="AZ3841" i="1"/>
  <c r="AZ3842" i="1"/>
  <c r="AZ3843" i="1"/>
  <c r="AZ3846" i="1"/>
  <c r="AZ3847" i="1"/>
  <c r="AZ3848" i="1"/>
  <c r="AZ3855" i="1"/>
  <c r="AZ3862" i="1"/>
  <c r="AZ3864" i="1"/>
  <c r="AZ3865" i="1"/>
  <c r="AZ3866" i="1"/>
  <c r="AZ3867" i="1"/>
  <c r="AZ3868" i="1"/>
  <c r="AZ3870" i="1"/>
  <c r="AZ3869" i="1" s="1"/>
  <c r="AZ3872" i="1"/>
  <c r="AZ3873" i="1"/>
  <c r="AZ3874" i="1"/>
  <c r="AZ3875" i="1"/>
  <c r="AZ3876" i="1"/>
  <c r="AZ3877" i="1"/>
  <c r="AZ3878" i="1"/>
  <c r="AZ3879" i="1"/>
  <c r="AZ3881" i="1"/>
  <c r="AZ3882" i="1"/>
  <c r="AZ3883" i="1"/>
  <c r="AZ3884" i="1"/>
  <c r="AZ3887" i="1"/>
  <c r="AZ3888" i="1"/>
  <c r="AZ3889" i="1"/>
  <c r="AZ3892" i="1"/>
  <c r="AZ3893" i="1"/>
  <c r="AZ3900" i="1"/>
  <c r="AZ3907" i="1"/>
  <c r="AZ3909" i="1"/>
  <c r="AZ3910" i="1"/>
  <c r="AZ3911" i="1"/>
  <c r="AZ3912" i="1"/>
  <c r="AZ3913" i="1"/>
  <c r="AZ3915" i="1"/>
  <c r="AZ3914" i="1" s="1"/>
  <c r="AZ3917" i="1"/>
  <c r="AZ3918" i="1"/>
  <c r="AZ3919" i="1"/>
  <c r="AZ3920" i="1"/>
  <c r="AZ3921" i="1"/>
  <c r="AZ3922" i="1"/>
  <c r="AZ3923" i="1"/>
  <c r="AZ3925" i="1"/>
  <c r="AZ3926" i="1"/>
  <c r="AZ3927" i="1"/>
  <c r="AZ3930" i="1"/>
  <c r="AZ3931" i="1"/>
  <c r="AZ3934" i="1"/>
  <c r="AZ3938" i="1"/>
  <c r="AZ3937" i="1" s="1"/>
  <c r="AZ3936" i="1" s="1"/>
  <c r="AZ3945" i="1"/>
  <c r="AZ3952" i="1"/>
  <c r="AZ3954" i="1"/>
  <c r="AZ3955" i="1"/>
  <c r="AZ3956" i="1"/>
  <c r="AZ3957" i="1"/>
  <c r="AZ3958" i="1"/>
  <c r="AZ3960" i="1"/>
  <c r="AZ3959" i="1" s="1"/>
  <c r="AZ3962" i="1"/>
  <c r="AZ3963" i="1"/>
  <c r="AZ3964" i="1"/>
  <c r="AZ3965" i="1"/>
  <c r="AZ3966" i="1"/>
  <c r="AZ3967" i="1"/>
  <c r="AZ3968" i="1"/>
  <c r="AZ3969" i="1"/>
  <c r="AZ3971" i="1"/>
  <c r="AZ3972" i="1"/>
  <c r="AZ3973" i="1"/>
  <c r="AZ3976" i="1"/>
  <c r="AZ3977" i="1"/>
  <c r="AZ3978" i="1"/>
  <c r="AZ3981" i="1"/>
  <c r="AZ3982" i="1"/>
  <c r="AZ3989" i="1"/>
  <c r="AZ3996" i="1"/>
  <c r="AZ3998" i="1"/>
  <c r="AZ3999" i="1"/>
  <c r="AZ4000" i="1"/>
  <c r="AZ4001" i="1"/>
  <c r="AZ4002" i="1"/>
  <c r="AZ4004" i="1"/>
  <c r="AZ4003" i="1" s="1"/>
  <c r="AZ4006" i="1"/>
  <c r="AZ4007" i="1"/>
  <c r="AZ4008" i="1"/>
  <c r="AZ4009" i="1"/>
  <c r="AZ4010" i="1"/>
  <c r="AZ4011" i="1"/>
  <c r="AZ4012" i="1"/>
  <c r="AZ4013" i="1"/>
  <c r="AZ4015" i="1"/>
  <c r="AZ4016" i="1"/>
  <c r="AZ4017" i="1"/>
  <c r="AZ4020" i="1"/>
  <c r="AZ4021" i="1"/>
  <c r="AZ4024" i="1"/>
  <c r="AZ4025" i="1"/>
  <c r="AZ4026" i="1"/>
  <c r="AZ4033" i="1"/>
  <c r="AZ4040" i="1"/>
  <c r="AZ4039" i="1" s="1"/>
  <c r="AZ4038" i="1" s="1"/>
  <c r="AZ4041" i="1" s="1"/>
  <c r="AZ4045" i="1" s="1"/>
  <c r="AZ4046" i="1" s="1"/>
  <c r="AZ4047" i="1"/>
  <c r="AZ4054" i="1"/>
  <c r="AZ4056" i="1"/>
  <c r="AZ4057" i="1"/>
  <c r="AZ4058" i="1"/>
  <c r="AZ4059" i="1"/>
  <c r="AZ4060" i="1"/>
  <c r="AZ4062" i="1"/>
  <c r="AZ4061" i="1" s="1"/>
  <c r="AZ4064" i="1"/>
  <c r="AZ4065" i="1"/>
  <c r="AZ4066" i="1"/>
  <c r="AZ4067" i="1"/>
  <c r="AZ4068" i="1"/>
  <c r="AZ4069" i="1"/>
  <c r="AZ4070" i="1"/>
  <c r="AZ4071" i="1"/>
  <c r="AZ4073" i="1"/>
  <c r="AZ4074" i="1"/>
  <c r="AZ4075" i="1"/>
  <c r="AZ4076" i="1"/>
  <c r="AZ4079" i="1"/>
  <c r="AZ4080" i="1"/>
  <c r="AZ4081" i="1"/>
  <c r="AZ4084" i="1"/>
  <c r="AZ4085" i="1"/>
  <c r="AZ4087" i="1"/>
  <c r="AZ4088" i="1"/>
  <c r="AZ4100" i="1"/>
  <c r="AZ4102" i="1"/>
  <c r="AZ4103" i="1"/>
  <c r="AZ4104" i="1"/>
  <c r="AZ4105" i="1"/>
  <c r="AZ4106" i="1"/>
  <c r="AZ4108" i="1"/>
  <c r="AZ4107" i="1" s="1"/>
  <c r="AZ4110" i="1"/>
  <c r="AZ4111" i="1"/>
  <c r="AZ4112" i="1"/>
  <c r="AZ4113" i="1"/>
  <c r="AZ4114" i="1"/>
  <c r="AZ4115" i="1"/>
  <c r="AZ4116" i="1"/>
  <c r="AZ4117" i="1"/>
  <c r="AZ4119" i="1"/>
  <c r="AZ4120" i="1"/>
  <c r="AZ4121" i="1"/>
  <c r="AZ4122" i="1"/>
  <c r="AZ4125" i="1"/>
  <c r="AZ4126" i="1"/>
  <c r="AZ4127" i="1"/>
  <c r="AZ4130" i="1"/>
  <c r="AZ4131" i="1"/>
  <c r="AZ4132" i="1"/>
  <c r="AZ4133" i="1"/>
  <c r="AZ4134" i="1"/>
  <c r="AZ4146" i="1"/>
  <c r="AZ4148" i="1"/>
  <c r="AZ4149" i="1"/>
  <c r="AZ4150" i="1"/>
  <c r="AZ4151" i="1"/>
  <c r="AZ4152" i="1"/>
  <c r="AZ4154" i="1"/>
  <c r="AZ4153" i="1" s="1"/>
  <c r="AZ4156" i="1"/>
  <c r="AZ4157" i="1"/>
  <c r="AZ4158" i="1"/>
  <c r="AZ4159" i="1"/>
  <c r="AZ4160" i="1"/>
  <c r="AZ4161" i="1"/>
  <c r="AZ4162" i="1"/>
  <c r="AZ4163" i="1"/>
  <c r="AZ4165" i="1"/>
  <c r="AZ4166" i="1"/>
  <c r="AZ4167" i="1"/>
  <c r="AZ4170" i="1"/>
  <c r="AZ4171" i="1"/>
  <c r="AZ4172" i="1"/>
  <c r="AZ4175" i="1"/>
  <c r="AZ4176" i="1"/>
  <c r="AZ4183" i="1"/>
  <c r="AZ4190" i="1"/>
  <c r="AZ4192" i="1"/>
  <c r="AZ4193" i="1"/>
  <c r="AZ4194" i="1"/>
  <c r="AZ4195" i="1"/>
  <c r="AZ4196" i="1"/>
  <c r="AZ4198" i="1"/>
  <c r="AZ4197" i="1" s="1"/>
  <c r="AZ4200" i="1"/>
  <c r="AZ4201" i="1"/>
  <c r="AZ4202" i="1"/>
  <c r="AZ4203" i="1"/>
  <c r="AZ4204" i="1"/>
  <c r="AZ4205" i="1"/>
  <c r="AZ4206" i="1"/>
  <c r="AZ4207" i="1"/>
  <c r="AZ4209" i="1"/>
  <c r="AZ4210" i="1"/>
  <c r="AZ4211" i="1"/>
  <c r="AZ4214" i="1"/>
  <c r="AZ4215" i="1"/>
  <c r="AZ4216" i="1"/>
  <c r="AZ4219" i="1"/>
  <c r="AZ4220" i="1"/>
  <c r="AZ4221" i="1"/>
  <c r="AZ4222" i="1"/>
  <c r="AZ4229" i="1"/>
  <c r="AZ4236" i="1"/>
  <c r="AZ4238" i="1"/>
  <c r="AZ4239" i="1"/>
  <c r="AZ4240" i="1"/>
  <c r="AZ4241" i="1"/>
  <c r="AZ4242" i="1"/>
  <c r="AZ4244" i="1"/>
  <c r="AZ4243" i="1" s="1"/>
  <c r="AZ4246" i="1"/>
  <c r="AZ4247" i="1"/>
  <c r="AZ4248" i="1"/>
  <c r="AZ4249" i="1"/>
  <c r="AZ4250" i="1"/>
  <c r="AZ4251" i="1"/>
  <c r="AZ4252" i="1"/>
  <c r="AZ4253" i="1"/>
  <c r="AZ4255" i="1"/>
  <c r="AZ4256" i="1"/>
  <c r="AZ4257" i="1"/>
  <c r="AZ4258" i="1"/>
  <c r="AZ4261" i="1"/>
  <c r="AZ4262" i="1"/>
  <c r="AZ4265" i="1"/>
  <c r="AZ4264" i="1" s="1"/>
  <c r="AZ4263" i="1" s="1"/>
  <c r="AZ4272" i="1"/>
  <c r="AZ4279" i="1"/>
  <c r="AZ4281" i="1"/>
  <c r="AZ4282" i="1"/>
  <c r="AZ4283" i="1"/>
  <c r="AZ4284" i="1"/>
  <c r="AZ4285" i="1"/>
  <c r="AZ4287" i="1"/>
  <c r="AZ4286" i="1" s="1"/>
  <c r="AZ4289" i="1"/>
  <c r="AZ4290" i="1"/>
  <c r="AZ4291" i="1"/>
  <c r="AZ4292" i="1"/>
  <c r="AZ4293" i="1"/>
  <c r="AZ4294" i="1"/>
  <c r="AZ4295" i="1"/>
  <c r="AZ4296" i="1"/>
  <c r="AZ4298" i="1"/>
  <c r="AZ4299" i="1"/>
  <c r="AZ4300" i="1"/>
  <c r="AZ4303" i="1"/>
  <c r="AZ4304" i="1"/>
  <c r="AZ4305" i="1"/>
  <c r="AZ4308" i="1"/>
  <c r="AZ4309" i="1"/>
  <c r="AZ4316" i="1"/>
  <c r="AZ4323" i="1"/>
  <c r="AZ4325" i="1"/>
  <c r="AZ4326" i="1"/>
  <c r="AZ4327" i="1"/>
  <c r="AZ4328" i="1"/>
  <c r="AZ4329" i="1"/>
  <c r="AZ4331" i="1"/>
  <c r="AZ4330" i="1" s="1"/>
  <c r="AZ4333" i="1"/>
  <c r="AZ4334" i="1"/>
  <c r="AZ4335" i="1"/>
  <c r="AZ4336" i="1"/>
  <c r="AZ4337" i="1"/>
  <c r="AZ4338" i="1"/>
  <c r="AZ4339" i="1"/>
  <c r="AZ4340" i="1"/>
  <c r="AZ4342" i="1"/>
  <c r="AZ4343" i="1"/>
  <c r="AZ4344" i="1"/>
  <c r="AZ4347" i="1"/>
  <c r="AZ4348" i="1"/>
  <c r="AZ4349" i="1"/>
  <c r="AZ4352" i="1"/>
  <c r="AZ4353" i="1"/>
  <c r="AZ4354" i="1"/>
  <c r="AZ4361" i="1"/>
  <c r="AZ4368" i="1"/>
  <c r="AZ4370" i="1"/>
  <c r="AZ4371" i="1"/>
  <c r="AZ4372" i="1"/>
  <c r="AZ4373" i="1"/>
  <c r="AZ4374" i="1"/>
  <c r="AZ4376" i="1"/>
  <c r="AZ4375" i="1" s="1"/>
  <c r="AZ4378" i="1"/>
  <c r="AZ4379" i="1"/>
  <c r="AZ4380" i="1"/>
  <c r="AZ4381" i="1"/>
  <c r="AZ4382" i="1"/>
  <c r="AZ4383" i="1"/>
  <c r="AZ4384" i="1"/>
  <c r="AZ4385" i="1"/>
  <c r="AZ4387" i="1"/>
  <c r="AZ4388" i="1"/>
  <c r="AZ4389" i="1"/>
  <c r="AZ4390" i="1"/>
  <c r="AZ4393" i="1"/>
  <c r="AZ4394" i="1"/>
  <c r="AZ4395" i="1"/>
  <c r="AZ4398" i="1"/>
  <c r="AZ4399" i="1"/>
  <c r="AZ4400" i="1"/>
  <c r="AZ4407" i="1"/>
  <c r="AZ4414" i="1"/>
  <c r="AZ4416" i="1"/>
  <c r="AZ4417" i="1"/>
  <c r="AZ4418" i="1"/>
  <c r="AZ4419" i="1"/>
  <c r="AZ4420" i="1"/>
  <c r="AZ4422" i="1"/>
  <c r="AZ4421" i="1" s="1"/>
  <c r="AZ4424" i="1"/>
  <c r="AZ4425" i="1"/>
  <c r="AZ4426" i="1"/>
  <c r="AZ4427" i="1"/>
  <c r="AZ4428" i="1"/>
  <c r="AZ4429" i="1"/>
  <c r="AZ4430" i="1"/>
  <c r="AZ4431" i="1"/>
  <c r="AZ4433" i="1"/>
  <c r="AZ4434" i="1"/>
  <c r="AZ4435" i="1"/>
  <c r="AZ4436" i="1"/>
  <c r="AZ4439" i="1"/>
  <c r="AZ4440" i="1"/>
  <c r="AZ4441" i="1"/>
  <c r="AZ4444" i="1"/>
  <c r="AZ4445" i="1"/>
  <c r="AZ4446" i="1"/>
  <c r="AZ4447" i="1"/>
  <c r="AZ4460" i="1"/>
  <c r="AZ4462" i="1"/>
  <c r="AZ4463" i="1"/>
  <c r="AZ4464" i="1"/>
  <c r="AZ4465" i="1"/>
  <c r="AZ4466" i="1"/>
  <c r="AZ4468" i="1"/>
  <c r="AZ4467" i="1" s="1"/>
  <c r="AZ4470" i="1"/>
  <c r="AZ4471" i="1"/>
  <c r="AZ4472" i="1"/>
  <c r="AZ4473" i="1"/>
  <c r="AZ4474" i="1"/>
  <c r="AZ4475" i="1"/>
  <c r="AZ4476" i="1"/>
  <c r="AZ4477" i="1"/>
  <c r="AZ4479" i="1"/>
  <c r="AZ4480" i="1"/>
  <c r="AZ4481" i="1"/>
  <c r="AZ4484" i="1"/>
  <c r="AZ4485" i="1"/>
  <c r="AZ4486" i="1"/>
  <c r="AZ4489" i="1"/>
  <c r="AZ4490" i="1"/>
  <c r="AZ4491" i="1"/>
  <c r="AZ4493" i="1"/>
  <c r="AZ4498" i="1"/>
  <c r="AZ4505" i="1"/>
  <c r="AZ4507" i="1"/>
  <c r="AZ4508" i="1"/>
  <c r="AZ4509" i="1"/>
  <c r="AZ4510" i="1"/>
  <c r="AZ4511" i="1"/>
  <c r="AZ4513" i="1"/>
  <c r="AZ4512" i="1" s="1"/>
  <c r="AZ4515" i="1"/>
  <c r="AZ4516" i="1"/>
  <c r="AZ4517" i="1"/>
  <c r="AZ4518" i="1"/>
  <c r="AZ4519" i="1"/>
  <c r="AZ4520" i="1"/>
  <c r="AZ4521" i="1"/>
  <c r="AZ4522" i="1"/>
  <c r="AZ4524" i="1"/>
  <c r="AZ4525" i="1"/>
  <c r="AZ4526" i="1"/>
  <c r="AZ4529" i="1"/>
  <c r="AZ4530" i="1"/>
  <c r="AZ4531" i="1"/>
  <c r="AZ4534" i="1"/>
  <c r="AZ4533" i="1" s="1"/>
  <c r="AZ4532" i="1" s="1"/>
  <c r="AZ4537" i="1"/>
  <c r="AZ4538" i="1"/>
  <c r="AZ4539" i="1"/>
  <c r="AZ4542" i="1"/>
  <c r="AZ4541" i="1" s="1"/>
  <c r="AZ4540" i="1" s="1"/>
  <c r="AZ4544" i="1"/>
  <c r="AZ4549" i="1"/>
  <c r="AZ4556" i="1"/>
  <c r="AZ4558" i="1"/>
  <c r="AZ4559" i="1"/>
  <c r="AZ4560" i="1"/>
  <c r="AZ4561" i="1"/>
  <c r="AZ4562" i="1"/>
  <c r="AZ4564" i="1"/>
  <c r="AZ4563" i="1" s="1"/>
  <c r="AZ4566" i="1"/>
  <c r="AZ4567" i="1"/>
  <c r="AZ4568" i="1"/>
  <c r="AZ4569" i="1"/>
  <c r="AZ4570" i="1"/>
  <c r="AZ4571" i="1"/>
  <c r="AZ4572" i="1"/>
  <c r="AZ4573" i="1"/>
  <c r="AZ4575" i="1"/>
  <c r="AZ4576" i="1"/>
  <c r="AZ4577" i="1"/>
  <c r="AZ4580" i="1"/>
  <c r="AZ4579" i="1" s="1"/>
  <c r="AZ4578" i="1" s="1"/>
  <c r="AZ4583" i="1"/>
  <c r="AZ4582" i="1" s="1"/>
  <c r="AZ4581" i="1" s="1"/>
  <c r="AZ4585" i="1"/>
  <c r="AZ4590" i="1"/>
  <c r="AZ4597" i="1"/>
  <c r="AZ4599" i="1"/>
  <c r="AZ4600" i="1"/>
  <c r="AZ4601" i="1"/>
  <c r="AZ4602" i="1"/>
  <c r="AZ4603" i="1"/>
  <c r="AZ4605" i="1"/>
  <c r="AZ4604" i="1" s="1"/>
  <c r="AZ4607" i="1"/>
  <c r="AZ4608" i="1"/>
  <c r="AZ4609" i="1"/>
  <c r="AZ4610" i="1"/>
  <c r="AZ4611" i="1"/>
  <c r="AZ4612" i="1"/>
  <c r="AZ4613" i="1"/>
  <c r="AZ4614" i="1"/>
  <c r="AZ4616" i="1"/>
  <c r="AZ4617" i="1"/>
  <c r="AZ4618" i="1"/>
  <c r="AZ4621" i="1"/>
  <c r="AZ4622" i="1"/>
  <c r="AZ4623" i="1"/>
  <c r="AZ4626" i="1"/>
  <c r="AZ4627" i="1"/>
  <c r="AZ4628" i="1"/>
  <c r="AZ4635" i="1"/>
  <c r="AZ4642" i="1"/>
  <c r="AZ4644" i="1"/>
  <c r="AZ4645" i="1"/>
  <c r="AZ4646" i="1"/>
  <c r="AZ4647" i="1"/>
  <c r="AZ4649" i="1"/>
  <c r="AZ4648" i="1" s="1"/>
  <c r="AZ4651" i="1"/>
  <c r="AZ4652" i="1"/>
  <c r="AZ4653" i="1"/>
  <c r="AZ4654" i="1"/>
  <c r="AZ4655" i="1"/>
  <c r="AZ4656" i="1"/>
  <c r="AZ4657" i="1"/>
  <c r="AZ4658" i="1"/>
  <c r="AZ4660" i="1"/>
  <c r="AZ4661" i="1"/>
  <c r="AZ4662" i="1"/>
  <c r="AZ4665" i="1"/>
  <c r="AZ4664" i="1" s="1"/>
  <c r="AZ4663" i="1" s="1"/>
  <c r="AZ4668" i="1"/>
  <c r="AZ4667" i="1" s="1"/>
  <c r="AZ4666" i="1" s="1"/>
  <c r="AZ4675" i="1"/>
  <c r="AZ4682" i="1"/>
  <c r="AZ4684" i="1"/>
  <c r="AZ4685" i="1"/>
  <c r="AZ4686" i="1"/>
  <c r="AZ4687" i="1"/>
  <c r="AZ4689" i="1"/>
  <c r="AZ4688" i="1" s="1"/>
  <c r="AZ4691" i="1"/>
  <c r="AZ4692" i="1"/>
  <c r="AZ4693" i="1"/>
  <c r="AZ4694" i="1"/>
  <c r="AZ4695" i="1"/>
  <c r="AZ4696" i="1"/>
  <c r="AZ4697" i="1"/>
  <c r="AZ4699" i="1"/>
  <c r="AZ4700" i="1"/>
  <c r="AZ4701" i="1"/>
  <c r="AZ4704" i="1"/>
  <c r="AZ4703" i="1" s="1"/>
  <c r="AZ4702" i="1" s="1"/>
  <c r="AZ4707" i="1"/>
  <c r="AZ4708" i="1"/>
  <c r="AZ4709" i="1"/>
  <c r="AZ4716" i="1"/>
  <c r="AZ4730" i="1"/>
  <c r="AZ4732" i="1"/>
  <c r="AZ4733" i="1"/>
  <c r="AZ4734" i="1"/>
  <c r="AZ4735" i="1"/>
  <c r="AZ4736" i="1"/>
  <c r="AZ4738" i="1"/>
  <c r="AZ4740" i="1"/>
  <c r="AZ4741" i="1"/>
  <c r="AZ4742" i="1"/>
  <c r="AZ4743" i="1"/>
  <c r="AZ4744" i="1"/>
  <c r="AZ4745" i="1"/>
  <c r="AZ4746" i="1"/>
  <c r="AZ4747" i="1"/>
  <c r="AZ4749" i="1"/>
  <c r="AZ4750" i="1"/>
  <c r="AZ4751" i="1"/>
  <c r="AZ4754" i="1"/>
  <c r="AZ4761" i="1"/>
  <c r="AH39" i="1"/>
  <c r="AH49" i="1"/>
  <c r="AH51" i="1"/>
  <c r="AH52" i="1"/>
  <c r="AH53" i="1"/>
  <c r="AH54" i="1"/>
  <c r="AH55" i="1"/>
  <c r="AH57" i="1"/>
  <c r="AH59" i="1"/>
  <c r="AH60" i="1"/>
  <c r="AH61" i="1"/>
  <c r="AH62" i="1"/>
  <c r="AH63" i="1"/>
  <c r="AH66" i="1"/>
  <c r="AH68" i="1"/>
  <c r="AH69" i="1"/>
  <c r="AH70" i="1"/>
  <c r="AH73" i="1"/>
  <c r="AH76" i="1"/>
  <c r="AH77" i="1"/>
  <c r="AH84" i="1"/>
  <c r="AH91" i="1"/>
  <c r="AH93" i="1"/>
  <c r="AH94" i="1"/>
  <c r="AH95" i="1"/>
  <c r="AH96" i="1"/>
  <c r="AH97" i="1"/>
  <c r="AH99" i="1"/>
  <c r="AH98" i="1" s="1"/>
  <c r="AH101" i="1"/>
  <c r="AH102" i="1"/>
  <c r="AH103" i="1"/>
  <c r="AH104" i="1"/>
  <c r="AH105" i="1"/>
  <c r="AH106" i="1"/>
  <c r="AH107" i="1"/>
  <c r="AH108" i="1"/>
  <c r="AH110" i="1"/>
  <c r="AH111" i="1"/>
  <c r="AH112" i="1"/>
  <c r="AH115" i="1"/>
  <c r="AH114" i="1" s="1"/>
  <c r="AH113" i="1" s="1"/>
  <c r="AH118" i="1"/>
  <c r="AH119" i="1"/>
  <c r="AH126" i="1"/>
  <c r="AH133" i="1"/>
  <c r="AH135" i="1"/>
  <c r="AH136" i="1"/>
  <c r="AH137" i="1"/>
  <c r="AH138" i="1"/>
  <c r="AH139" i="1"/>
  <c r="AH141" i="1"/>
  <c r="AH140" i="1" s="1"/>
  <c r="AH143" i="1"/>
  <c r="AH144" i="1"/>
  <c r="AH145" i="1"/>
  <c r="AH146" i="1"/>
  <c r="AH147" i="1"/>
  <c r="AH148" i="1"/>
  <c r="AH149" i="1"/>
  <c r="AH151" i="1"/>
  <c r="AH152" i="1"/>
  <c r="AH153" i="1"/>
  <c r="AH156" i="1"/>
  <c r="AH155" i="1" s="1"/>
  <c r="AH154" i="1" s="1"/>
  <c r="AH159" i="1"/>
  <c r="AH160" i="1"/>
  <c r="AH167" i="1"/>
  <c r="AH174" i="1"/>
  <c r="AH176" i="1"/>
  <c r="AH177" i="1"/>
  <c r="AH178" i="1"/>
  <c r="AH179" i="1"/>
  <c r="AH180" i="1"/>
  <c r="AH182" i="1"/>
  <c r="AH181" i="1" s="1"/>
  <c r="AH184" i="1"/>
  <c r="AH185" i="1"/>
  <c r="AH186" i="1"/>
  <c r="AH187" i="1"/>
  <c r="AH188" i="1"/>
  <c r="AH189" i="1"/>
  <c r="AH191" i="1"/>
  <c r="AH192" i="1"/>
  <c r="AH193" i="1"/>
  <c r="AH196" i="1"/>
  <c r="AH195" i="1" s="1"/>
  <c r="AH194" i="1" s="1"/>
  <c r="AH199" i="1"/>
  <c r="AH200" i="1"/>
  <c r="AH207" i="1"/>
  <c r="AH214" i="1"/>
  <c r="AH216" i="1"/>
  <c r="AH217" i="1"/>
  <c r="AH218" i="1"/>
  <c r="AH219" i="1"/>
  <c r="AH220" i="1"/>
  <c r="AH222" i="1"/>
  <c r="AH221" i="1" s="1"/>
  <c r="AH224" i="1"/>
  <c r="AH225" i="1"/>
  <c r="AH226" i="1"/>
  <c r="AH227" i="1"/>
  <c r="AH228" i="1"/>
  <c r="AH229" i="1"/>
  <c r="AH230" i="1"/>
  <c r="AH231" i="1"/>
  <c r="AH233" i="1"/>
  <c r="AH234" i="1"/>
  <c r="AH235" i="1"/>
  <c r="AH241" i="1"/>
  <c r="AH242" i="1"/>
  <c r="AH249" i="1"/>
  <c r="AH256" i="1"/>
  <c r="AH258" i="1"/>
  <c r="AH259" i="1"/>
  <c r="AH260" i="1"/>
  <c r="AH261" i="1"/>
  <c r="AH262" i="1"/>
  <c r="AH264" i="1"/>
  <c r="AH263" i="1" s="1"/>
  <c r="AH266" i="1"/>
  <c r="AH267" i="1"/>
  <c r="AH268" i="1"/>
  <c r="AH269" i="1"/>
  <c r="AH270" i="1"/>
  <c r="AH271" i="1"/>
  <c r="AH272" i="1"/>
  <c r="AH274" i="1"/>
  <c r="AH275" i="1"/>
  <c r="AH276" i="1"/>
  <c r="AH279" i="1"/>
  <c r="AH278" i="1" s="1"/>
  <c r="AH277" i="1" s="1"/>
  <c r="AH282" i="1"/>
  <c r="AH283" i="1"/>
  <c r="AH290" i="1"/>
  <c r="AH297" i="1"/>
  <c r="AH299" i="1"/>
  <c r="AH300" i="1"/>
  <c r="AH301" i="1"/>
  <c r="AH302" i="1"/>
  <c r="AH303" i="1"/>
  <c r="AH305" i="1"/>
  <c r="AH304" i="1" s="1"/>
  <c r="AH307" i="1"/>
  <c r="AH308" i="1"/>
  <c r="AH309" i="1"/>
  <c r="AH310" i="1"/>
  <c r="AH311" i="1"/>
  <c r="AH312" i="1"/>
  <c r="AH313" i="1"/>
  <c r="AH315" i="1"/>
  <c r="AH316" i="1"/>
  <c r="AH317" i="1"/>
  <c r="AH320" i="1"/>
  <c r="AH321" i="1"/>
  <c r="AH324" i="1"/>
  <c r="AH325" i="1"/>
  <c r="AH332" i="1"/>
  <c r="AH339" i="1"/>
  <c r="AH341" i="1"/>
  <c r="AH342" i="1"/>
  <c r="AH343" i="1"/>
  <c r="AH344" i="1"/>
  <c r="AH345" i="1"/>
  <c r="AH347" i="1"/>
  <c r="AH346" i="1" s="1"/>
  <c r="AH349" i="1"/>
  <c r="AH350" i="1"/>
  <c r="AH351" i="1"/>
  <c r="AH352" i="1"/>
  <c r="AH353" i="1"/>
  <c r="AH354" i="1"/>
  <c r="AH355" i="1"/>
  <c r="AH356" i="1"/>
  <c r="AH358" i="1"/>
  <c r="AH359" i="1"/>
  <c r="AH360" i="1"/>
  <c r="AH363" i="1"/>
  <c r="AH362" i="1" s="1"/>
  <c r="AH361" i="1" s="1"/>
  <c r="AH366" i="1"/>
  <c r="AH367" i="1"/>
  <c r="AH374" i="1"/>
  <c r="AH381" i="1"/>
  <c r="AH383" i="1"/>
  <c r="AH384" i="1"/>
  <c r="AH385" i="1"/>
  <c r="AH386" i="1"/>
  <c r="AH387" i="1"/>
  <c r="AH389" i="1"/>
  <c r="AH388" i="1" s="1"/>
  <c r="AH391" i="1"/>
  <c r="AH392" i="1"/>
  <c r="AH393" i="1"/>
  <c r="AH394" i="1"/>
  <c r="AH395" i="1"/>
  <c r="AH396" i="1"/>
  <c r="AH397" i="1"/>
  <c r="AH398" i="1"/>
  <c r="AH400" i="1"/>
  <c r="AH401" i="1"/>
  <c r="AH402" i="1"/>
  <c r="AH405" i="1"/>
  <c r="AH406" i="1"/>
  <c r="AH413" i="1"/>
  <c r="AH420" i="1"/>
  <c r="AH422" i="1"/>
  <c r="AH423" i="1"/>
  <c r="AH424" i="1"/>
  <c r="AH425" i="1"/>
  <c r="AH426" i="1"/>
  <c r="AH428" i="1"/>
  <c r="AH427" i="1" s="1"/>
  <c r="AH430" i="1"/>
  <c r="AH431" i="1"/>
  <c r="AH432" i="1"/>
  <c r="AH433" i="1"/>
  <c r="AH434" i="1"/>
  <c r="AH435" i="1"/>
  <c r="AH436" i="1"/>
  <c r="AH438" i="1"/>
  <c r="AH439" i="1"/>
  <c r="AH440" i="1"/>
  <c r="AH446" i="1"/>
  <c r="AH447" i="1"/>
  <c r="AH454" i="1"/>
  <c r="AH461" i="1"/>
  <c r="AH463" i="1"/>
  <c r="AH464" i="1"/>
  <c r="AH465" i="1"/>
  <c r="AH466" i="1"/>
  <c r="AH467" i="1"/>
  <c r="AH469" i="1"/>
  <c r="AH468" i="1" s="1"/>
  <c r="AH471" i="1"/>
  <c r="AH472" i="1"/>
  <c r="AH473" i="1"/>
  <c r="AH474" i="1"/>
  <c r="AH475" i="1"/>
  <c r="AH476" i="1"/>
  <c r="AH477" i="1"/>
  <c r="AH478" i="1"/>
  <c r="AH480" i="1"/>
  <c r="AH481" i="1"/>
  <c r="AH482" i="1"/>
  <c r="AH485" i="1"/>
  <c r="AH487" i="1"/>
  <c r="AH488" i="1"/>
  <c r="AH491" i="1"/>
  <c r="AH492" i="1"/>
  <c r="AH499" i="1"/>
  <c r="AH506" i="1"/>
  <c r="AH508" i="1"/>
  <c r="AH509" i="1"/>
  <c r="AH510" i="1"/>
  <c r="AH511" i="1"/>
  <c r="AH512" i="1"/>
  <c r="AH514" i="1"/>
  <c r="AH513" i="1" s="1"/>
  <c r="AH516" i="1"/>
  <c r="AH517" i="1"/>
  <c r="AH518" i="1"/>
  <c r="AH519" i="1"/>
  <c r="AH520" i="1"/>
  <c r="AH521" i="1"/>
  <c r="AH522" i="1"/>
  <c r="AH524" i="1"/>
  <c r="AH525" i="1"/>
  <c r="AH526" i="1"/>
  <c r="AH529" i="1"/>
  <c r="AH528" i="1" s="1"/>
  <c r="AH527" i="1" s="1"/>
  <c r="AH532" i="1"/>
  <c r="AH533" i="1"/>
  <c r="AH540" i="1"/>
  <c r="AH547" i="1"/>
  <c r="AH549" i="1"/>
  <c r="AH550" i="1"/>
  <c r="AH551" i="1"/>
  <c r="AH552" i="1"/>
  <c r="AH553" i="1"/>
  <c r="AH555" i="1"/>
  <c r="AH554" i="1" s="1"/>
  <c r="AH557" i="1"/>
  <c r="AH558" i="1"/>
  <c r="AH559" i="1"/>
  <c r="AH560" i="1"/>
  <c r="AH561" i="1"/>
  <c r="AH562" i="1"/>
  <c r="AH563" i="1"/>
  <c r="AH565" i="1"/>
  <c r="AH566" i="1"/>
  <c r="AH567" i="1"/>
  <c r="AH570" i="1"/>
  <c r="AH569" i="1" s="1"/>
  <c r="AH568" i="1" s="1"/>
  <c r="AH573" i="1"/>
  <c r="AH574" i="1"/>
  <c r="AH581" i="1"/>
  <c r="AH588" i="1"/>
  <c r="AH590" i="1"/>
  <c r="AH591" i="1"/>
  <c r="AH592" i="1"/>
  <c r="AH593" i="1"/>
  <c r="AH594" i="1"/>
  <c r="AH596" i="1"/>
  <c r="AH595" i="1" s="1"/>
  <c r="AH598" i="1"/>
  <c r="AH599" i="1"/>
  <c r="AH600" i="1"/>
  <c r="AH601" i="1"/>
  <c r="AH602" i="1"/>
  <c r="AH603" i="1"/>
  <c r="AH604" i="1"/>
  <c r="AH605" i="1"/>
  <c r="AH607" i="1"/>
  <c r="AH608" i="1"/>
  <c r="AH609" i="1"/>
  <c r="AH612" i="1"/>
  <c r="AH611" i="1" s="1"/>
  <c r="AH610" i="1" s="1"/>
  <c r="AH615" i="1"/>
  <c r="AH616" i="1"/>
  <c r="AH623" i="1"/>
  <c r="AH630" i="1"/>
  <c r="AH632" i="1"/>
  <c r="AH633" i="1"/>
  <c r="AH634" i="1"/>
  <c r="AH635" i="1"/>
  <c r="AH636" i="1"/>
  <c r="AH638" i="1"/>
  <c r="AH637" i="1" s="1"/>
  <c r="AH640" i="1"/>
  <c r="AH641" i="1"/>
  <c r="AH642" i="1"/>
  <c r="AH643" i="1"/>
  <c r="AH644" i="1"/>
  <c r="AH645" i="1"/>
  <c r="AH646" i="1"/>
  <c r="AH648" i="1"/>
  <c r="AH649" i="1"/>
  <c r="AH650" i="1"/>
  <c r="AH653" i="1"/>
  <c r="AH652" i="1" s="1"/>
  <c r="AH651" i="1" s="1"/>
  <c r="AH656" i="1"/>
  <c r="AH657" i="1"/>
  <c r="AH664" i="1"/>
  <c r="AH671" i="1"/>
  <c r="AH673" i="1"/>
  <c r="AH674" i="1"/>
  <c r="AH675" i="1"/>
  <c r="AH676" i="1"/>
  <c r="AH677" i="1"/>
  <c r="AH679" i="1"/>
  <c r="AH678" i="1" s="1"/>
  <c r="AH681" i="1"/>
  <c r="AH682" i="1"/>
  <c r="AH683" i="1"/>
  <c r="AH684" i="1"/>
  <c r="AH685" i="1"/>
  <c r="AH686" i="1"/>
  <c r="AH688" i="1"/>
  <c r="AH689" i="1"/>
  <c r="AH690" i="1"/>
  <c r="AH693" i="1"/>
  <c r="AH692" i="1" s="1"/>
  <c r="AH691" i="1" s="1"/>
  <c r="AH696" i="1"/>
  <c r="AH697" i="1"/>
  <c r="AH704" i="1"/>
  <c r="AH711" i="1"/>
  <c r="AH713" i="1"/>
  <c r="AH714" i="1"/>
  <c r="AH715" i="1"/>
  <c r="AH716" i="1"/>
  <c r="AH717" i="1"/>
  <c r="AH719" i="1"/>
  <c r="AH718" i="1" s="1"/>
  <c r="AH721" i="1"/>
  <c r="AH722" i="1"/>
  <c r="AH723" i="1"/>
  <c r="AH724" i="1"/>
  <c r="AH725" i="1"/>
  <c r="AH726" i="1"/>
  <c r="AH727" i="1"/>
  <c r="AH729" i="1"/>
  <c r="AH730" i="1"/>
  <c r="AH731" i="1"/>
  <c r="AH734" i="1"/>
  <c r="AH733" i="1" s="1"/>
  <c r="AH732" i="1" s="1"/>
  <c r="AH737" i="1"/>
  <c r="AH738" i="1"/>
  <c r="AH745" i="1"/>
  <c r="AH752" i="1"/>
  <c r="AH754" i="1"/>
  <c r="AH755" i="1"/>
  <c r="AH756" i="1"/>
  <c r="AH757" i="1"/>
  <c r="AH758" i="1"/>
  <c r="AH760" i="1"/>
  <c r="AH759" i="1" s="1"/>
  <c r="AH762" i="1"/>
  <c r="AH763" i="1"/>
  <c r="AH764" i="1"/>
  <c r="AH765" i="1"/>
  <c r="AH766" i="1"/>
  <c r="AH767" i="1"/>
  <c r="AH769" i="1"/>
  <c r="AH770" i="1"/>
  <c r="AH771" i="1"/>
  <c r="AH774" i="1"/>
  <c r="AH773" i="1" s="1"/>
  <c r="AH772" i="1" s="1"/>
  <c r="AH777" i="1"/>
  <c r="AH778" i="1"/>
  <c r="AH785" i="1"/>
  <c r="AH792" i="1"/>
  <c r="AH794" i="1"/>
  <c r="AH795" i="1"/>
  <c r="AH796" i="1"/>
  <c r="AH797" i="1"/>
  <c r="AH798" i="1"/>
  <c r="AH800" i="1"/>
  <c r="AH799" i="1" s="1"/>
  <c r="AH802" i="1"/>
  <c r="AH803" i="1"/>
  <c r="AH804" i="1"/>
  <c r="AH805" i="1"/>
  <c r="AH806" i="1"/>
  <c r="AH807" i="1"/>
  <c r="AH808" i="1"/>
  <c r="AH810" i="1"/>
  <c r="AH811" i="1"/>
  <c r="AH812" i="1"/>
  <c r="AH815" i="1"/>
  <c r="AH816" i="1"/>
  <c r="AH819" i="1"/>
  <c r="AH820" i="1"/>
  <c r="AH827" i="1"/>
  <c r="AH834" i="1"/>
  <c r="AH836" i="1"/>
  <c r="AH837" i="1"/>
  <c r="AH838" i="1"/>
  <c r="AH839" i="1"/>
  <c r="AH840" i="1"/>
  <c r="AH842" i="1"/>
  <c r="AH841" i="1" s="1"/>
  <c r="AH844" i="1"/>
  <c r="AH845" i="1"/>
  <c r="AH846" i="1"/>
  <c r="AH847" i="1"/>
  <c r="AH848" i="1"/>
  <c r="AH849" i="1"/>
  <c r="AH850" i="1"/>
  <c r="AH852" i="1"/>
  <c r="AH853" i="1"/>
  <c r="AH854" i="1"/>
  <c r="AH860" i="1"/>
  <c r="AH861" i="1"/>
  <c r="AH868" i="1"/>
  <c r="AH875" i="1"/>
  <c r="AH877" i="1"/>
  <c r="AH878" i="1"/>
  <c r="AH879" i="1"/>
  <c r="AH880" i="1"/>
  <c r="AH881" i="1"/>
  <c r="AH883" i="1"/>
  <c r="AH882" i="1" s="1"/>
  <c r="AH885" i="1"/>
  <c r="AH886" i="1"/>
  <c r="AH887" i="1"/>
  <c r="AH888" i="1"/>
  <c r="AH889" i="1"/>
  <c r="AH890" i="1"/>
  <c r="AH891" i="1"/>
  <c r="AH893" i="1"/>
  <c r="AH894" i="1"/>
  <c r="AH895" i="1"/>
  <c r="AH898" i="1"/>
  <c r="AH897" i="1" s="1"/>
  <c r="AH896" i="1" s="1"/>
  <c r="AH901" i="1"/>
  <c r="AH902" i="1"/>
  <c r="AH909" i="1"/>
  <c r="AH916" i="1"/>
  <c r="AH918" i="1"/>
  <c r="AH919" i="1"/>
  <c r="AH920" i="1"/>
  <c r="AH921" i="1"/>
  <c r="AH922" i="1"/>
  <c r="AH924" i="1"/>
  <c r="AH923" i="1" s="1"/>
  <c r="AH926" i="1"/>
  <c r="AH927" i="1"/>
  <c r="AH928" i="1"/>
  <c r="AH929" i="1"/>
  <c r="AH930" i="1"/>
  <c r="AH931" i="1"/>
  <c r="AH932" i="1"/>
  <c r="AH934" i="1"/>
  <c r="AH935" i="1"/>
  <c r="AH936" i="1"/>
  <c r="AH942" i="1"/>
  <c r="AH943" i="1"/>
  <c r="AH950" i="1"/>
  <c r="AH957" i="1"/>
  <c r="AH959" i="1"/>
  <c r="AH960" i="1"/>
  <c r="AH961" i="1"/>
  <c r="AH962" i="1"/>
  <c r="AH963" i="1"/>
  <c r="AH965" i="1"/>
  <c r="AH964" i="1" s="1"/>
  <c r="AH967" i="1"/>
  <c r="AH968" i="1"/>
  <c r="AH969" i="1"/>
  <c r="AH970" i="1"/>
  <c r="AH971" i="1"/>
  <c r="AH972" i="1"/>
  <c r="AH973" i="1"/>
  <c r="AH975" i="1"/>
  <c r="AH976" i="1"/>
  <c r="AH977" i="1"/>
  <c r="AH980" i="1"/>
  <c r="AH979" i="1" s="1"/>
  <c r="AH978" i="1" s="1"/>
  <c r="AH983" i="1"/>
  <c r="AH984" i="1"/>
  <c r="AH991" i="1"/>
  <c r="AH998" i="1"/>
  <c r="AH1000" i="1"/>
  <c r="AH1001" i="1"/>
  <c r="AH1002" i="1"/>
  <c r="AH1003" i="1"/>
  <c r="AH1004" i="1"/>
  <c r="AH1006" i="1"/>
  <c r="AH1005" i="1" s="1"/>
  <c r="AH1008" i="1"/>
  <c r="AH1009" i="1"/>
  <c r="AH1010" i="1"/>
  <c r="AH1011" i="1"/>
  <c r="AH1012" i="1"/>
  <c r="AH1013" i="1"/>
  <c r="AH1014" i="1"/>
  <c r="AH1015" i="1"/>
  <c r="AH1017" i="1"/>
  <c r="AH1018" i="1"/>
  <c r="AH1019" i="1"/>
  <c r="AH1022" i="1"/>
  <c r="AH1021" i="1" s="1"/>
  <c r="AH1020" i="1" s="1"/>
  <c r="AH1025" i="1"/>
  <c r="AH1026" i="1"/>
  <c r="AH1033" i="1"/>
  <c r="AH1040" i="1"/>
  <c r="AH1042" i="1"/>
  <c r="AH1043" i="1"/>
  <c r="AH1044" i="1"/>
  <c r="AH1045" i="1"/>
  <c r="AH1046" i="1"/>
  <c r="AH1048" i="1"/>
  <c r="AH1047" i="1" s="1"/>
  <c r="AH1050" i="1"/>
  <c r="AH1051" i="1"/>
  <c r="AH1052" i="1"/>
  <c r="AH1053" i="1"/>
  <c r="AH1054" i="1"/>
  <c r="AH1055" i="1"/>
  <c r="AH1056" i="1"/>
  <c r="AH1058" i="1"/>
  <c r="AH1059" i="1"/>
  <c r="AH1060" i="1"/>
  <c r="AH1063" i="1"/>
  <c r="AH1062" i="1" s="1"/>
  <c r="AH1061" i="1" s="1"/>
  <c r="AH1066" i="1"/>
  <c r="AH1067" i="1"/>
  <c r="AH1074" i="1"/>
  <c r="AH1081" i="1"/>
  <c r="AH1083" i="1"/>
  <c r="AH1084" i="1"/>
  <c r="AH1085" i="1"/>
  <c r="AH1086" i="1"/>
  <c r="AH1087" i="1"/>
  <c r="AH1089" i="1"/>
  <c r="AH1088" i="1" s="1"/>
  <c r="AH1091" i="1"/>
  <c r="AH1092" i="1"/>
  <c r="AH1093" i="1"/>
  <c r="AH1094" i="1"/>
  <c r="AH1098" i="1"/>
  <c r="AH1100" i="1"/>
  <c r="AH1101" i="1"/>
  <c r="AH1102" i="1"/>
  <c r="AH1105" i="1"/>
  <c r="AH1104" i="1" s="1"/>
  <c r="AH1103" i="1" s="1"/>
  <c r="AH1108" i="1"/>
  <c r="AH1109" i="1"/>
  <c r="AH1116" i="1"/>
  <c r="AH1123" i="1"/>
  <c r="AH1125" i="1"/>
  <c r="AH1126" i="1"/>
  <c r="AH1127" i="1"/>
  <c r="AH1128" i="1"/>
  <c r="AH1129" i="1"/>
  <c r="AH1131" i="1"/>
  <c r="AH1130" i="1" s="1"/>
  <c r="AH1133" i="1"/>
  <c r="AH1134" i="1"/>
  <c r="AH1135" i="1"/>
  <c r="AH1136" i="1"/>
  <c r="AH1137" i="1"/>
  <c r="AH1138" i="1"/>
  <c r="AH1139" i="1"/>
  <c r="AH1141" i="1"/>
  <c r="AH1142" i="1"/>
  <c r="AH1143" i="1"/>
  <c r="AH1146" i="1"/>
  <c r="AH1145" i="1" s="1"/>
  <c r="AH1144" i="1" s="1"/>
  <c r="AH1149" i="1"/>
  <c r="AH1150" i="1"/>
  <c r="AH1157" i="1"/>
  <c r="AH1164" i="1"/>
  <c r="AH1166" i="1"/>
  <c r="AH1167" i="1"/>
  <c r="AH1168" i="1"/>
  <c r="AH1169" i="1"/>
  <c r="AH1170" i="1"/>
  <c r="AH1172" i="1"/>
  <c r="AH1171" i="1" s="1"/>
  <c r="AH1174" i="1"/>
  <c r="AH1175" i="1"/>
  <c r="AH1176" i="1"/>
  <c r="AH1177" i="1"/>
  <c r="AH1178" i="1"/>
  <c r="AH1179" i="1"/>
  <c r="AH1180" i="1"/>
  <c r="AH1181" i="1"/>
  <c r="AH1183" i="1"/>
  <c r="AH1184" i="1"/>
  <c r="AH1185" i="1"/>
  <c r="AH1188" i="1"/>
  <c r="AH1187" i="1" s="1"/>
  <c r="AH1186" i="1" s="1"/>
  <c r="AH1191" i="1"/>
  <c r="AH1192" i="1"/>
  <c r="AH1199" i="1"/>
  <c r="AH1206" i="1"/>
  <c r="AH1208" i="1"/>
  <c r="AH1209" i="1"/>
  <c r="AH1210" i="1"/>
  <c r="AH1211" i="1"/>
  <c r="AH1212" i="1"/>
  <c r="AH1214" i="1"/>
  <c r="AH1213" i="1" s="1"/>
  <c r="AH1216" i="1"/>
  <c r="AH1217" i="1"/>
  <c r="AH1218" i="1"/>
  <c r="AH1219" i="1"/>
  <c r="AH1220" i="1"/>
  <c r="AH1221" i="1"/>
  <c r="AH1222" i="1"/>
  <c r="AH1224" i="1"/>
  <c r="AH1225" i="1"/>
  <c r="AH1226" i="1"/>
  <c r="AH1229" i="1"/>
  <c r="AH1228" i="1" s="1"/>
  <c r="AH1227" i="1" s="1"/>
  <c r="AH1232" i="1"/>
  <c r="AH1233" i="1"/>
  <c r="AH1240" i="1"/>
  <c r="AH1247" i="1"/>
  <c r="AH1249" i="1"/>
  <c r="AH1250" i="1"/>
  <c r="AH1251" i="1"/>
  <c r="AH1252" i="1"/>
  <c r="AH1253" i="1"/>
  <c r="AH1255" i="1"/>
  <c r="AH1254" i="1" s="1"/>
  <c r="AH1257" i="1"/>
  <c r="AH1258" i="1"/>
  <c r="AH1259" i="1"/>
  <c r="AH1260" i="1"/>
  <c r="AH1261" i="1"/>
  <c r="AH1262" i="1"/>
  <c r="AH1263" i="1"/>
  <c r="AH1265" i="1"/>
  <c r="AH1266" i="1"/>
  <c r="AH1267" i="1"/>
  <c r="AH1270" i="1"/>
  <c r="AH1269" i="1" s="1"/>
  <c r="AH1268" i="1" s="1"/>
  <c r="AH1273" i="1"/>
  <c r="AH1274" i="1"/>
  <c r="AH1281" i="1"/>
  <c r="AH1288" i="1"/>
  <c r="AH1290" i="1"/>
  <c r="AH1291" i="1"/>
  <c r="AH1292" i="1"/>
  <c r="AH1293" i="1"/>
  <c r="AH1294" i="1"/>
  <c r="AH1296" i="1"/>
  <c r="AH1295" i="1" s="1"/>
  <c r="AH1298" i="1"/>
  <c r="AH1299" i="1"/>
  <c r="AH1300" i="1"/>
  <c r="AH1301" i="1"/>
  <c r="AH1302" i="1"/>
  <c r="AH1303" i="1"/>
  <c r="AH1304" i="1"/>
  <c r="AH1305" i="1"/>
  <c r="AH1307" i="1"/>
  <c r="AH1308" i="1"/>
  <c r="AH1309" i="1"/>
  <c r="AH1312" i="1"/>
  <c r="AH1311" i="1" s="1"/>
  <c r="AH1310" i="1" s="1"/>
  <c r="AH1315" i="1"/>
  <c r="AH1316" i="1"/>
  <c r="AH1323" i="1"/>
  <c r="AH1330" i="1"/>
  <c r="AH1332" i="1"/>
  <c r="AH1333" i="1"/>
  <c r="AH1334" i="1"/>
  <c r="AH1335" i="1"/>
  <c r="AH1336" i="1"/>
  <c r="AH1338" i="1"/>
  <c r="AH1337" i="1" s="1"/>
  <c r="AH1340" i="1"/>
  <c r="AH1341" i="1"/>
  <c r="AH1342" i="1"/>
  <c r="AH1343" i="1"/>
  <c r="AH1344" i="1"/>
  <c r="AH1345" i="1"/>
  <c r="AH1346" i="1"/>
  <c r="AH1347" i="1"/>
  <c r="AH1349" i="1"/>
  <c r="AH1350" i="1"/>
  <c r="AH1351" i="1"/>
  <c r="AH1354" i="1"/>
  <c r="AH1353" i="1" s="1"/>
  <c r="AH1352" i="1" s="1"/>
  <c r="AH1357" i="1"/>
  <c r="AH1358" i="1"/>
  <c r="AH1365" i="1"/>
  <c r="AH1372" i="1"/>
  <c r="AH1374" i="1"/>
  <c r="AH1375" i="1"/>
  <c r="AH1376" i="1"/>
  <c r="AH1377" i="1"/>
  <c r="AH1378" i="1"/>
  <c r="AH1380" i="1"/>
  <c r="AH1379" i="1" s="1"/>
  <c r="AH1382" i="1"/>
  <c r="AH1383" i="1"/>
  <c r="AH1384" i="1"/>
  <c r="AH1385" i="1"/>
  <c r="AH1386" i="1"/>
  <c r="AH1387" i="1"/>
  <c r="AH1388" i="1"/>
  <c r="AH1390" i="1"/>
  <c r="AH1391" i="1"/>
  <c r="AH1392" i="1"/>
  <c r="AH1395" i="1"/>
  <c r="AH1394" i="1" s="1"/>
  <c r="AH1393" i="1" s="1"/>
  <c r="AH1398" i="1"/>
  <c r="AH1399" i="1"/>
  <c r="AH1406" i="1"/>
  <c r="AH1413" i="1"/>
  <c r="AH1415" i="1"/>
  <c r="AH1416" i="1"/>
  <c r="AH1417" i="1"/>
  <c r="AH1418" i="1"/>
  <c r="AH1419" i="1"/>
  <c r="AH1421" i="1"/>
  <c r="AH1420" i="1" s="1"/>
  <c r="AH1423" i="1"/>
  <c r="AH1424" i="1"/>
  <c r="AH1425" i="1"/>
  <c r="AH1426" i="1"/>
  <c r="AH1427" i="1"/>
  <c r="AH1428" i="1"/>
  <c r="AH1429" i="1"/>
  <c r="AH1431" i="1"/>
  <c r="AH1432" i="1"/>
  <c r="AH1433" i="1"/>
  <c r="AH1436" i="1"/>
  <c r="AH1435" i="1" s="1"/>
  <c r="AH1434" i="1" s="1"/>
  <c r="AH1439" i="1"/>
  <c r="AH1440" i="1"/>
  <c r="AH1447" i="1"/>
  <c r="AH1454" i="1"/>
  <c r="AH1456" i="1"/>
  <c r="AH1457" i="1"/>
  <c r="AH1458" i="1"/>
  <c r="AH1459" i="1"/>
  <c r="AH1460" i="1"/>
  <c r="AH1462" i="1"/>
  <c r="AH1461" i="1" s="1"/>
  <c r="AH1464" i="1"/>
  <c r="AH1465" i="1"/>
  <c r="AH1466" i="1"/>
  <c r="AH1467" i="1"/>
  <c r="AH1468" i="1"/>
  <c r="AH1469" i="1"/>
  <c r="AH1470" i="1"/>
  <c r="AH1471" i="1"/>
  <c r="AH1473" i="1"/>
  <c r="AH1474" i="1"/>
  <c r="AH1475" i="1"/>
  <c r="AH1478" i="1"/>
  <c r="AH1477" i="1" s="1"/>
  <c r="AH1476" i="1" s="1"/>
  <c r="AH1481" i="1"/>
  <c r="AH1482" i="1"/>
  <c r="AH1489" i="1"/>
  <c r="AH1500" i="1"/>
  <c r="AH1502" i="1"/>
  <c r="AH1503" i="1"/>
  <c r="AH1504" i="1"/>
  <c r="AH1505" i="1"/>
  <c r="AH1506" i="1"/>
  <c r="AH1508" i="1"/>
  <c r="AH1510" i="1"/>
  <c r="AH1511" i="1"/>
  <c r="AH1512" i="1"/>
  <c r="AH1513" i="1"/>
  <c r="AH1514" i="1"/>
  <c r="AH1515" i="1"/>
  <c r="AH1516" i="1"/>
  <c r="AH1517" i="1"/>
  <c r="AH1519" i="1"/>
  <c r="AH1520" i="1"/>
  <c r="AH1521" i="1"/>
  <c r="AH1524" i="1"/>
  <c r="AH1525" i="1"/>
  <c r="AH1532" i="1"/>
  <c r="AH1543" i="1"/>
  <c r="AH1545" i="1"/>
  <c r="AH1546" i="1"/>
  <c r="AH1547" i="1"/>
  <c r="AH1548" i="1"/>
  <c r="AH1550" i="1"/>
  <c r="AH1552" i="1"/>
  <c r="AH1553" i="1"/>
  <c r="AH1554" i="1"/>
  <c r="AH1555" i="1"/>
  <c r="AH1556" i="1"/>
  <c r="AH1557" i="1"/>
  <c r="AH1558" i="1"/>
  <c r="AH1559" i="1"/>
  <c r="AH1561" i="1"/>
  <c r="AH1562" i="1"/>
  <c r="AH1563" i="1"/>
  <c r="AH1566" i="1"/>
  <c r="AH1567" i="1"/>
  <c r="AH1570" i="1"/>
  <c r="AH1571" i="1"/>
  <c r="AH1572" i="1"/>
  <c r="AH1590" i="1"/>
  <c r="AH1592" i="1"/>
  <c r="AH1593" i="1"/>
  <c r="AH1594" i="1"/>
  <c r="AH1595" i="1"/>
  <c r="AH1596" i="1"/>
  <c r="AH1598" i="1"/>
  <c r="AH1600" i="1"/>
  <c r="AH1602" i="1"/>
  <c r="AH1603" i="1"/>
  <c r="AH1604" i="1"/>
  <c r="AH1605" i="1"/>
  <c r="AH1609" i="1"/>
  <c r="AH1608" i="1" s="1"/>
  <c r="AH1611" i="1"/>
  <c r="AH1612" i="1"/>
  <c r="AH1614" i="1"/>
  <c r="AH1615" i="1"/>
  <c r="AH1616" i="1"/>
  <c r="AH1617" i="1"/>
  <c r="AH1618" i="1"/>
  <c r="AH1619" i="1"/>
  <c r="AH1623" i="1"/>
  <c r="AH1624" i="1"/>
  <c r="AH1625" i="1"/>
  <c r="AH1627" i="1"/>
  <c r="AH1628" i="1"/>
  <c r="AH1631" i="1"/>
  <c r="AH1632" i="1"/>
  <c r="AH1640" i="1"/>
  <c r="AH1688" i="1"/>
  <c r="AH1698" i="1"/>
  <c r="AH1700" i="1"/>
  <c r="AH1701" i="1"/>
  <c r="AH1702" i="1"/>
  <c r="AH1703" i="1"/>
  <c r="AH1704" i="1"/>
  <c r="AH1706" i="1"/>
  <c r="AH1708" i="1"/>
  <c r="AH1709" i="1"/>
  <c r="AH1710" i="1"/>
  <c r="AH1711" i="1"/>
  <c r="AH1712" i="1"/>
  <c r="AH1713" i="1"/>
  <c r="AH1714" i="1"/>
  <c r="AH1715" i="1"/>
  <c r="AH1717" i="1"/>
  <c r="AH1718" i="1"/>
  <c r="AH1719" i="1"/>
  <c r="AH1720" i="1"/>
  <c r="AH1721" i="1"/>
  <c r="AH1724" i="1"/>
  <c r="AH1727" i="1"/>
  <c r="AH1728" i="1"/>
  <c r="AH1735" i="1"/>
  <c r="AH1739" i="1"/>
  <c r="AH1742" i="1"/>
  <c r="AH1744" i="1"/>
  <c r="AH1745" i="1"/>
  <c r="AH1746" i="1"/>
  <c r="AH1747" i="1"/>
  <c r="AH1748" i="1"/>
  <c r="AH1750" i="1"/>
  <c r="AH1749" i="1" s="1"/>
  <c r="AH1752" i="1"/>
  <c r="AH1753" i="1"/>
  <c r="AH1754" i="1"/>
  <c r="AH1755" i="1"/>
  <c r="AH1756" i="1"/>
  <c r="AH1757" i="1"/>
  <c r="AH1758" i="1"/>
  <c r="AH1759" i="1"/>
  <c r="AH1761" i="1"/>
  <c r="AH1762" i="1"/>
  <c r="AH1763" i="1"/>
  <c r="AH1766" i="1"/>
  <c r="AH1765" i="1" s="1"/>
  <c r="AH1764" i="1" s="1"/>
  <c r="AH1769" i="1"/>
  <c r="AH1768" i="1" s="1"/>
  <c r="AH1767" i="1" s="1"/>
  <c r="AH1776" i="1"/>
  <c r="AH1783" i="1"/>
  <c r="AH1785" i="1"/>
  <c r="AH1786" i="1"/>
  <c r="AH1787" i="1"/>
  <c r="AH1788" i="1"/>
  <c r="AH1789" i="1"/>
  <c r="AH1791" i="1"/>
  <c r="AH1790" i="1" s="1"/>
  <c r="AH1793" i="1"/>
  <c r="AH1794" i="1"/>
  <c r="AH1795" i="1"/>
  <c r="AH1796" i="1"/>
  <c r="AH1797" i="1"/>
  <c r="AH1798" i="1"/>
  <c r="AH1799" i="1"/>
  <c r="AH1800" i="1"/>
  <c r="AH1802" i="1"/>
  <c r="AH1803" i="1"/>
  <c r="AH1804" i="1"/>
  <c r="AH1807" i="1"/>
  <c r="AH1806" i="1" s="1"/>
  <c r="AH1805" i="1" s="1"/>
  <c r="AH1810" i="1"/>
  <c r="AH1811" i="1"/>
  <c r="AH1818" i="1"/>
  <c r="AH1825" i="1"/>
  <c r="AH1827" i="1"/>
  <c r="AH1828" i="1"/>
  <c r="AH1829" i="1"/>
  <c r="AH1830" i="1"/>
  <c r="AH1831" i="1"/>
  <c r="AH1833" i="1"/>
  <c r="AH1832" i="1" s="1"/>
  <c r="AH1835" i="1"/>
  <c r="AH1836" i="1"/>
  <c r="AH1837" i="1"/>
  <c r="AH1838" i="1"/>
  <c r="AH1839" i="1"/>
  <c r="AH1840" i="1"/>
  <c r="AH1841" i="1"/>
  <c r="AH1842" i="1"/>
  <c r="AH1844" i="1"/>
  <c r="AH1845" i="1"/>
  <c r="AH1846" i="1"/>
  <c r="AH1849" i="1"/>
  <c r="AH1848" i="1" s="1"/>
  <c r="AH1847" i="1" s="1"/>
  <c r="AH1852" i="1"/>
  <c r="AH1853" i="1"/>
  <c r="AH1860" i="1"/>
  <c r="AH1867" i="1"/>
  <c r="AH1869" i="1"/>
  <c r="AH1870" i="1"/>
  <c r="AH1871" i="1"/>
  <c r="AH1872" i="1"/>
  <c r="AH1873" i="1"/>
  <c r="AH1875" i="1"/>
  <c r="AH1874" i="1" s="1"/>
  <c r="AH1877" i="1"/>
  <c r="AH1878" i="1"/>
  <c r="AH1879" i="1"/>
  <c r="AH1880" i="1"/>
  <c r="AH1881" i="1"/>
  <c r="AH1882" i="1"/>
  <c r="AH1883" i="1"/>
  <c r="AH1884" i="1"/>
  <c r="AH1886" i="1"/>
  <c r="AH1887" i="1"/>
  <c r="AH1888" i="1"/>
  <c r="AH1891" i="1"/>
  <c r="AH1890" i="1" s="1"/>
  <c r="AH1889" i="1" s="1"/>
  <c r="AH1894" i="1"/>
  <c r="AH1893" i="1" s="1"/>
  <c r="AH1892" i="1" s="1"/>
  <c r="AH1901" i="1"/>
  <c r="AH1908" i="1"/>
  <c r="AH1910" i="1"/>
  <c r="AH1911" i="1"/>
  <c r="AH1912" i="1"/>
  <c r="AH1913" i="1"/>
  <c r="AH1914" i="1"/>
  <c r="AH1916" i="1"/>
  <c r="AH1915" i="1" s="1"/>
  <c r="AH1918" i="1"/>
  <c r="AH1919" i="1"/>
  <c r="AH1920" i="1"/>
  <c r="AH1921" i="1"/>
  <c r="AH1922" i="1"/>
  <c r="AH1923" i="1"/>
  <c r="AH1924" i="1"/>
  <c r="AH1925" i="1"/>
  <c r="AH1927" i="1"/>
  <c r="AH1928" i="1"/>
  <c r="AH1929" i="1"/>
  <c r="AH1932" i="1"/>
  <c r="AH1933" i="1"/>
  <c r="AH1936" i="1"/>
  <c r="AH1937" i="1"/>
  <c r="AH1944" i="1"/>
  <c r="AH1951" i="1"/>
  <c r="AH1953" i="1"/>
  <c r="AH1954" i="1"/>
  <c r="AH1955" i="1"/>
  <c r="AH1956" i="1"/>
  <c r="AH1957" i="1"/>
  <c r="AH1959" i="1"/>
  <c r="AH1958" i="1" s="1"/>
  <c r="AH1961" i="1"/>
  <c r="AH1962" i="1"/>
  <c r="AH1963" i="1"/>
  <c r="AH1964" i="1"/>
  <c r="AH1965" i="1"/>
  <c r="AH1966" i="1"/>
  <c r="AH1967" i="1"/>
  <c r="AH1968" i="1"/>
  <c r="AH1970" i="1"/>
  <c r="AH1971" i="1"/>
  <c r="AH1972" i="1"/>
  <c r="AH1976" i="1"/>
  <c r="AH1975" i="1" s="1"/>
  <c r="AH1974" i="1" s="1"/>
  <c r="AH1979" i="1"/>
  <c r="AH1978" i="1" s="1"/>
  <c r="AH1977" i="1" s="1"/>
  <c r="AH1986" i="1"/>
  <c r="AH1993" i="1"/>
  <c r="AH1995" i="1"/>
  <c r="AH1996" i="1"/>
  <c r="AH1997" i="1"/>
  <c r="AH1998" i="1"/>
  <c r="AH1999" i="1"/>
  <c r="AH2001" i="1"/>
  <c r="AH2000" i="1" s="1"/>
  <c r="AH2003" i="1"/>
  <c r="AH2004" i="1"/>
  <c r="AH2005" i="1"/>
  <c r="AH2006" i="1"/>
  <c r="AH2007" i="1"/>
  <c r="AH2008" i="1"/>
  <c r="AH2009" i="1"/>
  <c r="AH2010" i="1"/>
  <c r="AH2012" i="1"/>
  <c r="AH2013" i="1"/>
  <c r="AH2014" i="1"/>
  <c r="AH2018" i="1"/>
  <c r="AH2017" i="1" s="1"/>
  <c r="AH2016" i="1" s="1"/>
  <c r="AH2015" i="1" s="1"/>
  <c r="AH2022" i="1"/>
  <c r="AH2021" i="1" s="1"/>
  <c r="AH1675" i="1" s="1"/>
  <c r="AH2025" i="1"/>
  <c r="AH2028" i="1"/>
  <c r="AH2029" i="1"/>
  <c r="AH2036" i="1"/>
  <c r="AH2043" i="1"/>
  <c r="AH2045" i="1"/>
  <c r="AH2046" i="1"/>
  <c r="AH2047" i="1"/>
  <c r="AH2048" i="1"/>
  <c r="AH2049" i="1"/>
  <c r="AH2051" i="1"/>
  <c r="AH2050" i="1" s="1"/>
  <c r="AH2053" i="1"/>
  <c r="AH2054" i="1"/>
  <c r="AH2055" i="1"/>
  <c r="AH2056" i="1"/>
  <c r="AH2057" i="1"/>
  <c r="AH2058" i="1"/>
  <c r="AH2059" i="1"/>
  <c r="AH2060" i="1"/>
  <c r="AH2062" i="1"/>
  <c r="AH2063" i="1"/>
  <c r="AH2064" i="1"/>
  <c r="AH2067" i="1"/>
  <c r="AH2066" i="1" s="1"/>
  <c r="AH2065" i="1" s="1"/>
  <c r="AH2070" i="1"/>
  <c r="AH2069" i="1" s="1"/>
  <c r="AH2068" i="1" s="1"/>
  <c r="AH2077" i="1"/>
  <c r="AH2084" i="1"/>
  <c r="AH2086" i="1"/>
  <c r="AH2087" i="1"/>
  <c r="AH2088" i="1"/>
  <c r="AH2089" i="1"/>
  <c r="AH2091" i="1"/>
  <c r="AH2090" i="1" s="1"/>
  <c r="AH2093" i="1"/>
  <c r="AH2094" i="1"/>
  <c r="AH2095" i="1"/>
  <c r="AH2096" i="1"/>
  <c r="AH2097" i="1"/>
  <c r="AH2098" i="1"/>
  <c r="AH2099" i="1"/>
  <c r="AH2100" i="1"/>
  <c r="AH2102" i="1"/>
  <c r="AH2103" i="1"/>
  <c r="AH2104" i="1"/>
  <c r="AH2107" i="1"/>
  <c r="AH2106" i="1" s="1"/>
  <c r="AH2105" i="1" s="1"/>
  <c r="AH2110" i="1"/>
  <c r="AH2111" i="1"/>
  <c r="AH2118" i="1"/>
  <c r="AH2125" i="1"/>
  <c r="AH2127" i="1"/>
  <c r="AH2128" i="1"/>
  <c r="AH2129" i="1"/>
  <c r="AH2130" i="1"/>
  <c r="AH2131" i="1"/>
  <c r="AH2133" i="1"/>
  <c r="AH2132" i="1" s="1"/>
  <c r="AH2135" i="1"/>
  <c r="AH2136" i="1"/>
  <c r="AH2137" i="1"/>
  <c r="AH2138" i="1"/>
  <c r="AH2139" i="1"/>
  <c r="AH2140" i="1"/>
  <c r="AH2141" i="1"/>
  <c r="AH2142" i="1"/>
  <c r="AH2144" i="1"/>
  <c r="AH2145" i="1"/>
  <c r="AH2146" i="1"/>
  <c r="AH2150" i="1"/>
  <c r="AH2149" i="1" s="1"/>
  <c r="AH2148" i="1" s="1"/>
  <c r="AH2147" i="1" s="1"/>
  <c r="AH2153" i="1"/>
  <c r="AH2154" i="1"/>
  <c r="AH2161" i="1"/>
  <c r="AH2168" i="1"/>
  <c r="AH2170" i="1"/>
  <c r="AH2171" i="1"/>
  <c r="AH2172" i="1"/>
  <c r="AH2173" i="1"/>
  <c r="AH2175" i="1"/>
  <c r="AH2174" i="1" s="1"/>
  <c r="AH2177" i="1"/>
  <c r="AH2178" i="1"/>
  <c r="AH2179" i="1"/>
  <c r="AH2180" i="1"/>
  <c r="AH2181" i="1"/>
  <c r="AH2182" i="1"/>
  <c r="AH2183" i="1"/>
  <c r="AH2184" i="1"/>
  <c r="AH2186" i="1"/>
  <c r="AH2187" i="1"/>
  <c r="AH2188" i="1"/>
  <c r="AH2191" i="1"/>
  <c r="AH2190" i="1" s="1"/>
  <c r="AH2189" i="1" s="1"/>
  <c r="AH2194" i="1"/>
  <c r="AH2195" i="1"/>
  <c r="AH2202" i="1"/>
  <c r="AH2209" i="1"/>
  <c r="AH2211" i="1"/>
  <c r="AH2212" i="1"/>
  <c r="AH2213" i="1"/>
  <c r="AH2214" i="1"/>
  <c r="AH2215" i="1"/>
  <c r="AH2217" i="1"/>
  <c r="AH2216" i="1" s="1"/>
  <c r="AH2219" i="1"/>
  <c r="AH2220" i="1"/>
  <c r="AH2221" i="1"/>
  <c r="AH2222" i="1"/>
  <c r="AH2223" i="1"/>
  <c r="AH2224" i="1"/>
  <c r="AH2225" i="1"/>
  <c r="AH2226" i="1"/>
  <c r="AH2228" i="1"/>
  <c r="AH2229" i="1"/>
  <c r="AH2230" i="1"/>
  <c r="AH2233" i="1"/>
  <c r="AH2232" i="1" s="1"/>
  <c r="AH2231" i="1" s="1"/>
  <c r="AH2236" i="1"/>
  <c r="AH2237" i="1"/>
  <c r="AH2256" i="1"/>
  <c r="AH2258" i="1"/>
  <c r="AH2259" i="1"/>
  <c r="AH2260" i="1"/>
  <c r="AH2261" i="1"/>
  <c r="AH2262" i="1"/>
  <c r="AH2264" i="1"/>
  <c r="AH2266" i="1"/>
  <c r="AH2267" i="1"/>
  <c r="AH2269" i="1"/>
  <c r="AH2270" i="1"/>
  <c r="AH2271" i="1"/>
  <c r="AH2272" i="1"/>
  <c r="AH2276" i="1"/>
  <c r="AH2275" i="1" s="1"/>
  <c r="AH2278" i="1"/>
  <c r="AH2279" i="1"/>
  <c r="AH2311" i="1" s="1"/>
  <c r="AH2280" i="1"/>
  <c r="AH2281" i="1"/>
  <c r="AH2282" i="1"/>
  <c r="AH2284" i="1"/>
  <c r="AH2285" i="1"/>
  <c r="AH2286" i="1"/>
  <c r="AH2287" i="1"/>
  <c r="AH2288" i="1"/>
  <c r="AH2289" i="1"/>
  <c r="AH2291" i="1"/>
  <c r="AH2292" i="1"/>
  <c r="AH2296" i="1"/>
  <c r="AH2295" i="1" s="1"/>
  <c r="AH2299" i="1"/>
  <c r="AH2304" i="1"/>
  <c r="AH2305" i="1"/>
  <c r="AH2306" i="1"/>
  <c r="AH2314" i="1"/>
  <c r="AH2362" i="1"/>
  <c r="AH2369" i="1"/>
  <c r="AH2371" i="1"/>
  <c r="AH2372" i="1"/>
  <c r="AH2373" i="1"/>
  <c r="AH2374" i="1"/>
  <c r="AH2375" i="1"/>
  <c r="AH2377" i="1"/>
  <c r="AH2379" i="1"/>
  <c r="AH2380" i="1"/>
  <c r="AH2381" i="1"/>
  <c r="AH2382" i="1"/>
  <c r="AH2383" i="1"/>
  <c r="AH2384" i="1"/>
  <c r="AH2385" i="1"/>
  <c r="AH2386" i="1"/>
  <c r="AH2388" i="1"/>
  <c r="AH2389" i="1"/>
  <c r="AH2390" i="1"/>
  <c r="AH2393" i="1"/>
  <c r="AH2395" i="1"/>
  <c r="AH2396" i="1"/>
  <c r="AH2399" i="1"/>
  <c r="AH2400" i="1"/>
  <c r="AH2415" i="1"/>
  <c r="AH2417" i="1"/>
  <c r="AH2418" i="1"/>
  <c r="AH2419" i="1"/>
  <c r="AH2420" i="1"/>
  <c r="AH2421" i="1"/>
  <c r="AH2423" i="1"/>
  <c r="AH2422" i="1" s="1"/>
  <c r="AH2425" i="1"/>
  <c r="AH2426" i="1"/>
  <c r="AH2427" i="1"/>
  <c r="AH2428" i="1"/>
  <c r="AH2429" i="1"/>
  <c r="AH2430" i="1"/>
  <c r="AH2431" i="1"/>
  <c r="AH2432" i="1"/>
  <c r="AH2434" i="1"/>
  <c r="AH2435" i="1"/>
  <c r="AH2436" i="1"/>
  <c r="AH2439" i="1"/>
  <c r="AH2438" i="1" s="1"/>
  <c r="AH2437" i="1" s="1"/>
  <c r="AH2442" i="1"/>
  <c r="AH2443" i="1"/>
  <c r="AH2444" i="1"/>
  <c r="AH2451" i="1"/>
  <c r="AH2461" i="1"/>
  <c r="AH2463" i="1"/>
  <c r="AH2464" i="1"/>
  <c r="AH2465" i="1"/>
  <c r="AH2466" i="1"/>
  <c r="AH2468" i="1"/>
  <c r="AH2467" i="1" s="1"/>
  <c r="AH2470" i="1"/>
  <c r="AH2471" i="1"/>
  <c r="AH2472" i="1"/>
  <c r="AH2473" i="1"/>
  <c r="AH2474" i="1"/>
  <c r="AH2475" i="1"/>
  <c r="AH2476" i="1"/>
  <c r="AH2477" i="1"/>
  <c r="AH2479" i="1"/>
  <c r="AH2480" i="1"/>
  <c r="AH2481" i="1"/>
  <c r="AH2484" i="1"/>
  <c r="AH2483" i="1" s="1"/>
  <c r="AH2482" i="1" s="1"/>
  <c r="AH2487" i="1"/>
  <c r="AH2488" i="1"/>
  <c r="AH2495" i="1"/>
  <c r="AH2506" i="1"/>
  <c r="AH2508" i="1"/>
  <c r="AH2509" i="1"/>
  <c r="AH2510" i="1"/>
  <c r="AH2511" i="1"/>
  <c r="AH2512" i="1"/>
  <c r="AH2514" i="1"/>
  <c r="AH2513" i="1" s="1"/>
  <c r="AH2516" i="1"/>
  <c r="AH2517" i="1"/>
  <c r="AH2518" i="1"/>
  <c r="AH2519" i="1"/>
  <c r="AH2520" i="1"/>
  <c r="AH2521" i="1"/>
  <c r="AH2522" i="1"/>
  <c r="AH2523" i="1"/>
  <c r="AH2525" i="1"/>
  <c r="AH2526" i="1"/>
  <c r="AH2527" i="1"/>
  <c r="AH2530" i="1"/>
  <c r="AH2529" i="1" s="1"/>
  <c r="AH2528" i="1" s="1"/>
  <c r="AH2533" i="1"/>
  <c r="AH2534" i="1"/>
  <c r="AH2542" i="1"/>
  <c r="AH2552" i="1"/>
  <c r="AH2554" i="1"/>
  <c r="AH2555" i="1"/>
  <c r="AH2556" i="1"/>
  <c r="AH2557" i="1"/>
  <c r="AH2558" i="1"/>
  <c r="AH2560" i="1"/>
  <c r="AH2559" i="1" s="1"/>
  <c r="AH2562" i="1"/>
  <c r="AH2563" i="1"/>
  <c r="AH2564" i="1"/>
  <c r="AH2565" i="1"/>
  <c r="AH2566" i="1"/>
  <c r="AH2567" i="1"/>
  <c r="AH2568" i="1"/>
  <c r="AH2569" i="1"/>
  <c r="AH2571" i="1"/>
  <c r="AH2572" i="1"/>
  <c r="AH2573" i="1"/>
  <c r="AH2577" i="1"/>
  <c r="AH2578" i="1"/>
  <c r="AH2581" i="1"/>
  <c r="AH2582" i="1"/>
  <c r="AH2583" i="1"/>
  <c r="AH2598" i="1"/>
  <c r="AH2600" i="1"/>
  <c r="AH2601" i="1"/>
  <c r="AH2602" i="1"/>
  <c r="AH2603" i="1"/>
  <c r="AH2604" i="1"/>
  <c r="AH2606" i="1"/>
  <c r="AH2605" i="1" s="1"/>
  <c r="AH2608" i="1"/>
  <c r="AH2609" i="1"/>
  <c r="AH2610" i="1"/>
  <c r="AH2611" i="1"/>
  <c r="AH2612" i="1"/>
  <c r="AH2613" i="1"/>
  <c r="AH2614" i="1"/>
  <c r="AH2615" i="1"/>
  <c r="AH2617" i="1"/>
  <c r="AH2618" i="1"/>
  <c r="AH2619" i="1"/>
  <c r="AH2623" i="1"/>
  <c r="AH2624" i="1"/>
  <c r="AH2627" i="1"/>
  <c r="AH2628" i="1"/>
  <c r="AH2646" i="1"/>
  <c r="AH2648" i="1"/>
  <c r="AH2649" i="1"/>
  <c r="AH2650" i="1"/>
  <c r="AH2651" i="1"/>
  <c r="AH2652" i="1"/>
  <c r="AH2654" i="1"/>
  <c r="AH2656" i="1"/>
  <c r="AH2657" i="1"/>
  <c r="AH2658" i="1"/>
  <c r="AH2659" i="1"/>
  <c r="AH2660" i="1"/>
  <c r="AH2661" i="1"/>
  <c r="AH2662" i="1"/>
  <c r="AH2663" i="1"/>
  <c r="AH2665" i="1"/>
  <c r="AH2666" i="1"/>
  <c r="AH2667" i="1"/>
  <c r="AH2670" i="1"/>
  <c r="AH2674" i="1"/>
  <c r="AH2675" i="1"/>
  <c r="AH2676" i="1"/>
  <c r="AH2678" i="1"/>
  <c r="AH2679" i="1"/>
  <c r="AH2686" i="1"/>
  <c r="AH2700" i="1"/>
  <c r="AH2702" i="1"/>
  <c r="AH2703" i="1"/>
  <c r="AH2704" i="1"/>
  <c r="AH2705" i="1"/>
  <c r="AH2706" i="1"/>
  <c r="AH2708" i="1"/>
  <c r="AH2710" i="1"/>
  <c r="AH2712" i="1"/>
  <c r="AH2713" i="1"/>
  <c r="AH2715" i="1"/>
  <c r="AH2716" i="1"/>
  <c r="AH2717" i="1"/>
  <c r="AH2718" i="1"/>
  <c r="AH2719" i="1"/>
  <c r="AH2721" i="1"/>
  <c r="AH2722" i="1"/>
  <c r="AH2724" i="1"/>
  <c r="AH2725" i="1"/>
  <c r="AH2726" i="1"/>
  <c r="AH2727" i="1"/>
  <c r="AH2728" i="1"/>
  <c r="AH2730" i="1"/>
  <c r="AH2731" i="1"/>
  <c r="AH2732" i="1"/>
  <c r="AH2733" i="1"/>
  <c r="AH2734" i="1"/>
  <c r="AH2735" i="1"/>
  <c r="AH2739" i="1"/>
  <c r="AH2740" i="1"/>
  <c r="AH2741" i="1"/>
  <c r="AH2743" i="1"/>
  <c r="AH2744" i="1"/>
  <c r="AH2746" i="1"/>
  <c r="AH2747" i="1"/>
  <c r="AH2751" i="1"/>
  <c r="AH2752" i="1"/>
  <c r="AH2753" i="1"/>
  <c r="AH2755" i="1"/>
  <c r="AH2756" i="1"/>
  <c r="AH2757" i="1"/>
  <c r="AH2761" i="1"/>
  <c r="AH2762" i="1"/>
  <c r="AH2763" i="1"/>
  <c r="AH2766" i="1"/>
  <c r="AH2767" i="1"/>
  <c r="AH2769" i="1"/>
  <c r="AH2770" i="1"/>
  <c r="AH2771" i="1"/>
  <c r="AH2772" i="1"/>
  <c r="AH2773" i="1"/>
  <c r="AH2774" i="1"/>
  <c r="AH2776" i="1"/>
  <c r="AH2777" i="1"/>
  <c r="AH2778" i="1"/>
  <c r="AH2779" i="1"/>
  <c r="AH2780" i="1"/>
  <c r="AH2782" i="1"/>
  <c r="AH2783" i="1"/>
  <c r="AH2784" i="1"/>
  <c r="AH2785" i="1"/>
  <c r="AH2792" i="1"/>
  <c r="AH2806" i="1"/>
  <c r="AH2808" i="1"/>
  <c r="AH2809" i="1"/>
  <c r="AH2810" i="1"/>
  <c r="AH2811" i="1"/>
  <c r="AH2812" i="1"/>
  <c r="AH2814" i="1"/>
  <c r="AH2817" i="1"/>
  <c r="AH2818" i="1"/>
  <c r="AH2819" i="1"/>
  <c r="AH2820" i="1"/>
  <c r="AH2821" i="1"/>
  <c r="AH2822" i="1"/>
  <c r="AH2823" i="1"/>
  <c r="AH2825" i="1"/>
  <c r="AH2826" i="1"/>
  <c r="AH2827" i="1"/>
  <c r="AH2829" i="1"/>
  <c r="AH2830" i="1"/>
  <c r="AH2831" i="1"/>
  <c r="AH2832" i="1"/>
  <c r="AH2833" i="1"/>
  <c r="AH2834" i="1"/>
  <c r="AH2835" i="1"/>
  <c r="AH2836" i="1"/>
  <c r="AH2840" i="1"/>
  <c r="AH2841" i="1"/>
  <c r="AH2845" i="1"/>
  <c r="AH2844" i="1" s="1"/>
  <c r="AH2847" i="1"/>
  <c r="AH2848" i="1"/>
  <c r="AH2869" i="1"/>
  <c r="AH2871" i="1"/>
  <c r="AH2872" i="1"/>
  <c r="AH2873" i="1"/>
  <c r="AH2874" i="1"/>
  <c r="AH2875" i="1"/>
  <c r="AH2877" i="1"/>
  <c r="AH2879" i="1"/>
  <c r="AH2880" i="1"/>
  <c r="AH2881" i="1"/>
  <c r="AH2882" i="1"/>
  <c r="AH2883" i="1"/>
  <c r="AH2884" i="1"/>
  <c r="AH2885" i="1"/>
  <c r="AH2887" i="1"/>
  <c r="AH2888" i="1"/>
  <c r="AH2889" i="1"/>
  <c r="AH2890" i="1"/>
  <c r="AH2893" i="1"/>
  <c r="AH2897" i="1"/>
  <c r="AH2898" i="1"/>
  <c r="AH2900" i="1"/>
  <c r="AH2901" i="1"/>
  <c r="AH2908" i="1"/>
  <c r="AH2922" i="1"/>
  <c r="AH2924" i="1"/>
  <c r="AH2925" i="1"/>
  <c r="AH2926" i="1"/>
  <c r="AH2927" i="1"/>
  <c r="AH2928" i="1"/>
  <c r="AH2930" i="1"/>
  <c r="AH2932" i="1"/>
  <c r="AH2933" i="1"/>
  <c r="AH2934" i="1"/>
  <c r="AH2936" i="1"/>
  <c r="AH2937" i="1"/>
  <c r="AH2938" i="1"/>
  <c r="AH2940" i="1"/>
  <c r="AH2941" i="1"/>
  <c r="AH2943" i="1"/>
  <c r="AH2944" i="1"/>
  <c r="AH2946" i="1"/>
  <c r="AH2947" i="1"/>
  <c r="AH2948" i="1"/>
  <c r="AH2950" i="1"/>
  <c r="AH2951" i="1"/>
  <c r="AH2952" i="1"/>
  <c r="AH2953" i="1"/>
  <c r="AH2954" i="1"/>
  <c r="AH2958" i="1"/>
  <c r="AH2959" i="1"/>
  <c r="AH2960" i="1"/>
  <c r="AH2962" i="1"/>
  <c r="AH2963" i="1"/>
  <c r="AH2966" i="1"/>
  <c r="AH2968" i="1"/>
  <c r="AH2969" i="1"/>
  <c r="AH2990" i="1" s="1"/>
  <c r="AH2970" i="1"/>
  <c r="AH2971" i="1"/>
  <c r="AH2975" i="1"/>
  <c r="AH2976" i="1"/>
  <c r="AH2977" i="1"/>
  <c r="AH2979" i="1"/>
  <c r="AH2981" i="1"/>
  <c r="AH2982" i="1"/>
  <c r="AH2983" i="1"/>
  <c r="AH3005" i="1"/>
  <c r="AH3007" i="1"/>
  <c r="AH3008" i="1"/>
  <c r="AH3009" i="1"/>
  <c r="AH3010" i="1"/>
  <c r="AH3011" i="1"/>
  <c r="AH3013" i="1"/>
  <c r="AH3015" i="1"/>
  <c r="AH3016" i="1"/>
  <c r="AH3017" i="1"/>
  <c r="AH3018" i="1"/>
  <c r="AH3019" i="1"/>
  <c r="AH3020" i="1"/>
  <c r="AH3021" i="1"/>
  <c r="AH3022" i="1"/>
  <c r="AH3024" i="1"/>
  <c r="AH3025" i="1"/>
  <c r="AH3026" i="1"/>
  <c r="AH3029" i="1"/>
  <c r="AH3032" i="1"/>
  <c r="AH3034" i="1"/>
  <c r="AH3035" i="1"/>
  <c r="AH3036" i="1"/>
  <c r="AH3043" i="1"/>
  <c r="AH3057" i="1"/>
  <c r="AH3059" i="1"/>
  <c r="AH3060" i="1"/>
  <c r="AH3061" i="1"/>
  <c r="AH3062" i="1"/>
  <c r="AH3063" i="1"/>
  <c r="AH3065" i="1"/>
  <c r="AH3067" i="1"/>
  <c r="AH3068" i="1"/>
  <c r="AH3069" i="1"/>
  <c r="AH3070" i="1"/>
  <c r="AH3071" i="1"/>
  <c r="AH3072" i="1"/>
  <c r="AH3073" i="1"/>
  <c r="AH3074" i="1"/>
  <c r="AH3076" i="1"/>
  <c r="AH3077" i="1"/>
  <c r="AH3078" i="1"/>
  <c r="AH3081" i="1"/>
  <c r="AH3084" i="1"/>
  <c r="AH3103" i="1"/>
  <c r="AH3105" i="1"/>
  <c r="AH3106" i="1"/>
  <c r="AH3107" i="1"/>
  <c r="AH3108" i="1"/>
  <c r="AH3109" i="1"/>
  <c r="AH3111" i="1"/>
  <c r="AH3113" i="1"/>
  <c r="AH3114" i="1"/>
  <c r="AH3115" i="1"/>
  <c r="AH3116" i="1"/>
  <c r="AH3117" i="1"/>
  <c r="AH3119" i="1"/>
  <c r="AH3120" i="1"/>
  <c r="AH3121" i="1"/>
  <c r="AH3122" i="1"/>
  <c r="AH3123" i="1"/>
  <c r="AH3127" i="1"/>
  <c r="AH3128" i="1"/>
  <c r="AH3130" i="1"/>
  <c r="AH3131" i="1"/>
  <c r="AH3132" i="1"/>
  <c r="AH3134" i="1"/>
  <c r="AH3135" i="1"/>
  <c r="AH3136" i="1"/>
  <c r="AH3138" i="1"/>
  <c r="AH3139" i="1"/>
  <c r="AH3140" i="1"/>
  <c r="AH3141" i="1"/>
  <c r="AH3143" i="1"/>
  <c r="AH3144" i="1"/>
  <c r="AH3148" i="1"/>
  <c r="AH3149" i="1"/>
  <c r="AH3150" i="1"/>
  <c r="AH3152" i="1"/>
  <c r="AH3151" i="1" s="1"/>
  <c r="AH3154" i="1"/>
  <c r="AH3155" i="1"/>
  <c r="AH3156" i="1"/>
  <c r="AH3157" i="1"/>
  <c r="AH3158" i="1"/>
  <c r="AH3160" i="1"/>
  <c r="AH3161" i="1"/>
  <c r="AH3162" i="1"/>
  <c r="AH3163" i="1"/>
  <c r="AH3164" i="1"/>
  <c r="AH3165" i="1"/>
  <c r="AH3166" i="1"/>
  <c r="AH3167" i="1"/>
  <c r="AH3168" i="1"/>
  <c r="AH3169" i="1"/>
  <c r="AH3170" i="1"/>
  <c r="AH3171" i="1"/>
  <c r="AH3172" i="1"/>
  <c r="AH3174" i="1"/>
  <c r="AH3178" i="1"/>
  <c r="AH3177" i="1" s="1"/>
  <c r="AH3180" i="1"/>
  <c r="AH3181" i="1"/>
  <c r="AH3182" i="1"/>
  <c r="AH3200" i="1"/>
  <c r="AH3202" i="1"/>
  <c r="AH3203" i="1"/>
  <c r="AH3204" i="1"/>
  <c r="AH3205" i="1"/>
  <c r="AH3206" i="1"/>
  <c r="AH3208" i="1"/>
  <c r="AH3210" i="1"/>
  <c r="AH3211" i="1"/>
  <c r="AH3212" i="1"/>
  <c r="AH3213" i="1"/>
  <c r="AH3214" i="1"/>
  <c r="AH3215" i="1"/>
  <c r="AH3216" i="1"/>
  <c r="AH3217" i="1"/>
  <c r="AH3219" i="1"/>
  <c r="AH3220" i="1"/>
  <c r="AH3221" i="1"/>
  <c r="AH3224" i="1"/>
  <c r="AH3227" i="1"/>
  <c r="AH3230" i="1"/>
  <c r="AH3231" i="1"/>
  <c r="AH3232" i="1"/>
  <c r="AH3233" i="1"/>
  <c r="AH3240" i="1"/>
  <c r="AH3254" i="1"/>
  <c r="AH3256" i="1"/>
  <c r="AH3257" i="1"/>
  <c r="AH3258" i="1"/>
  <c r="AH3259" i="1"/>
  <c r="AH3260" i="1"/>
  <c r="AH3262" i="1"/>
  <c r="AH3264" i="1"/>
  <c r="AH3265" i="1"/>
  <c r="AH3266" i="1"/>
  <c r="AH3267" i="1"/>
  <c r="AH3268" i="1"/>
  <c r="AH3269" i="1"/>
  <c r="AH3271" i="1"/>
  <c r="AH3272" i="1"/>
  <c r="AH3273" i="1"/>
  <c r="AH3274" i="1"/>
  <c r="AH3275" i="1"/>
  <c r="AH3276" i="1"/>
  <c r="AH3277" i="1"/>
  <c r="AH3281" i="1"/>
  <c r="AH3283" i="1"/>
  <c r="AH3282" i="1" s="1"/>
  <c r="AH3285" i="1"/>
  <c r="AH3286" i="1"/>
  <c r="AH3309" i="1" s="1"/>
  <c r="AH3287" i="1"/>
  <c r="AH3291" i="1"/>
  <c r="AH3290" i="1" s="1"/>
  <c r="AH3295" i="1"/>
  <c r="AH3296" i="1"/>
  <c r="AH3298" i="1"/>
  <c r="AH3297" i="1" s="1"/>
  <c r="AH3300" i="1"/>
  <c r="AH3299" i="1" s="1"/>
  <c r="AH3301" i="1"/>
  <c r="AH3349" i="1"/>
  <c r="AH3365" i="1"/>
  <c r="AH3370" i="1"/>
  <c r="AH3373" i="1"/>
  <c r="AH3380" i="1"/>
  <c r="AH3381" i="1"/>
  <c r="AH3383" i="1"/>
  <c r="AH3384" i="1"/>
  <c r="AH3385" i="1"/>
  <c r="AH3386" i="1"/>
  <c r="AH3387" i="1"/>
  <c r="AH3388" i="1"/>
  <c r="AH3389" i="1"/>
  <c r="AH3390" i="1"/>
  <c r="AH3391" i="1"/>
  <c r="AH3392" i="1"/>
  <c r="AH3394" i="1"/>
  <c r="AH3395" i="1"/>
  <c r="AH3397" i="1"/>
  <c r="AH3398" i="1"/>
  <c r="AH3399" i="1"/>
  <c r="AH3400" i="1"/>
  <c r="AH3401" i="1"/>
  <c r="AH3402" i="1"/>
  <c r="AH3403" i="1"/>
  <c r="AH3404" i="1"/>
  <c r="AH3406" i="1"/>
  <c r="AH3407" i="1"/>
  <c r="AH3408" i="1"/>
  <c r="AH3409" i="1"/>
  <c r="AH3410" i="1"/>
  <c r="AH3411" i="1"/>
  <c r="AH3412" i="1"/>
  <c r="AH3413" i="1"/>
  <c r="AH3414" i="1"/>
  <c r="AH3418" i="1"/>
  <c r="AH3420" i="1"/>
  <c r="AH3421" i="1"/>
  <c r="AH3431" i="1"/>
  <c r="AH3435" i="1"/>
  <c r="AH3436" i="1"/>
  <c r="AH3437" i="1"/>
  <c r="AH3444" i="1"/>
  <c r="AH3451" i="1"/>
  <c r="AH3453" i="1"/>
  <c r="AH3454" i="1"/>
  <c r="AH3455" i="1"/>
  <c r="AH3456" i="1"/>
  <c r="AH3457" i="1"/>
  <c r="AH3459" i="1"/>
  <c r="AH3458" i="1" s="1"/>
  <c r="AH3461" i="1"/>
  <c r="AH3462" i="1"/>
  <c r="AH3463" i="1"/>
  <c r="AH3464" i="1"/>
  <c r="AH3465" i="1"/>
  <c r="AH3466" i="1"/>
  <c r="AH3467" i="1"/>
  <c r="AH3468" i="1"/>
  <c r="AH3470" i="1"/>
  <c r="AH3471" i="1"/>
  <c r="AH3472" i="1"/>
  <c r="AH3478" i="1"/>
  <c r="AH3477" i="1" s="1"/>
  <c r="AH3476" i="1" s="1"/>
  <c r="AH3485" i="1"/>
  <c r="AH3492" i="1"/>
  <c r="AH3494" i="1"/>
  <c r="AH3495" i="1"/>
  <c r="AH3496" i="1"/>
  <c r="AH3497" i="1"/>
  <c r="AH3498" i="1"/>
  <c r="AH3500" i="1"/>
  <c r="AH3499" i="1" s="1"/>
  <c r="AH3502" i="1"/>
  <c r="AH3503" i="1"/>
  <c r="AH3504" i="1"/>
  <c r="AH3505" i="1"/>
  <c r="AH3506" i="1"/>
  <c r="AH3507" i="1"/>
  <c r="AH3508" i="1"/>
  <c r="AH3510" i="1"/>
  <c r="AH3511" i="1"/>
  <c r="AH3514" i="1"/>
  <c r="AH3513" i="1" s="1"/>
  <c r="AH3512" i="1" s="1"/>
  <c r="AH3517" i="1"/>
  <c r="AH3516" i="1" s="1"/>
  <c r="AH3515" i="1" s="1"/>
  <c r="AH3524" i="1"/>
  <c r="AH3531" i="1"/>
  <c r="AH3533" i="1"/>
  <c r="AH3534" i="1"/>
  <c r="AH3535" i="1"/>
  <c r="AH3536" i="1"/>
  <c r="AH3537" i="1"/>
  <c r="AH3539" i="1"/>
  <c r="AH3538" i="1" s="1"/>
  <c r="AH3541" i="1"/>
  <c r="AH3542" i="1"/>
  <c r="AH3543" i="1"/>
  <c r="AH3544" i="1"/>
  <c r="AH3545" i="1"/>
  <c r="AH3546" i="1"/>
  <c r="AH3547" i="1"/>
  <c r="AH3548" i="1"/>
  <c r="AH3550" i="1"/>
  <c r="AH3551" i="1"/>
  <c r="AH3552" i="1"/>
  <c r="AH3555" i="1"/>
  <c r="AH3556" i="1"/>
  <c r="AH3557" i="1"/>
  <c r="AH3560" i="1"/>
  <c r="AH3561" i="1"/>
  <c r="AH3562" i="1"/>
  <c r="AH3569" i="1"/>
  <c r="AH3576" i="1"/>
  <c r="AH3578" i="1"/>
  <c r="AH3579" i="1"/>
  <c r="AH3580" i="1"/>
  <c r="AH3581" i="1"/>
  <c r="AH3582" i="1"/>
  <c r="AH3584" i="1"/>
  <c r="AH3583" i="1" s="1"/>
  <c r="AH3586" i="1"/>
  <c r="AH3587" i="1"/>
  <c r="AH3588" i="1"/>
  <c r="AH3589" i="1"/>
  <c r="AH3590" i="1"/>
  <c r="AH3591" i="1"/>
  <c r="AH3592" i="1"/>
  <c r="AH3594" i="1"/>
  <c r="AH3595" i="1"/>
  <c r="AH3596" i="1"/>
  <c r="AH3599" i="1"/>
  <c r="AH3600" i="1"/>
  <c r="AH3603" i="1"/>
  <c r="AH3606" i="1"/>
  <c r="AH3607" i="1"/>
  <c r="AH3608" i="1"/>
  <c r="AH3611" i="1"/>
  <c r="AH3618" i="1"/>
  <c r="AH3625" i="1"/>
  <c r="AH3627" i="1"/>
  <c r="AH3628" i="1"/>
  <c r="AH3629" i="1"/>
  <c r="AH3630" i="1"/>
  <c r="AH3631" i="1"/>
  <c r="AH3633" i="1"/>
  <c r="AH3632" i="1" s="1"/>
  <c r="AH3635" i="1"/>
  <c r="AH3636" i="1"/>
  <c r="AH3637" i="1"/>
  <c r="AH3638" i="1"/>
  <c r="AH3639" i="1"/>
  <c r="AH3640" i="1"/>
  <c r="AH3641" i="1"/>
  <c r="AH3642" i="1"/>
  <c r="AH3644" i="1"/>
  <c r="AH3645" i="1"/>
  <c r="AH3646" i="1"/>
  <c r="AH3649" i="1"/>
  <c r="AH3650" i="1"/>
  <c r="AH3651" i="1"/>
  <c r="AH3654" i="1"/>
  <c r="AH3655" i="1"/>
  <c r="AH3656" i="1"/>
  <c r="AH3663" i="1"/>
  <c r="AH3670" i="1"/>
  <c r="AH3669" i="1" s="1"/>
  <c r="AH3668" i="1" s="1"/>
  <c r="AH3671" i="1" s="1"/>
  <c r="AH3675" i="1" s="1"/>
  <c r="AH3676" i="1" s="1"/>
  <c r="AH3677" i="1"/>
  <c r="AH3684" i="1"/>
  <c r="AH3686" i="1"/>
  <c r="AH3687" i="1"/>
  <c r="AH3688" i="1"/>
  <c r="AH3689" i="1"/>
  <c r="AH3690" i="1"/>
  <c r="AH3692" i="1"/>
  <c r="AH3691" i="1" s="1"/>
  <c r="AH3694" i="1"/>
  <c r="AH3695" i="1"/>
  <c r="AH3696" i="1"/>
  <c r="AH3697" i="1"/>
  <c r="AH3698" i="1"/>
  <c r="AH3699" i="1"/>
  <c r="AH3700" i="1"/>
  <c r="AH3701" i="1"/>
  <c r="AH3703" i="1"/>
  <c r="AH3704" i="1"/>
  <c r="AH3707" i="1"/>
  <c r="AH3708" i="1"/>
  <c r="AH3709" i="1"/>
  <c r="AH3713" i="1"/>
  <c r="AH3714" i="1"/>
  <c r="AH3715" i="1"/>
  <c r="AH3722" i="1"/>
  <c r="AH3729" i="1"/>
  <c r="AH3731" i="1"/>
  <c r="AH3732" i="1"/>
  <c r="AH3733" i="1"/>
  <c r="AH3734" i="1"/>
  <c r="AH3735" i="1"/>
  <c r="AH3737" i="1"/>
  <c r="AH3736" i="1" s="1"/>
  <c r="AH3739" i="1"/>
  <c r="AH3740" i="1"/>
  <c r="AH3741" i="1"/>
  <c r="AH3742" i="1"/>
  <c r="AH3743" i="1"/>
  <c r="AH3744" i="1"/>
  <c r="AH3745" i="1"/>
  <c r="AH3746" i="1"/>
  <c r="AH3748" i="1"/>
  <c r="AH3749" i="1"/>
  <c r="AH3750" i="1"/>
  <c r="AH3753" i="1"/>
  <c r="AH3752" i="1" s="1"/>
  <c r="AH3751" i="1" s="1"/>
  <c r="AH3756" i="1"/>
  <c r="AH3757" i="1"/>
  <c r="AH3764" i="1"/>
  <c r="AH3771" i="1"/>
  <c r="AH3773" i="1"/>
  <c r="AH3774" i="1"/>
  <c r="AH3775" i="1"/>
  <c r="AH3776" i="1"/>
  <c r="AH3777" i="1"/>
  <c r="AH3779" i="1"/>
  <c r="AH3778" i="1" s="1"/>
  <c r="AH3781" i="1"/>
  <c r="AH3782" i="1"/>
  <c r="AH3783" i="1"/>
  <c r="AH3784" i="1"/>
  <c r="AH3785" i="1"/>
  <c r="AH3786" i="1"/>
  <c r="AH3787" i="1"/>
  <c r="AH3788" i="1"/>
  <c r="AH3790" i="1"/>
  <c r="AH3791" i="1"/>
  <c r="AH3792" i="1"/>
  <c r="AH3795" i="1"/>
  <c r="AH3796" i="1"/>
  <c r="AH3797" i="1"/>
  <c r="AH3800" i="1"/>
  <c r="AH3801" i="1"/>
  <c r="AH3802" i="1"/>
  <c r="AH3809" i="1"/>
  <c r="AH3816" i="1"/>
  <c r="AH3818" i="1"/>
  <c r="AH3819" i="1"/>
  <c r="AH3820" i="1"/>
  <c r="AH3821" i="1"/>
  <c r="AH3822" i="1"/>
  <c r="AH3824" i="1"/>
  <c r="AH3823" i="1" s="1"/>
  <c r="AH3826" i="1"/>
  <c r="AH3827" i="1"/>
  <c r="AH3828" i="1"/>
  <c r="AH3829" i="1"/>
  <c r="AH3830" i="1"/>
  <c r="AH3831" i="1"/>
  <c r="AH3832" i="1"/>
  <c r="AH3833" i="1"/>
  <c r="AH3835" i="1"/>
  <c r="AH3836" i="1"/>
  <c r="AH3837" i="1"/>
  <c r="AH3838" i="1"/>
  <c r="AH3841" i="1"/>
  <c r="AH3842" i="1"/>
  <c r="AH3843" i="1"/>
  <c r="AH3846" i="1"/>
  <c r="AH3847" i="1"/>
  <c r="AH3848" i="1"/>
  <c r="AH3855" i="1"/>
  <c r="AH3862" i="1"/>
  <c r="AH3864" i="1"/>
  <c r="AH3865" i="1"/>
  <c r="AH3866" i="1"/>
  <c r="AH3867" i="1"/>
  <c r="AH3868" i="1"/>
  <c r="AH3870" i="1"/>
  <c r="AH3869" i="1" s="1"/>
  <c r="AH3872" i="1"/>
  <c r="AH3873" i="1"/>
  <c r="AH3874" i="1"/>
  <c r="AH3875" i="1"/>
  <c r="AH3876" i="1"/>
  <c r="AH3877" i="1"/>
  <c r="AH3878" i="1"/>
  <c r="AH3879" i="1"/>
  <c r="AH3881" i="1"/>
  <c r="AH3882" i="1"/>
  <c r="AH3883" i="1"/>
  <c r="AH3884" i="1"/>
  <c r="AH3887" i="1"/>
  <c r="AH3888" i="1"/>
  <c r="AH3889" i="1"/>
  <c r="AH3892" i="1"/>
  <c r="AH3893" i="1"/>
  <c r="AH3900" i="1"/>
  <c r="AH3907" i="1"/>
  <c r="AH3909" i="1"/>
  <c r="AH3910" i="1"/>
  <c r="AH3911" i="1"/>
  <c r="AH3912" i="1"/>
  <c r="AH3913" i="1"/>
  <c r="AH3915" i="1"/>
  <c r="AH3914" i="1" s="1"/>
  <c r="AH3917" i="1"/>
  <c r="AH3918" i="1"/>
  <c r="AH3919" i="1"/>
  <c r="AH3920" i="1"/>
  <c r="AH3921" i="1"/>
  <c r="AH3922" i="1"/>
  <c r="AH3923" i="1"/>
  <c r="AH3925" i="1"/>
  <c r="AH3926" i="1"/>
  <c r="AH3927" i="1"/>
  <c r="AH3930" i="1"/>
  <c r="AH3931" i="1"/>
  <c r="AH3934" i="1"/>
  <c r="AH3938" i="1"/>
  <c r="AH3937" i="1" s="1"/>
  <c r="AH3936" i="1" s="1"/>
  <c r="AH3945" i="1"/>
  <c r="AH3952" i="1"/>
  <c r="AH3954" i="1"/>
  <c r="AH3955" i="1"/>
  <c r="AH3956" i="1"/>
  <c r="AH3957" i="1"/>
  <c r="AH3958" i="1"/>
  <c r="AH3960" i="1"/>
  <c r="AH3959" i="1" s="1"/>
  <c r="AH3962" i="1"/>
  <c r="AH3963" i="1"/>
  <c r="AH3964" i="1"/>
  <c r="AH3965" i="1"/>
  <c r="AH3966" i="1"/>
  <c r="AH3967" i="1"/>
  <c r="AH3968" i="1"/>
  <c r="AH3969" i="1"/>
  <c r="AH3971" i="1"/>
  <c r="AH3972" i="1"/>
  <c r="AH3973" i="1"/>
  <c r="AH3976" i="1"/>
  <c r="AH3977" i="1"/>
  <c r="AH3978" i="1"/>
  <c r="AH3981" i="1"/>
  <c r="AH3982" i="1"/>
  <c r="AH3989" i="1"/>
  <c r="AH3996" i="1"/>
  <c r="AH3998" i="1"/>
  <c r="AH3999" i="1"/>
  <c r="AH4000" i="1"/>
  <c r="AH4001" i="1"/>
  <c r="AH4002" i="1"/>
  <c r="AH4004" i="1"/>
  <c r="AH4003" i="1" s="1"/>
  <c r="AH4006" i="1"/>
  <c r="AH4007" i="1"/>
  <c r="AH4008" i="1"/>
  <c r="AH4009" i="1"/>
  <c r="AH4010" i="1"/>
  <c r="AH4011" i="1"/>
  <c r="AH4012" i="1"/>
  <c r="AH4013" i="1"/>
  <c r="AH4015" i="1"/>
  <c r="AH4016" i="1"/>
  <c r="AH4017" i="1"/>
  <c r="AH4020" i="1"/>
  <c r="AH4021" i="1"/>
  <c r="AH4024" i="1"/>
  <c r="AH4025" i="1"/>
  <c r="AH4026" i="1"/>
  <c r="AH4033" i="1"/>
  <c r="AH4040" i="1"/>
  <c r="AH4039" i="1" s="1"/>
  <c r="AH4038" i="1" s="1"/>
  <c r="AH4041" i="1" s="1"/>
  <c r="AH4045" i="1" s="1"/>
  <c r="AH4046" i="1" s="1"/>
  <c r="AH4047" i="1"/>
  <c r="AH4054" i="1"/>
  <c r="AH4056" i="1"/>
  <c r="AH4057" i="1"/>
  <c r="AH4058" i="1"/>
  <c r="AH4059" i="1"/>
  <c r="AH4060" i="1"/>
  <c r="AH4062" i="1"/>
  <c r="AH4061" i="1" s="1"/>
  <c r="AH4064" i="1"/>
  <c r="AH4065" i="1"/>
  <c r="AH4066" i="1"/>
  <c r="AH4067" i="1"/>
  <c r="AH4068" i="1"/>
  <c r="AH4069" i="1"/>
  <c r="AH4070" i="1"/>
  <c r="AH4071" i="1"/>
  <c r="AH4073" i="1"/>
  <c r="AH4074" i="1"/>
  <c r="AH4075" i="1"/>
  <c r="AH4076" i="1"/>
  <c r="AH4079" i="1"/>
  <c r="AH4080" i="1"/>
  <c r="AH4081" i="1"/>
  <c r="AH4084" i="1"/>
  <c r="AH4085" i="1"/>
  <c r="AH4087" i="1"/>
  <c r="AH4088" i="1"/>
  <c r="AH4100" i="1"/>
  <c r="AH4102" i="1"/>
  <c r="AH4103" i="1"/>
  <c r="AH4104" i="1"/>
  <c r="AH4105" i="1"/>
  <c r="AH4106" i="1"/>
  <c r="AH4108" i="1"/>
  <c r="AH4107" i="1" s="1"/>
  <c r="AH4110" i="1"/>
  <c r="AH4111" i="1"/>
  <c r="AH4112" i="1"/>
  <c r="AH4113" i="1"/>
  <c r="AH4114" i="1"/>
  <c r="AH4115" i="1"/>
  <c r="AH4116" i="1"/>
  <c r="AH4117" i="1"/>
  <c r="AH4119" i="1"/>
  <c r="AH4120" i="1"/>
  <c r="AH4121" i="1"/>
  <c r="AH4122" i="1"/>
  <c r="AH4125" i="1"/>
  <c r="AH4126" i="1"/>
  <c r="AH4127" i="1"/>
  <c r="AH4130" i="1"/>
  <c r="AH4131" i="1"/>
  <c r="AH4132" i="1"/>
  <c r="AH4133" i="1"/>
  <c r="AH4134" i="1"/>
  <c r="AH4146" i="1"/>
  <c r="AH4148" i="1"/>
  <c r="AH4149" i="1"/>
  <c r="AH4150" i="1"/>
  <c r="AH4151" i="1"/>
  <c r="AH4152" i="1"/>
  <c r="AH4154" i="1"/>
  <c r="AH4153" i="1" s="1"/>
  <c r="AH4156" i="1"/>
  <c r="AH4157" i="1"/>
  <c r="AH4158" i="1"/>
  <c r="AH4159" i="1"/>
  <c r="AH4160" i="1"/>
  <c r="AH4161" i="1"/>
  <c r="AH4162" i="1"/>
  <c r="AH4163" i="1"/>
  <c r="AH4165" i="1"/>
  <c r="AH4166" i="1"/>
  <c r="AH4167" i="1"/>
  <c r="AH4170" i="1"/>
  <c r="AH4171" i="1"/>
  <c r="AH4172" i="1"/>
  <c r="AH4175" i="1"/>
  <c r="AH4176" i="1"/>
  <c r="AH4183" i="1"/>
  <c r="AH4190" i="1"/>
  <c r="AH4192" i="1"/>
  <c r="AH4193" i="1"/>
  <c r="AH4194" i="1"/>
  <c r="AH4195" i="1"/>
  <c r="AH4196" i="1"/>
  <c r="AH4198" i="1"/>
  <c r="AH4197" i="1" s="1"/>
  <c r="AH4200" i="1"/>
  <c r="AH4201" i="1"/>
  <c r="AH4202" i="1"/>
  <c r="AH4203" i="1"/>
  <c r="AH4204" i="1"/>
  <c r="AH4205" i="1"/>
  <c r="AH4206" i="1"/>
  <c r="AH4207" i="1"/>
  <c r="AH4209" i="1"/>
  <c r="AH4210" i="1"/>
  <c r="AH4211" i="1"/>
  <c r="AH4214" i="1"/>
  <c r="AH4215" i="1"/>
  <c r="AH4216" i="1"/>
  <c r="AH4219" i="1"/>
  <c r="AH4220" i="1"/>
  <c r="AH4221" i="1"/>
  <c r="AH4222" i="1"/>
  <c r="AH4229" i="1"/>
  <c r="AH4236" i="1"/>
  <c r="AH4238" i="1"/>
  <c r="AH4239" i="1"/>
  <c r="AH4240" i="1"/>
  <c r="AH4241" i="1"/>
  <c r="AH4242" i="1"/>
  <c r="AH4244" i="1"/>
  <c r="AH4243" i="1" s="1"/>
  <c r="AH4246" i="1"/>
  <c r="AH4247" i="1"/>
  <c r="AH4248" i="1"/>
  <c r="AH4249" i="1"/>
  <c r="AH4250" i="1"/>
  <c r="AH4251" i="1"/>
  <c r="AH4252" i="1"/>
  <c r="AH4253" i="1"/>
  <c r="AH4255" i="1"/>
  <c r="AH4256" i="1"/>
  <c r="AH4257" i="1"/>
  <c r="AH4258" i="1"/>
  <c r="AH4261" i="1"/>
  <c r="AH4262" i="1"/>
  <c r="AH4265" i="1"/>
  <c r="AH4264" i="1" s="1"/>
  <c r="AH4263" i="1" s="1"/>
  <c r="AH4272" i="1"/>
  <c r="AH4279" i="1"/>
  <c r="AH4281" i="1"/>
  <c r="AH4282" i="1"/>
  <c r="AH4283" i="1"/>
  <c r="AH4284" i="1"/>
  <c r="AH4285" i="1"/>
  <c r="AH4287" i="1"/>
  <c r="AH4286" i="1" s="1"/>
  <c r="AH4289" i="1"/>
  <c r="AH4290" i="1"/>
  <c r="AH4291" i="1"/>
  <c r="AH4292" i="1"/>
  <c r="AH4293" i="1"/>
  <c r="AH4294" i="1"/>
  <c r="AH4295" i="1"/>
  <c r="AH4296" i="1"/>
  <c r="AH4298" i="1"/>
  <c r="AH4299" i="1"/>
  <c r="AH4300" i="1"/>
  <c r="AH4303" i="1"/>
  <c r="AH4304" i="1"/>
  <c r="AH4305" i="1"/>
  <c r="AH4308" i="1"/>
  <c r="AH4309" i="1"/>
  <c r="AH4316" i="1"/>
  <c r="AH4323" i="1"/>
  <c r="AH4325" i="1"/>
  <c r="AH4326" i="1"/>
  <c r="AH4327" i="1"/>
  <c r="AH4328" i="1"/>
  <c r="AH4329" i="1"/>
  <c r="AH4331" i="1"/>
  <c r="AH4330" i="1" s="1"/>
  <c r="AH4333" i="1"/>
  <c r="AH4334" i="1"/>
  <c r="AH4335" i="1"/>
  <c r="AH4336" i="1"/>
  <c r="AH4337" i="1"/>
  <c r="AH4338" i="1"/>
  <c r="AH4339" i="1"/>
  <c r="AH4340" i="1"/>
  <c r="AH4342" i="1"/>
  <c r="AH4343" i="1"/>
  <c r="AH4344" i="1"/>
  <c r="AH4347" i="1"/>
  <c r="AH4348" i="1"/>
  <c r="AH4349" i="1"/>
  <c r="AH4352" i="1"/>
  <c r="AH4353" i="1"/>
  <c r="AH4354" i="1"/>
  <c r="AH4361" i="1"/>
  <c r="AH4368" i="1"/>
  <c r="AH4370" i="1"/>
  <c r="AH4371" i="1"/>
  <c r="AH4372" i="1"/>
  <c r="AH4373" i="1"/>
  <c r="AH4374" i="1"/>
  <c r="AH4376" i="1"/>
  <c r="AH4375" i="1" s="1"/>
  <c r="AH4378" i="1"/>
  <c r="AH4379" i="1"/>
  <c r="AH4380" i="1"/>
  <c r="AH4381" i="1"/>
  <c r="AH4382" i="1"/>
  <c r="AH4383" i="1"/>
  <c r="AH4384" i="1"/>
  <c r="AH4385" i="1"/>
  <c r="AH4387" i="1"/>
  <c r="AH4388" i="1"/>
  <c r="AH4389" i="1"/>
  <c r="AH4390" i="1"/>
  <c r="AH4393" i="1"/>
  <c r="AH4394" i="1"/>
  <c r="AH4395" i="1"/>
  <c r="AH4398" i="1"/>
  <c r="AH4399" i="1"/>
  <c r="AH4400" i="1"/>
  <c r="AH4407" i="1"/>
  <c r="AH4414" i="1"/>
  <c r="AH4416" i="1"/>
  <c r="AH4417" i="1"/>
  <c r="AH4418" i="1"/>
  <c r="AH4419" i="1"/>
  <c r="AH4420" i="1"/>
  <c r="AH4422" i="1"/>
  <c r="AH4421" i="1" s="1"/>
  <c r="AH4424" i="1"/>
  <c r="AH4425" i="1"/>
  <c r="AH4426" i="1"/>
  <c r="AH4427" i="1"/>
  <c r="AH4428" i="1"/>
  <c r="AH4429" i="1"/>
  <c r="AH4430" i="1"/>
  <c r="AH4431" i="1"/>
  <c r="AH4433" i="1"/>
  <c r="AH4434" i="1"/>
  <c r="AH4435" i="1"/>
  <c r="AH4436" i="1"/>
  <c r="AH4439" i="1"/>
  <c r="AH4440" i="1"/>
  <c r="AH4441" i="1"/>
  <c r="AH4444" i="1"/>
  <c r="AH4445" i="1"/>
  <c r="AH4446" i="1"/>
  <c r="AH4447" i="1"/>
  <c r="AH4460" i="1"/>
  <c r="AH4462" i="1"/>
  <c r="AH4463" i="1"/>
  <c r="AH4464" i="1"/>
  <c r="AH4465" i="1"/>
  <c r="AH4466" i="1"/>
  <c r="AH4468" i="1"/>
  <c r="AH4467" i="1" s="1"/>
  <c r="AH4470" i="1"/>
  <c r="AH4471" i="1"/>
  <c r="AH4472" i="1"/>
  <c r="AH4473" i="1"/>
  <c r="AH4474" i="1"/>
  <c r="AH4475" i="1"/>
  <c r="AH4476" i="1"/>
  <c r="AH4477" i="1"/>
  <c r="AH4479" i="1"/>
  <c r="AH4480" i="1"/>
  <c r="AH4481" i="1"/>
  <c r="AH4484" i="1"/>
  <c r="AH4485" i="1"/>
  <c r="AH4486" i="1"/>
  <c r="AH4489" i="1"/>
  <c r="AH4490" i="1"/>
  <c r="AH4491" i="1"/>
  <c r="AH4493" i="1"/>
  <c r="AH4498" i="1"/>
  <c r="AH4505" i="1"/>
  <c r="AH4507" i="1"/>
  <c r="AH4508" i="1"/>
  <c r="AH4509" i="1"/>
  <c r="AH4510" i="1"/>
  <c r="AH4511" i="1"/>
  <c r="AH4513" i="1"/>
  <c r="AH4512" i="1" s="1"/>
  <c r="AH4515" i="1"/>
  <c r="AH4516" i="1"/>
  <c r="AH4517" i="1"/>
  <c r="AH4518" i="1"/>
  <c r="AH4519" i="1"/>
  <c r="AH4520" i="1"/>
  <c r="AH4521" i="1"/>
  <c r="AH4522" i="1"/>
  <c r="AH4524" i="1"/>
  <c r="AH4525" i="1"/>
  <c r="AH4526" i="1"/>
  <c r="AH4529" i="1"/>
  <c r="AH4530" i="1"/>
  <c r="AH4531" i="1"/>
  <c r="AH4534" i="1"/>
  <c r="AH4533" i="1" s="1"/>
  <c r="AH4532" i="1" s="1"/>
  <c r="AH4537" i="1"/>
  <c r="AH4538" i="1"/>
  <c r="AH4539" i="1"/>
  <c r="AH4542" i="1"/>
  <c r="AH4541" i="1" s="1"/>
  <c r="AH4540" i="1" s="1"/>
  <c r="AH4544" i="1"/>
  <c r="AH4549" i="1"/>
  <c r="AH4556" i="1"/>
  <c r="AH4558" i="1"/>
  <c r="AH4559" i="1"/>
  <c r="AH4560" i="1"/>
  <c r="AH4561" i="1"/>
  <c r="AH4562" i="1"/>
  <c r="AH4564" i="1"/>
  <c r="AH4563" i="1" s="1"/>
  <c r="AH4566" i="1"/>
  <c r="AH4567" i="1"/>
  <c r="AH4568" i="1"/>
  <c r="AH4569" i="1"/>
  <c r="AH4570" i="1"/>
  <c r="AH4571" i="1"/>
  <c r="AH4572" i="1"/>
  <c r="AH4573" i="1"/>
  <c r="AH4575" i="1"/>
  <c r="AH4576" i="1"/>
  <c r="AH4577" i="1"/>
  <c r="AH4580" i="1"/>
  <c r="AH4579" i="1" s="1"/>
  <c r="AH4578" i="1" s="1"/>
  <c r="AH4583" i="1"/>
  <c r="AH4582" i="1" s="1"/>
  <c r="AH4581" i="1" s="1"/>
  <c r="AH4585" i="1"/>
  <c r="AH4590" i="1"/>
  <c r="AH4597" i="1"/>
  <c r="AH4599" i="1"/>
  <c r="AH4600" i="1"/>
  <c r="AH4601" i="1"/>
  <c r="AH4602" i="1"/>
  <c r="AH4603" i="1"/>
  <c r="AH4605" i="1"/>
  <c r="AH4604" i="1" s="1"/>
  <c r="AH4607" i="1"/>
  <c r="AH4608" i="1"/>
  <c r="AH4609" i="1"/>
  <c r="AH4610" i="1"/>
  <c r="AH4611" i="1"/>
  <c r="AH4612" i="1"/>
  <c r="AH4613" i="1"/>
  <c r="AH4614" i="1"/>
  <c r="AH4616" i="1"/>
  <c r="AH4617" i="1"/>
  <c r="AH4618" i="1"/>
  <c r="AH4621" i="1"/>
  <c r="AH4622" i="1"/>
  <c r="AH4623" i="1"/>
  <c r="AH4626" i="1"/>
  <c r="AH4627" i="1"/>
  <c r="AH4628" i="1"/>
  <c r="AH4635" i="1"/>
  <c r="AH4642" i="1"/>
  <c r="AH4644" i="1"/>
  <c r="AH4645" i="1"/>
  <c r="AH4646" i="1"/>
  <c r="AH4647" i="1"/>
  <c r="AH4649" i="1"/>
  <c r="AH4648" i="1" s="1"/>
  <c r="AH4651" i="1"/>
  <c r="AH4652" i="1"/>
  <c r="AH4653" i="1"/>
  <c r="AH4654" i="1"/>
  <c r="AH4655" i="1"/>
  <c r="AH4656" i="1"/>
  <c r="AH4657" i="1"/>
  <c r="AH4658" i="1"/>
  <c r="AH4660" i="1"/>
  <c r="AH4661" i="1"/>
  <c r="AH4662" i="1"/>
  <c r="AH4665" i="1"/>
  <c r="AH4664" i="1" s="1"/>
  <c r="AH4663" i="1" s="1"/>
  <c r="AH4668" i="1"/>
  <c r="AH4667" i="1" s="1"/>
  <c r="AH4666" i="1" s="1"/>
  <c r="AH4675" i="1"/>
  <c r="AH4682" i="1"/>
  <c r="AH4684" i="1"/>
  <c r="AH4685" i="1"/>
  <c r="AH4686" i="1"/>
  <c r="AH4687" i="1"/>
  <c r="AH4689" i="1"/>
  <c r="AH4688" i="1" s="1"/>
  <c r="AH4691" i="1"/>
  <c r="AH4692" i="1"/>
  <c r="AH4693" i="1"/>
  <c r="AH4694" i="1"/>
  <c r="AH4695" i="1"/>
  <c r="AH4696" i="1"/>
  <c r="AH4697" i="1"/>
  <c r="AH4699" i="1"/>
  <c r="AH4700" i="1"/>
  <c r="AH4701" i="1"/>
  <c r="AH4704" i="1"/>
  <c r="AH4703" i="1" s="1"/>
  <c r="AH4702" i="1" s="1"/>
  <c r="AH4707" i="1"/>
  <c r="AH4708" i="1"/>
  <c r="AH4709" i="1"/>
  <c r="AH4716" i="1"/>
  <c r="AH4730" i="1"/>
  <c r="AH4732" i="1"/>
  <c r="AH4733" i="1"/>
  <c r="AH4734" i="1"/>
  <c r="AH4735" i="1"/>
  <c r="AH4736" i="1"/>
  <c r="AH4738" i="1"/>
  <c r="AH4740" i="1"/>
  <c r="AH4741" i="1"/>
  <c r="AH4742" i="1"/>
  <c r="AH4743" i="1"/>
  <c r="AH4744" i="1"/>
  <c r="AH4745" i="1"/>
  <c r="AH4746" i="1"/>
  <c r="AH4747" i="1"/>
  <c r="AH4749" i="1"/>
  <c r="AH4750" i="1"/>
  <c r="AH4751" i="1"/>
  <c r="AH4754" i="1"/>
  <c r="AH4756" i="1"/>
  <c r="AH4761" i="1"/>
  <c r="AH4764" i="1"/>
  <c r="AH4767" i="1"/>
  <c r="P39" i="1"/>
  <c r="P49" i="1"/>
  <c r="P51" i="1"/>
  <c r="P52" i="1"/>
  <c r="P53" i="1"/>
  <c r="P54" i="1"/>
  <c r="P55" i="1"/>
  <c r="P57" i="1"/>
  <c r="P59" i="1"/>
  <c r="P60" i="1"/>
  <c r="P61" i="1"/>
  <c r="P62" i="1"/>
  <c r="P63" i="1"/>
  <c r="P65" i="1"/>
  <c r="P66" i="1"/>
  <c r="P68" i="1"/>
  <c r="P69" i="1"/>
  <c r="P70" i="1"/>
  <c r="P73" i="1"/>
  <c r="P76" i="1"/>
  <c r="P77" i="1"/>
  <c r="P84" i="1"/>
  <c r="P91" i="1"/>
  <c r="P93" i="1"/>
  <c r="P94" i="1"/>
  <c r="P95" i="1"/>
  <c r="P96" i="1"/>
  <c r="P97" i="1"/>
  <c r="P99" i="1"/>
  <c r="P98" i="1" s="1"/>
  <c r="P101" i="1"/>
  <c r="P102" i="1"/>
  <c r="P103" i="1"/>
  <c r="P104" i="1"/>
  <c r="P105" i="1"/>
  <c r="P106" i="1"/>
  <c r="P107" i="1"/>
  <c r="P108" i="1"/>
  <c r="P110" i="1"/>
  <c r="P111" i="1"/>
  <c r="P112" i="1"/>
  <c r="P115" i="1"/>
  <c r="P114" i="1" s="1"/>
  <c r="P113" i="1" s="1"/>
  <c r="P118" i="1"/>
  <c r="P119" i="1"/>
  <c r="P126" i="1"/>
  <c r="P133" i="1"/>
  <c r="P135" i="1"/>
  <c r="P136" i="1"/>
  <c r="P137" i="1"/>
  <c r="P138" i="1"/>
  <c r="P139" i="1"/>
  <c r="P141" i="1"/>
  <c r="P140" i="1" s="1"/>
  <c r="P143" i="1"/>
  <c r="P144" i="1"/>
  <c r="P145" i="1"/>
  <c r="P146" i="1"/>
  <c r="P147" i="1"/>
  <c r="P148" i="1"/>
  <c r="P149" i="1"/>
  <c r="P151" i="1"/>
  <c r="P152" i="1"/>
  <c r="P153" i="1"/>
  <c r="P156" i="1"/>
  <c r="P155" i="1" s="1"/>
  <c r="P154" i="1" s="1"/>
  <c r="P159" i="1"/>
  <c r="P160" i="1"/>
  <c r="P167" i="1"/>
  <c r="P174" i="1"/>
  <c r="P176" i="1"/>
  <c r="P177" i="1"/>
  <c r="P178" i="1"/>
  <c r="P179" i="1"/>
  <c r="P180" i="1"/>
  <c r="P182" i="1"/>
  <c r="P181" i="1" s="1"/>
  <c r="P184" i="1"/>
  <c r="P185" i="1"/>
  <c r="P186" i="1"/>
  <c r="P187" i="1"/>
  <c r="P188" i="1"/>
  <c r="P189" i="1"/>
  <c r="P191" i="1"/>
  <c r="P192" i="1"/>
  <c r="P193" i="1"/>
  <c r="P196" i="1"/>
  <c r="P195" i="1" s="1"/>
  <c r="P194" i="1" s="1"/>
  <c r="P199" i="1"/>
  <c r="P200" i="1"/>
  <c r="P207" i="1"/>
  <c r="P214" i="1"/>
  <c r="P216" i="1"/>
  <c r="P217" i="1"/>
  <c r="P218" i="1"/>
  <c r="P219" i="1"/>
  <c r="P220" i="1"/>
  <c r="P222" i="1"/>
  <c r="P221" i="1" s="1"/>
  <c r="P224" i="1"/>
  <c r="P225" i="1"/>
  <c r="P226" i="1"/>
  <c r="P227" i="1"/>
  <c r="P228" i="1"/>
  <c r="P229" i="1"/>
  <c r="P230" i="1"/>
  <c r="P231" i="1"/>
  <c r="P233" i="1"/>
  <c r="P234" i="1"/>
  <c r="P235" i="1"/>
  <c r="P241" i="1"/>
  <c r="P242" i="1"/>
  <c r="P249" i="1"/>
  <c r="P256" i="1"/>
  <c r="P258" i="1"/>
  <c r="P259" i="1"/>
  <c r="P260" i="1"/>
  <c r="P261" i="1"/>
  <c r="P262" i="1"/>
  <c r="P264" i="1"/>
  <c r="P263" i="1" s="1"/>
  <c r="P266" i="1"/>
  <c r="P267" i="1"/>
  <c r="P268" i="1"/>
  <c r="P269" i="1"/>
  <c r="P270" i="1"/>
  <c r="P271" i="1"/>
  <c r="P272" i="1"/>
  <c r="P274" i="1"/>
  <c r="P275" i="1"/>
  <c r="P276" i="1"/>
  <c r="P279" i="1"/>
  <c r="P278" i="1" s="1"/>
  <c r="P277" i="1" s="1"/>
  <c r="P282" i="1"/>
  <c r="P283" i="1"/>
  <c r="P290" i="1"/>
  <c r="P297" i="1"/>
  <c r="P299" i="1"/>
  <c r="P300" i="1"/>
  <c r="P301" i="1"/>
  <c r="P302" i="1"/>
  <c r="P303" i="1"/>
  <c r="P305" i="1"/>
  <c r="P304" i="1" s="1"/>
  <c r="P307" i="1"/>
  <c r="P308" i="1"/>
  <c r="P309" i="1"/>
  <c r="P310" i="1"/>
  <c r="P311" i="1"/>
  <c r="P312" i="1"/>
  <c r="P313" i="1"/>
  <c r="P315" i="1"/>
  <c r="P316" i="1"/>
  <c r="P317" i="1"/>
  <c r="P320" i="1"/>
  <c r="P321" i="1"/>
  <c r="P324" i="1"/>
  <c r="P325" i="1"/>
  <c r="P332" i="1"/>
  <c r="P339" i="1"/>
  <c r="P341" i="1"/>
  <c r="P342" i="1"/>
  <c r="P343" i="1"/>
  <c r="P344" i="1"/>
  <c r="P345" i="1"/>
  <c r="P347" i="1"/>
  <c r="P346" i="1" s="1"/>
  <c r="P349" i="1"/>
  <c r="P350" i="1"/>
  <c r="P351" i="1"/>
  <c r="P352" i="1"/>
  <c r="P353" i="1"/>
  <c r="P354" i="1"/>
  <c r="P355" i="1"/>
  <c r="P356" i="1"/>
  <c r="P358" i="1"/>
  <c r="P359" i="1"/>
  <c r="P360" i="1"/>
  <c r="P363" i="1"/>
  <c r="P362" i="1" s="1"/>
  <c r="P361" i="1" s="1"/>
  <c r="P366" i="1"/>
  <c r="P367" i="1"/>
  <c r="P374" i="1"/>
  <c r="P381" i="1"/>
  <c r="P383" i="1"/>
  <c r="P384" i="1"/>
  <c r="P385" i="1"/>
  <c r="P386" i="1"/>
  <c r="P387" i="1"/>
  <c r="P389" i="1"/>
  <c r="P388" i="1" s="1"/>
  <c r="P391" i="1"/>
  <c r="P392" i="1"/>
  <c r="P393" i="1"/>
  <c r="P394" i="1"/>
  <c r="P395" i="1"/>
  <c r="P396" i="1"/>
  <c r="P397" i="1"/>
  <c r="P398" i="1"/>
  <c r="P400" i="1"/>
  <c r="P401" i="1"/>
  <c r="P402" i="1"/>
  <c r="P405" i="1"/>
  <c r="P406" i="1"/>
  <c r="P413" i="1"/>
  <c r="P420" i="1"/>
  <c r="P422" i="1"/>
  <c r="P423" i="1"/>
  <c r="P424" i="1"/>
  <c r="P425" i="1"/>
  <c r="P426" i="1"/>
  <c r="P428" i="1"/>
  <c r="P427" i="1" s="1"/>
  <c r="P430" i="1"/>
  <c r="P431" i="1"/>
  <c r="P432" i="1"/>
  <c r="P433" i="1"/>
  <c r="P434" i="1"/>
  <c r="P435" i="1"/>
  <c r="P436" i="1"/>
  <c r="P438" i="1"/>
  <c r="P439" i="1"/>
  <c r="P440" i="1"/>
  <c r="P446" i="1"/>
  <c r="P447" i="1"/>
  <c r="P454" i="1"/>
  <c r="P461" i="1"/>
  <c r="P463" i="1"/>
  <c r="P464" i="1"/>
  <c r="P465" i="1"/>
  <c r="P466" i="1"/>
  <c r="P467" i="1"/>
  <c r="P469" i="1"/>
  <c r="P468" i="1" s="1"/>
  <c r="P471" i="1"/>
  <c r="P472" i="1"/>
  <c r="P473" i="1"/>
  <c r="P474" i="1"/>
  <c r="P475" i="1"/>
  <c r="P476" i="1"/>
  <c r="P477" i="1"/>
  <c r="P478" i="1"/>
  <c r="P480" i="1"/>
  <c r="P481" i="1"/>
  <c r="P482" i="1"/>
  <c r="P485" i="1"/>
  <c r="P487" i="1"/>
  <c r="P488" i="1"/>
  <c r="P491" i="1"/>
  <c r="P492" i="1"/>
  <c r="P499" i="1"/>
  <c r="P506" i="1"/>
  <c r="P508" i="1"/>
  <c r="P509" i="1"/>
  <c r="P510" i="1"/>
  <c r="P511" i="1"/>
  <c r="P512" i="1"/>
  <c r="P514" i="1"/>
  <c r="P513" i="1" s="1"/>
  <c r="P516" i="1"/>
  <c r="P517" i="1"/>
  <c r="P518" i="1"/>
  <c r="P519" i="1"/>
  <c r="P520" i="1"/>
  <c r="P521" i="1"/>
  <c r="P522" i="1"/>
  <c r="P524" i="1"/>
  <c r="P525" i="1"/>
  <c r="P526" i="1"/>
  <c r="P529" i="1"/>
  <c r="P528" i="1" s="1"/>
  <c r="P527" i="1" s="1"/>
  <c r="P532" i="1"/>
  <c r="P533" i="1"/>
  <c r="P540" i="1"/>
  <c r="P547" i="1"/>
  <c r="P549" i="1"/>
  <c r="P550" i="1"/>
  <c r="P551" i="1"/>
  <c r="P552" i="1"/>
  <c r="P553" i="1"/>
  <c r="P555" i="1"/>
  <c r="P554" i="1" s="1"/>
  <c r="P557" i="1"/>
  <c r="P558" i="1"/>
  <c r="P559" i="1"/>
  <c r="P560" i="1"/>
  <c r="P561" i="1"/>
  <c r="P562" i="1"/>
  <c r="P563" i="1"/>
  <c r="P565" i="1"/>
  <c r="P566" i="1"/>
  <c r="P567" i="1"/>
  <c r="P570" i="1"/>
  <c r="P569" i="1" s="1"/>
  <c r="P568" i="1" s="1"/>
  <c r="P573" i="1"/>
  <c r="P574" i="1"/>
  <c r="P581" i="1"/>
  <c r="P588" i="1"/>
  <c r="P590" i="1"/>
  <c r="P591" i="1"/>
  <c r="P592" i="1"/>
  <c r="P593" i="1"/>
  <c r="P594" i="1"/>
  <c r="P596" i="1"/>
  <c r="P595" i="1" s="1"/>
  <c r="P598" i="1"/>
  <c r="P599" i="1"/>
  <c r="P600" i="1"/>
  <c r="P601" i="1"/>
  <c r="P602" i="1"/>
  <c r="P603" i="1"/>
  <c r="P604" i="1"/>
  <c r="P605" i="1"/>
  <c r="P607" i="1"/>
  <c r="P608" i="1"/>
  <c r="P609" i="1"/>
  <c r="P612" i="1"/>
  <c r="P611" i="1" s="1"/>
  <c r="P610" i="1" s="1"/>
  <c r="P615" i="1"/>
  <c r="P616" i="1"/>
  <c r="P623" i="1"/>
  <c r="P630" i="1"/>
  <c r="P632" i="1"/>
  <c r="P633" i="1"/>
  <c r="P634" i="1"/>
  <c r="P635" i="1"/>
  <c r="P636" i="1"/>
  <c r="P638" i="1"/>
  <c r="P637" i="1" s="1"/>
  <c r="P640" i="1"/>
  <c r="P641" i="1"/>
  <c r="P642" i="1"/>
  <c r="P643" i="1"/>
  <c r="P644" i="1"/>
  <c r="P645" i="1"/>
  <c r="P646" i="1"/>
  <c r="P648" i="1"/>
  <c r="P649" i="1"/>
  <c r="P650" i="1"/>
  <c r="P653" i="1"/>
  <c r="P652" i="1" s="1"/>
  <c r="P651" i="1" s="1"/>
  <c r="P656" i="1"/>
  <c r="P657" i="1"/>
  <c r="P664" i="1"/>
  <c r="P671" i="1"/>
  <c r="P673" i="1"/>
  <c r="P674" i="1"/>
  <c r="P675" i="1"/>
  <c r="P676" i="1"/>
  <c r="P677" i="1"/>
  <c r="P679" i="1"/>
  <c r="P678" i="1" s="1"/>
  <c r="P681" i="1"/>
  <c r="P682" i="1"/>
  <c r="P683" i="1"/>
  <c r="P684" i="1"/>
  <c r="P685" i="1"/>
  <c r="P686" i="1"/>
  <c r="P688" i="1"/>
  <c r="P689" i="1"/>
  <c r="P690" i="1"/>
  <c r="P693" i="1"/>
  <c r="P692" i="1" s="1"/>
  <c r="P691" i="1" s="1"/>
  <c r="P696" i="1"/>
  <c r="P697" i="1"/>
  <c r="P704" i="1"/>
  <c r="P711" i="1"/>
  <c r="P713" i="1"/>
  <c r="P714" i="1"/>
  <c r="P715" i="1"/>
  <c r="P716" i="1"/>
  <c r="P717" i="1"/>
  <c r="P719" i="1"/>
  <c r="P718" i="1" s="1"/>
  <c r="P721" i="1"/>
  <c r="P722" i="1"/>
  <c r="P723" i="1"/>
  <c r="P724" i="1"/>
  <c r="P725" i="1"/>
  <c r="P726" i="1"/>
  <c r="P727" i="1"/>
  <c r="P729" i="1"/>
  <c r="P730" i="1"/>
  <c r="P731" i="1"/>
  <c r="P734" i="1"/>
  <c r="P733" i="1" s="1"/>
  <c r="P732" i="1" s="1"/>
  <c r="P737" i="1"/>
  <c r="P738" i="1"/>
  <c r="P745" i="1"/>
  <c r="P752" i="1"/>
  <c r="P754" i="1"/>
  <c r="P755" i="1"/>
  <c r="P756" i="1"/>
  <c r="P757" i="1"/>
  <c r="P758" i="1"/>
  <c r="P760" i="1"/>
  <c r="P759" i="1" s="1"/>
  <c r="P762" i="1"/>
  <c r="P763" i="1"/>
  <c r="P764" i="1"/>
  <c r="P765" i="1"/>
  <c r="P766" i="1"/>
  <c r="P767" i="1"/>
  <c r="P769" i="1"/>
  <c r="P770" i="1"/>
  <c r="P771" i="1"/>
  <c r="P774" i="1"/>
  <c r="P773" i="1" s="1"/>
  <c r="P772" i="1" s="1"/>
  <c r="P777" i="1"/>
  <c r="P778" i="1"/>
  <c r="P785" i="1"/>
  <c r="P792" i="1"/>
  <c r="P794" i="1"/>
  <c r="P795" i="1"/>
  <c r="P796" i="1"/>
  <c r="P797" i="1"/>
  <c r="P798" i="1"/>
  <c r="P800" i="1"/>
  <c r="P799" i="1" s="1"/>
  <c r="P802" i="1"/>
  <c r="P803" i="1"/>
  <c r="P804" i="1"/>
  <c r="P805" i="1"/>
  <c r="P806" i="1"/>
  <c r="P807" i="1"/>
  <c r="P808" i="1"/>
  <c r="P810" i="1"/>
  <c r="P811" i="1"/>
  <c r="P812" i="1"/>
  <c r="P815" i="1"/>
  <c r="P816" i="1"/>
  <c r="P819" i="1"/>
  <c r="P820" i="1"/>
  <c r="P827" i="1"/>
  <c r="P834" i="1"/>
  <c r="P836" i="1"/>
  <c r="P837" i="1"/>
  <c r="P838" i="1"/>
  <c r="P839" i="1"/>
  <c r="P840" i="1"/>
  <c r="P842" i="1"/>
  <c r="P841" i="1" s="1"/>
  <c r="P845" i="1"/>
  <c r="P846" i="1"/>
  <c r="P847" i="1"/>
  <c r="P848" i="1"/>
  <c r="P849" i="1"/>
  <c r="P850" i="1"/>
  <c r="P852" i="1"/>
  <c r="P853" i="1"/>
  <c r="P854" i="1"/>
  <c r="P860" i="1"/>
  <c r="P861" i="1"/>
  <c r="P868" i="1"/>
  <c r="P875" i="1"/>
  <c r="P877" i="1"/>
  <c r="P878" i="1"/>
  <c r="P879" i="1"/>
  <c r="P880" i="1"/>
  <c r="P881" i="1"/>
  <c r="P883" i="1"/>
  <c r="P882" i="1" s="1"/>
  <c r="P885" i="1"/>
  <c r="P886" i="1"/>
  <c r="P887" i="1"/>
  <c r="P888" i="1"/>
  <c r="P889" i="1"/>
  <c r="P890" i="1"/>
  <c r="P891" i="1"/>
  <c r="P893" i="1"/>
  <c r="P894" i="1"/>
  <c r="P895" i="1"/>
  <c r="P898" i="1"/>
  <c r="P897" i="1" s="1"/>
  <c r="P896" i="1" s="1"/>
  <c r="P901" i="1"/>
  <c r="P902" i="1"/>
  <c r="P909" i="1"/>
  <c r="P916" i="1"/>
  <c r="P918" i="1"/>
  <c r="P919" i="1"/>
  <c r="P920" i="1"/>
  <c r="P921" i="1"/>
  <c r="P922" i="1"/>
  <c r="P924" i="1"/>
  <c r="P923" i="1" s="1"/>
  <c r="P926" i="1"/>
  <c r="P927" i="1"/>
  <c r="P928" i="1"/>
  <c r="P929" i="1"/>
  <c r="P930" i="1"/>
  <c r="P931" i="1"/>
  <c r="P932" i="1"/>
  <c r="P934" i="1"/>
  <c r="P935" i="1"/>
  <c r="P936" i="1"/>
  <c r="P942" i="1"/>
  <c r="P943" i="1"/>
  <c r="P950" i="1"/>
  <c r="P957" i="1"/>
  <c r="P959" i="1"/>
  <c r="P960" i="1"/>
  <c r="P961" i="1"/>
  <c r="P962" i="1"/>
  <c r="P963" i="1"/>
  <c r="P965" i="1"/>
  <c r="P964" i="1" s="1"/>
  <c r="P967" i="1"/>
  <c r="P968" i="1"/>
  <c r="P969" i="1"/>
  <c r="P970" i="1"/>
  <c r="P971" i="1"/>
  <c r="P972" i="1"/>
  <c r="P973" i="1"/>
  <c r="P975" i="1"/>
  <c r="P976" i="1"/>
  <c r="P977" i="1"/>
  <c r="P980" i="1"/>
  <c r="P979" i="1" s="1"/>
  <c r="P978" i="1" s="1"/>
  <c r="P983" i="1"/>
  <c r="P984" i="1"/>
  <c r="P991" i="1"/>
  <c r="P998" i="1"/>
  <c r="P1000" i="1"/>
  <c r="P1001" i="1"/>
  <c r="P1002" i="1"/>
  <c r="P1003" i="1"/>
  <c r="P1004" i="1"/>
  <c r="P1006" i="1"/>
  <c r="P1005" i="1" s="1"/>
  <c r="P1008" i="1"/>
  <c r="P1009" i="1"/>
  <c r="P1010" i="1"/>
  <c r="P1011" i="1"/>
  <c r="P1012" i="1"/>
  <c r="P1013" i="1"/>
  <c r="P1014" i="1"/>
  <c r="P1015" i="1"/>
  <c r="P1017" i="1"/>
  <c r="P1018" i="1"/>
  <c r="P1019" i="1"/>
  <c r="P1022" i="1"/>
  <c r="P1021" i="1" s="1"/>
  <c r="P1020" i="1" s="1"/>
  <c r="P1025" i="1"/>
  <c r="P1026" i="1"/>
  <c r="P1033" i="1"/>
  <c r="P1040" i="1"/>
  <c r="P1042" i="1"/>
  <c r="P1043" i="1"/>
  <c r="P1044" i="1"/>
  <c r="P1045" i="1"/>
  <c r="P1046" i="1"/>
  <c r="P1048" i="1"/>
  <c r="P1047" i="1" s="1"/>
  <c r="P1050" i="1"/>
  <c r="P1051" i="1"/>
  <c r="P1052" i="1"/>
  <c r="P1053" i="1"/>
  <c r="P1054" i="1"/>
  <c r="P1055" i="1"/>
  <c r="P1056" i="1"/>
  <c r="P1058" i="1"/>
  <c r="P1059" i="1"/>
  <c r="P1060" i="1"/>
  <c r="P1063" i="1"/>
  <c r="P1062" i="1" s="1"/>
  <c r="P1061" i="1" s="1"/>
  <c r="P1066" i="1"/>
  <c r="P1067" i="1"/>
  <c r="P1074" i="1"/>
  <c r="P1081" i="1"/>
  <c r="P1083" i="1"/>
  <c r="P1084" i="1"/>
  <c r="P1085" i="1"/>
  <c r="P1086" i="1"/>
  <c r="P1087" i="1"/>
  <c r="P1089" i="1"/>
  <c r="P1088" i="1" s="1"/>
  <c r="P1091" i="1"/>
  <c r="P1092" i="1"/>
  <c r="P1093" i="1"/>
  <c r="P1094" i="1"/>
  <c r="P1095" i="1"/>
  <c r="P1097" i="1"/>
  <c r="P1098" i="1"/>
  <c r="P1100" i="1"/>
  <c r="P1101" i="1"/>
  <c r="P1102" i="1"/>
  <c r="P1105" i="1"/>
  <c r="P1104" i="1" s="1"/>
  <c r="P1103" i="1" s="1"/>
  <c r="P1108" i="1"/>
  <c r="P1109" i="1"/>
  <c r="P1116" i="1"/>
  <c r="P1123" i="1"/>
  <c r="P1125" i="1"/>
  <c r="P1126" i="1"/>
  <c r="P1127" i="1"/>
  <c r="P1128" i="1"/>
  <c r="P1129" i="1"/>
  <c r="P1131" i="1"/>
  <c r="P1130" i="1" s="1"/>
  <c r="P1133" i="1"/>
  <c r="P1134" i="1"/>
  <c r="P1135" i="1"/>
  <c r="P1136" i="1"/>
  <c r="P1137" i="1"/>
  <c r="P1138" i="1"/>
  <c r="P1139" i="1"/>
  <c r="P1141" i="1"/>
  <c r="P1142" i="1"/>
  <c r="P1143" i="1"/>
  <c r="P1146" i="1"/>
  <c r="P1145" i="1" s="1"/>
  <c r="P1144" i="1" s="1"/>
  <c r="P1149" i="1"/>
  <c r="P1150" i="1"/>
  <c r="P1157" i="1"/>
  <c r="P1164" i="1"/>
  <c r="P1166" i="1"/>
  <c r="P1167" i="1"/>
  <c r="P1168" i="1"/>
  <c r="P1169" i="1"/>
  <c r="P1170" i="1"/>
  <c r="P1172" i="1"/>
  <c r="P1171" i="1" s="1"/>
  <c r="P1174" i="1"/>
  <c r="P1175" i="1"/>
  <c r="P1176" i="1"/>
  <c r="P1177" i="1"/>
  <c r="P1178" i="1"/>
  <c r="P1179" i="1"/>
  <c r="P1180" i="1"/>
  <c r="P1181" i="1"/>
  <c r="P1183" i="1"/>
  <c r="P1184" i="1"/>
  <c r="P1185" i="1"/>
  <c r="P1188" i="1"/>
  <c r="P1187" i="1" s="1"/>
  <c r="P1186" i="1" s="1"/>
  <c r="P1191" i="1"/>
  <c r="P1192" i="1"/>
  <c r="P1199" i="1"/>
  <c r="P1206" i="1"/>
  <c r="P1208" i="1"/>
  <c r="P1209" i="1"/>
  <c r="P1210" i="1"/>
  <c r="P1211" i="1"/>
  <c r="P1212" i="1"/>
  <c r="P1214" i="1"/>
  <c r="P1213" i="1" s="1"/>
  <c r="P1216" i="1"/>
  <c r="P1217" i="1"/>
  <c r="P1218" i="1"/>
  <c r="P1219" i="1"/>
  <c r="P1220" i="1"/>
  <c r="P1221" i="1"/>
  <c r="P1222" i="1"/>
  <c r="P1224" i="1"/>
  <c r="P1225" i="1"/>
  <c r="P1226" i="1"/>
  <c r="P1229" i="1"/>
  <c r="P1228" i="1" s="1"/>
  <c r="P1227" i="1" s="1"/>
  <c r="P1232" i="1"/>
  <c r="P1233" i="1"/>
  <c r="P1240" i="1"/>
  <c r="P1247" i="1"/>
  <c r="P1249" i="1"/>
  <c r="P1250" i="1"/>
  <c r="P1251" i="1"/>
  <c r="P1252" i="1"/>
  <c r="P1253" i="1"/>
  <c r="P1255" i="1"/>
  <c r="P1254" i="1" s="1"/>
  <c r="P1257" i="1"/>
  <c r="P1258" i="1"/>
  <c r="P1259" i="1"/>
  <c r="P1260" i="1"/>
  <c r="P1261" i="1"/>
  <c r="P1262" i="1"/>
  <c r="P1263" i="1"/>
  <c r="P1265" i="1"/>
  <c r="P1266" i="1"/>
  <c r="P1267" i="1"/>
  <c r="P1270" i="1"/>
  <c r="P1269" i="1" s="1"/>
  <c r="P1268" i="1" s="1"/>
  <c r="P1273" i="1"/>
  <c r="P1274" i="1"/>
  <c r="P1281" i="1"/>
  <c r="P1288" i="1"/>
  <c r="P1290" i="1"/>
  <c r="P1291" i="1"/>
  <c r="P1292" i="1"/>
  <c r="P1293" i="1"/>
  <c r="P1294" i="1"/>
  <c r="P1296" i="1"/>
  <c r="P1295" i="1" s="1"/>
  <c r="P1298" i="1"/>
  <c r="P1299" i="1"/>
  <c r="P1300" i="1"/>
  <c r="P1301" i="1"/>
  <c r="P1302" i="1"/>
  <c r="P1303" i="1"/>
  <c r="P1304" i="1"/>
  <c r="P1305" i="1"/>
  <c r="P1307" i="1"/>
  <c r="P1308" i="1"/>
  <c r="P1309" i="1"/>
  <c r="P1312" i="1"/>
  <c r="P1311" i="1" s="1"/>
  <c r="P1310" i="1" s="1"/>
  <c r="P1315" i="1"/>
  <c r="P1316" i="1"/>
  <c r="P1323" i="1"/>
  <c r="P1330" i="1"/>
  <c r="P1332" i="1"/>
  <c r="P1333" i="1"/>
  <c r="P1334" i="1"/>
  <c r="P1335" i="1"/>
  <c r="P1336" i="1"/>
  <c r="P1338" i="1"/>
  <c r="P1337" i="1" s="1"/>
  <c r="P1340" i="1"/>
  <c r="P1341" i="1"/>
  <c r="P1342" i="1"/>
  <c r="P1343" i="1"/>
  <c r="P1344" i="1"/>
  <c r="P1345" i="1"/>
  <c r="P1346" i="1"/>
  <c r="P1347" i="1"/>
  <c r="P1349" i="1"/>
  <c r="P1350" i="1"/>
  <c r="P1351" i="1"/>
  <c r="P1354" i="1"/>
  <c r="P1353" i="1" s="1"/>
  <c r="P1352" i="1" s="1"/>
  <c r="P1357" i="1"/>
  <c r="P1358" i="1"/>
  <c r="P1365" i="1"/>
  <c r="P1372" i="1"/>
  <c r="P1374" i="1"/>
  <c r="P1375" i="1"/>
  <c r="P1376" i="1"/>
  <c r="P1377" i="1"/>
  <c r="P1378" i="1"/>
  <c r="P1380" i="1"/>
  <c r="P1379" i="1" s="1"/>
  <c r="P1382" i="1"/>
  <c r="P1383" i="1"/>
  <c r="P1384" i="1"/>
  <c r="P1385" i="1"/>
  <c r="P1386" i="1"/>
  <c r="P1387" i="1"/>
  <c r="P1388" i="1"/>
  <c r="P1390" i="1"/>
  <c r="P1391" i="1"/>
  <c r="P1392" i="1"/>
  <c r="P1395" i="1"/>
  <c r="P1394" i="1" s="1"/>
  <c r="P1393" i="1" s="1"/>
  <c r="P1398" i="1"/>
  <c r="P1399" i="1"/>
  <c r="P1406" i="1"/>
  <c r="P1413" i="1"/>
  <c r="P1415" i="1"/>
  <c r="P1416" i="1"/>
  <c r="P1417" i="1"/>
  <c r="P1418" i="1"/>
  <c r="P1419" i="1"/>
  <c r="P1421" i="1"/>
  <c r="P1420" i="1" s="1"/>
  <c r="P1423" i="1"/>
  <c r="P1424" i="1"/>
  <c r="P1425" i="1"/>
  <c r="P1426" i="1"/>
  <c r="P1427" i="1"/>
  <c r="P1428" i="1"/>
  <c r="P1429" i="1"/>
  <c r="P1431" i="1"/>
  <c r="P1432" i="1"/>
  <c r="P1433" i="1"/>
  <c r="P1436" i="1"/>
  <c r="P1435" i="1" s="1"/>
  <c r="P1434" i="1" s="1"/>
  <c r="P1439" i="1"/>
  <c r="P1440" i="1"/>
  <c r="P1447" i="1"/>
  <c r="P1454" i="1"/>
  <c r="P1456" i="1"/>
  <c r="P1457" i="1"/>
  <c r="P1458" i="1"/>
  <c r="P1459" i="1"/>
  <c r="P1460" i="1"/>
  <c r="P1462" i="1"/>
  <c r="P1461" i="1" s="1"/>
  <c r="P1464" i="1"/>
  <c r="P1465" i="1"/>
  <c r="P1466" i="1"/>
  <c r="P1467" i="1"/>
  <c r="P1468" i="1"/>
  <c r="P1469" i="1"/>
  <c r="P1470" i="1"/>
  <c r="P1471" i="1"/>
  <c r="P1473" i="1"/>
  <c r="P1474" i="1"/>
  <c r="P1475" i="1"/>
  <c r="P1478" i="1"/>
  <c r="P1477" i="1" s="1"/>
  <c r="P1476" i="1" s="1"/>
  <c r="P1481" i="1"/>
  <c r="P1482" i="1"/>
  <c r="P1489" i="1"/>
  <c r="P1500" i="1"/>
  <c r="P1502" i="1"/>
  <c r="P1503" i="1"/>
  <c r="P1504" i="1"/>
  <c r="P1505" i="1"/>
  <c r="P1506" i="1"/>
  <c r="P1508" i="1"/>
  <c r="P1510" i="1"/>
  <c r="P1511" i="1"/>
  <c r="P1512" i="1"/>
  <c r="P1513" i="1"/>
  <c r="P1514" i="1"/>
  <c r="P1515" i="1"/>
  <c r="P1516" i="1"/>
  <c r="P1517" i="1"/>
  <c r="P1519" i="1"/>
  <c r="P1520" i="1"/>
  <c r="P1521" i="1"/>
  <c r="P1524" i="1"/>
  <c r="P1525" i="1"/>
  <c r="P1532" i="1"/>
  <c r="P1543" i="1"/>
  <c r="P1545" i="1"/>
  <c r="P1546" i="1"/>
  <c r="P1547" i="1"/>
  <c r="P1548" i="1"/>
  <c r="P1550" i="1"/>
  <c r="P1552" i="1"/>
  <c r="P1553" i="1"/>
  <c r="P1554" i="1"/>
  <c r="P1555" i="1"/>
  <c r="P1556" i="1"/>
  <c r="P1557" i="1"/>
  <c r="P1558" i="1"/>
  <c r="P1559" i="1"/>
  <c r="P1561" i="1"/>
  <c r="P1562" i="1"/>
  <c r="P1563" i="1"/>
  <c r="P1566" i="1"/>
  <c r="P1567" i="1"/>
  <c r="P1570" i="1"/>
  <c r="P1571" i="1"/>
  <c r="P1572" i="1"/>
  <c r="P1590" i="1"/>
  <c r="P1592" i="1"/>
  <c r="P1593" i="1"/>
  <c r="P1594" i="1"/>
  <c r="P1595" i="1"/>
  <c r="P1596" i="1"/>
  <c r="P1598" i="1"/>
  <c r="P1600" i="1"/>
  <c r="P1602" i="1"/>
  <c r="P1603" i="1"/>
  <c r="P1604" i="1"/>
  <c r="P1605" i="1"/>
  <c r="P1609" i="1"/>
  <c r="P1608" i="1" s="1"/>
  <c r="P1611" i="1"/>
  <c r="P1612" i="1"/>
  <c r="P1614" i="1"/>
  <c r="P1615" i="1"/>
  <c r="P1616" i="1"/>
  <c r="P1617" i="1"/>
  <c r="P1618" i="1"/>
  <c r="P1619" i="1"/>
  <c r="P1623" i="1"/>
  <c r="P1624" i="1"/>
  <c r="P1625" i="1"/>
  <c r="P1627" i="1"/>
  <c r="P1628" i="1"/>
  <c r="P1631" i="1"/>
  <c r="P1632" i="1"/>
  <c r="P1640" i="1"/>
  <c r="P1688" i="1"/>
  <c r="P1698" i="1"/>
  <c r="P1700" i="1"/>
  <c r="P1701" i="1"/>
  <c r="P1702" i="1"/>
  <c r="P1703" i="1"/>
  <c r="P1704" i="1"/>
  <c r="P1706" i="1"/>
  <c r="P1708" i="1"/>
  <c r="P1709" i="1"/>
  <c r="P1710" i="1"/>
  <c r="P1711" i="1"/>
  <c r="P1712" i="1"/>
  <c r="P1713" i="1"/>
  <c r="P1714" i="1"/>
  <c r="P1715" i="1"/>
  <c r="P1717" i="1"/>
  <c r="P1718" i="1"/>
  <c r="P1719" i="1"/>
  <c r="P1720" i="1"/>
  <c r="P1721" i="1"/>
  <c r="P1724" i="1"/>
  <c r="P1723" i="1" s="1"/>
  <c r="P1722" i="1" s="1"/>
  <c r="P1727" i="1"/>
  <c r="P1728" i="1"/>
  <c r="P1735" i="1"/>
  <c r="P1742" i="1"/>
  <c r="P1744" i="1"/>
  <c r="P1745" i="1"/>
  <c r="P1746" i="1"/>
  <c r="P1747" i="1"/>
  <c r="P1748" i="1"/>
  <c r="P1750" i="1"/>
  <c r="P1749" i="1" s="1"/>
  <c r="P1752" i="1"/>
  <c r="P1753" i="1"/>
  <c r="P1754" i="1"/>
  <c r="P1755" i="1"/>
  <c r="P1756" i="1"/>
  <c r="P1757" i="1"/>
  <c r="P1758" i="1"/>
  <c r="P1759" i="1"/>
  <c r="P1761" i="1"/>
  <c r="P1762" i="1"/>
  <c r="P1763" i="1"/>
  <c r="P1766" i="1"/>
  <c r="P1765" i="1" s="1"/>
  <c r="P1764" i="1" s="1"/>
  <c r="P1769" i="1"/>
  <c r="P1768" i="1" s="1"/>
  <c r="P1767" i="1" s="1"/>
  <c r="P1776" i="1"/>
  <c r="P1783" i="1"/>
  <c r="P1785" i="1"/>
  <c r="P1786" i="1"/>
  <c r="P1787" i="1"/>
  <c r="P1788" i="1"/>
  <c r="P1789" i="1"/>
  <c r="P1791" i="1"/>
  <c r="P1790" i="1" s="1"/>
  <c r="P1793" i="1"/>
  <c r="P1794" i="1"/>
  <c r="P1795" i="1"/>
  <c r="P1796" i="1"/>
  <c r="P1797" i="1"/>
  <c r="P1798" i="1"/>
  <c r="P1799" i="1"/>
  <c r="P1800" i="1"/>
  <c r="P1802" i="1"/>
  <c r="P1803" i="1"/>
  <c r="P1804" i="1"/>
  <c r="P1807" i="1"/>
  <c r="P1806" i="1" s="1"/>
  <c r="P1805" i="1" s="1"/>
  <c r="P1810" i="1"/>
  <c r="P1811" i="1"/>
  <c r="P1818" i="1"/>
  <c r="P1825" i="1"/>
  <c r="P1827" i="1"/>
  <c r="P1828" i="1"/>
  <c r="P1829" i="1"/>
  <c r="P1830" i="1"/>
  <c r="P1831" i="1"/>
  <c r="P1833" i="1"/>
  <c r="P1832" i="1" s="1"/>
  <c r="P1835" i="1"/>
  <c r="P1836" i="1"/>
  <c r="P1837" i="1"/>
  <c r="P1838" i="1"/>
  <c r="P1839" i="1"/>
  <c r="P1840" i="1"/>
  <c r="P1841" i="1"/>
  <c r="P1842" i="1"/>
  <c r="P1844" i="1"/>
  <c r="P1845" i="1"/>
  <c r="P1846" i="1"/>
  <c r="P1849" i="1"/>
  <c r="P1848" i="1" s="1"/>
  <c r="P1847" i="1" s="1"/>
  <c r="P1852" i="1"/>
  <c r="P1853" i="1"/>
  <c r="P1860" i="1"/>
  <c r="P1867" i="1"/>
  <c r="P1869" i="1"/>
  <c r="P1870" i="1"/>
  <c r="P1871" i="1"/>
  <c r="P1872" i="1"/>
  <c r="P1873" i="1"/>
  <c r="P1875" i="1"/>
  <c r="P1874" i="1" s="1"/>
  <c r="P1877" i="1"/>
  <c r="P1878" i="1"/>
  <c r="P1879" i="1"/>
  <c r="P1880" i="1"/>
  <c r="P1881" i="1"/>
  <c r="P1882" i="1"/>
  <c r="P1883" i="1"/>
  <c r="P1884" i="1"/>
  <c r="P1886" i="1"/>
  <c r="P1887" i="1"/>
  <c r="P1888" i="1"/>
  <c r="P1891" i="1"/>
  <c r="P1890" i="1" s="1"/>
  <c r="P1889" i="1" s="1"/>
  <c r="P1894" i="1"/>
  <c r="P1893" i="1" s="1"/>
  <c r="P1892" i="1" s="1"/>
  <c r="P1901" i="1"/>
  <c r="P1908" i="1"/>
  <c r="P1910" i="1"/>
  <c r="P1911" i="1"/>
  <c r="P1912" i="1"/>
  <c r="P1913" i="1"/>
  <c r="P1914" i="1"/>
  <c r="P1916" i="1"/>
  <c r="P1915" i="1" s="1"/>
  <c r="P1918" i="1"/>
  <c r="P1919" i="1"/>
  <c r="P1920" i="1"/>
  <c r="P1921" i="1"/>
  <c r="P1922" i="1"/>
  <c r="P1923" i="1"/>
  <c r="P1924" i="1"/>
  <c r="P1925" i="1"/>
  <c r="P1927" i="1"/>
  <c r="P1928" i="1"/>
  <c r="P1929" i="1"/>
  <c r="P1932" i="1"/>
  <c r="P1933" i="1"/>
  <c r="P1936" i="1"/>
  <c r="P1937" i="1"/>
  <c r="P1944" i="1"/>
  <c r="P1951" i="1"/>
  <c r="P1953" i="1"/>
  <c r="P1954" i="1"/>
  <c r="P1955" i="1"/>
  <c r="P1956" i="1"/>
  <c r="P1957" i="1"/>
  <c r="P1959" i="1"/>
  <c r="P1958" i="1" s="1"/>
  <c r="P1961" i="1"/>
  <c r="P1962" i="1"/>
  <c r="P1963" i="1"/>
  <c r="P1964" i="1"/>
  <c r="P1965" i="1"/>
  <c r="P1966" i="1"/>
  <c r="P1967" i="1"/>
  <c r="P1968" i="1"/>
  <c r="P1970" i="1"/>
  <c r="P1971" i="1"/>
  <c r="P1972" i="1"/>
  <c r="P1976" i="1"/>
  <c r="P1975" i="1" s="1"/>
  <c r="P1974" i="1" s="1"/>
  <c r="P1979" i="1"/>
  <c r="P1978" i="1" s="1"/>
  <c r="P1977" i="1" s="1"/>
  <c r="P1986" i="1"/>
  <c r="P1993" i="1"/>
  <c r="P1995" i="1"/>
  <c r="P1996" i="1"/>
  <c r="P1997" i="1"/>
  <c r="P1998" i="1"/>
  <c r="P1999" i="1"/>
  <c r="P2001" i="1"/>
  <c r="P2000" i="1" s="1"/>
  <c r="P2003" i="1"/>
  <c r="P2004" i="1"/>
  <c r="P2005" i="1"/>
  <c r="P2006" i="1"/>
  <c r="P2007" i="1"/>
  <c r="P2008" i="1"/>
  <c r="P2009" i="1"/>
  <c r="P2010" i="1"/>
  <c r="P2012" i="1"/>
  <c r="P2013" i="1"/>
  <c r="P2014" i="1"/>
  <c r="P2018" i="1"/>
  <c r="P2017" i="1" s="1"/>
  <c r="P2022" i="1"/>
  <c r="P2021" i="1" s="1"/>
  <c r="P2025" i="1"/>
  <c r="P2028" i="1"/>
  <c r="P2029" i="1"/>
  <c r="P2036" i="1"/>
  <c r="P2043" i="1"/>
  <c r="P2045" i="1"/>
  <c r="P2046" i="1"/>
  <c r="P2047" i="1"/>
  <c r="P2048" i="1"/>
  <c r="P2049" i="1"/>
  <c r="P2051" i="1"/>
  <c r="P2050" i="1" s="1"/>
  <c r="P2053" i="1"/>
  <c r="P2054" i="1"/>
  <c r="P2055" i="1"/>
  <c r="P2056" i="1"/>
  <c r="P2057" i="1"/>
  <c r="P2058" i="1"/>
  <c r="P2059" i="1"/>
  <c r="P2060" i="1"/>
  <c r="P2062" i="1"/>
  <c r="P2063" i="1"/>
  <c r="P2064" i="1"/>
  <c r="P2067" i="1"/>
  <c r="P2066" i="1" s="1"/>
  <c r="P2065" i="1" s="1"/>
  <c r="P2070" i="1"/>
  <c r="P2069" i="1" s="1"/>
  <c r="P2068" i="1" s="1"/>
  <c r="P2077" i="1"/>
  <c r="P2084" i="1"/>
  <c r="P2086" i="1"/>
  <c r="P2087" i="1"/>
  <c r="P2088" i="1"/>
  <c r="P2089" i="1"/>
  <c r="P2091" i="1"/>
  <c r="P2090" i="1" s="1"/>
  <c r="P2093" i="1"/>
  <c r="P2094" i="1"/>
  <c r="P2095" i="1"/>
  <c r="P2096" i="1"/>
  <c r="P2097" i="1"/>
  <c r="P2098" i="1"/>
  <c r="P2099" i="1"/>
  <c r="P2100" i="1"/>
  <c r="P2102" i="1"/>
  <c r="P2103" i="1"/>
  <c r="P2104" i="1"/>
  <c r="P2107" i="1"/>
  <c r="P2106" i="1" s="1"/>
  <c r="P2105" i="1" s="1"/>
  <c r="P2110" i="1"/>
  <c r="P2111" i="1"/>
  <c r="P2118" i="1"/>
  <c r="P2125" i="1"/>
  <c r="P2127" i="1"/>
  <c r="P2128" i="1"/>
  <c r="P2129" i="1"/>
  <c r="P2130" i="1"/>
  <c r="P2131" i="1"/>
  <c r="P2133" i="1"/>
  <c r="P2132" i="1" s="1"/>
  <c r="P2135" i="1"/>
  <c r="P2136" i="1"/>
  <c r="P2137" i="1"/>
  <c r="P2138" i="1"/>
  <c r="P2139" i="1"/>
  <c r="P2140" i="1"/>
  <c r="P2141" i="1"/>
  <c r="P2142" i="1"/>
  <c r="P2144" i="1"/>
  <c r="P2145" i="1"/>
  <c r="P2146" i="1"/>
  <c r="P2150" i="1"/>
  <c r="P2149" i="1" s="1"/>
  <c r="P2148" i="1" s="1"/>
  <c r="P2147" i="1" s="1"/>
  <c r="P2153" i="1"/>
  <c r="P2154" i="1"/>
  <c r="P2161" i="1"/>
  <c r="P2168" i="1"/>
  <c r="P2170" i="1"/>
  <c r="P2171" i="1"/>
  <c r="P2172" i="1"/>
  <c r="P2173" i="1"/>
  <c r="P2175" i="1"/>
  <c r="P2174" i="1" s="1"/>
  <c r="P2177" i="1"/>
  <c r="P2178" i="1"/>
  <c r="P2179" i="1"/>
  <c r="P2180" i="1"/>
  <c r="P2181" i="1"/>
  <c r="P2182" i="1"/>
  <c r="P2183" i="1"/>
  <c r="P2184" i="1"/>
  <c r="P2186" i="1"/>
  <c r="P2187" i="1"/>
  <c r="P2188" i="1"/>
  <c r="P2191" i="1"/>
  <c r="P2190" i="1" s="1"/>
  <c r="P2189" i="1" s="1"/>
  <c r="P2194" i="1"/>
  <c r="P2195" i="1"/>
  <c r="P2202" i="1"/>
  <c r="P2209" i="1"/>
  <c r="P2211" i="1"/>
  <c r="P2212" i="1"/>
  <c r="P2213" i="1"/>
  <c r="P2214" i="1"/>
  <c r="P2215" i="1"/>
  <c r="P2217" i="1"/>
  <c r="P2216" i="1" s="1"/>
  <c r="P2219" i="1"/>
  <c r="P2220" i="1"/>
  <c r="P2221" i="1"/>
  <c r="P2222" i="1"/>
  <c r="P2223" i="1"/>
  <c r="P2224" i="1"/>
  <c r="P2225" i="1"/>
  <c r="P2226" i="1"/>
  <c r="P2228" i="1"/>
  <c r="P2229" i="1"/>
  <c r="P2230" i="1"/>
  <c r="P2233" i="1"/>
  <c r="P2232" i="1" s="1"/>
  <c r="P2231" i="1" s="1"/>
  <c r="P2236" i="1"/>
  <c r="P2237" i="1"/>
  <c r="P2256" i="1"/>
  <c r="P2258" i="1"/>
  <c r="P2259" i="1"/>
  <c r="P2260" i="1"/>
  <c r="P2261" i="1"/>
  <c r="P2262" i="1"/>
  <c r="P2264" i="1"/>
  <c r="P2266" i="1"/>
  <c r="P2267" i="1"/>
  <c r="P2269" i="1"/>
  <c r="P2270" i="1"/>
  <c r="P2271" i="1"/>
  <c r="P2272" i="1"/>
  <c r="P2276" i="1"/>
  <c r="P2275" i="1" s="1"/>
  <c r="P2278" i="1"/>
  <c r="P2279" i="1"/>
  <c r="P2311" i="1" s="1"/>
  <c r="P2280" i="1"/>
  <c r="P2281" i="1"/>
  <c r="P2282" i="1"/>
  <c r="P2284" i="1"/>
  <c r="P2285" i="1"/>
  <c r="P2286" i="1"/>
  <c r="P2287" i="1"/>
  <c r="P2288" i="1"/>
  <c r="P2289" i="1"/>
  <c r="P2291" i="1"/>
  <c r="P2292" i="1"/>
  <c r="P2296" i="1"/>
  <c r="P2295" i="1" s="1"/>
  <c r="P2304" i="1"/>
  <c r="P2305" i="1"/>
  <c r="P2306" i="1"/>
  <c r="P2314" i="1"/>
  <c r="P2362" i="1"/>
  <c r="P2369" i="1"/>
  <c r="P2371" i="1"/>
  <c r="P2372" i="1"/>
  <c r="P2373" i="1"/>
  <c r="P2374" i="1"/>
  <c r="P2375" i="1"/>
  <c r="P2377" i="1"/>
  <c r="P2379" i="1"/>
  <c r="P2380" i="1"/>
  <c r="P2381" i="1"/>
  <c r="P2382" i="1"/>
  <c r="P2383" i="1"/>
  <c r="P2384" i="1"/>
  <c r="P2385" i="1"/>
  <c r="P2386" i="1"/>
  <c r="P2388" i="1"/>
  <c r="P2389" i="1"/>
  <c r="P2390" i="1"/>
  <c r="P2393" i="1"/>
  <c r="P2395" i="1"/>
  <c r="P2396" i="1"/>
  <c r="P2399" i="1"/>
  <c r="P2400" i="1"/>
  <c r="P2415" i="1"/>
  <c r="P2417" i="1"/>
  <c r="P2418" i="1"/>
  <c r="P2419" i="1"/>
  <c r="P2420" i="1"/>
  <c r="P2421" i="1"/>
  <c r="P2423" i="1"/>
  <c r="P2422" i="1" s="1"/>
  <c r="P2425" i="1"/>
  <c r="P2426" i="1"/>
  <c r="P2427" i="1"/>
  <c r="P2428" i="1"/>
  <c r="P2429" i="1"/>
  <c r="P2430" i="1"/>
  <c r="P2431" i="1"/>
  <c r="P2432" i="1"/>
  <c r="P2434" i="1"/>
  <c r="P2435" i="1"/>
  <c r="P2436" i="1"/>
  <c r="P2439" i="1"/>
  <c r="P2438" i="1" s="1"/>
  <c r="P2437" i="1" s="1"/>
  <c r="P2442" i="1"/>
  <c r="P2443" i="1"/>
  <c r="P2444" i="1"/>
  <c r="P2451" i="1"/>
  <c r="P2461" i="1"/>
  <c r="P2463" i="1"/>
  <c r="P2464" i="1"/>
  <c r="P2465" i="1"/>
  <c r="P2466" i="1"/>
  <c r="P2468" i="1"/>
  <c r="P2467" i="1" s="1"/>
  <c r="P2470" i="1"/>
  <c r="P2471" i="1"/>
  <c r="P2472" i="1"/>
  <c r="P2473" i="1"/>
  <c r="P2474" i="1"/>
  <c r="P2475" i="1"/>
  <c r="P2476" i="1"/>
  <c r="P2477" i="1"/>
  <c r="P2479" i="1"/>
  <c r="P2480" i="1"/>
  <c r="P2481" i="1"/>
  <c r="P2484" i="1"/>
  <c r="P2483" i="1" s="1"/>
  <c r="P2482" i="1" s="1"/>
  <c r="P2487" i="1"/>
  <c r="P2488" i="1"/>
  <c r="P2495" i="1"/>
  <c r="P2506" i="1"/>
  <c r="P2508" i="1"/>
  <c r="P2509" i="1"/>
  <c r="P2510" i="1"/>
  <c r="P2511" i="1"/>
  <c r="P2512" i="1"/>
  <c r="P2514" i="1"/>
  <c r="P2513" i="1" s="1"/>
  <c r="P2516" i="1"/>
  <c r="P2517" i="1"/>
  <c r="P2518" i="1"/>
  <c r="P2519" i="1"/>
  <c r="P2520" i="1"/>
  <c r="P2521" i="1"/>
  <c r="P2522" i="1"/>
  <c r="P2523" i="1"/>
  <c r="P2525" i="1"/>
  <c r="P2526" i="1"/>
  <c r="P2527" i="1"/>
  <c r="P2530" i="1"/>
  <c r="P2529" i="1" s="1"/>
  <c r="P2528" i="1" s="1"/>
  <c r="P2533" i="1"/>
  <c r="P2534" i="1"/>
  <c r="P2542" i="1"/>
  <c r="P2552" i="1"/>
  <c r="P2554" i="1"/>
  <c r="P2555" i="1"/>
  <c r="P2556" i="1"/>
  <c r="P2557" i="1"/>
  <c r="P2558" i="1"/>
  <c r="P2560" i="1"/>
  <c r="P2559" i="1" s="1"/>
  <c r="P2562" i="1"/>
  <c r="P2563" i="1"/>
  <c r="P2564" i="1"/>
  <c r="P2565" i="1"/>
  <c r="P2566" i="1"/>
  <c r="P2567" i="1"/>
  <c r="P2568" i="1"/>
  <c r="P2569" i="1"/>
  <c r="P2571" i="1"/>
  <c r="P2572" i="1"/>
  <c r="P2573" i="1"/>
  <c r="P2577" i="1"/>
  <c r="P2578" i="1"/>
  <c r="P2581" i="1"/>
  <c r="P2582" i="1"/>
  <c r="P2583" i="1"/>
  <c r="P2598" i="1"/>
  <c r="P2600" i="1"/>
  <c r="P2601" i="1"/>
  <c r="P2602" i="1"/>
  <c r="P2603" i="1"/>
  <c r="P2604" i="1"/>
  <c r="P2606" i="1"/>
  <c r="P2605" i="1" s="1"/>
  <c r="P2608" i="1"/>
  <c r="P2609" i="1"/>
  <c r="P2610" i="1"/>
  <c r="P2611" i="1"/>
  <c r="P2612" i="1"/>
  <c r="P2613" i="1"/>
  <c r="P2614" i="1"/>
  <c r="P2615" i="1"/>
  <c r="P2617" i="1"/>
  <c r="P2618" i="1"/>
  <c r="P2619" i="1"/>
  <c r="P2623" i="1"/>
  <c r="P2624" i="1"/>
  <c r="P2627" i="1"/>
  <c r="P2628" i="1"/>
  <c r="P2646" i="1"/>
  <c r="P2648" i="1"/>
  <c r="P2649" i="1"/>
  <c r="P2650" i="1"/>
  <c r="P2651" i="1"/>
  <c r="P2652" i="1"/>
  <c r="P2654" i="1"/>
  <c r="P2656" i="1"/>
  <c r="P2657" i="1"/>
  <c r="P2658" i="1"/>
  <c r="P2659" i="1"/>
  <c r="P2660" i="1"/>
  <c r="P2661" i="1"/>
  <c r="P2662" i="1"/>
  <c r="P2663" i="1"/>
  <c r="P2665" i="1"/>
  <c r="P2666" i="1"/>
  <c r="P2667" i="1"/>
  <c r="P2670" i="1"/>
  <c r="P2674" i="1"/>
  <c r="P2675" i="1"/>
  <c r="P2676" i="1"/>
  <c r="P2678" i="1"/>
  <c r="P2679" i="1"/>
  <c r="P2686" i="1"/>
  <c r="P2700" i="1"/>
  <c r="P2702" i="1"/>
  <c r="P2703" i="1"/>
  <c r="P2704" i="1"/>
  <c r="P2705" i="1"/>
  <c r="P2706" i="1"/>
  <c r="P2708" i="1"/>
  <c r="P2710" i="1"/>
  <c r="P2712" i="1"/>
  <c r="P2713" i="1"/>
  <c r="P2715" i="1"/>
  <c r="P2716" i="1"/>
  <c r="P2717" i="1"/>
  <c r="P2718" i="1"/>
  <c r="P2719" i="1"/>
  <c r="P2721" i="1"/>
  <c r="P2722" i="1"/>
  <c r="P2724" i="1"/>
  <c r="P2725" i="1"/>
  <c r="P2726" i="1"/>
  <c r="P2727" i="1"/>
  <c r="P2728" i="1"/>
  <c r="P2730" i="1"/>
  <c r="P2731" i="1"/>
  <c r="P2732" i="1"/>
  <c r="P2733" i="1"/>
  <c r="P2734" i="1"/>
  <c r="P2735" i="1"/>
  <c r="P2739" i="1"/>
  <c r="P2740" i="1"/>
  <c r="P2741" i="1"/>
  <c r="P2743" i="1"/>
  <c r="P2744" i="1"/>
  <c r="P2746" i="1"/>
  <c r="P2747" i="1"/>
  <c r="P2751" i="1"/>
  <c r="P2752" i="1"/>
  <c r="P2753" i="1"/>
  <c r="P2755" i="1"/>
  <c r="P2756" i="1"/>
  <c r="P2757" i="1"/>
  <c r="P2761" i="1"/>
  <c r="P2762" i="1"/>
  <c r="P2763" i="1"/>
  <c r="P2766" i="1"/>
  <c r="P2767" i="1"/>
  <c r="P2769" i="1"/>
  <c r="P2770" i="1"/>
  <c r="P2771" i="1"/>
  <c r="P2772" i="1"/>
  <c r="P2773" i="1"/>
  <c r="P2774" i="1"/>
  <c r="P2776" i="1"/>
  <c r="P2777" i="1"/>
  <c r="P2778" i="1"/>
  <c r="P2779" i="1"/>
  <c r="P2780" i="1"/>
  <c r="P2782" i="1"/>
  <c r="P2783" i="1"/>
  <c r="P2784" i="1"/>
  <c r="P2785" i="1"/>
  <c r="P2792" i="1"/>
  <c r="P2806" i="1"/>
  <c r="P2808" i="1"/>
  <c r="P2809" i="1"/>
  <c r="P2810" i="1"/>
  <c r="P2811" i="1"/>
  <c r="P2812" i="1"/>
  <c r="P2814" i="1"/>
  <c r="P2817" i="1"/>
  <c r="P2818" i="1"/>
  <c r="P2819" i="1"/>
  <c r="P2820" i="1"/>
  <c r="P2821" i="1"/>
  <c r="P2822" i="1"/>
  <c r="P2823" i="1"/>
  <c r="P2825" i="1"/>
  <c r="P2826" i="1"/>
  <c r="P2827" i="1"/>
  <c r="P2829" i="1"/>
  <c r="P2830" i="1"/>
  <c r="P2831" i="1"/>
  <c r="P2832" i="1"/>
  <c r="P2833" i="1"/>
  <c r="P2834" i="1"/>
  <c r="P2835" i="1"/>
  <c r="P2836" i="1"/>
  <c r="P2840" i="1"/>
  <c r="P2841" i="1"/>
  <c r="P2845" i="1"/>
  <c r="P2844" i="1" s="1"/>
  <c r="P2847" i="1"/>
  <c r="P2848" i="1"/>
  <c r="P2869" i="1"/>
  <c r="P2871" i="1"/>
  <c r="P2872" i="1"/>
  <c r="P2873" i="1"/>
  <c r="P2874" i="1"/>
  <c r="P2875" i="1"/>
  <c r="P2877" i="1"/>
  <c r="P2879" i="1"/>
  <c r="P2880" i="1"/>
  <c r="P2881" i="1"/>
  <c r="P2882" i="1"/>
  <c r="P2883" i="1"/>
  <c r="P2884" i="1"/>
  <c r="P2885" i="1"/>
  <c r="P2887" i="1"/>
  <c r="P2888" i="1"/>
  <c r="P2889" i="1"/>
  <c r="P2890" i="1"/>
  <c r="P2893" i="1"/>
  <c r="P2897" i="1"/>
  <c r="P2898" i="1"/>
  <c r="P2900" i="1"/>
  <c r="P2901" i="1"/>
  <c r="P2908" i="1"/>
  <c r="P2922" i="1"/>
  <c r="P2924" i="1"/>
  <c r="P2925" i="1"/>
  <c r="P2926" i="1"/>
  <c r="P2927" i="1"/>
  <c r="P2928" i="1"/>
  <c r="P2930" i="1"/>
  <c r="P2932" i="1"/>
  <c r="P2933" i="1"/>
  <c r="P2934" i="1"/>
  <c r="P2936" i="1"/>
  <c r="P2937" i="1"/>
  <c r="P2938" i="1"/>
  <c r="P2940" i="1"/>
  <c r="P2941" i="1"/>
  <c r="P2943" i="1"/>
  <c r="P2944" i="1"/>
  <c r="P2946" i="1"/>
  <c r="P2947" i="1"/>
  <c r="P2948" i="1"/>
  <c r="P2950" i="1"/>
  <c r="P2951" i="1"/>
  <c r="P2952" i="1"/>
  <c r="P2953" i="1"/>
  <c r="P2954" i="1"/>
  <c r="P2958" i="1"/>
  <c r="P2959" i="1"/>
  <c r="P2960" i="1"/>
  <c r="P2962" i="1"/>
  <c r="P2963" i="1"/>
  <c r="P2966" i="1"/>
  <c r="P2968" i="1"/>
  <c r="P2969" i="1"/>
  <c r="P2990" i="1" s="1"/>
  <c r="P2970" i="1"/>
  <c r="P2971" i="1"/>
  <c r="P2975" i="1"/>
  <c r="P2976" i="1"/>
  <c r="P2977" i="1"/>
  <c r="P2979" i="1"/>
  <c r="P2981" i="1"/>
  <c r="P2982" i="1"/>
  <c r="P2983" i="1"/>
  <c r="P3005" i="1"/>
  <c r="P3007" i="1"/>
  <c r="P3008" i="1"/>
  <c r="P3009" i="1"/>
  <c r="P3010" i="1"/>
  <c r="P3011" i="1"/>
  <c r="P3013" i="1"/>
  <c r="P3015" i="1"/>
  <c r="P3016" i="1"/>
  <c r="P3017" i="1"/>
  <c r="P3018" i="1"/>
  <c r="P3019" i="1"/>
  <c r="P3020" i="1"/>
  <c r="P3021" i="1"/>
  <c r="P3022" i="1"/>
  <c r="P3024" i="1"/>
  <c r="P3025" i="1"/>
  <c r="P3026" i="1"/>
  <c r="P3029" i="1"/>
  <c r="P3032" i="1"/>
  <c r="P3034" i="1"/>
  <c r="P3035" i="1"/>
  <c r="P3036" i="1"/>
  <c r="P3043" i="1"/>
  <c r="P3057" i="1"/>
  <c r="P3059" i="1"/>
  <c r="P3060" i="1"/>
  <c r="P3061" i="1"/>
  <c r="P3062" i="1"/>
  <c r="P3063" i="1"/>
  <c r="P3065" i="1"/>
  <c r="P3067" i="1"/>
  <c r="P3068" i="1"/>
  <c r="P3069" i="1"/>
  <c r="P3070" i="1"/>
  <c r="P3071" i="1"/>
  <c r="P3072" i="1"/>
  <c r="P3073" i="1"/>
  <c r="P3074" i="1"/>
  <c r="P3076" i="1"/>
  <c r="P3077" i="1"/>
  <c r="P3078" i="1"/>
  <c r="P3081" i="1"/>
  <c r="P3084" i="1"/>
  <c r="P3103" i="1"/>
  <c r="P3105" i="1"/>
  <c r="P3106" i="1"/>
  <c r="P3107" i="1"/>
  <c r="P3108" i="1"/>
  <c r="P3109" i="1"/>
  <c r="P3111" i="1"/>
  <c r="P3113" i="1"/>
  <c r="P3114" i="1"/>
  <c r="P3115" i="1"/>
  <c r="P3116" i="1"/>
  <c r="P3117" i="1"/>
  <c r="P3119" i="1"/>
  <c r="P3120" i="1"/>
  <c r="P3121" i="1"/>
  <c r="P3122" i="1"/>
  <c r="P3123" i="1"/>
  <c r="P3127" i="1"/>
  <c r="P3128" i="1"/>
  <c r="P3130" i="1"/>
  <c r="P3131" i="1"/>
  <c r="P3132" i="1"/>
  <c r="P3134" i="1"/>
  <c r="P3135" i="1"/>
  <c r="P3136" i="1"/>
  <c r="P3138" i="1"/>
  <c r="P3139" i="1"/>
  <c r="P3140" i="1"/>
  <c r="P3141" i="1"/>
  <c r="P3143" i="1"/>
  <c r="P3144" i="1"/>
  <c r="P3148" i="1"/>
  <c r="P3149" i="1"/>
  <c r="P3150" i="1"/>
  <c r="P3152" i="1"/>
  <c r="P3151" i="1" s="1"/>
  <c r="P3154" i="1"/>
  <c r="P3155" i="1"/>
  <c r="P3156" i="1"/>
  <c r="P3157" i="1"/>
  <c r="P3158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4" i="1"/>
  <c r="P3178" i="1"/>
  <c r="P3177" i="1" s="1"/>
  <c r="P3180" i="1"/>
  <c r="P3181" i="1"/>
  <c r="P3182" i="1"/>
  <c r="P3200" i="1"/>
  <c r="P3202" i="1"/>
  <c r="P3203" i="1"/>
  <c r="P3204" i="1"/>
  <c r="P3205" i="1"/>
  <c r="P3206" i="1"/>
  <c r="P3208" i="1"/>
  <c r="P3210" i="1"/>
  <c r="P3211" i="1"/>
  <c r="P3212" i="1"/>
  <c r="P3213" i="1"/>
  <c r="P3214" i="1"/>
  <c r="P3215" i="1"/>
  <c r="P3216" i="1"/>
  <c r="P3217" i="1"/>
  <c r="P3219" i="1"/>
  <c r="P3220" i="1"/>
  <c r="P3221" i="1"/>
  <c r="P3224" i="1"/>
  <c r="P3227" i="1"/>
  <c r="P3230" i="1"/>
  <c r="P3231" i="1"/>
  <c r="P3232" i="1"/>
  <c r="P3233" i="1"/>
  <c r="P3240" i="1"/>
  <c r="P3254" i="1"/>
  <c r="P3256" i="1"/>
  <c r="P3257" i="1"/>
  <c r="P3258" i="1"/>
  <c r="P3259" i="1"/>
  <c r="P3260" i="1"/>
  <c r="P3262" i="1"/>
  <c r="P3264" i="1"/>
  <c r="P3265" i="1"/>
  <c r="P3266" i="1"/>
  <c r="P3267" i="1"/>
  <c r="P3268" i="1"/>
  <c r="P3269" i="1"/>
  <c r="P3271" i="1"/>
  <c r="P3272" i="1"/>
  <c r="P3273" i="1"/>
  <c r="P3274" i="1"/>
  <c r="P3275" i="1"/>
  <c r="P3276" i="1"/>
  <c r="P3277" i="1"/>
  <c r="P3281" i="1"/>
  <c r="P3283" i="1"/>
  <c r="P3282" i="1" s="1"/>
  <c r="P3285" i="1"/>
  <c r="P3286" i="1"/>
  <c r="P3309" i="1" s="1"/>
  <c r="P3287" i="1"/>
  <c r="P3291" i="1"/>
  <c r="P3290" i="1" s="1"/>
  <c r="P3295" i="1"/>
  <c r="P3296" i="1"/>
  <c r="P3298" i="1"/>
  <c r="P3297" i="1" s="1"/>
  <c r="P3300" i="1"/>
  <c r="P3299" i="1" s="1"/>
  <c r="P3301" i="1"/>
  <c r="P3349" i="1"/>
  <c r="P3365" i="1"/>
  <c r="P3370" i="1"/>
  <c r="P3373" i="1"/>
  <c r="P3380" i="1"/>
  <c r="P3381" i="1"/>
  <c r="P3383" i="1"/>
  <c r="P3384" i="1"/>
  <c r="P3385" i="1"/>
  <c r="P3386" i="1"/>
  <c r="P3387" i="1"/>
  <c r="P3388" i="1"/>
  <c r="P3389" i="1"/>
  <c r="P3390" i="1"/>
  <c r="P3391" i="1"/>
  <c r="P3392" i="1"/>
  <c r="P3394" i="1"/>
  <c r="P3395" i="1"/>
  <c r="P3397" i="1"/>
  <c r="P3398" i="1"/>
  <c r="P3399" i="1"/>
  <c r="P3400" i="1"/>
  <c r="P3401" i="1"/>
  <c r="P3402" i="1"/>
  <c r="P3403" i="1"/>
  <c r="P3404" i="1"/>
  <c r="P3406" i="1"/>
  <c r="P3407" i="1"/>
  <c r="P3408" i="1"/>
  <c r="P3409" i="1"/>
  <c r="P3410" i="1"/>
  <c r="P3411" i="1"/>
  <c r="P3412" i="1"/>
  <c r="P3413" i="1"/>
  <c r="P3414" i="1"/>
  <c r="P3420" i="1"/>
  <c r="P3421" i="1"/>
  <c r="P3435" i="1"/>
  <c r="P3436" i="1"/>
  <c r="P3437" i="1"/>
  <c r="P3444" i="1"/>
  <c r="P3451" i="1"/>
  <c r="P3453" i="1"/>
  <c r="P3454" i="1"/>
  <c r="P3455" i="1"/>
  <c r="P3456" i="1"/>
  <c r="P3457" i="1"/>
  <c r="P3459" i="1"/>
  <c r="P3458" i="1" s="1"/>
  <c r="P3461" i="1"/>
  <c r="P3462" i="1"/>
  <c r="P3463" i="1"/>
  <c r="P3464" i="1"/>
  <c r="P3465" i="1"/>
  <c r="P3466" i="1"/>
  <c r="P3467" i="1"/>
  <c r="P3468" i="1"/>
  <c r="P3470" i="1"/>
  <c r="P3471" i="1"/>
  <c r="P3472" i="1"/>
  <c r="P3478" i="1"/>
  <c r="P3477" i="1" s="1"/>
  <c r="P3476" i="1" s="1"/>
  <c r="P3485" i="1"/>
  <c r="P3492" i="1"/>
  <c r="P3494" i="1"/>
  <c r="P3495" i="1"/>
  <c r="P3496" i="1"/>
  <c r="P3497" i="1"/>
  <c r="P3498" i="1"/>
  <c r="P3500" i="1"/>
  <c r="P3499" i="1" s="1"/>
  <c r="P3502" i="1"/>
  <c r="P3503" i="1"/>
  <c r="P3504" i="1"/>
  <c r="P3505" i="1"/>
  <c r="P3506" i="1"/>
  <c r="P3507" i="1"/>
  <c r="P3508" i="1"/>
  <c r="P3510" i="1"/>
  <c r="P3511" i="1"/>
  <c r="P3514" i="1"/>
  <c r="P3513" i="1" s="1"/>
  <c r="P3512" i="1" s="1"/>
  <c r="P3517" i="1"/>
  <c r="P3516" i="1" s="1"/>
  <c r="P3515" i="1" s="1"/>
  <c r="P3524" i="1"/>
  <c r="P3531" i="1"/>
  <c r="P3533" i="1"/>
  <c r="P3534" i="1"/>
  <c r="P3535" i="1"/>
  <c r="P3536" i="1"/>
  <c r="P3537" i="1"/>
  <c r="P3539" i="1"/>
  <c r="P3538" i="1" s="1"/>
  <c r="P3541" i="1"/>
  <c r="P3542" i="1"/>
  <c r="P3543" i="1"/>
  <c r="P3544" i="1"/>
  <c r="P3545" i="1"/>
  <c r="P3546" i="1"/>
  <c r="P3547" i="1"/>
  <c r="P3548" i="1"/>
  <c r="P3550" i="1"/>
  <c r="P3551" i="1"/>
  <c r="P3552" i="1"/>
  <c r="P3555" i="1"/>
  <c r="P3556" i="1"/>
  <c r="P3557" i="1"/>
  <c r="P3560" i="1"/>
  <c r="P3561" i="1"/>
  <c r="P3562" i="1"/>
  <c r="P3569" i="1"/>
  <c r="P3576" i="1"/>
  <c r="P3578" i="1"/>
  <c r="P3579" i="1"/>
  <c r="P3580" i="1"/>
  <c r="P3581" i="1"/>
  <c r="P3582" i="1"/>
  <c r="P3584" i="1"/>
  <c r="P3583" i="1" s="1"/>
  <c r="P3586" i="1"/>
  <c r="P3587" i="1"/>
  <c r="P3588" i="1"/>
  <c r="P3589" i="1"/>
  <c r="P3590" i="1"/>
  <c r="P3591" i="1"/>
  <c r="P3592" i="1"/>
  <c r="P3594" i="1"/>
  <c r="P3595" i="1"/>
  <c r="P3596" i="1"/>
  <c r="P3599" i="1"/>
  <c r="P3600" i="1"/>
  <c r="P3603" i="1"/>
  <c r="P3606" i="1"/>
  <c r="P3607" i="1"/>
  <c r="P3608" i="1"/>
  <c r="P3611" i="1"/>
  <c r="P3618" i="1"/>
  <c r="P3625" i="1"/>
  <c r="P3627" i="1"/>
  <c r="P3628" i="1"/>
  <c r="P3629" i="1"/>
  <c r="P3630" i="1"/>
  <c r="P3631" i="1"/>
  <c r="P3633" i="1"/>
  <c r="P3632" i="1" s="1"/>
  <c r="P3635" i="1"/>
  <c r="P3636" i="1"/>
  <c r="P3637" i="1"/>
  <c r="P3638" i="1"/>
  <c r="P3639" i="1"/>
  <c r="P3640" i="1"/>
  <c r="P3641" i="1"/>
  <c r="P3642" i="1"/>
  <c r="P3644" i="1"/>
  <c r="P3645" i="1"/>
  <c r="P3646" i="1"/>
  <c r="P3649" i="1"/>
  <c r="P3650" i="1"/>
  <c r="P3651" i="1"/>
  <c r="P3654" i="1"/>
  <c r="P3655" i="1"/>
  <c r="P3656" i="1"/>
  <c r="P3663" i="1"/>
  <c r="P3670" i="1"/>
  <c r="P3669" i="1" s="1"/>
  <c r="P3668" i="1" s="1"/>
  <c r="P3671" i="1" s="1"/>
  <c r="P3675" i="1" s="1"/>
  <c r="P3676" i="1" s="1"/>
  <c r="P3677" i="1"/>
  <c r="P3684" i="1"/>
  <c r="P3686" i="1"/>
  <c r="P3687" i="1"/>
  <c r="P3688" i="1"/>
  <c r="P3689" i="1"/>
  <c r="P3690" i="1"/>
  <c r="P3692" i="1"/>
  <c r="P3691" i="1" s="1"/>
  <c r="P3694" i="1"/>
  <c r="P3695" i="1"/>
  <c r="P3696" i="1"/>
  <c r="P3697" i="1"/>
  <c r="P3698" i="1"/>
  <c r="P3699" i="1"/>
  <c r="P3700" i="1"/>
  <c r="P3701" i="1"/>
  <c r="P3703" i="1"/>
  <c r="P3704" i="1"/>
  <c r="P3707" i="1"/>
  <c r="P3708" i="1"/>
  <c r="P3709" i="1"/>
  <c r="P3713" i="1"/>
  <c r="P3714" i="1"/>
  <c r="P3715" i="1"/>
  <c r="P3722" i="1"/>
  <c r="P3729" i="1"/>
  <c r="P3731" i="1"/>
  <c r="P3732" i="1"/>
  <c r="P3733" i="1"/>
  <c r="P3734" i="1"/>
  <c r="P3735" i="1"/>
  <c r="P3737" i="1"/>
  <c r="P3736" i="1" s="1"/>
  <c r="P3739" i="1"/>
  <c r="P3740" i="1"/>
  <c r="P3741" i="1"/>
  <c r="P3742" i="1"/>
  <c r="P3743" i="1"/>
  <c r="P3744" i="1"/>
  <c r="P3745" i="1"/>
  <c r="P3746" i="1"/>
  <c r="P3748" i="1"/>
  <c r="P3749" i="1"/>
  <c r="P3750" i="1"/>
  <c r="P3753" i="1"/>
  <c r="P3752" i="1" s="1"/>
  <c r="P3751" i="1" s="1"/>
  <c r="P3756" i="1"/>
  <c r="P3757" i="1"/>
  <c r="P3764" i="1"/>
  <c r="P3771" i="1"/>
  <c r="P3773" i="1"/>
  <c r="P3774" i="1"/>
  <c r="P3775" i="1"/>
  <c r="P3776" i="1"/>
  <c r="P3777" i="1"/>
  <c r="P3779" i="1"/>
  <c r="P3778" i="1" s="1"/>
  <c r="P3781" i="1"/>
  <c r="P3782" i="1"/>
  <c r="P3783" i="1"/>
  <c r="P3784" i="1"/>
  <c r="P3785" i="1"/>
  <c r="P3786" i="1"/>
  <c r="P3787" i="1"/>
  <c r="P3788" i="1"/>
  <c r="P3790" i="1"/>
  <c r="P3791" i="1"/>
  <c r="P3792" i="1"/>
  <c r="P3795" i="1"/>
  <c r="P3796" i="1"/>
  <c r="P3797" i="1"/>
  <c r="P3800" i="1"/>
  <c r="P3801" i="1"/>
  <c r="P3802" i="1"/>
  <c r="P3809" i="1"/>
  <c r="P3816" i="1"/>
  <c r="P3818" i="1"/>
  <c r="P3819" i="1"/>
  <c r="P3820" i="1"/>
  <c r="P3821" i="1"/>
  <c r="P3822" i="1"/>
  <c r="P3824" i="1"/>
  <c r="P3823" i="1" s="1"/>
  <c r="P3826" i="1"/>
  <c r="P3827" i="1"/>
  <c r="P3828" i="1"/>
  <c r="P3829" i="1"/>
  <c r="P3830" i="1"/>
  <c r="P3831" i="1"/>
  <c r="P3832" i="1"/>
  <c r="P3833" i="1"/>
  <c r="P3835" i="1"/>
  <c r="P3836" i="1"/>
  <c r="P3837" i="1"/>
  <c r="P3838" i="1"/>
  <c r="P3841" i="1"/>
  <c r="P3842" i="1"/>
  <c r="P3843" i="1"/>
  <c r="P3846" i="1"/>
  <c r="P3847" i="1"/>
  <c r="P3848" i="1"/>
  <c r="P3855" i="1"/>
  <c r="P3862" i="1"/>
  <c r="P3864" i="1"/>
  <c r="P3865" i="1"/>
  <c r="P3866" i="1"/>
  <c r="P3867" i="1"/>
  <c r="P3868" i="1"/>
  <c r="P3870" i="1"/>
  <c r="P3869" i="1" s="1"/>
  <c r="P3872" i="1"/>
  <c r="P3873" i="1"/>
  <c r="P3874" i="1"/>
  <c r="P3875" i="1"/>
  <c r="P3876" i="1"/>
  <c r="P3877" i="1"/>
  <c r="P3878" i="1"/>
  <c r="P3879" i="1"/>
  <c r="P3881" i="1"/>
  <c r="P3882" i="1"/>
  <c r="P3883" i="1"/>
  <c r="P3884" i="1"/>
  <c r="P3887" i="1"/>
  <c r="P3888" i="1"/>
  <c r="P3889" i="1"/>
  <c r="P3892" i="1"/>
  <c r="P3893" i="1"/>
  <c r="P3900" i="1"/>
  <c r="P3907" i="1"/>
  <c r="P3909" i="1"/>
  <c r="P3910" i="1"/>
  <c r="P3911" i="1"/>
  <c r="P3912" i="1"/>
  <c r="P3913" i="1"/>
  <c r="P3915" i="1"/>
  <c r="P3914" i="1" s="1"/>
  <c r="P3917" i="1"/>
  <c r="P3918" i="1"/>
  <c r="P3919" i="1"/>
  <c r="P3920" i="1"/>
  <c r="P3921" i="1"/>
  <c r="P3922" i="1"/>
  <c r="P3923" i="1"/>
  <c r="P3925" i="1"/>
  <c r="P3926" i="1"/>
  <c r="P3927" i="1"/>
  <c r="P3930" i="1"/>
  <c r="P3931" i="1"/>
  <c r="P3934" i="1"/>
  <c r="P3938" i="1"/>
  <c r="P3937" i="1" s="1"/>
  <c r="P3936" i="1" s="1"/>
  <c r="P3945" i="1"/>
  <c r="P3952" i="1"/>
  <c r="P3954" i="1"/>
  <c r="P3955" i="1"/>
  <c r="P3956" i="1"/>
  <c r="P3957" i="1"/>
  <c r="P3958" i="1"/>
  <c r="P3960" i="1"/>
  <c r="P3959" i="1" s="1"/>
  <c r="P3962" i="1"/>
  <c r="P3963" i="1"/>
  <c r="P3964" i="1"/>
  <c r="P3965" i="1"/>
  <c r="P3966" i="1"/>
  <c r="P3967" i="1"/>
  <c r="P3968" i="1"/>
  <c r="P3969" i="1"/>
  <c r="P3971" i="1"/>
  <c r="P3972" i="1"/>
  <c r="P3973" i="1"/>
  <c r="P3976" i="1"/>
  <c r="P3977" i="1"/>
  <c r="P3978" i="1"/>
  <c r="P3981" i="1"/>
  <c r="P3982" i="1"/>
  <c r="P3989" i="1"/>
  <c r="P3996" i="1"/>
  <c r="P3998" i="1"/>
  <c r="P3999" i="1"/>
  <c r="P4000" i="1"/>
  <c r="P4001" i="1"/>
  <c r="P4002" i="1"/>
  <c r="P4004" i="1"/>
  <c r="P4003" i="1" s="1"/>
  <c r="P4006" i="1"/>
  <c r="P4007" i="1"/>
  <c r="P4008" i="1"/>
  <c r="P4009" i="1"/>
  <c r="P4010" i="1"/>
  <c r="P4011" i="1"/>
  <c r="P4012" i="1"/>
  <c r="P4013" i="1"/>
  <c r="P4015" i="1"/>
  <c r="P4016" i="1"/>
  <c r="P4017" i="1"/>
  <c r="P4020" i="1"/>
  <c r="P4021" i="1"/>
  <c r="P4024" i="1"/>
  <c r="P4025" i="1"/>
  <c r="P4026" i="1"/>
  <c r="P4033" i="1"/>
  <c r="P4040" i="1"/>
  <c r="P4039" i="1" s="1"/>
  <c r="P4038" i="1" s="1"/>
  <c r="P4041" i="1" s="1"/>
  <c r="P4045" i="1" s="1"/>
  <c r="P4046" i="1" s="1"/>
  <c r="P4047" i="1"/>
  <c r="P4054" i="1"/>
  <c r="P4056" i="1"/>
  <c r="P4057" i="1"/>
  <c r="P4058" i="1"/>
  <c r="P4060" i="1"/>
  <c r="P4062" i="1"/>
  <c r="P4061" i="1" s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9" i="1"/>
  <c r="P4080" i="1"/>
  <c r="P4081" i="1"/>
  <c r="P4084" i="1"/>
  <c r="P4085" i="1"/>
  <c r="P4087" i="1"/>
  <c r="P4088" i="1"/>
  <c r="P4100" i="1"/>
  <c r="P4102" i="1"/>
  <c r="P4103" i="1"/>
  <c r="P4104" i="1"/>
  <c r="P4105" i="1"/>
  <c r="P4106" i="1"/>
  <c r="P4108" i="1"/>
  <c r="P4107" i="1" s="1"/>
  <c r="P4110" i="1"/>
  <c r="P4111" i="1"/>
  <c r="P4112" i="1"/>
  <c r="P4113" i="1"/>
  <c r="P4114" i="1"/>
  <c r="P4115" i="1"/>
  <c r="P4116" i="1"/>
  <c r="P4117" i="1"/>
  <c r="P4119" i="1"/>
  <c r="P4120" i="1"/>
  <c r="P4121" i="1"/>
  <c r="P4122" i="1"/>
  <c r="P4125" i="1"/>
  <c r="P4126" i="1"/>
  <c r="P4127" i="1"/>
  <c r="P4130" i="1"/>
  <c r="P4131" i="1"/>
  <c r="P4132" i="1"/>
  <c r="P4133" i="1"/>
  <c r="P4134" i="1"/>
  <c r="P4146" i="1"/>
  <c r="P4148" i="1"/>
  <c r="P4149" i="1"/>
  <c r="P4150" i="1"/>
  <c r="P4151" i="1"/>
  <c r="P4152" i="1"/>
  <c r="P4154" i="1"/>
  <c r="P4153" i="1" s="1"/>
  <c r="P4156" i="1"/>
  <c r="P4157" i="1"/>
  <c r="P4158" i="1"/>
  <c r="P4159" i="1"/>
  <c r="P4160" i="1"/>
  <c r="P4161" i="1"/>
  <c r="P4162" i="1"/>
  <c r="P4163" i="1"/>
  <c r="P4165" i="1"/>
  <c r="P4166" i="1"/>
  <c r="P4167" i="1"/>
  <c r="P4170" i="1"/>
  <c r="P4171" i="1"/>
  <c r="P4172" i="1"/>
  <c r="P4175" i="1"/>
  <c r="P4176" i="1"/>
  <c r="P4183" i="1"/>
  <c r="P4190" i="1"/>
  <c r="P4192" i="1"/>
  <c r="P4193" i="1"/>
  <c r="P4194" i="1"/>
  <c r="P4195" i="1"/>
  <c r="P4196" i="1"/>
  <c r="P4198" i="1"/>
  <c r="P4197" i="1" s="1"/>
  <c r="P4200" i="1"/>
  <c r="P4201" i="1"/>
  <c r="P4202" i="1"/>
  <c r="P4203" i="1"/>
  <c r="P4204" i="1"/>
  <c r="P4205" i="1"/>
  <c r="P4206" i="1"/>
  <c r="P4207" i="1"/>
  <c r="P4209" i="1"/>
  <c r="P4210" i="1"/>
  <c r="P4211" i="1"/>
  <c r="P4214" i="1"/>
  <c r="P4215" i="1"/>
  <c r="P4216" i="1"/>
  <c r="P4219" i="1"/>
  <c r="P4220" i="1"/>
  <c r="P4221" i="1"/>
  <c r="P4222" i="1"/>
  <c r="P4229" i="1"/>
  <c r="P4236" i="1"/>
  <c r="P4238" i="1"/>
  <c r="P4239" i="1"/>
  <c r="P4240" i="1"/>
  <c r="P4241" i="1"/>
  <c r="P4242" i="1"/>
  <c r="P4244" i="1"/>
  <c r="P4243" i="1" s="1"/>
  <c r="P4246" i="1"/>
  <c r="P4247" i="1"/>
  <c r="P4248" i="1"/>
  <c r="P4249" i="1"/>
  <c r="P4250" i="1"/>
  <c r="P4251" i="1"/>
  <c r="P4252" i="1"/>
  <c r="P4253" i="1"/>
  <c r="P4255" i="1"/>
  <c r="P4256" i="1"/>
  <c r="P4257" i="1"/>
  <c r="P4258" i="1"/>
  <c r="P4261" i="1"/>
  <c r="P4262" i="1"/>
  <c r="P4265" i="1"/>
  <c r="P4264" i="1" s="1"/>
  <c r="P4263" i="1" s="1"/>
  <c r="P4272" i="1"/>
  <c r="P4279" i="1"/>
  <c r="P4281" i="1"/>
  <c r="P4282" i="1"/>
  <c r="P4283" i="1"/>
  <c r="P4284" i="1"/>
  <c r="P4285" i="1"/>
  <c r="P4287" i="1"/>
  <c r="P4286" i="1" s="1"/>
  <c r="P4289" i="1"/>
  <c r="P4290" i="1"/>
  <c r="P4291" i="1"/>
  <c r="P4292" i="1"/>
  <c r="P4293" i="1"/>
  <c r="P4294" i="1"/>
  <c r="P4295" i="1"/>
  <c r="P4296" i="1"/>
  <c r="P4298" i="1"/>
  <c r="P4299" i="1"/>
  <c r="P4300" i="1"/>
  <c r="P4303" i="1"/>
  <c r="P4304" i="1"/>
  <c r="P4305" i="1"/>
  <c r="P4308" i="1"/>
  <c r="P4309" i="1"/>
  <c r="P4316" i="1"/>
  <c r="P4323" i="1"/>
  <c r="P4325" i="1"/>
  <c r="P4326" i="1"/>
  <c r="P4327" i="1"/>
  <c r="P4328" i="1"/>
  <c r="P4329" i="1"/>
  <c r="P4331" i="1"/>
  <c r="P4330" i="1" s="1"/>
  <c r="P4333" i="1"/>
  <c r="P4334" i="1"/>
  <c r="P4335" i="1"/>
  <c r="P4336" i="1"/>
  <c r="P4337" i="1"/>
  <c r="P4338" i="1"/>
  <c r="P4339" i="1"/>
  <c r="P4340" i="1"/>
  <c r="P4342" i="1"/>
  <c r="P4343" i="1"/>
  <c r="P4344" i="1"/>
  <c r="P4347" i="1"/>
  <c r="P4348" i="1"/>
  <c r="P4349" i="1"/>
  <c r="P4352" i="1"/>
  <c r="P4353" i="1"/>
  <c r="P4354" i="1"/>
  <c r="P4361" i="1"/>
  <c r="P4368" i="1"/>
  <c r="P4370" i="1"/>
  <c r="P4371" i="1"/>
  <c r="P4372" i="1"/>
  <c r="P4373" i="1"/>
  <c r="P4374" i="1"/>
  <c r="P4376" i="1"/>
  <c r="P4375" i="1" s="1"/>
  <c r="P4378" i="1"/>
  <c r="P4379" i="1"/>
  <c r="P4380" i="1"/>
  <c r="P4381" i="1"/>
  <c r="P4382" i="1"/>
  <c r="P4383" i="1"/>
  <c r="P4384" i="1"/>
  <c r="P4385" i="1"/>
  <c r="P4387" i="1"/>
  <c r="P4388" i="1"/>
  <c r="P4389" i="1"/>
  <c r="P4390" i="1"/>
  <c r="P4393" i="1"/>
  <c r="P4394" i="1"/>
  <c r="P4395" i="1"/>
  <c r="P4398" i="1"/>
  <c r="P4399" i="1"/>
  <c r="P4400" i="1"/>
  <c r="P4407" i="1"/>
  <c r="P4414" i="1"/>
  <c r="P4416" i="1"/>
  <c r="P4417" i="1"/>
  <c r="P4418" i="1"/>
  <c r="P4419" i="1"/>
  <c r="P4420" i="1"/>
  <c r="P4422" i="1"/>
  <c r="P4421" i="1" s="1"/>
  <c r="P4424" i="1"/>
  <c r="P4425" i="1"/>
  <c r="P4426" i="1"/>
  <c r="P4427" i="1"/>
  <c r="P4428" i="1"/>
  <c r="P4429" i="1"/>
  <c r="P4430" i="1"/>
  <c r="P4431" i="1"/>
  <c r="P4433" i="1"/>
  <c r="P4434" i="1"/>
  <c r="P4435" i="1"/>
  <c r="P4436" i="1"/>
  <c r="P4439" i="1"/>
  <c r="P4440" i="1"/>
  <c r="P4441" i="1"/>
  <c r="P4444" i="1"/>
  <c r="P4445" i="1"/>
  <c r="P4446" i="1"/>
  <c r="P4447" i="1"/>
  <c r="P4460" i="1"/>
  <c r="P4462" i="1"/>
  <c r="P4463" i="1"/>
  <c r="P4464" i="1"/>
  <c r="P4465" i="1"/>
  <c r="P4466" i="1"/>
  <c r="P4468" i="1"/>
  <c r="P4467" i="1" s="1"/>
  <c r="P4470" i="1"/>
  <c r="P4471" i="1"/>
  <c r="P4472" i="1"/>
  <c r="P4473" i="1"/>
  <c r="P4474" i="1"/>
  <c r="P4475" i="1"/>
  <c r="P4476" i="1"/>
  <c r="P4477" i="1"/>
  <c r="P4479" i="1"/>
  <c r="P4480" i="1"/>
  <c r="P4481" i="1"/>
  <c r="P4484" i="1"/>
  <c r="P4485" i="1"/>
  <c r="P4486" i="1"/>
  <c r="P4489" i="1"/>
  <c r="P4490" i="1"/>
  <c r="P4491" i="1"/>
  <c r="P4498" i="1"/>
  <c r="P4505" i="1"/>
  <c r="P4507" i="1"/>
  <c r="P4508" i="1"/>
  <c r="P4509" i="1"/>
  <c r="P4510" i="1"/>
  <c r="P4511" i="1"/>
  <c r="P4513" i="1"/>
  <c r="P4512" i="1" s="1"/>
  <c r="P4515" i="1"/>
  <c r="P4516" i="1"/>
  <c r="P4517" i="1"/>
  <c r="P4518" i="1"/>
  <c r="P4519" i="1"/>
  <c r="P4520" i="1"/>
  <c r="P4521" i="1"/>
  <c r="P4522" i="1"/>
  <c r="P4524" i="1"/>
  <c r="P4525" i="1"/>
  <c r="P4526" i="1"/>
  <c r="P4529" i="1"/>
  <c r="P4530" i="1"/>
  <c r="P4531" i="1"/>
  <c r="P4534" i="1"/>
  <c r="P4533" i="1" s="1"/>
  <c r="P4532" i="1" s="1"/>
  <c r="P4537" i="1"/>
  <c r="P4538" i="1"/>
  <c r="P4539" i="1"/>
  <c r="P4542" i="1"/>
  <c r="P4541" i="1" s="1"/>
  <c r="P4540" i="1" s="1"/>
  <c r="P4549" i="1"/>
  <c r="P4556" i="1"/>
  <c r="P4558" i="1"/>
  <c r="P4559" i="1"/>
  <c r="P4560" i="1"/>
  <c r="P4561" i="1"/>
  <c r="P4562" i="1"/>
  <c r="P4564" i="1"/>
  <c r="P4563" i="1" s="1"/>
  <c r="P4566" i="1"/>
  <c r="P4567" i="1"/>
  <c r="P4568" i="1"/>
  <c r="P4569" i="1"/>
  <c r="P4570" i="1"/>
  <c r="P4571" i="1"/>
  <c r="P4572" i="1"/>
  <c r="P4573" i="1"/>
  <c r="P4575" i="1"/>
  <c r="P4576" i="1"/>
  <c r="P4577" i="1"/>
  <c r="P4580" i="1"/>
  <c r="P4579" i="1" s="1"/>
  <c r="P4578" i="1" s="1"/>
  <c r="P4583" i="1"/>
  <c r="P4582" i="1" s="1"/>
  <c r="P4581" i="1" s="1"/>
  <c r="P4597" i="1"/>
  <c r="P4599" i="1"/>
  <c r="P4600" i="1"/>
  <c r="P4601" i="1"/>
  <c r="P4602" i="1"/>
  <c r="P4603" i="1"/>
  <c r="P4605" i="1"/>
  <c r="P4604" i="1" s="1"/>
  <c r="P4607" i="1"/>
  <c r="P4608" i="1"/>
  <c r="P4609" i="1"/>
  <c r="P4610" i="1"/>
  <c r="P4611" i="1"/>
  <c r="P4612" i="1"/>
  <c r="P4613" i="1"/>
  <c r="P4614" i="1"/>
  <c r="P4616" i="1"/>
  <c r="P4617" i="1"/>
  <c r="P4618" i="1"/>
  <c r="P4621" i="1"/>
  <c r="P4622" i="1"/>
  <c r="P4623" i="1"/>
  <c r="P4626" i="1"/>
  <c r="P4627" i="1"/>
  <c r="P4628" i="1"/>
  <c r="P4635" i="1"/>
  <c r="P4642" i="1"/>
  <c r="P4644" i="1"/>
  <c r="P4645" i="1"/>
  <c r="P4646" i="1"/>
  <c r="P4647" i="1"/>
  <c r="P4649" i="1"/>
  <c r="P4648" i="1" s="1"/>
  <c r="P4651" i="1"/>
  <c r="P4652" i="1"/>
  <c r="P4653" i="1"/>
  <c r="P4654" i="1"/>
  <c r="P4655" i="1"/>
  <c r="P4656" i="1"/>
  <c r="P4657" i="1"/>
  <c r="P4658" i="1"/>
  <c r="P4660" i="1"/>
  <c r="P4661" i="1"/>
  <c r="P4662" i="1"/>
  <c r="P4665" i="1"/>
  <c r="P4664" i="1" s="1"/>
  <c r="P4663" i="1" s="1"/>
  <c r="P4668" i="1"/>
  <c r="P4667" i="1" s="1"/>
  <c r="P4666" i="1" s="1"/>
  <c r="P4675" i="1"/>
  <c r="P4682" i="1"/>
  <c r="P4684" i="1"/>
  <c r="P4685" i="1"/>
  <c r="P4686" i="1"/>
  <c r="P4687" i="1"/>
  <c r="P4689" i="1"/>
  <c r="P4688" i="1" s="1"/>
  <c r="P4691" i="1"/>
  <c r="P4692" i="1"/>
  <c r="P4693" i="1"/>
  <c r="P4694" i="1"/>
  <c r="P4695" i="1"/>
  <c r="P4696" i="1"/>
  <c r="P4697" i="1"/>
  <c r="P4699" i="1"/>
  <c r="P4700" i="1"/>
  <c r="P4701" i="1"/>
  <c r="P4704" i="1"/>
  <c r="P4703" i="1" s="1"/>
  <c r="P4702" i="1" s="1"/>
  <c r="P4707" i="1"/>
  <c r="P4708" i="1"/>
  <c r="P4709" i="1"/>
  <c r="P4716" i="1"/>
  <c r="P4730" i="1"/>
  <c r="P4732" i="1"/>
  <c r="P4733" i="1"/>
  <c r="P4734" i="1"/>
  <c r="P4735" i="1"/>
  <c r="P4736" i="1"/>
  <c r="P4738" i="1"/>
  <c r="P4740" i="1"/>
  <c r="P4741" i="1"/>
  <c r="P4742" i="1"/>
  <c r="P4743" i="1"/>
  <c r="P4744" i="1"/>
  <c r="P4745" i="1"/>
  <c r="P4746" i="1"/>
  <c r="P4747" i="1"/>
  <c r="P4749" i="1"/>
  <c r="P4750" i="1"/>
  <c r="P4751" i="1"/>
  <c r="P4754" i="1"/>
  <c r="P4756" i="1"/>
  <c r="P4761" i="1"/>
  <c r="P21" i="1" l="1"/>
  <c r="AH21" i="1"/>
  <c r="AZ21" i="1"/>
  <c r="P72" i="1"/>
  <c r="P71" i="1" s="1"/>
  <c r="AH72" i="1"/>
  <c r="AH71" i="1" s="1"/>
  <c r="AH3933" i="1"/>
  <c r="AH3932" i="1" s="1"/>
  <c r="AZ3933" i="1"/>
  <c r="AZ3932" i="1" s="1"/>
  <c r="P3933" i="1"/>
  <c r="P3932" i="1" s="1"/>
  <c r="P3358" i="1"/>
  <c r="AH3358" i="1"/>
  <c r="AZ3358" i="1"/>
  <c r="AH2302" i="1"/>
  <c r="AH2974" i="1"/>
  <c r="AZ2974" i="1"/>
  <c r="AH3711" i="1"/>
  <c r="AH3710" i="1" s="1"/>
  <c r="AZ3711" i="1"/>
  <c r="AZ3710" i="1" s="1"/>
  <c r="P3711" i="1"/>
  <c r="P3710" i="1" s="1"/>
  <c r="P2302" i="1"/>
  <c r="P2974" i="1"/>
  <c r="AZ2302" i="1"/>
  <c r="AZ1969" i="1"/>
  <c r="AZ1960" i="1" s="1"/>
  <c r="AH2297" i="1"/>
  <c r="AH2023" i="1"/>
  <c r="AH1676" i="1" s="1"/>
  <c r="P2023" i="1"/>
  <c r="P2020" i="1" s="1"/>
  <c r="P2019" i="1" s="1"/>
  <c r="AZ2023" i="1"/>
  <c r="AZ1676" i="1" s="1"/>
  <c r="P1969" i="1"/>
  <c r="P1960" i="1" s="1"/>
  <c r="AH1969" i="1"/>
  <c r="AH1960" i="1" s="1"/>
  <c r="AH2899" i="1"/>
  <c r="AH3980" i="1"/>
  <c r="AH3979" i="1" s="1"/>
  <c r="AH3702" i="1"/>
  <c r="AH3693" i="1" s="1"/>
  <c r="AH2235" i="1"/>
  <c r="AH2234" i="1" s="1"/>
  <c r="AZ3142" i="1"/>
  <c r="AZ3126" i="1"/>
  <c r="AZ3190" i="1"/>
  <c r="AZ3755" i="1"/>
  <c r="AZ3754" i="1" s="1"/>
  <c r="AZ2714" i="1"/>
  <c r="AZ1231" i="1"/>
  <c r="AZ1230" i="1" s="1"/>
  <c r="AZ736" i="1"/>
  <c r="AZ735" i="1" s="1"/>
  <c r="AZ490" i="1"/>
  <c r="AZ489" i="1" s="1"/>
  <c r="AZ404" i="1"/>
  <c r="AZ403" i="1" s="1"/>
  <c r="AZ198" i="1"/>
  <c r="AZ197" i="1" s="1"/>
  <c r="AZ2824" i="1"/>
  <c r="AZ2152" i="1"/>
  <c r="AZ2151" i="1" s="1"/>
  <c r="AZ1397" i="1"/>
  <c r="AZ1396" i="1" s="1"/>
  <c r="AZ1190" i="1"/>
  <c r="AZ1189" i="1" s="1"/>
  <c r="AZ982" i="1"/>
  <c r="AZ981" i="1" s="1"/>
  <c r="AZ486" i="1"/>
  <c r="AZ484" i="1" s="1"/>
  <c r="AZ483" i="1" s="1"/>
  <c r="AZ365" i="1"/>
  <c r="AZ364" i="1" s="1"/>
  <c r="AZ281" i="1"/>
  <c r="AZ280" i="1" s="1"/>
  <c r="AZ695" i="1"/>
  <c r="AZ694" i="1" s="1"/>
  <c r="AZ3929" i="1"/>
  <c r="AZ3928" i="1" s="1"/>
  <c r="AZ3419" i="1"/>
  <c r="AZ2394" i="1"/>
  <c r="AZ2392" i="1" s="1"/>
  <c r="AZ2391" i="1" s="1"/>
  <c r="AZ1935" i="1"/>
  <c r="AZ1934" i="1" s="1"/>
  <c r="AZ1851" i="1"/>
  <c r="AZ1850" i="1" s="1"/>
  <c r="AZ1610" i="1"/>
  <c r="AZ1356" i="1"/>
  <c r="AZ1355" i="1" s="1"/>
  <c r="AZ1272" i="1"/>
  <c r="AZ1271" i="1" s="1"/>
  <c r="AZ941" i="1"/>
  <c r="AZ940" i="1" s="1"/>
  <c r="AZ814" i="1"/>
  <c r="AZ813" i="1" s="1"/>
  <c r="AZ531" i="1"/>
  <c r="AZ530" i="1" s="1"/>
  <c r="AZ240" i="1"/>
  <c r="AZ239" i="1" s="1"/>
  <c r="AZ150" i="1"/>
  <c r="AZ142" i="1" s="1"/>
  <c r="AH4260" i="1"/>
  <c r="AH4259" i="1" s="1"/>
  <c r="AH3891" i="1"/>
  <c r="AH3890" i="1" s="1"/>
  <c r="AH3509" i="1"/>
  <c r="AH3501" i="1" s="1"/>
  <c r="AH3189" i="1"/>
  <c r="AH2942" i="1"/>
  <c r="AH2626" i="1"/>
  <c r="AH2625" i="1" s="1"/>
  <c r="AH1809" i="1"/>
  <c r="AH1808" i="1" s="1"/>
  <c r="P2714" i="1"/>
  <c r="P1851" i="1"/>
  <c r="P1850" i="1" s="1"/>
  <c r="P1397" i="1"/>
  <c r="P1396" i="1" s="1"/>
  <c r="P1231" i="1"/>
  <c r="P1230" i="1" s="1"/>
  <c r="P941" i="1"/>
  <c r="P940" i="1" s="1"/>
  <c r="P814" i="1"/>
  <c r="P813" i="1" s="1"/>
  <c r="P736" i="1"/>
  <c r="P735" i="1" s="1"/>
  <c r="P490" i="1"/>
  <c r="P489" i="1" s="1"/>
  <c r="P4706" i="1"/>
  <c r="P4705" i="1" s="1"/>
  <c r="P4659" i="1"/>
  <c r="P4650" i="1" s="1"/>
  <c r="P4528" i="1"/>
  <c r="P4527" i="1" s="1"/>
  <c r="P4174" i="1"/>
  <c r="P4173" i="1" s="1"/>
  <c r="P4164" i="1"/>
  <c r="P4155" i="1" s="1"/>
  <c r="P4019" i="1"/>
  <c r="P4018" i="1" s="1"/>
  <c r="P3648" i="1"/>
  <c r="P3647" i="1" s="1"/>
  <c r="P3605" i="1"/>
  <c r="P3604" i="1" s="1"/>
  <c r="P3593" i="1"/>
  <c r="P3585" i="1" s="1"/>
  <c r="P3469" i="1"/>
  <c r="P3460" i="1" s="1"/>
  <c r="P2957" i="1"/>
  <c r="P2939" i="1"/>
  <c r="P2896" i="1"/>
  <c r="P2839" i="1"/>
  <c r="P2838" i="1" s="1"/>
  <c r="P2837" i="1" s="1"/>
  <c r="P2816" i="1"/>
  <c r="P2720" i="1"/>
  <c r="P2677" i="1"/>
  <c r="P2622" i="1"/>
  <c r="P2621" i="1" s="1"/>
  <c r="P2620" i="1" s="1"/>
  <c r="AH4174" i="1"/>
  <c r="AH4173" i="1" s="1"/>
  <c r="AH4019" i="1"/>
  <c r="AH4018" i="1" s="1"/>
  <c r="AH3192" i="1"/>
  <c r="AH2939" i="1"/>
  <c r="AH2896" i="1"/>
  <c r="AH2839" i="1"/>
  <c r="AH2838" i="1" s="1"/>
  <c r="AH2837" i="1" s="1"/>
  <c r="AH2816" i="1"/>
  <c r="AH2720" i="1"/>
  <c r="AH2677" i="1"/>
  <c r="AH2622" i="1"/>
  <c r="AH2621" i="1" s="1"/>
  <c r="AH2620" i="1" s="1"/>
  <c r="AH2109" i="1"/>
  <c r="AH2108" i="1" s="1"/>
  <c r="AH1680" i="1"/>
  <c r="AH1107" i="1"/>
  <c r="AH1106" i="1" s="1"/>
  <c r="AH859" i="1"/>
  <c r="AH858" i="1" s="1"/>
  <c r="AH655" i="1"/>
  <c r="AH654" i="1" s="1"/>
  <c r="AH445" i="1"/>
  <c r="AH444" i="1" s="1"/>
  <c r="AH323" i="1"/>
  <c r="AH322" i="1" s="1"/>
  <c r="AZ4748" i="1"/>
  <c r="AZ2235" i="1"/>
  <c r="AZ2234" i="1" s="1"/>
  <c r="AZ1809" i="1"/>
  <c r="AZ1808" i="1" s="1"/>
  <c r="AZ1626" i="1"/>
  <c r="AZ1560" i="1"/>
  <c r="AZ4574" i="1"/>
  <c r="AZ4565" i="1" s="1"/>
  <c r="AZ4506" i="1"/>
  <c r="AZ4504" i="1" s="1"/>
  <c r="AZ4488" i="1"/>
  <c r="AZ4487" i="1" s="1"/>
  <c r="AZ4478" i="1"/>
  <c r="AZ4469" i="1" s="1"/>
  <c r="AZ4386" i="1"/>
  <c r="AZ4377" i="1" s="1"/>
  <c r="AZ4302" i="1"/>
  <c r="AZ4301" i="1" s="1"/>
  <c r="AZ4218" i="1"/>
  <c r="AZ4217" i="1" s="1"/>
  <c r="AZ4208" i="1"/>
  <c r="AZ4199" i="1" s="1"/>
  <c r="AZ4124" i="1"/>
  <c r="AZ4123" i="1" s="1"/>
  <c r="AZ4101" i="1"/>
  <c r="AZ4099" i="1" s="1"/>
  <c r="AZ4072" i="1"/>
  <c r="AZ4063" i="1" s="1"/>
  <c r="AZ3997" i="1"/>
  <c r="AZ3995" i="1" s="1"/>
  <c r="AZ3908" i="1"/>
  <c r="AZ3906" i="1" s="1"/>
  <c r="AZ3880" i="1"/>
  <c r="AZ3871" i="1" s="1"/>
  <c r="AZ3730" i="1"/>
  <c r="AZ3728" i="1" s="1"/>
  <c r="AZ3626" i="1"/>
  <c r="AZ3624" i="1" s="1"/>
  <c r="AZ3493" i="1"/>
  <c r="AZ3491" i="1" s="1"/>
  <c r="AZ3294" i="1"/>
  <c r="AZ3218" i="1"/>
  <c r="AZ3179" i="1"/>
  <c r="AZ3147" i="1"/>
  <c r="AZ3137" i="1"/>
  <c r="AZ3129" i="1"/>
  <c r="AZ3033" i="1"/>
  <c r="AZ2949" i="1"/>
  <c r="AZ2886" i="1"/>
  <c r="AZ2775" i="1"/>
  <c r="AZ2768" i="1"/>
  <c r="AZ2738" i="1"/>
  <c r="AZ2729" i="1"/>
  <c r="AZ2599" i="1"/>
  <c r="AZ2597" i="1" s="1"/>
  <c r="AZ2580" i="1"/>
  <c r="AZ2579" i="1" s="1"/>
  <c r="AZ2524" i="1"/>
  <c r="AZ2515" i="1" s="1"/>
  <c r="AZ2143" i="1"/>
  <c r="AZ2134" i="1" s="1"/>
  <c r="AZ2085" i="1"/>
  <c r="AZ2083" i="1" s="1"/>
  <c r="AZ1868" i="1"/>
  <c r="AZ1866" i="1" s="1"/>
  <c r="AZ1826" i="1"/>
  <c r="AZ1824" i="1" s="1"/>
  <c r="AZ1430" i="1"/>
  <c r="AZ1422" i="1" s="1"/>
  <c r="AZ1264" i="1"/>
  <c r="AZ1256" i="1" s="1"/>
  <c r="AZ1082" i="1"/>
  <c r="AZ1080" i="1" s="1"/>
  <c r="AZ974" i="1"/>
  <c r="AZ966" i="1" s="1"/>
  <c r="AZ631" i="1"/>
  <c r="AZ629" i="1" s="1"/>
  <c r="AZ523" i="1"/>
  <c r="AZ515" i="1" s="1"/>
  <c r="AZ479" i="1"/>
  <c r="AZ470" i="1" s="1"/>
  <c r="AZ357" i="1"/>
  <c r="AZ348" i="1" s="1"/>
  <c r="AZ314" i="1"/>
  <c r="AZ306" i="1" s="1"/>
  <c r="AZ190" i="1"/>
  <c r="AZ183" i="1" s="1"/>
  <c r="AZ175" i="1"/>
  <c r="AZ173" i="1" s="1"/>
  <c r="AZ67" i="1"/>
  <c r="AZ58" i="1" s="1"/>
  <c r="AZ1438" i="1"/>
  <c r="AZ1437" i="1" s="1"/>
  <c r="AZ273" i="1"/>
  <c r="AZ265" i="1" s="1"/>
  <c r="AZ3789" i="1"/>
  <c r="AZ3780" i="1" s="1"/>
  <c r="AZ2101" i="1"/>
  <c r="AZ2092" i="1" s="1"/>
  <c r="AZ1885" i="1"/>
  <c r="AZ1876" i="1" s="1"/>
  <c r="AZ11" i="1"/>
  <c r="AZ2764" i="1"/>
  <c r="AZ2711" i="1"/>
  <c r="AZ2576" i="1"/>
  <c r="AZ2575" i="1" s="1"/>
  <c r="AZ2574" i="1" s="1"/>
  <c r="AZ2532" i="1"/>
  <c r="AZ2531" i="1" s="1"/>
  <c r="AZ2227" i="1"/>
  <c r="AZ2218" i="1" s="1"/>
  <c r="AZ1801" i="1"/>
  <c r="AZ1792" i="1" s="1"/>
  <c r="AZ3598" i="1"/>
  <c r="AZ3597" i="1" s="1"/>
  <c r="AZ2961" i="1"/>
  <c r="AZ2846" i="1"/>
  <c r="AZ2723" i="1"/>
  <c r="AZ2673" i="1"/>
  <c r="AZ2540" i="1"/>
  <c r="AZ2486" i="1"/>
  <c r="AZ2485" i="1" s="1"/>
  <c r="AZ2350" i="1"/>
  <c r="AZ2193" i="1"/>
  <c r="AZ2192" i="1" s="1"/>
  <c r="AZ818" i="1"/>
  <c r="AZ817" i="1" s="1"/>
  <c r="AZ572" i="1"/>
  <c r="AZ571" i="1" s="1"/>
  <c r="AZ3346" i="1"/>
  <c r="AZ3405" i="1"/>
  <c r="AZ3396" i="1" s="1"/>
  <c r="AZ3325" i="1"/>
  <c r="AZ3280" i="1"/>
  <c r="AZ3308" i="1"/>
  <c r="AZ2340" i="1"/>
  <c r="AZ1653" i="1"/>
  <c r="AZ17" i="1"/>
  <c r="AZ3333" i="1"/>
  <c r="AZ3104" i="1"/>
  <c r="AZ3102" i="1" s="1"/>
  <c r="AZ2334" i="1"/>
  <c r="AZ2326" i="1"/>
  <c r="AZ2370" i="1"/>
  <c r="AZ2368" i="1" s="1"/>
  <c r="AZ1672" i="1"/>
  <c r="AZ2016" i="1"/>
  <c r="AZ2015" i="1" s="1"/>
  <c r="AZ1664" i="1"/>
  <c r="AZ1569" i="1"/>
  <c r="AZ1568" i="1" s="1"/>
  <c r="AZ1544" i="1"/>
  <c r="AZ1542" i="1" s="1"/>
  <c r="AZ4706" i="1"/>
  <c r="AZ4705" i="1" s="1"/>
  <c r="AZ4659" i="1"/>
  <c r="AZ4650" i="1" s="1"/>
  <c r="AZ4528" i="1"/>
  <c r="AZ4527" i="1" s="1"/>
  <c r="AZ4174" i="1"/>
  <c r="AZ4173" i="1" s="1"/>
  <c r="AZ4164" i="1"/>
  <c r="AZ4155" i="1" s="1"/>
  <c r="AZ4019" i="1"/>
  <c r="AZ4018" i="1" s="1"/>
  <c r="AZ3953" i="1"/>
  <c r="AZ3951" i="1" s="1"/>
  <c r="AZ3772" i="1"/>
  <c r="AZ3770" i="1" s="1"/>
  <c r="AZ3685" i="1"/>
  <c r="AZ3683" i="1" s="1"/>
  <c r="AZ3648" i="1"/>
  <c r="AZ3647" i="1" s="1"/>
  <c r="AZ3605" i="1"/>
  <c r="AZ3604" i="1" s="1"/>
  <c r="AZ3593" i="1"/>
  <c r="AZ3585" i="1" s="1"/>
  <c r="AZ3469" i="1"/>
  <c r="AZ3460" i="1" s="1"/>
  <c r="AZ3338" i="1"/>
  <c r="AZ3332" i="1"/>
  <c r="AZ3326" i="1"/>
  <c r="AZ3270" i="1"/>
  <c r="AZ3255" i="1"/>
  <c r="AZ3253" i="1" s="1"/>
  <c r="AZ3229" i="1"/>
  <c r="AZ3228" i="1" s="1"/>
  <c r="AZ3192" i="1"/>
  <c r="AZ3118" i="1"/>
  <c r="AZ3110" i="1"/>
  <c r="AZ3083" i="1"/>
  <c r="AZ3082" i="1" s="1"/>
  <c r="AZ3058" i="1"/>
  <c r="AZ3056" i="1" s="1"/>
  <c r="AZ3006" i="1"/>
  <c r="AZ3004" i="1" s="1"/>
  <c r="AZ2989" i="1"/>
  <c r="AZ2967" i="1"/>
  <c r="AZ2957" i="1"/>
  <c r="AZ2939" i="1"/>
  <c r="AZ2923" i="1"/>
  <c r="AZ2921" i="1" s="1"/>
  <c r="AZ2896" i="1"/>
  <c r="AZ2870" i="1"/>
  <c r="AZ2868" i="1" s="1"/>
  <c r="AZ2839" i="1"/>
  <c r="AZ2816" i="1"/>
  <c r="AZ2807" i="1"/>
  <c r="AZ2805" i="1" s="1"/>
  <c r="AZ2781" i="1"/>
  <c r="AZ2720" i="1"/>
  <c r="AZ2677" i="1"/>
  <c r="AZ2622" i="1"/>
  <c r="AZ2621" i="1" s="1"/>
  <c r="AZ2620" i="1" s="1"/>
  <c r="AZ2553" i="1"/>
  <c r="AZ2551" i="1" s="1"/>
  <c r="AZ2339" i="1"/>
  <c r="AZ2332" i="1"/>
  <c r="AZ2376" i="1"/>
  <c r="AZ2324" i="1"/>
  <c r="AZ2268" i="1"/>
  <c r="AZ2109" i="1"/>
  <c r="AZ2108" i="1" s="1"/>
  <c r="AZ1680" i="1"/>
  <c r="AZ1926" i="1"/>
  <c r="AZ1917" i="1" s="1"/>
  <c r="AZ1760" i="1"/>
  <c r="AZ1751" i="1" s="1"/>
  <c r="AZ1681" i="1"/>
  <c r="AZ1663" i="1"/>
  <c r="AZ1656" i="1"/>
  <c r="AZ1501" i="1"/>
  <c r="AZ1499" i="1" s="1"/>
  <c r="AZ1472" i="1"/>
  <c r="AZ1463" i="1" s="1"/>
  <c r="AZ1414" i="1"/>
  <c r="AZ1412" i="1" s="1"/>
  <c r="AZ1306" i="1"/>
  <c r="AZ1297" i="1" s="1"/>
  <c r="AZ1248" i="1"/>
  <c r="AZ1246" i="1" s="1"/>
  <c r="AZ1140" i="1"/>
  <c r="AZ1132" i="1" s="1"/>
  <c r="AZ1107" i="1"/>
  <c r="AZ1106" i="1" s="1"/>
  <c r="AZ1016" i="1"/>
  <c r="AZ1007" i="1" s="1"/>
  <c r="AZ892" i="1"/>
  <c r="AZ884" i="1" s="1"/>
  <c r="AZ4731" i="1"/>
  <c r="AZ4729" i="1" s="1"/>
  <c r="AZ4643" i="1"/>
  <c r="AZ4641" i="1" s="1"/>
  <c r="AZ4625" i="1"/>
  <c r="AZ4624" i="1" s="1"/>
  <c r="AZ4615" i="1"/>
  <c r="AZ4606" i="1" s="1"/>
  <c r="AZ4557" i="1"/>
  <c r="AZ4555" i="1" s="1"/>
  <c r="AZ4461" i="1"/>
  <c r="AZ4459" i="1" s="1"/>
  <c r="AZ4443" i="1"/>
  <c r="AZ4442" i="1" s="1"/>
  <c r="AZ4392" i="1"/>
  <c r="AZ4391" i="1" s="1"/>
  <c r="AZ4369" i="1"/>
  <c r="AZ4367" i="1" s="1"/>
  <c r="AZ4351" i="1"/>
  <c r="AZ4350" i="1" s="1"/>
  <c r="AZ4341" i="1"/>
  <c r="AZ4332" i="1" s="1"/>
  <c r="AZ4191" i="1"/>
  <c r="AZ4189" i="1" s="1"/>
  <c r="AZ4078" i="1"/>
  <c r="AZ4077" i="1" s="1"/>
  <c r="AZ4055" i="1"/>
  <c r="AZ4053" i="1" s="1"/>
  <c r="AZ3975" i="1"/>
  <c r="AZ3974" i="1" s="1"/>
  <c r="AZ3886" i="1"/>
  <c r="AZ3885" i="1" s="1"/>
  <c r="AZ3863" i="1"/>
  <c r="AZ3861" i="1" s="1"/>
  <c r="AZ3845" i="1"/>
  <c r="AZ3844" i="1" s="1"/>
  <c r="AZ3794" i="1"/>
  <c r="AZ3793" i="1" s="1"/>
  <c r="AZ3602" i="1"/>
  <c r="AZ3601" i="1" s="1"/>
  <c r="AZ3352" i="1"/>
  <c r="AZ3577" i="1"/>
  <c r="AZ3575" i="1" s="1"/>
  <c r="AZ3559" i="1"/>
  <c r="AZ3558" i="1" s="1"/>
  <c r="AZ3549" i="1"/>
  <c r="AZ3540" i="1" s="1"/>
  <c r="AZ3337" i="1"/>
  <c r="AZ3331" i="1"/>
  <c r="AZ3323" i="1"/>
  <c r="AZ3382" i="1"/>
  <c r="AZ3379" i="1" s="1"/>
  <c r="AZ3261" i="1"/>
  <c r="AZ3310" i="1"/>
  <c r="AZ3226" i="1"/>
  <c r="AZ3225" i="1" s="1"/>
  <c r="AZ3201" i="1"/>
  <c r="AZ3199" i="1" s="1"/>
  <c r="AZ3187" i="1"/>
  <c r="AZ3173" i="1"/>
  <c r="AZ3153" i="1"/>
  <c r="AZ3080" i="1"/>
  <c r="AZ3079" i="1" s="1"/>
  <c r="AZ3064" i="1"/>
  <c r="AZ3028" i="1"/>
  <c r="AZ3027" i="1" s="1"/>
  <c r="AZ3012" i="1"/>
  <c r="AZ2929" i="1"/>
  <c r="AZ2892" i="1"/>
  <c r="AZ2891" i="1" s="1"/>
  <c r="AZ2876" i="1"/>
  <c r="AZ2853" i="1"/>
  <c r="AZ2813" i="1"/>
  <c r="AZ2754" i="1"/>
  <c r="AZ2664" i="1"/>
  <c r="AZ2507" i="1"/>
  <c r="AZ2505" i="1" s="1"/>
  <c r="AZ2478" i="1"/>
  <c r="AZ2469" i="1" s="1"/>
  <c r="AZ2338" i="1"/>
  <c r="AZ2327" i="1"/>
  <c r="AZ2277" i="1"/>
  <c r="AZ2185" i="1"/>
  <c r="AZ2176" i="1" s="1"/>
  <c r="AZ2126" i="1"/>
  <c r="AZ2124" i="1" s="1"/>
  <c r="AZ2061" i="1"/>
  <c r="AZ2052" i="1" s="1"/>
  <c r="AZ1679" i="1"/>
  <c r="AZ1726" i="1"/>
  <c r="AZ1725" i="1" s="1"/>
  <c r="AZ1716" i="1"/>
  <c r="AZ1662" i="1"/>
  <c r="AZ1654" i="1"/>
  <c r="AZ1622" i="1"/>
  <c r="AZ1613" i="1"/>
  <c r="AZ1565" i="1"/>
  <c r="AZ1564" i="1" s="1"/>
  <c r="AZ1549" i="1"/>
  <c r="AZ1523" i="1"/>
  <c r="AZ1522" i="1" s="1"/>
  <c r="AZ1507" i="1"/>
  <c r="AZ1348" i="1"/>
  <c r="AZ1339" i="1" s="1"/>
  <c r="AZ1182" i="1"/>
  <c r="AZ1173" i="1" s="1"/>
  <c r="AZ1124" i="1"/>
  <c r="AZ1122" i="1" s="1"/>
  <c r="AZ876" i="1"/>
  <c r="AZ874" i="1" s="1"/>
  <c r="AZ687" i="1"/>
  <c r="AZ680" i="1" s="1"/>
  <c r="AZ672" i="1"/>
  <c r="AZ670" i="1" s="1"/>
  <c r="AZ564" i="1"/>
  <c r="AZ556" i="1" s="1"/>
  <c r="AZ462" i="1"/>
  <c r="AZ460" i="1" s="1"/>
  <c r="AZ340" i="1"/>
  <c r="AZ338" i="1" s="1"/>
  <c r="AZ31" i="1"/>
  <c r="AZ75" i="1"/>
  <c r="AZ74" i="1" s="1"/>
  <c r="AZ22" i="1"/>
  <c r="AZ14" i="1"/>
  <c r="AZ56" i="1"/>
  <c r="AZ6" i="1"/>
  <c r="AZ4753" i="1"/>
  <c r="AZ4752" i="1" s="1"/>
  <c r="AZ4737" i="1"/>
  <c r="AZ4536" i="1"/>
  <c r="AZ4535" i="1" s="1"/>
  <c r="AZ4483" i="1"/>
  <c r="AZ4482" i="1" s="1"/>
  <c r="AZ4432" i="1"/>
  <c r="AZ4423" i="1" s="1"/>
  <c r="AZ4307" i="1"/>
  <c r="AZ4306" i="1" s="1"/>
  <c r="AZ4297" i="1"/>
  <c r="AZ4288" i="1" s="1"/>
  <c r="AZ4254" i="1"/>
  <c r="AZ4245" i="1" s="1"/>
  <c r="AZ4213" i="1"/>
  <c r="AZ4212" i="1" s="1"/>
  <c r="AZ4147" i="1"/>
  <c r="AZ4145" i="1" s="1"/>
  <c r="AZ4129" i="1"/>
  <c r="AZ4128" i="1" s="1"/>
  <c r="AZ4086" i="1"/>
  <c r="AZ3360" i="1" s="1"/>
  <c r="AZ1057" i="1"/>
  <c r="AZ1049" i="1" s="1"/>
  <c r="AZ4598" i="1"/>
  <c r="AZ4596" i="1" s="1"/>
  <c r="AZ4523" i="1"/>
  <c r="AZ4514" i="1" s="1"/>
  <c r="AZ4324" i="1"/>
  <c r="AZ4322" i="1" s="1"/>
  <c r="AZ4169" i="1"/>
  <c r="AZ4168" i="1" s="1"/>
  <c r="AZ4118" i="1"/>
  <c r="AZ4109" i="1" s="1"/>
  <c r="AZ4014" i="1"/>
  <c r="AZ4005" i="1" s="1"/>
  <c r="AZ3747" i="1"/>
  <c r="AZ3738" i="1" s="1"/>
  <c r="AZ3653" i="1"/>
  <c r="AZ3652" i="1" s="1"/>
  <c r="AZ3643" i="1"/>
  <c r="AZ3634" i="1" s="1"/>
  <c r="AZ3610" i="1"/>
  <c r="AZ3609" i="1" s="1"/>
  <c r="AZ3363" i="1"/>
  <c r="AZ3532" i="1"/>
  <c r="AZ3530" i="1" s="1"/>
  <c r="AZ3357" i="1"/>
  <c r="AZ3335" i="1"/>
  <c r="AZ3393" i="1"/>
  <c r="AZ3329" i="1"/>
  <c r="AZ3328" i="1" s="1"/>
  <c r="AZ3324" i="1"/>
  <c r="AZ3321" i="1"/>
  <c r="AZ3348" i="1"/>
  <c r="AZ3347" i="1" s="1"/>
  <c r="AZ3307" i="1"/>
  <c r="AZ3284" i="1"/>
  <c r="AZ3193" i="1"/>
  <c r="AZ2935" i="1"/>
  <c r="AZ2707" i="1"/>
  <c r="AZ1843" i="1"/>
  <c r="AZ1834" i="1" s="1"/>
  <c r="AZ1638" i="1"/>
  <c r="AZ851" i="1"/>
  <c r="AZ843" i="1" s="1"/>
  <c r="AZ728" i="1"/>
  <c r="AZ720" i="1" s="1"/>
  <c r="AZ19" i="1"/>
  <c r="AZ4698" i="1"/>
  <c r="AZ4690" i="1" s="1"/>
  <c r="AZ4683" i="1"/>
  <c r="AZ4681" i="1" s="1"/>
  <c r="AZ4620" i="1"/>
  <c r="AZ4619" i="1" s="1"/>
  <c r="AZ4438" i="1"/>
  <c r="AZ4437" i="1" s="1"/>
  <c r="AZ4415" i="1"/>
  <c r="AZ4413" i="1" s="1"/>
  <c r="AZ4397" i="1"/>
  <c r="AZ4396" i="1" s="1"/>
  <c r="AZ4346" i="1"/>
  <c r="AZ4345" i="1" s="1"/>
  <c r="AZ4280" i="1"/>
  <c r="AZ4278" i="1" s="1"/>
  <c r="AZ4260" i="1"/>
  <c r="AZ4259" i="1" s="1"/>
  <c r="AZ4237" i="1"/>
  <c r="AZ4235" i="1" s="1"/>
  <c r="AZ4023" i="1"/>
  <c r="AZ4022" i="1" s="1"/>
  <c r="AZ3980" i="1"/>
  <c r="AZ3979" i="1" s="1"/>
  <c r="AZ3970" i="1"/>
  <c r="AZ3961" i="1" s="1"/>
  <c r="AZ3924" i="1"/>
  <c r="AZ3916" i="1" s="1"/>
  <c r="AZ3891" i="1"/>
  <c r="AZ3890" i="1" s="1"/>
  <c r="AZ3840" i="1"/>
  <c r="AZ3839" i="1" s="1"/>
  <c r="AZ3817" i="1"/>
  <c r="AZ3815" i="1" s="1"/>
  <c r="AZ3799" i="1"/>
  <c r="AZ3798" i="1" s="1"/>
  <c r="AZ3702" i="1"/>
  <c r="AZ3693" i="1" s="1"/>
  <c r="AZ3191" i="1"/>
  <c r="AZ1373" i="1"/>
  <c r="AZ1371" i="1" s="1"/>
  <c r="AZ421" i="1"/>
  <c r="AZ419" i="1" s="1"/>
  <c r="AZ958" i="1"/>
  <c r="AZ956" i="1" s="1"/>
  <c r="AZ859" i="1"/>
  <c r="AZ858" i="1" s="1"/>
  <c r="AZ768" i="1"/>
  <c r="AZ761" i="1" s="1"/>
  <c r="AZ753" i="1"/>
  <c r="AZ751" i="1" s="1"/>
  <c r="AZ655" i="1"/>
  <c r="AZ654" i="1" s="1"/>
  <c r="AZ507" i="1"/>
  <c r="AZ505" i="1" s="1"/>
  <c r="AZ445" i="1"/>
  <c r="AZ444" i="1" s="1"/>
  <c r="AZ399" i="1"/>
  <c r="AZ390" i="1" s="1"/>
  <c r="AZ323" i="1"/>
  <c r="AZ322" i="1" s="1"/>
  <c r="AZ298" i="1"/>
  <c r="AZ296" i="1" s="1"/>
  <c r="AZ232" i="1"/>
  <c r="AZ223" i="1" s="1"/>
  <c r="AZ109" i="1"/>
  <c r="AZ100" i="1" s="1"/>
  <c r="AZ32" i="1"/>
  <c r="AZ23" i="1"/>
  <c r="AZ16" i="1"/>
  <c r="AZ8" i="1"/>
  <c r="AZ50" i="1"/>
  <c r="AZ48" i="1" s="1"/>
  <c r="AZ3834" i="1"/>
  <c r="AZ3825" i="1" s="1"/>
  <c r="AZ3706" i="1"/>
  <c r="AZ3705" i="1" s="1"/>
  <c r="AZ3452" i="1"/>
  <c r="AZ3450" i="1" s="1"/>
  <c r="AZ3434" i="1"/>
  <c r="AZ3343" i="1"/>
  <c r="AZ3336" i="1"/>
  <c r="AZ3223" i="1"/>
  <c r="AZ3222" i="1" s="1"/>
  <c r="AZ3207" i="1"/>
  <c r="AZ3188" i="1"/>
  <c r="AZ3159" i="1"/>
  <c r="AZ3133" i="1"/>
  <c r="AZ2988" i="1"/>
  <c r="AZ2945" i="1"/>
  <c r="AZ2854" i="1"/>
  <c r="AZ2828" i="1"/>
  <c r="AZ2742" i="1"/>
  <c r="AZ2701" i="1"/>
  <c r="AZ2699" i="1" s="1"/>
  <c r="AZ2539" i="1"/>
  <c r="AZ2462" i="1"/>
  <c r="AZ2460" i="1" s="1"/>
  <c r="AZ2433" i="1"/>
  <c r="AZ2424" i="1" s="1"/>
  <c r="AZ2351" i="1"/>
  <c r="AZ2337" i="1"/>
  <c r="AZ2330" i="1"/>
  <c r="AZ2312" i="1"/>
  <c r="AZ2313" i="1" s="1"/>
  <c r="AZ2290" i="1"/>
  <c r="AZ2283" i="1"/>
  <c r="AZ2257" i="1"/>
  <c r="AZ2255" i="1" s="1"/>
  <c r="AZ2169" i="1"/>
  <c r="AZ2167" i="1" s="1"/>
  <c r="AZ2027" i="1"/>
  <c r="AZ2026" i="1" s="1"/>
  <c r="AZ2011" i="1"/>
  <c r="AZ2002" i="1" s="1"/>
  <c r="AZ1952" i="1"/>
  <c r="AZ1950" i="1" s="1"/>
  <c r="AZ1909" i="1"/>
  <c r="AZ1907" i="1" s="1"/>
  <c r="AZ1743" i="1"/>
  <c r="AZ1741" i="1" s="1"/>
  <c r="AZ1667" i="1"/>
  <c r="AZ1661" i="1"/>
  <c r="AZ1655" i="1"/>
  <c r="AZ1630" i="1"/>
  <c r="AZ1629" i="1" s="1"/>
  <c r="AZ1637" i="1"/>
  <c r="AZ1601" i="1"/>
  <c r="AZ1480" i="1"/>
  <c r="AZ1479" i="1" s="1"/>
  <c r="AZ1455" i="1"/>
  <c r="AZ1453" i="1" s="1"/>
  <c r="AZ1314" i="1"/>
  <c r="AZ1313" i="1" s="1"/>
  <c r="AZ1289" i="1"/>
  <c r="AZ1287" i="1" s="1"/>
  <c r="AZ1148" i="1"/>
  <c r="AZ1147" i="1" s="1"/>
  <c r="AZ1024" i="1"/>
  <c r="AZ1023" i="1" s="1"/>
  <c r="AZ999" i="1"/>
  <c r="AZ997" i="1" s="1"/>
  <c r="AZ933" i="1"/>
  <c r="AZ925" i="1" s="1"/>
  <c r="AZ900" i="1"/>
  <c r="AZ899" i="1" s="1"/>
  <c r="AZ809" i="1"/>
  <c r="AZ801" i="1" s="1"/>
  <c r="AZ776" i="1"/>
  <c r="AZ775" i="1" s="1"/>
  <c r="AZ606" i="1"/>
  <c r="AZ597" i="1" s="1"/>
  <c r="AZ548" i="1"/>
  <c r="AZ546" i="1" s="1"/>
  <c r="AZ382" i="1"/>
  <c r="AZ380" i="1" s="1"/>
  <c r="AZ319" i="1"/>
  <c r="AZ318" i="1" s="1"/>
  <c r="AZ215" i="1"/>
  <c r="AZ213" i="1" s="1"/>
  <c r="AZ117" i="1"/>
  <c r="AZ116" i="1" s="1"/>
  <c r="AZ92" i="1"/>
  <c r="AZ90" i="1" s="1"/>
  <c r="AZ72" i="1"/>
  <c r="AZ71" i="1" s="1"/>
  <c r="AZ20" i="1"/>
  <c r="AZ9" i="1"/>
  <c r="AZ1597" i="1"/>
  <c r="AZ2647" i="1"/>
  <c r="AZ2645" i="1" s="1"/>
  <c r="AZ2616" i="1"/>
  <c r="AZ2607" i="1" s="1"/>
  <c r="AZ2349" i="1"/>
  <c r="AZ2398" i="1"/>
  <c r="AZ2397" i="1" s="1"/>
  <c r="AZ2387" i="1"/>
  <c r="AZ2336" i="1"/>
  <c r="AZ2328" i="1"/>
  <c r="AZ2263" i="1"/>
  <c r="AZ2044" i="1"/>
  <c r="AZ2042" i="1" s="1"/>
  <c r="AZ1931" i="1"/>
  <c r="AZ1930" i="1" s="1"/>
  <c r="AZ1671" i="1"/>
  <c r="AZ1666" i="1"/>
  <c r="AZ1660" i="1"/>
  <c r="AZ1652" i="1"/>
  <c r="AZ1699" i="1"/>
  <c r="AZ1697" i="1" s="1"/>
  <c r="AZ1591" i="1"/>
  <c r="AZ1589" i="1" s="1"/>
  <c r="AZ1389" i="1"/>
  <c r="AZ1381" i="1" s="1"/>
  <c r="AZ1331" i="1"/>
  <c r="AZ1329" i="1" s="1"/>
  <c r="AZ1223" i="1"/>
  <c r="AZ1215" i="1" s="1"/>
  <c r="AZ1165" i="1"/>
  <c r="AZ1163" i="1" s="1"/>
  <c r="AZ1041" i="1"/>
  <c r="AZ1039" i="1" s="1"/>
  <c r="AZ917" i="1"/>
  <c r="AZ915" i="1" s="1"/>
  <c r="AZ793" i="1"/>
  <c r="AZ791" i="1" s="1"/>
  <c r="AZ437" i="1"/>
  <c r="AZ429" i="1" s="1"/>
  <c r="AZ134" i="1"/>
  <c r="AZ132" i="1" s="1"/>
  <c r="AZ12" i="1"/>
  <c r="AZ27" i="1"/>
  <c r="AZ3554" i="1"/>
  <c r="AZ3553" i="1" s="1"/>
  <c r="AZ3509" i="1"/>
  <c r="AZ3501" i="1" s="1"/>
  <c r="AZ3356" i="1"/>
  <c r="AZ3334" i="1"/>
  <c r="AZ3327" i="1"/>
  <c r="AZ3189" i="1"/>
  <c r="AZ3075" i="1"/>
  <c r="AZ3023" i="1"/>
  <c r="AZ2980" i="1"/>
  <c r="AZ2942" i="1"/>
  <c r="AZ2899" i="1"/>
  <c r="AZ2760" i="1"/>
  <c r="AZ2750" i="1"/>
  <c r="AZ2669" i="1"/>
  <c r="AZ2668" i="1" s="1"/>
  <c r="AZ2653" i="1"/>
  <c r="AZ2626" i="1"/>
  <c r="AZ2625" i="1" s="1"/>
  <c r="AZ2570" i="1"/>
  <c r="AZ2561" i="1" s="1"/>
  <c r="AZ2441" i="1"/>
  <c r="AZ2440" i="1" s="1"/>
  <c r="AZ2416" i="1"/>
  <c r="AZ2414" i="1" s="1"/>
  <c r="AZ2341" i="1"/>
  <c r="AZ2335" i="1"/>
  <c r="AZ2329" i="1"/>
  <c r="AZ2210" i="1"/>
  <c r="AZ2208" i="1" s="1"/>
  <c r="AZ1994" i="1"/>
  <c r="AZ1992" i="1" s="1"/>
  <c r="AZ1784" i="1"/>
  <c r="AZ1782" i="1" s="1"/>
  <c r="AZ1665" i="1"/>
  <c r="AZ1658" i="1"/>
  <c r="AZ1650" i="1"/>
  <c r="AZ1518" i="1"/>
  <c r="AZ1207" i="1"/>
  <c r="AZ1205" i="1" s="1"/>
  <c r="AZ1099" i="1"/>
  <c r="AZ1090" i="1" s="1"/>
  <c r="AZ1065" i="1"/>
  <c r="AZ1064" i="1" s="1"/>
  <c r="AZ835" i="1"/>
  <c r="AZ833" i="1" s="1"/>
  <c r="AZ712" i="1"/>
  <c r="AZ710" i="1" s="1"/>
  <c r="AZ647" i="1"/>
  <c r="AZ639" i="1" s="1"/>
  <c r="AZ614" i="1"/>
  <c r="AZ613" i="1" s="1"/>
  <c r="AZ589" i="1"/>
  <c r="AZ587" i="1" s="1"/>
  <c r="AZ257" i="1"/>
  <c r="AZ255" i="1" s="1"/>
  <c r="AZ158" i="1"/>
  <c r="AZ157" i="1" s="1"/>
  <c r="AZ18" i="1"/>
  <c r="AZ10" i="1"/>
  <c r="AZ3289" i="1"/>
  <c r="AZ3288" i="1" s="1"/>
  <c r="AZ2294" i="1"/>
  <c r="AZ2293" i="1" s="1"/>
  <c r="AH2945" i="1"/>
  <c r="AH2290" i="1"/>
  <c r="AH2027" i="1"/>
  <c r="AH2026" i="1" s="1"/>
  <c r="AH1480" i="1"/>
  <c r="AH1479" i="1" s="1"/>
  <c r="AH1314" i="1"/>
  <c r="AH1313" i="1" s="1"/>
  <c r="AH1148" i="1"/>
  <c r="AH1147" i="1" s="1"/>
  <c r="AH1024" i="1"/>
  <c r="AH1023" i="1" s="1"/>
  <c r="AH900" i="1"/>
  <c r="AH899" i="1" s="1"/>
  <c r="AH776" i="1"/>
  <c r="AH775" i="1" s="1"/>
  <c r="AH117" i="1"/>
  <c r="AH116" i="1" s="1"/>
  <c r="AH4748" i="1"/>
  <c r="AH4574" i="1"/>
  <c r="AH4565" i="1" s="1"/>
  <c r="AH4488" i="1"/>
  <c r="AH4487" i="1" s="1"/>
  <c r="AH4478" i="1"/>
  <c r="AH4469" i="1" s="1"/>
  <c r="AH4302" i="1"/>
  <c r="AH4301" i="1" s="1"/>
  <c r="AH4208" i="1"/>
  <c r="AH4199" i="1" s="1"/>
  <c r="AH4124" i="1"/>
  <c r="AH4123" i="1" s="1"/>
  <c r="AH3755" i="1"/>
  <c r="AH3754" i="1" s="1"/>
  <c r="AH3294" i="1"/>
  <c r="AH3218" i="1"/>
  <c r="AH3179" i="1"/>
  <c r="AH3147" i="1"/>
  <c r="AH3129" i="1"/>
  <c r="AH3033" i="1"/>
  <c r="AH2824" i="1"/>
  <c r="AH2738" i="1"/>
  <c r="AH2714" i="1"/>
  <c r="AH2580" i="1"/>
  <c r="AH2579" i="1" s="1"/>
  <c r="AH2524" i="1"/>
  <c r="AH2515" i="1" s="1"/>
  <c r="AH2394" i="1"/>
  <c r="AH2392" i="1" s="1"/>
  <c r="AH2391" i="1" s="1"/>
  <c r="AH2143" i="1"/>
  <c r="AH2134" i="1" s="1"/>
  <c r="AH1851" i="1"/>
  <c r="AH1850" i="1" s="1"/>
  <c r="AH1430" i="1"/>
  <c r="AH1422" i="1" s="1"/>
  <c r="AH1397" i="1"/>
  <c r="AH1396" i="1" s="1"/>
  <c r="AH1264" i="1"/>
  <c r="AH1256" i="1" s="1"/>
  <c r="AH1231" i="1"/>
  <c r="AH1230" i="1" s="1"/>
  <c r="AH974" i="1"/>
  <c r="AH966" i="1" s="1"/>
  <c r="AH941" i="1"/>
  <c r="AH940" i="1" s="1"/>
  <c r="AH814" i="1"/>
  <c r="AH813" i="1" s="1"/>
  <c r="AH736" i="1"/>
  <c r="AH735" i="1" s="1"/>
  <c r="AH523" i="1"/>
  <c r="AH515" i="1" s="1"/>
  <c r="AH490" i="1"/>
  <c r="AH489" i="1" s="1"/>
  <c r="AH479" i="1"/>
  <c r="AH470" i="1" s="1"/>
  <c r="AH357" i="1"/>
  <c r="AH348" i="1" s="1"/>
  <c r="AH314" i="1"/>
  <c r="AH306" i="1" s="1"/>
  <c r="AH281" i="1"/>
  <c r="AH280" i="1" s="1"/>
  <c r="AH190" i="1"/>
  <c r="AH183" i="1" s="1"/>
  <c r="AH67" i="1"/>
  <c r="AH58" i="1" s="1"/>
  <c r="AH4706" i="1"/>
  <c r="AH4705" i="1" s="1"/>
  <c r="AH4659" i="1"/>
  <c r="AH4650" i="1" s="1"/>
  <c r="AH4528" i="1"/>
  <c r="AH4527" i="1" s="1"/>
  <c r="AH4164" i="1"/>
  <c r="AH4155" i="1" s="1"/>
  <c r="AH3953" i="1"/>
  <c r="AH3951" i="1" s="1"/>
  <c r="AH3772" i="1"/>
  <c r="AH3770" i="1" s="1"/>
  <c r="AH3685" i="1"/>
  <c r="AH3683" i="1" s="1"/>
  <c r="AH3648" i="1"/>
  <c r="AH3647" i="1" s="1"/>
  <c r="AH3605" i="1"/>
  <c r="AH3604" i="1" s="1"/>
  <c r="AH3593" i="1"/>
  <c r="AH3585" i="1" s="1"/>
  <c r="AH3469" i="1"/>
  <c r="AH3460" i="1" s="1"/>
  <c r="AH3118" i="1"/>
  <c r="AH2957" i="1"/>
  <c r="AH2781" i="1"/>
  <c r="AH2553" i="1"/>
  <c r="AH2551" i="1" s="1"/>
  <c r="AH2268" i="1"/>
  <c r="AH1926" i="1"/>
  <c r="AH1917" i="1" s="1"/>
  <c r="AH1868" i="1"/>
  <c r="AH1866" i="1" s="1"/>
  <c r="AH1760" i="1"/>
  <c r="AH1751" i="1" s="1"/>
  <c r="AH1656" i="1"/>
  <c r="AH1472" i="1"/>
  <c r="AH1463" i="1" s="1"/>
  <c r="AH1414" i="1"/>
  <c r="AH1412" i="1" s="1"/>
  <c r="AH1306" i="1"/>
  <c r="AH1297" i="1" s="1"/>
  <c r="AH1248" i="1"/>
  <c r="AH1246" i="1" s="1"/>
  <c r="AH1140" i="1"/>
  <c r="AH1132" i="1" s="1"/>
  <c r="AH1016" i="1"/>
  <c r="AH1007" i="1" s="1"/>
  <c r="AH958" i="1"/>
  <c r="AH956" i="1" s="1"/>
  <c r="AH892" i="1"/>
  <c r="AH884" i="1" s="1"/>
  <c r="AH768" i="1"/>
  <c r="AH761" i="1" s="1"/>
  <c r="AH753" i="1"/>
  <c r="AH751" i="1" s="1"/>
  <c r="AH507" i="1"/>
  <c r="AH505" i="1" s="1"/>
  <c r="AH399" i="1"/>
  <c r="AH390" i="1" s="1"/>
  <c r="AH298" i="1"/>
  <c r="AH296" i="1" s="1"/>
  <c r="AH232" i="1"/>
  <c r="AH223" i="1" s="1"/>
  <c r="AH215" i="1"/>
  <c r="AH213" i="1" s="1"/>
  <c r="AH109" i="1"/>
  <c r="AH100" i="1" s="1"/>
  <c r="AH4643" i="1"/>
  <c r="AH4641" i="1" s="1"/>
  <c r="AH4625" i="1"/>
  <c r="AH4624" i="1" s="1"/>
  <c r="AH4615" i="1"/>
  <c r="AH4606" i="1" s="1"/>
  <c r="AH4557" i="1"/>
  <c r="AH4555" i="1" s="1"/>
  <c r="AH4461" i="1"/>
  <c r="AH4459" i="1" s="1"/>
  <c r="AH4443" i="1"/>
  <c r="AH4442" i="1" s="1"/>
  <c r="AH4392" i="1"/>
  <c r="AH4391" i="1" s="1"/>
  <c r="AH4369" i="1"/>
  <c r="AH4367" i="1" s="1"/>
  <c r="AH4351" i="1"/>
  <c r="AH4350" i="1" s="1"/>
  <c r="AH4341" i="1"/>
  <c r="AH4332" i="1" s="1"/>
  <c r="AH4191" i="1"/>
  <c r="AH4189" i="1" s="1"/>
  <c r="AH4078" i="1"/>
  <c r="AH4077" i="1" s="1"/>
  <c r="AH4055" i="1"/>
  <c r="AH4053" i="1" s="1"/>
  <c r="AH3975" i="1"/>
  <c r="AH3974" i="1" s="1"/>
  <c r="AH3929" i="1"/>
  <c r="AH3928" i="1" s="1"/>
  <c r="AH3886" i="1"/>
  <c r="AH3885" i="1" s="1"/>
  <c r="AH3863" i="1"/>
  <c r="AH3861" i="1" s="1"/>
  <c r="AH3845" i="1"/>
  <c r="AH3844" i="1" s="1"/>
  <c r="AH3794" i="1"/>
  <c r="AH3793" i="1" s="1"/>
  <c r="AH3577" i="1"/>
  <c r="AH3575" i="1" s="1"/>
  <c r="AH3559" i="1"/>
  <c r="AH3558" i="1" s="1"/>
  <c r="AH3549" i="1"/>
  <c r="AH3540" i="1" s="1"/>
  <c r="AH3419" i="1"/>
  <c r="AH2277" i="1"/>
  <c r="AH462" i="1"/>
  <c r="AH460" i="1" s="1"/>
  <c r="P3192" i="1"/>
  <c r="P1680" i="1"/>
  <c r="AH3338" i="1"/>
  <c r="AH3332" i="1"/>
  <c r="AH3326" i="1"/>
  <c r="AH3289" i="1"/>
  <c r="AH3288" i="1" s="1"/>
  <c r="AH3270" i="1"/>
  <c r="AH3255" i="1"/>
  <c r="AH3253" i="1" s="1"/>
  <c r="AH3229" i="1"/>
  <c r="AH3228" i="1" s="1"/>
  <c r="AH3110" i="1"/>
  <c r="AH3083" i="1"/>
  <c r="AH3082" i="1" s="1"/>
  <c r="AH3006" i="1"/>
  <c r="AH3004" i="1" s="1"/>
  <c r="AH2967" i="1"/>
  <c r="AH2989" i="1"/>
  <c r="AH2923" i="1"/>
  <c r="AH2921" i="1" s="1"/>
  <c r="AH2870" i="1"/>
  <c r="AH2868" i="1" s="1"/>
  <c r="AH2807" i="1"/>
  <c r="AH2805" i="1" s="1"/>
  <c r="AH2345" i="1"/>
  <c r="AH2339" i="1"/>
  <c r="AH2376" i="1"/>
  <c r="AH2332" i="1"/>
  <c r="AH2324" i="1"/>
  <c r="AH1681" i="1"/>
  <c r="AH1663" i="1"/>
  <c r="AH1501" i="1"/>
  <c r="AH1499" i="1" s="1"/>
  <c r="AH32" i="1"/>
  <c r="AH23" i="1"/>
  <c r="AH16" i="1"/>
  <c r="AH50" i="1"/>
  <c r="AH48" i="1" s="1"/>
  <c r="AH8" i="1"/>
  <c r="AH4731" i="1"/>
  <c r="AH4729" i="1" s="1"/>
  <c r="AH4753" i="1"/>
  <c r="AH4752" i="1" s="1"/>
  <c r="AH4737" i="1"/>
  <c r="AH4536" i="1"/>
  <c r="AH4535" i="1" s="1"/>
  <c r="AH4483" i="1"/>
  <c r="AH4482" i="1" s="1"/>
  <c r="AH4432" i="1"/>
  <c r="AH4423" i="1" s="1"/>
  <c r="AH4307" i="1"/>
  <c r="AH4306" i="1" s="1"/>
  <c r="AH4297" i="1"/>
  <c r="AH4288" i="1" s="1"/>
  <c r="AH4254" i="1"/>
  <c r="AH4245" i="1" s="1"/>
  <c r="AH4213" i="1"/>
  <c r="AH4212" i="1" s="1"/>
  <c r="AH4147" i="1"/>
  <c r="AH4145" i="1" s="1"/>
  <c r="AH4129" i="1"/>
  <c r="AH4128" i="1" s="1"/>
  <c r="AH4086" i="1"/>
  <c r="AH4083" i="1" s="1"/>
  <c r="AH4082" i="1" s="1"/>
  <c r="AH3834" i="1"/>
  <c r="AH3825" i="1" s="1"/>
  <c r="AH3706" i="1"/>
  <c r="AH3705" i="1" s="1"/>
  <c r="AH3452" i="1"/>
  <c r="AH3450" i="1" s="1"/>
  <c r="AH3434" i="1"/>
  <c r="AH3359" i="1" s="1"/>
  <c r="AH3343" i="1"/>
  <c r="AH3336" i="1"/>
  <c r="AH3223" i="1"/>
  <c r="AH3222" i="1" s="1"/>
  <c r="AH3207" i="1"/>
  <c r="AH3188" i="1"/>
  <c r="AH3159" i="1"/>
  <c r="AH3133" i="1"/>
  <c r="AH2988" i="1"/>
  <c r="AH2854" i="1"/>
  <c r="AH2828" i="1"/>
  <c r="AH2742" i="1"/>
  <c r="AH2701" i="1"/>
  <c r="AH2699" i="1" s="1"/>
  <c r="AH2539" i="1"/>
  <c r="AH2357" i="1" s="1"/>
  <c r="AH2462" i="1"/>
  <c r="AH2460" i="1" s="1"/>
  <c r="AH2433" i="1"/>
  <c r="AH2424" i="1" s="1"/>
  <c r="AH2351" i="1"/>
  <c r="AH2337" i="1"/>
  <c r="AH2330" i="1"/>
  <c r="AH2312" i="1"/>
  <c r="AH2313" i="1" s="1"/>
  <c r="AH2283" i="1"/>
  <c r="AH2257" i="1"/>
  <c r="AH2255" i="1" s="1"/>
  <c r="AH2227" i="1"/>
  <c r="AH2218" i="1" s="1"/>
  <c r="AH2169" i="1"/>
  <c r="AH2167" i="1" s="1"/>
  <c r="AH2011" i="1"/>
  <c r="AH2002" i="1" s="1"/>
  <c r="AH1952" i="1"/>
  <c r="AH1950" i="1" s="1"/>
  <c r="AH1909" i="1"/>
  <c r="AH1907" i="1" s="1"/>
  <c r="AH1801" i="1"/>
  <c r="AH1792" i="1" s="1"/>
  <c r="AH1743" i="1"/>
  <c r="AH1741" i="1" s="1"/>
  <c r="AH1723" i="1"/>
  <c r="AH1722" i="1" s="1"/>
  <c r="AH1672" i="1"/>
  <c r="AH1667" i="1"/>
  <c r="AH1661" i="1"/>
  <c r="AH1655" i="1"/>
  <c r="AH1630" i="1"/>
  <c r="AH1629" i="1" s="1"/>
  <c r="AH1637" i="1"/>
  <c r="AH1601" i="1"/>
  <c r="AH1455" i="1"/>
  <c r="AH1453" i="1" s="1"/>
  <c r="AH1289" i="1"/>
  <c r="AH1287" i="1" s="1"/>
  <c r="AH1057" i="1"/>
  <c r="AH1049" i="1" s="1"/>
  <c r="AH2540" i="1"/>
  <c r="AH3331" i="1"/>
  <c r="AH3382" i="1"/>
  <c r="AH3379" i="1" s="1"/>
  <c r="AH3323" i="1"/>
  <c r="AH3226" i="1"/>
  <c r="AH3225" i="1" s="1"/>
  <c r="P3598" i="1"/>
  <c r="P3597" i="1" s="1"/>
  <c r="P1190" i="1"/>
  <c r="P1189" i="1" s="1"/>
  <c r="P818" i="1"/>
  <c r="P817" i="1" s="1"/>
  <c r="P695" i="1"/>
  <c r="P694" i="1" s="1"/>
  <c r="P572" i="1"/>
  <c r="P571" i="1" s="1"/>
  <c r="P404" i="1"/>
  <c r="P403" i="1" s="1"/>
  <c r="P240" i="1"/>
  <c r="P239" i="1" s="1"/>
  <c r="AH4598" i="1"/>
  <c r="AH4596" i="1" s="1"/>
  <c r="AH4523" i="1"/>
  <c r="AH4514" i="1" s="1"/>
  <c r="AH4324" i="1"/>
  <c r="AH4322" i="1" s="1"/>
  <c r="AH4169" i="1"/>
  <c r="AH4168" i="1" s="1"/>
  <c r="AH4118" i="1"/>
  <c r="AH4109" i="1" s="1"/>
  <c r="AH4014" i="1"/>
  <c r="AH4005" i="1" s="1"/>
  <c r="AH3747" i="1"/>
  <c r="AH3738" i="1" s="1"/>
  <c r="AH3653" i="1"/>
  <c r="AH3652" i="1" s="1"/>
  <c r="AH3643" i="1"/>
  <c r="AH3634" i="1" s="1"/>
  <c r="AH3363" i="1"/>
  <c r="AH3610" i="1"/>
  <c r="AH3609" i="1" s="1"/>
  <c r="AH3598" i="1"/>
  <c r="AH3597" i="1" s="1"/>
  <c r="AH3532" i="1"/>
  <c r="AH3530" i="1" s="1"/>
  <c r="AH3357" i="1"/>
  <c r="AH3335" i="1"/>
  <c r="AH3393" i="1"/>
  <c r="AH3329" i="1"/>
  <c r="AH3324" i="1"/>
  <c r="AH3321" i="1"/>
  <c r="AH3348" i="1"/>
  <c r="AH3347" i="1" s="1"/>
  <c r="AH3284" i="1"/>
  <c r="AH3307" i="1"/>
  <c r="AH1223" i="1"/>
  <c r="AH1215" i="1" s="1"/>
  <c r="AH3058" i="1"/>
  <c r="AH3056" i="1" s="1"/>
  <c r="AH3261" i="1"/>
  <c r="AH4698" i="1"/>
  <c r="AH4690" i="1" s="1"/>
  <c r="AH4683" i="1"/>
  <c r="AH4681" i="1" s="1"/>
  <c r="AH4620" i="1"/>
  <c r="AH4619" i="1" s="1"/>
  <c r="AH4438" i="1"/>
  <c r="AH4437" i="1" s="1"/>
  <c r="AH4415" i="1"/>
  <c r="AH4413" i="1" s="1"/>
  <c r="AH4397" i="1"/>
  <c r="AH4396" i="1" s="1"/>
  <c r="AH4346" i="1"/>
  <c r="AH4345" i="1" s="1"/>
  <c r="AH4280" i="1"/>
  <c r="AH4278" i="1" s="1"/>
  <c r="AH4237" i="1"/>
  <c r="AH4235" i="1" s="1"/>
  <c r="AH4023" i="1"/>
  <c r="AH4022" i="1" s="1"/>
  <c r="AH3970" i="1"/>
  <c r="AH3961" i="1" s="1"/>
  <c r="AH3924" i="1"/>
  <c r="AH3916" i="1" s="1"/>
  <c r="AH3840" i="1"/>
  <c r="AH3839" i="1" s="1"/>
  <c r="AH3817" i="1"/>
  <c r="AH3815" i="1" s="1"/>
  <c r="AH3799" i="1"/>
  <c r="AH3798" i="1" s="1"/>
  <c r="AH3789" i="1"/>
  <c r="AH3780" i="1" s="1"/>
  <c r="AH3554" i="1"/>
  <c r="AH3553" i="1" s="1"/>
  <c r="AH3356" i="1"/>
  <c r="AH3334" i="1"/>
  <c r="AH3327" i="1"/>
  <c r="AH3191" i="1"/>
  <c r="AH3075" i="1"/>
  <c r="AH3602" i="1"/>
  <c r="AH3601" i="1" s="1"/>
  <c r="AH3352" i="1"/>
  <c r="AH3337" i="1"/>
  <c r="AH3310" i="1"/>
  <c r="AH4506" i="1"/>
  <c r="AH4504" i="1" s="1"/>
  <c r="AH4386" i="1"/>
  <c r="AH4377" i="1" s="1"/>
  <c r="AH4218" i="1"/>
  <c r="AH4217" i="1" s="1"/>
  <c r="AH4101" i="1"/>
  <c r="AH4099" i="1" s="1"/>
  <c r="AH4072" i="1"/>
  <c r="AH4063" i="1" s="1"/>
  <c r="AH3997" i="1"/>
  <c r="AH3995" i="1" s="1"/>
  <c r="AH3908" i="1"/>
  <c r="AH3906" i="1" s="1"/>
  <c r="AH3880" i="1"/>
  <c r="AH3871" i="1" s="1"/>
  <c r="AH3730" i="1"/>
  <c r="AH3728" i="1" s="1"/>
  <c r="AH3626" i="1"/>
  <c r="AH3624" i="1" s="1"/>
  <c r="AH3493" i="1"/>
  <c r="AH3491" i="1" s="1"/>
  <c r="AH3346" i="1"/>
  <c r="AH3405" i="1"/>
  <c r="AH3396" i="1" s="1"/>
  <c r="AH3333" i="1"/>
  <c r="AH3325" i="1"/>
  <c r="AH3280" i="1"/>
  <c r="AH3308" i="1"/>
  <c r="AH3137" i="1"/>
  <c r="AH3104" i="1"/>
  <c r="AH3102" i="1" s="1"/>
  <c r="AH2949" i="1"/>
  <c r="AH2886" i="1"/>
  <c r="AH2775" i="1"/>
  <c r="AH2768" i="1"/>
  <c r="AH2729" i="1"/>
  <c r="AH2599" i="1"/>
  <c r="AH2597" i="1" s="1"/>
  <c r="AH2340" i="1"/>
  <c r="AH2334" i="1"/>
  <c r="AH2326" i="1"/>
  <c r="AH2370" i="1"/>
  <c r="AH2368" i="1" s="1"/>
  <c r="AH2085" i="1"/>
  <c r="AH2083" i="1" s="1"/>
  <c r="AH1826" i="1"/>
  <c r="AH1824" i="1" s="1"/>
  <c r="AH1664" i="1"/>
  <c r="AH1653" i="1"/>
  <c r="AH1569" i="1"/>
  <c r="AH1568" i="1" s="1"/>
  <c r="AH1544" i="1"/>
  <c r="AH1542" i="1" s="1"/>
  <c r="AH3201" i="1"/>
  <c r="AH3199" i="1" s="1"/>
  <c r="AH3173" i="1"/>
  <c r="AH3187" i="1"/>
  <c r="AH3190" i="1"/>
  <c r="AH3153" i="1"/>
  <c r="AH3142" i="1"/>
  <c r="AH3126" i="1"/>
  <c r="AH3080" i="1"/>
  <c r="AH3079" i="1" s="1"/>
  <c r="AH3064" i="1"/>
  <c r="AH3028" i="1"/>
  <c r="AH3027" i="1" s="1"/>
  <c r="AH3012" i="1"/>
  <c r="AH2929" i="1"/>
  <c r="AH2892" i="1"/>
  <c r="AH2891" i="1" s="1"/>
  <c r="AH2876" i="1"/>
  <c r="AH2853" i="1"/>
  <c r="AH2764" i="1"/>
  <c r="AH2754" i="1"/>
  <c r="AH2711" i="1"/>
  <c r="AH2664" i="1"/>
  <c r="AH2576" i="1"/>
  <c r="AH2575" i="1" s="1"/>
  <c r="AH2574" i="1" s="1"/>
  <c r="AH2532" i="1"/>
  <c r="AH2531" i="1" s="1"/>
  <c r="AH2507" i="1"/>
  <c r="AH2505" i="1" s="1"/>
  <c r="AH2478" i="1"/>
  <c r="AH2469" i="1" s="1"/>
  <c r="AH2338" i="1"/>
  <c r="AH2327" i="1"/>
  <c r="AH2185" i="1"/>
  <c r="AH2176" i="1" s="1"/>
  <c r="AH2152" i="1"/>
  <c r="AH2151" i="1" s="1"/>
  <c r="AH2126" i="1"/>
  <c r="AH2124" i="1" s="1"/>
  <c r="AH2061" i="1"/>
  <c r="AH2052" i="1" s="1"/>
  <c r="AH1935" i="1"/>
  <c r="AH1934" i="1" s="1"/>
  <c r="AH1726" i="1"/>
  <c r="AH1725" i="1" s="1"/>
  <c r="AH1716" i="1"/>
  <c r="AH1707" i="1" s="1"/>
  <c r="AH1662" i="1"/>
  <c r="AH1654" i="1"/>
  <c r="AH1622" i="1"/>
  <c r="AH1613" i="1"/>
  <c r="AH1565" i="1"/>
  <c r="AH1564" i="1" s="1"/>
  <c r="AH1549" i="1"/>
  <c r="AH1523" i="1"/>
  <c r="AH1522" i="1" s="1"/>
  <c r="AH1507" i="1"/>
  <c r="AH1438" i="1"/>
  <c r="AH1437" i="1" s="1"/>
  <c r="AH1348" i="1"/>
  <c r="AH1339" i="1" s="1"/>
  <c r="AH1272" i="1"/>
  <c r="AH1271" i="1" s="1"/>
  <c r="AH1182" i="1"/>
  <c r="AH1173" i="1" s="1"/>
  <c r="AH1124" i="1"/>
  <c r="AH1122" i="1" s="1"/>
  <c r="AH982" i="1"/>
  <c r="AH981" i="1" s="1"/>
  <c r="AH876" i="1"/>
  <c r="AH874" i="1" s="1"/>
  <c r="AH687" i="1"/>
  <c r="AH680" i="1" s="1"/>
  <c r="AH672" i="1"/>
  <c r="AH670" i="1" s="1"/>
  <c r="AH564" i="1"/>
  <c r="AH556" i="1" s="1"/>
  <c r="AH531" i="1"/>
  <c r="AH530" i="1" s="1"/>
  <c r="AH486" i="1"/>
  <c r="AH28" i="1" s="1"/>
  <c r="AH365" i="1"/>
  <c r="AH364" i="1" s="1"/>
  <c r="AH340" i="1"/>
  <c r="AH338" i="1" s="1"/>
  <c r="AH198" i="1"/>
  <c r="AH197" i="1" s="1"/>
  <c r="AH31" i="1"/>
  <c r="AH75" i="1"/>
  <c r="AH74" i="1" s="1"/>
  <c r="AH22" i="1"/>
  <c r="AH56" i="1"/>
  <c r="AH14" i="1"/>
  <c r="AH6" i="1"/>
  <c r="AH1679" i="1"/>
  <c r="AH999" i="1"/>
  <c r="AH997" i="1" s="1"/>
  <c r="AH933" i="1"/>
  <c r="AH925" i="1" s="1"/>
  <c r="AH809" i="1"/>
  <c r="AH801" i="1" s="1"/>
  <c r="AH606" i="1"/>
  <c r="AH597" i="1" s="1"/>
  <c r="AH548" i="1"/>
  <c r="AH546" i="1" s="1"/>
  <c r="AH382" i="1"/>
  <c r="AH380" i="1" s="1"/>
  <c r="AH27" i="1"/>
  <c r="AH319" i="1"/>
  <c r="AH318" i="1" s="1"/>
  <c r="AH150" i="1"/>
  <c r="AH142" i="1" s="1"/>
  <c r="AH92" i="1"/>
  <c r="AH90" i="1" s="1"/>
  <c r="AH20" i="1"/>
  <c r="AH9" i="1"/>
  <c r="AH3193" i="1"/>
  <c r="AH2961" i="1"/>
  <c r="AH2935" i="1"/>
  <c r="AH2846" i="1"/>
  <c r="AH2707" i="1"/>
  <c r="AH2673" i="1"/>
  <c r="AH2647" i="1"/>
  <c r="AH2645" i="1" s="1"/>
  <c r="AH2616" i="1"/>
  <c r="AH2607" i="1" s="1"/>
  <c r="AH2486" i="1"/>
  <c r="AH2485" i="1" s="1"/>
  <c r="AH2350" i="1"/>
  <c r="AH2398" i="1"/>
  <c r="AH2397" i="1" s="1"/>
  <c r="AH2349" i="1"/>
  <c r="AH2387" i="1"/>
  <c r="AH2378" i="1" s="1"/>
  <c r="AH2336" i="1"/>
  <c r="AH2328" i="1"/>
  <c r="AH2263" i="1"/>
  <c r="AH2193" i="1"/>
  <c r="AH2192" i="1" s="1"/>
  <c r="AH2044" i="1"/>
  <c r="AH2042" i="1" s="1"/>
  <c r="AH1931" i="1"/>
  <c r="AH1930" i="1" s="1"/>
  <c r="AH1671" i="1"/>
  <c r="AH1843" i="1"/>
  <c r="AH1834" i="1" s="1"/>
  <c r="AH1666" i="1"/>
  <c r="AH1660" i="1"/>
  <c r="AH1652" i="1"/>
  <c r="AH1699" i="1"/>
  <c r="AH1697" i="1" s="1"/>
  <c r="AH1638" i="1"/>
  <c r="AH1610" i="1"/>
  <c r="AH1591" i="1"/>
  <c r="AH1589" i="1" s="1"/>
  <c r="AH1389" i="1"/>
  <c r="AH1381" i="1" s="1"/>
  <c r="AH1356" i="1"/>
  <c r="AH1355" i="1" s="1"/>
  <c r="AH1331" i="1"/>
  <c r="AH1329" i="1" s="1"/>
  <c r="AH1190" i="1"/>
  <c r="AH1189" i="1" s="1"/>
  <c r="AH1165" i="1"/>
  <c r="AH1163" i="1" s="1"/>
  <c r="AH1041" i="1"/>
  <c r="AH1039" i="1" s="1"/>
  <c r="AH917" i="1"/>
  <c r="AH915" i="1" s="1"/>
  <c r="AH851" i="1"/>
  <c r="AH843" i="1" s="1"/>
  <c r="AH818" i="1"/>
  <c r="AH817" i="1" s="1"/>
  <c r="AH793" i="1"/>
  <c r="AH791" i="1" s="1"/>
  <c r="AH728" i="1"/>
  <c r="AH720" i="1" s="1"/>
  <c r="AH695" i="1"/>
  <c r="AH694" i="1" s="1"/>
  <c r="AH572" i="1"/>
  <c r="AH571" i="1" s="1"/>
  <c r="AH437" i="1"/>
  <c r="AH429" i="1" s="1"/>
  <c r="AH404" i="1"/>
  <c r="AH403" i="1" s="1"/>
  <c r="AH273" i="1"/>
  <c r="AH265" i="1" s="1"/>
  <c r="AH240" i="1"/>
  <c r="AH239" i="1" s="1"/>
  <c r="AH134" i="1"/>
  <c r="AH132" i="1" s="1"/>
  <c r="AH19" i="1"/>
  <c r="AH12" i="1"/>
  <c r="AH2813" i="1"/>
  <c r="AH3023" i="1"/>
  <c r="AH2980" i="1"/>
  <c r="AH2760" i="1"/>
  <c r="AH2750" i="1"/>
  <c r="AH2723" i="1"/>
  <c r="AH2669" i="1"/>
  <c r="AH2668" i="1" s="1"/>
  <c r="AH2653" i="1"/>
  <c r="AH2570" i="1"/>
  <c r="AH2561" i="1" s="1"/>
  <c r="AH2441" i="1"/>
  <c r="AH2440" i="1" s="1"/>
  <c r="AH2416" i="1"/>
  <c r="AH2414" i="1" s="1"/>
  <c r="AH2341" i="1"/>
  <c r="AH2335" i="1"/>
  <c r="AH2329" i="1"/>
  <c r="AH2210" i="1"/>
  <c r="AH2208" i="1" s="1"/>
  <c r="AH2101" i="1"/>
  <c r="AH2092" i="1" s="1"/>
  <c r="AH1994" i="1"/>
  <c r="AH1992" i="1" s="1"/>
  <c r="AH1885" i="1"/>
  <c r="AH1876" i="1" s="1"/>
  <c r="AH1784" i="1"/>
  <c r="AH1782" i="1" s="1"/>
  <c r="AH1665" i="1"/>
  <c r="AH1658" i="1"/>
  <c r="AH1705" i="1"/>
  <c r="AH1650" i="1"/>
  <c r="AH1626" i="1"/>
  <c r="AH1560" i="1"/>
  <c r="AH1518" i="1"/>
  <c r="AH1373" i="1"/>
  <c r="AH1371" i="1" s="1"/>
  <c r="AH1207" i="1"/>
  <c r="AH1205" i="1" s="1"/>
  <c r="AH1099" i="1"/>
  <c r="AH1090" i="1" s="1"/>
  <c r="AH1065" i="1"/>
  <c r="AH1064" i="1" s="1"/>
  <c r="AH835" i="1"/>
  <c r="AH833" i="1" s="1"/>
  <c r="AH712" i="1"/>
  <c r="AH710" i="1" s="1"/>
  <c r="AH647" i="1"/>
  <c r="AH639" i="1" s="1"/>
  <c r="AH614" i="1"/>
  <c r="AH613" i="1" s="1"/>
  <c r="AH589" i="1"/>
  <c r="AH587" i="1" s="1"/>
  <c r="AH421" i="1"/>
  <c r="AH419" i="1" s="1"/>
  <c r="AH257" i="1"/>
  <c r="AH255" i="1" s="1"/>
  <c r="AH158" i="1"/>
  <c r="AH157" i="1" s="1"/>
  <c r="AH18" i="1"/>
  <c r="AH10" i="1"/>
  <c r="AH1082" i="1"/>
  <c r="AH1080" i="1" s="1"/>
  <c r="AH631" i="1"/>
  <c r="AH629" i="1" s="1"/>
  <c r="AH175" i="1"/>
  <c r="AH173" i="1" s="1"/>
  <c r="AH17" i="1"/>
  <c r="AH11" i="1"/>
  <c r="AH1597" i="1"/>
  <c r="P2350" i="1"/>
  <c r="P3755" i="1"/>
  <c r="P3754" i="1" s="1"/>
  <c r="P3033" i="1"/>
  <c r="P2824" i="1"/>
  <c r="P2394" i="1"/>
  <c r="P2392" i="1" s="1"/>
  <c r="P2391" i="1" s="1"/>
  <c r="P281" i="1"/>
  <c r="P280" i="1" s="1"/>
  <c r="P3953" i="1"/>
  <c r="P3951" i="1" s="1"/>
  <c r="P3772" i="1"/>
  <c r="P3770" i="1" s="1"/>
  <c r="P3685" i="1"/>
  <c r="P3683" i="1" s="1"/>
  <c r="P3270" i="1"/>
  <c r="P3118" i="1"/>
  <c r="P2781" i="1"/>
  <c r="P2553" i="1"/>
  <c r="P2551" i="1" s="1"/>
  <c r="P23" i="1"/>
  <c r="P3190" i="1"/>
  <c r="P2277" i="1"/>
  <c r="P2185" i="1"/>
  <c r="P2176" i="1" s="1"/>
  <c r="P2152" i="1"/>
  <c r="P2151" i="1" s="1"/>
  <c r="P2126" i="1"/>
  <c r="P2124" i="1" s="1"/>
  <c r="P2061" i="1"/>
  <c r="P2052" i="1" s="1"/>
  <c r="P1935" i="1"/>
  <c r="P1934" i="1" s="1"/>
  <c r="P1716" i="1"/>
  <c r="P1707" i="1" s="1"/>
  <c r="P1622" i="1"/>
  <c r="P1613" i="1"/>
  <c r="P1438" i="1"/>
  <c r="P1437" i="1" s="1"/>
  <c r="P1348" i="1"/>
  <c r="P1339" i="1" s="1"/>
  <c r="P1272" i="1"/>
  <c r="P1271" i="1" s="1"/>
  <c r="P1182" i="1"/>
  <c r="P1173" i="1" s="1"/>
  <c r="P1124" i="1"/>
  <c r="P1122" i="1" s="1"/>
  <c r="P982" i="1"/>
  <c r="P981" i="1" s="1"/>
  <c r="P876" i="1"/>
  <c r="P874" i="1" s="1"/>
  <c r="P687" i="1"/>
  <c r="P680" i="1" s="1"/>
  <c r="P672" i="1"/>
  <c r="P670" i="1" s="1"/>
  <c r="P564" i="1"/>
  <c r="P556" i="1" s="1"/>
  <c r="P531" i="1"/>
  <c r="P530" i="1" s="1"/>
  <c r="P486" i="1"/>
  <c r="P28" i="1" s="1"/>
  <c r="P462" i="1"/>
  <c r="P460" i="1" s="1"/>
  <c r="P365" i="1"/>
  <c r="P364" i="1" s="1"/>
  <c r="P340" i="1"/>
  <c r="P338" i="1" s="1"/>
  <c r="P198" i="1"/>
  <c r="P197" i="1" s="1"/>
  <c r="P3083" i="1"/>
  <c r="P3082" i="1" s="1"/>
  <c r="P3006" i="1"/>
  <c r="P3004" i="1" s="1"/>
  <c r="P2870" i="1"/>
  <c r="P2868" i="1" s="1"/>
  <c r="P4731" i="1"/>
  <c r="P4729" i="1" s="1"/>
  <c r="P4643" i="1"/>
  <c r="P4641" i="1" s="1"/>
  <c r="P4625" i="1"/>
  <c r="P4624" i="1" s="1"/>
  <c r="P4615" i="1"/>
  <c r="P4606" i="1" s="1"/>
  <c r="P4557" i="1"/>
  <c r="P4555" i="1" s="1"/>
  <c r="P4461" i="1"/>
  <c r="P4459" i="1" s="1"/>
  <c r="P4443" i="1"/>
  <c r="P4442" i="1" s="1"/>
  <c r="P4392" i="1"/>
  <c r="P4391" i="1" s="1"/>
  <c r="P4369" i="1"/>
  <c r="P4367" i="1" s="1"/>
  <c r="P4351" i="1"/>
  <c r="P4350" i="1" s="1"/>
  <c r="P4341" i="1"/>
  <c r="P4332" i="1" s="1"/>
  <c r="P4191" i="1"/>
  <c r="P4189" i="1" s="1"/>
  <c r="P4078" i="1"/>
  <c r="P4077" i="1" s="1"/>
  <c r="P4055" i="1"/>
  <c r="P4053" i="1" s="1"/>
  <c r="P3975" i="1"/>
  <c r="P3974" i="1" s="1"/>
  <c r="P3929" i="1"/>
  <c r="P3928" i="1" s="1"/>
  <c r="P3886" i="1"/>
  <c r="P3885" i="1" s="1"/>
  <c r="P3863" i="1"/>
  <c r="P3861" i="1" s="1"/>
  <c r="P3845" i="1"/>
  <c r="P3844" i="1" s="1"/>
  <c r="P3794" i="1"/>
  <c r="P3793" i="1" s="1"/>
  <c r="P3602" i="1"/>
  <c r="P3601" i="1" s="1"/>
  <c r="P3352" i="1"/>
  <c r="P3577" i="1"/>
  <c r="P3575" i="1" s="1"/>
  <c r="P3559" i="1"/>
  <c r="P3558" i="1" s="1"/>
  <c r="P3549" i="1"/>
  <c r="P3540" i="1" s="1"/>
  <c r="P3419" i="1"/>
  <c r="P3337" i="1"/>
  <c r="P3331" i="1"/>
  <c r="P3382" i="1"/>
  <c r="P3379" i="1" s="1"/>
  <c r="P3323" i="1"/>
  <c r="P3261" i="1"/>
  <c r="P3310" i="1"/>
  <c r="P3226" i="1"/>
  <c r="P3225" i="1" s="1"/>
  <c r="P3201" i="1"/>
  <c r="P3199" i="1" s="1"/>
  <c r="P3173" i="1"/>
  <c r="P3187" i="1"/>
  <c r="P3153" i="1"/>
  <c r="P3142" i="1"/>
  <c r="P3126" i="1"/>
  <c r="P3080" i="1"/>
  <c r="P3079" i="1" s="1"/>
  <c r="P3064" i="1"/>
  <c r="P3028" i="1"/>
  <c r="P3027" i="1" s="1"/>
  <c r="P3012" i="1"/>
  <c r="P2929" i="1"/>
  <c r="P2892" i="1"/>
  <c r="P2891" i="1" s="1"/>
  <c r="P2876" i="1"/>
  <c r="P2853" i="1"/>
  <c r="P2813" i="1"/>
  <c r="P2764" i="1"/>
  <c r="P2754" i="1"/>
  <c r="P2711" i="1"/>
  <c r="P2664" i="1"/>
  <c r="P2576" i="1"/>
  <c r="P2575" i="1" s="1"/>
  <c r="P2574" i="1" s="1"/>
  <c r="P2532" i="1"/>
  <c r="P2531" i="1" s="1"/>
  <c r="P2507" i="1"/>
  <c r="P2505" i="1" s="1"/>
  <c r="P2478" i="1"/>
  <c r="P2469" i="1" s="1"/>
  <c r="P2338" i="1"/>
  <c r="P2327" i="1"/>
  <c r="P1726" i="1"/>
  <c r="P1725" i="1" s="1"/>
  <c r="P1679" i="1"/>
  <c r="P1662" i="1"/>
  <c r="P1654" i="1"/>
  <c r="P1565" i="1"/>
  <c r="P1564" i="1" s="1"/>
  <c r="P1549" i="1"/>
  <c r="P1523" i="1"/>
  <c r="P1522" i="1" s="1"/>
  <c r="P1507" i="1"/>
  <c r="P31" i="1"/>
  <c r="P75" i="1"/>
  <c r="P74" i="1" s="1"/>
  <c r="P22" i="1"/>
  <c r="P56" i="1"/>
  <c r="P14" i="1"/>
  <c r="P6" i="1"/>
  <c r="P3326" i="1"/>
  <c r="P2324" i="1"/>
  <c r="P4753" i="1"/>
  <c r="P4752" i="1" s="1"/>
  <c r="P4737" i="1"/>
  <c r="P4536" i="1"/>
  <c r="P4535" i="1" s="1"/>
  <c r="P4483" i="1"/>
  <c r="P4482" i="1" s="1"/>
  <c r="P4432" i="1"/>
  <c r="P4423" i="1" s="1"/>
  <c r="P4307" i="1"/>
  <c r="P4306" i="1" s="1"/>
  <c r="P4297" i="1"/>
  <c r="P4288" i="1" s="1"/>
  <c r="P4254" i="1"/>
  <c r="P4245" i="1" s="1"/>
  <c r="P4213" i="1"/>
  <c r="P4212" i="1" s="1"/>
  <c r="P4147" i="1"/>
  <c r="P4145" i="1" s="1"/>
  <c r="P4129" i="1"/>
  <c r="P4128" i="1" s="1"/>
  <c r="P4086" i="1"/>
  <c r="P3360" i="1" s="1"/>
  <c r="P3834" i="1"/>
  <c r="P3825" i="1" s="1"/>
  <c r="P3706" i="1"/>
  <c r="P3705" i="1" s="1"/>
  <c r="P3452" i="1"/>
  <c r="P3450" i="1" s="1"/>
  <c r="P3434" i="1"/>
  <c r="P3343" i="1"/>
  <c r="P3336" i="1"/>
  <c r="P3223" i="1"/>
  <c r="P3222" i="1" s="1"/>
  <c r="P3207" i="1"/>
  <c r="P3159" i="1"/>
  <c r="P3188" i="1"/>
  <c r="P3133" i="1"/>
  <c r="P2988" i="1"/>
  <c r="P2945" i="1"/>
  <c r="P2854" i="1"/>
  <c r="P2828" i="1"/>
  <c r="P2742" i="1"/>
  <c r="P2701" i="1"/>
  <c r="P2699" i="1" s="1"/>
  <c r="P2539" i="1"/>
  <c r="P2357" i="1" s="1"/>
  <c r="P2462" i="1"/>
  <c r="P2460" i="1" s="1"/>
  <c r="P2433" i="1"/>
  <c r="P2424" i="1" s="1"/>
  <c r="P2351" i="1"/>
  <c r="P2337" i="1"/>
  <c r="P2330" i="1"/>
  <c r="P2312" i="1"/>
  <c r="P2313" i="1" s="1"/>
  <c r="P2290" i="1"/>
  <c r="P2283" i="1"/>
  <c r="P2257" i="1"/>
  <c r="P2255" i="1" s="1"/>
  <c r="P9" i="1"/>
  <c r="P3289" i="1"/>
  <c r="P3288" i="1" s="1"/>
  <c r="P3255" i="1"/>
  <c r="P3253" i="1" s="1"/>
  <c r="P3229" i="1"/>
  <c r="P3228" i="1" s="1"/>
  <c r="P2923" i="1"/>
  <c r="P2921" i="1" s="1"/>
  <c r="P2339" i="1"/>
  <c r="P4598" i="1"/>
  <c r="P4596" i="1" s="1"/>
  <c r="P4523" i="1"/>
  <c r="P4514" i="1" s="1"/>
  <c r="P4324" i="1"/>
  <c r="P4322" i="1" s="1"/>
  <c r="P4169" i="1"/>
  <c r="P4168" i="1" s="1"/>
  <c r="P4118" i="1"/>
  <c r="P4109" i="1" s="1"/>
  <c r="P4014" i="1"/>
  <c r="P4005" i="1" s="1"/>
  <c r="P3747" i="1"/>
  <c r="P3738" i="1" s="1"/>
  <c r="P3653" i="1"/>
  <c r="P3652" i="1" s="1"/>
  <c r="P3643" i="1"/>
  <c r="P3634" i="1" s="1"/>
  <c r="P3610" i="1"/>
  <c r="P3609" i="1" s="1"/>
  <c r="P3363" i="1"/>
  <c r="P3532" i="1"/>
  <c r="P3530" i="1" s="1"/>
  <c r="P3357" i="1"/>
  <c r="P3335" i="1"/>
  <c r="P3393" i="1"/>
  <c r="P3329" i="1"/>
  <c r="P3324" i="1"/>
  <c r="P3321" i="1"/>
  <c r="P3348" i="1"/>
  <c r="P3347" i="1" s="1"/>
  <c r="P3307" i="1"/>
  <c r="P3284" i="1"/>
  <c r="P3193" i="1"/>
  <c r="P2961" i="1"/>
  <c r="P2935" i="1"/>
  <c r="P2846" i="1"/>
  <c r="P2707" i="1"/>
  <c r="P2673" i="1"/>
  <c r="P2647" i="1"/>
  <c r="P2645" i="1" s="1"/>
  <c r="P2616" i="1"/>
  <c r="P2607" i="1" s="1"/>
  <c r="P2540" i="1"/>
  <c r="P2486" i="1"/>
  <c r="P2485" i="1" s="1"/>
  <c r="P2398" i="1"/>
  <c r="P2397" i="1" s="1"/>
  <c r="P2349" i="1"/>
  <c r="P2387" i="1"/>
  <c r="P2378" i="1" s="1"/>
  <c r="P2336" i="1"/>
  <c r="P2328" i="1"/>
  <c r="P437" i="1"/>
  <c r="P429" i="1" s="1"/>
  <c r="P3332" i="1"/>
  <c r="P3058" i="1"/>
  <c r="P3056" i="1" s="1"/>
  <c r="P2967" i="1"/>
  <c r="P2989" i="1"/>
  <c r="P2807" i="1"/>
  <c r="P2805" i="1" s="1"/>
  <c r="P2345" i="1"/>
  <c r="P2332" i="1"/>
  <c r="P2376" i="1"/>
  <c r="P4698" i="1"/>
  <c r="P4690" i="1" s="1"/>
  <c r="P4683" i="1"/>
  <c r="P4681" i="1" s="1"/>
  <c r="P4620" i="1"/>
  <c r="P4619" i="1" s="1"/>
  <c r="P4438" i="1"/>
  <c r="P4437" i="1" s="1"/>
  <c r="P4415" i="1"/>
  <c r="P4413" i="1" s="1"/>
  <c r="P4397" i="1"/>
  <c r="P4396" i="1" s="1"/>
  <c r="P4346" i="1"/>
  <c r="P4345" i="1" s="1"/>
  <c r="P4280" i="1"/>
  <c r="P4278" i="1" s="1"/>
  <c r="P4260" i="1"/>
  <c r="P4259" i="1" s="1"/>
  <c r="P4237" i="1"/>
  <c r="P4235" i="1" s="1"/>
  <c r="P4023" i="1"/>
  <c r="P4022" i="1" s="1"/>
  <c r="P3980" i="1"/>
  <c r="P3979" i="1" s="1"/>
  <c r="P3970" i="1"/>
  <c r="P3961" i="1" s="1"/>
  <c r="P3924" i="1"/>
  <c r="P3916" i="1" s="1"/>
  <c r="P3891" i="1"/>
  <c r="P3890" i="1" s="1"/>
  <c r="P3840" i="1"/>
  <c r="P3839" i="1" s="1"/>
  <c r="P3817" i="1"/>
  <c r="P3815" i="1" s="1"/>
  <c r="P3799" i="1"/>
  <c r="P3798" i="1" s="1"/>
  <c r="P3789" i="1"/>
  <c r="P3780" i="1" s="1"/>
  <c r="P3702" i="1"/>
  <c r="P3693" i="1" s="1"/>
  <c r="P3554" i="1"/>
  <c r="P3553" i="1" s="1"/>
  <c r="P3509" i="1"/>
  <c r="P3501" i="1" s="1"/>
  <c r="P3356" i="1"/>
  <c r="P3334" i="1"/>
  <c r="P3327" i="1"/>
  <c r="P3191" i="1"/>
  <c r="P3189" i="1"/>
  <c r="P3075" i="1"/>
  <c r="P3023" i="1"/>
  <c r="P2980" i="1"/>
  <c r="P2942" i="1"/>
  <c r="P2899" i="1"/>
  <c r="P2760" i="1"/>
  <c r="P2750" i="1"/>
  <c r="P2723" i="1"/>
  <c r="P2669" i="1"/>
  <c r="P2668" i="1" s="1"/>
  <c r="P2653" i="1"/>
  <c r="P2626" i="1"/>
  <c r="P2625" i="1" s="1"/>
  <c r="P3338" i="1"/>
  <c r="P3110" i="1"/>
  <c r="P4748" i="1"/>
  <c r="P4574" i="1"/>
  <c r="P4565" i="1" s="1"/>
  <c r="P4506" i="1"/>
  <c r="P4504" i="1" s="1"/>
  <c r="P4488" i="1"/>
  <c r="P4487" i="1" s="1"/>
  <c r="P4478" i="1"/>
  <c r="P4469" i="1" s="1"/>
  <c r="P4386" i="1"/>
  <c r="P4377" i="1" s="1"/>
  <c r="P4302" i="1"/>
  <c r="P4301" i="1" s="1"/>
  <c r="P4218" i="1"/>
  <c r="P4217" i="1" s="1"/>
  <c r="P4208" i="1"/>
  <c r="P4199" i="1" s="1"/>
  <c r="P4124" i="1"/>
  <c r="P4123" i="1" s="1"/>
  <c r="P4101" i="1"/>
  <c r="P4099" i="1" s="1"/>
  <c r="P4072" i="1"/>
  <c r="P4063" i="1" s="1"/>
  <c r="P3997" i="1"/>
  <c r="P3995" i="1" s="1"/>
  <c r="P3908" i="1"/>
  <c r="P3906" i="1" s="1"/>
  <c r="P3880" i="1"/>
  <c r="P3871" i="1" s="1"/>
  <c r="P3730" i="1"/>
  <c r="P3728" i="1" s="1"/>
  <c r="P3626" i="1"/>
  <c r="P3624" i="1" s="1"/>
  <c r="P3493" i="1"/>
  <c r="P3491" i="1" s="1"/>
  <c r="P3346" i="1"/>
  <c r="P3405" i="1"/>
  <c r="P3396" i="1" s="1"/>
  <c r="P3333" i="1"/>
  <c r="P3325" i="1"/>
  <c r="P3294" i="1"/>
  <c r="P3308" i="1"/>
  <c r="P3280" i="1"/>
  <c r="P3218" i="1"/>
  <c r="P3179" i="1"/>
  <c r="P3147" i="1"/>
  <c r="P3137" i="1"/>
  <c r="P3129" i="1"/>
  <c r="P3104" i="1"/>
  <c r="P3102" i="1" s="1"/>
  <c r="P2949" i="1"/>
  <c r="P2886" i="1"/>
  <c r="P2775" i="1"/>
  <c r="P2768" i="1"/>
  <c r="P2738" i="1"/>
  <c r="P2729" i="1"/>
  <c r="P2599" i="1"/>
  <c r="P2597" i="1" s="1"/>
  <c r="P2580" i="1"/>
  <c r="P2579" i="1" s="1"/>
  <c r="P2524" i="1"/>
  <c r="P2515" i="1" s="1"/>
  <c r="P2268" i="1"/>
  <c r="P2109" i="1"/>
  <c r="P2108" i="1" s="1"/>
  <c r="P1926" i="1"/>
  <c r="P1917" i="1" s="1"/>
  <c r="P1868" i="1"/>
  <c r="P1866" i="1" s="1"/>
  <c r="P1760" i="1"/>
  <c r="P1751" i="1" s="1"/>
  <c r="P1681" i="1"/>
  <c r="P1663" i="1"/>
  <c r="P1656" i="1"/>
  <c r="P1501" i="1"/>
  <c r="P1499" i="1" s="1"/>
  <c r="P1472" i="1"/>
  <c r="P1463" i="1" s="1"/>
  <c r="P1414" i="1"/>
  <c r="P1412" i="1" s="1"/>
  <c r="P1306" i="1"/>
  <c r="P1297" i="1" s="1"/>
  <c r="P1248" i="1"/>
  <c r="P1246" i="1" s="1"/>
  <c r="P1140" i="1"/>
  <c r="P1132" i="1" s="1"/>
  <c r="P1107" i="1"/>
  <c r="P1106" i="1" s="1"/>
  <c r="P1016" i="1"/>
  <c r="P1007" i="1" s="1"/>
  <c r="P958" i="1"/>
  <c r="P956" i="1" s="1"/>
  <c r="P892" i="1"/>
  <c r="P884" i="1" s="1"/>
  <c r="P859" i="1"/>
  <c r="P858" i="1" s="1"/>
  <c r="P768" i="1"/>
  <c r="P761" i="1" s="1"/>
  <c r="P753" i="1"/>
  <c r="P751" i="1" s="1"/>
  <c r="P655" i="1"/>
  <c r="P654" i="1" s="1"/>
  <c r="P507" i="1"/>
  <c r="P505" i="1" s="1"/>
  <c r="P445" i="1"/>
  <c r="P444" i="1" s="1"/>
  <c r="P399" i="1"/>
  <c r="P390" i="1" s="1"/>
  <c r="P323" i="1"/>
  <c r="P322" i="1" s="1"/>
  <c r="P298" i="1"/>
  <c r="P296" i="1" s="1"/>
  <c r="P232" i="1"/>
  <c r="P223" i="1" s="1"/>
  <c r="P109" i="1"/>
  <c r="P100" i="1" s="1"/>
  <c r="P32" i="1"/>
  <c r="P16" i="1"/>
  <c r="P8" i="1"/>
  <c r="P50" i="1"/>
  <c r="P48" i="1" s="1"/>
  <c r="P2227" i="1"/>
  <c r="P2218" i="1" s="1"/>
  <c r="P2169" i="1"/>
  <c r="P2167" i="1" s="1"/>
  <c r="P2027" i="1"/>
  <c r="P2026" i="1" s="1"/>
  <c r="P2011" i="1"/>
  <c r="P2002" i="1" s="1"/>
  <c r="P1952" i="1"/>
  <c r="P1950" i="1" s="1"/>
  <c r="P1909" i="1"/>
  <c r="P1907" i="1" s="1"/>
  <c r="P1801" i="1"/>
  <c r="P1792" i="1" s="1"/>
  <c r="P1743" i="1"/>
  <c r="P1741" i="1" s="1"/>
  <c r="P1667" i="1"/>
  <c r="P1661" i="1"/>
  <c r="P1655" i="1"/>
  <c r="P1630" i="1"/>
  <c r="P1629" i="1" s="1"/>
  <c r="P1637" i="1"/>
  <c r="P1601" i="1"/>
  <c r="P1480" i="1"/>
  <c r="P1479" i="1" s="1"/>
  <c r="P1455" i="1"/>
  <c r="P1453" i="1" s="1"/>
  <c r="P1314" i="1"/>
  <c r="P1313" i="1" s="1"/>
  <c r="P1289" i="1"/>
  <c r="P1287" i="1" s="1"/>
  <c r="P1148" i="1"/>
  <c r="P1147" i="1" s="1"/>
  <c r="P1057" i="1"/>
  <c r="P1049" i="1" s="1"/>
  <c r="P1024" i="1"/>
  <c r="P1023" i="1" s="1"/>
  <c r="P999" i="1"/>
  <c r="P997" i="1" s="1"/>
  <c r="P933" i="1"/>
  <c r="P925" i="1" s="1"/>
  <c r="P900" i="1"/>
  <c r="P899" i="1" s="1"/>
  <c r="P809" i="1"/>
  <c r="P801" i="1" s="1"/>
  <c r="P776" i="1"/>
  <c r="P775" i="1" s="1"/>
  <c r="P606" i="1"/>
  <c r="P597" i="1" s="1"/>
  <c r="P548" i="1"/>
  <c r="P546" i="1" s="1"/>
  <c r="P382" i="1"/>
  <c r="P380" i="1" s="1"/>
  <c r="P27" i="1"/>
  <c r="P215" i="1"/>
  <c r="P213" i="1" s="1"/>
  <c r="P150" i="1"/>
  <c r="P142" i="1" s="1"/>
  <c r="P117" i="1"/>
  <c r="P116" i="1" s="1"/>
  <c r="P92" i="1"/>
  <c r="P90" i="1" s="1"/>
  <c r="P20" i="1"/>
  <c r="P2263" i="1"/>
  <c r="P2193" i="1"/>
  <c r="P2192" i="1" s="1"/>
  <c r="P2044" i="1"/>
  <c r="P2042" i="1" s="1"/>
  <c r="P1671" i="1"/>
  <c r="P1931" i="1"/>
  <c r="P1930" i="1" s="1"/>
  <c r="P1843" i="1"/>
  <c r="P1834" i="1" s="1"/>
  <c r="P1666" i="1"/>
  <c r="P1660" i="1"/>
  <c r="P1699" i="1"/>
  <c r="P1697" i="1" s="1"/>
  <c r="P1652" i="1"/>
  <c r="P1638" i="1"/>
  <c r="P1610" i="1"/>
  <c r="P1591" i="1"/>
  <c r="P1589" i="1" s="1"/>
  <c r="P1389" i="1"/>
  <c r="P1381" i="1" s="1"/>
  <c r="P1356" i="1"/>
  <c r="P1355" i="1" s="1"/>
  <c r="P1331" i="1"/>
  <c r="P1329" i="1" s="1"/>
  <c r="P1223" i="1"/>
  <c r="P1215" i="1" s="1"/>
  <c r="P1165" i="1"/>
  <c r="P1163" i="1" s="1"/>
  <c r="P1041" i="1"/>
  <c r="P1039" i="1" s="1"/>
  <c r="P917" i="1"/>
  <c r="P915" i="1" s="1"/>
  <c r="P851" i="1"/>
  <c r="P843" i="1" s="1"/>
  <c r="P793" i="1"/>
  <c r="P791" i="1" s="1"/>
  <c r="P728" i="1"/>
  <c r="P720" i="1" s="1"/>
  <c r="P273" i="1"/>
  <c r="P265" i="1" s="1"/>
  <c r="P134" i="1"/>
  <c r="P132" i="1" s="1"/>
  <c r="P19" i="1"/>
  <c r="P12" i="1"/>
  <c r="P319" i="1"/>
  <c r="P318" i="1" s="1"/>
  <c r="P2570" i="1"/>
  <c r="P2561" i="1" s="1"/>
  <c r="P2441" i="1"/>
  <c r="P2440" i="1" s="1"/>
  <c r="P2416" i="1"/>
  <c r="P2414" i="1" s="1"/>
  <c r="P2341" i="1"/>
  <c r="P2335" i="1"/>
  <c r="P2329" i="1"/>
  <c r="P2235" i="1"/>
  <c r="P2234" i="1" s="1"/>
  <c r="P2210" i="1"/>
  <c r="P2208" i="1" s="1"/>
  <c r="P2101" i="1"/>
  <c r="P2092" i="1" s="1"/>
  <c r="P1675" i="1"/>
  <c r="P1994" i="1"/>
  <c r="P1992" i="1" s="1"/>
  <c r="P1885" i="1"/>
  <c r="P1876" i="1" s="1"/>
  <c r="P1809" i="1"/>
  <c r="P1808" i="1" s="1"/>
  <c r="P1784" i="1"/>
  <c r="P1782" i="1" s="1"/>
  <c r="P1665" i="1"/>
  <c r="P1658" i="1"/>
  <c r="P1705" i="1"/>
  <c r="P1650" i="1"/>
  <c r="P1626" i="1"/>
  <c r="P1597" i="1"/>
  <c r="P1560" i="1"/>
  <c r="P1518" i="1"/>
  <c r="P1373" i="1"/>
  <c r="P1371" i="1" s="1"/>
  <c r="P1207" i="1"/>
  <c r="P1205" i="1" s="1"/>
  <c r="P1099" i="1"/>
  <c r="P1090" i="1" s="1"/>
  <c r="P1065" i="1"/>
  <c r="P1064" i="1" s="1"/>
  <c r="P835" i="1"/>
  <c r="P833" i="1" s="1"/>
  <c r="P712" i="1"/>
  <c r="P710" i="1" s="1"/>
  <c r="P647" i="1"/>
  <c r="P639" i="1" s="1"/>
  <c r="P614" i="1"/>
  <c r="P613" i="1" s="1"/>
  <c r="P589" i="1"/>
  <c r="P587" i="1" s="1"/>
  <c r="P421" i="1"/>
  <c r="P419" i="1" s="1"/>
  <c r="P257" i="1"/>
  <c r="P255" i="1" s="1"/>
  <c r="P158" i="1"/>
  <c r="P157" i="1" s="1"/>
  <c r="P18" i="1"/>
  <c r="P10" i="1"/>
  <c r="P2340" i="1"/>
  <c r="P2334" i="1"/>
  <c r="P2326" i="1"/>
  <c r="P2370" i="1"/>
  <c r="P2368" i="1" s="1"/>
  <c r="P2143" i="1"/>
  <c r="P2134" i="1" s="1"/>
  <c r="P2085" i="1"/>
  <c r="P2083" i="1" s="1"/>
  <c r="P1672" i="1"/>
  <c r="P2016" i="1"/>
  <c r="P2015" i="1" s="1"/>
  <c r="P1826" i="1"/>
  <c r="P1824" i="1" s="1"/>
  <c r="P1664" i="1"/>
  <c r="P1653" i="1"/>
  <c r="P1569" i="1"/>
  <c r="P1568" i="1" s="1"/>
  <c r="P1544" i="1"/>
  <c r="P1542" i="1" s="1"/>
  <c r="P1430" i="1"/>
  <c r="P1422" i="1" s="1"/>
  <c r="P1264" i="1"/>
  <c r="P1256" i="1" s="1"/>
  <c r="P1082" i="1"/>
  <c r="P1080" i="1" s="1"/>
  <c r="P974" i="1"/>
  <c r="P966" i="1" s="1"/>
  <c r="P631" i="1"/>
  <c r="P629" i="1" s="1"/>
  <c r="P523" i="1"/>
  <c r="P515" i="1" s="1"/>
  <c r="P479" i="1"/>
  <c r="P470" i="1" s="1"/>
  <c r="P357" i="1"/>
  <c r="P348" i="1" s="1"/>
  <c r="P314" i="1"/>
  <c r="P306" i="1" s="1"/>
  <c r="P190" i="1"/>
  <c r="P183" i="1" s="1"/>
  <c r="P175" i="1"/>
  <c r="P173" i="1" s="1"/>
  <c r="P67" i="1"/>
  <c r="P58" i="1" s="1"/>
  <c r="P17" i="1"/>
  <c r="P11" i="1"/>
  <c r="P2294" i="1"/>
  <c r="P2293" i="1" s="1"/>
  <c r="AZ3860" i="1" l="1"/>
  <c r="AZ28" i="1"/>
  <c r="P2672" i="1"/>
  <c r="P2671" i="1" s="1"/>
  <c r="AH2294" i="1"/>
  <c r="AH2293" i="1" s="1"/>
  <c r="AH2020" i="1"/>
  <c r="AH2019" i="1" s="1"/>
  <c r="AH2301" i="1"/>
  <c r="AH2300" i="1" s="1"/>
  <c r="AZ1823" i="1"/>
  <c r="AZ1854" i="1" s="1"/>
  <c r="AZ1858" i="1" s="1"/>
  <c r="AZ1859" i="1" s="1"/>
  <c r="AZ2838" i="1"/>
  <c r="AZ2837" i="1" s="1"/>
  <c r="P3112" i="1"/>
  <c r="P3101" i="1" s="1"/>
  <c r="AH3360" i="1"/>
  <c r="AZ3359" i="1"/>
  <c r="AZ3425" i="1"/>
  <c r="AZ3424" i="1" s="1"/>
  <c r="AH3425" i="1"/>
  <c r="AH3424" i="1" s="1"/>
  <c r="P3359" i="1"/>
  <c r="P3425" i="1"/>
  <c r="P3424" i="1" s="1"/>
  <c r="AZ2020" i="1"/>
  <c r="AZ2019" i="1" s="1"/>
  <c r="P3416" i="1"/>
  <c r="P3415" i="1" s="1"/>
  <c r="P3344" i="1"/>
  <c r="AH3176" i="1"/>
  <c r="AH3175" i="1" s="1"/>
  <c r="AH3416" i="1"/>
  <c r="AH3415" i="1" s="1"/>
  <c r="AH3344" i="1"/>
  <c r="AZ3416" i="1"/>
  <c r="AZ3344" i="1"/>
  <c r="AZ1674" i="1"/>
  <c r="AZ1673" i="1" s="1"/>
  <c r="AH1674" i="1"/>
  <c r="AH1673" i="1" s="1"/>
  <c r="P1676" i="1"/>
  <c r="AZ3031" i="1"/>
  <c r="AZ3030" i="1" s="1"/>
  <c r="AZ131" i="1"/>
  <c r="AZ161" i="1" s="1"/>
  <c r="AZ165" i="1" s="1"/>
  <c r="AZ166" i="1" s="1"/>
  <c r="AZ4739" i="1"/>
  <c r="AZ4728" i="1" s="1"/>
  <c r="AZ4755" i="1" s="1"/>
  <c r="AH2895" i="1"/>
  <c r="AH2894" i="1" s="1"/>
  <c r="AZ3293" i="1"/>
  <c r="AZ3292" i="1" s="1"/>
  <c r="AZ2843" i="1"/>
  <c r="AZ2842" i="1" s="1"/>
  <c r="AH4366" i="1"/>
  <c r="AH4401" i="1" s="1"/>
  <c r="AH4405" i="1" s="1"/>
  <c r="AH4406" i="1" s="1"/>
  <c r="AH3490" i="1"/>
  <c r="AH3518" i="1" s="1"/>
  <c r="AH3522" i="1" s="1"/>
  <c r="AH3523" i="1" s="1"/>
  <c r="AZ2207" i="1"/>
  <c r="AZ2238" i="1" s="1"/>
  <c r="AZ2242" i="1" s="1"/>
  <c r="AZ2243" i="1" s="1"/>
  <c r="P3769" i="1"/>
  <c r="P3803" i="1" s="1"/>
  <c r="P3807" i="1" s="1"/>
  <c r="P3808" i="1" s="1"/>
  <c r="AZ1678" i="1"/>
  <c r="AZ1677" i="1" s="1"/>
  <c r="AH1906" i="1"/>
  <c r="AH1938" i="1" s="1"/>
  <c r="AH1942" i="1" s="1"/>
  <c r="AH1943" i="1" s="1"/>
  <c r="AZ4321" i="1"/>
  <c r="AZ4355" i="1" s="1"/>
  <c r="AZ4359" i="1" s="1"/>
  <c r="AZ4360" i="1" s="1"/>
  <c r="P4321" i="1"/>
  <c r="P4144" i="1"/>
  <c r="P4177" i="1" s="1"/>
  <c r="P4181" i="1" s="1"/>
  <c r="P4182" i="1" s="1"/>
  <c r="P2550" i="1"/>
  <c r="P2584" i="1" s="1"/>
  <c r="AZ790" i="1"/>
  <c r="AZ821" i="1" s="1"/>
  <c r="AZ825" i="1" s="1"/>
  <c r="AZ826" i="1" s="1"/>
  <c r="AZ1599" i="1"/>
  <c r="AZ1588" i="1" s="1"/>
  <c r="AH4595" i="1"/>
  <c r="AH4629" i="1" s="1"/>
  <c r="AH4633" i="1" s="1"/>
  <c r="AH4634" i="1" s="1"/>
  <c r="AH3682" i="1"/>
  <c r="AH3716" i="1" s="1"/>
  <c r="AH3720" i="1" s="1"/>
  <c r="AH3721" i="1" s="1"/>
  <c r="AH750" i="1"/>
  <c r="AH779" i="1" s="1"/>
  <c r="AH783" i="1" s="1"/>
  <c r="AH784" i="1" s="1"/>
  <c r="P3279" i="1"/>
  <c r="P3278" i="1" s="1"/>
  <c r="AH2956" i="1"/>
  <c r="AH2955" i="1" s="1"/>
  <c r="P2596" i="1"/>
  <c r="P2629" i="1" s="1"/>
  <c r="P2635" i="1" s="1"/>
  <c r="AH295" i="1"/>
  <c r="AH326" i="1" s="1"/>
  <c r="AH330" i="1" s="1"/>
  <c r="AH331" i="1" s="1"/>
  <c r="P4412" i="1"/>
  <c r="P4448" i="1" s="1"/>
  <c r="P4452" i="1" s="1"/>
  <c r="P4453" i="1" s="1"/>
  <c r="P484" i="1"/>
  <c r="P483" i="1" s="1"/>
  <c r="AH3351" i="1"/>
  <c r="AH3350" i="1" s="1"/>
  <c r="AH2855" i="1"/>
  <c r="AH2265" i="1"/>
  <c r="AH2254" i="1" s="1"/>
  <c r="AZ2413" i="1"/>
  <c r="AZ2445" i="1" s="1"/>
  <c r="AZ2452" i="1" s="1"/>
  <c r="AZ1162" i="1"/>
  <c r="AZ1193" i="1" s="1"/>
  <c r="AZ1197" i="1" s="1"/>
  <c r="AZ1198" i="1" s="1"/>
  <c r="AH1452" i="1"/>
  <c r="AH1483" i="1" s="1"/>
  <c r="AH1487" i="1" s="1"/>
  <c r="AH1488" i="1" s="1"/>
  <c r="AZ13" i="1"/>
  <c r="AZ4188" i="1"/>
  <c r="AZ4223" i="1" s="1"/>
  <c r="AZ4227" i="1" s="1"/>
  <c r="AZ4228" i="1" s="1"/>
  <c r="P1328" i="1"/>
  <c r="P1359" i="1" s="1"/>
  <c r="P1363" i="1" s="1"/>
  <c r="P1364" i="1" s="1"/>
  <c r="AH3209" i="1"/>
  <c r="AH3198" i="1" s="1"/>
  <c r="AH3234" i="1" s="1"/>
  <c r="AH4188" i="1"/>
  <c r="AH4223" i="1" s="1"/>
  <c r="AH4227" i="1" s="1"/>
  <c r="AH4228" i="1" s="1"/>
  <c r="AH212" i="1"/>
  <c r="AZ3905" i="1"/>
  <c r="AZ3939" i="1" s="1"/>
  <c r="AZ3943" i="1" s="1"/>
  <c r="AZ3944" i="1" s="1"/>
  <c r="AH3529" i="1"/>
  <c r="AH3563" i="1" s="1"/>
  <c r="AH3567" i="1" s="1"/>
  <c r="AH3568" i="1" s="1"/>
  <c r="AH3112" i="1"/>
  <c r="AH3101" i="1" s="1"/>
  <c r="P2041" i="1"/>
  <c r="P2071" i="1" s="1"/>
  <c r="P2075" i="1" s="1"/>
  <c r="P2076" i="1" s="1"/>
  <c r="AZ1639" i="1"/>
  <c r="AZ2878" i="1"/>
  <c r="AZ2867" i="1" s="1"/>
  <c r="P3263" i="1"/>
  <c r="P3252" i="1" s="1"/>
  <c r="P2749" i="1"/>
  <c r="P2748" i="1" s="1"/>
  <c r="AH3293" i="1"/>
  <c r="AH3292" i="1" s="1"/>
  <c r="AZ2325" i="1"/>
  <c r="AZ2323" i="1" s="1"/>
  <c r="AZ1411" i="1"/>
  <c r="AZ1441" i="1" s="1"/>
  <c r="AZ1445" i="1" s="1"/>
  <c r="AZ1446" i="1" s="1"/>
  <c r="P2348" i="1"/>
  <c r="P2347" i="1" s="1"/>
  <c r="AH1607" i="1"/>
  <c r="AH1606" i="1" s="1"/>
  <c r="AZ2749" i="1"/>
  <c r="AZ2748" i="1" s="1"/>
  <c r="AZ3727" i="1"/>
  <c r="AZ3758" i="1" s="1"/>
  <c r="AZ3762" i="1" s="1"/>
  <c r="AZ3763" i="1" s="1"/>
  <c r="AZ1551" i="1"/>
  <c r="AZ1541" i="1" s="1"/>
  <c r="AZ1573" i="1" s="1"/>
  <c r="AZ1577" i="1" s="1"/>
  <c r="AZ1578" i="1" s="1"/>
  <c r="AZ3529" i="1"/>
  <c r="AZ3563" i="1" s="1"/>
  <c r="AZ3567" i="1" s="1"/>
  <c r="AZ3568" i="1" s="1"/>
  <c r="AZ3209" i="1"/>
  <c r="AZ3198" i="1" s="1"/>
  <c r="AZ3234" i="1" s="1"/>
  <c r="P2274" i="1"/>
  <c r="P2273" i="1" s="1"/>
  <c r="AH1599" i="1"/>
  <c r="AH1588" i="1" s="1"/>
  <c r="AH4277" i="1"/>
  <c r="AH4310" i="1" s="1"/>
  <c r="AH4314" i="1" s="1"/>
  <c r="AH4315" i="1" s="1"/>
  <c r="AZ2965" i="1"/>
  <c r="AZ2964" i="1" s="1"/>
  <c r="AZ30" i="1"/>
  <c r="AZ29" i="1" s="1"/>
  <c r="AZ3176" i="1"/>
  <c r="AZ3175" i="1" s="1"/>
  <c r="AZ3623" i="1"/>
  <c r="AZ3657" i="1" s="1"/>
  <c r="AZ3661" i="1" s="1"/>
  <c r="AZ3662" i="1" s="1"/>
  <c r="AZ1038" i="1"/>
  <c r="AZ1068" i="1" s="1"/>
  <c r="AZ1072" i="1" s="1"/>
  <c r="AZ1073" i="1" s="1"/>
  <c r="AZ295" i="1"/>
  <c r="AZ326" i="1" s="1"/>
  <c r="AZ330" i="1" s="1"/>
  <c r="AZ331" i="1" s="1"/>
  <c r="AZ4144" i="1"/>
  <c r="AZ4177" i="1" s="1"/>
  <c r="AZ4181" i="1" s="1"/>
  <c r="AZ4182" i="1" s="1"/>
  <c r="P2301" i="1"/>
  <c r="P2300" i="1" s="1"/>
  <c r="AH4144" i="1"/>
  <c r="AH4177" i="1" s="1"/>
  <c r="AH4181" i="1" s="1"/>
  <c r="AH4182" i="1" s="1"/>
  <c r="P3014" i="1"/>
  <c r="P3003" i="1" s="1"/>
  <c r="P3574" i="1"/>
  <c r="P3612" i="1" s="1"/>
  <c r="P3616" i="1" s="1"/>
  <c r="P3617" i="1" s="1"/>
  <c r="AH1670" i="1"/>
  <c r="AH1669" i="1" s="1"/>
  <c r="AH4412" i="1"/>
  <c r="AH4448" i="1" s="1"/>
  <c r="AH4452" i="1" s="1"/>
  <c r="AH4453" i="1" s="1"/>
  <c r="AZ2301" i="1"/>
  <c r="AZ2300" i="1" s="1"/>
  <c r="AZ1949" i="1"/>
  <c r="AZ1980" i="1" s="1"/>
  <c r="AZ1984" i="1" s="1"/>
  <c r="AZ1985" i="1" s="1"/>
  <c r="P13" i="1"/>
  <c r="P1079" i="1"/>
  <c r="P1110" i="1" s="1"/>
  <c r="P1114" i="1" s="1"/>
  <c r="P1115" i="1" s="1"/>
  <c r="AH2965" i="1"/>
  <c r="AH2964" i="1" s="1"/>
  <c r="AH3031" i="1"/>
  <c r="AH3030" i="1" s="1"/>
  <c r="AZ1509" i="1"/>
  <c r="AZ1498" i="1" s="1"/>
  <c r="AZ1526" i="1" s="1"/>
  <c r="AZ2346" i="1"/>
  <c r="AZ2123" i="1"/>
  <c r="AZ2155" i="1" s="1"/>
  <c r="AZ2159" i="1" s="1"/>
  <c r="AZ2160" i="1" s="1"/>
  <c r="P2878" i="1"/>
  <c r="P2867" i="1" s="1"/>
  <c r="AH379" i="1"/>
  <c r="AH407" i="1" s="1"/>
  <c r="AH411" i="1" s="1"/>
  <c r="AH412" i="1" s="1"/>
  <c r="P1599" i="1"/>
  <c r="P1588" i="1" s="1"/>
  <c r="AZ4595" i="1"/>
  <c r="AZ4629" i="1" s="1"/>
  <c r="AZ4633" i="1" s="1"/>
  <c r="AZ4634" i="1" s="1"/>
  <c r="AZ459" i="1"/>
  <c r="AZ493" i="1" s="1"/>
  <c r="AZ497" i="1" s="1"/>
  <c r="AZ498" i="1" s="1"/>
  <c r="AH2843" i="1"/>
  <c r="AH2842" i="1" s="1"/>
  <c r="AZ2709" i="1"/>
  <c r="AZ2698" i="1" s="1"/>
  <c r="AZ4412" i="1"/>
  <c r="AZ4448" i="1" s="1"/>
  <c r="AZ4452" i="1" s="1"/>
  <c r="AZ4453" i="1" s="1"/>
  <c r="P2346" i="1"/>
  <c r="P996" i="1"/>
  <c r="P1027" i="1" s="1"/>
  <c r="P1031" i="1" s="1"/>
  <c r="P1032" i="1" s="1"/>
  <c r="P3950" i="1"/>
  <c r="P3983" i="1" s="1"/>
  <c r="P3987" i="1" s="1"/>
  <c r="P3988" i="1" s="1"/>
  <c r="AH3066" i="1"/>
  <c r="AH3055" i="1" s="1"/>
  <c r="AH3085" i="1" s="1"/>
  <c r="AH337" i="1"/>
  <c r="AH368" i="1" s="1"/>
  <c r="AH372" i="1" s="1"/>
  <c r="AH373" i="1" s="1"/>
  <c r="AH2041" i="1"/>
  <c r="AH2071" i="1" s="1"/>
  <c r="AH2075" i="1" s="1"/>
  <c r="AH2076" i="1" s="1"/>
  <c r="AH4052" i="1"/>
  <c r="AH4089" i="1" s="1"/>
  <c r="AH4093" i="1" s="1"/>
  <c r="AH4094" i="1" s="1"/>
  <c r="P2956" i="1"/>
  <c r="P2955" i="1" s="1"/>
  <c r="P379" i="1"/>
  <c r="P407" i="1" s="1"/>
  <c r="P411" i="1" s="1"/>
  <c r="P412" i="1" s="1"/>
  <c r="P750" i="1"/>
  <c r="P779" i="1" s="1"/>
  <c r="P783" i="1" s="1"/>
  <c r="P784" i="1" s="1"/>
  <c r="P1740" i="1"/>
  <c r="P1770" i="1" s="1"/>
  <c r="P1774" i="1" s="1"/>
  <c r="P1775" i="1" s="1"/>
  <c r="P3378" i="1"/>
  <c r="AH3574" i="1"/>
  <c r="AH3612" i="1" s="1"/>
  <c r="AH3616" i="1" s="1"/>
  <c r="AH3617" i="1" s="1"/>
  <c r="AZ1670" i="1"/>
  <c r="AZ1669" i="1" s="1"/>
  <c r="AZ1740" i="1"/>
  <c r="AZ1770" i="1" s="1"/>
  <c r="AZ1774" i="1" s="1"/>
  <c r="AZ1775" i="1" s="1"/>
  <c r="AZ3263" i="1"/>
  <c r="AZ3252" i="1" s="1"/>
  <c r="AZ2082" i="1"/>
  <c r="AZ2112" i="1" s="1"/>
  <c r="AZ2116" i="1" s="1"/>
  <c r="AZ2117" i="1" s="1"/>
  <c r="P26" i="1"/>
  <c r="P25" i="1" s="1"/>
  <c r="AH1286" i="1"/>
  <c r="AH1317" i="1" s="1"/>
  <c r="AH1321" i="1" s="1"/>
  <c r="AH1322" i="1" s="1"/>
  <c r="AZ1607" i="1"/>
  <c r="AZ1606" i="1" s="1"/>
  <c r="AZ3490" i="1"/>
  <c r="AZ3518" i="1" s="1"/>
  <c r="AZ3522" i="1" s="1"/>
  <c r="AZ3523" i="1" s="1"/>
  <c r="AZ996" i="1"/>
  <c r="AZ1027" i="1" s="1"/>
  <c r="AZ1031" i="1" s="1"/>
  <c r="AZ1032" i="1" s="1"/>
  <c r="AZ4277" i="1"/>
  <c r="AZ4310" i="1" s="1"/>
  <c r="AZ4314" i="1" s="1"/>
  <c r="AZ4315" i="1" s="1"/>
  <c r="AZ1668" i="1"/>
  <c r="P2342" i="1"/>
  <c r="AH3623" i="1"/>
  <c r="AH3657" i="1" s="1"/>
  <c r="AH3661" i="1" s="1"/>
  <c r="AH3662" i="1" s="1"/>
  <c r="AZ4680" i="1"/>
  <c r="AZ4710" i="1" s="1"/>
  <c r="AZ4714" i="1" s="1"/>
  <c r="AZ4715" i="1" s="1"/>
  <c r="AZ3311" i="1"/>
  <c r="P418" i="1"/>
  <c r="AH2550" i="1"/>
  <c r="AH2584" i="1" s="1"/>
  <c r="AH3322" i="1"/>
  <c r="AH3320" i="1" s="1"/>
  <c r="AZ3449" i="1"/>
  <c r="AZ3479" i="1" s="1"/>
  <c r="AZ3483" i="1" s="1"/>
  <c r="AZ3484" i="1" s="1"/>
  <c r="AZ2655" i="1"/>
  <c r="AZ2644" i="1" s="1"/>
  <c r="AZ2265" i="1"/>
  <c r="AZ2254" i="1" s="1"/>
  <c r="AZ4234" i="1"/>
  <c r="AZ4266" i="1" s="1"/>
  <c r="AZ4270" i="1" s="1"/>
  <c r="AZ4271" i="1" s="1"/>
  <c r="P2815" i="1"/>
  <c r="P2804" i="1" s="1"/>
  <c r="P3814" i="1"/>
  <c r="P3849" i="1" s="1"/>
  <c r="P3853" i="1" s="1"/>
  <c r="P3854" i="1" s="1"/>
  <c r="AH459" i="1"/>
  <c r="AH3814" i="1"/>
  <c r="AH3849" i="1" s="1"/>
  <c r="AH3853" i="1" s="1"/>
  <c r="AH3854" i="1" s="1"/>
  <c r="AZ3125" i="1"/>
  <c r="AZ3124" i="1" s="1"/>
  <c r="AZ3574" i="1"/>
  <c r="AZ3612" i="1" s="1"/>
  <c r="AZ3616" i="1" s="1"/>
  <c r="AZ3617" i="1" s="1"/>
  <c r="P3176" i="1"/>
  <c r="P3175" i="1" s="1"/>
  <c r="P4640" i="1"/>
  <c r="P4669" i="1" s="1"/>
  <c r="P4673" i="1" s="1"/>
  <c r="P4674" i="1" s="1"/>
  <c r="AH2973" i="1"/>
  <c r="AH2972" i="1" s="1"/>
  <c r="AH2709" i="1"/>
  <c r="AH2698" i="1" s="1"/>
  <c r="AH545" i="1"/>
  <c r="AH575" i="1" s="1"/>
  <c r="AH579" i="1" s="1"/>
  <c r="AH580" i="1" s="1"/>
  <c r="AZ89" i="1"/>
  <c r="AZ120" i="1" s="1"/>
  <c r="AZ124" i="1" s="1"/>
  <c r="AZ125" i="1" s="1"/>
  <c r="AZ1286" i="1"/>
  <c r="AZ1317" i="1" s="1"/>
  <c r="AZ1321" i="1" s="1"/>
  <c r="AZ1322" i="1" s="1"/>
  <c r="AZ2504" i="1"/>
  <c r="AZ2535" i="1" s="1"/>
  <c r="AZ2544" i="1" s="1"/>
  <c r="P1678" i="1"/>
  <c r="P1677" i="1" s="1"/>
  <c r="P337" i="1"/>
  <c r="P368" i="1" s="1"/>
  <c r="P372" i="1" s="1"/>
  <c r="P373" i="1" s="1"/>
  <c r="AH26" i="1"/>
  <c r="AH25" i="1" s="1"/>
  <c r="AZ24" i="1"/>
  <c r="AZ4083" i="1"/>
  <c r="AZ4082" i="1" s="1"/>
  <c r="AZ1121" i="1"/>
  <c r="AZ1151" i="1" s="1"/>
  <c r="AZ1155" i="1" s="1"/>
  <c r="AZ1156" i="1" s="1"/>
  <c r="AZ873" i="1"/>
  <c r="AZ903" i="1" s="1"/>
  <c r="AZ907" i="1" s="1"/>
  <c r="AZ908" i="1" s="1"/>
  <c r="AZ1991" i="1"/>
  <c r="AZ2550" i="1"/>
  <c r="AZ2584" i="1" s="1"/>
  <c r="AZ2590" i="1" s="1"/>
  <c r="P2759" i="1"/>
  <c r="P2758" i="1" s="1"/>
  <c r="P1509" i="1"/>
  <c r="P1498" i="1" s="1"/>
  <c r="P1526" i="1" s="1"/>
  <c r="P2207" i="1"/>
  <c r="P2238" i="1" s="1"/>
  <c r="P2242" i="1" s="1"/>
  <c r="P2243" i="1" s="1"/>
  <c r="P3194" i="1"/>
  <c r="AH3905" i="1"/>
  <c r="AH3939" i="1" s="1"/>
  <c r="AH3943" i="1" s="1"/>
  <c r="AH3944" i="1" s="1"/>
  <c r="AH4503" i="1"/>
  <c r="AH4543" i="1" s="1"/>
  <c r="AH4547" i="1" s="1"/>
  <c r="AH4548" i="1" s="1"/>
  <c r="AH4234" i="1"/>
  <c r="AH4266" i="1" s="1"/>
  <c r="AH4270" i="1" s="1"/>
  <c r="AH4271" i="1" s="1"/>
  <c r="AZ3322" i="1"/>
  <c r="AZ3320" i="1" s="1"/>
  <c r="AZ3146" i="1"/>
  <c r="AZ3145" i="1" s="1"/>
  <c r="P3146" i="1"/>
  <c r="P3145" i="1" s="1"/>
  <c r="P3322" i="1"/>
  <c r="P3320" i="1" s="1"/>
  <c r="P2709" i="1"/>
  <c r="P2698" i="1" s="1"/>
  <c r="P3682" i="1"/>
  <c r="P3716" i="1" s="1"/>
  <c r="P3720" i="1" s="1"/>
  <c r="P3721" i="1" s="1"/>
  <c r="AH3994" i="1"/>
  <c r="AH4027" i="1" s="1"/>
  <c r="AH4031" i="1" s="1"/>
  <c r="AH4032" i="1" s="1"/>
  <c r="AZ2931" i="1"/>
  <c r="AZ2920" i="1" s="1"/>
  <c r="AZ628" i="1"/>
  <c r="AZ658" i="1" s="1"/>
  <c r="AZ662" i="1" s="1"/>
  <c r="AZ663" i="1" s="1"/>
  <c r="AZ3769" i="1"/>
  <c r="AZ3803" i="1" s="1"/>
  <c r="AZ3807" i="1" s="1"/>
  <c r="AZ3808" i="1" s="1"/>
  <c r="AH2655" i="1"/>
  <c r="AH2644" i="1" s="1"/>
  <c r="AZ2759" i="1"/>
  <c r="AZ2758" i="1" s="1"/>
  <c r="AZ2274" i="1"/>
  <c r="AZ2273" i="1" s="1"/>
  <c r="AZ1707" i="1"/>
  <c r="AZ1696" i="1" s="1"/>
  <c r="AZ1729" i="1" s="1"/>
  <c r="AZ1733" i="1" s="1"/>
  <c r="AZ1734" i="1" s="1"/>
  <c r="AZ2041" i="1"/>
  <c r="AZ2071" i="1" s="1"/>
  <c r="AZ2075" i="1" s="1"/>
  <c r="AZ2076" i="1" s="1"/>
  <c r="AZ1865" i="1"/>
  <c r="AZ1895" i="1" s="1"/>
  <c r="AZ1899" i="1" s="1"/>
  <c r="AZ1900" i="1" s="1"/>
  <c r="AZ4458" i="1"/>
  <c r="AZ4492" i="1" s="1"/>
  <c r="AZ4496" i="1" s="1"/>
  <c r="AZ4497" i="1" s="1"/>
  <c r="P4680" i="1"/>
  <c r="P4710" i="1" s="1"/>
  <c r="P4714" i="1" s="1"/>
  <c r="P4715" i="1" s="1"/>
  <c r="AH3339" i="1"/>
  <c r="AH1740" i="1"/>
  <c r="AH1770" i="1" s="1"/>
  <c r="AH1774" i="1" s="1"/>
  <c r="AH1775" i="1" s="1"/>
  <c r="AH1121" i="1"/>
  <c r="AH1151" i="1" s="1"/>
  <c r="AH1155" i="1" s="1"/>
  <c r="AH1156" i="1" s="1"/>
  <c r="AH4739" i="1"/>
  <c r="AH4728" i="1" s="1"/>
  <c r="AH4755" i="1" s="1"/>
  <c r="AZ1781" i="1"/>
  <c r="AZ1812" i="1" s="1"/>
  <c r="AZ1816" i="1" s="1"/>
  <c r="AZ1817" i="1" s="1"/>
  <c r="AZ504" i="1"/>
  <c r="AZ534" i="1" s="1"/>
  <c r="AZ538" i="1" s="1"/>
  <c r="AZ539" i="1" s="1"/>
  <c r="AZ3378" i="1"/>
  <c r="AZ4052" i="1"/>
  <c r="AZ1651" i="1"/>
  <c r="AZ1649" i="1" s="1"/>
  <c r="AZ7" i="1"/>
  <c r="AZ5" i="1" s="1"/>
  <c r="AZ709" i="1"/>
  <c r="AZ739" i="1" s="1"/>
  <c r="AZ743" i="1" s="1"/>
  <c r="AZ744" i="1" s="1"/>
  <c r="AZ212" i="1"/>
  <c r="AZ2459" i="1"/>
  <c r="AZ2489" i="1" s="1"/>
  <c r="AZ2497" i="1" s="1"/>
  <c r="AZ2991" i="1"/>
  <c r="AZ4098" i="1"/>
  <c r="AZ4135" i="1" s="1"/>
  <c r="AZ4139" i="1" s="1"/>
  <c r="AZ4140" i="1" s="1"/>
  <c r="AZ337" i="1"/>
  <c r="AZ368" i="1" s="1"/>
  <c r="AZ372" i="1" s="1"/>
  <c r="AZ373" i="1" s="1"/>
  <c r="AZ1245" i="1"/>
  <c r="AZ1275" i="1" s="1"/>
  <c r="AZ1279" i="1" s="1"/>
  <c r="AZ1280" i="1" s="1"/>
  <c r="AZ832" i="1"/>
  <c r="AZ750" i="1"/>
  <c r="AZ779" i="1" s="1"/>
  <c r="AZ783" i="1" s="1"/>
  <c r="AZ784" i="1" s="1"/>
  <c r="AZ2973" i="1"/>
  <c r="AZ2972" i="1" s="1"/>
  <c r="AZ1906" i="1"/>
  <c r="AZ1938" i="1" s="1"/>
  <c r="AZ1942" i="1" s="1"/>
  <c r="AZ1943" i="1" s="1"/>
  <c r="AZ379" i="1"/>
  <c r="AZ407" i="1" s="1"/>
  <c r="AZ411" i="1" s="1"/>
  <c r="AZ412" i="1" s="1"/>
  <c r="AZ4554" i="1"/>
  <c r="AZ4584" i="1" s="1"/>
  <c r="AZ4588" i="1" s="1"/>
  <c r="AZ4589" i="1" s="1"/>
  <c r="AZ1370" i="1"/>
  <c r="AZ1400" i="1" s="1"/>
  <c r="AZ1404" i="1" s="1"/>
  <c r="AZ1405" i="1" s="1"/>
  <c r="AZ3112" i="1"/>
  <c r="AZ3101" i="1" s="1"/>
  <c r="AZ914" i="1"/>
  <c r="AZ3894" i="1"/>
  <c r="AZ3898" i="1" s="1"/>
  <c r="AZ3899" i="1" s="1"/>
  <c r="AZ47" i="1"/>
  <c r="AZ78" i="1" s="1"/>
  <c r="AZ82" i="1" s="1"/>
  <c r="AZ83" i="1" s="1"/>
  <c r="AZ3950" i="1"/>
  <c r="AZ3983" i="1" s="1"/>
  <c r="AZ3987" i="1" s="1"/>
  <c r="AZ3988" i="1" s="1"/>
  <c r="AZ1204" i="1"/>
  <c r="AZ1234" i="1" s="1"/>
  <c r="AZ1238" i="1" s="1"/>
  <c r="AZ1239" i="1" s="1"/>
  <c r="P3125" i="1"/>
  <c r="P3124" i="1" s="1"/>
  <c r="P790" i="1"/>
  <c r="P821" i="1" s="1"/>
  <c r="P825" i="1" s="1"/>
  <c r="P826" i="1" s="1"/>
  <c r="P1162" i="1"/>
  <c r="P1193" i="1" s="1"/>
  <c r="P1197" i="1" s="1"/>
  <c r="P1198" i="1" s="1"/>
  <c r="P3727" i="1"/>
  <c r="P3758" i="1" s="1"/>
  <c r="P3762" i="1" s="1"/>
  <c r="P3763" i="1" s="1"/>
  <c r="AH3125" i="1"/>
  <c r="AH3124" i="1" s="1"/>
  <c r="AH2931" i="1"/>
  <c r="AH2920" i="1" s="1"/>
  <c r="AH89" i="1"/>
  <c r="AH120" i="1" s="1"/>
  <c r="AH124" i="1" s="1"/>
  <c r="AH125" i="1" s="1"/>
  <c r="AH955" i="1"/>
  <c r="AH985" i="1" s="1"/>
  <c r="AH989" i="1" s="1"/>
  <c r="AH990" i="1" s="1"/>
  <c r="AZ1621" i="1"/>
  <c r="AZ1620" i="1" s="1"/>
  <c r="AZ2855" i="1"/>
  <c r="AZ2596" i="1"/>
  <c r="AZ2629" i="1" s="1"/>
  <c r="AZ2635" i="1" s="1"/>
  <c r="AZ4640" i="1"/>
  <c r="AZ4669" i="1" s="1"/>
  <c r="AZ4673" i="1" s="1"/>
  <c r="AZ4674" i="1" s="1"/>
  <c r="AH4640" i="1"/>
  <c r="AH4669" i="1" s="1"/>
  <c r="AH4673" i="1" s="1"/>
  <c r="AH4674" i="1" s="1"/>
  <c r="AH1245" i="1"/>
  <c r="AH1275" i="1" s="1"/>
  <c r="AH1279" i="1" s="1"/>
  <c r="AH1280" i="1" s="1"/>
  <c r="AH4554" i="1"/>
  <c r="AH4584" i="1" s="1"/>
  <c r="AH4588" i="1" s="1"/>
  <c r="AH4589" i="1" s="1"/>
  <c r="AZ2166" i="1"/>
  <c r="AZ2196" i="1" s="1"/>
  <c r="AZ2200" i="1" s="1"/>
  <c r="AZ2201" i="1" s="1"/>
  <c r="AZ2342" i="1"/>
  <c r="AZ2672" i="1"/>
  <c r="AZ2671" i="1" s="1"/>
  <c r="AZ545" i="1"/>
  <c r="AZ575" i="1" s="1"/>
  <c r="AZ579" i="1" s="1"/>
  <c r="AZ580" i="1" s="1"/>
  <c r="AZ4366" i="1"/>
  <c r="AZ4401" i="1" s="1"/>
  <c r="AZ4405" i="1" s="1"/>
  <c r="AZ4406" i="1" s="1"/>
  <c r="AZ1079" i="1"/>
  <c r="AZ1110" i="1" s="1"/>
  <c r="AZ1114" i="1" s="1"/>
  <c r="AZ1115" i="1" s="1"/>
  <c r="AZ2815" i="1"/>
  <c r="AZ2804" i="1" s="1"/>
  <c r="AZ2895" i="1"/>
  <c r="AZ2894" i="1" s="1"/>
  <c r="AH4458" i="1"/>
  <c r="AH4492" i="1" s="1"/>
  <c r="AH4496" i="1" s="1"/>
  <c r="AH4497" i="1" s="1"/>
  <c r="AZ586" i="1"/>
  <c r="AZ617" i="1" s="1"/>
  <c r="AZ621" i="1" s="1"/>
  <c r="AZ622" i="1" s="1"/>
  <c r="AZ669" i="1"/>
  <c r="AZ698" i="1" s="1"/>
  <c r="AZ702" i="1" s="1"/>
  <c r="AZ703" i="1" s="1"/>
  <c r="AZ3351" i="1"/>
  <c r="AZ3350" i="1" s="1"/>
  <c r="AZ2331" i="1"/>
  <c r="AZ3066" i="1"/>
  <c r="AZ3055" i="1" s="1"/>
  <c r="AZ3085" i="1" s="1"/>
  <c r="P2931" i="1"/>
  <c r="P2920" i="1" s="1"/>
  <c r="P3339" i="1"/>
  <c r="AH2759" i="1"/>
  <c r="AH2758" i="1" s="1"/>
  <c r="AH790" i="1"/>
  <c r="AH821" i="1" s="1"/>
  <c r="AH825" i="1" s="1"/>
  <c r="AH826" i="1" s="1"/>
  <c r="AH1038" i="1"/>
  <c r="AH1068" i="1" s="1"/>
  <c r="AH1072" i="1" s="1"/>
  <c r="AH1073" i="1" s="1"/>
  <c r="AH1328" i="1"/>
  <c r="AH1359" i="1" s="1"/>
  <c r="AH1363" i="1" s="1"/>
  <c r="AH1364" i="1" s="1"/>
  <c r="AZ254" i="1"/>
  <c r="AZ284" i="1" s="1"/>
  <c r="AZ288" i="1" s="1"/>
  <c r="AZ289" i="1" s="1"/>
  <c r="AZ1328" i="1"/>
  <c r="AZ1359" i="1" s="1"/>
  <c r="AZ1363" i="1" s="1"/>
  <c r="AZ1364" i="1" s="1"/>
  <c r="AZ1657" i="1"/>
  <c r="AZ2348" i="1"/>
  <c r="AZ2347" i="1" s="1"/>
  <c r="AZ1452" i="1"/>
  <c r="AZ1483" i="1" s="1"/>
  <c r="AZ1487" i="1" s="1"/>
  <c r="AZ1488" i="1" s="1"/>
  <c r="AZ2737" i="1"/>
  <c r="AZ2736" i="1" s="1"/>
  <c r="AZ418" i="1"/>
  <c r="AZ3194" i="1"/>
  <c r="P212" i="1"/>
  <c r="P545" i="1"/>
  <c r="P575" i="1" s="1"/>
  <c r="P579" i="1" s="1"/>
  <c r="P580" i="1" s="1"/>
  <c r="P3449" i="1"/>
  <c r="P3479" i="1" s="1"/>
  <c r="P3483" i="1" s="1"/>
  <c r="P3484" i="1" s="1"/>
  <c r="AH873" i="1"/>
  <c r="AH903" i="1" s="1"/>
  <c r="AH907" i="1" s="1"/>
  <c r="AH908" i="1" s="1"/>
  <c r="AH4321" i="1"/>
  <c r="AH4355" i="1" s="1"/>
  <c r="AH4359" i="1" s="1"/>
  <c r="AH4360" i="1" s="1"/>
  <c r="AZ2541" i="1"/>
  <c r="AZ2357" i="1"/>
  <c r="AZ3814" i="1"/>
  <c r="AZ3849" i="1" s="1"/>
  <c r="AZ3853" i="1" s="1"/>
  <c r="AZ3854" i="1" s="1"/>
  <c r="AZ3014" i="1"/>
  <c r="AZ3003" i="1" s="1"/>
  <c r="AZ3682" i="1"/>
  <c r="AZ3716" i="1" s="1"/>
  <c r="AZ3720" i="1" s="1"/>
  <c r="AZ3721" i="1" s="1"/>
  <c r="AZ3994" i="1"/>
  <c r="AZ4027" i="1" s="1"/>
  <c r="AZ4031" i="1" s="1"/>
  <c r="AZ4032" i="1" s="1"/>
  <c r="AZ4503" i="1"/>
  <c r="AZ4543" i="1" s="1"/>
  <c r="AZ4547" i="1" s="1"/>
  <c r="AZ4548" i="1" s="1"/>
  <c r="AZ2378" i="1"/>
  <c r="AZ2367" i="1" s="1"/>
  <c r="AZ2401" i="1" s="1"/>
  <c r="P1204" i="1"/>
  <c r="P1234" i="1" s="1"/>
  <c r="P1238" i="1" s="1"/>
  <c r="P1239" i="1" s="1"/>
  <c r="AH1651" i="1"/>
  <c r="AH1649" i="1" s="1"/>
  <c r="AZ3362" i="1"/>
  <c r="AZ3361" i="1" s="1"/>
  <c r="AZ955" i="1"/>
  <c r="AZ985" i="1" s="1"/>
  <c r="AZ989" i="1" s="1"/>
  <c r="AZ990" i="1" s="1"/>
  <c r="AZ2956" i="1"/>
  <c r="AZ2955" i="1" s="1"/>
  <c r="AZ3339" i="1"/>
  <c r="AZ172" i="1"/>
  <c r="AZ201" i="1" s="1"/>
  <c r="AZ205" i="1" s="1"/>
  <c r="AZ206" i="1" s="1"/>
  <c r="AZ3279" i="1"/>
  <c r="AZ3278" i="1" s="1"/>
  <c r="P1038" i="1"/>
  <c r="P1068" i="1" s="1"/>
  <c r="P1072" i="1" s="1"/>
  <c r="P1073" i="1" s="1"/>
  <c r="AH2123" i="1"/>
  <c r="AH2155" i="1" s="1"/>
  <c r="AH2159" i="1" s="1"/>
  <c r="AH2160" i="1" s="1"/>
  <c r="AH4098" i="1"/>
  <c r="AH4135" i="1" s="1"/>
  <c r="AH4139" i="1" s="1"/>
  <c r="AH4140" i="1" s="1"/>
  <c r="AH1079" i="1"/>
  <c r="AH1110" i="1" s="1"/>
  <c r="AH1114" i="1" s="1"/>
  <c r="AH1115" i="1" s="1"/>
  <c r="P4083" i="1"/>
  <c r="P4082" i="1" s="1"/>
  <c r="AH1204" i="1"/>
  <c r="AH1234" i="1" s="1"/>
  <c r="AH1238" i="1" s="1"/>
  <c r="AH1239" i="1" s="1"/>
  <c r="AH1781" i="1"/>
  <c r="AH1812" i="1" s="1"/>
  <c r="AH1816" i="1" s="1"/>
  <c r="AH1817" i="1" s="1"/>
  <c r="AH2991" i="1"/>
  <c r="P628" i="1"/>
  <c r="P658" i="1" s="1"/>
  <c r="P662" i="1" s="1"/>
  <c r="P663" i="1" s="1"/>
  <c r="P669" i="1"/>
  <c r="P698" i="1" s="1"/>
  <c r="P702" i="1" s="1"/>
  <c r="P703" i="1" s="1"/>
  <c r="P2459" i="1"/>
  <c r="P2489" i="1" s="1"/>
  <c r="P2493" i="1" s="1"/>
  <c r="P2494" i="1" s="1"/>
  <c r="P2855" i="1"/>
  <c r="AH2346" i="1"/>
  <c r="P586" i="1"/>
  <c r="P617" i="1" s="1"/>
  <c r="P621" i="1" s="1"/>
  <c r="P622" i="1" s="1"/>
  <c r="P832" i="1"/>
  <c r="AH484" i="1"/>
  <c r="AH483" i="1" s="1"/>
  <c r="AH3449" i="1"/>
  <c r="AH3479" i="1" s="1"/>
  <c r="AH3483" i="1" s="1"/>
  <c r="AH3484" i="1" s="1"/>
  <c r="AH2541" i="1"/>
  <c r="P2413" i="1"/>
  <c r="P2445" i="1" s="1"/>
  <c r="AH1991" i="1"/>
  <c r="AH914" i="1"/>
  <c r="AH2413" i="1"/>
  <c r="AH2445" i="1" s="1"/>
  <c r="AH628" i="1"/>
  <c r="AH658" i="1" s="1"/>
  <c r="AH662" i="1" s="1"/>
  <c r="AH663" i="1" s="1"/>
  <c r="AH172" i="1"/>
  <c r="AH201" i="1" s="1"/>
  <c r="AH205" i="1" s="1"/>
  <c r="AH206" i="1" s="1"/>
  <c r="AH418" i="1"/>
  <c r="AH669" i="1"/>
  <c r="AH698" i="1" s="1"/>
  <c r="AH702" i="1" s="1"/>
  <c r="AH703" i="1" s="1"/>
  <c r="AH2504" i="1"/>
  <c r="AH2535" i="1" s="1"/>
  <c r="AH2544" i="1" s="1"/>
  <c r="AH1949" i="1"/>
  <c r="AH1980" i="1" s="1"/>
  <c r="AH1984" i="1" s="1"/>
  <c r="AH1985" i="1" s="1"/>
  <c r="AH3263" i="1"/>
  <c r="AH3252" i="1" s="1"/>
  <c r="AH1823" i="1"/>
  <c r="AH1854" i="1" s="1"/>
  <c r="AH1858" i="1" s="1"/>
  <c r="AH1859" i="1" s="1"/>
  <c r="AH2367" i="1"/>
  <c r="AH2401" i="1" s="1"/>
  <c r="AH2596" i="1"/>
  <c r="AH2629" i="1" s="1"/>
  <c r="AH2635" i="1" s="1"/>
  <c r="P3031" i="1"/>
  <c r="P3030" i="1" s="1"/>
  <c r="AH131" i="1"/>
  <c r="AH161" i="1" s="1"/>
  <c r="AH165" i="1" s="1"/>
  <c r="AH166" i="1" s="1"/>
  <c r="AH1865" i="1"/>
  <c r="AH1895" i="1" s="1"/>
  <c r="AH1899" i="1" s="1"/>
  <c r="AH1900" i="1" s="1"/>
  <c r="AH2166" i="1"/>
  <c r="AH2196" i="1" s="1"/>
  <c r="AH2200" i="1" s="1"/>
  <c r="AH2201" i="1" s="1"/>
  <c r="AH1411" i="1"/>
  <c r="AH1441" i="1" s="1"/>
  <c r="AH1445" i="1" s="1"/>
  <c r="AH1446" i="1" s="1"/>
  <c r="P1668" i="1"/>
  <c r="AH7" i="1"/>
  <c r="AH5" i="1" s="1"/>
  <c r="AH2325" i="1"/>
  <c r="AH2323" i="1" s="1"/>
  <c r="AH24" i="1"/>
  <c r="AH586" i="1"/>
  <c r="AH617" i="1" s="1"/>
  <c r="AH621" i="1" s="1"/>
  <c r="AH622" i="1" s="1"/>
  <c r="AH832" i="1"/>
  <c r="AH1657" i="1"/>
  <c r="AH1696" i="1"/>
  <c r="AH1729" i="1" s="1"/>
  <c r="AH1733" i="1" s="1"/>
  <c r="AH1734" i="1" s="1"/>
  <c r="AH996" i="1"/>
  <c r="AH1027" i="1" s="1"/>
  <c r="AH1031" i="1" s="1"/>
  <c r="AH1032" i="1" s="1"/>
  <c r="AH1621" i="1"/>
  <c r="AH1620" i="1" s="1"/>
  <c r="AH3727" i="1"/>
  <c r="AH3758" i="1" s="1"/>
  <c r="AH3762" i="1" s="1"/>
  <c r="AH3763" i="1" s="1"/>
  <c r="AH1551" i="1"/>
  <c r="AH1541" i="1" s="1"/>
  <c r="AH1573" i="1" s="1"/>
  <c r="AH2815" i="1"/>
  <c r="AH2804" i="1" s="1"/>
  <c r="AH2878" i="1"/>
  <c r="AH2867" i="1" s="1"/>
  <c r="P1991" i="1"/>
  <c r="P2030" i="1" s="1"/>
  <c r="P3490" i="1"/>
  <c r="P3518" i="1" s="1"/>
  <c r="P3522" i="1" s="1"/>
  <c r="P3523" i="1" s="1"/>
  <c r="AH2207" i="1"/>
  <c r="AH2238" i="1" s="1"/>
  <c r="AH2242" i="1" s="1"/>
  <c r="AH2243" i="1" s="1"/>
  <c r="AH1162" i="1"/>
  <c r="AH1193" i="1" s="1"/>
  <c r="AH1197" i="1" s="1"/>
  <c r="AH1198" i="1" s="1"/>
  <c r="AH1370" i="1"/>
  <c r="AH1400" i="1" s="1"/>
  <c r="AH1404" i="1" s="1"/>
  <c r="AH1405" i="1" s="1"/>
  <c r="AH2672" i="1"/>
  <c r="AH2671" i="1" s="1"/>
  <c r="AH3146" i="1"/>
  <c r="AH3145" i="1" s="1"/>
  <c r="AH3311" i="1"/>
  <c r="AH3328" i="1"/>
  <c r="AH2274" i="1"/>
  <c r="AH2273" i="1" s="1"/>
  <c r="AH3194" i="1"/>
  <c r="P1551" i="1"/>
  <c r="P1541" i="1" s="1"/>
  <c r="P1573" i="1" s="1"/>
  <c r="P7" i="1"/>
  <c r="P5" i="1" s="1"/>
  <c r="P1621" i="1"/>
  <c r="P1620" i="1" s="1"/>
  <c r="AH2342" i="1"/>
  <c r="AH1678" i="1"/>
  <c r="AH1677" i="1" s="1"/>
  <c r="AH30" i="1"/>
  <c r="AH29" i="1" s="1"/>
  <c r="AH2082" i="1"/>
  <c r="AH2112" i="1" s="1"/>
  <c r="AH2116" i="1" s="1"/>
  <c r="AH2117" i="1" s="1"/>
  <c r="AH1639" i="1"/>
  <c r="AH47" i="1"/>
  <c r="AH78" i="1" s="1"/>
  <c r="AH82" i="1" s="1"/>
  <c r="AH83" i="1" s="1"/>
  <c r="AH1509" i="1"/>
  <c r="AH1498" i="1" s="1"/>
  <c r="AH1526" i="1" s="1"/>
  <c r="AH3769" i="1"/>
  <c r="AH3803" i="1" s="1"/>
  <c r="AH3807" i="1" s="1"/>
  <c r="AH3808" i="1" s="1"/>
  <c r="P2655" i="1"/>
  <c r="P2644" i="1" s="1"/>
  <c r="AH254" i="1"/>
  <c r="AH284" i="1" s="1"/>
  <c r="AH288" i="1" s="1"/>
  <c r="AH289" i="1" s="1"/>
  <c r="AH709" i="1"/>
  <c r="AH739" i="1" s="1"/>
  <c r="AH743" i="1" s="1"/>
  <c r="AH744" i="1" s="1"/>
  <c r="AH2348" i="1"/>
  <c r="AH2347" i="1" s="1"/>
  <c r="AH1668" i="1"/>
  <c r="AH4680" i="1"/>
  <c r="AH4710" i="1" s="1"/>
  <c r="AH4714" i="1" s="1"/>
  <c r="AH4715" i="1" s="1"/>
  <c r="AH3362" i="1"/>
  <c r="AH3361" i="1" s="1"/>
  <c r="AH504" i="1"/>
  <c r="AH534" i="1" s="1"/>
  <c r="AH538" i="1" s="1"/>
  <c r="AH539" i="1" s="1"/>
  <c r="AH2331" i="1"/>
  <c r="AH2749" i="1"/>
  <c r="AH2748" i="1" s="1"/>
  <c r="AH13" i="1"/>
  <c r="AH3279" i="1"/>
  <c r="AH3278" i="1" s="1"/>
  <c r="AH3378" i="1"/>
  <c r="AH2459" i="1"/>
  <c r="AH2489" i="1" s="1"/>
  <c r="AH2737" i="1"/>
  <c r="AH2736" i="1" s="1"/>
  <c r="AH3860" i="1"/>
  <c r="AH3894" i="1" s="1"/>
  <c r="AH3898" i="1" s="1"/>
  <c r="AH3899" i="1" s="1"/>
  <c r="AH3014" i="1"/>
  <c r="AH3003" i="1" s="1"/>
  <c r="AH3950" i="1"/>
  <c r="AH3983" i="1" s="1"/>
  <c r="AH3987" i="1" s="1"/>
  <c r="AH3988" i="1" s="1"/>
  <c r="P1670" i="1"/>
  <c r="P1669" i="1" s="1"/>
  <c r="P1781" i="1"/>
  <c r="P1812" i="1" s="1"/>
  <c r="P1816" i="1" s="1"/>
  <c r="P1817" i="1" s="1"/>
  <c r="P2123" i="1"/>
  <c r="P2155" i="1" s="1"/>
  <c r="P2159" i="1" s="1"/>
  <c r="P2160" i="1" s="1"/>
  <c r="P47" i="1"/>
  <c r="P78" i="1" s="1"/>
  <c r="P82" i="1" s="1"/>
  <c r="P83" i="1" s="1"/>
  <c r="P1286" i="1"/>
  <c r="P1317" i="1" s="1"/>
  <c r="P1321" i="1" s="1"/>
  <c r="P1322" i="1" s="1"/>
  <c r="P1121" i="1"/>
  <c r="P1151" i="1" s="1"/>
  <c r="P1155" i="1" s="1"/>
  <c r="P1156" i="1" s="1"/>
  <c r="P3994" i="1"/>
  <c r="P4027" i="1" s="1"/>
  <c r="P4031" i="1" s="1"/>
  <c r="P4032" i="1" s="1"/>
  <c r="P3529" i="1"/>
  <c r="P3563" i="1" s="1"/>
  <c r="P3567" i="1" s="1"/>
  <c r="P3568" i="1" s="1"/>
  <c r="P1906" i="1"/>
  <c r="P1938" i="1" s="1"/>
  <c r="P1942" i="1" s="1"/>
  <c r="P1943" i="1" s="1"/>
  <c r="P873" i="1"/>
  <c r="P903" i="1" s="1"/>
  <c r="P907" i="1" s="1"/>
  <c r="P908" i="1" s="1"/>
  <c r="P1823" i="1"/>
  <c r="P1854" i="1" s="1"/>
  <c r="P1858" i="1" s="1"/>
  <c r="P1859" i="1" s="1"/>
  <c r="P504" i="1"/>
  <c r="P534" i="1" s="1"/>
  <c r="P538" i="1" s="1"/>
  <c r="P539" i="1" s="1"/>
  <c r="P4098" i="1"/>
  <c r="P4135" i="1" s="1"/>
  <c r="P4139" i="1" s="1"/>
  <c r="P4140" i="1" s="1"/>
  <c r="P4503" i="1"/>
  <c r="P4543" i="1" s="1"/>
  <c r="P4547" i="1" s="1"/>
  <c r="P4548" i="1" s="1"/>
  <c r="P295" i="1"/>
  <c r="P326" i="1" s="1"/>
  <c r="P330" i="1" s="1"/>
  <c r="P331" i="1" s="1"/>
  <c r="P3905" i="1"/>
  <c r="P3939" i="1" s="1"/>
  <c r="P3943" i="1" s="1"/>
  <c r="P3944" i="1" s="1"/>
  <c r="P2082" i="1"/>
  <c r="P2112" i="1" s="1"/>
  <c r="P2116" i="1" s="1"/>
  <c r="P2117" i="1" s="1"/>
  <c r="P1245" i="1"/>
  <c r="P1275" i="1" s="1"/>
  <c r="P1279" i="1" s="1"/>
  <c r="P1280" i="1" s="1"/>
  <c r="P955" i="1"/>
  <c r="P985" i="1" s="1"/>
  <c r="P989" i="1" s="1"/>
  <c r="P990" i="1" s="1"/>
  <c r="P1370" i="1"/>
  <c r="P1400" i="1" s="1"/>
  <c r="P1404" i="1" s="1"/>
  <c r="P1405" i="1" s="1"/>
  <c r="P24" i="1"/>
  <c r="P1696" i="1"/>
  <c r="P1729" i="1" s="1"/>
  <c r="P1733" i="1" s="1"/>
  <c r="P1734" i="1" s="1"/>
  <c r="P2843" i="1"/>
  <c r="P2842" i="1" s="1"/>
  <c r="P4595" i="1"/>
  <c r="P4629" i="1" s="1"/>
  <c r="P4633" i="1" s="1"/>
  <c r="P4634" i="1" s="1"/>
  <c r="P2991" i="1"/>
  <c r="P2965" i="1"/>
  <c r="P2964" i="1" s="1"/>
  <c r="P4739" i="1"/>
  <c r="P4728" i="1" s="1"/>
  <c r="P4755" i="1" s="1"/>
  <c r="P172" i="1"/>
  <c r="P201" i="1" s="1"/>
  <c r="P205" i="1" s="1"/>
  <c r="P206" i="1" s="1"/>
  <c r="P1411" i="1"/>
  <c r="P1441" i="1" s="1"/>
  <c r="P1445" i="1" s="1"/>
  <c r="P1446" i="1" s="1"/>
  <c r="P3623" i="1"/>
  <c r="P3657" i="1" s="1"/>
  <c r="P3661" i="1" s="1"/>
  <c r="P3662" i="1" s="1"/>
  <c r="P2737" i="1"/>
  <c r="P2736" i="1" s="1"/>
  <c r="P3860" i="1"/>
  <c r="P3894" i="1" s="1"/>
  <c r="P3898" i="1" s="1"/>
  <c r="P3899" i="1" s="1"/>
  <c r="P30" i="1"/>
  <c r="P29" i="1" s="1"/>
  <c r="P3209" i="1"/>
  <c r="P3198" i="1" s="1"/>
  <c r="P3234" i="1" s="1"/>
  <c r="P3351" i="1"/>
  <c r="P3350" i="1" s="1"/>
  <c r="P4188" i="1"/>
  <c r="P4223" i="1" s="1"/>
  <c r="P4227" i="1" s="1"/>
  <c r="P4228" i="1" s="1"/>
  <c r="P2895" i="1"/>
  <c r="P2894" i="1" s="1"/>
  <c r="P1607" i="1"/>
  <c r="P1606" i="1" s="1"/>
  <c r="P1657" i="1"/>
  <c r="P914" i="1"/>
  <c r="P1949" i="1"/>
  <c r="P1980" i="1" s="1"/>
  <c r="P1984" i="1" s="1"/>
  <c r="P1985" i="1" s="1"/>
  <c r="P1865" i="1"/>
  <c r="P1895" i="1" s="1"/>
  <c r="P1899" i="1" s="1"/>
  <c r="P1900" i="1" s="1"/>
  <c r="P2367" i="1"/>
  <c r="P2401" i="1" s="1"/>
  <c r="P2407" i="1" s="1"/>
  <c r="P4052" i="1"/>
  <c r="P89" i="1"/>
  <c r="P120" i="1" s="1"/>
  <c r="P124" i="1" s="1"/>
  <c r="P125" i="1" s="1"/>
  <c r="P1452" i="1"/>
  <c r="P1483" i="1" s="1"/>
  <c r="P1487" i="1" s="1"/>
  <c r="P1488" i="1" s="1"/>
  <c r="P2331" i="1"/>
  <c r="P3066" i="1"/>
  <c r="P3055" i="1" s="1"/>
  <c r="P3085" i="1" s="1"/>
  <c r="P4458" i="1"/>
  <c r="P4492" i="1" s="1"/>
  <c r="P4496" i="1" s="1"/>
  <c r="P4497" i="1" s="1"/>
  <c r="P2325" i="1"/>
  <c r="P2323" i="1" s="1"/>
  <c r="P254" i="1"/>
  <c r="P284" i="1" s="1"/>
  <c r="P288" i="1" s="1"/>
  <c r="P289" i="1" s="1"/>
  <c r="P709" i="1"/>
  <c r="P739" i="1" s="1"/>
  <c r="P743" i="1" s="1"/>
  <c r="P744" i="1" s="1"/>
  <c r="P459" i="1"/>
  <c r="P1639" i="1"/>
  <c r="P3311" i="1"/>
  <c r="P3328" i="1"/>
  <c r="P3362" i="1"/>
  <c r="P3361" i="1" s="1"/>
  <c r="P2541" i="1"/>
  <c r="P4366" i="1"/>
  <c r="P4401" i="1" s="1"/>
  <c r="P4405" i="1" s="1"/>
  <c r="P4406" i="1" s="1"/>
  <c r="P2504" i="1"/>
  <c r="P2535" i="1" s="1"/>
  <c r="P2544" i="1" s="1"/>
  <c r="P131" i="1"/>
  <c r="P161" i="1" s="1"/>
  <c r="P165" i="1" s="1"/>
  <c r="P166" i="1" s="1"/>
  <c r="P1651" i="1"/>
  <c r="P1649" i="1" s="1"/>
  <c r="P2166" i="1"/>
  <c r="P2196" i="1" s="1"/>
  <c r="P2200" i="1" s="1"/>
  <c r="P2201" i="1" s="1"/>
  <c r="P3293" i="1"/>
  <c r="P3292" i="1" s="1"/>
  <c r="P4234" i="1"/>
  <c r="P4266" i="1" s="1"/>
  <c r="P4270" i="1" s="1"/>
  <c r="P4271" i="1" s="1"/>
  <c r="P4277" i="1"/>
  <c r="P4310" i="1" s="1"/>
  <c r="P4314" i="1" s="1"/>
  <c r="P4315" i="1" s="1"/>
  <c r="P2265" i="1"/>
  <c r="P2254" i="1" s="1"/>
  <c r="P2973" i="1"/>
  <c r="P2972" i="1" s="1"/>
  <c r="P4554" i="1"/>
  <c r="P4584" i="1" s="1"/>
  <c r="P4588" i="1" s="1"/>
  <c r="P4589" i="1" s="1"/>
  <c r="BI4753" i="1"/>
  <c r="BI4752" i="1" s="1"/>
  <c r="BH4753" i="1"/>
  <c r="BH4752" i="1" s="1"/>
  <c r="BG4753" i="1"/>
  <c r="BG4752" i="1" s="1"/>
  <c r="BF4753" i="1"/>
  <c r="BF4752" i="1" s="1"/>
  <c r="BE4753" i="1"/>
  <c r="BE4752" i="1" s="1"/>
  <c r="BD4753" i="1"/>
  <c r="BD4752" i="1" s="1"/>
  <c r="BC4753" i="1"/>
  <c r="BC4752" i="1" s="1"/>
  <c r="BB4753" i="1"/>
  <c r="BB4752" i="1" s="1"/>
  <c r="BA4753" i="1"/>
  <c r="AY4753" i="1"/>
  <c r="AY4752" i="1" s="1"/>
  <c r="AX4753" i="1"/>
  <c r="AX4752" i="1" s="1"/>
  <c r="AW4753" i="1"/>
  <c r="AW4752" i="1" s="1"/>
  <c r="AV4753" i="1"/>
  <c r="AV4752" i="1" s="1"/>
  <c r="AU4753" i="1"/>
  <c r="BI4748" i="1"/>
  <c r="BH4748" i="1"/>
  <c r="BG4748" i="1"/>
  <c r="BF4748" i="1"/>
  <c r="BE4748" i="1"/>
  <c r="BD4748" i="1"/>
  <c r="BC4748" i="1"/>
  <c r="BB4748" i="1"/>
  <c r="BA4748" i="1"/>
  <c r="AY4748" i="1"/>
  <c r="AX4748" i="1"/>
  <c r="AW4748" i="1"/>
  <c r="AV4748" i="1"/>
  <c r="AU4748" i="1"/>
  <c r="BI4737" i="1"/>
  <c r="BH4737" i="1"/>
  <c r="BG4737" i="1"/>
  <c r="BF4737" i="1"/>
  <c r="BE4737" i="1"/>
  <c r="BD4737" i="1"/>
  <c r="BC4737" i="1"/>
  <c r="BB4737" i="1"/>
  <c r="BA4737" i="1"/>
  <c r="AY4737" i="1"/>
  <c r="AX4737" i="1"/>
  <c r="AW4737" i="1"/>
  <c r="AV4737" i="1"/>
  <c r="AU4737" i="1"/>
  <c r="BI4731" i="1"/>
  <c r="BI4729" i="1" s="1"/>
  <c r="BH4731" i="1"/>
  <c r="BH4729" i="1" s="1"/>
  <c r="BG4731" i="1"/>
  <c r="BG4729" i="1" s="1"/>
  <c r="BF4731" i="1"/>
  <c r="BF4729" i="1" s="1"/>
  <c r="BE4731" i="1"/>
  <c r="BE4729" i="1" s="1"/>
  <c r="BD4731" i="1"/>
  <c r="BD4729" i="1" s="1"/>
  <c r="BC4731" i="1"/>
  <c r="BC4729" i="1" s="1"/>
  <c r="BB4731" i="1"/>
  <c r="BB4729" i="1" s="1"/>
  <c r="BA4731" i="1"/>
  <c r="AY4731" i="1"/>
  <c r="AY4729" i="1" s="1"/>
  <c r="AX4731" i="1"/>
  <c r="AX4729" i="1" s="1"/>
  <c r="AW4731" i="1"/>
  <c r="AW4729" i="1" s="1"/>
  <c r="AV4731" i="1"/>
  <c r="AV4729" i="1" s="1"/>
  <c r="AU4731" i="1"/>
  <c r="BI4706" i="1"/>
  <c r="BI4705" i="1" s="1"/>
  <c r="BH4706" i="1"/>
  <c r="BH4705" i="1" s="1"/>
  <c r="BG4706" i="1"/>
  <c r="BG4705" i="1" s="1"/>
  <c r="BF4706" i="1"/>
  <c r="BF4705" i="1" s="1"/>
  <c r="BE4706" i="1"/>
  <c r="BE4705" i="1" s="1"/>
  <c r="BD4706" i="1"/>
  <c r="BD4705" i="1" s="1"/>
  <c r="BC4706" i="1"/>
  <c r="BC4705" i="1" s="1"/>
  <c r="BB4706" i="1"/>
  <c r="BB4705" i="1" s="1"/>
  <c r="BA4706" i="1"/>
  <c r="AY4706" i="1"/>
  <c r="AY4705" i="1" s="1"/>
  <c r="AX4706" i="1"/>
  <c r="AX4705" i="1" s="1"/>
  <c r="AW4706" i="1"/>
  <c r="AW4705" i="1" s="1"/>
  <c r="AV4706" i="1"/>
  <c r="AV4705" i="1" s="1"/>
  <c r="AU4706" i="1"/>
  <c r="BI4703" i="1"/>
  <c r="BI4702" i="1" s="1"/>
  <c r="BH4703" i="1"/>
  <c r="BH4702" i="1" s="1"/>
  <c r="BG4703" i="1"/>
  <c r="BG4702" i="1" s="1"/>
  <c r="BF4703" i="1"/>
  <c r="BF4702" i="1" s="1"/>
  <c r="BE4703" i="1"/>
  <c r="BE4702" i="1" s="1"/>
  <c r="BD4703" i="1"/>
  <c r="BD4702" i="1" s="1"/>
  <c r="BC4703" i="1"/>
  <c r="BC4702" i="1" s="1"/>
  <c r="BB4703" i="1"/>
  <c r="BB4702" i="1" s="1"/>
  <c r="BA4703" i="1"/>
  <c r="AY4703" i="1"/>
  <c r="AY4702" i="1" s="1"/>
  <c r="AX4703" i="1"/>
  <c r="AX4702" i="1" s="1"/>
  <c r="AW4703" i="1"/>
  <c r="AW4702" i="1" s="1"/>
  <c r="AV4703" i="1"/>
  <c r="AV4702" i="1" s="1"/>
  <c r="AU4703" i="1"/>
  <c r="BI4698" i="1"/>
  <c r="BI4690" i="1" s="1"/>
  <c r="BH4698" i="1"/>
  <c r="BH4690" i="1" s="1"/>
  <c r="BG4698" i="1"/>
  <c r="BG4690" i="1" s="1"/>
  <c r="BF4698" i="1"/>
  <c r="BF4690" i="1" s="1"/>
  <c r="BE4698" i="1"/>
  <c r="BE4690" i="1" s="1"/>
  <c r="BD4698" i="1"/>
  <c r="BD4690" i="1" s="1"/>
  <c r="BC4698" i="1"/>
  <c r="BC4690" i="1" s="1"/>
  <c r="BB4698" i="1"/>
  <c r="BB4690" i="1" s="1"/>
  <c r="BA4698" i="1"/>
  <c r="AY4698" i="1"/>
  <c r="AY4690" i="1" s="1"/>
  <c r="AX4698" i="1"/>
  <c r="AX4690" i="1" s="1"/>
  <c r="AW4698" i="1"/>
  <c r="AW4690" i="1" s="1"/>
  <c r="AV4698" i="1"/>
  <c r="AV4690" i="1" s="1"/>
  <c r="AU4698" i="1"/>
  <c r="BI4688" i="1"/>
  <c r="BH4688" i="1"/>
  <c r="BG4688" i="1"/>
  <c r="BF4688" i="1"/>
  <c r="BE4688" i="1"/>
  <c r="BD4688" i="1"/>
  <c r="BC4688" i="1"/>
  <c r="BB4688" i="1"/>
  <c r="BA4688" i="1"/>
  <c r="AY4688" i="1"/>
  <c r="AX4688" i="1"/>
  <c r="AW4688" i="1"/>
  <c r="AV4688" i="1"/>
  <c r="AU4688" i="1"/>
  <c r="BI4683" i="1"/>
  <c r="BI4681" i="1" s="1"/>
  <c r="BH4683" i="1"/>
  <c r="BH4681" i="1" s="1"/>
  <c r="BG4683" i="1"/>
  <c r="BG4681" i="1" s="1"/>
  <c r="BF4683" i="1"/>
  <c r="BF4681" i="1" s="1"/>
  <c r="BE4683" i="1"/>
  <c r="BE4681" i="1" s="1"/>
  <c r="BD4683" i="1"/>
  <c r="BD4681" i="1" s="1"/>
  <c r="BC4683" i="1"/>
  <c r="BC4681" i="1" s="1"/>
  <c r="BB4683" i="1"/>
  <c r="BB4681" i="1" s="1"/>
  <c r="BA4683" i="1"/>
  <c r="AY4683" i="1"/>
  <c r="AY4681" i="1" s="1"/>
  <c r="AX4683" i="1"/>
  <c r="AX4681" i="1" s="1"/>
  <c r="AW4683" i="1"/>
  <c r="AW4681" i="1" s="1"/>
  <c r="AV4683" i="1"/>
  <c r="AV4681" i="1" s="1"/>
  <c r="AU4683" i="1"/>
  <c r="BI4667" i="1"/>
  <c r="BI4666" i="1" s="1"/>
  <c r="BH4667" i="1"/>
  <c r="BH4666" i="1" s="1"/>
  <c r="BG4667" i="1"/>
  <c r="BG4666" i="1" s="1"/>
  <c r="BF4667" i="1"/>
  <c r="BF4666" i="1" s="1"/>
  <c r="BE4667" i="1"/>
  <c r="BE4666" i="1" s="1"/>
  <c r="BD4667" i="1"/>
  <c r="BD4666" i="1" s="1"/>
  <c r="BC4667" i="1"/>
  <c r="BC4666" i="1" s="1"/>
  <c r="BB4667" i="1"/>
  <c r="BB4666" i="1" s="1"/>
  <c r="BA4667" i="1"/>
  <c r="AY4667" i="1"/>
  <c r="AY4666" i="1" s="1"/>
  <c r="AX4667" i="1"/>
  <c r="AX4666" i="1" s="1"/>
  <c r="AW4667" i="1"/>
  <c r="AW4666" i="1" s="1"/>
  <c r="AV4667" i="1"/>
  <c r="AV4666" i="1" s="1"/>
  <c r="AU4667" i="1"/>
  <c r="BI4664" i="1"/>
  <c r="BI4663" i="1" s="1"/>
  <c r="BH4664" i="1"/>
  <c r="BH4663" i="1" s="1"/>
  <c r="BG4664" i="1"/>
  <c r="BG4663" i="1" s="1"/>
  <c r="BF4664" i="1"/>
  <c r="BF4663" i="1" s="1"/>
  <c r="BE4664" i="1"/>
  <c r="BE4663" i="1" s="1"/>
  <c r="BD4664" i="1"/>
  <c r="BD4663" i="1" s="1"/>
  <c r="BC4664" i="1"/>
  <c r="BC4663" i="1" s="1"/>
  <c r="BB4664" i="1"/>
  <c r="BB4663" i="1" s="1"/>
  <c r="BA4664" i="1"/>
  <c r="AY4664" i="1"/>
  <c r="AY4663" i="1" s="1"/>
  <c r="AX4664" i="1"/>
  <c r="AX4663" i="1" s="1"/>
  <c r="AW4664" i="1"/>
  <c r="AW4663" i="1" s="1"/>
  <c r="AV4664" i="1"/>
  <c r="AV4663" i="1" s="1"/>
  <c r="AU4664" i="1"/>
  <c r="BI4659" i="1"/>
  <c r="BI4650" i="1" s="1"/>
  <c r="BH4659" i="1"/>
  <c r="BH4650" i="1" s="1"/>
  <c r="BG4659" i="1"/>
  <c r="BG4650" i="1" s="1"/>
  <c r="BF4659" i="1"/>
  <c r="BF4650" i="1" s="1"/>
  <c r="BE4659" i="1"/>
  <c r="BE4650" i="1" s="1"/>
  <c r="BD4659" i="1"/>
  <c r="BD4650" i="1" s="1"/>
  <c r="BC4659" i="1"/>
  <c r="BC4650" i="1" s="1"/>
  <c r="BB4659" i="1"/>
  <c r="BB4650" i="1" s="1"/>
  <c r="BA4659" i="1"/>
  <c r="AY4659" i="1"/>
  <c r="AY4650" i="1" s="1"/>
  <c r="AX4659" i="1"/>
  <c r="AX4650" i="1" s="1"/>
  <c r="AW4659" i="1"/>
  <c r="AW4650" i="1" s="1"/>
  <c r="AV4659" i="1"/>
  <c r="AV4650" i="1" s="1"/>
  <c r="AU4659" i="1"/>
  <c r="BI4648" i="1"/>
  <c r="BH4648" i="1"/>
  <c r="BG4648" i="1"/>
  <c r="BF4648" i="1"/>
  <c r="BE4648" i="1"/>
  <c r="BD4648" i="1"/>
  <c r="BC4648" i="1"/>
  <c r="BB4648" i="1"/>
  <c r="BA4648" i="1"/>
  <c r="AY4648" i="1"/>
  <c r="AX4648" i="1"/>
  <c r="AW4648" i="1"/>
  <c r="AV4648" i="1"/>
  <c r="AU4648" i="1"/>
  <c r="BI4643" i="1"/>
  <c r="BI4641" i="1" s="1"/>
  <c r="BH4643" i="1"/>
  <c r="BH4641" i="1" s="1"/>
  <c r="BG4643" i="1"/>
  <c r="BG4641" i="1" s="1"/>
  <c r="BF4643" i="1"/>
  <c r="BF4641" i="1" s="1"/>
  <c r="BE4643" i="1"/>
  <c r="BE4641" i="1" s="1"/>
  <c r="BD4643" i="1"/>
  <c r="BD4641" i="1" s="1"/>
  <c r="BC4643" i="1"/>
  <c r="BC4641" i="1" s="1"/>
  <c r="BB4643" i="1"/>
  <c r="BB4641" i="1" s="1"/>
  <c r="BA4643" i="1"/>
  <c r="AY4643" i="1"/>
  <c r="AY4641" i="1" s="1"/>
  <c r="AX4643" i="1"/>
  <c r="AX4641" i="1" s="1"/>
  <c r="AW4643" i="1"/>
  <c r="AW4641" i="1" s="1"/>
  <c r="AV4643" i="1"/>
  <c r="AV4641" i="1" s="1"/>
  <c r="AU4643" i="1"/>
  <c r="BI4625" i="1"/>
  <c r="BI4624" i="1" s="1"/>
  <c r="BH4625" i="1"/>
  <c r="BH4624" i="1" s="1"/>
  <c r="BG4625" i="1"/>
  <c r="BG4624" i="1" s="1"/>
  <c r="BF4625" i="1"/>
  <c r="BF4624" i="1" s="1"/>
  <c r="BE4625" i="1"/>
  <c r="BE4624" i="1" s="1"/>
  <c r="BD4625" i="1"/>
  <c r="BD4624" i="1" s="1"/>
  <c r="BC4625" i="1"/>
  <c r="BC4624" i="1" s="1"/>
  <c r="BB4625" i="1"/>
  <c r="BB4624" i="1" s="1"/>
  <c r="BA4625" i="1"/>
  <c r="AY4625" i="1"/>
  <c r="AY4624" i="1" s="1"/>
  <c r="AX4625" i="1"/>
  <c r="AX4624" i="1" s="1"/>
  <c r="AW4625" i="1"/>
  <c r="AW4624" i="1" s="1"/>
  <c r="AV4625" i="1"/>
  <c r="AV4624" i="1" s="1"/>
  <c r="AU4625" i="1"/>
  <c r="BI4620" i="1"/>
  <c r="BI4619" i="1" s="1"/>
  <c r="BH4620" i="1"/>
  <c r="BH4619" i="1" s="1"/>
  <c r="BG4620" i="1"/>
  <c r="BG4619" i="1" s="1"/>
  <c r="BF4620" i="1"/>
  <c r="BF4619" i="1" s="1"/>
  <c r="BE4620" i="1"/>
  <c r="BE4619" i="1" s="1"/>
  <c r="BD4620" i="1"/>
  <c r="BD4619" i="1" s="1"/>
  <c r="BC4620" i="1"/>
  <c r="BC4619" i="1" s="1"/>
  <c r="BB4620" i="1"/>
  <c r="BB4619" i="1" s="1"/>
  <c r="BA4620" i="1"/>
  <c r="AY4620" i="1"/>
  <c r="AY4619" i="1" s="1"/>
  <c r="AX4620" i="1"/>
  <c r="AX4619" i="1" s="1"/>
  <c r="AW4620" i="1"/>
  <c r="AW4619" i="1" s="1"/>
  <c r="AV4620" i="1"/>
  <c r="AV4619" i="1" s="1"/>
  <c r="AU4620" i="1"/>
  <c r="BI4615" i="1"/>
  <c r="BI4606" i="1" s="1"/>
  <c r="BH4615" i="1"/>
  <c r="BH4606" i="1" s="1"/>
  <c r="BG4615" i="1"/>
  <c r="BG4606" i="1" s="1"/>
  <c r="BF4615" i="1"/>
  <c r="BF4606" i="1" s="1"/>
  <c r="BE4615" i="1"/>
  <c r="BE4606" i="1" s="1"/>
  <c r="BD4615" i="1"/>
  <c r="BD4606" i="1" s="1"/>
  <c r="BC4615" i="1"/>
  <c r="BC4606" i="1" s="1"/>
  <c r="BB4615" i="1"/>
  <c r="BB4606" i="1" s="1"/>
  <c r="BA4615" i="1"/>
  <c r="AY4615" i="1"/>
  <c r="AY4606" i="1" s="1"/>
  <c r="AX4615" i="1"/>
  <c r="AX4606" i="1" s="1"/>
  <c r="AW4615" i="1"/>
  <c r="AW4606" i="1" s="1"/>
  <c r="AV4615" i="1"/>
  <c r="AV4606" i="1" s="1"/>
  <c r="AU4615" i="1"/>
  <c r="BI4604" i="1"/>
  <c r="BH4604" i="1"/>
  <c r="BG4604" i="1"/>
  <c r="BF4604" i="1"/>
  <c r="BE4604" i="1"/>
  <c r="BD4604" i="1"/>
  <c r="BC4604" i="1"/>
  <c r="BB4604" i="1"/>
  <c r="BA4604" i="1"/>
  <c r="AY4604" i="1"/>
  <c r="AX4604" i="1"/>
  <c r="AW4604" i="1"/>
  <c r="AV4604" i="1"/>
  <c r="AU4604" i="1"/>
  <c r="BI4598" i="1"/>
  <c r="BI4596" i="1" s="1"/>
  <c r="BH4598" i="1"/>
  <c r="BH4596" i="1" s="1"/>
  <c r="BG4598" i="1"/>
  <c r="BG4596" i="1" s="1"/>
  <c r="BF4598" i="1"/>
  <c r="BF4596" i="1" s="1"/>
  <c r="BE4598" i="1"/>
  <c r="BE4596" i="1" s="1"/>
  <c r="BD4598" i="1"/>
  <c r="BD4596" i="1" s="1"/>
  <c r="BC4598" i="1"/>
  <c r="BC4596" i="1" s="1"/>
  <c r="BB4598" i="1"/>
  <c r="BB4596" i="1" s="1"/>
  <c r="BA4598" i="1"/>
  <c r="AY4598" i="1"/>
  <c r="AY4596" i="1" s="1"/>
  <c r="AX4598" i="1"/>
  <c r="AX4596" i="1" s="1"/>
  <c r="AW4598" i="1"/>
  <c r="AW4596" i="1" s="1"/>
  <c r="AV4598" i="1"/>
  <c r="AV4596" i="1" s="1"/>
  <c r="AU4598" i="1"/>
  <c r="BI4582" i="1"/>
  <c r="BI4581" i="1" s="1"/>
  <c r="BH4582" i="1"/>
  <c r="BH4581" i="1" s="1"/>
  <c r="BG4582" i="1"/>
  <c r="BG4581" i="1" s="1"/>
  <c r="BF4582" i="1"/>
  <c r="BF4581" i="1" s="1"/>
  <c r="BE4582" i="1"/>
  <c r="BE4581" i="1" s="1"/>
  <c r="BD4582" i="1"/>
  <c r="BD4581" i="1" s="1"/>
  <c r="BC4582" i="1"/>
  <c r="BC4581" i="1" s="1"/>
  <c r="BB4582" i="1"/>
  <c r="BB4581" i="1" s="1"/>
  <c r="BA4582" i="1"/>
  <c r="AY4582" i="1"/>
  <c r="AY4581" i="1" s="1"/>
  <c r="AX4582" i="1"/>
  <c r="AX4581" i="1" s="1"/>
  <c r="AW4582" i="1"/>
  <c r="AW4581" i="1" s="1"/>
  <c r="AV4582" i="1"/>
  <c r="AV4581" i="1" s="1"/>
  <c r="AU4582" i="1"/>
  <c r="BI4579" i="1"/>
  <c r="BI4578" i="1" s="1"/>
  <c r="BH4579" i="1"/>
  <c r="BH4578" i="1" s="1"/>
  <c r="BG4579" i="1"/>
  <c r="BG4578" i="1" s="1"/>
  <c r="BF4579" i="1"/>
  <c r="BF4578" i="1" s="1"/>
  <c r="BE4579" i="1"/>
  <c r="BE4578" i="1" s="1"/>
  <c r="BD4579" i="1"/>
  <c r="BD4578" i="1" s="1"/>
  <c r="BC4579" i="1"/>
  <c r="BC4578" i="1" s="1"/>
  <c r="BB4579" i="1"/>
  <c r="BB4578" i="1" s="1"/>
  <c r="BA4579" i="1"/>
  <c r="AY4579" i="1"/>
  <c r="AY4578" i="1" s="1"/>
  <c r="AX4579" i="1"/>
  <c r="AX4578" i="1" s="1"/>
  <c r="AW4579" i="1"/>
  <c r="AW4578" i="1" s="1"/>
  <c r="AV4579" i="1"/>
  <c r="AV4578" i="1" s="1"/>
  <c r="AU4579" i="1"/>
  <c r="BI4574" i="1"/>
  <c r="BI4565" i="1" s="1"/>
  <c r="BH4574" i="1"/>
  <c r="BH4565" i="1" s="1"/>
  <c r="BG4574" i="1"/>
  <c r="BG4565" i="1" s="1"/>
  <c r="BF4574" i="1"/>
  <c r="BF4565" i="1" s="1"/>
  <c r="BE4574" i="1"/>
  <c r="BE4565" i="1" s="1"/>
  <c r="BD4574" i="1"/>
  <c r="BD4565" i="1" s="1"/>
  <c r="BC4574" i="1"/>
  <c r="BC4565" i="1" s="1"/>
  <c r="BB4574" i="1"/>
  <c r="BB4565" i="1" s="1"/>
  <c r="BA4574" i="1"/>
  <c r="AY4574" i="1"/>
  <c r="AY4565" i="1" s="1"/>
  <c r="AX4574" i="1"/>
  <c r="AX4565" i="1" s="1"/>
  <c r="AW4574" i="1"/>
  <c r="AW4565" i="1" s="1"/>
  <c r="AV4574" i="1"/>
  <c r="AV4565" i="1" s="1"/>
  <c r="AU4574" i="1"/>
  <c r="BI4563" i="1"/>
  <c r="BH4563" i="1"/>
  <c r="BG4563" i="1"/>
  <c r="BF4563" i="1"/>
  <c r="BE4563" i="1"/>
  <c r="BD4563" i="1"/>
  <c r="BC4563" i="1"/>
  <c r="BB4563" i="1"/>
  <c r="BA4563" i="1"/>
  <c r="AY4563" i="1"/>
  <c r="AX4563" i="1"/>
  <c r="AW4563" i="1"/>
  <c r="AV4563" i="1"/>
  <c r="AU4563" i="1"/>
  <c r="BI4557" i="1"/>
  <c r="BI4555" i="1" s="1"/>
  <c r="BH4557" i="1"/>
  <c r="BH4555" i="1" s="1"/>
  <c r="BG4557" i="1"/>
  <c r="BG4555" i="1" s="1"/>
  <c r="BF4557" i="1"/>
  <c r="BF4555" i="1" s="1"/>
  <c r="BE4557" i="1"/>
  <c r="BE4555" i="1" s="1"/>
  <c r="BD4557" i="1"/>
  <c r="BD4555" i="1" s="1"/>
  <c r="BC4557" i="1"/>
  <c r="BC4555" i="1" s="1"/>
  <c r="BB4557" i="1"/>
  <c r="BB4555" i="1" s="1"/>
  <c r="BA4557" i="1"/>
  <c r="AY4557" i="1"/>
  <c r="AY4555" i="1" s="1"/>
  <c r="AX4557" i="1"/>
  <c r="AX4555" i="1" s="1"/>
  <c r="AW4557" i="1"/>
  <c r="AW4555" i="1" s="1"/>
  <c r="AV4557" i="1"/>
  <c r="AV4555" i="1" s="1"/>
  <c r="AU4557" i="1"/>
  <c r="BI4541" i="1"/>
  <c r="BI4540" i="1" s="1"/>
  <c r="BH4541" i="1"/>
  <c r="BH4540" i="1" s="1"/>
  <c r="BG4541" i="1"/>
  <c r="BG4540" i="1" s="1"/>
  <c r="BF4541" i="1"/>
  <c r="BF4540" i="1" s="1"/>
  <c r="BE4541" i="1"/>
  <c r="BE4540" i="1" s="1"/>
  <c r="BD4541" i="1"/>
  <c r="BD4540" i="1" s="1"/>
  <c r="BC4541" i="1"/>
  <c r="BC4540" i="1" s="1"/>
  <c r="BB4541" i="1"/>
  <c r="BB4540" i="1" s="1"/>
  <c r="BA4541" i="1"/>
  <c r="AY4541" i="1"/>
  <c r="AY4540" i="1" s="1"/>
  <c r="AX4541" i="1"/>
  <c r="AX4540" i="1" s="1"/>
  <c r="AW4541" i="1"/>
  <c r="AW4540" i="1" s="1"/>
  <c r="AV4541" i="1"/>
  <c r="AV4540" i="1" s="1"/>
  <c r="AU4541" i="1"/>
  <c r="BI4536" i="1"/>
  <c r="BI4535" i="1" s="1"/>
  <c r="BH4536" i="1"/>
  <c r="BH4535" i="1" s="1"/>
  <c r="BG4536" i="1"/>
  <c r="BG4535" i="1" s="1"/>
  <c r="BF4536" i="1"/>
  <c r="BF4535" i="1" s="1"/>
  <c r="BE4536" i="1"/>
  <c r="BE4535" i="1" s="1"/>
  <c r="BD4536" i="1"/>
  <c r="BD4535" i="1" s="1"/>
  <c r="BC4536" i="1"/>
  <c r="BC4535" i="1" s="1"/>
  <c r="BB4536" i="1"/>
  <c r="BB4535" i="1" s="1"/>
  <c r="BA4536" i="1"/>
  <c r="AY4536" i="1"/>
  <c r="AY4535" i="1" s="1"/>
  <c r="AX4536" i="1"/>
  <c r="AX4535" i="1" s="1"/>
  <c r="AW4536" i="1"/>
  <c r="AW4535" i="1" s="1"/>
  <c r="AV4536" i="1"/>
  <c r="AV4535" i="1" s="1"/>
  <c r="AU4536" i="1"/>
  <c r="BI4533" i="1"/>
  <c r="BI4532" i="1" s="1"/>
  <c r="BH4533" i="1"/>
  <c r="BH4532" i="1" s="1"/>
  <c r="BG4533" i="1"/>
  <c r="BG4532" i="1" s="1"/>
  <c r="BF4533" i="1"/>
  <c r="BF4532" i="1" s="1"/>
  <c r="BE4533" i="1"/>
  <c r="BE4532" i="1" s="1"/>
  <c r="BD4533" i="1"/>
  <c r="BD4532" i="1" s="1"/>
  <c r="BC4533" i="1"/>
  <c r="BC4532" i="1" s="1"/>
  <c r="BB4533" i="1"/>
  <c r="BB4532" i="1" s="1"/>
  <c r="BA4533" i="1"/>
  <c r="AY4533" i="1"/>
  <c r="AY4532" i="1" s="1"/>
  <c r="AX4533" i="1"/>
  <c r="AX4532" i="1" s="1"/>
  <c r="AW4533" i="1"/>
  <c r="AW4532" i="1" s="1"/>
  <c r="AV4533" i="1"/>
  <c r="AV4532" i="1" s="1"/>
  <c r="AU4533" i="1"/>
  <c r="BI4528" i="1"/>
  <c r="BI4527" i="1" s="1"/>
  <c r="BH4528" i="1"/>
  <c r="BH4527" i="1" s="1"/>
  <c r="BG4528" i="1"/>
  <c r="BG4527" i="1" s="1"/>
  <c r="BF4528" i="1"/>
  <c r="BF4527" i="1" s="1"/>
  <c r="BE4528" i="1"/>
  <c r="BE4527" i="1" s="1"/>
  <c r="BD4528" i="1"/>
  <c r="BD4527" i="1" s="1"/>
  <c r="BC4528" i="1"/>
  <c r="BC4527" i="1" s="1"/>
  <c r="BB4528" i="1"/>
  <c r="BB4527" i="1" s="1"/>
  <c r="BA4528" i="1"/>
  <c r="AY4528" i="1"/>
  <c r="AY4527" i="1" s="1"/>
  <c r="AX4528" i="1"/>
  <c r="AX4527" i="1" s="1"/>
  <c r="AW4528" i="1"/>
  <c r="AW4527" i="1" s="1"/>
  <c r="AV4528" i="1"/>
  <c r="AV4527" i="1" s="1"/>
  <c r="AU4528" i="1"/>
  <c r="BI4523" i="1"/>
  <c r="BI4514" i="1" s="1"/>
  <c r="BH4523" i="1"/>
  <c r="BH4514" i="1" s="1"/>
  <c r="BG4523" i="1"/>
  <c r="BG4514" i="1" s="1"/>
  <c r="BF4523" i="1"/>
  <c r="BF4514" i="1" s="1"/>
  <c r="BE4523" i="1"/>
  <c r="BE4514" i="1" s="1"/>
  <c r="BD4523" i="1"/>
  <c r="BD4514" i="1" s="1"/>
  <c r="BC4523" i="1"/>
  <c r="BC4514" i="1" s="1"/>
  <c r="BB4523" i="1"/>
  <c r="BB4514" i="1" s="1"/>
  <c r="BA4523" i="1"/>
  <c r="AY4523" i="1"/>
  <c r="AY4514" i="1" s="1"/>
  <c r="AX4523" i="1"/>
  <c r="AX4514" i="1" s="1"/>
  <c r="AW4523" i="1"/>
  <c r="AW4514" i="1" s="1"/>
  <c r="AV4523" i="1"/>
  <c r="AV4514" i="1" s="1"/>
  <c r="AU4523" i="1"/>
  <c r="BI4512" i="1"/>
  <c r="BH4512" i="1"/>
  <c r="BG4512" i="1"/>
  <c r="BF4512" i="1"/>
  <c r="BE4512" i="1"/>
  <c r="BD4512" i="1"/>
  <c r="BC4512" i="1"/>
  <c r="BB4512" i="1"/>
  <c r="BA4512" i="1"/>
  <c r="AY4512" i="1"/>
  <c r="AX4512" i="1"/>
  <c r="AW4512" i="1"/>
  <c r="AV4512" i="1"/>
  <c r="AU4512" i="1"/>
  <c r="BI4506" i="1"/>
  <c r="BI4504" i="1" s="1"/>
  <c r="BH4506" i="1"/>
  <c r="BH4504" i="1" s="1"/>
  <c r="BG4506" i="1"/>
  <c r="BG4504" i="1" s="1"/>
  <c r="BF4506" i="1"/>
  <c r="BF4504" i="1" s="1"/>
  <c r="BE4506" i="1"/>
  <c r="BE4504" i="1" s="1"/>
  <c r="BD4506" i="1"/>
  <c r="BD4504" i="1" s="1"/>
  <c r="BC4506" i="1"/>
  <c r="BC4504" i="1" s="1"/>
  <c r="BB4506" i="1"/>
  <c r="BB4504" i="1" s="1"/>
  <c r="BA4506" i="1"/>
  <c r="AY4506" i="1"/>
  <c r="AY4504" i="1" s="1"/>
  <c r="AX4506" i="1"/>
  <c r="AX4504" i="1" s="1"/>
  <c r="AW4506" i="1"/>
  <c r="AW4504" i="1" s="1"/>
  <c r="AV4506" i="1"/>
  <c r="AV4504" i="1" s="1"/>
  <c r="AU4506" i="1"/>
  <c r="BI4488" i="1"/>
  <c r="BI4487" i="1" s="1"/>
  <c r="BH4488" i="1"/>
  <c r="BH4487" i="1" s="1"/>
  <c r="BG4488" i="1"/>
  <c r="BG4487" i="1" s="1"/>
  <c r="BF4488" i="1"/>
  <c r="BF4487" i="1" s="1"/>
  <c r="BE4488" i="1"/>
  <c r="BE4487" i="1" s="1"/>
  <c r="BD4488" i="1"/>
  <c r="BD4487" i="1" s="1"/>
  <c r="BC4488" i="1"/>
  <c r="BC4487" i="1" s="1"/>
  <c r="BB4488" i="1"/>
  <c r="BB4487" i="1" s="1"/>
  <c r="BA4488" i="1"/>
  <c r="AY4488" i="1"/>
  <c r="AY4487" i="1" s="1"/>
  <c r="AX4488" i="1"/>
  <c r="AX4487" i="1" s="1"/>
  <c r="AW4488" i="1"/>
  <c r="AW4487" i="1" s="1"/>
  <c r="AV4488" i="1"/>
  <c r="AV4487" i="1" s="1"/>
  <c r="AU4488" i="1"/>
  <c r="BI4483" i="1"/>
  <c r="BI4482" i="1" s="1"/>
  <c r="BH4483" i="1"/>
  <c r="BH4482" i="1" s="1"/>
  <c r="BG4483" i="1"/>
  <c r="BG4482" i="1" s="1"/>
  <c r="BF4483" i="1"/>
  <c r="BF4482" i="1" s="1"/>
  <c r="BE4483" i="1"/>
  <c r="BE4482" i="1" s="1"/>
  <c r="BD4483" i="1"/>
  <c r="BD4482" i="1" s="1"/>
  <c r="BC4483" i="1"/>
  <c r="BC4482" i="1" s="1"/>
  <c r="BB4483" i="1"/>
  <c r="BB4482" i="1" s="1"/>
  <c r="BA4483" i="1"/>
  <c r="AY4483" i="1"/>
  <c r="AY4482" i="1" s="1"/>
  <c r="AX4483" i="1"/>
  <c r="AX4482" i="1" s="1"/>
  <c r="AW4483" i="1"/>
  <c r="AW4482" i="1" s="1"/>
  <c r="AV4483" i="1"/>
  <c r="AV4482" i="1" s="1"/>
  <c r="AU4483" i="1"/>
  <c r="BI4478" i="1"/>
  <c r="BI4469" i="1" s="1"/>
  <c r="BH4478" i="1"/>
  <c r="BH4469" i="1" s="1"/>
  <c r="BG4478" i="1"/>
  <c r="BG4469" i="1" s="1"/>
  <c r="BF4478" i="1"/>
  <c r="BF4469" i="1" s="1"/>
  <c r="BE4478" i="1"/>
  <c r="BE4469" i="1" s="1"/>
  <c r="BD4478" i="1"/>
  <c r="BD4469" i="1" s="1"/>
  <c r="BC4478" i="1"/>
  <c r="BC4469" i="1" s="1"/>
  <c r="BB4478" i="1"/>
  <c r="BB4469" i="1" s="1"/>
  <c r="BA4478" i="1"/>
  <c r="AY4478" i="1"/>
  <c r="AY4469" i="1" s="1"/>
  <c r="AX4478" i="1"/>
  <c r="AX4469" i="1" s="1"/>
  <c r="AW4478" i="1"/>
  <c r="AW4469" i="1" s="1"/>
  <c r="AV4478" i="1"/>
  <c r="AV4469" i="1" s="1"/>
  <c r="AU4478" i="1"/>
  <c r="BI4467" i="1"/>
  <c r="BH4467" i="1"/>
  <c r="BG4467" i="1"/>
  <c r="BF4467" i="1"/>
  <c r="BE4467" i="1"/>
  <c r="BD4467" i="1"/>
  <c r="BC4467" i="1"/>
  <c r="BB4467" i="1"/>
  <c r="BA4467" i="1"/>
  <c r="AY4467" i="1"/>
  <c r="AX4467" i="1"/>
  <c r="AW4467" i="1"/>
  <c r="AV4467" i="1"/>
  <c r="AU4467" i="1"/>
  <c r="BI4461" i="1"/>
  <c r="BI4459" i="1" s="1"/>
  <c r="BH4461" i="1"/>
  <c r="BH4459" i="1" s="1"/>
  <c r="BG4461" i="1"/>
  <c r="BG4459" i="1" s="1"/>
  <c r="BF4461" i="1"/>
  <c r="BF4459" i="1" s="1"/>
  <c r="BE4461" i="1"/>
  <c r="BE4459" i="1" s="1"/>
  <c r="BD4461" i="1"/>
  <c r="BD4459" i="1" s="1"/>
  <c r="BC4461" i="1"/>
  <c r="BC4459" i="1" s="1"/>
  <c r="BB4461" i="1"/>
  <c r="BB4459" i="1" s="1"/>
  <c r="BA4461" i="1"/>
  <c r="AY4461" i="1"/>
  <c r="AY4459" i="1" s="1"/>
  <c r="AX4461" i="1"/>
  <c r="AX4459" i="1" s="1"/>
  <c r="AW4461" i="1"/>
  <c r="AW4459" i="1" s="1"/>
  <c r="AV4461" i="1"/>
  <c r="AV4459" i="1" s="1"/>
  <c r="AU4461" i="1"/>
  <c r="BI4443" i="1"/>
  <c r="BI4442" i="1" s="1"/>
  <c r="BH4443" i="1"/>
  <c r="BH4442" i="1" s="1"/>
  <c r="BG4443" i="1"/>
  <c r="BG4442" i="1" s="1"/>
  <c r="BF4443" i="1"/>
  <c r="BF4442" i="1" s="1"/>
  <c r="BE4443" i="1"/>
  <c r="BE4442" i="1" s="1"/>
  <c r="BD4443" i="1"/>
  <c r="BD4442" i="1" s="1"/>
  <c r="BC4443" i="1"/>
  <c r="BC4442" i="1" s="1"/>
  <c r="BB4443" i="1"/>
  <c r="BB4442" i="1" s="1"/>
  <c r="BA4443" i="1"/>
  <c r="AY4443" i="1"/>
  <c r="AY4442" i="1" s="1"/>
  <c r="AX4443" i="1"/>
  <c r="AX4442" i="1" s="1"/>
  <c r="AW4443" i="1"/>
  <c r="AW4442" i="1" s="1"/>
  <c r="AV4443" i="1"/>
  <c r="AV4442" i="1" s="1"/>
  <c r="AU4443" i="1"/>
  <c r="BI4438" i="1"/>
  <c r="BI4437" i="1" s="1"/>
  <c r="BH4438" i="1"/>
  <c r="BH4437" i="1" s="1"/>
  <c r="BG4438" i="1"/>
  <c r="BG4437" i="1" s="1"/>
  <c r="BF4438" i="1"/>
  <c r="BF4437" i="1" s="1"/>
  <c r="BE4438" i="1"/>
  <c r="BE4437" i="1" s="1"/>
  <c r="BD4438" i="1"/>
  <c r="BD4437" i="1" s="1"/>
  <c r="BC4438" i="1"/>
  <c r="BC4437" i="1" s="1"/>
  <c r="BB4438" i="1"/>
  <c r="BB4437" i="1" s="1"/>
  <c r="BA4438" i="1"/>
  <c r="AY4438" i="1"/>
  <c r="AY4437" i="1" s="1"/>
  <c r="AX4438" i="1"/>
  <c r="AX4437" i="1" s="1"/>
  <c r="AW4438" i="1"/>
  <c r="AW4437" i="1" s="1"/>
  <c r="AV4438" i="1"/>
  <c r="AV4437" i="1" s="1"/>
  <c r="AU4438" i="1"/>
  <c r="BI4432" i="1"/>
  <c r="BI4423" i="1" s="1"/>
  <c r="BH4432" i="1"/>
  <c r="BH4423" i="1" s="1"/>
  <c r="BG4432" i="1"/>
  <c r="BG4423" i="1" s="1"/>
  <c r="BF4432" i="1"/>
  <c r="BF4423" i="1" s="1"/>
  <c r="BE4432" i="1"/>
  <c r="BE4423" i="1" s="1"/>
  <c r="BD4432" i="1"/>
  <c r="BD4423" i="1" s="1"/>
  <c r="BC4432" i="1"/>
  <c r="BC4423" i="1" s="1"/>
  <c r="BB4432" i="1"/>
  <c r="BB4423" i="1" s="1"/>
  <c r="BA4432" i="1"/>
  <c r="AY4432" i="1"/>
  <c r="AY4423" i="1" s="1"/>
  <c r="AX4432" i="1"/>
  <c r="AX4423" i="1" s="1"/>
  <c r="AW4432" i="1"/>
  <c r="AW4423" i="1" s="1"/>
  <c r="AV4432" i="1"/>
  <c r="AV4423" i="1" s="1"/>
  <c r="AU4432" i="1"/>
  <c r="BI4421" i="1"/>
  <c r="BH4421" i="1"/>
  <c r="BG4421" i="1"/>
  <c r="BF4421" i="1"/>
  <c r="BE4421" i="1"/>
  <c r="BD4421" i="1"/>
  <c r="BC4421" i="1"/>
  <c r="BB4421" i="1"/>
  <c r="BA4421" i="1"/>
  <c r="AY4421" i="1"/>
  <c r="AX4421" i="1"/>
  <c r="AW4421" i="1"/>
  <c r="AV4421" i="1"/>
  <c r="AU4421" i="1"/>
  <c r="BI4415" i="1"/>
  <c r="BI4413" i="1" s="1"/>
  <c r="BH4415" i="1"/>
  <c r="BH4413" i="1" s="1"/>
  <c r="BG4415" i="1"/>
  <c r="BG4413" i="1" s="1"/>
  <c r="BF4415" i="1"/>
  <c r="BF4413" i="1" s="1"/>
  <c r="BE4415" i="1"/>
  <c r="BE4413" i="1" s="1"/>
  <c r="BD4415" i="1"/>
  <c r="BD4413" i="1" s="1"/>
  <c r="BC4415" i="1"/>
  <c r="BC4413" i="1" s="1"/>
  <c r="BB4415" i="1"/>
  <c r="BB4413" i="1" s="1"/>
  <c r="BA4415" i="1"/>
  <c r="AY4415" i="1"/>
  <c r="AY4413" i="1" s="1"/>
  <c r="AX4415" i="1"/>
  <c r="AX4413" i="1" s="1"/>
  <c r="AW4415" i="1"/>
  <c r="AW4413" i="1" s="1"/>
  <c r="AV4415" i="1"/>
  <c r="AV4413" i="1" s="1"/>
  <c r="AU4415" i="1"/>
  <c r="BI4397" i="1"/>
  <c r="BI4396" i="1" s="1"/>
  <c r="BH4397" i="1"/>
  <c r="BH4396" i="1" s="1"/>
  <c r="BG4397" i="1"/>
  <c r="BG4396" i="1" s="1"/>
  <c r="BF4397" i="1"/>
  <c r="BF4396" i="1" s="1"/>
  <c r="BE4397" i="1"/>
  <c r="BE4396" i="1" s="1"/>
  <c r="BD4397" i="1"/>
  <c r="BD4396" i="1" s="1"/>
  <c r="BC4397" i="1"/>
  <c r="BC4396" i="1" s="1"/>
  <c r="BB4397" i="1"/>
  <c r="BB4396" i="1" s="1"/>
  <c r="BA4397" i="1"/>
  <c r="AY4397" i="1"/>
  <c r="AY4396" i="1" s="1"/>
  <c r="AX4397" i="1"/>
  <c r="AX4396" i="1" s="1"/>
  <c r="AW4397" i="1"/>
  <c r="AW4396" i="1" s="1"/>
  <c r="AV4397" i="1"/>
  <c r="AV4396" i="1" s="1"/>
  <c r="AU4397" i="1"/>
  <c r="BI4392" i="1"/>
  <c r="BI4391" i="1" s="1"/>
  <c r="BH4392" i="1"/>
  <c r="BH4391" i="1" s="1"/>
  <c r="BG4392" i="1"/>
  <c r="BG4391" i="1" s="1"/>
  <c r="BF4392" i="1"/>
  <c r="BF4391" i="1" s="1"/>
  <c r="BE4392" i="1"/>
  <c r="BE4391" i="1" s="1"/>
  <c r="BD4392" i="1"/>
  <c r="BD4391" i="1" s="1"/>
  <c r="BC4392" i="1"/>
  <c r="BC4391" i="1" s="1"/>
  <c r="BB4392" i="1"/>
  <c r="BB4391" i="1" s="1"/>
  <c r="BA4392" i="1"/>
  <c r="AY4392" i="1"/>
  <c r="AY4391" i="1" s="1"/>
  <c r="AX4392" i="1"/>
  <c r="AX4391" i="1" s="1"/>
  <c r="AW4392" i="1"/>
  <c r="AW4391" i="1" s="1"/>
  <c r="AV4392" i="1"/>
  <c r="AV4391" i="1" s="1"/>
  <c r="AU4392" i="1"/>
  <c r="BI4386" i="1"/>
  <c r="BI4377" i="1" s="1"/>
  <c r="BH4386" i="1"/>
  <c r="BH4377" i="1" s="1"/>
  <c r="BG4386" i="1"/>
  <c r="BG4377" i="1" s="1"/>
  <c r="BF4386" i="1"/>
  <c r="BF4377" i="1" s="1"/>
  <c r="BE4386" i="1"/>
  <c r="BE4377" i="1" s="1"/>
  <c r="BD4386" i="1"/>
  <c r="BD4377" i="1" s="1"/>
  <c r="BC4386" i="1"/>
  <c r="BC4377" i="1" s="1"/>
  <c r="BB4386" i="1"/>
  <c r="BB4377" i="1" s="1"/>
  <c r="BA4386" i="1"/>
  <c r="AY4386" i="1"/>
  <c r="AY4377" i="1" s="1"/>
  <c r="AX4386" i="1"/>
  <c r="AX4377" i="1" s="1"/>
  <c r="AW4386" i="1"/>
  <c r="AW4377" i="1" s="1"/>
  <c r="AV4386" i="1"/>
  <c r="AV4377" i="1" s="1"/>
  <c r="AU4386" i="1"/>
  <c r="BI4375" i="1"/>
  <c r="BH4375" i="1"/>
  <c r="BG4375" i="1"/>
  <c r="BF4375" i="1"/>
  <c r="BE4375" i="1"/>
  <c r="BD4375" i="1"/>
  <c r="BC4375" i="1"/>
  <c r="BB4375" i="1"/>
  <c r="BA4375" i="1"/>
  <c r="AY4375" i="1"/>
  <c r="AX4375" i="1"/>
  <c r="AW4375" i="1"/>
  <c r="AV4375" i="1"/>
  <c r="AU4375" i="1"/>
  <c r="BI4369" i="1"/>
  <c r="BI4367" i="1" s="1"/>
  <c r="BH4369" i="1"/>
  <c r="BH4367" i="1" s="1"/>
  <c r="BG4369" i="1"/>
  <c r="BG4367" i="1" s="1"/>
  <c r="BF4369" i="1"/>
  <c r="BF4367" i="1" s="1"/>
  <c r="BE4369" i="1"/>
  <c r="BE4367" i="1" s="1"/>
  <c r="BD4369" i="1"/>
  <c r="BD4367" i="1" s="1"/>
  <c r="BC4369" i="1"/>
  <c r="BC4367" i="1" s="1"/>
  <c r="BB4369" i="1"/>
  <c r="BB4367" i="1" s="1"/>
  <c r="BA4369" i="1"/>
  <c r="AY4369" i="1"/>
  <c r="AY4367" i="1" s="1"/>
  <c r="AX4369" i="1"/>
  <c r="AX4367" i="1" s="1"/>
  <c r="AW4369" i="1"/>
  <c r="AW4367" i="1" s="1"/>
  <c r="AV4369" i="1"/>
  <c r="AV4367" i="1" s="1"/>
  <c r="AU4369" i="1"/>
  <c r="BI4351" i="1"/>
  <c r="BI4350" i="1" s="1"/>
  <c r="BH4351" i="1"/>
  <c r="BH4350" i="1" s="1"/>
  <c r="BG4351" i="1"/>
  <c r="BG4350" i="1" s="1"/>
  <c r="BF4351" i="1"/>
  <c r="BF4350" i="1" s="1"/>
  <c r="BE4351" i="1"/>
  <c r="BE4350" i="1" s="1"/>
  <c r="BD4351" i="1"/>
  <c r="BD4350" i="1" s="1"/>
  <c r="BC4351" i="1"/>
  <c r="BC4350" i="1" s="1"/>
  <c r="BB4351" i="1"/>
  <c r="BB4350" i="1" s="1"/>
  <c r="BA4351" i="1"/>
  <c r="AY4351" i="1"/>
  <c r="AY4350" i="1" s="1"/>
  <c r="AX4351" i="1"/>
  <c r="AX4350" i="1" s="1"/>
  <c r="AW4351" i="1"/>
  <c r="AW4350" i="1" s="1"/>
  <c r="AV4351" i="1"/>
  <c r="AV4350" i="1" s="1"/>
  <c r="AU4351" i="1"/>
  <c r="BI4346" i="1"/>
  <c r="BI4345" i="1" s="1"/>
  <c r="BH4346" i="1"/>
  <c r="BH4345" i="1" s="1"/>
  <c r="BG4346" i="1"/>
  <c r="BG4345" i="1" s="1"/>
  <c r="BF4346" i="1"/>
  <c r="BF4345" i="1" s="1"/>
  <c r="BE4346" i="1"/>
  <c r="BE4345" i="1" s="1"/>
  <c r="BD4346" i="1"/>
  <c r="BD4345" i="1" s="1"/>
  <c r="BC4346" i="1"/>
  <c r="BC4345" i="1" s="1"/>
  <c r="BB4346" i="1"/>
  <c r="BB4345" i="1" s="1"/>
  <c r="BA4346" i="1"/>
  <c r="AY4346" i="1"/>
  <c r="AY4345" i="1" s="1"/>
  <c r="AX4346" i="1"/>
  <c r="AX4345" i="1" s="1"/>
  <c r="AW4346" i="1"/>
  <c r="AW4345" i="1" s="1"/>
  <c r="AV4346" i="1"/>
  <c r="AV4345" i="1" s="1"/>
  <c r="AU4346" i="1"/>
  <c r="BI4341" i="1"/>
  <c r="BI4332" i="1" s="1"/>
  <c r="BH4341" i="1"/>
  <c r="BH4332" i="1" s="1"/>
  <c r="BG4341" i="1"/>
  <c r="BG4332" i="1" s="1"/>
  <c r="BF4341" i="1"/>
  <c r="BF4332" i="1" s="1"/>
  <c r="BE4341" i="1"/>
  <c r="BE4332" i="1" s="1"/>
  <c r="BD4341" i="1"/>
  <c r="BD4332" i="1" s="1"/>
  <c r="BC4341" i="1"/>
  <c r="BC4332" i="1" s="1"/>
  <c r="BB4341" i="1"/>
  <c r="BB4332" i="1" s="1"/>
  <c r="BA4341" i="1"/>
  <c r="AY4341" i="1"/>
  <c r="AY4332" i="1" s="1"/>
  <c r="AX4341" i="1"/>
  <c r="AX4332" i="1" s="1"/>
  <c r="AW4341" i="1"/>
  <c r="AW4332" i="1" s="1"/>
  <c r="AV4341" i="1"/>
  <c r="AV4332" i="1" s="1"/>
  <c r="AU4341" i="1"/>
  <c r="BI4330" i="1"/>
  <c r="BH4330" i="1"/>
  <c r="BG4330" i="1"/>
  <c r="BF4330" i="1"/>
  <c r="BE4330" i="1"/>
  <c r="BD4330" i="1"/>
  <c r="BC4330" i="1"/>
  <c r="BB4330" i="1"/>
  <c r="BA4330" i="1"/>
  <c r="AY4330" i="1"/>
  <c r="AX4330" i="1"/>
  <c r="AW4330" i="1"/>
  <c r="AV4330" i="1"/>
  <c r="AU4330" i="1"/>
  <c r="BI4324" i="1"/>
  <c r="BI4322" i="1" s="1"/>
  <c r="BH4324" i="1"/>
  <c r="BH4322" i="1" s="1"/>
  <c r="BG4324" i="1"/>
  <c r="BG4322" i="1" s="1"/>
  <c r="BF4324" i="1"/>
  <c r="BF4322" i="1" s="1"/>
  <c r="BE4324" i="1"/>
  <c r="BE4322" i="1" s="1"/>
  <c r="BD4324" i="1"/>
  <c r="BD4322" i="1" s="1"/>
  <c r="BC4324" i="1"/>
  <c r="BC4322" i="1" s="1"/>
  <c r="BB4324" i="1"/>
  <c r="BB4322" i="1" s="1"/>
  <c r="BA4324" i="1"/>
  <c r="AY4324" i="1"/>
  <c r="AY4322" i="1" s="1"/>
  <c r="AX4324" i="1"/>
  <c r="AX4322" i="1" s="1"/>
  <c r="AW4324" i="1"/>
  <c r="AW4322" i="1" s="1"/>
  <c r="AV4324" i="1"/>
  <c r="AV4322" i="1" s="1"/>
  <c r="AU4324" i="1"/>
  <c r="BI4307" i="1"/>
  <c r="BI4306" i="1" s="1"/>
  <c r="BH4307" i="1"/>
  <c r="BH4306" i="1" s="1"/>
  <c r="BG4307" i="1"/>
  <c r="BG4306" i="1" s="1"/>
  <c r="BF4307" i="1"/>
  <c r="BF4306" i="1" s="1"/>
  <c r="BE4307" i="1"/>
  <c r="BE4306" i="1" s="1"/>
  <c r="BD4307" i="1"/>
  <c r="BD4306" i="1" s="1"/>
  <c r="BC4307" i="1"/>
  <c r="BC4306" i="1" s="1"/>
  <c r="BB4307" i="1"/>
  <c r="BB4306" i="1" s="1"/>
  <c r="BA4307" i="1"/>
  <c r="AY4307" i="1"/>
  <c r="AY4306" i="1" s="1"/>
  <c r="AX4307" i="1"/>
  <c r="AX4306" i="1" s="1"/>
  <c r="AW4307" i="1"/>
  <c r="AW4306" i="1" s="1"/>
  <c r="AV4307" i="1"/>
  <c r="AV4306" i="1" s="1"/>
  <c r="AU4307" i="1"/>
  <c r="BI4302" i="1"/>
  <c r="BI4301" i="1" s="1"/>
  <c r="BH4302" i="1"/>
  <c r="BH4301" i="1" s="1"/>
  <c r="BG4302" i="1"/>
  <c r="BG4301" i="1" s="1"/>
  <c r="BF4302" i="1"/>
  <c r="BF4301" i="1" s="1"/>
  <c r="BE4302" i="1"/>
  <c r="BE4301" i="1" s="1"/>
  <c r="BD4302" i="1"/>
  <c r="BD4301" i="1" s="1"/>
  <c r="BC4302" i="1"/>
  <c r="BC4301" i="1" s="1"/>
  <c r="BB4302" i="1"/>
  <c r="BB4301" i="1" s="1"/>
  <c r="BA4302" i="1"/>
  <c r="AY4302" i="1"/>
  <c r="AY4301" i="1" s="1"/>
  <c r="AX4302" i="1"/>
  <c r="AX4301" i="1" s="1"/>
  <c r="AW4302" i="1"/>
  <c r="AW4301" i="1" s="1"/>
  <c r="AV4302" i="1"/>
  <c r="AV4301" i="1" s="1"/>
  <c r="AU4302" i="1"/>
  <c r="BI4297" i="1"/>
  <c r="BI4288" i="1" s="1"/>
  <c r="BH4297" i="1"/>
  <c r="BH4288" i="1" s="1"/>
  <c r="BG4297" i="1"/>
  <c r="BG4288" i="1" s="1"/>
  <c r="BF4297" i="1"/>
  <c r="BF4288" i="1" s="1"/>
  <c r="BE4297" i="1"/>
  <c r="BE4288" i="1" s="1"/>
  <c r="BD4297" i="1"/>
  <c r="BD4288" i="1" s="1"/>
  <c r="BC4297" i="1"/>
  <c r="BC4288" i="1" s="1"/>
  <c r="BB4297" i="1"/>
  <c r="BB4288" i="1" s="1"/>
  <c r="BA4297" i="1"/>
  <c r="AY4297" i="1"/>
  <c r="AY4288" i="1" s="1"/>
  <c r="AX4297" i="1"/>
  <c r="AX4288" i="1" s="1"/>
  <c r="AW4297" i="1"/>
  <c r="AW4288" i="1" s="1"/>
  <c r="AV4297" i="1"/>
  <c r="AV4288" i="1" s="1"/>
  <c r="AU4297" i="1"/>
  <c r="BI4286" i="1"/>
  <c r="BH4286" i="1"/>
  <c r="BG4286" i="1"/>
  <c r="BF4286" i="1"/>
  <c r="BE4286" i="1"/>
  <c r="BD4286" i="1"/>
  <c r="BC4286" i="1"/>
  <c r="BB4286" i="1"/>
  <c r="BA4286" i="1"/>
  <c r="AY4286" i="1"/>
  <c r="AX4286" i="1"/>
  <c r="AW4286" i="1"/>
  <c r="AV4286" i="1"/>
  <c r="AU4286" i="1"/>
  <c r="BI4280" i="1"/>
  <c r="BI4278" i="1" s="1"/>
  <c r="BH4280" i="1"/>
  <c r="BH4278" i="1" s="1"/>
  <c r="BG4280" i="1"/>
  <c r="BG4278" i="1" s="1"/>
  <c r="BF4280" i="1"/>
  <c r="BF4278" i="1" s="1"/>
  <c r="BE4280" i="1"/>
  <c r="BE4278" i="1" s="1"/>
  <c r="BD4280" i="1"/>
  <c r="BD4278" i="1" s="1"/>
  <c r="BC4280" i="1"/>
  <c r="BC4278" i="1" s="1"/>
  <c r="BB4280" i="1"/>
  <c r="BB4278" i="1" s="1"/>
  <c r="BA4280" i="1"/>
  <c r="AY4280" i="1"/>
  <c r="AY4278" i="1" s="1"/>
  <c r="AX4280" i="1"/>
  <c r="AX4278" i="1" s="1"/>
  <c r="AW4280" i="1"/>
  <c r="AW4278" i="1" s="1"/>
  <c r="AV4280" i="1"/>
  <c r="AV4278" i="1" s="1"/>
  <c r="AU4280" i="1"/>
  <c r="BI4264" i="1"/>
  <c r="BI4263" i="1" s="1"/>
  <c r="BH4264" i="1"/>
  <c r="BH4263" i="1" s="1"/>
  <c r="BG4264" i="1"/>
  <c r="BG4263" i="1" s="1"/>
  <c r="BF4264" i="1"/>
  <c r="BF4263" i="1" s="1"/>
  <c r="BE4264" i="1"/>
  <c r="BE4263" i="1" s="1"/>
  <c r="BD4264" i="1"/>
  <c r="BD4263" i="1" s="1"/>
  <c r="BC4264" i="1"/>
  <c r="BC4263" i="1" s="1"/>
  <c r="BB4264" i="1"/>
  <c r="BB4263" i="1" s="1"/>
  <c r="BA4264" i="1"/>
  <c r="AY4264" i="1"/>
  <c r="AY4263" i="1" s="1"/>
  <c r="AX4264" i="1"/>
  <c r="AX4263" i="1" s="1"/>
  <c r="AW4264" i="1"/>
  <c r="AW4263" i="1" s="1"/>
  <c r="AV4264" i="1"/>
  <c r="AV4263" i="1" s="1"/>
  <c r="AU4264" i="1"/>
  <c r="BI4260" i="1"/>
  <c r="BI4259" i="1" s="1"/>
  <c r="BH4260" i="1"/>
  <c r="BH4259" i="1" s="1"/>
  <c r="BG4260" i="1"/>
  <c r="BG4259" i="1" s="1"/>
  <c r="BF4260" i="1"/>
  <c r="BF4259" i="1" s="1"/>
  <c r="BE4260" i="1"/>
  <c r="BE4259" i="1" s="1"/>
  <c r="BD4260" i="1"/>
  <c r="BD4259" i="1" s="1"/>
  <c r="BC4260" i="1"/>
  <c r="BC4259" i="1" s="1"/>
  <c r="BB4260" i="1"/>
  <c r="BB4259" i="1" s="1"/>
  <c r="BA4260" i="1"/>
  <c r="AY4260" i="1"/>
  <c r="AY4259" i="1" s="1"/>
  <c r="AX4260" i="1"/>
  <c r="AX4259" i="1" s="1"/>
  <c r="AW4260" i="1"/>
  <c r="AW4259" i="1" s="1"/>
  <c r="AV4260" i="1"/>
  <c r="AV4259" i="1" s="1"/>
  <c r="AU4260" i="1"/>
  <c r="BI4254" i="1"/>
  <c r="BI4245" i="1" s="1"/>
  <c r="BH4254" i="1"/>
  <c r="BH4245" i="1" s="1"/>
  <c r="BG4254" i="1"/>
  <c r="BG4245" i="1" s="1"/>
  <c r="BF4254" i="1"/>
  <c r="BF4245" i="1" s="1"/>
  <c r="BE4254" i="1"/>
  <c r="BE4245" i="1" s="1"/>
  <c r="BD4254" i="1"/>
  <c r="BD4245" i="1" s="1"/>
  <c r="BC4254" i="1"/>
  <c r="BC4245" i="1" s="1"/>
  <c r="BB4254" i="1"/>
  <c r="BB4245" i="1" s="1"/>
  <c r="BA4254" i="1"/>
  <c r="AY4254" i="1"/>
  <c r="AY4245" i="1" s="1"/>
  <c r="AX4254" i="1"/>
  <c r="AX4245" i="1" s="1"/>
  <c r="AW4254" i="1"/>
  <c r="AW4245" i="1" s="1"/>
  <c r="AV4254" i="1"/>
  <c r="AV4245" i="1" s="1"/>
  <c r="AU4254" i="1"/>
  <c r="BI4243" i="1"/>
  <c r="BH4243" i="1"/>
  <c r="BG4243" i="1"/>
  <c r="BF4243" i="1"/>
  <c r="BE4243" i="1"/>
  <c r="BD4243" i="1"/>
  <c r="BC4243" i="1"/>
  <c r="BB4243" i="1"/>
  <c r="BA4243" i="1"/>
  <c r="AY4243" i="1"/>
  <c r="AX4243" i="1"/>
  <c r="AW4243" i="1"/>
  <c r="AV4243" i="1"/>
  <c r="AU4243" i="1"/>
  <c r="BI4237" i="1"/>
  <c r="BI4235" i="1" s="1"/>
  <c r="BH4237" i="1"/>
  <c r="BH4235" i="1" s="1"/>
  <c r="BG4237" i="1"/>
  <c r="BG4235" i="1" s="1"/>
  <c r="BF4237" i="1"/>
  <c r="BF4235" i="1" s="1"/>
  <c r="BE4237" i="1"/>
  <c r="BE4235" i="1" s="1"/>
  <c r="BD4237" i="1"/>
  <c r="BD4235" i="1" s="1"/>
  <c r="BC4237" i="1"/>
  <c r="BC4235" i="1" s="1"/>
  <c r="BB4237" i="1"/>
  <c r="BB4235" i="1" s="1"/>
  <c r="BA4237" i="1"/>
  <c r="AY4237" i="1"/>
  <c r="AY4235" i="1" s="1"/>
  <c r="AX4237" i="1"/>
  <c r="AX4235" i="1" s="1"/>
  <c r="AW4237" i="1"/>
  <c r="AW4235" i="1" s="1"/>
  <c r="AV4237" i="1"/>
  <c r="AV4235" i="1" s="1"/>
  <c r="AU4237" i="1"/>
  <c r="BI4218" i="1"/>
  <c r="BI4217" i="1" s="1"/>
  <c r="BH4218" i="1"/>
  <c r="BH4217" i="1" s="1"/>
  <c r="BG4218" i="1"/>
  <c r="BG4217" i="1" s="1"/>
  <c r="BF4218" i="1"/>
  <c r="BF4217" i="1" s="1"/>
  <c r="BE4218" i="1"/>
  <c r="BE4217" i="1" s="1"/>
  <c r="BD4218" i="1"/>
  <c r="BD4217" i="1" s="1"/>
  <c r="BC4218" i="1"/>
  <c r="BC4217" i="1" s="1"/>
  <c r="BB4218" i="1"/>
  <c r="BB4217" i="1" s="1"/>
  <c r="BA4218" i="1"/>
  <c r="AY4218" i="1"/>
  <c r="AY4217" i="1" s="1"/>
  <c r="AX4218" i="1"/>
  <c r="AX4217" i="1" s="1"/>
  <c r="AW4218" i="1"/>
  <c r="AW4217" i="1" s="1"/>
  <c r="AV4218" i="1"/>
  <c r="AV4217" i="1" s="1"/>
  <c r="AU4218" i="1"/>
  <c r="BI4213" i="1"/>
  <c r="BI4212" i="1" s="1"/>
  <c r="BH4213" i="1"/>
  <c r="BH4212" i="1" s="1"/>
  <c r="BG4213" i="1"/>
  <c r="BG4212" i="1" s="1"/>
  <c r="BF4213" i="1"/>
  <c r="BF4212" i="1" s="1"/>
  <c r="BE4213" i="1"/>
  <c r="BE4212" i="1" s="1"/>
  <c r="BD4213" i="1"/>
  <c r="BD4212" i="1" s="1"/>
  <c r="BC4213" i="1"/>
  <c r="BC4212" i="1" s="1"/>
  <c r="BB4213" i="1"/>
  <c r="BB4212" i="1" s="1"/>
  <c r="BA4213" i="1"/>
  <c r="AY4213" i="1"/>
  <c r="AY4212" i="1" s="1"/>
  <c r="AX4213" i="1"/>
  <c r="AX4212" i="1" s="1"/>
  <c r="AW4213" i="1"/>
  <c r="AW4212" i="1" s="1"/>
  <c r="AV4213" i="1"/>
  <c r="AV4212" i="1" s="1"/>
  <c r="AU4213" i="1"/>
  <c r="BI4208" i="1"/>
  <c r="BI4199" i="1" s="1"/>
  <c r="BH4208" i="1"/>
  <c r="BH4199" i="1" s="1"/>
  <c r="BG4208" i="1"/>
  <c r="BG4199" i="1" s="1"/>
  <c r="BF4208" i="1"/>
  <c r="BF4199" i="1" s="1"/>
  <c r="BE4208" i="1"/>
  <c r="BE4199" i="1" s="1"/>
  <c r="BD4208" i="1"/>
  <c r="BD4199" i="1" s="1"/>
  <c r="BC4208" i="1"/>
  <c r="BC4199" i="1" s="1"/>
  <c r="BB4208" i="1"/>
  <c r="BB4199" i="1" s="1"/>
  <c r="BA4208" i="1"/>
  <c r="AY4208" i="1"/>
  <c r="AY4199" i="1" s="1"/>
  <c r="AX4208" i="1"/>
  <c r="AX4199" i="1" s="1"/>
  <c r="AW4208" i="1"/>
  <c r="AW4199" i="1" s="1"/>
  <c r="AV4208" i="1"/>
  <c r="AV4199" i="1" s="1"/>
  <c r="AU4208" i="1"/>
  <c r="BI4197" i="1"/>
  <c r="BH4197" i="1"/>
  <c r="BG4197" i="1"/>
  <c r="BF4197" i="1"/>
  <c r="BE4197" i="1"/>
  <c r="BD4197" i="1"/>
  <c r="BC4197" i="1"/>
  <c r="BB4197" i="1"/>
  <c r="BA4197" i="1"/>
  <c r="AY4197" i="1"/>
  <c r="AX4197" i="1"/>
  <c r="AW4197" i="1"/>
  <c r="AV4197" i="1"/>
  <c r="AU4197" i="1"/>
  <c r="BI4191" i="1"/>
  <c r="BI4189" i="1" s="1"/>
  <c r="BH4191" i="1"/>
  <c r="BH4189" i="1" s="1"/>
  <c r="BG4191" i="1"/>
  <c r="BG4189" i="1" s="1"/>
  <c r="BF4191" i="1"/>
  <c r="BF4189" i="1" s="1"/>
  <c r="BE4191" i="1"/>
  <c r="BE4189" i="1" s="1"/>
  <c r="BD4191" i="1"/>
  <c r="BD4189" i="1" s="1"/>
  <c r="BC4191" i="1"/>
  <c r="BC4189" i="1" s="1"/>
  <c r="BB4191" i="1"/>
  <c r="BB4189" i="1" s="1"/>
  <c r="BA4191" i="1"/>
  <c r="AY4191" i="1"/>
  <c r="AY4189" i="1" s="1"/>
  <c r="AX4191" i="1"/>
  <c r="AX4189" i="1" s="1"/>
  <c r="AW4191" i="1"/>
  <c r="AW4189" i="1" s="1"/>
  <c r="AV4191" i="1"/>
  <c r="AV4189" i="1" s="1"/>
  <c r="AU4191" i="1"/>
  <c r="BI4174" i="1"/>
  <c r="BI4173" i="1" s="1"/>
  <c r="BH4174" i="1"/>
  <c r="BH4173" i="1" s="1"/>
  <c r="BG4174" i="1"/>
  <c r="BG4173" i="1" s="1"/>
  <c r="BF4174" i="1"/>
  <c r="BF4173" i="1" s="1"/>
  <c r="BE4174" i="1"/>
  <c r="BE4173" i="1" s="1"/>
  <c r="BD4174" i="1"/>
  <c r="BD4173" i="1" s="1"/>
  <c r="BC4174" i="1"/>
  <c r="BC4173" i="1" s="1"/>
  <c r="BB4174" i="1"/>
  <c r="BB4173" i="1" s="1"/>
  <c r="BA4174" i="1"/>
  <c r="AY4174" i="1"/>
  <c r="AY4173" i="1" s="1"/>
  <c r="AX4174" i="1"/>
  <c r="AX4173" i="1" s="1"/>
  <c r="AW4174" i="1"/>
  <c r="AW4173" i="1" s="1"/>
  <c r="AV4174" i="1"/>
  <c r="AV4173" i="1" s="1"/>
  <c r="AU4174" i="1"/>
  <c r="BI4169" i="1"/>
  <c r="BI4168" i="1" s="1"/>
  <c r="BH4169" i="1"/>
  <c r="BH4168" i="1" s="1"/>
  <c r="BG4169" i="1"/>
  <c r="BG4168" i="1" s="1"/>
  <c r="BF4169" i="1"/>
  <c r="BF4168" i="1" s="1"/>
  <c r="BE4169" i="1"/>
  <c r="BE4168" i="1" s="1"/>
  <c r="BD4169" i="1"/>
  <c r="BD4168" i="1" s="1"/>
  <c r="BC4169" i="1"/>
  <c r="BC4168" i="1" s="1"/>
  <c r="BB4169" i="1"/>
  <c r="BB4168" i="1" s="1"/>
  <c r="BA4169" i="1"/>
  <c r="AY4169" i="1"/>
  <c r="AY4168" i="1" s="1"/>
  <c r="AX4169" i="1"/>
  <c r="AX4168" i="1" s="1"/>
  <c r="AW4169" i="1"/>
  <c r="AW4168" i="1" s="1"/>
  <c r="AV4169" i="1"/>
  <c r="AV4168" i="1" s="1"/>
  <c r="AU4169" i="1"/>
  <c r="BI4164" i="1"/>
  <c r="BI4155" i="1" s="1"/>
  <c r="BH4164" i="1"/>
  <c r="BH4155" i="1" s="1"/>
  <c r="BG4164" i="1"/>
  <c r="BG4155" i="1" s="1"/>
  <c r="BF4164" i="1"/>
  <c r="BF4155" i="1" s="1"/>
  <c r="BE4164" i="1"/>
  <c r="BE4155" i="1" s="1"/>
  <c r="BD4164" i="1"/>
  <c r="BD4155" i="1" s="1"/>
  <c r="BC4164" i="1"/>
  <c r="BC4155" i="1" s="1"/>
  <c r="BB4164" i="1"/>
  <c r="BB4155" i="1" s="1"/>
  <c r="BA4164" i="1"/>
  <c r="AY4164" i="1"/>
  <c r="AY4155" i="1" s="1"/>
  <c r="AX4164" i="1"/>
  <c r="AX4155" i="1" s="1"/>
  <c r="AW4164" i="1"/>
  <c r="AW4155" i="1" s="1"/>
  <c r="AV4164" i="1"/>
  <c r="AV4155" i="1" s="1"/>
  <c r="AU4164" i="1"/>
  <c r="BI4153" i="1"/>
  <c r="BH4153" i="1"/>
  <c r="BG4153" i="1"/>
  <c r="BF4153" i="1"/>
  <c r="BE4153" i="1"/>
  <c r="BD4153" i="1"/>
  <c r="BC4153" i="1"/>
  <c r="BB4153" i="1"/>
  <c r="BA4153" i="1"/>
  <c r="AY4153" i="1"/>
  <c r="AX4153" i="1"/>
  <c r="AW4153" i="1"/>
  <c r="AV4153" i="1"/>
  <c r="AU4153" i="1"/>
  <c r="BI4147" i="1"/>
  <c r="BI4145" i="1" s="1"/>
  <c r="BH4147" i="1"/>
  <c r="BH4145" i="1" s="1"/>
  <c r="BG4147" i="1"/>
  <c r="BG4145" i="1" s="1"/>
  <c r="BF4147" i="1"/>
  <c r="BF4145" i="1" s="1"/>
  <c r="BE4147" i="1"/>
  <c r="BE4145" i="1" s="1"/>
  <c r="BD4147" i="1"/>
  <c r="BD4145" i="1" s="1"/>
  <c r="BC4147" i="1"/>
  <c r="BC4145" i="1" s="1"/>
  <c r="BB4147" i="1"/>
  <c r="BB4145" i="1" s="1"/>
  <c r="BA4147" i="1"/>
  <c r="AY4147" i="1"/>
  <c r="AY4145" i="1" s="1"/>
  <c r="AX4147" i="1"/>
  <c r="AX4145" i="1" s="1"/>
  <c r="AW4147" i="1"/>
  <c r="AW4145" i="1" s="1"/>
  <c r="AV4147" i="1"/>
  <c r="AV4145" i="1" s="1"/>
  <c r="AU4147" i="1"/>
  <c r="BI4129" i="1"/>
  <c r="BI4128" i="1" s="1"/>
  <c r="BH4129" i="1"/>
  <c r="BH4128" i="1" s="1"/>
  <c r="BG4129" i="1"/>
  <c r="BG4128" i="1" s="1"/>
  <c r="BF4129" i="1"/>
  <c r="BF4128" i="1" s="1"/>
  <c r="BE4129" i="1"/>
  <c r="BE4128" i="1" s="1"/>
  <c r="BD4129" i="1"/>
  <c r="BD4128" i="1" s="1"/>
  <c r="BC4129" i="1"/>
  <c r="BC4128" i="1" s="1"/>
  <c r="BB4129" i="1"/>
  <c r="BB4128" i="1" s="1"/>
  <c r="BA4129" i="1"/>
  <c r="AY4129" i="1"/>
  <c r="AY4128" i="1" s="1"/>
  <c r="AX4129" i="1"/>
  <c r="AX4128" i="1" s="1"/>
  <c r="AW4129" i="1"/>
  <c r="AW4128" i="1" s="1"/>
  <c r="AV4129" i="1"/>
  <c r="AV4128" i="1" s="1"/>
  <c r="AU4129" i="1"/>
  <c r="BI4124" i="1"/>
  <c r="BI4123" i="1" s="1"/>
  <c r="BH4124" i="1"/>
  <c r="BH4123" i="1" s="1"/>
  <c r="BG4124" i="1"/>
  <c r="BG4123" i="1" s="1"/>
  <c r="BF4124" i="1"/>
  <c r="BF4123" i="1" s="1"/>
  <c r="BE4124" i="1"/>
  <c r="BE4123" i="1" s="1"/>
  <c r="BD4124" i="1"/>
  <c r="BD4123" i="1" s="1"/>
  <c r="BC4124" i="1"/>
  <c r="BC4123" i="1" s="1"/>
  <c r="BB4124" i="1"/>
  <c r="BB4123" i="1" s="1"/>
  <c r="BA4124" i="1"/>
  <c r="AY4124" i="1"/>
  <c r="AY4123" i="1" s="1"/>
  <c r="AX4124" i="1"/>
  <c r="AX4123" i="1" s="1"/>
  <c r="AW4124" i="1"/>
  <c r="AW4123" i="1" s="1"/>
  <c r="AV4124" i="1"/>
  <c r="AV4123" i="1" s="1"/>
  <c r="AU4124" i="1"/>
  <c r="BI4118" i="1"/>
  <c r="BI4109" i="1" s="1"/>
  <c r="BH4118" i="1"/>
  <c r="BH4109" i="1" s="1"/>
  <c r="BG4118" i="1"/>
  <c r="BG4109" i="1" s="1"/>
  <c r="BF4118" i="1"/>
  <c r="BF4109" i="1" s="1"/>
  <c r="BE4118" i="1"/>
  <c r="BE4109" i="1" s="1"/>
  <c r="BD4118" i="1"/>
  <c r="BD4109" i="1" s="1"/>
  <c r="BC4118" i="1"/>
  <c r="BC4109" i="1" s="1"/>
  <c r="BB4118" i="1"/>
  <c r="BB4109" i="1" s="1"/>
  <c r="BA4118" i="1"/>
  <c r="AY4118" i="1"/>
  <c r="AY4109" i="1" s="1"/>
  <c r="AX4118" i="1"/>
  <c r="AX4109" i="1" s="1"/>
  <c r="AW4118" i="1"/>
  <c r="AW4109" i="1" s="1"/>
  <c r="AV4118" i="1"/>
  <c r="AV4109" i="1" s="1"/>
  <c r="AU4118" i="1"/>
  <c r="BI4107" i="1"/>
  <c r="BH4107" i="1"/>
  <c r="BG4107" i="1"/>
  <c r="BF4107" i="1"/>
  <c r="BE4107" i="1"/>
  <c r="BD4107" i="1"/>
  <c r="BC4107" i="1"/>
  <c r="BB4107" i="1"/>
  <c r="BA4107" i="1"/>
  <c r="AY4107" i="1"/>
  <c r="AX4107" i="1"/>
  <c r="AW4107" i="1"/>
  <c r="AV4107" i="1"/>
  <c r="AU4107" i="1"/>
  <c r="BI4101" i="1"/>
  <c r="BI4099" i="1" s="1"/>
  <c r="BH4101" i="1"/>
  <c r="BH4099" i="1" s="1"/>
  <c r="BG4101" i="1"/>
  <c r="BG4099" i="1" s="1"/>
  <c r="BF4101" i="1"/>
  <c r="BF4099" i="1" s="1"/>
  <c r="BE4101" i="1"/>
  <c r="BE4099" i="1" s="1"/>
  <c r="BD4101" i="1"/>
  <c r="BD4099" i="1" s="1"/>
  <c r="BC4101" i="1"/>
  <c r="BC4099" i="1" s="1"/>
  <c r="BB4101" i="1"/>
  <c r="BB4099" i="1" s="1"/>
  <c r="BA4101" i="1"/>
  <c r="AY4101" i="1"/>
  <c r="AY4099" i="1" s="1"/>
  <c r="AX4101" i="1"/>
  <c r="AX4099" i="1" s="1"/>
  <c r="AW4101" i="1"/>
  <c r="AW4099" i="1" s="1"/>
  <c r="AV4101" i="1"/>
  <c r="AV4099" i="1" s="1"/>
  <c r="AU4101" i="1"/>
  <c r="BI4086" i="1"/>
  <c r="BH4086" i="1"/>
  <c r="BG4086" i="1"/>
  <c r="BF4086" i="1"/>
  <c r="BE4086" i="1"/>
  <c r="BE3360" i="1" s="1"/>
  <c r="BD4086" i="1"/>
  <c r="BD3360" i="1" s="1"/>
  <c r="BC4086" i="1"/>
  <c r="BC3360" i="1" s="1"/>
  <c r="BB4086" i="1"/>
  <c r="BA4086" i="1"/>
  <c r="BA3360" i="1" s="1"/>
  <c r="AY4086" i="1"/>
  <c r="AY3360" i="1" s="1"/>
  <c r="AX4086" i="1"/>
  <c r="AX3360" i="1" s="1"/>
  <c r="AW4086" i="1"/>
  <c r="AV4086" i="1"/>
  <c r="AU4086" i="1"/>
  <c r="AU3360" i="1" s="1"/>
  <c r="BI4078" i="1"/>
  <c r="BI4077" i="1" s="1"/>
  <c r="BH4078" i="1"/>
  <c r="BH4077" i="1" s="1"/>
  <c r="BG4078" i="1"/>
  <c r="BG4077" i="1" s="1"/>
  <c r="BF4078" i="1"/>
  <c r="BF4077" i="1" s="1"/>
  <c r="BE4078" i="1"/>
  <c r="BE4077" i="1" s="1"/>
  <c r="BD4078" i="1"/>
  <c r="BD4077" i="1" s="1"/>
  <c r="BC4078" i="1"/>
  <c r="BC4077" i="1" s="1"/>
  <c r="BB4078" i="1"/>
  <c r="BB4077" i="1" s="1"/>
  <c r="BA4078" i="1"/>
  <c r="AY4078" i="1"/>
  <c r="AY4077" i="1" s="1"/>
  <c r="AX4078" i="1"/>
  <c r="AX4077" i="1" s="1"/>
  <c r="AW4078" i="1"/>
  <c r="AW4077" i="1" s="1"/>
  <c r="AV4078" i="1"/>
  <c r="AV4077" i="1" s="1"/>
  <c r="AU4078" i="1"/>
  <c r="BI4072" i="1"/>
  <c r="BI4063" i="1" s="1"/>
  <c r="BH4072" i="1"/>
  <c r="BH4063" i="1" s="1"/>
  <c r="BG4072" i="1"/>
  <c r="BG4063" i="1" s="1"/>
  <c r="BF4072" i="1"/>
  <c r="BF4063" i="1" s="1"/>
  <c r="BE4072" i="1"/>
  <c r="BE4063" i="1" s="1"/>
  <c r="BD4072" i="1"/>
  <c r="BD4063" i="1" s="1"/>
  <c r="BC4072" i="1"/>
  <c r="BC4063" i="1" s="1"/>
  <c r="BB4072" i="1"/>
  <c r="BB4063" i="1" s="1"/>
  <c r="BA4072" i="1"/>
  <c r="AY4072" i="1"/>
  <c r="AY4063" i="1" s="1"/>
  <c r="AX4072" i="1"/>
  <c r="AX4063" i="1" s="1"/>
  <c r="AW4072" i="1"/>
  <c r="AW4063" i="1" s="1"/>
  <c r="AV4072" i="1"/>
  <c r="AV4063" i="1" s="1"/>
  <c r="AU4072" i="1"/>
  <c r="BI4061" i="1"/>
  <c r="BH4061" i="1"/>
  <c r="BG4061" i="1"/>
  <c r="BF4061" i="1"/>
  <c r="BE4061" i="1"/>
  <c r="BD4061" i="1"/>
  <c r="BC4061" i="1"/>
  <c r="BB4061" i="1"/>
  <c r="BA4061" i="1"/>
  <c r="AY4061" i="1"/>
  <c r="AX4061" i="1"/>
  <c r="AW4061" i="1"/>
  <c r="AV4061" i="1"/>
  <c r="AU4061" i="1"/>
  <c r="BI4055" i="1"/>
  <c r="BI4053" i="1" s="1"/>
  <c r="BH4055" i="1"/>
  <c r="BH4053" i="1" s="1"/>
  <c r="BG4055" i="1"/>
  <c r="BG4053" i="1" s="1"/>
  <c r="BF4055" i="1"/>
  <c r="BF4053" i="1" s="1"/>
  <c r="BE4055" i="1"/>
  <c r="BE4053" i="1" s="1"/>
  <c r="BD4055" i="1"/>
  <c r="BD4053" i="1" s="1"/>
  <c r="BC4055" i="1"/>
  <c r="BC4053" i="1" s="1"/>
  <c r="BB4055" i="1"/>
  <c r="BB4053" i="1" s="1"/>
  <c r="BA4055" i="1"/>
  <c r="AY4055" i="1"/>
  <c r="AY4053" i="1" s="1"/>
  <c r="AX4055" i="1"/>
  <c r="AX4053" i="1" s="1"/>
  <c r="AW4055" i="1"/>
  <c r="AW4053" i="1" s="1"/>
  <c r="AV4055" i="1"/>
  <c r="AV4053" i="1" s="1"/>
  <c r="AU4055" i="1"/>
  <c r="BI4039" i="1"/>
  <c r="BI4038" i="1" s="1"/>
  <c r="BI4041" i="1" s="1"/>
  <c r="BI4045" i="1" s="1"/>
  <c r="BI4046" i="1" s="1"/>
  <c r="BH4039" i="1"/>
  <c r="BH4038" i="1" s="1"/>
  <c r="BH4041" i="1" s="1"/>
  <c r="BH4045" i="1" s="1"/>
  <c r="BH4046" i="1" s="1"/>
  <c r="BG4039" i="1"/>
  <c r="BG4038" i="1" s="1"/>
  <c r="BG4041" i="1" s="1"/>
  <c r="BG4045" i="1" s="1"/>
  <c r="BG4046" i="1" s="1"/>
  <c r="BF4039" i="1"/>
  <c r="BF4038" i="1" s="1"/>
  <c r="BF4041" i="1" s="1"/>
  <c r="BF4045" i="1" s="1"/>
  <c r="BF4046" i="1" s="1"/>
  <c r="BE4039" i="1"/>
  <c r="BE4038" i="1" s="1"/>
  <c r="BE4041" i="1" s="1"/>
  <c r="BE4045" i="1" s="1"/>
  <c r="BE4046" i="1" s="1"/>
  <c r="BD4039" i="1"/>
  <c r="BD4038" i="1" s="1"/>
  <c r="BD4041" i="1" s="1"/>
  <c r="BD4045" i="1" s="1"/>
  <c r="BD4046" i="1" s="1"/>
  <c r="BC4039" i="1"/>
  <c r="BC4038" i="1" s="1"/>
  <c r="BC4041" i="1" s="1"/>
  <c r="BC4045" i="1" s="1"/>
  <c r="BC4046" i="1" s="1"/>
  <c r="BB4039" i="1"/>
  <c r="BB4038" i="1" s="1"/>
  <c r="BB4041" i="1" s="1"/>
  <c r="BB4045" i="1" s="1"/>
  <c r="BB4046" i="1" s="1"/>
  <c r="BA4039" i="1"/>
  <c r="AY4039" i="1"/>
  <c r="AY4038" i="1" s="1"/>
  <c r="AY4041" i="1" s="1"/>
  <c r="AY4045" i="1" s="1"/>
  <c r="AY4046" i="1" s="1"/>
  <c r="AX4039" i="1"/>
  <c r="AX4038" i="1" s="1"/>
  <c r="AX4041" i="1" s="1"/>
  <c r="AX4045" i="1" s="1"/>
  <c r="AX4046" i="1" s="1"/>
  <c r="AW4039" i="1"/>
  <c r="AW4038" i="1" s="1"/>
  <c r="AW4041" i="1" s="1"/>
  <c r="AW4045" i="1" s="1"/>
  <c r="AW4046" i="1" s="1"/>
  <c r="AV4039" i="1"/>
  <c r="AV4038" i="1" s="1"/>
  <c r="AV4041" i="1" s="1"/>
  <c r="AV4045" i="1" s="1"/>
  <c r="AV4046" i="1" s="1"/>
  <c r="AU4039" i="1"/>
  <c r="BI4023" i="1"/>
  <c r="BI4022" i="1" s="1"/>
  <c r="BH4023" i="1"/>
  <c r="BH4022" i="1" s="1"/>
  <c r="BG4023" i="1"/>
  <c r="BG4022" i="1" s="1"/>
  <c r="BF4023" i="1"/>
  <c r="BF4022" i="1" s="1"/>
  <c r="BE4023" i="1"/>
  <c r="BE4022" i="1" s="1"/>
  <c r="BD4023" i="1"/>
  <c r="BD4022" i="1" s="1"/>
  <c r="BC4023" i="1"/>
  <c r="BC4022" i="1" s="1"/>
  <c r="BB4023" i="1"/>
  <c r="BB4022" i="1" s="1"/>
  <c r="BA4023" i="1"/>
  <c r="AY4023" i="1"/>
  <c r="AY4022" i="1" s="1"/>
  <c r="AX4023" i="1"/>
  <c r="AX4022" i="1" s="1"/>
  <c r="AW4023" i="1"/>
  <c r="AW4022" i="1" s="1"/>
  <c r="AV4023" i="1"/>
  <c r="AV4022" i="1" s="1"/>
  <c r="AU4023" i="1"/>
  <c r="BI4019" i="1"/>
  <c r="BI4018" i="1" s="1"/>
  <c r="BH4019" i="1"/>
  <c r="BH4018" i="1" s="1"/>
  <c r="BG4019" i="1"/>
  <c r="BG4018" i="1" s="1"/>
  <c r="BF4019" i="1"/>
  <c r="BF4018" i="1" s="1"/>
  <c r="BE4019" i="1"/>
  <c r="BE4018" i="1" s="1"/>
  <c r="BD4019" i="1"/>
  <c r="BD4018" i="1" s="1"/>
  <c r="BC4019" i="1"/>
  <c r="BC4018" i="1" s="1"/>
  <c r="BB4019" i="1"/>
  <c r="BB4018" i="1" s="1"/>
  <c r="BA4019" i="1"/>
  <c r="AY4019" i="1"/>
  <c r="AY4018" i="1" s="1"/>
  <c r="AX4019" i="1"/>
  <c r="AX4018" i="1" s="1"/>
  <c r="AW4019" i="1"/>
  <c r="AW4018" i="1" s="1"/>
  <c r="AV4019" i="1"/>
  <c r="AV4018" i="1" s="1"/>
  <c r="AU4019" i="1"/>
  <c r="BI4014" i="1"/>
  <c r="BI4005" i="1" s="1"/>
  <c r="BH4014" i="1"/>
  <c r="BH4005" i="1" s="1"/>
  <c r="BG4014" i="1"/>
  <c r="BG4005" i="1" s="1"/>
  <c r="BF4014" i="1"/>
  <c r="BF4005" i="1" s="1"/>
  <c r="BE4014" i="1"/>
  <c r="BE4005" i="1" s="1"/>
  <c r="BD4014" i="1"/>
  <c r="BD4005" i="1" s="1"/>
  <c r="BC4014" i="1"/>
  <c r="BC4005" i="1" s="1"/>
  <c r="BB4014" i="1"/>
  <c r="BB4005" i="1" s="1"/>
  <c r="BA4014" i="1"/>
  <c r="AY4014" i="1"/>
  <c r="AY4005" i="1" s="1"/>
  <c r="AX4014" i="1"/>
  <c r="AX4005" i="1" s="1"/>
  <c r="AW4014" i="1"/>
  <c r="AW4005" i="1" s="1"/>
  <c r="AV4014" i="1"/>
  <c r="AV4005" i="1" s="1"/>
  <c r="AU4014" i="1"/>
  <c r="BI4003" i="1"/>
  <c r="BH4003" i="1"/>
  <c r="BG4003" i="1"/>
  <c r="BF4003" i="1"/>
  <c r="BE4003" i="1"/>
  <c r="BD4003" i="1"/>
  <c r="BC4003" i="1"/>
  <c r="BB4003" i="1"/>
  <c r="BA4003" i="1"/>
  <c r="AY4003" i="1"/>
  <c r="AX4003" i="1"/>
  <c r="AW4003" i="1"/>
  <c r="AV4003" i="1"/>
  <c r="AU4003" i="1"/>
  <c r="BI3997" i="1"/>
  <c r="BI3995" i="1" s="1"/>
  <c r="BH3997" i="1"/>
  <c r="BH3995" i="1" s="1"/>
  <c r="BG3997" i="1"/>
  <c r="BG3995" i="1" s="1"/>
  <c r="BF3997" i="1"/>
  <c r="BF3995" i="1" s="1"/>
  <c r="BE3997" i="1"/>
  <c r="BE3995" i="1" s="1"/>
  <c r="BD3997" i="1"/>
  <c r="BD3995" i="1" s="1"/>
  <c r="BC3997" i="1"/>
  <c r="BC3995" i="1" s="1"/>
  <c r="BB3997" i="1"/>
  <c r="BB3995" i="1" s="1"/>
  <c r="BA3997" i="1"/>
  <c r="AY3997" i="1"/>
  <c r="AY3995" i="1" s="1"/>
  <c r="AX3997" i="1"/>
  <c r="AX3995" i="1" s="1"/>
  <c r="AW3997" i="1"/>
  <c r="AW3995" i="1" s="1"/>
  <c r="AV3997" i="1"/>
  <c r="AV3995" i="1" s="1"/>
  <c r="AU3997" i="1"/>
  <c r="BI3980" i="1"/>
  <c r="BI3979" i="1" s="1"/>
  <c r="BH3980" i="1"/>
  <c r="BH3979" i="1" s="1"/>
  <c r="BG3980" i="1"/>
  <c r="BG3979" i="1" s="1"/>
  <c r="BF3980" i="1"/>
  <c r="BF3979" i="1" s="1"/>
  <c r="BE3979" i="1"/>
  <c r="BD3980" i="1"/>
  <c r="BD3979" i="1" s="1"/>
  <c r="BC3980" i="1"/>
  <c r="BC3979" i="1" s="1"/>
  <c r="BB3980" i="1"/>
  <c r="BB3979" i="1" s="1"/>
  <c r="BA3980" i="1"/>
  <c r="AY3980" i="1"/>
  <c r="AY3979" i="1" s="1"/>
  <c r="AX3980" i="1"/>
  <c r="AX3979" i="1" s="1"/>
  <c r="AW3980" i="1"/>
  <c r="AW3979" i="1" s="1"/>
  <c r="AV3980" i="1"/>
  <c r="AV3979" i="1" s="1"/>
  <c r="AU3980" i="1"/>
  <c r="BI3975" i="1"/>
  <c r="BI3974" i="1" s="1"/>
  <c r="BH3975" i="1"/>
  <c r="BH3974" i="1" s="1"/>
  <c r="BG3975" i="1"/>
  <c r="BG3974" i="1" s="1"/>
  <c r="BF3975" i="1"/>
  <c r="BF3974" i="1" s="1"/>
  <c r="BE3974" i="1"/>
  <c r="BD3975" i="1"/>
  <c r="BD3974" i="1" s="1"/>
  <c r="BC3975" i="1"/>
  <c r="BC3974" i="1" s="1"/>
  <c r="BB3975" i="1"/>
  <c r="BB3974" i="1" s="1"/>
  <c r="BA3975" i="1"/>
  <c r="AY3975" i="1"/>
  <c r="AY3974" i="1" s="1"/>
  <c r="AX3975" i="1"/>
  <c r="AX3974" i="1" s="1"/>
  <c r="AW3975" i="1"/>
  <c r="AW3974" i="1" s="1"/>
  <c r="AV3975" i="1"/>
  <c r="AV3974" i="1" s="1"/>
  <c r="AU3975" i="1"/>
  <c r="BI3970" i="1"/>
  <c r="BI3961" i="1" s="1"/>
  <c r="BH3970" i="1"/>
  <c r="BH3961" i="1" s="1"/>
  <c r="BG3970" i="1"/>
  <c r="BG3961" i="1" s="1"/>
  <c r="BF3970" i="1"/>
  <c r="BF3961" i="1" s="1"/>
  <c r="BE3970" i="1"/>
  <c r="BE3961" i="1" s="1"/>
  <c r="BD3970" i="1"/>
  <c r="BD3961" i="1" s="1"/>
  <c r="BC3970" i="1"/>
  <c r="BC3961" i="1" s="1"/>
  <c r="BB3970" i="1"/>
  <c r="BB3961" i="1" s="1"/>
  <c r="BA3970" i="1"/>
  <c r="AY3970" i="1"/>
  <c r="AY3961" i="1" s="1"/>
  <c r="AX3970" i="1"/>
  <c r="AX3961" i="1" s="1"/>
  <c r="AW3970" i="1"/>
  <c r="AW3961" i="1" s="1"/>
  <c r="AV3970" i="1"/>
  <c r="AV3961" i="1" s="1"/>
  <c r="AU3970" i="1"/>
  <c r="BI3959" i="1"/>
  <c r="BH3959" i="1"/>
  <c r="BG3959" i="1"/>
  <c r="BF3959" i="1"/>
  <c r="BE3959" i="1"/>
  <c r="BD3959" i="1"/>
  <c r="BC3959" i="1"/>
  <c r="BB3959" i="1"/>
  <c r="BA3959" i="1"/>
  <c r="AY3959" i="1"/>
  <c r="AX3959" i="1"/>
  <c r="AW3959" i="1"/>
  <c r="AV3959" i="1"/>
  <c r="AU3959" i="1"/>
  <c r="BI3953" i="1"/>
  <c r="BI3951" i="1" s="1"/>
  <c r="BH3953" i="1"/>
  <c r="BH3951" i="1" s="1"/>
  <c r="BG3953" i="1"/>
  <c r="BG3951" i="1" s="1"/>
  <c r="BF3953" i="1"/>
  <c r="BF3951" i="1" s="1"/>
  <c r="BE3953" i="1"/>
  <c r="BE3951" i="1" s="1"/>
  <c r="BD3953" i="1"/>
  <c r="BD3951" i="1" s="1"/>
  <c r="BC3953" i="1"/>
  <c r="BC3951" i="1" s="1"/>
  <c r="BB3953" i="1"/>
  <c r="BB3951" i="1" s="1"/>
  <c r="BA3953" i="1"/>
  <c r="AY3953" i="1"/>
  <c r="AY3951" i="1" s="1"/>
  <c r="AX3953" i="1"/>
  <c r="AX3951" i="1" s="1"/>
  <c r="AW3953" i="1"/>
  <c r="AW3951" i="1" s="1"/>
  <c r="AV3953" i="1"/>
  <c r="AV3951" i="1" s="1"/>
  <c r="AU3953" i="1"/>
  <c r="AU3951" i="1" s="1"/>
  <c r="BI3937" i="1"/>
  <c r="BI3936" i="1" s="1"/>
  <c r="BH3937" i="1"/>
  <c r="BH3936" i="1" s="1"/>
  <c r="BG3937" i="1"/>
  <c r="BG3936" i="1" s="1"/>
  <c r="BF3937" i="1"/>
  <c r="BF3936" i="1" s="1"/>
  <c r="BE3937" i="1"/>
  <c r="BE3936" i="1" s="1"/>
  <c r="BD3937" i="1"/>
  <c r="BD3936" i="1" s="1"/>
  <c r="BC3937" i="1"/>
  <c r="BC3936" i="1" s="1"/>
  <c r="BB3937" i="1"/>
  <c r="BB3936" i="1" s="1"/>
  <c r="BA3937" i="1"/>
  <c r="AY3937" i="1"/>
  <c r="AY3936" i="1" s="1"/>
  <c r="AX3937" i="1"/>
  <c r="AX3936" i="1" s="1"/>
  <c r="AW3937" i="1"/>
  <c r="AW3936" i="1" s="1"/>
  <c r="AV3937" i="1"/>
  <c r="AV3936" i="1" s="1"/>
  <c r="AU3937" i="1"/>
  <c r="BI3932" i="1"/>
  <c r="BH3932" i="1"/>
  <c r="BG3932" i="1"/>
  <c r="BF3932" i="1"/>
  <c r="BE3932" i="1"/>
  <c r="BD3932" i="1"/>
  <c r="BC3932" i="1"/>
  <c r="BB3932" i="1"/>
  <c r="AY3932" i="1"/>
  <c r="AX3932" i="1"/>
  <c r="AW3932" i="1"/>
  <c r="AV3932" i="1"/>
  <c r="BI3929" i="1"/>
  <c r="BI3928" i="1" s="1"/>
  <c r="BH3929" i="1"/>
  <c r="BH3928" i="1" s="1"/>
  <c r="BG3929" i="1"/>
  <c r="BG3928" i="1" s="1"/>
  <c r="BF3929" i="1"/>
  <c r="BF3928" i="1" s="1"/>
  <c r="BE3929" i="1"/>
  <c r="BE3928" i="1" s="1"/>
  <c r="BD3929" i="1"/>
  <c r="BD3928" i="1" s="1"/>
  <c r="BC3929" i="1"/>
  <c r="BC3928" i="1" s="1"/>
  <c r="BB3929" i="1"/>
  <c r="BB3928" i="1" s="1"/>
  <c r="BA3929" i="1"/>
  <c r="AY3929" i="1"/>
  <c r="AY3928" i="1" s="1"/>
  <c r="AX3929" i="1"/>
  <c r="AX3928" i="1" s="1"/>
  <c r="AW3929" i="1"/>
  <c r="AW3928" i="1" s="1"/>
  <c r="AV3929" i="1"/>
  <c r="AV3928" i="1" s="1"/>
  <c r="AU3929" i="1"/>
  <c r="BI3924" i="1"/>
  <c r="BI3916" i="1" s="1"/>
  <c r="BH3924" i="1"/>
  <c r="BH3916" i="1" s="1"/>
  <c r="BG3924" i="1"/>
  <c r="BG3916" i="1" s="1"/>
  <c r="BF3924" i="1"/>
  <c r="BF3916" i="1" s="1"/>
  <c r="BE3924" i="1"/>
  <c r="BE3916" i="1" s="1"/>
  <c r="BD3924" i="1"/>
  <c r="BD3916" i="1" s="1"/>
  <c r="BC3924" i="1"/>
  <c r="BC3916" i="1" s="1"/>
  <c r="BB3924" i="1"/>
  <c r="BB3916" i="1" s="1"/>
  <c r="BA3924" i="1"/>
  <c r="AY3924" i="1"/>
  <c r="AY3916" i="1" s="1"/>
  <c r="AX3924" i="1"/>
  <c r="AX3916" i="1" s="1"/>
  <c r="AW3924" i="1"/>
  <c r="AW3916" i="1" s="1"/>
  <c r="AV3924" i="1"/>
  <c r="AV3916" i="1" s="1"/>
  <c r="AU3924" i="1"/>
  <c r="BI3914" i="1"/>
  <c r="BH3914" i="1"/>
  <c r="BG3914" i="1"/>
  <c r="BF3914" i="1"/>
  <c r="BE3914" i="1"/>
  <c r="BD3914" i="1"/>
  <c r="BC3914" i="1"/>
  <c r="BB3914" i="1"/>
  <c r="BA3914" i="1"/>
  <c r="AY3914" i="1"/>
  <c r="AX3914" i="1"/>
  <c r="AW3914" i="1"/>
  <c r="AV3914" i="1"/>
  <c r="AU3914" i="1"/>
  <c r="BI3908" i="1"/>
  <c r="BI3906" i="1" s="1"/>
  <c r="BH3908" i="1"/>
  <c r="BH3906" i="1" s="1"/>
  <c r="BG3908" i="1"/>
  <c r="BG3906" i="1" s="1"/>
  <c r="BF3908" i="1"/>
  <c r="BF3906" i="1" s="1"/>
  <c r="BE3908" i="1"/>
  <c r="BE3906" i="1" s="1"/>
  <c r="BD3908" i="1"/>
  <c r="BD3906" i="1" s="1"/>
  <c r="BC3908" i="1"/>
  <c r="BC3906" i="1" s="1"/>
  <c r="BB3908" i="1"/>
  <c r="BB3906" i="1" s="1"/>
  <c r="BA3908" i="1"/>
  <c r="AY3908" i="1"/>
  <c r="AY3906" i="1" s="1"/>
  <c r="AX3908" i="1"/>
  <c r="AX3906" i="1" s="1"/>
  <c r="AW3908" i="1"/>
  <c r="AW3906" i="1" s="1"/>
  <c r="AV3908" i="1"/>
  <c r="AV3906" i="1" s="1"/>
  <c r="AU3908" i="1"/>
  <c r="BI3891" i="1"/>
  <c r="BI3890" i="1" s="1"/>
  <c r="BH3891" i="1"/>
  <c r="BH3890" i="1" s="1"/>
  <c r="BG3891" i="1"/>
  <c r="BG3890" i="1" s="1"/>
  <c r="BF3891" i="1"/>
  <c r="BF3890" i="1" s="1"/>
  <c r="BE3891" i="1"/>
  <c r="BE3890" i="1" s="1"/>
  <c r="BD3891" i="1"/>
  <c r="BD3890" i="1" s="1"/>
  <c r="BC3891" i="1"/>
  <c r="BC3890" i="1" s="1"/>
  <c r="BB3891" i="1"/>
  <c r="BB3890" i="1" s="1"/>
  <c r="BA3891" i="1"/>
  <c r="AY3891" i="1"/>
  <c r="AY3890" i="1" s="1"/>
  <c r="AX3891" i="1"/>
  <c r="AX3890" i="1" s="1"/>
  <c r="AW3891" i="1"/>
  <c r="AW3890" i="1" s="1"/>
  <c r="AV3891" i="1"/>
  <c r="AV3890" i="1" s="1"/>
  <c r="AU3891" i="1"/>
  <c r="BI3886" i="1"/>
  <c r="BI3885" i="1" s="1"/>
  <c r="BH3886" i="1"/>
  <c r="BH3885" i="1" s="1"/>
  <c r="BG3886" i="1"/>
  <c r="BG3885" i="1" s="1"/>
  <c r="BF3886" i="1"/>
  <c r="BF3885" i="1" s="1"/>
  <c r="BE3886" i="1"/>
  <c r="BE3885" i="1" s="1"/>
  <c r="BD3886" i="1"/>
  <c r="BD3885" i="1" s="1"/>
  <c r="BC3886" i="1"/>
  <c r="BC3885" i="1" s="1"/>
  <c r="BB3886" i="1"/>
  <c r="BB3885" i="1" s="1"/>
  <c r="BA3886" i="1"/>
  <c r="AY3886" i="1"/>
  <c r="AY3885" i="1" s="1"/>
  <c r="AX3886" i="1"/>
  <c r="AX3885" i="1" s="1"/>
  <c r="AW3886" i="1"/>
  <c r="AW3885" i="1" s="1"/>
  <c r="AV3886" i="1"/>
  <c r="AV3885" i="1" s="1"/>
  <c r="AU3886" i="1"/>
  <c r="BI3880" i="1"/>
  <c r="BI3871" i="1" s="1"/>
  <c r="BH3880" i="1"/>
  <c r="BH3871" i="1" s="1"/>
  <c r="BG3880" i="1"/>
  <c r="BG3871" i="1" s="1"/>
  <c r="BF3880" i="1"/>
  <c r="BF3871" i="1" s="1"/>
  <c r="BE3880" i="1"/>
  <c r="BE3871" i="1" s="1"/>
  <c r="BD3880" i="1"/>
  <c r="BD3871" i="1" s="1"/>
  <c r="BC3880" i="1"/>
  <c r="BC3871" i="1" s="1"/>
  <c r="BB3880" i="1"/>
  <c r="BB3871" i="1" s="1"/>
  <c r="BA3880" i="1"/>
  <c r="AY3880" i="1"/>
  <c r="AY3871" i="1" s="1"/>
  <c r="AX3880" i="1"/>
  <c r="AX3871" i="1" s="1"/>
  <c r="AW3880" i="1"/>
  <c r="AW3871" i="1" s="1"/>
  <c r="AV3880" i="1"/>
  <c r="AV3871" i="1" s="1"/>
  <c r="AU3880" i="1"/>
  <c r="BI3869" i="1"/>
  <c r="BH3869" i="1"/>
  <c r="BG3869" i="1"/>
  <c r="BF3869" i="1"/>
  <c r="BE3869" i="1"/>
  <c r="BD3869" i="1"/>
  <c r="BC3869" i="1"/>
  <c r="BB3869" i="1"/>
  <c r="BA3869" i="1"/>
  <c r="AY3869" i="1"/>
  <c r="AX3869" i="1"/>
  <c r="AW3869" i="1"/>
  <c r="AV3869" i="1"/>
  <c r="AU3869" i="1"/>
  <c r="BI3863" i="1"/>
  <c r="BI3861" i="1" s="1"/>
  <c r="BH3863" i="1"/>
  <c r="BH3861" i="1" s="1"/>
  <c r="BG3863" i="1"/>
  <c r="BG3861" i="1" s="1"/>
  <c r="BF3863" i="1"/>
  <c r="BF3861" i="1" s="1"/>
  <c r="BE3863" i="1"/>
  <c r="BE3861" i="1" s="1"/>
  <c r="BD3863" i="1"/>
  <c r="BD3861" i="1" s="1"/>
  <c r="BC3863" i="1"/>
  <c r="BC3861" i="1" s="1"/>
  <c r="BB3863" i="1"/>
  <c r="BB3861" i="1" s="1"/>
  <c r="BA3863" i="1"/>
  <c r="AY3863" i="1"/>
  <c r="AY3861" i="1" s="1"/>
  <c r="AX3863" i="1"/>
  <c r="AX3861" i="1" s="1"/>
  <c r="AW3863" i="1"/>
  <c r="AW3861" i="1" s="1"/>
  <c r="AV3863" i="1"/>
  <c r="AV3861" i="1" s="1"/>
  <c r="AU3863" i="1"/>
  <c r="BI3845" i="1"/>
  <c r="BI3844" i="1" s="1"/>
  <c r="BH3845" i="1"/>
  <c r="BH3844" i="1" s="1"/>
  <c r="BG3845" i="1"/>
  <c r="BG3844" i="1" s="1"/>
  <c r="BF3845" i="1"/>
  <c r="BF3844" i="1" s="1"/>
  <c r="BE3845" i="1"/>
  <c r="BE3844" i="1" s="1"/>
  <c r="BD3845" i="1"/>
  <c r="BD3844" i="1" s="1"/>
  <c r="BC3845" i="1"/>
  <c r="BC3844" i="1" s="1"/>
  <c r="BB3845" i="1"/>
  <c r="BB3844" i="1" s="1"/>
  <c r="BA3845" i="1"/>
  <c r="AY3845" i="1"/>
  <c r="AY3844" i="1" s="1"/>
  <c r="AX3845" i="1"/>
  <c r="AX3844" i="1" s="1"/>
  <c r="AW3845" i="1"/>
  <c r="AW3844" i="1" s="1"/>
  <c r="AV3845" i="1"/>
  <c r="AV3844" i="1" s="1"/>
  <c r="AU3845" i="1"/>
  <c r="BI3840" i="1"/>
  <c r="BI3839" i="1" s="1"/>
  <c r="BH3840" i="1"/>
  <c r="BH3839" i="1" s="1"/>
  <c r="BG3840" i="1"/>
  <c r="BG3839" i="1" s="1"/>
  <c r="BF3840" i="1"/>
  <c r="BF3839" i="1" s="1"/>
  <c r="BE3840" i="1"/>
  <c r="BE3839" i="1" s="1"/>
  <c r="BD3840" i="1"/>
  <c r="BD3839" i="1" s="1"/>
  <c r="BC3840" i="1"/>
  <c r="BC3839" i="1" s="1"/>
  <c r="BB3840" i="1"/>
  <c r="BB3839" i="1" s="1"/>
  <c r="BA3840" i="1"/>
  <c r="AY3840" i="1"/>
  <c r="AY3839" i="1" s="1"/>
  <c r="AX3840" i="1"/>
  <c r="AX3839" i="1" s="1"/>
  <c r="AW3840" i="1"/>
  <c r="AW3839" i="1" s="1"/>
  <c r="AV3840" i="1"/>
  <c r="AV3839" i="1" s="1"/>
  <c r="AU3840" i="1"/>
  <c r="BI3834" i="1"/>
  <c r="BI3825" i="1" s="1"/>
  <c r="BH3834" i="1"/>
  <c r="BH3825" i="1" s="1"/>
  <c r="BG3834" i="1"/>
  <c r="BG3825" i="1" s="1"/>
  <c r="BF3834" i="1"/>
  <c r="BF3825" i="1" s="1"/>
  <c r="BE3834" i="1"/>
  <c r="BE3825" i="1" s="1"/>
  <c r="BD3834" i="1"/>
  <c r="BD3825" i="1" s="1"/>
  <c r="BC3834" i="1"/>
  <c r="BC3825" i="1" s="1"/>
  <c r="BB3834" i="1"/>
  <c r="BB3825" i="1" s="1"/>
  <c r="BA3834" i="1"/>
  <c r="AY3834" i="1"/>
  <c r="AY3825" i="1" s="1"/>
  <c r="AX3834" i="1"/>
  <c r="AX3825" i="1" s="1"/>
  <c r="AW3834" i="1"/>
  <c r="AW3825" i="1" s="1"/>
  <c r="AV3834" i="1"/>
  <c r="AV3825" i="1" s="1"/>
  <c r="AU3834" i="1"/>
  <c r="BI3823" i="1"/>
  <c r="BH3823" i="1"/>
  <c r="BG3823" i="1"/>
  <c r="BF3823" i="1"/>
  <c r="BE3823" i="1"/>
  <c r="BD3823" i="1"/>
  <c r="BC3823" i="1"/>
  <c r="BB3823" i="1"/>
  <c r="BA3823" i="1"/>
  <c r="AY3823" i="1"/>
  <c r="AX3823" i="1"/>
  <c r="AW3823" i="1"/>
  <c r="AV3823" i="1"/>
  <c r="AU3823" i="1"/>
  <c r="BI3817" i="1"/>
  <c r="BI3815" i="1" s="1"/>
  <c r="BH3817" i="1"/>
  <c r="BH3815" i="1" s="1"/>
  <c r="BG3817" i="1"/>
  <c r="BG3815" i="1" s="1"/>
  <c r="BF3817" i="1"/>
  <c r="BF3815" i="1" s="1"/>
  <c r="BE3817" i="1"/>
  <c r="BE3815" i="1" s="1"/>
  <c r="BD3817" i="1"/>
  <c r="BD3815" i="1" s="1"/>
  <c r="BC3817" i="1"/>
  <c r="BC3815" i="1" s="1"/>
  <c r="BB3817" i="1"/>
  <c r="BB3815" i="1" s="1"/>
  <c r="BA3817" i="1"/>
  <c r="AY3817" i="1"/>
  <c r="AY3815" i="1" s="1"/>
  <c r="AX3817" i="1"/>
  <c r="AX3815" i="1" s="1"/>
  <c r="AW3817" i="1"/>
  <c r="AW3815" i="1" s="1"/>
  <c r="AV3817" i="1"/>
  <c r="AV3815" i="1" s="1"/>
  <c r="AU3817" i="1"/>
  <c r="BI3799" i="1"/>
  <c r="BI3798" i="1" s="1"/>
  <c r="BH3799" i="1"/>
  <c r="BH3798" i="1" s="1"/>
  <c r="BG3799" i="1"/>
  <c r="BG3798" i="1" s="1"/>
  <c r="BF3799" i="1"/>
  <c r="BF3798" i="1" s="1"/>
  <c r="BE3799" i="1"/>
  <c r="BE3798" i="1" s="1"/>
  <c r="BD3799" i="1"/>
  <c r="BD3798" i="1" s="1"/>
  <c r="BC3799" i="1"/>
  <c r="BC3798" i="1" s="1"/>
  <c r="BB3799" i="1"/>
  <c r="BB3798" i="1" s="1"/>
  <c r="BA3799" i="1"/>
  <c r="AY3799" i="1"/>
  <c r="AY3798" i="1" s="1"/>
  <c r="AX3799" i="1"/>
  <c r="AX3798" i="1" s="1"/>
  <c r="AW3799" i="1"/>
  <c r="AW3798" i="1" s="1"/>
  <c r="AV3799" i="1"/>
  <c r="AV3798" i="1" s="1"/>
  <c r="AU3799" i="1"/>
  <c r="BI3794" i="1"/>
  <c r="BI3793" i="1" s="1"/>
  <c r="BH3794" i="1"/>
  <c r="BH3793" i="1" s="1"/>
  <c r="BG3794" i="1"/>
  <c r="BG3793" i="1" s="1"/>
  <c r="BF3794" i="1"/>
  <c r="BF3793" i="1" s="1"/>
  <c r="BE3794" i="1"/>
  <c r="BE3793" i="1" s="1"/>
  <c r="BD3794" i="1"/>
  <c r="BD3793" i="1" s="1"/>
  <c r="BC3794" i="1"/>
  <c r="BC3793" i="1" s="1"/>
  <c r="BB3794" i="1"/>
  <c r="BB3793" i="1" s="1"/>
  <c r="BA3794" i="1"/>
  <c r="AY3794" i="1"/>
  <c r="AY3793" i="1" s="1"/>
  <c r="AX3794" i="1"/>
  <c r="AX3793" i="1" s="1"/>
  <c r="AW3794" i="1"/>
  <c r="AW3793" i="1" s="1"/>
  <c r="AV3794" i="1"/>
  <c r="AV3793" i="1" s="1"/>
  <c r="AU3794" i="1"/>
  <c r="BI3789" i="1"/>
  <c r="BI3780" i="1" s="1"/>
  <c r="BH3789" i="1"/>
  <c r="BH3780" i="1" s="1"/>
  <c r="BG3789" i="1"/>
  <c r="BG3780" i="1" s="1"/>
  <c r="BF3789" i="1"/>
  <c r="BF3780" i="1" s="1"/>
  <c r="BE3789" i="1"/>
  <c r="BE3780" i="1" s="1"/>
  <c r="BD3789" i="1"/>
  <c r="BD3780" i="1" s="1"/>
  <c r="BC3789" i="1"/>
  <c r="BC3780" i="1" s="1"/>
  <c r="BB3789" i="1"/>
  <c r="BB3780" i="1" s="1"/>
  <c r="BA3789" i="1"/>
  <c r="AY3789" i="1"/>
  <c r="AY3780" i="1" s="1"/>
  <c r="AX3789" i="1"/>
  <c r="AX3780" i="1" s="1"/>
  <c r="AW3789" i="1"/>
  <c r="AW3780" i="1" s="1"/>
  <c r="AV3789" i="1"/>
  <c r="AV3780" i="1" s="1"/>
  <c r="AU3789" i="1"/>
  <c r="BI3778" i="1"/>
  <c r="BH3778" i="1"/>
  <c r="BG3778" i="1"/>
  <c r="BF3778" i="1"/>
  <c r="BE3778" i="1"/>
  <c r="BD3778" i="1"/>
  <c r="BC3778" i="1"/>
  <c r="BB3778" i="1"/>
  <c r="BA3778" i="1"/>
  <c r="AY3778" i="1"/>
  <c r="AX3778" i="1"/>
  <c r="AW3778" i="1"/>
  <c r="AV3778" i="1"/>
  <c r="AU3778" i="1"/>
  <c r="BI3772" i="1"/>
  <c r="BI3770" i="1" s="1"/>
  <c r="BH3772" i="1"/>
  <c r="BH3770" i="1" s="1"/>
  <c r="BG3772" i="1"/>
  <c r="BG3770" i="1" s="1"/>
  <c r="BF3772" i="1"/>
  <c r="BF3770" i="1" s="1"/>
  <c r="BE3772" i="1"/>
  <c r="BE3770" i="1" s="1"/>
  <c r="BD3772" i="1"/>
  <c r="BD3770" i="1" s="1"/>
  <c r="BC3772" i="1"/>
  <c r="BC3770" i="1" s="1"/>
  <c r="BB3772" i="1"/>
  <c r="BB3770" i="1" s="1"/>
  <c r="BA3772" i="1"/>
  <c r="AY3772" i="1"/>
  <c r="AY3770" i="1" s="1"/>
  <c r="AX3772" i="1"/>
  <c r="AX3770" i="1" s="1"/>
  <c r="AW3772" i="1"/>
  <c r="AW3770" i="1" s="1"/>
  <c r="AV3772" i="1"/>
  <c r="AV3770" i="1" s="1"/>
  <c r="AU3772" i="1"/>
  <c r="BI3755" i="1"/>
  <c r="BI3754" i="1" s="1"/>
  <c r="BH3755" i="1"/>
  <c r="BH3754" i="1" s="1"/>
  <c r="BG3755" i="1"/>
  <c r="BG3754" i="1" s="1"/>
  <c r="BF3755" i="1"/>
  <c r="BF3754" i="1" s="1"/>
  <c r="BE3755" i="1"/>
  <c r="BE3754" i="1" s="1"/>
  <c r="BD3755" i="1"/>
  <c r="BD3754" i="1" s="1"/>
  <c r="BC3755" i="1"/>
  <c r="BC3754" i="1" s="1"/>
  <c r="BB3755" i="1"/>
  <c r="BB3754" i="1" s="1"/>
  <c r="BA3755" i="1"/>
  <c r="AY3755" i="1"/>
  <c r="AY3754" i="1" s="1"/>
  <c r="AX3755" i="1"/>
  <c r="AX3754" i="1" s="1"/>
  <c r="AW3755" i="1"/>
  <c r="AW3754" i="1" s="1"/>
  <c r="AV3755" i="1"/>
  <c r="AV3754" i="1" s="1"/>
  <c r="AU3755" i="1"/>
  <c r="BI3752" i="1"/>
  <c r="BI3751" i="1" s="1"/>
  <c r="BH3752" i="1"/>
  <c r="BH3751" i="1" s="1"/>
  <c r="BG3752" i="1"/>
  <c r="BG3751" i="1" s="1"/>
  <c r="BF3752" i="1"/>
  <c r="BF3751" i="1" s="1"/>
  <c r="BE3752" i="1"/>
  <c r="BE3751" i="1" s="1"/>
  <c r="BD3752" i="1"/>
  <c r="BD3751" i="1" s="1"/>
  <c r="BC3752" i="1"/>
  <c r="BC3751" i="1" s="1"/>
  <c r="BB3752" i="1"/>
  <c r="BB3751" i="1" s="1"/>
  <c r="BA3752" i="1"/>
  <c r="AY3752" i="1"/>
  <c r="AY3751" i="1" s="1"/>
  <c r="AX3752" i="1"/>
  <c r="AX3751" i="1" s="1"/>
  <c r="AW3752" i="1"/>
  <c r="AW3751" i="1" s="1"/>
  <c r="AV3752" i="1"/>
  <c r="AV3751" i="1" s="1"/>
  <c r="AU3752" i="1"/>
  <c r="BI3747" i="1"/>
  <c r="BI3738" i="1" s="1"/>
  <c r="BH3747" i="1"/>
  <c r="BH3738" i="1" s="1"/>
  <c r="BG3747" i="1"/>
  <c r="BG3738" i="1" s="1"/>
  <c r="BF3747" i="1"/>
  <c r="BF3738" i="1" s="1"/>
  <c r="BE3747" i="1"/>
  <c r="BE3738" i="1" s="1"/>
  <c r="BD3747" i="1"/>
  <c r="BD3738" i="1" s="1"/>
  <c r="BC3747" i="1"/>
  <c r="BC3738" i="1" s="1"/>
  <c r="BB3747" i="1"/>
  <c r="BB3738" i="1" s="1"/>
  <c r="BA3747" i="1"/>
  <c r="AY3747" i="1"/>
  <c r="AY3738" i="1" s="1"/>
  <c r="AX3747" i="1"/>
  <c r="AX3738" i="1" s="1"/>
  <c r="AW3747" i="1"/>
  <c r="AW3738" i="1" s="1"/>
  <c r="AV3747" i="1"/>
  <c r="AV3738" i="1" s="1"/>
  <c r="AU3747" i="1"/>
  <c r="BI3736" i="1"/>
  <c r="BH3736" i="1"/>
  <c r="BG3736" i="1"/>
  <c r="BF3736" i="1"/>
  <c r="BE3736" i="1"/>
  <c r="BD3736" i="1"/>
  <c r="BC3736" i="1"/>
  <c r="BB3736" i="1"/>
  <c r="BA3736" i="1"/>
  <c r="AY3736" i="1"/>
  <c r="AX3736" i="1"/>
  <c r="AW3736" i="1"/>
  <c r="AV3736" i="1"/>
  <c r="AU3736" i="1"/>
  <c r="BI3730" i="1"/>
  <c r="BI3728" i="1" s="1"/>
  <c r="BH3730" i="1"/>
  <c r="BH3728" i="1" s="1"/>
  <c r="BG3730" i="1"/>
  <c r="BG3728" i="1" s="1"/>
  <c r="BF3730" i="1"/>
  <c r="BF3728" i="1" s="1"/>
  <c r="BE3730" i="1"/>
  <c r="BE3728" i="1" s="1"/>
  <c r="BD3730" i="1"/>
  <c r="BD3728" i="1" s="1"/>
  <c r="BC3730" i="1"/>
  <c r="BC3728" i="1" s="1"/>
  <c r="BB3730" i="1"/>
  <c r="BB3728" i="1" s="1"/>
  <c r="BA3730" i="1"/>
  <c r="AY3730" i="1"/>
  <c r="AY3728" i="1" s="1"/>
  <c r="AX3730" i="1"/>
  <c r="AX3728" i="1" s="1"/>
  <c r="AW3730" i="1"/>
  <c r="AW3728" i="1" s="1"/>
  <c r="AV3730" i="1"/>
  <c r="AV3728" i="1" s="1"/>
  <c r="AU3730" i="1"/>
  <c r="BI3710" i="1"/>
  <c r="BH3710" i="1"/>
  <c r="BG3710" i="1"/>
  <c r="BF3710" i="1"/>
  <c r="BE3710" i="1"/>
  <c r="BD3710" i="1"/>
  <c r="BC3710" i="1"/>
  <c r="BB3710" i="1"/>
  <c r="AY3710" i="1"/>
  <c r="AX3710" i="1"/>
  <c r="AW3710" i="1"/>
  <c r="AV3710" i="1"/>
  <c r="BI3706" i="1"/>
  <c r="BI3705" i="1" s="1"/>
  <c r="BH3706" i="1"/>
  <c r="BH3705" i="1" s="1"/>
  <c r="BG3706" i="1"/>
  <c r="BG3705" i="1" s="1"/>
  <c r="BF3706" i="1"/>
  <c r="BF3705" i="1" s="1"/>
  <c r="BE3706" i="1"/>
  <c r="BE3705" i="1" s="1"/>
  <c r="BD3706" i="1"/>
  <c r="BD3705" i="1" s="1"/>
  <c r="BC3706" i="1"/>
  <c r="BC3705" i="1" s="1"/>
  <c r="BB3706" i="1"/>
  <c r="BB3705" i="1" s="1"/>
  <c r="BA3706" i="1"/>
  <c r="AY3706" i="1"/>
  <c r="AY3705" i="1" s="1"/>
  <c r="AX3706" i="1"/>
  <c r="AX3705" i="1" s="1"/>
  <c r="AW3706" i="1"/>
  <c r="AW3705" i="1" s="1"/>
  <c r="AV3706" i="1"/>
  <c r="AV3705" i="1" s="1"/>
  <c r="AU3706" i="1"/>
  <c r="BI3702" i="1"/>
  <c r="BI3693" i="1" s="1"/>
  <c r="BH3702" i="1"/>
  <c r="BH3693" i="1" s="1"/>
  <c r="BG3702" i="1"/>
  <c r="BG3693" i="1" s="1"/>
  <c r="BF3702" i="1"/>
  <c r="BF3693" i="1" s="1"/>
  <c r="BE3702" i="1"/>
  <c r="BE3693" i="1" s="1"/>
  <c r="BD3702" i="1"/>
  <c r="BD3693" i="1" s="1"/>
  <c r="BC3702" i="1"/>
  <c r="BC3693" i="1" s="1"/>
  <c r="BB3702" i="1"/>
  <c r="BB3693" i="1" s="1"/>
  <c r="BA3702" i="1"/>
  <c r="AY3702" i="1"/>
  <c r="AX3702" i="1"/>
  <c r="AX3693" i="1" s="1"/>
  <c r="AW3702" i="1"/>
  <c r="AW3693" i="1" s="1"/>
  <c r="AV3702" i="1"/>
  <c r="AV3693" i="1" s="1"/>
  <c r="AU3702" i="1"/>
  <c r="BI3691" i="1"/>
  <c r="BH3691" i="1"/>
  <c r="BG3691" i="1"/>
  <c r="BF3691" i="1"/>
  <c r="BE3691" i="1"/>
  <c r="BD3691" i="1"/>
  <c r="BC3691" i="1"/>
  <c r="BB3691" i="1"/>
  <c r="BA3691" i="1"/>
  <c r="AY3691" i="1"/>
  <c r="AX3691" i="1"/>
  <c r="AW3691" i="1"/>
  <c r="AV3691" i="1"/>
  <c r="AU3691" i="1"/>
  <c r="BI3685" i="1"/>
  <c r="BI3683" i="1" s="1"/>
  <c r="BH3685" i="1"/>
  <c r="BH3683" i="1" s="1"/>
  <c r="BG3685" i="1"/>
  <c r="BG3683" i="1" s="1"/>
  <c r="BF3685" i="1"/>
  <c r="BF3683" i="1" s="1"/>
  <c r="BE3685" i="1"/>
  <c r="BE3683" i="1" s="1"/>
  <c r="BD3685" i="1"/>
  <c r="BD3683" i="1" s="1"/>
  <c r="BC3685" i="1"/>
  <c r="BC3683" i="1" s="1"/>
  <c r="BB3685" i="1"/>
  <c r="BB3683" i="1" s="1"/>
  <c r="BA3685" i="1"/>
  <c r="AY3685" i="1"/>
  <c r="AY3683" i="1" s="1"/>
  <c r="AX3685" i="1"/>
  <c r="AX3683" i="1" s="1"/>
  <c r="AW3685" i="1"/>
  <c r="AW3683" i="1" s="1"/>
  <c r="AV3685" i="1"/>
  <c r="AV3683" i="1" s="1"/>
  <c r="AU3685" i="1"/>
  <c r="BI3669" i="1"/>
  <c r="BI3668" i="1" s="1"/>
  <c r="BI3671" i="1" s="1"/>
  <c r="BI3675" i="1" s="1"/>
  <c r="BI3676" i="1" s="1"/>
  <c r="BH3669" i="1"/>
  <c r="BH3668" i="1" s="1"/>
  <c r="BH3671" i="1" s="1"/>
  <c r="BH3675" i="1" s="1"/>
  <c r="BH3676" i="1" s="1"/>
  <c r="BG3669" i="1"/>
  <c r="BG3668" i="1" s="1"/>
  <c r="BG3671" i="1" s="1"/>
  <c r="BG3675" i="1" s="1"/>
  <c r="BG3676" i="1" s="1"/>
  <c r="BF3669" i="1"/>
  <c r="BF3668" i="1" s="1"/>
  <c r="BF3671" i="1" s="1"/>
  <c r="BF3675" i="1" s="1"/>
  <c r="BF3676" i="1" s="1"/>
  <c r="BE3669" i="1"/>
  <c r="BE3668" i="1" s="1"/>
  <c r="BE3671" i="1" s="1"/>
  <c r="BE3675" i="1" s="1"/>
  <c r="BE3676" i="1" s="1"/>
  <c r="BD3669" i="1"/>
  <c r="BD3668" i="1" s="1"/>
  <c r="BD3671" i="1" s="1"/>
  <c r="BD3675" i="1" s="1"/>
  <c r="BD3676" i="1" s="1"/>
  <c r="BC3669" i="1"/>
  <c r="BC3668" i="1" s="1"/>
  <c r="BC3671" i="1" s="1"/>
  <c r="BC3675" i="1" s="1"/>
  <c r="BC3676" i="1" s="1"/>
  <c r="BB3669" i="1"/>
  <c r="BB3668" i="1" s="1"/>
  <c r="BB3671" i="1" s="1"/>
  <c r="BB3675" i="1" s="1"/>
  <c r="BB3676" i="1" s="1"/>
  <c r="BA3669" i="1"/>
  <c r="AY3669" i="1"/>
  <c r="AY3668" i="1" s="1"/>
  <c r="AY3671" i="1" s="1"/>
  <c r="AY3675" i="1" s="1"/>
  <c r="AY3676" i="1" s="1"/>
  <c r="AX3669" i="1"/>
  <c r="AX3668" i="1" s="1"/>
  <c r="AX3671" i="1" s="1"/>
  <c r="AX3675" i="1" s="1"/>
  <c r="AX3676" i="1" s="1"/>
  <c r="AW3669" i="1"/>
  <c r="AW3668" i="1" s="1"/>
  <c r="AW3671" i="1" s="1"/>
  <c r="AW3675" i="1" s="1"/>
  <c r="AW3676" i="1" s="1"/>
  <c r="AV3669" i="1"/>
  <c r="AV3668" i="1" s="1"/>
  <c r="AV3671" i="1" s="1"/>
  <c r="AV3675" i="1" s="1"/>
  <c r="AV3676" i="1" s="1"/>
  <c r="AU3669" i="1"/>
  <c r="BI3653" i="1"/>
  <c r="BI3652" i="1" s="1"/>
  <c r="BH3653" i="1"/>
  <c r="BH3652" i="1" s="1"/>
  <c r="BG3653" i="1"/>
  <c r="BG3652" i="1" s="1"/>
  <c r="BF3653" i="1"/>
  <c r="BF3652" i="1" s="1"/>
  <c r="BE3653" i="1"/>
  <c r="BE3652" i="1" s="1"/>
  <c r="BD3653" i="1"/>
  <c r="BD3652" i="1" s="1"/>
  <c r="BC3653" i="1"/>
  <c r="BC3652" i="1" s="1"/>
  <c r="BB3653" i="1"/>
  <c r="BB3652" i="1" s="1"/>
  <c r="BA3653" i="1"/>
  <c r="AY3653" i="1"/>
  <c r="AY3652" i="1" s="1"/>
  <c r="AX3653" i="1"/>
  <c r="AX3652" i="1" s="1"/>
  <c r="AW3653" i="1"/>
  <c r="AW3652" i="1" s="1"/>
  <c r="AV3653" i="1"/>
  <c r="AV3652" i="1" s="1"/>
  <c r="AU3653" i="1"/>
  <c r="BI3648" i="1"/>
  <c r="BI3647" i="1" s="1"/>
  <c r="BH3648" i="1"/>
  <c r="BH3647" i="1" s="1"/>
  <c r="BG3648" i="1"/>
  <c r="BG3647" i="1" s="1"/>
  <c r="BF3648" i="1"/>
  <c r="BF3647" i="1" s="1"/>
  <c r="BE3648" i="1"/>
  <c r="BE3647" i="1" s="1"/>
  <c r="BD3648" i="1"/>
  <c r="BD3647" i="1" s="1"/>
  <c r="BC3648" i="1"/>
  <c r="BC3647" i="1" s="1"/>
  <c r="BB3648" i="1"/>
  <c r="BB3647" i="1" s="1"/>
  <c r="BA3648" i="1"/>
  <c r="AY3648" i="1"/>
  <c r="AY3647" i="1" s="1"/>
  <c r="AX3648" i="1"/>
  <c r="AX3647" i="1" s="1"/>
  <c r="AW3648" i="1"/>
  <c r="AW3647" i="1" s="1"/>
  <c r="AV3648" i="1"/>
  <c r="AV3647" i="1" s="1"/>
  <c r="AU3648" i="1"/>
  <c r="BI3643" i="1"/>
  <c r="BI3634" i="1" s="1"/>
  <c r="BH3643" i="1"/>
  <c r="BH3634" i="1" s="1"/>
  <c r="BG3643" i="1"/>
  <c r="BG3634" i="1" s="1"/>
  <c r="BF3643" i="1"/>
  <c r="BF3634" i="1" s="1"/>
  <c r="BE3643" i="1"/>
  <c r="BE3634" i="1" s="1"/>
  <c r="BD3643" i="1"/>
  <c r="BD3634" i="1" s="1"/>
  <c r="BC3643" i="1"/>
  <c r="BC3634" i="1" s="1"/>
  <c r="BB3643" i="1"/>
  <c r="BB3634" i="1" s="1"/>
  <c r="BA3643" i="1"/>
  <c r="AY3643" i="1"/>
  <c r="AY3634" i="1" s="1"/>
  <c r="AX3643" i="1"/>
  <c r="AX3634" i="1" s="1"/>
  <c r="AW3643" i="1"/>
  <c r="AW3634" i="1" s="1"/>
  <c r="AV3643" i="1"/>
  <c r="AV3634" i="1" s="1"/>
  <c r="AU3643" i="1"/>
  <c r="BI3632" i="1"/>
  <c r="BH3632" i="1"/>
  <c r="BG3632" i="1"/>
  <c r="BF3632" i="1"/>
  <c r="BE3632" i="1"/>
  <c r="BD3632" i="1"/>
  <c r="BC3632" i="1"/>
  <c r="BB3632" i="1"/>
  <c r="BA3632" i="1"/>
  <c r="AY3632" i="1"/>
  <c r="AX3632" i="1"/>
  <c r="AW3632" i="1"/>
  <c r="AV3632" i="1"/>
  <c r="AU3632" i="1"/>
  <c r="BI3626" i="1"/>
  <c r="BI3624" i="1" s="1"/>
  <c r="BH3626" i="1"/>
  <c r="BH3624" i="1" s="1"/>
  <c r="BG3626" i="1"/>
  <c r="BG3624" i="1" s="1"/>
  <c r="BF3626" i="1"/>
  <c r="BF3624" i="1" s="1"/>
  <c r="BE3626" i="1"/>
  <c r="BE3624" i="1" s="1"/>
  <c r="BD3626" i="1"/>
  <c r="BD3624" i="1" s="1"/>
  <c r="BC3626" i="1"/>
  <c r="BC3624" i="1" s="1"/>
  <c r="BB3626" i="1"/>
  <c r="BB3624" i="1" s="1"/>
  <c r="BA3626" i="1"/>
  <c r="AY3626" i="1"/>
  <c r="AY3624" i="1" s="1"/>
  <c r="AX3626" i="1"/>
  <c r="AX3624" i="1" s="1"/>
  <c r="AW3626" i="1"/>
  <c r="AW3624" i="1" s="1"/>
  <c r="AV3626" i="1"/>
  <c r="AV3624" i="1" s="1"/>
  <c r="AU3626" i="1"/>
  <c r="BI3610" i="1"/>
  <c r="BI3609" i="1" s="1"/>
  <c r="BH3610" i="1"/>
  <c r="BH3609" i="1" s="1"/>
  <c r="BG3610" i="1"/>
  <c r="BG3609" i="1" s="1"/>
  <c r="BF3610" i="1"/>
  <c r="BF3609" i="1" s="1"/>
  <c r="BE3610" i="1"/>
  <c r="BE3609" i="1" s="1"/>
  <c r="BD3610" i="1"/>
  <c r="BD3609" i="1" s="1"/>
  <c r="BC3610" i="1"/>
  <c r="BC3609" i="1" s="1"/>
  <c r="BB3610" i="1"/>
  <c r="BB3609" i="1" s="1"/>
  <c r="BA3610" i="1"/>
  <c r="AY3610" i="1"/>
  <c r="AY3609" i="1" s="1"/>
  <c r="AX3610" i="1"/>
  <c r="AX3609" i="1" s="1"/>
  <c r="AW3610" i="1"/>
  <c r="AW3609" i="1" s="1"/>
  <c r="AV3610" i="1"/>
  <c r="AV3609" i="1" s="1"/>
  <c r="AU3610" i="1"/>
  <c r="BI3605" i="1"/>
  <c r="BI3604" i="1" s="1"/>
  <c r="BH3605" i="1"/>
  <c r="BH3604" i="1" s="1"/>
  <c r="BG3605" i="1"/>
  <c r="BG3604" i="1" s="1"/>
  <c r="BF3605" i="1"/>
  <c r="BF3604" i="1" s="1"/>
  <c r="BE3605" i="1"/>
  <c r="BE3604" i="1" s="1"/>
  <c r="BD3605" i="1"/>
  <c r="BD3604" i="1" s="1"/>
  <c r="BC3605" i="1"/>
  <c r="BC3604" i="1" s="1"/>
  <c r="BB3605" i="1"/>
  <c r="BB3604" i="1" s="1"/>
  <c r="BA3605" i="1"/>
  <c r="AY3605" i="1"/>
  <c r="AY3604" i="1" s="1"/>
  <c r="AX3605" i="1"/>
  <c r="AX3604" i="1" s="1"/>
  <c r="AW3605" i="1"/>
  <c r="AW3604" i="1" s="1"/>
  <c r="AV3605" i="1"/>
  <c r="AV3604" i="1" s="1"/>
  <c r="AU3605" i="1"/>
  <c r="BI3602" i="1"/>
  <c r="BI3601" i="1" s="1"/>
  <c r="BH3602" i="1"/>
  <c r="BH3601" i="1" s="1"/>
  <c r="BG3602" i="1"/>
  <c r="BG3601" i="1" s="1"/>
  <c r="BF3602" i="1"/>
  <c r="BF3601" i="1" s="1"/>
  <c r="BE3602" i="1"/>
  <c r="BE3601" i="1" s="1"/>
  <c r="BD3602" i="1"/>
  <c r="BD3601" i="1" s="1"/>
  <c r="BC3602" i="1"/>
  <c r="BC3601" i="1" s="1"/>
  <c r="BB3602" i="1"/>
  <c r="BB3601" i="1" s="1"/>
  <c r="BA3602" i="1"/>
  <c r="AY3602" i="1"/>
  <c r="AY3601" i="1" s="1"/>
  <c r="AX3602" i="1"/>
  <c r="AX3601" i="1" s="1"/>
  <c r="AW3602" i="1"/>
  <c r="AW3601" i="1" s="1"/>
  <c r="AV3602" i="1"/>
  <c r="AV3601" i="1" s="1"/>
  <c r="AU3602" i="1"/>
  <c r="BI3598" i="1"/>
  <c r="BI3597" i="1" s="1"/>
  <c r="BH3598" i="1"/>
  <c r="BH3597" i="1" s="1"/>
  <c r="BG3598" i="1"/>
  <c r="BG3597" i="1" s="1"/>
  <c r="BF3598" i="1"/>
  <c r="BF3597" i="1" s="1"/>
  <c r="BE3598" i="1"/>
  <c r="BE3597" i="1" s="1"/>
  <c r="BD3598" i="1"/>
  <c r="BD3597" i="1" s="1"/>
  <c r="BC3598" i="1"/>
  <c r="BC3597" i="1" s="1"/>
  <c r="BB3598" i="1"/>
  <c r="BB3597" i="1" s="1"/>
  <c r="BA3598" i="1"/>
  <c r="AY3598" i="1"/>
  <c r="AY3597" i="1" s="1"/>
  <c r="AX3598" i="1"/>
  <c r="AX3597" i="1" s="1"/>
  <c r="AW3598" i="1"/>
  <c r="AW3597" i="1" s="1"/>
  <c r="AV3598" i="1"/>
  <c r="AV3597" i="1" s="1"/>
  <c r="AU3598" i="1"/>
  <c r="BI3593" i="1"/>
  <c r="BI3585" i="1" s="1"/>
  <c r="BH3593" i="1"/>
  <c r="BG3593" i="1"/>
  <c r="BF3593" i="1"/>
  <c r="BF3585" i="1" s="1"/>
  <c r="BE3593" i="1"/>
  <c r="BE3585" i="1" s="1"/>
  <c r="BD3593" i="1"/>
  <c r="BD3585" i="1" s="1"/>
  <c r="BC3593" i="1"/>
  <c r="BC3585" i="1" s="1"/>
  <c r="BB3593" i="1"/>
  <c r="BB3585" i="1" s="1"/>
  <c r="BA3593" i="1"/>
  <c r="AY3593" i="1"/>
  <c r="AY3585" i="1" s="1"/>
  <c r="AX3593" i="1"/>
  <c r="AX3585" i="1" s="1"/>
  <c r="AW3593" i="1"/>
  <c r="AW3585" i="1" s="1"/>
  <c r="AV3593" i="1"/>
  <c r="AV3585" i="1" s="1"/>
  <c r="AU3593" i="1"/>
  <c r="BI3583" i="1"/>
  <c r="BH3583" i="1"/>
  <c r="BG3583" i="1"/>
  <c r="BF3583" i="1"/>
  <c r="BE3583" i="1"/>
  <c r="BD3583" i="1"/>
  <c r="BC3583" i="1"/>
  <c r="BB3583" i="1"/>
  <c r="BA3583" i="1"/>
  <c r="AY3583" i="1"/>
  <c r="AX3583" i="1"/>
  <c r="AW3583" i="1"/>
  <c r="AV3583" i="1"/>
  <c r="AU3583" i="1"/>
  <c r="BI3577" i="1"/>
  <c r="BI3575" i="1" s="1"/>
  <c r="BH3577" i="1"/>
  <c r="BH3575" i="1" s="1"/>
  <c r="BG3577" i="1"/>
  <c r="BG3575" i="1" s="1"/>
  <c r="BF3577" i="1"/>
  <c r="BF3575" i="1" s="1"/>
  <c r="BE3577" i="1"/>
  <c r="BE3575" i="1" s="1"/>
  <c r="BD3577" i="1"/>
  <c r="BD3575" i="1" s="1"/>
  <c r="BC3577" i="1"/>
  <c r="BC3575" i="1" s="1"/>
  <c r="BB3577" i="1"/>
  <c r="BB3575" i="1" s="1"/>
  <c r="BA3577" i="1"/>
  <c r="AY3577" i="1"/>
  <c r="AY3575" i="1" s="1"/>
  <c r="AX3577" i="1"/>
  <c r="AX3575" i="1" s="1"/>
  <c r="AW3577" i="1"/>
  <c r="AW3575" i="1" s="1"/>
  <c r="AV3577" i="1"/>
  <c r="AV3575" i="1" s="1"/>
  <c r="AU3577" i="1"/>
  <c r="BI3559" i="1"/>
  <c r="BI3558" i="1" s="1"/>
  <c r="BH3559" i="1"/>
  <c r="BH3558" i="1" s="1"/>
  <c r="BG3559" i="1"/>
  <c r="BG3558" i="1" s="1"/>
  <c r="BF3559" i="1"/>
  <c r="BF3558" i="1" s="1"/>
  <c r="BE3559" i="1"/>
  <c r="BE3558" i="1" s="1"/>
  <c r="BD3559" i="1"/>
  <c r="BD3558" i="1" s="1"/>
  <c r="BC3559" i="1"/>
  <c r="BC3558" i="1" s="1"/>
  <c r="BB3559" i="1"/>
  <c r="BB3558" i="1" s="1"/>
  <c r="BA3559" i="1"/>
  <c r="AY3559" i="1"/>
  <c r="AY3558" i="1" s="1"/>
  <c r="AX3559" i="1"/>
  <c r="AX3558" i="1" s="1"/>
  <c r="AW3559" i="1"/>
  <c r="AW3558" i="1" s="1"/>
  <c r="AV3559" i="1"/>
  <c r="AV3558" i="1" s="1"/>
  <c r="AU3559" i="1"/>
  <c r="BI3554" i="1"/>
  <c r="BI3553" i="1" s="1"/>
  <c r="BH3554" i="1"/>
  <c r="BH3553" i="1" s="1"/>
  <c r="BG3554" i="1"/>
  <c r="BG3553" i="1" s="1"/>
  <c r="BF3554" i="1"/>
  <c r="BF3553" i="1" s="1"/>
  <c r="BE3554" i="1"/>
  <c r="BE3553" i="1" s="1"/>
  <c r="BD3554" i="1"/>
  <c r="BD3553" i="1" s="1"/>
  <c r="BC3554" i="1"/>
  <c r="BC3553" i="1" s="1"/>
  <c r="BB3554" i="1"/>
  <c r="BB3553" i="1" s="1"/>
  <c r="BA3554" i="1"/>
  <c r="AY3554" i="1"/>
  <c r="AY3553" i="1" s="1"/>
  <c r="AX3554" i="1"/>
  <c r="AX3553" i="1" s="1"/>
  <c r="AW3554" i="1"/>
  <c r="AW3553" i="1" s="1"/>
  <c r="AV3554" i="1"/>
  <c r="AV3553" i="1" s="1"/>
  <c r="AU3554" i="1"/>
  <c r="BI3549" i="1"/>
  <c r="BI3540" i="1" s="1"/>
  <c r="BH3549" i="1"/>
  <c r="BH3540" i="1" s="1"/>
  <c r="BG3549" i="1"/>
  <c r="BG3540" i="1" s="1"/>
  <c r="BF3549" i="1"/>
  <c r="BF3540" i="1" s="1"/>
  <c r="BE3549" i="1"/>
  <c r="BE3540" i="1" s="1"/>
  <c r="BD3549" i="1"/>
  <c r="BD3540" i="1" s="1"/>
  <c r="BC3549" i="1"/>
  <c r="BC3540" i="1" s="1"/>
  <c r="BB3549" i="1"/>
  <c r="BB3540" i="1" s="1"/>
  <c r="BA3549" i="1"/>
  <c r="AY3549" i="1"/>
  <c r="AY3540" i="1" s="1"/>
  <c r="AX3549" i="1"/>
  <c r="AX3540" i="1" s="1"/>
  <c r="AW3549" i="1"/>
  <c r="AW3540" i="1" s="1"/>
  <c r="AV3549" i="1"/>
  <c r="AV3540" i="1" s="1"/>
  <c r="AU3549" i="1"/>
  <c r="BI3538" i="1"/>
  <c r="BH3538" i="1"/>
  <c r="BG3538" i="1"/>
  <c r="BF3538" i="1"/>
  <c r="BE3538" i="1"/>
  <c r="BD3538" i="1"/>
  <c r="BC3538" i="1"/>
  <c r="BB3538" i="1"/>
  <c r="BA3538" i="1"/>
  <c r="AY3538" i="1"/>
  <c r="AX3538" i="1"/>
  <c r="AW3538" i="1"/>
  <c r="AV3538" i="1"/>
  <c r="AU3538" i="1"/>
  <c r="BI3532" i="1"/>
  <c r="BI3530" i="1" s="1"/>
  <c r="BH3532" i="1"/>
  <c r="BH3530" i="1" s="1"/>
  <c r="BG3532" i="1"/>
  <c r="BG3530" i="1" s="1"/>
  <c r="BF3532" i="1"/>
  <c r="BF3530" i="1" s="1"/>
  <c r="BE3532" i="1"/>
  <c r="BE3530" i="1" s="1"/>
  <c r="BD3532" i="1"/>
  <c r="BD3530" i="1" s="1"/>
  <c r="BC3532" i="1"/>
  <c r="BC3530" i="1" s="1"/>
  <c r="BB3532" i="1"/>
  <c r="BB3530" i="1" s="1"/>
  <c r="BA3532" i="1"/>
  <c r="AY3532" i="1"/>
  <c r="AY3530" i="1" s="1"/>
  <c r="AX3532" i="1"/>
  <c r="AX3530" i="1" s="1"/>
  <c r="AW3532" i="1"/>
  <c r="AW3530" i="1" s="1"/>
  <c r="AV3532" i="1"/>
  <c r="AV3530" i="1" s="1"/>
  <c r="AU3532" i="1"/>
  <c r="BI3516" i="1"/>
  <c r="BI3515" i="1" s="1"/>
  <c r="BH3516" i="1"/>
  <c r="BH3515" i="1" s="1"/>
  <c r="BG3516" i="1"/>
  <c r="BG3515" i="1" s="1"/>
  <c r="BF3516" i="1"/>
  <c r="BF3515" i="1" s="1"/>
  <c r="BE3516" i="1"/>
  <c r="BE3515" i="1" s="1"/>
  <c r="BD3516" i="1"/>
  <c r="BD3515" i="1" s="1"/>
  <c r="BC3516" i="1"/>
  <c r="BC3515" i="1" s="1"/>
  <c r="BB3516" i="1"/>
  <c r="BB3515" i="1" s="1"/>
  <c r="BA3516" i="1"/>
  <c r="AY3516" i="1"/>
  <c r="AY3515" i="1" s="1"/>
  <c r="AX3516" i="1"/>
  <c r="AX3515" i="1" s="1"/>
  <c r="AW3516" i="1"/>
  <c r="AW3515" i="1" s="1"/>
  <c r="AV3516" i="1"/>
  <c r="AV3515" i="1" s="1"/>
  <c r="AU3516" i="1"/>
  <c r="BI3513" i="1"/>
  <c r="BI3512" i="1" s="1"/>
  <c r="BH3513" i="1"/>
  <c r="BH3512" i="1" s="1"/>
  <c r="BG3513" i="1"/>
  <c r="BG3512" i="1" s="1"/>
  <c r="BF3513" i="1"/>
  <c r="BF3512" i="1" s="1"/>
  <c r="BE3513" i="1"/>
  <c r="BE3512" i="1" s="1"/>
  <c r="BD3513" i="1"/>
  <c r="BD3512" i="1" s="1"/>
  <c r="BC3513" i="1"/>
  <c r="BC3512" i="1" s="1"/>
  <c r="BB3513" i="1"/>
  <c r="BB3512" i="1" s="1"/>
  <c r="BA3513" i="1"/>
  <c r="AY3513" i="1"/>
  <c r="AY3512" i="1" s="1"/>
  <c r="AX3513" i="1"/>
  <c r="AX3512" i="1" s="1"/>
  <c r="AW3513" i="1"/>
  <c r="AW3512" i="1" s="1"/>
  <c r="AV3513" i="1"/>
  <c r="AV3512" i="1" s="1"/>
  <c r="AU3513" i="1"/>
  <c r="BI3509" i="1"/>
  <c r="BI3501" i="1" s="1"/>
  <c r="BH3509" i="1"/>
  <c r="BH3501" i="1" s="1"/>
  <c r="BG3509" i="1"/>
  <c r="BG3501" i="1" s="1"/>
  <c r="BF3509" i="1"/>
  <c r="BF3501" i="1" s="1"/>
  <c r="BE3509" i="1"/>
  <c r="BE3501" i="1" s="1"/>
  <c r="BD3509" i="1"/>
  <c r="BC3509" i="1"/>
  <c r="BC3501" i="1" s="1"/>
  <c r="BB3509" i="1"/>
  <c r="BB3501" i="1" s="1"/>
  <c r="BA3509" i="1"/>
  <c r="AY3509" i="1"/>
  <c r="AY3501" i="1" s="1"/>
  <c r="AX3509" i="1"/>
  <c r="AW3509" i="1"/>
  <c r="AW3501" i="1" s="1"/>
  <c r="AV3509" i="1"/>
  <c r="AV3501" i="1" s="1"/>
  <c r="AU3509" i="1"/>
  <c r="BI3499" i="1"/>
  <c r="BH3499" i="1"/>
  <c r="BG3499" i="1"/>
  <c r="BF3499" i="1"/>
  <c r="BE3499" i="1"/>
  <c r="BD3499" i="1"/>
  <c r="BC3499" i="1"/>
  <c r="BB3499" i="1"/>
  <c r="BA3499" i="1"/>
  <c r="AY3499" i="1"/>
  <c r="AX3499" i="1"/>
  <c r="AW3499" i="1"/>
  <c r="AV3499" i="1"/>
  <c r="AU3499" i="1"/>
  <c r="BI3493" i="1"/>
  <c r="BI3491" i="1" s="1"/>
  <c r="BH3493" i="1"/>
  <c r="BH3491" i="1" s="1"/>
  <c r="BG3493" i="1"/>
  <c r="BG3491" i="1" s="1"/>
  <c r="BF3493" i="1"/>
  <c r="BF3491" i="1" s="1"/>
  <c r="BE3493" i="1"/>
  <c r="BE3491" i="1" s="1"/>
  <c r="BD3493" i="1"/>
  <c r="BD3491" i="1" s="1"/>
  <c r="BC3493" i="1"/>
  <c r="BC3491" i="1" s="1"/>
  <c r="BB3493" i="1"/>
  <c r="BB3491" i="1" s="1"/>
  <c r="BA3493" i="1"/>
  <c r="AY3493" i="1"/>
  <c r="AY3491" i="1" s="1"/>
  <c r="AX3493" i="1"/>
  <c r="AX3491" i="1" s="1"/>
  <c r="AW3493" i="1"/>
  <c r="AW3491" i="1" s="1"/>
  <c r="AV3493" i="1"/>
  <c r="AV3491" i="1" s="1"/>
  <c r="AU3493" i="1"/>
  <c r="BI3477" i="1"/>
  <c r="BI3476" i="1" s="1"/>
  <c r="BH3477" i="1"/>
  <c r="BH3476" i="1" s="1"/>
  <c r="BG3477" i="1"/>
  <c r="BG3476" i="1" s="1"/>
  <c r="BF3477" i="1"/>
  <c r="BF3476" i="1" s="1"/>
  <c r="BE3477" i="1"/>
  <c r="BE3476" i="1" s="1"/>
  <c r="BD3477" i="1"/>
  <c r="BD3476" i="1" s="1"/>
  <c r="BC3477" i="1"/>
  <c r="BC3476" i="1" s="1"/>
  <c r="BB3477" i="1"/>
  <c r="BB3476" i="1" s="1"/>
  <c r="BA3477" i="1"/>
  <c r="AY3477" i="1"/>
  <c r="AY3476" i="1" s="1"/>
  <c r="AX3477" i="1"/>
  <c r="AX3476" i="1" s="1"/>
  <c r="AW3477" i="1"/>
  <c r="AW3476" i="1" s="1"/>
  <c r="AV3477" i="1"/>
  <c r="AV3476" i="1" s="1"/>
  <c r="AU3477" i="1"/>
  <c r="BI3469" i="1"/>
  <c r="BH3469" i="1"/>
  <c r="BH3460" i="1" s="1"/>
  <c r="BG3469" i="1"/>
  <c r="BG3460" i="1" s="1"/>
  <c r="BF3469" i="1"/>
  <c r="BE3469" i="1"/>
  <c r="BE3460" i="1" s="1"/>
  <c r="BD3469" i="1"/>
  <c r="BD3460" i="1" s="1"/>
  <c r="BC3469" i="1"/>
  <c r="BB3469" i="1"/>
  <c r="BB3460" i="1" s="1"/>
  <c r="BA3469" i="1"/>
  <c r="AY3469" i="1"/>
  <c r="AY3460" i="1" s="1"/>
  <c r="AX3469" i="1"/>
  <c r="AX3460" i="1" s="1"/>
  <c r="AW3469" i="1"/>
  <c r="AV3469" i="1"/>
  <c r="AV3460" i="1" s="1"/>
  <c r="AU3469" i="1"/>
  <c r="BI3458" i="1"/>
  <c r="BH3458" i="1"/>
  <c r="BG3458" i="1"/>
  <c r="BF3458" i="1"/>
  <c r="BE3458" i="1"/>
  <c r="BD3458" i="1"/>
  <c r="BC3458" i="1"/>
  <c r="BB3458" i="1"/>
  <c r="BA3458" i="1"/>
  <c r="AY3458" i="1"/>
  <c r="AX3458" i="1"/>
  <c r="AW3458" i="1"/>
  <c r="AV3458" i="1"/>
  <c r="AU3458" i="1"/>
  <c r="BI3452" i="1"/>
  <c r="BI3450" i="1" s="1"/>
  <c r="BH3452" i="1"/>
  <c r="BH3450" i="1" s="1"/>
  <c r="BG3452" i="1"/>
  <c r="BG3450" i="1" s="1"/>
  <c r="BF3452" i="1"/>
  <c r="BF3450" i="1" s="1"/>
  <c r="BE3452" i="1"/>
  <c r="BE3450" i="1" s="1"/>
  <c r="BD3452" i="1"/>
  <c r="BD3450" i="1" s="1"/>
  <c r="BC3452" i="1"/>
  <c r="BC3450" i="1" s="1"/>
  <c r="BB3452" i="1"/>
  <c r="BB3450" i="1" s="1"/>
  <c r="BA3452" i="1"/>
  <c r="AY3452" i="1"/>
  <c r="AY3450" i="1" s="1"/>
  <c r="AX3452" i="1"/>
  <c r="AX3450" i="1" s="1"/>
  <c r="AW3452" i="1"/>
  <c r="AW3450" i="1" s="1"/>
  <c r="AV3452" i="1"/>
  <c r="AV3450" i="1" s="1"/>
  <c r="AU3452" i="1"/>
  <c r="BI3434" i="1"/>
  <c r="BI3425" i="1" s="1"/>
  <c r="BH3434" i="1"/>
  <c r="BG3434" i="1"/>
  <c r="BF3434" i="1"/>
  <c r="BE3434" i="1"/>
  <c r="BD3434" i="1"/>
  <c r="BD3425" i="1" s="1"/>
  <c r="BC3434" i="1"/>
  <c r="BC3425" i="1" s="1"/>
  <c r="BB3434" i="1"/>
  <c r="BA3434" i="1"/>
  <c r="BA3425" i="1" s="1"/>
  <c r="AY3434" i="1"/>
  <c r="AX3434" i="1"/>
  <c r="AW3434" i="1"/>
  <c r="AW3425" i="1" s="1"/>
  <c r="AV3434" i="1"/>
  <c r="AU3434" i="1"/>
  <c r="AU3425" i="1" s="1"/>
  <c r="BI3419" i="1"/>
  <c r="BH3419" i="1"/>
  <c r="BG3419" i="1"/>
  <c r="BF3419" i="1"/>
  <c r="BE3419" i="1"/>
  <c r="BD3419" i="1"/>
  <c r="BC3419" i="1"/>
  <c r="BB3419" i="1"/>
  <c r="BA3419" i="1"/>
  <c r="AY3419" i="1"/>
  <c r="AX3419" i="1"/>
  <c r="AW3419" i="1"/>
  <c r="AV3419" i="1"/>
  <c r="AU3419" i="1"/>
  <c r="BI3405" i="1"/>
  <c r="BI3396" i="1" s="1"/>
  <c r="BH3405" i="1"/>
  <c r="BH3396" i="1" s="1"/>
  <c r="BG3405" i="1"/>
  <c r="BG3396" i="1" s="1"/>
  <c r="BF3405" i="1"/>
  <c r="BF3396" i="1" s="1"/>
  <c r="BE3405" i="1"/>
  <c r="BD3405" i="1"/>
  <c r="BD3396" i="1" s="1"/>
  <c r="BC3405" i="1"/>
  <c r="BC3396" i="1" s="1"/>
  <c r="BB3405" i="1"/>
  <c r="BA3405" i="1"/>
  <c r="AY3405" i="1"/>
  <c r="AY3396" i="1" s="1"/>
  <c r="AX3405" i="1"/>
  <c r="AX3396" i="1" s="1"/>
  <c r="AW3405" i="1"/>
  <c r="AW3396" i="1" s="1"/>
  <c r="AV3405" i="1"/>
  <c r="AU3405" i="1"/>
  <c r="BI3393" i="1"/>
  <c r="BH3393" i="1"/>
  <c r="BG3393" i="1"/>
  <c r="BF3393" i="1"/>
  <c r="BE3393" i="1"/>
  <c r="BD3393" i="1"/>
  <c r="BC3393" i="1"/>
  <c r="BB3393" i="1"/>
  <c r="BA3393" i="1"/>
  <c r="AY3393" i="1"/>
  <c r="AX3393" i="1"/>
  <c r="AW3393" i="1"/>
  <c r="AV3393" i="1"/>
  <c r="AU3393" i="1"/>
  <c r="BI3382" i="1"/>
  <c r="BI3379" i="1" s="1"/>
  <c r="BH3382" i="1"/>
  <c r="BH3379" i="1" s="1"/>
  <c r="BG3382" i="1"/>
  <c r="BG3379" i="1" s="1"/>
  <c r="BF3382" i="1"/>
  <c r="BF3379" i="1" s="1"/>
  <c r="BE3382" i="1"/>
  <c r="BE3379" i="1" s="1"/>
  <c r="BD3382" i="1"/>
  <c r="BD3379" i="1" s="1"/>
  <c r="BC3382" i="1"/>
  <c r="BC3379" i="1" s="1"/>
  <c r="BB3382" i="1"/>
  <c r="BB3379" i="1" s="1"/>
  <c r="BA3382" i="1"/>
  <c r="AY3382" i="1"/>
  <c r="AY3379" i="1" s="1"/>
  <c r="AX3382" i="1"/>
  <c r="AX3379" i="1" s="1"/>
  <c r="AW3382" i="1"/>
  <c r="AW3379" i="1" s="1"/>
  <c r="AV3382" i="1"/>
  <c r="AV3379" i="1" s="1"/>
  <c r="AU3382" i="1"/>
  <c r="BI3363" i="1"/>
  <c r="BH3363" i="1"/>
  <c r="BG3363" i="1"/>
  <c r="BF3363" i="1"/>
  <c r="BE3363" i="1"/>
  <c r="BD3363" i="1"/>
  <c r="BC3363" i="1"/>
  <c r="BB3363" i="1"/>
  <c r="BA3363" i="1"/>
  <c r="AY3363" i="1"/>
  <c r="AX3363" i="1"/>
  <c r="AW3363" i="1"/>
  <c r="AV3363" i="1"/>
  <c r="AU3363" i="1"/>
  <c r="BI3357" i="1"/>
  <c r="BH3357" i="1"/>
  <c r="BG3357" i="1"/>
  <c r="BF3357" i="1"/>
  <c r="BE3357" i="1"/>
  <c r="BD3357" i="1"/>
  <c r="BC3357" i="1"/>
  <c r="BB3357" i="1"/>
  <c r="BA3357" i="1"/>
  <c r="AY3357" i="1"/>
  <c r="AX3357" i="1"/>
  <c r="AW3357" i="1"/>
  <c r="AV3357" i="1"/>
  <c r="AU3357" i="1"/>
  <c r="BI3352" i="1"/>
  <c r="BH3352" i="1"/>
  <c r="BG3352" i="1"/>
  <c r="BF3352" i="1"/>
  <c r="BE3352" i="1"/>
  <c r="BD3352" i="1"/>
  <c r="BC3352" i="1"/>
  <c r="BB3352" i="1"/>
  <c r="BA3352" i="1"/>
  <c r="AY3352" i="1"/>
  <c r="AX3352" i="1"/>
  <c r="AW3352" i="1"/>
  <c r="AV3352" i="1"/>
  <c r="AU3352" i="1"/>
  <c r="BI3348" i="1"/>
  <c r="BI3347" i="1" s="1"/>
  <c r="BH3348" i="1"/>
  <c r="BH3347" i="1" s="1"/>
  <c r="BG3348" i="1"/>
  <c r="BG3347" i="1" s="1"/>
  <c r="BF3348" i="1"/>
  <c r="BF3347" i="1" s="1"/>
  <c r="BE3348" i="1"/>
  <c r="BE3347" i="1" s="1"/>
  <c r="BD3348" i="1"/>
  <c r="BD3347" i="1" s="1"/>
  <c r="BC3348" i="1"/>
  <c r="BC3347" i="1" s="1"/>
  <c r="BB3348" i="1"/>
  <c r="BB3347" i="1" s="1"/>
  <c r="BA3348" i="1"/>
  <c r="AY3348" i="1"/>
  <c r="AY3347" i="1" s="1"/>
  <c r="AX3348" i="1"/>
  <c r="AX3347" i="1" s="1"/>
  <c r="AW3348" i="1"/>
  <c r="AW3347" i="1" s="1"/>
  <c r="AV3348" i="1"/>
  <c r="AV3347" i="1" s="1"/>
  <c r="AU3348" i="1"/>
  <c r="BI3346" i="1"/>
  <c r="BH3346" i="1"/>
  <c r="BG3346" i="1"/>
  <c r="BF3346" i="1"/>
  <c r="BE3346" i="1"/>
  <c r="BD3346" i="1"/>
  <c r="BC3346" i="1"/>
  <c r="BB3346" i="1"/>
  <c r="BA3346" i="1"/>
  <c r="AY3346" i="1"/>
  <c r="AX3346" i="1"/>
  <c r="AW3346" i="1"/>
  <c r="AV3346" i="1"/>
  <c r="AU3346" i="1"/>
  <c r="BI3343" i="1"/>
  <c r="BH3343" i="1"/>
  <c r="BG3343" i="1"/>
  <c r="BF3343" i="1"/>
  <c r="BE3343" i="1"/>
  <c r="BD3343" i="1"/>
  <c r="BC3343" i="1"/>
  <c r="BB3343" i="1"/>
  <c r="BA3343" i="1"/>
  <c r="AY3343" i="1"/>
  <c r="AX3343" i="1"/>
  <c r="AW3343" i="1"/>
  <c r="AV3343" i="1"/>
  <c r="AU3343" i="1"/>
  <c r="BI3338" i="1"/>
  <c r="BH3338" i="1"/>
  <c r="BG3338" i="1"/>
  <c r="BF3338" i="1"/>
  <c r="BE3338" i="1"/>
  <c r="BD3338" i="1"/>
  <c r="BC3338" i="1"/>
  <c r="BB3338" i="1"/>
  <c r="BA3338" i="1"/>
  <c r="AY3338" i="1"/>
  <c r="AX3338" i="1"/>
  <c r="AW3338" i="1"/>
  <c r="AV3338" i="1"/>
  <c r="AU3338" i="1"/>
  <c r="BI3337" i="1"/>
  <c r="BH3337" i="1"/>
  <c r="BG3337" i="1"/>
  <c r="BF3337" i="1"/>
  <c r="BE3337" i="1"/>
  <c r="BD3337" i="1"/>
  <c r="BC3337" i="1"/>
  <c r="BB3337" i="1"/>
  <c r="BA3337" i="1"/>
  <c r="AY3337" i="1"/>
  <c r="AX3337" i="1"/>
  <c r="AW3337" i="1"/>
  <c r="AV3337" i="1"/>
  <c r="AU3337" i="1"/>
  <c r="BI3336" i="1"/>
  <c r="BH3336" i="1"/>
  <c r="BG3336" i="1"/>
  <c r="BF3336" i="1"/>
  <c r="BE3336" i="1"/>
  <c r="BD3336" i="1"/>
  <c r="BC3336" i="1"/>
  <c r="BB3336" i="1"/>
  <c r="BA3336" i="1"/>
  <c r="AY3336" i="1"/>
  <c r="AX3336" i="1"/>
  <c r="AW3336" i="1"/>
  <c r="AV3336" i="1"/>
  <c r="AU3336" i="1"/>
  <c r="BI3335" i="1"/>
  <c r="BH3335" i="1"/>
  <c r="BG3335" i="1"/>
  <c r="BF3335" i="1"/>
  <c r="BE3335" i="1"/>
  <c r="BD3335" i="1"/>
  <c r="BC3335" i="1"/>
  <c r="BB3335" i="1"/>
  <c r="BA3335" i="1"/>
  <c r="AY3335" i="1"/>
  <c r="AX3335" i="1"/>
  <c r="AW3335" i="1"/>
  <c r="AV3335" i="1"/>
  <c r="AU3335" i="1"/>
  <c r="BI3334" i="1"/>
  <c r="BH3334" i="1"/>
  <c r="BG3334" i="1"/>
  <c r="BF3334" i="1"/>
  <c r="BE3334" i="1"/>
  <c r="BD3334" i="1"/>
  <c r="BC3334" i="1"/>
  <c r="BB3334" i="1"/>
  <c r="BA3334" i="1"/>
  <c r="AY3334" i="1"/>
  <c r="AX3334" i="1"/>
  <c r="AW3334" i="1"/>
  <c r="AV3334" i="1"/>
  <c r="AU3334" i="1"/>
  <c r="BI3333" i="1"/>
  <c r="BH3333" i="1"/>
  <c r="BG3333" i="1"/>
  <c r="BF3333" i="1"/>
  <c r="BE3333" i="1"/>
  <c r="BD3333" i="1"/>
  <c r="BC3333" i="1"/>
  <c r="BB3333" i="1"/>
  <c r="BA3333" i="1"/>
  <c r="AY3333" i="1"/>
  <c r="AX3333" i="1"/>
  <c r="AW3333" i="1"/>
  <c r="AV3333" i="1"/>
  <c r="AU3333" i="1"/>
  <c r="BI3332" i="1"/>
  <c r="BH3332" i="1"/>
  <c r="BG3332" i="1"/>
  <c r="BF3332" i="1"/>
  <c r="BE3332" i="1"/>
  <c r="BD3332" i="1"/>
  <c r="BC3332" i="1"/>
  <c r="BB3332" i="1"/>
  <c r="BA3332" i="1"/>
  <c r="AY3332" i="1"/>
  <c r="AX3332" i="1"/>
  <c r="AW3332" i="1"/>
  <c r="AV3332" i="1"/>
  <c r="AU3332" i="1"/>
  <c r="BI3331" i="1"/>
  <c r="BH3331" i="1"/>
  <c r="BG3331" i="1"/>
  <c r="BF3331" i="1"/>
  <c r="BE3331" i="1"/>
  <c r="BD3331" i="1"/>
  <c r="BC3331" i="1"/>
  <c r="BB3331" i="1"/>
  <c r="BA3331" i="1"/>
  <c r="AY3331" i="1"/>
  <c r="AX3331" i="1"/>
  <c r="AW3331" i="1"/>
  <c r="AV3331" i="1"/>
  <c r="AU3331" i="1"/>
  <c r="BI3329" i="1"/>
  <c r="BH3329" i="1"/>
  <c r="BG3329" i="1"/>
  <c r="BF3329" i="1"/>
  <c r="BE3329" i="1"/>
  <c r="BD3329" i="1"/>
  <c r="BC3329" i="1"/>
  <c r="BB3329" i="1"/>
  <c r="BA3329" i="1"/>
  <c r="AY3329" i="1"/>
  <c r="AX3329" i="1"/>
  <c r="AW3329" i="1"/>
  <c r="AV3329" i="1"/>
  <c r="AU3329" i="1"/>
  <c r="BI3327" i="1"/>
  <c r="BH3327" i="1"/>
  <c r="BG3327" i="1"/>
  <c r="BF3327" i="1"/>
  <c r="BE3327" i="1"/>
  <c r="BD3327" i="1"/>
  <c r="BC3327" i="1"/>
  <c r="BB3327" i="1"/>
  <c r="BA3327" i="1"/>
  <c r="AY3327" i="1"/>
  <c r="AX3327" i="1"/>
  <c r="AW3327" i="1"/>
  <c r="AV3327" i="1"/>
  <c r="AU3327" i="1"/>
  <c r="BI3326" i="1"/>
  <c r="BH3326" i="1"/>
  <c r="BG3326" i="1"/>
  <c r="BF3326" i="1"/>
  <c r="BE3326" i="1"/>
  <c r="BD3326" i="1"/>
  <c r="BC3326" i="1"/>
  <c r="BB3326" i="1"/>
  <c r="BA3326" i="1"/>
  <c r="AY3326" i="1"/>
  <c r="AX3326" i="1"/>
  <c r="AW3326" i="1"/>
  <c r="AV3326" i="1"/>
  <c r="AU3326" i="1"/>
  <c r="BI3325" i="1"/>
  <c r="BH3325" i="1"/>
  <c r="BG3325" i="1"/>
  <c r="BF3325" i="1"/>
  <c r="BE3325" i="1"/>
  <c r="BD3325" i="1"/>
  <c r="BC3325" i="1"/>
  <c r="BB3325" i="1"/>
  <c r="BA3325" i="1"/>
  <c r="AY3325" i="1"/>
  <c r="AX3325" i="1"/>
  <c r="AW3325" i="1"/>
  <c r="AV3325" i="1"/>
  <c r="AU3325" i="1"/>
  <c r="BI3324" i="1"/>
  <c r="BH3324" i="1"/>
  <c r="BG3324" i="1"/>
  <c r="BF3324" i="1"/>
  <c r="BE3324" i="1"/>
  <c r="BD3324" i="1"/>
  <c r="BC3324" i="1"/>
  <c r="BB3324" i="1"/>
  <c r="BA3324" i="1"/>
  <c r="AY3324" i="1"/>
  <c r="AX3324" i="1"/>
  <c r="AW3324" i="1"/>
  <c r="AV3324" i="1"/>
  <c r="AU3324" i="1"/>
  <c r="BI3323" i="1"/>
  <c r="BH3323" i="1"/>
  <c r="BG3323" i="1"/>
  <c r="BF3323" i="1"/>
  <c r="BE3323" i="1"/>
  <c r="BD3323" i="1"/>
  <c r="BC3323" i="1"/>
  <c r="BB3323" i="1"/>
  <c r="BA3323" i="1"/>
  <c r="AY3323" i="1"/>
  <c r="AX3323" i="1"/>
  <c r="AW3323" i="1"/>
  <c r="AV3323" i="1"/>
  <c r="AU3323" i="1"/>
  <c r="BI3321" i="1"/>
  <c r="BH3321" i="1"/>
  <c r="BG3321" i="1"/>
  <c r="BF3321" i="1"/>
  <c r="BE3321" i="1"/>
  <c r="BD3321" i="1"/>
  <c r="BC3321" i="1"/>
  <c r="BB3321" i="1"/>
  <c r="BA3321" i="1"/>
  <c r="AY3321" i="1"/>
  <c r="AX3321" i="1"/>
  <c r="AW3321" i="1"/>
  <c r="AV3321" i="1"/>
  <c r="AU3321" i="1"/>
  <c r="BI3310" i="1"/>
  <c r="BH3310" i="1"/>
  <c r="BG3310" i="1"/>
  <c r="BF3310" i="1"/>
  <c r="BE3310" i="1"/>
  <c r="BD3310" i="1"/>
  <c r="BC3310" i="1"/>
  <c r="BB3310" i="1"/>
  <c r="BA3310" i="1"/>
  <c r="AY3310" i="1"/>
  <c r="AX3310" i="1"/>
  <c r="AW3310" i="1"/>
  <c r="AV3310" i="1"/>
  <c r="AU3310" i="1"/>
  <c r="BI3309" i="1"/>
  <c r="BH3309" i="1"/>
  <c r="BG3309" i="1"/>
  <c r="BF3309" i="1"/>
  <c r="BE3309" i="1"/>
  <c r="BD3309" i="1"/>
  <c r="BC3309" i="1"/>
  <c r="BB3309" i="1"/>
  <c r="BA3309" i="1"/>
  <c r="AY3309" i="1"/>
  <c r="AX3309" i="1"/>
  <c r="AW3309" i="1"/>
  <c r="AV3309" i="1"/>
  <c r="AU3309" i="1"/>
  <c r="BI3308" i="1"/>
  <c r="BH3308" i="1"/>
  <c r="BG3308" i="1"/>
  <c r="BF3308" i="1"/>
  <c r="BE3308" i="1"/>
  <c r="BD3308" i="1"/>
  <c r="BC3308" i="1"/>
  <c r="BB3308" i="1"/>
  <c r="BA3308" i="1"/>
  <c r="AY3308" i="1"/>
  <c r="AX3308" i="1"/>
  <c r="AW3308" i="1"/>
  <c r="AV3308" i="1"/>
  <c r="AU3308" i="1"/>
  <c r="BI3307" i="1"/>
  <c r="BH3307" i="1"/>
  <c r="BG3307" i="1"/>
  <c r="BF3307" i="1"/>
  <c r="BE3307" i="1"/>
  <c r="BD3307" i="1"/>
  <c r="BC3307" i="1"/>
  <c r="BB3307" i="1"/>
  <c r="BA3307" i="1"/>
  <c r="AY3307" i="1"/>
  <c r="AX3307" i="1"/>
  <c r="AW3307" i="1"/>
  <c r="AV3307" i="1"/>
  <c r="AU3307" i="1"/>
  <c r="BI3301" i="1"/>
  <c r="BH3301" i="1"/>
  <c r="BG3301" i="1"/>
  <c r="BF3301" i="1"/>
  <c r="BE3301" i="1"/>
  <c r="BD3301" i="1"/>
  <c r="BC3301" i="1"/>
  <c r="BB3301" i="1"/>
  <c r="BA3301" i="1"/>
  <c r="AY3301" i="1"/>
  <c r="AX3301" i="1"/>
  <c r="AW3301" i="1"/>
  <c r="AV3301" i="1"/>
  <c r="AU3301" i="1"/>
  <c r="BI3299" i="1"/>
  <c r="BH3299" i="1"/>
  <c r="BG3299" i="1"/>
  <c r="BF3299" i="1"/>
  <c r="BE3299" i="1"/>
  <c r="BD3299" i="1"/>
  <c r="BC3299" i="1"/>
  <c r="BB3299" i="1"/>
  <c r="BA3299" i="1"/>
  <c r="AY3299" i="1"/>
  <c r="AX3299" i="1"/>
  <c r="AW3299" i="1"/>
  <c r="AV3299" i="1"/>
  <c r="AU3299" i="1"/>
  <c r="BI3297" i="1"/>
  <c r="BH3297" i="1"/>
  <c r="BG3297" i="1"/>
  <c r="BF3297" i="1"/>
  <c r="BE3297" i="1"/>
  <c r="BD3297" i="1"/>
  <c r="BC3297" i="1"/>
  <c r="BB3297" i="1"/>
  <c r="BA3297" i="1"/>
  <c r="AY3297" i="1"/>
  <c r="AX3297" i="1"/>
  <c r="AW3297" i="1"/>
  <c r="AV3297" i="1"/>
  <c r="AU3297" i="1"/>
  <c r="BI3294" i="1"/>
  <c r="BH3294" i="1"/>
  <c r="BG3294" i="1"/>
  <c r="BF3294" i="1"/>
  <c r="BE3294" i="1"/>
  <c r="BD3294" i="1"/>
  <c r="BC3294" i="1"/>
  <c r="BB3294" i="1"/>
  <c r="BA3294" i="1"/>
  <c r="AY3294" i="1"/>
  <c r="AX3294" i="1"/>
  <c r="AW3294" i="1"/>
  <c r="AV3294" i="1"/>
  <c r="AU3294" i="1"/>
  <c r="BI3290" i="1"/>
  <c r="BH3290" i="1"/>
  <c r="BG3290" i="1"/>
  <c r="BF3290" i="1"/>
  <c r="BE3290" i="1"/>
  <c r="BD3290" i="1"/>
  <c r="BC3290" i="1"/>
  <c r="BB3290" i="1"/>
  <c r="BA3290" i="1"/>
  <c r="AY3290" i="1"/>
  <c r="AX3290" i="1"/>
  <c r="AW3290" i="1"/>
  <c r="AV3290" i="1"/>
  <c r="AU3290" i="1"/>
  <c r="BI3284" i="1"/>
  <c r="BH3284" i="1"/>
  <c r="BG3284" i="1"/>
  <c r="BF3284" i="1"/>
  <c r="BE3284" i="1"/>
  <c r="BD3284" i="1"/>
  <c r="BC3284" i="1"/>
  <c r="BB3284" i="1"/>
  <c r="BA3284" i="1"/>
  <c r="AY3284" i="1"/>
  <c r="AX3284" i="1"/>
  <c r="AW3284" i="1"/>
  <c r="AV3284" i="1"/>
  <c r="AU3284" i="1"/>
  <c r="BI3282" i="1"/>
  <c r="BH3282" i="1"/>
  <c r="BG3282" i="1"/>
  <c r="BF3282" i="1"/>
  <c r="BE3282" i="1"/>
  <c r="BD3282" i="1"/>
  <c r="BC3282" i="1"/>
  <c r="BB3282" i="1"/>
  <c r="BA3282" i="1"/>
  <c r="AY3282" i="1"/>
  <c r="AX3282" i="1"/>
  <c r="AW3282" i="1"/>
  <c r="AV3282" i="1"/>
  <c r="AU3282" i="1"/>
  <c r="BI3280" i="1"/>
  <c r="BH3280" i="1"/>
  <c r="BG3280" i="1"/>
  <c r="BF3280" i="1"/>
  <c r="BE3280" i="1"/>
  <c r="BD3280" i="1"/>
  <c r="BC3280" i="1"/>
  <c r="BB3280" i="1"/>
  <c r="BA3280" i="1"/>
  <c r="AY3280" i="1"/>
  <c r="AX3280" i="1"/>
  <c r="AW3280" i="1"/>
  <c r="AV3280" i="1"/>
  <c r="AU3280" i="1"/>
  <c r="BI3270" i="1"/>
  <c r="BH3270" i="1"/>
  <c r="BG3270" i="1"/>
  <c r="BF3270" i="1"/>
  <c r="BE3270" i="1"/>
  <c r="BD3270" i="1"/>
  <c r="BC3270" i="1"/>
  <c r="BB3270" i="1"/>
  <c r="BA3270" i="1"/>
  <c r="AY3270" i="1"/>
  <c r="AX3270" i="1"/>
  <c r="AW3270" i="1"/>
  <c r="AV3270" i="1"/>
  <c r="AU3270" i="1"/>
  <c r="BI3261" i="1"/>
  <c r="BH3261" i="1"/>
  <c r="BG3261" i="1"/>
  <c r="BF3261" i="1"/>
  <c r="BE3261" i="1"/>
  <c r="BD3261" i="1"/>
  <c r="BC3261" i="1"/>
  <c r="BB3261" i="1"/>
  <c r="BA3261" i="1"/>
  <c r="AY3261" i="1"/>
  <c r="AX3261" i="1"/>
  <c r="AW3261" i="1"/>
  <c r="AV3261" i="1"/>
  <c r="AU3261" i="1"/>
  <c r="BI3255" i="1"/>
  <c r="BI3253" i="1" s="1"/>
  <c r="BH3255" i="1"/>
  <c r="BH3253" i="1" s="1"/>
  <c r="BG3255" i="1"/>
  <c r="BG3253" i="1" s="1"/>
  <c r="BF3255" i="1"/>
  <c r="BF3253" i="1" s="1"/>
  <c r="BE3255" i="1"/>
  <c r="BE3253" i="1" s="1"/>
  <c r="BD3255" i="1"/>
  <c r="BD3253" i="1" s="1"/>
  <c r="BC3255" i="1"/>
  <c r="BC3253" i="1" s="1"/>
  <c r="BB3255" i="1"/>
  <c r="BB3253" i="1" s="1"/>
  <c r="BA3255" i="1"/>
  <c r="AY3255" i="1"/>
  <c r="AY3253" i="1" s="1"/>
  <c r="AX3255" i="1"/>
  <c r="AX3253" i="1" s="1"/>
  <c r="AW3255" i="1"/>
  <c r="AW3253" i="1" s="1"/>
  <c r="AV3255" i="1"/>
  <c r="AV3253" i="1" s="1"/>
  <c r="AU3255" i="1"/>
  <c r="BI3229" i="1"/>
  <c r="BI3228" i="1" s="1"/>
  <c r="BH3229" i="1"/>
  <c r="BH3228" i="1" s="1"/>
  <c r="BG3229" i="1"/>
  <c r="BG3228" i="1" s="1"/>
  <c r="BF3229" i="1"/>
  <c r="BF3228" i="1" s="1"/>
  <c r="BE3229" i="1"/>
  <c r="BE3228" i="1" s="1"/>
  <c r="BD3229" i="1"/>
  <c r="BD3228" i="1" s="1"/>
  <c r="BC3229" i="1"/>
  <c r="BC3228" i="1" s="1"/>
  <c r="BB3229" i="1"/>
  <c r="BB3228" i="1" s="1"/>
  <c r="BA3229" i="1"/>
  <c r="AY3229" i="1"/>
  <c r="AY3228" i="1" s="1"/>
  <c r="AX3229" i="1"/>
  <c r="AX3228" i="1" s="1"/>
  <c r="AW3229" i="1"/>
  <c r="AW3228" i="1" s="1"/>
  <c r="AV3229" i="1"/>
  <c r="AV3228" i="1" s="1"/>
  <c r="AU3229" i="1"/>
  <c r="BI3226" i="1"/>
  <c r="BI3225" i="1" s="1"/>
  <c r="BH3226" i="1"/>
  <c r="BH3225" i="1" s="1"/>
  <c r="BG3226" i="1"/>
  <c r="BG3225" i="1" s="1"/>
  <c r="BF3226" i="1"/>
  <c r="BF3225" i="1" s="1"/>
  <c r="BE3226" i="1"/>
  <c r="BE3225" i="1" s="1"/>
  <c r="BD3226" i="1"/>
  <c r="BD3225" i="1" s="1"/>
  <c r="BC3226" i="1"/>
  <c r="BC3225" i="1" s="1"/>
  <c r="BB3226" i="1"/>
  <c r="BB3225" i="1" s="1"/>
  <c r="BA3226" i="1"/>
  <c r="AY3226" i="1"/>
  <c r="AY3225" i="1" s="1"/>
  <c r="AX3226" i="1"/>
  <c r="AX3225" i="1" s="1"/>
  <c r="AW3226" i="1"/>
  <c r="AW3225" i="1" s="1"/>
  <c r="AV3226" i="1"/>
  <c r="AV3225" i="1" s="1"/>
  <c r="AU3226" i="1"/>
  <c r="BI3223" i="1"/>
  <c r="BI3222" i="1" s="1"/>
  <c r="BH3223" i="1"/>
  <c r="BH3222" i="1" s="1"/>
  <c r="BG3223" i="1"/>
  <c r="BG3222" i="1" s="1"/>
  <c r="BF3223" i="1"/>
  <c r="BF3222" i="1" s="1"/>
  <c r="BE3223" i="1"/>
  <c r="BE3222" i="1" s="1"/>
  <c r="BD3223" i="1"/>
  <c r="BD3222" i="1" s="1"/>
  <c r="BC3223" i="1"/>
  <c r="BC3222" i="1" s="1"/>
  <c r="BB3223" i="1"/>
  <c r="BB3222" i="1" s="1"/>
  <c r="BA3223" i="1"/>
  <c r="AY3223" i="1"/>
  <c r="AY3222" i="1" s="1"/>
  <c r="AX3223" i="1"/>
  <c r="AX3222" i="1" s="1"/>
  <c r="AW3223" i="1"/>
  <c r="AW3222" i="1" s="1"/>
  <c r="AV3223" i="1"/>
  <c r="AV3222" i="1" s="1"/>
  <c r="AU3223" i="1"/>
  <c r="BI3218" i="1"/>
  <c r="BH3218" i="1"/>
  <c r="BG3218" i="1"/>
  <c r="BF3218" i="1"/>
  <c r="BE3218" i="1"/>
  <c r="BD3218" i="1"/>
  <c r="BC3218" i="1"/>
  <c r="BB3218" i="1"/>
  <c r="BA3218" i="1"/>
  <c r="AY3218" i="1"/>
  <c r="AX3218" i="1"/>
  <c r="AW3218" i="1"/>
  <c r="AV3218" i="1"/>
  <c r="AU3218" i="1"/>
  <c r="BI3207" i="1"/>
  <c r="BH3207" i="1"/>
  <c r="BG3207" i="1"/>
  <c r="BF3207" i="1"/>
  <c r="BE3207" i="1"/>
  <c r="BD3207" i="1"/>
  <c r="BC3207" i="1"/>
  <c r="BB3207" i="1"/>
  <c r="BA3207" i="1"/>
  <c r="AY3207" i="1"/>
  <c r="AX3207" i="1"/>
  <c r="AW3207" i="1"/>
  <c r="AV3207" i="1"/>
  <c r="AU3207" i="1"/>
  <c r="BI3201" i="1"/>
  <c r="BI3199" i="1" s="1"/>
  <c r="BH3201" i="1"/>
  <c r="BH3199" i="1" s="1"/>
  <c r="BG3201" i="1"/>
  <c r="BG3199" i="1" s="1"/>
  <c r="BF3201" i="1"/>
  <c r="BF3199" i="1" s="1"/>
  <c r="BE3201" i="1"/>
  <c r="BE3199" i="1" s="1"/>
  <c r="BD3201" i="1"/>
  <c r="BD3199" i="1" s="1"/>
  <c r="BC3201" i="1"/>
  <c r="BC3199" i="1" s="1"/>
  <c r="BB3201" i="1"/>
  <c r="BB3199" i="1" s="1"/>
  <c r="BA3201" i="1"/>
  <c r="AY3201" i="1"/>
  <c r="AY3199" i="1" s="1"/>
  <c r="AX3201" i="1"/>
  <c r="AX3199" i="1" s="1"/>
  <c r="AW3201" i="1"/>
  <c r="AW3199" i="1" s="1"/>
  <c r="AV3201" i="1"/>
  <c r="AV3199" i="1" s="1"/>
  <c r="AU3201" i="1"/>
  <c r="BI3193" i="1"/>
  <c r="BH3193" i="1"/>
  <c r="BG3193" i="1"/>
  <c r="BF3193" i="1"/>
  <c r="BE3193" i="1"/>
  <c r="BD3193" i="1"/>
  <c r="BC3193" i="1"/>
  <c r="BB3193" i="1"/>
  <c r="BA3193" i="1"/>
  <c r="AY3193" i="1"/>
  <c r="AX3193" i="1"/>
  <c r="AW3193" i="1"/>
  <c r="AV3193" i="1"/>
  <c r="AU3193" i="1"/>
  <c r="BI3192" i="1"/>
  <c r="BH3192" i="1"/>
  <c r="BG3192" i="1"/>
  <c r="BF3192" i="1"/>
  <c r="BE3192" i="1"/>
  <c r="BD3192" i="1"/>
  <c r="BC3192" i="1"/>
  <c r="BB3192" i="1"/>
  <c r="BA3192" i="1"/>
  <c r="AY3192" i="1"/>
  <c r="AX3192" i="1"/>
  <c r="AW3192" i="1"/>
  <c r="AV3192" i="1"/>
  <c r="AU3192" i="1"/>
  <c r="BI3191" i="1"/>
  <c r="BH3191" i="1"/>
  <c r="BG3191" i="1"/>
  <c r="BF3191" i="1"/>
  <c r="BE3191" i="1"/>
  <c r="BD3191" i="1"/>
  <c r="BC3191" i="1"/>
  <c r="BB3191" i="1"/>
  <c r="BA3191" i="1"/>
  <c r="AY3191" i="1"/>
  <c r="AX3191" i="1"/>
  <c r="AW3191" i="1"/>
  <c r="AV3191" i="1"/>
  <c r="AU3191" i="1"/>
  <c r="BI3190" i="1"/>
  <c r="BH3190" i="1"/>
  <c r="BG3190" i="1"/>
  <c r="BF3190" i="1"/>
  <c r="BE3190" i="1"/>
  <c r="BD3190" i="1"/>
  <c r="BC3190" i="1"/>
  <c r="BB3190" i="1"/>
  <c r="BA3190" i="1"/>
  <c r="AY3190" i="1"/>
  <c r="AX3190" i="1"/>
  <c r="AW3190" i="1"/>
  <c r="AV3190" i="1"/>
  <c r="AU3190" i="1"/>
  <c r="BI3189" i="1"/>
  <c r="BH3189" i="1"/>
  <c r="BG3189" i="1"/>
  <c r="BF3189" i="1"/>
  <c r="BE3189" i="1"/>
  <c r="BD3189" i="1"/>
  <c r="BC3189" i="1"/>
  <c r="BB3189" i="1"/>
  <c r="BA3189" i="1"/>
  <c r="AY3189" i="1"/>
  <c r="AX3189" i="1"/>
  <c r="AW3189" i="1"/>
  <c r="AV3189" i="1"/>
  <c r="AU3189" i="1"/>
  <c r="BI3188" i="1"/>
  <c r="BH3188" i="1"/>
  <c r="BG3188" i="1"/>
  <c r="BF3188" i="1"/>
  <c r="BE3188" i="1"/>
  <c r="BD3188" i="1"/>
  <c r="BC3188" i="1"/>
  <c r="BB3188" i="1"/>
  <c r="BA3188" i="1"/>
  <c r="AY3188" i="1"/>
  <c r="AX3188" i="1"/>
  <c r="AW3188" i="1"/>
  <c r="AV3188" i="1"/>
  <c r="AU3188" i="1"/>
  <c r="BI3187" i="1"/>
  <c r="BH3187" i="1"/>
  <c r="BG3187" i="1"/>
  <c r="BF3187" i="1"/>
  <c r="BE3187" i="1"/>
  <c r="BD3187" i="1"/>
  <c r="BC3187" i="1"/>
  <c r="BB3187" i="1"/>
  <c r="BA3187" i="1"/>
  <c r="AY3187" i="1"/>
  <c r="AX3187" i="1"/>
  <c r="AW3187" i="1"/>
  <c r="AV3187" i="1"/>
  <c r="AU3187" i="1"/>
  <c r="BI3179" i="1"/>
  <c r="BH3179" i="1"/>
  <c r="BG3179" i="1"/>
  <c r="BF3179" i="1"/>
  <c r="BE3179" i="1"/>
  <c r="BD3179" i="1"/>
  <c r="BC3179" i="1"/>
  <c r="BB3179" i="1"/>
  <c r="BA3179" i="1"/>
  <c r="AY3179" i="1"/>
  <c r="AX3179" i="1"/>
  <c r="AW3179" i="1"/>
  <c r="AV3179" i="1"/>
  <c r="AU3179" i="1"/>
  <c r="BI3177" i="1"/>
  <c r="BH3177" i="1"/>
  <c r="BG3177" i="1"/>
  <c r="BF3177" i="1"/>
  <c r="BE3177" i="1"/>
  <c r="BD3177" i="1"/>
  <c r="BC3177" i="1"/>
  <c r="BB3177" i="1"/>
  <c r="BA3177" i="1"/>
  <c r="AY3177" i="1"/>
  <c r="AX3177" i="1"/>
  <c r="AW3177" i="1"/>
  <c r="AV3177" i="1"/>
  <c r="AU3177" i="1"/>
  <c r="BI3173" i="1"/>
  <c r="BH3173" i="1"/>
  <c r="BG3173" i="1"/>
  <c r="BF3173" i="1"/>
  <c r="BE3173" i="1"/>
  <c r="BD3173" i="1"/>
  <c r="BC3173" i="1"/>
  <c r="BB3173" i="1"/>
  <c r="BA3173" i="1"/>
  <c r="AY3173" i="1"/>
  <c r="AX3173" i="1"/>
  <c r="AW3173" i="1"/>
  <c r="AV3173" i="1"/>
  <c r="AU3173" i="1"/>
  <c r="BI3159" i="1"/>
  <c r="BH3159" i="1"/>
  <c r="BG3159" i="1"/>
  <c r="BF3159" i="1"/>
  <c r="BE3159" i="1"/>
  <c r="BD3159" i="1"/>
  <c r="BC3159" i="1"/>
  <c r="BB3159" i="1"/>
  <c r="BA3159" i="1"/>
  <c r="AY3159" i="1"/>
  <c r="AX3159" i="1"/>
  <c r="AW3159" i="1"/>
  <c r="AV3159" i="1"/>
  <c r="AU3159" i="1"/>
  <c r="BI3153" i="1"/>
  <c r="BH3153" i="1"/>
  <c r="BG3153" i="1"/>
  <c r="BF3153" i="1"/>
  <c r="BE3153" i="1"/>
  <c r="BD3153" i="1"/>
  <c r="BC3153" i="1"/>
  <c r="BB3153" i="1"/>
  <c r="BA3153" i="1"/>
  <c r="AY3153" i="1"/>
  <c r="AX3153" i="1"/>
  <c r="AW3153" i="1"/>
  <c r="AV3153" i="1"/>
  <c r="AU3153" i="1"/>
  <c r="BI3151" i="1"/>
  <c r="BH3151" i="1"/>
  <c r="BG3151" i="1"/>
  <c r="BF3151" i="1"/>
  <c r="BE3151" i="1"/>
  <c r="BD3151" i="1"/>
  <c r="BC3151" i="1"/>
  <c r="BB3151" i="1"/>
  <c r="BA3151" i="1"/>
  <c r="AY3151" i="1"/>
  <c r="AX3151" i="1"/>
  <c r="AW3151" i="1"/>
  <c r="AV3151" i="1"/>
  <c r="AU3151" i="1"/>
  <c r="BI3147" i="1"/>
  <c r="BH3147" i="1"/>
  <c r="BG3147" i="1"/>
  <c r="BF3147" i="1"/>
  <c r="BE3147" i="1"/>
  <c r="BD3147" i="1"/>
  <c r="BC3147" i="1"/>
  <c r="BB3147" i="1"/>
  <c r="BA3147" i="1"/>
  <c r="AY3147" i="1"/>
  <c r="AX3147" i="1"/>
  <c r="AW3147" i="1"/>
  <c r="AV3147" i="1"/>
  <c r="AU3147" i="1"/>
  <c r="BI3142" i="1"/>
  <c r="BH3142" i="1"/>
  <c r="BG3142" i="1"/>
  <c r="BF3142" i="1"/>
  <c r="BE3142" i="1"/>
  <c r="BD3142" i="1"/>
  <c r="BC3142" i="1"/>
  <c r="BB3142" i="1"/>
  <c r="BA3142" i="1"/>
  <c r="AY3142" i="1"/>
  <c r="AX3142" i="1"/>
  <c r="AW3142" i="1"/>
  <c r="AV3142" i="1"/>
  <c r="AU3142" i="1"/>
  <c r="BI3137" i="1"/>
  <c r="BH3137" i="1"/>
  <c r="BG3137" i="1"/>
  <c r="BF3137" i="1"/>
  <c r="BE3137" i="1"/>
  <c r="BD3137" i="1"/>
  <c r="BC3137" i="1"/>
  <c r="BB3137" i="1"/>
  <c r="BA3137" i="1"/>
  <c r="AY3137" i="1"/>
  <c r="AX3137" i="1"/>
  <c r="AW3137" i="1"/>
  <c r="AV3137" i="1"/>
  <c r="AU3137" i="1"/>
  <c r="BI3133" i="1"/>
  <c r="BH3133" i="1"/>
  <c r="BG3133" i="1"/>
  <c r="BF3133" i="1"/>
  <c r="BE3133" i="1"/>
  <c r="BD3133" i="1"/>
  <c r="BC3133" i="1"/>
  <c r="BB3133" i="1"/>
  <c r="BA3133" i="1"/>
  <c r="AY3133" i="1"/>
  <c r="AX3133" i="1"/>
  <c r="AW3133" i="1"/>
  <c r="AV3133" i="1"/>
  <c r="AU3133" i="1"/>
  <c r="BI3129" i="1"/>
  <c r="BH3129" i="1"/>
  <c r="BG3129" i="1"/>
  <c r="BF3129" i="1"/>
  <c r="BE3129" i="1"/>
  <c r="BD3129" i="1"/>
  <c r="BC3129" i="1"/>
  <c r="BB3129" i="1"/>
  <c r="BA3129" i="1"/>
  <c r="AY3129" i="1"/>
  <c r="AX3129" i="1"/>
  <c r="AW3129" i="1"/>
  <c r="AV3129" i="1"/>
  <c r="AU3129" i="1"/>
  <c r="BI3126" i="1"/>
  <c r="BH3126" i="1"/>
  <c r="BG3126" i="1"/>
  <c r="BF3126" i="1"/>
  <c r="BE3126" i="1"/>
  <c r="BD3126" i="1"/>
  <c r="BC3126" i="1"/>
  <c r="BB3126" i="1"/>
  <c r="BA3126" i="1"/>
  <c r="AY3126" i="1"/>
  <c r="AX3126" i="1"/>
  <c r="AW3126" i="1"/>
  <c r="AV3126" i="1"/>
  <c r="AU3126" i="1"/>
  <c r="BI3118" i="1"/>
  <c r="BH3118" i="1"/>
  <c r="BG3118" i="1"/>
  <c r="BF3118" i="1"/>
  <c r="BE3118" i="1"/>
  <c r="BD3118" i="1"/>
  <c r="BC3118" i="1"/>
  <c r="BB3118" i="1"/>
  <c r="BA3118" i="1"/>
  <c r="AY3118" i="1"/>
  <c r="AX3118" i="1"/>
  <c r="AW3118" i="1"/>
  <c r="AV3118" i="1"/>
  <c r="AU3118" i="1"/>
  <c r="BI3110" i="1"/>
  <c r="BH3110" i="1"/>
  <c r="BG3110" i="1"/>
  <c r="BF3110" i="1"/>
  <c r="BE3110" i="1"/>
  <c r="BD3110" i="1"/>
  <c r="BC3110" i="1"/>
  <c r="BB3110" i="1"/>
  <c r="BA3110" i="1"/>
  <c r="AY3110" i="1"/>
  <c r="AX3110" i="1"/>
  <c r="AW3110" i="1"/>
  <c r="AV3110" i="1"/>
  <c r="AU3110" i="1"/>
  <c r="BI3104" i="1"/>
  <c r="BI3102" i="1" s="1"/>
  <c r="BH3104" i="1"/>
  <c r="BH3102" i="1" s="1"/>
  <c r="BG3104" i="1"/>
  <c r="BG3102" i="1" s="1"/>
  <c r="BF3104" i="1"/>
  <c r="BF3102" i="1" s="1"/>
  <c r="BE3104" i="1"/>
  <c r="BE3102" i="1" s="1"/>
  <c r="BD3104" i="1"/>
  <c r="BD3102" i="1" s="1"/>
  <c r="BC3104" i="1"/>
  <c r="BC3102" i="1" s="1"/>
  <c r="BB3104" i="1"/>
  <c r="BB3102" i="1" s="1"/>
  <c r="BA3104" i="1"/>
  <c r="AY3104" i="1"/>
  <c r="AY3102" i="1" s="1"/>
  <c r="AX3104" i="1"/>
  <c r="AX3102" i="1" s="1"/>
  <c r="AW3104" i="1"/>
  <c r="AW3102" i="1" s="1"/>
  <c r="AV3104" i="1"/>
  <c r="AV3102" i="1" s="1"/>
  <c r="AU3104" i="1"/>
  <c r="BI3083" i="1"/>
  <c r="BI3082" i="1" s="1"/>
  <c r="BH3083" i="1"/>
  <c r="BH3082" i="1" s="1"/>
  <c r="BG3083" i="1"/>
  <c r="BG3082" i="1" s="1"/>
  <c r="BF3083" i="1"/>
  <c r="BF3082" i="1" s="1"/>
  <c r="BE3083" i="1"/>
  <c r="BE3082" i="1" s="1"/>
  <c r="BD3083" i="1"/>
  <c r="BD3082" i="1" s="1"/>
  <c r="BC3083" i="1"/>
  <c r="BC3082" i="1" s="1"/>
  <c r="BB3083" i="1"/>
  <c r="BB3082" i="1" s="1"/>
  <c r="BA3083" i="1"/>
  <c r="AY3083" i="1"/>
  <c r="AY3082" i="1" s="1"/>
  <c r="AX3083" i="1"/>
  <c r="AX3082" i="1" s="1"/>
  <c r="AW3083" i="1"/>
  <c r="AW3082" i="1" s="1"/>
  <c r="AV3083" i="1"/>
  <c r="AV3082" i="1" s="1"/>
  <c r="AU3083" i="1"/>
  <c r="BI3080" i="1"/>
  <c r="BI3079" i="1" s="1"/>
  <c r="BH3080" i="1"/>
  <c r="BH3079" i="1" s="1"/>
  <c r="BG3080" i="1"/>
  <c r="BG3079" i="1" s="1"/>
  <c r="BF3080" i="1"/>
  <c r="BF3079" i="1" s="1"/>
  <c r="BE3080" i="1"/>
  <c r="BE3079" i="1" s="1"/>
  <c r="BD3080" i="1"/>
  <c r="BD3079" i="1" s="1"/>
  <c r="BC3080" i="1"/>
  <c r="BC3079" i="1" s="1"/>
  <c r="BB3080" i="1"/>
  <c r="BB3079" i="1" s="1"/>
  <c r="BA3080" i="1"/>
  <c r="AY3080" i="1"/>
  <c r="AY3079" i="1" s="1"/>
  <c r="AX3080" i="1"/>
  <c r="AX3079" i="1" s="1"/>
  <c r="AW3080" i="1"/>
  <c r="AW3079" i="1" s="1"/>
  <c r="AV3080" i="1"/>
  <c r="AV3079" i="1" s="1"/>
  <c r="AU3080" i="1"/>
  <c r="BI3075" i="1"/>
  <c r="BH3075" i="1"/>
  <c r="BG3075" i="1"/>
  <c r="BF3075" i="1"/>
  <c r="BE3075" i="1"/>
  <c r="BD3075" i="1"/>
  <c r="BC3075" i="1"/>
  <c r="BB3075" i="1"/>
  <c r="BA3075" i="1"/>
  <c r="AY3075" i="1"/>
  <c r="AX3075" i="1"/>
  <c r="AW3075" i="1"/>
  <c r="AV3075" i="1"/>
  <c r="AU3075" i="1"/>
  <c r="BI3064" i="1"/>
  <c r="BH3064" i="1"/>
  <c r="BG3064" i="1"/>
  <c r="BF3064" i="1"/>
  <c r="BE3064" i="1"/>
  <c r="BD3064" i="1"/>
  <c r="BC3064" i="1"/>
  <c r="BB3064" i="1"/>
  <c r="BA3064" i="1"/>
  <c r="AY3064" i="1"/>
  <c r="AX3064" i="1"/>
  <c r="AW3064" i="1"/>
  <c r="AV3064" i="1"/>
  <c r="AU3064" i="1"/>
  <c r="BI3058" i="1"/>
  <c r="BI3056" i="1" s="1"/>
  <c r="BH3058" i="1"/>
  <c r="BH3056" i="1" s="1"/>
  <c r="BG3058" i="1"/>
  <c r="BG3056" i="1" s="1"/>
  <c r="BF3058" i="1"/>
  <c r="BF3056" i="1" s="1"/>
  <c r="BE3058" i="1"/>
  <c r="BE3056" i="1" s="1"/>
  <c r="BD3058" i="1"/>
  <c r="BD3056" i="1" s="1"/>
  <c r="BC3058" i="1"/>
  <c r="BC3056" i="1" s="1"/>
  <c r="BB3058" i="1"/>
  <c r="BB3056" i="1" s="1"/>
  <c r="BA3058" i="1"/>
  <c r="AY3058" i="1"/>
  <c r="AY3056" i="1" s="1"/>
  <c r="AX3058" i="1"/>
  <c r="AX3056" i="1" s="1"/>
  <c r="AW3058" i="1"/>
  <c r="AW3056" i="1" s="1"/>
  <c r="AV3058" i="1"/>
  <c r="AV3056" i="1" s="1"/>
  <c r="AU3058" i="1"/>
  <c r="BI3033" i="1"/>
  <c r="BH3033" i="1"/>
  <c r="BG3033" i="1"/>
  <c r="BF3033" i="1"/>
  <c r="BE3033" i="1"/>
  <c r="BD3033" i="1"/>
  <c r="BC3033" i="1"/>
  <c r="BB3033" i="1"/>
  <c r="BA3033" i="1"/>
  <c r="AY3033" i="1"/>
  <c r="AX3033" i="1"/>
  <c r="AW3033" i="1"/>
  <c r="AV3033" i="1"/>
  <c r="AU3033" i="1"/>
  <c r="BI3028" i="1"/>
  <c r="BI3027" i="1" s="1"/>
  <c r="BH3028" i="1"/>
  <c r="BH3027" i="1" s="1"/>
  <c r="BG3028" i="1"/>
  <c r="BG3027" i="1" s="1"/>
  <c r="BF3028" i="1"/>
  <c r="BF3027" i="1" s="1"/>
  <c r="BE3028" i="1"/>
  <c r="BE3027" i="1" s="1"/>
  <c r="BD3028" i="1"/>
  <c r="BD3027" i="1" s="1"/>
  <c r="BC3028" i="1"/>
  <c r="BC3027" i="1" s="1"/>
  <c r="BB3028" i="1"/>
  <c r="BB3027" i="1" s="1"/>
  <c r="BA3028" i="1"/>
  <c r="AY3028" i="1"/>
  <c r="AY3027" i="1" s="1"/>
  <c r="AX3028" i="1"/>
  <c r="AX3027" i="1" s="1"/>
  <c r="AW3028" i="1"/>
  <c r="AW3027" i="1" s="1"/>
  <c r="AV3028" i="1"/>
  <c r="AV3027" i="1" s="1"/>
  <c r="AU3028" i="1"/>
  <c r="BI3023" i="1"/>
  <c r="BH3023" i="1"/>
  <c r="BG3023" i="1"/>
  <c r="BF3023" i="1"/>
  <c r="BE3023" i="1"/>
  <c r="BD3023" i="1"/>
  <c r="BC3023" i="1"/>
  <c r="BB3023" i="1"/>
  <c r="BA3023" i="1"/>
  <c r="AY3023" i="1"/>
  <c r="AX3023" i="1"/>
  <c r="AW3023" i="1"/>
  <c r="AV3023" i="1"/>
  <c r="AU3023" i="1"/>
  <c r="BI3012" i="1"/>
  <c r="BH3012" i="1"/>
  <c r="BG3012" i="1"/>
  <c r="BF3012" i="1"/>
  <c r="BE3012" i="1"/>
  <c r="BD3012" i="1"/>
  <c r="BC3012" i="1"/>
  <c r="BB3012" i="1"/>
  <c r="BA3012" i="1"/>
  <c r="AY3012" i="1"/>
  <c r="AX3012" i="1"/>
  <c r="AW3012" i="1"/>
  <c r="AV3012" i="1"/>
  <c r="AU3012" i="1"/>
  <c r="BI3006" i="1"/>
  <c r="BI3004" i="1" s="1"/>
  <c r="BH3006" i="1"/>
  <c r="BH3004" i="1" s="1"/>
  <c r="BG3006" i="1"/>
  <c r="BG3004" i="1" s="1"/>
  <c r="BF3006" i="1"/>
  <c r="BF3004" i="1" s="1"/>
  <c r="BE3006" i="1"/>
  <c r="BE3004" i="1" s="1"/>
  <c r="BD3006" i="1"/>
  <c r="BD3004" i="1" s="1"/>
  <c r="BC3006" i="1"/>
  <c r="BC3004" i="1" s="1"/>
  <c r="BB3006" i="1"/>
  <c r="BB3004" i="1" s="1"/>
  <c r="BA3006" i="1"/>
  <c r="AY3006" i="1"/>
  <c r="AY3004" i="1" s="1"/>
  <c r="AX3006" i="1"/>
  <c r="AX3004" i="1" s="1"/>
  <c r="AW3006" i="1"/>
  <c r="AW3004" i="1" s="1"/>
  <c r="AV3006" i="1"/>
  <c r="AV3004" i="1" s="1"/>
  <c r="AU3006" i="1"/>
  <c r="BI2990" i="1"/>
  <c r="BH2990" i="1"/>
  <c r="BG2990" i="1"/>
  <c r="BF2990" i="1"/>
  <c r="BE2990" i="1"/>
  <c r="BD2990" i="1"/>
  <c r="BC2990" i="1"/>
  <c r="BB2990" i="1"/>
  <c r="BA2990" i="1"/>
  <c r="AY2990" i="1"/>
  <c r="AX2990" i="1"/>
  <c r="AW2990" i="1"/>
  <c r="AV2990" i="1"/>
  <c r="AU2990" i="1"/>
  <c r="BI2989" i="1"/>
  <c r="BH2989" i="1"/>
  <c r="BG2989" i="1"/>
  <c r="BF2989" i="1"/>
  <c r="BE2989" i="1"/>
  <c r="BD2989" i="1"/>
  <c r="BC2989" i="1"/>
  <c r="BB2989" i="1"/>
  <c r="BA2989" i="1"/>
  <c r="AY2989" i="1"/>
  <c r="AX2989" i="1"/>
  <c r="AW2989" i="1"/>
  <c r="AV2989" i="1"/>
  <c r="AU2989" i="1"/>
  <c r="BI2988" i="1"/>
  <c r="BH2988" i="1"/>
  <c r="BG2988" i="1"/>
  <c r="BF2988" i="1"/>
  <c r="BE2988" i="1"/>
  <c r="BD2988" i="1"/>
  <c r="BC2988" i="1"/>
  <c r="BB2988" i="1"/>
  <c r="BA2988" i="1"/>
  <c r="AY2988" i="1"/>
  <c r="AX2988" i="1"/>
  <c r="AW2988" i="1"/>
  <c r="AV2988" i="1"/>
  <c r="AU2988" i="1"/>
  <c r="BI2980" i="1"/>
  <c r="BH2980" i="1"/>
  <c r="BG2980" i="1"/>
  <c r="BF2980" i="1"/>
  <c r="BE2980" i="1"/>
  <c r="BD2980" i="1"/>
  <c r="BC2980" i="1"/>
  <c r="BB2980" i="1"/>
  <c r="BA2980" i="1"/>
  <c r="AY2980" i="1"/>
  <c r="AX2980" i="1"/>
  <c r="AW2980" i="1"/>
  <c r="AV2980" i="1"/>
  <c r="AU2980" i="1"/>
  <c r="BI2967" i="1"/>
  <c r="BH2967" i="1"/>
  <c r="BG2967" i="1"/>
  <c r="BF2967" i="1"/>
  <c r="BE2967" i="1"/>
  <c r="BD2967" i="1"/>
  <c r="BC2967" i="1"/>
  <c r="BB2967" i="1"/>
  <c r="BA2967" i="1"/>
  <c r="AY2967" i="1"/>
  <c r="AX2967" i="1"/>
  <c r="AW2967" i="1"/>
  <c r="AV2967" i="1"/>
  <c r="AU2967" i="1"/>
  <c r="BI2961" i="1"/>
  <c r="BH2961" i="1"/>
  <c r="BG2961" i="1"/>
  <c r="BF2961" i="1"/>
  <c r="BE2961" i="1"/>
  <c r="BD2961" i="1"/>
  <c r="BC2961" i="1"/>
  <c r="BB2961" i="1"/>
  <c r="BA2961" i="1"/>
  <c r="AY2961" i="1"/>
  <c r="AX2961" i="1"/>
  <c r="AW2961" i="1"/>
  <c r="AV2961" i="1"/>
  <c r="AU2961" i="1"/>
  <c r="BI2957" i="1"/>
  <c r="BH2957" i="1"/>
  <c r="BG2957" i="1"/>
  <c r="BF2957" i="1"/>
  <c r="BE2957" i="1"/>
  <c r="BD2957" i="1"/>
  <c r="BC2957" i="1"/>
  <c r="BB2957" i="1"/>
  <c r="BA2957" i="1"/>
  <c r="AY2957" i="1"/>
  <c r="AX2957" i="1"/>
  <c r="AW2957" i="1"/>
  <c r="AV2957" i="1"/>
  <c r="AU2957" i="1"/>
  <c r="BI2949" i="1"/>
  <c r="BH2949" i="1"/>
  <c r="BG2949" i="1"/>
  <c r="BF2949" i="1"/>
  <c r="BE2949" i="1"/>
  <c r="BD2949" i="1"/>
  <c r="BC2949" i="1"/>
  <c r="BB2949" i="1"/>
  <c r="BA2949" i="1"/>
  <c r="AY2949" i="1"/>
  <c r="AX2949" i="1"/>
  <c r="AW2949" i="1"/>
  <c r="AV2949" i="1"/>
  <c r="AU2949" i="1"/>
  <c r="BI2945" i="1"/>
  <c r="BH2945" i="1"/>
  <c r="BG2945" i="1"/>
  <c r="BF2945" i="1"/>
  <c r="BE2945" i="1"/>
  <c r="BD2945" i="1"/>
  <c r="BC2945" i="1"/>
  <c r="BB2945" i="1"/>
  <c r="BA2945" i="1"/>
  <c r="AY2945" i="1"/>
  <c r="AX2945" i="1"/>
  <c r="AW2945" i="1"/>
  <c r="AV2945" i="1"/>
  <c r="AU2945" i="1"/>
  <c r="BI2942" i="1"/>
  <c r="BH2942" i="1"/>
  <c r="BG2942" i="1"/>
  <c r="BF2942" i="1"/>
  <c r="BE2942" i="1"/>
  <c r="BD2942" i="1"/>
  <c r="BC2942" i="1"/>
  <c r="BB2942" i="1"/>
  <c r="BA2942" i="1"/>
  <c r="AY2942" i="1"/>
  <c r="AX2942" i="1"/>
  <c r="AW2942" i="1"/>
  <c r="AV2942" i="1"/>
  <c r="AU2942" i="1"/>
  <c r="BI2939" i="1"/>
  <c r="BH2939" i="1"/>
  <c r="BG2939" i="1"/>
  <c r="BF2939" i="1"/>
  <c r="BE2939" i="1"/>
  <c r="BD2939" i="1"/>
  <c r="BC2939" i="1"/>
  <c r="BB2939" i="1"/>
  <c r="BA2939" i="1"/>
  <c r="AY2939" i="1"/>
  <c r="AX2939" i="1"/>
  <c r="AW2939" i="1"/>
  <c r="AV2939" i="1"/>
  <c r="AU2939" i="1"/>
  <c r="BI2935" i="1"/>
  <c r="BH2935" i="1"/>
  <c r="BG2935" i="1"/>
  <c r="BF2935" i="1"/>
  <c r="BE2935" i="1"/>
  <c r="BD2935" i="1"/>
  <c r="BC2935" i="1"/>
  <c r="BB2935" i="1"/>
  <c r="BA2935" i="1"/>
  <c r="AY2935" i="1"/>
  <c r="AX2935" i="1"/>
  <c r="AW2935" i="1"/>
  <c r="AV2935" i="1"/>
  <c r="AU2935" i="1"/>
  <c r="BI2929" i="1"/>
  <c r="BH2929" i="1"/>
  <c r="BG2929" i="1"/>
  <c r="BF2929" i="1"/>
  <c r="BE2929" i="1"/>
  <c r="BD2929" i="1"/>
  <c r="BC2929" i="1"/>
  <c r="BB2929" i="1"/>
  <c r="BA2929" i="1"/>
  <c r="AY2929" i="1"/>
  <c r="AX2929" i="1"/>
  <c r="AW2929" i="1"/>
  <c r="AV2929" i="1"/>
  <c r="AU2929" i="1"/>
  <c r="BI2923" i="1"/>
  <c r="BI2921" i="1" s="1"/>
  <c r="BH2923" i="1"/>
  <c r="BH2921" i="1" s="1"/>
  <c r="BG2923" i="1"/>
  <c r="BG2921" i="1" s="1"/>
  <c r="BF2923" i="1"/>
  <c r="BF2921" i="1" s="1"/>
  <c r="BE2923" i="1"/>
  <c r="BE2921" i="1" s="1"/>
  <c r="BD2923" i="1"/>
  <c r="BD2921" i="1" s="1"/>
  <c r="BC2923" i="1"/>
  <c r="BC2921" i="1" s="1"/>
  <c r="BB2923" i="1"/>
  <c r="BB2921" i="1" s="1"/>
  <c r="BA2923" i="1"/>
  <c r="AY2923" i="1"/>
  <c r="AY2921" i="1" s="1"/>
  <c r="AX2923" i="1"/>
  <c r="AX2921" i="1" s="1"/>
  <c r="AW2923" i="1"/>
  <c r="AW2921" i="1" s="1"/>
  <c r="AV2923" i="1"/>
  <c r="AV2921" i="1" s="1"/>
  <c r="AU2923" i="1"/>
  <c r="BI2899" i="1"/>
  <c r="BH2899" i="1"/>
  <c r="BG2899" i="1"/>
  <c r="BF2899" i="1"/>
  <c r="BE2899" i="1"/>
  <c r="BD2899" i="1"/>
  <c r="BC2899" i="1"/>
  <c r="BB2899" i="1"/>
  <c r="BA2899" i="1"/>
  <c r="AY2899" i="1"/>
  <c r="AX2899" i="1"/>
  <c r="AW2899" i="1"/>
  <c r="AV2899" i="1"/>
  <c r="AU2899" i="1"/>
  <c r="BI2896" i="1"/>
  <c r="BH2896" i="1"/>
  <c r="BG2896" i="1"/>
  <c r="BF2896" i="1"/>
  <c r="BE2896" i="1"/>
  <c r="BD2896" i="1"/>
  <c r="BC2896" i="1"/>
  <c r="BB2896" i="1"/>
  <c r="BA2896" i="1"/>
  <c r="AY2896" i="1"/>
  <c r="AX2896" i="1"/>
  <c r="AW2896" i="1"/>
  <c r="AV2896" i="1"/>
  <c r="AU2896" i="1"/>
  <c r="BI2892" i="1"/>
  <c r="BI2891" i="1" s="1"/>
  <c r="BH2892" i="1"/>
  <c r="BH2891" i="1" s="1"/>
  <c r="BG2892" i="1"/>
  <c r="BG2891" i="1" s="1"/>
  <c r="BF2892" i="1"/>
  <c r="BF2891" i="1" s="1"/>
  <c r="BE2892" i="1"/>
  <c r="BE2891" i="1" s="1"/>
  <c r="BD2892" i="1"/>
  <c r="BD2891" i="1" s="1"/>
  <c r="BC2892" i="1"/>
  <c r="BC2891" i="1" s="1"/>
  <c r="BB2892" i="1"/>
  <c r="BB2891" i="1" s="1"/>
  <c r="BA2892" i="1"/>
  <c r="AY2892" i="1"/>
  <c r="AY2891" i="1" s="1"/>
  <c r="AX2892" i="1"/>
  <c r="AX2891" i="1" s="1"/>
  <c r="AW2892" i="1"/>
  <c r="AW2891" i="1" s="1"/>
  <c r="AV2892" i="1"/>
  <c r="AV2891" i="1" s="1"/>
  <c r="AU2892" i="1"/>
  <c r="BI2886" i="1"/>
  <c r="BH2886" i="1"/>
  <c r="BG2886" i="1"/>
  <c r="BF2886" i="1"/>
  <c r="BE2886" i="1"/>
  <c r="BD2886" i="1"/>
  <c r="BC2886" i="1"/>
  <c r="BB2886" i="1"/>
  <c r="BA2886" i="1"/>
  <c r="AY2886" i="1"/>
  <c r="AX2886" i="1"/>
  <c r="AW2886" i="1"/>
  <c r="AV2886" i="1"/>
  <c r="AU2886" i="1"/>
  <c r="BI2876" i="1"/>
  <c r="BH2876" i="1"/>
  <c r="BG2876" i="1"/>
  <c r="BF2876" i="1"/>
  <c r="BE2876" i="1"/>
  <c r="BD2876" i="1"/>
  <c r="BC2876" i="1"/>
  <c r="BB2876" i="1"/>
  <c r="BA2876" i="1"/>
  <c r="AY2876" i="1"/>
  <c r="AX2876" i="1"/>
  <c r="AW2876" i="1"/>
  <c r="AV2876" i="1"/>
  <c r="AU2876" i="1"/>
  <c r="BI2870" i="1"/>
  <c r="BI2868" i="1" s="1"/>
  <c r="BH2870" i="1"/>
  <c r="BH2868" i="1" s="1"/>
  <c r="BG2870" i="1"/>
  <c r="BG2868" i="1" s="1"/>
  <c r="BF2870" i="1"/>
  <c r="BF2868" i="1" s="1"/>
  <c r="BE2870" i="1"/>
  <c r="BE2868" i="1" s="1"/>
  <c r="BD2870" i="1"/>
  <c r="BD2868" i="1" s="1"/>
  <c r="BC2870" i="1"/>
  <c r="BC2868" i="1" s="1"/>
  <c r="BB2870" i="1"/>
  <c r="BB2868" i="1" s="1"/>
  <c r="BA2870" i="1"/>
  <c r="AY2870" i="1"/>
  <c r="AY2868" i="1" s="1"/>
  <c r="AX2870" i="1"/>
  <c r="AX2868" i="1" s="1"/>
  <c r="AW2870" i="1"/>
  <c r="AW2868" i="1" s="1"/>
  <c r="AV2870" i="1"/>
  <c r="AV2868" i="1" s="1"/>
  <c r="AU2870" i="1"/>
  <c r="BI2854" i="1"/>
  <c r="BH2854" i="1"/>
  <c r="BG2854" i="1"/>
  <c r="BF2854" i="1"/>
  <c r="BE2854" i="1"/>
  <c r="BD2854" i="1"/>
  <c r="BC2854" i="1"/>
  <c r="BB2854" i="1"/>
  <c r="BA2854" i="1"/>
  <c r="AY2854" i="1"/>
  <c r="AX2854" i="1"/>
  <c r="AW2854" i="1"/>
  <c r="AV2854" i="1"/>
  <c r="AU2854" i="1"/>
  <c r="BI2853" i="1"/>
  <c r="BH2853" i="1"/>
  <c r="BG2853" i="1"/>
  <c r="BF2853" i="1"/>
  <c r="BE2853" i="1"/>
  <c r="BD2853" i="1"/>
  <c r="BC2853" i="1"/>
  <c r="BB2853" i="1"/>
  <c r="BA2853" i="1"/>
  <c r="AY2853" i="1"/>
  <c r="AX2853" i="1"/>
  <c r="AW2853" i="1"/>
  <c r="AV2853" i="1"/>
  <c r="AU2853" i="1"/>
  <c r="BI2846" i="1"/>
  <c r="BH2846" i="1"/>
  <c r="BG2846" i="1"/>
  <c r="BF2846" i="1"/>
  <c r="BE2846" i="1"/>
  <c r="BD2846" i="1"/>
  <c r="BC2846" i="1"/>
  <c r="BB2846" i="1"/>
  <c r="BA2846" i="1"/>
  <c r="AY2846" i="1"/>
  <c r="AX2846" i="1"/>
  <c r="AW2846" i="1"/>
  <c r="AV2846" i="1"/>
  <c r="AU2846" i="1"/>
  <c r="BI2844" i="1"/>
  <c r="BH2844" i="1"/>
  <c r="BG2844" i="1"/>
  <c r="BF2844" i="1"/>
  <c r="BE2844" i="1"/>
  <c r="BD2844" i="1"/>
  <c r="BC2844" i="1"/>
  <c r="BB2844" i="1"/>
  <c r="BA2844" i="1"/>
  <c r="AY2844" i="1"/>
  <c r="AX2844" i="1"/>
  <c r="AW2844" i="1"/>
  <c r="AV2844" i="1"/>
  <c r="AU2844" i="1"/>
  <c r="BI2839" i="1"/>
  <c r="BH2839" i="1"/>
  <c r="BG2839" i="1"/>
  <c r="BF2839" i="1"/>
  <c r="BE2839" i="1"/>
  <c r="BD2839" i="1"/>
  <c r="BC2839" i="1"/>
  <c r="BB2839" i="1"/>
  <c r="BA2839" i="1"/>
  <c r="AY2839" i="1"/>
  <c r="AX2839" i="1"/>
  <c r="AW2839" i="1"/>
  <c r="AV2839" i="1"/>
  <c r="AU2839" i="1"/>
  <c r="BI2828" i="1"/>
  <c r="BH2828" i="1"/>
  <c r="BG2828" i="1"/>
  <c r="BF2828" i="1"/>
  <c r="BE2828" i="1"/>
  <c r="BD2828" i="1"/>
  <c r="BC2828" i="1"/>
  <c r="BB2828" i="1"/>
  <c r="BA2828" i="1"/>
  <c r="AY2828" i="1"/>
  <c r="AX2828" i="1"/>
  <c r="AW2828" i="1"/>
  <c r="AV2828" i="1"/>
  <c r="AU2828" i="1"/>
  <c r="BI2824" i="1"/>
  <c r="BH2824" i="1"/>
  <c r="BG2824" i="1"/>
  <c r="BF2824" i="1"/>
  <c r="BE2824" i="1"/>
  <c r="BD2824" i="1"/>
  <c r="BC2824" i="1"/>
  <c r="BB2824" i="1"/>
  <c r="BA2824" i="1"/>
  <c r="AY2824" i="1"/>
  <c r="AX2824" i="1"/>
  <c r="AW2824" i="1"/>
  <c r="AV2824" i="1"/>
  <c r="AU2824" i="1"/>
  <c r="BI2816" i="1"/>
  <c r="BH2816" i="1"/>
  <c r="BG2816" i="1"/>
  <c r="BF2816" i="1"/>
  <c r="BE2816" i="1"/>
  <c r="BD2816" i="1"/>
  <c r="BC2816" i="1"/>
  <c r="BB2816" i="1"/>
  <c r="BA2816" i="1"/>
  <c r="AY2816" i="1"/>
  <c r="AX2816" i="1"/>
  <c r="AW2816" i="1"/>
  <c r="AV2816" i="1"/>
  <c r="AU2816" i="1"/>
  <c r="BI2813" i="1"/>
  <c r="BH2813" i="1"/>
  <c r="BG2813" i="1"/>
  <c r="BF2813" i="1"/>
  <c r="BE2813" i="1"/>
  <c r="BD2813" i="1"/>
  <c r="BC2813" i="1"/>
  <c r="BB2813" i="1"/>
  <c r="BA2813" i="1"/>
  <c r="AY2813" i="1"/>
  <c r="AX2813" i="1"/>
  <c r="AW2813" i="1"/>
  <c r="AV2813" i="1"/>
  <c r="AU2813" i="1"/>
  <c r="BI2807" i="1"/>
  <c r="BI2805" i="1" s="1"/>
  <c r="BH2807" i="1"/>
  <c r="BH2805" i="1" s="1"/>
  <c r="BG2807" i="1"/>
  <c r="BG2805" i="1" s="1"/>
  <c r="BF2807" i="1"/>
  <c r="BF2805" i="1" s="1"/>
  <c r="BE2807" i="1"/>
  <c r="BE2805" i="1" s="1"/>
  <c r="BD2807" i="1"/>
  <c r="BD2805" i="1" s="1"/>
  <c r="BC2807" i="1"/>
  <c r="BC2805" i="1" s="1"/>
  <c r="BB2807" i="1"/>
  <c r="BB2805" i="1" s="1"/>
  <c r="BA2807" i="1"/>
  <c r="AY2807" i="1"/>
  <c r="AY2805" i="1" s="1"/>
  <c r="AX2807" i="1"/>
  <c r="AX2805" i="1" s="1"/>
  <c r="AW2807" i="1"/>
  <c r="AW2805" i="1" s="1"/>
  <c r="AV2807" i="1"/>
  <c r="AV2805" i="1" s="1"/>
  <c r="AU2807" i="1"/>
  <c r="BI2781" i="1"/>
  <c r="BH2781" i="1"/>
  <c r="BG2781" i="1"/>
  <c r="BF2781" i="1"/>
  <c r="BE2781" i="1"/>
  <c r="BD2781" i="1"/>
  <c r="BC2781" i="1"/>
  <c r="BB2781" i="1"/>
  <c r="BA2781" i="1"/>
  <c r="AY2781" i="1"/>
  <c r="AX2781" i="1"/>
  <c r="AW2781" i="1"/>
  <c r="AV2781" i="1"/>
  <c r="AU2781" i="1"/>
  <c r="BI2775" i="1"/>
  <c r="BH2775" i="1"/>
  <c r="BG2775" i="1"/>
  <c r="BF2775" i="1"/>
  <c r="BE2775" i="1"/>
  <c r="BD2775" i="1"/>
  <c r="BC2775" i="1"/>
  <c r="BB2775" i="1"/>
  <c r="BA2775" i="1"/>
  <c r="AY2775" i="1"/>
  <c r="AX2775" i="1"/>
  <c r="AW2775" i="1"/>
  <c r="AV2775" i="1"/>
  <c r="AU2775" i="1"/>
  <c r="BI2768" i="1"/>
  <c r="BH2768" i="1"/>
  <c r="BG2768" i="1"/>
  <c r="BF2768" i="1"/>
  <c r="BE2768" i="1"/>
  <c r="BD2768" i="1"/>
  <c r="BC2768" i="1"/>
  <c r="BB2768" i="1"/>
  <c r="BA2768" i="1"/>
  <c r="AY2768" i="1"/>
  <c r="AX2768" i="1"/>
  <c r="AW2768" i="1"/>
  <c r="AV2768" i="1"/>
  <c r="AU2768" i="1"/>
  <c r="BI2764" i="1"/>
  <c r="BH2764" i="1"/>
  <c r="BG2764" i="1"/>
  <c r="BF2764" i="1"/>
  <c r="BE2764" i="1"/>
  <c r="BD2764" i="1"/>
  <c r="BC2764" i="1"/>
  <c r="BB2764" i="1"/>
  <c r="BA2764" i="1"/>
  <c r="AY2764" i="1"/>
  <c r="AX2764" i="1"/>
  <c r="AW2764" i="1"/>
  <c r="AV2764" i="1"/>
  <c r="AU2764" i="1"/>
  <c r="BI2760" i="1"/>
  <c r="BH2760" i="1"/>
  <c r="BG2760" i="1"/>
  <c r="BF2760" i="1"/>
  <c r="BE2760" i="1"/>
  <c r="BD2760" i="1"/>
  <c r="BC2760" i="1"/>
  <c r="BB2760" i="1"/>
  <c r="BA2760" i="1"/>
  <c r="AY2760" i="1"/>
  <c r="AX2760" i="1"/>
  <c r="AW2760" i="1"/>
  <c r="AV2760" i="1"/>
  <c r="AU2760" i="1"/>
  <c r="BI2754" i="1"/>
  <c r="BH2754" i="1"/>
  <c r="BG2754" i="1"/>
  <c r="BF2754" i="1"/>
  <c r="BE2754" i="1"/>
  <c r="BD2754" i="1"/>
  <c r="BC2754" i="1"/>
  <c r="BB2754" i="1"/>
  <c r="BA2754" i="1"/>
  <c r="AY2754" i="1"/>
  <c r="AX2754" i="1"/>
  <c r="AW2754" i="1"/>
  <c r="AV2754" i="1"/>
  <c r="AU2754" i="1"/>
  <c r="BI2750" i="1"/>
  <c r="BH2750" i="1"/>
  <c r="BG2750" i="1"/>
  <c r="BF2750" i="1"/>
  <c r="BE2750" i="1"/>
  <c r="BD2750" i="1"/>
  <c r="BC2750" i="1"/>
  <c r="BB2750" i="1"/>
  <c r="BA2750" i="1"/>
  <c r="AY2750" i="1"/>
  <c r="AX2750" i="1"/>
  <c r="AW2750" i="1"/>
  <c r="AV2750" i="1"/>
  <c r="AU2750" i="1"/>
  <c r="BI2742" i="1"/>
  <c r="BH2742" i="1"/>
  <c r="BG2742" i="1"/>
  <c r="BF2742" i="1"/>
  <c r="BE2742" i="1"/>
  <c r="BD2742" i="1"/>
  <c r="BC2742" i="1"/>
  <c r="BB2742" i="1"/>
  <c r="BA2742" i="1"/>
  <c r="AY2742" i="1"/>
  <c r="AX2742" i="1"/>
  <c r="AW2742" i="1"/>
  <c r="AV2742" i="1"/>
  <c r="AU2742" i="1"/>
  <c r="BI2738" i="1"/>
  <c r="BH2738" i="1"/>
  <c r="BG2738" i="1"/>
  <c r="BF2738" i="1"/>
  <c r="BE2738" i="1"/>
  <c r="BD2738" i="1"/>
  <c r="BC2738" i="1"/>
  <c r="BB2738" i="1"/>
  <c r="BA2738" i="1"/>
  <c r="AY2738" i="1"/>
  <c r="AX2738" i="1"/>
  <c r="AW2738" i="1"/>
  <c r="AV2738" i="1"/>
  <c r="AU2738" i="1"/>
  <c r="BI2729" i="1"/>
  <c r="BH2729" i="1"/>
  <c r="BG2729" i="1"/>
  <c r="BF2729" i="1"/>
  <c r="BE2729" i="1"/>
  <c r="BD2729" i="1"/>
  <c r="BC2729" i="1"/>
  <c r="BB2729" i="1"/>
  <c r="BA2729" i="1"/>
  <c r="AY2729" i="1"/>
  <c r="AX2729" i="1"/>
  <c r="AW2729" i="1"/>
  <c r="AV2729" i="1"/>
  <c r="AU2729" i="1"/>
  <c r="BI2723" i="1"/>
  <c r="BH2723" i="1"/>
  <c r="BG2723" i="1"/>
  <c r="BF2723" i="1"/>
  <c r="BE2723" i="1"/>
  <c r="BD2723" i="1"/>
  <c r="BC2723" i="1"/>
  <c r="BB2723" i="1"/>
  <c r="BA2723" i="1"/>
  <c r="AY2723" i="1"/>
  <c r="AX2723" i="1"/>
  <c r="AW2723" i="1"/>
  <c r="AV2723" i="1"/>
  <c r="AU2723" i="1"/>
  <c r="BI2720" i="1"/>
  <c r="BH2720" i="1"/>
  <c r="BG2720" i="1"/>
  <c r="BF2720" i="1"/>
  <c r="BE2720" i="1"/>
  <c r="BD2720" i="1"/>
  <c r="BC2720" i="1"/>
  <c r="BB2720" i="1"/>
  <c r="BA2720" i="1"/>
  <c r="AY2720" i="1"/>
  <c r="AX2720" i="1"/>
  <c r="AW2720" i="1"/>
  <c r="AV2720" i="1"/>
  <c r="AU2720" i="1"/>
  <c r="BI2714" i="1"/>
  <c r="BH2714" i="1"/>
  <c r="BG2714" i="1"/>
  <c r="BF2714" i="1"/>
  <c r="BE2714" i="1"/>
  <c r="BD2714" i="1"/>
  <c r="BC2714" i="1"/>
  <c r="BB2714" i="1"/>
  <c r="BA2714" i="1"/>
  <c r="AY2714" i="1"/>
  <c r="AX2714" i="1"/>
  <c r="AW2714" i="1"/>
  <c r="AV2714" i="1"/>
  <c r="AU2714" i="1"/>
  <c r="BI2711" i="1"/>
  <c r="BH2711" i="1"/>
  <c r="BG2711" i="1"/>
  <c r="BF2711" i="1"/>
  <c r="BE2711" i="1"/>
  <c r="BD2711" i="1"/>
  <c r="BC2711" i="1"/>
  <c r="BB2711" i="1"/>
  <c r="BA2711" i="1"/>
  <c r="AY2711" i="1"/>
  <c r="AX2711" i="1"/>
  <c r="AW2711" i="1"/>
  <c r="AV2711" i="1"/>
  <c r="AU2711" i="1"/>
  <c r="BI2707" i="1"/>
  <c r="BH2707" i="1"/>
  <c r="BG2707" i="1"/>
  <c r="BF2707" i="1"/>
  <c r="BE2707" i="1"/>
  <c r="BD2707" i="1"/>
  <c r="BC2707" i="1"/>
  <c r="BB2707" i="1"/>
  <c r="BA2707" i="1"/>
  <c r="AY2707" i="1"/>
  <c r="AX2707" i="1"/>
  <c r="AW2707" i="1"/>
  <c r="AV2707" i="1"/>
  <c r="AU2707" i="1"/>
  <c r="BI2701" i="1"/>
  <c r="BI2699" i="1" s="1"/>
  <c r="BH2701" i="1"/>
  <c r="BH2699" i="1" s="1"/>
  <c r="BG2701" i="1"/>
  <c r="BG2699" i="1" s="1"/>
  <c r="BF2701" i="1"/>
  <c r="BF2699" i="1" s="1"/>
  <c r="BE2701" i="1"/>
  <c r="BE2699" i="1" s="1"/>
  <c r="BD2701" i="1"/>
  <c r="BD2699" i="1" s="1"/>
  <c r="BC2701" i="1"/>
  <c r="BC2699" i="1" s="1"/>
  <c r="BB2701" i="1"/>
  <c r="BB2699" i="1" s="1"/>
  <c r="BA2701" i="1"/>
  <c r="AY2701" i="1"/>
  <c r="AY2699" i="1" s="1"/>
  <c r="AX2701" i="1"/>
  <c r="AX2699" i="1" s="1"/>
  <c r="AW2701" i="1"/>
  <c r="AW2699" i="1" s="1"/>
  <c r="AV2701" i="1"/>
  <c r="AV2699" i="1" s="1"/>
  <c r="AU2701" i="1"/>
  <c r="BI2677" i="1"/>
  <c r="BH2677" i="1"/>
  <c r="BG2677" i="1"/>
  <c r="BF2677" i="1"/>
  <c r="BE2677" i="1"/>
  <c r="BD2677" i="1"/>
  <c r="BC2677" i="1"/>
  <c r="BB2677" i="1"/>
  <c r="BA2677" i="1"/>
  <c r="AY2677" i="1"/>
  <c r="AX2677" i="1"/>
  <c r="AW2677" i="1"/>
  <c r="AV2677" i="1"/>
  <c r="AU2677" i="1"/>
  <c r="BI2673" i="1"/>
  <c r="BH2673" i="1"/>
  <c r="BG2673" i="1"/>
  <c r="BF2673" i="1"/>
  <c r="BE2673" i="1"/>
  <c r="BD2673" i="1"/>
  <c r="BC2673" i="1"/>
  <c r="BB2673" i="1"/>
  <c r="BA2673" i="1"/>
  <c r="AY2673" i="1"/>
  <c r="AX2673" i="1"/>
  <c r="AW2673" i="1"/>
  <c r="AV2673" i="1"/>
  <c r="AU2673" i="1"/>
  <c r="BI2669" i="1"/>
  <c r="BI2668" i="1" s="1"/>
  <c r="BH2669" i="1"/>
  <c r="BH2668" i="1" s="1"/>
  <c r="BG2669" i="1"/>
  <c r="BG2668" i="1" s="1"/>
  <c r="BF2669" i="1"/>
  <c r="BF2668" i="1" s="1"/>
  <c r="BE2669" i="1"/>
  <c r="BE2668" i="1" s="1"/>
  <c r="BD2669" i="1"/>
  <c r="BD2668" i="1" s="1"/>
  <c r="BC2669" i="1"/>
  <c r="BC2668" i="1" s="1"/>
  <c r="BB2669" i="1"/>
  <c r="BB2668" i="1" s="1"/>
  <c r="BA2669" i="1"/>
  <c r="AY2669" i="1"/>
  <c r="AY2668" i="1" s="1"/>
  <c r="AX2669" i="1"/>
  <c r="AX2668" i="1" s="1"/>
  <c r="AW2669" i="1"/>
  <c r="AW2668" i="1" s="1"/>
  <c r="AV2669" i="1"/>
  <c r="AV2668" i="1" s="1"/>
  <c r="AU2669" i="1"/>
  <c r="BI2664" i="1"/>
  <c r="BH2664" i="1"/>
  <c r="BG2664" i="1"/>
  <c r="BF2664" i="1"/>
  <c r="BE2664" i="1"/>
  <c r="BD2664" i="1"/>
  <c r="BC2664" i="1"/>
  <c r="BB2664" i="1"/>
  <c r="BA2664" i="1"/>
  <c r="AY2664" i="1"/>
  <c r="AX2664" i="1"/>
  <c r="AW2664" i="1"/>
  <c r="AV2664" i="1"/>
  <c r="AU2664" i="1"/>
  <c r="BI2653" i="1"/>
  <c r="BH2653" i="1"/>
  <c r="BG2653" i="1"/>
  <c r="BF2653" i="1"/>
  <c r="BE2653" i="1"/>
  <c r="BD2653" i="1"/>
  <c r="BC2653" i="1"/>
  <c r="BB2653" i="1"/>
  <c r="BA2653" i="1"/>
  <c r="AY2653" i="1"/>
  <c r="AX2653" i="1"/>
  <c r="AW2653" i="1"/>
  <c r="AV2653" i="1"/>
  <c r="AU2653" i="1"/>
  <c r="BI2647" i="1"/>
  <c r="BI2645" i="1" s="1"/>
  <c r="BH2647" i="1"/>
  <c r="BH2645" i="1" s="1"/>
  <c r="BG2647" i="1"/>
  <c r="BG2645" i="1" s="1"/>
  <c r="BF2647" i="1"/>
  <c r="BF2645" i="1" s="1"/>
  <c r="BE2647" i="1"/>
  <c r="BE2645" i="1" s="1"/>
  <c r="BD2647" i="1"/>
  <c r="BD2645" i="1" s="1"/>
  <c r="BC2647" i="1"/>
  <c r="BC2645" i="1" s="1"/>
  <c r="BB2647" i="1"/>
  <c r="BB2645" i="1" s="1"/>
  <c r="BA2647" i="1"/>
  <c r="AY2647" i="1"/>
  <c r="AY2645" i="1" s="1"/>
  <c r="AX2647" i="1"/>
  <c r="AX2645" i="1" s="1"/>
  <c r="AW2647" i="1"/>
  <c r="AW2645" i="1" s="1"/>
  <c r="AV2647" i="1"/>
  <c r="AV2645" i="1" s="1"/>
  <c r="AU2647" i="1"/>
  <c r="BI2626" i="1"/>
  <c r="BI2625" i="1" s="1"/>
  <c r="BH2626" i="1"/>
  <c r="BH2625" i="1" s="1"/>
  <c r="BG2626" i="1"/>
  <c r="BG2625" i="1" s="1"/>
  <c r="BF2626" i="1"/>
  <c r="BF2625" i="1" s="1"/>
  <c r="BE2626" i="1"/>
  <c r="BE2625" i="1" s="1"/>
  <c r="BD2626" i="1"/>
  <c r="BD2625" i="1" s="1"/>
  <c r="BC2626" i="1"/>
  <c r="BC2625" i="1" s="1"/>
  <c r="BB2626" i="1"/>
  <c r="BB2625" i="1" s="1"/>
  <c r="BA2626" i="1"/>
  <c r="AY2626" i="1"/>
  <c r="AY2625" i="1" s="1"/>
  <c r="AX2626" i="1"/>
  <c r="AX2625" i="1" s="1"/>
  <c r="AW2626" i="1"/>
  <c r="AW2625" i="1" s="1"/>
  <c r="AV2626" i="1"/>
  <c r="AV2625" i="1" s="1"/>
  <c r="AU2626" i="1"/>
  <c r="BI2622" i="1"/>
  <c r="BI2621" i="1" s="1"/>
  <c r="BI2620" i="1" s="1"/>
  <c r="BH2622" i="1"/>
  <c r="BG2622" i="1"/>
  <c r="BF2622" i="1"/>
  <c r="BF2621" i="1" s="1"/>
  <c r="BF2620" i="1" s="1"/>
  <c r="BE2622" i="1"/>
  <c r="BE2621" i="1" s="1"/>
  <c r="BE2620" i="1" s="1"/>
  <c r="BD2622" i="1"/>
  <c r="BD2621" i="1" s="1"/>
  <c r="BD2620" i="1" s="1"/>
  <c r="BC2622" i="1"/>
  <c r="BC2621" i="1" s="1"/>
  <c r="BC2620" i="1" s="1"/>
  <c r="BB2622" i="1"/>
  <c r="BA2622" i="1"/>
  <c r="AY2622" i="1"/>
  <c r="AY2621" i="1" s="1"/>
  <c r="AY2620" i="1" s="1"/>
  <c r="AX2622" i="1"/>
  <c r="AW2622" i="1"/>
  <c r="AW2621" i="1" s="1"/>
  <c r="AW2620" i="1" s="1"/>
  <c r="AV2622" i="1"/>
  <c r="AU2622" i="1"/>
  <c r="BI2616" i="1"/>
  <c r="BI2607" i="1" s="1"/>
  <c r="BH2616" i="1"/>
  <c r="BH2607" i="1" s="1"/>
  <c r="BG2616" i="1"/>
  <c r="BG2607" i="1" s="1"/>
  <c r="BF2616" i="1"/>
  <c r="BF2607" i="1" s="1"/>
  <c r="BE2616" i="1"/>
  <c r="BE2607" i="1" s="1"/>
  <c r="BD2616" i="1"/>
  <c r="BD2607" i="1" s="1"/>
  <c r="BC2616" i="1"/>
  <c r="BC2607" i="1" s="1"/>
  <c r="BB2616" i="1"/>
  <c r="BB2607" i="1" s="1"/>
  <c r="BA2616" i="1"/>
  <c r="AY2616" i="1"/>
  <c r="AY2607" i="1" s="1"/>
  <c r="AX2616" i="1"/>
  <c r="AX2607" i="1" s="1"/>
  <c r="AW2616" i="1"/>
  <c r="AW2607" i="1" s="1"/>
  <c r="AV2616" i="1"/>
  <c r="AV2607" i="1" s="1"/>
  <c r="AU2616" i="1"/>
  <c r="BI2605" i="1"/>
  <c r="BH2605" i="1"/>
  <c r="BG2605" i="1"/>
  <c r="BF2605" i="1"/>
  <c r="BE2605" i="1"/>
  <c r="BD2605" i="1"/>
  <c r="BC2605" i="1"/>
  <c r="BB2605" i="1"/>
  <c r="BA2605" i="1"/>
  <c r="AY2605" i="1"/>
  <c r="AX2605" i="1"/>
  <c r="AW2605" i="1"/>
  <c r="AV2605" i="1"/>
  <c r="AU2605" i="1"/>
  <c r="BI2599" i="1"/>
  <c r="BI2597" i="1" s="1"/>
  <c r="BH2599" i="1"/>
  <c r="BH2597" i="1" s="1"/>
  <c r="BG2599" i="1"/>
  <c r="BG2597" i="1" s="1"/>
  <c r="BF2599" i="1"/>
  <c r="BF2597" i="1" s="1"/>
  <c r="BE2599" i="1"/>
  <c r="BE2597" i="1" s="1"/>
  <c r="BD2599" i="1"/>
  <c r="BD2597" i="1" s="1"/>
  <c r="BC2599" i="1"/>
  <c r="BC2597" i="1" s="1"/>
  <c r="BB2599" i="1"/>
  <c r="BB2597" i="1" s="1"/>
  <c r="BA2599" i="1"/>
  <c r="AY2599" i="1"/>
  <c r="AY2597" i="1" s="1"/>
  <c r="AX2599" i="1"/>
  <c r="AX2597" i="1" s="1"/>
  <c r="AW2599" i="1"/>
  <c r="AW2597" i="1" s="1"/>
  <c r="AV2599" i="1"/>
  <c r="AV2597" i="1" s="1"/>
  <c r="AU2599" i="1"/>
  <c r="BI2580" i="1"/>
  <c r="BI2579" i="1" s="1"/>
  <c r="BH2580" i="1"/>
  <c r="BH2579" i="1" s="1"/>
  <c r="BG2580" i="1"/>
  <c r="BG2579" i="1" s="1"/>
  <c r="BF2580" i="1"/>
  <c r="BF2579" i="1" s="1"/>
  <c r="BE2580" i="1"/>
  <c r="BE2579" i="1" s="1"/>
  <c r="BD2580" i="1"/>
  <c r="BD2579" i="1" s="1"/>
  <c r="BC2580" i="1"/>
  <c r="BC2579" i="1" s="1"/>
  <c r="BB2580" i="1"/>
  <c r="BB2579" i="1" s="1"/>
  <c r="BA2580" i="1"/>
  <c r="AY2580" i="1"/>
  <c r="AY2579" i="1" s="1"/>
  <c r="AX2580" i="1"/>
  <c r="AX2579" i="1" s="1"/>
  <c r="AW2580" i="1"/>
  <c r="AW2579" i="1" s="1"/>
  <c r="AV2580" i="1"/>
  <c r="AV2579" i="1" s="1"/>
  <c r="AU2580" i="1"/>
  <c r="BI2576" i="1"/>
  <c r="BI2575" i="1" s="1"/>
  <c r="BI2574" i="1" s="1"/>
  <c r="BH2576" i="1"/>
  <c r="BH2575" i="1" s="1"/>
  <c r="BH2574" i="1" s="1"/>
  <c r="BG2576" i="1"/>
  <c r="BG2575" i="1" s="1"/>
  <c r="BG2574" i="1" s="1"/>
  <c r="BF2576" i="1"/>
  <c r="BF2575" i="1" s="1"/>
  <c r="BF2574" i="1" s="1"/>
  <c r="BE2576" i="1"/>
  <c r="BE2575" i="1" s="1"/>
  <c r="BE2574" i="1" s="1"/>
  <c r="BD2576" i="1"/>
  <c r="BD2575" i="1" s="1"/>
  <c r="BD2574" i="1" s="1"/>
  <c r="BC2576" i="1"/>
  <c r="BC2575" i="1" s="1"/>
  <c r="BC2574" i="1" s="1"/>
  <c r="BB2576" i="1"/>
  <c r="BB2575" i="1" s="1"/>
  <c r="BB2574" i="1" s="1"/>
  <c r="BA2576" i="1"/>
  <c r="AY2576" i="1"/>
  <c r="AY2575" i="1" s="1"/>
  <c r="AY2574" i="1" s="1"/>
  <c r="AX2576" i="1"/>
  <c r="AX2575" i="1" s="1"/>
  <c r="AX2574" i="1" s="1"/>
  <c r="AW2576" i="1"/>
  <c r="AV2576" i="1"/>
  <c r="AV2575" i="1" s="1"/>
  <c r="AV2574" i="1" s="1"/>
  <c r="AU2576" i="1"/>
  <c r="BI2570" i="1"/>
  <c r="BI2561" i="1" s="1"/>
  <c r="BH2570" i="1"/>
  <c r="BH2561" i="1" s="1"/>
  <c r="BG2570" i="1"/>
  <c r="BG2561" i="1" s="1"/>
  <c r="BF2570" i="1"/>
  <c r="BF2561" i="1" s="1"/>
  <c r="BE2570" i="1"/>
  <c r="BE2561" i="1" s="1"/>
  <c r="BD2570" i="1"/>
  <c r="BD2561" i="1" s="1"/>
  <c r="BC2570" i="1"/>
  <c r="BC2561" i="1" s="1"/>
  <c r="BB2570" i="1"/>
  <c r="BB2561" i="1" s="1"/>
  <c r="BA2570" i="1"/>
  <c r="AY2570" i="1"/>
  <c r="AY2561" i="1" s="1"/>
  <c r="AX2570" i="1"/>
  <c r="AX2561" i="1" s="1"/>
  <c r="AW2570" i="1"/>
  <c r="AW2561" i="1" s="1"/>
  <c r="AV2570" i="1"/>
  <c r="AV2561" i="1" s="1"/>
  <c r="AU2570" i="1"/>
  <c r="BI2559" i="1"/>
  <c r="BH2559" i="1"/>
  <c r="BG2559" i="1"/>
  <c r="BF2559" i="1"/>
  <c r="BE2559" i="1"/>
  <c r="BD2559" i="1"/>
  <c r="BC2559" i="1"/>
  <c r="BB2559" i="1"/>
  <c r="BA2559" i="1"/>
  <c r="AY2559" i="1"/>
  <c r="AX2559" i="1"/>
  <c r="AW2559" i="1"/>
  <c r="AV2559" i="1"/>
  <c r="AU2559" i="1"/>
  <c r="BI2553" i="1"/>
  <c r="BI2551" i="1" s="1"/>
  <c r="BH2553" i="1"/>
  <c r="BH2551" i="1" s="1"/>
  <c r="BG2553" i="1"/>
  <c r="BG2551" i="1" s="1"/>
  <c r="BF2553" i="1"/>
  <c r="BF2551" i="1" s="1"/>
  <c r="BE2553" i="1"/>
  <c r="BE2551" i="1" s="1"/>
  <c r="BD2553" i="1"/>
  <c r="BD2551" i="1" s="1"/>
  <c r="BC2553" i="1"/>
  <c r="BC2551" i="1" s="1"/>
  <c r="BB2553" i="1"/>
  <c r="BB2551" i="1" s="1"/>
  <c r="BA2553" i="1"/>
  <c r="AY2553" i="1"/>
  <c r="AY2551" i="1" s="1"/>
  <c r="AX2553" i="1"/>
  <c r="AX2551" i="1" s="1"/>
  <c r="AW2553" i="1"/>
  <c r="AW2551" i="1" s="1"/>
  <c r="AV2553" i="1"/>
  <c r="AV2551" i="1" s="1"/>
  <c r="AU2553" i="1"/>
  <c r="BI2540" i="1"/>
  <c r="BH2540" i="1"/>
  <c r="BG2540" i="1"/>
  <c r="BF2540" i="1"/>
  <c r="BE2540" i="1"/>
  <c r="BD2540" i="1"/>
  <c r="BC2540" i="1"/>
  <c r="BB2540" i="1"/>
  <c r="BA2540" i="1"/>
  <c r="AY2540" i="1"/>
  <c r="AX2540" i="1"/>
  <c r="AW2540" i="1"/>
  <c r="AV2540" i="1"/>
  <c r="AU2540" i="1"/>
  <c r="BI2539" i="1"/>
  <c r="BI2357" i="1" s="1"/>
  <c r="BH2539" i="1"/>
  <c r="BH2357" i="1" s="1"/>
  <c r="BG2539" i="1"/>
  <c r="BG2357" i="1" s="1"/>
  <c r="BF2539" i="1"/>
  <c r="BF2357" i="1" s="1"/>
  <c r="BE2539" i="1"/>
  <c r="BE2357" i="1" s="1"/>
  <c r="BD2539" i="1"/>
  <c r="BC2539" i="1"/>
  <c r="BC2357" i="1" s="1"/>
  <c r="BB2539" i="1"/>
  <c r="BB2357" i="1" s="1"/>
  <c r="BA2539" i="1"/>
  <c r="AY2539" i="1"/>
  <c r="AY2357" i="1" s="1"/>
  <c r="AX2539" i="1"/>
  <c r="AW2539" i="1"/>
  <c r="AW2357" i="1" s="1"/>
  <c r="AV2539" i="1"/>
  <c r="AV2357" i="1" s="1"/>
  <c r="AU2539" i="1"/>
  <c r="BI2532" i="1"/>
  <c r="BI2531" i="1" s="1"/>
  <c r="BH2532" i="1"/>
  <c r="BH2531" i="1" s="1"/>
  <c r="BG2532" i="1"/>
  <c r="BG2531" i="1" s="1"/>
  <c r="BF2532" i="1"/>
  <c r="BF2531" i="1" s="1"/>
  <c r="BE2532" i="1"/>
  <c r="BE2531" i="1" s="1"/>
  <c r="BD2532" i="1"/>
  <c r="BD2531" i="1" s="1"/>
  <c r="BC2532" i="1"/>
  <c r="BC2531" i="1" s="1"/>
  <c r="BB2532" i="1"/>
  <c r="BB2531" i="1" s="1"/>
  <c r="BA2532" i="1"/>
  <c r="AY2532" i="1"/>
  <c r="AY2531" i="1" s="1"/>
  <c r="AX2532" i="1"/>
  <c r="AX2531" i="1" s="1"/>
  <c r="AW2532" i="1"/>
  <c r="AW2531" i="1" s="1"/>
  <c r="AV2532" i="1"/>
  <c r="AV2531" i="1" s="1"/>
  <c r="AU2532" i="1"/>
  <c r="BI2529" i="1"/>
  <c r="BI2528" i="1" s="1"/>
  <c r="BH2529" i="1"/>
  <c r="BH2528" i="1" s="1"/>
  <c r="BG2529" i="1"/>
  <c r="BG2528" i="1" s="1"/>
  <c r="BF2529" i="1"/>
  <c r="BF2528" i="1" s="1"/>
  <c r="BE2529" i="1"/>
  <c r="BE2528" i="1" s="1"/>
  <c r="BD2529" i="1"/>
  <c r="BD2528" i="1" s="1"/>
  <c r="BC2529" i="1"/>
  <c r="BC2528" i="1" s="1"/>
  <c r="BB2529" i="1"/>
  <c r="BB2528" i="1" s="1"/>
  <c r="BA2529" i="1"/>
  <c r="AY2529" i="1"/>
  <c r="AY2528" i="1" s="1"/>
  <c r="AX2529" i="1"/>
  <c r="AX2528" i="1" s="1"/>
  <c r="AW2529" i="1"/>
  <c r="AW2528" i="1" s="1"/>
  <c r="AV2529" i="1"/>
  <c r="AV2528" i="1" s="1"/>
  <c r="AU2529" i="1"/>
  <c r="BI2524" i="1"/>
  <c r="BI2515" i="1" s="1"/>
  <c r="BH2524" i="1"/>
  <c r="BH2515" i="1" s="1"/>
  <c r="BG2524" i="1"/>
  <c r="BG2515" i="1" s="1"/>
  <c r="BF2524" i="1"/>
  <c r="BF2515" i="1" s="1"/>
  <c r="BE2524" i="1"/>
  <c r="BE2515" i="1" s="1"/>
  <c r="BD2524" i="1"/>
  <c r="BD2515" i="1" s="1"/>
  <c r="BC2524" i="1"/>
  <c r="BC2515" i="1" s="1"/>
  <c r="BB2524" i="1"/>
  <c r="BB2515" i="1" s="1"/>
  <c r="BA2524" i="1"/>
  <c r="AY2524" i="1"/>
  <c r="AY2515" i="1" s="1"/>
  <c r="AX2524" i="1"/>
  <c r="AX2515" i="1" s="1"/>
  <c r="AW2524" i="1"/>
  <c r="AW2515" i="1" s="1"/>
  <c r="AV2524" i="1"/>
  <c r="AV2515" i="1" s="1"/>
  <c r="AU2524" i="1"/>
  <c r="BI2513" i="1"/>
  <c r="BH2513" i="1"/>
  <c r="BG2513" i="1"/>
  <c r="BF2513" i="1"/>
  <c r="BE2513" i="1"/>
  <c r="BD2513" i="1"/>
  <c r="BC2513" i="1"/>
  <c r="BB2513" i="1"/>
  <c r="BA2513" i="1"/>
  <c r="AY2513" i="1"/>
  <c r="AX2513" i="1"/>
  <c r="AW2513" i="1"/>
  <c r="AV2513" i="1"/>
  <c r="AU2513" i="1"/>
  <c r="BI2507" i="1"/>
  <c r="BI2505" i="1" s="1"/>
  <c r="BH2507" i="1"/>
  <c r="BH2505" i="1" s="1"/>
  <c r="BG2507" i="1"/>
  <c r="BG2505" i="1" s="1"/>
  <c r="BF2507" i="1"/>
  <c r="BF2505" i="1" s="1"/>
  <c r="BE2507" i="1"/>
  <c r="BE2505" i="1" s="1"/>
  <c r="BD2507" i="1"/>
  <c r="BD2505" i="1" s="1"/>
  <c r="BC2507" i="1"/>
  <c r="BC2505" i="1" s="1"/>
  <c r="BB2507" i="1"/>
  <c r="BB2505" i="1" s="1"/>
  <c r="BA2507" i="1"/>
  <c r="AY2507" i="1"/>
  <c r="AY2505" i="1" s="1"/>
  <c r="AX2507" i="1"/>
  <c r="AX2505" i="1" s="1"/>
  <c r="AW2507" i="1"/>
  <c r="AW2505" i="1" s="1"/>
  <c r="AV2507" i="1"/>
  <c r="AV2505" i="1" s="1"/>
  <c r="AU2507" i="1"/>
  <c r="BI2486" i="1"/>
  <c r="BI2485" i="1" s="1"/>
  <c r="BH2486" i="1"/>
  <c r="BH2485" i="1" s="1"/>
  <c r="BG2486" i="1"/>
  <c r="BG2485" i="1" s="1"/>
  <c r="BF2486" i="1"/>
  <c r="BF2485" i="1" s="1"/>
  <c r="BE2486" i="1"/>
  <c r="BE2485" i="1" s="1"/>
  <c r="BD2486" i="1"/>
  <c r="BD2485" i="1" s="1"/>
  <c r="BC2486" i="1"/>
  <c r="BC2485" i="1" s="1"/>
  <c r="BB2486" i="1"/>
  <c r="BB2485" i="1" s="1"/>
  <c r="BA2486" i="1"/>
  <c r="AY2486" i="1"/>
  <c r="AY2485" i="1" s="1"/>
  <c r="AX2486" i="1"/>
  <c r="AX2485" i="1" s="1"/>
  <c r="AW2486" i="1"/>
  <c r="AW2485" i="1" s="1"/>
  <c r="AV2486" i="1"/>
  <c r="AV2485" i="1" s="1"/>
  <c r="AU2486" i="1"/>
  <c r="BI2483" i="1"/>
  <c r="BI2482" i="1" s="1"/>
  <c r="BH2483" i="1"/>
  <c r="BH2482" i="1" s="1"/>
  <c r="BG2483" i="1"/>
  <c r="BG2482" i="1" s="1"/>
  <c r="BF2483" i="1"/>
  <c r="BF2482" i="1" s="1"/>
  <c r="BE2483" i="1"/>
  <c r="BE2482" i="1" s="1"/>
  <c r="BD2483" i="1"/>
  <c r="BD2482" i="1" s="1"/>
  <c r="BC2483" i="1"/>
  <c r="BC2482" i="1" s="1"/>
  <c r="BB2483" i="1"/>
  <c r="BB2482" i="1" s="1"/>
  <c r="BA2483" i="1"/>
  <c r="AY2483" i="1"/>
  <c r="AY2482" i="1" s="1"/>
  <c r="AX2483" i="1"/>
  <c r="AX2482" i="1" s="1"/>
  <c r="AW2483" i="1"/>
  <c r="AW2482" i="1" s="1"/>
  <c r="AV2483" i="1"/>
  <c r="AV2482" i="1" s="1"/>
  <c r="AU2483" i="1"/>
  <c r="BI2478" i="1"/>
  <c r="BI2469" i="1" s="1"/>
  <c r="BH2478" i="1"/>
  <c r="BH2469" i="1" s="1"/>
  <c r="BG2478" i="1"/>
  <c r="BG2469" i="1" s="1"/>
  <c r="BF2478" i="1"/>
  <c r="BF2469" i="1" s="1"/>
  <c r="BE2478" i="1"/>
  <c r="BE2469" i="1" s="1"/>
  <c r="BD2478" i="1"/>
  <c r="BD2469" i="1" s="1"/>
  <c r="BC2478" i="1"/>
  <c r="BC2469" i="1" s="1"/>
  <c r="BB2478" i="1"/>
  <c r="BB2469" i="1" s="1"/>
  <c r="BA2478" i="1"/>
  <c r="AY2478" i="1"/>
  <c r="AY2469" i="1" s="1"/>
  <c r="AX2478" i="1"/>
  <c r="AX2469" i="1" s="1"/>
  <c r="AW2478" i="1"/>
  <c r="AV2478" i="1"/>
  <c r="AV2469" i="1" s="1"/>
  <c r="AU2478" i="1"/>
  <c r="BI2467" i="1"/>
  <c r="BH2467" i="1"/>
  <c r="BG2467" i="1"/>
  <c r="BF2467" i="1"/>
  <c r="BE2467" i="1"/>
  <c r="BD2467" i="1"/>
  <c r="BC2467" i="1"/>
  <c r="BB2467" i="1"/>
  <c r="BA2467" i="1"/>
  <c r="AY2467" i="1"/>
  <c r="AX2467" i="1"/>
  <c r="AW2467" i="1"/>
  <c r="AV2467" i="1"/>
  <c r="AU2467" i="1"/>
  <c r="BI2462" i="1"/>
  <c r="BI2460" i="1" s="1"/>
  <c r="BH2462" i="1"/>
  <c r="BH2460" i="1" s="1"/>
  <c r="BG2462" i="1"/>
  <c r="BG2460" i="1" s="1"/>
  <c r="BF2462" i="1"/>
  <c r="BF2460" i="1" s="1"/>
  <c r="BE2462" i="1"/>
  <c r="BE2460" i="1" s="1"/>
  <c r="BD2462" i="1"/>
  <c r="BD2460" i="1" s="1"/>
  <c r="BC2462" i="1"/>
  <c r="BC2460" i="1" s="1"/>
  <c r="BB2462" i="1"/>
  <c r="BB2460" i="1" s="1"/>
  <c r="BA2462" i="1"/>
  <c r="AY2462" i="1"/>
  <c r="AY2460" i="1" s="1"/>
  <c r="AX2462" i="1"/>
  <c r="AX2460" i="1" s="1"/>
  <c r="AW2462" i="1"/>
  <c r="AW2460" i="1" s="1"/>
  <c r="AV2462" i="1"/>
  <c r="AV2460" i="1" s="1"/>
  <c r="AU2462" i="1"/>
  <c r="BI2441" i="1"/>
  <c r="BI2440" i="1" s="1"/>
  <c r="BH2441" i="1"/>
  <c r="BH2440" i="1" s="1"/>
  <c r="BG2441" i="1"/>
  <c r="BG2440" i="1" s="1"/>
  <c r="BF2441" i="1"/>
  <c r="BF2440" i="1" s="1"/>
  <c r="BE2441" i="1"/>
  <c r="BE2440" i="1" s="1"/>
  <c r="BD2441" i="1"/>
  <c r="BD2440" i="1" s="1"/>
  <c r="BC2441" i="1"/>
  <c r="BC2440" i="1" s="1"/>
  <c r="BB2441" i="1"/>
  <c r="BB2440" i="1" s="1"/>
  <c r="BA2441" i="1"/>
  <c r="AY2441" i="1"/>
  <c r="AY2440" i="1" s="1"/>
  <c r="AX2441" i="1"/>
  <c r="AX2440" i="1" s="1"/>
  <c r="AW2441" i="1"/>
  <c r="AW2440" i="1" s="1"/>
  <c r="AV2441" i="1"/>
  <c r="AV2440" i="1" s="1"/>
  <c r="AU2441" i="1"/>
  <c r="BI2438" i="1"/>
  <c r="BI2437" i="1" s="1"/>
  <c r="BH2438" i="1"/>
  <c r="BH2437" i="1" s="1"/>
  <c r="BG2438" i="1"/>
  <c r="BG2437" i="1" s="1"/>
  <c r="BF2438" i="1"/>
  <c r="BF2437" i="1" s="1"/>
  <c r="BE2438" i="1"/>
  <c r="BE2437" i="1" s="1"/>
  <c r="BD2438" i="1"/>
  <c r="BD2437" i="1" s="1"/>
  <c r="BC2438" i="1"/>
  <c r="BC2437" i="1" s="1"/>
  <c r="BB2438" i="1"/>
  <c r="BB2437" i="1" s="1"/>
  <c r="BA2438" i="1"/>
  <c r="AY2438" i="1"/>
  <c r="AY2437" i="1" s="1"/>
  <c r="AX2438" i="1"/>
  <c r="AX2437" i="1" s="1"/>
  <c r="AW2438" i="1"/>
  <c r="AW2437" i="1" s="1"/>
  <c r="AV2438" i="1"/>
  <c r="AV2437" i="1" s="1"/>
  <c r="AU2438" i="1"/>
  <c r="BI2433" i="1"/>
  <c r="BI2424" i="1" s="1"/>
  <c r="BH2433" i="1"/>
  <c r="BH2424" i="1" s="1"/>
  <c r="BG2433" i="1"/>
  <c r="BG2424" i="1" s="1"/>
  <c r="BF2433" i="1"/>
  <c r="BF2424" i="1" s="1"/>
  <c r="BE2433" i="1"/>
  <c r="BE2424" i="1" s="1"/>
  <c r="BD2433" i="1"/>
  <c r="BD2424" i="1" s="1"/>
  <c r="BC2433" i="1"/>
  <c r="BC2424" i="1" s="1"/>
  <c r="BB2433" i="1"/>
  <c r="BA2433" i="1"/>
  <c r="AY2433" i="1"/>
  <c r="AY2424" i="1" s="1"/>
  <c r="AX2433" i="1"/>
  <c r="AX2424" i="1" s="1"/>
  <c r="AW2433" i="1"/>
  <c r="AW2424" i="1" s="1"/>
  <c r="AV2433" i="1"/>
  <c r="AV2424" i="1" s="1"/>
  <c r="AU2433" i="1"/>
  <c r="BI2422" i="1"/>
  <c r="BH2422" i="1"/>
  <c r="BG2422" i="1"/>
  <c r="BF2422" i="1"/>
  <c r="BE2422" i="1"/>
  <c r="BD2422" i="1"/>
  <c r="BC2422" i="1"/>
  <c r="BB2422" i="1"/>
  <c r="BA2422" i="1"/>
  <c r="AY2422" i="1"/>
  <c r="AX2422" i="1"/>
  <c r="AW2422" i="1"/>
  <c r="AV2422" i="1"/>
  <c r="AU2422" i="1"/>
  <c r="BI2416" i="1"/>
  <c r="BI2414" i="1" s="1"/>
  <c r="BH2416" i="1"/>
  <c r="BH2414" i="1" s="1"/>
  <c r="BG2416" i="1"/>
  <c r="BG2414" i="1" s="1"/>
  <c r="BF2416" i="1"/>
  <c r="BF2414" i="1" s="1"/>
  <c r="BE2416" i="1"/>
  <c r="BE2414" i="1" s="1"/>
  <c r="BD2416" i="1"/>
  <c r="BD2414" i="1" s="1"/>
  <c r="BC2416" i="1"/>
  <c r="BC2414" i="1" s="1"/>
  <c r="BB2416" i="1"/>
  <c r="BB2414" i="1" s="1"/>
  <c r="BA2416" i="1"/>
  <c r="AY2416" i="1"/>
  <c r="AY2414" i="1" s="1"/>
  <c r="AX2416" i="1"/>
  <c r="AX2414" i="1" s="1"/>
  <c r="AW2416" i="1"/>
  <c r="AW2414" i="1" s="1"/>
  <c r="AV2416" i="1"/>
  <c r="AV2414" i="1" s="1"/>
  <c r="AU2416" i="1"/>
  <c r="BI2398" i="1"/>
  <c r="BI2397" i="1" s="1"/>
  <c r="BH2398" i="1"/>
  <c r="BH2397" i="1" s="1"/>
  <c r="BG2398" i="1"/>
  <c r="BG2397" i="1" s="1"/>
  <c r="BF2398" i="1"/>
  <c r="BF2397" i="1" s="1"/>
  <c r="BE2398" i="1"/>
  <c r="BE2397" i="1" s="1"/>
  <c r="BD2398" i="1"/>
  <c r="BD2397" i="1" s="1"/>
  <c r="BC2398" i="1"/>
  <c r="BC2397" i="1" s="1"/>
  <c r="BB2398" i="1"/>
  <c r="BB2397" i="1" s="1"/>
  <c r="BA2398" i="1"/>
  <c r="AY2398" i="1"/>
  <c r="AY2397" i="1" s="1"/>
  <c r="AX2398" i="1"/>
  <c r="AX2397" i="1" s="1"/>
  <c r="AW2398" i="1"/>
  <c r="AW2397" i="1" s="1"/>
  <c r="AV2398" i="1"/>
  <c r="AV2397" i="1" s="1"/>
  <c r="AU2398" i="1"/>
  <c r="BI2394" i="1"/>
  <c r="BI2392" i="1" s="1"/>
  <c r="BI2391" i="1" s="1"/>
  <c r="BH2394" i="1"/>
  <c r="BH2392" i="1" s="1"/>
  <c r="BH2391" i="1" s="1"/>
  <c r="BG2394" i="1"/>
  <c r="BG2392" i="1" s="1"/>
  <c r="BG2391" i="1" s="1"/>
  <c r="BF2394" i="1"/>
  <c r="BE2394" i="1"/>
  <c r="BE2392" i="1" s="1"/>
  <c r="BE2391" i="1" s="1"/>
  <c r="BD2394" i="1"/>
  <c r="BC2394" i="1"/>
  <c r="BC2392" i="1" s="1"/>
  <c r="BC2391" i="1" s="1"/>
  <c r="BB2394" i="1"/>
  <c r="BB2392" i="1" s="1"/>
  <c r="BB2391" i="1" s="1"/>
  <c r="BA2394" i="1"/>
  <c r="AY2394" i="1"/>
  <c r="AX2394" i="1"/>
  <c r="AX2392" i="1" s="1"/>
  <c r="AX2391" i="1" s="1"/>
  <c r="AW2394" i="1"/>
  <c r="AW2392" i="1" s="1"/>
  <c r="AW2391" i="1" s="1"/>
  <c r="AV2394" i="1"/>
  <c r="AV2392" i="1" s="1"/>
  <c r="AV2391" i="1" s="1"/>
  <c r="AU2394" i="1"/>
  <c r="BI2387" i="1"/>
  <c r="BI2378" i="1" s="1"/>
  <c r="BH2387" i="1"/>
  <c r="BH2378" i="1" s="1"/>
  <c r="BG2387" i="1"/>
  <c r="BG2378" i="1" s="1"/>
  <c r="BF2387" i="1"/>
  <c r="BF2378" i="1" s="1"/>
  <c r="BE2387" i="1"/>
  <c r="BE2378" i="1" s="1"/>
  <c r="BD2387" i="1"/>
  <c r="BC2387" i="1"/>
  <c r="BC2378" i="1" s="1"/>
  <c r="BB2387" i="1"/>
  <c r="BB2378" i="1" s="1"/>
  <c r="BA2387" i="1"/>
  <c r="AY2387" i="1"/>
  <c r="AX2387" i="1"/>
  <c r="AW2387" i="1"/>
  <c r="AW2378" i="1" s="1"/>
  <c r="AV2387" i="1"/>
  <c r="AV2378" i="1" s="1"/>
  <c r="AU2387" i="1"/>
  <c r="BI2376" i="1"/>
  <c r="BH2376" i="1"/>
  <c r="BG2376" i="1"/>
  <c r="BF2376" i="1"/>
  <c r="BE2376" i="1"/>
  <c r="BD2376" i="1"/>
  <c r="BC2376" i="1"/>
  <c r="BB2376" i="1"/>
  <c r="BA2376" i="1"/>
  <c r="AY2376" i="1"/>
  <c r="AX2376" i="1"/>
  <c r="AW2376" i="1"/>
  <c r="AV2376" i="1"/>
  <c r="AU2376" i="1"/>
  <c r="BI2370" i="1"/>
  <c r="BI2368" i="1" s="1"/>
  <c r="BH2370" i="1"/>
  <c r="BH2368" i="1" s="1"/>
  <c r="BG2370" i="1"/>
  <c r="BG2368" i="1" s="1"/>
  <c r="BF2370" i="1"/>
  <c r="BF2368" i="1" s="1"/>
  <c r="BE2370" i="1"/>
  <c r="BE2368" i="1" s="1"/>
  <c r="BD2370" i="1"/>
  <c r="BD2368" i="1" s="1"/>
  <c r="BC2370" i="1"/>
  <c r="BC2368" i="1" s="1"/>
  <c r="BB2370" i="1"/>
  <c r="BB2368" i="1" s="1"/>
  <c r="BA2370" i="1"/>
  <c r="AY2370" i="1"/>
  <c r="AY2368" i="1" s="1"/>
  <c r="AX2370" i="1"/>
  <c r="AX2368" i="1" s="1"/>
  <c r="AW2370" i="1"/>
  <c r="AW2368" i="1" s="1"/>
  <c r="AV2370" i="1"/>
  <c r="AV2368" i="1" s="1"/>
  <c r="AU2370" i="1"/>
  <c r="BI2351" i="1"/>
  <c r="BH2351" i="1"/>
  <c r="BG2351" i="1"/>
  <c r="BF2351" i="1"/>
  <c r="BE2351" i="1"/>
  <c r="BD2351" i="1"/>
  <c r="BC2351" i="1"/>
  <c r="BB2351" i="1"/>
  <c r="BA2351" i="1"/>
  <c r="AY2351" i="1"/>
  <c r="AX2351" i="1"/>
  <c r="AW2351" i="1"/>
  <c r="AV2351" i="1"/>
  <c r="AU2351" i="1"/>
  <c r="BI2350" i="1"/>
  <c r="BH2350" i="1"/>
  <c r="BG2350" i="1"/>
  <c r="BF2350" i="1"/>
  <c r="BE2350" i="1"/>
  <c r="BD2350" i="1"/>
  <c r="BC2350" i="1"/>
  <c r="BB2350" i="1"/>
  <c r="BA2350" i="1"/>
  <c r="AY2350" i="1"/>
  <c r="AX2350" i="1"/>
  <c r="AW2350" i="1"/>
  <c r="AV2350" i="1"/>
  <c r="AU2350" i="1"/>
  <c r="BI2349" i="1"/>
  <c r="BH2349" i="1"/>
  <c r="BG2349" i="1"/>
  <c r="BF2349" i="1"/>
  <c r="BE2349" i="1"/>
  <c r="BD2349" i="1"/>
  <c r="BC2349" i="1"/>
  <c r="BB2349" i="1"/>
  <c r="BA2349" i="1"/>
  <c r="AY2349" i="1"/>
  <c r="AX2349" i="1"/>
  <c r="AW2349" i="1"/>
  <c r="AV2349" i="1"/>
  <c r="AU2349" i="1"/>
  <c r="BI2345" i="1"/>
  <c r="BH2345" i="1"/>
  <c r="BG2345" i="1"/>
  <c r="BF2345" i="1"/>
  <c r="BE2345" i="1"/>
  <c r="BD2345" i="1"/>
  <c r="BC2345" i="1"/>
  <c r="BB2345" i="1"/>
  <c r="BA2345" i="1"/>
  <c r="AY2345" i="1"/>
  <c r="AX2345" i="1"/>
  <c r="AW2345" i="1"/>
  <c r="AV2345" i="1"/>
  <c r="AU2345" i="1"/>
  <c r="BI2341" i="1"/>
  <c r="BH2341" i="1"/>
  <c r="BG2341" i="1"/>
  <c r="BF2341" i="1"/>
  <c r="BE2341" i="1"/>
  <c r="BD2341" i="1"/>
  <c r="BC2341" i="1"/>
  <c r="BB2341" i="1"/>
  <c r="BA2341" i="1"/>
  <c r="AY2341" i="1"/>
  <c r="AX2341" i="1"/>
  <c r="AW2341" i="1"/>
  <c r="AV2341" i="1"/>
  <c r="AU2341" i="1"/>
  <c r="BI2340" i="1"/>
  <c r="BH2340" i="1"/>
  <c r="BG2340" i="1"/>
  <c r="BF2340" i="1"/>
  <c r="BE2340" i="1"/>
  <c r="BD2340" i="1"/>
  <c r="BC2340" i="1"/>
  <c r="BB2340" i="1"/>
  <c r="BA2340" i="1"/>
  <c r="AY2340" i="1"/>
  <c r="AX2340" i="1"/>
  <c r="AW2340" i="1"/>
  <c r="AV2340" i="1"/>
  <c r="AU2340" i="1"/>
  <c r="BI2339" i="1"/>
  <c r="BH2339" i="1"/>
  <c r="BG2339" i="1"/>
  <c r="BF2339" i="1"/>
  <c r="BE2339" i="1"/>
  <c r="BD2339" i="1"/>
  <c r="BC2339" i="1"/>
  <c r="BB2339" i="1"/>
  <c r="BA2339" i="1"/>
  <c r="AY2339" i="1"/>
  <c r="AX2339" i="1"/>
  <c r="AW2339" i="1"/>
  <c r="AV2339" i="1"/>
  <c r="AU2339" i="1"/>
  <c r="BI2338" i="1"/>
  <c r="BH2338" i="1"/>
  <c r="BG2338" i="1"/>
  <c r="BF2338" i="1"/>
  <c r="BE2338" i="1"/>
  <c r="BD2338" i="1"/>
  <c r="BC2338" i="1"/>
  <c r="BB2338" i="1"/>
  <c r="BA2338" i="1"/>
  <c r="AY2338" i="1"/>
  <c r="AX2338" i="1"/>
  <c r="AW2338" i="1"/>
  <c r="AV2338" i="1"/>
  <c r="AU2338" i="1"/>
  <c r="BI2337" i="1"/>
  <c r="BH2337" i="1"/>
  <c r="BG2337" i="1"/>
  <c r="BF2337" i="1"/>
  <c r="BE2337" i="1"/>
  <c r="BD2337" i="1"/>
  <c r="BC2337" i="1"/>
  <c r="BB2337" i="1"/>
  <c r="BA2337" i="1"/>
  <c r="AY2337" i="1"/>
  <c r="AX2337" i="1"/>
  <c r="AW2337" i="1"/>
  <c r="AV2337" i="1"/>
  <c r="AU2337" i="1"/>
  <c r="BI2336" i="1"/>
  <c r="BH2336" i="1"/>
  <c r="BG2336" i="1"/>
  <c r="BF2336" i="1"/>
  <c r="BE2336" i="1"/>
  <c r="BD2336" i="1"/>
  <c r="BC2336" i="1"/>
  <c r="BB2336" i="1"/>
  <c r="BA2336" i="1"/>
  <c r="AY2336" i="1"/>
  <c r="AX2336" i="1"/>
  <c r="AW2336" i="1"/>
  <c r="AV2336" i="1"/>
  <c r="AU2336" i="1"/>
  <c r="BI2335" i="1"/>
  <c r="BH2335" i="1"/>
  <c r="BG2335" i="1"/>
  <c r="BF2335" i="1"/>
  <c r="BE2335" i="1"/>
  <c r="BD2335" i="1"/>
  <c r="BC2335" i="1"/>
  <c r="BB2335" i="1"/>
  <c r="BA2335" i="1"/>
  <c r="AY2335" i="1"/>
  <c r="AX2335" i="1"/>
  <c r="AW2335" i="1"/>
  <c r="AV2335" i="1"/>
  <c r="AU2335" i="1"/>
  <c r="BI2334" i="1"/>
  <c r="BH2334" i="1"/>
  <c r="BG2334" i="1"/>
  <c r="BF2334" i="1"/>
  <c r="BE2334" i="1"/>
  <c r="BD2334" i="1"/>
  <c r="BC2334" i="1"/>
  <c r="BB2334" i="1"/>
  <c r="BA2334" i="1"/>
  <c r="AY2334" i="1"/>
  <c r="AX2334" i="1"/>
  <c r="AW2334" i="1"/>
  <c r="AV2334" i="1"/>
  <c r="AU2334" i="1"/>
  <c r="BI2332" i="1"/>
  <c r="BH2332" i="1"/>
  <c r="BG2332" i="1"/>
  <c r="BF2332" i="1"/>
  <c r="BE2332" i="1"/>
  <c r="BD2332" i="1"/>
  <c r="BC2332" i="1"/>
  <c r="BB2332" i="1"/>
  <c r="BA2332" i="1"/>
  <c r="AY2332" i="1"/>
  <c r="AX2332" i="1"/>
  <c r="AW2332" i="1"/>
  <c r="AV2332" i="1"/>
  <c r="AU2332" i="1"/>
  <c r="BI2330" i="1"/>
  <c r="BH2330" i="1"/>
  <c r="BG2330" i="1"/>
  <c r="BF2330" i="1"/>
  <c r="BE2330" i="1"/>
  <c r="BD2330" i="1"/>
  <c r="BC2330" i="1"/>
  <c r="BB2330" i="1"/>
  <c r="BA2330" i="1"/>
  <c r="AY2330" i="1"/>
  <c r="AX2330" i="1"/>
  <c r="AW2330" i="1"/>
  <c r="AV2330" i="1"/>
  <c r="AU2330" i="1"/>
  <c r="BI2329" i="1"/>
  <c r="BH2329" i="1"/>
  <c r="BG2329" i="1"/>
  <c r="BF2329" i="1"/>
  <c r="BE2329" i="1"/>
  <c r="BD2329" i="1"/>
  <c r="BC2329" i="1"/>
  <c r="BB2329" i="1"/>
  <c r="BA2329" i="1"/>
  <c r="AY2329" i="1"/>
  <c r="AX2329" i="1"/>
  <c r="AW2329" i="1"/>
  <c r="AV2329" i="1"/>
  <c r="AU2329" i="1"/>
  <c r="BI2328" i="1"/>
  <c r="BH2328" i="1"/>
  <c r="BG2328" i="1"/>
  <c r="BF2328" i="1"/>
  <c r="BE2328" i="1"/>
  <c r="BD2328" i="1"/>
  <c r="BC2328" i="1"/>
  <c r="BB2328" i="1"/>
  <c r="BA2328" i="1"/>
  <c r="AY2328" i="1"/>
  <c r="AX2328" i="1"/>
  <c r="AW2328" i="1"/>
  <c r="AV2328" i="1"/>
  <c r="AU2328" i="1"/>
  <c r="BI2327" i="1"/>
  <c r="BH2327" i="1"/>
  <c r="BG2327" i="1"/>
  <c r="BF2327" i="1"/>
  <c r="BE2327" i="1"/>
  <c r="BD2327" i="1"/>
  <c r="BC2327" i="1"/>
  <c r="BB2327" i="1"/>
  <c r="BA2327" i="1"/>
  <c r="AY2327" i="1"/>
  <c r="AX2327" i="1"/>
  <c r="AW2327" i="1"/>
  <c r="AV2327" i="1"/>
  <c r="AU2327" i="1"/>
  <c r="BI2326" i="1"/>
  <c r="BH2326" i="1"/>
  <c r="BG2326" i="1"/>
  <c r="BF2326" i="1"/>
  <c r="BE2326" i="1"/>
  <c r="BD2326" i="1"/>
  <c r="BC2326" i="1"/>
  <c r="BB2326" i="1"/>
  <c r="BA2326" i="1"/>
  <c r="AY2326" i="1"/>
  <c r="AX2326" i="1"/>
  <c r="AW2326" i="1"/>
  <c r="AV2326" i="1"/>
  <c r="AU2326" i="1"/>
  <c r="BI2324" i="1"/>
  <c r="BH2324" i="1"/>
  <c r="BG2324" i="1"/>
  <c r="BF2324" i="1"/>
  <c r="BE2324" i="1"/>
  <c r="BD2324" i="1"/>
  <c r="BC2324" i="1"/>
  <c r="BB2324" i="1"/>
  <c r="BA2324" i="1"/>
  <c r="AY2324" i="1"/>
  <c r="AX2324" i="1"/>
  <c r="AW2324" i="1"/>
  <c r="AV2324" i="1"/>
  <c r="AU2324" i="1"/>
  <c r="BI2312" i="1"/>
  <c r="BH2312" i="1"/>
  <c r="BG2312" i="1"/>
  <c r="BF2312" i="1"/>
  <c r="BE2312" i="1"/>
  <c r="BD2312" i="1"/>
  <c r="BC2312" i="1"/>
  <c r="BB2312" i="1"/>
  <c r="BA2312" i="1"/>
  <c r="AY2312" i="1"/>
  <c r="AX2312" i="1"/>
  <c r="AW2312" i="1"/>
  <c r="AV2312" i="1"/>
  <c r="AU2312" i="1"/>
  <c r="BI2311" i="1"/>
  <c r="BH2311" i="1"/>
  <c r="BG2311" i="1"/>
  <c r="BF2311" i="1"/>
  <c r="BE2311" i="1"/>
  <c r="BD2311" i="1"/>
  <c r="BC2311" i="1"/>
  <c r="BB2311" i="1"/>
  <c r="BA2311" i="1"/>
  <c r="AY2311" i="1"/>
  <c r="AX2311" i="1"/>
  <c r="AW2311" i="1"/>
  <c r="AV2311" i="1"/>
  <c r="AU2311" i="1"/>
  <c r="BI2295" i="1"/>
  <c r="BH2295" i="1"/>
  <c r="BG2295" i="1"/>
  <c r="BF2295" i="1"/>
  <c r="BE2295" i="1"/>
  <c r="BD2295" i="1"/>
  <c r="BC2295" i="1"/>
  <c r="BB2295" i="1"/>
  <c r="BA2295" i="1"/>
  <c r="AY2295" i="1"/>
  <c r="AX2295" i="1"/>
  <c r="AW2295" i="1"/>
  <c r="AV2295" i="1"/>
  <c r="AU2295" i="1"/>
  <c r="BI2290" i="1"/>
  <c r="BH2290" i="1"/>
  <c r="BG2290" i="1"/>
  <c r="BF2290" i="1"/>
  <c r="BE2290" i="1"/>
  <c r="BD2290" i="1"/>
  <c r="BC2290" i="1"/>
  <c r="BB2290" i="1"/>
  <c r="BA2290" i="1"/>
  <c r="AY2290" i="1"/>
  <c r="AX2290" i="1"/>
  <c r="AW2290" i="1"/>
  <c r="AV2290" i="1"/>
  <c r="AU2290" i="1"/>
  <c r="BI2283" i="1"/>
  <c r="BH2283" i="1"/>
  <c r="BG2283" i="1"/>
  <c r="BF2283" i="1"/>
  <c r="BE2283" i="1"/>
  <c r="BD2283" i="1"/>
  <c r="BC2283" i="1"/>
  <c r="BB2283" i="1"/>
  <c r="BA2283" i="1"/>
  <c r="AY2283" i="1"/>
  <c r="AX2283" i="1"/>
  <c r="AW2283" i="1"/>
  <c r="AV2283" i="1"/>
  <c r="AU2283" i="1"/>
  <c r="BI2277" i="1"/>
  <c r="BH2277" i="1"/>
  <c r="BG2277" i="1"/>
  <c r="BF2277" i="1"/>
  <c r="BE2277" i="1"/>
  <c r="BD2277" i="1"/>
  <c r="BC2277" i="1"/>
  <c r="BB2277" i="1"/>
  <c r="BA2277" i="1"/>
  <c r="AY2277" i="1"/>
  <c r="AX2277" i="1"/>
  <c r="AW2277" i="1"/>
  <c r="AV2277" i="1"/>
  <c r="AU2277" i="1"/>
  <c r="BI2275" i="1"/>
  <c r="BH2275" i="1"/>
  <c r="BG2275" i="1"/>
  <c r="BF2275" i="1"/>
  <c r="BE2275" i="1"/>
  <c r="BD2275" i="1"/>
  <c r="BC2275" i="1"/>
  <c r="BB2275" i="1"/>
  <c r="BA2275" i="1"/>
  <c r="AY2275" i="1"/>
  <c r="AX2275" i="1"/>
  <c r="AW2275" i="1"/>
  <c r="AV2275" i="1"/>
  <c r="AU2275" i="1"/>
  <c r="BI2268" i="1"/>
  <c r="BH2268" i="1"/>
  <c r="BG2268" i="1"/>
  <c r="BF2268" i="1"/>
  <c r="BE2268" i="1"/>
  <c r="BD2268" i="1"/>
  <c r="BC2268" i="1"/>
  <c r="BB2268" i="1"/>
  <c r="BA2268" i="1"/>
  <c r="AY2268" i="1"/>
  <c r="AX2268" i="1"/>
  <c r="AW2268" i="1"/>
  <c r="AV2268" i="1"/>
  <c r="AU2268" i="1"/>
  <c r="BI2263" i="1"/>
  <c r="BH2263" i="1"/>
  <c r="BG2263" i="1"/>
  <c r="BF2263" i="1"/>
  <c r="BE2263" i="1"/>
  <c r="BD2263" i="1"/>
  <c r="BC2263" i="1"/>
  <c r="BB2263" i="1"/>
  <c r="BA2263" i="1"/>
  <c r="AY2263" i="1"/>
  <c r="AX2263" i="1"/>
  <c r="AW2263" i="1"/>
  <c r="AV2263" i="1"/>
  <c r="AU2263" i="1"/>
  <c r="BI2257" i="1"/>
  <c r="BI2255" i="1" s="1"/>
  <c r="BH2257" i="1"/>
  <c r="BH2255" i="1" s="1"/>
  <c r="BG2257" i="1"/>
  <c r="BG2255" i="1" s="1"/>
  <c r="BF2257" i="1"/>
  <c r="BF2255" i="1" s="1"/>
  <c r="BE2257" i="1"/>
  <c r="BE2255" i="1" s="1"/>
  <c r="BD2257" i="1"/>
  <c r="BD2255" i="1" s="1"/>
  <c r="BC2257" i="1"/>
  <c r="BC2255" i="1" s="1"/>
  <c r="BB2257" i="1"/>
  <c r="BB2255" i="1" s="1"/>
  <c r="BA2257" i="1"/>
  <c r="AY2257" i="1"/>
  <c r="AY2255" i="1" s="1"/>
  <c r="AX2257" i="1"/>
  <c r="AX2255" i="1" s="1"/>
  <c r="AW2257" i="1"/>
  <c r="AW2255" i="1" s="1"/>
  <c r="AV2257" i="1"/>
  <c r="AV2255" i="1" s="1"/>
  <c r="AU2257" i="1"/>
  <c r="BI2235" i="1"/>
  <c r="BI2234" i="1" s="1"/>
  <c r="BH2235" i="1"/>
  <c r="BH2234" i="1" s="1"/>
  <c r="BG2235" i="1"/>
  <c r="BG2234" i="1" s="1"/>
  <c r="BF2235" i="1"/>
  <c r="BF2234" i="1" s="1"/>
  <c r="BE2235" i="1"/>
  <c r="BE2234" i="1" s="1"/>
  <c r="BD2235" i="1"/>
  <c r="BD2234" i="1" s="1"/>
  <c r="BC2235" i="1"/>
  <c r="BC2234" i="1" s="1"/>
  <c r="BB2235" i="1"/>
  <c r="BB2234" i="1" s="1"/>
  <c r="BA2235" i="1"/>
  <c r="AY2235" i="1"/>
  <c r="AY2234" i="1" s="1"/>
  <c r="AX2235" i="1"/>
  <c r="AX2234" i="1" s="1"/>
  <c r="AW2235" i="1"/>
  <c r="AW2234" i="1" s="1"/>
  <c r="AV2235" i="1"/>
  <c r="AV2234" i="1" s="1"/>
  <c r="AU2235" i="1"/>
  <c r="BI2232" i="1"/>
  <c r="BI2231" i="1" s="1"/>
  <c r="BH2232" i="1"/>
  <c r="BH2231" i="1" s="1"/>
  <c r="BG2232" i="1"/>
  <c r="BG2231" i="1" s="1"/>
  <c r="BF2232" i="1"/>
  <c r="BF2231" i="1" s="1"/>
  <c r="BE2232" i="1"/>
  <c r="BE2231" i="1" s="1"/>
  <c r="BD2232" i="1"/>
  <c r="BD2231" i="1" s="1"/>
  <c r="BC2232" i="1"/>
  <c r="BC2231" i="1" s="1"/>
  <c r="BB2232" i="1"/>
  <c r="BB2231" i="1" s="1"/>
  <c r="BA2232" i="1"/>
  <c r="AY2232" i="1"/>
  <c r="AY2231" i="1" s="1"/>
  <c r="AX2232" i="1"/>
  <c r="AX2231" i="1" s="1"/>
  <c r="AW2232" i="1"/>
  <c r="AW2231" i="1" s="1"/>
  <c r="AV2232" i="1"/>
  <c r="AV2231" i="1" s="1"/>
  <c r="AU2232" i="1"/>
  <c r="BI2227" i="1"/>
  <c r="BI2218" i="1" s="1"/>
  <c r="BH2227" i="1"/>
  <c r="BH2218" i="1" s="1"/>
  <c r="BG2227" i="1"/>
  <c r="BG2218" i="1" s="1"/>
  <c r="BF2227" i="1"/>
  <c r="BF2218" i="1" s="1"/>
  <c r="BE2227" i="1"/>
  <c r="BE2218" i="1" s="1"/>
  <c r="BD2227" i="1"/>
  <c r="BD2218" i="1" s="1"/>
  <c r="BC2227" i="1"/>
  <c r="BC2218" i="1" s="1"/>
  <c r="BB2227" i="1"/>
  <c r="BB2218" i="1" s="1"/>
  <c r="BA2227" i="1"/>
  <c r="AY2227" i="1"/>
  <c r="AY2218" i="1" s="1"/>
  <c r="AX2227" i="1"/>
  <c r="AX2218" i="1" s="1"/>
  <c r="AW2227" i="1"/>
  <c r="AW2218" i="1" s="1"/>
  <c r="AV2227" i="1"/>
  <c r="AV2218" i="1" s="1"/>
  <c r="AU2227" i="1"/>
  <c r="BI2216" i="1"/>
  <c r="BH2216" i="1"/>
  <c r="BG2216" i="1"/>
  <c r="BF2216" i="1"/>
  <c r="BE2216" i="1"/>
  <c r="BD2216" i="1"/>
  <c r="BC2216" i="1"/>
  <c r="BB2216" i="1"/>
  <c r="BA2216" i="1"/>
  <c r="AY2216" i="1"/>
  <c r="AX2216" i="1"/>
  <c r="AW2216" i="1"/>
  <c r="AV2216" i="1"/>
  <c r="AU2216" i="1"/>
  <c r="BI2210" i="1"/>
  <c r="BI2208" i="1" s="1"/>
  <c r="BH2210" i="1"/>
  <c r="BH2208" i="1" s="1"/>
  <c r="BG2210" i="1"/>
  <c r="BG2208" i="1" s="1"/>
  <c r="BF2210" i="1"/>
  <c r="BF2208" i="1" s="1"/>
  <c r="BE2210" i="1"/>
  <c r="BE2208" i="1" s="1"/>
  <c r="BD2210" i="1"/>
  <c r="BD2208" i="1" s="1"/>
  <c r="BC2210" i="1"/>
  <c r="BC2208" i="1" s="1"/>
  <c r="BB2210" i="1"/>
  <c r="BB2208" i="1" s="1"/>
  <c r="BA2210" i="1"/>
  <c r="AY2210" i="1"/>
  <c r="AY2208" i="1" s="1"/>
  <c r="AX2210" i="1"/>
  <c r="AX2208" i="1" s="1"/>
  <c r="AW2210" i="1"/>
  <c r="AW2208" i="1" s="1"/>
  <c r="AV2210" i="1"/>
  <c r="AV2208" i="1" s="1"/>
  <c r="AU2210" i="1"/>
  <c r="BI2193" i="1"/>
  <c r="BI2192" i="1" s="1"/>
  <c r="BH2193" i="1"/>
  <c r="BH2192" i="1" s="1"/>
  <c r="BG2193" i="1"/>
  <c r="BG2192" i="1" s="1"/>
  <c r="BF2193" i="1"/>
  <c r="BF2192" i="1" s="1"/>
  <c r="BE2193" i="1"/>
  <c r="BE2192" i="1" s="1"/>
  <c r="BD2193" i="1"/>
  <c r="BD2192" i="1" s="1"/>
  <c r="BC2193" i="1"/>
  <c r="BC2192" i="1" s="1"/>
  <c r="BB2193" i="1"/>
  <c r="BB2192" i="1" s="1"/>
  <c r="BA2193" i="1"/>
  <c r="AY2193" i="1"/>
  <c r="AY2192" i="1" s="1"/>
  <c r="AX2193" i="1"/>
  <c r="AX2192" i="1" s="1"/>
  <c r="AW2193" i="1"/>
  <c r="AW2192" i="1" s="1"/>
  <c r="AV2193" i="1"/>
  <c r="AV2192" i="1" s="1"/>
  <c r="AU2193" i="1"/>
  <c r="BI2190" i="1"/>
  <c r="BI2189" i="1" s="1"/>
  <c r="BH2190" i="1"/>
  <c r="BH2189" i="1" s="1"/>
  <c r="BG2190" i="1"/>
  <c r="BG2189" i="1" s="1"/>
  <c r="BF2190" i="1"/>
  <c r="BF2189" i="1" s="1"/>
  <c r="BE2190" i="1"/>
  <c r="BE2189" i="1" s="1"/>
  <c r="BD2190" i="1"/>
  <c r="BD2189" i="1" s="1"/>
  <c r="BC2190" i="1"/>
  <c r="BC2189" i="1" s="1"/>
  <c r="BB2190" i="1"/>
  <c r="BB2189" i="1" s="1"/>
  <c r="BA2190" i="1"/>
  <c r="AY2190" i="1"/>
  <c r="AY2189" i="1" s="1"/>
  <c r="AX2190" i="1"/>
  <c r="AX2189" i="1" s="1"/>
  <c r="AW2190" i="1"/>
  <c r="AW2189" i="1" s="1"/>
  <c r="AV2190" i="1"/>
  <c r="AV2189" i="1" s="1"/>
  <c r="AU2190" i="1"/>
  <c r="BI2185" i="1"/>
  <c r="BI2176" i="1" s="1"/>
  <c r="BH2185" i="1"/>
  <c r="BH2176" i="1" s="1"/>
  <c r="BG2185" i="1"/>
  <c r="BG2176" i="1" s="1"/>
  <c r="BF2185" i="1"/>
  <c r="BF2176" i="1" s="1"/>
  <c r="BE2185" i="1"/>
  <c r="BE2176" i="1" s="1"/>
  <c r="BD2185" i="1"/>
  <c r="BD2176" i="1" s="1"/>
  <c r="BC2185" i="1"/>
  <c r="BC2176" i="1" s="1"/>
  <c r="BB2185" i="1"/>
  <c r="BB2176" i="1" s="1"/>
  <c r="BA2185" i="1"/>
  <c r="AY2185" i="1"/>
  <c r="AY2176" i="1" s="1"/>
  <c r="AX2185" i="1"/>
  <c r="AX2176" i="1" s="1"/>
  <c r="AW2185" i="1"/>
  <c r="AW2176" i="1" s="1"/>
  <c r="AV2185" i="1"/>
  <c r="AV2176" i="1" s="1"/>
  <c r="AU2185" i="1"/>
  <c r="BI2174" i="1"/>
  <c r="BH2174" i="1"/>
  <c r="BG2174" i="1"/>
  <c r="BF2174" i="1"/>
  <c r="BE2174" i="1"/>
  <c r="BD2174" i="1"/>
  <c r="BC2174" i="1"/>
  <c r="BB2174" i="1"/>
  <c r="BA2174" i="1"/>
  <c r="AY2174" i="1"/>
  <c r="AX2174" i="1"/>
  <c r="AW2174" i="1"/>
  <c r="AV2174" i="1"/>
  <c r="AU2174" i="1"/>
  <c r="BI2169" i="1"/>
  <c r="BI2167" i="1" s="1"/>
  <c r="BH2169" i="1"/>
  <c r="BH2167" i="1" s="1"/>
  <c r="BG2169" i="1"/>
  <c r="BG2167" i="1" s="1"/>
  <c r="BF2169" i="1"/>
  <c r="BF2167" i="1" s="1"/>
  <c r="BE2169" i="1"/>
  <c r="BE2167" i="1" s="1"/>
  <c r="BD2169" i="1"/>
  <c r="BD2167" i="1" s="1"/>
  <c r="BC2169" i="1"/>
  <c r="BC2167" i="1" s="1"/>
  <c r="BB2169" i="1"/>
  <c r="BB2167" i="1" s="1"/>
  <c r="BA2169" i="1"/>
  <c r="AY2169" i="1"/>
  <c r="AY2167" i="1" s="1"/>
  <c r="AX2169" i="1"/>
  <c r="AX2167" i="1" s="1"/>
  <c r="AW2169" i="1"/>
  <c r="AW2167" i="1" s="1"/>
  <c r="AV2169" i="1"/>
  <c r="AV2167" i="1" s="1"/>
  <c r="AU2169" i="1"/>
  <c r="BI2152" i="1"/>
  <c r="BI2151" i="1" s="1"/>
  <c r="BH2152" i="1"/>
  <c r="BH2151" i="1" s="1"/>
  <c r="BG2152" i="1"/>
  <c r="BG2151" i="1" s="1"/>
  <c r="BF2152" i="1"/>
  <c r="BF2151" i="1" s="1"/>
  <c r="BE2152" i="1"/>
  <c r="BE2151" i="1" s="1"/>
  <c r="BD2152" i="1"/>
  <c r="BD2151" i="1" s="1"/>
  <c r="BC2152" i="1"/>
  <c r="BC2151" i="1" s="1"/>
  <c r="BB2152" i="1"/>
  <c r="BB2151" i="1" s="1"/>
  <c r="BA2152" i="1"/>
  <c r="AY2152" i="1"/>
  <c r="AY2151" i="1" s="1"/>
  <c r="AX2152" i="1"/>
  <c r="AX2151" i="1" s="1"/>
  <c r="AW2152" i="1"/>
  <c r="AW2151" i="1" s="1"/>
  <c r="AV2152" i="1"/>
  <c r="AV2151" i="1" s="1"/>
  <c r="AU2152" i="1"/>
  <c r="BI2149" i="1"/>
  <c r="BH2149" i="1"/>
  <c r="BG2149" i="1"/>
  <c r="BG2148" i="1" s="1"/>
  <c r="BG2147" i="1" s="1"/>
  <c r="BF2149" i="1"/>
  <c r="BF2148" i="1" s="1"/>
  <c r="BF2147" i="1" s="1"/>
  <c r="BE2149" i="1"/>
  <c r="BE2148" i="1" s="1"/>
  <c r="BE2147" i="1" s="1"/>
  <c r="BD2149" i="1"/>
  <c r="BD2148" i="1" s="1"/>
  <c r="BD2147" i="1" s="1"/>
  <c r="BC2149" i="1"/>
  <c r="BB2149" i="1"/>
  <c r="BB2148" i="1" s="1"/>
  <c r="BB2147" i="1" s="1"/>
  <c r="BA2149" i="1"/>
  <c r="AY2149" i="1"/>
  <c r="AY2148" i="1" s="1"/>
  <c r="AY2147" i="1" s="1"/>
  <c r="AX2149" i="1"/>
  <c r="AX2148" i="1" s="1"/>
  <c r="AX2147" i="1" s="1"/>
  <c r="AW2149" i="1"/>
  <c r="AV2149" i="1"/>
  <c r="AU2149" i="1"/>
  <c r="BI2143" i="1"/>
  <c r="BI2134" i="1" s="1"/>
  <c r="BH2143" i="1"/>
  <c r="BH2134" i="1" s="1"/>
  <c r="BG2143" i="1"/>
  <c r="BG2134" i="1" s="1"/>
  <c r="BF2143" i="1"/>
  <c r="BF2134" i="1" s="1"/>
  <c r="BE2143" i="1"/>
  <c r="BE2134" i="1" s="1"/>
  <c r="BD2143" i="1"/>
  <c r="BD2134" i="1" s="1"/>
  <c r="BC2143" i="1"/>
  <c r="BC2134" i="1" s="1"/>
  <c r="BB2143" i="1"/>
  <c r="BB2134" i="1" s="1"/>
  <c r="BA2143" i="1"/>
  <c r="AY2143" i="1"/>
  <c r="AY2134" i="1" s="1"/>
  <c r="AX2143" i="1"/>
  <c r="AX2134" i="1" s="1"/>
  <c r="AW2143" i="1"/>
  <c r="AV2143" i="1"/>
  <c r="AV2134" i="1" s="1"/>
  <c r="AU2143" i="1"/>
  <c r="BI2132" i="1"/>
  <c r="BH2132" i="1"/>
  <c r="BG2132" i="1"/>
  <c r="BF2132" i="1"/>
  <c r="BE2132" i="1"/>
  <c r="BD2132" i="1"/>
  <c r="BC2132" i="1"/>
  <c r="BB2132" i="1"/>
  <c r="BA2132" i="1"/>
  <c r="AY2132" i="1"/>
  <c r="AX2132" i="1"/>
  <c r="AW2132" i="1"/>
  <c r="AV2132" i="1"/>
  <c r="AU2132" i="1"/>
  <c r="BI2126" i="1"/>
  <c r="BI2124" i="1" s="1"/>
  <c r="BH2126" i="1"/>
  <c r="BH2124" i="1" s="1"/>
  <c r="BG2126" i="1"/>
  <c r="BG2124" i="1" s="1"/>
  <c r="BF2126" i="1"/>
  <c r="BF2124" i="1" s="1"/>
  <c r="BE2126" i="1"/>
  <c r="BE2124" i="1" s="1"/>
  <c r="BD2126" i="1"/>
  <c r="BD2124" i="1" s="1"/>
  <c r="BC2126" i="1"/>
  <c r="BC2124" i="1" s="1"/>
  <c r="BB2126" i="1"/>
  <c r="BB2124" i="1" s="1"/>
  <c r="BA2126" i="1"/>
  <c r="AY2126" i="1"/>
  <c r="AY2124" i="1" s="1"/>
  <c r="AX2126" i="1"/>
  <c r="AX2124" i="1" s="1"/>
  <c r="AW2126" i="1"/>
  <c r="AW2124" i="1" s="1"/>
  <c r="AV2126" i="1"/>
  <c r="AV2124" i="1" s="1"/>
  <c r="AU2126" i="1"/>
  <c r="BI2109" i="1"/>
  <c r="BI2108" i="1" s="1"/>
  <c r="BH2109" i="1"/>
  <c r="BH2108" i="1" s="1"/>
  <c r="BG2109" i="1"/>
  <c r="BG2108" i="1" s="1"/>
  <c r="BF2109" i="1"/>
  <c r="BF2108" i="1" s="1"/>
  <c r="BE2109" i="1"/>
  <c r="BE2108" i="1" s="1"/>
  <c r="BD2109" i="1"/>
  <c r="BD2108" i="1" s="1"/>
  <c r="BC2109" i="1"/>
  <c r="BC2108" i="1" s="1"/>
  <c r="BB2109" i="1"/>
  <c r="BB2108" i="1" s="1"/>
  <c r="BA2109" i="1"/>
  <c r="AY2109" i="1"/>
  <c r="AY2108" i="1" s="1"/>
  <c r="AX2109" i="1"/>
  <c r="AX2108" i="1" s="1"/>
  <c r="AW2109" i="1"/>
  <c r="AW2108" i="1" s="1"/>
  <c r="AV2109" i="1"/>
  <c r="AV2108" i="1" s="1"/>
  <c r="AU2109" i="1"/>
  <c r="BI2106" i="1"/>
  <c r="BI2105" i="1" s="1"/>
  <c r="BH2106" i="1"/>
  <c r="BH2105" i="1" s="1"/>
  <c r="BG2106" i="1"/>
  <c r="BG2105" i="1" s="1"/>
  <c r="BF2106" i="1"/>
  <c r="BF2105" i="1" s="1"/>
  <c r="BE2106" i="1"/>
  <c r="BE2105" i="1" s="1"/>
  <c r="BD2106" i="1"/>
  <c r="BD2105" i="1" s="1"/>
  <c r="BC2106" i="1"/>
  <c r="BC2105" i="1" s="1"/>
  <c r="BB2106" i="1"/>
  <c r="BB2105" i="1" s="1"/>
  <c r="BA2106" i="1"/>
  <c r="AY2106" i="1"/>
  <c r="AY2105" i="1" s="1"/>
  <c r="AX2106" i="1"/>
  <c r="AX2105" i="1" s="1"/>
  <c r="AW2106" i="1"/>
  <c r="AW2105" i="1" s="1"/>
  <c r="AV2106" i="1"/>
  <c r="AV2105" i="1" s="1"/>
  <c r="AU2106" i="1"/>
  <c r="BI2101" i="1"/>
  <c r="BI2092" i="1" s="1"/>
  <c r="BH2101" i="1"/>
  <c r="BH2092" i="1" s="1"/>
  <c r="BG2101" i="1"/>
  <c r="BG2092" i="1" s="1"/>
  <c r="BF2101" i="1"/>
  <c r="BF2092" i="1" s="1"/>
  <c r="BE2101" i="1"/>
  <c r="BE2092" i="1" s="1"/>
  <c r="BD2101" i="1"/>
  <c r="BD2092" i="1" s="1"/>
  <c r="BC2101" i="1"/>
  <c r="BC2092" i="1" s="1"/>
  <c r="BB2101" i="1"/>
  <c r="BB2092" i="1" s="1"/>
  <c r="BA2101" i="1"/>
  <c r="AY2101" i="1"/>
  <c r="AY2092" i="1" s="1"/>
  <c r="AX2101" i="1"/>
  <c r="AX2092" i="1" s="1"/>
  <c r="AW2101" i="1"/>
  <c r="AW2092" i="1" s="1"/>
  <c r="AV2101" i="1"/>
  <c r="AV2092" i="1" s="1"/>
  <c r="AU2101" i="1"/>
  <c r="BI2090" i="1"/>
  <c r="BH2090" i="1"/>
  <c r="BG2090" i="1"/>
  <c r="BF2090" i="1"/>
  <c r="BE2090" i="1"/>
  <c r="BD2090" i="1"/>
  <c r="BC2090" i="1"/>
  <c r="BB2090" i="1"/>
  <c r="BA2090" i="1"/>
  <c r="AY2090" i="1"/>
  <c r="AX2090" i="1"/>
  <c r="AW2090" i="1"/>
  <c r="AV2090" i="1"/>
  <c r="AU2090" i="1"/>
  <c r="BI2085" i="1"/>
  <c r="BI2083" i="1" s="1"/>
  <c r="BH2085" i="1"/>
  <c r="BH2083" i="1" s="1"/>
  <c r="BG2085" i="1"/>
  <c r="BG2083" i="1" s="1"/>
  <c r="BF2085" i="1"/>
  <c r="BF2083" i="1" s="1"/>
  <c r="BE2085" i="1"/>
  <c r="BE2083" i="1" s="1"/>
  <c r="BD2085" i="1"/>
  <c r="BD2083" i="1" s="1"/>
  <c r="BC2085" i="1"/>
  <c r="BC2083" i="1" s="1"/>
  <c r="BB2085" i="1"/>
  <c r="BB2083" i="1" s="1"/>
  <c r="BA2085" i="1"/>
  <c r="AY2085" i="1"/>
  <c r="AY2083" i="1" s="1"/>
  <c r="AX2085" i="1"/>
  <c r="AX2083" i="1" s="1"/>
  <c r="AW2085" i="1"/>
  <c r="AW2083" i="1" s="1"/>
  <c r="AV2085" i="1"/>
  <c r="AV2083" i="1" s="1"/>
  <c r="AU2085" i="1"/>
  <c r="BI2069" i="1"/>
  <c r="BI2068" i="1" s="1"/>
  <c r="BH2069" i="1"/>
  <c r="BH2068" i="1" s="1"/>
  <c r="BG2069" i="1"/>
  <c r="BG2068" i="1" s="1"/>
  <c r="BF2069" i="1"/>
  <c r="BF2068" i="1" s="1"/>
  <c r="BE2069" i="1"/>
  <c r="BE2068" i="1" s="1"/>
  <c r="BD2069" i="1"/>
  <c r="BD2068" i="1" s="1"/>
  <c r="BC2069" i="1"/>
  <c r="BC2068" i="1" s="1"/>
  <c r="BB2069" i="1"/>
  <c r="BB2068" i="1" s="1"/>
  <c r="BA2069" i="1"/>
  <c r="AY2069" i="1"/>
  <c r="AY2068" i="1" s="1"/>
  <c r="AX2069" i="1"/>
  <c r="AX2068" i="1" s="1"/>
  <c r="AW2069" i="1"/>
  <c r="AW2068" i="1" s="1"/>
  <c r="AV2069" i="1"/>
  <c r="AV2068" i="1" s="1"/>
  <c r="AU2069" i="1"/>
  <c r="BI2066" i="1"/>
  <c r="BI2065" i="1" s="1"/>
  <c r="BH2066" i="1"/>
  <c r="BH2065" i="1" s="1"/>
  <c r="BG2066" i="1"/>
  <c r="BG2065" i="1" s="1"/>
  <c r="BF2066" i="1"/>
  <c r="BF2065" i="1" s="1"/>
  <c r="BE2066" i="1"/>
  <c r="BE2065" i="1" s="1"/>
  <c r="BD2066" i="1"/>
  <c r="BD2065" i="1" s="1"/>
  <c r="BC2066" i="1"/>
  <c r="BC2065" i="1" s="1"/>
  <c r="BB2066" i="1"/>
  <c r="BB2065" i="1" s="1"/>
  <c r="BA2066" i="1"/>
  <c r="AY2066" i="1"/>
  <c r="AY2065" i="1" s="1"/>
  <c r="AX2066" i="1"/>
  <c r="AX2065" i="1" s="1"/>
  <c r="AW2066" i="1"/>
  <c r="AW2065" i="1" s="1"/>
  <c r="AV2066" i="1"/>
  <c r="AV2065" i="1" s="1"/>
  <c r="AU2066" i="1"/>
  <c r="BI2061" i="1"/>
  <c r="BI2052" i="1" s="1"/>
  <c r="BH2061" i="1"/>
  <c r="BH2052" i="1" s="1"/>
  <c r="BG2061" i="1"/>
  <c r="BG2052" i="1" s="1"/>
  <c r="BF2061" i="1"/>
  <c r="BF2052" i="1" s="1"/>
  <c r="BE2061" i="1"/>
  <c r="BE2052" i="1" s="1"/>
  <c r="BD2061" i="1"/>
  <c r="BD2052" i="1" s="1"/>
  <c r="BC2061" i="1"/>
  <c r="BC2052" i="1" s="1"/>
  <c r="BB2061" i="1"/>
  <c r="BB2052" i="1" s="1"/>
  <c r="BA2061" i="1"/>
  <c r="AY2061" i="1"/>
  <c r="AY2052" i="1" s="1"/>
  <c r="AX2061" i="1"/>
  <c r="AX2052" i="1" s="1"/>
  <c r="AW2061" i="1"/>
  <c r="AW2052" i="1" s="1"/>
  <c r="AV2061" i="1"/>
  <c r="AV2052" i="1" s="1"/>
  <c r="AU2061" i="1"/>
  <c r="BI2050" i="1"/>
  <c r="BH2050" i="1"/>
  <c r="BG2050" i="1"/>
  <c r="BF2050" i="1"/>
  <c r="BE2050" i="1"/>
  <c r="BD2050" i="1"/>
  <c r="BC2050" i="1"/>
  <c r="BB2050" i="1"/>
  <c r="BA2050" i="1"/>
  <c r="AY2050" i="1"/>
  <c r="AX2050" i="1"/>
  <c r="AW2050" i="1"/>
  <c r="AV2050" i="1"/>
  <c r="AU2050" i="1"/>
  <c r="BI2044" i="1"/>
  <c r="BI2042" i="1" s="1"/>
  <c r="BH2044" i="1"/>
  <c r="BH2042" i="1" s="1"/>
  <c r="BG2044" i="1"/>
  <c r="BG2042" i="1" s="1"/>
  <c r="BF2044" i="1"/>
  <c r="BF2042" i="1" s="1"/>
  <c r="BE2044" i="1"/>
  <c r="BE2042" i="1" s="1"/>
  <c r="BD2044" i="1"/>
  <c r="BD2042" i="1" s="1"/>
  <c r="BC2044" i="1"/>
  <c r="BC2042" i="1" s="1"/>
  <c r="BB2044" i="1"/>
  <c r="BB2042" i="1" s="1"/>
  <c r="BA2044" i="1"/>
  <c r="AY2044" i="1"/>
  <c r="AY2042" i="1" s="1"/>
  <c r="AX2044" i="1"/>
  <c r="AX2042" i="1" s="1"/>
  <c r="AW2044" i="1"/>
  <c r="AW2042" i="1" s="1"/>
  <c r="AV2044" i="1"/>
  <c r="AV2042" i="1" s="1"/>
  <c r="AU2044" i="1"/>
  <c r="BI2027" i="1"/>
  <c r="BI2026" i="1" s="1"/>
  <c r="BH2027" i="1"/>
  <c r="BH2026" i="1" s="1"/>
  <c r="BG2027" i="1"/>
  <c r="BG2026" i="1" s="1"/>
  <c r="BF2027" i="1"/>
  <c r="BF2026" i="1" s="1"/>
  <c r="BE2027" i="1"/>
  <c r="BE2026" i="1" s="1"/>
  <c r="BD2027" i="1"/>
  <c r="BD2026" i="1" s="1"/>
  <c r="BC2027" i="1"/>
  <c r="BC2026" i="1" s="1"/>
  <c r="BB2027" i="1"/>
  <c r="BB2026" i="1" s="1"/>
  <c r="BA2027" i="1"/>
  <c r="AY2027" i="1"/>
  <c r="AY2026" i="1" s="1"/>
  <c r="AX2027" i="1"/>
  <c r="AX2026" i="1" s="1"/>
  <c r="AW2027" i="1"/>
  <c r="AW2026" i="1" s="1"/>
  <c r="AV2027" i="1"/>
  <c r="AV2026" i="1" s="1"/>
  <c r="AU2027" i="1"/>
  <c r="BI1676" i="1"/>
  <c r="BH1676" i="1"/>
  <c r="BG1676" i="1"/>
  <c r="BF1676" i="1"/>
  <c r="BE1676" i="1"/>
  <c r="BD1676" i="1"/>
  <c r="BB1676" i="1"/>
  <c r="AY1676" i="1"/>
  <c r="AX1676" i="1"/>
  <c r="AV1676" i="1"/>
  <c r="BI2021" i="1"/>
  <c r="BI1675" i="1" s="1"/>
  <c r="BH2021" i="1"/>
  <c r="BH1675" i="1" s="1"/>
  <c r="BG2021" i="1"/>
  <c r="BF2021" i="1"/>
  <c r="BF1675" i="1" s="1"/>
  <c r="BE2021" i="1"/>
  <c r="BD2021" i="1"/>
  <c r="BD1675" i="1" s="1"/>
  <c r="BC2021" i="1"/>
  <c r="BC1675" i="1" s="1"/>
  <c r="BB2021" i="1"/>
  <c r="BA2021" i="1"/>
  <c r="AY2021" i="1"/>
  <c r="AX2021" i="1"/>
  <c r="AX1675" i="1" s="1"/>
  <c r="AW2021" i="1"/>
  <c r="AW1675" i="1" s="1"/>
  <c r="AV2021" i="1"/>
  <c r="AV1675" i="1" s="1"/>
  <c r="AU2021" i="1"/>
  <c r="BI2017" i="1"/>
  <c r="BI2016" i="1" s="1"/>
  <c r="BI2015" i="1" s="1"/>
  <c r="BH2017" i="1"/>
  <c r="BH2016" i="1" s="1"/>
  <c r="BH2015" i="1" s="1"/>
  <c r="BG2017" i="1"/>
  <c r="BG2016" i="1" s="1"/>
  <c r="BG2015" i="1" s="1"/>
  <c r="BF2017" i="1"/>
  <c r="BE2017" i="1"/>
  <c r="BD2017" i="1"/>
  <c r="BC2017" i="1"/>
  <c r="BC2016" i="1" s="1"/>
  <c r="BC2015" i="1" s="1"/>
  <c r="BB2017" i="1"/>
  <c r="BB2016" i="1" s="1"/>
  <c r="BB2015" i="1" s="1"/>
  <c r="BA2017" i="1"/>
  <c r="AY2017" i="1"/>
  <c r="AX2017" i="1"/>
  <c r="AW2017" i="1"/>
  <c r="AW2016" i="1" s="1"/>
  <c r="AW2015" i="1" s="1"/>
  <c r="AV2017" i="1"/>
  <c r="AV2016" i="1" s="1"/>
  <c r="AV2015" i="1" s="1"/>
  <c r="AU2017" i="1"/>
  <c r="BI2011" i="1"/>
  <c r="BI2002" i="1" s="1"/>
  <c r="BH2011" i="1"/>
  <c r="BH2002" i="1" s="1"/>
  <c r="BG2011" i="1"/>
  <c r="BG2002" i="1" s="1"/>
  <c r="BF2011" i="1"/>
  <c r="BF2002" i="1" s="1"/>
  <c r="BE2011" i="1"/>
  <c r="BE2002" i="1" s="1"/>
  <c r="BD2011" i="1"/>
  <c r="BD2002" i="1" s="1"/>
  <c r="BC2011" i="1"/>
  <c r="BC2002" i="1" s="1"/>
  <c r="BB2011" i="1"/>
  <c r="BB2002" i="1" s="1"/>
  <c r="BA2011" i="1"/>
  <c r="AY2011" i="1"/>
  <c r="AY2002" i="1" s="1"/>
  <c r="AX2011" i="1"/>
  <c r="AX2002" i="1" s="1"/>
  <c r="AW2011" i="1"/>
  <c r="AW2002" i="1" s="1"/>
  <c r="AV2011" i="1"/>
  <c r="AV2002" i="1" s="1"/>
  <c r="AU2011" i="1"/>
  <c r="BI2000" i="1"/>
  <c r="BH2000" i="1"/>
  <c r="BG2000" i="1"/>
  <c r="BF2000" i="1"/>
  <c r="BE2000" i="1"/>
  <c r="BD2000" i="1"/>
  <c r="BC2000" i="1"/>
  <c r="BB2000" i="1"/>
  <c r="BA2000" i="1"/>
  <c r="AY2000" i="1"/>
  <c r="AX2000" i="1"/>
  <c r="AW2000" i="1"/>
  <c r="AV2000" i="1"/>
  <c r="AU2000" i="1"/>
  <c r="BI1994" i="1"/>
  <c r="BI1992" i="1" s="1"/>
  <c r="BH1994" i="1"/>
  <c r="BH1992" i="1" s="1"/>
  <c r="BG1994" i="1"/>
  <c r="BG1992" i="1" s="1"/>
  <c r="BF1994" i="1"/>
  <c r="BF1992" i="1" s="1"/>
  <c r="BE1994" i="1"/>
  <c r="BE1992" i="1" s="1"/>
  <c r="BD1994" i="1"/>
  <c r="BD1992" i="1" s="1"/>
  <c r="BC1994" i="1"/>
  <c r="BC1992" i="1" s="1"/>
  <c r="BB1994" i="1"/>
  <c r="BB1992" i="1" s="1"/>
  <c r="BA1994" i="1"/>
  <c r="AY1994" i="1"/>
  <c r="AY1992" i="1" s="1"/>
  <c r="AX1994" i="1"/>
  <c r="AX1992" i="1" s="1"/>
  <c r="AW1994" i="1"/>
  <c r="AW1992" i="1" s="1"/>
  <c r="AV1994" i="1"/>
  <c r="AV1992" i="1" s="1"/>
  <c r="AU1994" i="1"/>
  <c r="BI1978" i="1"/>
  <c r="BI1977" i="1" s="1"/>
  <c r="BH1978" i="1"/>
  <c r="BH1977" i="1" s="1"/>
  <c r="BG1978" i="1"/>
  <c r="BG1977" i="1" s="1"/>
  <c r="BF1978" i="1"/>
  <c r="BF1977" i="1" s="1"/>
  <c r="BE1978" i="1"/>
  <c r="BE1977" i="1" s="1"/>
  <c r="BD1978" i="1"/>
  <c r="BD1977" i="1" s="1"/>
  <c r="BC1978" i="1"/>
  <c r="BC1977" i="1" s="1"/>
  <c r="BB1978" i="1"/>
  <c r="BB1977" i="1" s="1"/>
  <c r="BA1978" i="1"/>
  <c r="AY1978" i="1"/>
  <c r="AY1977" i="1" s="1"/>
  <c r="AX1978" i="1"/>
  <c r="AX1977" i="1" s="1"/>
  <c r="AW1978" i="1"/>
  <c r="AW1977" i="1" s="1"/>
  <c r="AV1978" i="1"/>
  <c r="AV1977" i="1" s="1"/>
  <c r="AU1978" i="1"/>
  <c r="BI1975" i="1"/>
  <c r="BI1974" i="1" s="1"/>
  <c r="BH1975" i="1"/>
  <c r="BH1974" i="1" s="1"/>
  <c r="BG1975" i="1"/>
  <c r="BG1974" i="1" s="1"/>
  <c r="BF1975" i="1"/>
  <c r="BF1974" i="1" s="1"/>
  <c r="BE1975" i="1"/>
  <c r="BE1974" i="1" s="1"/>
  <c r="BD1975" i="1"/>
  <c r="BD1974" i="1" s="1"/>
  <c r="BC1975" i="1"/>
  <c r="BC1974" i="1" s="1"/>
  <c r="BB1975" i="1"/>
  <c r="BB1974" i="1" s="1"/>
  <c r="BA1975" i="1"/>
  <c r="AY1975" i="1"/>
  <c r="AY1974" i="1" s="1"/>
  <c r="AX1975" i="1"/>
  <c r="AX1974" i="1" s="1"/>
  <c r="AW1975" i="1"/>
  <c r="AW1974" i="1" s="1"/>
  <c r="AV1975" i="1"/>
  <c r="AV1974" i="1" s="1"/>
  <c r="AU1975" i="1"/>
  <c r="BI1960" i="1"/>
  <c r="BH1960" i="1"/>
  <c r="BG1960" i="1"/>
  <c r="BF1960" i="1"/>
  <c r="BE1960" i="1"/>
  <c r="BD1960" i="1"/>
  <c r="BC1960" i="1"/>
  <c r="BB1960" i="1"/>
  <c r="AY1960" i="1"/>
  <c r="AX1960" i="1"/>
  <c r="AW1960" i="1"/>
  <c r="BI1958" i="1"/>
  <c r="BH1958" i="1"/>
  <c r="BG1958" i="1"/>
  <c r="BF1958" i="1"/>
  <c r="BE1958" i="1"/>
  <c r="BD1958" i="1"/>
  <c r="BC1958" i="1"/>
  <c r="BB1958" i="1"/>
  <c r="BA1958" i="1"/>
  <c r="AY1958" i="1"/>
  <c r="AX1958" i="1"/>
  <c r="AW1958" i="1"/>
  <c r="AV1958" i="1"/>
  <c r="AU1958" i="1"/>
  <c r="BI1952" i="1"/>
  <c r="BI1950" i="1" s="1"/>
  <c r="BH1952" i="1"/>
  <c r="BH1950" i="1" s="1"/>
  <c r="BG1952" i="1"/>
  <c r="BG1950" i="1" s="1"/>
  <c r="BF1952" i="1"/>
  <c r="BF1950" i="1" s="1"/>
  <c r="BE1952" i="1"/>
  <c r="BE1950" i="1" s="1"/>
  <c r="BD1952" i="1"/>
  <c r="BD1950" i="1" s="1"/>
  <c r="BC1952" i="1"/>
  <c r="BC1950" i="1" s="1"/>
  <c r="BB1952" i="1"/>
  <c r="BB1950" i="1" s="1"/>
  <c r="BA1952" i="1"/>
  <c r="AY1952" i="1"/>
  <c r="AY1950" i="1" s="1"/>
  <c r="AX1952" i="1"/>
  <c r="AX1950" i="1" s="1"/>
  <c r="AW1952" i="1"/>
  <c r="AW1950" i="1" s="1"/>
  <c r="AV1952" i="1"/>
  <c r="AV1950" i="1" s="1"/>
  <c r="AU1952" i="1"/>
  <c r="BI1935" i="1"/>
  <c r="BI1934" i="1" s="1"/>
  <c r="BH1935" i="1"/>
  <c r="BH1934" i="1" s="1"/>
  <c r="BG1935" i="1"/>
  <c r="BG1934" i="1" s="1"/>
  <c r="BF1935" i="1"/>
  <c r="BF1934" i="1" s="1"/>
  <c r="BE1935" i="1"/>
  <c r="BE1934" i="1" s="1"/>
  <c r="BD1935" i="1"/>
  <c r="BD1934" i="1" s="1"/>
  <c r="BC1935" i="1"/>
  <c r="BC1934" i="1" s="1"/>
  <c r="BB1935" i="1"/>
  <c r="BB1934" i="1" s="1"/>
  <c r="BA1935" i="1"/>
  <c r="AY1935" i="1"/>
  <c r="AY1934" i="1" s="1"/>
  <c r="AX1935" i="1"/>
  <c r="AX1934" i="1" s="1"/>
  <c r="AW1935" i="1"/>
  <c r="AW1934" i="1" s="1"/>
  <c r="AV1935" i="1"/>
  <c r="AV1934" i="1" s="1"/>
  <c r="AU1935" i="1"/>
  <c r="BI1931" i="1"/>
  <c r="BI1930" i="1" s="1"/>
  <c r="BH1931" i="1"/>
  <c r="BH1930" i="1" s="1"/>
  <c r="BG1931" i="1"/>
  <c r="BG1930" i="1" s="1"/>
  <c r="BF1931" i="1"/>
  <c r="BF1930" i="1" s="1"/>
  <c r="BE1931" i="1"/>
  <c r="BE1930" i="1" s="1"/>
  <c r="BD1931" i="1"/>
  <c r="BD1930" i="1" s="1"/>
  <c r="BC1931" i="1"/>
  <c r="BC1930" i="1" s="1"/>
  <c r="BB1931" i="1"/>
  <c r="BB1930" i="1" s="1"/>
  <c r="BA1931" i="1"/>
  <c r="AY1931" i="1"/>
  <c r="AY1930" i="1" s="1"/>
  <c r="AX1931" i="1"/>
  <c r="AX1930" i="1" s="1"/>
  <c r="AW1931" i="1"/>
  <c r="AW1930" i="1" s="1"/>
  <c r="AV1931" i="1"/>
  <c r="AV1930" i="1" s="1"/>
  <c r="AU1931" i="1"/>
  <c r="BI1926" i="1"/>
  <c r="BI1917" i="1" s="1"/>
  <c r="BH1926" i="1"/>
  <c r="BH1917" i="1" s="1"/>
  <c r="BG1926" i="1"/>
  <c r="BG1917" i="1" s="1"/>
  <c r="BF1926" i="1"/>
  <c r="BF1917" i="1" s="1"/>
  <c r="BE1926" i="1"/>
  <c r="BE1917" i="1" s="1"/>
  <c r="BD1926" i="1"/>
  <c r="BD1917" i="1" s="1"/>
  <c r="BC1926" i="1"/>
  <c r="BC1917" i="1" s="1"/>
  <c r="BB1926" i="1"/>
  <c r="BB1917" i="1" s="1"/>
  <c r="BA1926" i="1"/>
  <c r="AY1926" i="1"/>
  <c r="AY1917" i="1" s="1"/>
  <c r="AX1926" i="1"/>
  <c r="AX1917" i="1" s="1"/>
  <c r="AW1926" i="1"/>
  <c r="AW1917" i="1" s="1"/>
  <c r="AV1926" i="1"/>
  <c r="AV1917" i="1" s="1"/>
  <c r="AU1926" i="1"/>
  <c r="BI1915" i="1"/>
  <c r="BH1915" i="1"/>
  <c r="BG1915" i="1"/>
  <c r="BF1915" i="1"/>
  <c r="BE1915" i="1"/>
  <c r="BD1915" i="1"/>
  <c r="BC1915" i="1"/>
  <c r="BB1915" i="1"/>
  <c r="BA1915" i="1"/>
  <c r="AY1915" i="1"/>
  <c r="AX1915" i="1"/>
  <c r="AW1915" i="1"/>
  <c r="AV1915" i="1"/>
  <c r="AU1915" i="1"/>
  <c r="BI1909" i="1"/>
  <c r="BI1907" i="1" s="1"/>
  <c r="BH1909" i="1"/>
  <c r="BH1907" i="1" s="1"/>
  <c r="BG1909" i="1"/>
  <c r="BG1907" i="1" s="1"/>
  <c r="BF1909" i="1"/>
  <c r="BF1907" i="1" s="1"/>
  <c r="BE1909" i="1"/>
  <c r="BE1907" i="1" s="1"/>
  <c r="BD1909" i="1"/>
  <c r="BD1907" i="1" s="1"/>
  <c r="BC1909" i="1"/>
  <c r="BC1907" i="1" s="1"/>
  <c r="BB1909" i="1"/>
  <c r="BB1907" i="1" s="1"/>
  <c r="BA1909" i="1"/>
  <c r="AY1909" i="1"/>
  <c r="AY1907" i="1" s="1"/>
  <c r="AX1909" i="1"/>
  <c r="AX1907" i="1" s="1"/>
  <c r="AW1909" i="1"/>
  <c r="AW1907" i="1" s="1"/>
  <c r="AV1909" i="1"/>
  <c r="AV1907" i="1" s="1"/>
  <c r="AU1909" i="1"/>
  <c r="BI1893" i="1"/>
  <c r="BI1892" i="1" s="1"/>
  <c r="BH1893" i="1"/>
  <c r="BH1892" i="1" s="1"/>
  <c r="BG1893" i="1"/>
  <c r="BG1892" i="1" s="1"/>
  <c r="BF1893" i="1"/>
  <c r="BF1892" i="1" s="1"/>
  <c r="BE1893" i="1"/>
  <c r="BE1892" i="1" s="1"/>
  <c r="BD1893" i="1"/>
  <c r="BD1892" i="1" s="1"/>
  <c r="BC1893" i="1"/>
  <c r="BC1892" i="1" s="1"/>
  <c r="BB1893" i="1"/>
  <c r="BB1892" i="1" s="1"/>
  <c r="BA1893" i="1"/>
  <c r="AY1893" i="1"/>
  <c r="AY1892" i="1" s="1"/>
  <c r="AX1893" i="1"/>
  <c r="AX1892" i="1" s="1"/>
  <c r="AW1893" i="1"/>
  <c r="AW1892" i="1" s="1"/>
  <c r="AV1893" i="1"/>
  <c r="AV1892" i="1" s="1"/>
  <c r="AU1893" i="1"/>
  <c r="BI1890" i="1"/>
  <c r="BI1889" i="1" s="1"/>
  <c r="BH1890" i="1"/>
  <c r="BH1889" i="1" s="1"/>
  <c r="BG1890" i="1"/>
  <c r="BG1889" i="1" s="1"/>
  <c r="BF1890" i="1"/>
  <c r="BF1889" i="1" s="1"/>
  <c r="BE1890" i="1"/>
  <c r="BE1889" i="1" s="1"/>
  <c r="BD1890" i="1"/>
  <c r="BD1889" i="1" s="1"/>
  <c r="BC1890" i="1"/>
  <c r="BC1889" i="1" s="1"/>
  <c r="BB1890" i="1"/>
  <c r="BB1889" i="1" s="1"/>
  <c r="BA1890" i="1"/>
  <c r="AY1890" i="1"/>
  <c r="AY1889" i="1" s="1"/>
  <c r="AX1890" i="1"/>
  <c r="AX1889" i="1" s="1"/>
  <c r="AW1890" i="1"/>
  <c r="AW1889" i="1" s="1"/>
  <c r="AV1890" i="1"/>
  <c r="AV1889" i="1" s="1"/>
  <c r="AU1890" i="1"/>
  <c r="BI1885" i="1"/>
  <c r="BI1876" i="1" s="1"/>
  <c r="BH1885" i="1"/>
  <c r="BG1885" i="1"/>
  <c r="BG1876" i="1" s="1"/>
  <c r="BF1885" i="1"/>
  <c r="BF1876" i="1" s="1"/>
  <c r="BE1885" i="1"/>
  <c r="BE1876" i="1" s="1"/>
  <c r="BD1885" i="1"/>
  <c r="BC1885" i="1"/>
  <c r="BC1876" i="1" s="1"/>
  <c r="BB1885" i="1"/>
  <c r="BB1876" i="1" s="1"/>
  <c r="BA1885" i="1"/>
  <c r="AY1885" i="1"/>
  <c r="AY1876" i="1" s="1"/>
  <c r="AX1885" i="1"/>
  <c r="AX1876" i="1" s="1"/>
  <c r="AW1885" i="1"/>
  <c r="AW1876" i="1" s="1"/>
  <c r="AV1885" i="1"/>
  <c r="AV1876" i="1" s="1"/>
  <c r="AU1885" i="1"/>
  <c r="BI1874" i="1"/>
  <c r="BH1874" i="1"/>
  <c r="BG1874" i="1"/>
  <c r="BF1874" i="1"/>
  <c r="BE1874" i="1"/>
  <c r="BD1874" i="1"/>
  <c r="BC1874" i="1"/>
  <c r="BB1874" i="1"/>
  <c r="BA1874" i="1"/>
  <c r="AY1874" i="1"/>
  <c r="AX1874" i="1"/>
  <c r="AW1874" i="1"/>
  <c r="AV1874" i="1"/>
  <c r="AU1874" i="1"/>
  <c r="BI1868" i="1"/>
  <c r="BI1866" i="1" s="1"/>
  <c r="BH1868" i="1"/>
  <c r="BH1866" i="1" s="1"/>
  <c r="BG1868" i="1"/>
  <c r="BG1866" i="1" s="1"/>
  <c r="BF1868" i="1"/>
  <c r="BF1866" i="1" s="1"/>
  <c r="BE1868" i="1"/>
  <c r="BE1866" i="1" s="1"/>
  <c r="BD1868" i="1"/>
  <c r="BD1866" i="1" s="1"/>
  <c r="BC1868" i="1"/>
  <c r="BC1866" i="1" s="1"/>
  <c r="BB1868" i="1"/>
  <c r="BB1866" i="1" s="1"/>
  <c r="BA1868" i="1"/>
  <c r="AY1868" i="1"/>
  <c r="AY1866" i="1" s="1"/>
  <c r="AX1868" i="1"/>
  <c r="AX1866" i="1" s="1"/>
  <c r="AW1868" i="1"/>
  <c r="AW1866" i="1" s="1"/>
  <c r="AV1868" i="1"/>
  <c r="AV1866" i="1" s="1"/>
  <c r="AU1868" i="1"/>
  <c r="BI1851" i="1"/>
  <c r="BI1850" i="1" s="1"/>
  <c r="BH1851" i="1"/>
  <c r="BH1850" i="1" s="1"/>
  <c r="BG1851" i="1"/>
  <c r="BG1850" i="1" s="1"/>
  <c r="BF1851" i="1"/>
  <c r="BF1850" i="1" s="1"/>
  <c r="BE1851" i="1"/>
  <c r="BE1850" i="1" s="1"/>
  <c r="BD1851" i="1"/>
  <c r="BD1850" i="1" s="1"/>
  <c r="BC1851" i="1"/>
  <c r="BC1850" i="1" s="1"/>
  <c r="BB1851" i="1"/>
  <c r="BB1850" i="1" s="1"/>
  <c r="BA1851" i="1"/>
  <c r="AY1851" i="1"/>
  <c r="AY1850" i="1" s="1"/>
  <c r="AX1851" i="1"/>
  <c r="AX1850" i="1" s="1"/>
  <c r="AW1851" i="1"/>
  <c r="AW1850" i="1" s="1"/>
  <c r="AV1851" i="1"/>
  <c r="AV1850" i="1" s="1"/>
  <c r="AU1851" i="1"/>
  <c r="BI1848" i="1"/>
  <c r="BI1847" i="1" s="1"/>
  <c r="BH1848" i="1"/>
  <c r="BH1847" i="1" s="1"/>
  <c r="BG1848" i="1"/>
  <c r="BG1847" i="1" s="1"/>
  <c r="BF1848" i="1"/>
  <c r="BF1847" i="1" s="1"/>
  <c r="BE1848" i="1"/>
  <c r="BE1847" i="1" s="1"/>
  <c r="BD1848" i="1"/>
  <c r="BD1847" i="1" s="1"/>
  <c r="BC1848" i="1"/>
  <c r="BC1847" i="1" s="1"/>
  <c r="BB1848" i="1"/>
  <c r="BB1847" i="1" s="1"/>
  <c r="BA1848" i="1"/>
  <c r="AY1848" i="1"/>
  <c r="AY1847" i="1" s="1"/>
  <c r="AX1848" i="1"/>
  <c r="AX1847" i="1" s="1"/>
  <c r="AW1848" i="1"/>
  <c r="AW1847" i="1" s="1"/>
  <c r="AV1848" i="1"/>
  <c r="AV1847" i="1" s="1"/>
  <c r="AU1848" i="1"/>
  <c r="BI1843" i="1"/>
  <c r="BI1834" i="1" s="1"/>
  <c r="BH1843" i="1"/>
  <c r="BH1834" i="1" s="1"/>
  <c r="BG1843" i="1"/>
  <c r="BG1834" i="1" s="1"/>
  <c r="BF1843" i="1"/>
  <c r="BF1834" i="1" s="1"/>
  <c r="BE1843" i="1"/>
  <c r="BE1834" i="1" s="1"/>
  <c r="BD1843" i="1"/>
  <c r="BD1834" i="1" s="1"/>
  <c r="BC1843" i="1"/>
  <c r="BC1834" i="1" s="1"/>
  <c r="BB1843" i="1"/>
  <c r="BB1834" i="1" s="1"/>
  <c r="BA1843" i="1"/>
  <c r="AY1843" i="1"/>
  <c r="AY1834" i="1" s="1"/>
  <c r="AX1843" i="1"/>
  <c r="AX1834" i="1" s="1"/>
  <c r="AW1843" i="1"/>
  <c r="AW1834" i="1" s="1"/>
  <c r="AV1843" i="1"/>
  <c r="AV1834" i="1" s="1"/>
  <c r="AU1843" i="1"/>
  <c r="BI1832" i="1"/>
  <c r="BH1832" i="1"/>
  <c r="BG1832" i="1"/>
  <c r="BF1832" i="1"/>
  <c r="BE1832" i="1"/>
  <c r="BD1832" i="1"/>
  <c r="BC1832" i="1"/>
  <c r="BB1832" i="1"/>
  <c r="BA1832" i="1"/>
  <c r="AY1832" i="1"/>
  <c r="AX1832" i="1"/>
  <c r="AW1832" i="1"/>
  <c r="AV1832" i="1"/>
  <c r="AU1832" i="1"/>
  <c r="BI1826" i="1"/>
  <c r="BI1824" i="1" s="1"/>
  <c r="BH1826" i="1"/>
  <c r="BH1824" i="1" s="1"/>
  <c r="BG1826" i="1"/>
  <c r="BG1824" i="1" s="1"/>
  <c r="BF1826" i="1"/>
  <c r="BF1824" i="1" s="1"/>
  <c r="BE1826" i="1"/>
  <c r="BE1824" i="1" s="1"/>
  <c r="BD1826" i="1"/>
  <c r="BD1824" i="1" s="1"/>
  <c r="BC1826" i="1"/>
  <c r="BC1824" i="1" s="1"/>
  <c r="BB1826" i="1"/>
  <c r="BB1824" i="1" s="1"/>
  <c r="BA1826" i="1"/>
  <c r="AY1826" i="1"/>
  <c r="AY1824" i="1" s="1"/>
  <c r="AX1826" i="1"/>
  <c r="AX1824" i="1" s="1"/>
  <c r="AW1826" i="1"/>
  <c r="AW1824" i="1" s="1"/>
  <c r="AV1826" i="1"/>
  <c r="AV1824" i="1" s="1"/>
  <c r="AU1826" i="1"/>
  <c r="BI1809" i="1"/>
  <c r="BI1808" i="1" s="1"/>
  <c r="BH1809" i="1"/>
  <c r="BH1808" i="1" s="1"/>
  <c r="BG1809" i="1"/>
  <c r="BG1808" i="1" s="1"/>
  <c r="BF1809" i="1"/>
  <c r="BF1808" i="1" s="1"/>
  <c r="BE1809" i="1"/>
  <c r="BE1808" i="1" s="1"/>
  <c r="BD1809" i="1"/>
  <c r="BD1808" i="1" s="1"/>
  <c r="BC1809" i="1"/>
  <c r="BC1808" i="1" s="1"/>
  <c r="BB1809" i="1"/>
  <c r="BB1808" i="1" s="1"/>
  <c r="BA1809" i="1"/>
  <c r="AY1809" i="1"/>
  <c r="AY1808" i="1" s="1"/>
  <c r="AX1809" i="1"/>
  <c r="AX1808" i="1" s="1"/>
  <c r="AW1809" i="1"/>
  <c r="AW1808" i="1" s="1"/>
  <c r="AV1809" i="1"/>
  <c r="AV1808" i="1" s="1"/>
  <c r="AU1809" i="1"/>
  <c r="BI1806" i="1"/>
  <c r="BI1805" i="1" s="1"/>
  <c r="BH1806" i="1"/>
  <c r="BH1805" i="1" s="1"/>
  <c r="BG1806" i="1"/>
  <c r="BG1805" i="1" s="1"/>
  <c r="BF1806" i="1"/>
  <c r="BF1805" i="1" s="1"/>
  <c r="BE1806" i="1"/>
  <c r="BE1805" i="1" s="1"/>
  <c r="BD1806" i="1"/>
  <c r="BD1805" i="1" s="1"/>
  <c r="BC1806" i="1"/>
  <c r="BC1805" i="1" s="1"/>
  <c r="BB1806" i="1"/>
  <c r="BB1805" i="1" s="1"/>
  <c r="BA1806" i="1"/>
  <c r="AY1806" i="1"/>
  <c r="AY1805" i="1" s="1"/>
  <c r="AX1806" i="1"/>
  <c r="AX1805" i="1" s="1"/>
  <c r="AW1806" i="1"/>
  <c r="AW1805" i="1" s="1"/>
  <c r="AV1806" i="1"/>
  <c r="AV1805" i="1" s="1"/>
  <c r="AU1806" i="1"/>
  <c r="BI1801" i="1"/>
  <c r="BI1792" i="1" s="1"/>
  <c r="BH1801" i="1"/>
  <c r="BH1792" i="1" s="1"/>
  <c r="BG1801" i="1"/>
  <c r="BG1792" i="1" s="1"/>
  <c r="BF1801" i="1"/>
  <c r="BF1792" i="1" s="1"/>
  <c r="BE1801" i="1"/>
  <c r="BE1792" i="1" s="1"/>
  <c r="BD1801" i="1"/>
  <c r="BD1792" i="1" s="1"/>
  <c r="BC1801" i="1"/>
  <c r="BC1792" i="1" s="1"/>
  <c r="BB1801" i="1"/>
  <c r="BB1792" i="1" s="1"/>
  <c r="BA1801" i="1"/>
  <c r="AY1801" i="1"/>
  <c r="AY1792" i="1" s="1"/>
  <c r="AX1801" i="1"/>
  <c r="AW1801" i="1"/>
  <c r="AW1792" i="1" s="1"/>
  <c r="AV1801" i="1"/>
  <c r="AV1792" i="1" s="1"/>
  <c r="AU1801" i="1"/>
  <c r="BI1790" i="1"/>
  <c r="BH1790" i="1"/>
  <c r="BG1790" i="1"/>
  <c r="BF1790" i="1"/>
  <c r="BE1790" i="1"/>
  <c r="BD1790" i="1"/>
  <c r="BC1790" i="1"/>
  <c r="BB1790" i="1"/>
  <c r="BA1790" i="1"/>
  <c r="AY1790" i="1"/>
  <c r="AX1790" i="1"/>
  <c r="AW1790" i="1"/>
  <c r="AV1790" i="1"/>
  <c r="AU1790" i="1"/>
  <c r="BI1784" i="1"/>
  <c r="BI1782" i="1" s="1"/>
  <c r="BH1784" i="1"/>
  <c r="BH1782" i="1" s="1"/>
  <c r="BG1784" i="1"/>
  <c r="BG1782" i="1" s="1"/>
  <c r="BF1784" i="1"/>
  <c r="BF1782" i="1" s="1"/>
  <c r="BE1784" i="1"/>
  <c r="BE1782" i="1" s="1"/>
  <c r="BD1784" i="1"/>
  <c r="BD1782" i="1" s="1"/>
  <c r="BC1784" i="1"/>
  <c r="BC1782" i="1" s="1"/>
  <c r="BB1784" i="1"/>
  <c r="BB1782" i="1" s="1"/>
  <c r="BA1784" i="1"/>
  <c r="AY1784" i="1"/>
  <c r="AY1782" i="1" s="1"/>
  <c r="AX1784" i="1"/>
  <c r="AX1782" i="1" s="1"/>
  <c r="AW1784" i="1"/>
  <c r="AW1782" i="1" s="1"/>
  <c r="AV1784" i="1"/>
  <c r="AV1782" i="1" s="1"/>
  <c r="AU1784" i="1"/>
  <c r="BI1768" i="1"/>
  <c r="BI1767" i="1" s="1"/>
  <c r="BH1768" i="1"/>
  <c r="BH1767" i="1" s="1"/>
  <c r="BG1768" i="1"/>
  <c r="BG1767" i="1" s="1"/>
  <c r="BF1768" i="1"/>
  <c r="BF1767" i="1" s="1"/>
  <c r="BE1768" i="1"/>
  <c r="BE1767" i="1" s="1"/>
  <c r="BD1768" i="1"/>
  <c r="BD1767" i="1" s="1"/>
  <c r="BC1768" i="1"/>
  <c r="BC1767" i="1" s="1"/>
  <c r="BB1768" i="1"/>
  <c r="BB1767" i="1" s="1"/>
  <c r="BA1768" i="1"/>
  <c r="AY1768" i="1"/>
  <c r="AY1767" i="1" s="1"/>
  <c r="AX1768" i="1"/>
  <c r="AX1767" i="1" s="1"/>
  <c r="AW1768" i="1"/>
  <c r="AW1767" i="1" s="1"/>
  <c r="AV1768" i="1"/>
  <c r="AV1767" i="1" s="1"/>
  <c r="AU1768" i="1"/>
  <c r="BI1765" i="1"/>
  <c r="BI1764" i="1" s="1"/>
  <c r="BH1765" i="1"/>
  <c r="BH1764" i="1" s="1"/>
  <c r="BG1765" i="1"/>
  <c r="BG1764" i="1" s="1"/>
  <c r="BF1765" i="1"/>
  <c r="BF1764" i="1" s="1"/>
  <c r="BE1765" i="1"/>
  <c r="BE1764" i="1" s="1"/>
  <c r="BD1765" i="1"/>
  <c r="BD1764" i="1" s="1"/>
  <c r="BC1765" i="1"/>
  <c r="BC1764" i="1" s="1"/>
  <c r="BB1765" i="1"/>
  <c r="BB1764" i="1" s="1"/>
  <c r="BA1765" i="1"/>
  <c r="AY1765" i="1"/>
  <c r="AY1764" i="1" s="1"/>
  <c r="AX1765" i="1"/>
  <c r="AX1764" i="1" s="1"/>
  <c r="AW1765" i="1"/>
  <c r="AW1764" i="1" s="1"/>
  <c r="AV1765" i="1"/>
  <c r="AV1764" i="1" s="1"/>
  <c r="AU1765" i="1"/>
  <c r="BI1760" i="1"/>
  <c r="BI1751" i="1" s="1"/>
  <c r="BH1760" i="1"/>
  <c r="BH1751" i="1" s="1"/>
  <c r="BG1760" i="1"/>
  <c r="BF1760" i="1"/>
  <c r="BF1751" i="1" s="1"/>
  <c r="BE1760" i="1"/>
  <c r="BE1751" i="1" s="1"/>
  <c r="BD1760" i="1"/>
  <c r="BD1751" i="1" s="1"/>
  <c r="BC1760" i="1"/>
  <c r="BC1751" i="1" s="1"/>
  <c r="BB1760" i="1"/>
  <c r="BB1751" i="1" s="1"/>
  <c r="BA1760" i="1"/>
  <c r="AY1760" i="1"/>
  <c r="AY1751" i="1" s="1"/>
  <c r="AX1760" i="1"/>
  <c r="AX1751" i="1" s="1"/>
  <c r="AW1760" i="1"/>
  <c r="AW1751" i="1" s="1"/>
  <c r="AV1760" i="1"/>
  <c r="AV1751" i="1" s="1"/>
  <c r="AU1760" i="1"/>
  <c r="BI1749" i="1"/>
  <c r="BH1749" i="1"/>
  <c r="BG1749" i="1"/>
  <c r="BF1749" i="1"/>
  <c r="BE1749" i="1"/>
  <c r="BD1749" i="1"/>
  <c r="BC1749" i="1"/>
  <c r="BB1749" i="1"/>
  <c r="BA1749" i="1"/>
  <c r="AY1749" i="1"/>
  <c r="AX1749" i="1"/>
  <c r="AW1749" i="1"/>
  <c r="AV1749" i="1"/>
  <c r="AU1749" i="1"/>
  <c r="BI1743" i="1"/>
  <c r="BI1741" i="1" s="1"/>
  <c r="BH1743" i="1"/>
  <c r="BH1741" i="1" s="1"/>
  <c r="BG1743" i="1"/>
  <c r="BG1741" i="1" s="1"/>
  <c r="BF1743" i="1"/>
  <c r="BF1741" i="1" s="1"/>
  <c r="BE1743" i="1"/>
  <c r="BE1741" i="1" s="1"/>
  <c r="BD1743" i="1"/>
  <c r="BD1741" i="1" s="1"/>
  <c r="BC1743" i="1"/>
  <c r="BC1741" i="1" s="1"/>
  <c r="BB1743" i="1"/>
  <c r="BB1741" i="1" s="1"/>
  <c r="BA1743" i="1"/>
  <c r="AY1743" i="1"/>
  <c r="AY1741" i="1" s="1"/>
  <c r="AX1743" i="1"/>
  <c r="AX1741" i="1" s="1"/>
  <c r="AW1743" i="1"/>
  <c r="AW1741" i="1" s="1"/>
  <c r="AV1743" i="1"/>
  <c r="AV1741" i="1" s="1"/>
  <c r="AU1743" i="1"/>
  <c r="BI1726" i="1"/>
  <c r="BI1725" i="1" s="1"/>
  <c r="BH1726" i="1"/>
  <c r="BH1725" i="1" s="1"/>
  <c r="BG1726" i="1"/>
  <c r="BG1725" i="1" s="1"/>
  <c r="BF1726" i="1"/>
  <c r="BF1725" i="1" s="1"/>
  <c r="BE1726" i="1"/>
  <c r="BE1725" i="1" s="1"/>
  <c r="BD1726" i="1"/>
  <c r="BD1725" i="1" s="1"/>
  <c r="BC1726" i="1"/>
  <c r="BC1725" i="1" s="1"/>
  <c r="BB1726" i="1"/>
  <c r="BB1725" i="1" s="1"/>
  <c r="BA1726" i="1"/>
  <c r="AY1726" i="1"/>
  <c r="AY1725" i="1" s="1"/>
  <c r="AX1726" i="1"/>
  <c r="AX1725" i="1" s="1"/>
  <c r="AW1726" i="1"/>
  <c r="AW1725" i="1" s="1"/>
  <c r="AV1726" i="1"/>
  <c r="AV1725" i="1" s="1"/>
  <c r="AU1726" i="1"/>
  <c r="BI1723" i="1"/>
  <c r="BI1722" i="1" s="1"/>
  <c r="BH1723" i="1"/>
  <c r="BH1722" i="1" s="1"/>
  <c r="BG1723" i="1"/>
  <c r="BG1722" i="1" s="1"/>
  <c r="BF1723" i="1"/>
  <c r="BF1722" i="1" s="1"/>
  <c r="BE1723" i="1"/>
  <c r="BE1722" i="1" s="1"/>
  <c r="BD1723" i="1"/>
  <c r="BD1722" i="1" s="1"/>
  <c r="BC1723" i="1"/>
  <c r="BC1722" i="1" s="1"/>
  <c r="BB1723" i="1"/>
  <c r="BB1722" i="1" s="1"/>
  <c r="BA1723" i="1"/>
  <c r="AY1723" i="1"/>
  <c r="AY1722" i="1" s="1"/>
  <c r="AX1723" i="1"/>
  <c r="AX1722" i="1" s="1"/>
  <c r="AW1723" i="1"/>
  <c r="AW1722" i="1" s="1"/>
  <c r="AV1723" i="1"/>
  <c r="AV1722" i="1" s="1"/>
  <c r="AU1723" i="1"/>
  <c r="BI1716" i="1"/>
  <c r="BI1707" i="1" s="1"/>
  <c r="BH1716" i="1"/>
  <c r="BH1707" i="1" s="1"/>
  <c r="BG1716" i="1"/>
  <c r="BG1707" i="1" s="1"/>
  <c r="BF1716" i="1"/>
  <c r="BF1707" i="1" s="1"/>
  <c r="BE1716" i="1"/>
  <c r="BD1716" i="1"/>
  <c r="BD1707" i="1" s="1"/>
  <c r="BC1716" i="1"/>
  <c r="BC1707" i="1" s="1"/>
  <c r="BB1716" i="1"/>
  <c r="BB1707" i="1" s="1"/>
  <c r="BA1716" i="1"/>
  <c r="AY1716" i="1"/>
  <c r="AX1716" i="1"/>
  <c r="AX1707" i="1" s="1"/>
  <c r="AW1716" i="1"/>
  <c r="AW1707" i="1" s="1"/>
  <c r="AV1716" i="1"/>
  <c r="AV1707" i="1" s="1"/>
  <c r="AU1716" i="1"/>
  <c r="BI1705" i="1"/>
  <c r="BH1705" i="1"/>
  <c r="BG1705" i="1"/>
  <c r="BF1705" i="1"/>
  <c r="BE1705" i="1"/>
  <c r="BD1705" i="1"/>
  <c r="BC1705" i="1"/>
  <c r="BB1705" i="1"/>
  <c r="BA1705" i="1"/>
  <c r="AY1705" i="1"/>
  <c r="AX1705" i="1"/>
  <c r="AW1705" i="1"/>
  <c r="AV1705" i="1"/>
  <c r="AU1705" i="1"/>
  <c r="BI1699" i="1"/>
  <c r="BI1697" i="1" s="1"/>
  <c r="BH1699" i="1"/>
  <c r="BH1697" i="1" s="1"/>
  <c r="BG1699" i="1"/>
  <c r="BG1697" i="1" s="1"/>
  <c r="BF1699" i="1"/>
  <c r="BF1697" i="1" s="1"/>
  <c r="BE1699" i="1"/>
  <c r="BE1697" i="1" s="1"/>
  <c r="BD1699" i="1"/>
  <c r="BD1697" i="1" s="1"/>
  <c r="BC1699" i="1"/>
  <c r="BC1697" i="1" s="1"/>
  <c r="BB1699" i="1"/>
  <c r="BB1697" i="1" s="1"/>
  <c r="BA1699" i="1"/>
  <c r="AY1699" i="1"/>
  <c r="AY1697" i="1" s="1"/>
  <c r="AX1699" i="1"/>
  <c r="AX1697" i="1" s="1"/>
  <c r="AW1699" i="1"/>
  <c r="AW1697" i="1" s="1"/>
  <c r="AV1699" i="1"/>
  <c r="AV1697" i="1" s="1"/>
  <c r="AU1699" i="1"/>
  <c r="BI1681" i="1"/>
  <c r="BH1681" i="1"/>
  <c r="BG1681" i="1"/>
  <c r="BF1681" i="1"/>
  <c r="BE1681" i="1"/>
  <c r="BD1681" i="1"/>
  <c r="BC1681" i="1"/>
  <c r="BB1681" i="1"/>
  <c r="BA1681" i="1"/>
  <c r="AY1681" i="1"/>
  <c r="AX1681" i="1"/>
  <c r="AW1681" i="1"/>
  <c r="AV1681" i="1"/>
  <c r="AU1681" i="1"/>
  <c r="BI1680" i="1"/>
  <c r="BH1680" i="1"/>
  <c r="BG1680" i="1"/>
  <c r="BF1680" i="1"/>
  <c r="BE1680" i="1"/>
  <c r="BD1680" i="1"/>
  <c r="BC1680" i="1"/>
  <c r="BB1680" i="1"/>
  <c r="BA1680" i="1"/>
  <c r="AY1680" i="1"/>
  <c r="AX1680" i="1"/>
  <c r="AW1680" i="1"/>
  <c r="AV1680" i="1"/>
  <c r="AU1680" i="1"/>
  <c r="BI1679" i="1"/>
  <c r="BH1679" i="1"/>
  <c r="BG1679" i="1"/>
  <c r="BF1679" i="1"/>
  <c r="BE1679" i="1"/>
  <c r="BD1679" i="1"/>
  <c r="BC1679" i="1"/>
  <c r="BB1679" i="1"/>
  <c r="BA1679" i="1"/>
  <c r="AY1679" i="1"/>
  <c r="AX1679" i="1"/>
  <c r="AW1679" i="1"/>
  <c r="AV1679" i="1"/>
  <c r="AU1679" i="1"/>
  <c r="BI1671" i="1"/>
  <c r="BH1671" i="1"/>
  <c r="BG1671" i="1"/>
  <c r="BF1671" i="1"/>
  <c r="BE1671" i="1"/>
  <c r="BD1671" i="1"/>
  <c r="BC1671" i="1"/>
  <c r="BB1671" i="1"/>
  <c r="BA1671" i="1"/>
  <c r="AY1671" i="1"/>
  <c r="AX1671" i="1"/>
  <c r="AW1671" i="1"/>
  <c r="AV1671" i="1"/>
  <c r="AU1671" i="1"/>
  <c r="BI1667" i="1"/>
  <c r="BH1667" i="1"/>
  <c r="BG1667" i="1"/>
  <c r="BF1667" i="1"/>
  <c r="BE1667" i="1"/>
  <c r="BD1667" i="1"/>
  <c r="BC1667" i="1"/>
  <c r="BB1667" i="1"/>
  <c r="BA1667" i="1"/>
  <c r="AY1667" i="1"/>
  <c r="AX1667" i="1"/>
  <c r="AW1667" i="1"/>
  <c r="AV1667" i="1"/>
  <c r="AU1667" i="1"/>
  <c r="BI1666" i="1"/>
  <c r="BH1666" i="1"/>
  <c r="BG1666" i="1"/>
  <c r="BF1666" i="1"/>
  <c r="BE1666" i="1"/>
  <c r="BD1666" i="1"/>
  <c r="BC1666" i="1"/>
  <c r="BB1666" i="1"/>
  <c r="BA1666" i="1"/>
  <c r="AY1666" i="1"/>
  <c r="AX1666" i="1"/>
  <c r="AW1666" i="1"/>
  <c r="AV1666" i="1"/>
  <c r="AU1666" i="1"/>
  <c r="BI1665" i="1"/>
  <c r="BH1665" i="1"/>
  <c r="BG1665" i="1"/>
  <c r="BF1665" i="1"/>
  <c r="BE1665" i="1"/>
  <c r="BD1665" i="1"/>
  <c r="BC1665" i="1"/>
  <c r="BB1665" i="1"/>
  <c r="BA1665" i="1"/>
  <c r="AY1665" i="1"/>
  <c r="AX1665" i="1"/>
  <c r="AW1665" i="1"/>
  <c r="AV1665" i="1"/>
  <c r="AU1665" i="1"/>
  <c r="BI1664" i="1"/>
  <c r="BH1664" i="1"/>
  <c r="BG1664" i="1"/>
  <c r="BF1664" i="1"/>
  <c r="BE1664" i="1"/>
  <c r="BD1664" i="1"/>
  <c r="BC1664" i="1"/>
  <c r="BB1664" i="1"/>
  <c r="BA1664" i="1"/>
  <c r="AY1664" i="1"/>
  <c r="AX1664" i="1"/>
  <c r="AW1664" i="1"/>
  <c r="AV1664" i="1"/>
  <c r="AU1664" i="1"/>
  <c r="BI1663" i="1"/>
  <c r="BH1663" i="1"/>
  <c r="BG1663" i="1"/>
  <c r="BF1663" i="1"/>
  <c r="BE1663" i="1"/>
  <c r="BD1663" i="1"/>
  <c r="BC1663" i="1"/>
  <c r="BB1663" i="1"/>
  <c r="BA1663" i="1"/>
  <c r="AY1663" i="1"/>
  <c r="AX1663" i="1"/>
  <c r="AW1663" i="1"/>
  <c r="AV1663" i="1"/>
  <c r="AU1663" i="1"/>
  <c r="BI1662" i="1"/>
  <c r="BH1662" i="1"/>
  <c r="BG1662" i="1"/>
  <c r="BF1662" i="1"/>
  <c r="BE1662" i="1"/>
  <c r="BD1662" i="1"/>
  <c r="BC1662" i="1"/>
  <c r="BB1662" i="1"/>
  <c r="BA1662" i="1"/>
  <c r="AY1662" i="1"/>
  <c r="AX1662" i="1"/>
  <c r="AW1662" i="1"/>
  <c r="AV1662" i="1"/>
  <c r="AU1662" i="1"/>
  <c r="BI1661" i="1"/>
  <c r="BH1661" i="1"/>
  <c r="BG1661" i="1"/>
  <c r="BF1661" i="1"/>
  <c r="BE1661" i="1"/>
  <c r="BD1661" i="1"/>
  <c r="BC1661" i="1"/>
  <c r="BB1661" i="1"/>
  <c r="BA1661" i="1"/>
  <c r="AY1661" i="1"/>
  <c r="AX1661" i="1"/>
  <c r="AW1661" i="1"/>
  <c r="AV1661" i="1"/>
  <c r="AU1661" i="1"/>
  <c r="BI1660" i="1"/>
  <c r="BH1660" i="1"/>
  <c r="BG1660" i="1"/>
  <c r="BF1660" i="1"/>
  <c r="BE1660" i="1"/>
  <c r="BD1660" i="1"/>
  <c r="BC1660" i="1"/>
  <c r="BB1660" i="1"/>
  <c r="BA1660" i="1"/>
  <c r="AY1660" i="1"/>
  <c r="AX1660" i="1"/>
  <c r="AW1660" i="1"/>
  <c r="AV1660" i="1"/>
  <c r="AU1660" i="1"/>
  <c r="BI1658" i="1"/>
  <c r="BH1658" i="1"/>
  <c r="BG1658" i="1"/>
  <c r="BF1658" i="1"/>
  <c r="BE1658" i="1"/>
  <c r="BD1658" i="1"/>
  <c r="BC1658" i="1"/>
  <c r="BB1658" i="1"/>
  <c r="BA1658" i="1"/>
  <c r="AY1658" i="1"/>
  <c r="AX1658" i="1"/>
  <c r="AW1658" i="1"/>
  <c r="AV1658" i="1"/>
  <c r="AU1658" i="1"/>
  <c r="BI1656" i="1"/>
  <c r="BH1656" i="1"/>
  <c r="BG1656" i="1"/>
  <c r="BF1656" i="1"/>
  <c r="BE1656" i="1"/>
  <c r="BD1656" i="1"/>
  <c r="BC1656" i="1"/>
  <c r="BB1656" i="1"/>
  <c r="BA1656" i="1"/>
  <c r="AY1656" i="1"/>
  <c r="AX1656" i="1"/>
  <c r="AW1656" i="1"/>
  <c r="AV1656" i="1"/>
  <c r="AU1656" i="1"/>
  <c r="BI1655" i="1"/>
  <c r="BH1655" i="1"/>
  <c r="BG1655" i="1"/>
  <c r="BF1655" i="1"/>
  <c r="BE1655" i="1"/>
  <c r="BD1655" i="1"/>
  <c r="BC1655" i="1"/>
  <c r="BB1655" i="1"/>
  <c r="BA1655" i="1"/>
  <c r="AY1655" i="1"/>
  <c r="AX1655" i="1"/>
  <c r="AW1655" i="1"/>
  <c r="AV1655" i="1"/>
  <c r="AU1655" i="1"/>
  <c r="BI1654" i="1"/>
  <c r="BH1654" i="1"/>
  <c r="BG1654" i="1"/>
  <c r="BF1654" i="1"/>
  <c r="BE1654" i="1"/>
  <c r="BD1654" i="1"/>
  <c r="BC1654" i="1"/>
  <c r="BB1654" i="1"/>
  <c r="BA1654" i="1"/>
  <c r="AY1654" i="1"/>
  <c r="AX1654" i="1"/>
  <c r="AW1654" i="1"/>
  <c r="AV1654" i="1"/>
  <c r="AU1654" i="1"/>
  <c r="BI1653" i="1"/>
  <c r="BH1653" i="1"/>
  <c r="BG1653" i="1"/>
  <c r="BF1653" i="1"/>
  <c r="BE1653" i="1"/>
  <c r="BD1653" i="1"/>
  <c r="BC1653" i="1"/>
  <c r="BB1653" i="1"/>
  <c r="BA1653" i="1"/>
  <c r="AY1653" i="1"/>
  <c r="AX1653" i="1"/>
  <c r="AW1653" i="1"/>
  <c r="AV1653" i="1"/>
  <c r="AU1653" i="1"/>
  <c r="BI1652" i="1"/>
  <c r="BH1652" i="1"/>
  <c r="BG1652" i="1"/>
  <c r="BF1652" i="1"/>
  <c r="BE1652" i="1"/>
  <c r="BD1652" i="1"/>
  <c r="BC1652" i="1"/>
  <c r="BB1652" i="1"/>
  <c r="BA1652" i="1"/>
  <c r="AY1652" i="1"/>
  <c r="AX1652" i="1"/>
  <c r="AW1652" i="1"/>
  <c r="AV1652" i="1"/>
  <c r="AU1652" i="1"/>
  <c r="BI1650" i="1"/>
  <c r="BH1650" i="1"/>
  <c r="BG1650" i="1"/>
  <c r="BF1650" i="1"/>
  <c r="BE1650" i="1"/>
  <c r="BD1650" i="1"/>
  <c r="BC1650" i="1"/>
  <c r="BB1650" i="1"/>
  <c r="BA1650" i="1"/>
  <c r="AY1650" i="1"/>
  <c r="AX1650" i="1"/>
  <c r="AW1650" i="1"/>
  <c r="AV1650" i="1"/>
  <c r="AU1650" i="1"/>
  <c r="BI1638" i="1"/>
  <c r="BH1638" i="1"/>
  <c r="BG1638" i="1"/>
  <c r="BF1638" i="1"/>
  <c r="BE1638" i="1"/>
  <c r="BD1638" i="1"/>
  <c r="BC1638" i="1"/>
  <c r="BB1638" i="1"/>
  <c r="BA1638" i="1"/>
  <c r="AY1638" i="1"/>
  <c r="AX1638" i="1"/>
  <c r="AW1638" i="1"/>
  <c r="AV1638" i="1"/>
  <c r="AU1638" i="1"/>
  <c r="BI1637" i="1"/>
  <c r="BH1637" i="1"/>
  <c r="BG1637" i="1"/>
  <c r="BF1637" i="1"/>
  <c r="BE1637" i="1"/>
  <c r="BD1637" i="1"/>
  <c r="BC1637" i="1"/>
  <c r="BB1637" i="1"/>
  <c r="BA1637" i="1"/>
  <c r="AY1637" i="1"/>
  <c r="AX1637" i="1"/>
  <c r="AW1637" i="1"/>
  <c r="AV1637" i="1"/>
  <c r="AU1637" i="1"/>
  <c r="BI1630" i="1"/>
  <c r="BI1629" i="1" s="1"/>
  <c r="BH1630" i="1"/>
  <c r="BH1629" i="1" s="1"/>
  <c r="BG1630" i="1"/>
  <c r="BG1629" i="1" s="1"/>
  <c r="BF1630" i="1"/>
  <c r="BF1629" i="1" s="1"/>
  <c r="BE1630" i="1"/>
  <c r="BE1629" i="1" s="1"/>
  <c r="BD1630" i="1"/>
  <c r="BD1629" i="1" s="1"/>
  <c r="BC1630" i="1"/>
  <c r="BC1629" i="1" s="1"/>
  <c r="BB1630" i="1"/>
  <c r="BB1629" i="1" s="1"/>
  <c r="BA1630" i="1"/>
  <c r="AY1630" i="1"/>
  <c r="AY1629" i="1" s="1"/>
  <c r="AX1630" i="1"/>
  <c r="AX1629" i="1" s="1"/>
  <c r="AW1630" i="1"/>
  <c r="AW1629" i="1" s="1"/>
  <c r="AV1630" i="1"/>
  <c r="AV1629" i="1" s="1"/>
  <c r="AU1630" i="1"/>
  <c r="BI1626" i="1"/>
  <c r="BH1626" i="1"/>
  <c r="BG1626" i="1"/>
  <c r="BF1626" i="1"/>
  <c r="BE1626" i="1"/>
  <c r="BD1626" i="1"/>
  <c r="BC1626" i="1"/>
  <c r="BB1626" i="1"/>
  <c r="BA1626" i="1"/>
  <c r="AY1626" i="1"/>
  <c r="AX1626" i="1"/>
  <c r="AW1626" i="1"/>
  <c r="AV1626" i="1"/>
  <c r="AU1626" i="1"/>
  <c r="BI1622" i="1"/>
  <c r="BH1622" i="1"/>
  <c r="BG1622" i="1"/>
  <c r="BF1622" i="1"/>
  <c r="BE1622" i="1"/>
  <c r="BD1622" i="1"/>
  <c r="BC1622" i="1"/>
  <c r="BB1622" i="1"/>
  <c r="BA1622" i="1"/>
  <c r="AY1622" i="1"/>
  <c r="AX1622" i="1"/>
  <c r="AW1622" i="1"/>
  <c r="AV1622" i="1"/>
  <c r="AU1622" i="1"/>
  <c r="BI1613" i="1"/>
  <c r="BH1613" i="1"/>
  <c r="BG1613" i="1"/>
  <c r="BF1613" i="1"/>
  <c r="BE1613" i="1"/>
  <c r="BD1613" i="1"/>
  <c r="BC1613" i="1"/>
  <c r="BB1613" i="1"/>
  <c r="BA1613" i="1"/>
  <c r="AY1613" i="1"/>
  <c r="AX1613" i="1"/>
  <c r="AW1613" i="1"/>
  <c r="AV1613" i="1"/>
  <c r="AU1613" i="1"/>
  <c r="BI1610" i="1"/>
  <c r="BH1610" i="1"/>
  <c r="BG1610" i="1"/>
  <c r="BF1610" i="1"/>
  <c r="BE1610" i="1"/>
  <c r="BD1610" i="1"/>
  <c r="BC1610" i="1"/>
  <c r="BB1610" i="1"/>
  <c r="BA1610" i="1"/>
  <c r="AY1610" i="1"/>
  <c r="AX1610" i="1"/>
  <c r="AW1610" i="1"/>
  <c r="AV1610" i="1"/>
  <c r="AU1610" i="1"/>
  <c r="BI1608" i="1"/>
  <c r="BH1608" i="1"/>
  <c r="BG1608" i="1"/>
  <c r="BF1608" i="1"/>
  <c r="BE1608" i="1"/>
  <c r="BD1608" i="1"/>
  <c r="BC1608" i="1"/>
  <c r="BB1608" i="1"/>
  <c r="BA1608" i="1"/>
  <c r="AY1608" i="1"/>
  <c r="AX1608" i="1"/>
  <c r="AW1608" i="1"/>
  <c r="AV1608" i="1"/>
  <c r="AU1608" i="1"/>
  <c r="BI1601" i="1"/>
  <c r="BH1601" i="1"/>
  <c r="BG1601" i="1"/>
  <c r="BF1601" i="1"/>
  <c r="BE1601" i="1"/>
  <c r="BD1601" i="1"/>
  <c r="BC1601" i="1"/>
  <c r="BB1601" i="1"/>
  <c r="BA1601" i="1"/>
  <c r="AY1601" i="1"/>
  <c r="AX1601" i="1"/>
  <c r="AW1601" i="1"/>
  <c r="AV1601" i="1"/>
  <c r="AU1601" i="1"/>
  <c r="BI1597" i="1"/>
  <c r="BH1597" i="1"/>
  <c r="BG1597" i="1"/>
  <c r="BF1597" i="1"/>
  <c r="BE1597" i="1"/>
  <c r="BD1597" i="1"/>
  <c r="BC1597" i="1"/>
  <c r="BB1597" i="1"/>
  <c r="BA1597" i="1"/>
  <c r="AY1597" i="1"/>
  <c r="AX1597" i="1"/>
  <c r="AW1597" i="1"/>
  <c r="AV1597" i="1"/>
  <c r="AU1597" i="1"/>
  <c r="BI1591" i="1"/>
  <c r="BI1589" i="1" s="1"/>
  <c r="BH1591" i="1"/>
  <c r="BH1589" i="1" s="1"/>
  <c r="BG1591" i="1"/>
  <c r="BG1589" i="1" s="1"/>
  <c r="BF1591" i="1"/>
  <c r="BF1589" i="1" s="1"/>
  <c r="BE1591" i="1"/>
  <c r="BE1589" i="1" s="1"/>
  <c r="BD1591" i="1"/>
  <c r="BD1589" i="1" s="1"/>
  <c r="BC1591" i="1"/>
  <c r="BC1589" i="1" s="1"/>
  <c r="BB1591" i="1"/>
  <c r="BB1589" i="1" s="1"/>
  <c r="BA1591" i="1"/>
  <c r="AY1591" i="1"/>
  <c r="AY1589" i="1" s="1"/>
  <c r="AX1591" i="1"/>
  <c r="AX1589" i="1" s="1"/>
  <c r="AW1591" i="1"/>
  <c r="AW1589" i="1" s="1"/>
  <c r="AV1591" i="1"/>
  <c r="AV1589" i="1" s="1"/>
  <c r="AU1591" i="1"/>
  <c r="BI1569" i="1"/>
  <c r="BI1568" i="1" s="1"/>
  <c r="BH1569" i="1"/>
  <c r="BH1568" i="1" s="1"/>
  <c r="BG1569" i="1"/>
  <c r="BG1568" i="1" s="1"/>
  <c r="BF1569" i="1"/>
  <c r="BF1568" i="1" s="1"/>
  <c r="BE1569" i="1"/>
  <c r="BE1568" i="1" s="1"/>
  <c r="BD1569" i="1"/>
  <c r="BD1568" i="1" s="1"/>
  <c r="BC1569" i="1"/>
  <c r="BC1568" i="1" s="1"/>
  <c r="BB1569" i="1"/>
  <c r="BB1568" i="1" s="1"/>
  <c r="BA1569" i="1"/>
  <c r="AY1569" i="1"/>
  <c r="AY1568" i="1" s="1"/>
  <c r="AX1569" i="1"/>
  <c r="AX1568" i="1" s="1"/>
  <c r="AW1569" i="1"/>
  <c r="AW1568" i="1" s="1"/>
  <c r="AV1569" i="1"/>
  <c r="AV1568" i="1" s="1"/>
  <c r="AU1569" i="1"/>
  <c r="BI1565" i="1"/>
  <c r="BI1564" i="1" s="1"/>
  <c r="BH1565" i="1"/>
  <c r="BH1564" i="1" s="1"/>
  <c r="BG1565" i="1"/>
  <c r="BG1564" i="1" s="1"/>
  <c r="BF1565" i="1"/>
  <c r="BF1564" i="1" s="1"/>
  <c r="BE1565" i="1"/>
  <c r="BE1564" i="1" s="1"/>
  <c r="BD1565" i="1"/>
  <c r="BD1564" i="1" s="1"/>
  <c r="BC1565" i="1"/>
  <c r="BC1564" i="1" s="1"/>
  <c r="BB1565" i="1"/>
  <c r="BB1564" i="1" s="1"/>
  <c r="BA1565" i="1"/>
  <c r="AY1565" i="1"/>
  <c r="AY1564" i="1" s="1"/>
  <c r="AX1565" i="1"/>
  <c r="AX1564" i="1" s="1"/>
  <c r="AW1565" i="1"/>
  <c r="AW1564" i="1" s="1"/>
  <c r="AV1565" i="1"/>
  <c r="AV1564" i="1" s="1"/>
  <c r="AU1565" i="1"/>
  <c r="BI1560" i="1"/>
  <c r="BH1560" i="1"/>
  <c r="BG1560" i="1"/>
  <c r="BF1560" i="1"/>
  <c r="BE1560" i="1"/>
  <c r="BD1560" i="1"/>
  <c r="BC1560" i="1"/>
  <c r="BB1560" i="1"/>
  <c r="BA1560" i="1"/>
  <c r="AY1560" i="1"/>
  <c r="AX1560" i="1"/>
  <c r="AW1560" i="1"/>
  <c r="AV1560" i="1"/>
  <c r="AU1560" i="1"/>
  <c r="BI1549" i="1"/>
  <c r="BH1549" i="1"/>
  <c r="BG1549" i="1"/>
  <c r="BF1549" i="1"/>
  <c r="BE1549" i="1"/>
  <c r="BD1549" i="1"/>
  <c r="BC1549" i="1"/>
  <c r="BB1549" i="1"/>
  <c r="BA1549" i="1"/>
  <c r="AY1549" i="1"/>
  <c r="AX1549" i="1"/>
  <c r="AW1549" i="1"/>
  <c r="AV1549" i="1"/>
  <c r="AU1549" i="1"/>
  <c r="BI1544" i="1"/>
  <c r="BI1542" i="1" s="1"/>
  <c r="BH1544" i="1"/>
  <c r="BH1542" i="1" s="1"/>
  <c r="BG1544" i="1"/>
  <c r="BG1542" i="1" s="1"/>
  <c r="BF1544" i="1"/>
  <c r="BF1542" i="1" s="1"/>
  <c r="BE1544" i="1"/>
  <c r="BE1542" i="1" s="1"/>
  <c r="BD1544" i="1"/>
  <c r="BD1542" i="1" s="1"/>
  <c r="BC1544" i="1"/>
  <c r="BC1542" i="1" s="1"/>
  <c r="BB1544" i="1"/>
  <c r="BB1542" i="1" s="1"/>
  <c r="BA1544" i="1"/>
  <c r="AY1544" i="1"/>
  <c r="AY1542" i="1" s="1"/>
  <c r="AX1544" i="1"/>
  <c r="AX1542" i="1" s="1"/>
  <c r="AW1544" i="1"/>
  <c r="AW1542" i="1" s="1"/>
  <c r="AV1544" i="1"/>
  <c r="AV1542" i="1" s="1"/>
  <c r="AU1544" i="1"/>
  <c r="BI1523" i="1"/>
  <c r="BI1522" i="1" s="1"/>
  <c r="BH1523" i="1"/>
  <c r="BH1522" i="1" s="1"/>
  <c r="BG1523" i="1"/>
  <c r="BG1522" i="1" s="1"/>
  <c r="BF1523" i="1"/>
  <c r="BF1522" i="1" s="1"/>
  <c r="BE1523" i="1"/>
  <c r="BE1522" i="1" s="1"/>
  <c r="BD1523" i="1"/>
  <c r="BD1522" i="1" s="1"/>
  <c r="BC1523" i="1"/>
  <c r="BC1522" i="1" s="1"/>
  <c r="BB1523" i="1"/>
  <c r="BB1522" i="1" s="1"/>
  <c r="BA1523" i="1"/>
  <c r="AY1523" i="1"/>
  <c r="AY1522" i="1" s="1"/>
  <c r="AX1523" i="1"/>
  <c r="AX1522" i="1" s="1"/>
  <c r="AW1523" i="1"/>
  <c r="AW1522" i="1" s="1"/>
  <c r="AV1523" i="1"/>
  <c r="AV1522" i="1" s="1"/>
  <c r="AU1523" i="1"/>
  <c r="BI1518" i="1"/>
  <c r="BH1518" i="1"/>
  <c r="BG1518" i="1"/>
  <c r="BF1518" i="1"/>
  <c r="BE1518" i="1"/>
  <c r="BD1518" i="1"/>
  <c r="BC1518" i="1"/>
  <c r="BB1518" i="1"/>
  <c r="BA1518" i="1"/>
  <c r="AY1518" i="1"/>
  <c r="AX1518" i="1"/>
  <c r="AW1518" i="1"/>
  <c r="AV1518" i="1"/>
  <c r="AU1518" i="1"/>
  <c r="BI1507" i="1"/>
  <c r="BH1507" i="1"/>
  <c r="BG1507" i="1"/>
  <c r="BF1507" i="1"/>
  <c r="BE1507" i="1"/>
  <c r="BD1507" i="1"/>
  <c r="BC1507" i="1"/>
  <c r="BB1507" i="1"/>
  <c r="BA1507" i="1"/>
  <c r="AY1507" i="1"/>
  <c r="AX1507" i="1"/>
  <c r="AW1507" i="1"/>
  <c r="AV1507" i="1"/>
  <c r="AU1507" i="1"/>
  <c r="BI1501" i="1"/>
  <c r="BI1499" i="1" s="1"/>
  <c r="BH1501" i="1"/>
  <c r="BH1499" i="1" s="1"/>
  <c r="BG1501" i="1"/>
  <c r="BG1499" i="1" s="1"/>
  <c r="BF1501" i="1"/>
  <c r="BF1499" i="1" s="1"/>
  <c r="BE1501" i="1"/>
  <c r="BE1499" i="1" s="1"/>
  <c r="BD1501" i="1"/>
  <c r="BD1499" i="1" s="1"/>
  <c r="BC1501" i="1"/>
  <c r="BC1499" i="1" s="1"/>
  <c r="BB1501" i="1"/>
  <c r="BB1499" i="1" s="1"/>
  <c r="BA1501" i="1"/>
  <c r="AY1501" i="1"/>
  <c r="AY1499" i="1" s="1"/>
  <c r="AX1501" i="1"/>
  <c r="AX1499" i="1" s="1"/>
  <c r="AW1501" i="1"/>
  <c r="AW1499" i="1" s="1"/>
  <c r="AV1501" i="1"/>
  <c r="AV1499" i="1" s="1"/>
  <c r="AU1501" i="1"/>
  <c r="BI1480" i="1"/>
  <c r="BI1479" i="1" s="1"/>
  <c r="BH1480" i="1"/>
  <c r="BH1479" i="1" s="1"/>
  <c r="BG1480" i="1"/>
  <c r="BG1479" i="1" s="1"/>
  <c r="BF1480" i="1"/>
  <c r="BF1479" i="1" s="1"/>
  <c r="BE1480" i="1"/>
  <c r="BE1479" i="1" s="1"/>
  <c r="BD1480" i="1"/>
  <c r="BD1479" i="1" s="1"/>
  <c r="BC1480" i="1"/>
  <c r="BC1479" i="1" s="1"/>
  <c r="BB1480" i="1"/>
  <c r="BB1479" i="1" s="1"/>
  <c r="BA1480" i="1"/>
  <c r="AY1480" i="1"/>
  <c r="AY1479" i="1" s="1"/>
  <c r="AX1480" i="1"/>
  <c r="AX1479" i="1" s="1"/>
  <c r="AW1480" i="1"/>
  <c r="AW1479" i="1" s="1"/>
  <c r="AV1480" i="1"/>
  <c r="AV1479" i="1" s="1"/>
  <c r="AU1480" i="1"/>
  <c r="BI1477" i="1"/>
  <c r="BI1476" i="1" s="1"/>
  <c r="BH1477" i="1"/>
  <c r="BH1476" i="1" s="1"/>
  <c r="BG1477" i="1"/>
  <c r="BG1476" i="1" s="1"/>
  <c r="BF1477" i="1"/>
  <c r="BF1476" i="1" s="1"/>
  <c r="BE1477" i="1"/>
  <c r="BE1476" i="1" s="1"/>
  <c r="BD1477" i="1"/>
  <c r="BD1476" i="1" s="1"/>
  <c r="BC1477" i="1"/>
  <c r="BC1476" i="1" s="1"/>
  <c r="BB1477" i="1"/>
  <c r="BB1476" i="1" s="1"/>
  <c r="BA1477" i="1"/>
  <c r="AY1477" i="1"/>
  <c r="AY1476" i="1" s="1"/>
  <c r="AX1477" i="1"/>
  <c r="AX1476" i="1" s="1"/>
  <c r="AW1477" i="1"/>
  <c r="AW1476" i="1" s="1"/>
  <c r="AV1477" i="1"/>
  <c r="AV1476" i="1" s="1"/>
  <c r="AU1477" i="1"/>
  <c r="BI1472" i="1"/>
  <c r="BI1463" i="1" s="1"/>
  <c r="BH1472" i="1"/>
  <c r="BH1463" i="1" s="1"/>
  <c r="BG1472" i="1"/>
  <c r="BG1463" i="1" s="1"/>
  <c r="BF1472" i="1"/>
  <c r="BF1463" i="1" s="1"/>
  <c r="BE1472" i="1"/>
  <c r="BE1463" i="1" s="1"/>
  <c r="BD1472" i="1"/>
  <c r="BD1463" i="1" s="1"/>
  <c r="BC1472" i="1"/>
  <c r="BC1463" i="1" s="1"/>
  <c r="BB1472" i="1"/>
  <c r="BB1463" i="1" s="1"/>
  <c r="BA1472" i="1"/>
  <c r="AY1472" i="1"/>
  <c r="AY1463" i="1" s="1"/>
  <c r="AX1472" i="1"/>
  <c r="AX1463" i="1" s="1"/>
  <c r="AW1472" i="1"/>
  <c r="AW1463" i="1" s="1"/>
  <c r="AV1472" i="1"/>
  <c r="AV1463" i="1" s="1"/>
  <c r="AU1472" i="1"/>
  <c r="BI1461" i="1"/>
  <c r="BH1461" i="1"/>
  <c r="BG1461" i="1"/>
  <c r="BF1461" i="1"/>
  <c r="BE1461" i="1"/>
  <c r="BD1461" i="1"/>
  <c r="BC1461" i="1"/>
  <c r="BB1461" i="1"/>
  <c r="BA1461" i="1"/>
  <c r="AY1461" i="1"/>
  <c r="AX1461" i="1"/>
  <c r="AW1461" i="1"/>
  <c r="AV1461" i="1"/>
  <c r="AU1461" i="1"/>
  <c r="BI1455" i="1"/>
  <c r="BI1453" i="1" s="1"/>
  <c r="BH1455" i="1"/>
  <c r="BH1453" i="1" s="1"/>
  <c r="BG1455" i="1"/>
  <c r="BG1453" i="1" s="1"/>
  <c r="BF1455" i="1"/>
  <c r="BF1453" i="1" s="1"/>
  <c r="BE1455" i="1"/>
  <c r="BE1453" i="1" s="1"/>
  <c r="BD1455" i="1"/>
  <c r="BD1453" i="1" s="1"/>
  <c r="BC1455" i="1"/>
  <c r="BC1453" i="1" s="1"/>
  <c r="BB1455" i="1"/>
  <c r="BB1453" i="1" s="1"/>
  <c r="BA1455" i="1"/>
  <c r="AY1455" i="1"/>
  <c r="AY1453" i="1" s="1"/>
  <c r="AX1455" i="1"/>
  <c r="AX1453" i="1" s="1"/>
  <c r="AW1455" i="1"/>
  <c r="AW1453" i="1" s="1"/>
  <c r="AV1455" i="1"/>
  <c r="AV1453" i="1" s="1"/>
  <c r="AU1455" i="1"/>
  <c r="BI1438" i="1"/>
  <c r="BI1437" i="1" s="1"/>
  <c r="BH1438" i="1"/>
  <c r="BH1437" i="1" s="1"/>
  <c r="BG1438" i="1"/>
  <c r="BG1437" i="1" s="1"/>
  <c r="BF1438" i="1"/>
  <c r="BF1437" i="1" s="1"/>
  <c r="BE1438" i="1"/>
  <c r="BE1437" i="1" s="1"/>
  <c r="BD1438" i="1"/>
  <c r="BD1437" i="1" s="1"/>
  <c r="BC1438" i="1"/>
  <c r="BC1437" i="1" s="1"/>
  <c r="BB1438" i="1"/>
  <c r="BB1437" i="1" s="1"/>
  <c r="BA1438" i="1"/>
  <c r="AY1438" i="1"/>
  <c r="AY1437" i="1" s="1"/>
  <c r="AX1438" i="1"/>
  <c r="AX1437" i="1" s="1"/>
  <c r="AW1438" i="1"/>
  <c r="AW1437" i="1" s="1"/>
  <c r="AV1438" i="1"/>
  <c r="AV1437" i="1" s="1"/>
  <c r="AU1438" i="1"/>
  <c r="BI1435" i="1"/>
  <c r="BI1434" i="1" s="1"/>
  <c r="BH1435" i="1"/>
  <c r="BH1434" i="1" s="1"/>
  <c r="BG1435" i="1"/>
  <c r="BG1434" i="1" s="1"/>
  <c r="BF1435" i="1"/>
  <c r="BF1434" i="1" s="1"/>
  <c r="BE1435" i="1"/>
  <c r="BE1434" i="1" s="1"/>
  <c r="BD1435" i="1"/>
  <c r="BD1434" i="1" s="1"/>
  <c r="BC1435" i="1"/>
  <c r="BC1434" i="1" s="1"/>
  <c r="BB1435" i="1"/>
  <c r="BB1434" i="1" s="1"/>
  <c r="BA1435" i="1"/>
  <c r="AY1435" i="1"/>
  <c r="AY1434" i="1" s="1"/>
  <c r="AX1435" i="1"/>
  <c r="AX1434" i="1" s="1"/>
  <c r="AW1435" i="1"/>
  <c r="AW1434" i="1" s="1"/>
  <c r="AV1435" i="1"/>
  <c r="AV1434" i="1" s="1"/>
  <c r="AU1435" i="1"/>
  <c r="BI1430" i="1"/>
  <c r="BI1422" i="1" s="1"/>
  <c r="BH1430" i="1"/>
  <c r="BH1422" i="1" s="1"/>
  <c r="BG1430" i="1"/>
  <c r="BG1422" i="1" s="1"/>
  <c r="BF1430" i="1"/>
  <c r="BF1422" i="1" s="1"/>
  <c r="BE1430" i="1"/>
  <c r="BE1422" i="1" s="1"/>
  <c r="BD1430" i="1"/>
  <c r="BD1422" i="1" s="1"/>
  <c r="BC1430" i="1"/>
  <c r="BC1422" i="1" s="1"/>
  <c r="BB1430" i="1"/>
  <c r="BB1422" i="1" s="1"/>
  <c r="BA1430" i="1"/>
  <c r="AY1430" i="1"/>
  <c r="AY1422" i="1" s="1"/>
  <c r="AX1430" i="1"/>
  <c r="AX1422" i="1" s="1"/>
  <c r="AW1430" i="1"/>
  <c r="AW1422" i="1" s="1"/>
  <c r="AV1430" i="1"/>
  <c r="AV1422" i="1" s="1"/>
  <c r="AU1430" i="1"/>
  <c r="BI1420" i="1"/>
  <c r="BH1420" i="1"/>
  <c r="BG1420" i="1"/>
  <c r="BF1420" i="1"/>
  <c r="BE1420" i="1"/>
  <c r="BD1420" i="1"/>
  <c r="BC1420" i="1"/>
  <c r="BB1420" i="1"/>
  <c r="BA1420" i="1"/>
  <c r="AY1420" i="1"/>
  <c r="AX1420" i="1"/>
  <c r="AW1420" i="1"/>
  <c r="AV1420" i="1"/>
  <c r="AU1420" i="1"/>
  <c r="BI1414" i="1"/>
  <c r="BI1412" i="1" s="1"/>
  <c r="BH1414" i="1"/>
  <c r="BH1412" i="1" s="1"/>
  <c r="BG1414" i="1"/>
  <c r="BG1412" i="1" s="1"/>
  <c r="BF1414" i="1"/>
  <c r="BF1412" i="1" s="1"/>
  <c r="BE1414" i="1"/>
  <c r="BE1412" i="1" s="1"/>
  <c r="BD1414" i="1"/>
  <c r="BD1412" i="1" s="1"/>
  <c r="BC1414" i="1"/>
  <c r="BC1412" i="1" s="1"/>
  <c r="BB1414" i="1"/>
  <c r="BB1412" i="1" s="1"/>
  <c r="BA1414" i="1"/>
  <c r="AY1414" i="1"/>
  <c r="AY1412" i="1" s="1"/>
  <c r="AX1414" i="1"/>
  <c r="AX1412" i="1" s="1"/>
  <c r="AW1414" i="1"/>
  <c r="AW1412" i="1" s="1"/>
  <c r="AV1414" i="1"/>
  <c r="AV1412" i="1" s="1"/>
  <c r="AU1414" i="1"/>
  <c r="BI1397" i="1"/>
  <c r="BI1396" i="1" s="1"/>
  <c r="BH1397" i="1"/>
  <c r="BH1396" i="1" s="1"/>
  <c r="BG1397" i="1"/>
  <c r="BG1396" i="1" s="1"/>
  <c r="BF1397" i="1"/>
  <c r="BF1396" i="1" s="1"/>
  <c r="BE1397" i="1"/>
  <c r="BE1396" i="1" s="1"/>
  <c r="BD1397" i="1"/>
  <c r="BD1396" i="1" s="1"/>
  <c r="BC1397" i="1"/>
  <c r="BC1396" i="1" s="1"/>
  <c r="BB1397" i="1"/>
  <c r="BB1396" i="1" s="1"/>
  <c r="BA1397" i="1"/>
  <c r="AY1397" i="1"/>
  <c r="AY1396" i="1" s="1"/>
  <c r="AX1397" i="1"/>
  <c r="AX1396" i="1" s="1"/>
  <c r="AW1397" i="1"/>
  <c r="AW1396" i="1" s="1"/>
  <c r="AV1397" i="1"/>
  <c r="AV1396" i="1" s="1"/>
  <c r="AU1397" i="1"/>
  <c r="BI1394" i="1"/>
  <c r="BI1393" i="1" s="1"/>
  <c r="BH1394" i="1"/>
  <c r="BH1393" i="1" s="1"/>
  <c r="BG1394" i="1"/>
  <c r="BG1393" i="1" s="1"/>
  <c r="BF1394" i="1"/>
  <c r="BF1393" i="1" s="1"/>
  <c r="BE1394" i="1"/>
  <c r="BE1393" i="1" s="1"/>
  <c r="BD1394" i="1"/>
  <c r="BD1393" i="1" s="1"/>
  <c r="BC1394" i="1"/>
  <c r="BC1393" i="1" s="1"/>
  <c r="BB1394" i="1"/>
  <c r="BB1393" i="1" s="1"/>
  <c r="BA1394" i="1"/>
  <c r="AY1394" i="1"/>
  <c r="AY1393" i="1" s="1"/>
  <c r="AX1394" i="1"/>
  <c r="AX1393" i="1" s="1"/>
  <c r="AW1394" i="1"/>
  <c r="AW1393" i="1" s="1"/>
  <c r="AV1394" i="1"/>
  <c r="AV1393" i="1" s="1"/>
  <c r="AU1394" i="1"/>
  <c r="BI1389" i="1"/>
  <c r="BI1381" i="1" s="1"/>
  <c r="BH1389" i="1"/>
  <c r="BH1381" i="1" s="1"/>
  <c r="BG1389" i="1"/>
  <c r="BG1381" i="1" s="1"/>
  <c r="BF1389" i="1"/>
  <c r="BF1381" i="1" s="1"/>
  <c r="BE1389" i="1"/>
  <c r="BE1381" i="1" s="1"/>
  <c r="BD1389" i="1"/>
  <c r="BD1381" i="1" s="1"/>
  <c r="BC1389" i="1"/>
  <c r="BC1381" i="1" s="1"/>
  <c r="BB1389" i="1"/>
  <c r="BB1381" i="1" s="1"/>
  <c r="BA1389" i="1"/>
  <c r="AY1389" i="1"/>
  <c r="AY1381" i="1" s="1"/>
  <c r="AX1389" i="1"/>
  <c r="AX1381" i="1" s="1"/>
  <c r="AW1389" i="1"/>
  <c r="AW1381" i="1" s="1"/>
  <c r="AV1389" i="1"/>
  <c r="AV1381" i="1" s="1"/>
  <c r="AU1389" i="1"/>
  <c r="BI1379" i="1"/>
  <c r="BH1379" i="1"/>
  <c r="BG1379" i="1"/>
  <c r="BF1379" i="1"/>
  <c r="BE1379" i="1"/>
  <c r="BD1379" i="1"/>
  <c r="BC1379" i="1"/>
  <c r="BB1379" i="1"/>
  <c r="BA1379" i="1"/>
  <c r="AY1379" i="1"/>
  <c r="AX1379" i="1"/>
  <c r="AW1379" i="1"/>
  <c r="AV1379" i="1"/>
  <c r="AU1379" i="1"/>
  <c r="BI1373" i="1"/>
  <c r="BI1371" i="1" s="1"/>
  <c r="BH1373" i="1"/>
  <c r="BH1371" i="1" s="1"/>
  <c r="BG1373" i="1"/>
  <c r="BG1371" i="1" s="1"/>
  <c r="BF1373" i="1"/>
  <c r="BF1371" i="1" s="1"/>
  <c r="BE1373" i="1"/>
  <c r="BE1371" i="1" s="1"/>
  <c r="BD1373" i="1"/>
  <c r="BD1371" i="1" s="1"/>
  <c r="BC1373" i="1"/>
  <c r="BC1371" i="1" s="1"/>
  <c r="BB1373" i="1"/>
  <c r="BB1371" i="1" s="1"/>
  <c r="BA1373" i="1"/>
  <c r="AY1373" i="1"/>
  <c r="AY1371" i="1" s="1"/>
  <c r="AX1373" i="1"/>
  <c r="AX1371" i="1" s="1"/>
  <c r="AW1373" i="1"/>
  <c r="AW1371" i="1" s="1"/>
  <c r="AV1373" i="1"/>
  <c r="AV1371" i="1" s="1"/>
  <c r="AU1373" i="1"/>
  <c r="BI1356" i="1"/>
  <c r="BI1355" i="1" s="1"/>
  <c r="BH1356" i="1"/>
  <c r="BH1355" i="1" s="1"/>
  <c r="BG1356" i="1"/>
  <c r="BG1355" i="1" s="1"/>
  <c r="BF1356" i="1"/>
  <c r="BF1355" i="1" s="1"/>
  <c r="BE1356" i="1"/>
  <c r="BE1355" i="1" s="1"/>
  <c r="BD1356" i="1"/>
  <c r="BD1355" i="1" s="1"/>
  <c r="BC1356" i="1"/>
  <c r="BC1355" i="1" s="1"/>
  <c r="BB1356" i="1"/>
  <c r="BB1355" i="1" s="1"/>
  <c r="BA1356" i="1"/>
  <c r="AY1356" i="1"/>
  <c r="AY1355" i="1" s="1"/>
  <c r="AX1356" i="1"/>
  <c r="AX1355" i="1" s="1"/>
  <c r="AW1356" i="1"/>
  <c r="AW1355" i="1" s="1"/>
  <c r="AV1356" i="1"/>
  <c r="AV1355" i="1" s="1"/>
  <c r="AU1356" i="1"/>
  <c r="BI1353" i="1"/>
  <c r="BI1352" i="1" s="1"/>
  <c r="BH1353" i="1"/>
  <c r="BH1352" i="1" s="1"/>
  <c r="BG1353" i="1"/>
  <c r="BG1352" i="1" s="1"/>
  <c r="BF1353" i="1"/>
  <c r="BF1352" i="1" s="1"/>
  <c r="BE1353" i="1"/>
  <c r="BE1352" i="1" s="1"/>
  <c r="BD1353" i="1"/>
  <c r="BD1352" i="1" s="1"/>
  <c r="BC1353" i="1"/>
  <c r="BC1352" i="1" s="1"/>
  <c r="BB1353" i="1"/>
  <c r="BB1352" i="1" s="1"/>
  <c r="BA1353" i="1"/>
  <c r="AY1353" i="1"/>
  <c r="AY1352" i="1" s="1"/>
  <c r="AX1353" i="1"/>
  <c r="AX1352" i="1" s="1"/>
  <c r="AW1353" i="1"/>
  <c r="AW1352" i="1" s="1"/>
  <c r="AV1353" i="1"/>
  <c r="AV1352" i="1" s="1"/>
  <c r="AU1353" i="1"/>
  <c r="BI1348" i="1"/>
  <c r="BI1339" i="1" s="1"/>
  <c r="BH1348" i="1"/>
  <c r="BH1339" i="1" s="1"/>
  <c r="BG1348" i="1"/>
  <c r="BG1339" i="1" s="1"/>
  <c r="BF1348" i="1"/>
  <c r="BF1339" i="1" s="1"/>
  <c r="BE1348" i="1"/>
  <c r="BE1339" i="1" s="1"/>
  <c r="BD1348" i="1"/>
  <c r="BD1339" i="1" s="1"/>
  <c r="BC1348" i="1"/>
  <c r="BC1339" i="1" s="1"/>
  <c r="BB1348" i="1"/>
  <c r="BB1339" i="1" s="1"/>
  <c r="BA1348" i="1"/>
  <c r="AY1348" i="1"/>
  <c r="AY1339" i="1" s="1"/>
  <c r="AX1348" i="1"/>
  <c r="AX1339" i="1" s="1"/>
  <c r="AW1348" i="1"/>
  <c r="AW1339" i="1" s="1"/>
  <c r="AV1348" i="1"/>
  <c r="AV1339" i="1" s="1"/>
  <c r="AU1348" i="1"/>
  <c r="BI1337" i="1"/>
  <c r="BH1337" i="1"/>
  <c r="BG1337" i="1"/>
  <c r="BF1337" i="1"/>
  <c r="BE1337" i="1"/>
  <c r="BD1337" i="1"/>
  <c r="BC1337" i="1"/>
  <c r="BB1337" i="1"/>
  <c r="BA1337" i="1"/>
  <c r="AY1337" i="1"/>
  <c r="AX1337" i="1"/>
  <c r="AW1337" i="1"/>
  <c r="AV1337" i="1"/>
  <c r="AU1337" i="1"/>
  <c r="BI1331" i="1"/>
  <c r="BI1329" i="1" s="1"/>
  <c r="BH1331" i="1"/>
  <c r="BH1329" i="1" s="1"/>
  <c r="BG1331" i="1"/>
  <c r="BG1329" i="1" s="1"/>
  <c r="BF1331" i="1"/>
  <c r="BF1329" i="1" s="1"/>
  <c r="BE1331" i="1"/>
  <c r="BE1329" i="1" s="1"/>
  <c r="BD1331" i="1"/>
  <c r="BD1329" i="1" s="1"/>
  <c r="BC1331" i="1"/>
  <c r="BC1329" i="1" s="1"/>
  <c r="BB1331" i="1"/>
  <c r="BB1329" i="1" s="1"/>
  <c r="BA1331" i="1"/>
  <c r="AY1331" i="1"/>
  <c r="AY1329" i="1" s="1"/>
  <c r="AX1331" i="1"/>
  <c r="AX1329" i="1" s="1"/>
  <c r="AW1331" i="1"/>
  <c r="AW1329" i="1" s="1"/>
  <c r="AV1331" i="1"/>
  <c r="AV1329" i="1" s="1"/>
  <c r="AU1331" i="1"/>
  <c r="BI1314" i="1"/>
  <c r="BI1313" i="1" s="1"/>
  <c r="BH1314" i="1"/>
  <c r="BH1313" i="1" s="1"/>
  <c r="BG1314" i="1"/>
  <c r="BG1313" i="1" s="1"/>
  <c r="BF1314" i="1"/>
  <c r="BF1313" i="1" s="1"/>
  <c r="BE1314" i="1"/>
  <c r="BE1313" i="1" s="1"/>
  <c r="BD1314" i="1"/>
  <c r="BD1313" i="1" s="1"/>
  <c r="BC1314" i="1"/>
  <c r="BC1313" i="1" s="1"/>
  <c r="BB1314" i="1"/>
  <c r="BB1313" i="1" s="1"/>
  <c r="BA1314" i="1"/>
  <c r="AY1314" i="1"/>
  <c r="AY1313" i="1" s="1"/>
  <c r="AX1314" i="1"/>
  <c r="AX1313" i="1" s="1"/>
  <c r="AW1314" i="1"/>
  <c r="AW1313" i="1" s="1"/>
  <c r="AV1314" i="1"/>
  <c r="AV1313" i="1" s="1"/>
  <c r="AU1314" i="1"/>
  <c r="BI1311" i="1"/>
  <c r="BI1310" i="1" s="1"/>
  <c r="BH1311" i="1"/>
  <c r="BH1310" i="1" s="1"/>
  <c r="BG1311" i="1"/>
  <c r="BG1310" i="1" s="1"/>
  <c r="BF1311" i="1"/>
  <c r="BF1310" i="1" s="1"/>
  <c r="BE1311" i="1"/>
  <c r="BE1310" i="1" s="1"/>
  <c r="BD1311" i="1"/>
  <c r="BD1310" i="1" s="1"/>
  <c r="BC1311" i="1"/>
  <c r="BC1310" i="1" s="1"/>
  <c r="BB1311" i="1"/>
  <c r="BB1310" i="1" s="1"/>
  <c r="BA1311" i="1"/>
  <c r="AY1311" i="1"/>
  <c r="AY1310" i="1" s="1"/>
  <c r="AX1311" i="1"/>
  <c r="AX1310" i="1" s="1"/>
  <c r="AW1311" i="1"/>
  <c r="AW1310" i="1" s="1"/>
  <c r="AV1311" i="1"/>
  <c r="AV1310" i="1" s="1"/>
  <c r="AU1311" i="1"/>
  <c r="BI1306" i="1"/>
  <c r="BI1297" i="1" s="1"/>
  <c r="BH1306" i="1"/>
  <c r="BH1297" i="1" s="1"/>
  <c r="BG1306" i="1"/>
  <c r="BG1297" i="1" s="1"/>
  <c r="BF1306" i="1"/>
  <c r="BF1297" i="1" s="1"/>
  <c r="BE1306" i="1"/>
  <c r="BE1297" i="1" s="1"/>
  <c r="BD1306" i="1"/>
  <c r="BD1297" i="1" s="1"/>
  <c r="BC1306" i="1"/>
  <c r="BC1297" i="1" s="1"/>
  <c r="BB1306" i="1"/>
  <c r="BB1297" i="1" s="1"/>
  <c r="BA1306" i="1"/>
  <c r="AY1306" i="1"/>
  <c r="AY1297" i="1" s="1"/>
  <c r="AX1306" i="1"/>
  <c r="AX1297" i="1" s="1"/>
  <c r="AW1306" i="1"/>
  <c r="AW1297" i="1" s="1"/>
  <c r="AV1306" i="1"/>
  <c r="AV1297" i="1" s="1"/>
  <c r="AU1306" i="1"/>
  <c r="BI1295" i="1"/>
  <c r="BH1295" i="1"/>
  <c r="BG1295" i="1"/>
  <c r="BF1295" i="1"/>
  <c r="BE1295" i="1"/>
  <c r="BD1295" i="1"/>
  <c r="BC1295" i="1"/>
  <c r="BB1295" i="1"/>
  <c r="BA1295" i="1"/>
  <c r="AY1295" i="1"/>
  <c r="AX1295" i="1"/>
  <c r="AW1295" i="1"/>
  <c r="AV1295" i="1"/>
  <c r="AU1295" i="1"/>
  <c r="BI1289" i="1"/>
  <c r="BI1287" i="1" s="1"/>
  <c r="BH1289" i="1"/>
  <c r="BH1287" i="1" s="1"/>
  <c r="BG1289" i="1"/>
  <c r="BG1287" i="1" s="1"/>
  <c r="BF1289" i="1"/>
  <c r="BF1287" i="1" s="1"/>
  <c r="BE1289" i="1"/>
  <c r="BE1287" i="1" s="1"/>
  <c r="BD1289" i="1"/>
  <c r="BD1287" i="1" s="1"/>
  <c r="BC1289" i="1"/>
  <c r="BC1287" i="1" s="1"/>
  <c r="BB1289" i="1"/>
  <c r="BB1287" i="1" s="1"/>
  <c r="BA1289" i="1"/>
  <c r="AY1289" i="1"/>
  <c r="AY1287" i="1" s="1"/>
  <c r="AX1289" i="1"/>
  <c r="AX1287" i="1" s="1"/>
  <c r="AW1289" i="1"/>
  <c r="AW1287" i="1" s="1"/>
  <c r="AV1289" i="1"/>
  <c r="AV1287" i="1" s="1"/>
  <c r="AU1289" i="1"/>
  <c r="BI1272" i="1"/>
  <c r="BI1271" i="1" s="1"/>
  <c r="BH1272" i="1"/>
  <c r="BH1271" i="1" s="1"/>
  <c r="BG1272" i="1"/>
  <c r="BG1271" i="1" s="1"/>
  <c r="BF1272" i="1"/>
  <c r="BF1271" i="1" s="1"/>
  <c r="BE1272" i="1"/>
  <c r="BE1271" i="1" s="1"/>
  <c r="BD1272" i="1"/>
  <c r="BD1271" i="1" s="1"/>
  <c r="BC1272" i="1"/>
  <c r="BC1271" i="1" s="1"/>
  <c r="BB1272" i="1"/>
  <c r="BB1271" i="1" s="1"/>
  <c r="BA1272" i="1"/>
  <c r="AY1272" i="1"/>
  <c r="AY1271" i="1" s="1"/>
  <c r="AX1272" i="1"/>
  <c r="AX1271" i="1" s="1"/>
  <c r="AW1272" i="1"/>
  <c r="AW1271" i="1" s="1"/>
  <c r="AV1272" i="1"/>
  <c r="AV1271" i="1" s="1"/>
  <c r="AU1272" i="1"/>
  <c r="BI1269" i="1"/>
  <c r="BI1268" i="1" s="1"/>
  <c r="BH1269" i="1"/>
  <c r="BH1268" i="1" s="1"/>
  <c r="BG1269" i="1"/>
  <c r="BG1268" i="1" s="1"/>
  <c r="BF1269" i="1"/>
  <c r="BF1268" i="1" s="1"/>
  <c r="BE1269" i="1"/>
  <c r="BE1268" i="1" s="1"/>
  <c r="BD1269" i="1"/>
  <c r="BD1268" i="1" s="1"/>
  <c r="BC1269" i="1"/>
  <c r="BC1268" i="1" s="1"/>
  <c r="BB1269" i="1"/>
  <c r="BB1268" i="1" s="1"/>
  <c r="BA1269" i="1"/>
  <c r="AY1269" i="1"/>
  <c r="AY1268" i="1" s="1"/>
  <c r="AX1269" i="1"/>
  <c r="AX1268" i="1" s="1"/>
  <c r="AW1269" i="1"/>
  <c r="AW1268" i="1" s="1"/>
  <c r="AV1269" i="1"/>
  <c r="AV1268" i="1" s="1"/>
  <c r="AU1269" i="1"/>
  <c r="BI1264" i="1"/>
  <c r="BI1256" i="1" s="1"/>
  <c r="BH1264" i="1"/>
  <c r="BH1256" i="1" s="1"/>
  <c r="BG1264" i="1"/>
  <c r="BG1256" i="1" s="1"/>
  <c r="BF1264" i="1"/>
  <c r="BF1256" i="1" s="1"/>
  <c r="BE1264" i="1"/>
  <c r="BE1256" i="1" s="1"/>
  <c r="BD1264" i="1"/>
  <c r="BD1256" i="1" s="1"/>
  <c r="BC1264" i="1"/>
  <c r="BC1256" i="1" s="1"/>
  <c r="BB1264" i="1"/>
  <c r="BB1256" i="1" s="1"/>
  <c r="BA1264" i="1"/>
  <c r="AY1264" i="1"/>
  <c r="AY1256" i="1" s="1"/>
  <c r="AX1264" i="1"/>
  <c r="AX1256" i="1" s="1"/>
  <c r="AW1264" i="1"/>
  <c r="AW1256" i="1" s="1"/>
  <c r="AV1264" i="1"/>
  <c r="AV1256" i="1" s="1"/>
  <c r="AU1264" i="1"/>
  <c r="BI1254" i="1"/>
  <c r="BH1254" i="1"/>
  <c r="BG1254" i="1"/>
  <c r="BF1254" i="1"/>
  <c r="BE1254" i="1"/>
  <c r="BD1254" i="1"/>
  <c r="BC1254" i="1"/>
  <c r="BB1254" i="1"/>
  <c r="BA1254" i="1"/>
  <c r="AY1254" i="1"/>
  <c r="AX1254" i="1"/>
  <c r="AW1254" i="1"/>
  <c r="AV1254" i="1"/>
  <c r="AU1254" i="1"/>
  <c r="BI1248" i="1"/>
  <c r="BI1246" i="1" s="1"/>
  <c r="BH1248" i="1"/>
  <c r="BH1246" i="1" s="1"/>
  <c r="BG1248" i="1"/>
  <c r="BG1246" i="1" s="1"/>
  <c r="BF1248" i="1"/>
  <c r="BF1246" i="1" s="1"/>
  <c r="BE1248" i="1"/>
  <c r="BE1246" i="1" s="1"/>
  <c r="BD1248" i="1"/>
  <c r="BD1246" i="1" s="1"/>
  <c r="BC1248" i="1"/>
  <c r="BC1246" i="1" s="1"/>
  <c r="BB1248" i="1"/>
  <c r="BB1246" i="1" s="1"/>
  <c r="BA1248" i="1"/>
  <c r="AY1248" i="1"/>
  <c r="AY1246" i="1" s="1"/>
  <c r="AX1248" i="1"/>
  <c r="AX1246" i="1" s="1"/>
  <c r="AW1248" i="1"/>
  <c r="AW1246" i="1" s="1"/>
  <c r="AV1248" i="1"/>
  <c r="AV1246" i="1" s="1"/>
  <c r="AU1248" i="1"/>
  <c r="BI1231" i="1"/>
  <c r="BI1230" i="1" s="1"/>
  <c r="BH1231" i="1"/>
  <c r="BH1230" i="1" s="1"/>
  <c r="BG1231" i="1"/>
  <c r="BG1230" i="1" s="1"/>
  <c r="BF1231" i="1"/>
  <c r="BF1230" i="1" s="1"/>
  <c r="BE1231" i="1"/>
  <c r="BE1230" i="1" s="1"/>
  <c r="BD1231" i="1"/>
  <c r="BD1230" i="1" s="1"/>
  <c r="BC1231" i="1"/>
  <c r="BC1230" i="1" s="1"/>
  <c r="BB1231" i="1"/>
  <c r="BB1230" i="1" s="1"/>
  <c r="BA1231" i="1"/>
  <c r="AY1231" i="1"/>
  <c r="AY1230" i="1" s="1"/>
  <c r="AX1231" i="1"/>
  <c r="AX1230" i="1" s="1"/>
  <c r="AW1231" i="1"/>
  <c r="AW1230" i="1" s="1"/>
  <c r="AV1231" i="1"/>
  <c r="AV1230" i="1" s="1"/>
  <c r="AU1231" i="1"/>
  <c r="BI1228" i="1"/>
  <c r="BI1227" i="1" s="1"/>
  <c r="BH1228" i="1"/>
  <c r="BH1227" i="1" s="1"/>
  <c r="BG1228" i="1"/>
  <c r="BG1227" i="1" s="1"/>
  <c r="BF1228" i="1"/>
  <c r="BF1227" i="1" s="1"/>
  <c r="BE1228" i="1"/>
  <c r="BE1227" i="1" s="1"/>
  <c r="BD1228" i="1"/>
  <c r="BD1227" i="1" s="1"/>
  <c r="BC1228" i="1"/>
  <c r="BC1227" i="1" s="1"/>
  <c r="BB1228" i="1"/>
  <c r="BB1227" i="1" s="1"/>
  <c r="BA1228" i="1"/>
  <c r="AY1228" i="1"/>
  <c r="AY1227" i="1" s="1"/>
  <c r="AX1228" i="1"/>
  <c r="AX1227" i="1" s="1"/>
  <c r="AW1228" i="1"/>
  <c r="AW1227" i="1" s="1"/>
  <c r="AV1228" i="1"/>
  <c r="AV1227" i="1" s="1"/>
  <c r="AU1228" i="1"/>
  <c r="BI1223" i="1"/>
  <c r="BI1215" i="1" s="1"/>
  <c r="BH1223" i="1"/>
  <c r="BH1215" i="1" s="1"/>
  <c r="BG1223" i="1"/>
  <c r="BG1215" i="1" s="1"/>
  <c r="BF1223" i="1"/>
  <c r="BF1215" i="1" s="1"/>
  <c r="BE1223" i="1"/>
  <c r="BE1215" i="1" s="1"/>
  <c r="BD1223" i="1"/>
  <c r="BD1215" i="1" s="1"/>
  <c r="BC1223" i="1"/>
  <c r="BC1215" i="1" s="1"/>
  <c r="BB1223" i="1"/>
  <c r="BB1215" i="1" s="1"/>
  <c r="BA1223" i="1"/>
  <c r="AY1223" i="1"/>
  <c r="AY1215" i="1" s="1"/>
  <c r="AX1223" i="1"/>
  <c r="AX1215" i="1" s="1"/>
  <c r="AW1223" i="1"/>
  <c r="AW1215" i="1" s="1"/>
  <c r="AV1223" i="1"/>
  <c r="AV1215" i="1" s="1"/>
  <c r="AU1223" i="1"/>
  <c r="BI1213" i="1"/>
  <c r="BH1213" i="1"/>
  <c r="BG1213" i="1"/>
  <c r="BF1213" i="1"/>
  <c r="BE1213" i="1"/>
  <c r="BD1213" i="1"/>
  <c r="BC1213" i="1"/>
  <c r="BB1213" i="1"/>
  <c r="BA1213" i="1"/>
  <c r="AY1213" i="1"/>
  <c r="AX1213" i="1"/>
  <c r="AW1213" i="1"/>
  <c r="AV1213" i="1"/>
  <c r="AU1213" i="1"/>
  <c r="BI1207" i="1"/>
  <c r="BI1205" i="1" s="1"/>
  <c r="BH1207" i="1"/>
  <c r="BH1205" i="1" s="1"/>
  <c r="BG1207" i="1"/>
  <c r="BG1205" i="1" s="1"/>
  <c r="BF1207" i="1"/>
  <c r="BF1205" i="1" s="1"/>
  <c r="BE1207" i="1"/>
  <c r="BE1205" i="1" s="1"/>
  <c r="BD1207" i="1"/>
  <c r="BD1205" i="1" s="1"/>
  <c r="BC1207" i="1"/>
  <c r="BC1205" i="1" s="1"/>
  <c r="BB1207" i="1"/>
  <c r="BB1205" i="1" s="1"/>
  <c r="BA1207" i="1"/>
  <c r="AY1207" i="1"/>
  <c r="AY1205" i="1" s="1"/>
  <c r="AX1207" i="1"/>
  <c r="AX1205" i="1" s="1"/>
  <c r="AW1207" i="1"/>
  <c r="AW1205" i="1" s="1"/>
  <c r="AV1207" i="1"/>
  <c r="AV1205" i="1" s="1"/>
  <c r="AU1207" i="1"/>
  <c r="BI1190" i="1"/>
  <c r="BI1189" i="1" s="1"/>
  <c r="BH1190" i="1"/>
  <c r="BH1189" i="1" s="1"/>
  <c r="BG1190" i="1"/>
  <c r="BG1189" i="1" s="1"/>
  <c r="BF1190" i="1"/>
  <c r="BF1189" i="1" s="1"/>
  <c r="BE1190" i="1"/>
  <c r="BE1189" i="1" s="1"/>
  <c r="BD1190" i="1"/>
  <c r="BD1189" i="1" s="1"/>
  <c r="BC1190" i="1"/>
  <c r="BC1189" i="1" s="1"/>
  <c r="BB1190" i="1"/>
  <c r="BB1189" i="1" s="1"/>
  <c r="BA1190" i="1"/>
  <c r="AY1190" i="1"/>
  <c r="AY1189" i="1" s="1"/>
  <c r="AX1190" i="1"/>
  <c r="AX1189" i="1" s="1"/>
  <c r="AW1190" i="1"/>
  <c r="AW1189" i="1" s="1"/>
  <c r="AV1190" i="1"/>
  <c r="AV1189" i="1" s="1"/>
  <c r="AU1190" i="1"/>
  <c r="BI1187" i="1"/>
  <c r="BI1186" i="1" s="1"/>
  <c r="BH1187" i="1"/>
  <c r="BH1186" i="1" s="1"/>
  <c r="BG1187" i="1"/>
  <c r="BG1186" i="1" s="1"/>
  <c r="BF1187" i="1"/>
  <c r="BF1186" i="1" s="1"/>
  <c r="BE1187" i="1"/>
  <c r="BE1186" i="1" s="1"/>
  <c r="BD1187" i="1"/>
  <c r="BD1186" i="1" s="1"/>
  <c r="BC1187" i="1"/>
  <c r="BC1186" i="1" s="1"/>
  <c r="BB1187" i="1"/>
  <c r="BB1186" i="1" s="1"/>
  <c r="BA1187" i="1"/>
  <c r="AY1187" i="1"/>
  <c r="AY1186" i="1" s="1"/>
  <c r="AX1187" i="1"/>
  <c r="AX1186" i="1" s="1"/>
  <c r="AW1187" i="1"/>
  <c r="AW1186" i="1" s="1"/>
  <c r="AV1187" i="1"/>
  <c r="AV1186" i="1" s="1"/>
  <c r="AU1187" i="1"/>
  <c r="BI1182" i="1"/>
  <c r="BI1173" i="1" s="1"/>
  <c r="BH1182" i="1"/>
  <c r="BH1173" i="1" s="1"/>
  <c r="BG1182" i="1"/>
  <c r="BG1173" i="1" s="1"/>
  <c r="BF1182" i="1"/>
  <c r="BF1173" i="1" s="1"/>
  <c r="BE1182" i="1"/>
  <c r="BE1173" i="1" s="1"/>
  <c r="BD1182" i="1"/>
  <c r="BD1173" i="1" s="1"/>
  <c r="BC1182" i="1"/>
  <c r="BC1173" i="1" s="1"/>
  <c r="BB1182" i="1"/>
  <c r="BB1173" i="1" s="1"/>
  <c r="BA1182" i="1"/>
  <c r="AY1182" i="1"/>
  <c r="AY1173" i="1" s="1"/>
  <c r="AX1182" i="1"/>
  <c r="AX1173" i="1" s="1"/>
  <c r="AW1182" i="1"/>
  <c r="AW1173" i="1" s="1"/>
  <c r="AV1182" i="1"/>
  <c r="AV1173" i="1" s="1"/>
  <c r="AU1182" i="1"/>
  <c r="BI1171" i="1"/>
  <c r="BH1171" i="1"/>
  <c r="BG1171" i="1"/>
  <c r="BF1171" i="1"/>
  <c r="BE1171" i="1"/>
  <c r="BD1171" i="1"/>
  <c r="BC1171" i="1"/>
  <c r="BB1171" i="1"/>
  <c r="BA1171" i="1"/>
  <c r="AY1171" i="1"/>
  <c r="AX1171" i="1"/>
  <c r="AW1171" i="1"/>
  <c r="AV1171" i="1"/>
  <c r="AU1171" i="1"/>
  <c r="BI1165" i="1"/>
  <c r="BI1163" i="1" s="1"/>
  <c r="BH1165" i="1"/>
  <c r="BH1163" i="1" s="1"/>
  <c r="BG1165" i="1"/>
  <c r="BG1163" i="1" s="1"/>
  <c r="BF1165" i="1"/>
  <c r="BF1163" i="1" s="1"/>
  <c r="BE1165" i="1"/>
  <c r="BE1163" i="1" s="1"/>
  <c r="BD1165" i="1"/>
  <c r="BD1163" i="1" s="1"/>
  <c r="BC1165" i="1"/>
  <c r="BC1163" i="1" s="1"/>
  <c r="BB1165" i="1"/>
  <c r="BB1163" i="1" s="1"/>
  <c r="BA1165" i="1"/>
  <c r="AY1165" i="1"/>
  <c r="AY1163" i="1" s="1"/>
  <c r="AX1165" i="1"/>
  <c r="AX1163" i="1" s="1"/>
  <c r="AW1165" i="1"/>
  <c r="AW1163" i="1" s="1"/>
  <c r="AV1165" i="1"/>
  <c r="AV1163" i="1" s="1"/>
  <c r="AU1165" i="1"/>
  <c r="BI1148" i="1"/>
  <c r="BI1147" i="1" s="1"/>
  <c r="BH1148" i="1"/>
  <c r="BH1147" i="1" s="1"/>
  <c r="BG1148" i="1"/>
  <c r="BG1147" i="1" s="1"/>
  <c r="BF1148" i="1"/>
  <c r="BF1147" i="1" s="1"/>
  <c r="BE1148" i="1"/>
  <c r="BE1147" i="1" s="1"/>
  <c r="BD1148" i="1"/>
  <c r="BD1147" i="1" s="1"/>
  <c r="BC1148" i="1"/>
  <c r="BC1147" i="1" s="1"/>
  <c r="BB1148" i="1"/>
  <c r="BB1147" i="1" s="1"/>
  <c r="BA1148" i="1"/>
  <c r="AY1148" i="1"/>
  <c r="AY1147" i="1" s="1"/>
  <c r="AX1148" i="1"/>
  <c r="AX1147" i="1" s="1"/>
  <c r="AW1148" i="1"/>
  <c r="AW1147" i="1" s="1"/>
  <c r="AV1148" i="1"/>
  <c r="AV1147" i="1" s="1"/>
  <c r="AU1148" i="1"/>
  <c r="BI1145" i="1"/>
  <c r="BI1144" i="1" s="1"/>
  <c r="BH1145" i="1"/>
  <c r="BH1144" i="1" s="1"/>
  <c r="BG1145" i="1"/>
  <c r="BG1144" i="1" s="1"/>
  <c r="BF1145" i="1"/>
  <c r="BF1144" i="1" s="1"/>
  <c r="BE1145" i="1"/>
  <c r="BE1144" i="1" s="1"/>
  <c r="BD1145" i="1"/>
  <c r="BD1144" i="1" s="1"/>
  <c r="BC1145" i="1"/>
  <c r="BC1144" i="1" s="1"/>
  <c r="BB1145" i="1"/>
  <c r="BB1144" i="1" s="1"/>
  <c r="BA1145" i="1"/>
  <c r="AY1145" i="1"/>
  <c r="AY1144" i="1" s="1"/>
  <c r="AX1145" i="1"/>
  <c r="AX1144" i="1" s="1"/>
  <c r="AW1145" i="1"/>
  <c r="AW1144" i="1" s="1"/>
  <c r="AV1145" i="1"/>
  <c r="AV1144" i="1" s="1"/>
  <c r="AU1145" i="1"/>
  <c r="BI1140" i="1"/>
  <c r="BI1132" i="1" s="1"/>
  <c r="BH1140" i="1"/>
  <c r="BH1132" i="1" s="1"/>
  <c r="BG1140" i="1"/>
  <c r="BG1132" i="1" s="1"/>
  <c r="BF1140" i="1"/>
  <c r="BF1132" i="1" s="1"/>
  <c r="BE1140" i="1"/>
  <c r="BE1132" i="1" s="1"/>
  <c r="BD1140" i="1"/>
  <c r="BD1132" i="1" s="1"/>
  <c r="BC1140" i="1"/>
  <c r="BC1132" i="1" s="1"/>
  <c r="BB1140" i="1"/>
  <c r="BB1132" i="1" s="1"/>
  <c r="BA1140" i="1"/>
  <c r="AY1140" i="1"/>
  <c r="AY1132" i="1" s="1"/>
  <c r="AX1140" i="1"/>
  <c r="AX1132" i="1" s="1"/>
  <c r="AW1140" i="1"/>
  <c r="AW1132" i="1" s="1"/>
  <c r="AV1140" i="1"/>
  <c r="AV1132" i="1" s="1"/>
  <c r="AU1140" i="1"/>
  <c r="BI1130" i="1"/>
  <c r="BH1130" i="1"/>
  <c r="BG1130" i="1"/>
  <c r="BF1130" i="1"/>
  <c r="BE1130" i="1"/>
  <c r="BD1130" i="1"/>
  <c r="BC1130" i="1"/>
  <c r="BB1130" i="1"/>
  <c r="BA1130" i="1"/>
  <c r="AY1130" i="1"/>
  <c r="AX1130" i="1"/>
  <c r="AW1130" i="1"/>
  <c r="AV1130" i="1"/>
  <c r="AU1130" i="1"/>
  <c r="BI1124" i="1"/>
  <c r="BI1122" i="1" s="1"/>
  <c r="BH1124" i="1"/>
  <c r="BH1122" i="1" s="1"/>
  <c r="BG1124" i="1"/>
  <c r="BG1122" i="1" s="1"/>
  <c r="BF1124" i="1"/>
  <c r="BF1122" i="1" s="1"/>
  <c r="BE1124" i="1"/>
  <c r="BE1122" i="1" s="1"/>
  <c r="BD1124" i="1"/>
  <c r="BD1122" i="1" s="1"/>
  <c r="BC1124" i="1"/>
  <c r="BC1122" i="1" s="1"/>
  <c r="BB1124" i="1"/>
  <c r="BB1122" i="1" s="1"/>
  <c r="BA1124" i="1"/>
  <c r="AY1124" i="1"/>
  <c r="AY1122" i="1" s="1"/>
  <c r="AX1124" i="1"/>
  <c r="AX1122" i="1" s="1"/>
  <c r="AW1124" i="1"/>
  <c r="AW1122" i="1" s="1"/>
  <c r="AV1124" i="1"/>
  <c r="AV1122" i="1" s="1"/>
  <c r="AU1124" i="1"/>
  <c r="BI1107" i="1"/>
  <c r="BI1106" i="1" s="1"/>
  <c r="BH1107" i="1"/>
  <c r="BH1106" i="1" s="1"/>
  <c r="BG1107" i="1"/>
  <c r="BG1106" i="1" s="1"/>
  <c r="BF1107" i="1"/>
  <c r="BF1106" i="1" s="1"/>
  <c r="BE1107" i="1"/>
  <c r="BE1106" i="1" s="1"/>
  <c r="BD1107" i="1"/>
  <c r="BD1106" i="1" s="1"/>
  <c r="BC1107" i="1"/>
  <c r="BC1106" i="1" s="1"/>
  <c r="BB1107" i="1"/>
  <c r="BB1106" i="1" s="1"/>
  <c r="BA1107" i="1"/>
  <c r="AY1107" i="1"/>
  <c r="AY1106" i="1" s="1"/>
  <c r="AX1107" i="1"/>
  <c r="AX1106" i="1" s="1"/>
  <c r="AW1107" i="1"/>
  <c r="AW1106" i="1" s="1"/>
  <c r="AV1107" i="1"/>
  <c r="AV1106" i="1" s="1"/>
  <c r="AU1107" i="1"/>
  <c r="BI1104" i="1"/>
  <c r="BI1103" i="1" s="1"/>
  <c r="BH1104" i="1"/>
  <c r="BH1103" i="1" s="1"/>
  <c r="BG1104" i="1"/>
  <c r="BG1103" i="1" s="1"/>
  <c r="BF1104" i="1"/>
  <c r="BF1103" i="1" s="1"/>
  <c r="BE1104" i="1"/>
  <c r="BE1103" i="1" s="1"/>
  <c r="BD1104" i="1"/>
  <c r="BD1103" i="1" s="1"/>
  <c r="BC1104" i="1"/>
  <c r="BC1103" i="1" s="1"/>
  <c r="BB1104" i="1"/>
  <c r="BB1103" i="1" s="1"/>
  <c r="BA1104" i="1"/>
  <c r="AY1104" i="1"/>
  <c r="AY1103" i="1" s="1"/>
  <c r="AX1104" i="1"/>
  <c r="AX1103" i="1" s="1"/>
  <c r="AW1104" i="1"/>
  <c r="AW1103" i="1" s="1"/>
  <c r="AV1104" i="1"/>
  <c r="AV1103" i="1" s="1"/>
  <c r="AU1104" i="1"/>
  <c r="BI1099" i="1"/>
  <c r="BI1090" i="1" s="1"/>
  <c r="BH1099" i="1"/>
  <c r="BH1090" i="1" s="1"/>
  <c r="BG1099" i="1"/>
  <c r="BG1090" i="1" s="1"/>
  <c r="BF1099" i="1"/>
  <c r="BF1090" i="1" s="1"/>
  <c r="BE1099" i="1"/>
  <c r="BE1090" i="1" s="1"/>
  <c r="BD1099" i="1"/>
  <c r="BD1090" i="1" s="1"/>
  <c r="BC1099" i="1"/>
  <c r="BC1090" i="1" s="1"/>
  <c r="BB1099" i="1"/>
  <c r="BB1090" i="1" s="1"/>
  <c r="BA1099" i="1"/>
  <c r="AY1099" i="1"/>
  <c r="AY1090" i="1" s="1"/>
  <c r="AX1099" i="1"/>
  <c r="AX1090" i="1" s="1"/>
  <c r="AW1099" i="1"/>
  <c r="AW1090" i="1" s="1"/>
  <c r="AV1099" i="1"/>
  <c r="AV1090" i="1" s="1"/>
  <c r="AU1099" i="1"/>
  <c r="BI1088" i="1"/>
  <c r="BH1088" i="1"/>
  <c r="BG1088" i="1"/>
  <c r="BF1088" i="1"/>
  <c r="BE1088" i="1"/>
  <c r="BD1088" i="1"/>
  <c r="BC1088" i="1"/>
  <c r="BB1088" i="1"/>
  <c r="BA1088" i="1"/>
  <c r="AY1088" i="1"/>
  <c r="AX1088" i="1"/>
  <c r="AW1088" i="1"/>
  <c r="AV1088" i="1"/>
  <c r="AU1088" i="1"/>
  <c r="BI1082" i="1"/>
  <c r="BI1080" i="1" s="1"/>
  <c r="BH1082" i="1"/>
  <c r="BH1080" i="1" s="1"/>
  <c r="BG1082" i="1"/>
  <c r="BG1080" i="1" s="1"/>
  <c r="BF1082" i="1"/>
  <c r="BF1080" i="1" s="1"/>
  <c r="BE1082" i="1"/>
  <c r="BE1080" i="1" s="1"/>
  <c r="BD1082" i="1"/>
  <c r="BD1080" i="1" s="1"/>
  <c r="BC1082" i="1"/>
  <c r="BC1080" i="1" s="1"/>
  <c r="BB1082" i="1"/>
  <c r="BB1080" i="1" s="1"/>
  <c r="BA1082" i="1"/>
  <c r="AY1082" i="1"/>
  <c r="AY1080" i="1" s="1"/>
  <c r="AX1082" i="1"/>
  <c r="AX1080" i="1" s="1"/>
  <c r="AW1082" i="1"/>
  <c r="AW1080" i="1" s="1"/>
  <c r="AV1082" i="1"/>
  <c r="AV1080" i="1" s="1"/>
  <c r="AU1082" i="1"/>
  <c r="BI1065" i="1"/>
  <c r="BI1064" i="1" s="1"/>
  <c r="BH1065" i="1"/>
  <c r="BH1064" i="1" s="1"/>
  <c r="BG1065" i="1"/>
  <c r="BG1064" i="1" s="1"/>
  <c r="BF1065" i="1"/>
  <c r="BF1064" i="1" s="1"/>
  <c r="BE1065" i="1"/>
  <c r="BE1064" i="1" s="1"/>
  <c r="BD1065" i="1"/>
  <c r="BD1064" i="1" s="1"/>
  <c r="BC1065" i="1"/>
  <c r="BC1064" i="1" s="1"/>
  <c r="BB1065" i="1"/>
  <c r="BB1064" i="1" s="1"/>
  <c r="BA1065" i="1"/>
  <c r="AY1065" i="1"/>
  <c r="AY1064" i="1" s="1"/>
  <c r="AX1065" i="1"/>
  <c r="AX1064" i="1" s="1"/>
  <c r="AW1065" i="1"/>
  <c r="AW1064" i="1" s="1"/>
  <c r="AV1065" i="1"/>
  <c r="AV1064" i="1" s="1"/>
  <c r="AU1065" i="1"/>
  <c r="BI1062" i="1"/>
  <c r="BI1061" i="1" s="1"/>
  <c r="BH1062" i="1"/>
  <c r="BH1061" i="1" s="1"/>
  <c r="BG1062" i="1"/>
  <c r="BG1061" i="1" s="1"/>
  <c r="BF1062" i="1"/>
  <c r="BF1061" i="1" s="1"/>
  <c r="BE1062" i="1"/>
  <c r="BE1061" i="1" s="1"/>
  <c r="BD1062" i="1"/>
  <c r="BD1061" i="1" s="1"/>
  <c r="BC1062" i="1"/>
  <c r="BC1061" i="1" s="1"/>
  <c r="BB1062" i="1"/>
  <c r="BB1061" i="1" s="1"/>
  <c r="BA1062" i="1"/>
  <c r="AY1062" i="1"/>
  <c r="AY1061" i="1" s="1"/>
  <c r="AX1062" i="1"/>
  <c r="AX1061" i="1" s="1"/>
  <c r="AW1062" i="1"/>
  <c r="AW1061" i="1" s="1"/>
  <c r="AV1062" i="1"/>
  <c r="AV1061" i="1" s="1"/>
  <c r="AU1062" i="1"/>
  <c r="BI1057" i="1"/>
  <c r="BI1049" i="1" s="1"/>
  <c r="BH1057" i="1"/>
  <c r="BH1049" i="1" s="1"/>
  <c r="BG1057" i="1"/>
  <c r="BG1049" i="1" s="1"/>
  <c r="BF1057" i="1"/>
  <c r="BF1049" i="1" s="1"/>
  <c r="BE1057" i="1"/>
  <c r="BE1049" i="1" s="1"/>
  <c r="BD1057" i="1"/>
  <c r="BD1049" i="1" s="1"/>
  <c r="BC1057" i="1"/>
  <c r="BC1049" i="1" s="1"/>
  <c r="BB1057" i="1"/>
  <c r="BB1049" i="1" s="1"/>
  <c r="BA1057" i="1"/>
  <c r="AY1057" i="1"/>
  <c r="AY1049" i="1" s="1"/>
  <c r="AX1057" i="1"/>
  <c r="AX1049" i="1" s="1"/>
  <c r="AW1057" i="1"/>
  <c r="AW1049" i="1" s="1"/>
  <c r="AV1057" i="1"/>
  <c r="AV1049" i="1" s="1"/>
  <c r="AU1057" i="1"/>
  <c r="BI1047" i="1"/>
  <c r="BH1047" i="1"/>
  <c r="BG1047" i="1"/>
  <c r="BF1047" i="1"/>
  <c r="BE1047" i="1"/>
  <c r="BD1047" i="1"/>
  <c r="BC1047" i="1"/>
  <c r="BB1047" i="1"/>
  <c r="BA1047" i="1"/>
  <c r="AY1047" i="1"/>
  <c r="AX1047" i="1"/>
  <c r="AW1047" i="1"/>
  <c r="AV1047" i="1"/>
  <c r="AU1047" i="1"/>
  <c r="BI1041" i="1"/>
  <c r="BI1039" i="1" s="1"/>
  <c r="BH1041" i="1"/>
  <c r="BH1039" i="1" s="1"/>
  <c r="BG1041" i="1"/>
  <c r="BG1039" i="1" s="1"/>
  <c r="BF1041" i="1"/>
  <c r="BF1039" i="1" s="1"/>
  <c r="BE1041" i="1"/>
  <c r="BE1039" i="1" s="1"/>
  <c r="BD1041" i="1"/>
  <c r="BD1039" i="1" s="1"/>
  <c r="BC1041" i="1"/>
  <c r="BC1039" i="1" s="1"/>
  <c r="BB1041" i="1"/>
  <c r="BB1039" i="1" s="1"/>
  <c r="BA1041" i="1"/>
  <c r="AY1041" i="1"/>
  <c r="AY1039" i="1" s="1"/>
  <c r="AX1041" i="1"/>
  <c r="AX1039" i="1" s="1"/>
  <c r="AW1041" i="1"/>
  <c r="AW1039" i="1" s="1"/>
  <c r="AV1041" i="1"/>
  <c r="AV1039" i="1" s="1"/>
  <c r="AU1041" i="1"/>
  <c r="BI1024" i="1"/>
  <c r="BI1023" i="1" s="1"/>
  <c r="BH1024" i="1"/>
  <c r="BH1023" i="1" s="1"/>
  <c r="BG1024" i="1"/>
  <c r="BG1023" i="1" s="1"/>
  <c r="BF1024" i="1"/>
  <c r="BF1023" i="1" s="1"/>
  <c r="BE1024" i="1"/>
  <c r="BE1023" i="1" s="1"/>
  <c r="BD1024" i="1"/>
  <c r="BD1023" i="1" s="1"/>
  <c r="BC1024" i="1"/>
  <c r="BC1023" i="1" s="1"/>
  <c r="BB1024" i="1"/>
  <c r="BB1023" i="1" s="1"/>
  <c r="BA1024" i="1"/>
  <c r="AY1024" i="1"/>
  <c r="AY1023" i="1" s="1"/>
  <c r="AX1024" i="1"/>
  <c r="AX1023" i="1" s="1"/>
  <c r="AW1024" i="1"/>
  <c r="AW1023" i="1" s="1"/>
  <c r="AV1024" i="1"/>
  <c r="AV1023" i="1" s="1"/>
  <c r="AU1024" i="1"/>
  <c r="BI1021" i="1"/>
  <c r="BI1020" i="1" s="1"/>
  <c r="BH1021" i="1"/>
  <c r="BH1020" i="1" s="1"/>
  <c r="BG1021" i="1"/>
  <c r="BG1020" i="1" s="1"/>
  <c r="BF1021" i="1"/>
  <c r="BF1020" i="1" s="1"/>
  <c r="BE1021" i="1"/>
  <c r="BE1020" i="1" s="1"/>
  <c r="BD1021" i="1"/>
  <c r="BD1020" i="1" s="1"/>
  <c r="BC1021" i="1"/>
  <c r="BC1020" i="1" s="1"/>
  <c r="BB1021" i="1"/>
  <c r="BB1020" i="1" s="1"/>
  <c r="BA1021" i="1"/>
  <c r="AY1021" i="1"/>
  <c r="AY1020" i="1" s="1"/>
  <c r="AX1021" i="1"/>
  <c r="AX1020" i="1" s="1"/>
  <c r="AW1021" i="1"/>
  <c r="AW1020" i="1" s="1"/>
  <c r="AV1021" i="1"/>
  <c r="AV1020" i="1" s="1"/>
  <c r="AU1021" i="1"/>
  <c r="BI1016" i="1"/>
  <c r="BI1007" i="1" s="1"/>
  <c r="BH1016" i="1"/>
  <c r="BH1007" i="1" s="1"/>
  <c r="BG1016" i="1"/>
  <c r="BG1007" i="1" s="1"/>
  <c r="BF1016" i="1"/>
  <c r="BF1007" i="1" s="1"/>
  <c r="BE1016" i="1"/>
  <c r="BE1007" i="1" s="1"/>
  <c r="BD1016" i="1"/>
  <c r="BD1007" i="1" s="1"/>
  <c r="BC1016" i="1"/>
  <c r="BC1007" i="1" s="1"/>
  <c r="BB1016" i="1"/>
  <c r="BB1007" i="1" s="1"/>
  <c r="BA1016" i="1"/>
  <c r="AY1016" i="1"/>
  <c r="AY1007" i="1" s="1"/>
  <c r="AX1016" i="1"/>
  <c r="AX1007" i="1" s="1"/>
  <c r="AW1016" i="1"/>
  <c r="AW1007" i="1" s="1"/>
  <c r="AV1016" i="1"/>
  <c r="AV1007" i="1" s="1"/>
  <c r="AU1016" i="1"/>
  <c r="BI1005" i="1"/>
  <c r="BH1005" i="1"/>
  <c r="BG1005" i="1"/>
  <c r="BF1005" i="1"/>
  <c r="BE1005" i="1"/>
  <c r="BD1005" i="1"/>
  <c r="BC1005" i="1"/>
  <c r="BB1005" i="1"/>
  <c r="BA1005" i="1"/>
  <c r="AY1005" i="1"/>
  <c r="AX1005" i="1"/>
  <c r="AW1005" i="1"/>
  <c r="AV1005" i="1"/>
  <c r="AU1005" i="1"/>
  <c r="BI999" i="1"/>
  <c r="BI997" i="1" s="1"/>
  <c r="BH999" i="1"/>
  <c r="BH997" i="1" s="1"/>
  <c r="BG999" i="1"/>
  <c r="BG997" i="1" s="1"/>
  <c r="BF999" i="1"/>
  <c r="BF997" i="1" s="1"/>
  <c r="BE999" i="1"/>
  <c r="BE997" i="1" s="1"/>
  <c r="BD999" i="1"/>
  <c r="BD997" i="1" s="1"/>
  <c r="BC999" i="1"/>
  <c r="BC997" i="1" s="1"/>
  <c r="BB999" i="1"/>
  <c r="BB997" i="1" s="1"/>
  <c r="BA999" i="1"/>
  <c r="AY999" i="1"/>
  <c r="AY997" i="1" s="1"/>
  <c r="AX999" i="1"/>
  <c r="AX997" i="1" s="1"/>
  <c r="AW999" i="1"/>
  <c r="AW997" i="1" s="1"/>
  <c r="AV999" i="1"/>
  <c r="AV997" i="1" s="1"/>
  <c r="AU999" i="1"/>
  <c r="BI982" i="1"/>
  <c r="BI981" i="1" s="1"/>
  <c r="BH982" i="1"/>
  <c r="BH981" i="1" s="1"/>
  <c r="BG982" i="1"/>
  <c r="BG981" i="1" s="1"/>
  <c r="BF982" i="1"/>
  <c r="BF981" i="1" s="1"/>
  <c r="BE982" i="1"/>
  <c r="BE981" i="1" s="1"/>
  <c r="BD982" i="1"/>
  <c r="BD981" i="1" s="1"/>
  <c r="BC982" i="1"/>
  <c r="BC981" i="1" s="1"/>
  <c r="BB982" i="1"/>
  <c r="BB981" i="1" s="1"/>
  <c r="BA982" i="1"/>
  <c r="AY982" i="1"/>
  <c r="AY981" i="1" s="1"/>
  <c r="AX982" i="1"/>
  <c r="AX981" i="1" s="1"/>
  <c r="AW982" i="1"/>
  <c r="AW981" i="1" s="1"/>
  <c r="AV982" i="1"/>
  <c r="AV981" i="1" s="1"/>
  <c r="AU982" i="1"/>
  <c r="BI979" i="1"/>
  <c r="BI978" i="1" s="1"/>
  <c r="BH979" i="1"/>
  <c r="BH978" i="1" s="1"/>
  <c r="BG979" i="1"/>
  <c r="BG978" i="1" s="1"/>
  <c r="BF979" i="1"/>
  <c r="BF978" i="1" s="1"/>
  <c r="BE979" i="1"/>
  <c r="BE978" i="1" s="1"/>
  <c r="BD979" i="1"/>
  <c r="BD978" i="1" s="1"/>
  <c r="BC979" i="1"/>
  <c r="BC978" i="1" s="1"/>
  <c r="BB979" i="1"/>
  <c r="BB978" i="1" s="1"/>
  <c r="BA979" i="1"/>
  <c r="AY979" i="1"/>
  <c r="AY978" i="1" s="1"/>
  <c r="AX979" i="1"/>
  <c r="AX978" i="1" s="1"/>
  <c r="AW979" i="1"/>
  <c r="AW978" i="1" s="1"/>
  <c r="AV979" i="1"/>
  <c r="AV978" i="1" s="1"/>
  <c r="AU979" i="1"/>
  <c r="BI974" i="1"/>
  <c r="BI966" i="1" s="1"/>
  <c r="BH974" i="1"/>
  <c r="BH966" i="1" s="1"/>
  <c r="BG974" i="1"/>
  <c r="BG966" i="1" s="1"/>
  <c r="BF974" i="1"/>
  <c r="BF966" i="1" s="1"/>
  <c r="BE974" i="1"/>
  <c r="BE966" i="1" s="1"/>
  <c r="BD974" i="1"/>
  <c r="BD966" i="1" s="1"/>
  <c r="BC974" i="1"/>
  <c r="BC966" i="1" s="1"/>
  <c r="BB974" i="1"/>
  <c r="BB966" i="1" s="1"/>
  <c r="BA974" i="1"/>
  <c r="AY974" i="1"/>
  <c r="AY966" i="1" s="1"/>
  <c r="AX974" i="1"/>
  <c r="AX966" i="1" s="1"/>
  <c r="AW974" i="1"/>
  <c r="AW966" i="1" s="1"/>
  <c r="AV974" i="1"/>
  <c r="AV966" i="1" s="1"/>
  <c r="AU974" i="1"/>
  <c r="BI964" i="1"/>
  <c r="BH964" i="1"/>
  <c r="BG964" i="1"/>
  <c r="BF964" i="1"/>
  <c r="BE964" i="1"/>
  <c r="BD964" i="1"/>
  <c r="BC964" i="1"/>
  <c r="BB964" i="1"/>
  <c r="BA964" i="1"/>
  <c r="AY964" i="1"/>
  <c r="AX964" i="1"/>
  <c r="AW964" i="1"/>
  <c r="AV964" i="1"/>
  <c r="AU964" i="1"/>
  <c r="BI958" i="1"/>
  <c r="BI956" i="1" s="1"/>
  <c r="BH958" i="1"/>
  <c r="BH956" i="1" s="1"/>
  <c r="BG958" i="1"/>
  <c r="BG956" i="1" s="1"/>
  <c r="BF958" i="1"/>
  <c r="BF956" i="1" s="1"/>
  <c r="BE958" i="1"/>
  <c r="BE956" i="1" s="1"/>
  <c r="BD958" i="1"/>
  <c r="BD956" i="1" s="1"/>
  <c r="BC958" i="1"/>
  <c r="BC956" i="1" s="1"/>
  <c r="BB958" i="1"/>
  <c r="BB956" i="1" s="1"/>
  <c r="BA958" i="1"/>
  <c r="AY958" i="1"/>
  <c r="AY956" i="1" s="1"/>
  <c r="AX958" i="1"/>
  <c r="AX956" i="1" s="1"/>
  <c r="AW958" i="1"/>
  <c r="AW956" i="1" s="1"/>
  <c r="AV958" i="1"/>
  <c r="AV956" i="1" s="1"/>
  <c r="AU958" i="1"/>
  <c r="BI941" i="1"/>
  <c r="BI940" i="1" s="1"/>
  <c r="BH941" i="1"/>
  <c r="BH940" i="1" s="1"/>
  <c r="BG941" i="1"/>
  <c r="BG940" i="1" s="1"/>
  <c r="BF941" i="1"/>
  <c r="BF940" i="1" s="1"/>
  <c r="BE941" i="1"/>
  <c r="BE940" i="1" s="1"/>
  <c r="BD941" i="1"/>
  <c r="BD940" i="1" s="1"/>
  <c r="BC941" i="1"/>
  <c r="BC940" i="1" s="1"/>
  <c r="BB941" i="1"/>
  <c r="BB940" i="1" s="1"/>
  <c r="BA941" i="1"/>
  <c r="AY941" i="1"/>
  <c r="AY940" i="1" s="1"/>
  <c r="AX941" i="1"/>
  <c r="AX940" i="1" s="1"/>
  <c r="AW941" i="1"/>
  <c r="AW940" i="1" s="1"/>
  <c r="AV941" i="1"/>
  <c r="AV940" i="1" s="1"/>
  <c r="AU941" i="1"/>
  <c r="BI933" i="1"/>
  <c r="BI925" i="1" s="1"/>
  <c r="BH933" i="1"/>
  <c r="BH925" i="1" s="1"/>
  <c r="BG933" i="1"/>
  <c r="BG925" i="1" s="1"/>
  <c r="BF933" i="1"/>
  <c r="BF925" i="1" s="1"/>
  <c r="BE933" i="1"/>
  <c r="BE925" i="1" s="1"/>
  <c r="BD933" i="1"/>
  <c r="BD925" i="1" s="1"/>
  <c r="BC933" i="1"/>
  <c r="BC925" i="1" s="1"/>
  <c r="BB933" i="1"/>
  <c r="BB925" i="1" s="1"/>
  <c r="BA933" i="1"/>
  <c r="AY933" i="1"/>
  <c r="AY925" i="1" s="1"/>
  <c r="AX933" i="1"/>
  <c r="AX925" i="1" s="1"/>
  <c r="AW933" i="1"/>
  <c r="AW925" i="1" s="1"/>
  <c r="AV933" i="1"/>
  <c r="AV925" i="1" s="1"/>
  <c r="AU933" i="1"/>
  <c r="BI923" i="1"/>
  <c r="BH923" i="1"/>
  <c r="BG923" i="1"/>
  <c r="BF923" i="1"/>
  <c r="BE923" i="1"/>
  <c r="BD923" i="1"/>
  <c r="BC923" i="1"/>
  <c r="BB923" i="1"/>
  <c r="BA923" i="1"/>
  <c r="AY923" i="1"/>
  <c r="AX923" i="1"/>
  <c r="AW923" i="1"/>
  <c r="AV923" i="1"/>
  <c r="AU923" i="1"/>
  <c r="BI917" i="1"/>
  <c r="BI915" i="1" s="1"/>
  <c r="BH917" i="1"/>
  <c r="BH915" i="1" s="1"/>
  <c r="BG917" i="1"/>
  <c r="BG915" i="1" s="1"/>
  <c r="BF917" i="1"/>
  <c r="BF915" i="1" s="1"/>
  <c r="BE917" i="1"/>
  <c r="BE915" i="1" s="1"/>
  <c r="BD917" i="1"/>
  <c r="BD915" i="1" s="1"/>
  <c r="BC917" i="1"/>
  <c r="BC915" i="1" s="1"/>
  <c r="BB917" i="1"/>
  <c r="BB915" i="1" s="1"/>
  <c r="BA917" i="1"/>
  <c r="AY917" i="1"/>
  <c r="AY915" i="1" s="1"/>
  <c r="AX917" i="1"/>
  <c r="AX915" i="1" s="1"/>
  <c r="AW917" i="1"/>
  <c r="AW915" i="1" s="1"/>
  <c r="AV917" i="1"/>
  <c r="AV915" i="1" s="1"/>
  <c r="AU917" i="1"/>
  <c r="BI900" i="1"/>
  <c r="BI899" i="1" s="1"/>
  <c r="BH900" i="1"/>
  <c r="BH899" i="1" s="1"/>
  <c r="BG900" i="1"/>
  <c r="BG899" i="1" s="1"/>
  <c r="BF900" i="1"/>
  <c r="BF899" i="1" s="1"/>
  <c r="BE900" i="1"/>
  <c r="BE899" i="1" s="1"/>
  <c r="BD900" i="1"/>
  <c r="BD899" i="1" s="1"/>
  <c r="BC900" i="1"/>
  <c r="BC899" i="1" s="1"/>
  <c r="BB900" i="1"/>
  <c r="BB899" i="1" s="1"/>
  <c r="BA900" i="1"/>
  <c r="AY900" i="1"/>
  <c r="AY899" i="1" s="1"/>
  <c r="AX900" i="1"/>
  <c r="AX899" i="1" s="1"/>
  <c r="AW900" i="1"/>
  <c r="AW899" i="1" s="1"/>
  <c r="AV900" i="1"/>
  <c r="AV899" i="1" s="1"/>
  <c r="AU900" i="1"/>
  <c r="BI897" i="1"/>
  <c r="BI896" i="1" s="1"/>
  <c r="BH897" i="1"/>
  <c r="BH896" i="1" s="1"/>
  <c r="BG897" i="1"/>
  <c r="BG896" i="1" s="1"/>
  <c r="BF897" i="1"/>
  <c r="BF896" i="1" s="1"/>
  <c r="BE897" i="1"/>
  <c r="BE896" i="1" s="1"/>
  <c r="BD897" i="1"/>
  <c r="BD896" i="1" s="1"/>
  <c r="BC897" i="1"/>
  <c r="BC896" i="1" s="1"/>
  <c r="BB897" i="1"/>
  <c r="BB896" i="1" s="1"/>
  <c r="BA897" i="1"/>
  <c r="AY897" i="1"/>
  <c r="AY896" i="1" s="1"/>
  <c r="AX897" i="1"/>
  <c r="AX896" i="1" s="1"/>
  <c r="AW897" i="1"/>
  <c r="AW896" i="1" s="1"/>
  <c r="AV897" i="1"/>
  <c r="AV896" i="1" s="1"/>
  <c r="AU897" i="1"/>
  <c r="BI892" i="1"/>
  <c r="BI884" i="1" s="1"/>
  <c r="BH892" i="1"/>
  <c r="BH884" i="1" s="1"/>
  <c r="BG892" i="1"/>
  <c r="BG884" i="1" s="1"/>
  <c r="BF892" i="1"/>
  <c r="BF884" i="1" s="1"/>
  <c r="BE892" i="1"/>
  <c r="BE884" i="1" s="1"/>
  <c r="BD892" i="1"/>
  <c r="BD884" i="1" s="1"/>
  <c r="BC892" i="1"/>
  <c r="BC884" i="1" s="1"/>
  <c r="BB892" i="1"/>
  <c r="BB884" i="1" s="1"/>
  <c r="BA892" i="1"/>
  <c r="AY892" i="1"/>
  <c r="AY884" i="1" s="1"/>
  <c r="AX892" i="1"/>
  <c r="AX884" i="1" s="1"/>
  <c r="AW892" i="1"/>
  <c r="AW884" i="1" s="1"/>
  <c r="AV892" i="1"/>
  <c r="AV884" i="1" s="1"/>
  <c r="AU892" i="1"/>
  <c r="BI882" i="1"/>
  <c r="BH882" i="1"/>
  <c r="BG882" i="1"/>
  <c r="BF882" i="1"/>
  <c r="BE882" i="1"/>
  <c r="BD882" i="1"/>
  <c r="BC882" i="1"/>
  <c r="BB882" i="1"/>
  <c r="BA882" i="1"/>
  <c r="AY882" i="1"/>
  <c r="AX882" i="1"/>
  <c r="AW882" i="1"/>
  <c r="AV882" i="1"/>
  <c r="AU882" i="1"/>
  <c r="BI876" i="1"/>
  <c r="BI874" i="1" s="1"/>
  <c r="BH876" i="1"/>
  <c r="BH874" i="1" s="1"/>
  <c r="BG876" i="1"/>
  <c r="BG874" i="1" s="1"/>
  <c r="BF876" i="1"/>
  <c r="BF874" i="1" s="1"/>
  <c r="BE876" i="1"/>
  <c r="BE874" i="1" s="1"/>
  <c r="BD876" i="1"/>
  <c r="BD874" i="1" s="1"/>
  <c r="BC876" i="1"/>
  <c r="BC874" i="1" s="1"/>
  <c r="BB876" i="1"/>
  <c r="BB874" i="1" s="1"/>
  <c r="BA876" i="1"/>
  <c r="AY876" i="1"/>
  <c r="AY874" i="1" s="1"/>
  <c r="AX876" i="1"/>
  <c r="AX874" i="1" s="1"/>
  <c r="AW876" i="1"/>
  <c r="AW874" i="1" s="1"/>
  <c r="AV876" i="1"/>
  <c r="AV874" i="1" s="1"/>
  <c r="AU876" i="1"/>
  <c r="BI859" i="1"/>
  <c r="BI858" i="1" s="1"/>
  <c r="BH859" i="1"/>
  <c r="BH858" i="1" s="1"/>
  <c r="BG859" i="1"/>
  <c r="BG858" i="1" s="1"/>
  <c r="BF859" i="1"/>
  <c r="BF858" i="1" s="1"/>
  <c r="BE859" i="1"/>
  <c r="BE858" i="1" s="1"/>
  <c r="BD859" i="1"/>
  <c r="BD858" i="1" s="1"/>
  <c r="BC859" i="1"/>
  <c r="BC858" i="1" s="1"/>
  <c r="BB859" i="1"/>
  <c r="BB858" i="1" s="1"/>
  <c r="BA859" i="1"/>
  <c r="AY859" i="1"/>
  <c r="AY858" i="1" s="1"/>
  <c r="AX859" i="1"/>
  <c r="AX858" i="1" s="1"/>
  <c r="AW859" i="1"/>
  <c r="AW858" i="1" s="1"/>
  <c r="AV859" i="1"/>
  <c r="AV858" i="1" s="1"/>
  <c r="AU859" i="1"/>
  <c r="BI851" i="1"/>
  <c r="BI843" i="1" s="1"/>
  <c r="BH851" i="1"/>
  <c r="BH843" i="1" s="1"/>
  <c r="BG851" i="1"/>
  <c r="BG843" i="1" s="1"/>
  <c r="BF851" i="1"/>
  <c r="BF843" i="1" s="1"/>
  <c r="BE851" i="1"/>
  <c r="BE843" i="1" s="1"/>
  <c r="BD851" i="1"/>
  <c r="BD843" i="1" s="1"/>
  <c r="BC851" i="1"/>
  <c r="BC843" i="1" s="1"/>
  <c r="BB851" i="1"/>
  <c r="BB843" i="1" s="1"/>
  <c r="BA851" i="1"/>
  <c r="AY851" i="1"/>
  <c r="AY843" i="1" s="1"/>
  <c r="AX851" i="1"/>
  <c r="AX843" i="1" s="1"/>
  <c r="AW851" i="1"/>
  <c r="AW843" i="1" s="1"/>
  <c r="AV851" i="1"/>
  <c r="AV843" i="1" s="1"/>
  <c r="AU851" i="1"/>
  <c r="BI841" i="1"/>
  <c r="BH841" i="1"/>
  <c r="BG841" i="1"/>
  <c r="BF841" i="1"/>
  <c r="BE841" i="1"/>
  <c r="BD841" i="1"/>
  <c r="BC841" i="1"/>
  <c r="BB841" i="1"/>
  <c r="BA841" i="1"/>
  <c r="AY841" i="1"/>
  <c r="AX841" i="1"/>
  <c r="AW841" i="1"/>
  <c r="AV841" i="1"/>
  <c r="AU841" i="1"/>
  <c r="BI835" i="1"/>
  <c r="BI833" i="1" s="1"/>
  <c r="BH835" i="1"/>
  <c r="BH833" i="1" s="1"/>
  <c r="BG835" i="1"/>
  <c r="BG833" i="1" s="1"/>
  <c r="BF835" i="1"/>
  <c r="BF833" i="1" s="1"/>
  <c r="BE835" i="1"/>
  <c r="BE833" i="1" s="1"/>
  <c r="BD835" i="1"/>
  <c r="BD833" i="1" s="1"/>
  <c r="BC835" i="1"/>
  <c r="BC833" i="1" s="1"/>
  <c r="BB835" i="1"/>
  <c r="BB833" i="1" s="1"/>
  <c r="BA835" i="1"/>
  <c r="AY835" i="1"/>
  <c r="AY833" i="1" s="1"/>
  <c r="AX835" i="1"/>
  <c r="AX833" i="1" s="1"/>
  <c r="AW835" i="1"/>
  <c r="AW833" i="1" s="1"/>
  <c r="AV835" i="1"/>
  <c r="AV833" i="1" s="1"/>
  <c r="AU835" i="1"/>
  <c r="BI818" i="1"/>
  <c r="BI817" i="1" s="1"/>
  <c r="BH818" i="1"/>
  <c r="BH817" i="1" s="1"/>
  <c r="BG818" i="1"/>
  <c r="BG817" i="1" s="1"/>
  <c r="BF818" i="1"/>
  <c r="BF817" i="1" s="1"/>
  <c r="BE818" i="1"/>
  <c r="BE817" i="1" s="1"/>
  <c r="BD818" i="1"/>
  <c r="BD817" i="1" s="1"/>
  <c r="BC818" i="1"/>
  <c r="BC817" i="1" s="1"/>
  <c r="BB818" i="1"/>
  <c r="BB817" i="1" s="1"/>
  <c r="BA818" i="1"/>
  <c r="AY818" i="1"/>
  <c r="AY817" i="1" s="1"/>
  <c r="AX818" i="1"/>
  <c r="AX817" i="1" s="1"/>
  <c r="AW818" i="1"/>
  <c r="AW817" i="1" s="1"/>
  <c r="AV818" i="1"/>
  <c r="AV817" i="1" s="1"/>
  <c r="AU818" i="1"/>
  <c r="BI814" i="1"/>
  <c r="BI813" i="1" s="1"/>
  <c r="BH814" i="1"/>
  <c r="BH813" i="1" s="1"/>
  <c r="BG814" i="1"/>
  <c r="BG813" i="1" s="1"/>
  <c r="BF814" i="1"/>
  <c r="BF813" i="1" s="1"/>
  <c r="BE814" i="1"/>
  <c r="BE813" i="1" s="1"/>
  <c r="BD814" i="1"/>
  <c r="BD813" i="1" s="1"/>
  <c r="BC814" i="1"/>
  <c r="BC813" i="1" s="1"/>
  <c r="BB814" i="1"/>
  <c r="BB813" i="1" s="1"/>
  <c r="BA814" i="1"/>
  <c r="AY814" i="1"/>
  <c r="AY813" i="1" s="1"/>
  <c r="AX814" i="1"/>
  <c r="AX813" i="1" s="1"/>
  <c r="AW814" i="1"/>
  <c r="AW813" i="1" s="1"/>
  <c r="AV814" i="1"/>
  <c r="AV813" i="1" s="1"/>
  <c r="AU814" i="1"/>
  <c r="BI809" i="1"/>
  <c r="BI801" i="1" s="1"/>
  <c r="BH809" i="1"/>
  <c r="BH801" i="1" s="1"/>
  <c r="BG809" i="1"/>
  <c r="BG801" i="1" s="1"/>
  <c r="BF809" i="1"/>
  <c r="BF801" i="1" s="1"/>
  <c r="BE809" i="1"/>
  <c r="BE801" i="1" s="1"/>
  <c r="BD809" i="1"/>
  <c r="BD801" i="1" s="1"/>
  <c r="BC809" i="1"/>
  <c r="BC801" i="1" s="1"/>
  <c r="BB809" i="1"/>
  <c r="BB801" i="1" s="1"/>
  <c r="BA809" i="1"/>
  <c r="AY809" i="1"/>
  <c r="AY801" i="1" s="1"/>
  <c r="AX809" i="1"/>
  <c r="AX801" i="1" s="1"/>
  <c r="AW809" i="1"/>
  <c r="AW801" i="1" s="1"/>
  <c r="AV809" i="1"/>
  <c r="AV801" i="1" s="1"/>
  <c r="AU809" i="1"/>
  <c r="BI799" i="1"/>
  <c r="BH799" i="1"/>
  <c r="BG799" i="1"/>
  <c r="BF799" i="1"/>
  <c r="BE799" i="1"/>
  <c r="BD799" i="1"/>
  <c r="BC799" i="1"/>
  <c r="BB799" i="1"/>
  <c r="BA799" i="1"/>
  <c r="AY799" i="1"/>
  <c r="AX799" i="1"/>
  <c r="AW799" i="1"/>
  <c r="AV799" i="1"/>
  <c r="AU799" i="1"/>
  <c r="BI793" i="1"/>
  <c r="BI791" i="1" s="1"/>
  <c r="BH793" i="1"/>
  <c r="BH791" i="1" s="1"/>
  <c r="BG793" i="1"/>
  <c r="BG791" i="1" s="1"/>
  <c r="BF793" i="1"/>
  <c r="BF791" i="1" s="1"/>
  <c r="BE793" i="1"/>
  <c r="BE791" i="1" s="1"/>
  <c r="BD793" i="1"/>
  <c r="BD791" i="1" s="1"/>
  <c r="BC793" i="1"/>
  <c r="BC791" i="1" s="1"/>
  <c r="BB793" i="1"/>
  <c r="BB791" i="1" s="1"/>
  <c r="BA793" i="1"/>
  <c r="AY793" i="1"/>
  <c r="AY791" i="1" s="1"/>
  <c r="AX793" i="1"/>
  <c r="AX791" i="1" s="1"/>
  <c r="AW793" i="1"/>
  <c r="AW791" i="1" s="1"/>
  <c r="AV793" i="1"/>
  <c r="AV791" i="1" s="1"/>
  <c r="AU793" i="1"/>
  <c r="BI776" i="1"/>
  <c r="BI775" i="1" s="1"/>
  <c r="BH776" i="1"/>
  <c r="BH775" i="1" s="1"/>
  <c r="BG776" i="1"/>
  <c r="BG775" i="1" s="1"/>
  <c r="BF776" i="1"/>
  <c r="BF775" i="1" s="1"/>
  <c r="BE776" i="1"/>
  <c r="BE775" i="1" s="1"/>
  <c r="BD776" i="1"/>
  <c r="BD775" i="1" s="1"/>
  <c r="BC776" i="1"/>
  <c r="BC775" i="1" s="1"/>
  <c r="BB776" i="1"/>
  <c r="BB775" i="1" s="1"/>
  <c r="BA776" i="1"/>
  <c r="AY776" i="1"/>
  <c r="AY775" i="1" s="1"/>
  <c r="AX776" i="1"/>
  <c r="AX775" i="1" s="1"/>
  <c r="AW776" i="1"/>
  <c r="AW775" i="1" s="1"/>
  <c r="AV776" i="1"/>
  <c r="AV775" i="1" s="1"/>
  <c r="AU776" i="1"/>
  <c r="BI773" i="1"/>
  <c r="BI772" i="1" s="1"/>
  <c r="BH773" i="1"/>
  <c r="BH772" i="1" s="1"/>
  <c r="BG773" i="1"/>
  <c r="BG772" i="1" s="1"/>
  <c r="BF773" i="1"/>
  <c r="BF772" i="1" s="1"/>
  <c r="BE773" i="1"/>
  <c r="BE772" i="1" s="1"/>
  <c r="BD773" i="1"/>
  <c r="BD772" i="1" s="1"/>
  <c r="BC773" i="1"/>
  <c r="BC772" i="1" s="1"/>
  <c r="BB773" i="1"/>
  <c r="BB772" i="1" s="1"/>
  <c r="BA773" i="1"/>
  <c r="AY773" i="1"/>
  <c r="AY772" i="1" s="1"/>
  <c r="AX773" i="1"/>
  <c r="AX772" i="1" s="1"/>
  <c r="AW773" i="1"/>
  <c r="AW772" i="1" s="1"/>
  <c r="AV773" i="1"/>
  <c r="AV772" i="1" s="1"/>
  <c r="AU773" i="1"/>
  <c r="BI768" i="1"/>
  <c r="BI761" i="1" s="1"/>
  <c r="BH768" i="1"/>
  <c r="BH761" i="1" s="1"/>
  <c r="BG768" i="1"/>
  <c r="BG761" i="1" s="1"/>
  <c r="BF768" i="1"/>
  <c r="BF761" i="1" s="1"/>
  <c r="BE768" i="1"/>
  <c r="BE761" i="1" s="1"/>
  <c r="BD768" i="1"/>
  <c r="BD761" i="1" s="1"/>
  <c r="BC768" i="1"/>
  <c r="BC761" i="1" s="1"/>
  <c r="BB768" i="1"/>
  <c r="BB761" i="1" s="1"/>
  <c r="BA768" i="1"/>
  <c r="AY768" i="1"/>
  <c r="AY761" i="1" s="1"/>
  <c r="AX768" i="1"/>
  <c r="AX761" i="1" s="1"/>
  <c r="AW768" i="1"/>
  <c r="AW761" i="1" s="1"/>
  <c r="AV768" i="1"/>
  <c r="AV761" i="1" s="1"/>
  <c r="AU768" i="1"/>
  <c r="BI759" i="1"/>
  <c r="BH759" i="1"/>
  <c r="BG759" i="1"/>
  <c r="BF759" i="1"/>
  <c r="BE759" i="1"/>
  <c r="BD759" i="1"/>
  <c r="BC759" i="1"/>
  <c r="BB759" i="1"/>
  <c r="BA759" i="1"/>
  <c r="AY759" i="1"/>
  <c r="AX759" i="1"/>
  <c r="AW759" i="1"/>
  <c r="AV759" i="1"/>
  <c r="AU759" i="1"/>
  <c r="BI753" i="1"/>
  <c r="BI751" i="1" s="1"/>
  <c r="BH753" i="1"/>
  <c r="BH751" i="1" s="1"/>
  <c r="BG753" i="1"/>
  <c r="BG751" i="1" s="1"/>
  <c r="BF753" i="1"/>
  <c r="BF751" i="1" s="1"/>
  <c r="BE753" i="1"/>
  <c r="BE751" i="1" s="1"/>
  <c r="BD753" i="1"/>
  <c r="BD751" i="1" s="1"/>
  <c r="BC753" i="1"/>
  <c r="BC751" i="1" s="1"/>
  <c r="BB753" i="1"/>
  <c r="BB751" i="1" s="1"/>
  <c r="BA753" i="1"/>
  <c r="AY753" i="1"/>
  <c r="AY751" i="1" s="1"/>
  <c r="AX753" i="1"/>
  <c r="AX751" i="1" s="1"/>
  <c r="AW753" i="1"/>
  <c r="AW751" i="1" s="1"/>
  <c r="AV753" i="1"/>
  <c r="AV751" i="1" s="1"/>
  <c r="AU753" i="1"/>
  <c r="BI736" i="1"/>
  <c r="BI735" i="1" s="1"/>
  <c r="BH736" i="1"/>
  <c r="BH735" i="1" s="1"/>
  <c r="BG736" i="1"/>
  <c r="BG735" i="1" s="1"/>
  <c r="BF736" i="1"/>
  <c r="BF735" i="1" s="1"/>
  <c r="BE736" i="1"/>
  <c r="BE735" i="1" s="1"/>
  <c r="BD736" i="1"/>
  <c r="BD735" i="1" s="1"/>
  <c r="BC736" i="1"/>
  <c r="BC735" i="1" s="1"/>
  <c r="BB736" i="1"/>
  <c r="BB735" i="1" s="1"/>
  <c r="BA736" i="1"/>
  <c r="AY736" i="1"/>
  <c r="AY735" i="1" s="1"/>
  <c r="AX736" i="1"/>
  <c r="AX735" i="1" s="1"/>
  <c r="AW736" i="1"/>
  <c r="AW735" i="1" s="1"/>
  <c r="AV736" i="1"/>
  <c r="AV735" i="1" s="1"/>
  <c r="AU736" i="1"/>
  <c r="BI733" i="1"/>
  <c r="BI732" i="1" s="1"/>
  <c r="BH733" i="1"/>
  <c r="BH732" i="1" s="1"/>
  <c r="BG733" i="1"/>
  <c r="BG732" i="1" s="1"/>
  <c r="BF733" i="1"/>
  <c r="BF732" i="1" s="1"/>
  <c r="BE733" i="1"/>
  <c r="BE732" i="1" s="1"/>
  <c r="BD733" i="1"/>
  <c r="BD732" i="1" s="1"/>
  <c r="BC733" i="1"/>
  <c r="BC732" i="1" s="1"/>
  <c r="BB733" i="1"/>
  <c r="BB732" i="1" s="1"/>
  <c r="BA733" i="1"/>
  <c r="AY733" i="1"/>
  <c r="AY732" i="1" s="1"/>
  <c r="AX733" i="1"/>
  <c r="AX732" i="1" s="1"/>
  <c r="AW733" i="1"/>
  <c r="AW732" i="1" s="1"/>
  <c r="AV733" i="1"/>
  <c r="AV732" i="1" s="1"/>
  <c r="AU733" i="1"/>
  <c r="BI728" i="1"/>
  <c r="BI720" i="1" s="1"/>
  <c r="BH728" i="1"/>
  <c r="BH720" i="1" s="1"/>
  <c r="BG728" i="1"/>
  <c r="BG720" i="1" s="1"/>
  <c r="BF728" i="1"/>
  <c r="BF720" i="1" s="1"/>
  <c r="BE728" i="1"/>
  <c r="BE720" i="1" s="1"/>
  <c r="BD728" i="1"/>
  <c r="BD720" i="1" s="1"/>
  <c r="BC728" i="1"/>
  <c r="BC720" i="1" s="1"/>
  <c r="BB728" i="1"/>
  <c r="BB720" i="1" s="1"/>
  <c r="BA728" i="1"/>
  <c r="AY728" i="1"/>
  <c r="AY720" i="1" s="1"/>
  <c r="AX728" i="1"/>
  <c r="AX720" i="1" s="1"/>
  <c r="AW728" i="1"/>
  <c r="AW720" i="1" s="1"/>
  <c r="AV728" i="1"/>
  <c r="AV720" i="1" s="1"/>
  <c r="AU728" i="1"/>
  <c r="BI718" i="1"/>
  <c r="BH718" i="1"/>
  <c r="BG718" i="1"/>
  <c r="BF718" i="1"/>
  <c r="BE718" i="1"/>
  <c r="BD718" i="1"/>
  <c r="BC718" i="1"/>
  <c r="BB718" i="1"/>
  <c r="BA718" i="1"/>
  <c r="AY718" i="1"/>
  <c r="AX718" i="1"/>
  <c r="AW718" i="1"/>
  <c r="AV718" i="1"/>
  <c r="AU718" i="1"/>
  <c r="BI712" i="1"/>
  <c r="BI710" i="1" s="1"/>
  <c r="BH712" i="1"/>
  <c r="BH710" i="1" s="1"/>
  <c r="BG712" i="1"/>
  <c r="BG710" i="1" s="1"/>
  <c r="BF712" i="1"/>
  <c r="BF710" i="1" s="1"/>
  <c r="BE712" i="1"/>
  <c r="BE710" i="1" s="1"/>
  <c r="BD712" i="1"/>
  <c r="BD710" i="1" s="1"/>
  <c r="BC712" i="1"/>
  <c r="BC710" i="1" s="1"/>
  <c r="BB712" i="1"/>
  <c r="BB710" i="1" s="1"/>
  <c r="BA712" i="1"/>
  <c r="AY712" i="1"/>
  <c r="AY710" i="1" s="1"/>
  <c r="AX712" i="1"/>
  <c r="AX710" i="1" s="1"/>
  <c r="AW712" i="1"/>
  <c r="AW710" i="1" s="1"/>
  <c r="AV712" i="1"/>
  <c r="AV710" i="1" s="1"/>
  <c r="AU712" i="1"/>
  <c r="BI695" i="1"/>
  <c r="BI694" i="1" s="1"/>
  <c r="BH695" i="1"/>
  <c r="BH694" i="1" s="1"/>
  <c r="BG695" i="1"/>
  <c r="BG694" i="1" s="1"/>
  <c r="BF695" i="1"/>
  <c r="BF694" i="1" s="1"/>
  <c r="BE695" i="1"/>
  <c r="BE694" i="1" s="1"/>
  <c r="BD695" i="1"/>
  <c r="BD694" i="1" s="1"/>
  <c r="BC695" i="1"/>
  <c r="BC694" i="1" s="1"/>
  <c r="BB695" i="1"/>
  <c r="BB694" i="1" s="1"/>
  <c r="BA695" i="1"/>
  <c r="AY695" i="1"/>
  <c r="AY694" i="1" s="1"/>
  <c r="AX695" i="1"/>
  <c r="AX694" i="1" s="1"/>
  <c r="AW695" i="1"/>
  <c r="AW694" i="1" s="1"/>
  <c r="AV695" i="1"/>
  <c r="AV694" i="1" s="1"/>
  <c r="AU695" i="1"/>
  <c r="BI692" i="1"/>
  <c r="BI691" i="1" s="1"/>
  <c r="BH692" i="1"/>
  <c r="BH691" i="1" s="1"/>
  <c r="BG692" i="1"/>
  <c r="BG691" i="1" s="1"/>
  <c r="BF692" i="1"/>
  <c r="BF691" i="1" s="1"/>
  <c r="BE692" i="1"/>
  <c r="BE691" i="1" s="1"/>
  <c r="BD692" i="1"/>
  <c r="BD691" i="1" s="1"/>
  <c r="BC692" i="1"/>
  <c r="BC691" i="1" s="1"/>
  <c r="BB692" i="1"/>
  <c r="BB691" i="1" s="1"/>
  <c r="BA692" i="1"/>
  <c r="AY692" i="1"/>
  <c r="AY691" i="1" s="1"/>
  <c r="AX692" i="1"/>
  <c r="AX691" i="1" s="1"/>
  <c r="AW692" i="1"/>
  <c r="AW691" i="1" s="1"/>
  <c r="AV692" i="1"/>
  <c r="AV691" i="1" s="1"/>
  <c r="AU692" i="1"/>
  <c r="BI687" i="1"/>
  <c r="BI680" i="1" s="1"/>
  <c r="BH687" i="1"/>
  <c r="BH680" i="1" s="1"/>
  <c r="BG687" i="1"/>
  <c r="BG680" i="1" s="1"/>
  <c r="BF687" i="1"/>
  <c r="BF680" i="1" s="1"/>
  <c r="BE687" i="1"/>
  <c r="BE680" i="1" s="1"/>
  <c r="BD687" i="1"/>
  <c r="BD680" i="1" s="1"/>
  <c r="BC687" i="1"/>
  <c r="BC680" i="1" s="1"/>
  <c r="BB687" i="1"/>
  <c r="BB680" i="1" s="1"/>
  <c r="BA687" i="1"/>
  <c r="AY687" i="1"/>
  <c r="AY680" i="1" s="1"/>
  <c r="AX687" i="1"/>
  <c r="AX680" i="1" s="1"/>
  <c r="AW687" i="1"/>
  <c r="AW680" i="1" s="1"/>
  <c r="AV687" i="1"/>
  <c r="AV680" i="1" s="1"/>
  <c r="AU687" i="1"/>
  <c r="BI678" i="1"/>
  <c r="BH678" i="1"/>
  <c r="BG678" i="1"/>
  <c r="BF678" i="1"/>
  <c r="BE678" i="1"/>
  <c r="BD678" i="1"/>
  <c r="BC678" i="1"/>
  <c r="BB678" i="1"/>
  <c r="BA678" i="1"/>
  <c r="AY678" i="1"/>
  <c r="AX678" i="1"/>
  <c r="AW678" i="1"/>
  <c r="AV678" i="1"/>
  <c r="AU678" i="1"/>
  <c r="BI672" i="1"/>
  <c r="BI670" i="1" s="1"/>
  <c r="BH672" i="1"/>
  <c r="BH670" i="1" s="1"/>
  <c r="BG672" i="1"/>
  <c r="BG670" i="1" s="1"/>
  <c r="BF672" i="1"/>
  <c r="BF670" i="1" s="1"/>
  <c r="BE672" i="1"/>
  <c r="BE670" i="1" s="1"/>
  <c r="BD672" i="1"/>
  <c r="BD670" i="1" s="1"/>
  <c r="BC672" i="1"/>
  <c r="BC670" i="1" s="1"/>
  <c r="BB672" i="1"/>
  <c r="BB670" i="1" s="1"/>
  <c r="BA672" i="1"/>
  <c r="AY672" i="1"/>
  <c r="AY670" i="1" s="1"/>
  <c r="AX672" i="1"/>
  <c r="AX670" i="1" s="1"/>
  <c r="AW672" i="1"/>
  <c r="AW670" i="1" s="1"/>
  <c r="AV672" i="1"/>
  <c r="AV670" i="1" s="1"/>
  <c r="AU672" i="1"/>
  <c r="BI655" i="1"/>
  <c r="BI654" i="1" s="1"/>
  <c r="BH655" i="1"/>
  <c r="BH654" i="1" s="1"/>
  <c r="BG655" i="1"/>
  <c r="BG654" i="1" s="1"/>
  <c r="BF655" i="1"/>
  <c r="BF654" i="1" s="1"/>
  <c r="BE655" i="1"/>
  <c r="BE654" i="1" s="1"/>
  <c r="BD655" i="1"/>
  <c r="BD654" i="1" s="1"/>
  <c r="BC655" i="1"/>
  <c r="BC654" i="1" s="1"/>
  <c r="BB655" i="1"/>
  <c r="BB654" i="1" s="1"/>
  <c r="BA655" i="1"/>
  <c r="AY655" i="1"/>
  <c r="AY654" i="1" s="1"/>
  <c r="AX655" i="1"/>
  <c r="AX654" i="1" s="1"/>
  <c r="AW655" i="1"/>
  <c r="AW654" i="1" s="1"/>
  <c r="AV655" i="1"/>
  <c r="AV654" i="1" s="1"/>
  <c r="AU655" i="1"/>
  <c r="BI652" i="1"/>
  <c r="BI651" i="1" s="1"/>
  <c r="BH652" i="1"/>
  <c r="BH651" i="1" s="1"/>
  <c r="BG652" i="1"/>
  <c r="BG651" i="1" s="1"/>
  <c r="BF652" i="1"/>
  <c r="BF651" i="1" s="1"/>
  <c r="BE652" i="1"/>
  <c r="BE651" i="1" s="1"/>
  <c r="BD652" i="1"/>
  <c r="BD651" i="1" s="1"/>
  <c r="BC652" i="1"/>
  <c r="BC651" i="1" s="1"/>
  <c r="BB652" i="1"/>
  <c r="BB651" i="1" s="1"/>
  <c r="BA652" i="1"/>
  <c r="AY652" i="1"/>
  <c r="AY651" i="1" s="1"/>
  <c r="AX652" i="1"/>
  <c r="AX651" i="1" s="1"/>
  <c r="AW652" i="1"/>
  <c r="AW651" i="1" s="1"/>
  <c r="AV652" i="1"/>
  <c r="AV651" i="1" s="1"/>
  <c r="AU652" i="1"/>
  <c r="BI647" i="1"/>
  <c r="BI639" i="1" s="1"/>
  <c r="BH647" i="1"/>
  <c r="BH639" i="1" s="1"/>
  <c r="BG647" i="1"/>
  <c r="BG639" i="1" s="1"/>
  <c r="BF647" i="1"/>
  <c r="BF639" i="1" s="1"/>
  <c r="BE647" i="1"/>
  <c r="BE639" i="1" s="1"/>
  <c r="BD647" i="1"/>
  <c r="BD639" i="1" s="1"/>
  <c r="BC647" i="1"/>
  <c r="BC639" i="1" s="1"/>
  <c r="BB647" i="1"/>
  <c r="BB639" i="1" s="1"/>
  <c r="BA647" i="1"/>
  <c r="AY647" i="1"/>
  <c r="AY639" i="1" s="1"/>
  <c r="AX647" i="1"/>
  <c r="AX639" i="1" s="1"/>
  <c r="AW647" i="1"/>
  <c r="AW639" i="1" s="1"/>
  <c r="AV647" i="1"/>
  <c r="AV639" i="1" s="1"/>
  <c r="AU647" i="1"/>
  <c r="BI637" i="1"/>
  <c r="BH637" i="1"/>
  <c r="BG637" i="1"/>
  <c r="BF637" i="1"/>
  <c r="BE637" i="1"/>
  <c r="BD637" i="1"/>
  <c r="BC637" i="1"/>
  <c r="BB637" i="1"/>
  <c r="BA637" i="1"/>
  <c r="AY637" i="1"/>
  <c r="AX637" i="1"/>
  <c r="AW637" i="1"/>
  <c r="AV637" i="1"/>
  <c r="AU637" i="1"/>
  <c r="BI631" i="1"/>
  <c r="BI629" i="1" s="1"/>
  <c r="BH631" i="1"/>
  <c r="BH629" i="1" s="1"/>
  <c r="BG631" i="1"/>
  <c r="BG629" i="1" s="1"/>
  <c r="BF631" i="1"/>
  <c r="BF629" i="1" s="1"/>
  <c r="BE631" i="1"/>
  <c r="BE629" i="1" s="1"/>
  <c r="BD631" i="1"/>
  <c r="BD629" i="1" s="1"/>
  <c r="BC631" i="1"/>
  <c r="BC629" i="1" s="1"/>
  <c r="BB631" i="1"/>
  <c r="BB629" i="1" s="1"/>
  <c r="BA631" i="1"/>
  <c r="AY631" i="1"/>
  <c r="AY629" i="1" s="1"/>
  <c r="AX631" i="1"/>
  <c r="AX629" i="1" s="1"/>
  <c r="AW631" i="1"/>
  <c r="AW629" i="1" s="1"/>
  <c r="AV631" i="1"/>
  <c r="AV629" i="1" s="1"/>
  <c r="AU631" i="1"/>
  <c r="BI614" i="1"/>
  <c r="BI613" i="1" s="1"/>
  <c r="BH614" i="1"/>
  <c r="BH613" i="1" s="1"/>
  <c r="BG614" i="1"/>
  <c r="BG613" i="1" s="1"/>
  <c r="BF614" i="1"/>
  <c r="BF613" i="1" s="1"/>
  <c r="BE614" i="1"/>
  <c r="BE613" i="1" s="1"/>
  <c r="BD614" i="1"/>
  <c r="BD613" i="1" s="1"/>
  <c r="BC614" i="1"/>
  <c r="BC613" i="1" s="1"/>
  <c r="BB614" i="1"/>
  <c r="BB613" i="1" s="1"/>
  <c r="BA614" i="1"/>
  <c r="AY614" i="1"/>
  <c r="AY613" i="1" s="1"/>
  <c r="AX614" i="1"/>
  <c r="AX613" i="1" s="1"/>
  <c r="AW614" i="1"/>
  <c r="AW613" i="1" s="1"/>
  <c r="AV614" i="1"/>
  <c r="AV613" i="1" s="1"/>
  <c r="AU614" i="1"/>
  <c r="BI611" i="1"/>
  <c r="BI610" i="1" s="1"/>
  <c r="BH611" i="1"/>
  <c r="BH610" i="1" s="1"/>
  <c r="BG611" i="1"/>
  <c r="BG610" i="1" s="1"/>
  <c r="BF611" i="1"/>
  <c r="BF610" i="1" s="1"/>
  <c r="BE611" i="1"/>
  <c r="BE610" i="1" s="1"/>
  <c r="BD611" i="1"/>
  <c r="BD610" i="1" s="1"/>
  <c r="BC611" i="1"/>
  <c r="BC610" i="1" s="1"/>
  <c r="BB611" i="1"/>
  <c r="BB610" i="1" s="1"/>
  <c r="BA611" i="1"/>
  <c r="AY611" i="1"/>
  <c r="AY610" i="1" s="1"/>
  <c r="AX611" i="1"/>
  <c r="AX610" i="1" s="1"/>
  <c r="AW611" i="1"/>
  <c r="AW610" i="1" s="1"/>
  <c r="AV611" i="1"/>
  <c r="AV610" i="1" s="1"/>
  <c r="AU611" i="1"/>
  <c r="BI606" i="1"/>
  <c r="BI597" i="1" s="1"/>
  <c r="BH606" i="1"/>
  <c r="BH597" i="1" s="1"/>
  <c r="BG606" i="1"/>
  <c r="BG597" i="1" s="1"/>
  <c r="BF606" i="1"/>
  <c r="BF597" i="1" s="1"/>
  <c r="BE606" i="1"/>
  <c r="BE597" i="1" s="1"/>
  <c r="BD606" i="1"/>
  <c r="BD597" i="1" s="1"/>
  <c r="BC606" i="1"/>
  <c r="BC597" i="1" s="1"/>
  <c r="BB606" i="1"/>
  <c r="BB597" i="1" s="1"/>
  <c r="BA606" i="1"/>
  <c r="AY606" i="1"/>
  <c r="AY597" i="1" s="1"/>
  <c r="AX606" i="1"/>
  <c r="AX597" i="1" s="1"/>
  <c r="AW606" i="1"/>
  <c r="AW597" i="1" s="1"/>
  <c r="AV606" i="1"/>
  <c r="AV597" i="1" s="1"/>
  <c r="AU606" i="1"/>
  <c r="BI595" i="1"/>
  <c r="BH595" i="1"/>
  <c r="BG595" i="1"/>
  <c r="BF595" i="1"/>
  <c r="BE595" i="1"/>
  <c r="BD595" i="1"/>
  <c r="BC595" i="1"/>
  <c r="BB595" i="1"/>
  <c r="BA595" i="1"/>
  <c r="AY595" i="1"/>
  <c r="AX595" i="1"/>
  <c r="AW595" i="1"/>
  <c r="AV595" i="1"/>
  <c r="AU595" i="1"/>
  <c r="BI589" i="1"/>
  <c r="BI587" i="1" s="1"/>
  <c r="BH589" i="1"/>
  <c r="BH587" i="1" s="1"/>
  <c r="BG589" i="1"/>
  <c r="BG587" i="1" s="1"/>
  <c r="BF589" i="1"/>
  <c r="BF587" i="1" s="1"/>
  <c r="BE589" i="1"/>
  <c r="BE587" i="1" s="1"/>
  <c r="BD589" i="1"/>
  <c r="BD587" i="1" s="1"/>
  <c r="BC589" i="1"/>
  <c r="BC587" i="1" s="1"/>
  <c r="BB589" i="1"/>
  <c r="BB587" i="1" s="1"/>
  <c r="BA589" i="1"/>
  <c r="AY589" i="1"/>
  <c r="AY587" i="1" s="1"/>
  <c r="AX589" i="1"/>
  <c r="AX587" i="1" s="1"/>
  <c r="AW589" i="1"/>
  <c r="AW587" i="1" s="1"/>
  <c r="AV589" i="1"/>
  <c r="AV587" i="1" s="1"/>
  <c r="AU589" i="1"/>
  <c r="BI572" i="1"/>
  <c r="BI571" i="1" s="1"/>
  <c r="BH572" i="1"/>
  <c r="BH571" i="1" s="1"/>
  <c r="BG572" i="1"/>
  <c r="BG571" i="1" s="1"/>
  <c r="BF572" i="1"/>
  <c r="BF571" i="1" s="1"/>
  <c r="BE572" i="1"/>
  <c r="BE571" i="1" s="1"/>
  <c r="BD572" i="1"/>
  <c r="BD571" i="1" s="1"/>
  <c r="BC572" i="1"/>
  <c r="BC571" i="1" s="1"/>
  <c r="BB572" i="1"/>
  <c r="BB571" i="1" s="1"/>
  <c r="BA572" i="1"/>
  <c r="AY572" i="1"/>
  <c r="AY571" i="1" s="1"/>
  <c r="AX572" i="1"/>
  <c r="AX571" i="1" s="1"/>
  <c r="AW572" i="1"/>
  <c r="AW571" i="1" s="1"/>
  <c r="AV572" i="1"/>
  <c r="AV571" i="1" s="1"/>
  <c r="AU572" i="1"/>
  <c r="BI569" i="1"/>
  <c r="BI568" i="1" s="1"/>
  <c r="BH569" i="1"/>
  <c r="BH568" i="1" s="1"/>
  <c r="BG569" i="1"/>
  <c r="BG568" i="1" s="1"/>
  <c r="BF569" i="1"/>
  <c r="BF568" i="1" s="1"/>
  <c r="BE569" i="1"/>
  <c r="BE568" i="1" s="1"/>
  <c r="BD569" i="1"/>
  <c r="BD568" i="1" s="1"/>
  <c r="BC569" i="1"/>
  <c r="BC568" i="1" s="1"/>
  <c r="BB569" i="1"/>
  <c r="BB568" i="1" s="1"/>
  <c r="BA569" i="1"/>
  <c r="AY569" i="1"/>
  <c r="AY568" i="1" s="1"/>
  <c r="AX569" i="1"/>
  <c r="AX568" i="1" s="1"/>
  <c r="AW569" i="1"/>
  <c r="AW568" i="1" s="1"/>
  <c r="AV569" i="1"/>
  <c r="AV568" i="1" s="1"/>
  <c r="AU569" i="1"/>
  <c r="BI564" i="1"/>
  <c r="BI556" i="1" s="1"/>
  <c r="BH564" i="1"/>
  <c r="BH556" i="1" s="1"/>
  <c r="BG564" i="1"/>
  <c r="BG556" i="1" s="1"/>
  <c r="BF564" i="1"/>
  <c r="BF556" i="1" s="1"/>
  <c r="BE564" i="1"/>
  <c r="BE556" i="1" s="1"/>
  <c r="BD564" i="1"/>
  <c r="BD556" i="1" s="1"/>
  <c r="BC564" i="1"/>
  <c r="BC556" i="1" s="1"/>
  <c r="BB564" i="1"/>
  <c r="BB556" i="1" s="1"/>
  <c r="BA564" i="1"/>
  <c r="AY564" i="1"/>
  <c r="AY556" i="1" s="1"/>
  <c r="AX564" i="1"/>
  <c r="AX556" i="1" s="1"/>
  <c r="AW564" i="1"/>
  <c r="AW556" i="1" s="1"/>
  <c r="AV564" i="1"/>
  <c r="AV556" i="1" s="1"/>
  <c r="AU564" i="1"/>
  <c r="BI554" i="1"/>
  <c r="BH554" i="1"/>
  <c r="BG554" i="1"/>
  <c r="BF554" i="1"/>
  <c r="BE554" i="1"/>
  <c r="BD554" i="1"/>
  <c r="BC554" i="1"/>
  <c r="BB554" i="1"/>
  <c r="BA554" i="1"/>
  <c r="AY554" i="1"/>
  <c r="AX554" i="1"/>
  <c r="AW554" i="1"/>
  <c r="AV554" i="1"/>
  <c r="AU554" i="1"/>
  <c r="BI548" i="1"/>
  <c r="BI546" i="1" s="1"/>
  <c r="BH548" i="1"/>
  <c r="BH546" i="1" s="1"/>
  <c r="BG548" i="1"/>
  <c r="BG546" i="1" s="1"/>
  <c r="BF548" i="1"/>
  <c r="BF546" i="1" s="1"/>
  <c r="BE548" i="1"/>
  <c r="BE546" i="1" s="1"/>
  <c r="BD548" i="1"/>
  <c r="BD546" i="1" s="1"/>
  <c r="BC548" i="1"/>
  <c r="BC546" i="1" s="1"/>
  <c r="BB548" i="1"/>
  <c r="BB546" i="1" s="1"/>
  <c r="BA548" i="1"/>
  <c r="AY548" i="1"/>
  <c r="AY546" i="1" s="1"/>
  <c r="AX548" i="1"/>
  <c r="AX546" i="1" s="1"/>
  <c r="AW548" i="1"/>
  <c r="AW546" i="1" s="1"/>
  <c r="AV548" i="1"/>
  <c r="AV546" i="1" s="1"/>
  <c r="AU548" i="1"/>
  <c r="BI531" i="1"/>
  <c r="BI530" i="1" s="1"/>
  <c r="BH531" i="1"/>
  <c r="BH530" i="1" s="1"/>
  <c r="BG531" i="1"/>
  <c r="BG530" i="1" s="1"/>
  <c r="BF531" i="1"/>
  <c r="BF530" i="1" s="1"/>
  <c r="BE531" i="1"/>
  <c r="BE530" i="1" s="1"/>
  <c r="BD531" i="1"/>
  <c r="BD530" i="1" s="1"/>
  <c r="BC531" i="1"/>
  <c r="BC530" i="1" s="1"/>
  <c r="BB531" i="1"/>
  <c r="BB530" i="1" s="1"/>
  <c r="BA531" i="1"/>
  <c r="AY531" i="1"/>
  <c r="AY530" i="1" s="1"/>
  <c r="AX531" i="1"/>
  <c r="AX530" i="1" s="1"/>
  <c r="AW531" i="1"/>
  <c r="AW530" i="1" s="1"/>
  <c r="AV531" i="1"/>
  <c r="AV530" i="1" s="1"/>
  <c r="AU531" i="1"/>
  <c r="BI528" i="1"/>
  <c r="BI527" i="1" s="1"/>
  <c r="BH528" i="1"/>
  <c r="BH527" i="1" s="1"/>
  <c r="BG528" i="1"/>
  <c r="BG527" i="1" s="1"/>
  <c r="BF528" i="1"/>
  <c r="BF527" i="1" s="1"/>
  <c r="BE528" i="1"/>
  <c r="BE527" i="1" s="1"/>
  <c r="BD528" i="1"/>
  <c r="BD527" i="1" s="1"/>
  <c r="BC528" i="1"/>
  <c r="BC527" i="1" s="1"/>
  <c r="BB528" i="1"/>
  <c r="BB527" i="1" s="1"/>
  <c r="BA528" i="1"/>
  <c r="AY528" i="1"/>
  <c r="AY527" i="1" s="1"/>
  <c r="AX528" i="1"/>
  <c r="AX527" i="1" s="1"/>
  <c r="AW528" i="1"/>
  <c r="AW527" i="1" s="1"/>
  <c r="AV528" i="1"/>
  <c r="AV527" i="1" s="1"/>
  <c r="AU528" i="1"/>
  <c r="BI523" i="1"/>
  <c r="BI515" i="1" s="1"/>
  <c r="BH523" i="1"/>
  <c r="BH515" i="1" s="1"/>
  <c r="BG523" i="1"/>
  <c r="BG515" i="1" s="1"/>
  <c r="BF523" i="1"/>
  <c r="BF515" i="1" s="1"/>
  <c r="BE523" i="1"/>
  <c r="BE515" i="1" s="1"/>
  <c r="BD523" i="1"/>
  <c r="BD515" i="1" s="1"/>
  <c r="BC523" i="1"/>
  <c r="BC515" i="1" s="1"/>
  <c r="BB523" i="1"/>
  <c r="BB515" i="1" s="1"/>
  <c r="BA523" i="1"/>
  <c r="AY523" i="1"/>
  <c r="AY515" i="1" s="1"/>
  <c r="AX523" i="1"/>
  <c r="AX515" i="1" s="1"/>
  <c r="AW523" i="1"/>
  <c r="AW515" i="1" s="1"/>
  <c r="AV523" i="1"/>
  <c r="AV515" i="1" s="1"/>
  <c r="AU523" i="1"/>
  <c r="BI513" i="1"/>
  <c r="BH513" i="1"/>
  <c r="BG513" i="1"/>
  <c r="BF513" i="1"/>
  <c r="BE513" i="1"/>
  <c r="BD513" i="1"/>
  <c r="BC513" i="1"/>
  <c r="BB513" i="1"/>
  <c r="BA513" i="1"/>
  <c r="AY513" i="1"/>
  <c r="AX513" i="1"/>
  <c r="AW513" i="1"/>
  <c r="AV513" i="1"/>
  <c r="AU513" i="1"/>
  <c r="BI507" i="1"/>
  <c r="BI505" i="1" s="1"/>
  <c r="BH507" i="1"/>
  <c r="BH505" i="1" s="1"/>
  <c r="BG507" i="1"/>
  <c r="BG505" i="1" s="1"/>
  <c r="BF507" i="1"/>
  <c r="BF505" i="1" s="1"/>
  <c r="BE507" i="1"/>
  <c r="BE505" i="1" s="1"/>
  <c r="BD507" i="1"/>
  <c r="BD505" i="1" s="1"/>
  <c r="BC507" i="1"/>
  <c r="BC505" i="1" s="1"/>
  <c r="BB507" i="1"/>
  <c r="BB505" i="1" s="1"/>
  <c r="BA507" i="1"/>
  <c r="AY507" i="1"/>
  <c r="AY505" i="1" s="1"/>
  <c r="AX507" i="1"/>
  <c r="AX505" i="1" s="1"/>
  <c r="AW507" i="1"/>
  <c r="AW505" i="1" s="1"/>
  <c r="AV507" i="1"/>
  <c r="AV505" i="1" s="1"/>
  <c r="AU507" i="1"/>
  <c r="BI490" i="1"/>
  <c r="BI489" i="1" s="1"/>
  <c r="BH490" i="1"/>
  <c r="BH489" i="1" s="1"/>
  <c r="BG490" i="1"/>
  <c r="BG489" i="1" s="1"/>
  <c r="BF490" i="1"/>
  <c r="BF489" i="1" s="1"/>
  <c r="BE490" i="1"/>
  <c r="BE489" i="1" s="1"/>
  <c r="BD490" i="1"/>
  <c r="BD489" i="1" s="1"/>
  <c r="BC490" i="1"/>
  <c r="BC489" i="1" s="1"/>
  <c r="BB490" i="1"/>
  <c r="BB489" i="1" s="1"/>
  <c r="BA490" i="1"/>
  <c r="AY490" i="1"/>
  <c r="AY489" i="1" s="1"/>
  <c r="AX490" i="1"/>
  <c r="AX489" i="1" s="1"/>
  <c r="AW490" i="1"/>
  <c r="AW489" i="1" s="1"/>
  <c r="AV490" i="1"/>
  <c r="AV489" i="1" s="1"/>
  <c r="AU490" i="1"/>
  <c r="BI486" i="1"/>
  <c r="BI28" i="1" s="1"/>
  <c r="BH486" i="1"/>
  <c r="BH28" i="1" s="1"/>
  <c r="BG486" i="1"/>
  <c r="BG28" i="1" s="1"/>
  <c r="BF486" i="1"/>
  <c r="BF28" i="1" s="1"/>
  <c r="BE486" i="1"/>
  <c r="BE28" i="1" s="1"/>
  <c r="BD486" i="1"/>
  <c r="BD28" i="1" s="1"/>
  <c r="BC486" i="1"/>
  <c r="BC28" i="1" s="1"/>
  <c r="BB486" i="1"/>
  <c r="BB28" i="1" s="1"/>
  <c r="BA486" i="1"/>
  <c r="BA28" i="1" s="1"/>
  <c r="AY486" i="1"/>
  <c r="AY28" i="1" s="1"/>
  <c r="AX486" i="1"/>
  <c r="AX28" i="1" s="1"/>
  <c r="AW486" i="1"/>
  <c r="AW28" i="1" s="1"/>
  <c r="AV486" i="1"/>
  <c r="AV28" i="1" s="1"/>
  <c r="AU486" i="1"/>
  <c r="AU28" i="1" s="1"/>
  <c r="BI479" i="1"/>
  <c r="BI470" i="1" s="1"/>
  <c r="BH479" i="1"/>
  <c r="BH470" i="1" s="1"/>
  <c r="BG479" i="1"/>
  <c r="BG470" i="1" s="1"/>
  <c r="BF479" i="1"/>
  <c r="BF470" i="1" s="1"/>
  <c r="BE479" i="1"/>
  <c r="BE470" i="1" s="1"/>
  <c r="BD479" i="1"/>
  <c r="BD470" i="1" s="1"/>
  <c r="BC479" i="1"/>
  <c r="BC470" i="1" s="1"/>
  <c r="BB479" i="1"/>
  <c r="BB470" i="1" s="1"/>
  <c r="BA479" i="1"/>
  <c r="AY479" i="1"/>
  <c r="AY470" i="1" s="1"/>
  <c r="AX479" i="1"/>
  <c r="AX470" i="1" s="1"/>
  <c r="AW479" i="1"/>
  <c r="AW470" i="1" s="1"/>
  <c r="AV479" i="1"/>
  <c r="AV470" i="1" s="1"/>
  <c r="AU479" i="1"/>
  <c r="BI468" i="1"/>
  <c r="BH468" i="1"/>
  <c r="BG468" i="1"/>
  <c r="BF468" i="1"/>
  <c r="BE468" i="1"/>
  <c r="BD468" i="1"/>
  <c r="BC468" i="1"/>
  <c r="BB468" i="1"/>
  <c r="BA468" i="1"/>
  <c r="AY468" i="1"/>
  <c r="AX468" i="1"/>
  <c r="AW468" i="1"/>
  <c r="AV468" i="1"/>
  <c r="AU468" i="1"/>
  <c r="BI462" i="1"/>
  <c r="BI460" i="1" s="1"/>
  <c r="BH462" i="1"/>
  <c r="BH460" i="1" s="1"/>
  <c r="BG462" i="1"/>
  <c r="BG460" i="1" s="1"/>
  <c r="BF462" i="1"/>
  <c r="BF460" i="1" s="1"/>
  <c r="BE462" i="1"/>
  <c r="BE460" i="1" s="1"/>
  <c r="BD462" i="1"/>
  <c r="BD460" i="1" s="1"/>
  <c r="BC462" i="1"/>
  <c r="BC460" i="1" s="1"/>
  <c r="BB462" i="1"/>
  <c r="BB460" i="1" s="1"/>
  <c r="BA462" i="1"/>
  <c r="AY462" i="1"/>
  <c r="AY460" i="1" s="1"/>
  <c r="AX462" i="1"/>
  <c r="AX460" i="1" s="1"/>
  <c r="AW462" i="1"/>
  <c r="AW460" i="1" s="1"/>
  <c r="AV462" i="1"/>
  <c r="AV460" i="1" s="1"/>
  <c r="AU462" i="1"/>
  <c r="BI445" i="1"/>
  <c r="BI444" i="1" s="1"/>
  <c r="BH445" i="1"/>
  <c r="BH444" i="1" s="1"/>
  <c r="BG445" i="1"/>
  <c r="BG444" i="1" s="1"/>
  <c r="BF445" i="1"/>
  <c r="BF444" i="1" s="1"/>
  <c r="BE445" i="1"/>
  <c r="BE444" i="1" s="1"/>
  <c r="BD445" i="1"/>
  <c r="BD444" i="1" s="1"/>
  <c r="BC445" i="1"/>
  <c r="BC444" i="1" s="1"/>
  <c r="BB445" i="1"/>
  <c r="BB444" i="1" s="1"/>
  <c r="BA445" i="1"/>
  <c r="AY445" i="1"/>
  <c r="AY444" i="1" s="1"/>
  <c r="AX445" i="1"/>
  <c r="AX444" i="1" s="1"/>
  <c r="AW445" i="1"/>
  <c r="AW444" i="1" s="1"/>
  <c r="AV445" i="1"/>
  <c r="AV444" i="1" s="1"/>
  <c r="AU445" i="1"/>
  <c r="BI437" i="1"/>
  <c r="BI429" i="1" s="1"/>
  <c r="BH437" i="1"/>
  <c r="BH429" i="1" s="1"/>
  <c r="BG437" i="1"/>
  <c r="BG429" i="1" s="1"/>
  <c r="BF437" i="1"/>
  <c r="BF429" i="1" s="1"/>
  <c r="BE437" i="1"/>
  <c r="BE429" i="1" s="1"/>
  <c r="BD437" i="1"/>
  <c r="BD429" i="1" s="1"/>
  <c r="BC437" i="1"/>
  <c r="BC429" i="1" s="1"/>
  <c r="BB437" i="1"/>
  <c r="BB429" i="1" s="1"/>
  <c r="BA437" i="1"/>
  <c r="AY437" i="1"/>
  <c r="AY429" i="1" s="1"/>
  <c r="AX437" i="1"/>
  <c r="AX429" i="1" s="1"/>
  <c r="AW437" i="1"/>
  <c r="AW429" i="1" s="1"/>
  <c r="AV437" i="1"/>
  <c r="AV429" i="1" s="1"/>
  <c r="AU437" i="1"/>
  <c r="BI427" i="1"/>
  <c r="BH427" i="1"/>
  <c r="BG427" i="1"/>
  <c r="BF427" i="1"/>
  <c r="BE427" i="1"/>
  <c r="BD427" i="1"/>
  <c r="BC427" i="1"/>
  <c r="BB427" i="1"/>
  <c r="BA427" i="1"/>
  <c r="AY427" i="1"/>
  <c r="AX427" i="1"/>
  <c r="AW427" i="1"/>
  <c r="AV427" i="1"/>
  <c r="AU427" i="1"/>
  <c r="BI421" i="1"/>
  <c r="BI419" i="1" s="1"/>
  <c r="BH421" i="1"/>
  <c r="BH419" i="1" s="1"/>
  <c r="BG421" i="1"/>
  <c r="BG419" i="1" s="1"/>
  <c r="BF421" i="1"/>
  <c r="BF419" i="1" s="1"/>
  <c r="BE421" i="1"/>
  <c r="BE419" i="1" s="1"/>
  <c r="BD421" i="1"/>
  <c r="BD419" i="1" s="1"/>
  <c r="BC421" i="1"/>
  <c r="BC419" i="1" s="1"/>
  <c r="BB421" i="1"/>
  <c r="BB419" i="1" s="1"/>
  <c r="BA421" i="1"/>
  <c r="AY421" i="1"/>
  <c r="AY419" i="1" s="1"/>
  <c r="AX421" i="1"/>
  <c r="AX419" i="1" s="1"/>
  <c r="AW421" i="1"/>
  <c r="AW419" i="1" s="1"/>
  <c r="AV421" i="1"/>
  <c r="AV419" i="1" s="1"/>
  <c r="AU421" i="1"/>
  <c r="BI404" i="1"/>
  <c r="BI403" i="1" s="1"/>
  <c r="BH404" i="1"/>
  <c r="BH403" i="1" s="1"/>
  <c r="BG404" i="1"/>
  <c r="BG403" i="1" s="1"/>
  <c r="BF404" i="1"/>
  <c r="BF403" i="1" s="1"/>
  <c r="BE404" i="1"/>
  <c r="BE403" i="1" s="1"/>
  <c r="BD404" i="1"/>
  <c r="BD403" i="1" s="1"/>
  <c r="BC404" i="1"/>
  <c r="BC403" i="1" s="1"/>
  <c r="BB404" i="1"/>
  <c r="BB403" i="1" s="1"/>
  <c r="BA404" i="1"/>
  <c r="AY404" i="1"/>
  <c r="AY403" i="1" s="1"/>
  <c r="AX404" i="1"/>
  <c r="AX403" i="1" s="1"/>
  <c r="AW404" i="1"/>
  <c r="AW403" i="1" s="1"/>
  <c r="AV404" i="1"/>
  <c r="AV403" i="1" s="1"/>
  <c r="AU404" i="1"/>
  <c r="BI399" i="1"/>
  <c r="BI390" i="1" s="1"/>
  <c r="BH399" i="1"/>
  <c r="BH390" i="1" s="1"/>
  <c r="BG399" i="1"/>
  <c r="BG390" i="1" s="1"/>
  <c r="BF399" i="1"/>
  <c r="BF390" i="1" s="1"/>
  <c r="BE399" i="1"/>
  <c r="BE390" i="1" s="1"/>
  <c r="BD399" i="1"/>
  <c r="BD390" i="1" s="1"/>
  <c r="BC399" i="1"/>
  <c r="BC390" i="1" s="1"/>
  <c r="BB399" i="1"/>
  <c r="BB390" i="1" s="1"/>
  <c r="BA399" i="1"/>
  <c r="AY399" i="1"/>
  <c r="AY390" i="1" s="1"/>
  <c r="AX399" i="1"/>
  <c r="AX390" i="1" s="1"/>
  <c r="AW399" i="1"/>
  <c r="AW390" i="1" s="1"/>
  <c r="AV399" i="1"/>
  <c r="AV390" i="1" s="1"/>
  <c r="AU399" i="1"/>
  <c r="BI388" i="1"/>
  <c r="BH388" i="1"/>
  <c r="BG388" i="1"/>
  <c r="BF388" i="1"/>
  <c r="BE388" i="1"/>
  <c r="BD388" i="1"/>
  <c r="BC388" i="1"/>
  <c r="BB388" i="1"/>
  <c r="BA388" i="1"/>
  <c r="AY388" i="1"/>
  <c r="AX388" i="1"/>
  <c r="AW388" i="1"/>
  <c r="AV388" i="1"/>
  <c r="AU388" i="1"/>
  <c r="BI382" i="1"/>
  <c r="BI380" i="1" s="1"/>
  <c r="BH382" i="1"/>
  <c r="BH380" i="1" s="1"/>
  <c r="BG382" i="1"/>
  <c r="BG380" i="1" s="1"/>
  <c r="BF382" i="1"/>
  <c r="BF380" i="1" s="1"/>
  <c r="BE382" i="1"/>
  <c r="BE380" i="1" s="1"/>
  <c r="BD382" i="1"/>
  <c r="BD380" i="1" s="1"/>
  <c r="BC382" i="1"/>
  <c r="BC380" i="1" s="1"/>
  <c r="BB382" i="1"/>
  <c r="BB380" i="1" s="1"/>
  <c r="BA382" i="1"/>
  <c r="AY382" i="1"/>
  <c r="AY380" i="1" s="1"/>
  <c r="AX382" i="1"/>
  <c r="AX380" i="1" s="1"/>
  <c r="AW382" i="1"/>
  <c r="AW380" i="1" s="1"/>
  <c r="AV382" i="1"/>
  <c r="AV380" i="1" s="1"/>
  <c r="AU382" i="1"/>
  <c r="BI365" i="1"/>
  <c r="BI364" i="1" s="1"/>
  <c r="BH365" i="1"/>
  <c r="BH364" i="1" s="1"/>
  <c r="BG365" i="1"/>
  <c r="BG364" i="1" s="1"/>
  <c r="BF365" i="1"/>
  <c r="BF364" i="1" s="1"/>
  <c r="BE365" i="1"/>
  <c r="BE364" i="1" s="1"/>
  <c r="BD365" i="1"/>
  <c r="BD364" i="1" s="1"/>
  <c r="BC365" i="1"/>
  <c r="BC364" i="1" s="1"/>
  <c r="BB365" i="1"/>
  <c r="BB364" i="1" s="1"/>
  <c r="BA365" i="1"/>
  <c r="AY365" i="1"/>
  <c r="AY364" i="1" s="1"/>
  <c r="AX365" i="1"/>
  <c r="AX364" i="1" s="1"/>
  <c r="AW365" i="1"/>
  <c r="AW364" i="1" s="1"/>
  <c r="AV365" i="1"/>
  <c r="AV364" i="1" s="1"/>
  <c r="AU365" i="1"/>
  <c r="BI362" i="1"/>
  <c r="BI361" i="1" s="1"/>
  <c r="BH362" i="1"/>
  <c r="BH361" i="1" s="1"/>
  <c r="BG362" i="1"/>
  <c r="BG361" i="1" s="1"/>
  <c r="BF362" i="1"/>
  <c r="BF361" i="1" s="1"/>
  <c r="BE362" i="1"/>
  <c r="BE361" i="1" s="1"/>
  <c r="BD362" i="1"/>
  <c r="BD361" i="1" s="1"/>
  <c r="BC362" i="1"/>
  <c r="BC361" i="1" s="1"/>
  <c r="BB362" i="1"/>
  <c r="BB361" i="1" s="1"/>
  <c r="BA362" i="1"/>
  <c r="AY362" i="1"/>
  <c r="AY361" i="1" s="1"/>
  <c r="AX362" i="1"/>
  <c r="AX361" i="1" s="1"/>
  <c r="AW362" i="1"/>
  <c r="AW361" i="1" s="1"/>
  <c r="AV362" i="1"/>
  <c r="AV361" i="1" s="1"/>
  <c r="AU362" i="1"/>
  <c r="BI357" i="1"/>
  <c r="BI348" i="1" s="1"/>
  <c r="BH357" i="1"/>
  <c r="BH348" i="1" s="1"/>
  <c r="BG357" i="1"/>
  <c r="BG348" i="1" s="1"/>
  <c r="BF357" i="1"/>
  <c r="BF348" i="1" s="1"/>
  <c r="BE357" i="1"/>
  <c r="BE348" i="1" s="1"/>
  <c r="BD357" i="1"/>
  <c r="BD348" i="1" s="1"/>
  <c r="BC357" i="1"/>
  <c r="BC348" i="1" s="1"/>
  <c r="BB357" i="1"/>
  <c r="BB348" i="1" s="1"/>
  <c r="BA357" i="1"/>
  <c r="AY357" i="1"/>
  <c r="AY348" i="1" s="1"/>
  <c r="AX357" i="1"/>
  <c r="AX348" i="1" s="1"/>
  <c r="AW357" i="1"/>
  <c r="AW348" i="1" s="1"/>
  <c r="AV357" i="1"/>
  <c r="AV348" i="1" s="1"/>
  <c r="AU357" i="1"/>
  <c r="BI346" i="1"/>
  <c r="BH346" i="1"/>
  <c r="BG346" i="1"/>
  <c r="BF346" i="1"/>
  <c r="BE346" i="1"/>
  <c r="BD346" i="1"/>
  <c r="BC346" i="1"/>
  <c r="BB346" i="1"/>
  <c r="BA346" i="1"/>
  <c r="AY346" i="1"/>
  <c r="AX346" i="1"/>
  <c r="AW346" i="1"/>
  <c r="AV346" i="1"/>
  <c r="AU346" i="1"/>
  <c r="BI340" i="1"/>
  <c r="BI338" i="1" s="1"/>
  <c r="BH340" i="1"/>
  <c r="BH338" i="1" s="1"/>
  <c r="BG340" i="1"/>
  <c r="BG338" i="1" s="1"/>
  <c r="BF340" i="1"/>
  <c r="BF338" i="1" s="1"/>
  <c r="BE340" i="1"/>
  <c r="BE338" i="1" s="1"/>
  <c r="BD340" i="1"/>
  <c r="BD338" i="1" s="1"/>
  <c r="BC340" i="1"/>
  <c r="BC338" i="1" s="1"/>
  <c r="BB340" i="1"/>
  <c r="BB338" i="1" s="1"/>
  <c r="BA340" i="1"/>
  <c r="AY340" i="1"/>
  <c r="AY338" i="1" s="1"/>
  <c r="AX340" i="1"/>
  <c r="AX338" i="1" s="1"/>
  <c r="AW340" i="1"/>
  <c r="AW338" i="1" s="1"/>
  <c r="AV340" i="1"/>
  <c r="AV338" i="1" s="1"/>
  <c r="AU340" i="1"/>
  <c r="BI323" i="1"/>
  <c r="BI322" i="1" s="1"/>
  <c r="BH323" i="1"/>
  <c r="BH322" i="1" s="1"/>
  <c r="BG323" i="1"/>
  <c r="BG322" i="1" s="1"/>
  <c r="BF323" i="1"/>
  <c r="BF322" i="1" s="1"/>
  <c r="BE323" i="1"/>
  <c r="BE322" i="1" s="1"/>
  <c r="BD323" i="1"/>
  <c r="BD322" i="1" s="1"/>
  <c r="BC323" i="1"/>
  <c r="BC322" i="1" s="1"/>
  <c r="BB323" i="1"/>
  <c r="BB322" i="1" s="1"/>
  <c r="BA323" i="1"/>
  <c r="AY323" i="1"/>
  <c r="AY322" i="1" s="1"/>
  <c r="AX323" i="1"/>
  <c r="AX322" i="1" s="1"/>
  <c r="AW323" i="1"/>
  <c r="AW322" i="1" s="1"/>
  <c r="AV323" i="1"/>
  <c r="AV322" i="1" s="1"/>
  <c r="AU323" i="1"/>
  <c r="BI319" i="1"/>
  <c r="BI318" i="1" s="1"/>
  <c r="BH319" i="1"/>
  <c r="BH318" i="1" s="1"/>
  <c r="BG319" i="1"/>
  <c r="BG318" i="1" s="1"/>
  <c r="BF319" i="1"/>
  <c r="BF318" i="1" s="1"/>
  <c r="BE319" i="1"/>
  <c r="BE318" i="1" s="1"/>
  <c r="BD319" i="1"/>
  <c r="BD318" i="1" s="1"/>
  <c r="BC319" i="1"/>
  <c r="BC318" i="1" s="1"/>
  <c r="BB319" i="1"/>
  <c r="BB318" i="1" s="1"/>
  <c r="BA319" i="1"/>
  <c r="AY319" i="1"/>
  <c r="AY318" i="1" s="1"/>
  <c r="AX319" i="1"/>
  <c r="AX318" i="1" s="1"/>
  <c r="AW319" i="1"/>
  <c r="AW318" i="1" s="1"/>
  <c r="AV319" i="1"/>
  <c r="AV318" i="1" s="1"/>
  <c r="AU319" i="1"/>
  <c r="BI314" i="1"/>
  <c r="BI306" i="1" s="1"/>
  <c r="BH314" i="1"/>
  <c r="BH306" i="1" s="1"/>
  <c r="BG314" i="1"/>
  <c r="BG306" i="1" s="1"/>
  <c r="BF314" i="1"/>
  <c r="BF306" i="1" s="1"/>
  <c r="BE314" i="1"/>
  <c r="BE306" i="1" s="1"/>
  <c r="BD314" i="1"/>
  <c r="BD306" i="1" s="1"/>
  <c r="BC314" i="1"/>
  <c r="BC306" i="1" s="1"/>
  <c r="BB314" i="1"/>
  <c r="BB306" i="1" s="1"/>
  <c r="BA314" i="1"/>
  <c r="AY314" i="1"/>
  <c r="AY306" i="1" s="1"/>
  <c r="AX314" i="1"/>
  <c r="AX306" i="1" s="1"/>
  <c r="AW314" i="1"/>
  <c r="AW306" i="1" s="1"/>
  <c r="AV314" i="1"/>
  <c r="AV306" i="1" s="1"/>
  <c r="AU314" i="1"/>
  <c r="BI304" i="1"/>
  <c r="BH304" i="1"/>
  <c r="BG304" i="1"/>
  <c r="BF304" i="1"/>
  <c r="BE304" i="1"/>
  <c r="BD304" i="1"/>
  <c r="BC304" i="1"/>
  <c r="BB304" i="1"/>
  <c r="BA304" i="1"/>
  <c r="AY304" i="1"/>
  <c r="AX304" i="1"/>
  <c r="AW304" i="1"/>
  <c r="AV304" i="1"/>
  <c r="AU304" i="1"/>
  <c r="BI298" i="1"/>
  <c r="BI296" i="1" s="1"/>
  <c r="BH298" i="1"/>
  <c r="BH296" i="1" s="1"/>
  <c r="BG298" i="1"/>
  <c r="BG296" i="1" s="1"/>
  <c r="BF298" i="1"/>
  <c r="BF296" i="1" s="1"/>
  <c r="BE298" i="1"/>
  <c r="BE296" i="1" s="1"/>
  <c r="BD298" i="1"/>
  <c r="BD296" i="1" s="1"/>
  <c r="BC298" i="1"/>
  <c r="BC296" i="1" s="1"/>
  <c r="BB298" i="1"/>
  <c r="BB296" i="1" s="1"/>
  <c r="BA298" i="1"/>
  <c r="AY298" i="1"/>
  <c r="AY296" i="1" s="1"/>
  <c r="AX298" i="1"/>
  <c r="AX296" i="1" s="1"/>
  <c r="AW298" i="1"/>
  <c r="AW296" i="1" s="1"/>
  <c r="AV298" i="1"/>
  <c r="AV296" i="1" s="1"/>
  <c r="AU298" i="1"/>
  <c r="BI281" i="1"/>
  <c r="BI280" i="1" s="1"/>
  <c r="BH281" i="1"/>
  <c r="BH280" i="1" s="1"/>
  <c r="BG281" i="1"/>
  <c r="BG280" i="1" s="1"/>
  <c r="BF281" i="1"/>
  <c r="BF280" i="1" s="1"/>
  <c r="BE281" i="1"/>
  <c r="BE280" i="1" s="1"/>
  <c r="BD281" i="1"/>
  <c r="BD280" i="1" s="1"/>
  <c r="BC281" i="1"/>
  <c r="BC280" i="1" s="1"/>
  <c r="BB281" i="1"/>
  <c r="BB280" i="1" s="1"/>
  <c r="BA281" i="1"/>
  <c r="AY281" i="1"/>
  <c r="AY280" i="1" s="1"/>
  <c r="AX281" i="1"/>
  <c r="AX280" i="1" s="1"/>
  <c r="AW281" i="1"/>
  <c r="AW280" i="1" s="1"/>
  <c r="AV281" i="1"/>
  <c r="AV280" i="1" s="1"/>
  <c r="AU281" i="1"/>
  <c r="BI278" i="1"/>
  <c r="BI277" i="1" s="1"/>
  <c r="BH278" i="1"/>
  <c r="BH277" i="1" s="1"/>
  <c r="BG278" i="1"/>
  <c r="BG277" i="1" s="1"/>
  <c r="BF278" i="1"/>
  <c r="BF277" i="1" s="1"/>
  <c r="BE278" i="1"/>
  <c r="BE277" i="1" s="1"/>
  <c r="BD278" i="1"/>
  <c r="BD277" i="1" s="1"/>
  <c r="BC278" i="1"/>
  <c r="BC277" i="1" s="1"/>
  <c r="BB278" i="1"/>
  <c r="BB277" i="1" s="1"/>
  <c r="BA278" i="1"/>
  <c r="AY278" i="1"/>
  <c r="AY277" i="1" s="1"/>
  <c r="AX278" i="1"/>
  <c r="AX277" i="1" s="1"/>
  <c r="AW278" i="1"/>
  <c r="AW277" i="1" s="1"/>
  <c r="AV278" i="1"/>
  <c r="AV277" i="1" s="1"/>
  <c r="AU278" i="1"/>
  <c r="BI273" i="1"/>
  <c r="BI265" i="1" s="1"/>
  <c r="BH273" i="1"/>
  <c r="BH265" i="1" s="1"/>
  <c r="BG273" i="1"/>
  <c r="BG265" i="1" s="1"/>
  <c r="BF273" i="1"/>
  <c r="BF265" i="1" s="1"/>
  <c r="BE273" i="1"/>
  <c r="BE265" i="1" s="1"/>
  <c r="BD273" i="1"/>
  <c r="BD265" i="1" s="1"/>
  <c r="BC273" i="1"/>
  <c r="BC265" i="1" s="1"/>
  <c r="BB273" i="1"/>
  <c r="BB265" i="1" s="1"/>
  <c r="BA273" i="1"/>
  <c r="AY273" i="1"/>
  <c r="AY265" i="1" s="1"/>
  <c r="AX273" i="1"/>
  <c r="AX265" i="1" s="1"/>
  <c r="AW273" i="1"/>
  <c r="AW265" i="1" s="1"/>
  <c r="AV273" i="1"/>
  <c r="AV265" i="1" s="1"/>
  <c r="AU273" i="1"/>
  <c r="BI263" i="1"/>
  <c r="BH263" i="1"/>
  <c r="BG263" i="1"/>
  <c r="BF263" i="1"/>
  <c r="BE263" i="1"/>
  <c r="BD263" i="1"/>
  <c r="BC263" i="1"/>
  <c r="BB263" i="1"/>
  <c r="BA263" i="1"/>
  <c r="AY263" i="1"/>
  <c r="AX263" i="1"/>
  <c r="AW263" i="1"/>
  <c r="AV263" i="1"/>
  <c r="AU263" i="1"/>
  <c r="BI257" i="1"/>
  <c r="BI255" i="1" s="1"/>
  <c r="BH257" i="1"/>
  <c r="BH255" i="1" s="1"/>
  <c r="BG257" i="1"/>
  <c r="BG255" i="1" s="1"/>
  <c r="BF257" i="1"/>
  <c r="BF255" i="1" s="1"/>
  <c r="BE257" i="1"/>
  <c r="BE255" i="1" s="1"/>
  <c r="BD257" i="1"/>
  <c r="BD255" i="1" s="1"/>
  <c r="BC257" i="1"/>
  <c r="BC255" i="1" s="1"/>
  <c r="BB257" i="1"/>
  <c r="BB255" i="1" s="1"/>
  <c r="BA257" i="1"/>
  <c r="AY257" i="1"/>
  <c r="AY255" i="1" s="1"/>
  <c r="AX257" i="1"/>
  <c r="AX255" i="1" s="1"/>
  <c r="AW257" i="1"/>
  <c r="AW255" i="1" s="1"/>
  <c r="AV257" i="1"/>
  <c r="AV255" i="1" s="1"/>
  <c r="AU257" i="1"/>
  <c r="BI240" i="1"/>
  <c r="BI239" i="1" s="1"/>
  <c r="BH240" i="1"/>
  <c r="BH239" i="1" s="1"/>
  <c r="BG240" i="1"/>
  <c r="BG239" i="1" s="1"/>
  <c r="BF240" i="1"/>
  <c r="BF239" i="1" s="1"/>
  <c r="BE240" i="1"/>
  <c r="BE239" i="1" s="1"/>
  <c r="BD240" i="1"/>
  <c r="BD239" i="1" s="1"/>
  <c r="BC240" i="1"/>
  <c r="BC239" i="1" s="1"/>
  <c r="BB240" i="1"/>
  <c r="BB239" i="1" s="1"/>
  <c r="BA240" i="1"/>
  <c r="AY240" i="1"/>
  <c r="AY239" i="1" s="1"/>
  <c r="AX240" i="1"/>
  <c r="AX239" i="1" s="1"/>
  <c r="AW240" i="1"/>
  <c r="AW239" i="1" s="1"/>
  <c r="AV240" i="1"/>
  <c r="AV239" i="1" s="1"/>
  <c r="AU240" i="1"/>
  <c r="BI232" i="1"/>
  <c r="BI223" i="1" s="1"/>
  <c r="BH232" i="1"/>
  <c r="BH223" i="1" s="1"/>
  <c r="BG232" i="1"/>
  <c r="BG223" i="1" s="1"/>
  <c r="BF232" i="1"/>
  <c r="BF223" i="1" s="1"/>
  <c r="BE232" i="1"/>
  <c r="BE223" i="1" s="1"/>
  <c r="BD232" i="1"/>
  <c r="BD223" i="1" s="1"/>
  <c r="BC232" i="1"/>
  <c r="BC223" i="1" s="1"/>
  <c r="BB232" i="1"/>
  <c r="BB223" i="1" s="1"/>
  <c r="BA232" i="1"/>
  <c r="AY232" i="1"/>
  <c r="AY223" i="1" s="1"/>
  <c r="AX232" i="1"/>
  <c r="AX223" i="1" s="1"/>
  <c r="AW232" i="1"/>
  <c r="AW223" i="1" s="1"/>
  <c r="AV232" i="1"/>
  <c r="AV223" i="1" s="1"/>
  <c r="AU232" i="1"/>
  <c r="BI221" i="1"/>
  <c r="BH221" i="1"/>
  <c r="BG221" i="1"/>
  <c r="BF221" i="1"/>
  <c r="BE221" i="1"/>
  <c r="BD221" i="1"/>
  <c r="BC221" i="1"/>
  <c r="BB221" i="1"/>
  <c r="BA221" i="1"/>
  <c r="AY221" i="1"/>
  <c r="AX221" i="1"/>
  <c r="AW221" i="1"/>
  <c r="AV221" i="1"/>
  <c r="AU221" i="1"/>
  <c r="BI215" i="1"/>
  <c r="BI213" i="1" s="1"/>
  <c r="BH215" i="1"/>
  <c r="BH213" i="1" s="1"/>
  <c r="BG215" i="1"/>
  <c r="BG213" i="1" s="1"/>
  <c r="BF215" i="1"/>
  <c r="BF213" i="1" s="1"/>
  <c r="BE215" i="1"/>
  <c r="BE213" i="1" s="1"/>
  <c r="BD215" i="1"/>
  <c r="BD213" i="1" s="1"/>
  <c r="BC215" i="1"/>
  <c r="BC213" i="1" s="1"/>
  <c r="BB215" i="1"/>
  <c r="BB213" i="1" s="1"/>
  <c r="BA215" i="1"/>
  <c r="AY215" i="1"/>
  <c r="AY213" i="1" s="1"/>
  <c r="AX215" i="1"/>
  <c r="AX213" i="1" s="1"/>
  <c r="AW215" i="1"/>
  <c r="AW213" i="1" s="1"/>
  <c r="AV215" i="1"/>
  <c r="AV213" i="1" s="1"/>
  <c r="AU215" i="1"/>
  <c r="BI198" i="1"/>
  <c r="BI197" i="1" s="1"/>
  <c r="BH198" i="1"/>
  <c r="BH197" i="1" s="1"/>
  <c r="BG198" i="1"/>
  <c r="BG197" i="1" s="1"/>
  <c r="BF198" i="1"/>
  <c r="BF197" i="1" s="1"/>
  <c r="BE198" i="1"/>
  <c r="BE197" i="1" s="1"/>
  <c r="BD198" i="1"/>
  <c r="BD197" i="1" s="1"/>
  <c r="BC198" i="1"/>
  <c r="BC197" i="1" s="1"/>
  <c r="BB198" i="1"/>
  <c r="BB197" i="1" s="1"/>
  <c r="BA198" i="1"/>
  <c r="AY198" i="1"/>
  <c r="AY197" i="1" s="1"/>
  <c r="AX198" i="1"/>
  <c r="AX197" i="1" s="1"/>
  <c r="AW198" i="1"/>
  <c r="AW197" i="1" s="1"/>
  <c r="AV198" i="1"/>
  <c r="AV197" i="1" s="1"/>
  <c r="AU198" i="1"/>
  <c r="BI195" i="1"/>
  <c r="BI194" i="1" s="1"/>
  <c r="BH195" i="1"/>
  <c r="BH194" i="1" s="1"/>
  <c r="BG195" i="1"/>
  <c r="BG194" i="1" s="1"/>
  <c r="BF195" i="1"/>
  <c r="BF194" i="1" s="1"/>
  <c r="BE195" i="1"/>
  <c r="BE194" i="1" s="1"/>
  <c r="BD195" i="1"/>
  <c r="BD194" i="1" s="1"/>
  <c r="BC195" i="1"/>
  <c r="BC194" i="1" s="1"/>
  <c r="BB195" i="1"/>
  <c r="BB194" i="1" s="1"/>
  <c r="BA195" i="1"/>
  <c r="AY195" i="1"/>
  <c r="AY194" i="1" s="1"/>
  <c r="AX195" i="1"/>
  <c r="AX194" i="1" s="1"/>
  <c r="AW195" i="1"/>
  <c r="AW194" i="1" s="1"/>
  <c r="AV195" i="1"/>
  <c r="AV194" i="1" s="1"/>
  <c r="AU195" i="1"/>
  <c r="BI190" i="1"/>
  <c r="BI183" i="1" s="1"/>
  <c r="BH190" i="1"/>
  <c r="BH183" i="1" s="1"/>
  <c r="BG190" i="1"/>
  <c r="BG183" i="1" s="1"/>
  <c r="BF190" i="1"/>
  <c r="BF183" i="1" s="1"/>
  <c r="BE190" i="1"/>
  <c r="BE183" i="1" s="1"/>
  <c r="BD190" i="1"/>
  <c r="BD183" i="1" s="1"/>
  <c r="BC190" i="1"/>
  <c r="BC183" i="1" s="1"/>
  <c r="BB190" i="1"/>
  <c r="BB183" i="1" s="1"/>
  <c r="BA190" i="1"/>
  <c r="AY190" i="1"/>
  <c r="AY183" i="1" s="1"/>
  <c r="AX190" i="1"/>
  <c r="AX183" i="1" s="1"/>
  <c r="AW190" i="1"/>
  <c r="AW183" i="1" s="1"/>
  <c r="AV190" i="1"/>
  <c r="AV183" i="1" s="1"/>
  <c r="AU190" i="1"/>
  <c r="BI181" i="1"/>
  <c r="BH181" i="1"/>
  <c r="BG181" i="1"/>
  <c r="BF181" i="1"/>
  <c r="BE181" i="1"/>
  <c r="BD181" i="1"/>
  <c r="BC181" i="1"/>
  <c r="BB181" i="1"/>
  <c r="BA181" i="1"/>
  <c r="AY181" i="1"/>
  <c r="AX181" i="1"/>
  <c r="AW181" i="1"/>
  <c r="AV181" i="1"/>
  <c r="AU181" i="1"/>
  <c r="BI175" i="1"/>
  <c r="BI173" i="1" s="1"/>
  <c r="BH175" i="1"/>
  <c r="BH173" i="1" s="1"/>
  <c r="BG175" i="1"/>
  <c r="BG173" i="1" s="1"/>
  <c r="BF175" i="1"/>
  <c r="BF173" i="1" s="1"/>
  <c r="BE175" i="1"/>
  <c r="BE173" i="1" s="1"/>
  <c r="BD175" i="1"/>
  <c r="BD173" i="1" s="1"/>
  <c r="BC175" i="1"/>
  <c r="BC173" i="1" s="1"/>
  <c r="BB175" i="1"/>
  <c r="BB173" i="1" s="1"/>
  <c r="BA175" i="1"/>
  <c r="AY175" i="1"/>
  <c r="AY173" i="1" s="1"/>
  <c r="AX175" i="1"/>
  <c r="AX173" i="1" s="1"/>
  <c r="AW175" i="1"/>
  <c r="AW173" i="1" s="1"/>
  <c r="AV175" i="1"/>
  <c r="AV173" i="1" s="1"/>
  <c r="AU175" i="1"/>
  <c r="BI158" i="1"/>
  <c r="BI157" i="1" s="1"/>
  <c r="BH158" i="1"/>
  <c r="BH157" i="1" s="1"/>
  <c r="BG158" i="1"/>
  <c r="BG157" i="1" s="1"/>
  <c r="BF158" i="1"/>
  <c r="BF157" i="1" s="1"/>
  <c r="BE158" i="1"/>
  <c r="BE157" i="1" s="1"/>
  <c r="BD158" i="1"/>
  <c r="BD157" i="1" s="1"/>
  <c r="BC158" i="1"/>
  <c r="BC157" i="1" s="1"/>
  <c r="BB158" i="1"/>
  <c r="BB157" i="1" s="1"/>
  <c r="BA158" i="1"/>
  <c r="AY158" i="1"/>
  <c r="AY157" i="1" s="1"/>
  <c r="AX158" i="1"/>
  <c r="AX157" i="1" s="1"/>
  <c r="AW158" i="1"/>
  <c r="AW157" i="1" s="1"/>
  <c r="AV158" i="1"/>
  <c r="AV157" i="1" s="1"/>
  <c r="AU158" i="1"/>
  <c r="BI155" i="1"/>
  <c r="BI154" i="1" s="1"/>
  <c r="BH155" i="1"/>
  <c r="BH154" i="1" s="1"/>
  <c r="BG155" i="1"/>
  <c r="BG154" i="1" s="1"/>
  <c r="BF155" i="1"/>
  <c r="BF154" i="1" s="1"/>
  <c r="BE155" i="1"/>
  <c r="BE154" i="1" s="1"/>
  <c r="BD155" i="1"/>
  <c r="BD154" i="1" s="1"/>
  <c r="BC155" i="1"/>
  <c r="BC154" i="1" s="1"/>
  <c r="BB155" i="1"/>
  <c r="BB154" i="1" s="1"/>
  <c r="BA155" i="1"/>
  <c r="AY155" i="1"/>
  <c r="AY154" i="1" s="1"/>
  <c r="AX155" i="1"/>
  <c r="AX154" i="1" s="1"/>
  <c r="AW155" i="1"/>
  <c r="AW154" i="1" s="1"/>
  <c r="AV155" i="1"/>
  <c r="AV154" i="1" s="1"/>
  <c r="AU155" i="1"/>
  <c r="BI150" i="1"/>
  <c r="BI142" i="1" s="1"/>
  <c r="BH150" i="1"/>
  <c r="BH142" i="1" s="1"/>
  <c r="BG150" i="1"/>
  <c r="BG142" i="1" s="1"/>
  <c r="BF150" i="1"/>
  <c r="BF142" i="1" s="1"/>
  <c r="BE150" i="1"/>
  <c r="BE142" i="1" s="1"/>
  <c r="BD150" i="1"/>
  <c r="BD142" i="1" s="1"/>
  <c r="BC150" i="1"/>
  <c r="BC142" i="1" s="1"/>
  <c r="BB150" i="1"/>
  <c r="BB142" i="1" s="1"/>
  <c r="BA150" i="1"/>
  <c r="AY150" i="1"/>
  <c r="AY142" i="1" s="1"/>
  <c r="AX150" i="1"/>
  <c r="AX142" i="1" s="1"/>
  <c r="AW150" i="1"/>
  <c r="AW142" i="1" s="1"/>
  <c r="AV150" i="1"/>
  <c r="AV142" i="1" s="1"/>
  <c r="AU150" i="1"/>
  <c r="BI140" i="1"/>
  <c r="BH140" i="1"/>
  <c r="BG140" i="1"/>
  <c r="BF140" i="1"/>
  <c r="BE140" i="1"/>
  <c r="BD140" i="1"/>
  <c r="BC140" i="1"/>
  <c r="BB140" i="1"/>
  <c r="BA140" i="1"/>
  <c r="AY140" i="1"/>
  <c r="AX140" i="1"/>
  <c r="AW140" i="1"/>
  <c r="AV140" i="1"/>
  <c r="AU140" i="1"/>
  <c r="BI134" i="1"/>
  <c r="BI132" i="1" s="1"/>
  <c r="BH134" i="1"/>
  <c r="BH132" i="1" s="1"/>
  <c r="BG134" i="1"/>
  <c r="BG132" i="1" s="1"/>
  <c r="BF134" i="1"/>
  <c r="BF132" i="1" s="1"/>
  <c r="BE134" i="1"/>
  <c r="BE132" i="1" s="1"/>
  <c r="BD134" i="1"/>
  <c r="BD132" i="1" s="1"/>
  <c r="BC134" i="1"/>
  <c r="BC132" i="1" s="1"/>
  <c r="BB134" i="1"/>
  <c r="BB132" i="1" s="1"/>
  <c r="BA134" i="1"/>
  <c r="AY134" i="1"/>
  <c r="AY132" i="1" s="1"/>
  <c r="AX134" i="1"/>
  <c r="AX132" i="1" s="1"/>
  <c r="AW134" i="1"/>
  <c r="AW132" i="1" s="1"/>
  <c r="AV134" i="1"/>
  <c r="AV132" i="1" s="1"/>
  <c r="AU134" i="1"/>
  <c r="BI117" i="1"/>
  <c r="BI116" i="1" s="1"/>
  <c r="BH117" i="1"/>
  <c r="BH116" i="1" s="1"/>
  <c r="BG117" i="1"/>
  <c r="BG116" i="1" s="1"/>
  <c r="BF117" i="1"/>
  <c r="BF116" i="1" s="1"/>
  <c r="BE117" i="1"/>
  <c r="BE116" i="1" s="1"/>
  <c r="BD117" i="1"/>
  <c r="BD116" i="1" s="1"/>
  <c r="BC117" i="1"/>
  <c r="BC116" i="1" s="1"/>
  <c r="BB117" i="1"/>
  <c r="BB116" i="1" s="1"/>
  <c r="BA117" i="1"/>
  <c r="AY117" i="1"/>
  <c r="AY116" i="1" s="1"/>
  <c r="AX117" i="1"/>
  <c r="AX116" i="1" s="1"/>
  <c r="AW117" i="1"/>
  <c r="AW116" i="1" s="1"/>
  <c r="AV117" i="1"/>
  <c r="AV116" i="1" s="1"/>
  <c r="AU117" i="1"/>
  <c r="BI114" i="1"/>
  <c r="BI113" i="1" s="1"/>
  <c r="BH114" i="1"/>
  <c r="BH113" i="1" s="1"/>
  <c r="BG114" i="1"/>
  <c r="BG113" i="1" s="1"/>
  <c r="BF114" i="1"/>
  <c r="BF113" i="1" s="1"/>
  <c r="BE114" i="1"/>
  <c r="BE113" i="1" s="1"/>
  <c r="BD114" i="1"/>
  <c r="BD113" i="1" s="1"/>
  <c r="BC114" i="1"/>
  <c r="BC113" i="1" s="1"/>
  <c r="BB114" i="1"/>
  <c r="BB113" i="1" s="1"/>
  <c r="BA114" i="1"/>
  <c r="AY114" i="1"/>
  <c r="AY113" i="1" s="1"/>
  <c r="AX114" i="1"/>
  <c r="AX113" i="1" s="1"/>
  <c r="AW114" i="1"/>
  <c r="AW113" i="1" s="1"/>
  <c r="AV114" i="1"/>
  <c r="AV113" i="1" s="1"/>
  <c r="AU114" i="1"/>
  <c r="BI109" i="1"/>
  <c r="BH109" i="1"/>
  <c r="BH100" i="1" s="1"/>
  <c r="BG109" i="1"/>
  <c r="BG100" i="1" s="1"/>
  <c r="BF109" i="1"/>
  <c r="BF100" i="1" s="1"/>
  <c r="BE109" i="1"/>
  <c r="BD109" i="1"/>
  <c r="BD100" i="1" s="1"/>
  <c r="BC109" i="1"/>
  <c r="BB109" i="1"/>
  <c r="BB100" i="1" s="1"/>
  <c r="BA109" i="1"/>
  <c r="AY109" i="1"/>
  <c r="AY100" i="1" s="1"/>
  <c r="AX109" i="1"/>
  <c r="AX100" i="1" s="1"/>
  <c r="AW109" i="1"/>
  <c r="AV109" i="1"/>
  <c r="AV100" i="1" s="1"/>
  <c r="AU109" i="1"/>
  <c r="BI98" i="1"/>
  <c r="BH98" i="1"/>
  <c r="BG98" i="1"/>
  <c r="BF98" i="1"/>
  <c r="BE98" i="1"/>
  <c r="BD98" i="1"/>
  <c r="BC98" i="1"/>
  <c r="BB98" i="1"/>
  <c r="BA98" i="1"/>
  <c r="AY98" i="1"/>
  <c r="AX98" i="1"/>
  <c r="AW98" i="1"/>
  <c r="AV98" i="1"/>
  <c r="AU98" i="1"/>
  <c r="BI92" i="1"/>
  <c r="BI90" i="1" s="1"/>
  <c r="BH92" i="1"/>
  <c r="BH90" i="1" s="1"/>
  <c r="BG92" i="1"/>
  <c r="BG90" i="1" s="1"/>
  <c r="BF92" i="1"/>
  <c r="BF90" i="1" s="1"/>
  <c r="BE92" i="1"/>
  <c r="BE90" i="1" s="1"/>
  <c r="BD92" i="1"/>
  <c r="BD90" i="1" s="1"/>
  <c r="BC92" i="1"/>
  <c r="BC90" i="1" s="1"/>
  <c r="BB92" i="1"/>
  <c r="BB90" i="1" s="1"/>
  <c r="BA92" i="1"/>
  <c r="AY92" i="1"/>
  <c r="AY90" i="1" s="1"/>
  <c r="AX92" i="1"/>
  <c r="AX90" i="1" s="1"/>
  <c r="AW92" i="1"/>
  <c r="AW90" i="1" s="1"/>
  <c r="AV92" i="1"/>
  <c r="AV90" i="1" s="1"/>
  <c r="AU92" i="1"/>
  <c r="BI75" i="1"/>
  <c r="BI74" i="1" s="1"/>
  <c r="BH75" i="1"/>
  <c r="BH74" i="1" s="1"/>
  <c r="BG75" i="1"/>
  <c r="BG74" i="1" s="1"/>
  <c r="BF75" i="1"/>
  <c r="BF74" i="1" s="1"/>
  <c r="BE75" i="1"/>
  <c r="BE74" i="1" s="1"/>
  <c r="BD75" i="1"/>
  <c r="BD74" i="1" s="1"/>
  <c r="BC75" i="1"/>
  <c r="BC74" i="1" s="1"/>
  <c r="BB75" i="1"/>
  <c r="BB74" i="1" s="1"/>
  <c r="BA75" i="1"/>
  <c r="AY75" i="1"/>
  <c r="AY74" i="1" s="1"/>
  <c r="AX75" i="1"/>
  <c r="AX74" i="1" s="1"/>
  <c r="AW75" i="1"/>
  <c r="AW74" i="1" s="1"/>
  <c r="AV75" i="1"/>
  <c r="AV74" i="1" s="1"/>
  <c r="AU75" i="1"/>
  <c r="BI72" i="1"/>
  <c r="BI71" i="1" s="1"/>
  <c r="BH72" i="1"/>
  <c r="BH71" i="1" s="1"/>
  <c r="BG72" i="1"/>
  <c r="BG71" i="1" s="1"/>
  <c r="BF72" i="1"/>
  <c r="BF71" i="1" s="1"/>
  <c r="BE72" i="1"/>
  <c r="BE71" i="1" s="1"/>
  <c r="BD72" i="1"/>
  <c r="BD71" i="1" s="1"/>
  <c r="BC72" i="1"/>
  <c r="BC71" i="1" s="1"/>
  <c r="BB72" i="1"/>
  <c r="BB71" i="1" s="1"/>
  <c r="BA72" i="1"/>
  <c r="AY72" i="1"/>
  <c r="AY71" i="1" s="1"/>
  <c r="AX72" i="1"/>
  <c r="AX71" i="1" s="1"/>
  <c r="AW72" i="1"/>
  <c r="AW71" i="1" s="1"/>
  <c r="AV72" i="1"/>
  <c r="AV71" i="1" s="1"/>
  <c r="AU72" i="1"/>
  <c r="BI67" i="1"/>
  <c r="BI58" i="1" s="1"/>
  <c r="BH67" i="1"/>
  <c r="BH58" i="1" s="1"/>
  <c r="BG67" i="1"/>
  <c r="BF67" i="1"/>
  <c r="BF58" i="1" s="1"/>
  <c r="BE67" i="1"/>
  <c r="BE58" i="1" s="1"/>
  <c r="BD67" i="1"/>
  <c r="BC67" i="1"/>
  <c r="BC58" i="1" s="1"/>
  <c r="BB67" i="1"/>
  <c r="BB58" i="1" s="1"/>
  <c r="BA67" i="1"/>
  <c r="AY67" i="1"/>
  <c r="AX67" i="1"/>
  <c r="AX58" i="1" s="1"/>
  <c r="AW67" i="1"/>
  <c r="AW58" i="1" s="1"/>
  <c r="AV67" i="1"/>
  <c r="AV58" i="1" s="1"/>
  <c r="AU67" i="1"/>
  <c r="BI56" i="1"/>
  <c r="BH56" i="1"/>
  <c r="BG56" i="1"/>
  <c r="BF56" i="1"/>
  <c r="BE56" i="1"/>
  <c r="BD56" i="1"/>
  <c r="BC56" i="1"/>
  <c r="BB56" i="1"/>
  <c r="BA56" i="1"/>
  <c r="AY56" i="1"/>
  <c r="AX56" i="1"/>
  <c r="AW56" i="1"/>
  <c r="AV56" i="1"/>
  <c r="AU56" i="1"/>
  <c r="BI50" i="1"/>
  <c r="BI48" i="1" s="1"/>
  <c r="BH50" i="1"/>
  <c r="BH48" i="1" s="1"/>
  <c r="BG50" i="1"/>
  <c r="BG48" i="1" s="1"/>
  <c r="BF50" i="1"/>
  <c r="BF48" i="1" s="1"/>
  <c r="BE50" i="1"/>
  <c r="BE48" i="1" s="1"/>
  <c r="BD50" i="1"/>
  <c r="BD48" i="1" s="1"/>
  <c r="BC50" i="1"/>
  <c r="BC48" i="1" s="1"/>
  <c r="BB50" i="1"/>
  <c r="BB48" i="1" s="1"/>
  <c r="BA50" i="1"/>
  <c r="AY50" i="1"/>
  <c r="AY48" i="1" s="1"/>
  <c r="AX50" i="1"/>
  <c r="AX48" i="1" s="1"/>
  <c r="AW50" i="1"/>
  <c r="AW48" i="1" s="1"/>
  <c r="AV50" i="1"/>
  <c r="AV48" i="1" s="1"/>
  <c r="AU50" i="1"/>
  <c r="BI32" i="1"/>
  <c r="BH32" i="1"/>
  <c r="BG32" i="1"/>
  <c r="BF32" i="1"/>
  <c r="BE32" i="1"/>
  <c r="BD32" i="1"/>
  <c r="BC32" i="1"/>
  <c r="BB32" i="1"/>
  <c r="BA32" i="1"/>
  <c r="AY32" i="1"/>
  <c r="AX32" i="1"/>
  <c r="AW32" i="1"/>
  <c r="AV32" i="1"/>
  <c r="AU32" i="1"/>
  <c r="BI31" i="1"/>
  <c r="BH31" i="1"/>
  <c r="BG31" i="1"/>
  <c r="BF31" i="1"/>
  <c r="BE31" i="1"/>
  <c r="BD31" i="1"/>
  <c r="BC31" i="1"/>
  <c r="BB31" i="1"/>
  <c r="BA31" i="1"/>
  <c r="AY31" i="1"/>
  <c r="AX31" i="1"/>
  <c r="AW31" i="1"/>
  <c r="AV31" i="1"/>
  <c r="AU31" i="1"/>
  <c r="BI27" i="1"/>
  <c r="BH27" i="1"/>
  <c r="BG27" i="1"/>
  <c r="BF27" i="1"/>
  <c r="BE27" i="1"/>
  <c r="BD27" i="1"/>
  <c r="BC27" i="1"/>
  <c r="BB27" i="1"/>
  <c r="BA27" i="1"/>
  <c r="AY27" i="1"/>
  <c r="AX27" i="1"/>
  <c r="AW27" i="1"/>
  <c r="AV27" i="1"/>
  <c r="AU27" i="1"/>
  <c r="BI23" i="1"/>
  <c r="BH23" i="1"/>
  <c r="BG23" i="1"/>
  <c r="BF23" i="1"/>
  <c r="BE23" i="1"/>
  <c r="BD23" i="1"/>
  <c r="BC23" i="1"/>
  <c r="BB23" i="1"/>
  <c r="BA23" i="1"/>
  <c r="AY23" i="1"/>
  <c r="AX23" i="1"/>
  <c r="AW23" i="1"/>
  <c r="AV23" i="1"/>
  <c r="AU23" i="1"/>
  <c r="BI22" i="1"/>
  <c r="BH22" i="1"/>
  <c r="BG22" i="1"/>
  <c r="BF22" i="1"/>
  <c r="BE22" i="1"/>
  <c r="BD22" i="1"/>
  <c r="BC22" i="1"/>
  <c r="BB22" i="1"/>
  <c r="BA22" i="1"/>
  <c r="AY22" i="1"/>
  <c r="AX22" i="1"/>
  <c r="AW22" i="1"/>
  <c r="AV22" i="1"/>
  <c r="AU22" i="1"/>
  <c r="BI20" i="1"/>
  <c r="BH20" i="1"/>
  <c r="BG20" i="1"/>
  <c r="BF20" i="1"/>
  <c r="BE20" i="1"/>
  <c r="BD20" i="1"/>
  <c r="BC20" i="1"/>
  <c r="BB20" i="1"/>
  <c r="BA20" i="1"/>
  <c r="AY20" i="1"/>
  <c r="AX20" i="1"/>
  <c r="AW20" i="1"/>
  <c r="AV20" i="1"/>
  <c r="AU20" i="1"/>
  <c r="BI19" i="1"/>
  <c r="BH19" i="1"/>
  <c r="BG19" i="1"/>
  <c r="BF19" i="1"/>
  <c r="BE19" i="1"/>
  <c r="BD19" i="1"/>
  <c r="BC19" i="1"/>
  <c r="BB19" i="1"/>
  <c r="BA19" i="1"/>
  <c r="AY19" i="1"/>
  <c r="AX19" i="1"/>
  <c r="AW19" i="1"/>
  <c r="AV19" i="1"/>
  <c r="AU19" i="1"/>
  <c r="BI18" i="1"/>
  <c r="BH18" i="1"/>
  <c r="BG18" i="1"/>
  <c r="BF18" i="1"/>
  <c r="BE18" i="1"/>
  <c r="BD18" i="1"/>
  <c r="BC18" i="1"/>
  <c r="BB18" i="1"/>
  <c r="BA18" i="1"/>
  <c r="AY18" i="1"/>
  <c r="AX18" i="1"/>
  <c r="AW18" i="1"/>
  <c r="AV18" i="1"/>
  <c r="AU18" i="1"/>
  <c r="BI17" i="1"/>
  <c r="BH17" i="1"/>
  <c r="BG17" i="1"/>
  <c r="BF17" i="1"/>
  <c r="BE17" i="1"/>
  <c r="BD17" i="1"/>
  <c r="BC17" i="1"/>
  <c r="BB17" i="1"/>
  <c r="BA17" i="1"/>
  <c r="AY17" i="1"/>
  <c r="AX17" i="1"/>
  <c r="AW17" i="1"/>
  <c r="AV17" i="1"/>
  <c r="AU17" i="1"/>
  <c r="BI16" i="1"/>
  <c r="BH16" i="1"/>
  <c r="BG16" i="1"/>
  <c r="BF16" i="1"/>
  <c r="BE16" i="1"/>
  <c r="BD16" i="1"/>
  <c r="BC16" i="1"/>
  <c r="BB16" i="1"/>
  <c r="BA16" i="1"/>
  <c r="AY16" i="1"/>
  <c r="AX16" i="1"/>
  <c r="AW16" i="1"/>
  <c r="AV16" i="1"/>
  <c r="AU16" i="1"/>
  <c r="BI14" i="1"/>
  <c r="BH14" i="1"/>
  <c r="BG14" i="1"/>
  <c r="BF14" i="1"/>
  <c r="BE14" i="1"/>
  <c r="BD14" i="1"/>
  <c r="BC14" i="1"/>
  <c r="BB14" i="1"/>
  <c r="BA14" i="1"/>
  <c r="AY14" i="1"/>
  <c r="AX14" i="1"/>
  <c r="AW14" i="1"/>
  <c r="AV14" i="1"/>
  <c r="AU14" i="1"/>
  <c r="BI12" i="1"/>
  <c r="BH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BI11" i="1"/>
  <c r="BH11" i="1"/>
  <c r="BG11" i="1"/>
  <c r="BF11" i="1"/>
  <c r="BE11" i="1"/>
  <c r="BD11" i="1"/>
  <c r="BC11" i="1"/>
  <c r="BB11" i="1"/>
  <c r="BA11" i="1"/>
  <c r="AY11" i="1"/>
  <c r="AX11" i="1"/>
  <c r="AW11" i="1"/>
  <c r="AV11" i="1"/>
  <c r="AU11" i="1"/>
  <c r="BI10" i="1"/>
  <c r="BH10" i="1"/>
  <c r="BG10" i="1"/>
  <c r="BF10" i="1"/>
  <c r="BE10" i="1"/>
  <c r="BD10" i="1"/>
  <c r="BC10" i="1"/>
  <c r="BB10" i="1"/>
  <c r="BA10" i="1"/>
  <c r="AY10" i="1"/>
  <c r="AX10" i="1"/>
  <c r="AW10" i="1"/>
  <c r="AV10" i="1"/>
  <c r="AU10" i="1"/>
  <c r="BI9" i="1"/>
  <c r="BH9" i="1"/>
  <c r="BG9" i="1"/>
  <c r="BF9" i="1"/>
  <c r="BE9" i="1"/>
  <c r="BD9" i="1"/>
  <c r="BC9" i="1"/>
  <c r="BB9" i="1"/>
  <c r="BA9" i="1"/>
  <c r="AY9" i="1"/>
  <c r="AX9" i="1"/>
  <c r="AW9" i="1"/>
  <c r="AV9" i="1"/>
  <c r="AU9" i="1"/>
  <c r="BI8" i="1"/>
  <c r="BH8" i="1"/>
  <c r="BG8" i="1"/>
  <c r="BF8" i="1"/>
  <c r="BE8" i="1"/>
  <c r="BD8" i="1"/>
  <c r="BC8" i="1"/>
  <c r="BB8" i="1"/>
  <c r="BA8" i="1"/>
  <c r="AY8" i="1"/>
  <c r="AX8" i="1"/>
  <c r="AW8" i="1"/>
  <c r="AV8" i="1"/>
  <c r="AU8" i="1"/>
  <c r="BI6" i="1"/>
  <c r="BH6" i="1"/>
  <c r="BG6" i="1"/>
  <c r="BF6" i="1"/>
  <c r="BE6" i="1"/>
  <c r="BD6" i="1"/>
  <c r="BC6" i="1"/>
  <c r="BB6" i="1"/>
  <c r="BA6" i="1"/>
  <c r="AY6" i="1"/>
  <c r="AX6" i="1"/>
  <c r="AW6" i="1"/>
  <c r="AV6" i="1"/>
  <c r="AU6" i="1"/>
  <c r="AQ4753" i="1"/>
  <c r="AQ4752" i="1" s="1"/>
  <c r="AP4753" i="1"/>
  <c r="AP4752" i="1" s="1"/>
  <c r="AO4753" i="1"/>
  <c r="AO4752" i="1" s="1"/>
  <c r="AN4753" i="1"/>
  <c r="AN4752" i="1" s="1"/>
  <c r="AM4753" i="1"/>
  <c r="AM4752" i="1" s="1"/>
  <c r="AL4753" i="1"/>
  <c r="AL4752" i="1" s="1"/>
  <c r="AK4753" i="1"/>
  <c r="AK4752" i="1" s="1"/>
  <c r="AJ4753" i="1"/>
  <c r="AJ4752" i="1" s="1"/>
  <c r="AI4753" i="1"/>
  <c r="AG4753" i="1"/>
  <c r="AG4752" i="1" s="1"/>
  <c r="AF4753" i="1"/>
  <c r="AF4752" i="1" s="1"/>
  <c r="AE4753" i="1"/>
  <c r="AE4752" i="1" s="1"/>
  <c r="AD4753" i="1"/>
  <c r="AD4752" i="1" s="1"/>
  <c r="AC4753" i="1"/>
  <c r="AQ4748" i="1"/>
  <c r="AP4748" i="1"/>
  <c r="AO4748" i="1"/>
  <c r="AN4748" i="1"/>
  <c r="AM4748" i="1"/>
  <c r="AL4748" i="1"/>
  <c r="AK4748" i="1"/>
  <c r="AJ4748" i="1"/>
  <c r="AI4748" i="1"/>
  <c r="AG4748" i="1"/>
  <c r="AF4748" i="1"/>
  <c r="AE4748" i="1"/>
  <c r="AD4748" i="1"/>
  <c r="AC4748" i="1"/>
  <c r="AQ4737" i="1"/>
  <c r="AP4737" i="1"/>
  <c r="AO4737" i="1"/>
  <c r="AN4737" i="1"/>
  <c r="AM4737" i="1"/>
  <c r="AL4737" i="1"/>
  <c r="AK4737" i="1"/>
  <c r="AJ4737" i="1"/>
  <c r="AI4737" i="1"/>
  <c r="AG4737" i="1"/>
  <c r="AF4737" i="1"/>
  <c r="AE4737" i="1"/>
  <c r="AD4737" i="1"/>
  <c r="AC4737" i="1"/>
  <c r="AQ4731" i="1"/>
  <c r="AQ4729" i="1" s="1"/>
  <c r="AP4731" i="1"/>
  <c r="AP4729" i="1" s="1"/>
  <c r="AO4731" i="1"/>
  <c r="AO4729" i="1" s="1"/>
  <c r="AN4731" i="1"/>
  <c r="AN4729" i="1" s="1"/>
  <c r="AM4731" i="1"/>
  <c r="AM4729" i="1" s="1"/>
  <c r="AL4731" i="1"/>
  <c r="AL4729" i="1" s="1"/>
  <c r="AK4731" i="1"/>
  <c r="AK4729" i="1" s="1"/>
  <c r="AJ4731" i="1"/>
  <c r="AJ4729" i="1" s="1"/>
  <c r="AI4731" i="1"/>
  <c r="AG4731" i="1"/>
  <c r="AG4729" i="1" s="1"/>
  <c r="AF4731" i="1"/>
  <c r="AF4729" i="1" s="1"/>
  <c r="AE4731" i="1"/>
  <c r="AE4729" i="1" s="1"/>
  <c r="AD4731" i="1"/>
  <c r="AD4729" i="1" s="1"/>
  <c r="AC4731" i="1"/>
  <c r="AQ4706" i="1"/>
  <c r="AQ4705" i="1" s="1"/>
  <c r="AP4706" i="1"/>
  <c r="AP4705" i="1" s="1"/>
  <c r="AO4706" i="1"/>
  <c r="AO4705" i="1" s="1"/>
  <c r="AN4706" i="1"/>
  <c r="AN4705" i="1" s="1"/>
  <c r="AM4706" i="1"/>
  <c r="AM4705" i="1" s="1"/>
  <c r="AL4706" i="1"/>
  <c r="AL4705" i="1" s="1"/>
  <c r="AK4706" i="1"/>
  <c r="AK4705" i="1" s="1"/>
  <c r="AJ4706" i="1"/>
  <c r="AJ4705" i="1" s="1"/>
  <c r="AI4706" i="1"/>
  <c r="AG4706" i="1"/>
  <c r="AG4705" i="1" s="1"/>
  <c r="AF4706" i="1"/>
  <c r="AF4705" i="1" s="1"/>
  <c r="AE4706" i="1"/>
  <c r="AE4705" i="1" s="1"/>
  <c r="AD4706" i="1"/>
  <c r="AD4705" i="1" s="1"/>
  <c r="AC4706" i="1"/>
  <c r="AQ4703" i="1"/>
  <c r="AQ4702" i="1" s="1"/>
  <c r="AP4703" i="1"/>
  <c r="AP4702" i="1" s="1"/>
  <c r="AO4703" i="1"/>
  <c r="AO4702" i="1" s="1"/>
  <c r="AN4703" i="1"/>
  <c r="AN4702" i="1" s="1"/>
  <c r="AM4703" i="1"/>
  <c r="AM4702" i="1" s="1"/>
  <c r="AL4703" i="1"/>
  <c r="AL4702" i="1" s="1"/>
  <c r="AK4703" i="1"/>
  <c r="AK4702" i="1" s="1"/>
  <c r="AJ4703" i="1"/>
  <c r="AJ4702" i="1" s="1"/>
  <c r="AI4703" i="1"/>
  <c r="AG4703" i="1"/>
  <c r="AG4702" i="1" s="1"/>
  <c r="AF4703" i="1"/>
  <c r="AF4702" i="1" s="1"/>
  <c r="AE4703" i="1"/>
  <c r="AE4702" i="1" s="1"/>
  <c r="AD4703" i="1"/>
  <c r="AD4702" i="1" s="1"/>
  <c r="AC4703" i="1"/>
  <c r="AQ4698" i="1"/>
  <c r="AQ4690" i="1" s="1"/>
  <c r="AP4698" i="1"/>
  <c r="AP4690" i="1" s="1"/>
  <c r="AO4698" i="1"/>
  <c r="AO4690" i="1" s="1"/>
  <c r="AN4698" i="1"/>
  <c r="AN4690" i="1" s="1"/>
  <c r="AM4698" i="1"/>
  <c r="AM4690" i="1" s="1"/>
  <c r="AL4698" i="1"/>
  <c r="AL4690" i="1" s="1"/>
  <c r="AK4698" i="1"/>
  <c r="AK4690" i="1" s="1"/>
  <c r="AJ4698" i="1"/>
  <c r="AJ4690" i="1" s="1"/>
  <c r="AI4698" i="1"/>
  <c r="AG4698" i="1"/>
  <c r="AG4690" i="1" s="1"/>
  <c r="AF4698" i="1"/>
  <c r="AF4690" i="1" s="1"/>
  <c r="AE4698" i="1"/>
  <c r="AE4690" i="1" s="1"/>
  <c r="AD4698" i="1"/>
  <c r="AD4690" i="1" s="1"/>
  <c r="AC4698" i="1"/>
  <c r="AQ4688" i="1"/>
  <c r="AP4688" i="1"/>
  <c r="AO4688" i="1"/>
  <c r="AN4688" i="1"/>
  <c r="AM4688" i="1"/>
  <c r="AL4688" i="1"/>
  <c r="AK4688" i="1"/>
  <c r="AJ4688" i="1"/>
  <c r="AI4688" i="1"/>
  <c r="AG4688" i="1"/>
  <c r="AF4688" i="1"/>
  <c r="AE4688" i="1"/>
  <c r="AD4688" i="1"/>
  <c r="AC4688" i="1"/>
  <c r="AQ4683" i="1"/>
  <c r="AQ4681" i="1" s="1"/>
  <c r="AP4683" i="1"/>
  <c r="AP4681" i="1" s="1"/>
  <c r="AO4683" i="1"/>
  <c r="AO4681" i="1" s="1"/>
  <c r="AN4683" i="1"/>
  <c r="AN4681" i="1" s="1"/>
  <c r="AM4683" i="1"/>
  <c r="AM4681" i="1" s="1"/>
  <c r="AL4683" i="1"/>
  <c r="AL4681" i="1" s="1"/>
  <c r="AK4683" i="1"/>
  <c r="AK4681" i="1" s="1"/>
  <c r="AJ4683" i="1"/>
  <c r="AJ4681" i="1" s="1"/>
  <c r="AI4683" i="1"/>
  <c r="AG4683" i="1"/>
  <c r="AG4681" i="1" s="1"/>
  <c r="AF4683" i="1"/>
  <c r="AF4681" i="1" s="1"/>
  <c r="AE4683" i="1"/>
  <c r="AE4681" i="1" s="1"/>
  <c r="AD4683" i="1"/>
  <c r="AD4681" i="1" s="1"/>
  <c r="AC4683" i="1"/>
  <c r="AQ4667" i="1"/>
  <c r="AQ4666" i="1" s="1"/>
  <c r="AP4667" i="1"/>
  <c r="AP4666" i="1" s="1"/>
  <c r="AO4667" i="1"/>
  <c r="AO4666" i="1" s="1"/>
  <c r="AN4667" i="1"/>
  <c r="AN4666" i="1" s="1"/>
  <c r="AM4667" i="1"/>
  <c r="AM4666" i="1" s="1"/>
  <c r="AL4667" i="1"/>
  <c r="AL4666" i="1" s="1"/>
  <c r="AK4667" i="1"/>
  <c r="AK4666" i="1" s="1"/>
  <c r="AJ4667" i="1"/>
  <c r="AJ4666" i="1" s="1"/>
  <c r="AI4667" i="1"/>
  <c r="AG4667" i="1"/>
  <c r="AG4666" i="1" s="1"/>
  <c r="AF4667" i="1"/>
  <c r="AF4666" i="1" s="1"/>
  <c r="AE4667" i="1"/>
  <c r="AE4666" i="1" s="1"/>
  <c r="AD4667" i="1"/>
  <c r="AD4666" i="1" s="1"/>
  <c r="AC4667" i="1"/>
  <c r="AQ4664" i="1"/>
  <c r="AQ4663" i="1" s="1"/>
  <c r="AP4664" i="1"/>
  <c r="AP4663" i="1" s="1"/>
  <c r="AO4664" i="1"/>
  <c r="AO4663" i="1" s="1"/>
  <c r="AN4664" i="1"/>
  <c r="AN4663" i="1" s="1"/>
  <c r="AM4664" i="1"/>
  <c r="AM4663" i="1" s="1"/>
  <c r="AL4664" i="1"/>
  <c r="AL4663" i="1" s="1"/>
  <c r="AK4664" i="1"/>
  <c r="AK4663" i="1" s="1"/>
  <c r="AJ4664" i="1"/>
  <c r="AJ4663" i="1" s="1"/>
  <c r="AI4664" i="1"/>
  <c r="AG4664" i="1"/>
  <c r="AG4663" i="1" s="1"/>
  <c r="AF4664" i="1"/>
  <c r="AF4663" i="1" s="1"/>
  <c r="AE4664" i="1"/>
  <c r="AE4663" i="1" s="1"/>
  <c r="AD4664" i="1"/>
  <c r="AD4663" i="1" s="1"/>
  <c r="AC4664" i="1"/>
  <c r="AQ4659" i="1"/>
  <c r="AQ4650" i="1" s="1"/>
  <c r="AP4659" i="1"/>
  <c r="AP4650" i="1" s="1"/>
  <c r="AO4659" i="1"/>
  <c r="AO4650" i="1" s="1"/>
  <c r="AN4659" i="1"/>
  <c r="AN4650" i="1" s="1"/>
  <c r="AM4659" i="1"/>
  <c r="AM4650" i="1" s="1"/>
  <c r="AL4659" i="1"/>
  <c r="AL4650" i="1" s="1"/>
  <c r="AK4659" i="1"/>
  <c r="AK4650" i="1" s="1"/>
  <c r="AJ4659" i="1"/>
  <c r="AJ4650" i="1" s="1"/>
  <c r="AI4659" i="1"/>
  <c r="AG4659" i="1"/>
  <c r="AG4650" i="1" s="1"/>
  <c r="AF4659" i="1"/>
  <c r="AF4650" i="1" s="1"/>
  <c r="AE4659" i="1"/>
  <c r="AE4650" i="1" s="1"/>
  <c r="AD4659" i="1"/>
  <c r="AD4650" i="1" s="1"/>
  <c r="AC4659" i="1"/>
  <c r="AQ4648" i="1"/>
  <c r="AP4648" i="1"/>
  <c r="AO4648" i="1"/>
  <c r="AN4648" i="1"/>
  <c r="AM4648" i="1"/>
  <c r="AL4648" i="1"/>
  <c r="AK4648" i="1"/>
  <c r="AJ4648" i="1"/>
  <c r="AI4648" i="1"/>
  <c r="AG4648" i="1"/>
  <c r="AF4648" i="1"/>
  <c r="AE4648" i="1"/>
  <c r="AD4648" i="1"/>
  <c r="AC4648" i="1"/>
  <c r="AQ4643" i="1"/>
  <c r="AQ4641" i="1" s="1"/>
  <c r="AP4643" i="1"/>
  <c r="AP4641" i="1" s="1"/>
  <c r="AO4643" i="1"/>
  <c r="AO4641" i="1" s="1"/>
  <c r="AN4643" i="1"/>
  <c r="AN4641" i="1" s="1"/>
  <c r="AM4643" i="1"/>
  <c r="AM4641" i="1" s="1"/>
  <c r="AL4643" i="1"/>
  <c r="AL4641" i="1" s="1"/>
  <c r="AK4643" i="1"/>
  <c r="AK4641" i="1" s="1"/>
  <c r="AJ4643" i="1"/>
  <c r="AJ4641" i="1" s="1"/>
  <c r="AI4643" i="1"/>
  <c r="AG4643" i="1"/>
  <c r="AG4641" i="1" s="1"/>
  <c r="AF4643" i="1"/>
  <c r="AF4641" i="1" s="1"/>
  <c r="AE4643" i="1"/>
  <c r="AE4641" i="1" s="1"/>
  <c r="AD4643" i="1"/>
  <c r="AD4641" i="1" s="1"/>
  <c r="AC4643" i="1"/>
  <c r="AQ4625" i="1"/>
  <c r="AQ4624" i="1" s="1"/>
  <c r="AP4625" i="1"/>
  <c r="AP4624" i="1" s="1"/>
  <c r="AO4625" i="1"/>
  <c r="AO4624" i="1" s="1"/>
  <c r="AN4625" i="1"/>
  <c r="AN4624" i="1" s="1"/>
  <c r="AM4625" i="1"/>
  <c r="AM4624" i="1" s="1"/>
  <c r="AL4625" i="1"/>
  <c r="AL4624" i="1" s="1"/>
  <c r="AK4625" i="1"/>
  <c r="AK4624" i="1" s="1"/>
  <c r="AJ4625" i="1"/>
  <c r="AJ4624" i="1" s="1"/>
  <c r="AI4625" i="1"/>
  <c r="AG4625" i="1"/>
  <c r="AG4624" i="1" s="1"/>
  <c r="AF4625" i="1"/>
  <c r="AF4624" i="1" s="1"/>
  <c r="AE4625" i="1"/>
  <c r="AE4624" i="1" s="1"/>
  <c r="AD4625" i="1"/>
  <c r="AD4624" i="1" s="1"/>
  <c r="AC4625" i="1"/>
  <c r="AQ4620" i="1"/>
  <c r="AQ4619" i="1" s="1"/>
  <c r="AP4620" i="1"/>
  <c r="AP4619" i="1" s="1"/>
  <c r="AO4620" i="1"/>
  <c r="AO4619" i="1" s="1"/>
  <c r="AN4620" i="1"/>
  <c r="AN4619" i="1" s="1"/>
  <c r="AM4620" i="1"/>
  <c r="AM4619" i="1" s="1"/>
  <c r="AL4620" i="1"/>
  <c r="AL4619" i="1" s="1"/>
  <c r="AK4620" i="1"/>
  <c r="AK4619" i="1" s="1"/>
  <c r="AJ4620" i="1"/>
  <c r="AJ4619" i="1" s="1"/>
  <c r="AI4620" i="1"/>
  <c r="AG4620" i="1"/>
  <c r="AG4619" i="1" s="1"/>
  <c r="AF4620" i="1"/>
  <c r="AF4619" i="1" s="1"/>
  <c r="AE4620" i="1"/>
  <c r="AE4619" i="1" s="1"/>
  <c r="AD4620" i="1"/>
  <c r="AD4619" i="1" s="1"/>
  <c r="AC4620" i="1"/>
  <c r="AQ4615" i="1"/>
  <c r="AQ4606" i="1" s="1"/>
  <c r="AP4615" i="1"/>
  <c r="AP4606" i="1" s="1"/>
  <c r="AO4615" i="1"/>
  <c r="AO4606" i="1" s="1"/>
  <c r="AN4615" i="1"/>
  <c r="AN4606" i="1" s="1"/>
  <c r="AM4615" i="1"/>
  <c r="AM4606" i="1" s="1"/>
  <c r="AL4615" i="1"/>
  <c r="AL4606" i="1" s="1"/>
  <c r="AK4615" i="1"/>
  <c r="AK4606" i="1" s="1"/>
  <c r="AJ4615" i="1"/>
  <c r="AJ4606" i="1" s="1"/>
  <c r="AI4615" i="1"/>
  <c r="AG4615" i="1"/>
  <c r="AG4606" i="1" s="1"/>
  <c r="AF4615" i="1"/>
  <c r="AF4606" i="1" s="1"/>
  <c r="AE4615" i="1"/>
  <c r="AE4606" i="1" s="1"/>
  <c r="AD4615" i="1"/>
  <c r="AD4606" i="1" s="1"/>
  <c r="AC4615" i="1"/>
  <c r="AQ4604" i="1"/>
  <c r="AP4604" i="1"/>
  <c r="AO4604" i="1"/>
  <c r="AN4604" i="1"/>
  <c r="AM4604" i="1"/>
  <c r="AL4604" i="1"/>
  <c r="AK4604" i="1"/>
  <c r="AJ4604" i="1"/>
  <c r="AI4604" i="1"/>
  <c r="AG4604" i="1"/>
  <c r="AF4604" i="1"/>
  <c r="AE4604" i="1"/>
  <c r="AD4604" i="1"/>
  <c r="AC4604" i="1"/>
  <c r="AQ4598" i="1"/>
  <c r="AQ4596" i="1" s="1"/>
  <c r="AP4598" i="1"/>
  <c r="AP4596" i="1" s="1"/>
  <c r="AO4598" i="1"/>
  <c r="AO4596" i="1" s="1"/>
  <c r="AN4598" i="1"/>
  <c r="AN4596" i="1" s="1"/>
  <c r="AM4598" i="1"/>
  <c r="AM4596" i="1" s="1"/>
  <c r="AL4598" i="1"/>
  <c r="AL4596" i="1" s="1"/>
  <c r="AK4598" i="1"/>
  <c r="AK4596" i="1" s="1"/>
  <c r="AJ4598" i="1"/>
  <c r="AJ4596" i="1" s="1"/>
  <c r="AI4598" i="1"/>
  <c r="AG4598" i="1"/>
  <c r="AG4596" i="1" s="1"/>
  <c r="AF4598" i="1"/>
  <c r="AF4596" i="1" s="1"/>
  <c r="AE4598" i="1"/>
  <c r="AE4596" i="1" s="1"/>
  <c r="AD4598" i="1"/>
  <c r="AD4596" i="1" s="1"/>
  <c r="AC4598" i="1"/>
  <c r="AQ4582" i="1"/>
  <c r="AQ4581" i="1" s="1"/>
  <c r="AP4582" i="1"/>
  <c r="AP4581" i="1" s="1"/>
  <c r="AO4582" i="1"/>
  <c r="AO4581" i="1" s="1"/>
  <c r="AN4582" i="1"/>
  <c r="AN4581" i="1" s="1"/>
  <c r="AM4582" i="1"/>
  <c r="AM4581" i="1" s="1"/>
  <c r="AL4582" i="1"/>
  <c r="AL4581" i="1" s="1"/>
  <c r="AK4582" i="1"/>
  <c r="AK4581" i="1" s="1"/>
  <c r="AJ4582" i="1"/>
  <c r="AJ4581" i="1" s="1"/>
  <c r="AI4582" i="1"/>
  <c r="AG4582" i="1"/>
  <c r="AG4581" i="1" s="1"/>
  <c r="AF4582" i="1"/>
  <c r="AF4581" i="1" s="1"/>
  <c r="AE4582" i="1"/>
  <c r="AE4581" i="1" s="1"/>
  <c r="AD4582" i="1"/>
  <c r="AD4581" i="1" s="1"/>
  <c r="AC4582" i="1"/>
  <c r="AQ4579" i="1"/>
  <c r="AQ4578" i="1" s="1"/>
  <c r="AP4579" i="1"/>
  <c r="AP4578" i="1" s="1"/>
  <c r="AO4579" i="1"/>
  <c r="AO4578" i="1" s="1"/>
  <c r="AN4579" i="1"/>
  <c r="AN4578" i="1" s="1"/>
  <c r="AM4579" i="1"/>
  <c r="AM4578" i="1" s="1"/>
  <c r="AL4579" i="1"/>
  <c r="AL4578" i="1" s="1"/>
  <c r="AK4579" i="1"/>
  <c r="AK4578" i="1" s="1"/>
  <c r="AJ4579" i="1"/>
  <c r="AJ4578" i="1" s="1"/>
  <c r="AI4579" i="1"/>
  <c r="AG4579" i="1"/>
  <c r="AG4578" i="1" s="1"/>
  <c r="AF4579" i="1"/>
  <c r="AF4578" i="1" s="1"/>
  <c r="AE4579" i="1"/>
  <c r="AE4578" i="1" s="1"/>
  <c r="AD4579" i="1"/>
  <c r="AD4578" i="1" s="1"/>
  <c r="AC4579" i="1"/>
  <c r="AQ4574" i="1"/>
  <c r="AQ4565" i="1" s="1"/>
  <c r="AP4574" i="1"/>
  <c r="AP4565" i="1" s="1"/>
  <c r="AO4574" i="1"/>
  <c r="AO4565" i="1" s="1"/>
  <c r="AN4574" i="1"/>
  <c r="AN4565" i="1" s="1"/>
  <c r="AM4574" i="1"/>
  <c r="AM4565" i="1" s="1"/>
  <c r="AL4574" i="1"/>
  <c r="AL4565" i="1" s="1"/>
  <c r="AK4574" i="1"/>
  <c r="AK4565" i="1" s="1"/>
  <c r="AJ4574" i="1"/>
  <c r="AJ4565" i="1" s="1"/>
  <c r="AI4574" i="1"/>
  <c r="AG4574" i="1"/>
  <c r="AG4565" i="1" s="1"/>
  <c r="AF4574" i="1"/>
  <c r="AF4565" i="1" s="1"/>
  <c r="AE4574" i="1"/>
  <c r="AE4565" i="1" s="1"/>
  <c r="AD4574" i="1"/>
  <c r="AD4565" i="1" s="1"/>
  <c r="AC4574" i="1"/>
  <c r="AQ4563" i="1"/>
  <c r="AP4563" i="1"/>
  <c r="AO4563" i="1"/>
  <c r="AN4563" i="1"/>
  <c r="AM4563" i="1"/>
  <c r="AL4563" i="1"/>
  <c r="AK4563" i="1"/>
  <c r="AJ4563" i="1"/>
  <c r="AI4563" i="1"/>
  <c r="AG4563" i="1"/>
  <c r="AF4563" i="1"/>
  <c r="AE4563" i="1"/>
  <c r="AD4563" i="1"/>
  <c r="AC4563" i="1"/>
  <c r="AQ4557" i="1"/>
  <c r="AQ4555" i="1" s="1"/>
  <c r="AP4557" i="1"/>
  <c r="AP4555" i="1" s="1"/>
  <c r="AO4557" i="1"/>
  <c r="AO4555" i="1" s="1"/>
  <c r="AN4557" i="1"/>
  <c r="AN4555" i="1" s="1"/>
  <c r="AM4557" i="1"/>
  <c r="AM4555" i="1" s="1"/>
  <c r="AL4557" i="1"/>
  <c r="AL4555" i="1" s="1"/>
  <c r="AK4557" i="1"/>
  <c r="AK4555" i="1" s="1"/>
  <c r="AJ4557" i="1"/>
  <c r="AJ4555" i="1" s="1"/>
  <c r="AI4557" i="1"/>
  <c r="AG4557" i="1"/>
  <c r="AG4555" i="1" s="1"/>
  <c r="AF4557" i="1"/>
  <c r="AF4555" i="1" s="1"/>
  <c r="AE4557" i="1"/>
  <c r="AE4555" i="1" s="1"/>
  <c r="AD4557" i="1"/>
  <c r="AD4555" i="1" s="1"/>
  <c r="AC4557" i="1"/>
  <c r="AQ4541" i="1"/>
  <c r="AQ4540" i="1" s="1"/>
  <c r="AP4541" i="1"/>
  <c r="AP4540" i="1" s="1"/>
  <c r="AO4541" i="1"/>
  <c r="AO4540" i="1" s="1"/>
  <c r="AN4541" i="1"/>
  <c r="AN4540" i="1" s="1"/>
  <c r="AM4541" i="1"/>
  <c r="AM4540" i="1" s="1"/>
  <c r="AL4541" i="1"/>
  <c r="AL4540" i="1" s="1"/>
  <c r="AK4541" i="1"/>
  <c r="AK4540" i="1" s="1"/>
  <c r="AJ4541" i="1"/>
  <c r="AJ4540" i="1" s="1"/>
  <c r="AI4541" i="1"/>
  <c r="AG4541" i="1"/>
  <c r="AG4540" i="1" s="1"/>
  <c r="AF4541" i="1"/>
  <c r="AF4540" i="1" s="1"/>
  <c r="AE4541" i="1"/>
  <c r="AE4540" i="1" s="1"/>
  <c r="AD4541" i="1"/>
  <c r="AD4540" i="1" s="1"/>
  <c r="AC4541" i="1"/>
  <c r="AQ4536" i="1"/>
  <c r="AQ4535" i="1" s="1"/>
  <c r="AP4536" i="1"/>
  <c r="AP4535" i="1" s="1"/>
  <c r="AO4536" i="1"/>
  <c r="AO4535" i="1" s="1"/>
  <c r="AN4536" i="1"/>
  <c r="AN4535" i="1" s="1"/>
  <c r="AM4536" i="1"/>
  <c r="AM4535" i="1" s="1"/>
  <c r="AL4536" i="1"/>
  <c r="AL4535" i="1" s="1"/>
  <c r="AK4536" i="1"/>
  <c r="AK4535" i="1" s="1"/>
  <c r="AJ4536" i="1"/>
  <c r="AJ4535" i="1" s="1"/>
  <c r="AI4536" i="1"/>
  <c r="AG4536" i="1"/>
  <c r="AG4535" i="1" s="1"/>
  <c r="AF4536" i="1"/>
  <c r="AF4535" i="1" s="1"/>
  <c r="AE4536" i="1"/>
  <c r="AE4535" i="1" s="1"/>
  <c r="AD4536" i="1"/>
  <c r="AD4535" i="1" s="1"/>
  <c r="AC4536" i="1"/>
  <c r="AQ4533" i="1"/>
  <c r="AQ4532" i="1" s="1"/>
  <c r="AP4533" i="1"/>
  <c r="AP4532" i="1" s="1"/>
  <c r="AO4533" i="1"/>
  <c r="AO4532" i="1" s="1"/>
  <c r="AN4533" i="1"/>
  <c r="AN4532" i="1" s="1"/>
  <c r="AM4533" i="1"/>
  <c r="AM4532" i="1" s="1"/>
  <c r="AL4533" i="1"/>
  <c r="AL4532" i="1" s="1"/>
  <c r="AK4533" i="1"/>
  <c r="AK4532" i="1" s="1"/>
  <c r="AJ4533" i="1"/>
  <c r="AJ4532" i="1" s="1"/>
  <c r="AI4533" i="1"/>
  <c r="AG4533" i="1"/>
  <c r="AG4532" i="1" s="1"/>
  <c r="AF4533" i="1"/>
  <c r="AF4532" i="1" s="1"/>
  <c r="AE4533" i="1"/>
  <c r="AE4532" i="1" s="1"/>
  <c r="AD4533" i="1"/>
  <c r="AD4532" i="1" s="1"/>
  <c r="AC4533" i="1"/>
  <c r="AQ4528" i="1"/>
  <c r="AQ4527" i="1" s="1"/>
  <c r="AP4528" i="1"/>
  <c r="AP4527" i="1" s="1"/>
  <c r="AO4528" i="1"/>
  <c r="AO4527" i="1" s="1"/>
  <c r="AN4528" i="1"/>
  <c r="AN4527" i="1" s="1"/>
  <c r="AM4528" i="1"/>
  <c r="AM4527" i="1" s="1"/>
  <c r="AL4528" i="1"/>
  <c r="AL4527" i="1" s="1"/>
  <c r="AK4528" i="1"/>
  <c r="AK4527" i="1" s="1"/>
  <c r="AJ4528" i="1"/>
  <c r="AJ4527" i="1" s="1"/>
  <c r="AI4528" i="1"/>
  <c r="AG4528" i="1"/>
  <c r="AG4527" i="1" s="1"/>
  <c r="AF4528" i="1"/>
  <c r="AF4527" i="1" s="1"/>
  <c r="AE4528" i="1"/>
  <c r="AE4527" i="1" s="1"/>
  <c r="AD4528" i="1"/>
  <c r="AD4527" i="1" s="1"/>
  <c r="AC4528" i="1"/>
  <c r="AQ4523" i="1"/>
  <c r="AQ4514" i="1" s="1"/>
  <c r="AP4523" i="1"/>
  <c r="AP4514" i="1" s="1"/>
  <c r="AO4523" i="1"/>
  <c r="AO4514" i="1" s="1"/>
  <c r="AN4523" i="1"/>
  <c r="AN4514" i="1" s="1"/>
  <c r="AM4523" i="1"/>
  <c r="AM4514" i="1" s="1"/>
  <c r="AL4523" i="1"/>
  <c r="AL4514" i="1" s="1"/>
  <c r="AK4523" i="1"/>
  <c r="AK4514" i="1" s="1"/>
  <c r="AJ4523" i="1"/>
  <c r="AJ4514" i="1" s="1"/>
  <c r="AI4523" i="1"/>
  <c r="AG4523" i="1"/>
  <c r="AG4514" i="1" s="1"/>
  <c r="AF4523" i="1"/>
  <c r="AF4514" i="1" s="1"/>
  <c r="AE4523" i="1"/>
  <c r="AE4514" i="1" s="1"/>
  <c r="AD4523" i="1"/>
  <c r="AD4514" i="1" s="1"/>
  <c r="AC4523" i="1"/>
  <c r="AQ4512" i="1"/>
  <c r="AP4512" i="1"/>
  <c r="AO4512" i="1"/>
  <c r="AN4512" i="1"/>
  <c r="AM4512" i="1"/>
  <c r="AL4512" i="1"/>
  <c r="AK4512" i="1"/>
  <c r="AJ4512" i="1"/>
  <c r="AI4512" i="1"/>
  <c r="AG4512" i="1"/>
  <c r="AF4512" i="1"/>
  <c r="AE4512" i="1"/>
  <c r="AD4512" i="1"/>
  <c r="AC4512" i="1"/>
  <c r="AQ4506" i="1"/>
  <c r="AQ4504" i="1" s="1"/>
  <c r="AP4506" i="1"/>
  <c r="AP4504" i="1" s="1"/>
  <c r="AO4506" i="1"/>
  <c r="AO4504" i="1" s="1"/>
  <c r="AN4506" i="1"/>
  <c r="AN4504" i="1" s="1"/>
  <c r="AM4506" i="1"/>
  <c r="AM4504" i="1" s="1"/>
  <c r="AL4506" i="1"/>
  <c r="AL4504" i="1" s="1"/>
  <c r="AK4506" i="1"/>
  <c r="AK4504" i="1" s="1"/>
  <c r="AJ4506" i="1"/>
  <c r="AJ4504" i="1" s="1"/>
  <c r="AI4506" i="1"/>
  <c r="AG4506" i="1"/>
  <c r="AG4504" i="1" s="1"/>
  <c r="AF4506" i="1"/>
  <c r="AF4504" i="1" s="1"/>
  <c r="AE4506" i="1"/>
  <c r="AE4504" i="1" s="1"/>
  <c r="AD4506" i="1"/>
  <c r="AD4504" i="1" s="1"/>
  <c r="AC4506" i="1"/>
  <c r="AQ4488" i="1"/>
  <c r="AQ4487" i="1" s="1"/>
  <c r="AP4488" i="1"/>
  <c r="AP4487" i="1" s="1"/>
  <c r="AO4488" i="1"/>
  <c r="AO4487" i="1" s="1"/>
  <c r="AN4488" i="1"/>
  <c r="AN4487" i="1" s="1"/>
  <c r="AM4488" i="1"/>
  <c r="AM4487" i="1" s="1"/>
  <c r="AL4488" i="1"/>
  <c r="AL4487" i="1" s="1"/>
  <c r="AK4488" i="1"/>
  <c r="AK4487" i="1" s="1"/>
  <c r="AJ4488" i="1"/>
  <c r="AJ4487" i="1" s="1"/>
  <c r="AI4488" i="1"/>
  <c r="AG4488" i="1"/>
  <c r="AG4487" i="1" s="1"/>
  <c r="AF4488" i="1"/>
  <c r="AF4487" i="1" s="1"/>
  <c r="AE4488" i="1"/>
  <c r="AE4487" i="1" s="1"/>
  <c r="AD4488" i="1"/>
  <c r="AD4487" i="1" s="1"/>
  <c r="AC4488" i="1"/>
  <c r="AQ4483" i="1"/>
  <c r="AQ4482" i="1" s="1"/>
  <c r="AP4483" i="1"/>
  <c r="AP4482" i="1" s="1"/>
  <c r="AO4483" i="1"/>
  <c r="AO4482" i="1" s="1"/>
  <c r="AN4483" i="1"/>
  <c r="AN4482" i="1" s="1"/>
  <c r="AM4483" i="1"/>
  <c r="AM4482" i="1" s="1"/>
  <c r="AL4483" i="1"/>
  <c r="AL4482" i="1" s="1"/>
  <c r="AK4483" i="1"/>
  <c r="AK4482" i="1" s="1"/>
  <c r="AJ4483" i="1"/>
  <c r="AJ4482" i="1" s="1"/>
  <c r="AI4483" i="1"/>
  <c r="AG4483" i="1"/>
  <c r="AG4482" i="1" s="1"/>
  <c r="AF4483" i="1"/>
  <c r="AF4482" i="1" s="1"/>
  <c r="AE4483" i="1"/>
  <c r="AE4482" i="1" s="1"/>
  <c r="AD4483" i="1"/>
  <c r="AD4482" i="1" s="1"/>
  <c r="AC4483" i="1"/>
  <c r="AQ4478" i="1"/>
  <c r="AQ4469" i="1" s="1"/>
  <c r="AP4478" i="1"/>
  <c r="AP4469" i="1" s="1"/>
  <c r="AO4478" i="1"/>
  <c r="AO4469" i="1" s="1"/>
  <c r="AN4478" i="1"/>
  <c r="AN4469" i="1" s="1"/>
  <c r="AM4478" i="1"/>
  <c r="AM4469" i="1" s="1"/>
  <c r="AL4478" i="1"/>
  <c r="AL4469" i="1" s="1"/>
  <c r="AK4478" i="1"/>
  <c r="AK4469" i="1" s="1"/>
  <c r="AJ4478" i="1"/>
  <c r="AJ4469" i="1" s="1"/>
  <c r="AI4478" i="1"/>
  <c r="AG4478" i="1"/>
  <c r="AG4469" i="1" s="1"/>
  <c r="AF4478" i="1"/>
  <c r="AF4469" i="1" s="1"/>
  <c r="AE4478" i="1"/>
  <c r="AE4469" i="1" s="1"/>
  <c r="AD4478" i="1"/>
  <c r="AD4469" i="1" s="1"/>
  <c r="AC4478" i="1"/>
  <c r="AQ4467" i="1"/>
  <c r="AP4467" i="1"/>
  <c r="AO4467" i="1"/>
  <c r="AN4467" i="1"/>
  <c r="AM4467" i="1"/>
  <c r="AL4467" i="1"/>
  <c r="AK4467" i="1"/>
  <c r="AJ4467" i="1"/>
  <c r="AI4467" i="1"/>
  <c r="AG4467" i="1"/>
  <c r="AF4467" i="1"/>
  <c r="AE4467" i="1"/>
  <c r="AD4467" i="1"/>
  <c r="AC4467" i="1"/>
  <c r="AQ4461" i="1"/>
  <c r="AQ4459" i="1" s="1"/>
  <c r="AP4461" i="1"/>
  <c r="AP4459" i="1" s="1"/>
  <c r="AO4461" i="1"/>
  <c r="AO4459" i="1" s="1"/>
  <c r="AN4461" i="1"/>
  <c r="AN4459" i="1" s="1"/>
  <c r="AM4461" i="1"/>
  <c r="AM4459" i="1" s="1"/>
  <c r="AL4461" i="1"/>
  <c r="AL4459" i="1" s="1"/>
  <c r="AK4461" i="1"/>
  <c r="AK4459" i="1" s="1"/>
  <c r="AJ4461" i="1"/>
  <c r="AJ4459" i="1" s="1"/>
  <c r="AI4461" i="1"/>
  <c r="AG4461" i="1"/>
  <c r="AG4459" i="1" s="1"/>
  <c r="AF4461" i="1"/>
  <c r="AF4459" i="1" s="1"/>
  <c r="AE4461" i="1"/>
  <c r="AE4459" i="1" s="1"/>
  <c r="AD4461" i="1"/>
  <c r="AD4459" i="1" s="1"/>
  <c r="AC4461" i="1"/>
  <c r="AQ4443" i="1"/>
  <c r="AQ4442" i="1" s="1"/>
  <c r="AP4443" i="1"/>
  <c r="AP4442" i="1" s="1"/>
  <c r="AO4443" i="1"/>
  <c r="AO4442" i="1" s="1"/>
  <c r="AN4443" i="1"/>
  <c r="AN4442" i="1" s="1"/>
  <c r="AM4443" i="1"/>
  <c r="AM4442" i="1" s="1"/>
  <c r="AL4443" i="1"/>
  <c r="AL4442" i="1" s="1"/>
  <c r="AK4443" i="1"/>
  <c r="AK4442" i="1" s="1"/>
  <c r="AJ4443" i="1"/>
  <c r="AJ4442" i="1" s="1"/>
  <c r="AI4443" i="1"/>
  <c r="AG4443" i="1"/>
  <c r="AG4442" i="1" s="1"/>
  <c r="AF4443" i="1"/>
  <c r="AF4442" i="1" s="1"/>
  <c r="AE4443" i="1"/>
  <c r="AE4442" i="1" s="1"/>
  <c r="AD4443" i="1"/>
  <c r="AD4442" i="1" s="1"/>
  <c r="AC4443" i="1"/>
  <c r="AQ4438" i="1"/>
  <c r="AQ4437" i="1" s="1"/>
  <c r="AP4438" i="1"/>
  <c r="AP4437" i="1" s="1"/>
  <c r="AO4438" i="1"/>
  <c r="AO4437" i="1" s="1"/>
  <c r="AN4438" i="1"/>
  <c r="AN4437" i="1" s="1"/>
  <c r="AM4438" i="1"/>
  <c r="AM4437" i="1" s="1"/>
  <c r="AL4438" i="1"/>
  <c r="AL4437" i="1" s="1"/>
  <c r="AK4438" i="1"/>
  <c r="AK4437" i="1" s="1"/>
  <c r="AJ4438" i="1"/>
  <c r="AJ4437" i="1" s="1"/>
  <c r="AI4438" i="1"/>
  <c r="AG4438" i="1"/>
  <c r="AG4437" i="1" s="1"/>
  <c r="AF4438" i="1"/>
  <c r="AF4437" i="1" s="1"/>
  <c r="AE4438" i="1"/>
  <c r="AE4437" i="1" s="1"/>
  <c r="AD4438" i="1"/>
  <c r="AD4437" i="1" s="1"/>
  <c r="AC4438" i="1"/>
  <c r="AQ4432" i="1"/>
  <c r="AQ4423" i="1" s="1"/>
  <c r="AP4432" i="1"/>
  <c r="AP4423" i="1" s="1"/>
  <c r="AO4432" i="1"/>
  <c r="AO4423" i="1" s="1"/>
  <c r="AN4432" i="1"/>
  <c r="AN4423" i="1" s="1"/>
  <c r="AM4432" i="1"/>
  <c r="AM4423" i="1" s="1"/>
  <c r="AL4432" i="1"/>
  <c r="AL4423" i="1" s="1"/>
  <c r="AK4432" i="1"/>
  <c r="AK4423" i="1" s="1"/>
  <c r="AJ4432" i="1"/>
  <c r="AJ4423" i="1" s="1"/>
  <c r="AI4432" i="1"/>
  <c r="AG4432" i="1"/>
  <c r="AG4423" i="1" s="1"/>
  <c r="AF4432" i="1"/>
  <c r="AF4423" i="1" s="1"/>
  <c r="AE4432" i="1"/>
  <c r="AE4423" i="1" s="1"/>
  <c r="AD4432" i="1"/>
  <c r="AD4423" i="1" s="1"/>
  <c r="AC4432" i="1"/>
  <c r="AQ4421" i="1"/>
  <c r="AP4421" i="1"/>
  <c r="AO4421" i="1"/>
  <c r="AN4421" i="1"/>
  <c r="AM4421" i="1"/>
  <c r="AL4421" i="1"/>
  <c r="AK4421" i="1"/>
  <c r="AJ4421" i="1"/>
  <c r="AI4421" i="1"/>
  <c r="AG4421" i="1"/>
  <c r="AF4421" i="1"/>
  <c r="AE4421" i="1"/>
  <c r="AD4421" i="1"/>
  <c r="AC4421" i="1"/>
  <c r="AQ4415" i="1"/>
  <c r="AQ4413" i="1" s="1"/>
  <c r="AP4415" i="1"/>
  <c r="AP4413" i="1" s="1"/>
  <c r="AO4415" i="1"/>
  <c r="AO4413" i="1" s="1"/>
  <c r="AN4415" i="1"/>
  <c r="AN4413" i="1" s="1"/>
  <c r="AM4415" i="1"/>
  <c r="AM4413" i="1" s="1"/>
  <c r="AL4415" i="1"/>
  <c r="AL4413" i="1" s="1"/>
  <c r="AK4415" i="1"/>
  <c r="AK4413" i="1" s="1"/>
  <c r="AJ4415" i="1"/>
  <c r="AJ4413" i="1" s="1"/>
  <c r="AI4415" i="1"/>
  <c r="AG4415" i="1"/>
  <c r="AG4413" i="1" s="1"/>
  <c r="AF4415" i="1"/>
  <c r="AF4413" i="1" s="1"/>
  <c r="AE4415" i="1"/>
  <c r="AE4413" i="1" s="1"/>
  <c r="AD4415" i="1"/>
  <c r="AD4413" i="1" s="1"/>
  <c r="AC4415" i="1"/>
  <c r="AQ4397" i="1"/>
  <c r="AQ4396" i="1" s="1"/>
  <c r="AP4397" i="1"/>
  <c r="AP4396" i="1" s="1"/>
  <c r="AO4397" i="1"/>
  <c r="AO4396" i="1" s="1"/>
  <c r="AN4397" i="1"/>
  <c r="AN4396" i="1" s="1"/>
  <c r="AM4397" i="1"/>
  <c r="AM4396" i="1" s="1"/>
  <c r="AL4397" i="1"/>
  <c r="AL4396" i="1" s="1"/>
  <c r="AK4397" i="1"/>
  <c r="AK4396" i="1" s="1"/>
  <c r="AJ4397" i="1"/>
  <c r="AJ4396" i="1" s="1"/>
  <c r="AI4397" i="1"/>
  <c r="AG4397" i="1"/>
  <c r="AG4396" i="1" s="1"/>
  <c r="AF4397" i="1"/>
  <c r="AF4396" i="1" s="1"/>
  <c r="AE4397" i="1"/>
  <c r="AE4396" i="1" s="1"/>
  <c r="AD4397" i="1"/>
  <c r="AD4396" i="1" s="1"/>
  <c r="AC4397" i="1"/>
  <c r="AQ4392" i="1"/>
  <c r="AQ4391" i="1" s="1"/>
  <c r="AP4392" i="1"/>
  <c r="AP4391" i="1" s="1"/>
  <c r="AO4392" i="1"/>
  <c r="AO4391" i="1" s="1"/>
  <c r="AN4392" i="1"/>
  <c r="AN4391" i="1" s="1"/>
  <c r="AM4392" i="1"/>
  <c r="AM4391" i="1" s="1"/>
  <c r="AL4392" i="1"/>
  <c r="AL4391" i="1" s="1"/>
  <c r="AK4392" i="1"/>
  <c r="AK4391" i="1" s="1"/>
  <c r="AJ4392" i="1"/>
  <c r="AJ4391" i="1" s="1"/>
  <c r="AI4392" i="1"/>
  <c r="AG4392" i="1"/>
  <c r="AG4391" i="1" s="1"/>
  <c r="AF4392" i="1"/>
  <c r="AF4391" i="1" s="1"/>
  <c r="AE4392" i="1"/>
  <c r="AE4391" i="1" s="1"/>
  <c r="AD4392" i="1"/>
  <c r="AD4391" i="1" s="1"/>
  <c r="AC4392" i="1"/>
  <c r="AQ4386" i="1"/>
  <c r="AQ4377" i="1" s="1"/>
  <c r="AP4386" i="1"/>
  <c r="AP4377" i="1" s="1"/>
  <c r="AO4386" i="1"/>
  <c r="AO4377" i="1" s="1"/>
  <c r="AN4386" i="1"/>
  <c r="AN4377" i="1" s="1"/>
  <c r="AM4386" i="1"/>
  <c r="AM4377" i="1" s="1"/>
  <c r="AL4386" i="1"/>
  <c r="AL4377" i="1" s="1"/>
  <c r="AK4386" i="1"/>
  <c r="AK4377" i="1" s="1"/>
  <c r="AJ4386" i="1"/>
  <c r="AJ4377" i="1" s="1"/>
  <c r="AI4386" i="1"/>
  <c r="AG4386" i="1"/>
  <c r="AG4377" i="1" s="1"/>
  <c r="AF4386" i="1"/>
  <c r="AF4377" i="1" s="1"/>
  <c r="AE4386" i="1"/>
  <c r="AE4377" i="1" s="1"/>
  <c r="AD4386" i="1"/>
  <c r="AD4377" i="1" s="1"/>
  <c r="AC4386" i="1"/>
  <c r="AQ4375" i="1"/>
  <c r="AP4375" i="1"/>
  <c r="AO4375" i="1"/>
  <c r="AN4375" i="1"/>
  <c r="AM4375" i="1"/>
  <c r="AL4375" i="1"/>
  <c r="AK4375" i="1"/>
  <c r="AJ4375" i="1"/>
  <c r="AI4375" i="1"/>
  <c r="AG4375" i="1"/>
  <c r="AF4375" i="1"/>
  <c r="AE4375" i="1"/>
  <c r="AD4375" i="1"/>
  <c r="AC4375" i="1"/>
  <c r="AQ4369" i="1"/>
  <c r="AQ4367" i="1" s="1"/>
  <c r="AP4369" i="1"/>
  <c r="AP4367" i="1" s="1"/>
  <c r="AO4369" i="1"/>
  <c r="AO4367" i="1" s="1"/>
  <c r="AN4369" i="1"/>
  <c r="AN4367" i="1" s="1"/>
  <c r="AM4369" i="1"/>
  <c r="AM4367" i="1" s="1"/>
  <c r="AL4369" i="1"/>
  <c r="AL4367" i="1" s="1"/>
  <c r="AK4369" i="1"/>
  <c r="AK4367" i="1" s="1"/>
  <c r="AJ4369" i="1"/>
  <c r="AJ4367" i="1" s="1"/>
  <c r="AI4369" i="1"/>
  <c r="AG4369" i="1"/>
  <c r="AG4367" i="1" s="1"/>
  <c r="AF4369" i="1"/>
  <c r="AF4367" i="1" s="1"/>
  <c r="AE4369" i="1"/>
  <c r="AE4367" i="1" s="1"/>
  <c r="AD4369" i="1"/>
  <c r="AD4367" i="1" s="1"/>
  <c r="AC4369" i="1"/>
  <c r="AQ4351" i="1"/>
  <c r="AQ4350" i="1" s="1"/>
  <c r="AP4351" i="1"/>
  <c r="AP4350" i="1" s="1"/>
  <c r="AO4351" i="1"/>
  <c r="AO4350" i="1" s="1"/>
  <c r="AN4351" i="1"/>
  <c r="AN4350" i="1" s="1"/>
  <c r="AM4351" i="1"/>
  <c r="AM4350" i="1" s="1"/>
  <c r="AL4351" i="1"/>
  <c r="AL4350" i="1" s="1"/>
  <c r="AK4351" i="1"/>
  <c r="AK4350" i="1" s="1"/>
  <c r="AJ4351" i="1"/>
  <c r="AJ4350" i="1" s="1"/>
  <c r="AI4351" i="1"/>
  <c r="AG4351" i="1"/>
  <c r="AG4350" i="1" s="1"/>
  <c r="AF4351" i="1"/>
  <c r="AF4350" i="1" s="1"/>
  <c r="AE4351" i="1"/>
  <c r="AE4350" i="1" s="1"/>
  <c r="AD4351" i="1"/>
  <c r="AD4350" i="1" s="1"/>
  <c r="AC4351" i="1"/>
  <c r="AQ4346" i="1"/>
  <c r="AQ4345" i="1" s="1"/>
  <c r="AP4346" i="1"/>
  <c r="AP4345" i="1" s="1"/>
  <c r="AO4346" i="1"/>
  <c r="AO4345" i="1" s="1"/>
  <c r="AN4346" i="1"/>
  <c r="AN4345" i="1" s="1"/>
  <c r="AM4346" i="1"/>
  <c r="AM4345" i="1" s="1"/>
  <c r="AL4346" i="1"/>
  <c r="AL4345" i="1" s="1"/>
  <c r="AK4346" i="1"/>
  <c r="AK4345" i="1" s="1"/>
  <c r="AJ4346" i="1"/>
  <c r="AJ4345" i="1" s="1"/>
  <c r="AI4346" i="1"/>
  <c r="AG4346" i="1"/>
  <c r="AG4345" i="1" s="1"/>
  <c r="AF4346" i="1"/>
  <c r="AF4345" i="1" s="1"/>
  <c r="AE4346" i="1"/>
  <c r="AE4345" i="1" s="1"/>
  <c r="AD4346" i="1"/>
  <c r="AD4345" i="1" s="1"/>
  <c r="AC4346" i="1"/>
  <c r="AQ4341" i="1"/>
  <c r="AQ4332" i="1" s="1"/>
  <c r="AP4341" i="1"/>
  <c r="AP4332" i="1" s="1"/>
  <c r="AO4341" i="1"/>
  <c r="AO4332" i="1" s="1"/>
  <c r="AN4341" i="1"/>
  <c r="AN4332" i="1" s="1"/>
  <c r="AM4341" i="1"/>
  <c r="AM4332" i="1" s="1"/>
  <c r="AL4341" i="1"/>
  <c r="AL4332" i="1" s="1"/>
  <c r="AK4341" i="1"/>
  <c r="AK4332" i="1" s="1"/>
  <c r="AJ4341" i="1"/>
  <c r="AJ4332" i="1" s="1"/>
  <c r="AI4341" i="1"/>
  <c r="AG4341" i="1"/>
  <c r="AG4332" i="1" s="1"/>
  <c r="AF4341" i="1"/>
  <c r="AF4332" i="1" s="1"/>
  <c r="AE4341" i="1"/>
  <c r="AE4332" i="1" s="1"/>
  <c r="AD4341" i="1"/>
  <c r="AD4332" i="1" s="1"/>
  <c r="AC4341" i="1"/>
  <c r="AQ4330" i="1"/>
  <c r="AP4330" i="1"/>
  <c r="AO4330" i="1"/>
  <c r="AN4330" i="1"/>
  <c r="AM4330" i="1"/>
  <c r="AL4330" i="1"/>
  <c r="AK4330" i="1"/>
  <c r="AJ4330" i="1"/>
  <c r="AI4330" i="1"/>
  <c r="AG4330" i="1"/>
  <c r="AF4330" i="1"/>
  <c r="AE4330" i="1"/>
  <c r="AD4330" i="1"/>
  <c r="AC4330" i="1"/>
  <c r="AQ4324" i="1"/>
  <c r="AQ4322" i="1" s="1"/>
  <c r="AP4324" i="1"/>
  <c r="AP4322" i="1" s="1"/>
  <c r="AO4324" i="1"/>
  <c r="AO4322" i="1" s="1"/>
  <c r="AN4324" i="1"/>
  <c r="AN4322" i="1" s="1"/>
  <c r="AM4324" i="1"/>
  <c r="AM4322" i="1" s="1"/>
  <c r="AL4324" i="1"/>
  <c r="AL4322" i="1" s="1"/>
  <c r="AK4324" i="1"/>
  <c r="AK4322" i="1" s="1"/>
  <c r="AJ4324" i="1"/>
  <c r="AJ4322" i="1" s="1"/>
  <c r="AI4324" i="1"/>
  <c r="AG4324" i="1"/>
  <c r="AG4322" i="1" s="1"/>
  <c r="AF4324" i="1"/>
  <c r="AF4322" i="1" s="1"/>
  <c r="AE4324" i="1"/>
  <c r="AE4322" i="1" s="1"/>
  <c r="AD4324" i="1"/>
  <c r="AD4322" i="1" s="1"/>
  <c r="AC4324" i="1"/>
  <c r="AQ4307" i="1"/>
  <c r="AQ4306" i="1" s="1"/>
  <c r="AP4307" i="1"/>
  <c r="AP4306" i="1" s="1"/>
  <c r="AO4307" i="1"/>
  <c r="AO4306" i="1" s="1"/>
  <c r="AN4307" i="1"/>
  <c r="AN4306" i="1" s="1"/>
  <c r="AM4307" i="1"/>
  <c r="AM4306" i="1" s="1"/>
  <c r="AL4307" i="1"/>
  <c r="AL4306" i="1" s="1"/>
  <c r="AK4307" i="1"/>
  <c r="AK4306" i="1" s="1"/>
  <c r="AJ4307" i="1"/>
  <c r="AJ4306" i="1" s="1"/>
  <c r="AI4307" i="1"/>
  <c r="AG4307" i="1"/>
  <c r="AG4306" i="1" s="1"/>
  <c r="AF4307" i="1"/>
  <c r="AF4306" i="1" s="1"/>
  <c r="AE4307" i="1"/>
  <c r="AE4306" i="1" s="1"/>
  <c r="AD4307" i="1"/>
  <c r="AD4306" i="1" s="1"/>
  <c r="AC4307" i="1"/>
  <c r="AQ4302" i="1"/>
  <c r="AQ4301" i="1" s="1"/>
  <c r="AP4302" i="1"/>
  <c r="AP4301" i="1" s="1"/>
  <c r="AO4302" i="1"/>
  <c r="AO4301" i="1" s="1"/>
  <c r="AN4302" i="1"/>
  <c r="AN4301" i="1" s="1"/>
  <c r="AM4302" i="1"/>
  <c r="AM4301" i="1" s="1"/>
  <c r="AL4302" i="1"/>
  <c r="AL4301" i="1" s="1"/>
  <c r="AK4302" i="1"/>
  <c r="AK4301" i="1" s="1"/>
  <c r="AJ4302" i="1"/>
  <c r="AJ4301" i="1" s="1"/>
  <c r="AI4302" i="1"/>
  <c r="AG4302" i="1"/>
  <c r="AG4301" i="1" s="1"/>
  <c r="AF4302" i="1"/>
  <c r="AF4301" i="1" s="1"/>
  <c r="AE4302" i="1"/>
  <c r="AE4301" i="1" s="1"/>
  <c r="AD4302" i="1"/>
  <c r="AD4301" i="1" s="1"/>
  <c r="AC4302" i="1"/>
  <c r="AQ4297" i="1"/>
  <c r="AQ4288" i="1" s="1"/>
  <c r="AP4297" i="1"/>
  <c r="AP4288" i="1" s="1"/>
  <c r="AO4297" i="1"/>
  <c r="AO4288" i="1" s="1"/>
  <c r="AN4297" i="1"/>
  <c r="AN4288" i="1" s="1"/>
  <c r="AM4297" i="1"/>
  <c r="AM4288" i="1" s="1"/>
  <c r="AL4297" i="1"/>
  <c r="AL4288" i="1" s="1"/>
  <c r="AK4297" i="1"/>
  <c r="AK4288" i="1" s="1"/>
  <c r="AJ4297" i="1"/>
  <c r="AJ4288" i="1" s="1"/>
  <c r="AI4297" i="1"/>
  <c r="AG4297" i="1"/>
  <c r="AG4288" i="1" s="1"/>
  <c r="AF4297" i="1"/>
  <c r="AF4288" i="1" s="1"/>
  <c r="AE4297" i="1"/>
  <c r="AE4288" i="1" s="1"/>
  <c r="AD4297" i="1"/>
  <c r="AD4288" i="1" s="1"/>
  <c r="AC4297" i="1"/>
  <c r="AQ4286" i="1"/>
  <c r="AP4286" i="1"/>
  <c r="AO4286" i="1"/>
  <c r="AN4286" i="1"/>
  <c r="AM4286" i="1"/>
  <c r="AL4286" i="1"/>
  <c r="AK4286" i="1"/>
  <c r="AJ4286" i="1"/>
  <c r="AI4286" i="1"/>
  <c r="AG4286" i="1"/>
  <c r="AF4286" i="1"/>
  <c r="AE4286" i="1"/>
  <c r="AD4286" i="1"/>
  <c r="AC4286" i="1"/>
  <c r="AQ4280" i="1"/>
  <c r="AQ4278" i="1" s="1"/>
  <c r="AP4280" i="1"/>
  <c r="AP4278" i="1" s="1"/>
  <c r="AO4280" i="1"/>
  <c r="AO4278" i="1" s="1"/>
  <c r="AN4280" i="1"/>
  <c r="AN4278" i="1" s="1"/>
  <c r="AM4280" i="1"/>
  <c r="AM4278" i="1" s="1"/>
  <c r="AL4280" i="1"/>
  <c r="AL4278" i="1" s="1"/>
  <c r="AK4280" i="1"/>
  <c r="AK4278" i="1" s="1"/>
  <c r="AJ4280" i="1"/>
  <c r="AJ4278" i="1" s="1"/>
  <c r="AI4280" i="1"/>
  <c r="AG4280" i="1"/>
  <c r="AG4278" i="1" s="1"/>
  <c r="AF4280" i="1"/>
  <c r="AF4278" i="1" s="1"/>
  <c r="AE4280" i="1"/>
  <c r="AE4278" i="1" s="1"/>
  <c r="AD4280" i="1"/>
  <c r="AD4278" i="1" s="1"/>
  <c r="AC4280" i="1"/>
  <c r="AQ4264" i="1"/>
  <c r="AQ4263" i="1" s="1"/>
  <c r="AP4264" i="1"/>
  <c r="AP4263" i="1" s="1"/>
  <c r="AO4264" i="1"/>
  <c r="AO4263" i="1" s="1"/>
  <c r="AN4264" i="1"/>
  <c r="AN4263" i="1" s="1"/>
  <c r="AM4264" i="1"/>
  <c r="AM4263" i="1" s="1"/>
  <c r="AL4264" i="1"/>
  <c r="AL4263" i="1" s="1"/>
  <c r="AK4264" i="1"/>
  <c r="AK4263" i="1" s="1"/>
  <c r="AJ4264" i="1"/>
  <c r="AJ4263" i="1" s="1"/>
  <c r="AI4264" i="1"/>
  <c r="AG4264" i="1"/>
  <c r="AG4263" i="1" s="1"/>
  <c r="AF4264" i="1"/>
  <c r="AF4263" i="1" s="1"/>
  <c r="AE4264" i="1"/>
  <c r="AE4263" i="1" s="1"/>
  <c r="AD4264" i="1"/>
  <c r="AD4263" i="1" s="1"/>
  <c r="AC4264" i="1"/>
  <c r="AQ4260" i="1"/>
  <c r="AQ4259" i="1" s="1"/>
  <c r="AP4260" i="1"/>
  <c r="AP4259" i="1" s="1"/>
  <c r="AO4260" i="1"/>
  <c r="AO4259" i="1" s="1"/>
  <c r="AN4260" i="1"/>
  <c r="AN4259" i="1" s="1"/>
  <c r="AM4260" i="1"/>
  <c r="AM4259" i="1" s="1"/>
  <c r="AL4260" i="1"/>
  <c r="AL4259" i="1" s="1"/>
  <c r="AK4260" i="1"/>
  <c r="AK4259" i="1" s="1"/>
  <c r="AJ4260" i="1"/>
  <c r="AJ4259" i="1" s="1"/>
  <c r="AI4260" i="1"/>
  <c r="AG4260" i="1"/>
  <c r="AG4259" i="1" s="1"/>
  <c r="AF4260" i="1"/>
  <c r="AF4259" i="1" s="1"/>
  <c r="AE4260" i="1"/>
  <c r="AE4259" i="1" s="1"/>
  <c r="AD4260" i="1"/>
  <c r="AD4259" i="1" s="1"/>
  <c r="AC4260" i="1"/>
  <c r="AQ4254" i="1"/>
  <c r="AQ4245" i="1" s="1"/>
  <c r="AP4254" i="1"/>
  <c r="AP4245" i="1" s="1"/>
  <c r="AO4254" i="1"/>
  <c r="AO4245" i="1" s="1"/>
  <c r="AN4254" i="1"/>
  <c r="AN4245" i="1" s="1"/>
  <c r="AM4254" i="1"/>
  <c r="AM4245" i="1" s="1"/>
  <c r="AL4254" i="1"/>
  <c r="AL4245" i="1" s="1"/>
  <c r="AK4254" i="1"/>
  <c r="AK4245" i="1" s="1"/>
  <c r="AJ4254" i="1"/>
  <c r="AJ4245" i="1" s="1"/>
  <c r="AI4254" i="1"/>
  <c r="AG4254" i="1"/>
  <c r="AG4245" i="1" s="1"/>
  <c r="AF4254" i="1"/>
  <c r="AF4245" i="1" s="1"/>
  <c r="AE4254" i="1"/>
  <c r="AE4245" i="1" s="1"/>
  <c r="AD4254" i="1"/>
  <c r="AD4245" i="1" s="1"/>
  <c r="AC4254" i="1"/>
  <c r="AQ4243" i="1"/>
  <c r="AP4243" i="1"/>
  <c r="AO4243" i="1"/>
  <c r="AN4243" i="1"/>
  <c r="AM4243" i="1"/>
  <c r="AL4243" i="1"/>
  <c r="AK4243" i="1"/>
  <c r="AJ4243" i="1"/>
  <c r="AI4243" i="1"/>
  <c r="AG4243" i="1"/>
  <c r="AF4243" i="1"/>
  <c r="AE4243" i="1"/>
  <c r="AD4243" i="1"/>
  <c r="AC4243" i="1"/>
  <c r="AQ4237" i="1"/>
  <c r="AQ4235" i="1" s="1"/>
  <c r="AP4237" i="1"/>
  <c r="AP4235" i="1" s="1"/>
  <c r="AO4237" i="1"/>
  <c r="AO4235" i="1" s="1"/>
  <c r="AN4237" i="1"/>
  <c r="AN4235" i="1" s="1"/>
  <c r="AM4237" i="1"/>
  <c r="AM4235" i="1" s="1"/>
  <c r="AL4237" i="1"/>
  <c r="AL4235" i="1" s="1"/>
  <c r="AK4237" i="1"/>
  <c r="AK4235" i="1" s="1"/>
  <c r="AJ4237" i="1"/>
  <c r="AJ4235" i="1" s="1"/>
  <c r="AI4237" i="1"/>
  <c r="AG4237" i="1"/>
  <c r="AG4235" i="1" s="1"/>
  <c r="AF4237" i="1"/>
  <c r="AF4235" i="1" s="1"/>
  <c r="AE4237" i="1"/>
  <c r="AE4235" i="1" s="1"/>
  <c r="AD4237" i="1"/>
  <c r="AD4235" i="1" s="1"/>
  <c r="AC4237" i="1"/>
  <c r="AQ4218" i="1"/>
  <c r="AQ4217" i="1" s="1"/>
  <c r="AP4218" i="1"/>
  <c r="AP4217" i="1" s="1"/>
  <c r="AO4218" i="1"/>
  <c r="AO4217" i="1" s="1"/>
  <c r="AN4218" i="1"/>
  <c r="AN4217" i="1" s="1"/>
  <c r="AM4218" i="1"/>
  <c r="AM4217" i="1" s="1"/>
  <c r="AL4218" i="1"/>
  <c r="AL4217" i="1" s="1"/>
  <c r="AK4218" i="1"/>
  <c r="AK4217" i="1" s="1"/>
  <c r="AJ4218" i="1"/>
  <c r="AJ4217" i="1" s="1"/>
  <c r="AI4218" i="1"/>
  <c r="AG4218" i="1"/>
  <c r="AG4217" i="1" s="1"/>
  <c r="AF4218" i="1"/>
  <c r="AF4217" i="1" s="1"/>
  <c r="AE4218" i="1"/>
  <c r="AE4217" i="1" s="1"/>
  <c r="AD4218" i="1"/>
  <c r="AD4217" i="1" s="1"/>
  <c r="AC4218" i="1"/>
  <c r="AQ4213" i="1"/>
  <c r="AQ4212" i="1" s="1"/>
  <c r="AP4213" i="1"/>
  <c r="AP4212" i="1" s="1"/>
  <c r="AO4213" i="1"/>
  <c r="AO4212" i="1" s="1"/>
  <c r="AN4213" i="1"/>
  <c r="AN4212" i="1" s="1"/>
  <c r="AM4213" i="1"/>
  <c r="AM4212" i="1" s="1"/>
  <c r="AL4213" i="1"/>
  <c r="AL4212" i="1" s="1"/>
  <c r="AK4213" i="1"/>
  <c r="AK4212" i="1" s="1"/>
  <c r="AJ4213" i="1"/>
  <c r="AJ4212" i="1" s="1"/>
  <c r="AI4213" i="1"/>
  <c r="AG4213" i="1"/>
  <c r="AG4212" i="1" s="1"/>
  <c r="AF4213" i="1"/>
  <c r="AF4212" i="1" s="1"/>
  <c r="AE4213" i="1"/>
  <c r="AE4212" i="1" s="1"/>
  <c r="AD4213" i="1"/>
  <c r="AD4212" i="1" s="1"/>
  <c r="AC4213" i="1"/>
  <c r="AQ4208" i="1"/>
  <c r="AQ4199" i="1" s="1"/>
  <c r="AP4208" i="1"/>
  <c r="AP4199" i="1" s="1"/>
  <c r="AO4208" i="1"/>
  <c r="AO4199" i="1" s="1"/>
  <c r="AN4208" i="1"/>
  <c r="AN4199" i="1" s="1"/>
  <c r="AM4208" i="1"/>
  <c r="AM4199" i="1" s="1"/>
  <c r="AL4208" i="1"/>
  <c r="AL4199" i="1" s="1"/>
  <c r="AK4208" i="1"/>
  <c r="AK4199" i="1" s="1"/>
  <c r="AJ4208" i="1"/>
  <c r="AJ4199" i="1" s="1"/>
  <c r="AI4208" i="1"/>
  <c r="AG4208" i="1"/>
  <c r="AG4199" i="1" s="1"/>
  <c r="AF4208" i="1"/>
  <c r="AF4199" i="1" s="1"/>
  <c r="AE4208" i="1"/>
  <c r="AE4199" i="1" s="1"/>
  <c r="AD4208" i="1"/>
  <c r="AD4199" i="1" s="1"/>
  <c r="AC4208" i="1"/>
  <c r="AQ4197" i="1"/>
  <c r="AP4197" i="1"/>
  <c r="AO4197" i="1"/>
  <c r="AN4197" i="1"/>
  <c r="AM4197" i="1"/>
  <c r="AL4197" i="1"/>
  <c r="AK4197" i="1"/>
  <c r="AJ4197" i="1"/>
  <c r="AI4197" i="1"/>
  <c r="AG4197" i="1"/>
  <c r="AF4197" i="1"/>
  <c r="AE4197" i="1"/>
  <c r="AD4197" i="1"/>
  <c r="AC4197" i="1"/>
  <c r="AQ4191" i="1"/>
  <c r="AQ4189" i="1" s="1"/>
  <c r="AP4191" i="1"/>
  <c r="AP4189" i="1" s="1"/>
  <c r="AO4191" i="1"/>
  <c r="AO4189" i="1" s="1"/>
  <c r="AN4191" i="1"/>
  <c r="AN4189" i="1" s="1"/>
  <c r="AM4191" i="1"/>
  <c r="AM4189" i="1" s="1"/>
  <c r="AL4191" i="1"/>
  <c r="AL4189" i="1" s="1"/>
  <c r="AK4191" i="1"/>
  <c r="AK4189" i="1" s="1"/>
  <c r="AJ4191" i="1"/>
  <c r="AJ4189" i="1" s="1"/>
  <c r="AI4191" i="1"/>
  <c r="AG4191" i="1"/>
  <c r="AG4189" i="1" s="1"/>
  <c r="AF4191" i="1"/>
  <c r="AF4189" i="1" s="1"/>
  <c r="AE4191" i="1"/>
  <c r="AE4189" i="1" s="1"/>
  <c r="AD4191" i="1"/>
  <c r="AD4189" i="1" s="1"/>
  <c r="AC4191" i="1"/>
  <c r="AQ4174" i="1"/>
  <c r="AQ4173" i="1" s="1"/>
  <c r="AP4174" i="1"/>
  <c r="AP4173" i="1" s="1"/>
  <c r="AO4174" i="1"/>
  <c r="AO4173" i="1" s="1"/>
  <c r="AN4174" i="1"/>
  <c r="AN4173" i="1" s="1"/>
  <c r="AM4174" i="1"/>
  <c r="AM4173" i="1" s="1"/>
  <c r="AL4174" i="1"/>
  <c r="AL4173" i="1" s="1"/>
  <c r="AK4174" i="1"/>
  <c r="AK4173" i="1" s="1"/>
  <c r="AJ4174" i="1"/>
  <c r="AJ4173" i="1" s="1"/>
  <c r="AI4174" i="1"/>
  <c r="AG4174" i="1"/>
  <c r="AG4173" i="1" s="1"/>
  <c r="AF4174" i="1"/>
  <c r="AF4173" i="1" s="1"/>
  <c r="AE4174" i="1"/>
  <c r="AE4173" i="1" s="1"/>
  <c r="AD4174" i="1"/>
  <c r="AD4173" i="1" s="1"/>
  <c r="AC4174" i="1"/>
  <c r="AQ4169" i="1"/>
  <c r="AQ4168" i="1" s="1"/>
  <c r="AP4169" i="1"/>
  <c r="AP4168" i="1" s="1"/>
  <c r="AO4169" i="1"/>
  <c r="AO4168" i="1" s="1"/>
  <c r="AN4169" i="1"/>
  <c r="AN4168" i="1" s="1"/>
  <c r="AM4169" i="1"/>
  <c r="AM4168" i="1" s="1"/>
  <c r="AL4169" i="1"/>
  <c r="AL4168" i="1" s="1"/>
  <c r="AK4169" i="1"/>
  <c r="AK4168" i="1" s="1"/>
  <c r="AJ4169" i="1"/>
  <c r="AJ4168" i="1" s="1"/>
  <c r="AI4169" i="1"/>
  <c r="AG4169" i="1"/>
  <c r="AG4168" i="1" s="1"/>
  <c r="AF4169" i="1"/>
  <c r="AF4168" i="1" s="1"/>
  <c r="AE4169" i="1"/>
  <c r="AE4168" i="1" s="1"/>
  <c r="AD4169" i="1"/>
  <c r="AD4168" i="1" s="1"/>
  <c r="AC4169" i="1"/>
  <c r="AQ4164" i="1"/>
  <c r="AQ4155" i="1" s="1"/>
  <c r="AP4164" i="1"/>
  <c r="AP4155" i="1" s="1"/>
  <c r="AO4164" i="1"/>
  <c r="AO4155" i="1" s="1"/>
  <c r="AN4164" i="1"/>
  <c r="AN4155" i="1" s="1"/>
  <c r="AM4164" i="1"/>
  <c r="AM4155" i="1" s="1"/>
  <c r="AL4164" i="1"/>
  <c r="AL4155" i="1" s="1"/>
  <c r="AK4164" i="1"/>
  <c r="AK4155" i="1" s="1"/>
  <c r="AJ4164" i="1"/>
  <c r="AJ4155" i="1" s="1"/>
  <c r="AI4164" i="1"/>
  <c r="AG4164" i="1"/>
  <c r="AG4155" i="1" s="1"/>
  <c r="AF4164" i="1"/>
  <c r="AF4155" i="1" s="1"/>
  <c r="AE4164" i="1"/>
  <c r="AE4155" i="1" s="1"/>
  <c r="AD4164" i="1"/>
  <c r="AD4155" i="1" s="1"/>
  <c r="AC4164" i="1"/>
  <c r="AQ4153" i="1"/>
  <c r="AP4153" i="1"/>
  <c r="AO4153" i="1"/>
  <c r="AN4153" i="1"/>
  <c r="AM4153" i="1"/>
  <c r="AL4153" i="1"/>
  <c r="AK4153" i="1"/>
  <c r="AJ4153" i="1"/>
  <c r="AI4153" i="1"/>
  <c r="AG4153" i="1"/>
  <c r="AF4153" i="1"/>
  <c r="AE4153" i="1"/>
  <c r="AD4153" i="1"/>
  <c r="AC4153" i="1"/>
  <c r="AQ4147" i="1"/>
  <c r="AQ4145" i="1" s="1"/>
  <c r="AP4147" i="1"/>
  <c r="AP4145" i="1" s="1"/>
  <c r="AO4147" i="1"/>
  <c r="AO4145" i="1" s="1"/>
  <c r="AN4147" i="1"/>
  <c r="AN4145" i="1" s="1"/>
  <c r="AM4147" i="1"/>
  <c r="AM4145" i="1" s="1"/>
  <c r="AL4147" i="1"/>
  <c r="AL4145" i="1" s="1"/>
  <c r="AK4147" i="1"/>
  <c r="AK4145" i="1" s="1"/>
  <c r="AJ4147" i="1"/>
  <c r="AJ4145" i="1" s="1"/>
  <c r="AI4147" i="1"/>
  <c r="AG4147" i="1"/>
  <c r="AG4145" i="1" s="1"/>
  <c r="AF4147" i="1"/>
  <c r="AF4145" i="1" s="1"/>
  <c r="AE4147" i="1"/>
  <c r="AE4145" i="1" s="1"/>
  <c r="AD4147" i="1"/>
  <c r="AD4145" i="1" s="1"/>
  <c r="AC4147" i="1"/>
  <c r="AQ4129" i="1"/>
  <c r="AQ4128" i="1" s="1"/>
  <c r="AP4129" i="1"/>
  <c r="AP4128" i="1" s="1"/>
  <c r="AO4129" i="1"/>
  <c r="AO4128" i="1" s="1"/>
  <c r="AN4129" i="1"/>
  <c r="AN4128" i="1" s="1"/>
  <c r="AM4129" i="1"/>
  <c r="AM4128" i="1" s="1"/>
  <c r="AL4129" i="1"/>
  <c r="AL4128" i="1" s="1"/>
  <c r="AK4129" i="1"/>
  <c r="AK4128" i="1" s="1"/>
  <c r="AJ4129" i="1"/>
  <c r="AJ4128" i="1" s="1"/>
  <c r="AI4129" i="1"/>
  <c r="AG4129" i="1"/>
  <c r="AG4128" i="1" s="1"/>
  <c r="AF4129" i="1"/>
  <c r="AF4128" i="1" s="1"/>
  <c r="AE4129" i="1"/>
  <c r="AE4128" i="1" s="1"/>
  <c r="AD4129" i="1"/>
  <c r="AD4128" i="1" s="1"/>
  <c r="AC4129" i="1"/>
  <c r="AQ4124" i="1"/>
  <c r="AQ4123" i="1" s="1"/>
  <c r="AP4124" i="1"/>
  <c r="AP4123" i="1" s="1"/>
  <c r="AO4124" i="1"/>
  <c r="AO4123" i="1" s="1"/>
  <c r="AN4124" i="1"/>
  <c r="AN4123" i="1" s="1"/>
  <c r="AM4124" i="1"/>
  <c r="AM4123" i="1" s="1"/>
  <c r="AL4124" i="1"/>
  <c r="AL4123" i="1" s="1"/>
  <c r="AK4124" i="1"/>
  <c r="AK4123" i="1" s="1"/>
  <c r="AJ4124" i="1"/>
  <c r="AJ4123" i="1" s="1"/>
  <c r="AI4124" i="1"/>
  <c r="AG4124" i="1"/>
  <c r="AG4123" i="1" s="1"/>
  <c r="AF4124" i="1"/>
  <c r="AF4123" i="1" s="1"/>
  <c r="AE4124" i="1"/>
  <c r="AE4123" i="1" s="1"/>
  <c r="AD4124" i="1"/>
  <c r="AD4123" i="1" s="1"/>
  <c r="AC4124" i="1"/>
  <c r="AQ4118" i="1"/>
  <c r="AQ4109" i="1" s="1"/>
  <c r="AP4118" i="1"/>
  <c r="AP4109" i="1" s="1"/>
  <c r="AO4118" i="1"/>
  <c r="AO4109" i="1" s="1"/>
  <c r="AN4118" i="1"/>
  <c r="AN4109" i="1" s="1"/>
  <c r="AM4118" i="1"/>
  <c r="AM4109" i="1" s="1"/>
  <c r="AL4118" i="1"/>
  <c r="AL4109" i="1" s="1"/>
  <c r="AK4118" i="1"/>
  <c r="AK4109" i="1" s="1"/>
  <c r="AJ4118" i="1"/>
  <c r="AJ4109" i="1" s="1"/>
  <c r="AI4118" i="1"/>
  <c r="AG4118" i="1"/>
  <c r="AG4109" i="1" s="1"/>
  <c r="AF4118" i="1"/>
  <c r="AF4109" i="1" s="1"/>
  <c r="AE4118" i="1"/>
  <c r="AE4109" i="1" s="1"/>
  <c r="AD4118" i="1"/>
  <c r="AD4109" i="1" s="1"/>
  <c r="AC4118" i="1"/>
  <c r="AQ4107" i="1"/>
  <c r="AP4107" i="1"/>
  <c r="AO4107" i="1"/>
  <c r="AN4107" i="1"/>
  <c r="AM4107" i="1"/>
  <c r="AL4107" i="1"/>
  <c r="AK4107" i="1"/>
  <c r="AJ4107" i="1"/>
  <c r="AI4107" i="1"/>
  <c r="AG4107" i="1"/>
  <c r="AF4107" i="1"/>
  <c r="AE4107" i="1"/>
  <c r="AD4107" i="1"/>
  <c r="AC4107" i="1"/>
  <c r="AQ4101" i="1"/>
  <c r="AQ4099" i="1" s="1"/>
  <c r="AP4101" i="1"/>
  <c r="AP4099" i="1" s="1"/>
  <c r="AO4101" i="1"/>
  <c r="AO4099" i="1" s="1"/>
  <c r="AN4101" i="1"/>
  <c r="AN4099" i="1" s="1"/>
  <c r="AM4101" i="1"/>
  <c r="AM4099" i="1" s="1"/>
  <c r="AL4101" i="1"/>
  <c r="AL4099" i="1" s="1"/>
  <c r="AK4101" i="1"/>
  <c r="AK4099" i="1" s="1"/>
  <c r="AJ4101" i="1"/>
  <c r="AJ4099" i="1" s="1"/>
  <c r="AI4101" i="1"/>
  <c r="AG4101" i="1"/>
  <c r="AG4099" i="1" s="1"/>
  <c r="AF4101" i="1"/>
  <c r="AF4099" i="1" s="1"/>
  <c r="AE4101" i="1"/>
  <c r="AE4099" i="1" s="1"/>
  <c r="AD4101" i="1"/>
  <c r="AD4099" i="1" s="1"/>
  <c r="AC4101" i="1"/>
  <c r="AQ4086" i="1"/>
  <c r="AQ3360" i="1" s="1"/>
  <c r="AP4086" i="1"/>
  <c r="AP3360" i="1" s="1"/>
  <c r="AO4086" i="1"/>
  <c r="AN4086" i="1"/>
  <c r="AN3360" i="1" s="1"/>
  <c r="AM4086" i="1"/>
  <c r="AL4086" i="1"/>
  <c r="AL3360" i="1" s="1"/>
  <c r="AK4086" i="1"/>
  <c r="AK3360" i="1" s="1"/>
  <c r="AJ4086" i="1"/>
  <c r="AI4086" i="1"/>
  <c r="AI3360" i="1" s="1"/>
  <c r="AG4086" i="1"/>
  <c r="AF4086" i="1"/>
  <c r="AF3360" i="1" s="1"/>
  <c r="AE4086" i="1"/>
  <c r="AE3360" i="1" s="1"/>
  <c r="AD4086" i="1"/>
  <c r="AD3360" i="1" s="1"/>
  <c r="AC4086" i="1"/>
  <c r="AC3360" i="1" s="1"/>
  <c r="AQ4078" i="1"/>
  <c r="AQ4077" i="1" s="1"/>
  <c r="AP4078" i="1"/>
  <c r="AP4077" i="1" s="1"/>
  <c r="AO4078" i="1"/>
  <c r="AO4077" i="1" s="1"/>
  <c r="AN4078" i="1"/>
  <c r="AN4077" i="1" s="1"/>
  <c r="AM4078" i="1"/>
  <c r="AM4077" i="1" s="1"/>
  <c r="AL4078" i="1"/>
  <c r="AL4077" i="1" s="1"/>
  <c r="AK4078" i="1"/>
  <c r="AK4077" i="1" s="1"/>
  <c r="AJ4078" i="1"/>
  <c r="AJ4077" i="1" s="1"/>
  <c r="AI4078" i="1"/>
  <c r="AG4078" i="1"/>
  <c r="AG4077" i="1" s="1"/>
  <c r="AF4078" i="1"/>
  <c r="AF4077" i="1" s="1"/>
  <c r="AE4078" i="1"/>
  <c r="AE4077" i="1" s="1"/>
  <c r="AD4078" i="1"/>
  <c r="AD4077" i="1" s="1"/>
  <c r="AC4078" i="1"/>
  <c r="AQ4072" i="1"/>
  <c r="AQ4063" i="1" s="1"/>
  <c r="AP4072" i="1"/>
  <c r="AP4063" i="1" s="1"/>
  <c r="AO4072" i="1"/>
  <c r="AO4063" i="1" s="1"/>
  <c r="AN4072" i="1"/>
  <c r="AN4063" i="1" s="1"/>
  <c r="AM4072" i="1"/>
  <c r="AM4063" i="1" s="1"/>
  <c r="AL4072" i="1"/>
  <c r="AL4063" i="1" s="1"/>
  <c r="AK4072" i="1"/>
  <c r="AK4063" i="1" s="1"/>
  <c r="AJ4072" i="1"/>
  <c r="AJ4063" i="1" s="1"/>
  <c r="AI4072" i="1"/>
  <c r="AG4072" i="1"/>
  <c r="AG4063" i="1" s="1"/>
  <c r="AF4072" i="1"/>
  <c r="AF4063" i="1" s="1"/>
  <c r="AE4072" i="1"/>
  <c r="AE4063" i="1" s="1"/>
  <c r="AD4072" i="1"/>
  <c r="AD4063" i="1" s="1"/>
  <c r="AC4072" i="1"/>
  <c r="AQ4061" i="1"/>
  <c r="AP4061" i="1"/>
  <c r="AO4061" i="1"/>
  <c r="AN4061" i="1"/>
  <c r="AM4061" i="1"/>
  <c r="AL4061" i="1"/>
  <c r="AK4061" i="1"/>
  <c r="AJ4061" i="1"/>
  <c r="AI4061" i="1"/>
  <c r="AG4061" i="1"/>
  <c r="AF4061" i="1"/>
  <c r="AE4061" i="1"/>
  <c r="AD4061" i="1"/>
  <c r="AC4061" i="1"/>
  <c r="AQ4055" i="1"/>
  <c r="AQ4053" i="1" s="1"/>
  <c r="AP4055" i="1"/>
  <c r="AP4053" i="1" s="1"/>
  <c r="AO4055" i="1"/>
  <c r="AO4053" i="1" s="1"/>
  <c r="AN4055" i="1"/>
  <c r="AN4053" i="1" s="1"/>
  <c r="AM4055" i="1"/>
  <c r="AM4053" i="1" s="1"/>
  <c r="AL4055" i="1"/>
  <c r="AL4053" i="1" s="1"/>
  <c r="AK4055" i="1"/>
  <c r="AK4053" i="1" s="1"/>
  <c r="AJ4055" i="1"/>
  <c r="AJ4053" i="1" s="1"/>
  <c r="AI4055" i="1"/>
  <c r="AG4055" i="1"/>
  <c r="AG4053" i="1" s="1"/>
  <c r="AF4055" i="1"/>
  <c r="AF4053" i="1" s="1"/>
  <c r="AE4055" i="1"/>
  <c r="AE4053" i="1" s="1"/>
  <c r="AD4055" i="1"/>
  <c r="AD4053" i="1" s="1"/>
  <c r="AC4055" i="1"/>
  <c r="AQ4039" i="1"/>
  <c r="AQ4038" i="1" s="1"/>
  <c r="AQ4041" i="1" s="1"/>
  <c r="AQ4045" i="1" s="1"/>
  <c r="AQ4046" i="1" s="1"/>
  <c r="AP4039" i="1"/>
  <c r="AP4038" i="1" s="1"/>
  <c r="AP4041" i="1" s="1"/>
  <c r="AP4045" i="1" s="1"/>
  <c r="AP4046" i="1" s="1"/>
  <c r="AO4039" i="1"/>
  <c r="AO4038" i="1" s="1"/>
  <c r="AO4041" i="1" s="1"/>
  <c r="AO4045" i="1" s="1"/>
  <c r="AO4046" i="1" s="1"/>
  <c r="AN4039" i="1"/>
  <c r="AN4038" i="1" s="1"/>
  <c r="AN4041" i="1" s="1"/>
  <c r="AN4045" i="1" s="1"/>
  <c r="AN4046" i="1" s="1"/>
  <c r="AM4039" i="1"/>
  <c r="AM4038" i="1" s="1"/>
  <c r="AM4041" i="1" s="1"/>
  <c r="AM4045" i="1" s="1"/>
  <c r="AM4046" i="1" s="1"/>
  <c r="AL4039" i="1"/>
  <c r="AL4038" i="1" s="1"/>
  <c r="AL4041" i="1" s="1"/>
  <c r="AL4045" i="1" s="1"/>
  <c r="AL4046" i="1" s="1"/>
  <c r="AK4039" i="1"/>
  <c r="AK4038" i="1" s="1"/>
  <c r="AK4041" i="1" s="1"/>
  <c r="AK4045" i="1" s="1"/>
  <c r="AK4046" i="1" s="1"/>
  <c r="AJ4039" i="1"/>
  <c r="AJ4038" i="1" s="1"/>
  <c r="AJ4041" i="1" s="1"/>
  <c r="AJ4045" i="1" s="1"/>
  <c r="AJ4046" i="1" s="1"/>
  <c r="AI4039" i="1"/>
  <c r="AG4039" i="1"/>
  <c r="AG4038" i="1" s="1"/>
  <c r="AG4041" i="1" s="1"/>
  <c r="AG4045" i="1" s="1"/>
  <c r="AG4046" i="1" s="1"/>
  <c r="AF4039" i="1"/>
  <c r="AF4038" i="1" s="1"/>
  <c r="AF4041" i="1" s="1"/>
  <c r="AF4045" i="1" s="1"/>
  <c r="AF4046" i="1" s="1"/>
  <c r="AE4039" i="1"/>
  <c r="AE4038" i="1" s="1"/>
  <c r="AE4041" i="1" s="1"/>
  <c r="AE4045" i="1" s="1"/>
  <c r="AE4046" i="1" s="1"/>
  <c r="AD4039" i="1"/>
  <c r="AD4038" i="1" s="1"/>
  <c r="AD4041" i="1" s="1"/>
  <c r="AD4045" i="1" s="1"/>
  <c r="AD4046" i="1" s="1"/>
  <c r="AC4039" i="1"/>
  <c r="AQ4023" i="1"/>
  <c r="AQ4022" i="1" s="1"/>
  <c r="AP4023" i="1"/>
  <c r="AP4022" i="1" s="1"/>
  <c r="AO4023" i="1"/>
  <c r="AO4022" i="1" s="1"/>
  <c r="AN4023" i="1"/>
  <c r="AN4022" i="1" s="1"/>
  <c r="AM4023" i="1"/>
  <c r="AM4022" i="1" s="1"/>
  <c r="AL4023" i="1"/>
  <c r="AL4022" i="1" s="1"/>
  <c r="AK4023" i="1"/>
  <c r="AK4022" i="1" s="1"/>
  <c r="AJ4023" i="1"/>
  <c r="AJ4022" i="1" s="1"/>
  <c r="AI4023" i="1"/>
  <c r="AG4023" i="1"/>
  <c r="AG4022" i="1" s="1"/>
  <c r="AF4023" i="1"/>
  <c r="AF4022" i="1" s="1"/>
  <c r="AE4023" i="1"/>
  <c r="AE4022" i="1" s="1"/>
  <c r="AD4023" i="1"/>
  <c r="AD4022" i="1" s="1"/>
  <c r="AC4023" i="1"/>
  <c r="AQ4019" i="1"/>
  <c r="AQ4018" i="1" s="1"/>
  <c r="AP4019" i="1"/>
  <c r="AP4018" i="1" s="1"/>
  <c r="AO4019" i="1"/>
  <c r="AO4018" i="1" s="1"/>
  <c r="AN4019" i="1"/>
  <c r="AN4018" i="1" s="1"/>
  <c r="AM4019" i="1"/>
  <c r="AM4018" i="1" s="1"/>
  <c r="AL4019" i="1"/>
  <c r="AL4018" i="1" s="1"/>
  <c r="AK4019" i="1"/>
  <c r="AK4018" i="1" s="1"/>
  <c r="AJ4019" i="1"/>
  <c r="AJ4018" i="1" s="1"/>
  <c r="AI4019" i="1"/>
  <c r="AG4019" i="1"/>
  <c r="AG4018" i="1" s="1"/>
  <c r="AF4019" i="1"/>
  <c r="AF4018" i="1" s="1"/>
  <c r="AE4019" i="1"/>
  <c r="AE4018" i="1" s="1"/>
  <c r="AD4019" i="1"/>
  <c r="AD4018" i="1" s="1"/>
  <c r="AC4019" i="1"/>
  <c r="AQ4014" i="1"/>
  <c r="AQ4005" i="1" s="1"/>
  <c r="AP4014" i="1"/>
  <c r="AP4005" i="1" s="1"/>
  <c r="AO4014" i="1"/>
  <c r="AO4005" i="1" s="1"/>
  <c r="AN4014" i="1"/>
  <c r="AN4005" i="1" s="1"/>
  <c r="AM4014" i="1"/>
  <c r="AM4005" i="1" s="1"/>
  <c r="AL4014" i="1"/>
  <c r="AL4005" i="1" s="1"/>
  <c r="AK4014" i="1"/>
  <c r="AK4005" i="1" s="1"/>
  <c r="AJ4014" i="1"/>
  <c r="AJ4005" i="1" s="1"/>
  <c r="AI4014" i="1"/>
  <c r="AG4014" i="1"/>
  <c r="AG4005" i="1" s="1"/>
  <c r="AF4014" i="1"/>
  <c r="AF4005" i="1" s="1"/>
  <c r="AE4014" i="1"/>
  <c r="AE4005" i="1" s="1"/>
  <c r="AD4014" i="1"/>
  <c r="AD4005" i="1" s="1"/>
  <c r="AC4014" i="1"/>
  <c r="AQ4003" i="1"/>
  <c r="AP4003" i="1"/>
  <c r="AO4003" i="1"/>
  <c r="AN4003" i="1"/>
  <c r="AM4003" i="1"/>
  <c r="AL4003" i="1"/>
  <c r="AK4003" i="1"/>
  <c r="AJ4003" i="1"/>
  <c r="AI4003" i="1"/>
  <c r="AG4003" i="1"/>
  <c r="AF4003" i="1"/>
  <c r="AE4003" i="1"/>
  <c r="AD4003" i="1"/>
  <c r="AC4003" i="1"/>
  <c r="AQ3997" i="1"/>
  <c r="AQ3995" i="1" s="1"/>
  <c r="AP3997" i="1"/>
  <c r="AP3995" i="1" s="1"/>
  <c r="AO3997" i="1"/>
  <c r="AO3995" i="1" s="1"/>
  <c r="AN3997" i="1"/>
  <c r="AN3995" i="1" s="1"/>
  <c r="AM3997" i="1"/>
  <c r="AM3995" i="1" s="1"/>
  <c r="AL3997" i="1"/>
  <c r="AL3995" i="1" s="1"/>
  <c r="AK3997" i="1"/>
  <c r="AK3995" i="1" s="1"/>
  <c r="AJ3997" i="1"/>
  <c r="AJ3995" i="1" s="1"/>
  <c r="AI3997" i="1"/>
  <c r="AG3997" i="1"/>
  <c r="AG3995" i="1" s="1"/>
  <c r="AF3997" i="1"/>
  <c r="AF3995" i="1" s="1"/>
  <c r="AE3997" i="1"/>
  <c r="AE3995" i="1" s="1"/>
  <c r="AD3997" i="1"/>
  <c r="AD3995" i="1" s="1"/>
  <c r="AC3997" i="1"/>
  <c r="AQ3980" i="1"/>
  <c r="AQ3979" i="1" s="1"/>
  <c r="AP3980" i="1"/>
  <c r="AP3979" i="1" s="1"/>
  <c r="AO3980" i="1"/>
  <c r="AO3979" i="1" s="1"/>
  <c r="AN3980" i="1"/>
  <c r="AN3979" i="1" s="1"/>
  <c r="AM3980" i="1"/>
  <c r="AM3979" i="1" s="1"/>
  <c r="AL3980" i="1"/>
  <c r="AL3979" i="1" s="1"/>
  <c r="AK3980" i="1"/>
  <c r="AK3979" i="1" s="1"/>
  <c r="AJ3980" i="1"/>
  <c r="AJ3979" i="1" s="1"/>
  <c r="AI3980" i="1"/>
  <c r="AG3980" i="1"/>
  <c r="AG3979" i="1" s="1"/>
  <c r="AF3980" i="1"/>
  <c r="AF3979" i="1" s="1"/>
  <c r="AE3980" i="1"/>
  <c r="AE3979" i="1" s="1"/>
  <c r="AD3980" i="1"/>
  <c r="AD3979" i="1" s="1"/>
  <c r="AC3980" i="1"/>
  <c r="AQ3975" i="1"/>
  <c r="AQ3974" i="1" s="1"/>
  <c r="AP3975" i="1"/>
  <c r="AP3974" i="1" s="1"/>
  <c r="AO3975" i="1"/>
  <c r="AO3974" i="1" s="1"/>
  <c r="AN3975" i="1"/>
  <c r="AN3974" i="1" s="1"/>
  <c r="AM3975" i="1"/>
  <c r="AM3974" i="1" s="1"/>
  <c r="AL3975" i="1"/>
  <c r="AL3974" i="1" s="1"/>
  <c r="AK3975" i="1"/>
  <c r="AK3974" i="1" s="1"/>
  <c r="AJ3975" i="1"/>
  <c r="AJ3974" i="1" s="1"/>
  <c r="AI3975" i="1"/>
  <c r="AG3975" i="1"/>
  <c r="AG3974" i="1" s="1"/>
  <c r="AF3975" i="1"/>
  <c r="AF3974" i="1" s="1"/>
  <c r="AE3975" i="1"/>
  <c r="AE3974" i="1" s="1"/>
  <c r="AD3975" i="1"/>
  <c r="AD3974" i="1" s="1"/>
  <c r="AC3975" i="1"/>
  <c r="AQ3970" i="1"/>
  <c r="AQ3961" i="1" s="1"/>
  <c r="AP3970" i="1"/>
  <c r="AP3961" i="1" s="1"/>
  <c r="AO3970" i="1"/>
  <c r="AO3961" i="1" s="1"/>
  <c r="AN3970" i="1"/>
  <c r="AN3961" i="1" s="1"/>
  <c r="AM3970" i="1"/>
  <c r="AM3961" i="1" s="1"/>
  <c r="AL3970" i="1"/>
  <c r="AL3961" i="1" s="1"/>
  <c r="AK3970" i="1"/>
  <c r="AK3961" i="1" s="1"/>
  <c r="AJ3970" i="1"/>
  <c r="AJ3961" i="1" s="1"/>
  <c r="AI3970" i="1"/>
  <c r="AG3970" i="1"/>
  <c r="AG3961" i="1" s="1"/>
  <c r="AF3970" i="1"/>
  <c r="AF3961" i="1" s="1"/>
  <c r="AE3970" i="1"/>
  <c r="AE3961" i="1" s="1"/>
  <c r="AD3970" i="1"/>
  <c r="AD3961" i="1" s="1"/>
  <c r="AC3970" i="1"/>
  <c r="AQ3959" i="1"/>
  <c r="AP3959" i="1"/>
  <c r="AO3959" i="1"/>
  <c r="AN3959" i="1"/>
  <c r="AM3959" i="1"/>
  <c r="AL3959" i="1"/>
  <c r="AK3959" i="1"/>
  <c r="AJ3959" i="1"/>
  <c r="AI3959" i="1"/>
  <c r="AG3959" i="1"/>
  <c r="AF3959" i="1"/>
  <c r="AE3959" i="1"/>
  <c r="AD3959" i="1"/>
  <c r="AC3959" i="1"/>
  <c r="AQ3953" i="1"/>
  <c r="AQ3951" i="1" s="1"/>
  <c r="AP3953" i="1"/>
  <c r="AP3951" i="1" s="1"/>
  <c r="AO3953" i="1"/>
  <c r="AO3951" i="1" s="1"/>
  <c r="AN3953" i="1"/>
  <c r="AN3951" i="1" s="1"/>
  <c r="AM3953" i="1"/>
  <c r="AM3951" i="1" s="1"/>
  <c r="AL3953" i="1"/>
  <c r="AL3951" i="1" s="1"/>
  <c r="AK3953" i="1"/>
  <c r="AK3951" i="1" s="1"/>
  <c r="AJ3953" i="1"/>
  <c r="AJ3951" i="1" s="1"/>
  <c r="AI3953" i="1"/>
  <c r="AG3953" i="1"/>
  <c r="AG3951" i="1" s="1"/>
  <c r="AF3953" i="1"/>
  <c r="AF3951" i="1" s="1"/>
  <c r="AE3953" i="1"/>
  <c r="AE3951" i="1" s="1"/>
  <c r="AD3953" i="1"/>
  <c r="AD3951" i="1" s="1"/>
  <c r="AC3953" i="1"/>
  <c r="AQ3937" i="1"/>
  <c r="AQ3936" i="1" s="1"/>
  <c r="AP3937" i="1"/>
  <c r="AP3936" i="1" s="1"/>
  <c r="AO3937" i="1"/>
  <c r="AO3936" i="1" s="1"/>
  <c r="AN3937" i="1"/>
  <c r="AN3936" i="1" s="1"/>
  <c r="AM3937" i="1"/>
  <c r="AM3936" i="1" s="1"/>
  <c r="AL3937" i="1"/>
  <c r="AL3936" i="1" s="1"/>
  <c r="AK3937" i="1"/>
  <c r="AK3936" i="1" s="1"/>
  <c r="AJ3937" i="1"/>
  <c r="AJ3936" i="1" s="1"/>
  <c r="AI3937" i="1"/>
  <c r="AG3937" i="1"/>
  <c r="AG3936" i="1" s="1"/>
  <c r="AF3937" i="1"/>
  <c r="AF3936" i="1" s="1"/>
  <c r="AE3937" i="1"/>
  <c r="AE3936" i="1" s="1"/>
  <c r="AD3937" i="1"/>
  <c r="AD3936" i="1" s="1"/>
  <c r="AC3937" i="1"/>
  <c r="AQ3932" i="1"/>
  <c r="AP3932" i="1"/>
  <c r="AO3932" i="1"/>
  <c r="AN3932" i="1"/>
  <c r="AM3932" i="1"/>
  <c r="AL3932" i="1"/>
  <c r="AK3932" i="1"/>
  <c r="AJ3932" i="1"/>
  <c r="AG3932" i="1"/>
  <c r="AF3932" i="1"/>
  <c r="AE3932" i="1"/>
  <c r="AD3932" i="1"/>
  <c r="AQ3929" i="1"/>
  <c r="AQ3928" i="1" s="1"/>
  <c r="AP3929" i="1"/>
  <c r="AP3928" i="1" s="1"/>
  <c r="AO3929" i="1"/>
  <c r="AO3928" i="1" s="1"/>
  <c r="AN3929" i="1"/>
  <c r="AN3928" i="1" s="1"/>
  <c r="AM3929" i="1"/>
  <c r="AM3928" i="1" s="1"/>
  <c r="AL3929" i="1"/>
  <c r="AL3928" i="1" s="1"/>
  <c r="AK3929" i="1"/>
  <c r="AK3928" i="1" s="1"/>
  <c r="AJ3929" i="1"/>
  <c r="AJ3928" i="1" s="1"/>
  <c r="AI3929" i="1"/>
  <c r="AG3929" i="1"/>
  <c r="AG3928" i="1" s="1"/>
  <c r="AF3929" i="1"/>
  <c r="AF3928" i="1" s="1"/>
  <c r="AE3929" i="1"/>
  <c r="AE3928" i="1" s="1"/>
  <c r="AD3929" i="1"/>
  <c r="AD3928" i="1" s="1"/>
  <c r="AC3929" i="1"/>
  <c r="AQ3924" i="1"/>
  <c r="AQ3916" i="1" s="1"/>
  <c r="AP3924" i="1"/>
  <c r="AP3916" i="1" s="1"/>
  <c r="AO3924" i="1"/>
  <c r="AO3916" i="1" s="1"/>
  <c r="AN3924" i="1"/>
  <c r="AN3916" i="1" s="1"/>
  <c r="AM3924" i="1"/>
  <c r="AM3916" i="1" s="1"/>
  <c r="AL3924" i="1"/>
  <c r="AL3916" i="1" s="1"/>
  <c r="AK3924" i="1"/>
  <c r="AK3916" i="1" s="1"/>
  <c r="AJ3924" i="1"/>
  <c r="AJ3916" i="1" s="1"/>
  <c r="AI3924" i="1"/>
  <c r="AG3924" i="1"/>
  <c r="AG3916" i="1" s="1"/>
  <c r="AF3924" i="1"/>
  <c r="AF3916" i="1" s="1"/>
  <c r="AE3924" i="1"/>
  <c r="AE3916" i="1" s="1"/>
  <c r="AD3924" i="1"/>
  <c r="AD3916" i="1" s="1"/>
  <c r="AC3924" i="1"/>
  <c r="AQ3914" i="1"/>
  <c r="AP3914" i="1"/>
  <c r="AO3914" i="1"/>
  <c r="AN3914" i="1"/>
  <c r="AM3914" i="1"/>
  <c r="AL3914" i="1"/>
  <c r="AK3914" i="1"/>
  <c r="AJ3914" i="1"/>
  <c r="AI3914" i="1"/>
  <c r="AG3914" i="1"/>
  <c r="AF3914" i="1"/>
  <c r="AE3914" i="1"/>
  <c r="AD3914" i="1"/>
  <c r="AC3914" i="1"/>
  <c r="AQ3908" i="1"/>
  <c r="AQ3906" i="1" s="1"/>
  <c r="AP3908" i="1"/>
  <c r="AP3906" i="1" s="1"/>
  <c r="AO3908" i="1"/>
  <c r="AO3906" i="1" s="1"/>
  <c r="AN3908" i="1"/>
  <c r="AN3906" i="1" s="1"/>
  <c r="AM3908" i="1"/>
  <c r="AM3906" i="1" s="1"/>
  <c r="AL3908" i="1"/>
  <c r="AL3906" i="1" s="1"/>
  <c r="AK3908" i="1"/>
  <c r="AK3906" i="1" s="1"/>
  <c r="AJ3908" i="1"/>
  <c r="AJ3906" i="1" s="1"/>
  <c r="AI3908" i="1"/>
  <c r="AG3908" i="1"/>
  <c r="AG3906" i="1" s="1"/>
  <c r="AF3908" i="1"/>
  <c r="AF3906" i="1" s="1"/>
  <c r="AE3908" i="1"/>
  <c r="AE3906" i="1" s="1"/>
  <c r="AD3908" i="1"/>
  <c r="AD3906" i="1" s="1"/>
  <c r="AC3908" i="1"/>
  <c r="AQ3891" i="1"/>
  <c r="AQ3890" i="1" s="1"/>
  <c r="AP3891" i="1"/>
  <c r="AP3890" i="1" s="1"/>
  <c r="AO3891" i="1"/>
  <c r="AO3890" i="1" s="1"/>
  <c r="AN3891" i="1"/>
  <c r="AN3890" i="1" s="1"/>
  <c r="AM3891" i="1"/>
  <c r="AM3890" i="1" s="1"/>
  <c r="AL3891" i="1"/>
  <c r="AL3890" i="1" s="1"/>
  <c r="AK3891" i="1"/>
  <c r="AK3890" i="1" s="1"/>
  <c r="AJ3891" i="1"/>
  <c r="AJ3890" i="1" s="1"/>
  <c r="AI3891" i="1"/>
  <c r="AG3891" i="1"/>
  <c r="AG3890" i="1" s="1"/>
  <c r="AF3891" i="1"/>
  <c r="AF3890" i="1" s="1"/>
  <c r="AE3891" i="1"/>
  <c r="AE3890" i="1" s="1"/>
  <c r="AD3891" i="1"/>
  <c r="AD3890" i="1" s="1"/>
  <c r="AC3891" i="1"/>
  <c r="AQ3886" i="1"/>
  <c r="AQ3885" i="1" s="1"/>
  <c r="AP3886" i="1"/>
  <c r="AP3885" i="1" s="1"/>
  <c r="AO3886" i="1"/>
  <c r="AO3885" i="1" s="1"/>
  <c r="AN3886" i="1"/>
  <c r="AN3885" i="1" s="1"/>
  <c r="AM3886" i="1"/>
  <c r="AM3885" i="1" s="1"/>
  <c r="AL3886" i="1"/>
  <c r="AL3885" i="1" s="1"/>
  <c r="AK3886" i="1"/>
  <c r="AK3885" i="1" s="1"/>
  <c r="AJ3886" i="1"/>
  <c r="AJ3885" i="1" s="1"/>
  <c r="AI3886" i="1"/>
  <c r="AG3886" i="1"/>
  <c r="AG3885" i="1" s="1"/>
  <c r="AF3886" i="1"/>
  <c r="AF3885" i="1" s="1"/>
  <c r="AE3886" i="1"/>
  <c r="AE3885" i="1" s="1"/>
  <c r="AD3886" i="1"/>
  <c r="AD3885" i="1" s="1"/>
  <c r="AC3886" i="1"/>
  <c r="AQ3880" i="1"/>
  <c r="AQ3871" i="1" s="1"/>
  <c r="AP3880" i="1"/>
  <c r="AP3871" i="1" s="1"/>
  <c r="AO3880" i="1"/>
  <c r="AO3871" i="1" s="1"/>
  <c r="AN3880" i="1"/>
  <c r="AN3871" i="1" s="1"/>
  <c r="AM3880" i="1"/>
  <c r="AM3871" i="1" s="1"/>
  <c r="AL3880" i="1"/>
  <c r="AL3871" i="1" s="1"/>
  <c r="AK3880" i="1"/>
  <c r="AK3871" i="1" s="1"/>
  <c r="AJ3880" i="1"/>
  <c r="AJ3871" i="1" s="1"/>
  <c r="AI3880" i="1"/>
  <c r="AG3880" i="1"/>
  <c r="AG3871" i="1" s="1"/>
  <c r="AF3880" i="1"/>
  <c r="AF3871" i="1" s="1"/>
  <c r="AE3880" i="1"/>
  <c r="AE3871" i="1" s="1"/>
  <c r="AD3880" i="1"/>
  <c r="AD3871" i="1" s="1"/>
  <c r="AC3880" i="1"/>
  <c r="AQ3869" i="1"/>
  <c r="AP3869" i="1"/>
  <c r="AO3869" i="1"/>
  <c r="AN3869" i="1"/>
  <c r="AM3869" i="1"/>
  <c r="AL3869" i="1"/>
  <c r="AK3869" i="1"/>
  <c r="AJ3869" i="1"/>
  <c r="AI3869" i="1"/>
  <c r="AG3869" i="1"/>
  <c r="AF3869" i="1"/>
  <c r="AE3869" i="1"/>
  <c r="AD3869" i="1"/>
  <c r="AC3869" i="1"/>
  <c r="AQ3863" i="1"/>
  <c r="AQ3861" i="1" s="1"/>
  <c r="AP3863" i="1"/>
  <c r="AP3861" i="1" s="1"/>
  <c r="AO3863" i="1"/>
  <c r="AO3861" i="1" s="1"/>
  <c r="AN3863" i="1"/>
  <c r="AN3861" i="1" s="1"/>
  <c r="AM3863" i="1"/>
  <c r="AM3861" i="1" s="1"/>
  <c r="AL3863" i="1"/>
  <c r="AL3861" i="1" s="1"/>
  <c r="AK3863" i="1"/>
  <c r="AK3861" i="1" s="1"/>
  <c r="AJ3863" i="1"/>
  <c r="AJ3861" i="1" s="1"/>
  <c r="AI3863" i="1"/>
  <c r="AG3863" i="1"/>
  <c r="AG3861" i="1" s="1"/>
  <c r="AF3863" i="1"/>
  <c r="AF3861" i="1" s="1"/>
  <c r="AE3863" i="1"/>
  <c r="AE3861" i="1" s="1"/>
  <c r="AD3863" i="1"/>
  <c r="AD3861" i="1" s="1"/>
  <c r="AC3863" i="1"/>
  <c r="AQ3845" i="1"/>
  <c r="AQ3844" i="1" s="1"/>
  <c r="AP3845" i="1"/>
  <c r="AP3844" i="1" s="1"/>
  <c r="AO3845" i="1"/>
  <c r="AO3844" i="1" s="1"/>
  <c r="AN3845" i="1"/>
  <c r="AN3844" i="1" s="1"/>
  <c r="AM3845" i="1"/>
  <c r="AM3844" i="1" s="1"/>
  <c r="AL3845" i="1"/>
  <c r="AL3844" i="1" s="1"/>
  <c r="AK3845" i="1"/>
  <c r="AK3844" i="1" s="1"/>
  <c r="AJ3845" i="1"/>
  <c r="AJ3844" i="1" s="1"/>
  <c r="AI3845" i="1"/>
  <c r="AG3845" i="1"/>
  <c r="AG3844" i="1" s="1"/>
  <c r="AF3845" i="1"/>
  <c r="AF3844" i="1" s="1"/>
  <c r="AE3845" i="1"/>
  <c r="AE3844" i="1" s="1"/>
  <c r="AD3845" i="1"/>
  <c r="AD3844" i="1" s="1"/>
  <c r="AC3845" i="1"/>
  <c r="AQ3840" i="1"/>
  <c r="AQ3839" i="1" s="1"/>
  <c r="AP3840" i="1"/>
  <c r="AP3839" i="1" s="1"/>
  <c r="AO3840" i="1"/>
  <c r="AO3839" i="1" s="1"/>
  <c r="AN3840" i="1"/>
  <c r="AN3839" i="1" s="1"/>
  <c r="AM3840" i="1"/>
  <c r="AM3839" i="1" s="1"/>
  <c r="AL3840" i="1"/>
  <c r="AL3839" i="1" s="1"/>
  <c r="AK3840" i="1"/>
  <c r="AK3839" i="1" s="1"/>
  <c r="AJ3840" i="1"/>
  <c r="AJ3839" i="1" s="1"/>
  <c r="AI3840" i="1"/>
  <c r="AG3840" i="1"/>
  <c r="AG3839" i="1" s="1"/>
  <c r="AF3840" i="1"/>
  <c r="AF3839" i="1" s="1"/>
  <c r="AE3840" i="1"/>
  <c r="AE3839" i="1" s="1"/>
  <c r="AD3840" i="1"/>
  <c r="AD3839" i="1" s="1"/>
  <c r="AC3840" i="1"/>
  <c r="AQ3834" i="1"/>
  <c r="AQ3825" i="1" s="1"/>
  <c r="AP3834" i="1"/>
  <c r="AP3825" i="1" s="1"/>
  <c r="AO3834" i="1"/>
  <c r="AO3825" i="1" s="1"/>
  <c r="AN3834" i="1"/>
  <c r="AN3825" i="1" s="1"/>
  <c r="AM3834" i="1"/>
  <c r="AM3825" i="1" s="1"/>
  <c r="AL3834" i="1"/>
  <c r="AL3825" i="1" s="1"/>
  <c r="AK3834" i="1"/>
  <c r="AK3825" i="1" s="1"/>
  <c r="AJ3834" i="1"/>
  <c r="AJ3825" i="1" s="1"/>
  <c r="AI3834" i="1"/>
  <c r="AG3834" i="1"/>
  <c r="AG3825" i="1" s="1"/>
  <c r="AF3834" i="1"/>
  <c r="AF3825" i="1" s="1"/>
  <c r="AE3834" i="1"/>
  <c r="AE3825" i="1" s="1"/>
  <c r="AD3834" i="1"/>
  <c r="AD3825" i="1" s="1"/>
  <c r="AC3834" i="1"/>
  <c r="AQ3823" i="1"/>
  <c r="AP3823" i="1"/>
  <c r="AO3823" i="1"/>
  <c r="AN3823" i="1"/>
  <c r="AM3823" i="1"/>
  <c r="AL3823" i="1"/>
  <c r="AK3823" i="1"/>
  <c r="AJ3823" i="1"/>
  <c r="AI3823" i="1"/>
  <c r="AG3823" i="1"/>
  <c r="AF3823" i="1"/>
  <c r="AE3823" i="1"/>
  <c r="AD3823" i="1"/>
  <c r="AC3823" i="1"/>
  <c r="AQ3817" i="1"/>
  <c r="AQ3815" i="1" s="1"/>
  <c r="AP3817" i="1"/>
  <c r="AP3815" i="1" s="1"/>
  <c r="AO3817" i="1"/>
  <c r="AO3815" i="1" s="1"/>
  <c r="AN3817" i="1"/>
  <c r="AN3815" i="1" s="1"/>
  <c r="AM3817" i="1"/>
  <c r="AM3815" i="1" s="1"/>
  <c r="AL3817" i="1"/>
  <c r="AL3815" i="1" s="1"/>
  <c r="AK3817" i="1"/>
  <c r="AK3815" i="1" s="1"/>
  <c r="AJ3817" i="1"/>
  <c r="AJ3815" i="1" s="1"/>
  <c r="AI3817" i="1"/>
  <c r="AG3817" i="1"/>
  <c r="AG3815" i="1" s="1"/>
  <c r="AF3817" i="1"/>
  <c r="AF3815" i="1" s="1"/>
  <c r="AE3817" i="1"/>
  <c r="AE3815" i="1" s="1"/>
  <c r="AD3817" i="1"/>
  <c r="AD3815" i="1" s="1"/>
  <c r="AC3817" i="1"/>
  <c r="AQ3799" i="1"/>
  <c r="AQ3798" i="1" s="1"/>
  <c r="AP3799" i="1"/>
  <c r="AP3798" i="1" s="1"/>
  <c r="AO3799" i="1"/>
  <c r="AO3798" i="1" s="1"/>
  <c r="AN3799" i="1"/>
  <c r="AN3798" i="1" s="1"/>
  <c r="AM3799" i="1"/>
  <c r="AM3798" i="1" s="1"/>
  <c r="AL3799" i="1"/>
  <c r="AL3798" i="1" s="1"/>
  <c r="AK3799" i="1"/>
  <c r="AK3798" i="1" s="1"/>
  <c r="AJ3799" i="1"/>
  <c r="AJ3798" i="1" s="1"/>
  <c r="AI3799" i="1"/>
  <c r="AG3799" i="1"/>
  <c r="AG3798" i="1" s="1"/>
  <c r="AF3799" i="1"/>
  <c r="AF3798" i="1" s="1"/>
  <c r="AE3799" i="1"/>
  <c r="AE3798" i="1" s="1"/>
  <c r="AD3799" i="1"/>
  <c r="AD3798" i="1" s="1"/>
  <c r="AC3799" i="1"/>
  <c r="AQ3794" i="1"/>
  <c r="AQ3793" i="1" s="1"/>
  <c r="AP3794" i="1"/>
  <c r="AP3793" i="1" s="1"/>
  <c r="AO3794" i="1"/>
  <c r="AO3793" i="1" s="1"/>
  <c r="AN3794" i="1"/>
  <c r="AN3793" i="1" s="1"/>
  <c r="AM3794" i="1"/>
  <c r="AM3793" i="1" s="1"/>
  <c r="AL3794" i="1"/>
  <c r="AL3793" i="1" s="1"/>
  <c r="AK3794" i="1"/>
  <c r="AK3793" i="1" s="1"/>
  <c r="AJ3794" i="1"/>
  <c r="AJ3793" i="1" s="1"/>
  <c r="AI3794" i="1"/>
  <c r="AG3794" i="1"/>
  <c r="AG3793" i="1" s="1"/>
  <c r="AF3794" i="1"/>
  <c r="AF3793" i="1" s="1"/>
  <c r="AE3794" i="1"/>
  <c r="AE3793" i="1" s="1"/>
  <c r="AD3794" i="1"/>
  <c r="AD3793" i="1" s="1"/>
  <c r="AC3794" i="1"/>
  <c r="AQ3789" i="1"/>
  <c r="AQ3780" i="1" s="1"/>
  <c r="AP3789" i="1"/>
  <c r="AP3780" i="1" s="1"/>
  <c r="AO3789" i="1"/>
  <c r="AO3780" i="1" s="1"/>
  <c r="AN3789" i="1"/>
  <c r="AN3780" i="1" s="1"/>
  <c r="AM3789" i="1"/>
  <c r="AM3780" i="1" s="1"/>
  <c r="AL3789" i="1"/>
  <c r="AL3780" i="1" s="1"/>
  <c r="AK3789" i="1"/>
  <c r="AK3780" i="1" s="1"/>
  <c r="AJ3789" i="1"/>
  <c r="AJ3780" i="1" s="1"/>
  <c r="AI3789" i="1"/>
  <c r="AG3789" i="1"/>
  <c r="AG3780" i="1" s="1"/>
  <c r="AF3789" i="1"/>
  <c r="AF3780" i="1" s="1"/>
  <c r="AE3789" i="1"/>
  <c r="AE3780" i="1" s="1"/>
  <c r="AD3789" i="1"/>
  <c r="AD3780" i="1" s="1"/>
  <c r="AC3789" i="1"/>
  <c r="AQ3778" i="1"/>
  <c r="AP3778" i="1"/>
  <c r="AO3778" i="1"/>
  <c r="AN3778" i="1"/>
  <c r="AM3778" i="1"/>
  <c r="AL3778" i="1"/>
  <c r="AK3778" i="1"/>
  <c r="AJ3778" i="1"/>
  <c r="AI3778" i="1"/>
  <c r="AG3778" i="1"/>
  <c r="AF3778" i="1"/>
  <c r="AE3778" i="1"/>
  <c r="AD3778" i="1"/>
  <c r="AC3778" i="1"/>
  <c r="AQ3772" i="1"/>
  <c r="AQ3770" i="1" s="1"/>
  <c r="AP3772" i="1"/>
  <c r="AP3770" i="1" s="1"/>
  <c r="AO3772" i="1"/>
  <c r="AO3770" i="1" s="1"/>
  <c r="AN3772" i="1"/>
  <c r="AN3770" i="1" s="1"/>
  <c r="AM3772" i="1"/>
  <c r="AM3770" i="1" s="1"/>
  <c r="AL3772" i="1"/>
  <c r="AL3770" i="1" s="1"/>
  <c r="AK3772" i="1"/>
  <c r="AK3770" i="1" s="1"/>
  <c r="AJ3772" i="1"/>
  <c r="AJ3770" i="1" s="1"/>
  <c r="AI3772" i="1"/>
  <c r="AG3772" i="1"/>
  <c r="AG3770" i="1" s="1"/>
  <c r="AF3772" i="1"/>
  <c r="AF3770" i="1" s="1"/>
  <c r="AE3772" i="1"/>
  <c r="AE3770" i="1" s="1"/>
  <c r="AD3772" i="1"/>
  <c r="AD3770" i="1" s="1"/>
  <c r="AC3772" i="1"/>
  <c r="AQ3755" i="1"/>
  <c r="AQ3754" i="1" s="1"/>
  <c r="AP3755" i="1"/>
  <c r="AP3754" i="1" s="1"/>
  <c r="AO3755" i="1"/>
  <c r="AO3754" i="1" s="1"/>
  <c r="AN3755" i="1"/>
  <c r="AN3754" i="1" s="1"/>
  <c r="AM3755" i="1"/>
  <c r="AM3754" i="1" s="1"/>
  <c r="AL3755" i="1"/>
  <c r="AL3754" i="1" s="1"/>
  <c r="AK3755" i="1"/>
  <c r="AK3754" i="1" s="1"/>
  <c r="AJ3755" i="1"/>
  <c r="AJ3754" i="1" s="1"/>
  <c r="AI3755" i="1"/>
  <c r="AG3755" i="1"/>
  <c r="AG3754" i="1" s="1"/>
  <c r="AF3755" i="1"/>
  <c r="AF3754" i="1" s="1"/>
  <c r="AE3755" i="1"/>
  <c r="AE3754" i="1" s="1"/>
  <c r="AD3755" i="1"/>
  <c r="AD3754" i="1" s="1"/>
  <c r="AC3755" i="1"/>
  <c r="AQ3752" i="1"/>
  <c r="AQ3751" i="1" s="1"/>
  <c r="AP3752" i="1"/>
  <c r="AP3751" i="1" s="1"/>
  <c r="AO3752" i="1"/>
  <c r="AO3751" i="1" s="1"/>
  <c r="AN3752" i="1"/>
  <c r="AN3751" i="1" s="1"/>
  <c r="AM3752" i="1"/>
  <c r="AM3751" i="1" s="1"/>
  <c r="AL3752" i="1"/>
  <c r="AL3751" i="1" s="1"/>
  <c r="AK3752" i="1"/>
  <c r="AK3751" i="1" s="1"/>
  <c r="AJ3752" i="1"/>
  <c r="AJ3751" i="1" s="1"/>
  <c r="AI3752" i="1"/>
  <c r="AG3752" i="1"/>
  <c r="AG3751" i="1" s="1"/>
  <c r="AF3752" i="1"/>
  <c r="AF3751" i="1" s="1"/>
  <c r="AE3752" i="1"/>
  <c r="AE3751" i="1" s="1"/>
  <c r="AD3752" i="1"/>
  <c r="AD3751" i="1" s="1"/>
  <c r="AC3752" i="1"/>
  <c r="AQ3747" i="1"/>
  <c r="AQ3738" i="1" s="1"/>
  <c r="AP3747" i="1"/>
  <c r="AP3738" i="1" s="1"/>
  <c r="AO3747" i="1"/>
  <c r="AO3738" i="1" s="1"/>
  <c r="AN3747" i="1"/>
  <c r="AM3747" i="1"/>
  <c r="AM3738" i="1" s="1"/>
  <c r="AL3747" i="1"/>
  <c r="AL3738" i="1" s="1"/>
  <c r="AK3747" i="1"/>
  <c r="AK3738" i="1" s="1"/>
  <c r="AJ3747" i="1"/>
  <c r="AJ3738" i="1" s="1"/>
  <c r="AI3747" i="1"/>
  <c r="AG3747" i="1"/>
  <c r="AG3738" i="1" s="1"/>
  <c r="AF3747" i="1"/>
  <c r="AF3738" i="1" s="1"/>
  <c r="AE3747" i="1"/>
  <c r="AE3738" i="1" s="1"/>
  <c r="AD3747" i="1"/>
  <c r="AD3738" i="1" s="1"/>
  <c r="AC3747" i="1"/>
  <c r="AQ3736" i="1"/>
  <c r="AP3736" i="1"/>
  <c r="AO3736" i="1"/>
  <c r="AN3736" i="1"/>
  <c r="AM3736" i="1"/>
  <c r="AL3736" i="1"/>
  <c r="AK3736" i="1"/>
  <c r="AJ3736" i="1"/>
  <c r="AI3736" i="1"/>
  <c r="AG3736" i="1"/>
  <c r="AF3736" i="1"/>
  <c r="AE3736" i="1"/>
  <c r="AD3736" i="1"/>
  <c r="AC3736" i="1"/>
  <c r="AQ3730" i="1"/>
  <c r="AQ3728" i="1" s="1"/>
  <c r="AP3730" i="1"/>
  <c r="AP3728" i="1" s="1"/>
  <c r="AO3730" i="1"/>
  <c r="AO3728" i="1" s="1"/>
  <c r="AN3730" i="1"/>
  <c r="AN3728" i="1" s="1"/>
  <c r="AM3730" i="1"/>
  <c r="AM3728" i="1" s="1"/>
  <c r="AL3730" i="1"/>
  <c r="AL3728" i="1" s="1"/>
  <c r="AK3730" i="1"/>
  <c r="AK3728" i="1" s="1"/>
  <c r="AJ3730" i="1"/>
  <c r="AJ3728" i="1" s="1"/>
  <c r="AI3730" i="1"/>
  <c r="AG3730" i="1"/>
  <c r="AG3728" i="1" s="1"/>
  <c r="AF3730" i="1"/>
  <c r="AF3728" i="1" s="1"/>
  <c r="AE3730" i="1"/>
  <c r="AE3728" i="1" s="1"/>
  <c r="AD3730" i="1"/>
  <c r="AD3728" i="1" s="1"/>
  <c r="AC3730" i="1"/>
  <c r="AQ3710" i="1"/>
  <c r="AP3710" i="1"/>
  <c r="AO3710" i="1"/>
  <c r="AN3710" i="1"/>
  <c r="AM3710" i="1"/>
  <c r="AL3710" i="1"/>
  <c r="AK3710" i="1"/>
  <c r="AJ3710" i="1"/>
  <c r="AG3710" i="1"/>
  <c r="AF3710" i="1"/>
  <c r="AE3710" i="1"/>
  <c r="AD3710" i="1"/>
  <c r="AQ3706" i="1"/>
  <c r="AQ3705" i="1" s="1"/>
  <c r="AP3706" i="1"/>
  <c r="AP3705" i="1" s="1"/>
  <c r="AO3706" i="1"/>
  <c r="AO3705" i="1" s="1"/>
  <c r="AN3706" i="1"/>
  <c r="AN3705" i="1" s="1"/>
  <c r="AM3706" i="1"/>
  <c r="AM3705" i="1" s="1"/>
  <c r="AL3706" i="1"/>
  <c r="AL3705" i="1" s="1"/>
  <c r="AK3706" i="1"/>
  <c r="AK3705" i="1" s="1"/>
  <c r="AJ3706" i="1"/>
  <c r="AJ3705" i="1" s="1"/>
  <c r="AI3706" i="1"/>
  <c r="AG3706" i="1"/>
  <c r="AG3705" i="1" s="1"/>
  <c r="AF3706" i="1"/>
  <c r="AF3705" i="1" s="1"/>
  <c r="AE3706" i="1"/>
  <c r="AE3705" i="1" s="1"/>
  <c r="AD3706" i="1"/>
  <c r="AD3705" i="1" s="1"/>
  <c r="AC3706" i="1"/>
  <c r="AQ3702" i="1"/>
  <c r="AQ3693" i="1" s="1"/>
  <c r="AP3702" i="1"/>
  <c r="AP3693" i="1" s="1"/>
  <c r="AO3702" i="1"/>
  <c r="AO3693" i="1" s="1"/>
  <c r="AN3702" i="1"/>
  <c r="AN3693" i="1" s="1"/>
  <c r="AM3702" i="1"/>
  <c r="AM3693" i="1" s="1"/>
  <c r="AL3702" i="1"/>
  <c r="AL3693" i="1" s="1"/>
  <c r="AK3702" i="1"/>
  <c r="AK3693" i="1" s="1"/>
  <c r="AJ3702" i="1"/>
  <c r="AJ3693" i="1" s="1"/>
  <c r="AI3702" i="1"/>
  <c r="AG3702" i="1"/>
  <c r="AG3693" i="1" s="1"/>
  <c r="AF3702" i="1"/>
  <c r="AF3693" i="1" s="1"/>
  <c r="AE3702" i="1"/>
  <c r="AE3693" i="1" s="1"/>
  <c r="AD3702" i="1"/>
  <c r="AD3693" i="1" s="1"/>
  <c r="AC3702" i="1"/>
  <c r="AQ3691" i="1"/>
  <c r="AP3691" i="1"/>
  <c r="AO3691" i="1"/>
  <c r="AN3691" i="1"/>
  <c r="AM3691" i="1"/>
  <c r="AL3691" i="1"/>
  <c r="AK3691" i="1"/>
  <c r="AJ3691" i="1"/>
  <c r="AI3691" i="1"/>
  <c r="AG3691" i="1"/>
  <c r="AF3691" i="1"/>
  <c r="AE3691" i="1"/>
  <c r="AD3691" i="1"/>
  <c r="AC3691" i="1"/>
  <c r="AQ3685" i="1"/>
  <c r="AQ3683" i="1" s="1"/>
  <c r="AP3685" i="1"/>
  <c r="AP3683" i="1" s="1"/>
  <c r="AO3685" i="1"/>
  <c r="AO3683" i="1" s="1"/>
  <c r="AN3685" i="1"/>
  <c r="AN3683" i="1" s="1"/>
  <c r="AM3685" i="1"/>
  <c r="AM3683" i="1" s="1"/>
  <c r="AL3685" i="1"/>
  <c r="AL3683" i="1" s="1"/>
  <c r="AK3685" i="1"/>
  <c r="AK3683" i="1" s="1"/>
  <c r="AJ3685" i="1"/>
  <c r="AJ3683" i="1" s="1"/>
  <c r="AI3685" i="1"/>
  <c r="AG3685" i="1"/>
  <c r="AG3683" i="1" s="1"/>
  <c r="AF3685" i="1"/>
  <c r="AF3683" i="1" s="1"/>
  <c r="AE3685" i="1"/>
  <c r="AE3683" i="1" s="1"/>
  <c r="AD3685" i="1"/>
  <c r="AD3683" i="1" s="1"/>
  <c r="AC3685" i="1"/>
  <c r="AQ3669" i="1"/>
  <c r="AQ3668" i="1" s="1"/>
  <c r="AQ3671" i="1" s="1"/>
  <c r="AQ3675" i="1" s="1"/>
  <c r="AQ3676" i="1" s="1"/>
  <c r="AP3669" i="1"/>
  <c r="AP3668" i="1" s="1"/>
  <c r="AP3671" i="1" s="1"/>
  <c r="AP3675" i="1" s="1"/>
  <c r="AP3676" i="1" s="1"/>
  <c r="AO3669" i="1"/>
  <c r="AO3668" i="1" s="1"/>
  <c r="AO3671" i="1" s="1"/>
  <c r="AO3675" i="1" s="1"/>
  <c r="AO3676" i="1" s="1"/>
  <c r="AN3669" i="1"/>
  <c r="AN3668" i="1" s="1"/>
  <c r="AN3671" i="1" s="1"/>
  <c r="AN3675" i="1" s="1"/>
  <c r="AN3676" i="1" s="1"/>
  <c r="AM3669" i="1"/>
  <c r="AM3668" i="1" s="1"/>
  <c r="AM3671" i="1" s="1"/>
  <c r="AM3675" i="1" s="1"/>
  <c r="AM3676" i="1" s="1"/>
  <c r="AL3669" i="1"/>
  <c r="AL3668" i="1" s="1"/>
  <c r="AL3671" i="1" s="1"/>
  <c r="AL3675" i="1" s="1"/>
  <c r="AL3676" i="1" s="1"/>
  <c r="AK3669" i="1"/>
  <c r="AK3668" i="1" s="1"/>
  <c r="AK3671" i="1" s="1"/>
  <c r="AK3675" i="1" s="1"/>
  <c r="AK3676" i="1" s="1"/>
  <c r="AJ3669" i="1"/>
  <c r="AJ3668" i="1" s="1"/>
  <c r="AJ3671" i="1" s="1"/>
  <c r="AJ3675" i="1" s="1"/>
  <c r="AJ3676" i="1" s="1"/>
  <c r="AI3669" i="1"/>
  <c r="AG3669" i="1"/>
  <c r="AG3668" i="1" s="1"/>
  <c r="AG3671" i="1" s="1"/>
  <c r="AG3675" i="1" s="1"/>
  <c r="AG3676" i="1" s="1"/>
  <c r="AF3669" i="1"/>
  <c r="AF3668" i="1" s="1"/>
  <c r="AF3671" i="1" s="1"/>
  <c r="AF3675" i="1" s="1"/>
  <c r="AF3676" i="1" s="1"/>
  <c r="AE3669" i="1"/>
  <c r="AE3668" i="1" s="1"/>
  <c r="AE3671" i="1" s="1"/>
  <c r="AE3675" i="1" s="1"/>
  <c r="AE3676" i="1" s="1"/>
  <c r="AD3669" i="1"/>
  <c r="AD3668" i="1" s="1"/>
  <c r="AD3671" i="1" s="1"/>
  <c r="AD3675" i="1" s="1"/>
  <c r="AD3676" i="1" s="1"/>
  <c r="AC3669" i="1"/>
  <c r="AQ3653" i="1"/>
  <c r="AQ3652" i="1" s="1"/>
  <c r="AP3653" i="1"/>
  <c r="AP3652" i="1" s="1"/>
  <c r="AO3653" i="1"/>
  <c r="AO3652" i="1" s="1"/>
  <c r="AN3653" i="1"/>
  <c r="AN3652" i="1" s="1"/>
  <c r="AM3653" i="1"/>
  <c r="AM3652" i="1" s="1"/>
  <c r="AL3653" i="1"/>
  <c r="AL3652" i="1" s="1"/>
  <c r="AK3653" i="1"/>
  <c r="AK3652" i="1" s="1"/>
  <c r="AJ3653" i="1"/>
  <c r="AJ3652" i="1" s="1"/>
  <c r="AI3653" i="1"/>
  <c r="AG3653" i="1"/>
  <c r="AG3652" i="1" s="1"/>
  <c r="AF3653" i="1"/>
  <c r="AF3652" i="1" s="1"/>
  <c r="AE3653" i="1"/>
  <c r="AE3652" i="1" s="1"/>
  <c r="AD3653" i="1"/>
  <c r="AD3652" i="1" s="1"/>
  <c r="AC3653" i="1"/>
  <c r="AQ3648" i="1"/>
  <c r="AQ3647" i="1" s="1"/>
  <c r="AP3648" i="1"/>
  <c r="AP3647" i="1" s="1"/>
  <c r="AO3648" i="1"/>
  <c r="AO3647" i="1" s="1"/>
  <c r="AN3648" i="1"/>
  <c r="AN3647" i="1" s="1"/>
  <c r="AM3648" i="1"/>
  <c r="AM3647" i="1" s="1"/>
  <c r="AL3648" i="1"/>
  <c r="AL3647" i="1" s="1"/>
  <c r="AK3648" i="1"/>
  <c r="AK3647" i="1" s="1"/>
  <c r="AJ3648" i="1"/>
  <c r="AJ3647" i="1" s="1"/>
  <c r="AI3648" i="1"/>
  <c r="AG3648" i="1"/>
  <c r="AG3647" i="1" s="1"/>
  <c r="AF3648" i="1"/>
  <c r="AF3647" i="1" s="1"/>
  <c r="AE3648" i="1"/>
  <c r="AE3647" i="1" s="1"/>
  <c r="AD3648" i="1"/>
  <c r="AD3647" i="1" s="1"/>
  <c r="AC3648" i="1"/>
  <c r="AQ3643" i="1"/>
  <c r="AQ3634" i="1" s="1"/>
  <c r="AP3643" i="1"/>
  <c r="AP3634" i="1" s="1"/>
  <c r="AO3643" i="1"/>
  <c r="AO3634" i="1" s="1"/>
  <c r="AN3643" i="1"/>
  <c r="AN3634" i="1" s="1"/>
  <c r="AM3643" i="1"/>
  <c r="AM3634" i="1" s="1"/>
  <c r="AL3643" i="1"/>
  <c r="AK3643" i="1"/>
  <c r="AK3634" i="1" s="1"/>
  <c r="AJ3643" i="1"/>
  <c r="AJ3634" i="1" s="1"/>
  <c r="AI3643" i="1"/>
  <c r="AG3643" i="1"/>
  <c r="AG3634" i="1" s="1"/>
  <c r="AF3643" i="1"/>
  <c r="AE3643" i="1"/>
  <c r="AE3634" i="1" s="1"/>
  <c r="AD3643" i="1"/>
  <c r="AD3634" i="1" s="1"/>
  <c r="AC3643" i="1"/>
  <c r="AQ3632" i="1"/>
  <c r="AP3632" i="1"/>
  <c r="AO3632" i="1"/>
  <c r="AN3632" i="1"/>
  <c r="AM3632" i="1"/>
  <c r="AL3632" i="1"/>
  <c r="AK3632" i="1"/>
  <c r="AJ3632" i="1"/>
  <c r="AI3632" i="1"/>
  <c r="AG3632" i="1"/>
  <c r="AF3632" i="1"/>
  <c r="AE3632" i="1"/>
  <c r="AD3632" i="1"/>
  <c r="AC3632" i="1"/>
  <c r="AQ3626" i="1"/>
  <c r="AQ3624" i="1" s="1"/>
  <c r="AP3626" i="1"/>
  <c r="AP3624" i="1" s="1"/>
  <c r="AO3626" i="1"/>
  <c r="AO3624" i="1" s="1"/>
  <c r="AN3626" i="1"/>
  <c r="AN3624" i="1" s="1"/>
  <c r="AM3626" i="1"/>
  <c r="AM3624" i="1" s="1"/>
  <c r="AL3626" i="1"/>
  <c r="AL3624" i="1" s="1"/>
  <c r="AK3626" i="1"/>
  <c r="AK3624" i="1" s="1"/>
  <c r="AJ3626" i="1"/>
  <c r="AJ3624" i="1" s="1"/>
  <c r="AI3626" i="1"/>
  <c r="AG3626" i="1"/>
  <c r="AG3624" i="1" s="1"/>
  <c r="AF3626" i="1"/>
  <c r="AF3624" i="1" s="1"/>
  <c r="AE3626" i="1"/>
  <c r="AE3624" i="1" s="1"/>
  <c r="AD3626" i="1"/>
  <c r="AD3624" i="1" s="1"/>
  <c r="AC3626" i="1"/>
  <c r="AQ3610" i="1"/>
  <c r="AQ3609" i="1" s="1"/>
  <c r="AP3610" i="1"/>
  <c r="AP3609" i="1" s="1"/>
  <c r="AO3610" i="1"/>
  <c r="AO3609" i="1" s="1"/>
  <c r="AN3610" i="1"/>
  <c r="AN3609" i="1" s="1"/>
  <c r="AM3610" i="1"/>
  <c r="AM3609" i="1" s="1"/>
  <c r="AL3610" i="1"/>
  <c r="AL3609" i="1" s="1"/>
  <c r="AK3610" i="1"/>
  <c r="AK3609" i="1" s="1"/>
  <c r="AJ3610" i="1"/>
  <c r="AJ3609" i="1" s="1"/>
  <c r="AI3610" i="1"/>
  <c r="AG3610" i="1"/>
  <c r="AG3609" i="1" s="1"/>
  <c r="AF3610" i="1"/>
  <c r="AF3609" i="1" s="1"/>
  <c r="AE3610" i="1"/>
  <c r="AE3609" i="1" s="1"/>
  <c r="AD3610" i="1"/>
  <c r="AD3609" i="1" s="1"/>
  <c r="AC3610" i="1"/>
  <c r="AQ3605" i="1"/>
  <c r="AQ3604" i="1" s="1"/>
  <c r="AP3605" i="1"/>
  <c r="AP3604" i="1" s="1"/>
  <c r="AO3605" i="1"/>
  <c r="AO3604" i="1" s="1"/>
  <c r="AN3605" i="1"/>
  <c r="AN3604" i="1" s="1"/>
  <c r="AM3605" i="1"/>
  <c r="AM3604" i="1" s="1"/>
  <c r="AL3605" i="1"/>
  <c r="AL3604" i="1" s="1"/>
  <c r="AK3605" i="1"/>
  <c r="AK3604" i="1" s="1"/>
  <c r="AJ3605" i="1"/>
  <c r="AJ3604" i="1" s="1"/>
  <c r="AI3605" i="1"/>
  <c r="AG3605" i="1"/>
  <c r="AG3604" i="1" s="1"/>
  <c r="AF3605" i="1"/>
  <c r="AF3604" i="1" s="1"/>
  <c r="AE3605" i="1"/>
  <c r="AE3604" i="1" s="1"/>
  <c r="AD3605" i="1"/>
  <c r="AD3604" i="1" s="1"/>
  <c r="AC3605" i="1"/>
  <c r="AQ3602" i="1"/>
  <c r="AQ3601" i="1" s="1"/>
  <c r="AP3602" i="1"/>
  <c r="AP3601" i="1" s="1"/>
  <c r="AO3602" i="1"/>
  <c r="AO3601" i="1" s="1"/>
  <c r="AN3602" i="1"/>
  <c r="AN3601" i="1" s="1"/>
  <c r="AM3602" i="1"/>
  <c r="AM3601" i="1" s="1"/>
  <c r="AL3602" i="1"/>
  <c r="AL3601" i="1" s="1"/>
  <c r="AK3602" i="1"/>
  <c r="AK3601" i="1" s="1"/>
  <c r="AJ3602" i="1"/>
  <c r="AJ3601" i="1" s="1"/>
  <c r="AI3602" i="1"/>
  <c r="AG3602" i="1"/>
  <c r="AG3601" i="1" s="1"/>
  <c r="AF3602" i="1"/>
  <c r="AF3601" i="1" s="1"/>
  <c r="AE3602" i="1"/>
  <c r="AE3601" i="1" s="1"/>
  <c r="AD3602" i="1"/>
  <c r="AD3601" i="1" s="1"/>
  <c r="AC3602" i="1"/>
  <c r="AQ3598" i="1"/>
  <c r="AQ3597" i="1" s="1"/>
  <c r="AP3598" i="1"/>
  <c r="AP3597" i="1" s="1"/>
  <c r="AO3598" i="1"/>
  <c r="AO3597" i="1" s="1"/>
  <c r="AN3598" i="1"/>
  <c r="AN3597" i="1" s="1"/>
  <c r="AM3598" i="1"/>
  <c r="AM3597" i="1" s="1"/>
  <c r="AL3598" i="1"/>
  <c r="AL3597" i="1" s="1"/>
  <c r="AK3598" i="1"/>
  <c r="AK3597" i="1" s="1"/>
  <c r="AJ3598" i="1"/>
  <c r="AJ3597" i="1" s="1"/>
  <c r="AI3598" i="1"/>
  <c r="AG3598" i="1"/>
  <c r="AG3597" i="1" s="1"/>
  <c r="AF3598" i="1"/>
  <c r="AF3597" i="1" s="1"/>
  <c r="AE3598" i="1"/>
  <c r="AE3597" i="1" s="1"/>
  <c r="AD3598" i="1"/>
  <c r="AD3597" i="1" s="1"/>
  <c r="AC3598" i="1"/>
  <c r="AQ3593" i="1"/>
  <c r="AQ3585" i="1" s="1"/>
  <c r="AP3593" i="1"/>
  <c r="AP3585" i="1" s="1"/>
  <c r="AO3593" i="1"/>
  <c r="AO3585" i="1" s="1"/>
  <c r="AN3593" i="1"/>
  <c r="AN3585" i="1" s="1"/>
  <c r="AM3593" i="1"/>
  <c r="AM3585" i="1" s="1"/>
  <c r="AL3593" i="1"/>
  <c r="AL3585" i="1" s="1"/>
  <c r="AK3593" i="1"/>
  <c r="AK3585" i="1" s="1"/>
  <c r="AJ3593" i="1"/>
  <c r="AJ3585" i="1" s="1"/>
  <c r="AI3593" i="1"/>
  <c r="AG3593" i="1"/>
  <c r="AG3585" i="1" s="1"/>
  <c r="AF3593" i="1"/>
  <c r="AF3585" i="1" s="1"/>
  <c r="AE3593" i="1"/>
  <c r="AE3585" i="1" s="1"/>
  <c r="AD3593" i="1"/>
  <c r="AD3585" i="1" s="1"/>
  <c r="AC3593" i="1"/>
  <c r="AQ3583" i="1"/>
  <c r="AP3583" i="1"/>
  <c r="AO3583" i="1"/>
  <c r="AN3583" i="1"/>
  <c r="AM3583" i="1"/>
  <c r="AL3583" i="1"/>
  <c r="AK3583" i="1"/>
  <c r="AJ3583" i="1"/>
  <c r="AI3583" i="1"/>
  <c r="AG3583" i="1"/>
  <c r="AF3583" i="1"/>
  <c r="AE3583" i="1"/>
  <c r="AD3583" i="1"/>
  <c r="AC3583" i="1"/>
  <c r="AQ3577" i="1"/>
  <c r="AQ3575" i="1" s="1"/>
  <c r="AP3577" i="1"/>
  <c r="AP3575" i="1" s="1"/>
  <c r="AO3577" i="1"/>
  <c r="AO3575" i="1" s="1"/>
  <c r="AN3577" i="1"/>
  <c r="AN3575" i="1" s="1"/>
  <c r="AM3577" i="1"/>
  <c r="AM3575" i="1" s="1"/>
  <c r="AL3577" i="1"/>
  <c r="AL3575" i="1" s="1"/>
  <c r="AK3577" i="1"/>
  <c r="AK3575" i="1" s="1"/>
  <c r="AJ3577" i="1"/>
  <c r="AJ3575" i="1" s="1"/>
  <c r="AI3577" i="1"/>
  <c r="AG3577" i="1"/>
  <c r="AG3575" i="1" s="1"/>
  <c r="AF3577" i="1"/>
  <c r="AF3575" i="1" s="1"/>
  <c r="AE3577" i="1"/>
  <c r="AE3575" i="1" s="1"/>
  <c r="AD3577" i="1"/>
  <c r="AD3575" i="1" s="1"/>
  <c r="AC3577" i="1"/>
  <c r="AQ3559" i="1"/>
  <c r="AQ3558" i="1" s="1"/>
  <c r="AP3559" i="1"/>
  <c r="AP3558" i="1" s="1"/>
  <c r="AO3559" i="1"/>
  <c r="AO3558" i="1" s="1"/>
  <c r="AN3559" i="1"/>
  <c r="AN3558" i="1" s="1"/>
  <c r="AM3559" i="1"/>
  <c r="AM3558" i="1" s="1"/>
  <c r="AL3559" i="1"/>
  <c r="AL3558" i="1" s="1"/>
  <c r="AK3559" i="1"/>
  <c r="AK3558" i="1" s="1"/>
  <c r="AJ3559" i="1"/>
  <c r="AJ3558" i="1" s="1"/>
  <c r="AI3559" i="1"/>
  <c r="AG3559" i="1"/>
  <c r="AG3558" i="1" s="1"/>
  <c r="AF3559" i="1"/>
  <c r="AF3558" i="1" s="1"/>
  <c r="AE3559" i="1"/>
  <c r="AE3558" i="1" s="1"/>
  <c r="AD3559" i="1"/>
  <c r="AD3558" i="1" s="1"/>
  <c r="AC3559" i="1"/>
  <c r="AQ3554" i="1"/>
  <c r="AQ3553" i="1" s="1"/>
  <c r="AP3554" i="1"/>
  <c r="AP3553" i="1" s="1"/>
  <c r="AO3554" i="1"/>
  <c r="AO3553" i="1" s="1"/>
  <c r="AN3554" i="1"/>
  <c r="AN3553" i="1" s="1"/>
  <c r="AM3554" i="1"/>
  <c r="AM3553" i="1" s="1"/>
  <c r="AL3554" i="1"/>
  <c r="AL3553" i="1" s="1"/>
  <c r="AK3554" i="1"/>
  <c r="AK3553" i="1" s="1"/>
  <c r="AJ3554" i="1"/>
  <c r="AJ3553" i="1" s="1"/>
  <c r="AI3554" i="1"/>
  <c r="AG3554" i="1"/>
  <c r="AG3553" i="1" s="1"/>
  <c r="AF3554" i="1"/>
  <c r="AF3553" i="1" s="1"/>
  <c r="AE3554" i="1"/>
  <c r="AE3553" i="1" s="1"/>
  <c r="AD3554" i="1"/>
  <c r="AD3553" i="1" s="1"/>
  <c r="AC3554" i="1"/>
  <c r="AQ3549" i="1"/>
  <c r="AP3549" i="1"/>
  <c r="AP3540" i="1" s="1"/>
  <c r="AO3549" i="1"/>
  <c r="AO3540" i="1" s="1"/>
  <c r="AN3549" i="1"/>
  <c r="AN3540" i="1" s="1"/>
  <c r="AM3549" i="1"/>
  <c r="AM3540" i="1" s="1"/>
  <c r="AL3549" i="1"/>
  <c r="AL3540" i="1" s="1"/>
  <c r="AK3549" i="1"/>
  <c r="AJ3549" i="1"/>
  <c r="AJ3540" i="1" s="1"/>
  <c r="AI3549" i="1"/>
  <c r="AG3549" i="1"/>
  <c r="AG3540" i="1" s="1"/>
  <c r="AF3549" i="1"/>
  <c r="AF3540" i="1" s="1"/>
  <c r="AE3549" i="1"/>
  <c r="AD3549" i="1"/>
  <c r="AD3540" i="1" s="1"/>
  <c r="AC3549" i="1"/>
  <c r="AQ3538" i="1"/>
  <c r="AP3538" i="1"/>
  <c r="AO3538" i="1"/>
  <c r="AN3538" i="1"/>
  <c r="AM3538" i="1"/>
  <c r="AL3538" i="1"/>
  <c r="AK3538" i="1"/>
  <c r="AJ3538" i="1"/>
  <c r="AI3538" i="1"/>
  <c r="AG3538" i="1"/>
  <c r="AF3538" i="1"/>
  <c r="AE3538" i="1"/>
  <c r="AD3538" i="1"/>
  <c r="AC3538" i="1"/>
  <c r="AQ3532" i="1"/>
  <c r="AQ3530" i="1" s="1"/>
  <c r="AP3532" i="1"/>
  <c r="AP3530" i="1" s="1"/>
  <c r="AO3532" i="1"/>
  <c r="AO3530" i="1" s="1"/>
  <c r="AN3532" i="1"/>
  <c r="AN3530" i="1" s="1"/>
  <c r="AM3532" i="1"/>
  <c r="AM3530" i="1" s="1"/>
  <c r="AL3532" i="1"/>
  <c r="AL3530" i="1" s="1"/>
  <c r="AK3532" i="1"/>
  <c r="AK3530" i="1" s="1"/>
  <c r="AJ3532" i="1"/>
  <c r="AJ3530" i="1" s="1"/>
  <c r="AI3532" i="1"/>
  <c r="AG3532" i="1"/>
  <c r="AG3530" i="1" s="1"/>
  <c r="AF3532" i="1"/>
  <c r="AF3530" i="1" s="1"/>
  <c r="AE3532" i="1"/>
  <c r="AE3530" i="1" s="1"/>
  <c r="AD3532" i="1"/>
  <c r="AD3530" i="1" s="1"/>
  <c r="AC3532" i="1"/>
  <c r="AQ3516" i="1"/>
  <c r="AQ3515" i="1" s="1"/>
  <c r="AP3516" i="1"/>
  <c r="AP3515" i="1" s="1"/>
  <c r="AO3516" i="1"/>
  <c r="AO3515" i="1" s="1"/>
  <c r="AN3516" i="1"/>
  <c r="AN3515" i="1" s="1"/>
  <c r="AM3516" i="1"/>
  <c r="AM3515" i="1" s="1"/>
  <c r="AL3516" i="1"/>
  <c r="AL3515" i="1" s="1"/>
  <c r="AK3516" i="1"/>
  <c r="AK3515" i="1" s="1"/>
  <c r="AJ3516" i="1"/>
  <c r="AJ3515" i="1" s="1"/>
  <c r="AI3516" i="1"/>
  <c r="AG3516" i="1"/>
  <c r="AG3515" i="1" s="1"/>
  <c r="AF3516" i="1"/>
  <c r="AF3515" i="1" s="1"/>
  <c r="AE3516" i="1"/>
  <c r="AE3515" i="1" s="1"/>
  <c r="AD3516" i="1"/>
  <c r="AD3515" i="1" s="1"/>
  <c r="AC3516" i="1"/>
  <c r="AQ3513" i="1"/>
  <c r="AQ3512" i="1" s="1"/>
  <c r="AP3513" i="1"/>
  <c r="AP3512" i="1" s="1"/>
  <c r="AO3513" i="1"/>
  <c r="AO3512" i="1" s="1"/>
  <c r="AN3513" i="1"/>
  <c r="AN3512" i="1" s="1"/>
  <c r="AM3513" i="1"/>
  <c r="AM3512" i="1" s="1"/>
  <c r="AL3513" i="1"/>
  <c r="AL3512" i="1" s="1"/>
  <c r="AK3513" i="1"/>
  <c r="AK3512" i="1" s="1"/>
  <c r="AJ3513" i="1"/>
  <c r="AJ3512" i="1" s="1"/>
  <c r="AI3513" i="1"/>
  <c r="AG3513" i="1"/>
  <c r="AG3512" i="1" s="1"/>
  <c r="AF3513" i="1"/>
  <c r="AF3512" i="1" s="1"/>
  <c r="AE3513" i="1"/>
  <c r="AE3512" i="1" s="1"/>
  <c r="AD3513" i="1"/>
  <c r="AD3512" i="1" s="1"/>
  <c r="AC3513" i="1"/>
  <c r="AQ3509" i="1"/>
  <c r="AQ3501" i="1" s="1"/>
  <c r="AP3509" i="1"/>
  <c r="AP3501" i="1" s="1"/>
  <c r="AO3509" i="1"/>
  <c r="AO3501" i="1" s="1"/>
  <c r="AN3509" i="1"/>
  <c r="AN3501" i="1" s="1"/>
  <c r="AM3509" i="1"/>
  <c r="AM3501" i="1" s="1"/>
  <c r="AL3509" i="1"/>
  <c r="AL3501" i="1" s="1"/>
  <c r="AK3509" i="1"/>
  <c r="AK3501" i="1" s="1"/>
  <c r="AJ3509" i="1"/>
  <c r="AJ3501" i="1" s="1"/>
  <c r="AI3509" i="1"/>
  <c r="AG3509" i="1"/>
  <c r="AG3501" i="1" s="1"/>
  <c r="AF3509" i="1"/>
  <c r="AF3501" i="1" s="1"/>
  <c r="AE3509" i="1"/>
  <c r="AE3501" i="1" s="1"/>
  <c r="AD3509" i="1"/>
  <c r="AD3501" i="1" s="1"/>
  <c r="AC3509" i="1"/>
  <c r="AQ3499" i="1"/>
  <c r="AP3499" i="1"/>
  <c r="AO3499" i="1"/>
  <c r="AN3499" i="1"/>
  <c r="AM3499" i="1"/>
  <c r="AL3499" i="1"/>
  <c r="AK3499" i="1"/>
  <c r="AJ3499" i="1"/>
  <c r="AI3499" i="1"/>
  <c r="AG3499" i="1"/>
  <c r="AF3499" i="1"/>
  <c r="AE3499" i="1"/>
  <c r="AD3499" i="1"/>
  <c r="AC3499" i="1"/>
  <c r="AQ3493" i="1"/>
  <c r="AQ3491" i="1" s="1"/>
  <c r="AP3493" i="1"/>
  <c r="AP3491" i="1" s="1"/>
  <c r="AO3493" i="1"/>
  <c r="AO3491" i="1" s="1"/>
  <c r="AN3493" i="1"/>
  <c r="AN3491" i="1" s="1"/>
  <c r="AM3493" i="1"/>
  <c r="AM3491" i="1" s="1"/>
  <c r="AL3493" i="1"/>
  <c r="AL3491" i="1" s="1"/>
  <c r="AK3493" i="1"/>
  <c r="AK3491" i="1" s="1"/>
  <c r="AJ3493" i="1"/>
  <c r="AJ3491" i="1" s="1"/>
  <c r="AI3493" i="1"/>
  <c r="AG3493" i="1"/>
  <c r="AG3491" i="1" s="1"/>
  <c r="AF3493" i="1"/>
  <c r="AF3491" i="1" s="1"/>
  <c r="AE3493" i="1"/>
  <c r="AE3491" i="1" s="1"/>
  <c r="AD3493" i="1"/>
  <c r="AD3491" i="1" s="1"/>
  <c r="AC3493" i="1"/>
  <c r="AQ3477" i="1"/>
  <c r="AQ3476" i="1" s="1"/>
  <c r="AP3477" i="1"/>
  <c r="AP3476" i="1" s="1"/>
  <c r="AO3477" i="1"/>
  <c r="AO3476" i="1" s="1"/>
  <c r="AN3477" i="1"/>
  <c r="AN3476" i="1" s="1"/>
  <c r="AM3477" i="1"/>
  <c r="AM3476" i="1" s="1"/>
  <c r="AL3477" i="1"/>
  <c r="AL3476" i="1" s="1"/>
  <c r="AK3477" i="1"/>
  <c r="AK3476" i="1" s="1"/>
  <c r="AJ3477" i="1"/>
  <c r="AJ3476" i="1" s="1"/>
  <c r="AI3477" i="1"/>
  <c r="AG3477" i="1"/>
  <c r="AG3476" i="1" s="1"/>
  <c r="AF3477" i="1"/>
  <c r="AF3476" i="1" s="1"/>
  <c r="AE3477" i="1"/>
  <c r="AE3476" i="1" s="1"/>
  <c r="AD3477" i="1"/>
  <c r="AD3476" i="1" s="1"/>
  <c r="AC3477" i="1"/>
  <c r="AQ3469" i="1"/>
  <c r="AQ3460" i="1" s="1"/>
  <c r="AP3469" i="1"/>
  <c r="AP3460" i="1" s="1"/>
  <c r="AO3469" i="1"/>
  <c r="AO3460" i="1" s="1"/>
  <c r="AN3469" i="1"/>
  <c r="AN3460" i="1" s="1"/>
  <c r="AM3469" i="1"/>
  <c r="AM3460" i="1" s="1"/>
  <c r="AL3469" i="1"/>
  <c r="AL3460" i="1" s="1"/>
  <c r="AK3469" i="1"/>
  <c r="AK3460" i="1" s="1"/>
  <c r="AJ3469" i="1"/>
  <c r="AJ3460" i="1" s="1"/>
  <c r="AI3469" i="1"/>
  <c r="AG3469" i="1"/>
  <c r="AG3460" i="1" s="1"/>
  <c r="AF3469" i="1"/>
  <c r="AF3460" i="1" s="1"/>
  <c r="AE3469" i="1"/>
  <c r="AE3460" i="1" s="1"/>
  <c r="AD3469" i="1"/>
  <c r="AD3460" i="1" s="1"/>
  <c r="AC3469" i="1"/>
  <c r="AQ3458" i="1"/>
  <c r="AP3458" i="1"/>
  <c r="AO3458" i="1"/>
  <c r="AN3458" i="1"/>
  <c r="AM3458" i="1"/>
  <c r="AL3458" i="1"/>
  <c r="AK3458" i="1"/>
  <c r="AJ3458" i="1"/>
  <c r="AI3458" i="1"/>
  <c r="AG3458" i="1"/>
  <c r="AF3458" i="1"/>
  <c r="AE3458" i="1"/>
  <c r="AD3458" i="1"/>
  <c r="AC3458" i="1"/>
  <c r="AQ3452" i="1"/>
  <c r="AQ3450" i="1" s="1"/>
  <c r="AP3452" i="1"/>
  <c r="AP3450" i="1" s="1"/>
  <c r="AO3452" i="1"/>
  <c r="AO3450" i="1" s="1"/>
  <c r="AN3452" i="1"/>
  <c r="AN3450" i="1" s="1"/>
  <c r="AM3452" i="1"/>
  <c r="AM3450" i="1" s="1"/>
  <c r="AL3452" i="1"/>
  <c r="AL3450" i="1" s="1"/>
  <c r="AK3452" i="1"/>
  <c r="AK3450" i="1" s="1"/>
  <c r="AJ3452" i="1"/>
  <c r="AJ3450" i="1" s="1"/>
  <c r="AI3452" i="1"/>
  <c r="AG3452" i="1"/>
  <c r="AG3450" i="1" s="1"/>
  <c r="AF3452" i="1"/>
  <c r="AF3450" i="1" s="1"/>
  <c r="AE3452" i="1"/>
  <c r="AE3450" i="1" s="1"/>
  <c r="AD3452" i="1"/>
  <c r="AD3450" i="1" s="1"/>
  <c r="AC3452" i="1"/>
  <c r="AQ3434" i="1"/>
  <c r="AP3434" i="1"/>
  <c r="AO3434" i="1"/>
  <c r="AN3434" i="1"/>
  <c r="AM3434" i="1"/>
  <c r="AM3425" i="1" s="1"/>
  <c r="AL3434" i="1"/>
  <c r="AK3434" i="1"/>
  <c r="AJ3434" i="1"/>
  <c r="AI3434" i="1"/>
  <c r="AI3425" i="1" s="1"/>
  <c r="AG3434" i="1"/>
  <c r="AF3434" i="1"/>
  <c r="AE3434" i="1"/>
  <c r="AD3434" i="1"/>
  <c r="AC3434" i="1"/>
  <c r="AC3425" i="1" s="1"/>
  <c r="AQ3419" i="1"/>
  <c r="AP3419" i="1"/>
  <c r="AO3419" i="1"/>
  <c r="AN3419" i="1"/>
  <c r="AM3419" i="1"/>
  <c r="AL3419" i="1"/>
  <c r="AK3419" i="1"/>
  <c r="AJ3419" i="1"/>
  <c r="AI3419" i="1"/>
  <c r="AG3419" i="1"/>
  <c r="AF3419" i="1"/>
  <c r="AE3419" i="1"/>
  <c r="AD3419" i="1"/>
  <c r="AC3419" i="1"/>
  <c r="AQ3405" i="1"/>
  <c r="AQ3396" i="1" s="1"/>
  <c r="AP3405" i="1"/>
  <c r="AO3405" i="1"/>
  <c r="AO3396" i="1" s="1"/>
  <c r="AN3405" i="1"/>
  <c r="AN3396" i="1" s="1"/>
  <c r="AM3405" i="1"/>
  <c r="AM3396" i="1" s="1"/>
  <c r="AL3405" i="1"/>
  <c r="AL3396" i="1" s="1"/>
  <c r="AK3405" i="1"/>
  <c r="AK3396" i="1" s="1"/>
  <c r="AJ3405" i="1"/>
  <c r="AI3405" i="1"/>
  <c r="AG3405" i="1"/>
  <c r="AG3396" i="1" s="1"/>
  <c r="AF3405" i="1"/>
  <c r="AF3396" i="1" s="1"/>
  <c r="AE3405" i="1"/>
  <c r="AE3396" i="1" s="1"/>
  <c r="AD3405" i="1"/>
  <c r="AC3405" i="1"/>
  <c r="AQ3393" i="1"/>
  <c r="AP3393" i="1"/>
  <c r="AO3393" i="1"/>
  <c r="AN3393" i="1"/>
  <c r="AM3393" i="1"/>
  <c r="AL3393" i="1"/>
  <c r="AK3393" i="1"/>
  <c r="AJ3393" i="1"/>
  <c r="AI3393" i="1"/>
  <c r="AG3393" i="1"/>
  <c r="AF3393" i="1"/>
  <c r="AE3393" i="1"/>
  <c r="AD3393" i="1"/>
  <c r="AC3393" i="1"/>
  <c r="AQ3382" i="1"/>
  <c r="AQ3379" i="1" s="1"/>
  <c r="AP3382" i="1"/>
  <c r="AP3379" i="1" s="1"/>
  <c r="AO3382" i="1"/>
  <c r="AO3379" i="1" s="1"/>
  <c r="AN3382" i="1"/>
  <c r="AN3379" i="1" s="1"/>
  <c r="AM3382" i="1"/>
  <c r="AM3379" i="1" s="1"/>
  <c r="AL3382" i="1"/>
  <c r="AL3379" i="1" s="1"/>
  <c r="AK3382" i="1"/>
  <c r="AK3379" i="1" s="1"/>
  <c r="AJ3382" i="1"/>
  <c r="AJ3379" i="1" s="1"/>
  <c r="AI3382" i="1"/>
  <c r="AG3382" i="1"/>
  <c r="AG3379" i="1" s="1"/>
  <c r="AF3382" i="1"/>
  <c r="AF3379" i="1" s="1"/>
  <c r="AE3382" i="1"/>
  <c r="AE3379" i="1" s="1"/>
  <c r="AD3382" i="1"/>
  <c r="AD3379" i="1" s="1"/>
  <c r="AC3382" i="1"/>
  <c r="AQ3363" i="1"/>
  <c r="AP3363" i="1"/>
  <c r="AO3363" i="1"/>
  <c r="AN3363" i="1"/>
  <c r="AM3363" i="1"/>
  <c r="AL3363" i="1"/>
  <c r="AK3363" i="1"/>
  <c r="AJ3363" i="1"/>
  <c r="AI3363" i="1"/>
  <c r="AG3363" i="1"/>
  <c r="AF3363" i="1"/>
  <c r="AE3363" i="1"/>
  <c r="AD3363" i="1"/>
  <c r="AC3363" i="1"/>
  <c r="AQ3357" i="1"/>
  <c r="AP3357" i="1"/>
  <c r="AO3357" i="1"/>
  <c r="AN3357" i="1"/>
  <c r="AM3357" i="1"/>
  <c r="AL3357" i="1"/>
  <c r="AK3357" i="1"/>
  <c r="AJ3357" i="1"/>
  <c r="AI3357" i="1"/>
  <c r="AG3357" i="1"/>
  <c r="AF3357" i="1"/>
  <c r="AE3357" i="1"/>
  <c r="AD3357" i="1"/>
  <c r="AC3357" i="1"/>
  <c r="AQ3352" i="1"/>
  <c r="AP3352" i="1"/>
  <c r="AO3352" i="1"/>
  <c r="AN3352" i="1"/>
  <c r="AM3352" i="1"/>
  <c r="AL3352" i="1"/>
  <c r="AK3352" i="1"/>
  <c r="AJ3352" i="1"/>
  <c r="AI3352" i="1"/>
  <c r="AG3352" i="1"/>
  <c r="AF3352" i="1"/>
  <c r="AE3352" i="1"/>
  <c r="AD3352" i="1"/>
  <c r="AC3352" i="1"/>
  <c r="AQ3348" i="1"/>
  <c r="AQ3347" i="1" s="1"/>
  <c r="AP3348" i="1"/>
  <c r="AP3347" i="1" s="1"/>
  <c r="AO3348" i="1"/>
  <c r="AO3347" i="1" s="1"/>
  <c r="AN3348" i="1"/>
  <c r="AN3347" i="1" s="1"/>
  <c r="AM3348" i="1"/>
  <c r="AM3347" i="1" s="1"/>
  <c r="AL3348" i="1"/>
  <c r="AL3347" i="1" s="1"/>
  <c r="AK3348" i="1"/>
  <c r="AK3347" i="1" s="1"/>
  <c r="AJ3348" i="1"/>
  <c r="AJ3347" i="1" s="1"/>
  <c r="AI3348" i="1"/>
  <c r="AG3348" i="1"/>
  <c r="AG3347" i="1" s="1"/>
  <c r="AF3348" i="1"/>
  <c r="AF3347" i="1" s="1"/>
  <c r="AE3348" i="1"/>
  <c r="AE3347" i="1" s="1"/>
  <c r="AD3348" i="1"/>
  <c r="AD3347" i="1" s="1"/>
  <c r="AC3348" i="1"/>
  <c r="AQ3346" i="1"/>
  <c r="AP3346" i="1"/>
  <c r="AO3346" i="1"/>
  <c r="AN3346" i="1"/>
  <c r="AM3346" i="1"/>
  <c r="AL3346" i="1"/>
  <c r="AK3346" i="1"/>
  <c r="AJ3346" i="1"/>
  <c r="AI3346" i="1"/>
  <c r="AG3346" i="1"/>
  <c r="AF3346" i="1"/>
  <c r="AE3346" i="1"/>
  <c r="AD3346" i="1"/>
  <c r="AC3346" i="1"/>
  <c r="AQ3343" i="1"/>
  <c r="AP3343" i="1"/>
  <c r="AO3343" i="1"/>
  <c r="AN3343" i="1"/>
  <c r="AM3343" i="1"/>
  <c r="AL3343" i="1"/>
  <c r="AK3343" i="1"/>
  <c r="AJ3343" i="1"/>
  <c r="AI3343" i="1"/>
  <c r="AG3343" i="1"/>
  <c r="AF3343" i="1"/>
  <c r="AE3343" i="1"/>
  <c r="AD3343" i="1"/>
  <c r="AC3343" i="1"/>
  <c r="AQ3338" i="1"/>
  <c r="AP3338" i="1"/>
  <c r="AO3338" i="1"/>
  <c r="AN3338" i="1"/>
  <c r="AM3338" i="1"/>
  <c r="AL3338" i="1"/>
  <c r="AK3338" i="1"/>
  <c r="AJ3338" i="1"/>
  <c r="AI3338" i="1"/>
  <c r="AG3338" i="1"/>
  <c r="AF3338" i="1"/>
  <c r="AE3338" i="1"/>
  <c r="AD3338" i="1"/>
  <c r="AC3338" i="1"/>
  <c r="AQ3337" i="1"/>
  <c r="AP3337" i="1"/>
  <c r="AO3337" i="1"/>
  <c r="AN3337" i="1"/>
  <c r="AM3337" i="1"/>
  <c r="AL3337" i="1"/>
  <c r="AK3337" i="1"/>
  <c r="AJ3337" i="1"/>
  <c r="AI3337" i="1"/>
  <c r="AG3337" i="1"/>
  <c r="AF3337" i="1"/>
  <c r="AE3337" i="1"/>
  <c r="AD3337" i="1"/>
  <c r="AC3337" i="1"/>
  <c r="AQ3336" i="1"/>
  <c r="AP3336" i="1"/>
  <c r="AO3336" i="1"/>
  <c r="AN3336" i="1"/>
  <c r="AM3336" i="1"/>
  <c r="AL3336" i="1"/>
  <c r="AK3336" i="1"/>
  <c r="AJ3336" i="1"/>
  <c r="AI3336" i="1"/>
  <c r="AG3336" i="1"/>
  <c r="AF3336" i="1"/>
  <c r="AE3336" i="1"/>
  <c r="AD3336" i="1"/>
  <c r="AC3336" i="1"/>
  <c r="AQ3335" i="1"/>
  <c r="AP3335" i="1"/>
  <c r="AO3335" i="1"/>
  <c r="AN3335" i="1"/>
  <c r="AM3335" i="1"/>
  <c r="AL3335" i="1"/>
  <c r="AK3335" i="1"/>
  <c r="AJ3335" i="1"/>
  <c r="AI3335" i="1"/>
  <c r="AG3335" i="1"/>
  <c r="AF3335" i="1"/>
  <c r="AE3335" i="1"/>
  <c r="AD3335" i="1"/>
  <c r="AC3335" i="1"/>
  <c r="AQ3334" i="1"/>
  <c r="AP3334" i="1"/>
  <c r="AO3334" i="1"/>
  <c r="AN3334" i="1"/>
  <c r="AM3334" i="1"/>
  <c r="AL3334" i="1"/>
  <c r="AK3334" i="1"/>
  <c r="AJ3334" i="1"/>
  <c r="AI3334" i="1"/>
  <c r="AG3334" i="1"/>
  <c r="AF3334" i="1"/>
  <c r="AE3334" i="1"/>
  <c r="AD3334" i="1"/>
  <c r="AC3334" i="1"/>
  <c r="AQ3333" i="1"/>
  <c r="AP3333" i="1"/>
  <c r="AO3333" i="1"/>
  <c r="AN3333" i="1"/>
  <c r="AM3333" i="1"/>
  <c r="AL3333" i="1"/>
  <c r="AK3333" i="1"/>
  <c r="AJ3333" i="1"/>
  <c r="AI3333" i="1"/>
  <c r="AG3333" i="1"/>
  <c r="AF3333" i="1"/>
  <c r="AE3333" i="1"/>
  <c r="AD3333" i="1"/>
  <c r="AC3333" i="1"/>
  <c r="AQ3332" i="1"/>
  <c r="AP3332" i="1"/>
  <c r="AO3332" i="1"/>
  <c r="AN3332" i="1"/>
  <c r="AM3332" i="1"/>
  <c r="AL3332" i="1"/>
  <c r="AK3332" i="1"/>
  <c r="AJ3332" i="1"/>
  <c r="AI3332" i="1"/>
  <c r="AG3332" i="1"/>
  <c r="AF3332" i="1"/>
  <c r="AE3332" i="1"/>
  <c r="AD3332" i="1"/>
  <c r="AC3332" i="1"/>
  <c r="AQ3331" i="1"/>
  <c r="AP3331" i="1"/>
  <c r="AO3331" i="1"/>
  <c r="AN3331" i="1"/>
  <c r="AM3331" i="1"/>
  <c r="AL3331" i="1"/>
  <c r="AK3331" i="1"/>
  <c r="AJ3331" i="1"/>
  <c r="AI3331" i="1"/>
  <c r="AG3331" i="1"/>
  <c r="AF3331" i="1"/>
  <c r="AE3331" i="1"/>
  <c r="AD3331" i="1"/>
  <c r="AC3331" i="1"/>
  <c r="AQ3329" i="1"/>
  <c r="AP3329" i="1"/>
  <c r="AO3329" i="1"/>
  <c r="AN3329" i="1"/>
  <c r="AM3329" i="1"/>
  <c r="AL3329" i="1"/>
  <c r="AK3329" i="1"/>
  <c r="AJ3329" i="1"/>
  <c r="AI3329" i="1"/>
  <c r="AG3329" i="1"/>
  <c r="AF3329" i="1"/>
  <c r="AE3329" i="1"/>
  <c r="AD3329" i="1"/>
  <c r="AC3329" i="1"/>
  <c r="AQ3327" i="1"/>
  <c r="AP3327" i="1"/>
  <c r="AO3327" i="1"/>
  <c r="AN3327" i="1"/>
  <c r="AM3327" i="1"/>
  <c r="AL3327" i="1"/>
  <c r="AK3327" i="1"/>
  <c r="AJ3327" i="1"/>
  <c r="AI3327" i="1"/>
  <c r="AG3327" i="1"/>
  <c r="AF3327" i="1"/>
  <c r="AE3327" i="1"/>
  <c r="AD3327" i="1"/>
  <c r="AC3327" i="1"/>
  <c r="AQ3326" i="1"/>
  <c r="AP3326" i="1"/>
  <c r="AO3326" i="1"/>
  <c r="AN3326" i="1"/>
  <c r="AM3326" i="1"/>
  <c r="AL3326" i="1"/>
  <c r="AK3326" i="1"/>
  <c r="AJ3326" i="1"/>
  <c r="AI3326" i="1"/>
  <c r="AG3326" i="1"/>
  <c r="AF3326" i="1"/>
  <c r="AE3326" i="1"/>
  <c r="AD3326" i="1"/>
  <c r="AC3326" i="1"/>
  <c r="AQ3325" i="1"/>
  <c r="AP3325" i="1"/>
  <c r="AO3325" i="1"/>
  <c r="AN3325" i="1"/>
  <c r="AM3325" i="1"/>
  <c r="AL3325" i="1"/>
  <c r="AK3325" i="1"/>
  <c r="AJ3325" i="1"/>
  <c r="AI3325" i="1"/>
  <c r="AG3325" i="1"/>
  <c r="AF3325" i="1"/>
  <c r="AE3325" i="1"/>
  <c r="AD3325" i="1"/>
  <c r="AC3325" i="1"/>
  <c r="AQ3324" i="1"/>
  <c r="AP3324" i="1"/>
  <c r="AO3324" i="1"/>
  <c r="AN3324" i="1"/>
  <c r="AM3324" i="1"/>
  <c r="AL3324" i="1"/>
  <c r="AK3324" i="1"/>
  <c r="AJ3324" i="1"/>
  <c r="AI3324" i="1"/>
  <c r="AG3324" i="1"/>
  <c r="AF3324" i="1"/>
  <c r="AE3324" i="1"/>
  <c r="AD3324" i="1"/>
  <c r="AC3324" i="1"/>
  <c r="AQ3323" i="1"/>
  <c r="AP3323" i="1"/>
  <c r="AO3323" i="1"/>
  <c r="AN3323" i="1"/>
  <c r="AM3323" i="1"/>
  <c r="AL3323" i="1"/>
  <c r="AK3323" i="1"/>
  <c r="AJ3323" i="1"/>
  <c r="AI3323" i="1"/>
  <c r="AG3323" i="1"/>
  <c r="AF3323" i="1"/>
  <c r="AE3323" i="1"/>
  <c r="AD3323" i="1"/>
  <c r="AC3323" i="1"/>
  <c r="AQ3321" i="1"/>
  <c r="AP3321" i="1"/>
  <c r="AO3321" i="1"/>
  <c r="AN3321" i="1"/>
  <c r="AM3321" i="1"/>
  <c r="AL3321" i="1"/>
  <c r="AK3321" i="1"/>
  <c r="AJ3321" i="1"/>
  <c r="AI3321" i="1"/>
  <c r="AG3321" i="1"/>
  <c r="AF3321" i="1"/>
  <c r="AE3321" i="1"/>
  <c r="AD3321" i="1"/>
  <c r="AC3321" i="1"/>
  <c r="AQ3310" i="1"/>
  <c r="AP3310" i="1"/>
  <c r="AO3310" i="1"/>
  <c r="AN3310" i="1"/>
  <c r="AM3310" i="1"/>
  <c r="AL3310" i="1"/>
  <c r="AK3310" i="1"/>
  <c r="AJ3310" i="1"/>
  <c r="AI3310" i="1"/>
  <c r="AG3310" i="1"/>
  <c r="AF3310" i="1"/>
  <c r="AE3310" i="1"/>
  <c r="AD3310" i="1"/>
  <c r="AC3310" i="1"/>
  <c r="AQ3309" i="1"/>
  <c r="AP3309" i="1"/>
  <c r="AO3309" i="1"/>
  <c r="AN3309" i="1"/>
  <c r="AM3309" i="1"/>
  <c r="AL3309" i="1"/>
  <c r="AK3309" i="1"/>
  <c r="AJ3309" i="1"/>
  <c r="AI3309" i="1"/>
  <c r="AG3309" i="1"/>
  <c r="AF3309" i="1"/>
  <c r="AE3309" i="1"/>
  <c r="AD3309" i="1"/>
  <c r="AC3309" i="1"/>
  <c r="AQ3308" i="1"/>
  <c r="AP3308" i="1"/>
  <c r="AO3308" i="1"/>
  <c r="AN3308" i="1"/>
  <c r="AM3308" i="1"/>
  <c r="AL3308" i="1"/>
  <c r="AK3308" i="1"/>
  <c r="AJ3308" i="1"/>
  <c r="AI3308" i="1"/>
  <c r="AG3308" i="1"/>
  <c r="AF3308" i="1"/>
  <c r="AE3308" i="1"/>
  <c r="AD3308" i="1"/>
  <c r="AC3308" i="1"/>
  <c r="AQ3307" i="1"/>
  <c r="AP3307" i="1"/>
  <c r="AO3307" i="1"/>
  <c r="AN3307" i="1"/>
  <c r="AM3307" i="1"/>
  <c r="AL3307" i="1"/>
  <c r="AK3307" i="1"/>
  <c r="AJ3307" i="1"/>
  <c r="AI3307" i="1"/>
  <c r="AG3307" i="1"/>
  <c r="AF3307" i="1"/>
  <c r="AE3307" i="1"/>
  <c r="AD3307" i="1"/>
  <c r="AC3307" i="1"/>
  <c r="AQ3301" i="1"/>
  <c r="AP3301" i="1"/>
  <c r="AO3301" i="1"/>
  <c r="AN3301" i="1"/>
  <c r="AM3301" i="1"/>
  <c r="AL3301" i="1"/>
  <c r="AK3301" i="1"/>
  <c r="AJ3301" i="1"/>
  <c r="AI3301" i="1"/>
  <c r="AG3301" i="1"/>
  <c r="AF3301" i="1"/>
  <c r="AE3301" i="1"/>
  <c r="AD3301" i="1"/>
  <c r="AC3301" i="1"/>
  <c r="AQ3299" i="1"/>
  <c r="AP3299" i="1"/>
  <c r="AO3299" i="1"/>
  <c r="AN3299" i="1"/>
  <c r="AM3299" i="1"/>
  <c r="AL3299" i="1"/>
  <c r="AK3299" i="1"/>
  <c r="AJ3299" i="1"/>
  <c r="AI3299" i="1"/>
  <c r="AG3299" i="1"/>
  <c r="AF3299" i="1"/>
  <c r="AE3299" i="1"/>
  <c r="AD3299" i="1"/>
  <c r="AC3299" i="1"/>
  <c r="AQ3297" i="1"/>
  <c r="AP3297" i="1"/>
  <c r="AO3297" i="1"/>
  <c r="AN3297" i="1"/>
  <c r="AM3297" i="1"/>
  <c r="AL3297" i="1"/>
  <c r="AK3297" i="1"/>
  <c r="AJ3297" i="1"/>
  <c r="AI3297" i="1"/>
  <c r="AG3297" i="1"/>
  <c r="AF3297" i="1"/>
  <c r="AE3297" i="1"/>
  <c r="AD3297" i="1"/>
  <c r="AC3297" i="1"/>
  <c r="AQ3294" i="1"/>
  <c r="AP3294" i="1"/>
  <c r="AO3294" i="1"/>
  <c r="AN3294" i="1"/>
  <c r="AM3294" i="1"/>
  <c r="AL3294" i="1"/>
  <c r="AK3294" i="1"/>
  <c r="AJ3294" i="1"/>
  <c r="AI3294" i="1"/>
  <c r="AG3294" i="1"/>
  <c r="AF3294" i="1"/>
  <c r="AE3294" i="1"/>
  <c r="AD3294" i="1"/>
  <c r="AC3294" i="1"/>
  <c r="AQ3290" i="1"/>
  <c r="AP3290" i="1"/>
  <c r="AO3290" i="1"/>
  <c r="AN3290" i="1"/>
  <c r="AM3290" i="1"/>
  <c r="AL3290" i="1"/>
  <c r="AK3290" i="1"/>
  <c r="AJ3290" i="1"/>
  <c r="AI3290" i="1"/>
  <c r="AG3290" i="1"/>
  <c r="AF3290" i="1"/>
  <c r="AE3290" i="1"/>
  <c r="AD3290" i="1"/>
  <c r="AC3290" i="1"/>
  <c r="AQ3284" i="1"/>
  <c r="AP3284" i="1"/>
  <c r="AO3284" i="1"/>
  <c r="AN3284" i="1"/>
  <c r="AM3284" i="1"/>
  <c r="AL3284" i="1"/>
  <c r="AK3284" i="1"/>
  <c r="AJ3284" i="1"/>
  <c r="AI3284" i="1"/>
  <c r="AG3284" i="1"/>
  <c r="AF3284" i="1"/>
  <c r="AE3284" i="1"/>
  <c r="AD3284" i="1"/>
  <c r="AC3284" i="1"/>
  <c r="AQ3282" i="1"/>
  <c r="AP3282" i="1"/>
  <c r="AO3282" i="1"/>
  <c r="AN3282" i="1"/>
  <c r="AM3282" i="1"/>
  <c r="AL3282" i="1"/>
  <c r="AK3282" i="1"/>
  <c r="AJ3282" i="1"/>
  <c r="AI3282" i="1"/>
  <c r="AG3282" i="1"/>
  <c r="AF3282" i="1"/>
  <c r="AE3282" i="1"/>
  <c r="AD3282" i="1"/>
  <c r="AC3282" i="1"/>
  <c r="AQ3280" i="1"/>
  <c r="AP3280" i="1"/>
  <c r="AO3280" i="1"/>
  <c r="AN3280" i="1"/>
  <c r="AM3280" i="1"/>
  <c r="AL3280" i="1"/>
  <c r="AK3280" i="1"/>
  <c r="AJ3280" i="1"/>
  <c r="AI3280" i="1"/>
  <c r="AG3280" i="1"/>
  <c r="AF3280" i="1"/>
  <c r="AE3280" i="1"/>
  <c r="AD3280" i="1"/>
  <c r="AC3280" i="1"/>
  <c r="AQ3270" i="1"/>
  <c r="AP3270" i="1"/>
  <c r="AO3270" i="1"/>
  <c r="AN3270" i="1"/>
  <c r="AM3270" i="1"/>
  <c r="AL3270" i="1"/>
  <c r="AK3270" i="1"/>
  <c r="AJ3270" i="1"/>
  <c r="AI3270" i="1"/>
  <c r="AG3270" i="1"/>
  <c r="AF3270" i="1"/>
  <c r="AE3270" i="1"/>
  <c r="AD3270" i="1"/>
  <c r="AC3270" i="1"/>
  <c r="AQ3261" i="1"/>
  <c r="AP3261" i="1"/>
  <c r="AO3261" i="1"/>
  <c r="AN3261" i="1"/>
  <c r="AM3261" i="1"/>
  <c r="AL3261" i="1"/>
  <c r="AK3261" i="1"/>
  <c r="AJ3261" i="1"/>
  <c r="AI3261" i="1"/>
  <c r="AG3261" i="1"/>
  <c r="AF3261" i="1"/>
  <c r="AE3261" i="1"/>
  <c r="AD3261" i="1"/>
  <c r="AC3261" i="1"/>
  <c r="AQ3255" i="1"/>
  <c r="AQ3253" i="1" s="1"/>
  <c r="AP3255" i="1"/>
  <c r="AP3253" i="1" s="1"/>
  <c r="AO3255" i="1"/>
  <c r="AO3253" i="1" s="1"/>
  <c r="AN3255" i="1"/>
  <c r="AN3253" i="1" s="1"/>
  <c r="AM3255" i="1"/>
  <c r="AM3253" i="1" s="1"/>
  <c r="AL3255" i="1"/>
  <c r="AL3253" i="1" s="1"/>
  <c r="AK3255" i="1"/>
  <c r="AK3253" i="1" s="1"/>
  <c r="AJ3255" i="1"/>
  <c r="AJ3253" i="1" s="1"/>
  <c r="AI3255" i="1"/>
  <c r="AG3255" i="1"/>
  <c r="AG3253" i="1" s="1"/>
  <c r="AF3255" i="1"/>
  <c r="AF3253" i="1" s="1"/>
  <c r="AE3255" i="1"/>
  <c r="AE3253" i="1" s="1"/>
  <c r="AD3255" i="1"/>
  <c r="AD3253" i="1" s="1"/>
  <c r="AC3255" i="1"/>
  <c r="AQ3229" i="1"/>
  <c r="AQ3228" i="1" s="1"/>
  <c r="AP3229" i="1"/>
  <c r="AP3228" i="1" s="1"/>
  <c r="AO3229" i="1"/>
  <c r="AO3228" i="1" s="1"/>
  <c r="AN3229" i="1"/>
  <c r="AN3228" i="1" s="1"/>
  <c r="AM3229" i="1"/>
  <c r="AM3228" i="1" s="1"/>
  <c r="AL3229" i="1"/>
  <c r="AL3228" i="1" s="1"/>
  <c r="AK3229" i="1"/>
  <c r="AK3228" i="1" s="1"/>
  <c r="AJ3229" i="1"/>
  <c r="AJ3228" i="1" s="1"/>
  <c r="AI3229" i="1"/>
  <c r="AG3229" i="1"/>
  <c r="AG3228" i="1" s="1"/>
  <c r="AF3229" i="1"/>
  <c r="AF3228" i="1" s="1"/>
  <c r="AE3229" i="1"/>
  <c r="AE3228" i="1" s="1"/>
  <c r="AD3229" i="1"/>
  <c r="AD3228" i="1" s="1"/>
  <c r="AC3229" i="1"/>
  <c r="AQ3226" i="1"/>
  <c r="AQ3225" i="1" s="1"/>
  <c r="AP3226" i="1"/>
  <c r="AP3225" i="1" s="1"/>
  <c r="AO3226" i="1"/>
  <c r="AO3225" i="1" s="1"/>
  <c r="AN3226" i="1"/>
  <c r="AN3225" i="1" s="1"/>
  <c r="AM3226" i="1"/>
  <c r="AM3225" i="1" s="1"/>
  <c r="AL3226" i="1"/>
  <c r="AL3225" i="1" s="1"/>
  <c r="AK3226" i="1"/>
  <c r="AK3225" i="1" s="1"/>
  <c r="AJ3226" i="1"/>
  <c r="AJ3225" i="1" s="1"/>
  <c r="AI3226" i="1"/>
  <c r="AG3226" i="1"/>
  <c r="AG3225" i="1" s="1"/>
  <c r="AF3226" i="1"/>
  <c r="AF3225" i="1" s="1"/>
  <c r="AE3226" i="1"/>
  <c r="AE3225" i="1" s="1"/>
  <c r="AD3226" i="1"/>
  <c r="AD3225" i="1" s="1"/>
  <c r="AC3226" i="1"/>
  <c r="AQ3223" i="1"/>
  <c r="AQ3222" i="1" s="1"/>
  <c r="AP3223" i="1"/>
  <c r="AP3222" i="1" s="1"/>
  <c r="AO3223" i="1"/>
  <c r="AO3222" i="1" s="1"/>
  <c r="AN3223" i="1"/>
  <c r="AN3222" i="1" s="1"/>
  <c r="AM3223" i="1"/>
  <c r="AM3222" i="1" s="1"/>
  <c r="AL3223" i="1"/>
  <c r="AL3222" i="1" s="1"/>
  <c r="AK3223" i="1"/>
  <c r="AK3222" i="1" s="1"/>
  <c r="AJ3223" i="1"/>
  <c r="AJ3222" i="1" s="1"/>
  <c r="AI3223" i="1"/>
  <c r="AG3223" i="1"/>
  <c r="AG3222" i="1" s="1"/>
  <c r="AF3223" i="1"/>
  <c r="AF3222" i="1" s="1"/>
  <c r="AE3223" i="1"/>
  <c r="AE3222" i="1" s="1"/>
  <c r="AD3223" i="1"/>
  <c r="AD3222" i="1" s="1"/>
  <c r="AC3223" i="1"/>
  <c r="AQ3218" i="1"/>
  <c r="AP3218" i="1"/>
  <c r="AO3218" i="1"/>
  <c r="AN3218" i="1"/>
  <c r="AM3218" i="1"/>
  <c r="AL3218" i="1"/>
  <c r="AK3218" i="1"/>
  <c r="AJ3218" i="1"/>
  <c r="AI3218" i="1"/>
  <c r="AG3218" i="1"/>
  <c r="AF3218" i="1"/>
  <c r="AE3218" i="1"/>
  <c r="AD3218" i="1"/>
  <c r="AC3218" i="1"/>
  <c r="AQ3207" i="1"/>
  <c r="AP3207" i="1"/>
  <c r="AO3207" i="1"/>
  <c r="AN3207" i="1"/>
  <c r="AM3207" i="1"/>
  <c r="AL3207" i="1"/>
  <c r="AK3207" i="1"/>
  <c r="AJ3207" i="1"/>
  <c r="AI3207" i="1"/>
  <c r="AG3207" i="1"/>
  <c r="AF3207" i="1"/>
  <c r="AE3207" i="1"/>
  <c r="AD3207" i="1"/>
  <c r="AC3207" i="1"/>
  <c r="AQ3201" i="1"/>
  <c r="AQ3199" i="1" s="1"/>
  <c r="AP3201" i="1"/>
  <c r="AP3199" i="1" s="1"/>
  <c r="AO3201" i="1"/>
  <c r="AO3199" i="1" s="1"/>
  <c r="AN3201" i="1"/>
  <c r="AN3199" i="1" s="1"/>
  <c r="AM3201" i="1"/>
  <c r="AM3199" i="1" s="1"/>
  <c r="AL3201" i="1"/>
  <c r="AL3199" i="1" s="1"/>
  <c r="AK3201" i="1"/>
  <c r="AK3199" i="1" s="1"/>
  <c r="AJ3201" i="1"/>
  <c r="AJ3199" i="1" s="1"/>
  <c r="AI3201" i="1"/>
  <c r="AG3201" i="1"/>
  <c r="AG3199" i="1" s="1"/>
  <c r="AF3201" i="1"/>
  <c r="AF3199" i="1" s="1"/>
  <c r="AE3201" i="1"/>
  <c r="AE3199" i="1" s="1"/>
  <c r="AD3201" i="1"/>
  <c r="AD3199" i="1" s="1"/>
  <c r="AC3201" i="1"/>
  <c r="AQ3193" i="1"/>
  <c r="AP3193" i="1"/>
  <c r="AO3193" i="1"/>
  <c r="AN3193" i="1"/>
  <c r="AM3193" i="1"/>
  <c r="AL3193" i="1"/>
  <c r="AK3193" i="1"/>
  <c r="AJ3193" i="1"/>
  <c r="AI3193" i="1"/>
  <c r="AG3193" i="1"/>
  <c r="AF3193" i="1"/>
  <c r="AE3193" i="1"/>
  <c r="AD3193" i="1"/>
  <c r="AC3193" i="1"/>
  <c r="AQ3192" i="1"/>
  <c r="AP3192" i="1"/>
  <c r="AO3192" i="1"/>
  <c r="AN3192" i="1"/>
  <c r="AM3192" i="1"/>
  <c r="AL3192" i="1"/>
  <c r="AK3192" i="1"/>
  <c r="AJ3192" i="1"/>
  <c r="AI3192" i="1"/>
  <c r="AG3192" i="1"/>
  <c r="AF3192" i="1"/>
  <c r="AE3192" i="1"/>
  <c r="AD3192" i="1"/>
  <c r="AC3192" i="1"/>
  <c r="AQ3191" i="1"/>
  <c r="AP3191" i="1"/>
  <c r="AO3191" i="1"/>
  <c r="AN3191" i="1"/>
  <c r="AM3191" i="1"/>
  <c r="AL3191" i="1"/>
  <c r="AK3191" i="1"/>
  <c r="AJ3191" i="1"/>
  <c r="AI3191" i="1"/>
  <c r="AG3191" i="1"/>
  <c r="AF3191" i="1"/>
  <c r="AE3191" i="1"/>
  <c r="AD3191" i="1"/>
  <c r="AC3191" i="1"/>
  <c r="AQ3190" i="1"/>
  <c r="AP3190" i="1"/>
  <c r="AO3190" i="1"/>
  <c r="AN3190" i="1"/>
  <c r="AM3190" i="1"/>
  <c r="AL3190" i="1"/>
  <c r="AK3190" i="1"/>
  <c r="AJ3190" i="1"/>
  <c r="AI3190" i="1"/>
  <c r="AG3190" i="1"/>
  <c r="AF3190" i="1"/>
  <c r="AE3190" i="1"/>
  <c r="AD3190" i="1"/>
  <c r="AC3190" i="1"/>
  <c r="AQ3189" i="1"/>
  <c r="AP3189" i="1"/>
  <c r="AO3189" i="1"/>
  <c r="AN3189" i="1"/>
  <c r="AM3189" i="1"/>
  <c r="AL3189" i="1"/>
  <c r="AK3189" i="1"/>
  <c r="AJ3189" i="1"/>
  <c r="AI3189" i="1"/>
  <c r="AG3189" i="1"/>
  <c r="AF3189" i="1"/>
  <c r="AE3189" i="1"/>
  <c r="AD3189" i="1"/>
  <c r="AC3189" i="1"/>
  <c r="AQ3188" i="1"/>
  <c r="AP3188" i="1"/>
  <c r="AO3188" i="1"/>
  <c r="AN3188" i="1"/>
  <c r="AM3188" i="1"/>
  <c r="AL3188" i="1"/>
  <c r="AK3188" i="1"/>
  <c r="AJ3188" i="1"/>
  <c r="AI3188" i="1"/>
  <c r="AG3188" i="1"/>
  <c r="AF3188" i="1"/>
  <c r="AE3188" i="1"/>
  <c r="AD3188" i="1"/>
  <c r="AC3188" i="1"/>
  <c r="AQ3187" i="1"/>
  <c r="AP3187" i="1"/>
  <c r="AO3187" i="1"/>
  <c r="AN3187" i="1"/>
  <c r="AM3187" i="1"/>
  <c r="AL3187" i="1"/>
  <c r="AK3187" i="1"/>
  <c r="AJ3187" i="1"/>
  <c r="AI3187" i="1"/>
  <c r="AG3187" i="1"/>
  <c r="AF3187" i="1"/>
  <c r="AE3187" i="1"/>
  <c r="AD3187" i="1"/>
  <c r="AC3187" i="1"/>
  <c r="AQ3179" i="1"/>
  <c r="AP3179" i="1"/>
  <c r="AO3179" i="1"/>
  <c r="AN3179" i="1"/>
  <c r="AM3179" i="1"/>
  <c r="AL3179" i="1"/>
  <c r="AK3179" i="1"/>
  <c r="AJ3179" i="1"/>
  <c r="AI3179" i="1"/>
  <c r="AG3179" i="1"/>
  <c r="AF3179" i="1"/>
  <c r="AE3179" i="1"/>
  <c r="AD3179" i="1"/>
  <c r="AC3179" i="1"/>
  <c r="AQ3177" i="1"/>
  <c r="AP3177" i="1"/>
  <c r="AO3177" i="1"/>
  <c r="AN3177" i="1"/>
  <c r="AM3177" i="1"/>
  <c r="AL3177" i="1"/>
  <c r="AK3177" i="1"/>
  <c r="AJ3177" i="1"/>
  <c r="AI3177" i="1"/>
  <c r="AG3177" i="1"/>
  <c r="AF3177" i="1"/>
  <c r="AE3177" i="1"/>
  <c r="AD3177" i="1"/>
  <c r="AC3177" i="1"/>
  <c r="AQ3173" i="1"/>
  <c r="AP3173" i="1"/>
  <c r="AO3173" i="1"/>
  <c r="AN3173" i="1"/>
  <c r="AM3173" i="1"/>
  <c r="AL3173" i="1"/>
  <c r="AK3173" i="1"/>
  <c r="AJ3173" i="1"/>
  <c r="AI3173" i="1"/>
  <c r="AG3173" i="1"/>
  <c r="AF3173" i="1"/>
  <c r="AE3173" i="1"/>
  <c r="AD3173" i="1"/>
  <c r="AC3173" i="1"/>
  <c r="AQ3159" i="1"/>
  <c r="AP3159" i="1"/>
  <c r="AO3159" i="1"/>
  <c r="AN3159" i="1"/>
  <c r="AM3159" i="1"/>
  <c r="AL3159" i="1"/>
  <c r="AK3159" i="1"/>
  <c r="AJ3159" i="1"/>
  <c r="AI3159" i="1"/>
  <c r="AG3159" i="1"/>
  <c r="AF3159" i="1"/>
  <c r="AE3159" i="1"/>
  <c r="AD3159" i="1"/>
  <c r="AC3159" i="1"/>
  <c r="AQ3153" i="1"/>
  <c r="AP3153" i="1"/>
  <c r="AO3153" i="1"/>
  <c r="AN3153" i="1"/>
  <c r="AM3153" i="1"/>
  <c r="AL3153" i="1"/>
  <c r="AK3153" i="1"/>
  <c r="AJ3153" i="1"/>
  <c r="AI3153" i="1"/>
  <c r="AG3153" i="1"/>
  <c r="AF3153" i="1"/>
  <c r="AE3153" i="1"/>
  <c r="AD3153" i="1"/>
  <c r="AC3153" i="1"/>
  <c r="AQ3151" i="1"/>
  <c r="AP3151" i="1"/>
  <c r="AO3151" i="1"/>
  <c r="AN3151" i="1"/>
  <c r="AM3151" i="1"/>
  <c r="AL3151" i="1"/>
  <c r="AK3151" i="1"/>
  <c r="AJ3151" i="1"/>
  <c r="AI3151" i="1"/>
  <c r="AG3151" i="1"/>
  <c r="AF3151" i="1"/>
  <c r="AE3151" i="1"/>
  <c r="AD3151" i="1"/>
  <c r="AC3151" i="1"/>
  <c r="AQ3147" i="1"/>
  <c r="AP3147" i="1"/>
  <c r="AO3147" i="1"/>
  <c r="AN3147" i="1"/>
  <c r="AM3147" i="1"/>
  <c r="AL3147" i="1"/>
  <c r="AK3147" i="1"/>
  <c r="AJ3147" i="1"/>
  <c r="AI3147" i="1"/>
  <c r="AG3147" i="1"/>
  <c r="AF3147" i="1"/>
  <c r="AE3147" i="1"/>
  <c r="AD3147" i="1"/>
  <c r="AC3147" i="1"/>
  <c r="AQ3142" i="1"/>
  <c r="AP3142" i="1"/>
  <c r="AO3142" i="1"/>
  <c r="AN3142" i="1"/>
  <c r="AM3142" i="1"/>
  <c r="AL3142" i="1"/>
  <c r="AK3142" i="1"/>
  <c r="AJ3142" i="1"/>
  <c r="AI3142" i="1"/>
  <c r="AG3142" i="1"/>
  <c r="AF3142" i="1"/>
  <c r="AE3142" i="1"/>
  <c r="AD3142" i="1"/>
  <c r="AC3142" i="1"/>
  <c r="AQ3137" i="1"/>
  <c r="AP3137" i="1"/>
  <c r="AO3137" i="1"/>
  <c r="AN3137" i="1"/>
  <c r="AM3137" i="1"/>
  <c r="AL3137" i="1"/>
  <c r="AK3137" i="1"/>
  <c r="AJ3137" i="1"/>
  <c r="AI3137" i="1"/>
  <c r="AG3137" i="1"/>
  <c r="AF3137" i="1"/>
  <c r="AE3137" i="1"/>
  <c r="AD3137" i="1"/>
  <c r="AC3137" i="1"/>
  <c r="AQ3133" i="1"/>
  <c r="AP3133" i="1"/>
  <c r="AO3133" i="1"/>
  <c r="AN3133" i="1"/>
  <c r="AM3133" i="1"/>
  <c r="AL3133" i="1"/>
  <c r="AK3133" i="1"/>
  <c r="AJ3133" i="1"/>
  <c r="AI3133" i="1"/>
  <c r="AG3133" i="1"/>
  <c r="AF3133" i="1"/>
  <c r="AE3133" i="1"/>
  <c r="AD3133" i="1"/>
  <c r="AC3133" i="1"/>
  <c r="AQ3129" i="1"/>
  <c r="AP3129" i="1"/>
  <c r="AO3129" i="1"/>
  <c r="AN3129" i="1"/>
  <c r="AM3129" i="1"/>
  <c r="AL3129" i="1"/>
  <c r="AK3129" i="1"/>
  <c r="AJ3129" i="1"/>
  <c r="AI3129" i="1"/>
  <c r="AG3129" i="1"/>
  <c r="AF3129" i="1"/>
  <c r="AE3129" i="1"/>
  <c r="AD3129" i="1"/>
  <c r="AC3129" i="1"/>
  <c r="AQ3126" i="1"/>
  <c r="AP3126" i="1"/>
  <c r="AO3126" i="1"/>
  <c r="AN3126" i="1"/>
  <c r="AM3126" i="1"/>
  <c r="AL3126" i="1"/>
  <c r="AK3126" i="1"/>
  <c r="AJ3126" i="1"/>
  <c r="AI3126" i="1"/>
  <c r="AG3126" i="1"/>
  <c r="AF3126" i="1"/>
  <c r="AE3126" i="1"/>
  <c r="AD3126" i="1"/>
  <c r="AC3126" i="1"/>
  <c r="AQ3118" i="1"/>
  <c r="AP3118" i="1"/>
  <c r="AO3118" i="1"/>
  <c r="AN3118" i="1"/>
  <c r="AM3118" i="1"/>
  <c r="AL3118" i="1"/>
  <c r="AK3118" i="1"/>
  <c r="AJ3118" i="1"/>
  <c r="AI3118" i="1"/>
  <c r="AG3118" i="1"/>
  <c r="AF3118" i="1"/>
  <c r="AE3118" i="1"/>
  <c r="AD3118" i="1"/>
  <c r="AC3118" i="1"/>
  <c r="AQ3110" i="1"/>
  <c r="AP3110" i="1"/>
  <c r="AO3110" i="1"/>
  <c r="AN3110" i="1"/>
  <c r="AM3110" i="1"/>
  <c r="AL3110" i="1"/>
  <c r="AK3110" i="1"/>
  <c r="AJ3110" i="1"/>
  <c r="AI3110" i="1"/>
  <c r="AG3110" i="1"/>
  <c r="AF3110" i="1"/>
  <c r="AE3110" i="1"/>
  <c r="AD3110" i="1"/>
  <c r="AC3110" i="1"/>
  <c r="AQ3104" i="1"/>
  <c r="AQ3102" i="1" s="1"/>
  <c r="AP3104" i="1"/>
  <c r="AP3102" i="1" s="1"/>
  <c r="AO3104" i="1"/>
  <c r="AO3102" i="1" s="1"/>
  <c r="AN3104" i="1"/>
  <c r="AN3102" i="1" s="1"/>
  <c r="AM3104" i="1"/>
  <c r="AM3102" i="1" s="1"/>
  <c r="AL3104" i="1"/>
  <c r="AL3102" i="1" s="1"/>
  <c r="AK3104" i="1"/>
  <c r="AK3102" i="1" s="1"/>
  <c r="AJ3104" i="1"/>
  <c r="AJ3102" i="1" s="1"/>
  <c r="AI3104" i="1"/>
  <c r="AG3104" i="1"/>
  <c r="AG3102" i="1" s="1"/>
  <c r="AF3104" i="1"/>
  <c r="AF3102" i="1" s="1"/>
  <c r="AE3104" i="1"/>
  <c r="AE3102" i="1" s="1"/>
  <c r="AD3104" i="1"/>
  <c r="AD3102" i="1" s="1"/>
  <c r="AC3104" i="1"/>
  <c r="AQ3083" i="1"/>
  <c r="AQ3082" i="1" s="1"/>
  <c r="AP3083" i="1"/>
  <c r="AP3082" i="1" s="1"/>
  <c r="AO3083" i="1"/>
  <c r="AO3082" i="1" s="1"/>
  <c r="AN3083" i="1"/>
  <c r="AN3082" i="1" s="1"/>
  <c r="AM3083" i="1"/>
  <c r="AM3082" i="1" s="1"/>
  <c r="AL3083" i="1"/>
  <c r="AL3082" i="1" s="1"/>
  <c r="AK3083" i="1"/>
  <c r="AK3082" i="1" s="1"/>
  <c r="AJ3083" i="1"/>
  <c r="AJ3082" i="1" s="1"/>
  <c r="AI3083" i="1"/>
  <c r="AG3083" i="1"/>
  <c r="AG3082" i="1" s="1"/>
  <c r="AF3083" i="1"/>
  <c r="AF3082" i="1" s="1"/>
  <c r="AE3083" i="1"/>
  <c r="AE3082" i="1" s="1"/>
  <c r="AD3083" i="1"/>
  <c r="AD3082" i="1" s="1"/>
  <c r="AC3083" i="1"/>
  <c r="AQ3080" i="1"/>
  <c r="AQ3079" i="1" s="1"/>
  <c r="AP3080" i="1"/>
  <c r="AP3079" i="1" s="1"/>
  <c r="AO3080" i="1"/>
  <c r="AO3079" i="1" s="1"/>
  <c r="AN3080" i="1"/>
  <c r="AN3079" i="1" s="1"/>
  <c r="AM3080" i="1"/>
  <c r="AM3079" i="1" s="1"/>
  <c r="AL3080" i="1"/>
  <c r="AL3079" i="1" s="1"/>
  <c r="AK3080" i="1"/>
  <c r="AK3079" i="1" s="1"/>
  <c r="AJ3080" i="1"/>
  <c r="AJ3079" i="1" s="1"/>
  <c r="AI3080" i="1"/>
  <c r="AG3080" i="1"/>
  <c r="AG3079" i="1" s="1"/>
  <c r="AF3080" i="1"/>
  <c r="AF3079" i="1" s="1"/>
  <c r="AE3080" i="1"/>
  <c r="AE3079" i="1" s="1"/>
  <c r="AD3080" i="1"/>
  <c r="AD3079" i="1" s="1"/>
  <c r="AC3080" i="1"/>
  <c r="AQ3075" i="1"/>
  <c r="AP3075" i="1"/>
  <c r="AO3075" i="1"/>
  <c r="AN3075" i="1"/>
  <c r="AM3075" i="1"/>
  <c r="AL3075" i="1"/>
  <c r="AK3075" i="1"/>
  <c r="AJ3075" i="1"/>
  <c r="AI3075" i="1"/>
  <c r="AG3075" i="1"/>
  <c r="AF3075" i="1"/>
  <c r="AE3075" i="1"/>
  <c r="AD3075" i="1"/>
  <c r="AC3075" i="1"/>
  <c r="AQ3064" i="1"/>
  <c r="AP3064" i="1"/>
  <c r="AO3064" i="1"/>
  <c r="AN3064" i="1"/>
  <c r="AM3064" i="1"/>
  <c r="AL3064" i="1"/>
  <c r="AK3064" i="1"/>
  <c r="AJ3064" i="1"/>
  <c r="AI3064" i="1"/>
  <c r="AG3064" i="1"/>
  <c r="AF3064" i="1"/>
  <c r="AE3064" i="1"/>
  <c r="AD3064" i="1"/>
  <c r="AC3064" i="1"/>
  <c r="AQ3058" i="1"/>
  <c r="AQ3056" i="1" s="1"/>
  <c r="AP3058" i="1"/>
  <c r="AP3056" i="1" s="1"/>
  <c r="AO3058" i="1"/>
  <c r="AO3056" i="1" s="1"/>
  <c r="AN3058" i="1"/>
  <c r="AN3056" i="1" s="1"/>
  <c r="AM3058" i="1"/>
  <c r="AM3056" i="1" s="1"/>
  <c r="AL3058" i="1"/>
  <c r="AL3056" i="1" s="1"/>
  <c r="AK3058" i="1"/>
  <c r="AK3056" i="1" s="1"/>
  <c r="AJ3058" i="1"/>
  <c r="AJ3056" i="1" s="1"/>
  <c r="AI3058" i="1"/>
  <c r="AG3058" i="1"/>
  <c r="AG3056" i="1" s="1"/>
  <c r="AF3058" i="1"/>
  <c r="AF3056" i="1" s="1"/>
  <c r="AE3058" i="1"/>
  <c r="AE3056" i="1" s="1"/>
  <c r="AD3058" i="1"/>
  <c r="AD3056" i="1" s="1"/>
  <c r="AC3058" i="1"/>
  <c r="AQ3033" i="1"/>
  <c r="AP3033" i="1"/>
  <c r="AO3033" i="1"/>
  <c r="AN3033" i="1"/>
  <c r="AM3033" i="1"/>
  <c r="AL3033" i="1"/>
  <c r="AK3033" i="1"/>
  <c r="AJ3033" i="1"/>
  <c r="AI3033" i="1"/>
  <c r="AG3033" i="1"/>
  <c r="AF3033" i="1"/>
  <c r="AE3033" i="1"/>
  <c r="AD3033" i="1"/>
  <c r="AC3033" i="1"/>
  <c r="AQ3028" i="1"/>
  <c r="AQ3027" i="1" s="1"/>
  <c r="AP3028" i="1"/>
  <c r="AP3027" i="1" s="1"/>
  <c r="AO3028" i="1"/>
  <c r="AO3027" i="1" s="1"/>
  <c r="AN3028" i="1"/>
  <c r="AN3027" i="1" s="1"/>
  <c r="AM3028" i="1"/>
  <c r="AM3027" i="1" s="1"/>
  <c r="AL3028" i="1"/>
  <c r="AL3027" i="1" s="1"/>
  <c r="AK3028" i="1"/>
  <c r="AK3027" i="1" s="1"/>
  <c r="AJ3028" i="1"/>
  <c r="AJ3027" i="1" s="1"/>
  <c r="AI3028" i="1"/>
  <c r="AG3028" i="1"/>
  <c r="AG3027" i="1" s="1"/>
  <c r="AF3028" i="1"/>
  <c r="AF3027" i="1" s="1"/>
  <c r="AE3028" i="1"/>
  <c r="AE3027" i="1" s="1"/>
  <c r="AD3028" i="1"/>
  <c r="AD3027" i="1" s="1"/>
  <c r="AC3028" i="1"/>
  <c r="AQ3023" i="1"/>
  <c r="AP3023" i="1"/>
  <c r="AO3023" i="1"/>
  <c r="AN3023" i="1"/>
  <c r="AM3023" i="1"/>
  <c r="AL3023" i="1"/>
  <c r="AK3023" i="1"/>
  <c r="AJ3023" i="1"/>
  <c r="AI3023" i="1"/>
  <c r="AG3023" i="1"/>
  <c r="AF3023" i="1"/>
  <c r="AE3023" i="1"/>
  <c r="AD3023" i="1"/>
  <c r="AC3023" i="1"/>
  <c r="AQ3012" i="1"/>
  <c r="AP3012" i="1"/>
  <c r="AO3012" i="1"/>
  <c r="AN3012" i="1"/>
  <c r="AM3012" i="1"/>
  <c r="AL3012" i="1"/>
  <c r="AK3012" i="1"/>
  <c r="AJ3012" i="1"/>
  <c r="AI3012" i="1"/>
  <c r="AG3012" i="1"/>
  <c r="AF3012" i="1"/>
  <c r="AE3012" i="1"/>
  <c r="AD3012" i="1"/>
  <c r="AC3012" i="1"/>
  <c r="AQ3006" i="1"/>
  <c r="AQ3004" i="1" s="1"/>
  <c r="AP3006" i="1"/>
  <c r="AP3004" i="1" s="1"/>
  <c r="AO3006" i="1"/>
  <c r="AO3004" i="1" s="1"/>
  <c r="AN3006" i="1"/>
  <c r="AN3004" i="1" s="1"/>
  <c r="AM3006" i="1"/>
  <c r="AM3004" i="1" s="1"/>
  <c r="AL3006" i="1"/>
  <c r="AL3004" i="1" s="1"/>
  <c r="AK3006" i="1"/>
  <c r="AK3004" i="1" s="1"/>
  <c r="AJ3006" i="1"/>
  <c r="AJ3004" i="1" s="1"/>
  <c r="AI3006" i="1"/>
  <c r="AG3006" i="1"/>
  <c r="AG3004" i="1" s="1"/>
  <c r="AF3006" i="1"/>
  <c r="AF3004" i="1" s="1"/>
  <c r="AE3006" i="1"/>
  <c r="AE3004" i="1" s="1"/>
  <c r="AD3006" i="1"/>
  <c r="AD3004" i="1" s="1"/>
  <c r="AC3006" i="1"/>
  <c r="AQ2990" i="1"/>
  <c r="AP2990" i="1"/>
  <c r="AO2990" i="1"/>
  <c r="AN2990" i="1"/>
  <c r="AM2990" i="1"/>
  <c r="AL2990" i="1"/>
  <c r="AK2990" i="1"/>
  <c r="AJ2990" i="1"/>
  <c r="AI2990" i="1"/>
  <c r="AG2990" i="1"/>
  <c r="AF2990" i="1"/>
  <c r="AE2990" i="1"/>
  <c r="AD2990" i="1"/>
  <c r="AC2990" i="1"/>
  <c r="AQ2989" i="1"/>
  <c r="AP2989" i="1"/>
  <c r="AO2989" i="1"/>
  <c r="AN2989" i="1"/>
  <c r="AM2989" i="1"/>
  <c r="AL2989" i="1"/>
  <c r="AK2989" i="1"/>
  <c r="AJ2989" i="1"/>
  <c r="AI2989" i="1"/>
  <c r="AG2989" i="1"/>
  <c r="AF2989" i="1"/>
  <c r="AE2989" i="1"/>
  <c r="AD2989" i="1"/>
  <c r="AC2989" i="1"/>
  <c r="AQ2988" i="1"/>
  <c r="AP2988" i="1"/>
  <c r="AO2988" i="1"/>
  <c r="AN2988" i="1"/>
  <c r="AM2988" i="1"/>
  <c r="AL2988" i="1"/>
  <c r="AK2988" i="1"/>
  <c r="AJ2988" i="1"/>
  <c r="AI2988" i="1"/>
  <c r="AG2988" i="1"/>
  <c r="AF2988" i="1"/>
  <c r="AE2988" i="1"/>
  <c r="AD2988" i="1"/>
  <c r="AC2988" i="1"/>
  <c r="AQ2980" i="1"/>
  <c r="AP2980" i="1"/>
  <c r="AO2980" i="1"/>
  <c r="AN2980" i="1"/>
  <c r="AM2980" i="1"/>
  <c r="AL2980" i="1"/>
  <c r="AK2980" i="1"/>
  <c r="AJ2980" i="1"/>
  <c r="AI2980" i="1"/>
  <c r="AG2980" i="1"/>
  <c r="AF2980" i="1"/>
  <c r="AE2980" i="1"/>
  <c r="AD2980" i="1"/>
  <c r="AC2980" i="1"/>
  <c r="AQ2967" i="1"/>
  <c r="AP2967" i="1"/>
  <c r="AO2967" i="1"/>
  <c r="AN2967" i="1"/>
  <c r="AM2967" i="1"/>
  <c r="AL2967" i="1"/>
  <c r="AK2967" i="1"/>
  <c r="AJ2967" i="1"/>
  <c r="AI2967" i="1"/>
  <c r="AG2967" i="1"/>
  <c r="AF2967" i="1"/>
  <c r="AE2967" i="1"/>
  <c r="AD2967" i="1"/>
  <c r="AC2967" i="1"/>
  <c r="AQ2961" i="1"/>
  <c r="AP2961" i="1"/>
  <c r="AO2961" i="1"/>
  <c r="AN2961" i="1"/>
  <c r="AM2961" i="1"/>
  <c r="AL2961" i="1"/>
  <c r="AK2961" i="1"/>
  <c r="AJ2961" i="1"/>
  <c r="AI2961" i="1"/>
  <c r="AG2961" i="1"/>
  <c r="AF2961" i="1"/>
  <c r="AE2961" i="1"/>
  <c r="AD2961" i="1"/>
  <c r="AC2961" i="1"/>
  <c r="AQ2957" i="1"/>
  <c r="AP2957" i="1"/>
  <c r="AO2957" i="1"/>
  <c r="AN2957" i="1"/>
  <c r="AM2957" i="1"/>
  <c r="AL2957" i="1"/>
  <c r="AK2957" i="1"/>
  <c r="AJ2957" i="1"/>
  <c r="AI2957" i="1"/>
  <c r="AG2957" i="1"/>
  <c r="AF2957" i="1"/>
  <c r="AE2957" i="1"/>
  <c r="AD2957" i="1"/>
  <c r="AC2957" i="1"/>
  <c r="AQ2949" i="1"/>
  <c r="AP2949" i="1"/>
  <c r="AO2949" i="1"/>
  <c r="AN2949" i="1"/>
  <c r="AM2949" i="1"/>
  <c r="AL2949" i="1"/>
  <c r="AK2949" i="1"/>
  <c r="AJ2949" i="1"/>
  <c r="AI2949" i="1"/>
  <c r="AG2949" i="1"/>
  <c r="AF2949" i="1"/>
  <c r="AE2949" i="1"/>
  <c r="AD2949" i="1"/>
  <c r="AC2949" i="1"/>
  <c r="AQ2945" i="1"/>
  <c r="AP2945" i="1"/>
  <c r="AO2945" i="1"/>
  <c r="AN2945" i="1"/>
  <c r="AM2945" i="1"/>
  <c r="AL2945" i="1"/>
  <c r="AK2945" i="1"/>
  <c r="AJ2945" i="1"/>
  <c r="AI2945" i="1"/>
  <c r="AG2945" i="1"/>
  <c r="AF2945" i="1"/>
  <c r="AE2945" i="1"/>
  <c r="AD2945" i="1"/>
  <c r="AC2945" i="1"/>
  <c r="AQ2942" i="1"/>
  <c r="AP2942" i="1"/>
  <c r="AO2942" i="1"/>
  <c r="AN2942" i="1"/>
  <c r="AM2942" i="1"/>
  <c r="AL2942" i="1"/>
  <c r="AK2942" i="1"/>
  <c r="AJ2942" i="1"/>
  <c r="AI2942" i="1"/>
  <c r="AG2942" i="1"/>
  <c r="AF2942" i="1"/>
  <c r="AE2942" i="1"/>
  <c r="AD2942" i="1"/>
  <c r="AC2942" i="1"/>
  <c r="AQ2939" i="1"/>
  <c r="AP2939" i="1"/>
  <c r="AO2939" i="1"/>
  <c r="AN2939" i="1"/>
  <c r="AM2939" i="1"/>
  <c r="AL2939" i="1"/>
  <c r="AK2939" i="1"/>
  <c r="AJ2939" i="1"/>
  <c r="AI2939" i="1"/>
  <c r="AG2939" i="1"/>
  <c r="AF2939" i="1"/>
  <c r="AE2939" i="1"/>
  <c r="AD2939" i="1"/>
  <c r="AC2939" i="1"/>
  <c r="AQ2935" i="1"/>
  <c r="AP2935" i="1"/>
  <c r="AO2935" i="1"/>
  <c r="AN2935" i="1"/>
  <c r="AM2935" i="1"/>
  <c r="AL2935" i="1"/>
  <c r="AK2935" i="1"/>
  <c r="AJ2935" i="1"/>
  <c r="AI2935" i="1"/>
  <c r="AG2935" i="1"/>
  <c r="AF2935" i="1"/>
  <c r="AE2935" i="1"/>
  <c r="AD2935" i="1"/>
  <c r="AC2935" i="1"/>
  <c r="AQ2929" i="1"/>
  <c r="AP2929" i="1"/>
  <c r="AO2929" i="1"/>
  <c r="AN2929" i="1"/>
  <c r="AM2929" i="1"/>
  <c r="AL2929" i="1"/>
  <c r="AK2929" i="1"/>
  <c r="AJ2929" i="1"/>
  <c r="AI2929" i="1"/>
  <c r="AG2929" i="1"/>
  <c r="AF2929" i="1"/>
  <c r="AE2929" i="1"/>
  <c r="AD2929" i="1"/>
  <c r="AC2929" i="1"/>
  <c r="AQ2923" i="1"/>
  <c r="AQ2921" i="1" s="1"/>
  <c r="AP2923" i="1"/>
  <c r="AP2921" i="1" s="1"/>
  <c r="AO2923" i="1"/>
  <c r="AO2921" i="1" s="1"/>
  <c r="AN2923" i="1"/>
  <c r="AN2921" i="1" s="1"/>
  <c r="AM2923" i="1"/>
  <c r="AM2921" i="1" s="1"/>
  <c r="AL2923" i="1"/>
  <c r="AL2921" i="1" s="1"/>
  <c r="AK2923" i="1"/>
  <c r="AK2921" i="1" s="1"/>
  <c r="AJ2923" i="1"/>
  <c r="AJ2921" i="1" s="1"/>
  <c r="AI2923" i="1"/>
  <c r="AG2923" i="1"/>
  <c r="AG2921" i="1" s="1"/>
  <c r="AF2923" i="1"/>
  <c r="AF2921" i="1" s="1"/>
  <c r="AE2923" i="1"/>
  <c r="AE2921" i="1" s="1"/>
  <c r="AD2923" i="1"/>
  <c r="AD2921" i="1" s="1"/>
  <c r="AC2923" i="1"/>
  <c r="AQ2899" i="1"/>
  <c r="AP2899" i="1"/>
  <c r="AO2899" i="1"/>
  <c r="AN2899" i="1"/>
  <c r="AM2899" i="1"/>
  <c r="AL2899" i="1"/>
  <c r="AK2899" i="1"/>
  <c r="AJ2899" i="1"/>
  <c r="AI2899" i="1"/>
  <c r="AG2899" i="1"/>
  <c r="AF2899" i="1"/>
  <c r="AE2899" i="1"/>
  <c r="AD2899" i="1"/>
  <c r="AC2899" i="1"/>
  <c r="AQ2896" i="1"/>
  <c r="AP2896" i="1"/>
  <c r="AO2896" i="1"/>
  <c r="AN2896" i="1"/>
  <c r="AM2896" i="1"/>
  <c r="AL2896" i="1"/>
  <c r="AK2896" i="1"/>
  <c r="AJ2896" i="1"/>
  <c r="AI2896" i="1"/>
  <c r="AG2896" i="1"/>
  <c r="AF2896" i="1"/>
  <c r="AE2896" i="1"/>
  <c r="AD2896" i="1"/>
  <c r="AC2896" i="1"/>
  <c r="AQ2892" i="1"/>
  <c r="AQ2891" i="1" s="1"/>
  <c r="AP2892" i="1"/>
  <c r="AP2891" i="1" s="1"/>
  <c r="AO2892" i="1"/>
  <c r="AO2891" i="1" s="1"/>
  <c r="AN2892" i="1"/>
  <c r="AN2891" i="1" s="1"/>
  <c r="AM2892" i="1"/>
  <c r="AM2891" i="1" s="1"/>
  <c r="AL2892" i="1"/>
  <c r="AL2891" i="1" s="1"/>
  <c r="AK2892" i="1"/>
  <c r="AK2891" i="1" s="1"/>
  <c r="AJ2892" i="1"/>
  <c r="AJ2891" i="1" s="1"/>
  <c r="AI2892" i="1"/>
  <c r="AG2892" i="1"/>
  <c r="AG2891" i="1" s="1"/>
  <c r="AF2892" i="1"/>
  <c r="AF2891" i="1" s="1"/>
  <c r="AE2892" i="1"/>
  <c r="AE2891" i="1" s="1"/>
  <c r="AD2892" i="1"/>
  <c r="AD2891" i="1" s="1"/>
  <c r="AC2892" i="1"/>
  <c r="AQ2886" i="1"/>
  <c r="AP2886" i="1"/>
  <c r="AO2886" i="1"/>
  <c r="AN2886" i="1"/>
  <c r="AM2886" i="1"/>
  <c r="AL2886" i="1"/>
  <c r="AK2886" i="1"/>
  <c r="AJ2886" i="1"/>
  <c r="AI2886" i="1"/>
  <c r="AG2886" i="1"/>
  <c r="AF2886" i="1"/>
  <c r="AE2886" i="1"/>
  <c r="AD2886" i="1"/>
  <c r="AC2886" i="1"/>
  <c r="AQ2876" i="1"/>
  <c r="AP2876" i="1"/>
  <c r="AO2876" i="1"/>
  <c r="AN2876" i="1"/>
  <c r="AM2876" i="1"/>
  <c r="AL2876" i="1"/>
  <c r="AK2876" i="1"/>
  <c r="AJ2876" i="1"/>
  <c r="AI2876" i="1"/>
  <c r="AG2876" i="1"/>
  <c r="AF2876" i="1"/>
  <c r="AE2876" i="1"/>
  <c r="AD2876" i="1"/>
  <c r="AC2876" i="1"/>
  <c r="AQ2870" i="1"/>
  <c r="AQ2868" i="1" s="1"/>
  <c r="AP2870" i="1"/>
  <c r="AP2868" i="1" s="1"/>
  <c r="AO2870" i="1"/>
  <c r="AO2868" i="1" s="1"/>
  <c r="AN2870" i="1"/>
  <c r="AN2868" i="1" s="1"/>
  <c r="AM2870" i="1"/>
  <c r="AM2868" i="1" s="1"/>
  <c r="AL2870" i="1"/>
  <c r="AL2868" i="1" s="1"/>
  <c r="AK2870" i="1"/>
  <c r="AK2868" i="1" s="1"/>
  <c r="AJ2870" i="1"/>
  <c r="AJ2868" i="1" s="1"/>
  <c r="AI2870" i="1"/>
  <c r="AG2870" i="1"/>
  <c r="AG2868" i="1" s="1"/>
  <c r="AF2870" i="1"/>
  <c r="AF2868" i="1" s="1"/>
  <c r="AE2870" i="1"/>
  <c r="AE2868" i="1" s="1"/>
  <c r="AD2870" i="1"/>
  <c r="AD2868" i="1" s="1"/>
  <c r="AC2870" i="1"/>
  <c r="AQ2854" i="1"/>
  <c r="AP2854" i="1"/>
  <c r="AO2854" i="1"/>
  <c r="AN2854" i="1"/>
  <c r="AM2854" i="1"/>
  <c r="AL2854" i="1"/>
  <c r="AK2854" i="1"/>
  <c r="AJ2854" i="1"/>
  <c r="AI2854" i="1"/>
  <c r="AG2854" i="1"/>
  <c r="AF2854" i="1"/>
  <c r="AE2854" i="1"/>
  <c r="AD2854" i="1"/>
  <c r="AC2854" i="1"/>
  <c r="AQ2853" i="1"/>
  <c r="AP2853" i="1"/>
  <c r="AO2853" i="1"/>
  <c r="AN2853" i="1"/>
  <c r="AM2853" i="1"/>
  <c r="AL2853" i="1"/>
  <c r="AK2853" i="1"/>
  <c r="AJ2853" i="1"/>
  <c r="AI2853" i="1"/>
  <c r="AG2853" i="1"/>
  <c r="AF2853" i="1"/>
  <c r="AE2853" i="1"/>
  <c r="AD2853" i="1"/>
  <c r="AC2853" i="1"/>
  <c r="AQ2846" i="1"/>
  <c r="AP2846" i="1"/>
  <c r="AO2846" i="1"/>
  <c r="AN2846" i="1"/>
  <c r="AM2846" i="1"/>
  <c r="AL2846" i="1"/>
  <c r="AK2846" i="1"/>
  <c r="AJ2846" i="1"/>
  <c r="AI2846" i="1"/>
  <c r="AG2846" i="1"/>
  <c r="AF2846" i="1"/>
  <c r="AE2846" i="1"/>
  <c r="AD2846" i="1"/>
  <c r="AC2846" i="1"/>
  <c r="AQ2844" i="1"/>
  <c r="AP2844" i="1"/>
  <c r="AO2844" i="1"/>
  <c r="AN2844" i="1"/>
  <c r="AM2844" i="1"/>
  <c r="AL2844" i="1"/>
  <c r="AK2844" i="1"/>
  <c r="AJ2844" i="1"/>
  <c r="AI2844" i="1"/>
  <c r="AG2844" i="1"/>
  <c r="AF2844" i="1"/>
  <c r="AE2844" i="1"/>
  <c r="AD2844" i="1"/>
  <c r="AC2844" i="1"/>
  <c r="AQ2839" i="1"/>
  <c r="AP2839" i="1"/>
  <c r="AO2839" i="1"/>
  <c r="AN2839" i="1"/>
  <c r="AM2839" i="1"/>
  <c r="AL2839" i="1"/>
  <c r="AK2839" i="1"/>
  <c r="AJ2839" i="1"/>
  <c r="AI2839" i="1"/>
  <c r="AG2839" i="1"/>
  <c r="AF2839" i="1"/>
  <c r="AE2839" i="1"/>
  <c r="AD2839" i="1"/>
  <c r="AC2839" i="1"/>
  <c r="AQ2828" i="1"/>
  <c r="AP2828" i="1"/>
  <c r="AO2828" i="1"/>
  <c r="AN2828" i="1"/>
  <c r="AM2828" i="1"/>
  <c r="AL2828" i="1"/>
  <c r="AK2828" i="1"/>
  <c r="AJ2828" i="1"/>
  <c r="AI2828" i="1"/>
  <c r="AG2828" i="1"/>
  <c r="AF2828" i="1"/>
  <c r="AE2828" i="1"/>
  <c r="AD2828" i="1"/>
  <c r="AC2828" i="1"/>
  <c r="AQ2824" i="1"/>
  <c r="AP2824" i="1"/>
  <c r="AO2824" i="1"/>
  <c r="AN2824" i="1"/>
  <c r="AM2824" i="1"/>
  <c r="AL2824" i="1"/>
  <c r="AK2824" i="1"/>
  <c r="AJ2824" i="1"/>
  <c r="AI2824" i="1"/>
  <c r="AG2824" i="1"/>
  <c r="AF2824" i="1"/>
  <c r="AE2824" i="1"/>
  <c r="AD2824" i="1"/>
  <c r="AC2824" i="1"/>
  <c r="AQ2816" i="1"/>
  <c r="AP2816" i="1"/>
  <c r="AO2816" i="1"/>
  <c r="AN2816" i="1"/>
  <c r="AM2816" i="1"/>
  <c r="AL2816" i="1"/>
  <c r="AK2816" i="1"/>
  <c r="AJ2816" i="1"/>
  <c r="AI2816" i="1"/>
  <c r="AG2816" i="1"/>
  <c r="AF2816" i="1"/>
  <c r="AE2816" i="1"/>
  <c r="AD2816" i="1"/>
  <c r="AC2816" i="1"/>
  <c r="AQ2813" i="1"/>
  <c r="AP2813" i="1"/>
  <c r="AO2813" i="1"/>
  <c r="AN2813" i="1"/>
  <c r="AM2813" i="1"/>
  <c r="AL2813" i="1"/>
  <c r="AK2813" i="1"/>
  <c r="AJ2813" i="1"/>
  <c r="AI2813" i="1"/>
  <c r="AG2813" i="1"/>
  <c r="AF2813" i="1"/>
  <c r="AE2813" i="1"/>
  <c r="AD2813" i="1"/>
  <c r="AC2813" i="1"/>
  <c r="AQ2807" i="1"/>
  <c r="AQ2805" i="1" s="1"/>
  <c r="AP2807" i="1"/>
  <c r="AP2805" i="1" s="1"/>
  <c r="AO2807" i="1"/>
  <c r="AO2805" i="1" s="1"/>
  <c r="AN2807" i="1"/>
  <c r="AN2805" i="1" s="1"/>
  <c r="AM2807" i="1"/>
  <c r="AM2805" i="1" s="1"/>
  <c r="AL2807" i="1"/>
  <c r="AL2805" i="1" s="1"/>
  <c r="AK2807" i="1"/>
  <c r="AK2805" i="1" s="1"/>
  <c r="AJ2807" i="1"/>
  <c r="AJ2805" i="1" s="1"/>
  <c r="AI2807" i="1"/>
  <c r="AG2807" i="1"/>
  <c r="AG2805" i="1" s="1"/>
  <c r="AF2807" i="1"/>
  <c r="AF2805" i="1" s="1"/>
  <c r="AE2807" i="1"/>
  <c r="AE2805" i="1" s="1"/>
  <c r="AD2807" i="1"/>
  <c r="AD2805" i="1" s="1"/>
  <c r="AC2807" i="1"/>
  <c r="AQ2781" i="1"/>
  <c r="AP2781" i="1"/>
  <c r="AO2781" i="1"/>
  <c r="AN2781" i="1"/>
  <c r="AM2781" i="1"/>
  <c r="AL2781" i="1"/>
  <c r="AK2781" i="1"/>
  <c r="AJ2781" i="1"/>
  <c r="AI2781" i="1"/>
  <c r="AG2781" i="1"/>
  <c r="AF2781" i="1"/>
  <c r="AE2781" i="1"/>
  <c r="AD2781" i="1"/>
  <c r="AC2781" i="1"/>
  <c r="AQ2775" i="1"/>
  <c r="AP2775" i="1"/>
  <c r="AO2775" i="1"/>
  <c r="AN2775" i="1"/>
  <c r="AM2775" i="1"/>
  <c r="AL2775" i="1"/>
  <c r="AK2775" i="1"/>
  <c r="AJ2775" i="1"/>
  <c r="AI2775" i="1"/>
  <c r="AG2775" i="1"/>
  <c r="AF2775" i="1"/>
  <c r="AE2775" i="1"/>
  <c r="AD2775" i="1"/>
  <c r="AC2775" i="1"/>
  <c r="AQ2768" i="1"/>
  <c r="AP2768" i="1"/>
  <c r="AO2768" i="1"/>
  <c r="AN2768" i="1"/>
  <c r="AM2768" i="1"/>
  <c r="AL2768" i="1"/>
  <c r="AK2768" i="1"/>
  <c r="AJ2768" i="1"/>
  <c r="AI2768" i="1"/>
  <c r="AG2768" i="1"/>
  <c r="AF2768" i="1"/>
  <c r="AE2768" i="1"/>
  <c r="AD2768" i="1"/>
  <c r="AC2768" i="1"/>
  <c r="AQ2764" i="1"/>
  <c r="AP2764" i="1"/>
  <c r="AO2764" i="1"/>
  <c r="AN2764" i="1"/>
  <c r="AM2764" i="1"/>
  <c r="AL2764" i="1"/>
  <c r="AK2764" i="1"/>
  <c r="AJ2764" i="1"/>
  <c r="AI2764" i="1"/>
  <c r="AG2764" i="1"/>
  <c r="AF2764" i="1"/>
  <c r="AE2764" i="1"/>
  <c r="AD2764" i="1"/>
  <c r="AC2764" i="1"/>
  <c r="AQ2760" i="1"/>
  <c r="AP2760" i="1"/>
  <c r="AO2760" i="1"/>
  <c r="AN2760" i="1"/>
  <c r="AM2760" i="1"/>
  <c r="AL2760" i="1"/>
  <c r="AK2760" i="1"/>
  <c r="AJ2760" i="1"/>
  <c r="AI2760" i="1"/>
  <c r="AG2760" i="1"/>
  <c r="AF2760" i="1"/>
  <c r="AE2760" i="1"/>
  <c r="AD2760" i="1"/>
  <c r="AC2760" i="1"/>
  <c r="AQ2754" i="1"/>
  <c r="AP2754" i="1"/>
  <c r="AO2754" i="1"/>
  <c r="AN2754" i="1"/>
  <c r="AM2754" i="1"/>
  <c r="AL2754" i="1"/>
  <c r="AK2754" i="1"/>
  <c r="AJ2754" i="1"/>
  <c r="AI2754" i="1"/>
  <c r="AG2754" i="1"/>
  <c r="AF2754" i="1"/>
  <c r="AE2754" i="1"/>
  <c r="AD2754" i="1"/>
  <c r="AC2754" i="1"/>
  <c r="AQ2750" i="1"/>
  <c r="AP2750" i="1"/>
  <c r="AO2750" i="1"/>
  <c r="AN2750" i="1"/>
  <c r="AM2750" i="1"/>
  <c r="AL2750" i="1"/>
  <c r="AK2750" i="1"/>
  <c r="AJ2750" i="1"/>
  <c r="AI2750" i="1"/>
  <c r="AG2750" i="1"/>
  <c r="AF2750" i="1"/>
  <c r="AE2750" i="1"/>
  <c r="AD2750" i="1"/>
  <c r="AC2750" i="1"/>
  <c r="AQ2742" i="1"/>
  <c r="AP2742" i="1"/>
  <c r="AO2742" i="1"/>
  <c r="AN2742" i="1"/>
  <c r="AM2742" i="1"/>
  <c r="AL2742" i="1"/>
  <c r="AK2742" i="1"/>
  <c r="AJ2742" i="1"/>
  <c r="AI2742" i="1"/>
  <c r="AG2742" i="1"/>
  <c r="AF2742" i="1"/>
  <c r="AE2742" i="1"/>
  <c r="AD2742" i="1"/>
  <c r="AC2742" i="1"/>
  <c r="AQ2738" i="1"/>
  <c r="AP2738" i="1"/>
  <c r="AO2738" i="1"/>
  <c r="AN2738" i="1"/>
  <c r="AM2738" i="1"/>
  <c r="AL2738" i="1"/>
  <c r="AK2738" i="1"/>
  <c r="AJ2738" i="1"/>
  <c r="AI2738" i="1"/>
  <c r="AG2738" i="1"/>
  <c r="AF2738" i="1"/>
  <c r="AE2738" i="1"/>
  <c r="AD2738" i="1"/>
  <c r="AC2738" i="1"/>
  <c r="AQ2729" i="1"/>
  <c r="AP2729" i="1"/>
  <c r="AO2729" i="1"/>
  <c r="AN2729" i="1"/>
  <c r="AM2729" i="1"/>
  <c r="AL2729" i="1"/>
  <c r="AK2729" i="1"/>
  <c r="AJ2729" i="1"/>
  <c r="AI2729" i="1"/>
  <c r="AG2729" i="1"/>
  <c r="AF2729" i="1"/>
  <c r="AE2729" i="1"/>
  <c r="AD2729" i="1"/>
  <c r="AC2729" i="1"/>
  <c r="AQ2723" i="1"/>
  <c r="AP2723" i="1"/>
  <c r="AO2723" i="1"/>
  <c r="AN2723" i="1"/>
  <c r="AM2723" i="1"/>
  <c r="AL2723" i="1"/>
  <c r="AK2723" i="1"/>
  <c r="AJ2723" i="1"/>
  <c r="AI2723" i="1"/>
  <c r="AG2723" i="1"/>
  <c r="AF2723" i="1"/>
  <c r="AE2723" i="1"/>
  <c r="AD2723" i="1"/>
  <c r="AC2723" i="1"/>
  <c r="AQ2720" i="1"/>
  <c r="AP2720" i="1"/>
  <c r="AO2720" i="1"/>
  <c r="AN2720" i="1"/>
  <c r="AM2720" i="1"/>
  <c r="AL2720" i="1"/>
  <c r="AK2720" i="1"/>
  <c r="AJ2720" i="1"/>
  <c r="AI2720" i="1"/>
  <c r="AG2720" i="1"/>
  <c r="AF2720" i="1"/>
  <c r="AE2720" i="1"/>
  <c r="AD2720" i="1"/>
  <c r="AC2720" i="1"/>
  <c r="AQ2714" i="1"/>
  <c r="AP2714" i="1"/>
  <c r="AO2714" i="1"/>
  <c r="AN2714" i="1"/>
  <c r="AM2714" i="1"/>
  <c r="AL2714" i="1"/>
  <c r="AK2714" i="1"/>
  <c r="AJ2714" i="1"/>
  <c r="AI2714" i="1"/>
  <c r="AG2714" i="1"/>
  <c r="AF2714" i="1"/>
  <c r="AE2714" i="1"/>
  <c r="AD2714" i="1"/>
  <c r="AC2714" i="1"/>
  <c r="AQ2711" i="1"/>
  <c r="AP2711" i="1"/>
  <c r="AO2711" i="1"/>
  <c r="AN2711" i="1"/>
  <c r="AM2711" i="1"/>
  <c r="AL2711" i="1"/>
  <c r="AK2711" i="1"/>
  <c r="AJ2711" i="1"/>
  <c r="AI2711" i="1"/>
  <c r="AG2711" i="1"/>
  <c r="AF2711" i="1"/>
  <c r="AE2711" i="1"/>
  <c r="AD2711" i="1"/>
  <c r="AC2711" i="1"/>
  <c r="AQ2707" i="1"/>
  <c r="AP2707" i="1"/>
  <c r="AO2707" i="1"/>
  <c r="AN2707" i="1"/>
  <c r="AM2707" i="1"/>
  <c r="AL2707" i="1"/>
  <c r="AK2707" i="1"/>
  <c r="AJ2707" i="1"/>
  <c r="AI2707" i="1"/>
  <c r="AG2707" i="1"/>
  <c r="AF2707" i="1"/>
  <c r="AE2707" i="1"/>
  <c r="AD2707" i="1"/>
  <c r="AC2707" i="1"/>
  <c r="AQ2701" i="1"/>
  <c r="AQ2699" i="1" s="1"/>
  <c r="AP2701" i="1"/>
  <c r="AP2699" i="1" s="1"/>
  <c r="AO2701" i="1"/>
  <c r="AO2699" i="1" s="1"/>
  <c r="AN2701" i="1"/>
  <c r="AN2699" i="1" s="1"/>
  <c r="AM2701" i="1"/>
  <c r="AM2699" i="1" s="1"/>
  <c r="AL2701" i="1"/>
  <c r="AL2699" i="1" s="1"/>
  <c r="AK2701" i="1"/>
  <c r="AK2699" i="1" s="1"/>
  <c r="AJ2701" i="1"/>
  <c r="AJ2699" i="1" s="1"/>
  <c r="AI2701" i="1"/>
  <c r="AG2701" i="1"/>
  <c r="AG2699" i="1" s="1"/>
  <c r="AF2701" i="1"/>
  <c r="AF2699" i="1" s="1"/>
  <c r="AE2701" i="1"/>
  <c r="AE2699" i="1" s="1"/>
  <c r="AD2701" i="1"/>
  <c r="AD2699" i="1" s="1"/>
  <c r="AC2701" i="1"/>
  <c r="AQ2677" i="1"/>
  <c r="AP2677" i="1"/>
  <c r="AO2677" i="1"/>
  <c r="AN2677" i="1"/>
  <c r="AM2677" i="1"/>
  <c r="AL2677" i="1"/>
  <c r="AK2677" i="1"/>
  <c r="AJ2677" i="1"/>
  <c r="AI2677" i="1"/>
  <c r="AG2677" i="1"/>
  <c r="AF2677" i="1"/>
  <c r="AE2677" i="1"/>
  <c r="AD2677" i="1"/>
  <c r="AC2677" i="1"/>
  <c r="AQ2673" i="1"/>
  <c r="AP2673" i="1"/>
  <c r="AO2673" i="1"/>
  <c r="AN2673" i="1"/>
  <c r="AM2673" i="1"/>
  <c r="AL2673" i="1"/>
  <c r="AK2673" i="1"/>
  <c r="AJ2673" i="1"/>
  <c r="AI2673" i="1"/>
  <c r="AG2673" i="1"/>
  <c r="AF2673" i="1"/>
  <c r="AE2673" i="1"/>
  <c r="AD2673" i="1"/>
  <c r="AC2673" i="1"/>
  <c r="AQ2669" i="1"/>
  <c r="AQ2668" i="1" s="1"/>
  <c r="AP2669" i="1"/>
  <c r="AP2668" i="1" s="1"/>
  <c r="AO2669" i="1"/>
  <c r="AO2668" i="1" s="1"/>
  <c r="AN2669" i="1"/>
  <c r="AN2668" i="1" s="1"/>
  <c r="AM2669" i="1"/>
  <c r="AM2668" i="1" s="1"/>
  <c r="AL2669" i="1"/>
  <c r="AL2668" i="1" s="1"/>
  <c r="AK2669" i="1"/>
  <c r="AK2668" i="1" s="1"/>
  <c r="AJ2669" i="1"/>
  <c r="AJ2668" i="1" s="1"/>
  <c r="AI2669" i="1"/>
  <c r="AG2669" i="1"/>
  <c r="AG2668" i="1" s="1"/>
  <c r="AF2669" i="1"/>
  <c r="AF2668" i="1" s="1"/>
  <c r="AE2669" i="1"/>
  <c r="AE2668" i="1" s="1"/>
  <c r="AD2669" i="1"/>
  <c r="AD2668" i="1" s="1"/>
  <c r="AC2669" i="1"/>
  <c r="AQ2664" i="1"/>
  <c r="AP2664" i="1"/>
  <c r="AO2664" i="1"/>
  <c r="AN2664" i="1"/>
  <c r="AM2664" i="1"/>
  <c r="AL2664" i="1"/>
  <c r="AK2664" i="1"/>
  <c r="AJ2664" i="1"/>
  <c r="AI2664" i="1"/>
  <c r="AG2664" i="1"/>
  <c r="AF2664" i="1"/>
  <c r="AE2664" i="1"/>
  <c r="AD2664" i="1"/>
  <c r="AC2664" i="1"/>
  <c r="AQ2653" i="1"/>
  <c r="AP2653" i="1"/>
  <c r="AO2653" i="1"/>
  <c r="AN2653" i="1"/>
  <c r="AM2653" i="1"/>
  <c r="AL2653" i="1"/>
  <c r="AK2653" i="1"/>
  <c r="AJ2653" i="1"/>
  <c r="AI2653" i="1"/>
  <c r="AG2653" i="1"/>
  <c r="AF2653" i="1"/>
  <c r="AE2653" i="1"/>
  <c r="AD2653" i="1"/>
  <c r="AC2653" i="1"/>
  <c r="AQ2647" i="1"/>
  <c r="AQ2645" i="1" s="1"/>
  <c r="AP2647" i="1"/>
  <c r="AP2645" i="1" s="1"/>
  <c r="AO2647" i="1"/>
  <c r="AO2645" i="1" s="1"/>
  <c r="AN2647" i="1"/>
  <c r="AN2645" i="1" s="1"/>
  <c r="AM2647" i="1"/>
  <c r="AM2645" i="1" s="1"/>
  <c r="AL2647" i="1"/>
  <c r="AL2645" i="1" s="1"/>
  <c r="AK2647" i="1"/>
  <c r="AK2645" i="1" s="1"/>
  <c r="AJ2647" i="1"/>
  <c r="AJ2645" i="1" s="1"/>
  <c r="AI2647" i="1"/>
  <c r="AG2647" i="1"/>
  <c r="AG2645" i="1" s="1"/>
  <c r="AF2647" i="1"/>
  <c r="AF2645" i="1" s="1"/>
  <c r="AE2647" i="1"/>
  <c r="AE2645" i="1" s="1"/>
  <c r="AD2647" i="1"/>
  <c r="AD2645" i="1" s="1"/>
  <c r="AC2647" i="1"/>
  <c r="AQ2626" i="1"/>
  <c r="AQ2625" i="1" s="1"/>
  <c r="AP2626" i="1"/>
  <c r="AP2625" i="1" s="1"/>
  <c r="AO2626" i="1"/>
  <c r="AO2625" i="1" s="1"/>
  <c r="AN2626" i="1"/>
  <c r="AN2625" i="1" s="1"/>
  <c r="AM2626" i="1"/>
  <c r="AM2625" i="1" s="1"/>
  <c r="AL2626" i="1"/>
  <c r="AL2625" i="1" s="1"/>
  <c r="AK2626" i="1"/>
  <c r="AK2625" i="1" s="1"/>
  <c r="AJ2626" i="1"/>
  <c r="AJ2625" i="1" s="1"/>
  <c r="AI2626" i="1"/>
  <c r="AG2626" i="1"/>
  <c r="AG2625" i="1" s="1"/>
  <c r="AF2626" i="1"/>
  <c r="AF2625" i="1" s="1"/>
  <c r="AE2626" i="1"/>
  <c r="AE2625" i="1" s="1"/>
  <c r="AD2626" i="1"/>
  <c r="AD2625" i="1" s="1"/>
  <c r="AC2626" i="1"/>
  <c r="AQ2622" i="1"/>
  <c r="AQ2621" i="1" s="1"/>
  <c r="AQ2620" i="1" s="1"/>
  <c r="AP2622" i="1"/>
  <c r="AP2621" i="1" s="1"/>
  <c r="AP2620" i="1" s="1"/>
  <c r="AO2622" i="1"/>
  <c r="AO2621" i="1" s="1"/>
  <c r="AO2620" i="1" s="1"/>
  <c r="AN2622" i="1"/>
  <c r="AN2621" i="1" s="1"/>
  <c r="AN2620" i="1" s="1"/>
  <c r="AM2622" i="1"/>
  <c r="AM2621" i="1" s="1"/>
  <c r="AM2620" i="1" s="1"/>
  <c r="AL2622" i="1"/>
  <c r="AL2621" i="1" s="1"/>
  <c r="AL2620" i="1" s="1"/>
  <c r="AK2622" i="1"/>
  <c r="AK2621" i="1" s="1"/>
  <c r="AK2620" i="1" s="1"/>
  <c r="AJ2622" i="1"/>
  <c r="AJ2621" i="1" s="1"/>
  <c r="AJ2620" i="1" s="1"/>
  <c r="AI2622" i="1"/>
  <c r="AG2622" i="1"/>
  <c r="AG2621" i="1" s="1"/>
  <c r="AG2620" i="1" s="1"/>
  <c r="AF2622" i="1"/>
  <c r="AF2621" i="1" s="1"/>
  <c r="AF2620" i="1" s="1"/>
  <c r="AE2622" i="1"/>
  <c r="AE2621" i="1" s="1"/>
  <c r="AE2620" i="1" s="1"/>
  <c r="AD2622" i="1"/>
  <c r="AD2621" i="1" s="1"/>
  <c r="AD2620" i="1" s="1"/>
  <c r="AC2622" i="1"/>
  <c r="AQ2616" i="1"/>
  <c r="AQ2607" i="1" s="1"/>
  <c r="AP2616" i="1"/>
  <c r="AP2607" i="1" s="1"/>
  <c r="AO2616" i="1"/>
  <c r="AO2607" i="1" s="1"/>
  <c r="AN2616" i="1"/>
  <c r="AN2607" i="1" s="1"/>
  <c r="AM2616" i="1"/>
  <c r="AM2607" i="1" s="1"/>
  <c r="AL2616" i="1"/>
  <c r="AL2607" i="1" s="1"/>
  <c r="AK2616" i="1"/>
  <c r="AK2607" i="1" s="1"/>
  <c r="AJ2616" i="1"/>
  <c r="AJ2607" i="1" s="1"/>
  <c r="AI2616" i="1"/>
  <c r="AG2616" i="1"/>
  <c r="AG2607" i="1" s="1"/>
  <c r="AF2616" i="1"/>
  <c r="AF2607" i="1" s="1"/>
  <c r="AE2616" i="1"/>
  <c r="AE2607" i="1" s="1"/>
  <c r="AD2616" i="1"/>
  <c r="AD2607" i="1" s="1"/>
  <c r="AC2616" i="1"/>
  <c r="AQ2605" i="1"/>
  <c r="AP2605" i="1"/>
  <c r="AO2605" i="1"/>
  <c r="AN2605" i="1"/>
  <c r="AM2605" i="1"/>
  <c r="AL2605" i="1"/>
  <c r="AK2605" i="1"/>
  <c r="AJ2605" i="1"/>
  <c r="AI2605" i="1"/>
  <c r="AG2605" i="1"/>
  <c r="AF2605" i="1"/>
  <c r="AE2605" i="1"/>
  <c r="AD2605" i="1"/>
  <c r="AC2605" i="1"/>
  <c r="AQ2599" i="1"/>
  <c r="AQ2597" i="1" s="1"/>
  <c r="AP2599" i="1"/>
  <c r="AP2597" i="1" s="1"/>
  <c r="AO2599" i="1"/>
  <c r="AO2597" i="1" s="1"/>
  <c r="AN2599" i="1"/>
  <c r="AN2597" i="1" s="1"/>
  <c r="AM2599" i="1"/>
  <c r="AM2597" i="1" s="1"/>
  <c r="AL2599" i="1"/>
  <c r="AL2597" i="1" s="1"/>
  <c r="AK2599" i="1"/>
  <c r="AK2597" i="1" s="1"/>
  <c r="AJ2599" i="1"/>
  <c r="AJ2597" i="1" s="1"/>
  <c r="AI2599" i="1"/>
  <c r="AG2599" i="1"/>
  <c r="AG2597" i="1" s="1"/>
  <c r="AF2599" i="1"/>
  <c r="AF2597" i="1" s="1"/>
  <c r="AE2599" i="1"/>
  <c r="AE2597" i="1" s="1"/>
  <c r="AD2599" i="1"/>
  <c r="AD2597" i="1" s="1"/>
  <c r="AC2599" i="1"/>
  <c r="AQ2580" i="1"/>
  <c r="AQ2579" i="1" s="1"/>
  <c r="AP2580" i="1"/>
  <c r="AP2579" i="1" s="1"/>
  <c r="AO2580" i="1"/>
  <c r="AO2579" i="1" s="1"/>
  <c r="AN2580" i="1"/>
  <c r="AN2579" i="1" s="1"/>
  <c r="AM2580" i="1"/>
  <c r="AM2579" i="1" s="1"/>
  <c r="AL2580" i="1"/>
  <c r="AL2579" i="1" s="1"/>
  <c r="AK2580" i="1"/>
  <c r="AK2579" i="1" s="1"/>
  <c r="AJ2580" i="1"/>
  <c r="AJ2579" i="1" s="1"/>
  <c r="AI2580" i="1"/>
  <c r="AG2580" i="1"/>
  <c r="AG2579" i="1" s="1"/>
  <c r="AF2580" i="1"/>
  <c r="AF2579" i="1" s="1"/>
  <c r="AE2580" i="1"/>
  <c r="AE2579" i="1" s="1"/>
  <c r="AD2580" i="1"/>
  <c r="AD2579" i="1" s="1"/>
  <c r="AC2580" i="1"/>
  <c r="AQ2576" i="1"/>
  <c r="AQ2575" i="1" s="1"/>
  <c r="AQ2574" i="1" s="1"/>
  <c r="AP2576" i="1"/>
  <c r="AP2575" i="1" s="1"/>
  <c r="AP2574" i="1" s="1"/>
  <c r="AO2576" i="1"/>
  <c r="AN2576" i="1"/>
  <c r="AN2575" i="1" s="1"/>
  <c r="AN2574" i="1" s="1"/>
  <c r="AM2576" i="1"/>
  <c r="AM2575" i="1" s="1"/>
  <c r="AM2574" i="1" s="1"/>
  <c r="AL2576" i="1"/>
  <c r="AL2575" i="1" s="1"/>
  <c r="AL2574" i="1" s="1"/>
  <c r="AK2576" i="1"/>
  <c r="AK2575" i="1" s="1"/>
  <c r="AK2574" i="1" s="1"/>
  <c r="AJ2576" i="1"/>
  <c r="AJ2575" i="1" s="1"/>
  <c r="AJ2574" i="1" s="1"/>
  <c r="AI2576" i="1"/>
  <c r="AG2576" i="1"/>
  <c r="AG2575" i="1" s="1"/>
  <c r="AG2574" i="1" s="1"/>
  <c r="AF2576" i="1"/>
  <c r="AF2575" i="1" s="1"/>
  <c r="AF2574" i="1" s="1"/>
  <c r="AE2576" i="1"/>
  <c r="AE2575" i="1" s="1"/>
  <c r="AE2574" i="1" s="1"/>
  <c r="AD2576" i="1"/>
  <c r="AD2575" i="1" s="1"/>
  <c r="AD2574" i="1" s="1"/>
  <c r="AC2576" i="1"/>
  <c r="AQ2570" i="1"/>
  <c r="AQ2561" i="1" s="1"/>
  <c r="AP2570" i="1"/>
  <c r="AP2561" i="1" s="1"/>
  <c r="AO2570" i="1"/>
  <c r="AO2561" i="1" s="1"/>
  <c r="AN2570" i="1"/>
  <c r="AN2561" i="1" s="1"/>
  <c r="AM2570" i="1"/>
  <c r="AM2561" i="1" s="1"/>
  <c r="AL2570" i="1"/>
  <c r="AL2561" i="1" s="1"/>
  <c r="AK2570" i="1"/>
  <c r="AK2561" i="1" s="1"/>
  <c r="AJ2570" i="1"/>
  <c r="AJ2561" i="1" s="1"/>
  <c r="AI2570" i="1"/>
  <c r="AG2570" i="1"/>
  <c r="AG2561" i="1" s="1"/>
  <c r="AF2570" i="1"/>
  <c r="AF2561" i="1" s="1"/>
  <c r="AE2570" i="1"/>
  <c r="AE2561" i="1" s="1"/>
  <c r="AD2570" i="1"/>
  <c r="AD2561" i="1" s="1"/>
  <c r="AC2570" i="1"/>
  <c r="AQ2559" i="1"/>
  <c r="AP2559" i="1"/>
  <c r="AO2559" i="1"/>
  <c r="AN2559" i="1"/>
  <c r="AM2559" i="1"/>
  <c r="AL2559" i="1"/>
  <c r="AK2559" i="1"/>
  <c r="AJ2559" i="1"/>
  <c r="AI2559" i="1"/>
  <c r="AG2559" i="1"/>
  <c r="AF2559" i="1"/>
  <c r="AE2559" i="1"/>
  <c r="AD2559" i="1"/>
  <c r="AC2559" i="1"/>
  <c r="AQ2553" i="1"/>
  <c r="AQ2551" i="1" s="1"/>
  <c r="AP2553" i="1"/>
  <c r="AP2551" i="1" s="1"/>
  <c r="AO2553" i="1"/>
  <c r="AO2551" i="1" s="1"/>
  <c r="AN2553" i="1"/>
  <c r="AN2551" i="1" s="1"/>
  <c r="AM2553" i="1"/>
  <c r="AM2551" i="1" s="1"/>
  <c r="AL2553" i="1"/>
  <c r="AL2551" i="1" s="1"/>
  <c r="AK2553" i="1"/>
  <c r="AK2551" i="1" s="1"/>
  <c r="AJ2553" i="1"/>
  <c r="AJ2551" i="1" s="1"/>
  <c r="AI2553" i="1"/>
  <c r="AG2553" i="1"/>
  <c r="AG2551" i="1" s="1"/>
  <c r="AF2553" i="1"/>
  <c r="AF2551" i="1" s="1"/>
  <c r="AE2553" i="1"/>
  <c r="AE2551" i="1" s="1"/>
  <c r="AD2553" i="1"/>
  <c r="AD2551" i="1" s="1"/>
  <c r="AC2553" i="1"/>
  <c r="AQ2540" i="1"/>
  <c r="AP2540" i="1"/>
  <c r="AO2540" i="1"/>
  <c r="AN2540" i="1"/>
  <c r="AM2540" i="1"/>
  <c r="AL2540" i="1"/>
  <c r="AK2540" i="1"/>
  <c r="AJ2540" i="1"/>
  <c r="AI2540" i="1"/>
  <c r="AG2540" i="1"/>
  <c r="AF2540" i="1"/>
  <c r="AE2540" i="1"/>
  <c r="AD2540" i="1"/>
  <c r="AC2540" i="1"/>
  <c r="AQ2539" i="1"/>
  <c r="AQ2357" i="1" s="1"/>
  <c r="AP2539" i="1"/>
  <c r="AP2357" i="1" s="1"/>
  <c r="AO2539" i="1"/>
  <c r="AN2539" i="1"/>
  <c r="AN2357" i="1" s="1"/>
  <c r="AM2539" i="1"/>
  <c r="AM2357" i="1" s="1"/>
  <c r="AL2539" i="1"/>
  <c r="AK2539" i="1"/>
  <c r="AK2357" i="1" s="1"/>
  <c r="AJ2539" i="1"/>
  <c r="AJ2357" i="1" s="1"/>
  <c r="AI2539" i="1"/>
  <c r="AG2539" i="1"/>
  <c r="AG2357" i="1" s="1"/>
  <c r="AF2539" i="1"/>
  <c r="AE2539" i="1"/>
  <c r="AE2357" i="1" s="1"/>
  <c r="AD2539" i="1"/>
  <c r="AD2357" i="1" s="1"/>
  <c r="AC2539" i="1"/>
  <c r="AQ2532" i="1"/>
  <c r="AQ2531" i="1" s="1"/>
  <c r="AP2532" i="1"/>
  <c r="AP2531" i="1" s="1"/>
  <c r="AO2532" i="1"/>
  <c r="AO2531" i="1" s="1"/>
  <c r="AN2532" i="1"/>
  <c r="AN2531" i="1" s="1"/>
  <c r="AM2532" i="1"/>
  <c r="AM2531" i="1" s="1"/>
  <c r="AL2532" i="1"/>
  <c r="AL2531" i="1" s="1"/>
  <c r="AK2532" i="1"/>
  <c r="AK2531" i="1" s="1"/>
  <c r="AJ2532" i="1"/>
  <c r="AJ2531" i="1" s="1"/>
  <c r="AI2532" i="1"/>
  <c r="AG2532" i="1"/>
  <c r="AG2531" i="1" s="1"/>
  <c r="AF2532" i="1"/>
  <c r="AF2531" i="1" s="1"/>
  <c r="AE2532" i="1"/>
  <c r="AE2531" i="1" s="1"/>
  <c r="AD2532" i="1"/>
  <c r="AD2531" i="1" s="1"/>
  <c r="AC2532" i="1"/>
  <c r="AQ2529" i="1"/>
  <c r="AQ2528" i="1" s="1"/>
  <c r="AP2529" i="1"/>
  <c r="AP2528" i="1" s="1"/>
  <c r="AO2529" i="1"/>
  <c r="AO2528" i="1" s="1"/>
  <c r="AN2529" i="1"/>
  <c r="AN2528" i="1" s="1"/>
  <c r="AM2529" i="1"/>
  <c r="AM2528" i="1" s="1"/>
  <c r="AL2529" i="1"/>
  <c r="AL2528" i="1" s="1"/>
  <c r="AK2529" i="1"/>
  <c r="AK2528" i="1" s="1"/>
  <c r="AJ2529" i="1"/>
  <c r="AJ2528" i="1" s="1"/>
  <c r="AI2529" i="1"/>
  <c r="AG2529" i="1"/>
  <c r="AG2528" i="1" s="1"/>
  <c r="AF2529" i="1"/>
  <c r="AF2528" i="1" s="1"/>
  <c r="AE2529" i="1"/>
  <c r="AE2528" i="1" s="1"/>
  <c r="AD2529" i="1"/>
  <c r="AD2528" i="1" s="1"/>
  <c r="AC2529" i="1"/>
  <c r="AQ2524" i="1"/>
  <c r="AQ2515" i="1" s="1"/>
  <c r="AP2524" i="1"/>
  <c r="AP2515" i="1" s="1"/>
  <c r="AO2524" i="1"/>
  <c r="AO2515" i="1" s="1"/>
  <c r="AN2524" i="1"/>
  <c r="AN2515" i="1" s="1"/>
  <c r="AM2524" i="1"/>
  <c r="AM2515" i="1" s="1"/>
  <c r="AL2524" i="1"/>
  <c r="AL2515" i="1" s="1"/>
  <c r="AK2524" i="1"/>
  <c r="AK2515" i="1" s="1"/>
  <c r="AJ2524" i="1"/>
  <c r="AJ2515" i="1" s="1"/>
  <c r="AI2524" i="1"/>
  <c r="AG2524" i="1"/>
  <c r="AG2515" i="1" s="1"/>
  <c r="AF2524" i="1"/>
  <c r="AF2515" i="1" s="1"/>
  <c r="AE2524" i="1"/>
  <c r="AE2515" i="1" s="1"/>
  <c r="AD2524" i="1"/>
  <c r="AD2515" i="1" s="1"/>
  <c r="AC2524" i="1"/>
  <c r="AQ2513" i="1"/>
  <c r="AP2513" i="1"/>
  <c r="AO2513" i="1"/>
  <c r="AN2513" i="1"/>
  <c r="AM2513" i="1"/>
  <c r="AL2513" i="1"/>
  <c r="AK2513" i="1"/>
  <c r="AJ2513" i="1"/>
  <c r="AI2513" i="1"/>
  <c r="AG2513" i="1"/>
  <c r="AF2513" i="1"/>
  <c r="AE2513" i="1"/>
  <c r="AD2513" i="1"/>
  <c r="AC2513" i="1"/>
  <c r="AQ2507" i="1"/>
  <c r="AQ2505" i="1" s="1"/>
  <c r="AP2507" i="1"/>
  <c r="AP2505" i="1" s="1"/>
  <c r="AO2507" i="1"/>
  <c r="AO2505" i="1" s="1"/>
  <c r="AN2507" i="1"/>
  <c r="AN2505" i="1" s="1"/>
  <c r="AM2507" i="1"/>
  <c r="AM2505" i="1" s="1"/>
  <c r="AL2507" i="1"/>
  <c r="AL2505" i="1" s="1"/>
  <c r="AK2507" i="1"/>
  <c r="AK2505" i="1" s="1"/>
  <c r="AJ2507" i="1"/>
  <c r="AJ2505" i="1" s="1"/>
  <c r="AI2507" i="1"/>
  <c r="AG2507" i="1"/>
  <c r="AG2505" i="1" s="1"/>
  <c r="AF2507" i="1"/>
  <c r="AF2505" i="1" s="1"/>
  <c r="AE2507" i="1"/>
  <c r="AE2505" i="1" s="1"/>
  <c r="AD2507" i="1"/>
  <c r="AD2505" i="1" s="1"/>
  <c r="AC2507" i="1"/>
  <c r="AQ2486" i="1"/>
  <c r="AQ2485" i="1" s="1"/>
  <c r="AP2486" i="1"/>
  <c r="AP2485" i="1" s="1"/>
  <c r="AO2486" i="1"/>
  <c r="AO2485" i="1" s="1"/>
  <c r="AN2486" i="1"/>
  <c r="AN2485" i="1" s="1"/>
  <c r="AM2486" i="1"/>
  <c r="AM2485" i="1" s="1"/>
  <c r="AL2486" i="1"/>
  <c r="AL2485" i="1" s="1"/>
  <c r="AK2486" i="1"/>
  <c r="AK2485" i="1" s="1"/>
  <c r="AJ2486" i="1"/>
  <c r="AJ2485" i="1" s="1"/>
  <c r="AI2486" i="1"/>
  <c r="AG2486" i="1"/>
  <c r="AG2485" i="1" s="1"/>
  <c r="AF2486" i="1"/>
  <c r="AF2485" i="1" s="1"/>
  <c r="AE2486" i="1"/>
  <c r="AE2485" i="1" s="1"/>
  <c r="AD2486" i="1"/>
  <c r="AD2485" i="1" s="1"/>
  <c r="AC2486" i="1"/>
  <c r="AQ2483" i="1"/>
  <c r="AQ2482" i="1" s="1"/>
  <c r="AP2483" i="1"/>
  <c r="AP2482" i="1" s="1"/>
  <c r="AO2483" i="1"/>
  <c r="AO2482" i="1" s="1"/>
  <c r="AN2483" i="1"/>
  <c r="AN2482" i="1" s="1"/>
  <c r="AM2483" i="1"/>
  <c r="AM2482" i="1" s="1"/>
  <c r="AL2483" i="1"/>
  <c r="AL2482" i="1" s="1"/>
  <c r="AK2483" i="1"/>
  <c r="AK2482" i="1" s="1"/>
  <c r="AJ2483" i="1"/>
  <c r="AJ2482" i="1" s="1"/>
  <c r="AI2483" i="1"/>
  <c r="AG2483" i="1"/>
  <c r="AG2482" i="1" s="1"/>
  <c r="AF2483" i="1"/>
  <c r="AF2482" i="1" s="1"/>
  <c r="AE2483" i="1"/>
  <c r="AE2482" i="1" s="1"/>
  <c r="AD2483" i="1"/>
  <c r="AD2482" i="1" s="1"/>
  <c r="AC2483" i="1"/>
  <c r="AQ2478" i="1"/>
  <c r="AQ2469" i="1" s="1"/>
  <c r="AP2478" i="1"/>
  <c r="AP2469" i="1" s="1"/>
  <c r="AO2478" i="1"/>
  <c r="AO2469" i="1" s="1"/>
  <c r="AN2478" i="1"/>
  <c r="AN2469" i="1" s="1"/>
  <c r="AM2478" i="1"/>
  <c r="AM2469" i="1" s="1"/>
  <c r="AL2478" i="1"/>
  <c r="AL2469" i="1" s="1"/>
  <c r="AK2478" i="1"/>
  <c r="AK2469" i="1" s="1"/>
  <c r="AJ2478" i="1"/>
  <c r="AJ2469" i="1" s="1"/>
  <c r="AI2478" i="1"/>
  <c r="AG2478" i="1"/>
  <c r="AG2469" i="1" s="1"/>
  <c r="AF2478" i="1"/>
  <c r="AF2469" i="1" s="1"/>
  <c r="AE2478" i="1"/>
  <c r="AE2469" i="1" s="1"/>
  <c r="AD2478" i="1"/>
  <c r="AD2469" i="1" s="1"/>
  <c r="AC2478" i="1"/>
  <c r="AQ2467" i="1"/>
  <c r="AP2467" i="1"/>
  <c r="AO2467" i="1"/>
  <c r="AN2467" i="1"/>
  <c r="AM2467" i="1"/>
  <c r="AL2467" i="1"/>
  <c r="AK2467" i="1"/>
  <c r="AJ2467" i="1"/>
  <c r="AI2467" i="1"/>
  <c r="AG2467" i="1"/>
  <c r="AF2467" i="1"/>
  <c r="AE2467" i="1"/>
  <c r="AD2467" i="1"/>
  <c r="AC2467" i="1"/>
  <c r="AQ2462" i="1"/>
  <c r="AQ2460" i="1" s="1"/>
  <c r="AP2462" i="1"/>
  <c r="AP2460" i="1" s="1"/>
  <c r="AO2462" i="1"/>
  <c r="AO2460" i="1" s="1"/>
  <c r="AN2462" i="1"/>
  <c r="AN2460" i="1" s="1"/>
  <c r="AM2462" i="1"/>
  <c r="AM2460" i="1" s="1"/>
  <c r="AL2462" i="1"/>
  <c r="AL2460" i="1" s="1"/>
  <c r="AK2462" i="1"/>
  <c r="AK2460" i="1" s="1"/>
  <c r="AJ2462" i="1"/>
  <c r="AJ2460" i="1" s="1"/>
  <c r="AI2462" i="1"/>
  <c r="AG2462" i="1"/>
  <c r="AG2460" i="1" s="1"/>
  <c r="AF2462" i="1"/>
  <c r="AF2460" i="1" s="1"/>
  <c r="AE2462" i="1"/>
  <c r="AE2460" i="1" s="1"/>
  <c r="AD2462" i="1"/>
  <c r="AD2460" i="1" s="1"/>
  <c r="AC2462" i="1"/>
  <c r="AQ2441" i="1"/>
  <c r="AQ2440" i="1" s="1"/>
  <c r="AP2441" i="1"/>
  <c r="AP2440" i="1" s="1"/>
  <c r="AO2441" i="1"/>
  <c r="AO2440" i="1" s="1"/>
  <c r="AN2441" i="1"/>
  <c r="AN2440" i="1" s="1"/>
  <c r="AM2441" i="1"/>
  <c r="AM2440" i="1" s="1"/>
  <c r="AL2441" i="1"/>
  <c r="AL2440" i="1" s="1"/>
  <c r="AK2441" i="1"/>
  <c r="AK2440" i="1" s="1"/>
  <c r="AJ2441" i="1"/>
  <c r="AJ2440" i="1" s="1"/>
  <c r="AI2441" i="1"/>
  <c r="AG2441" i="1"/>
  <c r="AG2440" i="1" s="1"/>
  <c r="AF2441" i="1"/>
  <c r="AF2440" i="1" s="1"/>
  <c r="AE2441" i="1"/>
  <c r="AE2440" i="1" s="1"/>
  <c r="AD2441" i="1"/>
  <c r="AD2440" i="1" s="1"/>
  <c r="AC2441" i="1"/>
  <c r="AQ2438" i="1"/>
  <c r="AQ2437" i="1" s="1"/>
  <c r="AP2438" i="1"/>
  <c r="AP2437" i="1" s="1"/>
  <c r="AO2438" i="1"/>
  <c r="AO2437" i="1" s="1"/>
  <c r="AN2438" i="1"/>
  <c r="AN2437" i="1" s="1"/>
  <c r="AM2438" i="1"/>
  <c r="AM2437" i="1" s="1"/>
  <c r="AL2438" i="1"/>
  <c r="AL2437" i="1" s="1"/>
  <c r="AK2438" i="1"/>
  <c r="AK2437" i="1" s="1"/>
  <c r="AJ2438" i="1"/>
  <c r="AJ2437" i="1" s="1"/>
  <c r="AI2438" i="1"/>
  <c r="AG2438" i="1"/>
  <c r="AG2437" i="1" s="1"/>
  <c r="AF2438" i="1"/>
  <c r="AF2437" i="1" s="1"/>
  <c r="AE2438" i="1"/>
  <c r="AE2437" i="1" s="1"/>
  <c r="AD2438" i="1"/>
  <c r="AD2437" i="1" s="1"/>
  <c r="AC2438" i="1"/>
  <c r="AQ2433" i="1"/>
  <c r="AQ2424" i="1" s="1"/>
  <c r="AP2433" i="1"/>
  <c r="AO2433" i="1"/>
  <c r="AO2424" i="1" s="1"/>
  <c r="AN2433" i="1"/>
  <c r="AN2424" i="1" s="1"/>
  <c r="AM2433" i="1"/>
  <c r="AM2424" i="1" s="1"/>
  <c r="AL2433" i="1"/>
  <c r="AL2424" i="1" s="1"/>
  <c r="AK2433" i="1"/>
  <c r="AK2424" i="1" s="1"/>
  <c r="AJ2433" i="1"/>
  <c r="AI2433" i="1"/>
  <c r="AG2433" i="1"/>
  <c r="AG2424" i="1" s="1"/>
  <c r="AF2433" i="1"/>
  <c r="AE2433" i="1"/>
  <c r="AE2424" i="1" s="1"/>
  <c r="AD2433" i="1"/>
  <c r="AC2433" i="1"/>
  <c r="AQ2422" i="1"/>
  <c r="AP2422" i="1"/>
  <c r="AO2422" i="1"/>
  <c r="AN2422" i="1"/>
  <c r="AM2422" i="1"/>
  <c r="AL2422" i="1"/>
  <c r="AK2422" i="1"/>
  <c r="AJ2422" i="1"/>
  <c r="AI2422" i="1"/>
  <c r="AG2422" i="1"/>
  <c r="AF2422" i="1"/>
  <c r="AE2422" i="1"/>
  <c r="AD2422" i="1"/>
  <c r="AC2422" i="1"/>
  <c r="AQ2416" i="1"/>
  <c r="AQ2414" i="1" s="1"/>
  <c r="AP2416" i="1"/>
  <c r="AP2414" i="1" s="1"/>
  <c r="AO2416" i="1"/>
  <c r="AO2414" i="1" s="1"/>
  <c r="AN2416" i="1"/>
  <c r="AN2414" i="1" s="1"/>
  <c r="AM2416" i="1"/>
  <c r="AM2414" i="1" s="1"/>
  <c r="AL2416" i="1"/>
  <c r="AL2414" i="1" s="1"/>
  <c r="AK2416" i="1"/>
  <c r="AK2414" i="1" s="1"/>
  <c r="AJ2416" i="1"/>
  <c r="AJ2414" i="1" s="1"/>
  <c r="AI2416" i="1"/>
  <c r="AG2416" i="1"/>
  <c r="AG2414" i="1" s="1"/>
  <c r="AF2416" i="1"/>
  <c r="AF2414" i="1" s="1"/>
  <c r="AE2416" i="1"/>
  <c r="AE2414" i="1" s="1"/>
  <c r="AD2416" i="1"/>
  <c r="AD2414" i="1" s="1"/>
  <c r="AC2416" i="1"/>
  <c r="AQ2398" i="1"/>
  <c r="AQ2397" i="1" s="1"/>
  <c r="AP2398" i="1"/>
  <c r="AP2397" i="1" s="1"/>
  <c r="AO2398" i="1"/>
  <c r="AO2397" i="1" s="1"/>
  <c r="AN2398" i="1"/>
  <c r="AN2397" i="1" s="1"/>
  <c r="AM2398" i="1"/>
  <c r="AM2397" i="1" s="1"/>
  <c r="AL2398" i="1"/>
  <c r="AL2397" i="1" s="1"/>
  <c r="AK2398" i="1"/>
  <c r="AK2397" i="1" s="1"/>
  <c r="AJ2398" i="1"/>
  <c r="AJ2397" i="1" s="1"/>
  <c r="AI2398" i="1"/>
  <c r="AG2398" i="1"/>
  <c r="AG2397" i="1" s="1"/>
  <c r="AF2398" i="1"/>
  <c r="AF2397" i="1" s="1"/>
  <c r="AE2398" i="1"/>
  <c r="AE2397" i="1" s="1"/>
  <c r="AD2398" i="1"/>
  <c r="AD2397" i="1" s="1"/>
  <c r="AC2398" i="1"/>
  <c r="AQ2394" i="1"/>
  <c r="AQ2392" i="1" s="1"/>
  <c r="AQ2391" i="1" s="1"/>
  <c r="AP2394" i="1"/>
  <c r="AP2392" i="1" s="1"/>
  <c r="AP2391" i="1" s="1"/>
  <c r="AO2394" i="1"/>
  <c r="AO2392" i="1" s="1"/>
  <c r="AO2391" i="1" s="1"/>
  <c r="AN2394" i="1"/>
  <c r="AN2392" i="1" s="1"/>
  <c r="AN2391" i="1" s="1"/>
  <c r="AM2394" i="1"/>
  <c r="AM2392" i="1" s="1"/>
  <c r="AM2391" i="1" s="1"/>
  <c r="AL2394" i="1"/>
  <c r="AL2392" i="1" s="1"/>
  <c r="AL2391" i="1" s="1"/>
  <c r="AK2394" i="1"/>
  <c r="AK2392" i="1" s="1"/>
  <c r="AK2391" i="1" s="1"/>
  <c r="AJ2394" i="1"/>
  <c r="AI2394" i="1"/>
  <c r="AG2394" i="1"/>
  <c r="AG2392" i="1" s="1"/>
  <c r="AG2391" i="1" s="1"/>
  <c r="AF2394" i="1"/>
  <c r="AF2392" i="1" s="1"/>
  <c r="AF2391" i="1" s="1"/>
  <c r="AE2394" i="1"/>
  <c r="AE2392" i="1" s="1"/>
  <c r="AE2391" i="1" s="1"/>
  <c r="AD2394" i="1"/>
  <c r="AC2394" i="1"/>
  <c r="AQ2387" i="1"/>
  <c r="AQ2378" i="1" s="1"/>
  <c r="AP2387" i="1"/>
  <c r="AP2378" i="1" s="1"/>
  <c r="AO2387" i="1"/>
  <c r="AO2378" i="1" s="1"/>
  <c r="AN2387" i="1"/>
  <c r="AN2378" i="1" s="1"/>
  <c r="AM2387" i="1"/>
  <c r="AM2378" i="1" s="1"/>
  <c r="AL2387" i="1"/>
  <c r="AL2378" i="1" s="1"/>
  <c r="AK2387" i="1"/>
  <c r="AJ2387" i="1"/>
  <c r="AJ2378" i="1" s="1"/>
  <c r="AI2387" i="1"/>
  <c r="AG2387" i="1"/>
  <c r="AG2378" i="1" s="1"/>
  <c r="AF2387" i="1"/>
  <c r="AF2378" i="1" s="1"/>
  <c r="AE2387" i="1"/>
  <c r="AD2387" i="1"/>
  <c r="AD2378" i="1" s="1"/>
  <c r="AC2387" i="1"/>
  <c r="AQ2376" i="1"/>
  <c r="AP2376" i="1"/>
  <c r="AO2376" i="1"/>
  <c r="AN2376" i="1"/>
  <c r="AM2376" i="1"/>
  <c r="AL2376" i="1"/>
  <c r="AK2376" i="1"/>
  <c r="AJ2376" i="1"/>
  <c r="AI2376" i="1"/>
  <c r="AG2376" i="1"/>
  <c r="AF2376" i="1"/>
  <c r="AE2376" i="1"/>
  <c r="AD2376" i="1"/>
  <c r="AC2376" i="1"/>
  <c r="AQ2370" i="1"/>
  <c r="AQ2368" i="1" s="1"/>
  <c r="AP2370" i="1"/>
  <c r="AP2368" i="1" s="1"/>
  <c r="AO2370" i="1"/>
  <c r="AO2368" i="1" s="1"/>
  <c r="AN2370" i="1"/>
  <c r="AN2368" i="1" s="1"/>
  <c r="AM2370" i="1"/>
  <c r="AM2368" i="1" s="1"/>
  <c r="AL2370" i="1"/>
  <c r="AL2368" i="1" s="1"/>
  <c r="AK2370" i="1"/>
  <c r="AK2368" i="1" s="1"/>
  <c r="AJ2370" i="1"/>
  <c r="AJ2368" i="1" s="1"/>
  <c r="AI2370" i="1"/>
  <c r="AG2370" i="1"/>
  <c r="AG2368" i="1" s="1"/>
  <c r="AF2370" i="1"/>
  <c r="AF2368" i="1" s="1"/>
  <c r="AE2370" i="1"/>
  <c r="AE2368" i="1" s="1"/>
  <c r="AD2370" i="1"/>
  <c r="AD2368" i="1" s="1"/>
  <c r="AC2370" i="1"/>
  <c r="AQ2351" i="1"/>
  <c r="AP2351" i="1"/>
  <c r="AO2351" i="1"/>
  <c r="AN2351" i="1"/>
  <c r="AM2351" i="1"/>
  <c r="AL2351" i="1"/>
  <c r="AK2351" i="1"/>
  <c r="AJ2351" i="1"/>
  <c r="AI2351" i="1"/>
  <c r="AG2351" i="1"/>
  <c r="AF2351" i="1"/>
  <c r="AE2351" i="1"/>
  <c r="AD2351" i="1"/>
  <c r="AC2351" i="1"/>
  <c r="AQ2350" i="1"/>
  <c r="AP2350" i="1"/>
  <c r="AO2350" i="1"/>
  <c r="AN2350" i="1"/>
  <c r="AM2350" i="1"/>
  <c r="AL2350" i="1"/>
  <c r="AK2350" i="1"/>
  <c r="AJ2350" i="1"/>
  <c r="AI2350" i="1"/>
  <c r="AG2350" i="1"/>
  <c r="AF2350" i="1"/>
  <c r="AE2350" i="1"/>
  <c r="AD2350" i="1"/>
  <c r="AC2350" i="1"/>
  <c r="AQ2349" i="1"/>
  <c r="AP2349" i="1"/>
  <c r="AO2349" i="1"/>
  <c r="AN2349" i="1"/>
  <c r="AM2349" i="1"/>
  <c r="AL2349" i="1"/>
  <c r="AK2349" i="1"/>
  <c r="AJ2349" i="1"/>
  <c r="AI2349" i="1"/>
  <c r="AG2349" i="1"/>
  <c r="AF2349" i="1"/>
  <c r="AE2349" i="1"/>
  <c r="AD2349" i="1"/>
  <c r="AC2349" i="1"/>
  <c r="AQ2345" i="1"/>
  <c r="AP2345" i="1"/>
  <c r="AO2345" i="1"/>
  <c r="AN2345" i="1"/>
  <c r="AM2345" i="1"/>
  <c r="AL2345" i="1"/>
  <c r="AK2345" i="1"/>
  <c r="AJ2345" i="1"/>
  <c r="AI2345" i="1"/>
  <c r="AG2345" i="1"/>
  <c r="AF2345" i="1"/>
  <c r="AE2345" i="1"/>
  <c r="AD2345" i="1"/>
  <c r="AC2345" i="1"/>
  <c r="AQ2341" i="1"/>
  <c r="AP2341" i="1"/>
  <c r="AO2341" i="1"/>
  <c r="AN2341" i="1"/>
  <c r="AM2341" i="1"/>
  <c r="AL2341" i="1"/>
  <c r="AK2341" i="1"/>
  <c r="AJ2341" i="1"/>
  <c r="AI2341" i="1"/>
  <c r="AG2341" i="1"/>
  <c r="AF2341" i="1"/>
  <c r="AE2341" i="1"/>
  <c r="AD2341" i="1"/>
  <c r="AC2341" i="1"/>
  <c r="AQ2340" i="1"/>
  <c r="AP2340" i="1"/>
  <c r="AO2340" i="1"/>
  <c r="AN2340" i="1"/>
  <c r="AM2340" i="1"/>
  <c r="AL2340" i="1"/>
  <c r="AK2340" i="1"/>
  <c r="AJ2340" i="1"/>
  <c r="AI2340" i="1"/>
  <c r="AG2340" i="1"/>
  <c r="AF2340" i="1"/>
  <c r="AE2340" i="1"/>
  <c r="AD2340" i="1"/>
  <c r="AC2340" i="1"/>
  <c r="AQ2339" i="1"/>
  <c r="AP2339" i="1"/>
  <c r="AO2339" i="1"/>
  <c r="AN2339" i="1"/>
  <c r="AM2339" i="1"/>
  <c r="AL2339" i="1"/>
  <c r="AK2339" i="1"/>
  <c r="AJ2339" i="1"/>
  <c r="AI2339" i="1"/>
  <c r="AG2339" i="1"/>
  <c r="AF2339" i="1"/>
  <c r="AE2339" i="1"/>
  <c r="AD2339" i="1"/>
  <c r="AC2339" i="1"/>
  <c r="AQ2338" i="1"/>
  <c r="AP2338" i="1"/>
  <c r="AO2338" i="1"/>
  <c r="AN2338" i="1"/>
  <c r="AM2338" i="1"/>
  <c r="AL2338" i="1"/>
  <c r="AK2338" i="1"/>
  <c r="AJ2338" i="1"/>
  <c r="AI2338" i="1"/>
  <c r="AG2338" i="1"/>
  <c r="AF2338" i="1"/>
  <c r="AE2338" i="1"/>
  <c r="AD2338" i="1"/>
  <c r="AC2338" i="1"/>
  <c r="AQ2337" i="1"/>
  <c r="AP2337" i="1"/>
  <c r="AO2337" i="1"/>
  <c r="AN2337" i="1"/>
  <c r="AM2337" i="1"/>
  <c r="AL2337" i="1"/>
  <c r="AK2337" i="1"/>
  <c r="AJ2337" i="1"/>
  <c r="AI2337" i="1"/>
  <c r="AG2337" i="1"/>
  <c r="AF2337" i="1"/>
  <c r="AE2337" i="1"/>
  <c r="AD2337" i="1"/>
  <c r="AC2337" i="1"/>
  <c r="AQ2336" i="1"/>
  <c r="AP2336" i="1"/>
  <c r="AO2336" i="1"/>
  <c r="AN2336" i="1"/>
  <c r="AM2336" i="1"/>
  <c r="AL2336" i="1"/>
  <c r="AK2336" i="1"/>
  <c r="AJ2336" i="1"/>
  <c r="AI2336" i="1"/>
  <c r="AG2336" i="1"/>
  <c r="AF2336" i="1"/>
  <c r="AE2336" i="1"/>
  <c r="AD2336" i="1"/>
  <c r="AC2336" i="1"/>
  <c r="AQ2335" i="1"/>
  <c r="AP2335" i="1"/>
  <c r="AO2335" i="1"/>
  <c r="AN2335" i="1"/>
  <c r="AM2335" i="1"/>
  <c r="AL2335" i="1"/>
  <c r="AK2335" i="1"/>
  <c r="AJ2335" i="1"/>
  <c r="AI2335" i="1"/>
  <c r="AG2335" i="1"/>
  <c r="AF2335" i="1"/>
  <c r="AE2335" i="1"/>
  <c r="AD2335" i="1"/>
  <c r="AC2335" i="1"/>
  <c r="AQ2334" i="1"/>
  <c r="AP2334" i="1"/>
  <c r="AO2334" i="1"/>
  <c r="AN2334" i="1"/>
  <c r="AM2334" i="1"/>
  <c r="AL2334" i="1"/>
  <c r="AK2334" i="1"/>
  <c r="AJ2334" i="1"/>
  <c r="AI2334" i="1"/>
  <c r="AG2334" i="1"/>
  <c r="AF2334" i="1"/>
  <c r="AE2334" i="1"/>
  <c r="AD2334" i="1"/>
  <c r="AC2334" i="1"/>
  <c r="AQ2332" i="1"/>
  <c r="AP2332" i="1"/>
  <c r="AO2332" i="1"/>
  <c r="AN2332" i="1"/>
  <c r="AM2332" i="1"/>
  <c r="AL2332" i="1"/>
  <c r="AK2332" i="1"/>
  <c r="AJ2332" i="1"/>
  <c r="AI2332" i="1"/>
  <c r="AG2332" i="1"/>
  <c r="AF2332" i="1"/>
  <c r="AE2332" i="1"/>
  <c r="AD2332" i="1"/>
  <c r="AC2332" i="1"/>
  <c r="AQ2330" i="1"/>
  <c r="AP2330" i="1"/>
  <c r="AO2330" i="1"/>
  <c r="AN2330" i="1"/>
  <c r="AM2330" i="1"/>
  <c r="AL2330" i="1"/>
  <c r="AK2330" i="1"/>
  <c r="AJ2330" i="1"/>
  <c r="AI2330" i="1"/>
  <c r="AG2330" i="1"/>
  <c r="AF2330" i="1"/>
  <c r="AE2330" i="1"/>
  <c r="AD2330" i="1"/>
  <c r="AC2330" i="1"/>
  <c r="AQ2329" i="1"/>
  <c r="AP2329" i="1"/>
  <c r="AO2329" i="1"/>
  <c r="AN2329" i="1"/>
  <c r="AM2329" i="1"/>
  <c r="AL2329" i="1"/>
  <c r="AK2329" i="1"/>
  <c r="AJ2329" i="1"/>
  <c r="AI2329" i="1"/>
  <c r="AG2329" i="1"/>
  <c r="AF2329" i="1"/>
  <c r="AE2329" i="1"/>
  <c r="AD2329" i="1"/>
  <c r="AC2329" i="1"/>
  <c r="AQ2328" i="1"/>
  <c r="AP2328" i="1"/>
  <c r="AO2328" i="1"/>
  <c r="AN2328" i="1"/>
  <c r="AM2328" i="1"/>
  <c r="AL2328" i="1"/>
  <c r="AK2328" i="1"/>
  <c r="AJ2328" i="1"/>
  <c r="AI2328" i="1"/>
  <c r="AG2328" i="1"/>
  <c r="AF2328" i="1"/>
  <c r="AE2328" i="1"/>
  <c r="AD2328" i="1"/>
  <c r="AC2328" i="1"/>
  <c r="AQ2327" i="1"/>
  <c r="AP2327" i="1"/>
  <c r="AO2327" i="1"/>
  <c r="AN2327" i="1"/>
  <c r="AM2327" i="1"/>
  <c r="AL2327" i="1"/>
  <c r="AK2327" i="1"/>
  <c r="AJ2327" i="1"/>
  <c r="AI2327" i="1"/>
  <c r="AG2327" i="1"/>
  <c r="AF2327" i="1"/>
  <c r="AE2327" i="1"/>
  <c r="AD2327" i="1"/>
  <c r="AC2327" i="1"/>
  <c r="AQ2326" i="1"/>
  <c r="AP2326" i="1"/>
  <c r="AO2326" i="1"/>
  <c r="AN2326" i="1"/>
  <c r="AM2326" i="1"/>
  <c r="AL2326" i="1"/>
  <c r="AK2326" i="1"/>
  <c r="AJ2326" i="1"/>
  <c r="AI2326" i="1"/>
  <c r="AG2326" i="1"/>
  <c r="AF2326" i="1"/>
  <c r="AE2326" i="1"/>
  <c r="AD2326" i="1"/>
  <c r="AC2326" i="1"/>
  <c r="AQ2324" i="1"/>
  <c r="AP2324" i="1"/>
  <c r="AO2324" i="1"/>
  <c r="AN2324" i="1"/>
  <c r="AM2324" i="1"/>
  <c r="AL2324" i="1"/>
  <c r="AK2324" i="1"/>
  <c r="AJ2324" i="1"/>
  <c r="AI2324" i="1"/>
  <c r="AG2324" i="1"/>
  <c r="AF2324" i="1"/>
  <c r="AE2324" i="1"/>
  <c r="AD2324" i="1"/>
  <c r="AC2324" i="1"/>
  <c r="AQ2312" i="1"/>
  <c r="AP2312" i="1"/>
  <c r="AO2312" i="1"/>
  <c r="AN2312" i="1"/>
  <c r="AM2312" i="1"/>
  <c r="AL2312" i="1"/>
  <c r="AK2312" i="1"/>
  <c r="AJ2312" i="1"/>
  <c r="AI2312" i="1"/>
  <c r="AG2312" i="1"/>
  <c r="AF2312" i="1"/>
  <c r="AE2312" i="1"/>
  <c r="AD2312" i="1"/>
  <c r="AC2312" i="1"/>
  <c r="AQ2311" i="1"/>
  <c r="AP2311" i="1"/>
  <c r="AO2311" i="1"/>
  <c r="AN2311" i="1"/>
  <c r="AM2311" i="1"/>
  <c r="AL2311" i="1"/>
  <c r="AK2311" i="1"/>
  <c r="AJ2311" i="1"/>
  <c r="AI2311" i="1"/>
  <c r="AG2311" i="1"/>
  <c r="AF2311" i="1"/>
  <c r="AE2311" i="1"/>
  <c r="AD2311" i="1"/>
  <c r="AC2311" i="1"/>
  <c r="AQ2295" i="1"/>
  <c r="AP2295" i="1"/>
  <c r="AO2295" i="1"/>
  <c r="AN2295" i="1"/>
  <c r="AM2295" i="1"/>
  <c r="AL2295" i="1"/>
  <c r="AK2295" i="1"/>
  <c r="AJ2295" i="1"/>
  <c r="AI2295" i="1"/>
  <c r="AG2295" i="1"/>
  <c r="AF2295" i="1"/>
  <c r="AE2295" i="1"/>
  <c r="AD2295" i="1"/>
  <c r="AC2295" i="1"/>
  <c r="AQ2290" i="1"/>
  <c r="AP2290" i="1"/>
  <c r="AO2290" i="1"/>
  <c r="AN2290" i="1"/>
  <c r="AM2290" i="1"/>
  <c r="AL2290" i="1"/>
  <c r="AK2290" i="1"/>
  <c r="AJ2290" i="1"/>
  <c r="AI2290" i="1"/>
  <c r="AG2290" i="1"/>
  <c r="AF2290" i="1"/>
  <c r="AE2290" i="1"/>
  <c r="AD2290" i="1"/>
  <c r="AC2290" i="1"/>
  <c r="AQ2283" i="1"/>
  <c r="AP2283" i="1"/>
  <c r="AO2283" i="1"/>
  <c r="AN2283" i="1"/>
  <c r="AM2283" i="1"/>
  <c r="AL2283" i="1"/>
  <c r="AK2283" i="1"/>
  <c r="AJ2283" i="1"/>
  <c r="AI2283" i="1"/>
  <c r="AG2283" i="1"/>
  <c r="AF2283" i="1"/>
  <c r="AE2283" i="1"/>
  <c r="AD2283" i="1"/>
  <c r="AC2283" i="1"/>
  <c r="AQ2277" i="1"/>
  <c r="AP2277" i="1"/>
  <c r="AO2277" i="1"/>
  <c r="AN2277" i="1"/>
  <c r="AM2277" i="1"/>
  <c r="AL2277" i="1"/>
  <c r="AK2277" i="1"/>
  <c r="AJ2277" i="1"/>
  <c r="AI2277" i="1"/>
  <c r="AG2277" i="1"/>
  <c r="AF2277" i="1"/>
  <c r="AE2277" i="1"/>
  <c r="AD2277" i="1"/>
  <c r="AC2277" i="1"/>
  <c r="AQ2275" i="1"/>
  <c r="AP2275" i="1"/>
  <c r="AO2275" i="1"/>
  <c r="AN2275" i="1"/>
  <c r="AM2275" i="1"/>
  <c r="AL2275" i="1"/>
  <c r="AK2275" i="1"/>
  <c r="AJ2275" i="1"/>
  <c r="AI2275" i="1"/>
  <c r="AG2275" i="1"/>
  <c r="AF2275" i="1"/>
  <c r="AE2275" i="1"/>
  <c r="AD2275" i="1"/>
  <c r="AC2275" i="1"/>
  <c r="AQ2268" i="1"/>
  <c r="AP2268" i="1"/>
  <c r="AO2268" i="1"/>
  <c r="AN2268" i="1"/>
  <c r="AM2268" i="1"/>
  <c r="AL2268" i="1"/>
  <c r="AK2268" i="1"/>
  <c r="AJ2268" i="1"/>
  <c r="AI2268" i="1"/>
  <c r="AG2268" i="1"/>
  <c r="AF2268" i="1"/>
  <c r="AE2268" i="1"/>
  <c r="AD2268" i="1"/>
  <c r="AC2268" i="1"/>
  <c r="AQ2263" i="1"/>
  <c r="AP2263" i="1"/>
  <c r="AO2263" i="1"/>
  <c r="AN2263" i="1"/>
  <c r="AM2263" i="1"/>
  <c r="AL2263" i="1"/>
  <c r="AK2263" i="1"/>
  <c r="AJ2263" i="1"/>
  <c r="AI2263" i="1"/>
  <c r="AG2263" i="1"/>
  <c r="AF2263" i="1"/>
  <c r="AE2263" i="1"/>
  <c r="AD2263" i="1"/>
  <c r="AC2263" i="1"/>
  <c r="AQ2257" i="1"/>
  <c r="AQ2255" i="1" s="1"/>
  <c r="AP2257" i="1"/>
  <c r="AP2255" i="1" s="1"/>
  <c r="AO2257" i="1"/>
  <c r="AO2255" i="1" s="1"/>
  <c r="AN2257" i="1"/>
  <c r="AN2255" i="1" s="1"/>
  <c r="AM2257" i="1"/>
  <c r="AM2255" i="1" s="1"/>
  <c r="AL2257" i="1"/>
  <c r="AL2255" i="1" s="1"/>
  <c r="AK2257" i="1"/>
  <c r="AK2255" i="1" s="1"/>
  <c r="AJ2257" i="1"/>
  <c r="AJ2255" i="1" s="1"/>
  <c r="AI2257" i="1"/>
  <c r="AG2257" i="1"/>
  <c r="AG2255" i="1" s="1"/>
  <c r="AF2257" i="1"/>
  <c r="AF2255" i="1" s="1"/>
  <c r="AE2257" i="1"/>
  <c r="AE2255" i="1" s="1"/>
  <c r="AD2257" i="1"/>
  <c r="AD2255" i="1" s="1"/>
  <c r="AC2257" i="1"/>
  <c r="AQ2235" i="1"/>
  <c r="AQ2234" i="1" s="1"/>
  <c r="AP2235" i="1"/>
  <c r="AP2234" i="1" s="1"/>
  <c r="AO2235" i="1"/>
  <c r="AO2234" i="1" s="1"/>
  <c r="AN2235" i="1"/>
  <c r="AN2234" i="1" s="1"/>
  <c r="AM2235" i="1"/>
  <c r="AM2234" i="1" s="1"/>
  <c r="AL2235" i="1"/>
  <c r="AL2234" i="1" s="1"/>
  <c r="AK2235" i="1"/>
  <c r="AK2234" i="1" s="1"/>
  <c r="AJ2235" i="1"/>
  <c r="AJ2234" i="1" s="1"/>
  <c r="AI2235" i="1"/>
  <c r="AG2235" i="1"/>
  <c r="AG2234" i="1" s="1"/>
  <c r="AF2235" i="1"/>
  <c r="AF2234" i="1" s="1"/>
  <c r="AE2235" i="1"/>
  <c r="AE2234" i="1" s="1"/>
  <c r="AD2235" i="1"/>
  <c r="AD2234" i="1" s="1"/>
  <c r="AC2235" i="1"/>
  <c r="AQ2232" i="1"/>
  <c r="AQ2231" i="1" s="1"/>
  <c r="AP2232" i="1"/>
  <c r="AP2231" i="1" s="1"/>
  <c r="AO2232" i="1"/>
  <c r="AO2231" i="1" s="1"/>
  <c r="AN2232" i="1"/>
  <c r="AN2231" i="1" s="1"/>
  <c r="AM2232" i="1"/>
  <c r="AM2231" i="1" s="1"/>
  <c r="AL2232" i="1"/>
  <c r="AL2231" i="1" s="1"/>
  <c r="AK2232" i="1"/>
  <c r="AK2231" i="1" s="1"/>
  <c r="AJ2232" i="1"/>
  <c r="AJ2231" i="1" s="1"/>
  <c r="AI2232" i="1"/>
  <c r="AG2232" i="1"/>
  <c r="AG2231" i="1" s="1"/>
  <c r="AF2232" i="1"/>
  <c r="AF2231" i="1" s="1"/>
  <c r="AE2232" i="1"/>
  <c r="AE2231" i="1" s="1"/>
  <c r="AD2232" i="1"/>
  <c r="AD2231" i="1" s="1"/>
  <c r="AC2232" i="1"/>
  <c r="AQ2227" i="1"/>
  <c r="AQ2218" i="1" s="1"/>
  <c r="AP2227" i="1"/>
  <c r="AP2218" i="1" s="1"/>
  <c r="AO2227" i="1"/>
  <c r="AO2218" i="1" s="1"/>
  <c r="AN2227" i="1"/>
  <c r="AN2218" i="1" s="1"/>
  <c r="AM2227" i="1"/>
  <c r="AM2218" i="1" s="1"/>
  <c r="AL2227" i="1"/>
  <c r="AL2218" i="1" s="1"/>
  <c r="AK2227" i="1"/>
  <c r="AK2218" i="1" s="1"/>
  <c r="AJ2227" i="1"/>
  <c r="AJ2218" i="1" s="1"/>
  <c r="AI2227" i="1"/>
  <c r="AG2227" i="1"/>
  <c r="AG2218" i="1" s="1"/>
  <c r="AF2227" i="1"/>
  <c r="AF2218" i="1" s="1"/>
  <c r="AE2227" i="1"/>
  <c r="AE2218" i="1" s="1"/>
  <c r="AD2227" i="1"/>
  <c r="AD2218" i="1" s="1"/>
  <c r="AC2227" i="1"/>
  <c r="AQ2216" i="1"/>
  <c r="AP2216" i="1"/>
  <c r="AO2216" i="1"/>
  <c r="AN2216" i="1"/>
  <c r="AM2216" i="1"/>
  <c r="AL2216" i="1"/>
  <c r="AK2216" i="1"/>
  <c r="AJ2216" i="1"/>
  <c r="AI2216" i="1"/>
  <c r="AG2216" i="1"/>
  <c r="AF2216" i="1"/>
  <c r="AE2216" i="1"/>
  <c r="AD2216" i="1"/>
  <c r="AC2216" i="1"/>
  <c r="AQ2210" i="1"/>
  <c r="AQ2208" i="1" s="1"/>
  <c r="AP2210" i="1"/>
  <c r="AP2208" i="1" s="1"/>
  <c r="AO2210" i="1"/>
  <c r="AO2208" i="1" s="1"/>
  <c r="AN2210" i="1"/>
  <c r="AN2208" i="1" s="1"/>
  <c r="AM2210" i="1"/>
  <c r="AM2208" i="1" s="1"/>
  <c r="AL2210" i="1"/>
  <c r="AL2208" i="1" s="1"/>
  <c r="AK2210" i="1"/>
  <c r="AK2208" i="1" s="1"/>
  <c r="AJ2210" i="1"/>
  <c r="AJ2208" i="1" s="1"/>
  <c r="AI2210" i="1"/>
  <c r="AG2210" i="1"/>
  <c r="AG2208" i="1" s="1"/>
  <c r="AF2210" i="1"/>
  <c r="AF2208" i="1" s="1"/>
  <c r="AE2210" i="1"/>
  <c r="AE2208" i="1" s="1"/>
  <c r="AD2210" i="1"/>
  <c r="AD2208" i="1" s="1"/>
  <c r="AC2210" i="1"/>
  <c r="AQ2193" i="1"/>
  <c r="AQ2192" i="1" s="1"/>
  <c r="AP2193" i="1"/>
  <c r="AP2192" i="1" s="1"/>
  <c r="AO2193" i="1"/>
  <c r="AO2192" i="1" s="1"/>
  <c r="AN2193" i="1"/>
  <c r="AN2192" i="1" s="1"/>
  <c r="AM2193" i="1"/>
  <c r="AM2192" i="1" s="1"/>
  <c r="AL2193" i="1"/>
  <c r="AL2192" i="1" s="1"/>
  <c r="AK2193" i="1"/>
  <c r="AK2192" i="1" s="1"/>
  <c r="AJ2193" i="1"/>
  <c r="AJ2192" i="1" s="1"/>
  <c r="AI2193" i="1"/>
  <c r="AG2193" i="1"/>
  <c r="AG2192" i="1" s="1"/>
  <c r="AF2193" i="1"/>
  <c r="AF2192" i="1" s="1"/>
  <c r="AE2193" i="1"/>
  <c r="AE2192" i="1" s="1"/>
  <c r="AD2193" i="1"/>
  <c r="AD2192" i="1" s="1"/>
  <c r="AC2193" i="1"/>
  <c r="AQ2190" i="1"/>
  <c r="AQ2189" i="1" s="1"/>
  <c r="AP2190" i="1"/>
  <c r="AP2189" i="1" s="1"/>
  <c r="AO2190" i="1"/>
  <c r="AO2189" i="1" s="1"/>
  <c r="AN2190" i="1"/>
  <c r="AN2189" i="1" s="1"/>
  <c r="AM2190" i="1"/>
  <c r="AM2189" i="1" s="1"/>
  <c r="AL2190" i="1"/>
  <c r="AL2189" i="1" s="1"/>
  <c r="AK2190" i="1"/>
  <c r="AK2189" i="1" s="1"/>
  <c r="AJ2190" i="1"/>
  <c r="AJ2189" i="1" s="1"/>
  <c r="AI2190" i="1"/>
  <c r="AG2190" i="1"/>
  <c r="AG2189" i="1" s="1"/>
  <c r="AF2190" i="1"/>
  <c r="AF2189" i="1" s="1"/>
  <c r="AE2190" i="1"/>
  <c r="AE2189" i="1" s="1"/>
  <c r="AD2190" i="1"/>
  <c r="AD2189" i="1" s="1"/>
  <c r="AC2190" i="1"/>
  <c r="AQ2185" i="1"/>
  <c r="AQ2176" i="1" s="1"/>
  <c r="AP2185" i="1"/>
  <c r="AP2176" i="1" s="1"/>
  <c r="AO2185" i="1"/>
  <c r="AO2176" i="1" s="1"/>
  <c r="AN2185" i="1"/>
  <c r="AN2176" i="1" s="1"/>
  <c r="AM2185" i="1"/>
  <c r="AM2176" i="1" s="1"/>
  <c r="AL2185" i="1"/>
  <c r="AL2176" i="1" s="1"/>
  <c r="AK2185" i="1"/>
  <c r="AK2176" i="1" s="1"/>
  <c r="AJ2185" i="1"/>
  <c r="AJ2176" i="1" s="1"/>
  <c r="AI2185" i="1"/>
  <c r="AG2185" i="1"/>
  <c r="AG2176" i="1" s="1"/>
  <c r="AF2185" i="1"/>
  <c r="AF2176" i="1" s="1"/>
  <c r="AE2185" i="1"/>
  <c r="AE2176" i="1" s="1"/>
  <c r="AD2185" i="1"/>
  <c r="AD2176" i="1" s="1"/>
  <c r="AC2185" i="1"/>
  <c r="AQ2174" i="1"/>
  <c r="AP2174" i="1"/>
  <c r="AO2174" i="1"/>
  <c r="AN2174" i="1"/>
  <c r="AM2174" i="1"/>
  <c r="AL2174" i="1"/>
  <c r="AK2174" i="1"/>
  <c r="AJ2174" i="1"/>
  <c r="AI2174" i="1"/>
  <c r="AG2174" i="1"/>
  <c r="AF2174" i="1"/>
  <c r="AE2174" i="1"/>
  <c r="AD2174" i="1"/>
  <c r="AC2174" i="1"/>
  <c r="AQ2169" i="1"/>
  <c r="AQ2167" i="1" s="1"/>
  <c r="AP2169" i="1"/>
  <c r="AP2167" i="1" s="1"/>
  <c r="AO2169" i="1"/>
  <c r="AO2167" i="1" s="1"/>
  <c r="AN2169" i="1"/>
  <c r="AN2167" i="1" s="1"/>
  <c r="AM2169" i="1"/>
  <c r="AM2167" i="1" s="1"/>
  <c r="AL2169" i="1"/>
  <c r="AL2167" i="1" s="1"/>
  <c r="AK2169" i="1"/>
  <c r="AK2167" i="1" s="1"/>
  <c r="AJ2169" i="1"/>
  <c r="AJ2167" i="1" s="1"/>
  <c r="AI2169" i="1"/>
  <c r="AG2169" i="1"/>
  <c r="AG2167" i="1" s="1"/>
  <c r="AF2169" i="1"/>
  <c r="AF2167" i="1" s="1"/>
  <c r="AE2169" i="1"/>
  <c r="AE2167" i="1" s="1"/>
  <c r="AD2169" i="1"/>
  <c r="AD2167" i="1" s="1"/>
  <c r="AC2169" i="1"/>
  <c r="AQ2152" i="1"/>
  <c r="AQ2151" i="1" s="1"/>
  <c r="AP2152" i="1"/>
  <c r="AP2151" i="1" s="1"/>
  <c r="AO2152" i="1"/>
  <c r="AO2151" i="1" s="1"/>
  <c r="AN2152" i="1"/>
  <c r="AN2151" i="1" s="1"/>
  <c r="AM2152" i="1"/>
  <c r="AM2151" i="1" s="1"/>
  <c r="AL2152" i="1"/>
  <c r="AL2151" i="1" s="1"/>
  <c r="AK2152" i="1"/>
  <c r="AK2151" i="1" s="1"/>
  <c r="AJ2152" i="1"/>
  <c r="AJ2151" i="1" s="1"/>
  <c r="AI2152" i="1"/>
  <c r="AG2152" i="1"/>
  <c r="AG2151" i="1" s="1"/>
  <c r="AF2152" i="1"/>
  <c r="AF2151" i="1" s="1"/>
  <c r="AE2152" i="1"/>
  <c r="AE2151" i="1" s="1"/>
  <c r="AD2152" i="1"/>
  <c r="AD2151" i="1" s="1"/>
  <c r="AC2152" i="1"/>
  <c r="AQ2149" i="1"/>
  <c r="AQ2148" i="1" s="1"/>
  <c r="AQ2147" i="1" s="1"/>
  <c r="AP2149" i="1"/>
  <c r="AP2148" i="1" s="1"/>
  <c r="AP2147" i="1" s="1"/>
  <c r="AO2149" i="1"/>
  <c r="AO2148" i="1" s="1"/>
  <c r="AO2147" i="1" s="1"/>
  <c r="AN2149" i="1"/>
  <c r="AM2149" i="1"/>
  <c r="AM2148" i="1" s="1"/>
  <c r="AM2147" i="1" s="1"/>
  <c r="AL2149" i="1"/>
  <c r="AL2148" i="1" s="1"/>
  <c r="AL2147" i="1" s="1"/>
  <c r="AK2149" i="1"/>
  <c r="AK2148" i="1" s="1"/>
  <c r="AK2147" i="1" s="1"/>
  <c r="AJ2149" i="1"/>
  <c r="AJ2148" i="1" s="1"/>
  <c r="AJ2147" i="1" s="1"/>
  <c r="AI2149" i="1"/>
  <c r="AG2149" i="1"/>
  <c r="AG2148" i="1" s="1"/>
  <c r="AG2147" i="1" s="1"/>
  <c r="AF2149" i="1"/>
  <c r="AF2148" i="1" s="1"/>
  <c r="AF2147" i="1" s="1"/>
  <c r="AE2149" i="1"/>
  <c r="AE2148" i="1" s="1"/>
  <c r="AE2147" i="1" s="1"/>
  <c r="AD2149" i="1"/>
  <c r="AD2148" i="1" s="1"/>
  <c r="AD2147" i="1" s="1"/>
  <c r="AC2149" i="1"/>
  <c r="AQ2143" i="1"/>
  <c r="AQ2134" i="1" s="1"/>
  <c r="AP2143" i="1"/>
  <c r="AP2134" i="1" s="1"/>
  <c r="AO2143" i="1"/>
  <c r="AO2134" i="1" s="1"/>
  <c r="AN2143" i="1"/>
  <c r="AN2134" i="1" s="1"/>
  <c r="AM2143" i="1"/>
  <c r="AM2134" i="1" s="1"/>
  <c r="AL2143" i="1"/>
  <c r="AL2134" i="1" s="1"/>
  <c r="AK2143" i="1"/>
  <c r="AK2134" i="1" s="1"/>
  <c r="AJ2143" i="1"/>
  <c r="AJ2134" i="1" s="1"/>
  <c r="AI2143" i="1"/>
  <c r="AG2143" i="1"/>
  <c r="AG2134" i="1" s="1"/>
  <c r="AF2143" i="1"/>
  <c r="AF2134" i="1" s="1"/>
  <c r="AE2143" i="1"/>
  <c r="AE2134" i="1" s="1"/>
  <c r="AD2143" i="1"/>
  <c r="AD2134" i="1" s="1"/>
  <c r="AC2143" i="1"/>
  <c r="AQ2132" i="1"/>
  <c r="AP2132" i="1"/>
  <c r="AO2132" i="1"/>
  <c r="AN2132" i="1"/>
  <c r="AM2132" i="1"/>
  <c r="AL2132" i="1"/>
  <c r="AK2132" i="1"/>
  <c r="AJ2132" i="1"/>
  <c r="AI2132" i="1"/>
  <c r="AG2132" i="1"/>
  <c r="AF2132" i="1"/>
  <c r="AE2132" i="1"/>
  <c r="AD2132" i="1"/>
  <c r="AC2132" i="1"/>
  <c r="AQ2126" i="1"/>
  <c r="AQ2124" i="1" s="1"/>
  <c r="AP2126" i="1"/>
  <c r="AP2124" i="1" s="1"/>
  <c r="AO2126" i="1"/>
  <c r="AO2124" i="1" s="1"/>
  <c r="AN2126" i="1"/>
  <c r="AN2124" i="1" s="1"/>
  <c r="AM2126" i="1"/>
  <c r="AM2124" i="1" s="1"/>
  <c r="AL2126" i="1"/>
  <c r="AL2124" i="1" s="1"/>
  <c r="AK2126" i="1"/>
  <c r="AK2124" i="1" s="1"/>
  <c r="AJ2126" i="1"/>
  <c r="AJ2124" i="1" s="1"/>
  <c r="AI2126" i="1"/>
  <c r="AG2126" i="1"/>
  <c r="AG2124" i="1" s="1"/>
  <c r="AF2126" i="1"/>
  <c r="AF2124" i="1" s="1"/>
  <c r="AE2126" i="1"/>
  <c r="AE2124" i="1" s="1"/>
  <c r="AD2126" i="1"/>
  <c r="AD2124" i="1" s="1"/>
  <c r="AC2126" i="1"/>
  <c r="AQ2109" i="1"/>
  <c r="AQ2108" i="1" s="1"/>
  <c r="AP2109" i="1"/>
  <c r="AP2108" i="1" s="1"/>
  <c r="AO2109" i="1"/>
  <c r="AO2108" i="1" s="1"/>
  <c r="AN2109" i="1"/>
  <c r="AN2108" i="1" s="1"/>
  <c r="AM2109" i="1"/>
  <c r="AM2108" i="1" s="1"/>
  <c r="AL2109" i="1"/>
  <c r="AL2108" i="1" s="1"/>
  <c r="AK2109" i="1"/>
  <c r="AK2108" i="1" s="1"/>
  <c r="AJ2109" i="1"/>
  <c r="AJ2108" i="1" s="1"/>
  <c r="AI2109" i="1"/>
  <c r="AG2109" i="1"/>
  <c r="AG2108" i="1" s="1"/>
  <c r="AF2109" i="1"/>
  <c r="AF2108" i="1" s="1"/>
  <c r="AE2109" i="1"/>
  <c r="AE2108" i="1" s="1"/>
  <c r="AD2109" i="1"/>
  <c r="AD2108" i="1" s="1"/>
  <c r="AC2109" i="1"/>
  <c r="AQ2106" i="1"/>
  <c r="AQ2105" i="1" s="1"/>
  <c r="AP2106" i="1"/>
  <c r="AP2105" i="1" s="1"/>
  <c r="AO2106" i="1"/>
  <c r="AO2105" i="1" s="1"/>
  <c r="AN2106" i="1"/>
  <c r="AN2105" i="1" s="1"/>
  <c r="AM2106" i="1"/>
  <c r="AM2105" i="1" s="1"/>
  <c r="AL2106" i="1"/>
  <c r="AL2105" i="1" s="1"/>
  <c r="AK2106" i="1"/>
  <c r="AK2105" i="1" s="1"/>
  <c r="AJ2106" i="1"/>
  <c r="AJ2105" i="1" s="1"/>
  <c r="AI2106" i="1"/>
  <c r="AG2106" i="1"/>
  <c r="AG2105" i="1" s="1"/>
  <c r="AF2106" i="1"/>
  <c r="AF2105" i="1" s="1"/>
  <c r="AE2106" i="1"/>
  <c r="AE2105" i="1" s="1"/>
  <c r="AD2106" i="1"/>
  <c r="AD2105" i="1" s="1"/>
  <c r="AC2106" i="1"/>
  <c r="AQ2101" i="1"/>
  <c r="AQ2092" i="1" s="1"/>
  <c r="AP2101" i="1"/>
  <c r="AP2092" i="1" s="1"/>
  <c r="AO2101" i="1"/>
  <c r="AO2092" i="1" s="1"/>
  <c r="AN2101" i="1"/>
  <c r="AN2092" i="1" s="1"/>
  <c r="AM2101" i="1"/>
  <c r="AM2092" i="1" s="1"/>
  <c r="AL2101" i="1"/>
  <c r="AL2092" i="1" s="1"/>
  <c r="AK2101" i="1"/>
  <c r="AK2092" i="1" s="1"/>
  <c r="AJ2101" i="1"/>
  <c r="AJ2092" i="1" s="1"/>
  <c r="AI2101" i="1"/>
  <c r="AG2101" i="1"/>
  <c r="AG2092" i="1" s="1"/>
  <c r="AF2101" i="1"/>
  <c r="AF2092" i="1" s="1"/>
  <c r="AE2101" i="1"/>
  <c r="AE2092" i="1" s="1"/>
  <c r="AD2101" i="1"/>
  <c r="AD2092" i="1" s="1"/>
  <c r="AC2101" i="1"/>
  <c r="AQ2090" i="1"/>
  <c r="AP2090" i="1"/>
  <c r="AO2090" i="1"/>
  <c r="AN2090" i="1"/>
  <c r="AM2090" i="1"/>
  <c r="AL2090" i="1"/>
  <c r="AK2090" i="1"/>
  <c r="AJ2090" i="1"/>
  <c r="AI2090" i="1"/>
  <c r="AG2090" i="1"/>
  <c r="AF2090" i="1"/>
  <c r="AE2090" i="1"/>
  <c r="AD2090" i="1"/>
  <c r="AC2090" i="1"/>
  <c r="AQ2085" i="1"/>
  <c r="AQ2083" i="1" s="1"/>
  <c r="AP2085" i="1"/>
  <c r="AP2083" i="1" s="1"/>
  <c r="AO2085" i="1"/>
  <c r="AO2083" i="1" s="1"/>
  <c r="AN2085" i="1"/>
  <c r="AN2083" i="1" s="1"/>
  <c r="AM2085" i="1"/>
  <c r="AM2083" i="1" s="1"/>
  <c r="AL2085" i="1"/>
  <c r="AL2083" i="1" s="1"/>
  <c r="AK2085" i="1"/>
  <c r="AK2083" i="1" s="1"/>
  <c r="AJ2085" i="1"/>
  <c r="AJ2083" i="1" s="1"/>
  <c r="AI2085" i="1"/>
  <c r="AG2085" i="1"/>
  <c r="AG2083" i="1" s="1"/>
  <c r="AF2085" i="1"/>
  <c r="AF2083" i="1" s="1"/>
  <c r="AE2085" i="1"/>
  <c r="AE2083" i="1" s="1"/>
  <c r="AD2085" i="1"/>
  <c r="AD2083" i="1" s="1"/>
  <c r="AC2085" i="1"/>
  <c r="AQ2069" i="1"/>
  <c r="AQ2068" i="1" s="1"/>
  <c r="AP2069" i="1"/>
  <c r="AP2068" i="1" s="1"/>
  <c r="AO2069" i="1"/>
  <c r="AO2068" i="1" s="1"/>
  <c r="AN2069" i="1"/>
  <c r="AN2068" i="1" s="1"/>
  <c r="AM2069" i="1"/>
  <c r="AM2068" i="1" s="1"/>
  <c r="AL2069" i="1"/>
  <c r="AL2068" i="1" s="1"/>
  <c r="AK2069" i="1"/>
  <c r="AK2068" i="1" s="1"/>
  <c r="AJ2069" i="1"/>
  <c r="AJ2068" i="1" s="1"/>
  <c r="AI2069" i="1"/>
  <c r="AG2069" i="1"/>
  <c r="AG2068" i="1" s="1"/>
  <c r="AF2069" i="1"/>
  <c r="AF2068" i="1" s="1"/>
  <c r="AE2069" i="1"/>
  <c r="AE2068" i="1" s="1"/>
  <c r="AD2069" i="1"/>
  <c r="AD2068" i="1" s="1"/>
  <c r="AC2069" i="1"/>
  <c r="AQ2066" i="1"/>
  <c r="AQ2065" i="1" s="1"/>
  <c r="AP2066" i="1"/>
  <c r="AP2065" i="1" s="1"/>
  <c r="AO2066" i="1"/>
  <c r="AO2065" i="1" s="1"/>
  <c r="AN2066" i="1"/>
  <c r="AN2065" i="1" s="1"/>
  <c r="AM2066" i="1"/>
  <c r="AM2065" i="1" s="1"/>
  <c r="AL2066" i="1"/>
  <c r="AL2065" i="1" s="1"/>
  <c r="AK2066" i="1"/>
  <c r="AK2065" i="1" s="1"/>
  <c r="AJ2066" i="1"/>
  <c r="AJ2065" i="1" s="1"/>
  <c r="AI2066" i="1"/>
  <c r="AG2066" i="1"/>
  <c r="AG2065" i="1" s="1"/>
  <c r="AF2066" i="1"/>
  <c r="AF2065" i="1" s="1"/>
  <c r="AE2066" i="1"/>
  <c r="AE2065" i="1" s="1"/>
  <c r="AD2066" i="1"/>
  <c r="AD2065" i="1" s="1"/>
  <c r="AC2066" i="1"/>
  <c r="AQ2061" i="1"/>
  <c r="AQ2052" i="1" s="1"/>
  <c r="AP2061" i="1"/>
  <c r="AP2052" i="1" s="1"/>
  <c r="AO2061" i="1"/>
  <c r="AO2052" i="1" s="1"/>
  <c r="AN2061" i="1"/>
  <c r="AN2052" i="1" s="1"/>
  <c r="AM2061" i="1"/>
  <c r="AM2052" i="1" s="1"/>
  <c r="AL2061" i="1"/>
  <c r="AL2052" i="1" s="1"/>
  <c r="AK2061" i="1"/>
  <c r="AK2052" i="1" s="1"/>
  <c r="AJ2061" i="1"/>
  <c r="AJ2052" i="1" s="1"/>
  <c r="AI2061" i="1"/>
  <c r="AG2061" i="1"/>
  <c r="AG2052" i="1" s="1"/>
  <c r="AF2061" i="1"/>
  <c r="AF2052" i="1" s="1"/>
  <c r="AE2061" i="1"/>
  <c r="AE2052" i="1" s="1"/>
  <c r="AD2061" i="1"/>
  <c r="AD2052" i="1" s="1"/>
  <c r="AC2061" i="1"/>
  <c r="AQ2050" i="1"/>
  <c r="AP2050" i="1"/>
  <c r="AO2050" i="1"/>
  <c r="AN2050" i="1"/>
  <c r="AM2050" i="1"/>
  <c r="AL2050" i="1"/>
  <c r="AK2050" i="1"/>
  <c r="AJ2050" i="1"/>
  <c r="AI2050" i="1"/>
  <c r="AG2050" i="1"/>
  <c r="AF2050" i="1"/>
  <c r="AE2050" i="1"/>
  <c r="AD2050" i="1"/>
  <c r="AC2050" i="1"/>
  <c r="AQ2044" i="1"/>
  <c r="AQ2042" i="1" s="1"/>
  <c r="AP2044" i="1"/>
  <c r="AP2042" i="1" s="1"/>
  <c r="AO2044" i="1"/>
  <c r="AO2042" i="1" s="1"/>
  <c r="AN2044" i="1"/>
  <c r="AN2042" i="1" s="1"/>
  <c r="AM2044" i="1"/>
  <c r="AM2042" i="1" s="1"/>
  <c r="AL2044" i="1"/>
  <c r="AL2042" i="1" s="1"/>
  <c r="AK2044" i="1"/>
  <c r="AK2042" i="1" s="1"/>
  <c r="AJ2044" i="1"/>
  <c r="AJ2042" i="1" s="1"/>
  <c r="AI2044" i="1"/>
  <c r="AG2044" i="1"/>
  <c r="AG2042" i="1" s="1"/>
  <c r="AF2044" i="1"/>
  <c r="AF2042" i="1" s="1"/>
  <c r="AE2044" i="1"/>
  <c r="AE2042" i="1" s="1"/>
  <c r="AD2044" i="1"/>
  <c r="AD2042" i="1" s="1"/>
  <c r="AC2044" i="1"/>
  <c r="AQ2027" i="1"/>
  <c r="AQ2026" i="1" s="1"/>
  <c r="AP2027" i="1"/>
  <c r="AP2026" i="1" s="1"/>
  <c r="AO2027" i="1"/>
  <c r="AO2026" i="1" s="1"/>
  <c r="AN2027" i="1"/>
  <c r="AN2026" i="1" s="1"/>
  <c r="AM2027" i="1"/>
  <c r="AM2026" i="1" s="1"/>
  <c r="AL2027" i="1"/>
  <c r="AL2026" i="1" s="1"/>
  <c r="AK2027" i="1"/>
  <c r="AK2026" i="1" s="1"/>
  <c r="AJ2027" i="1"/>
  <c r="AJ2026" i="1" s="1"/>
  <c r="AI2027" i="1"/>
  <c r="AG2027" i="1"/>
  <c r="AG2026" i="1" s="1"/>
  <c r="AF2027" i="1"/>
  <c r="AF2026" i="1" s="1"/>
  <c r="AE2027" i="1"/>
  <c r="AE2026" i="1" s="1"/>
  <c r="AD2027" i="1"/>
  <c r="AD2026" i="1" s="1"/>
  <c r="AC2027" i="1"/>
  <c r="AQ1676" i="1"/>
  <c r="AP1676" i="1"/>
  <c r="AO1676" i="1"/>
  <c r="AN1676" i="1"/>
  <c r="AM1676" i="1"/>
  <c r="AK1676" i="1"/>
  <c r="AJ1676" i="1"/>
  <c r="AG1676" i="1"/>
  <c r="AE1676" i="1"/>
  <c r="AD1676" i="1"/>
  <c r="AQ2021" i="1"/>
  <c r="AQ1675" i="1" s="1"/>
  <c r="AP2021" i="1"/>
  <c r="AP1675" i="1" s="1"/>
  <c r="AO2021" i="1"/>
  <c r="AO1675" i="1" s="1"/>
  <c r="AN2021" i="1"/>
  <c r="AN1675" i="1" s="1"/>
  <c r="AM2021" i="1"/>
  <c r="AM1675" i="1" s="1"/>
  <c r="AL2021" i="1"/>
  <c r="AL1675" i="1" s="1"/>
  <c r="AK2021" i="1"/>
  <c r="AK1675" i="1" s="1"/>
  <c r="AJ2021" i="1"/>
  <c r="AJ1675" i="1" s="1"/>
  <c r="AI2021" i="1"/>
  <c r="AG2021" i="1"/>
  <c r="AG1675" i="1" s="1"/>
  <c r="AF2021" i="1"/>
  <c r="AF1675" i="1" s="1"/>
  <c r="AE2021" i="1"/>
  <c r="AE1675" i="1" s="1"/>
  <c r="AD2021" i="1"/>
  <c r="AC2021" i="1"/>
  <c r="AQ2017" i="1"/>
  <c r="AP2017" i="1"/>
  <c r="AP2016" i="1" s="1"/>
  <c r="AP2015" i="1" s="1"/>
  <c r="AO2017" i="1"/>
  <c r="AO2016" i="1" s="1"/>
  <c r="AO2015" i="1" s="1"/>
  <c r="AN2017" i="1"/>
  <c r="AN2016" i="1" s="1"/>
  <c r="AN2015" i="1" s="1"/>
  <c r="AM2017" i="1"/>
  <c r="AM2016" i="1" s="1"/>
  <c r="AM2015" i="1" s="1"/>
  <c r="AL2017" i="1"/>
  <c r="AL2016" i="1" s="1"/>
  <c r="AL2015" i="1" s="1"/>
  <c r="AK2017" i="1"/>
  <c r="AK2016" i="1" s="1"/>
  <c r="AK2015" i="1" s="1"/>
  <c r="AJ2017" i="1"/>
  <c r="AJ2016" i="1" s="1"/>
  <c r="AJ2015" i="1" s="1"/>
  <c r="AI2017" i="1"/>
  <c r="AG2017" i="1"/>
  <c r="AG2016" i="1" s="1"/>
  <c r="AG2015" i="1" s="1"/>
  <c r="AF2017" i="1"/>
  <c r="AE2017" i="1"/>
  <c r="AE2016" i="1" s="1"/>
  <c r="AE2015" i="1" s="1"/>
  <c r="AD2017" i="1"/>
  <c r="AD2016" i="1" s="1"/>
  <c r="AD2015" i="1" s="1"/>
  <c r="AC2017" i="1"/>
  <c r="AQ2011" i="1"/>
  <c r="AQ2002" i="1" s="1"/>
  <c r="AP2011" i="1"/>
  <c r="AP2002" i="1" s="1"/>
  <c r="AO2011" i="1"/>
  <c r="AO2002" i="1" s="1"/>
  <c r="AN2011" i="1"/>
  <c r="AN2002" i="1" s="1"/>
  <c r="AM2011" i="1"/>
  <c r="AM2002" i="1" s="1"/>
  <c r="AL2011" i="1"/>
  <c r="AL2002" i="1" s="1"/>
  <c r="AK2011" i="1"/>
  <c r="AK2002" i="1" s="1"/>
  <c r="AJ2011" i="1"/>
  <c r="AJ2002" i="1" s="1"/>
  <c r="AI2011" i="1"/>
  <c r="AG2011" i="1"/>
  <c r="AG2002" i="1" s="1"/>
  <c r="AF2011" i="1"/>
  <c r="AF2002" i="1" s="1"/>
  <c r="AE2011" i="1"/>
  <c r="AE2002" i="1" s="1"/>
  <c r="AD2011" i="1"/>
  <c r="AD2002" i="1" s="1"/>
  <c r="AC2011" i="1"/>
  <c r="AQ2000" i="1"/>
  <c r="AP2000" i="1"/>
  <c r="AO2000" i="1"/>
  <c r="AN2000" i="1"/>
  <c r="AM2000" i="1"/>
  <c r="AL2000" i="1"/>
  <c r="AK2000" i="1"/>
  <c r="AJ2000" i="1"/>
  <c r="AI2000" i="1"/>
  <c r="AG2000" i="1"/>
  <c r="AF2000" i="1"/>
  <c r="AE2000" i="1"/>
  <c r="AD2000" i="1"/>
  <c r="AC2000" i="1"/>
  <c r="AQ1994" i="1"/>
  <c r="AQ1992" i="1" s="1"/>
  <c r="AP1994" i="1"/>
  <c r="AP1992" i="1" s="1"/>
  <c r="AO1994" i="1"/>
  <c r="AO1992" i="1" s="1"/>
  <c r="AN1994" i="1"/>
  <c r="AN1992" i="1" s="1"/>
  <c r="AM1994" i="1"/>
  <c r="AM1992" i="1" s="1"/>
  <c r="AL1994" i="1"/>
  <c r="AL1992" i="1" s="1"/>
  <c r="AK1994" i="1"/>
  <c r="AK1992" i="1" s="1"/>
  <c r="AJ1994" i="1"/>
  <c r="AJ1992" i="1" s="1"/>
  <c r="AI1994" i="1"/>
  <c r="AG1994" i="1"/>
  <c r="AG1992" i="1" s="1"/>
  <c r="AF1994" i="1"/>
  <c r="AF1992" i="1" s="1"/>
  <c r="AE1994" i="1"/>
  <c r="AE1992" i="1" s="1"/>
  <c r="AD1994" i="1"/>
  <c r="AD1992" i="1" s="1"/>
  <c r="AC1994" i="1"/>
  <c r="AQ1978" i="1"/>
  <c r="AQ1977" i="1" s="1"/>
  <c r="AP1978" i="1"/>
  <c r="AP1977" i="1" s="1"/>
  <c r="AO1978" i="1"/>
  <c r="AO1977" i="1" s="1"/>
  <c r="AN1978" i="1"/>
  <c r="AN1977" i="1" s="1"/>
  <c r="AM1978" i="1"/>
  <c r="AM1977" i="1" s="1"/>
  <c r="AL1978" i="1"/>
  <c r="AL1977" i="1" s="1"/>
  <c r="AK1978" i="1"/>
  <c r="AK1977" i="1" s="1"/>
  <c r="AJ1978" i="1"/>
  <c r="AJ1977" i="1" s="1"/>
  <c r="AI1978" i="1"/>
  <c r="AG1978" i="1"/>
  <c r="AG1977" i="1" s="1"/>
  <c r="AF1978" i="1"/>
  <c r="AF1977" i="1" s="1"/>
  <c r="AE1978" i="1"/>
  <c r="AE1977" i="1" s="1"/>
  <c r="AD1978" i="1"/>
  <c r="AD1977" i="1" s="1"/>
  <c r="AC1978" i="1"/>
  <c r="AQ1975" i="1"/>
  <c r="AQ1974" i="1" s="1"/>
  <c r="AP1975" i="1"/>
  <c r="AP1974" i="1" s="1"/>
  <c r="AO1975" i="1"/>
  <c r="AO1974" i="1" s="1"/>
  <c r="AN1975" i="1"/>
  <c r="AN1974" i="1" s="1"/>
  <c r="AM1975" i="1"/>
  <c r="AM1974" i="1" s="1"/>
  <c r="AL1975" i="1"/>
  <c r="AL1974" i="1" s="1"/>
  <c r="AK1975" i="1"/>
  <c r="AK1974" i="1" s="1"/>
  <c r="AJ1975" i="1"/>
  <c r="AJ1974" i="1" s="1"/>
  <c r="AI1975" i="1"/>
  <c r="AG1975" i="1"/>
  <c r="AG1974" i="1" s="1"/>
  <c r="AF1975" i="1"/>
  <c r="AF1974" i="1" s="1"/>
  <c r="AE1975" i="1"/>
  <c r="AE1974" i="1" s="1"/>
  <c r="AD1975" i="1"/>
  <c r="AD1974" i="1" s="1"/>
  <c r="AC1975" i="1"/>
  <c r="AQ1969" i="1"/>
  <c r="AQ1960" i="1" s="1"/>
  <c r="AP1969" i="1"/>
  <c r="AP1960" i="1" s="1"/>
  <c r="AO1969" i="1"/>
  <c r="AO1960" i="1" s="1"/>
  <c r="AN1969" i="1"/>
  <c r="AN1960" i="1" s="1"/>
  <c r="AM1969" i="1"/>
  <c r="AM1960" i="1" s="1"/>
  <c r="AL1969" i="1"/>
  <c r="AL1960" i="1" s="1"/>
  <c r="AK1960" i="1"/>
  <c r="AJ1969" i="1"/>
  <c r="AJ1960" i="1" s="1"/>
  <c r="AI1969" i="1"/>
  <c r="AG1969" i="1"/>
  <c r="AG1960" i="1" s="1"/>
  <c r="AF1969" i="1"/>
  <c r="AF1960" i="1" s="1"/>
  <c r="AE1969" i="1"/>
  <c r="AE1960" i="1" s="1"/>
  <c r="AD1969" i="1"/>
  <c r="AD1960" i="1" s="1"/>
  <c r="AQ1958" i="1"/>
  <c r="AP1958" i="1"/>
  <c r="AO1958" i="1"/>
  <c r="AN1958" i="1"/>
  <c r="AM1958" i="1"/>
  <c r="AL1958" i="1"/>
  <c r="AK1958" i="1"/>
  <c r="AJ1958" i="1"/>
  <c r="AI1958" i="1"/>
  <c r="AG1958" i="1"/>
  <c r="AF1958" i="1"/>
  <c r="AE1958" i="1"/>
  <c r="AD1958" i="1"/>
  <c r="AC1958" i="1"/>
  <c r="AQ1952" i="1"/>
  <c r="AQ1950" i="1" s="1"/>
  <c r="AP1952" i="1"/>
  <c r="AP1950" i="1" s="1"/>
  <c r="AO1952" i="1"/>
  <c r="AO1950" i="1" s="1"/>
  <c r="AN1952" i="1"/>
  <c r="AN1950" i="1" s="1"/>
  <c r="AM1952" i="1"/>
  <c r="AM1950" i="1" s="1"/>
  <c r="AL1952" i="1"/>
  <c r="AL1950" i="1" s="1"/>
  <c r="AK1952" i="1"/>
  <c r="AK1950" i="1" s="1"/>
  <c r="AJ1952" i="1"/>
  <c r="AJ1950" i="1" s="1"/>
  <c r="AI1952" i="1"/>
  <c r="AG1952" i="1"/>
  <c r="AG1950" i="1" s="1"/>
  <c r="AF1952" i="1"/>
  <c r="AF1950" i="1" s="1"/>
  <c r="AE1952" i="1"/>
  <c r="AE1950" i="1" s="1"/>
  <c r="AD1952" i="1"/>
  <c r="AD1950" i="1" s="1"/>
  <c r="AC1952" i="1"/>
  <c r="AQ1935" i="1"/>
  <c r="AQ1934" i="1" s="1"/>
  <c r="AP1935" i="1"/>
  <c r="AP1934" i="1" s="1"/>
  <c r="AO1935" i="1"/>
  <c r="AO1934" i="1" s="1"/>
  <c r="AN1935" i="1"/>
  <c r="AN1934" i="1" s="1"/>
  <c r="AM1935" i="1"/>
  <c r="AM1934" i="1" s="1"/>
  <c r="AL1935" i="1"/>
  <c r="AL1934" i="1" s="1"/>
  <c r="AK1935" i="1"/>
  <c r="AK1934" i="1" s="1"/>
  <c r="AJ1935" i="1"/>
  <c r="AJ1934" i="1" s="1"/>
  <c r="AI1935" i="1"/>
  <c r="AG1935" i="1"/>
  <c r="AG1934" i="1" s="1"/>
  <c r="AF1935" i="1"/>
  <c r="AF1934" i="1" s="1"/>
  <c r="AE1935" i="1"/>
  <c r="AE1934" i="1" s="1"/>
  <c r="AD1935" i="1"/>
  <c r="AD1934" i="1" s="1"/>
  <c r="AC1935" i="1"/>
  <c r="AQ1931" i="1"/>
  <c r="AQ1930" i="1" s="1"/>
  <c r="AP1931" i="1"/>
  <c r="AP1930" i="1" s="1"/>
  <c r="AO1931" i="1"/>
  <c r="AO1930" i="1" s="1"/>
  <c r="AN1931" i="1"/>
  <c r="AN1930" i="1" s="1"/>
  <c r="AM1931" i="1"/>
  <c r="AM1930" i="1" s="1"/>
  <c r="AL1931" i="1"/>
  <c r="AL1930" i="1" s="1"/>
  <c r="AK1931" i="1"/>
  <c r="AK1930" i="1" s="1"/>
  <c r="AJ1931" i="1"/>
  <c r="AJ1930" i="1" s="1"/>
  <c r="AI1931" i="1"/>
  <c r="AG1931" i="1"/>
  <c r="AG1930" i="1" s="1"/>
  <c r="AF1931" i="1"/>
  <c r="AF1930" i="1" s="1"/>
  <c r="AE1931" i="1"/>
  <c r="AE1930" i="1" s="1"/>
  <c r="AD1931" i="1"/>
  <c r="AD1930" i="1" s="1"/>
  <c r="AC1931" i="1"/>
  <c r="AQ1926" i="1"/>
  <c r="AQ1917" i="1" s="1"/>
  <c r="AP1926" i="1"/>
  <c r="AP1917" i="1" s="1"/>
  <c r="AO1926" i="1"/>
  <c r="AO1917" i="1" s="1"/>
  <c r="AN1926" i="1"/>
  <c r="AN1917" i="1" s="1"/>
  <c r="AM1926" i="1"/>
  <c r="AM1917" i="1" s="1"/>
  <c r="AL1926" i="1"/>
  <c r="AL1917" i="1" s="1"/>
  <c r="AK1926" i="1"/>
  <c r="AK1917" i="1" s="1"/>
  <c r="AJ1926" i="1"/>
  <c r="AJ1917" i="1" s="1"/>
  <c r="AI1926" i="1"/>
  <c r="AG1926" i="1"/>
  <c r="AG1917" i="1" s="1"/>
  <c r="AF1926" i="1"/>
  <c r="AF1917" i="1" s="1"/>
  <c r="AE1926" i="1"/>
  <c r="AE1917" i="1" s="1"/>
  <c r="AD1926" i="1"/>
  <c r="AD1917" i="1" s="1"/>
  <c r="AC1926" i="1"/>
  <c r="AQ1915" i="1"/>
  <c r="AP1915" i="1"/>
  <c r="AO1915" i="1"/>
  <c r="AN1915" i="1"/>
  <c r="AM1915" i="1"/>
  <c r="AL1915" i="1"/>
  <c r="AK1915" i="1"/>
  <c r="AJ1915" i="1"/>
  <c r="AI1915" i="1"/>
  <c r="AG1915" i="1"/>
  <c r="AF1915" i="1"/>
  <c r="AE1915" i="1"/>
  <c r="AD1915" i="1"/>
  <c r="AC1915" i="1"/>
  <c r="AQ1909" i="1"/>
  <c r="AQ1907" i="1" s="1"/>
  <c r="AP1909" i="1"/>
  <c r="AP1907" i="1" s="1"/>
  <c r="AO1909" i="1"/>
  <c r="AO1907" i="1" s="1"/>
  <c r="AN1909" i="1"/>
  <c r="AN1907" i="1" s="1"/>
  <c r="AM1909" i="1"/>
  <c r="AM1907" i="1" s="1"/>
  <c r="AL1909" i="1"/>
  <c r="AL1907" i="1" s="1"/>
  <c r="AK1909" i="1"/>
  <c r="AK1907" i="1" s="1"/>
  <c r="AJ1909" i="1"/>
  <c r="AJ1907" i="1" s="1"/>
  <c r="AI1909" i="1"/>
  <c r="AG1909" i="1"/>
  <c r="AG1907" i="1" s="1"/>
  <c r="AF1909" i="1"/>
  <c r="AF1907" i="1" s="1"/>
  <c r="AE1909" i="1"/>
  <c r="AE1907" i="1" s="1"/>
  <c r="AD1909" i="1"/>
  <c r="AD1907" i="1" s="1"/>
  <c r="AC1909" i="1"/>
  <c r="AQ1893" i="1"/>
  <c r="AQ1892" i="1" s="1"/>
  <c r="AP1893" i="1"/>
  <c r="AP1892" i="1" s="1"/>
  <c r="AO1893" i="1"/>
  <c r="AO1892" i="1" s="1"/>
  <c r="AN1893" i="1"/>
  <c r="AN1892" i="1" s="1"/>
  <c r="AM1893" i="1"/>
  <c r="AM1892" i="1" s="1"/>
  <c r="AL1893" i="1"/>
  <c r="AL1892" i="1" s="1"/>
  <c r="AK1893" i="1"/>
  <c r="AK1892" i="1" s="1"/>
  <c r="AJ1893" i="1"/>
  <c r="AJ1892" i="1" s="1"/>
  <c r="AI1893" i="1"/>
  <c r="AG1893" i="1"/>
  <c r="AG1892" i="1" s="1"/>
  <c r="AF1893" i="1"/>
  <c r="AF1892" i="1" s="1"/>
  <c r="AE1893" i="1"/>
  <c r="AE1892" i="1" s="1"/>
  <c r="AD1893" i="1"/>
  <c r="AD1892" i="1" s="1"/>
  <c r="AC1893" i="1"/>
  <c r="AQ1890" i="1"/>
  <c r="AQ1889" i="1" s="1"/>
  <c r="AP1890" i="1"/>
  <c r="AP1889" i="1" s="1"/>
  <c r="AO1890" i="1"/>
  <c r="AO1889" i="1" s="1"/>
  <c r="AN1890" i="1"/>
  <c r="AN1889" i="1" s="1"/>
  <c r="AM1890" i="1"/>
  <c r="AM1889" i="1" s="1"/>
  <c r="AL1890" i="1"/>
  <c r="AL1889" i="1" s="1"/>
  <c r="AK1890" i="1"/>
  <c r="AK1889" i="1" s="1"/>
  <c r="AJ1890" i="1"/>
  <c r="AJ1889" i="1" s="1"/>
  <c r="AI1890" i="1"/>
  <c r="AG1890" i="1"/>
  <c r="AG1889" i="1" s="1"/>
  <c r="AF1890" i="1"/>
  <c r="AF1889" i="1" s="1"/>
  <c r="AE1890" i="1"/>
  <c r="AE1889" i="1" s="1"/>
  <c r="AD1890" i="1"/>
  <c r="AD1889" i="1" s="1"/>
  <c r="AC1890" i="1"/>
  <c r="AQ1885" i="1"/>
  <c r="AQ1876" i="1" s="1"/>
  <c r="AP1885" i="1"/>
  <c r="AP1876" i="1" s="1"/>
  <c r="AO1885" i="1"/>
  <c r="AO1876" i="1" s="1"/>
  <c r="AN1885" i="1"/>
  <c r="AN1876" i="1" s="1"/>
  <c r="AM1885" i="1"/>
  <c r="AM1876" i="1" s="1"/>
  <c r="AL1885" i="1"/>
  <c r="AL1876" i="1" s="1"/>
  <c r="AK1885" i="1"/>
  <c r="AK1876" i="1" s="1"/>
  <c r="AJ1885" i="1"/>
  <c r="AJ1876" i="1" s="1"/>
  <c r="AI1885" i="1"/>
  <c r="AG1885" i="1"/>
  <c r="AG1876" i="1" s="1"/>
  <c r="AF1885" i="1"/>
  <c r="AF1876" i="1" s="1"/>
  <c r="AE1885" i="1"/>
  <c r="AE1876" i="1" s="1"/>
  <c r="AD1885" i="1"/>
  <c r="AD1876" i="1" s="1"/>
  <c r="AC1885" i="1"/>
  <c r="AQ1874" i="1"/>
  <c r="AP1874" i="1"/>
  <c r="AO1874" i="1"/>
  <c r="AN1874" i="1"/>
  <c r="AM1874" i="1"/>
  <c r="AL1874" i="1"/>
  <c r="AK1874" i="1"/>
  <c r="AJ1874" i="1"/>
  <c r="AI1874" i="1"/>
  <c r="AG1874" i="1"/>
  <c r="AF1874" i="1"/>
  <c r="AE1874" i="1"/>
  <c r="AD1874" i="1"/>
  <c r="AC1874" i="1"/>
  <c r="AQ1868" i="1"/>
  <c r="AQ1866" i="1" s="1"/>
  <c r="AP1868" i="1"/>
  <c r="AP1866" i="1" s="1"/>
  <c r="AO1868" i="1"/>
  <c r="AO1866" i="1" s="1"/>
  <c r="AN1868" i="1"/>
  <c r="AN1866" i="1" s="1"/>
  <c r="AM1868" i="1"/>
  <c r="AM1866" i="1" s="1"/>
  <c r="AL1868" i="1"/>
  <c r="AL1866" i="1" s="1"/>
  <c r="AK1868" i="1"/>
  <c r="AK1866" i="1" s="1"/>
  <c r="AJ1868" i="1"/>
  <c r="AJ1866" i="1" s="1"/>
  <c r="AI1868" i="1"/>
  <c r="AG1868" i="1"/>
  <c r="AG1866" i="1" s="1"/>
  <c r="AF1868" i="1"/>
  <c r="AF1866" i="1" s="1"/>
  <c r="AE1868" i="1"/>
  <c r="AE1866" i="1" s="1"/>
  <c r="AD1868" i="1"/>
  <c r="AD1866" i="1" s="1"/>
  <c r="AC1868" i="1"/>
  <c r="AQ1851" i="1"/>
  <c r="AQ1850" i="1" s="1"/>
  <c r="AP1851" i="1"/>
  <c r="AP1850" i="1" s="1"/>
  <c r="AO1851" i="1"/>
  <c r="AO1850" i="1" s="1"/>
  <c r="AN1851" i="1"/>
  <c r="AN1850" i="1" s="1"/>
  <c r="AM1851" i="1"/>
  <c r="AM1850" i="1" s="1"/>
  <c r="AL1851" i="1"/>
  <c r="AL1850" i="1" s="1"/>
  <c r="AK1851" i="1"/>
  <c r="AK1850" i="1" s="1"/>
  <c r="AJ1851" i="1"/>
  <c r="AJ1850" i="1" s="1"/>
  <c r="AI1851" i="1"/>
  <c r="AG1851" i="1"/>
  <c r="AG1850" i="1" s="1"/>
  <c r="AF1851" i="1"/>
  <c r="AF1850" i="1" s="1"/>
  <c r="AE1851" i="1"/>
  <c r="AE1850" i="1" s="1"/>
  <c r="AD1851" i="1"/>
  <c r="AD1850" i="1" s="1"/>
  <c r="AC1851" i="1"/>
  <c r="AQ1848" i="1"/>
  <c r="AQ1847" i="1" s="1"/>
  <c r="AP1848" i="1"/>
  <c r="AP1847" i="1" s="1"/>
  <c r="AO1848" i="1"/>
  <c r="AO1847" i="1" s="1"/>
  <c r="AN1848" i="1"/>
  <c r="AN1847" i="1" s="1"/>
  <c r="AM1848" i="1"/>
  <c r="AM1847" i="1" s="1"/>
  <c r="AL1848" i="1"/>
  <c r="AL1847" i="1" s="1"/>
  <c r="AK1848" i="1"/>
  <c r="AK1847" i="1" s="1"/>
  <c r="AJ1848" i="1"/>
  <c r="AJ1847" i="1" s="1"/>
  <c r="AI1848" i="1"/>
  <c r="AG1848" i="1"/>
  <c r="AG1847" i="1" s="1"/>
  <c r="AF1848" i="1"/>
  <c r="AF1847" i="1" s="1"/>
  <c r="AE1848" i="1"/>
  <c r="AE1847" i="1" s="1"/>
  <c r="AD1848" i="1"/>
  <c r="AD1847" i="1" s="1"/>
  <c r="AC1848" i="1"/>
  <c r="AQ1843" i="1"/>
  <c r="AQ1834" i="1" s="1"/>
  <c r="AP1843" i="1"/>
  <c r="AP1834" i="1" s="1"/>
  <c r="AO1843" i="1"/>
  <c r="AO1834" i="1" s="1"/>
  <c r="AN1843" i="1"/>
  <c r="AN1834" i="1" s="1"/>
  <c r="AM1843" i="1"/>
  <c r="AM1834" i="1" s="1"/>
  <c r="AL1843" i="1"/>
  <c r="AL1834" i="1" s="1"/>
  <c r="AK1843" i="1"/>
  <c r="AK1834" i="1" s="1"/>
  <c r="AJ1843" i="1"/>
  <c r="AJ1834" i="1" s="1"/>
  <c r="AI1843" i="1"/>
  <c r="AG1843" i="1"/>
  <c r="AG1834" i="1" s="1"/>
  <c r="AF1843" i="1"/>
  <c r="AF1834" i="1" s="1"/>
  <c r="AE1843" i="1"/>
  <c r="AE1834" i="1" s="1"/>
  <c r="AD1843" i="1"/>
  <c r="AD1834" i="1" s="1"/>
  <c r="AC1843" i="1"/>
  <c r="AQ1832" i="1"/>
  <c r="AP1832" i="1"/>
  <c r="AO1832" i="1"/>
  <c r="AN1832" i="1"/>
  <c r="AM1832" i="1"/>
  <c r="AL1832" i="1"/>
  <c r="AK1832" i="1"/>
  <c r="AJ1832" i="1"/>
  <c r="AI1832" i="1"/>
  <c r="AG1832" i="1"/>
  <c r="AF1832" i="1"/>
  <c r="AE1832" i="1"/>
  <c r="AD1832" i="1"/>
  <c r="AC1832" i="1"/>
  <c r="AQ1826" i="1"/>
  <c r="AQ1824" i="1" s="1"/>
  <c r="AP1826" i="1"/>
  <c r="AP1824" i="1" s="1"/>
  <c r="AO1826" i="1"/>
  <c r="AO1824" i="1" s="1"/>
  <c r="AN1826" i="1"/>
  <c r="AN1824" i="1" s="1"/>
  <c r="AM1826" i="1"/>
  <c r="AM1824" i="1" s="1"/>
  <c r="AL1826" i="1"/>
  <c r="AL1824" i="1" s="1"/>
  <c r="AK1826" i="1"/>
  <c r="AK1824" i="1" s="1"/>
  <c r="AJ1826" i="1"/>
  <c r="AJ1824" i="1" s="1"/>
  <c r="AI1826" i="1"/>
  <c r="AG1826" i="1"/>
  <c r="AG1824" i="1" s="1"/>
  <c r="AF1826" i="1"/>
  <c r="AF1824" i="1" s="1"/>
  <c r="AE1826" i="1"/>
  <c r="AE1824" i="1" s="1"/>
  <c r="AD1826" i="1"/>
  <c r="AD1824" i="1" s="1"/>
  <c r="AC1826" i="1"/>
  <c r="AQ1809" i="1"/>
  <c r="AQ1808" i="1" s="1"/>
  <c r="AP1809" i="1"/>
  <c r="AP1808" i="1" s="1"/>
  <c r="AO1809" i="1"/>
  <c r="AO1808" i="1" s="1"/>
  <c r="AN1809" i="1"/>
  <c r="AN1808" i="1" s="1"/>
  <c r="AM1809" i="1"/>
  <c r="AM1808" i="1" s="1"/>
  <c r="AL1809" i="1"/>
  <c r="AL1808" i="1" s="1"/>
  <c r="AK1809" i="1"/>
  <c r="AK1808" i="1" s="1"/>
  <c r="AJ1809" i="1"/>
  <c r="AJ1808" i="1" s="1"/>
  <c r="AI1809" i="1"/>
  <c r="AG1809" i="1"/>
  <c r="AG1808" i="1" s="1"/>
  <c r="AF1809" i="1"/>
  <c r="AF1808" i="1" s="1"/>
  <c r="AE1809" i="1"/>
  <c r="AE1808" i="1" s="1"/>
  <c r="AD1809" i="1"/>
  <c r="AD1808" i="1" s="1"/>
  <c r="AC1809" i="1"/>
  <c r="AQ1806" i="1"/>
  <c r="AQ1805" i="1" s="1"/>
  <c r="AP1806" i="1"/>
  <c r="AP1805" i="1" s="1"/>
  <c r="AO1806" i="1"/>
  <c r="AO1805" i="1" s="1"/>
  <c r="AN1806" i="1"/>
  <c r="AN1805" i="1" s="1"/>
  <c r="AM1806" i="1"/>
  <c r="AM1805" i="1" s="1"/>
  <c r="AL1806" i="1"/>
  <c r="AL1805" i="1" s="1"/>
  <c r="AK1806" i="1"/>
  <c r="AK1805" i="1" s="1"/>
  <c r="AJ1806" i="1"/>
  <c r="AJ1805" i="1" s="1"/>
  <c r="AI1806" i="1"/>
  <c r="AG1806" i="1"/>
  <c r="AG1805" i="1" s="1"/>
  <c r="AF1806" i="1"/>
  <c r="AF1805" i="1" s="1"/>
  <c r="AE1806" i="1"/>
  <c r="AE1805" i="1" s="1"/>
  <c r="AD1806" i="1"/>
  <c r="AD1805" i="1" s="1"/>
  <c r="AC1806" i="1"/>
  <c r="AQ1801" i="1"/>
  <c r="AQ1792" i="1" s="1"/>
  <c r="AP1801" i="1"/>
  <c r="AP1792" i="1" s="1"/>
  <c r="AO1801" i="1"/>
  <c r="AO1792" i="1" s="1"/>
  <c r="AN1801" i="1"/>
  <c r="AN1792" i="1" s="1"/>
  <c r="AM1801" i="1"/>
  <c r="AM1792" i="1" s="1"/>
  <c r="AL1801" i="1"/>
  <c r="AK1801" i="1"/>
  <c r="AK1792" i="1" s="1"/>
  <c r="AJ1801" i="1"/>
  <c r="AJ1792" i="1" s="1"/>
  <c r="AI1801" i="1"/>
  <c r="AG1801" i="1"/>
  <c r="AG1792" i="1" s="1"/>
  <c r="AF1801" i="1"/>
  <c r="AF1792" i="1" s="1"/>
  <c r="AE1801" i="1"/>
  <c r="AE1792" i="1" s="1"/>
  <c r="AD1801" i="1"/>
  <c r="AD1792" i="1" s="1"/>
  <c r="AC1801" i="1"/>
  <c r="AQ1790" i="1"/>
  <c r="AP1790" i="1"/>
  <c r="AO1790" i="1"/>
  <c r="AN1790" i="1"/>
  <c r="AM1790" i="1"/>
  <c r="AL1790" i="1"/>
  <c r="AK1790" i="1"/>
  <c r="AJ1790" i="1"/>
  <c r="AI1790" i="1"/>
  <c r="AG1790" i="1"/>
  <c r="AF1790" i="1"/>
  <c r="AE1790" i="1"/>
  <c r="AD1790" i="1"/>
  <c r="AC1790" i="1"/>
  <c r="AQ1784" i="1"/>
  <c r="AQ1782" i="1" s="1"/>
  <c r="AP1784" i="1"/>
  <c r="AP1782" i="1" s="1"/>
  <c r="AO1784" i="1"/>
  <c r="AO1782" i="1" s="1"/>
  <c r="AN1784" i="1"/>
  <c r="AN1782" i="1" s="1"/>
  <c r="AM1784" i="1"/>
  <c r="AM1782" i="1" s="1"/>
  <c r="AL1784" i="1"/>
  <c r="AL1782" i="1" s="1"/>
  <c r="AK1784" i="1"/>
  <c r="AK1782" i="1" s="1"/>
  <c r="AJ1784" i="1"/>
  <c r="AJ1782" i="1" s="1"/>
  <c r="AI1784" i="1"/>
  <c r="AG1784" i="1"/>
  <c r="AG1782" i="1" s="1"/>
  <c r="AF1784" i="1"/>
  <c r="AF1782" i="1" s="1"/>
  <c r="AE1784" i="1"/>
  <c r="AE1782" i="1" s="1"/>
  <c r="AD1784" i="1"/>
  <c r="AD1782" i="1" s="1"/>
  <c r="AC1784" i="1"/>
  <c r="AQ1768" i="1"/>
  <c r="AQ1767" i="1" s="1"/>
  <c r="AP1768" i="1"/>
  <c r="AP1767" i="1" s="1"/>
  <c r="AO1768" i="1"/>
  <c r="AO1767" i="1" s="1"/>
  <c r="AN1768" i="1"/>
  <c r="AN1767" i="1" s="1"/>
  <c r="AM1768" i="1"/>
  <c r="AM1767" i="1" s="1"/>
  <c r="AL1768" i="1"/>
  <c r="AL1767" i="1" s="1"/>
  <c r="AK1768" i="1"/>
  <c r="AK1767" i="1" s="1"/>
  <c r="AJ1768" i="1"/>
  <c r="AJ1767" i="1" s="1"/>
  <c r="AI1768" i="1"/>
  <c r="AG1768" i="1"/>
  <c r="AG1767" i="1" s="1"/>
  <c r="AF1768" i="1"/>
  <c r="AF1767" i="1" s="1"/>
  <c r="AE1768" i="1"/>
  <c r="AE1767" i="1" s="1"/>
  <c r="AD1768" i="1"/>
  <c r="AD1767" i="1" s="1"/>
  <c r="AC1768" i="1"/>
  <c r="AQ1765" i="1"/>
  <c r="AQ1764" i="1" s="1"/>
  <c r="AP1765" i="1"/>
  <c r="AP1764" i="1" s="1"/>
  <c r="AO1765" i="1"/>
  <c r="AO1764" i="1" s="1"/>
  <c r="AN1765" i="1"/>
  <c r="AN1764" i="1" s="1"/>
  <c r="AM1765" i="1"/>
  <c r="AM1764" i="1" s="1"/>
  <c r="AL1765" i="1"/>
  <c r="AL1764" i="1" s="1"/>
  <c r="AK1765" i="1"/>
  <c r="AK1764" i="1" s="1"/>
  <c r="AJ1765" i="1"/>
  <c r="AJ1764" i="1" s="1"/>
  <c r="AI1765" i="1"/>
  <c r="AG1765" i="1"/>
  <c r="AG1764" i="1" s="1"/>
  <c r="AF1765" i="1"/>
  <c r="AF1764" i="1" s="1"/>
  <c r="AE1765" i="1"/>
  <c r="AE1764" i="1" s="1"/>
  <c r="AD1765" i="1"/>
  <c r="AD1764" i="1" s="1"/>
  <c r="AC1765" i="1"/>
  <c r="AQ1760" i="1"/>
  <c r="AQ1751" i="1" s="1"/>
  <c r="AP1760" i="1"/>
  <c r="AP1751" i="1" s="1"/>
  <c r="AO1760" i="1"/>
  <c r="AO1751" i="1" s="1"/>
  <c r="AN1760" i="1"/>
  <c r="AN1751" i="1" s="1"/>
  <c r="AM1760" i="1"/>
  <c r="AM1751" i="1" s="1"/>
  <c r="AL1760" i="1"/>
  <c r="AL1751" i="1" s="1"/>
  <c r="AK1760" i="1"/>
  <c r="AK1751" i="1" s="1"/>
  <c r="AJ1760" i="1"/>
  <c r="AJ1751" i="1" s="1"/>
  <c r="AI1760" i="1"/>
  <c r="AG1760" i="1"/>
  <c r="AG1751" i="1" s="1"/>
  <c r="AF1760" i="1"/>
  <c r="AF1751" i="1" s="1"/>
  <c r="AE1760" i="1"/>
  <c r="AE1751" i="1" s="1"/>
  <c r="AD1760" i="1"/>
  <c r="AD1751" i="1" s="1"/>
  <c r="AC1760" i="1"/>
  <c r="AQ1749" i="1"/>
  <c r="AP1749" i="1"/>
  <c r="AO1749" i="1"/>
  <c r="AN1749" i="1"/>
  <c r="AM1749" i="1"/>
  <c r="AL1749" i="1"/>
  <c r="AK1749" i="1"/>
  <c r="AJ1749" i="1"/>
  <c r="AI1749" i="1"/>
  <c r="AG1749" i="1"/>
  <c r="AF1749" i="1"/>
  <c r="AE1749" i="1"/>
  <c r="AD1749" i="1"/>
  <c r="AC1749" i="1"/>
  <c r="AQ1743" i="1"/>
  <c r="AQ1741" i="1" s="1"/>
  <c r="AP1743" i="1"/>
  <c r="AP1741" i="1" s="1"/>
  <c r="AO1743" i="1"/>
  <c r="AO1741" i="1" s="1"/>
  <c r="AN1743" i="1"/>
  <c r="AN1741" i="1" s="1"/>
  <c r="AM1743" i="1"/>
  <c r="AM1741" i="1" s="1"/>
  <c r="AL1743" i="1"/>
  <c r="AL1741" i="1" s="1"/>
  <c r="AK1743" i="1"/>
  <c r="AK1741" i="1" s="1"/>
  <c r="AJ1743" i="1"/>
  <c r="AJ1741" i="1" s="1"/>
  <c r="AI1743" i="1"/>
  <c r="AG1743" i="1"/>
  <c r="AG1741" i="1" s="1"/>
  <c r="AF1743" i="1"/>
  <c r="AF1741" i="1" s="1"/>
  <c r="AE1743" i="1"/>
  <c r="AE1741" i="1" s="1"/>
  <c r="AD1743" i="1"/>
  <c r="AD1741" i="1" s="1"/>
  <c r="AC1743" i="1"/>
  <c r="AQ1726" i="1"/>
  <c r="AQ1725" i="1" s="1"/>
  <c r="AP1726" i="1"/>
  <c r="AP1725" i="1" s="1"/>
  <c r="AO1726" i="1"/>
  <c r="AO1725" i="1" s="1"/>
  <c r="AN1726" i="1"/>
  <c r="AN1725" i="1" s="1"/>
  <c r="AM1726" i="1"/>
  <c r="AM1725" i="1" s="1"/>
  <c r="AL1726" i="1"/>
  <c r="AL1725" i="1" s="1"/>
  <c r="AK1726" i="1"/>
  <c r="AK1725" i="1" s="1"/>
  <c r="AJ1726" i="1"/>
  <c r="AJ1725" i="1" s="1"/>
  <c r="AI1726" i="1"/>
  <c r="AG1726" i="1"/>
  <c r="AG1725" i="1" s="1"/>
  <c r="AF1726" i="1"/>
  <c r="AF1725" i="1" s="1"/>
  <c r="AE1726" i="1"/>
  <c r="AE1725" i="1" s="1"/>
  <c r="AD1726" i="1"/>
  <c r="AD1725" i="1" s="1"/>
  <c r="AC1726" i="1"/>
  <c r="AQ1723" i="1"/>
  <c r="AQ1722" i="1" s="1"/>
  <c r="AP1723" i="1"/>
  <c r="AP1722" i="1" s="1"/>
  <c r="AO1723" i="1"/>
  <c r="AO1722" i="1" s="1"/>
  <c r="AN1723" i="1"/>
  <c r="AN1722" i="1" s="1"/>
  <c r="AM1723" i="1"/>
  <c r="AM1722" i="1" s="1"/>
  <c r="AL1723" i="1"/>
  <c r="AL1722" i="1" s="1"/>
  <c r="AK1723" i="1"/>
  <c r="AK1722" i="1" s="1"/>
  <c r="AJ1723" i="1"/>
  <c r="AJ1722" i="1" s="1"/>
  <c r="AI1723" i="1"/>
  <c r="AG1723" i="1"/>
  <c r="AG1722" i="1" s="1"/>
  <c r="AF1723" i="1"/>
  <c r="AF1722" i="1" s="1"/>
  <c r="AE1723" i="1"/>
  <c r="AE1722" i="1" s="1"/>
  <c r="AD1723" i="1"/>
  <c r="AD1722" i="1" s="1"/>
  <c r="AC1723" i="1"/>
  <c r="AQ1716" i="1"/>
  <c r="AQ1707" i="1" s="1"/>
  <c r="AP1716" i="1"/>
  <c r="AP1707" i="1" s="1"/>
  <c r="AO1716" i="1"/>
  <c r="AN1716" i="1"/>
  <c r="AN1707" i="1" s="1"/>
  <c r="AM1716" i="1"/>
  <c r="AM1707" i="1" s="1"/>
  <c r="AL1716" i="1"/>
  <c r="AL1707" i="1" s="1"/>
  <c r="AK1716" i="1"/>
  <c r="AJ1716" i="1"/>
  <c r="AJ1707" i="1" s="1"/>
  <c r="AI1716" i="1"/>
  <c r="AG1716" i="1"/>
  <c r="AG1707" i="1" s="1"/>
  <c r="AF1716" i="1"/>
  <c r="AF1707" i="1" s="1"/>
  <c r="AE1716" i="1"/>
  <c r="AE1707" i="1" s="1"/>
  <c r="AD1716" i="1"/>
  <c r="AD1707" i="1" s="1"/>
  <c r="AC1716" i="1"/>
  <c r="AQ1705" i="1"/>
  <c r="AP1705" i="1"/>
  <c r="AO1705" i="1"/>
  <c r="AN1705" i="1"/>
  <c r="AM1705" i="1"/>
  <c r="AL1705" i="1"/>
  <c r="AK1705" i="1"/>
  <c r="AJ1705" i="1"/>
  <c r="AI1705" i="1"/>
  <c r="AG1705" i="1"/>
  <c r="AF1705" i="1"/>
  <c r="AE1705" i="1"/>
  <c r="AD1705" i="1"/>
  <c r="AC1705" i="1"/>
  <c r="AQ1699" i="1"/>
  <c r="AQ1697" i="1" s="1"/>
  <c r="AP1699" i="1"/>
  <c r="AP1697" i="1" s="1"/>
  <c r="AO1699" i="1"/>
  <c r="AO1697" i="1" s="1"/>
  <c r="AN1699" i="1"/>
  <c r="AN1697" i="1" s="1"/>
  <c r="AM1699" i="1"/>
  <c r="AM1697" i="1" s="1"/>
  <c r="AL1699" i="1"/>
  <c r="AL1697" i="1" s="1"/>
  <c r="AK1699" i="1"/>
  <c r="AK1697" i="1" s="1"/>
  <c r="AJ1699" i="1"/>
  <c r="AJ1697" i="1" s="1"/>
  <c r="AI1699" i="1"/>
  <c r="AG1699" i="1"/>
  <c r="AG1697" i="1" s="1"/>
  <c r="AF1699" i="1"/>
  <c r="AF1697" i="1" s="1"/>
  <c r="AE1699" i="1"/>
  <c r="AE1697" i="1" s="1"/>
  <c r="AD1699" i="1"/>
  <c r="AD1697" i="1" s="1"/>
  <c r="AC1699" i="1"/>
  <c r="AQ1681" i="1"/>
  <c r="AP1681" i="1"/>
  <c r="AO1681" i="1"/>
  <c r="AN1681" i="1"/>
  <c r="AM1681" i="1"/>
  <c r="AL1681" i="1"/>
  <c r="AK1681" i="1"/>
  <c r="AJ1681" i="1"/>
  <c r="AI1681" i="1"/>
  <c r="AG1681" i="1"/>
  <c r="AF1681" i="1"/>
  <c r="AE1681" i="1"/>
  <c r="AD1681" i="1"/>
  <c r="AC1681" i="1"/>
  <c r="AQ1680" i="1"/>
  <c r="AP1680" i="1"/>
  <c r="AO1680" i="1"/>
  <c r="AN1680" i="1"/>
  <c r="AM1680" i="1"/>
  <c r="AL1680" i="1"/>
  <c r="AK1680" i="1"/>
  <c r="AJ1680" i="1"/>
  <c r="AI1680" i="1"/>
  <c r="AG1680" i="1"/>
  <c r="AF1680" i="1"/>
  <c r="AE1680" i="1"/>
  <c r="AD1680" i="1"/>
  <c r="AC1680" i="1"/>
  <c r="AQ1679" i="1"/>
  <c r="AP1679" i="1"/>
  <c r="AO1679" i="1"/>
  <c r="AN1679" i="1"/>
  <c r="AM1679" i="1"/>
  <c r="AL1679" i="1"/>
  <c r="AK1679" i="1"/>
  <c r="AJ1679" i="1"/>
  <c r="AI1679" i="1"/>
  <c r="AG1679" i="1"/>
  <c r="AF1679" i="1"/>
  <c r="AE1679" i="1"/>
  <c r="AD1679" i="1"/>
  <c r="AC1679" i="1"/>
  <c r="AQ1671" i="1"/>
  <c r="AP1671" i="1"/>
  <c r="AO1671" i="1"/>
  <c r="AN1671" i="1"/>
  <c r="AM1671" i="1"/>
  <c r="AL1671" i="1"/>
  <c r="AK1671" i="1"/>
  <c r="AJ1671" i="1"/>
  <c r="AI1671" i="1"/>
  <c r="AG1671" i="1"/>
  <c r="AF1671" i="1"/>
  <c r="AE1671" i="1"/>
  <c r="AD1671" i="1"/>
  <c r="AC1671" i="1"/>
  <c r="AQ1667" i="1"/>
  <c r="AP1667" i="1"/>
  <c r="AO1667" i="1"/>
  <c r="AN1667" i="1"/>
  <c r="AM1667" i="1"/>
  <c r="AL1667" i="1"/>
  <c r="AK1667" i="1"/>
  <c r="AJ1667" i="1"/>
  <c r="AI1667" i="1"/>
  <c r="AG1667" i="1"/>
  <c r="AF1667" i="1"/>
  <c r="AE1667" i="1"/>
  <c r="AD1667" i="1"/>
  <c r="AC1667" i="1"/>
  <c r="AQ1666" i="1"/>
  <c r="AP1666" i="1"/>
  <c r="AO1666" i="1"/>
  <c r="AN1666" i="1"/>
  <c r="AM1666" i="1"/>
  <c r="AL1666" i="1"/>
  <c r="AK1666" i="1"/>
  <c r="AJ1666" i="1"/>
  <c r="AI1666" i="1"/>
  <c r="AG1666" i="1"/>
  <c r="AF1666" i="1"/>
  <c r="AE1666" i="1"/>
  <c r="AD1666" i="1"/>
  <c r="AC1666" i="1"/>
  <c r="AQ1665" i="1"/>
  <c r="AP1665" i="1"/>
  <c r="AO1665" i="1"/>
  <c r="AN1665" i="1"/>
  <c r="AM1665" i="1"/>
  <c r="AL1665" i="1"/>
  <c r="AK1665" i="1"/>
  <c r="AJ1665" i="1"/>
  <c r="AI1665" i="1"/>
  <c r="AG1665" i="1"/>
  <c r="AF1665" i="1"/>
  <c r="AE1665" i="1"/>
  <c r="AD1665" i="1"/>
  <c r="AC1665" i="1"/>
  <c r="AQ1664" i="1"/>
  <c r="AP1664" i="1"/>
  <c r="AO1664" i="1"/>
  <c r="AN1664" i="1"/>
  <c r="AM1664" i="1"/>
  <c r="AL1664" i="1"/>
  <c r="AK1664" i="1"/>
  <c r="AJ1664" i="1"/>
  <c r="AI1664" i="1"/>
  <c r="AG1664" i="1"/>
  <c r="AF1664" i="1"/>
  <c r="AE1664" i="1"/>
  <c r="AD1664" i="1"/>
  <c r="AC1664" i="1"/>
  <c r="AQ1663" i="1"/>
  <c r="AP1663" i="1"/>
  <c r="AO1663" i="1"/>
  <c r="AN1663" i="1"/>
  <c r="AM1663" i="1"/>
  <c r="AL1663" i="1"/>
  <c r="AK1663" i="1"/>
  <c r="AJ1663" i="1"/>
  <c r="AI1663" i="1"/>
  <c r="AG1663" i="1"/>
  <c r="AF1663" i="1"/>
  <c r="AE1663" i="1"/>
  <c r="AD1663" i="1"/>
  <c r="AC1663" i="1"/>
  <c r="AQ1662" i="1"/>
  <c r="AP1662" i="1"/>
  <c r="AO1662" i="1"/>
  <c r="AN1662" i="1"/>
  <c r="AM1662" i="1"/>
  <c r="AL1662" i="1"/>
  <c r="AK1662" i="1"/>
  <c r="AJ1662" i="1"/>
  <c r="AI1662" i="1"/>
  <c r="AG1662" i="1"/>
  <c r="AF1662" i="1"/>
  <c r="AE1662" i="1"/>
  <c r="AD1662" i="1"/>
  <c r="AC1662" i="1"/>
  <c r="AQ1661" i="1"/>
  <c r="AP1661" i="1"/>
  <c r="AO1661" i="1"/>
  <c r="AN1661" i="1"/>
  <c r="AM1661" i="1"/>
  <c r="AL1661" i="1"/>
  <c r="AK1661" i="1"/>
  <c r="AJ1661" i="1"/>
  <c r="AI1661" i="1"/>
  <c r="AG1661" i="1"/>
  <c r="AF1661" i="1"/>
  <c r="AE1661" i="1"/>
  <c r="AD1661" i="1"/>
  <c r="AC1661" i="1"/>
  <c r="AQ1660" i="1"/>
  <c r="AP1660" i="1"/>
  <c r="AO1660" i="1"/>
  <c r="AN1660" i="1"/>
  <c r="AM1660" i="1"/>
  <c r="AL1660" i="1"/>
  <c r="AK1660" i="1"/>
  <c r="AJ1660" i="1"/>
  <c r="AI1660" i="1"/>
  <c r="AG1660" i="1"/>
  <c r="AF1660" i="1"/>
  <c r="AE1660" i="1"/>
  <c r="AD1660" i="1"/>
  <c r="AC1660" i="1"/>
  <c r="AQ1658" i="1"/>
  <c r="AP1658" i="1"/>
  <c r="AO1658" i="1"/>
  <c r="AN1658" i="1"/>
  <c r="AM1658" i="1"/>
  <c r="AL1658" i="1"/>
  <c r="AK1658" i="1"/>
  <c r="AJ1658" i="1"/>
  <c r="AI1658" i="1"/>
  <c r="AG1658" i="1"/>
  <c r="AF1658" i="1"/>
  <c r="AE1658" i="1"/>
  <c r="AD1658" i="1"/>
  <c r="AC1658" i="1"/>
  <c r="AQ1656" i="1"/>
  <c r="AP1656" i="1"/>
  <c r="AO1656" i="1"/>
  <c r="AN1656" i="1"/>
  <c r="AM1656" i="1"/>
  <c r="AL1656" i="1"/>
  <c r="AK1656" i="1"/>
  <c r="AJ1656" i="1"/>
  <c r="AI1656" i="1"/>
  <c r="AG1656" i="1"/>
  <c r="AF1656" i="1"/>
  <c r="AE1656" i="1"/>
  <c r="AD1656" i="1"/>
  <c r="AC1656" i="1"/>
  <c r="AQ1655" i="1"/>
  <c r="AP1655" i="1"/>
  <c r="AO1655" i="1"/>
  <c r="AN1655" i="1"/>
  <c r="AM1655" i="1"/>
  <c r="AL1655" i="1"/>
  <c r="AK1655" i="1"/>
  <c r="AJ1655" i="1"/>
  <c r="AI1655" i="1"/>
  <c r="AG1655" i="1"/>
  <c r="AF1655" i="1"/>
  <c r="AE1655" i="1"/>
  <c r="AD1655" i="1"/>
  <c r="AC1655" i="1"/>
  <c r="AQ1654" i="1"/>
  <c r="AP1654" i="1"/>
  <c r="AO1654" i="1"/>
  <c r="AN1654" i="1"/>
  <c r="AM1654" i="1"/>
  <c r="AL1654" i="1"/>
  <c r="AK1654" i="1"/>
  <c r="AJ1654" i="1"/>
  <c r="AI1654" i="1"/>
  <c r="AG1654" i="1"/>
  <c r="AF1654" i="1"/>
  <c r="AE1654" i="1"/>
  <c r="AD1654" i="1"/>
  <c r="AC1654" i="1"/>
  <c r="AQ1653" i="1"/>
  <c r="AP1653" i="1"/>
  <c r="AO1653" i="1"/>
  <c r="AN1653" i="1"/>
  <c r="AM1653" i="1"/>
  <c r="AL1653" i="1"/>
  <c r="AK1653" i="1"/>
  <c r="AJ1653" i="1"/>
  <c r="AI1653" i="1"/>
  <c r="AG1653" i="1"/>
  <c r="AF1653" i="1"/>
  <c r="AE1653" i="1"/>
  <c r="AD1653" i="1"/>
  <c r="AC1653" i="1"/>
  <c r="AQ1652" i="1"/>
  <c r="AP1652" i="1"/>
  <c r="AO1652" i="1"/>
  <c r="AN1652" i="1"/>
  <c r="AM1652" i="1"/>
  <c r="AL1652" i="1"/>
  <c r="AK1652" i="1"/>
  <c r="AJ1652" i="1"/>
  <c r="AI1652" i="1"/>
  <c r="AG1652" i="1"/>
  <c r="AF1652" i="1"/>
  <c r="AE1652" i="1"/>
  <c r="AD1652" i="1"/>
  <c r="AC1652" i="1"/>
  <c r="AQ1650" i="1"/>
  <c r="AP1650" i="1"/>
  <c r="AO1650" i="1"/>
  <c r="AN1650" i="1"/>
  <c r="AM1650" i="1"/>
  <c r="AL1650" i="1"/>
  <c r="AK1650" i="1"/>
  <c r="AJ1650" i="1"/>
  <c r="AI1650" i="1"/>
  <c r="AG1650" i="1"/>
  <c r="AF1650" i="1"/>
  <c r="AE1650" i="1"/>
  <c r="AD1650" i="1"/>
  <c r="AC1650" i="1"/>
  <c r="AQ1638" i="1"/>
  <c r="AP1638" i="1"/>
  <c r="AO1638" i="1"/>
  <c r="AN1638" i="1"/>
  <c r="AM1638" i="1"/>
  <c r="AL1638" i="1"/>
  <c r="AK1638" i="1"/>
  <c r="AJ1638" i="1"/>
  <c r="AI1638" i="1"/>
  <c r="AG1638" i="1"/>
  <c r="AF1638" i="1"/>
  <c r="AE1638" i="1"/>
  <c r="AD1638" i="1"/>
  <c r="AC1638" i="1"/>
  <c r="AQ1637" i="1"/>
  <c r="AP1637" i="1"/>
  <c r="AO1637" i="1"/>
  <c r="AN1637" i="1"/>
  <c r="AM1637" i="1"/>
  <c r="AL1637" i="1"/>
  <c r="AK1637" i="1"/>
  <c r="AJ1637" i="1"/>
  <c r="AI1637" i="1"/>
  <c r="AG1637" i="1"/>
  <c r="AF1637" i="1"/>
  <c r="AE1637" i="1"/>
  <c r="AD1637" i="1"/>
  <c r="AC1637" i="1"/>
  <c r="AQ1630" i="1"/>
  <c r="AQ1629" i="1" s="1"/>
  <c r="AP1630" i="1"/>
  <c r="AP1629" i="1" s="1"/>
  <c r="AO1630" i="1"/>
  <c r="AO1629" i="1" s="1"/>
  <c r="AN1630" i="1"/>
  <c r="AN1629" i="1" s="1"/>
  <c r="AM1630" i="1"/>
  <c r="AM1629" i="1" s="1"/>
  <c r="AL1630" i="1"/>
  <c r="AL1629" i="1" s="1"/>
  <c r="AK1630" i="1"/>
  <c r="AK1629" i="1" s="1"/>
  <c r="AJ1630" i="1"/>
  <c r="AJ1629" i="1" s="1"/>
  <c r="AI1630" i="1"/>
  <c r="AG1630" i="1"/>
  <c r="AG1629" i="1" s="1"/>
  <c r="AF1630" i="1"/>
  <c r="AF1629" i="1" s="1"/>
  <c r="AE1630" i="1"/>
  <c r="AE1629" i="1" s="1"/>
  <c r="AD1630" i="1"/>
  <c r="AD1629" i="1" s="1"/>
  <c r="AC1630" i="1"/>
  <c r="AQ1626" i="1"/>
  <c r="AP1626" i="1"/>
  <c r="AO1626" i="1"/>
  <c r="AN1626" i="1"/>
  <c r="AM1626" i="1"/>
  <c r="AL1626" i="1"/>
  <c r="AK1626" i="1"/>
  <c r="AJ1626" i="1"/>
  <c r="AI1626" i="1"/>
  <c r="AG1626" i="1"/>
  <c r="AF1626" i="1"/>
  <c r="AE1626" i="1"/>
  <c r="AD1626" i="1"/>
  <c r="AC1626" i="1"/>
  <c r="AQ1622" i="1"/>
  <c r="AP1622" i="1"/>
  <c r="AO1622" i="1"/>
  <c r="AN1622" i="1"/>
  <c r="AM1622" i="1"/>
  <c r="AL1622" i="1"/>
  <c r="AK1622" i="1"/>
  <c r="AJ1622" i="1"/>
  <c r="AI1622" i="1"/>
  <c r="AG1622" i="1"/>
  <c r="AF1622" i="1"/>
  <c r="AE1622" i="1"/>
  <c r="AD1622" i="1"/>
  <c r="AC1622" i="1"/>
  <c r="AQ1613" i="1"/>
  <c r="AP1613" i="1"/>
  <c r="AO1613" i="1"/>
  <c r="AN1613" i="1"/>
  <c r="AM1613" i="1"/>
  <c r="AL1613" i="1"/>
  <c r="AK1613" i="1"/>
  <c r="AJ1613" i="1"/>
  <c r="AI1613" i="1"/>
  <c r="AG1613" i="1"/>
  <c r="AF1613" i="1"/>
  <c r="AE1613" i="1"/>
  <c r="AD1613" i="1"/>
  <c r="AC1613" i="1"/>
  <c r="AQ1610" i="1"/>
  <c r="AP1610" i="1"/>
  <c r="AO1610" i="1"/>
  <c r="AN1610" i="1"/>
  <c r="AM1610" i="1"/>
  <c r="AL1610" i="1"/>
  <c r="AK1610" i="1"/>
  <c r="AJ1610" i="1"/>
  <c r="AI1610" i="1"/>
  <c r="AG1610" i="1"/>
  <c r="AF1610" i="1"/>
  <c r="AE1610" i="1"/>
  <c r="AD1610" i="1"/>
  <c r="AC1610" i="1"/>
  <c r="AQ1608" i="1"/>
  <c r="AP1608" i="1"/>
  <c r="AO1608" i="1"/>
  <c r="AN1608" i="1"/>
  <c r="AM1608" i="1"/>
  <c r="AL1608" i="1"/>
  <c r="AK1608" i="1"/>
  <c r="AJ1608" i="1"/>
  <c r="AI1608" i="1"/>
  <c r="AG1608" i="1"/>
  <c r="AF1608" i="1"/>
  <c r="AE1608" i="1"/>
  <c r="AD1608" i="1"/>
  <c r="AC1608" i="1"/>
  <c r="AQ1601" i="1"/>
  <c r="AP1601" i="1"/>
  <c r="AO1601" i="1"/>
  <c r="AN1601" i="1"/>
  <c r="AM1601" i="1"/>
  <c r="AL1601" i="1"/>
  <c r="AK1601" i="1"/>
  <c r="AJ1601" i="1"/>
  <c r="AI1601" i="1"/>
  <c r="AG1601" i="1"/>
  <c r="AF1601" i="1"/>
  <c r="AE1601" i="1"/>
  <c r="AD1601" i="1"/>
  <c r="AC1601" i="1"/>
  <c r="AQ1597" i="1"/>
  <c r="AP1597" i="1"/>
  <c r="AO1597" i="1"/>
  <c r="AN1597" i="1"/>
  <c r="AM1597" i="1"/>
  <c r="AL1597" i="1"/>
  <c r="AK1597" i="1"/>
  <c r="AJ1597" i="1"/>
  <c r="AI1597" i="1"/>
  <c r="AG1597" i="1"/>
  <c r="AF1597" i="1"/>
  <c r="AE1597" i="1"/>
  <c r="AD1597" i="1"/>
  <c r="AC1597" i="1"/>
  <c r="AQ1591" i="1"/>
  <c r="AQ1589" i="1" s="1"/>
  <c r="AP1591" i="1"/>
  <c r="AP1589" i="1" s="1"/>
  <c r="AO1591" i="1"/>
  <c r="AO1589" i="1" s="1"/>
  <c r="AN1591" i="1"/>
  <c r="AN1589" i="1" s="1"/>
  <c r="AM1591" i="1"/>
  <c r="AM1589" i="1" s="1"/>
  <c r="AL1591" i="1"/>
  <c r="AL1589" i="1" s="1"/>
  <c r="AK1591" i="1"/>
  <c r="AK1589" i="1" s="1"/>
  <c r="AJ1591" i="1"/>
  <c r="AJ1589" i="1" s="1"/>
  <c r="AI1591" i="1"/>
  <c r="AG1591" i="1"/>
  <c r="AG1589" i="1" s="1"/>
  <c r="AF1591" i="1"/>
  <c r="AF1589" i="1" s="1"/>
  <c r="AE1591" i="1"/>
  <c r="AE1589" i="1" s="1"/>
  <c r="AD1591" i="1"/>
  <c r="AD1589" i="1" s="1"/>
  <c r="AC1591" i="1"/>
  <c r="AQ1569" i="1"/>
  <c r="AQ1568" i="1" s="1"/>
  <c r="AP1569" i="1"/>
  <c r="AP1568" i="1" s="1"/>
  <c r="AO1569" i="1"/>
  <c r="AO1568" i="1" s="1"/>
  <c r="AN1569" i="1"/>
  <c r="AN1568" i="1" s="1"/>
  <c r="AM1569" i="1"/>
  <c r="AM1568" i="1" s="1"/>
  <c r="AL1569" i="1"/>
  <c r="AL1568" i="1" s="1"/>
  <c r="AK1569" i="1"/>
  <c r="AK1568" i="1" s="1"/>
  <c r="AJ1569" i="1"/>
  <c r="AJ1568" i="1" s="1"/>
  <c r="AI1569" i="1"/>
  <c r="AG1569" i="1"/>
  <c r="AG1568" i="1" s="1"/>
  <c r="AF1569" i="1"/>
  <c r="AF1568" i="1" s="1"/>
  <c r="AE1569" i="1"/>
  <c r="AE1568" i="1" s="1"/>
  <c r="AD1569" i="1"/>
  <c r="AD1568" i="1" s="1"/>
  <c r="AC1569" i="1"/>
  <c r="AQ1565" i="1"/>
  <c r="AQ1564" i="1" s="1"/>
  <c r="AP1565" i="1"/>
  <c r="AP1564" i="1" s="1"/>
  <c r="AO1565" i="1"/>
  <c r="AO1564" i="1" s="1"/>
  <c r="AN1565" i="1"/>
  <c r="AN1564" i="1" s="1"/>
  <c r="AM1565" i="1"/>
  <c r="AM1564" i="1" s="1"/>
  <c r="AL1565" i="1"/>
  <c r="AL1564" i="1" s="1"/>
  <c r="AK1565" i="1"/>
  <c r="AK1564" i="1" s="1"/>
  <c r="AJ1565" i="1"/>
  <c r="AJ1564" i="1" s="1"/>
  <c r="AI1565" i="1"/>
  <c r="AG1565" i="1"/>
  <c r="AG1564" i="1" s="1"/>
  <c r="AF1565" i="1"/>
  <c r="AF1564" i="1" s="1"/>
  <c r="AE1565" i="1"/>
  <c r="AE1564" i="1" s="1"/>
  <c r="AD1565" i="1"/>
  <c r="AD1564" i="1" s="1"/>
  <c r="AC1565" i="1"/>
  <c r="AQ1560" i="1"/>
  <c r="AP1560" i="1"/>
  <c r="AO1560" i="1"/>
  <c r="AN1560" i="1"/>
  <c r="AM1560" i="1"/>
  <c r="AL1560" i="1"/>
  <c r="AK1560" i="1"/>
  <c r="AJ1560" i="1"/>
  <c r="AI1560" i="1"/>
  <c r="AG1560" i="1"/>
  <c r="AF1560" i="1"/>
  <c r="AE1560" i="1"/>
  <c r="AD1560" i="1"/>
  <c r="AC1560" i="1"/>
  <c r="AQ1549" i="1"/>
  <c r="AP1549" i="1"/>
  <c r="AO1549" i="1"/>
  <c r="AN1549" i="1"/>
  <c r="AM1549" i="1"/>
  <c r="AL1549" i="1"/>
  <c r="AK1549" i="1"/>
  <c r="AJ1549" i="1"/>
  <c r="AI1549" i="1"/>
  <c r="AG1549" i="1"/>
  <c r="AF1549" i="1"/>
  <c r="AE1549" i="1"/>
  <c r="AD1549" i="1"/>
  <c r="AC1549" i="1"/>
  <c r="AQ1544" i="1"/>
  <c r="AQ1542" i="1" s="1"/>
  <c r="AP1544" i="1"/>
  <c r="AP1542" i="1" s="1"/>
  <c r="AO1544" i="1"/>
  <c r="AO1542" i="1" s="1"/>
  <c r="AN1544" i="1"/>
  <c r="AN1542" i="1" s="1"/>
  <c r="AM1544" i="1"/>
  <c r="AM1542" i="1" s="1"/>
  <c r="AL1544" i="1"/>
  <c r="AL1542" i="1" s="1"/>
  <c r="AK1544" i="1"/>
  <c r="AK1542" i="1" s="1"/>
  <c r="AJ1544" i="1"/>
  <c r="AJ1542" i="1" s="1"/>
  <c r="AI1544" i="1"/>
  <c r="AG1544" i="1"/>
  <c r="AG1542" i="1" s="1"/>
  <c r="AF1544" i="1"/>
  <c r="AF1542" i="1" s="1"/>
  <c r="AE1544" i="1"/>
  <c r="AE1542" i="1" s="1"/>
  <c r="AD1544" i="1"/>
  <c r="AD1542" i="1" s="1"/>
  <c r="AC1544" i="1"/>
  <c r="AQ1523" i="1"/>
  <c r="AQ1522" i="1" s="1"/>
  <c r="AP1523" i="1"/>
  <c r="AP1522" i="1" s="1"/>
  <c r="AO1523" i="1"/>
  <c r="AO1522" i="1" s="1"/>
  <c r="AN1523" i="1"/>
  <c r="AN1522" i="1" s="1"/>
  <c r="AM1523" i="1"/>
  <c r="AM1522" i="1" s="1"/>
  <c r="AL1523" i="1"/>
  <c r="AL1522" i="1" s="1"/>
  <c r="AK1523" i="1"/>
  <c r="AK1522" i="1" s="1"/>
  <c r="AJ1523" i="1"/>
  <c r="AJ1522" i="1" s="1"/>
  <c r="AI1523" i="1"/>
  <c r="AG1523" i="1"/>
  <c r="AG1522" i="1" s="1"/>
  <c r="AF1523" i="1"/>
  <c r="AF1522" i="1" s="1"/>
  <c r="AE1523" i="1"/>
  <c r="AE1522" i="1" s="1"/>
  <c r="AD1523" i="1"/>
  <c r="AD1522" i="1" s="1"/>
  <c r="AC1523" i="1"/>
  <c r="AQ1518" i="1"/>
  <c r="AP1518" i="1"/>
  <c r="AO1518" i="1"/>
  <c r="AN1518" i="1"/>
  <c r="AM1518" i="1"/>
  <c r="AL1518" i="1"/>
  <c r="AK1518" i="1"/>
  <c r="AJ1518" i="1"/>
  <c r="AI1518" i="1"/>
  <c r="AG1518" i="1"/>
  <c r="AF1518" i="1"/>
  <c r="AE1518" i="1"/>
  <c r="AD1518" i="1"/>
  <c r="AC1518" i="1"/>
  <c r="AQ1507" i="1"/>
  <c r="AP1507" i="1"/>
  <c r="AO1507" i="1"/>
  <c r="AN1507" i="1"/>
  <c r="AM1507" i="1"/>
  <c r="AL1507" i="1"/>
  <c r="AK1507" i="1"/>
  <c r="AJ1507" i="1"/>
  <c r="AI1507" i="1"/>
  <c r="AG1507" i="1"/>
  <c r="AF1507" i="1"/>
  <c r="AE1507" i="1"/>
  <c r="AD1507" i="1"/>
  <c r="AC1507" i="1"/>
  <c r="AQ1501" i="1"/>
  <c r="AQ1499" i="1" s="1"/>
  <c r="AP1501" i="1"/>
  <c r="AP1499" i="1" s="1"/>
  <c r="AO1501" i="1"/>
  <c r="AO1499" i="1" s="1"/>
  <c r="AN1501" i="1"/>
  <c r="AN1499" i="1" s="1"/>
  <c r="AM1501" i="1"/>
  <c r="AM1499" i="1" s="1"/>
  <c r="AL1501" i="1"/>
  <c r="AL1499" i="1" s="1"/>
  <c r="AK1501" i="1"/>
  <c r="AK1499" i="1" s="1"/>
  <c r="AJ1501" i="1"/>
  <c r="AJ1499" i="1" s="1"/>
  <c r="AI1501" i="1"/>
  <c r="AG1501" i="1"/>
  <c r="AG1499" i="1" s="1"/>
  <c r="AF1501" i="1"/>
  <c r="AF1499" i="1" s="1"/>
  <c r="AE1501" i="1"/>
  <c r="AE1499" i="1" s="1"/>
  <c r="AD1501" i="1"/>
  <c r="AD1499" i="1" s="1"/>
  <c r="AC1501" i="1"/>
  <c r="AQ1480" i="1"/>
  <c r="AQ1479" i="1" s="1"/>
  <c r="AP1480" i="1"/>
  <c r="AP1479" i="1" s="1"/>
  <c r="AO1480" i="1"/>
  <c r="AO1479" i="1" s="1"/>
  <c r="AN1480" i="1"/>
  <c r="AN1479" i="1" s="1"/>
  <c r="AM1480" i="1"/>
  <c r="AM1479" i="1" s="1"/>
  <c r="AL1480" i="1"/>
  <c r="AL1479" i="1" s="1"/>
  <c r="AK1480" i="1"/>
  <c r="AK1479" i="1" s="1"/>
  <c r="AJ1480" i="1"/>
  <c r="AJ1479" i="1" s="1"/>
  <c r="AI1480" i="1"/>
  <c r="AG1480" i="1"/>
  <c r="AG1479" i="1" s="1"/>
  <c r="AF1480" i="1"/>
  <c r="AF1479" i="1" s="1"/>
  <c r="AE1480" i="1"/>
  <c r="AE1479" i="1" s="1"/>
  <c r="AD1480" i="1"/>
  <c r="AD1479" i="1" s="1"/>
  <c r="AC1480" i="1"/>
  <c r="AQ1477" i="1"/>
  <c r="AQ1476" i="1" s="1"/>
  <c r="AP1477" i="1"/>
  <c r="AP1476" i="1" s="1"/>
  <c r="AO1477" i="1"/>
  <c r="AO1476" i="1" s="1"/>
  <c r="AN1477" i="1"/>
  <c r="AN1476" i="1" s="1"/>
  <c r="AM1477" i="1"/>
  <c r="AM1476" i="1" s="1"/>
  <c r="AL1477" i="1"/>
  <c r="AL1476" i="1" s="1"/>
  <c r="AK1477" i="1"/>
  <c r="AK1476" i="1" s="1"/>
  <c r="AJ1477" i="1"/>
  <c r="AJ1476" i="1" s="1"/>
  <c r="AI1477" i="1"/>
  <c r="AG1477" i="1"/>
  <c r="AG1476" i="1" s="1"/>
  <c r="AF1477" i="1"/>
  <c r="AF1476" i="1" s="1"/>
  <c r="AE1477" i="1"/>
  <c r="AE1476" i="1" s="1"/>
  <c r="AD1477" i="1"/>
  <c r="AD1476" i="1" s="1"/>
  <c r="AC1477" i="1"/>
  <c r="AQ1472" i="1"/>
  <c r="AQ1463" i="1" s="1"/>
  <c r="AP1472" i="1"/>
  <c r="AP1463" i="1" s="1"/>
  <c r="AO1472" i="1"/>
  <c r="AO1463" i="1" s="1"/>
  <c r="AN1472" i="1"/>
  <c r="AN1463" i="1" s="1"/>
  <c r="AM1472" i="1"/>
  <c r="AM1463" i="1" s="1"/>
  <c r="AL1472" i="1"/>
  <c r="AL1463" i="1" s="1"/>
  <c r="AK1472" i="1"/>
  <c r="AK1463" i="1" s="1"/>
  <c r="AJ1472" i="1"/>
  <c r="AJ1463" i="1" s="1"/>
  <c r="AI1472" i="1"/>
  <c r="AG1472" i="1"/>
  <c r="AG1463" i="1" s="1"/>
  <c r="AF1472" i="1"/>
  <c r="AF1463" i="1" s="1"/>
  <c r="AE1472" i="1"/>
  <c r="AE1463" i="1" s="1"/>
  <c r="AD1472" i="1"/>
  <c r="AD1463" i="1" s="1"/>
  <c r="AC1472" i="1"/>
  <c r="AQ1461" i="1"/>
  <c r="AP1461" i="1"/>
  <c r="AO1461" i="1"/>
  <c r="AN1461" i="1"/>
  <c r="AM1461" i="1"/>
  <c r="AL1461" i="1"/>
  <c r="AK1461" i="1"/>
  <c r="AJ1461" i="1"/>
  <c r="AI1461" i="1"/>
  <c r="AG1461" i="1"/>
  <c r="AF1461" i="1"/>
  <c r="AE1461" i="1"/>
  <c r="AD1461" i="1"/>
  <c r="AC1461" i="1"/>
  <c r="AQ1455" i="1"/>
  <c r="AQ1453" i="1" s="1"/>
  <c r="AP1455" i="1"/>
  <c r="AP1453" i="1" s="1"/>
  <c r="AO1455" i="1"/>
  <c r="AO1453" i="1" s="1"/>
  <c r="AN1455" i="1"/>
  <c r="AN1453" i="1" s="1"/>
  <c r="AM1455" i="1"/>
  <c r="AM1453" i="1" s="1"/>
  <c r="AL1455" i="1"/>
  <c r="AL1453" i="1" s="1"/>
  <c r="AK1455" i="1"/>
  <c r="AK1453" i="1" s="1"/>
  <c r="AJ1455" i="1"/>
  <c r="AJ1453" i="1" s="1"/>
  <c r="AI1455" i="1"/>
  <c r="AG1455" i="1"/>
  <c r="AG1453" i="1" s="1"/>
  <c r="AF1455" i="1"/>
  <c r="AF1453" i="1" s="1"/>
  <c r="AE1455" i="1"/>
  <c r="AE1453" i="1" s="1"/>
  <c r="AD1455" i="1"/>
  <c r="AD1453" i="1" s="1"/>
  <c r="AC1455" i="1"/>
  <c r="AQ1438" i="1"/>
  <c r="AQ1437" i="1" s="1"/>
  <c r="AP1438" i="1"/>
  <c r="AP1437" i="1" s="1"/>
  <c r="AO1438" i="1"/>
  <c r="AO1437" i="1" s="1"/>
  <c r="AN1438" i="1"/>
  <c r="AN1437" i="1" s="1"/>
  <c r="AM1438" i="1"/>
  <c r="AM1437" i="1" s="1"/>
  <c r="AL1438" i="1"/>
  <c r="AL1437" i="1" s="1"/>
  <c r="AK1438" i="1"/>
  <c r="AK1437" i="1" s="1"/>
  <c r="AJ1438" i="1"/>
  <c r="AJ1437" i="1" s="1"/>
  <c r="AI1438" i="1"/>
  <c r="AG1438" i="1"/>
  <c r="AG1437" i="1" s="1"/>
  <c r="AF1438" i="1"/>
  <c r="AF1437" i="1" s="1"/>
  <c r="AE1438" i="1"/>
  <c r="AE1437" i="1" s="1"/>
  <c r="AD1438" i="1"/>
  <c r="AD1437" i="1" s="1"/>
  <c r="AC1438" i="1"/>
  <c r="AQ1435" i="1"/>
  <c r="AQ1434" i="1" s="1"/>
  <c r="AP1435" i="1"/>
  <c r="AP1434" i="1" s="1"/>
  <c r="AO1435" i="1"/>
  <c r="AO1434" i="1" s="1"/>
  <c r="AN1435" i="1"/>
  <c r="AN1434" i="1" s="1"/>
  <c r="AM1435" i="1"/>
  <c r="AM1434" i="1" s="1"/>
  <c r="AL1435" i="1"/>
  <c r="AL1434" i="1" s="1"/>
  <c r="AK1435" i="1"/>
  <c r="AK1434" i="1" s="1"/>
  <c r="AJ1435" i="1"/>
  <c r="AJ1434" i="1" s="1"/>
  <c r="AI1435" i="1"/>
  <c r="AG1435" i="1"/>
  <c r="AG1434" i="1" s="1"/>
  <c r="AF1435" i="1"/>
  <c r="AF1434" i="1" s="1"/>
  <c r="AE1435" i="1"/>
  <c r="AE1434" i="1" s="1"/>
  <c r="AD1435" i="1"/>
  <c r="AD1434" i="1" s="1"/>
  <c r="AC1435" i="1"/>
  <c r="AQ1430" i="1"/>
  <c r="AQ1422" i="1" s="1"/>
  <c r="AP1430" i="1"/>
  <c r="AP1422" i="1" s="1"/>
  <c r="AO1430" i="1"/>
  <c r="AO1422" i="1" s="1"/>
  <c r="AN1430" i="1"/>
  <c r="AN1422" i="1" s="1"/>
  <c r="AM1430" i="1"/>
  <c r="AM1422" i="1" s="1"/>
  <c r="AL1430" i="1"/>
  <c r="AL1422" i="1" s="1"/>
  <c r="AK1430" i="1"/>
  <c r="AK1422" i="1" s="1"/>
  <c r="AJ1430" i="1"/>
  <c r="AJ1422" i="1" s="1"/>
  <c r="AI1430" i="1"/>
  <c r="AG1430" i="1"/>
  <c r="AG1422" i="1" s="1"/>
  <c r="AF1430" i="1"/>
  <c r="AF1422" i="1" s="1"/>
  <c r="AE1430" i="1"/>
  <c r="AE1422" i="1" s="1"/>
  <c r="AD1430" i="1"/>
  <c r="AD1422" i="1" s="1"/>
  <c r="AC1430" i="1"/>
  <c r="AQ1420" i="1"/>
  <c r="AP1420" i="1"/>
  <c r="AO1420" i="1"/>
  <c r="AN1420" i="1"/>
  <c r="AM1420" i="1"/>
  <c r="AL1420" i="1"/>
  <c r="AK1420" i="1"/>
  <c r="AJ1420" i="1"/>
  <c r="AI1420" i="1"/>
  <c r="AG1420" i="1"/>
  <c r="AF1420" i="1"/>
  <c r="AE1420" i="1"/>
  <c r="AD1420" i="1"/>
  <c r="AC1420" i="1"/>
  <c r="AQ1414" i="1"/>
  <c r="AQ1412" i="1" s="1"/>
  <c r="AP1414" i="1"/>
  <c r="AP1412" i="1" s="1"/>
  <c r="AO1414" i="1"/>
  <c r="AO1412" i="1" s="1"/>
  <c r="AN1414" i="1"/>
  <c r="AN1412" i="1" s="1"/>
  <c r="AM1414" i="1"/>
  <c r="AM1412" i="1" s="1"/>
  <c r="AL1414" i="1"/>
  <c r="AL1412" i="1" s="1"/>
  <c r="AK1414" i="1"/>
  <c r="AK1412" i="1" s="1"/>
  <c r="AJ1414" i="1"/>
  <c r="AJ1412" i="1" s="1"/>
  <c r="AI1414" i="1"/>
  <c r="AG1414" i="1"/>
  <c r="AG1412" i="1" s="1"/>
  <c r="AF1414" i="1"/>
  <c r="AF1412" i="1" s="1"/>
  <c r="AE1414" i="1"/>
  <c r="AE1412" i="1" s="1"/>
  <c r="AD1414" i="1"/>
  <c r="AD1412" i="1" s="1"/>
  <c r="AC1414" i="1"/>
  <c r="AQ1397" i="1"/>
  <c r="AQ1396" i="1" s="1"/>
  <c r="AP1397" i="1"/>
  <c r="AP1396" i="1" s="1"/>
  <c r="AO1397" i="1"/>
  <c r="AO1396" i="1" s="1"/>
  <c r="AN1397" i="1"/>
  <c r="AN1396" i="1" s="1"/>
  <c r="AM1397" i="1"/>
  <c r="AM1396" i="1" s="1"/>
  <c r="AL1397" i="1"/>
  <c r="AL1396" i="1" s="1"/>
  <c r="AK1397" i="1"/>
  <c r="AK1396" i="1" s="1"/>
  <c r="AJ1397" i="1"/>
  <c r="AJ1396" i="1" s="1"/>
  <c r="AI1397" i="1"/>
  <c r="AG1397" i="1"/>
  <c r="AG1396" i="1" s="1"/>
  <c r="AF1397" i="1"/>
  <c r="AF1396" i="1" s="1"/>
  <c r="AE1397" i="1"/>
  <c r="AE1396" i="1" s="1"/>
  <c r="AD1397" i="1"/>
  <c r="AD1396" i="1" s="1"/>
  <c r="AC1397" i="1"/>
  <c r="AQ1394" i="1"/>
  <c r="AQ1393" i="1" s="1"/>
  <c r="AP1394" i="1"/>
  <c r="AP1393" i="1" s="1"/>
  <c r="AO1394" i="1"/>
  <c r="AO1393" i="1" s="1"/>
  <c r="AN1394" i="1"/>
  <c r="AN1393" i="1" s="1"/>
  <c r="AM1394" i="1"/>
  <c r="AM1393" i="1" s="1"/>
  <c r="AL1394" i="1"/>
  <c r="AL1393" i="1" s="1"/>
  <c r="AK1394" i="1"/>
  <c r="AK1393" i="1" s="1"/>
  <c r="AJ1394" i="1"/>
  <c r="AJ1393" i="1" s="1"/>
  <c r="AI1394" i="1"/>
  <c r="AG1394" i="1"/>
  <c r="AG1393" i="1" s="1"/>
  <c r="AF1394" i="1"/>
  <c r="AF1393" i="1" s="1"/>
  <c r="AE1394" i="1"/>
  <c r="AE1393" i="1" s="1"/>
  <c r="AD1394" i="1"/>
  <c r="AD1393" i="1" s="1"/>
  <c r="AC1394" i="1"/>
  <c r="AQ1389" i="1"/>
  <c r="AQ1381" i="1" s="1"/>
  <c r="AP1389" i="1"/>
  <c r="AP1381" i="1" s="1"/>
  <c r="AO1389" i="1"/>
  <c r="AO1381" i="1" s="1"/>
  <c r="AN1389" i="1"/>
  <c r="AN1381" i="1" s="1"/>
  <c r="AM1389" i="1"/>
  <c r="AM1381" i="1" s="1"/>
  <c r="AL1389" i="1"/>
  <c r="AL1381" i="1" s="1"/>
  <c r="AK1389" i="1"/>
  <c r="AK1381" i="1" s="1"/>
  <c r="AJ1389" i="1"/>
  <c r="AJ1381" i="1" s="1"/>
  <c r="AI1389" i="1"/>
  <c r="AG1389" i="1"/>
  <c r="AG1381" i="1" s="1"/>
  <c r="AF1389" i="1"/>
  <c r="AF1381" i="1" s="1"/>
  <c r="AE1389" i="1"/>
  <c r="AE1381" i="1" s="1"/>
  <c r="AD1389" i="1"/>
  <c r="AD1381" i="1" s="1"/>
  <c r="AC1389" i="1"/>
  <c r="AQ1379" i="1"/>
  <c r="AP1379" i="1"/>
  <c r="AO1379" i="1"/>
  <c r="AN1379" i="1"/>
  <c r="AM1379" i="1"/>
  <c r="AL1379" i="1"/>
  <c r="AK1379" i="1"/>
  <c r="AJ1379" i="1"/>
  <c r="AI1379" i="1"/>
  <c r="AG1379" i="1"/>
  <c r="AF1379" i="1"/>
  <c r="AE1379" i="1"/>
  <c r="AD1379" i="1"/>
  <c r="AC1379" i="1"/>
  <c r="AQ1373" i="1"/>
  <c r="AQ1371" i="1" s="1"/>
  <c r="AP1373" i="1"/>
  <c r="AP1371" i="1" s="1"/>
  <c r="AO1373" i="1"/>
  <c r="AO1371" i="1" s="1"/>
  <c r="AN1373" i="1"/>
  <c r="AN1371" i="1" s="1"/>
  <c r="AM1373" i="1"/>
  <c r="AM1371" i="1" s="1"/>
  <c r="AL1373" i="1"/>
  <c r="AL1371" i="1" s="1"/>
  <c r="AK1373" i="1"/>
  <c r="AK1371" i="1" s="1"/>
  <c r="AJ1373" i="1"/>
  <c r="AJ1371" i="1" s="1"/>
  <c r="AI1373" i="1"/>
  <c r="AG1373" i="1"/>
  <c r="AG1371" i="1" s="1"/>
  <c r="AF1373" i="1"/>
  <c r="AF1371" i="1" s="1"/>
  <c r="AE1373" i="1"/>
  <c r="AE1371" i="1" s="1"/>
  <c r="AD1373" i="1"/>
  <c r="AD1371" i="1" s="1"/>
  <c r="AC1373" i="1"/>
  <c r="AQ1356" i="1"/>
  <c r="AQ1355" i="1" s="1"/>
  <c r="AP1356" i="1"/>
  <c r="AP1355" i="1" s="1"/>
  <c r="AO1356" i="1"/>
  <c r="AO1355" i="1" s="1"/>
  <c r="AN1356" i="1"/>
  <c r="AN1355" i="1" s="1"/>
  <c r="AM1356" i="1"/>
  <c r="AM1355" i="1" s="1"/>
  <c r="AL1356" i="1"/>
  <c r="AL1355" i="1" s="1"/>
  <c r="AK1356" i="1"/>
  <c r="AK1355" i="1" s="1"/>
  <c r="AJ1356" i="1"/>
  <c r="AJ1355" i="1" s="1"/>
  <c r="AI1356" i="1"/>
  <c r="AG1356" i="1"/>
  <c r="AG1355" i="1" s="1"/>
  <c r="AF1356" i="1"/>
  <c r="AF1355" i="1" s="1"/>
  <c r="AE1356" i="1"/>
  <c r="AE1355" i="1" s="1"/>
  <c r="AD1356" i="1"/>
  <c r="AD1355" i="1" s="1"/>
  <c r="AC1356" i="1"/>
  <c r="AQ1353" i="1"/>
  <c r="AQ1352" i="1" s="1"/>
  <c r="AP1353" i="1"/>
  <c r="AP1352" i="1" s="1"/>
  <c r="AO1353" i="1"/>
  <c r="AO1352" i="1" s="1"/>
  <c r="AN1353" i="1"/>
  <c r="AN1352" i="1" s="1"/>
  <c r="AM1353" i="1"/>
  <c r="AM1352" i="1" s="1"/>
  <c r="AL1353" i="1"/>
  <c r="AL1352" i="1" s="1"/>
  <c r="AK1353" i="1"/>
  <c r="AK1352" i="1" s="1"/>
  <c r="AJ1353" i="1"/>
  <c r="AJ1352" i="1" s="1"/>
  <c r="AI1353" i="1"/>
  <c r="AG1353" i="1"/>
  <c r="AG1352" i="1" s="1"/>
  <c r="AF1353" i="1"/>
  <c r="AF1352" i="1" s="1"/>
  <c r="AE1353" i="1"/>
  <c r="AE1352" i="1" s="1"/>
  <c r="AD1353" i="1"/>
  <c r="AD1352" i="1" s="1"/>
  <c r="AC1353" i="1"/>
  <c r="AQ1348" i="1"/>
  <c r="AQ1339" i="1" s="1"/>
  <c r="AP1348" i="1"/>
  <c r="AP1339" i="1" s="1"/>
  <c r="AO1348" i="1"/>
  <c r="AO1339" i="1" s="1"/>
  <c r="AN1348" i="1"/>
  <c r="AN1339" i="1" s="1"/>
  <c r="AM1348" i="1"/>
  <c r="AM1339" i="1" s="1"/>
  <c r="AL1348" i="1"/>
  <c r="AL1339" i="1" s="1"/>
  <c r="AK1348" i="1"/>
  <c r="AK1339" i="1" s="1"/>
  <c r="AJ1348" i="1"/>
  <c r="AJ1339" i="1" s="1"/>
  <c r="AI1348" i="1"/>
  <c r="AG1348" i="1"/>
  <c r="AG1339" i="1" s="1"/>
  <c r="AF1348" i="1"/>
  <c r="AF1339" i="1" s="1"/>
  <c r="AE1348" i="1"/>
  <c r="AE1339" i="1" s="1"/>
  <c r="AD1348" i="1"/>
  <c r="AD1339" i="1" s="1"/>
  <c r="AC1348" i="1"/>
  <c r="AQ1337" i="1"/>
  <c r="AP1337" i="1"/>
  <c r="AO1337" i="1"/>
  <c r="AN1337" i="1"/>
  <c r="AM1337" i="1"/>
  <c r="AL1337" i="1"/>
  <c r="AK1337" i="1"/>
  <c r="AJ1337" i="1"/>
  <c r="AI1337" i="1"/>
  <c r="AG1337" i="1"/>
  <c r="AF1337" i="1"/>
  <c r="AE1337" i="1"/>
  <c r="AD1337" i="1"/>
  <c r="AC1337" i="1"/>
  <c r="AQ1331" i="1"/>
  <c r="AQ1329" i="1" s="1"/>
  <c r="AP1331" i="1"/>
  <c r="AP1329" i="1" s="1"/>
  <c r="AO1331" i="1"/>
  <c r="AO1329" i="1" s="1"/>
  <c r="AN1331" i="1"/>
  <c r="AN1329" i="1" s="1"/>
  <c r="AM1331" i="1"/>
  <c r="AM1329" i="1" s="1"/>
  <c r="AL1331" i="1"/>
  <c r="AL1329" i="1" s="1"/>
  <c r="AK1331" i="1"/>
  <c r="AK1329" i="1" s="1"/>
  <c r="AJ1331" i="1"/>
  <c r="AJ1329" i="1" s="1"/>
  <c r="AI1331" i="1"/>
  <c r="AG1331" i="1"/>
  <c r="AG1329" i="1" s="1"/>
  <c r="AF1331" i="1"/>
  <c r="AF1329" i="1" s="1"/>
  <c r="AE1331" i="1"/>
  <c r="AE1329" i="1" s="1"/>
  <c r="AD1331" i="1"/>
  <c r="AD1329" i="1" s="1"/>
  <c r="AC1331" i="1"/>
  <c r="AQ1314" i="1"/>
  <c r="AQ1313" i="1" s="1"/>
  <c r="AP1314" i="1"/>
  <c r="AP1313" i="1" s="1"/>
  <c r="AO1314" i="1"/>
  <c r="AO1313" i="1" s="1"/>
  <c r="AN1314" i="1"/>
  <c r="AN1313" i="1" s="1"/>
  <c r="AM1314" i="1"/>
  <c r="AM1313" i="1" s="1"/>
  <c r="AL1314" i="1"/>
  <c r="AL1313" i="1" s="1"/>
  <c r="AK1314" i="1"/>
  <c r="AK1313" i="1" s="1"/>
  <c r="AJ1314" i="1"/>
  <c r="AJ1313" i="1" s="1"/>
  <c r="AI1314" i="1"/>
  <c r="AG1314" i="1"/>
  <c r="AG1313" i="1" s="1"/>
  <c r="AF1314" i="1"/>
  <c r="AF1313" i="1" s="1"/>
  <c r="AE1314" i="1"/>
  <c r="AE1313" i="1" s="1"/>
  <c r="AD1314" i="1"/>
  <c r="AD1313" i="1" s="1"/>
  <c r="AC1314" i="1"/>
  <c r="AQ1311" i="1"/>
  <c r="AQ1310" i="1" s="1"/>
  <c r="AP1311" i="1"/>
  <c r="AP1310" i="1" s="1"/>
  <c r="AO1311" i="1"/>
  <c r="AO1310" i="1" s="1"/>
  <c r="AN1311" i="1"/>
  <c r="AN1310" i="1" s="1"/>
  <c r="AM1311" i="1"/>
  <c r="AM1310" i="1" s="1"/>
  <c r="AL1311" i="1"/>
  <c r="AL1310" i="1" s="1"/>
  <c r="AK1311" i="1"/>
  <c r="AK1310" i="1" s="1"/>
  <c r="AJ1311" i="1"/>
  <c r="AJ1310" i="1" s="1"/>
  <c r="AI1311" i="1"/>
  <c r="AG1311" i="1"/>
  <c r="AG1310" i="1" s="1"/>
  <c r="AF1311" i="1"/>
  <c r="AF1310" i="1" s="1"/>
  <c r="AE1311" i="1"/>
  <c r="AE1310" i="1" s="1"/>
  <c r="AD1311" i="1"/>
  <c r="AD1310" i="1" s="1"/>
  <c r="AC1311" i="1"/>
  <c r="AQ1306" i="1"/>
  <c r="AQ1297" i="1" s="1"/>
  <c r="AP1306" i="1"/>
  <c r="AP1297" i="1" s="1"/>
  <c r="AO1306" i="1"/>
  <c r="AO1297" i="1" s="1"/>
  <c r="AN1306" i="1"/>
  <c r="AN1297" i="1" s="1"/>
  <c r="AM1306" i="1"/>
  <c r="AM1297" i="1" s="1"/>
  <c r="AL1306" i="1"/>
  <c r="AL1297" i="1" s="1"/>
  <c r="AK1306" i="1"/>
  <c r="AK1297" i="1" s="1"/>
  <c r="AJ1306" i="1"/>
  <c r="AJ1297" i="1" s="1"/>
  <c r="AI1306" i="1"/>
  <c r="AG1306" i="1"/>
  <c r="AG1297" i="1" s="1"/>
  <c r="AF1306" i="1"/>
  <c r="AF1297" i="1" s="1"/>
  <c r="AE1306" i="1"/>
  <c r="AE1297" i="1" s="1"/>
  <c r="AD1306" i="1"/>
  <c r="AD1297" i="1" s="1"/>
  <c r="AC1306" i="1"/>
  <c r="AQ1295" i="1"/>
  <c r="AP1295" i="1"/>
  <c r="AO1295" i="1"/>
  <c r="AN1295" i="1"/>
  <c r="AM1295" i="1"/>
  <c r="AL1295" i="1"/>
  <c r="AK1295" i="1"/>
  <c r="AJ1295" i="1"/>
  <c r="AI1295" i="1"/>
  <c r="AG1295" i="1"/>
  <c r="AF1295" i="1"/>
  <c r="AE1295" i="1"/>
  <c r="AD1295" i="1"/>
  <c r="AC1295" i="1"/>
  <c r="AQ1289" i="1"/>
  <c r="AQ1287" i="1" s="1"/>
  <c r="AP1289" i="1"/>
  <c r="AP1287" i="1" s="1"/>
  <c r="AO1289" i="1"/>
  <c r="AO1287" i="1" s="1"/>
  <c r="AN1289" i="1"/>
  <c r="AN1287" i="1" s="1"/>
  <c r="AM1289" i="1"/>
  <c r="AM1287" i="1" s="1"/>
  <c r="AL1289" i="1"/>
  <c r="AL1287" i="1" s="1"/>
  <c r="AK1289" i="1"/>
  <c r="AK1287" i="1" s="1"/>
  <c r="AJ1289" i="1"/>
  <c r="AJ1287" i="1" s="1"/>
  <c r="AI1289" i="1"/>
  <c r="AG1289" i="1"/>
  <c r="AG1287" i="1" s="1"/>
  <c r="AF1289" i="1"/>
  <c r="AF1287" i="1" s="1"/>
  <c r="AE1289" i="1"/>
  <c r="AE1287" i="1" s="1"/>
  <c r="AD1289" i="1"/>
  <c r="AD1287" i="1" s="1"/>
  <c r="AC1289" i="1"/>
  <c r="AQ1272" i="1"/>
  <c r="AQ1271" i="1" s="1"/>
  <c r="AP1272" i="1"/>
  <c r="AP1271" i="1" s="1"/>
  <c r="AO1272" i="1"/>
  <c r="AO1271" i="1" s="1"/>
  <c r="AN1272" i="1"/>
  <c r="AN1271" i="1" s="1"/>
  <c r="AM1272" i="1"/>
  <c r="AM1271" i="1" s="1"/>
  <c r="AL1272" i="1"/>
  <c r="AL1271" i="1" s="1"/>
  <c r="AK1272" i="1"/>
  <c r="AK1271" i="1" s="1"/>
  <c r="AJ1272" i="1"/>
  <c r="AJ1271" i="1" s="1"/>
  <c r="AI1272" i="1"/>
  <c r="AG1272" i="1"/>
  <c r="AG1271" i="1" s="1"/>
  <c r="AF1272" i="1"/>
  <c r="AF1271" i="1" s="1"/>
  <c r="AE1272" i="1"/>
  <c r="AE1271" i="1" s="1"/>
  <c r="AD1272" i="1"/>
  <c r="AD1271" i="1" s="1"/>
  <c r="AC1272" i="1"/>
  <c r="AQ1269" i="1"/>
  <c r="AQ1268" i="1" s="1"/>
  <c r="AP1269" i="1"/>
  <c r="AP1268" i="1" s="1"/>
  <c r="AO1269" i="1"/>
  <c r="AO1268" i="1" s="1"/>
  <c r="AN1269" i="1"/>
  <c r="AN1268" i="1" s="1"/>
  <c r="AM1269" i="1"/>
  <c r="AM1268" i="1" s="1"/>
  <c r="AL1269" i="1"/>
  <c r="AL1268" i="1" s="1"/>
  <c r="AK1269" i="1"/>
  <c r="AK1268" i="1" s="1"/>
  <c r="AJ1269" i="1"/>
  <c r="AJ1268" i="1" s="1"/>
  <c r="AI1269" i="1"/>
  <c r="AG1269" i="1"/>
  <c r="AG1268" i="1" s="1"/>
  <c r="AF1269" i="1"/>
  <c r="AF1268" i="1" s="1"/>
  <c r="AE1269" i="1"/>
  <c r="AE1268" i="1" s="1"/>
  <c r="AD1269" i="1"/>
  <c r="AD1268" i="1" s="1"/>
  <c r="AC1269" i="1"/>
  <c r="AQ1264" i="1"/>
  <c r="AQ1256" i="1" s="1"/>
  <c r="AP1264" i="1"/>
  <c r="AP1256" i="1" s="1"/>
  <c r="AO1264" i="1"/>
  <c r="AO1256" i="1" s="1"/>
  <c r="AN1264" i="1"/>
  <c r="AN1256" i="1" s="1"/>
  <c r="AM1264" i="1"/>
  <c r="AM1256" i="1" s="1"/>
  <c r="AL1264" i="1"/>
  <c r="AL1256" i="1" s="1"/>
  <c r="AK1264" i="1"/>
  <c r="AK1256" i="1" s="1"/>
  <c r="AJ1264" i="1"/>
  <c r="AJ1256" i="1" s="1"/>
  <c r="AI1264" i="1"/>
  <c r="AG1264" i="1"/>
  <c r="AG1256" i="1" s="1"/>
  <c r="AF1264" i="1"/>
  <c r="AF1256" i="1" s="1"/>
  <c r="AE1264" i="1"/>
  <c r="AE1256" i="1" s="1"/>
  <c r="AD1264" i="1"/>
  <c r="AD1256" i="1" s="1"/>
  <c r="AC1264" i="1"/>
  <c r="AQ1254" i="1"/>
  <c r="AP1254" i="1"/>
  <c r="AO1254" i="1"/>
  <c r="AN1254" i="1"/>
  <c r="AM1254" i="1"/>
  <c r="AL1254" i="1"/>
  <c r="AK1254" i="1"/>
  <c r="AJ1254" i="1"/>
  <c r="AI1254" i="1"/>
  <c r="AG1254" i="1"/>
  <c r="AF1254" i="1"/>
  <c r="AE1254" i="1"/>
  <c r="AD1254" i="1"/>
  <c r="AC1254" i="1"/>
  <c r="AQ1248" i="1"/>
  <c r="AQ1246" i="1" s="1"/>
  <c r="AP1248" i="1"/>
  <c r="AP1246" i="1" s="1"/>
  <c r="AO1248" i="1"/>
  <c r="AO1246" i="1" s="1"/>
  <c r="AN1248" i="1"/>
  <c r="AN1246" i="1" s="1"/>
  <c r="AM1248" i="1"/>
  <c r="AM1246" i="1" s="1"/>
  <c r="AL1248" i="1"/>
  <c r="AL1246" i="1" s="1"/>
  <c r="AK1248" i="1"/>
  <c r="AK1246" i="1" s="1"/>
  <c r="AJ1248" i="1"/>
  <c r="AJ1246" i="1" s="1"/>
  <c r="AI1248" i="1"/>
  <c r="AG1248" i="1"/>
  <c r="AG1246" i="1" s="1"/>
  <c r="AF1248" i="1"/>
  <c r="AF1246" i="1" s="1"/>
  <c r="AE1248" i="1"/>
  <c r="AE1246" i="1" s="1"/>
  <c r="AD1248" i="1"/>
  <c r="AD1246" i="1" s="1"/>
  <c r="AC1248" i="1"/>
  <c r="AQ1231" i="1"/>
  <c r="AQ1230" i="1" s="1"/>
  <c r="AP1231" i="1"/>
  <c r="AP1230" i="1" s="1"/>
  <c r="AO1231" i="1"/>
  <c r="AO1230" i="1" s="1"/>
  <c r="AN1231" i="1"/>
  <c r="AN1230" i="1" s="1"/>
  <c r="AM1231" i="1"/>
  <c r="AM1230" i="1" s="1"/>
  <c r="AL1231" i="1"/>
  <c r="AL1230" i="1" s="1"/>
  <c r="AK1231" i="1"/>
  <c r="AK1230" i="1" s="1"/>
  <c r="AJ1231" i="1"/>
  <c r="AJ1230" i="1" s="1"/>
  <c r="AI1231" i="1"/>
  <c r="AG1231" i="1"/>
  <c r="AG1230" i="1" s="1"/>
  <c r="AF1231" i="1"/>
  <c r="AF1230" i="1" s="1"/>
  <c r="AE1231" i="1"/>
  <c r="AE1230" i="1" s="1"/>
  <c r="AD1231" i="1"/>
  <c r="AD1230" i="1" s="1"/>
  <c r="AC1231" i="1"/>
  <c r="AQ1228" i="1"/>
  <c r="AQ1227" i="1" s="1"/>
  <c r="AP1228" i="1"/>
  <c r="AP1227" i="1" s="1"/>
  <c r="AO1228" i="1"/>
  <c r="AO1227" i="1" s="1"/>
  <c r="AN1228" i="1"/>
  <c r="AN1227" i="1" s="1"/>
  <c r="AM1228" i="1"/>
  <c r="AM1227" i="1" s="1"/>
  <c r="AL1228" i="1"/>
  <c r="AL1227" i="1" s="1"/>
  <c r="AK1228" i="1"/>
  <c r="AK1227" i="1" s="1"/>
  <c r="AJ1228" i="1"/>
  <c r="AJ1227" i="1" s="1"/>
  <c r="AI1228" i="1"/>
  <c r="AG1228" i="1"/>
  <c r="AG1227" i="1" s="1"/>
  <c r="AF1228" i="1"/>
  <c r="AF1227" i="1" s="1"/>
  <c r="AE1228" i="1"/>
  <c r="AE1227" i="1" s="1"/>
  <c r="AD1228" i="1"/>
  <c r="AD1227" i="1" s="1"/>
  <c r="AC1228" i="1"/>
  <c r="AQ1223" i="1"/>
  <c r="AQ1215" i="1" s="1"/>
  <c r="AP1223" i="1"/>
  <c r="AP1215" i="1" s="1"/>
  <c r="AO1223" i="1"/>
  <c r="AO1215" i="1" s="1"/>
  <c r="AN1223" i="1"/>
  <c r="AN1215" i="1" s="1"/>
  <c r="AM1223" i="1"/>
  <c r="AM1215" i="1" s="1"/>
  <c r="AL1223" i="1"/>
  <c r="AL1215" i="1" s="1"/>
  <c r="AK1223" i="1"/>
  <c r="AK1215" i="1" s="1"/>
  <c r="AJ1223" i="1"/>
  <c r="AJ1215" i="1" s="1"/>
  <c r="AI1223" i="1"/>
  <c r="AG1223" i="1"/>
  <c r="AG1215" i="1" s="1"/>
  <c r="AF1223" i="1"/>
  <c r="AF1215" i="1" s="1"/>
  <c r="AE1223" i="1"/>
  <c r="AE1215" i="1" s="1"/>
  <c r="AD1223" i="1"/>
  <c r="AD1215" i="1" s="1"/>
  <c r="AC1223" i="1"/>
  <c r="AQ1213" i="1"/>
  <c r="AP1213" i="1"/>
  <c r="AO1213" i="1"/>
  <c r="AN1213" i="1"/>
  <c r="AM1213" i="1"/>
  <c r="AL1213" i="1"/>
  <c r="AK1213" i="1"/>
  <c r="AJ1213" i="1"/>
  <c r="AI1213" i="1"/>
  <c r="AG1213" i="1"/>
  <c r="AF1213" i="1"/>
  <c r="AE1213" i="1"/>
  <c r="AD1213" i="1"/>
  <c r="AC1213" i="1"/>
  <c r="AQ1207" i="1"/>
  <c r="AQ1205" i="1" s="1"/>
  <c r="AP1207" i="1"/>
  <c r="AP1205" i="1" s="1"/>
  <c r="AO1207" i="1"/>
  <c r="AO1205" i="1" s="1"/>
  <c r="AN1207" i="1"/>
  <c r="AN1205" i="1" s="1"/>
  <c r="AM1207" i="1"/>
  <c r="AM1205" i="1" s="1"/>
  <c r="AL1207" i="1"/>
  <c r="AL1205" i="1" s="1"/>
  <c r="AK1207" i="1"/>
  <c r="AK1205" i="1" s="1"/>
  <c r="AJ1207" i="1"/>
  <c r="AJ1205" i="1" s="1"/>
  <c r="AI1207" i="1"/>
  <c r="AG1207" i="1"/>
  <c r="AG1205" i="1" s="1"/>
  <c r="AF1207" i="1"/>
  <c r="AF1205" i="1" s="1"/>
  <c r="AE1207" i="1"/>
  <c r="AE1205" i="1" s="1"/>
  <c r="AD1207" i="1"/>
  <c r="AD1205" i="1" s="1"/>
  <c r="AC1207" i="1"/>
  <c r="AQ1190" i="1"/>
  <c r="AQ1189" i="1" s="1"/>
  <c r="AP1190" i="1"/>
  <c r="AP1189" i="1" s="1"/>
  <c r="AO1190" i="1"/>
  <c r="AO1189" i="1" s="1"/>
  <c r="AN1190" i="1"/>
  <c r="AN1189" i="1" s="1"/>
  <c r="AM1190" i="1"/>
  <c r="AM1189" i="1" s="1"/>
  <c r="AL1190" i="1"/>
  <c r="AL1189" i="1" s="1"/>
  <c r="AK1190" i="1"/>
  <c r="AK1189" i="1" s="1"/>
  <c r="AJ1190" i="1"/>
  <c r="AJ1189" i="1" s="1"/>
  <c r="AI1190" i="1"/>
  <c r="AG1190" i="1"/>
  <c r="AG1189" i="1" s="1"/>
  <c r="AF1190" i="1"/>
  <c r="AF1189" i="1" s="1"/>
  <c r="AE1190" i="1"/>
  <c r="AE1189" i="1" s="1"/>
  <c r="AD1190" i="1"/>
  <c r="AD1189" i="1" s="1"/>
  <c r="AC1190" i="1"/>
  <c r="AQ1187" i="1"/>
  <c r="AQ1186" i="1" s="1"/>
  <c r="AP1187" i="1"/>
  <c r="AP1186" i="1" s="1"/>
  <c r="AO1187" i="1"/>
  <c r="AO1186" i="1" s="1"/>
  <c r="AN1187" i="1"/>
  <c r="AN1186" i="1" s="1"/>
  <c r="AM1187" i="1"/>
  <c r="AM1186" i="1" s="1"/>
  <c r="AL1187" i="1"/>
  <c r="AL1186" i="1" s="1"/>
  <c r="AK1187" i="1"/>
  <c r="AK1186" i="1" s="1"/>
  <c r="AJ1187" i="1"/>
  <c r="AJ1186" i="1" s="1"/>
  <c r="AI1187" i="1"/>
  <c r="AG1187" i="1"/>
  <c r="AG1186" i="1" s="1"/>
  <c r="AF1187" i="1"/>
  <c r="AF1186" i="1" s="1"/>
  <c r="AE1187" i="1"/>
  <c r="AE1186" i="1" s="1"/>
  <c r="AD1187" i="1"/>
  <c r="AD1186" i="1" s="1"/>
  <c r="AC1187" i="1"/>
  <c r="AQ1182" i="1"/>
  <c r="AQ1173" i="1" s="1"/>
  <c r="AP1182" i="1"/>
  <c r="AP1173" i="1" s="1"/>
  <c r="AO1182" i="1"/>
  <c r="AO1173" i="1" s="1"/>
  <c r="AN1182" i="1"/>
  <c r="AN1173" i="1" s="1"/>
  <c r="AM1182" i="1"/>
  <c r="AM1173" i="1" s="1"/>
  <c r="AL1182" i="1"/>
  <c r="AL1173" i="1" s="1"/>
  <c r="AK1182" i="1"/>
  <c r="AK1173" i="1" s="1"/>
  <c r="AJ1182" i="1"/>
  <c r="AJ1173" i="1" s="1"/>
  <c r="AI1182" i="1"/>
  <c r="AG1182" i="1"/>
  <c r="AG1173" i="1" s="1"/>
  <c r="AF1182" i="1"/>
  <c r="AF1173" i="1" s="1"/>
  <c r="AE1182" i="1"/>
  <c r="AE1173" i="1" s="1"/>
  <c r="AD1182" i="1"/>
  <c r="AD1173" i="1" s="1"/>
  <c r="AC1182" i="1"/>
  <c r="AQ1171" i="1"/>
  <c r="AP1171" i="1"/>
  <c r="AO1171" i="1"/>
  <c r="AN1171" i="1"/>
  <c r="AM1171" i="1"/>
  <c r="AL1171" i="1"/>
  <c r="AK1171" i="1"/>
  <c r="AJ1171" i="1"/>
  <c r="AI1171" i="1"/>
  <c r="AG1171" i="1"/>
  <c r="AF1171" i="1"/>
  <c r="AE1171" i="1"/>
  <c r="AD1171" i="1"/>
  <c r="AC1171" i="1"/>
  <c r="AQ1165" i="1"/>
  <c r="AQ1163" i="1" s="1"/>
  <c r="AP1165" i="1"/>
  <c r="AP1163" i="1" s="1"/>
  <c r="AO1165" i="1"/>
  <c r="AO1163" i="1" s="1"/>
  <c r="AN1165" i="1"/>
  <c r="AN1163" i="1" s="1"/>
  <c r="AM1165" i="1"/>
  <c r="AM1163" i="1" s="1"/>
  <c r="AL1165" i="1"/>
  <c r="AL1163" i="1" s="1"/>
  <c r="AK1165" i="1"/>
  <c r="AK1163" i="1" s="1"/>
  <c r="AJ1165" i="1"/>
  <c r="AJ1163" i="1" s="1"/>
  <c r="AI1165" i="1"/>
  <c r="AG1165" i="1"/>
  <c r="AG1163" i="1" s="1"/>
  <c r="AF1165" i="1"/>
  <c r="AF1163" i="1" s="1"/>
  <c r="AE1165" i="1"/>
  <c r="AE1163" i="1" s="1"/>
  <c r="AD1165" i="1"/>
  <c r="AD1163" i="1" s="1"/>
  <c r="AC1165" i="1"/>
  <c r="AQ1148" i="1"/>
  <c r="AQ1147" i="1" s="1"/>
  <c r="AP1148" i="1"/>
  <c r="AP1147" i="1" s="1"/>
  <c r="AO1148" i="1"/>
  <c r="AO1147" i="1" s="1"/>
  <c r="AN1148" i="1"/>
  <c r="AN1147" i="1" s="1"/>
  <c r="AM1148" i="1"/>
  <c r="AM1147" i="1" s="1"/>
  <c r="AL1148" i="1"/>
  <c r="AL1147" i="1" s="1"/>
  <c r="AK1148" i="1"/>
  <c r="AK1147" i="1" s="1"/>
  <c r="AJ1148" i="1"/>
  <c r="AJ1147" i="1" s="1"/>
  <c r="AI1148" i="1"/>
  <c r="AG1148" i="1"/>
  <c r="AG1147" i="1" s="1"/>
  <c r="AF1148" i="1"/>
  <c r="AF1147" i="1" s="1"/>
  <c r="AE1148" i="1"/>
  <c r="AE1147" i="1" s="1"/>
  <c r="AD1148" i="1"/>
  <c r="AD1147" i="1" s="1"/>
  <c r="AC1148" i="1"/>
  <c r="AQ1145" i="1"/>
  <c r="AQ1144" i="1" s="1"/>
  <c r="AP1145" i="1"/>
  <c r="AP1144" i="1" s="1"/>
  <c r="AO1145" i="1"/>
  <c r="AO1144" i="1" s="1"/>
  <c r="AN1145" i="1"/>
  <c r="AN1144" i="1" s="1"/>
  <c r="AM1145" i="1"/>
  <c r="AM1144" i="1" s="1"/>
  <c r="AL1145" i="1"/>
  <c r="AL1144" i="1" s="1"/>
  <c r="AK1145" i="1"/>
  <c r="AK1144" i="1" s="1"/>
  <c r="AJ1145" i="1"/>
  <c r="AJ1144" i="1" s="1"/>
  <c r="AI1145" i="1"/>
  <c r="AG1145" i="1"/>
  <c r="AG1144" i="1" s="1"/>
  <c r="AF1145" i="1"/>
  <c r="AF1144" i="1" s="1"/>
  <c r="AE1145" i="1"/>
  <c r="AE1144" i="1" s="1"/>
  <c r="AD1145" i="1"/>
  <c r="AD1144" i="1" s="1"/>
  <c r="AC1145" i="1"/>
  <c r="AQ1140" i="1"/>
  <c r="AQ1132" i="1" s="1"/>
  <c r="AP1140" i="1"/>
  <c r="AP1132" i="1" s="1"/>
  <c r="AO1140" i="1"/>
  <c r="AO1132" i="1" s="1"/>
  <c r="AN1140" i="1"/>
  <c r="AN1132" i="1" s="1"/>
  <c r="AM1140" i="1"/>
  <c r="AM1132" i="1" s="1"/>
  <c r="AL1140" i="1"/>
  <c r="AL1132" i="1" s="1"/>
  <c r="AK1140" i="1"/>
  <c r="AK1132" i="1" s="1"/>
  <c r="AJ1140" i="1"/>
  <c r="AJ1132" i="1" s="1"/>
  <c r="AI1140" i="1"/>
  <c r="AG1140" i="1"/>
  <c r="AG1132" i="1" s="1"/>
  <c r="AF1140" i="1"/>
  <c r="AF1132" i="1" s="1"/>
  <c r="AE1140" i="1"/>
  <c r="AE1132" i="1" s="1"/>
  <c r="AD1140" i="1"/>
  <c r="AD1132" i="1" s="1"/>
  <c r="AC1140" i="1"/>
  <c r="AQ1130" i="1"/>
  <c r="AP1130" i="1"/>
  <c r="AO1130" i="1"/>
  <c r="AN1130" i="1"/>
  <c r="AM1130" i="1"/>
  <c r="AL1130" i="1"/>
  <c r="AK1130" i="1"/>
  <c r="AJ1130" i="1"/>
  <c r="AI1130" i="1"/>
  <c r="AG1130" i="1"/>
  <c r="AF1130" i="1"/>
  <c r="AE1130" i="1"/>
  <c r="AD1130" i="1"/>
  <c r="AC1130" i="1"/>
  <c r="AQ1124" i="1"/>
  <c r="AQ1122" i="1" s="1"/>
  <c r="AP1124" i="1"/>
  <c r="AP1122" i="1" s="1"/>
  <c r="AO1124" i="1"/>
  <c r="AO1122" i="1" s="1"/>
  <c r="AN1124" i="1"/>
  <c r="AN1122" i="1" s="1"/>
  <c r="AM1124" i="1"/>
  <c r="AM1122" i="1" s="1"/>
  <c r="AL1124" i="1"/>
  <c r="AL1122" i="1" s="1"/>
  <c r="AK1124" i="1"/>
  <c r="AK1122" i="1" s="1"/>
  <c r="AJ1124" i="1"/>
  <c r="AJ1122" i="1" s="1"/>
  <c r="AI1124" i="1"/>
  <c r="AG1124" i="1"/>
  <c r="AG1122" i="1" s="1"/>
  <c r="AF1124" i="1"/>
  <c r="AF1122" i="1" s="1"/>
  <c r="AE1124" i="1"/>
  <c r="AE1122" i="1" s="1"/>
  <c r="AD1124" i="1"/>
  <c r="AD1122" i="1" s="1"/>
  <c r="AC1124" i="1"/>
  <c r="AQ1107" i="1"/>
  <c r="AQ1106" i="1" s="1"/>
  <c r="AP1107" i="1"/>
  <c r="AP1106" i="1" s="1"/>
  <c r="AO1107" i="1"/>
  <c r="AO1106" i="1" s="1"/>
  <c r="AN1107" i="1"/>
  <c r="AN1106" i="1" s="1"/>
  <c r="AM1107" i="1"/>
  <c r="AM1106" i="1" s="1"/>
  <c r="AL1107" i="1"/>
  <c r="AL1106" i="1" s="1"/>
  <c r="AK1107" i="1"/>
  <c r="AK1106" i="1" s="1"/>
  <c r="AJ1107" i="1"/>
  <c r="AJ1106" i="1" s="1"/>
  <c r="AI1107" i="1"/>
  <c r="AG1107" i="1"/>
  <c r="AG1106" i="1" s="1"/>
  <c r="AF1107" i="1"/>
  <c r="AF1106" i="1" s="1"/>
  <c r="AE1107" i="1"/>
  <c r="AE1106" i="1" s="1"/>
  <c r="AD1107" i="1"/>
  <c r="AD1106" i="1" s="1"/>
  <c r="AC1107" i="1"/>
  <c r="AQ1104" i="1"/>
  <c r="AQ1103" i="1" s="1"/>
  <c r="AP1104" i="1"/>
  <c r="AP1103" i="1" s="1"/>
  <c r="AO1104" i="1"/>
  <c r="AO1103" i="1" s="1"/>
  <c r="AN1104" i="1"/>
  <c r="AN1103" i="1" s="1"/>
  <c r="AM1104" i="1"/>
  <c r="AM1103" i="1" s="1"/>
  <c r="AL1104" i="1"/>
  <c r="AL1103" i="1" s="1"/>
  <c r="AK1104" i="1"/>
  <c r="AK1103" i="1" s="1"/>
  <c r="AJ1104" i="1"/>
  <c r="AJ1103" i="1" s="1"/>
  <c r="AI1104" i="1"/>
  <c r="AG1104" i="1"/>
  <c r="AG1103" i="1" s="1"/>
  <c r="AF1104" i="1"/>
  <c r="AF1103" i="1" s="1"/>
  <c r="AE1104" i="1"/>
  <c r="AE1103" i="1" s="1"/>
  <c r="AD1104" i="1"/>
  <c r="AD1103" i="1" s="1"/>
  <c r="AC1104" i="1"/>
  <c r="AQ1099" i="1"/>
  <c r="AQ1090" i="1" s="1"/>
  <c r="AP1099" i="1"/>
  <c r="AP1090" i="1" s="1"/>
  <c r="AO1099" i="1"/>
  <c r="AO1090" i="1" s="1"/>
  <c r="AN1099" i="1"/>
  <c r="AN1090" i="1" s="1"/>
  <c r="AM1099" i="1"/>
  <c r="AM1090" i="1" s="1"/>
  <c r="AL1099" i="1"/>
  <c r="AL1090" i="1" s="1"/>
  <c r="AK1099" i="1"/>
  <c r="AK1090" i="1" s="1"/>
  <c r="AJ1099" i="1"/>
  <c r="AJ1090" i="1" s="1"/>
  <c r="AI1099" i="1"/>
  <c r="AG1099" i="1"/>
  <c r="AG1090" i="1" s="1"/>
  <c r="AF1099" i="1"/>
  <c r="AF1090" i="1" s="1"/>
  <c r="AE1099" i="1"/>
  <c r="AE1090" i="1" s="1"/>
  <c r="AD1099" i="1"/>
  <c r="AD1090" i="1" s="1"/>
  <c r="AC1099" i="1"/>
  <c r="AQ1088" i="1"/>
  <c r="AP1088" i="1"/>
  <c r="AO1088" i="1"/>
  <c r="AN1088" i="1"/>
  <c r="AM1088" i="1"/>
  <c r="AL1088" i="1"/>
  <c r="AK1088" i="1"/>
  <c r="AJ1088" i="1"/>
  <c r="AI1088" i="1"/>
  <c r="AG1088" i="1"/>
  <c r="AF1088" i="1"/>
  <c r="AE1088" i="1"/>
  <c r="AD1088" i="1"/>
  <c r="AC1088" i="1"/>
  <c r="AQ1082" i="1"/>
  <c r="AQ1080" i="1" s="1"/>
  <c r="AP1082" i="1"/>
  <c r="AP1080" i="1" s="1"/>
  <c r="AO1082" i="1"/>
  <c r="AO1080" i="1" s="1"/>
  <c r="AN1082" i="1"/>
  <c r="AN1080" i="1" s="1"/>
  <c r="AM1082" i="1"/>
  <c r="AM1080" i="1" s="1"/>
  <c r="AL1082" i="1"/>
  <c r="AL1080" i="1" s="1"/>
  <c r="AK1082" i="1"/>
  <c r="AK1080" i="1" s="1"/>
  <c r="AJ1082" i="1"/>
  <c r="AJ1080" i="1" s="1"/>
  <c r="AI1082" i="1"/>
  <c r="AG1082" i="1"/>
  <c r="AG1080" i="1" s="1"/>
  <c r="AF1082" i="1"/>
  <c r="AF1080" i="1" s="1"/>
  <c r="AE1082" i="1"/>
  <c r="AE1080" i="1" s="1"/>
  <c r="AD1082" i="1"/>
  <c r="AD1080" i="1" s="1"/>
  <c r="AC1082" i="1"/>
  <c r="AQ1065" i="1"/>
  <c r="AQ1064" i="1" s="1"/>
  <c r="AP1065" i="1"/>
  <c r="AP1064" i="1" s="1"/>
  <c r="AO1065" i="1"/>
  <c r="AO1064" i="1" s="1"/>
  <c r="AN1065" i="1"/>
  <c r="AN1064" i="1" s="1"/>
  <c r="AM1065" i="1"/>
  <c r="AM1064" i="1" s="1"/>
  <c r="AL1065" i="1"/>
  <c r="AL1064" i="1" s="1"/>
  <c r="AK1065" i="1"/>
  <c r="AK1064" i="1" s="1"/>
  <c r="AJ1065" i="1"/>
  <c r="AJ1064" i="1" s="1"/>
  <c r="AI1065" i="1"/>
  <c r="AG1065" i="1"/>
  <c r="AG1064" i="1" s="1"/>
  <c r="AF1065" i="1"/>
  <c r="AF1064" i="1" s="1"/>
  <c r="AE1065" i="1"/>
  <c r="AE1064" i="1" s="1"/>
  <c r="AD1065" i="1"/>
  <c r="AD1064" i="1" s="1"/>
  <c r="AC1065" i="1"/>
  <c r="AQ1062" i="1"/>
  <c r="AQ1061" i="1" s="1"/>
  <c r="AP1062" i="1"/>
  <c r="AP1061" i="1" s="1"/>
  <c r="AO1062" i="1"/>
  <c r="AO1061" i="1" s="1"/>
  <c r="AN1062" i="1"/>
  <c r="AN1061" i="1" s="1"/>
  <c r="AM1062" i="1"/>
  <c r="AM1061" i="1" s="1"/>
  <c r="AL1062" i="1"/>
  <c r="AL1061" i="1" s="1"/>
  <c r="AK1062" i="1"/>
  <c r="AK1061" i="1" s="1"/>
  <c r="AJ1062" i="1"/>
  <c r="AJ1061" i="1" s="1"/>
  <c r="AI1062" i="1"/>
  <c r="AG1062" i="1"/>
  <c r="AG1061" i="1" s="1"/>
  <c r="AF1062" i="1"/>
  <c r="AF1061" i="1" s="1"/>
  <c r="AE1062" i="1"/>
  <c r="AE1061" i="1" s="1"/>
  <c r="AD1062" i="1"/>
  <c r="AD1061" i="1" s="1"/>
  <c r="AC1062" i="1"/>
  <c r="AQ1057" i="1"/>
  <c r="AQ1049" i="1" s="1"/>
  <c r="AP1057" i="1"/>
  <c r="AP1049" i="1" s="1"/>
  <c r="AO1057" i="1"/>
  <c r="AO1049" i="1" s="1"/>
  <c r="AN1057" i="1"/>
  <c r="AN1049" i="1" s="1"/>
  <c r="AM1057" i="1"/>
  <c r="AM1049" i="1" s="1"/>
  <c r="AL1057" i="1"/>
  <c r="AL1049" i="1" s="1"/>
  <c r="AK1057" i="1"/>
  <c r="AK1049" i="1" s="1"/>
  <c r="AJ1057" i="1"/>
  <c r="AJ1049" i="1" s="1"/>
  <c r="AI1057" i="1"/>
  <c r="AG1057" i="1"/>
  <c r="AG1049" i="1" s="1"/>
  <c r="AF1057" i="1"/>
  <c r="AF1049" i="1" s="1"/>
  <c r="AE1057" i="1"/>
  <c r="AE1049" i="1" s="1"/>
  <c r="AD1057" i="1"/>
  <c r="AD1049" i="1" s="1"/>
  <c r="AC1057" i="1"/>
  <c r="AQ1047" i="1"/>
  <c r="AP1047" i="1"/>
  <c r="AO1047" i="1"/>
  <c r="AN1047" i="1"/>
  <c r="AM1047" i="1"/>
  <c r="AL1047" i="1"/>
  <c r="AK1047" i="1"/>
  <c r="AJ1047" i="1"/>
  <c r="AI1047" i="1"/>
  <c r="AG1047" i="1"/>
  <c r="AF1047" i="1"/>
  <c r="AE1047" i="1"/>
  <c r="AD1047" i="1"/>
  <c r="AC1047" i="1"/>
  <c r="AQ1041" i="1"/>
  <c r="AQ1039" i="1" s="1"/>
  <c r="AP1041" i="1"/>
  <c r="AP1039" i="1" s="1"/>
  <c r="AO1041" i="1"/>
  <c r="AO1039" i="1" s="1"/>
  <c r="AN1041" i="1"/>
  <c r="AN1039" i="1" s="1"/>
  <c r="AM1041" i="1"/>
  <c r="AM1039" i="1" s="1"/>
  <c r="AL1041" i="1"/>
  <c r="AL1039" i="1" s="1"/>
  <c r="AK1041" i="1"/>
  <c r="AK1039" i="1" s="1"/>
  <c r="AJ1041" i="1"/>
  <c r="AJ1039" i="1" s="1"/>
  <c r="AI1041" i="1"/>
  <c r="AG1041" i="1"/>
  <c r="AG1039" i="1" s="1"/>
  <c r="AF1041" i="1"/>
  <c r="AF1039" i="1" s="1"/>
  <c r="AE1041" i="1"/>
  <c r="AE1039" i="1" s="1"/>
  <c r="AD1041" i="1"/>
  <c r="AD1039" i="1" s="1"/>
  <c r="AC1041" i="1"/>
  <c r="AQ1024" i="1"/>
  <c r="AQ1023" i="1" s="1"/>
  <c r="AP1024" i="1"/>
  <c r="AP1023" i="1" s="1"/>
  <c r="AO1024" i="1"/>
  <c r="AO1023" i="1" s="1"/>
  <c r="AN1024" i="1"/>
  <c r="AN1023" i="1" s="1"/>
  <c r="AM1024" i="1"/>
  <c r="AM1023" i="1" s="1"/>
  <c r="AL1024" i="1"/>
  <c r="AL1023" i="1" s="1"/>
  <c r="AK1024" i="1"/>
  <c r="AK1023" i="1" s="1"/>
  <c r="AJ1024" i="1"/>
  <c r="AJ1023" i="1" s="1"/>
  <c r="AI1024" i="1"/>
  <c r="AG1024" i="1"/>
  <c r="AG1023" i="1" s="1"/>
  <c r="AF1024" i="1"/>
  <c r="AF1023" i="1" s="1"/>
  <c r="AE1024" i="1"/>
  <c r="AE1023" i="1" s="1"/>
  <c r="AD1024" i="1"/>
  <c r="AD1023" i="1" s="1"/>
  <c r="AC1024" i="1"/>
  <c r="AQ1021" i="1"/>
  <c r="AQ1020" i="1" s="1"/>
  <c r="AP1021" i="1"/>
  <c r="AP1020" i="1" s="1"/>
  <c r="AO1021" i="1"/>
  <c r="AO1020" i="1" s="1"/>
  <c r="AN1021" i="1"/>
  <c r="AN1020" i="1" s="1"/>
  <c r="AM1021" i="1"/>
  <c r="AM1020" i="1" s="1"/>
  <c r="AL1021" i="1"/>
  <c r="AL1020" i="1" s="1"/>
  <c r="AK1021" i="1"/>
  <c r="AK1020" i="1" s="1"/>
  <c r="AJ1021" i="1"/>
  <c r="AJ1020" i="1" s="1"/>
  <c r="AI1021" i="1"/>
  <c r="AG1021" i="1"/>
  <c r="AG1020" i="1" s="1"/>
  <c r="AF1021" i="1"/>
  <c r="AF1020" i="1" s="1"/>
  <c r="AE1021" i="1"/>
  <c r="AE1020" i="1" s="1"/>
  <c r="AD1021" i="1"/>
  <c r="AD1020" i="1" s="1"/>
  <c r="AC1021" i="1"/>
  <c r="AQ1016" i="1"/>
  <c r="AQ1007" i="1" s="1"/>
  <c r="AP1016" i="1"/>
  <c r="AP1007" i="1" s="1"/>
  <c r="AO1016" i="1"/>
  <c r="AO1007" i="1" s="1"/>
  <c r="AN1016" i="1"/>
  <c r="AN1007" i="1" s="1"/>
  <c r="AM1016" i="1"/>
  <c r="AM1007" i="1" s="1"/>
  <c r="AL1016" i="1"/>
  <c r="AL1007" i="1" s="1"/>
  <c r="AK1016" i="1"/>
  <c r="AK1007" i="1" s="1"/>
  <c r="AJ1016" i="1"/>
  <c r="AJ1007" i="1" s="1"/>
  <c r="AI1016" i="1"/>
  <c r="AG1016" i="1"/>
  <c r="AG1007" i="1" s="1"/>
  <c r="AF1016" i="1"/>
  <c r="AF1007" i="1" s="1"/>
  <c r="AE1016" i="1"/>
  <c r="AE1007" i="1" s="1"/>
  <c r="AD1016" i="1"/>
  <c r="AD1007" i="1" s="1"/>
  <c r="AC1016" i="1"/>
  <c r="AQ1005" i="1"/>
  <c r="AP1005" i="1"/>
  <c r="AO1005" i="1"/>
  <c r="AN1005" i="1"/>
  <c r="AM1005" i="1"/>
  <c r="AL1005" i="1"/>
  <c r="AK1005" i="1"/>
  <c r="AJ1005" i="1"/>
  <c r="AI1005" i="1"/>
  <c r="AG1005" i="1"/>
  <c r="AF1005" i="1"/>
  <c r="AE1005" i="1"/>
  <c r="AD1005" i="1"/>
  <c r="AC1005" i="1"/>
  <c r="AQ999" i="1"/>
  <c r="AQ997" i="1" s="1"/>
  <c r="AP999" i="1"/>
  <c r="AP997" i="1" s="1"/>
  <c r="AO999" i="1"/>
  <c r="AO997" i="1" s="1"/>
  <c r="AN999" i="1"/>
  <c r="AN997" i="1" s="1"/>
  <c r="AM999" i="1"/>
  <c r="AM997" i="1" s="1"/>
  <c r="AL999" i="1"/>
  <c r="AL997" i="1" s="1"/>
  <c r="AK999" i="1"/>
  <c r="AK997" i="1" s="1"/>
  <c r="AJ999" i="1"/>
  <c r="AJ997" i="1" s="1"/>
  <c r="AI999" i="1"/>
  <c r="AG999" i="1"/>
  <c r="AG997" i="1" s="1"/>
  <c r="AF999" i="1"/>
  <c r="AF997" i="1" s="1"/>
  <c r="AE999" i="1"/>
  <c r="AE997" i="1" s="1"/>
  <c r="AD999" i="1"/>
  <c r="AD997" i="1" s="1"/>
  <c r="AC999" i="1"/>
  <c r="AQ982" i="1"/>
  <c r="AQ981" i="1" s="1"/>
  <c r="AP982" i="1"/>
  <c r="AP981" i="1" s="1"/>
  <c r="AO982" i="1"/>
  <c r="AO981" i="1" s="1"/>
  <c r="AN982" i="1"/>
  <c r="AN981" i="1" s="1"/>
  <c r="AM982" i="1"/>
  <c r="AM981" i="1" s="1"/>
  <c r="AL982" i="1"/>
  <c r="AL981" i="1" s="1"/>
  <c r="AK982" i="1"/>
  <c r="AK981" i="1" s="1"/>
  <c r="AJ982" i="1"/>
  <c r="AJ981" i="1" s="1"/>
  <c r="AI982" i="1"/>
  <c r="AG982" i="1"/>
  <c r="AG981" i="1" s="1"/>
  <c r="AF982" i="1"/>
  <c r="AF981" i="1" s="1"/>
  <c r="AE982" i="1"/>
  <c r="AE981" i="1" s="1"/>
  <c r="AD982" i="1"/>
  <c r="AD981" i="1" s="1"/>
  <c r="AC982" i="1"/>
  <c r="AQ979" i="1"/>
  <c r="AQ978" i="1" s="1"/>
  <c r="AP979" i="1"/>
  <c r="AP978" i="1" s="1"/>
  <c r="AO979" i="1"/>
  <c r="AO978" i="1" s="1"/>
  <c r="AN979" i="1"/>
  <c r="AN978" i="1" s="1"/>
  <c r="AM979" i="1"/>
  <c r="AM978" i="1" s="1"/>
  <c r="AL979" i="1"/>
  <c r="AL978" i="1" s="1"/>
  <c r="AK979" i="1"/>
  <c r="AK978" i="1" s="1"/>
  <c r="AJ979" i="1"/>
  <c r="AJ978" i="1" s="1"/>
  <c r="AI979" i="1"/>
  <c r="AG979" i="1"/>
  <c r="AG978" i="1" s="1"/>
  <c r="AF979" i="1"/>
  <c r="AF978" i="1" s="1"/>
  <c r="AE979" i="1"/>
  <c r="AE978" i="1" s="1"/>
  <c r="AD979" i="1"/>
  <c r="AD978" i="1" s="1"/>
  <c r="AC979" i="1"/>
  <c r="AQ974" i="1"/>
  <c r="AQ966" i="1" s="1"/>
  <c r="AP974" i="1"/>
  <c r="AP966" i="1" s="1"/>
  <c r="AO974" i="1"/>
  <c r="AO966" i="1" s="1"/>
  <c r="AN974" i="1"/>
  <c r="AN966" i="1" s="1"/>
  <c r="AM974" i="1"/>
  <c r="AM966" i="1" s="1"/>
  <c r="AL974" i="1"/>
  <c r="AL966" i="1" s="1"/>
  <c r="AK974" i="1"/>
  <c r="AK966" i="1" s="1"/>
  <c r="AJ974" i="1"/>
  <c r="AJ966" i="1" s="1"/>
  <c r="AI974" i="1"/>
  <c r="AG974" i="1"/>
  <c r="AG966" i="1" s="1"/>
  <c r="AF974" i="1"/>
  <c r="AF966" i="1" s="1"/>
  <c r="AE974" i="1"/>
  <c r="AE966" i="1" s="1"/>
  <c r="AD974" i="1"/>
  <c r="AD966" i="1" s="1"/>
  <c r="AC974" i="1"/>
  <c r="AQ964" i="1"/>
  <c r="AP964" i="1"/>
  <c r="AO964" i="1"/>
  <c r="AN964" i="1"/>
  <c r="AM964" i="1"/>
  <c r="AL964" i="1"/>
  <c r="AK964" i="1"/>
  <c r="AJ964" i="1"/>
  <c r="AI964" i="1"/>
  <c r="AG964" i="1"/>
  <c r="AF964" i="1"/>
  <c r="AE964" i="1"/>
  <c r="AD964" i="1"/>
  <c r="AC964" i="1"/>
  <c r="AQ958" i="1"/>
  <c r="AQ956" i="1" s="1"/>
  <c r="AP958" i="1"/>
  <c r="AP956" i="1" s="1"/>
  <c r="AO958" i="1"/>
  <c r="AO956" i="1" s="1"/>
  <c r="AN958" i="1"/>
  <c r="AN956" i="1" s="1"/>
  <c r="AM958" i="1"/>
  <c r="AM956" i="1" s="1"/>
  <c r="AL958" i="1"/>
  <c r="AL956" i="1" s="1"/>
  <c r="AK958" i="1"/>
  <c r="AK956" i="1" s="1"/>
  <c r="AJ958" i="1"/>
  <c r="AJ956" i="1" s="1"/>
  <c r="AI958" i="1"/>
  <c r="AG958" i="1"/>
  <c r="AG956" i="1" s="1"/>
  <c r="AF958" i="1"/>
  <c r="AF956" i="1" s="1"/>
  <c r="AE958" i="1"/>
  <c r="AE956" i="1" s="1"/>
  <c r="AD958" i="1"/>
  <c r="AD956" i="1" s="1"/>
  <c r="AC958" i="1"/>
  <c r="AQ941" i="1"/>
  <c r="AQ940" i="1" s="1"/>
  <c r="AP941" i="1"/>
  <c r="AP940" i="1" s="1"/>
  <c r="AO941" i="1"/>
  <c r="AO940" i="1" s="1"/>
  <c r="AN941" i="1"/>
  <c r="AN940" i="1" s="1"/>
  <c r="AM941" i="1"/>
  <c r="AM940" i="1" s="1"/>
  <c r="AL941" i="1"/>
  <c r="AL940" i="1" s="1"/>
  <c r="AK941" i="1"/>
  <c r="AK940" i="1" s="1"/>
  <c r="AJ941" i="1"/>
  <c r="AJ940" i="1" s="1"/>
  <c r="AI941" i="1"/>
  <c r="AG941" i="1"/>
  <c r="AG940" i="1" s="1"/>
  <c r="AF941" i="1"/>
  <c r="AF940" i="1" s="1"/>
  <c r="AE941" i="1"/>
  <c r="AE940" i="1" s="1"/>
  <c r="AD941" i="1"/>
  <c r="AD940" i="1" s="1"/>
  <c r="AC941" i="1"/>
  <c r="AQ933" i="1"/>
  <c r="AQ925" i="1" s="1"/>
  <c r="AP933" i="1"/>
  <c r="AP925" i="1" s="1"/>
  <c r="AO933" i="1"/>
  <c r="AO925" i="1" s="1"/>
  <c r="AN933" i="1"/>
  <c r="AN925" i="1" s="1"/>
  <c r="AM933" i="1"/>
  <c r="AM925" i="1" s="1"/>
  <c r="AL933" i="1"/>
  <c r="AL925" i="1" s="1"/>
  <c r="AK933" i="1"/>
  <c r="AK925" i="1" s="1"/>
  <c r="AJ933" i="1"/>
  <c r="AJ925" i="1" s="1"/>
  <c r="AI933" i="1"/>
  <c r="AG933" i="1"/>
  <c r="AG925" i="1" s="1"/>
  <c r="AF933" i="1"/>
  <c r="AF925" i="1" s="1"/>
  <c r="AE933" i="1"/>
  <c r="AE925" i="1" s="1"/>
  <c r="AD933" i="1"/>
  <c r="AD925" i="1" s="1"/>
  <c r="AC933" i="1"/>
  <c r="AQ923" i="1"/>
  <c r="AP923" i="1"/>
  <c r="AO923" i="1"/>
  <c r="AN923" i="1"/>
  <c r="AM923" i="1"/>
  <c r="AL923" i="1"/>
  <c r="AK923" i="1"/>
  <c r="AJ923" i="1"/>
  <c r="AI923" i="1"/>
  <c r="AG923" i="1"/>
  <c r="AF923" i="1"/>
  <c r="AE923" i="1"/>
  <c r="AD923" i="1"/>
  <c r="AC923" i="1"/>
  <c r="AQ917" i="1"/>
  <c r="AQ915" i="1" s="1"/>
  <c r="AP917" i="1"/>
  <c r="AP915" i="1" s="1"/>
  <c r="AO917" i="1"/>
  <c r="AO915" i="1" s="1"/>
  <c r="AN917" i="1"/>
  <c r="AN915" i="1" s="1"/>
  <c r="AM917" i="1"/>
  <c r="AM915" i="1" s="1"/>
  <c r="AL917" i="1"/>
  <c r="AL915" i="1" s="1"/>
  <c r="AK917" i="1"/>
  <c r="AK915" i="1" s="1"/>
  <c r="AJ917" i="1"/>
  <c r="AJ915" i="1" s="1"/>
  <c r="AI917" i="1"/>
  <c r="AG917" i="1"/>
  <c r="AG915" i="1" s="1"/>
  <c r="AF917" i="1"/>
  <c r="AF915" i="1" s="1"/>
  <c r="AE917" i="1"/>
  <c r="AE915" i="1" s="1"/>
  <c r="AD917" i="1"/>
  <c r="AD915" i="1" s="1"/>
  <c r="AC917" i="1"/>
  <c r="AQ900" i="1"/>
  <c r="AQ899" i="1" s="1"/>
  <c r="AP900" i="1"/>
  <c r="AP899" i="1" s="1"/>
  <c r="AO900" i="1"/>
  <c r="AO899" i="1" s="1"/>
  <c r="AN900" i="1"/>
  <c r="AN899" i="1" s="1"/>
  <c r="AM900" i="1"/>
  <c r="AM899" i="1" s="1"/>
  <c r="AL900" i="1"/>
  <c r="AL899" i="1" s="1"/>
  <c r="AK900" i="1"/>
  <c r="AK899" i="1" s="1"/>
  <c r="AJ900" i="1"/>
  <c r="AJ899" i="1" s="1"/>
  <c r="AI900" i="1"/>
  <c r="AG900" i="1"/>
  <c r="AG899" i="1" s="1"/>
  <c r="AF900" i="1"/>
  <c r="AF899" i="1" s="1"/>
  <c r="AE900" i="1"/>
  <c r="AE899" i="1" s="1"/>
  <c r="AD900" i="1"/>
  <c r="AD899" i="1" s="1"/>
  <c r="AC900" i="1"/>
  <c r="AQ897" i="1"/>
  <c r="AQ896" i="1" s="1"/>
  <c r="AP897" i="1"/>
  <c r="AP896" i="1" s="1"/>
  <c r="AO897" i="1"/>
  <c r="AO896" i="1" s="1"/>
  <c r="AN897" i="1"/>
  <c r="AN896" i="1" s="1"/>
  <c r="AM897" i="1"/>
  <c r="AM896" i="1" s="1"/>
  <c r="AL897" i="1"/>
  <c r="AL896" i="1" s="1"/>
  <c r="AK897" i="1"/>
  <c r="AK896" i="1" s="1"/>
  <c r="AJ897" i="1"/>
  <c r="AJ896" i="1" s="1"/>
  <c r="AI897" i="1"/>
  <c r="AG897" i="1"/>
  <c r="AG896" i="1" s="1"/>
  <c r="AF897" i="1"/>
  <c r="AF896" i="1" s="1"/>
  <c r="AE897" i="1"/>
  <c r="AE896" i="1" s="1"/>
  <c r="AD897" i="1"/>
  <c r="AD896" i="1" s="1"/>
  <c r="AC897" i="1"/>
  <c r="AQ892" i="1"/>
  <c r="AQ884" i="1" s="1"/>
  <c r="AP892" i="1"/>
  <c r="AP884" i="1" s="1"/>
  <c r="AO892" i="1"/>
  <c r="AO884" i="1" s="1"/>
  <c r="AN892" i="1"/>
  <c r="AN884" i="1" s="1"/>
  <c r="AM892" i="1"/>
  <c r="AM884" i="1" s="1"/>
  <c r="AL892" i="1"/>
  <c r="AL884" i="1" s="1"/>
  <c r="AK892" i="1"/>
  <c r="AK884" i="1" s="1"/>
  <c r="AJ892" i="1"/>
  <c r="AJ884" i="1" s="1"/>
  <c r="AI892" i="1"/>
  <c r="AG892" i="1"/>
  <c r="AG884" i="1" s="1"/>
  <c r="AF892" i="1"/>
  <c r="AF884" i="1" s="1"/>
  <c r="AE892" i="1"/>
  <c r="AE884" i="1" s="1"/>
  <c r="AD892" i="1"/>
  <c r="AD884" i="1" s="1"/>
  <c r="AC892" i="1"/>
  <c r="AQ882" i="1"/>
  <c r="AP882" i="1"/>
  <c r="AO882" i="1"/>
  <c r="AN882" i="1"/>
  <c r="AM882" i="1"/>
  <c r="AL882" i="1"/>
  <c r="AK882" i="1"/>
  <c r="AJ882" i="1"/>
  <c r="AI882" i="1"/>
  <c r="AG882" i="1"/>
  <c r="AF882" i="1"/>
  <c r="AE882" i="1"/>
  <c r="AD882" i="1"/>
  <c r="AC882" i="1"/>
  <c r="AQ876" i="1"/>
  <c r="AQ874" i="1" s="1"/>
  <c r="AP876" i="1"/>
  <c r="AP874" i="1" s="1"/>
  <c r="AO876" i="1"/>
  <c r="AO874" i="1" s="1"/>
  <c r="AN876" i="1"/>
  <c r="AN874" i="1" s="1"/>
  <c r="AM876" i="1"/>
  <c r="AM874" i="1" s="1"/>
  <c r="AL876" i="1"/>
  <c r="AL874" i="1" s="1"/>
  <c r="AK876" i="1"/>
  <c r="AK874" i="1" s="1"/>
  <c r="AJ876" i="1"/>
  <c r="AJ874" i="1" s="1"/>
  <c r="AI876" i="1"/>
  <c r="AG876" i="1"/>
  <c r="AG874" i="1" s="1"/>
  <c r="AF876" i="1"/>
  <c r="AF874" i="1" s="1"/>
  <c r="AE876" i="1"/>
  <c r="AE874" i="1" s="1"/>
  <c r="AD876" i="1"/>
  <c r="AD874" i="1" s="1"/>
  <c r="AC876" i="1"/>
  <c r="AQ859" i="1"/>
  <c r="AQ858" i="1" s="1"/>
  <c r="AP859" i="1"/>
  <c r="AP858" i="1" s="1"/>
  <c r="AO859" i="1"/>
  <c r="AO858" i="1" s="1"/>
  <c r="AN859" i="1"/>
  <c r="AN858" i="1" s="1"/>
  <c r="AM859" i="1"/>
  <c r="AM858" i="1" s="1"/>
  <c r="AL859" i="1"/>
  <c r="AL858" i="1" s="1"/>
  <c r="AK859" i="1"/>
  <c r="AK858" i="1" s="1"/>
  <c r="AJ859" i="1"/>
  <c r="AJ858" i="1" s="1"/>
  <c r="AI859" i="1"/>
  <c r="AG859" i="1"/>
  <c r="AG858" i="1" s="1"/>
  <c r="AF859" i="1"/>
  <c r="AF858" i="1" s="1"/>
  <c r="AE859" i="1"/>
  <c r="AE858" i="1" s="1"/>
  <c r="AD859" i="1"/>
  <c r="AD858" i="1" s="1"/>
  <c r="AC859" i="1"/>
  <c r="AQ851" i="1"/>
  <c r="AQ843" i="1" s="1"/>
  <c r="AP851" i="1"/>
  <c r="AP843" i="1" s="1"/>
  <c r="AO851" i="1"/>
  <c r="AO843" i="1" s="1"/>
  <c r="AN851" i="1"/>
  <c r="AN843" i="1" s="1"/>
  <c r="AM851" i="1"/>
  <c r="AM843" i="1" s="1"/>
  <c r="AL851" i="1"/>
  <c r="AL843" i="1" s="1"/>
  <c r="AK851" i="1"/>
  <c r="AK843" i="1" s="1"/>
  <c r="AJ851" i="1"/>
  <c r="AJ843" i="1" s="1"/>
  <c r="AI851" i="1"/>
  <c r="AG851" i="1"/>
  <c r="AG843" i="1" s="1"/>
  <c r="AF851" i="1"/>
  <c r="AF843" i="1" s="1"/>
  <c r="AE851" i="1"/>
  <c r="AE843" i="1" s="1"/>
  <c r="AD851" i="1"/>
  <c r="AD843" i="1" s="1"/>
  <c r="AC851" i="1"/>
  <c r="AQ841" i="1"/>
  <c r="AP841" i="1"/>
  <c r="AO841" i="1"/>
  <c r="AN841" i="1"/>
  <c r="AM841" i="1"/>
  <c r="AL841" i="1"/>
  <c r="AK841" i="1"/>
  <c r="AJ841" i="1"/>
  <c r="AI841" i="1"/>
  <c r="AG841" i="1"/>
  <c r="AF841" i="1"/>
  <c r="AE841" i="1"/>
  <c r="AD841" i="1"/>
  <c r="AC841" i="1"/>
  <c r="AQ835" i="1"/>
  <c r="AQ833" i="1" s="1"/>
  <c r="AP835" i="1"/>
  <c r="AP833" i="1" s="1"/>
  <c r="AO835" i="1"/>
  <c r="AO833" i="1" s="1"/>
  <c r="AN835" i="1"/>
  <c r="AN833" i="1" s="1"/>
  <c r="AM835" i="1"/>
  <c r="AM833" i="1" s="1"/>
  <c r="AL835" i="1"/>
  <c r="AL833" i="1" s="1"/>
  <c r="AK835" i="1"/>
  <c r="AK833" i="1" s="1"/>
  <c r="AJ835" i="1"/>
  <c r="AJ833" i="1" s="1"/>
  <c r="AI835" i="1"/>
  <c r="AG835" i="1"/>
  <c r="AG833" i="1" s="1"/>
  <c r="AF835" i="1"/>
  <c r="AF833" i="1" s="1"/>
  <c r="AE835" i="1"/>
  <c r="AE833" i="1" s="1"/>
  <c r="AD835" i="1"/>
  <c r="AD833" i="1" s="1"/>
  <c r="AC835" i="1"/>
  <c r="AQ818" i="1"/>
  <c r="AQ817" i="1" s="1"/>
  <c r="AP818" i="1"/>
  <c r="AP817" i="1" s="1"/>
  <c r="AO818" i="1"/>
  <c r="AO817" i="1" s="1"/>
  <c r="AN818" i="1"/>
  <c r="AN817" i="1" s="1"/>
  <c r="AM818" i="1"/>
  <c r="AM817" i="1" s="1"/>
  <c r="AL818" i="1"/>
  <c r="AL817" i="1" s="1"/>
  <c r="AK818" i="1"/>
  <c r="AK817" i="1" s="1"/>
  <c r="AJ818" i="1"/>
  <c r="AJ817" i="1" s="1"/>
  <c r="AI818" i="1"/>
  <c r="AG818" i="1"/>
  <c r="AG817" i="1" s="1"/>
  <c r="AF818" i="1"/>
  <c r="AF817" i="1" s="1"/>
  <c r="AE818" i="1"/>
  <c r="AE817" i="1" s="1"/>
  <c r="AD818" i="1"/>
  <c r="AD817" i="1" s="1"/>
  <c r="AC818" i="1"/>
  <c r="AQ814" i="1"/>
  <c r="AQ813" i="1" s="1"/>
  <c r="AP814" i="1"/>
  <c r="AP813" i="1" s="1"/>
  <c r="AO814" i="1"/>
  <c r="AO813" i="1" s="1"/>
  <c r="AN814" i="1"/>
  <c r="AN813" i="1" s="1"/>
  <c r="AM814" i="1"/>
  <c r="AM813" i="1" s="1"/>
  <c r="AL814" i="1"/>
  <c r="AL813" i="1" s="1"/>
  <c r="AK814" i="1"/>
  <c r="AK813" i="1" s="1"/>
  <c r="AJ814" i="1"/>
  <c r="AJ813" i="1" s="1"/>
  <c r="AI814" i="1"/>
  <c r="AG814" i="1"/>
  <c r="AG813" i="1" s="1"/>
  <c r="AF814" i="1"/>
  <c r="AF813" i="1" s="1"/>
  <c r="AE814" i="1"/>
  <c r="AE813" i="1" s="1"/>
  <c r="AD814" i="1"/>
  <c r="AD813" i="1" s="1"/>
  <c r="AC814" i="1"/>
  <c r="AQ809" i="1"/>
  <c r="AQ801" i="1" s="1"/>
  <c r="AP809" i="1"/>
  <c r="AP801" i="1" s="1"/>
  <c r="AO809" i="1"/>
  <c r="AO801" i="1" s="1"/>
  <c r="AN809" i="1"/>
  <c r="AN801" i="1" s="1"/>
  <c r="AM809" i="1"/>
  <c r="AM801" i="1" s="1"/>
  <c r="AL809" i="1"/>
  <c r="AL801" i="1" s="1"/>
  <c r="AK809" i="1"/>
  <c r="AK801" i="1" s="1"/>
  <c r="AJ809" i="1"/>
  <c r="AJ801" i="1" s="1"/>
  <c r="AI809" i="1"/>
  <c r="AG809" i="1"/>
  <c r="AG801" i="1" s="1"/>
  <c r="AF809" i="1"/>
  <c r="AF801" i="1" s="1"/>
  <c r="AE809" i="1"/>
  <c r="AE801" i="1" s="1"/>
  <c r="AD809" i="1"/>
  <c r="AD801" i="1" s="1"/>
  <c r="AC809" i="1"/>
  <c r="AQ799" i="1"/>
  <c r="AP799" i="1"/>
  <c r="AO799" i="1"/>
  <c r="AN799" i="1"/>
  <c r="AM799" i="1"/>
  <c r="AL799" i="1"/>
  <c r="AK799" i="1"/>
  <c r="AJ799" i="1"/>
  <c r="AI799" i="1"/>
  <c r="AG799" i="1"/>
  <c r="AF799" i="1"/>
  <c r="AE799" i="1"/>
  <c r="AD799" i="1"/>
  <c r="AC799" i="1"/>
  <c r="AQ793" i="1"/>
  <c r="AQ791" i="1" s="1"/>
  <c r="AP793" i="1"/>
  <c r="AP791" i="1" s="1"/>
  <c r="AO793" i="1"/>
  <c r="AO791" i="1" s="1"/>
  <c r="AN793" i="1"/>
  <c r="AN791" i="1" s="1"/>
  <c r="AM793" i="1"/>
  <c r="AM791" i="1" s="1"/>
  <c r="AL793" i="1"/>
  <c r="AL791" i="1" s="1"/>
  <c r="AK793" i="1"/>
  <c r="AK791" i="1" s="1"/>
  <c r="AJ793" i="1"/>
  <c r="AJ791" i="1" s="1"/>
  <c r="AI793" i="1"/>
  <c r="AG793" i="1"/>
  <c r="AG791" i="1" s="1"/>
  <c r="AF793" i="1"/>
  <c r="AF791" i="1" s="1"/>
  <c r="AE793" i="1"/>
  <c r="AE791" i="1" s="1"/>
  <c r="AD793" i="1"/>
  <c r="AD791" i="1" s="1"/>
  <c r="AC793" i="1"/>
  <c r="AQ776" i="1"/>
  <c r="AQ775" i="1" s="1"/>
  <c r="AP776" i="1"/>
  <c r="AP775" i="1" s="1"/>
  <c r="AO776" i="1"/>
  <c r="AO775" i="1" s="1"/>
  <c r="AN776" i="1"/>
  <c r="AN775" i="1" s="1"/>
  <c r="AM776" i="1"/>
  <c r="AM775" i="1" s="1"/>
  <c r="AL776" i="1"/>
  <c r="AL775" i="1" s="1"/>
  <c r="AK776" i="1"/>
  <c r="AK775" i="1" s="1"/>
  <c r="AJ776" i="1"/>
  <c r="AJ775" i="1" s="1"/>
  <c r="AI776" i="1"/>
  <c r="AG776" i="1"/>
  <c r="AG775" i="1" s="1"/>
  <c r="AF776" i="1"/>
  <c r="AF775" i="1" s="1"/>
  <c r="AE776" i="1"/>
  <c r="AE775" i="1" s="1"/>
  <c r="AD776" i="1"/>
  <c r="AD775" i="1" s="1"/>
  <c r="AC776" i="1"/>
  <c r="AQ773" i="1"/>
  <c r="AQ772" i="1" s="1"/>
  <c r="AP773" i="1"/>
  <c r="AP772" i="1" s="1"/>
  <c r="AO773" i="1"/>
  <c r="AO772" i="1" s="1"/>
  <c r="AN773" i="1"/>
  <c r="AN772" i="1" s="1"/>
  <c r="AM773" i="1"/>
  <c r="AM772" i="1" s="1"/>
  <c r="AL773" i="1"/>
  <c r="AL772" i="1" s="1"/>
  <c r="AK773" i="1"/>
  <c r="AK772" i="1" s="1"/>
  <c r="AJ773" i="1"/>
  <c r="AJ772" i="1" s="1"/>
  <c r="AI773" i="1"/>
  <c r="AG773" i="1"/>
  <c r="AG772" i="1" s="1"/>
  <c r="AF773" i="1"/>
  <c r="AF772" i="1" s="1"/>
  <c r="AE773" i="1"/>
  <c r="AE772" i="1" s="1"/>
  <c r="AD773" i="1"/>
  <c r="AD772" i="1" s="1"/>
  <c r="AC773" i="1"/>
  <c r="AQ768" i="1"/>
  <c r="AQ761" i="1" s="1"/>
  <c r="AP768" i="1"/>
  <c r="AP761" i="1" s="1"/>
  <c r="AO768" i="1"/>
  <c r="AO761" i="1" s="1"/>
  <c r="AN768" i="1"/>
  <c r="AN761" i="1" s="1"/>
  <c r="AM768" i="1"/>
  <c r="AM761" i="1" s="1"/>
  <c r="AL768" i="1"/>
  <c r="AL761" i="1" s="1"/>
  <c r="AK768" i="1"/>
  <c r="AK761" i="1" s="1"/>
  <c r="AJ768" i="1"/>
  <c r="AJ761" i="1" s="1"/>
  <c r="AI768" i="1"/>
  <c r="AG768" i="1"/>
  <c r="AG761" i="1" s="1"/>
  <c r="AF768" i="1"/>
  <c r="AF761" i="1" s="1"/>
  <c r="AE768" i="1"/>
  <c r="AE761" i="1" s="1"/>
  <c r="AD768" i="1"/>
  <c r="AD761" i="1" s="1"/>
  <c r="AC768" i="1"/>
  <c r="AQ759" i="1"/>
  <c r="AP759" i="1"/>
  <c r="AO759" i="1"/>
  <c r="AN759" i="1"/>
  <c r="AM759" i="1"/>
  <c r="AL759" i="1"/>
  <c r="AK759" i="1"/>
  <c r="AJ759" i="1"/>
  <c r="AI759" i="1"/>
  <c r="AG759" i="1"/>
  <c r="AF759" i="1"/>
  <c r="AE759" i="1"/>
  <c r="AD759" i="1"/>
  <c r="AC759" i="1"/>
  <c r="AQ753" i="1"/>
  <c r="AQ751" i="1" s="1"/>
  <c r="AP753" i="1"/>
  <c r="AP751" i="1" s="1"/>
  <c r="AO753" i="1"/>
  <c r="AO751" i="1" s="1"/>
  <c r="AN753" i="1"/>
  <c r="AN751" i="1" s="1"/>
  <c r="AM753" i="1"/>
  <c r="AM751" i="1" s="1"/>
  <c r="AL753" i="1"/>
  <c r="AL751" i="1" s="1"/>
  <c r="AK753" i="1"/>
  <c r="AK751" i="1" s="1"/>
  <c r="AJ753" i="1"/>
  <c r="AJ751" i="1" s="1"/>
  <c r="AI753" i="1"/>
  <c r="AG753" i="1"/>
  <c r="AG751" i="1" s="1"/>
  <c r="AF753" i="1"/>
  <c r="AF751" i="1" s="1"/>
  <c r="AE753" i="1"/>
  <c r="AE751" i="1" s="1"/>
  <c r="AD753" i="1"/>
  <c r="AD751" i="1" s="1"/>
  <c r="AC753" i="1"/>
  <c r="AQ736" i="1"/>
  <c r="AQ735" i="1" s="1"/>
  <c r="AP736" i="1"/>
  <c r="AP735" i="1" s="1"/>
  <c r="AO736" i="1"/>
  <c r="AO735" i="1" s="1"/>
  <c r="AN736" i="1"/>
  <c r="AN735" i="1" s="1"/>
  <c r="AM736" i="1"/>
  <c r="AM735" i="1" s="1"/>
  <c r="AL736" i="1"/>
  <c r="AL735" i="1" s="1"/>
  <c r="AK736" i="1"/>
  <c r="AK735" i="1" s="1"/>
  <c r="AJ736" i="1"/>
  <c r="AJ735" i="1" s="1"/>
  <c r="AI736" i="1"/>
  <c r="AG736" i="1"/>
  <c r="AG735" i="1" s="1"/>
  <c r="AF736" i="1"/>
  <c r="AF735" i="1" s="1"/>
  <c r="AE736" i="1"/>
  <c r="AE735" i="1" s="1"/>
  <c r="AD736" i="1"/>
  <c r="AD735" i="1" s="1"/>
  <c r="AC736" i="1"/>
  <c r="AQ733" i="1"/>
  <c r="AQ732" i="1" s="1"/>
  <c r="AP733" i="1"/>
  <c r="AP732" i="1" s="1"/>
  <c r="AO733" i="1"/>
  <c r="AO732" i="1" s="1"/>
  <c r="AN733" i="1"/>
  <c r="AN732" i="1" s="1"/>
  <c r="AM733" i="1"/>
  <c r="AM732" i="1" s="1"/>
  <c r="AL733" i="1"/>
  <c r="AL732" i="1" s="1"/>
  <c r="AK733" i="1"/>
  <c r="AK732" i="1" s="1"/>
  <c r="AJ733" i="1"/>
  <c r="AJ732" i="1" s="1"/>
  <c r="AI733" i="1"/>
  <c r="AG733" i="1"/>
  <c r="AG732" i="1" s="1"/>
  <c r="AF733" i="1"/>
  <c r="AF732" i="1" s="1"/>
  <c r="AE733" i="1"/>
  <c r="AE732" i="1" s="1"/>
  <c r="AD733" i="1"/>
  <c r="AD732" i="1" s="1"/>
  <c r="AC733" i="1"/>
  <c r="AQ728" i="1"/>
  <c r="AQ720" i="1" s="1"/>
  <c r="AP728" i="1"/>
  <c r="AP720" i="1" s="1"/>
  <c r="AO728" i="1"/>
  <c r="AO720" i="1" s="1"/>
  <c r="AN728" i="1"/>
  <c r="AN720" i="1" s="1"/>
  <c r="AM728" i="1"/>
  <c r="AM720" i="1" s="1"/>
  <c r="AL728" i="1"/>
  <c r="AL720" i="1" s="1"/>
  <c r="AK728" i="1"/>
  <c r="AK720" i="1" s="1"/>
  <c r="AJ728" i="1"/>
  <c r="AJ720" i="1" s="1"/>
  <c r="AI728" i="1"/>
  <c r="AG728" i="1"/>
  <c r="AG720" i="1" s="1"/>
  <c r="AF728" i="1"/>
  <c r="AF720" i="1" s="1"/>
  <c r="AE728" i="1"/>
  <c r="AE720" i="1" s="1"/>
  <c r="AD728" i="1"/>
  <c r="AD720" i="1" s="1"/>
  <c r="AC728" i="1"/>
  <c r="AQ718" i="1"/>
  <c r="AP718" i="1"/>
  <c r="AO718" i="1"/>
  <c r="AN718" i="1"/>
  <c r="AM718" i="1"/>
  <c r="AL718" i="1"/>
  <c r="AK718" i="1"/>
  <c r="AJ718" i="1"/>
  <c r="AI718" i="1"/>
  <c r="AG718" i="1"/>
  <c r="AF718" i="1"/>
  <c r="AE718" i="1"/>
  <c r="AD718" i="1"/>
  <c r="AC718" i="1"/>
  <c r="AQ712" i="1"/>
  <c r="AQ710" i="1" s="1"/>
  <c r="AP712" i="1"/>
  <c r="AP710" i="1" s="1"/>
  <c r="AO712" i="1"/>
  <c r="AO710" i="1" s="1"/>
  <c r="AN712" i="1"/>
  <c r="AN710" i="1" s="1"/>
  <c r="AM712" i="1"/>
  <c r="AM710" i="1" s="1"/>
  <c r="AL712" i="1"/>
  <c r="AL710" i="1" s="1"/>
  <c r="AK712" i="1"/>
  <c r="AK710" i="1" s="1"/>
  <c r="AJ712" i="1"/>
  <c r="AJ710" i="1" s="1"/>
  <c r="AI712" i="1"/>
  <c r="AG712" i="1"/>
  <c r="AG710" i="1" s="1"/>
  <c r="AF712" i="1"/>
  <c r="AF710" i="1" s="1"/>
  <c r="AE712" i="1"/>
  <c r="AE710" i="1" s="1"/>
  <c r="AD712" i="1"/>
  <c r="AD710" i="1" s="1"/>
  <c r="AC712" i="1"/>
  <c r="AQ695" i="1"/>
  <c r="AQ694" i="1" s="1"/>
  <c r="AP695" i="1"/>
  <c r="AP694" i="1" s="1"/>
  <c r="AO695" i="1"/>
  <c r="AO694" i="1" s="1"/>
  <c r="AN695" i="1"/>
  <c r="AN694" i="1" s="1"/>
  <c r="AM695" i="1"/>
  <c r="AM694" i="1" s="1"/>
  <c r="AL695" i="1"/>
  <c r="AL694" i="1" s="1"/>
  <c r="AK695" i="1"/>
  <c r="AK694" i="1" s="1"/>
  <c r="AJ695" i="1"/>
  <c r="AJ694" i="1" s="1"/>
  <c r="AI695" i="1"/>
  <c r="AG695" i="1"/>
  <c r="AG694" i="1" s="1"/>
  <c r="AF695" i="1"/>
  <c r="AF694" i="1" s="1"/>
  <c r="AE695" i="1"/>
  <c r="AE694" i="1" s="1"/>
  <c r="AD695" i="1"/>
  <c r="AD694" i="1" s="1"/>
  <c r="AC695" i="1"/>
  <c r="AQ692" i="1"/>
  <c r="AQ691" i="1" s="1"/>
  <c r="AP692" i="1"/>
  <c r="AP691" i="1" s="1"/>
  <c r="AO692" i="1"/>
  <c r="AO691" i="1" s="1"/>
  <c r="AN692" i="1"/>
  <c r="AN691" i="1" s="1"/>
  <c r="AM692" i="1"/>
  <c r="AM691" i="1" s="1"/>
  <c r="AL692" i="1"/>
  <c r="AL691" i="1" s="1"/>
  <c r="AK692" i="1"/>
  <c r="AK691" i="1" s="1"/>
  <c r="AJ692" i="1"/>
  <c r="AJ691" i="1" s="1"/>
  <c r="AI692" i="1"/>
  <c r="AG692" i="1"/>
  <c r="AG691" i="1" s="1"/>
  <c r="AF692" i="1"/>
  <c r="AF691" i="1" s="1"/>
  <c r="AE692" i="1"/>
  <c r="AE691" i="1" s="1"/>
  <c r="AD692" i="1"/>
  <c r="AD691" i="1" s="1"/>
  <c r="AC692" i="1"/>
  <c r="AQ687" i="1"/>
  <c r="AQ680" i="1" s="1"/>
  <c r="AP687" i="1"/>
  <c r="AP680" i="1" s="1"/>
  <c r="AO687" i="1"/>
  <c r="AO680" i="1" s="1"/>
  <c r="AN687" i="1"/>
  <c r="AN680" i="1" s="1"/>
  <c r="AM687" i="1"/>
  <c r="AM680" i="1" s="1"/>
  <c r="AL687" i="1"/>
  <c r="AL680" i="1" s="1"/>
  <c r="AK687" i="1"/>
  <c r="AK680" i="1" s="1"/>
  <c r="AJ687" i="1"/>
  <c r="AJ680" i="1" s="1"/>
  <c r="AI687" i="1"/>
  <c r="AG687" i="1"/>
  <c r="AG680" i="1" s="1"/>
  <c r="AF687" i="1"/>
  <c r="AF680" i="1" s="1"/>
  <c r="AE687" i="1"/>
  <c r="AE680" i="1" s="1"/>
  <c r="AD687" i="1"/>
  <c r="AD680" i="1" s="1"/>
  <c r="AC687" i="1"/>
  <c r="AQ678" i="1"/>
  <c r="AP678" i="1"/>
  <c r="AO678" i="1"/>
  <c r="AN678" i="1"/>
  <c r="AM678" i="1"/>
  <c r="AL678" i="1"/>
  <c r="AK678" i="1"/>
  <c r="AJ678" i="1"/>
  <c r="AI678" i="1"/>
  <c r="AG678" i="1"/>
  <c r="AF678" i="1"/>
  <c r="AE678" i="1"/>
  <c r="AD678" i="1"/>
  <c r="AC678" i="1"/>
  <c r="AQ672" i="1"/>
  <c r="AQ670" i="1" s="1"/>
  <c r="AP672" i="1"/>
  <c r="AP670" i="1" s="1"/>
  <c r="AO672" i="1"/>
  <c r="AO670" i="1" s="1"/>
  <c r="AN672" i="1"/>
  <c r="AN670" i="1" s="1"/>
  <c r="AM672" i="1"/>
  <c r="AM670" i="1" s="1"/>
  <c r="AL672" i="1"/>
  <c r="AL670" i="1" s="1"/>
  <c r="AK672" i="1"/>
  <c r="AK670" i="1" s="1"/>
  <c r="AJ672" i="1"/>
  <c r="AJ670" i="1" s="1"/>
  <c r="AI672" i="1"/>
  <c r="AG672" i="1"/>
  <c r="AG670" i="1" s="1"/>
  <c r="AF672" i="1"/>
  <c r="AF670" i="1" s="1"/>
  <c r="AE672" i="1"/>
  <c r="AE670" i="1" s="1"/>
  <c r="AD672" i="1"/>
  <c r="AD670" i="1" s="1"/>
  <c r="AC672" i="1"/>
  <c r="AQ655" i="1"/>
  <c r="AQ654" i="1" s="1"/>
  <c r="AP655" i="1"/>
  <c r="AP654" i="1" s="1"/>
  <c r="AO655" i="1"/>
  <c r="AO654" i="1" s="1"/>
  <c r="AN655" i="1"/>
  <c r="AN654" i="1" s="1"/>
  <c r="AM655" i="1"/>
  <c r="AM654" i="1" s="1"/>
  <c r="AL655" i="1"/>
  <c r="AL654" i="1" s="1"/>
  <c r="AK655" i="1"/>
  <c r="AK654" i="1" s="1"/>
  <c r="AJ655" i="1"/>
  <c r="AJ654" i="1" s="1"/>
  <c r="AI655" i="1"/>
  <c r="AG655" i="1"/>
  <c r="AG654" i="1" s="1"/>
  <c r="AF655" i="1"/>
  <c r="AF654" i="1" s="1"/>
  <c r="AE655" i="1"/>
  <c r="AE654" i="1" s="1"/>
  <c r="AD655" i="1"/>
  <c r="AD654" i="1" s="1"/>
  <c r="AC655" i="1"/>
  <c r="AQ652" i="1"/>
  <c r="AQ651" i="1" s="1"/>
  <c r="AP652" i="1"/>
  <c r="AP651" i="1" s="1"/>
  <c r="AO652" i="1"/>
  <c r="AO651" i="1" s="1"/>
  <c r="AN652" i="1"/>
  <c r="AN651" i="1" s="1"/>
  <c r="AM652" i="1"/>
  <c r="AM651" i="1" s="1"/>
  <c r="AL652" i="1"/>
  <c r="AL651" i="1" s="1"/>
  <c r="AK652" i="1"/>
  <c r="AK651" i="1" s="1"/>
  <c r="AJ652" i="1"/>
  <c r="AJ651" i="1" s="1"/>
  <c r="AI652" i="1"/>
  <c r="AG652" i="1"/>
  <c r="AG651" i="1" s="1"/>
  <c r="AF652" i="1"/>
  <c r="AF651" i="1" s="1"/>
  <c r="AE652" i="1"/>
  <c r="AE651" i="1" s="1"/>
  <c r="AD652" i="1"/>
  <c r="AD651" i="1" s="1"/>
  <c r="AC652" i="1"/>
  <c r="AQ647" i="1"/>
  <c r="AQ639" i="1" s="1"/>
  <c r="AP647" i="1"/>
  <c r="AP639" i="1" s="1"/>
  <c r="AO647" i="1"/>
  <c r="AO639" i="1" s="1"/>
  <c r="AN647" i="1"/>
  <c r="AN639" i="1" s="1"/>
  <c r="AM647" i="1"/>
  <c r="AM639" i="1" s="1"/>
  <c r="AL647" i="1"/>
  <c r="AL639" i="1" s="1"/>
  <c r="AK647" i="1"/>
  <c r="AK639" i="1" s="1"/>
  <c r="AJ647" i="1"/>
  <c r="AJ639" i="1" s="1"/>
  <c r="AI647" i="1"/>
  <c r="AG647" i="1"/>
  <c r="AG639" i="1" s="1"/>
  <c r="AF647" i="1"/>
  <c r="AF639" i="1" s="1"/>
  <c r="AE647" i="1"/>
  <c r="AE639" i="1" s="1"/>
  <c r="AD647" i="1"/>
  <c r="AD639" i="1" s="1"/>
  <c r="AC647" i="1"/>
  <c r="AQ637" i="1"/>
  <c r="AP637" i="1"/>
  <c r="AO637" i="1"/>
  <c r="AN637" i="1"/>
  <c r="AM637" i="1"/>
  <c r="AL637" i="1"/>
  <c r="AK637" i="1"/>
  <c r="AJ637" i="1"/>
  <c r="AI637" i="1"/>
  <c r="AG637" i="1"/>
  <c r="AF637" i="1"/>
  <c r="AE637" i="1"/>
  <c r="AD637" i="1"/>
  <c r="AC637" i="1"/>
  <c r="AQ631" i="1"/>
  <c r="AQ629" i="1" s="1"/>
  <c r="AP631" i="1"/>
  <c r="AP629" i="1" s="1"/>
  <c r="AO631" i="1"/>
  <c r="AO629" i="1" s="1"/>
  <c r="AN631" i="1"/>
  <c r="AN629" i="1" s="1"/>
  <c r="AM631" i="1"/>
  <c r="AM629" i="1" s="1"/>
  <c r="AL631" i="1"/>
  <c r="AL629" i="1" s="1"/>
  <c r="AK631" i="1"/>
  <c r="AK629" i="1" s="1"/>
  <c r="AJ631" i="1"/>
  <c r="AJ629" i="1" s="1"/>
  <c r="AI631" i="1"/>
  <c r="AG631" i="1"/>
  <c r="AG629" i="1" s="1"/>
  <c r="AF631" i="1"/>
  <c r="AF629" i="1" s="1"/>
  <c r="AE631" i="1"/>
  <c r="AE629" i="1" s="1"/>
  <c r="AD631" i="1"/>
  <c r="AD629" i="1" s="1"/>
  <c r="AC631" i="1"/>
  <c r="AQ614" i="1"/>
  <c r="AQ613" i="1" s="1"/>
  <c r="AP614" i="1"/>
  <c r="AP613" i="1" s="1"/>
  <c r="AO614" i="1"/>
  <c r="AO613" i="1" s="1"/>
  <c r="AN614" i="1"/>
  <c r="AN613" i="1" s="1"/>
  <c r="AM614" i="1"/>
  <c r="AM613" i="1" s="1"/>
  <c r="AL614" i="1"/>
  <c r="AL613" i="1" s="1"/>
  <c r="AK614" i="1"/>
  <c r="AK613" i="1" s="1"/>
  <c r="AJ614" i="1"/>
  <c r="AJ613" i="1" s="1"/>
  <c r="AI614" i="1"/>
  <c r="AG614" i="1"/>
  <c r="AG613" i="1" s="1"/>
  <c r="AF614" i="1"/>
  <c r="AF613" i="1" s="1"/>
  <c r="AE614" i="1"/>
  <c r="AE613" i="1" s="1"/>
  <c r="AD614" i="1"/>
  <c r="AD613" i="1" s="1"/>
  <c r="AC614" i="1"/>
  <c r="AQ611" i="1"/>
  <c r="AQ610" i="1" s="1"/>
  <c r="AP611" i="1"/>
  <c r="AP610" i="1" s="1"/>
  <c r="AO611" i="1"/>
  <c r="AO610" i="1" s="1"/>
  <c r="AN611" i="1"/>
  <c r="AN610" i="1" s="1"/>
  <c r="AM611" i="1"/>
  <c r="AM610" i="1" s="1"/>
  <c r="AL611" i="1"/>
  <c r="AL610" i="1" s="1"/>
  <c r="AK611" i="1"/>
  <c r="AK610" i="1" s="1"/>
  <c r="AJ611" i="1"/>
  <c r="AJ610" i="1" s="1"/>
  <c r="AI611" i="1"/>
  <c r="AG611" i="1"/>
  <c r="AG610" i="1" s="1"/>
  <c r="AF611" i="1"/>
  <c r="AF610" i="1" s="1"/>
  <c r="AE611" i="1"/>
  <c r="AE610" i="1" s="1"/>
  <c r="AD611" i="1"/>
  <c r="AD610" i="1" s="1"/>
  <c r="AC611" i="1"/>
  <c r="AQ606" i="1"/>
  <c r="AQ597" i="1" s="1"/>
  <c r="AP606" i="1"/>
  <c r="AP597" i="1" s="1"/>
  <c r="AO606" i="1"/>
  <c r="AO597" i="1" s="1"/>
  <c r="AN606" i="1"/>
  <c r="AN597" i="1" s="1"/>
  <c r="AM606" i="1"/>
  <c r="AM597" i="1" s="1"/>
  <c r="AL606" i="1"/>
  <c r="AL597" i="1" s="1"/>
  <c r="AK606" i="1"/>
  <c r="AK597" i="1" s="1"/>
  <c r="AJ606" i="1"/>
  <c r="AJ597" i="1" s="1"/>
  <c r="AI606" i="1"/>
  <c r="AG606" i="1"/>
  <c r="AG597" i="1" s="1"/>
  <c r="AF606" i="1"/>
  <c r="AF597" i="1" s="1"/>
  <c r="AE606" i="1"/>
  <c r="AE597" i="1" s="1"/>
  <c r="AD606" i="1"/>
  <c r="AD597" i="1" s="1"/>
  <c r="AC606" i="1"/>
  <c r="AQ595" i="1"/>
  <c r="AP595" i="1"/>
  <c r="AO595" i="1"/>
  <c r="AN595" i="1"/>
  <c r="AM595" i="1"/>
  <c r="AL595" i="1"/>
  <c r="AK595" i="1"/>
  <c r="AJ595" i="1"/>
  <c r="AI595" i="1"/>
  <c r="AG595" i="1"/>
  <c r="AF595" i="1"/>
  <c r="AE595" i="1"/>
  <c r="AD595" i="1"/>
  <c r="AC595" i="1"/>
  <c r="AQ589" i="1"/>
  <c r="AQ587" i="1" s="1"/>
  <c r="AP589" i="1"/>
  <c r="AP587" i="1" s="1"/>
  <c r="AO589" i="1"/>
  <c r="AO587" i="1" s="1"/>
  <c r="AN589" i="1"/>
  <c r="AN587" i="1" s="1"/>
  <c r="AM589" i="1"/>
  <c r="AM587" i="1" s="1"/>
  <c r="AL589" i="1"/>
  <c r="AL587" i="1" s="1"/>
  <c r="AK589" i="1"/>
  <c r="AK587" i="1" s="1"/>
  <c r="AJ589" i="1"/>
  <c r="AJ587" i="1" s="1"/>
  <c r="AI589" i="1"/>
  <c r="AG589" i="1"/>
  <c r="AG587" i="1" s="1"/>
  <c r="AF589" i="1"/>
  <c r="AF587" i="1" s="1"/>
  <c r="AE589" i="1"/>
  <c r="AE587" i="1" s="1"/>
  <c r="AD589" i="1"/>
  <c r="AD587" i="1" s="1"/>
  <c r="AC589" i="1"/>
  <c r="AQ572" i="1"/>
  <c r="AQ571" i="1" s="1"/>
  <c r="AP572" i="1"/>
  <c r="AP571" i="1" s="1"/>
  <c r="AO572" i="1"/>
  <c r="AO571" i="1" s="1"/>
  <c r="AN572" i="1"/>
  <c r="AN571" i="1" s="1"/>
  <c r="AM572" i="1"/>
  <c r="AM571" i="1" s="1"/>
  <c r="AL572" i="1"/>
  <c r="AL571" i="1" s="1"/>
  <c r="AK572" i="1"/>
  <c r="AK571" i="1" s="1"/>
  <c r="AJ572" i="1"/>
  <c r="AJ571" i="1" s="1"/>
  <c r="AI572" i="1"/>
  <c r="AG572" i="1"/>
  <c r="AG571" i="1" s="1"/>
  <c r="AF572" i="1"/>
  <c r="AF571" i="1" s="1"/>
  <c r="AE572" i="1"/>
  <c r="AE571" i="1" s="1"/>
  <c r="AD572" i="1"/>
  <c r="AD571" i="1" s="1"/>
  <c r="AC572" i="1"/>
  <c r="AQ569" i="1"/>
  <c r="AQ568" i="1" s="1"/>
  <c r="AP569" i="1"/>
  <c r="AP568" i="1" s="1"/>
  <c r="AO569" i="1"/>
  <c r="AO568" i="1" s="1"/>
  <c r="AN569" i="1"/>
  <c r="AN568" i="1" s="1"/>
  <c r="AM569" i="1"/>
  <c r="AM568" i="1" s="1"/>
  <c r="AL569" i="1"/>
  <c r="AL568" i="1" s="1"/>
  <c r="AK569" i="1"/>
  <c r="AK568" i="1" s="1"/>
  <c r="AJ569" i="1"/>
  <c r="AJ568" i="1" s="1"/>
  <c r="AI569" i="1"/>
  <c r="AG569" i="1"/>
  <c r="AG568" i="1" s="1"/>
  <c r="AF569" i="1"/>
  <c r="AF568" i="1" s="1"/>
  <c r="AE569" i="1"/>
  <c r="AE568" i="1" s="1"/>
  <c r="AD569" i="1"/>
  <c r="AD568" i="1" s="1"/>
  <c r="AC569" i="1"/>
  <c r="AQ564" i="1"/>
  <c r="AQ556" i="1" s="1"/>
  <c r="AP564" i="1"/>
  <c r="AP556" i="1" s="1"/>
  <c r="AO564" i="1"/>
  <c r="AO556" i="1" s="1"/>
  <c r="AN564" i="1"/>
  <c r="AN556" i="1" s="1"/>
  <c r="AM564" i="1"/>
  <c r="AM556" i="1" s="1"/>
  <c r="AL564" i="1"/>
  <c r="AL556" i="1" s="1"/>
  <c r="AK564" i="1"/>
  <c r="AK556" i="1" s="1"/>
  <c r="AJ564" i="1"/>
  <c r="AJ556" i="1" s="1"/>
  <c r="AI564" i="1"/>
  <c r="AG564" i="1"/>
  <c r="AG556" i="1" s="1"/>
  <c r="AF564" i="1"/>
  <c r="AF556" i="1" s="1"/>
  <c r="AE564" i="1"/>
  <c r="AE556" i="1" s="1"/>
  <c r="AD564" i="1"/>
  <c r="AD556" i="1" s="1"/>
  <c r="AC564" i="1"/>
  <c r="AQ554" i="1"/>
  <c r="AP554" i="1"/>
  <c r="AO554" i="1"/>
  <c r="AN554" i="1"/>
  <c r="AM554" i="1"/>
  <c r="AL554" i="1"/>
  <c r="AK554" i="1"/>
  <c r="AJ554" i="1"/>
  <c r="AI554" i="1"/>
  <c r="AG554" i="1"/>
  <c r="AF554" i="1"/>
  <c r="AE554" i="1"/>
  <c r="AD554" i="1"/>
  <c r="AC554" i="1"/>
  <c r="AQ548" i="1"/>
  <c r="AQ546" i="1" s="1"/>
  <c r="AP548" i="1"/>
  <c r="AP546" i="1" s="1"/>
  <c r="AO548" i="1"/>
  <c r="AO546" i="1" s="1"/>
  <c r="AN548" i="1"/>
  <c r="AN546" i="1" s="1"/>
  <c r="AM548" i="1"/>
  <c r="AM546" i="1" s="1"/>
  <c r="AL548" i="1"/>
  <c r="AL546" i="1" s="1"/>
  <c r="AK548" i="1"/>
  <c r="AK546" i="1" s="1"/>
  <c r="AJ548" i="1"/>
  <c r="AJ546" i="1" s="1"/>
  <c r="AI548" i="1"/>
  <c r="AG548" i="1"/>
  <c r="AG546" i="1" s="1"/>
  <c r="AF548" i="1"/>
  <c r="AF546" i="1" s="1"/>
  <c r="AE548" i="1"/>
  <c r="AE546" i="1" s="1"/>
  <c r="AD548" i="1"/>
  <c r="AD546" i="1" s="1"/>
  <c r="AC548" i="1"/>
  <c r="AQ531" i="1"/>
  <c r="AQ530" i="1" s="1"/>
  <c r="AP531" i="1"/>
  <c r="AP530" i="1" s="1"/>
  <c r="AO531" i="1"/>
  <c r="AO530" i="1" s="1"/>
  <c r="AN531" i="1"/>
  <c r="AN530" i="1" s="1"/>
  <c r="AM531" i="1"/>
  <c r="AM530" i="1" s="1"/>
  <c r="AL531" i="1"/>
  <c r="AL530" i="1" s="1"/>
  <c r="AK531" i="1"/>
  <c r="AK530" i="1" s="1"/>
  <c r="AJ531" i="1"/>
  <c r="AJ530" i="1" s="1"/>
  <c r="AI531" i="1"/>
  <c r="AG531" i="1"/>
  <c r="AG530" i="1" s="1"/>
  <c r="AF531" i="1"/>
  <c r="AF530" i="1" s="1"/>
  <c r="AE531" i="1"/>
  <c r="AE530" i="1" s="1"/>
  <c r="AD531" i="1"/>
  <c r="AD530" i="1" s="1"/>
  <c r="AC531" i="1"/>
  <c r="AQ528" i="1"/>
  <c r="AQ527" i="1" s="1"/>
  <c r="AP528" i="1"/>
  <c r="AP527" i="1" s="1"/>
  <c r="AO528" i="1"/>
  <c r="AO527" i="1" s="1"/>
  <c r="AN528" i="1"/>
  <c r="AN527" i="1" s="1"/>
  <c r="AM528" i="1"/>
  <c r="AM527" i="1" s="1"/>
  <c r="AL528" i="1"/>
  <c r="AL527" i="1" s="1"/>
  <c r="AK528" i="1"/>
  <c r="AK527" i="1" s="1"/>
  <c r="AJ528" i="1"/>
  <c r="AJ527" i="1" s="1"/>
  <c r="AI528" i="1"/>
  <c r="AG528" i="1"/>
  <c r="AG527" i="1" s="1"/>
  <c r="AF528" i="1"/>
  <c r="AF527" i="1" s="1"/>
  <c r="AE528" i="1"/>
  <c r="AE527" i="1" s="1"/>
  <c r="AD528" i="1"/>
  <c r="AD527" i="1" s="1"/>
  <c r="AC528" i="1"/>
  <c r="AQ523" i="1"/>
  <c r="AQ515" i="1" s="1"/>
  <c r="AP523" i="1"/>
  <c r="AP515" i="1" s="1"/>
  <c r="AO523" i="1"/>
  <c r="AO515" i="1" s="1"/>
  <c r="AN523" i="1"/>
  <c r="AN515" i="1" s="1"/>
  <c r="AM523" i="1"/>
  <c r="AM515" i="1" s="1"/>
  <c r="AL523" i="1"/>
  <c r="AL515" i="1" s="1"/>
  <c r="AK523" i="1"/>
  <c r="AK515" i="1" s="1"/>
  <c r="AJ523" i="1"/>
  <c r="AJ515" i="1" s="1"/>
  <c r="AI523" i="1"/>
  <c r="AG523" i="1"/>
  <c r="AG515" i="1" s="1"/>
  <c r="AF523" i="1"/>
  <c r="AF515" i="1" s="1"/>
  <c r="AE523" i="1"/>
  <c r="AE515" i="1" s="1"/>
  <c r="AD523" i="1"/>
  <c r="AD515" i="1" s="1"/>
  <c r="AC523" i="1"/>
  <c r="AQ513" i="1"/>
  <c r="AP513" i="1"/>
  <c r="AO513" i="1"/>
  <c r="AN513" i="1"/>
  <c r="AM513" i="1"/>
  <c r="AL513" i="1"/>
  <c r="AK513" i="1"/>
  <c r="AJ513" i="1"/>
  <c r="AI513" i="1"/>
  <c r="AG513" i="1"/>
  <c r="AF513" i="1"/>
  <c r="AE513" i="1"/>
  <c r="AD513" i="1"/>
  <c r="AC513" i="1"/>
  <c r="AQ507" i="1"/>
  <c r="AQ505" i="1" s="1"/>
  <c r="AP507" i="1"/>
  <c r="AP505" i="1" s="1"/>
  <c r="AO507" i="1"/>
  <c r="AO505" i="1" s="1"/>
  <c r="AN507" i="1"/>
  <c r="AN505" i="1" s="1"/>
  <c r="AM507" i="1"/>
  <c r="AM505" i="1" s="1"/>
  <c r="AL507" i="1"/>
  <c r="AL505" i="1" s="1"/>
  <c r="AK507" i="1"/>
  <c r="AK505" i="1" s="1"/>
  <c r="AJ507" i="1"/>
  <c r="AJ505" i="1" s="1"/>
  <c r="AI507" i="1"/>
  <c r="AG507" i="1"/>
  <c r="AG505" i="1" s="1"/>
  <c r="AF507" i="1"/>
  <c r="AF505" i="1" s="1"/>
  <c r="AE507" i="1"/>
  <c r="AE505" i="1" s="1"/>
  <c r="AD507" i="1"/>
  <c r="AD505" i="1" s="1"/>
  <c r="AC507" i="1"/>
  <c r="AQ490" i="1"/>
  <c r="AQ489" i="1" s="1"/>
  <c r="AP490" i="1"/>
  <c r="AP489" i="1" s="1"/>
  <c r="AO490" i="1"/>
  <c r="AO489" i="1" s="1"/>
  <c r="AN490" i="1"/>
  <c r="AN489" i="1" s="1"/>
  <c r="AM490" i="1"/>
  <c r="AM489" i="1" s="1"/>
  <c r="AL490" i="1"/>
  <c r="AL489" i="1" s="1"/>
  <c r="AK490" i="1"/>
  <c r="AK489" i="1" s="1"/>
  <c r="AJ490" i="1"/>
  <c r="AJ489" i="1" s="1"/>
  <c r="AI490" i="1"/>
  <c r="AG490" i="1"/>
  <c r="AG489" i="1" s="1"/>
  <c r="AF490" i="1"/>
  <c r="AF489" i="1" s="1"/>
  <c r="AE490" i="1"/>
  <c r="AE489" i="1" s="1"/>
  <c r="AD490" i="1"/>
  <c r="AD489" i="1" s="1"/>
  <c r="AC490" i="1"/>
  <c r="AQ486" i="1"/>
  <c r="AQ28" i="1" s="1"/>
  <c r="AP486" i="1"/>
  <c r="AP28" i="1" s="1"/>
  <c r="AO486" i="1"/>
  <c r="AO28" i="1" s="1"/>
  <c r="AN486" i="1"/>
  <c r="AN28" i="1" s="1"/>
  <c r="AM486" i="1"/>
  <c r="AM28" i="1" s="1"/>
  <c r="AL486" i="1"/>
  <c r="AL28" i="1" s="1"/>
  <c r="AK486" i="1"/>
  <c r="AK28" i="1" s="1"/>
  <c r="AJ486" i="1"/>
  <c r="AJ28" i="1" s="1"/>
  <c r="AI486" i="1"/>
  <c r="AI28" i="1" s="1"/>
  <c r="AG486" i="1"/>
  <c r="AG28" i="1" s="1"/>
  <c r="AF486" i="1"/>
  <c r="AF28" i="1" s="1"/>
  <c r="AE486" i="1"/>
  <c r="AE28" i="1" s="1"/>
  <c r="AD486" i="1"/>
  <c r="AD28" i="1" s="1"/>
  <c r="AC486" i="1"/>
  <c r="AC28" i="1" s="1"/>
  <c r="AQ479" i="1"/>
  <c r="AQ470" i="1" s="1"/>
  <c r="AP479" i="1"/>
  <c r="AP470" i="1" s="1"/>
  <c r="AO479" i="1"/>
  <c r="AO470" i="1" s="1"/>
  <c r="AN479" i="1"/>
  <c r="AN470" i="1" s="1"/>
  <c r="AM479" i="1"/>
  <c r="AM470" i="1" s="1"/>
  <c r="AL479" i="1"/>
  <c r="AL470" i="1" s="1"/>
  <c r="AK479" i="1"/>
  <c r="AK470" i="1" s="1"/>
  <c r="AJ479" i="1"/>
  <c r="AJ470" i="1" s="1"/>
  <c r="AI479" i="1"/>
  <c r="AG479" i="1"/>
  <c r="AG470" i="1" s="1"/>
  <c r="AF479" i="1"/>
  <c r="AF470" i="1" s="1"/>
  <c r="AE479" i="1"/>
  <c r="AE470" i="1" s="1"/>
  <c r="AD479" i="1"/>
  <c r="AD470" i="1" s="1"/>
  <c r="AC479" i="1"/>
  <c r="AQ468" i="1"/>
  <c r="AP468" i="1"/>
  <c r="AO468" i="1"/>
  <c r="AN468" i="1"/>
  <c r="AM468" i="1"/>
  <c r="AL468" i="1"/>
  <c r="AK468" i="1"/>
  <c r="AJ468" i="1"/>
  <c r="AI468" i="1"/>
  <c r="AG468" i="1"/>
  <c r="AF468" i="1"/>
  <c r="AE468" i="1"/>
  <c r="AD468" i="1"/>
  <c r="AC468" i="1"/>
  <c r="AQ462" i="1"/>
  <c r="AQ460" i="1" s="1"/>
  <c r="AP462" i="1"/>
  <c r="AP460" i="1" s="1"/>
  <c r="AO462" i="1"/>
  <c r="AO460" i="1" s="1"/>
  <c r="AN462" i="1"/>
  <c r="AN460" i="1" s="1"/>
  <c r="AM462" i="1"/>
  <c r="AM460" i="1" s="1"/>
  <c r="AL462" i="1"/>
  <c r="AL460" i="1" s="1"/>
  <c r="AK462" i="1"/>
  <c r="AK460" i="1" s="1"/>
  <c r="AJ462" i="1"/>
  <c r="AJ460" i="1" s="1"/>
  <c r="AI462" i="1"/>
  <c r="AG462" i="1"/>
  <c r="AG460" i="1" s="1"/>
  <c r="AF462" i="1"/>
  <c r="AF460" i="1" s="1"/>
  <c r="AE462" i="1"/>
  <c r="AE460" i="1" s="1"/>
  <c r="AD462" i="1"/>
  <c r="AD460" i="1" s="1"/>
  <c r="AC462" i="1"/>
  <c r="AQ445" i="1"/>
  <c r="AQ444" i="1" s="1"/>
  <c r="AP445" i="1"/>
  <c r="AP444" i="1" s="1"/>
  <c r="AO445" i="1"/>
  <c r="AO444" i="1" s="1"/>
  <c r="AN445" i="1"/>
  <c r="AN444" i="1" s="1"/>
  <c r="AM445" i="1"/>
  <c r="AM444" i="1" s="1"/>
  <c r="AL445" i="1"/>
  <c r="AL444" i="1" s="1"/>
  <c r="AK445" i="1"/>
  <c r="AK444" i="1" s="1"/>
  <c r="AJ445" i="1"/>
  <c r="AJ444" i="1" s="1"/>
  <c r="AI445" i="1"/>
  <c r="AG445" i="1"/>
  <c r="AG444" i="1" s="1"/>
  <c r="AF445" i="1"/>
  <c r="AF444" i="1" s="1"/>
  <c r="AE445" i="1"/>
  <c r="AE444" i="1" s="1"/>
  <c r="AD445" i="1"/>
  <c r="AD444" i="1" s="1"/>
  <c r="AC445" i="1"/>
  <c r="AQ437" i="1"/>
  <c r="AQ429" i="1" s="1"/>
  <c r="AP437" i="1"/>
  <c r="AP429" i="1" s="1"/>
  <c r="AO437" i="1"/>
  <c r="AO429" i="1" s="1"/>
  <c r="AN437" i="1"/>
  <c r="AN429" i="1" s="1"/>
  <c r="AM437" i="1"/>
  <c r="AM429" i="1" s="1"/>
  <c r="AL437" i="1"/>
  <c r="AL429" i="1" s="1"/>
  <c r="AK437" i="1"/>
  <c r="AK429" i="1" s="1"/>
  <c r="AJ437" i="1"/>
  <c r="AJ429" i="1" s="1"/>
  <c r="AI437" i="1"/>
  <c r="AG437" i="1"/>
  <c r="AG429" i="1" s="1"/>
  <c r="AF437" i="1"/>
  <c r="AF429" i="1" s="1"/>
  <c r="AE437" i="1"/>
  <c r="AE429" i="1" s="1"/>
  <c r="AD437" i="1"/>
  <c r="AD429" i="1" s="1"/>
  <c r="AC437" i="1"/>
  <c r="AQ427" i="1"/>
  <c r="AP427" i="1"/>
  <c r="AO427" i="1"/>
  <c r="AN427" i="1"/>
  <c r="AM427" i="1"/>
  <c r="AL427" i="1"/>
  <c r="AK427" i="1"/>
  <c r="AJ427" i="1"/>
  <c r="AI427" i="1"/>
  <c r="AG427" i="1"/>
  <c r="AF427" i="1"/>
  <c r="AE427" i="1"/>
  <c r="AD427" i="1"/>
  <c r="AC427" i="1"/>
  <c r="AQ421" i="1"/>
  <c r="AQ419" i="1" s="1"/>
  <c r="AP421" i="1"/>
  <c r="AP419" i="1" s="1"/>
  <c r="AO421" i="1"/>
  <c r="AO419" i="1" s="1"/>
  <c r="AN421" i="1"/>
  <c r="AN419" i="1" s="1"/>
  <c r="AM421" i="1"/>
  <c r="AM419" i="1" s="1"/>
  <c r="AL421" i="1"/>
  <c r="AL419" i="1" s="1"/>
  <c r="AK421" i="1"/>
  <c r="AK419" i="1" s="1"/>
  <c r="AJ421" i="1"/>
  <c r="AJ419" i="1" s="1"/>
  <c r="AI421" i="1"/>
  <c r="AG421" i="1"/>
  <c r="AG419" i="1" s="1"/>
  <c r="AF421" i="1"/>
  <c r="AF419" i="1" s="1"/>
  <c r="AE421" i="1"/>
  <c r="AE419" i="1" s="1"/>
  <c r="AD421" i="1"/>
  <c r="AD419" i="1" s="1"/>
  <c r="AC421" i="1"/>
  <c r="AQ404" i="1"/>
  <c r="AQ403" i="1" s="1"/>
  <c r="AP404" i="1"/>
  <c r="AP403" i="1" s="1"/>
  <c r="AO404" i="1"/>
  <c r="AO403" i="1" s="1"/>
  <c r="AN404" i="1"/>
  <c r="AN403" i="1" s="1"/>
  <c r="AM404" i="1"/>
  <c r="AM403" i="1" s="1"/>
  <c r="AL404" i="1"/>
  <c r="AL403" i="1" s="1"/>
  <c r="AK404" i="1"/>
  <c r="AK403" i="1" s="1"/>
  <c r="AJ404" i="1"/>
  <c r="AJ403" i="1" s="1"/>
  <c r="AI404" i="1"/>
  <c r="AG404" i="1"/>
  <c r="AG403" i="1" s="1"/>
  <c r="AF404" i="1"/>
  <c r="AF403" i="1" s="1"/>
  <c r="AE404" i="1"/>
  <c r="AE403" i="1" s="1"/>
  <c r="AD404" i="1"/>
  <c r="AD403" i="1" s="1"/>
  <c r="AC404" i="1"/>
  <c r="AQ399" i="1"/>
  <c r="AQ390" i="1" s="1"/>
  <c r="AP399" i="1"/>
  <c r="AP390" i="1" s="1"/>
  <c r="AO399" i="1"/>
  <c r="AO390" i="1" s="1"/>
  <c r="AN399" i="1"/>
  <c r="AN390" i="1" s="1"/>
  <c r="AM399" i="1"/>
  <c r="AM390" i="1" s="1"/>
  <c r="AL399" i="1"/>
  <c r="AL390" i="1" s="1"/>
  <c r="AK399" i="1"/>
  <c r="AK390" i="1" s="1"/>
  <c r="AJ399" i="1"/>
  <c r="AJ390" i="1" s="1"/>
  <c r="AI399" i="1"/>
  <c r="AG399" i="1"/>
  <c r="AG390" i="1" s="1"/>
  <c r="AF399" i="1"/>
  <c r="AF390" i="1" s="1"/>
  <c r="AE399" i="1"/>
  <c r="AE390" i="1" s="1"/>
  <c r="AD399" i="1"/>
  <c r="AD390" i="1" s="1"/>
  <c r="AC399" i="1"/>
  <c r="AQ388" i="1"/>
  <c r="AP388" i="1"/>
  <c r="AO388" i="1"/>
  <c r="AN388" i="1"/>
  <c r="AM388" i="1"/>
  <c r="AL388" i="1"/>
  <c r="AK388" i="1"/>
  <c r="AJ388" i="1"/>
  <c r="AI388" i="1"/>
  <c r="AG388" i="1"/>
  <c r="AF388" i="1"/>
  <c r="AE388" i="1"/>
  <c r="AD388" i="1"/>
  <c r="AC388" i="1"/>
  <c r="AQ382" i="1"/>
  <c r="AQ380" i="1" s="1"/>
  <c r="AP382" i="1"/>
  <c r="AP380" i="1" s="1"/>
  <c r="AO382" i="1"/>
  <c r="AO380" i="1" s="1"/>
  <c r="AN382" i="1"/>
  <c r="AN380" i="1" s="1"/>
  <c r="AM382" i="1"/>
  <c r="AM380" i="1" s="1"/>
  <c r="AL382" i="1"/>
  <c r="AL380" i="1" s="1"/>
  <c r="AK382" i="1"/>
  <c r="AK380" i="1" s="1"/>
  <c r="AJ382" i="1"/>
  <c r="AJ380" i="1" s="1"/>
  <c r="AI382" i="1"/>
  <c r="AG382" i="1"/>
  <c r="AG380" i="1" s="1"/>
  <c r="AF382" i="1"/>
  <c r="AF380" i="1" s="1"/>
  <c r="AE382" i="1"/>
  <c r="AE380" i="1" s="1"/>
  <c r="AD382" i="1"/>
  <c r="AD380" i="1" s="1"/>
  <c r="AC382" i="1"/>
  <c r="AQ365" i="1"/>
  <c r="AQ364" i="1" s="1"/>
  <c r="AP365" i="1"/>
  <c r="AP364" i="1" s="1"/>
  <c r="AO365" i="1"/>
  <c r="AO364" i="1" s="1"/>
  <c r="AN365" i="1"/>
  <c r="AN364" i="1" s="1"/>
  <c r="AM365" i="1"/>
  <c r="AM364" i="1" s="1"/>
  <c r="AL365" i="1"/>
  <c r="AL364" i="1" s="1"/>
  <c r="AK365" i="1"/>
  <c r="AK364" i="1" s="1"/>
  <c r="AJ365" i="1"/>
  <c r="AJ364" i="1" s="1"/>
  <c r="AI365" i="1"/>
  <c r="AG365" i="1"/>
  <c r="AG364" i="1" s="1"/>
  <c r="AF365" i="1"/>
  <c r="AF364" i="1" s="1"/>
  <c r="AE365" i="1"/>
  <c r="AE364" i="1" s="1"/>
  <c r="AD365" i="1"/>
  <c r="AD364" i="1" s="1"/>
  <c r="AC365" i="1"/>
  <c r="AQ362" i="1"/>
  <c r="AQ361" i="1" s="1"/>
  <c r="AP362" i="1"/>
  <c r="AP361" i="1" s="1"/>
  <c r="AO362" i="1"/>
  <c r="AO361" i="1" s="1"/>
  <c r="AN362" i="1"/>
  <c r="AN361" i="1" s="1"/>
  <c r="AM362" i="1"/>
  <c r="AM361" i="1" s="1"/>
  <c r="AL362" i="1"/>
  <c r="AL361" i="1" s="1"/>
  <c r="AK362" i="1"/>
  <c r="AK361" i="1" s="1"/>
  <c r="AJ362" i="1"/>
  <c r="AJ361" i="1" s="1"/>
  <c r="AI362" i="1"/>
  <c r="AG362" i="1"/>
  <c r="AG361" i="1" s="1"/>
  <c r="AF362" i="1"/>
  <c r="AF361" i="1" s="1"/>
  <c r="AE362" i="1"/>
  <c r="AE361" i="1" s="1"/>
  <c r="AD362" i="1"/>
  <c r="AD361" i="1" s="1"/>
  <c r="AC362" i="1"/>
  <c r="AQ357" i="1"/>
  <c r="AQ348" i="1" s="1"/>
  <c r="AP357" i="1"/>
  <c r="AP348" i="1" s="1"/>
  <c r="AO357" i="1"/>
  <c r="AO348" i="1" s="1"/>
  <c r="AN357" i="1"/>
  <c r="AN348" i="1" s="1"/>
  <c r="AM357" i="1"/>
  <c r="AM348" i="1" s="1"/>
  <c r="AL357" i="1"/>
  <c r="AL348" i="1" s="1"/>
  <c r="AK357" i="1"/>
  <c r="AK348" i="1" s="1"/>
  <c r="AJ357" i="1"/>
  <c r="AJ348" i="1" s="1"/>
  <c r="AI357" i="1"/>
  <c r="AG357" i="1"/>
  <c r="AG348" i="1" s="1"/>
  <c r="AF357" i="1"/>
  <c r="AF348" i="1" s="1"/>
  <c r="AE357" i="1"/>
  <c r="AE348" i="1" s="1"/>
  <c r="AD357" i="1"/>
  <c r="AD348" i="1" s="1"/>
  <c r="AC357" i="1"/>
  <c r="AQ346" i="1"/>
  <c r="AP346" i="1"/>
  <c r="AO346" i="1"/>
  <c r="AN346" i="1"/>
  <c r="AM346" i="1"/>
  <c r="AL346" i="1"/>
  <c r="AK346" i="1"/>
  <c r="AJ346" i="1"/>
  <c r="AI346" i="1"/>
  <c r="AG346" i="1"/>
  <c r="AF346" i="1"/>
  <c r="AE346" i="1"/>
  <c r="AD346" i="1"/>
  <c r="AC346" i="1"/>
  <c r="AQ340" i="1"/>
  <c r="AQ338" i="1" s="1"/>
  <c r="AP340" i="1"/>
  <c r="AP338" i="1" s="1"/>
  <c r="AO340" i="1"/>
  <c r="AO338" i="1" s="1"/>
  <c r="AN340" i="1"/>
  <c r="AN338" i="1" s="1"/>
  <c r="AM340" i="1"/>
  <c r="AM338" i="1" s="1"/>
  <c r="AL340" i="1"/>
  <c r="AL338" i="1" s="1"/>
  <c r="AK340" i="1"/>
  <c r="AK338" i="1" s="1"/>
  <c r="AJ340" i="1"/>
  <c r="AJ338" i="1" s="1"/>
  <c r="AI340" i="1"/>
  <c r="AG340" i="1"/>
  <c r="AG338" i="1" s="1"/>
  <c r="AF340" i="1"/>
  <c r="AF338" i="1" s="1"/>
  <c r="AE340" i="1"/>
  <c r="AE338" i="1" s="1"/>
  <c r="AD340" i="1"/>
  <c r="AD338" i="1" s="1"/>
  <c r="AC340" i="1"/>
  <c r="AQ323" i="1"/>
  <c r="AQ322" i="1" s="1"/>
  <c r="AP323" i="1"/>
  <c r="AP322" i="1" s="1"/>
  <c r="AO323" i="1"/>
  <c r="AO322" i="1" s="1"/>
  <c r="AN323" i="1"/>
  <c r="AN322" i="1" s="1"/>
  <c r="AM323" i="1"/>
  <c r="AM322" i="1" s="1"/>
  <c r="AL323" i="1"/>
  <c r="AL322" i="1" s="1"/>
  <c r="AK323" i="1"/>
  <c r="AK322" i="1" s="1"/>
  <c r="AJ323" i="1"/>
  <c r="AJ322" i="1" s="1"/>
  <c r="AI323" i="1"/>
  <c r="AG323" i="1"/>
  <c r="AG322" i="1" s="1"/>
  <c r="AF323" i="1"/>
  <c r="AF322" i="1" s="1"/>
  <c r="AE323" i="1"/>
  <c r="AE322" i="1" s="1"/>
  <c r="AD323" i="1"/>
  <c r="AD322" i="1" s="1"/>
  <c r="AC323" i="1"/>
  <c r="AQ319" i="1"/>
  <c r="AQ318" i="1" s="1"/>
  <c r="AP319" i="1"/>
  <c r="AP318" i="1" s="1"/>
  <c r="AO319" i="1"/>
  <c r="AO318" i="1" s="1"/>
  <c r="AN319" i="1"/>
  <c r="AN318" i="1" s="1"/>
  <c r="AM319" i="1"/>
  <c r="AM318" i="1" s="1"/>
  <c r="AL319" i="1"/>
  <c r="AL318" i="1" s="1"/>
  <c r="AK319" i="1"/>
  <c r="AK318" i="1" s="1"/>
  <c r="AJ319" i="1"/>
  <c r="AJ318" i="1" s="1"/>
  <c r="AI319" i="1"/>
  <c r="AG319" i="1"/>
  <c r="AG318" i="1" s="1"/>
  <c r="AF319" i="1"/>
  <c r="AF318" i="1" s="1"/>
  <c r="AE319" i="1"/>
  <c r="AE318" i="1" s="1"/>
  <c r="AD319" i="1"/>
  <c r="AD318" i="1" s="1"/>
  <c r="AC319" i="1"/>
  <c r="AQ314" i="1"/>
  <c r="AQ306" i="1" s="1"/>
  <c r="AP314" i="1"/>
  <c r="AP306" i="1" s="1"/>
  <c r="AO314" i="1"/>
  <c r="AO306" i="1" s="1"/>
  <c r="AN314" i="1"/>
  <c r="AN306" i="1" s="1"/>
  <c r="AM314" i="1"/>
  <c r="AM306" i="1" s="1"/>
  <c r="AL314" i="1"/>
  <c r="AL306" i="1" s="1"/>
  <c r="AK314" i="1"/>
  <c r="AJ314" i="1"/>
  <c r="AJ306" i="1" s="1"/>
  <c r="AI314" i="1"/>
  <c r="AG314" i="1"/>
  <c r="AG306" i="1" s="1"/>
  <c r="AF314" i="1"/>
  <c r="AF306" i="1" s="1"/>
  <c r="AE314" i="1"/>
  <c r="AD314" i="1"/>
  <c r="AD306" i="1" s="1"/>
  <c r="AC314" i="1"/>
  <c r="AQ304" i="1"/>
  <c r="AP304" i="1"/>
  <c r="AO304" i="1"/>
  <c r="AN304" i="1"/>
  <c r="AM304" i="1"/>
  <c r="AL304" i="1"/>
  <c r="AK304" i="1"/>
  <c r="AJ304" i="1"/>
  <c r="AI304" i="1"/>
  <c r="AG304" i="1"/>
  <c r="AF304" i="1"/>
  <c r="AE304" i="1"/>
  <c r="AD304" i="1"/>
  <c r="AC304" i="1"/>
  <c r="AQ298" i="1"/>
  <c r="AQ296" i="1" s="1"/>
  <c r="AP298" i="1"/>
  <c r="AP296" i="1" s="1"/>
  <c r="AO298" i="1"/>
  <c r="AO296" i="1" s="1"/>
  <c r="AN298" i="1"/>
  <c r="AN296" i="1" s="1"/>
  <c r="AM298" i="1"/>
  <c r="AM296" i="1" s="1"/>
  <c r="AL298" i="1"/>
  <c r="AL296" i="1" s="1"/>
  <c r="AK298" i="1"/>
  <c r="AK296" i="1" s="1"/>
  <c r="AJ298" i="1"/>
  <c r="AJ296" i="1" s="1"/>
  <c r="AI298" i="1"/>
  <c r="AG298" i="1"/>
  <c r="AG296" i="1" s="1"/>
  <c r="AF298" i="1"/>
  <c r="AF296" i="1" s="1"/>
  <c r="AE298" i="1"/>
  <c r="AE296" i="1" s="1"/>
  <c r="AD298" i="1"/>
  <c r="AD296" i="1" s="1"/>
  <c r="AC298" i="1"/>
  <c r="AQ281" i="1"/>
  <c r="AQ280" i="1" s="1"/>
  <c r="AP281" i="1"/>
  <c r="AP280" i="1" s="1"/>
  <c r="AO281" i="1"/>
  <c r="AO280" i="1" s="1"/>
  <c r="AN281" i="1"/>
  <c r="AN280" i="1" s="1"/>
  <c r="AM281" i="1"/>
  <c r="AM280" i="1" s="1"/>
  <c r="AL281" i="1"/>
  <c r="AL280" i="1" s="1"/>
  <c r="AK281" i="1"/>
  <c r="AK280" i="1" s="1"/>
  <c r="AJ281" i="1"/>
  <c r="AJ280" i="1" s="1"/>
  <c r="AI281" i="1"/>
  <c r="AG281" i="1"/>
  <c r="AG280" i="1" s="1"/>
  <c r="AF281" i="1"/>
  <c r="AF280" i="1" s="1"/>
  <c r="AE281" i="1"/>
  <c r="AE280" i="1" s="1"/>
  <c r="AD281" i="1"/>
  <c r="AD280" i="1" s="1"/>
  <c r="AC281" i="1"/>
  <c r="AQ278" i="1"/>
  <c r="AQ277" i="1" s="1"/>
  <c r="AP278" i="1"/>
  <c r="AP277" i="1" s="1"/>
  <c r="AO278" i="1"/>
  <c r="AO277" i="1" s="1"/>
  <c r="AN278" i="1"/>
  <c r="AN277" i="1" s="1"/>
  <c r="AM278" i="1"/>
  <c r="AM277" i="1" s="1"/>
  <c r="AL278" i="1"/>
  <c r="AL277" i="1" s="1"/>
  <c r="AK278" i="1"/>
  <c r="AK277" i="1" s="1"/>
  <c r="AJ278" i="1"/>
  <c r="AJ277" i="1" s="1"/>
  <c r="AI278" i="1"/>
  <c r="AG278" i="1"/>
  <c r="AG277" i="1" s="1"/>
  <c r="AF278" i="1"/>
  <c r="AF277" i="1" s="1"/>
  <c r="AE278" i="1"/>
  <c r="AE277" i="1" s="1"/>
  <c r="AD278" i="1"/>
  <c r="AD277" i="1" s="1"/>
  <c r="AC278" i="1"/>
  <c r="AQ273" i="1"/>
  <c r="AQ265" i="1" s="1"/>
  <c r="AP273" i="1"/>
  <c r="AP265" i="1" s="1"/>
  <c r="AO273" i="1"/>
  <c r="AO265" i="1" s="1"/>
  <c r="AN273" i="1"/>
  <c r="AN265" i="1" s="1"/>
  <c r="AM273" i="1"/>
  <c r="AM265" i="1" s="1"/>
  <c r="AL273" i="1"/>
  <c r="AL265" i="1" s="1"/>
  <c r="AK273" i="1"/>
  <c r="AK265" i="1" s="1"/>
  <c r="AJ273" i="1"/>
  <c r="AJ265" i="1" s="1"/>
  <c r="AI273" i="1"/>
  <c r="AG273" i="1"/>
  <c r="AG265" i="1" s="1"/>
  <c r="AF273" i="1"/>
  <c r="AF265" i="1" s="1"/>
  <c r="AE273" i="1"/>
  <c r="AE265" i="1" s="1"/>
  <c r="AD273" i="1"/>
  <c r="AD265" i="1" s="1"/>
  <c r="AC273" i="1"/>
  <c r="AQ263" i="1"/>
  <c r="AP263" i="1"/>
  <c r="AO263" i="1"/>
  <c r="AN263" i="1"/>
  <c r="AM263" i="1"/>
  <c r="AL263" i="1"/>
  <c r="AK263" i="1"/>
  <c r="AJ263" i="1"/>
  <c r="AI263" i="1"/>
  <c r="AG263" i="1"/>
  <c r="AF263" i="1"/>
  <c r="AE263" i="1"/>
  <c r="AD263" i="1"/>
  <c r="AC263" i="1"/>
  <c r="AQ257" i="1"/>
  <c r="AQ255" i="1" s="1"/>
  <c r="AP257" i="1"/>
  <c r="AP255" i="1" s="1"/>
  <c r="AO257" i="1"/>
  <c r="AO255" i="1" s="1"/>
  <c r="AN257" i="1"/>
  <c r="AN255" i="1" s="1"/>
  <c r="AM257" i="1"/>
  <c r="AM255" i="1" s="1"/>
  <c r="AL257" i="1"/>
  <c r="AL255" i="1" s="1"/>
  <c r="AK257" i="1"/>
  <c r="AK255" i="1" s="1"/>
  <c r="AJ257" i="1"/>
  <c r="AJ255" i="1" s="1"/>
  <c r="AI257" i="1"/>
  <c r="AG257" i="1"/>
  <c r="AG255" i="1" s="1"/>
  <c r="AF257" i="1"/>
  <c r="AF255" i="1" s="1"/>
  <c r="AE257" i="1"/>
  <c r="AE255" i="1" s="1"/>
  <c r="AD257" i="1"/>
  <c r="AD255" i="1" s="1"/>
  <c r="AC257" i="1"/>
  <c r="AQ240" i="1"/>
  <c r="AQ239" i="1" s="1"/>
  <c r="AP240" i="1"/>
  <c r="AP239" i="1" s="1"/>
  <c r="AO240" i="1"/>
  <c r="AO239" i="1" s="1"/>
  <c r="AN240" i="1"/>
  <c r="AN239" i="1" s="1"/>
  <c r="AM240" i="1"/>
  <c r="AM239" i="1" s="1"/>
  <c r="AL240" i="1"/>
  <c r="AL239" i="1" s="1"/>
  <c r="AK240" i="1"/>
  <c r="AK239" i="1" s="1"/>
  <c r="AJ240" i="1"/>
  <c r="AJ239" i="1" s="1"/>
  <c r="AI240" i="1"/>
  <c r="AG240" i="1"/>
  <c r="AG239" i="1" s="1"/>
  <c r="AF240" i="1"/>
  <c r="AF239" i="1" s="1"/>
  <c r="AE240" i="1"/>
  <c r="AE239" i="1" s="1"/>
  <c r="AD240" i="1"/>
  <c r="AD239" i="1" s="1"/>
  <c r="AC240" i="1"/>
  <c r="AQ232" i="1"/>
  <c r="AQ223" i="1" s="1"/>
  <c r="AP232" i="1"/>
  <c r="AP223" i="1" s="1"/>
  <c r="AO232" i="1"/>
  <c r="AO223" i="1" s="1"/>
  <c r="AN232" i="1"/>
  <c r="AN223" i="1" s="1"/>
  <c r="AM232" i="1"/>
  <c r="AM223" i="1" s="1"/>
  <c r="AL232" i="1"/>
  <c r="AL223" i="1" s="1"/>
  <c r="AK232" i="1"/>
  <c r="AK223" i="1" s="1"/>
  <c r="AJ232" i="1"/>
  <c r="AJ223" i="1" s="1"/>
  <c r="AI232" i="1"/>
  <c r="AG232" i="1"/>
  <c r="AG223" i="1" s="1"/>
  <c r="AF232" i="1"/>
  <c r="AF223" i="1" s="1"/>
  <c r="AE232" i="1"/>
  <c r="AE223" i="1" s="1"/>
  <c r="AD232" i="1"/>
  <c r="AD223" i="1" s="1"/>
  <c r="AC232" i="1"/>
  <c r="AQ221" i="1"/>
  <c r="AP221" i="1"/>
  <c r="AO221" i="1"/>
  <c r="AN221" i="1"/>
  <c r="AM221" i="1"/>
  <c r="AL221" i="1"/>
  <c r="AK221" i="1"/>
  <c r="AJ221" i="1"/>
  <c r="AI221" i="1"/>
  <c r="AG221" i="1"/>
  <c r="AF221" i="1"/>
  <c r="AE221" i="1"/>
  <c r="AD221" i="1"/>
  <c r="AC221" i="1"/>
  <c r="AQ215" i="1"/>
  <c r="AQ213" i="1" s="1"/>
  <c r="AP215" i="1"/>
  <c r="AP213" i="1" s="1"/>
  <c r="AO215" i="1"/>
  <c r="AO213" i="1" s="1"/>
  <c r="AN215" i="1"/>
  <c r="AN213" i="1" s="1"/>
  <c r="AM215" i="1"/>
  <c r="AM213" i="1" s="1"/>
  <c r="AL215" i="1"/>
  <c r="AL213" i="1" s="1"/>
  <c r="AK215" i="1"/>
  <c r="AK213" i="1" s="1"/>
  <c r="AJ215" i="1"/>
  <c r="AJ213" i="1" s="1"/>
  <c r="AI215" i="1"/>
  <c r="AG215" i="1"/>
  <c r="AG213" i="1" s="1"/>
  <c r="AF215" i="1"/>
  <c r="AF213" i="1" s="1"/>
  <c r="AE215" i="1"/>
  <c r="AE213" i="1" s="1"/>
  <c r="AD215" i="1"/>
  <c r="AD213" i="1" s="1"/>
  <c r="AC215" i="1"/>
  <c r="AQ198" i="1"/>
  <c r="AQ197" i="1" s="1"/>
  <c r="AP198" i="1"/>
  <c r="AP197" i="1" s="1"/>
  <c r="AO198" i="1"/>
  <c r="AO197" i="1" s="1"/>
  <c r="AN198" i="1"/>
  <c r="AN197" i="1" s="1"/>
  <c r="AM198" i="1"/>
  <c r="AM197" i="1" s="1"/>
  <c r="AL198" i="1"/>
  <c r="AL197" i="1" s="1"/>
  <c r="AK198" i="1"/>
  <c r="AK197" i="1" s="1"/>
  <c r="AJ198" i="1"/>
  <c r="AJ197" i="1" s="1"/>
  <c r="AI198" i="1"/>
  <c r="AG198" i="1"/>
  <c r="AG197" i="1" s="1"/>
  <c r="AF198" i="1"/>
  <c r="AF197" i="1" s="1"/>
  <c r="AE198" i="1"/>
  <c r="AE197" i="1" s="1"/>
  <c r="AD198" i="1"/>
  <c r="AD197" i="1" s="1"/>
  <c r="AC198" i="1"/>
  <c r="AQ195" i="1"/>
  <c r="AQ194" i="1" s="1"/>
  <c r="AP195" i="1"/>
  <c r="AP194" i="1" s="1"/>
  <c r="AO195" i="1"/>
  <c r="AO194" i="1" s="1"/>
  <c r="AN195" i="1"/>
  <c r="AN194" i="1" s="1"/>
  <c r="AM195" i="1"/>
  <c r="AM194" i="1" s="1"/>
  <c r="AL195" i="1"/>
  <c r="AL194" i="1" s="1"/>
  <c r="AK195" i="1"/>
  <c r="AK194" i="1" s="1"/>
  <c r="AJ195" i="1"/>
  <c r="AJ194" i="1" s="1"/>
  <c r="AI195" i="1"/>
  <c r="AG195" i="1"/>
  <c r="AG194" i="1" s="1"/>
  <c r="AF195" i="1"/>
  <c r="AF194" i="1" s="1"/>
  <c r="AE195" i="1"/>
  <c r="AE194" i="1" s="1"/>
  <c r="AD195" i="1"/>
  <c r="AD194" i="1" s="1"/>
  <c r="AC195" i="1"/>
  <c r="AQ190" i="1"/>
  <c r="AQ183" i="1" s="1"/>
  <c r="AP190" i="1"/>
  <c r="AP183" i="1" s="1"/>
  <c r="AO190" i="1"/>
  <c r="AO183" i="1" s="1"/>
  <c r="AN190" i="1"/>
  <c r="AN183" i="1" s="1"/>
  <c r="AM190" i="1"/>
  <c r="AM183" i="1" s="1"/>
  <c r="AL190" i="1"/>
  <c r="AL183" i="1" s="1"/>
  <c r="AK190" i="1"/>
  <c r="AK183" i="1" s="1"/>
  <c r="AJ190" i="1"/>
  <c r="AJ183" i="1" s="1"/>
  <c r="AI190" i="1"/>
  <c r="AG190" i="1"/>
  <c r="AG183" i="1" s="1"/>
  <c r="AF190" i="1"/>
  <c r="AF183" i="1" s="1"/>
  <c r="AE190" i="1"/>
  <c r="AE183" i="1" s="1"/>
  <c r="AD190" i="1"/>
  <c r="AD183" i="1" s="1"/>
  <c r="AC190" i="1"/>
  <c r="AQ181" i="1"/>
  <c r="AP181" i="1"/>
  <c r="AO181" i="1"/>
  <c r="AN181" i="1"/>
  <c r="AM181" i="1"/>
  <c r="AL181" i="1"/>
  <c r="AK181" i="1"/>
  <c r="AJ181" i="1"/>
  <c r="AI181" i="1"/>
  <c r="AG181" i="1"/>
  <c r="AF181" i="1"/>
  <c r="AE181" i="1"/>
  <c r="AD181" i="1"/>
  <c r="AC181" i="1"/>
  <c r="AQ175" i="1"/>
  <c r="AQ173" i="1" s="1"/>
  <c r="AP175" i="1"/>
  <c r="AP173" i="1" s="1"/>
  <c r="AO175" i="1"/>
  <c r="AO173" i="1" s="1"/>
  <c r="AN175" i="1"/>
  <c r="AN173" i="1" s="1"/>
  <c r="AM175" i="1"/>
  <c r="AM173" i="1" s="1"/>
  <c r="AL175" i="1"/>
  <c r="AL173" i="1" s="1"/>
  <c r="AK175" i="1"/>
  <c r="AK173" i="1" s="1"/>
  <c r="AJ175" i="1"/>
  <c r="AJ173" i="1" s="1"/>
  <c r="AI175" i="1"/>
  <c r="AG175" i="1"/>
  <c r="AG173" i="1" s="1"/>
  <c r="AF175" i="1"/>
  <c r="AF173" i="1" s="1"/>
  <c r="AE175" i="1"/>
  <c r="AE173" i="1" s="1"/>
  <c r="AD175" i="1"/>
  <c r="AD173" i="1" s="1"/>
  <c r="AC175" i="1"/>
  <c r="AQ158" i="1"/>
  <c r="AQ157" i="1" s="1"/>
  <c r="AP158" i="1"/>
  <c r="AP157" i="1" s="1"/>
  <c r="AO158" i="1"/>
  <c r="AO157" i="1" s="1"/>
  <c r="AN158" i="1"/>
  <c r="AN157" i="1" s="1"/>
  <c r="AM158" i="1"/>
  <c r="AM157" i="1" s="1"/>
  <c r="AL158" i="1"/>
  <c r="AL157" i="1" s="1"/>
  <c r="AK158" i="1"/>
  <c r="AK157" i="1" s="1"/>
  <c r="AJ158" i="1"/>
  <c r="AJ157" i="1" s="1"/>
  <c r="AI158" i="1"/>
  <c r="AG158" i="1"/>
  <c r="AG157" i="1" s="1"/>
  <c r="AF158" i="1"/>
  <c r="AF157" i="1" s="1"/>
  <c r="AE158" i="1"/>
  <c r="AE157" i="1" s="1"/>
  <c r="AD158" i="1"/>
  <c r="AD157" i="1" s="1"/>
  <c r="AC158" i="1"/>
  <c r="AQ155" i="1"/>
  <c r="AQ154" i="1" s="1"/>
  <c r="AP155" i="1"/>
  <c r="AP154" i="1" s="1"/>
  <c r="AO155" i="1"/>
  <c r="AO154" i="1" s="1"/>
  <c r="AN155" i="1"/>
  <c r="AN154" i="1" s="1"/>
  <c r="AM155" i="1"/>
  <c r="AM154" i="1" s="1"/>
  <c r="AL155" i="1"/>
  <c r="AL154" i="1" s="1"/>
  <c r="AK155" i="1"/>
  <c r="AK154" i="1" s="1"/>
  <c r="AJ155" i="1"/>
  <c r="AJ154" i="1" s="1"/>
  <c r="AI155" i="1"/>
  <c r="AG155" i="1"/>
  <c r="AG154" i="1" s="1"/>
  <c r="AF155" i="1"/>
  <c r="AF154" i="1" s="1"/>
  <c r="AE155" i="1"/>
  <c r="AE154" i="1" s="1"/>
  <c r="AD155" i="1"/>
  <c r="AD154" i="1" s="1"/>
  <c r="AC155" i="1"/>
  <c r="AQ150" i="1"/>
  <c r="AQ142" i="1" s="1"/>
  <c r="AP150" i="1"/>
  <c r="AP142" i="1" s="1"/>
  <c r="AO150" i="1"/>
  <c r="AO142" i="1" s="1"/>
  <c r="AN150" i="1"/>
  <c r="AN142" i="1" s="1"/>
  <c r="AM150" i="1"/>
  <c r="AM142" i="1" s="1"/>
  <c r="AL150" i="1"/>
  <c r="AL142" i="1" s="1"/>
  <c r="AK150" i="1"/>
  <c r="AK142" i="1" s="1"/>
  <c r="AJ150" i="1"/>
  <c r="AJ142" i="1" s="1"/>
  <c r="AI150" i="1"/>
  <c r="AG150" i="1"/>
  <c r="AG142" i="1" s="1"/>
  <c r="AF150" i="1"/>
  <c r="AF142" i="1" s="1"/>
  <c r="AE150" i="1"/>
  <c r="AE142" i="1" s="1"/>
  <c r="AD150" i="1"/>
  <c r="AD142" i="1" s="1"/>
  <c r="AC150" i="1"/>
  <c r="AQ140" i="1"/>
  <c r="AP140" i="1"/>
  <c r="AO140" i="1"/>
  <c r="AN140" i="1"/>
  <c r="AM140" i="1"/>
  <c r="AL140" i="1"/>
  <c r="AK140" i="1"/>
  <c r="AJ140" i="1"/>
  <c r="AI140" i="1"/>
  <c r="AG140" i="1"/>
  <c r="AF140" i="1"/>
  <c r="AE140" i="1"/>
  <c r="AD140" i="1"/>
  <c r="AC140" i="1"/>
  <c r="AQ134" i="1"/>
  <c r="AQ132" i="1" s="1"/>
  <c r="AP134" i="1"/>
  <c r="AP132" i="1" s="1"/>
  <c r="AO134" i="1"/>
  <c r="AO132" i="1" s="1"/>
  <c r="AN134" i="1"/>
  <c r="AN132" i="1" s="1"/>
  <c r="AM134" i="1"/>
  <c r="AM132" i="1" s="1"/>
  <c r="AL134" i="1"/>
  <c r="AL132" i="1" s="1"/>
  <c r="AK134" i="1"/>
  <c r="AK132" i="1" s="1"/>
  <c r="AJ134" i="1"/>
  <c r="AJ132" i="1" s="1"/>
  <c r="AI134" i="1"/>
  <c r="AG134" i="1"/>
  <c r="AG132" i="1" s="1"/>
  <c r="AF134" i="1"/>
  <c r="AF132" i="1" s="1"/>
  <c r="AE134" i="1"/>
  <c r="AE132" i="1" s="1"/>
  <c r="AD134" i="1"/>
  <c r="AD132" i="1" s="1"/>
  <c r="AC134" i="1"/>
  <c r="AQ117" i="1"/>
  <c r="AQ116" i="1" s="1"/>
  <c r="AP117" i="1"/>
  <c r="AP116" i="1" s="1"/>
  <c r="AO117" i="1"/>
  <c r="AO116" i="1" s="1"/>
  <c r="AN117" i="1"/>
  <c r="AN116" i="1" s="1"/>
  <c r="AM117" i="1"/>
  <c r="AM116" i="1" s="1"/>
  <c r="AL117" i="1"/>
  <c r="AL116" i="1" s="1"/>
  <c r="AK117" i="1"/>
  <c r="AK116" i="1" s="1"/>
  <c r="AJ117" i="1"/>
  <c r="AJ116" i="1" s="1"/>
  <c r="AI117" i="1"/>
  <c r="AG117" i="1"/>
  <c r="AG116" i="1" s="1"/>
  <c r="AF117" i="1"/>
  <c r="AF116" i="1" s="1"/>
  <c r="AE117" i="1"/>
  <c r="AE116" i="1" s="1"/>
  <c r="AD117" i="1"/>
  <c r="AD116" i="1" s="1"/>
  <c r="AC117" i="1"/>
  <c r="AQ114" i="1"/>
  <c r="AQ113" i="1" s="1"/>
  <c r="AP114" i="1"/>
  <c r="AP113" i="1" s="1"/>
  <c r="AO114" i="1"/>
  <c r="AO113" i="1" s="1"/>
  <c r="AN114" i="1"/>
  <c r="AN113" i="1" s="1"/>
  <c r="AM114" i="1"/>
  <c r="AM113" i="1" s="1"/>
  <c r="AL114" i="1"/>
  <c r="AL113" i="1" s="1"/>
  <c r="AK114" i="1"/>
  <c r="AK113" i="1" s="1"/>
  <c r="AJ114" i="1"/>
  <c r="AJ113" i="1" s="1"/>
  <c r="AI114" i="1"/>
  <c r="AG114" i="1"/>
  <c r="AG113" i="1" s="1"/>
  <c r="AF114" i="1"/>
  <c r="AF113" i="1" s="1"/>
  <c r="AE114" i="1"/>
  <c r="AE113" i="1" s="1"/>
  <c r="AD114" i="1"/>
  <c r="AD113" i="1" s="1"/>
  <c r="AC114" i="1"/>
  <c r="AQ109" i="1"/>
  <c r="AQ100" i="1" s="1"/>
  <c r="AP109" i="1"/>
  <c r="AP100" i="1" s="1"/>
  <c r="AO109" i="1"/>
  <c r="AO100" i="1" s="1"/>
  <c r="AN109" i="1"/>
  <c r="AN100" i="1" s="1"/>
  <c r="AM109" i="1"/>
  <c r="AL109" i="1"/>
  <c r="AL100" i="1" s="1"/>
  <c r="AK109" i="1"/>
  <c r="AK100" i="1" s="1"/>
  <c r="AJ109" i="1"/>
  <c r="AJ100" i="1" s="1"/>
  <c r="AI109" i="1"/>
  <c r="AG109" i="1"/>
  <c r="AF109" i="1"/>
  <c r="AF100" i="1" s="1"/>
  <c r="AE109" i="1"/>
  <c r="AE100" i="1" s="1"/>
  <c r="AD109" i="1"/>
  <c r="AD100" i="1" s="1"/>
  <c r="AC109" i="1"/>
  <c r="AQ98" i="1"/>
  <c r="AP98" i="1"/>
  <c r="AO98" i="1"/>
  <c r="AN98" i="1"/>
  <c r="AM98" i="1"/>
  <c r="AL98" i="1"/>
  <c r="AK98" i="1"/>
  <c r="AJ98" i="1"/>
  <c r="AI98" i="1"/>
  <c r="AG98" i="1"/>
  <c r="AF98" i="1"/>
  <c r="AE98" i="1"/>
  <c r="AD98" i="1"/>
  <c r="AC98" i="1"/>
  <c r="AQ92" i="1"/>
  <c r="AQ90" i="1" s="1"/>
  <c r="AP92" i="1"/>
  <c r="AP90" i="1" s="1"/>
  <c r="AO92" i="1"/>
  <c r="AO90" i="1" s="1"/>
  <c r="AN92" i="1"/>
  <c r="AN90" i="1" s="1"/>
  <c r="AM92" i="1"/>
  <c r="AM90" i="1" s="1"/>
  <c r="AL92" i="1"/>
  <c r="AL90" i="1" s="1"/>
  <c r="AK92" i="1"/>
  <c r="AK90" i="1" s="1"/>
  <c r="AJ92" i="1"/>
  <c r="AJ90" i="1" s="1"/>
  <c r="AI92" i="1"/>
  <c r="AG92" i="1"/>
  <c r="AG90" i="1" s="1"/>
  <c r="AF92" i="1"/>
  <c r="AF90" i="1" s="1"/>
  <c r="AE92" i="1"/>
  <c r="AE90" i="1" s="1"/>
  <c r="AD92" i="1"/>
  <c r="AD90" i="1" s="1"/>
  <c r="AC92" i="1"/>
  <c r="AQ75" i="1"/>
  <c r="AQ74" i="1" s="1"/>
  <c r="AP75" i="1"/>
  <c r="AP74" i="1" s="1"/>
  <c r="AO75" i="1"/>
  <c r="AO74" i="1" s="1"/>
  <c r="AN75" i="1"/>
  <c r="AN74" i="1" s="1"/>
  <c r="AM75" i="1"/>
  <c r="AM74" i="1" s="1"/>
  <c r="AL75" i="1"/>
  <c r="AL74" i="1" s="1"/>
  <c r="AK75" i="1"/>
  <c r="AK74" i="1" s="1"/>
  <c r="AJ75" i="1"/>
  <c r="AJ74" i="1" s="1"/>
  <c r="AI75" i="1"/>
  <c r="AG75" i="1"/>
  <c r="AG74" i="1" s="1"/>
  <c r="AF75" i="1"/>
  <c r="AF74" i="1" s="1"/>
  <c r="AE75" i="1"/>
  <c r="AE74" i="1" s="1"/>
  <c r="AD75" i="1"/>
  <c r="AD74" i="1" s="1"/>
  <c r="AC75" i="1"/>
  <c r="AQ72" i="1"/>
  <c r="AQ71" i="1" s="1"/>
  <c r="AP72" i="1"/>
  <c r="AP71" i="1" s="1"/>
  <c r="AO72" i="1"/>
  <c r="AO71" i="1" s="1"/>
  <c r="AN72" i="1"/>
  <c r="AN71" i="1" s="1"/>
  <c r="AM72" i="1"/>
  <c r="AM71" i="1" s="1"/>
  <c r="AL72" i="1"/>
  <c r="AL71" i="1" s="1"/>
  <c r="AK72" i="1"/>
  <c r="AK71" i="1" s="1"/>
  <c r="AJ72" i="1"/>
  <c r="AJ71" i="1" s="1"/>
  <c r="AI72" i="1"/>
  <c r="AG72" i="1"/>
  <c r="AG71" i="1" s="1"/>
  <c r="AF72" i="1"/>
  <c r="AF71" i="1" s="1"/>
  <c r="AE72" i="1"/>
  <c r="AE71" i="1" s="1"/>
  <c r="AD72" i="1"/>
  <c r="AD71" i="1" s="1"/>
  <c r="AC72" i="1"/>
  <c r="AQ67" i="1"/>
  <c r="AQ58" i="1" s="1"/>
  <c r="AP67" i="1"/>
  <c r="AP58" i="1" s="1"/>
  <c r="AO67" i="1"/>
  <c r="AN67" i="1"/>
  <c r="AM67" i="1"/>
  <c r="AM58" i="1" s="1"/>
  <c r="AL67" i="1"/>
  <c r="AL58" i="1" s="1"/>
  <c r="AK67" i="1"/>
  <c r="AK58" i="1" s="1"/>
  <c r="AJ67" i="1"/>
  <c r="AJ58" i="1" s="1"/>
  <c r="AI67" i="1"/>
  <c r="AG67" i="1"/>
  <c r="AG58" i="1" s="1"/>
  <c r="AF67" i="1"/>
  <c r="AF58" i="1" s="1"/>
  <c r="AE67" i="1"/>
  <c r="AE58" i="1" s="1"/>
  <c r="AD67" i="1"/>
  <c r="AD58" i="1" s="1"/>
  <c r="AC67" i="1"/>
  <c r="AQ56" i="1"/>
  <c r="AP56" i="1"/>
  <c r="AO56" i="1"/>
  <c r="AN56" i="1"/>
  <c r="AM56" i="1"/>
  <c r="AL56" i="1"/>
  <c r="AK56" i="1"/>
  <c r="AJ56" i="1"/>
  <c r="AI56" i="1"/>
  <c r="AG56" i="1"/>
  <c r="AF56" i="1"/>
  <c r="AE56" i="1"/>
  <c r="AD56" i="1"/>
  <c r="AC56" i="1"/>
  <c r="AQ50" i="1"/>
  <c r="AQ48" i="1" s="1"/>
  <c r="AP50" i="1"/>
  <c r="AP48" i="1" s="1"/>
  <c r="AO50" i="1"/>
  <c r="AO48" i="1" s="1"/>
  <c r="AN50" i="1"/>
  <c r="AN48" i="1" s="1"/>
  <c r="AM50" i="1"/>
  <c r="AM48" i="1" s="1"/>
  <c r="AL50" i="1"/>
  <c r="AL48" i="1" s="1"/>
  <c r="AK50" i="1"/>
  <c r="AK48" i="1" s="1"/>
  <c r="AJ50" i="1"/>
  <c r="AJ48" i="1" s="1"/>
  <c r="AI50" i="1"/>
  <c r="AG50" i="1"/>
  <c r="AG48" i="1" s="1"/>
  <c r="AF50" i="1"/>
  <c r="AF48" i="1" s="1"/>
  <c r="AE50" i="1"/>
  <c r="AE48" i="1" s="1"/>
  <c r="AD50" i="1"/>
  <c r="AD48" i="1" s="1"/>
  <c r="AC50" i="1"/>
  <c r="AQ32" i="1"/>
  <c r="AP32" i="1"/>
  <c r="AO32" i="1"/>
  <c r="AN32" i="1"/>
  <c r="AM32" i="1"/>
  <c r="AL32" i="1"/>
  <c r="AK32" i="1"/>
  <c r="AJ32" i="1"/>
  <c r="AI32" i="1"/>
  <c r="AG32" i="1"/>
  <c r="AF32" i="1"/>
  <c r="AE32" i="1"/>
  <c r="AD32" i="1"/>
  <c r="AC32" i="1"/>
  <c r="AQ31" i="1"/>
  <c r="AP31" i="1"/>
  <c r="AO31" i="1"/>
  <c r="AN31" i="1"/>
  <c r="AM31" i="1"/>
  <c r="AL31" i="1"/>
  <c r="AK31" i="1"/>
  <c r="AJ31" i="1"/>
  <c r="AI31" i="1"/>
  <c r="AG31" i="1"/>
  <c r="AF31" i="1"/>
  <c r="AE31" i="1"/>
  <c r="AD31" i="1"/>
  <c r="AC31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D27" i="1"/>
  <c r="AC27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D23" i="1"/>
  <c r="AC23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D22" i="1"/>
  <c r="AC22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D20" i="1"/>
  <c r="AC20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D19" i="1"/>
  <c r="AC19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D18" i="1"/>
  <c r="AC18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D17" i="1"/>
  <c r="AC17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D16" i="1"/>
  <c r="AC16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D14" i="1"/>
  <c r="AC14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D12" i="1"/>
  <c r="AC12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D11" i="1"/>
  <c r="AC11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D10" i="1"/>
  <c r="AC10" i="1"/>
  <c r="AQ9" i="1"/>
  <c r="AP9" i="1"/>
  <c r="AO9" i="1"/>
  <c r="AN9" i="1"/>
  <c r="AM9" i="1"/>
  <c r="AL9" i="1"/>
  <c r="AK9" i="1"/>
  <c r="AJ9" i="1"/>
  <c r="AI9" i="1"/>
  <c r="AG9" i="1"/>
  <c r="AF9" i="1"/>
  <c r="AE9" i="1"/>
  <c r="AD9" i="1"/>
  <c r="AC9" i="1"/>
  <c r="AQ8" i="1"/>
  <c r="AP8" i="1"/>
  <c r="AO8" i="1"/>
  <c r="AN8" i="1"/>
  <c r="AM8" i="1"/>
  <c r="AL8" i="1"/>
  <c r="AK8" i="1"/>
  <c r="AJ8" i="1"/>
  <c r="AI8" i="1"/>
  <c r="AG8" i="1"/>
  <c r="AF8" i="1"/>
  <c r="AE8" i="1"/>
  <c r="AD8" i="1"/>
  <c r="AC8" i="1"/>
  <c r="AQ6" i="1"/>
  <c r="AP6" i="1"/>
  <c r="AO6" i="1"/>
  <c r="AN6" i="1"/>
  <c r="AM6" i="1"/>
  <c r="AL6" i="1"/>
  <c r="AK6" i="1"/>
  <c r="AJ6" i="1"/>
  <c r="AI6" i="1"/>
  <c r="AG6" i="1"/>
  <c r="AF6" i="1"/>
  <c r="AE6" i="1"/>
  <c r="AD6" i="1"/>
  <c r="AC6" i="1"/>
  <c r="Y4753" i="1"/>
  <c r="Y4752" i="1" s="1"/>
  <c r="X4753" i="1"/>
  <c r="X4752" i="1" s="1"/>
  <c r="W4753" i="1"/>
  <c r="W4752" i="1" s="1"/>
  <c r="V4753" i="1"/>
  <c r="V4752" i="1" s="1"/>
  <c r="U4753" i="1"/>
  <c r="U4752" i="1" s="1"/>
  <c r="T4753" i="1"/>
  <c r="T4752" i="1" s="1"/>
  <c r="S4753" i="1"/>
  <c r="S4752" i="1" s="1"/>
  <c r="R4753" i="1"/>
  <c r="R4752" i="1" s="1"/>
  <c r="Q4753" i="1"/>
  <c r="O4753" i="1"/>
  <c r="O4752" i="1" s="1"/>
  <c r="N4753" i="1"/>
  <c r="N4752" i="1" s="1"/>
  <c r="M4753" i="1"/>
  <c r="M4752" i="1" s="1"/>
  <c r="L4753" i="1"/>
  <c r="L4752" i="1" s="1"/>
  <c r="K4753" i="1"/>
  <c r="Y4748" i="1"/>
  <c r="X4748" i="1"/>
  <c r="W4748" i="1"/>
  <c r="V4748" i="1"/>
  <c r="U4748" i="1"/>
  <c r="T4748" i="1"/>
  <c r="S4748" i="1"/>
  <c r="R4748" i="1"/>
  <c r="Q4748" i="1"/>
  <c r="O4748" i="1"/>
  <c r="N4748" i="1"/>
  <c r="M4748" i="1"/>
  <c r="L4748" i="1"/>
  <c r="K4748" i="1"/>
  <c r="Y4737" i="1"/>
  <c r="X4737" i="1"/>
  <c r="W4737" i="1"/>
  <c r="V4737" i="1"/>
  <c r="U4737" i="1"/>
  <c r="T4737" i="1"/>
  <c r="S4737" i="1"/>
  <c r="R4737" i="1"/>
  <c r="Q4737" i="1"/>
  <c r="O4737" i="1"/>
  <c r="N4737" i="1"/>
  <c r="M4737" i="1"/>
  <c r="L4737" i="1"/>
  <c r="K4737" i="1"/>
  <c r="Y4731" i="1"/>
  <c r="Y4729" i="1" s="1"/>
  <c r="X4731" i="1"/>
  <c r="X4729" i="1" s="1"/>
  <c r="W4731" i="1"/>
  <c r="W4729" i="1" s="1"/>
  <c r="V4731" i="1"/>
  <c r="V4729" i="1" s="1"/>
  <c r="U4731" i="1"/>
  <c r="U4729" i="1" s="1"/>
  <c r="T4731" i="1"/>
  <c r="T4729" i="1" s="1"/>
  <c r="S4731" i="1"/>
  <c r="S4729" i="1" s="1"/>
  <c r="R4731" i="1"/>
  <c r="R4729" i="1" s="1"/>
  <c r="Q4731" i="1"/>
  <c r="O4731" i="1"/>
  <c r="O4729" i="1" s="1"/>
  <c r="N4731" i="1"/>
  <c r="N4729" i="1" s="1"/>
  <c r="M4731" i="1"/>
  <c r="M4729" i="1" s="1"/>
  <c r="L4731" i="1"/>
  <c r="L4729" i="1" s="1"/>
  <c r="K4731" i="1"/>
  <c r="Y4706" i="1"/>
  <c r="Y4705" i="1" s="1"/>
  <c r="X4706" i="1"/>
  <c r="X4705" i="1" s="1"/>
  <c r="W4706" i="1"/>
  <c r="W4705" i="1" s="1"/>
  <c r="V4706" i="1"/>
  <c r="V4705" i="1" s="1"/>
  <c r="U4706" i="1"/>
  <c r="U4705" i="1" s="1"/>
  <c r="T4706" i="1"/>
  <c r="T4705" i="1" s="1"/>
  <c r="S4706" i="1"/>
  <c r="S4705" i="1" s="1"/>
  <c r="R4706" i="1"/>
  <c r="R4705" i="1" s="1"/>
  <c r="Q4706" i="1"/>
  <c r="O4706" i="1"/>
  <c r="O4705" i="1" s="1"/>
  <c r="N4706" i="1"/>
  <c r="N4705" i="1" s="1"/>
  <c r="M4706" i="1"/>
  <c r="M4705" i="1" s="1"/>
  <c r="L4706" i="1"/>
  <c r="L4705" i="1" s="1"/>
  <c r="K4706" i="1"/>
  <c r="Y4703" i="1"/>
  <c r="Y4702" i="1" s="1"/>
  <c r="X4703" i="1"/>
  <c r="X4702" i="1" s="1"/>
  <c r="W4703" i="1"/>
  <c r="W4702" i="1" s="1"/>
  <c r="V4703" i="1"/>
  <c r="V4702" i="1" s="1"/>
  <c r="U4703" i="1"/>
  <c r="U4702" i="1" s="1"/>
  <c r="T4703" i="1"/>
  <c r="T4702" i="1" s="1"/>
  <c r="S4703" i="1"/>
  <c r="S4702" i="1" s="1"/>
  <c r="R4703" i="1"/>
  <c r="R4702" i="1" s="1"/>
  <c r="Q4703" i="1"/>
  <c r="O4703" i="1"/>
  <c r="O4702" i="1" s="1"/>
  <c r="N4703" i="1"/>
  <c r="N4702" i="1" s="1"/>
  <c r="M4703" i="1"/>
  <c r="M4702" i="1" s="1"/>
  <c r="L4703" i="1"/>
  <c r="L4702" i="1" s="1"/>
  <c r="K4703" i="1"/>
  <c r="Y4698" i="1"/>
  <c r="Y4690" i="1" s="1"/>
  <c r="X4698" i="1"/>
  <c r="X4690" i="1" s="1"/>
  <c r="W4698" i="1"/>
  <c r="W4690" i="1" s="1"/>
  <c r="V4698" i="1"/>
  <c r="V4690" i="1" s="1"/>
  <c r="U4698" i="1"/>
  <c r="U4690" i="1" s="1"/>
  <c r="T4698" i="1"/>
  <c r="T4690" i="1" s="1"/>
  <c r="S4698" i="1"/>
  <c r="S4690" i="1" s="1"/>
  <c r="R4698" i="1"/>
  <c r="R4690" i="1" s="1"/>
  <c r="Q4698" i="1"/>
  <c r="O4698" i="1"/>
  <c r="O4690" i="1" s="1"/>
  <c r="N4698" i="1"/>
  <c r="N4690" i="1" s="1"/>
  <c r="M4698" i="1"/>
  <c r="M4690" i="1" s="1"/>
  <c r="L4698" i="1"/>
  <c r="L4690" i="1" s="1"/>
  <c r="K4698" i="1"/>
  <c r="Y4688" i="1"/>
  <c r="X4688" i="1"/>
  <c r="W4688" i="1"/>
  <c r="V4688" i="1"/>
  <c r="U4688" i="1"/>
  <c r="T4688" i="1"/>
  <c r="S4688" i="1"/>
  <c r="R4688" i="1"/>
  <c r="Q4688" i="1"/>
  <c r="O4688" i="1"/>
  <c r="N4688" i="1"/>
  <c r="M4688" i="1"/>
  <c r="L4688" i="1"/>
  <c r="K4688" i="1"/>
  <c r="Y4683" i="1"/>
  <c r="Y4681" i="1" s="1"/>
  <c r="X4683" i="1"/>
  <c r="X4681" i="1" s="1"/>
  <c r="W4683" i="1"/>
  <c r="W4681" i="1" s="1"/>
  <c r="V4683" i="1"/>
  <c r="V4681" i="1" s="1"/>
  <c r="U4683" i="1"/>
  <c r="U4681" i="1" s="1"/>
  <c r="T4683" i="1"/>
  <c r="T4681" i="1" s="1"/>
  <c r="S4683" i="1"/>
  <c r="S4681" i="1" s="1"/>
  <c r="R4683" i="1"/>
  <c r="R4681" i="1" s="1"/>
  <c r="Q4683" i="1"/>
  <c r="O4683" i="1"/>
  <c r="O4681" i="1" s="1"/>
  <c r="N4683" i="1"/>
  <c r="N4681" i="1" s="1"/>
  <c r="M4683" i="1"/>
  <c r="M4681" i="1" s="1"/>
  <c r="L4683" i="1"/>
  <c r="L4681" i="1" s="1"/>
  <c r="K4683" i="1"/>
  <c r="Y4667" i="1"/>
  <c r="Y4666" i="1" s="1"/>
  <c r="X4667" i="1"/>
  <c r="X4666" i="1" s="1"/>
  <c r="W4667" i="1"/>
  <c r="W4666" i="1" s="1"/>
  <c r="V4667" i="1"/>
  <c r="V4666" i="1" s="1"/>
  <c r="U4667" i="1"/>
  <c r="U4666" i="1" s="1"/>
  <c r="T4667" i="1"/>
  <c r="T4666" i="1" s="1"/>
  <c r="S4667" i="1"/>
  <c r="S4666" i="1" s="1"/>
  <c r="R4667" i="1"/>
  <c r="R4666" i="1" s="1"/>
  <c r="Q4667" i="1"/>
  <c r="O4667" i="1"/>
  <c r="O4666" i="1" s="1"/>
  <c r="N4667" i="1"/>
  <c r="N4666" i="1" s="1"/>
  <c r="M4667" i="1"/>
  <c r="M4666" i="1" s="1"/>
  <c r="L4667" i="1"/>
  <c r="L4666" i="1" s="1"/>
  <c r="K4667" i="1"/>
  <c r="Y4664" i="1"/>
  <c r="Y4663" i="1" s="1"/>
  <c r="X4664" i="1"/>
  <c r="X4663" i="1" s="1"/>
  <c r="W4664" i="1"/>
  <c r="W4663" i="1" s="1"/>
  <c r="V4664" i="1"/>
  <c r="V4663" i="1" s="1"/>
  <c r="U4664" i="1"/>
  <c r="U4663" i="1" s="1"/>
  <c r="T4664" i="1"/>
  <c r="T4663" i="1" s="1"/>
  <c r="S4664" i="1"/>
  <c r="S4663" i="1" s="1"/>
  <c r="R4664" i="1"/>
  <c r="R4663" i="1" s="1"/>
  <c r="Q4664" i="1"/>
  <c r="O4664" i="1"/>
  <c r="O4663" i="1" s="1"/>
  <c r="N4664" i="1"/>
  <c r="N4663" i="1" s="1"/>
  <c r="M4664" i="1"/>
  <c r="M4663" i="1" s="1"/>
  <c r="L4664" i="1"/>
  <c r="L4663" i="1" s="1"/>
  <c r="K4664" i="1"/>
  <c r="Y4659" i="1"/>
  <c r="Y4650" i="1" s="1"/>
  <c r="X4659" i="1"/>
  <c r="X4650" i="1" s="1"/>
  <c r="W4659" i="1"/>
  <c r="W4650" i="1" s="1"/>
  <c r="V4659" i="1"/>
  <c r="V4650" i="1" s="1"/>
  <c r="U4659" i="1"/>
  <c r="U4650" i="1" s="1"/>
  <c r="T4659" i="1"/>
  <c r="T4650" i="1" s="1"/>
  <c r="S4659" i="1"/>
  <c r="S4650" i="1" s="1"/>
  <c r="R4659" i="1"/>
  <c r="R4650" i="1" s="1"/>
  <c r="Q4659" i="1"/>
  <c r="O4659" i="1"/>
  <c r="O4650" i="1" s="1"/>
  <c r="N4659" i="1"/>
  <c r="N4650" i="1" s="1"/>
  <c r="M4659" i="1"/>
  <c r="M4650" i="1" s="1"/>
  <c r="L4659" i="1"/>
  <c r="L4650" i="1" s="1"/>
  <c r="K4659" i="1"/>
  <c r="Y4648" i="1"/>
  <c r="X4648" i="1"/>
  <c r="W4648" i="1"/>
  <c r="V4648" i="1"/>
  <c r="U4648" i="1"/>
  <c r="T4648" i="1"/>
  <c r="S4648" i="1"/>
  <c r="R4648" i="1"/>
  <c r="Q4648" i="1"/>
  <c r="O4648" i="1"/>
  <c r="N4648" i="1"/>
  <c r="M4648" i="1"/>
  <c r="L4648" i="1"/>
  <c r="K4648" i="1"/>
  <c r="Y4643" i="1"/>
  <c r="Y4641" i="1" s="1"/>
  <c r="X4643" i="1"/>
  <c r="X4641" i="1" s="1"/>
  <c r="W4643" i="1"/>
  <c r="W4641" i="1" s="1"/>
  <c r="V4643" i="1"/>
  <c r="V4641" i="1" s="1"/>
  <c r="U4643" i="1"/>
  <c r="U4641" i="1" s="1"/>
  <c r="T4643" i="1"/>
  <c r="T4641" i="1" s="1"/>
  <c r="S4643" i="1"/>
  <c r="S4641" i="1" s="1"/>
  <c r="R4643" i="1"/>
  <c r="R4641" i="1" s="1"/>
  <c r="Q4643" i="1"/>
  <c r="O4643" i="1"/>
  <c r="O4641" i="1" s="1"/>
  <c r="N4643" i="1"/>
  <c r="N4641" i="1" s="1"/>
  <c r="M4643" i="1"/>
  <c r="M4641" i="1" s="1"/>
  <c r="L4643" i="1"/>
  <c r="L4641" i="1" s="1"/>
  <c r="K4643" i="1"/>
  <c r="Y4625" i="1"/>
  <c r="Y4624" i="1" s="1"/>
  <c r="X4625" i="1"/>
  <c r="X4624" i="1" s="1"/>
  <c r="W4625" i="1"/>
  <c r="W4624" i="1" s="1"/>
  <c r="V4625" i="1"/>
  <c r="V4624" i="1" s="1"/>
  <c r="U4625" i="1"/>
  <c r="U4624" i="1" s="1"/>
  <c r="T4625" i="1"/>
  <c r="T4624" i="1" s="1"/>
  <c r="S4625" i="1"/>
  <c r="S4624" i="1" s="1"/>
  <c r="R4625" i="1"/>
  <c r="R4624" i="1" s="1"/>
  <c r="Q4625" i="1"/>
  <c r="O4625" i="1"/>
  <c r="O4624" i="1" s="1"/>
  <c r="N4625" i="1"/>
  <c r="N4624" i="1" s="1"/>
  <c r="M4625" i="1"/>
  <c r="M4624" i="1" s="1"/>
  <c r="L4625" i="1"/>
  <c r="L4624" i="1" s="1"/>
  <c r="K4625" i="1"/>
  <c r="Y4620" i="1"/>
  <c r="Y4619" i="1" s="1"/>
  <c r="X4620" i="1"/>
  <c r="X4619" i="1" s="1"/>
  <c r="W4620" i="1"/>
  <c r="W4619" i="1" s="1"/>
  <c r="V4620" i="1"/>
  <c r="V4619" i="1" s="1"/>
  <c r="U4620" i="1"/>
  <c r="U4619" i="1" s="1"/>
  <c r="T4620" i="1"/>
  <c r="T4619" i="1" s="1"/>
  <c r="S4620" i="1"/>
  <c r="S4619" i="1" s="1"/>
  <c r="R4620" i="1"/>
  <c r="R4619" i="1" s="1"/>
  <c r="Q4620" i="1"/>
  <c r="O4620" i="1"/>
  <c r="O4619" i="1" s="1"/>
  <c r="N4620" i="1"/>
  <c r="N4619" i="1" s="1"/>
  <c r="M4620" i="1"/>
  <c r="M4619" i="1" s="1"/>
  <c r="L4620" i="1"/>
  <c r="L4619" i="1" s="1"/>
  <c r="K4620" i="1"/>
  <c r="Y4615" i="1"/>
  <c r="Y4606" i="1" s="1"/>
  <c r="X4615" i="1"/>
  <c r="X4606" i="1" s="1"/>
  <c r="W4615" i="1"/>
  <c r="W4606" i="1" s="1"/>
  <c r="V4615" i="1"/>
  <c r="V4606" i="1" s="1"/>
  <c r="U4615" i="1"/>
  <c r="U4606" i="1" s="1"/>
  <c r="T4615" i="1"/>
  <c r="T4606" i="1" s="1"/>
  <c r="S4615" i="1"/>
  <c r="S4606" i="1" s="1"/>
  <c r="R4615" i="1"/>
  <c r="R4606" i="1" s="1"/>
  <c r="Q4615" i="1"/>
  <c r="O4615" i="1"/>
  <c r="O4606" i="1" s="1"/>
  <c r="N4615" i="1"/>
  <c r="N4606" i="1" s="1"/>
  <c r="M4615" i="1"/>
  <c r="M4606" i="1" s="1"/>
  <c r="L4615" i="1"/>
  <c r="L4606" i="1" s="1"/>
  <c r="K4615" i="1"/>
  <c r="Y4604" i="1"/>
  <c r="X4604" i="1"/>
  <c r="W4604" i="1"/>
  <c r="V4604" i="1"/>
  <c r="U4604" i="1"/>
  <c r="T4604" i="1"/>
  <c r="S4604" i="1"/>
  <c r="R4604" i="1"/>
  <c r="Q4604" i="1"/>
  <c r="O4604" i="1"/>
  <c r="N4604" i="1"/>
  <c r="M4604" i="1"/>
  <c r="L4604" i="1"/>
  <c r="K4604" i="1"/>
  <c r="Y4598" i="1"/>
  <c r="Y4596" i="1" s="1"/>
  <c r="X4598" i="1"/>
  <c r="X4596" i="1" s="1"/>
  <c r="W4598" i="1"/>
  <c r="W4596" i="1" s="1"/>
  <c r="V4598" i="1"/>
  <c r="V4596" i="1" s="1"/>
  <c r="U4598" i="1"/>
  <c r="U4596" i="1" s="1"/>
  <c r="T4598" i="1"/>
  <c r="T4596" i="1" s="1"/>
  <c r="S4598" i="1"/>
  <c r="S4596" i="1" s="1"/>
  <c r="R4598" i="1"/>
  <c r="R4596" i="1" s="1"/>
  <c r="Q4598" i="1"/>
  <c r="O4598" i="1"/>
  <c r="O4596" i="1" s="1"/>
  <c r="N4598" i="1"/>
  <c r="N4596" i="1" s="1"/>
  <c r="M4598" i="1"/>
  <c r="M4596" i="1" s="1"/>
  <c r="L4598" i="1"/>
  <c r="L4596" i="1" s="1"/>
  <c r="K4598" i="1"/>
  <c r="Y4582" i="1"/>
  <c r="Y4581" i="1" s="1"/>
  <c r="X4582" i="1"/>
  <c r="X4581" i="1" s="1"/>
  <c r="W4582" i="1"/>
  <c r="W4581" i="1" s="1"/>
  <c r="V4582" i="1"/>
  <c r="V4581" i="1" s="1"/>
  <c r="U4582" i="1"/>
  <c r="U4581" i="1" s="1"/>
  <c r="T4582" i="1"/>
  <c r="T4581" i="1" s="1"/>
  <c r="S4582" i="1"/>
  <c r="S4581" i="1" s="1"/>
  <c r="R4582" i="1"/>
  <c r="R4581" i="1" s="1"/>
  <c r="Q4582" i="1"/>
  <c r="O4582" i="1"/>
  <c r="O4581" i="1" s="1"/>
  <c r="N4582" i="1"/>
  <c r="N4581" i="1" s="1"/>
  <c r="M4582" i="1"/>
  <c r="M4581" i="1" s="1"/>
  <c r="L4582" i="1"/>
  <c r="L4581" i="1" s="1"/>
  <c r="K4582" i="1"/>
  <c r="Y4579" i="1"/>
  <c r="Y4578" i="1" s="1"/>
  <c r="X4579" i="1"/>
  <c r="X4578" i="1" s="1"/>
  <c r="W4579" i="1"/>
  <c r="W4578" i="1" s="1"/>
  <c r="V4579" i="1"/>
  <c r="V4578" i="1" s="1"/>
  <c r="U4579" i="1"/>
  <c r="U4578" i="1" s="1"/>
  <c r="T4579" i="1"/>
  <c r="T4578" i="1" s="1"/>
  <c r="S4579" i="1"/>
  <c r="S4578" i="1" s="1"/>
  <c r="R4579" i="1"/>
  <c r="R4578" i="1" s="1"/>
  <c r="Q4579" i="1"/>
  <c r="O4579" i="1"/>
  <c r="O4578" i="1" s="1"/>
  <c r="N4579" i="1"/>
  <c r="N4578" i="1" s="1"/>
  <c r="M4579" i="1"/>
  <c r="M4578" i="1" s="1"/>
  <c r="L4579" i="1"/>
  <c r="L4578" i="1" s="1"/>
  <c r="K4579" i="1"/>
  <c r="Y4574" i="1"/>
  <c r="Y4565" i="1" s="1"/>
  <c r="X4574" i="1"/>
  <c r="X4565" i="1" s="1"/>
  <c r="W4574" i="1"/>
  <c r="W4565" i="1" s="1"/>
  <c r="V4574" i="1"/>
  <c r="V4565" i="1" s="1"/>
  <c r="U4574" i="1"/>
  <c r="U4565" i="1" s="1"/>
  <c r="T4574" i="1"/>
  <c r="T4565" i="1" s="1"/>
  <c r="S4574" i="1"/>
  <c r="S4565" i="1" s="1"/>
  <c r="R4574" i="1"/>
  <c r="R4565" i="1" s="1"/>
  <c r="Q4574" i="1"/>
  <c r="O4574" i="1"/>
  <c r="O4565" i="1" s="1"/>
  <c r="N4574" i="1"/>
  <c r="N4565" i="1" s="1"/>
  <c r="M4574" i="1"/>
  <c r="M4565" i="1" s="1"/>
  <c r="L4574" i="1"/>
  <c r="L4565" i="1" s="1"/>
  <c r="K4574" i="1"/>
  <c r="Y4563" i="1"/>
  <c r="X4563" i="1"/>
  <c r="W4563" i="1"/>
  <c r="V4563" i="1"/>
  <c r="U4563" i="1"/>
  <c r="T4563" i="1"/>
  <c r="S4563" i="1"/>
  <c r="R4563" i="1"/>
  <c r="Q4563" i="1"/>
  <c r="O4563" i="1"/>
  <c r="N4563" i="1"/>
  <c r="M4563" i="1"/>
  <c r="L4563" i="1"/>
  <c r="K4563" i="1"/>
  <c r="Y4557" i="1"/>
  <c r="Y4555" i="1" s="1"/>
  <c r="X4557" i="1"/>
  <c r="X4555" i="1" s="1"/>
  <c r="W4557" i="1"/>
  <c r="W4555" i="1" s="1"/>
  <c r="V4557" i="1"/>
  <c r="V4555" i="1" s="1"/>
  <c r="U4557" i="1"/>
  <c r="U4555" i="1" s="1"/>
  <c r="T4557" i="1"/>
  <c r="T4555" i="1" s="1"/>
  <c r="S4557" i="1"/>
  <c r="S4555" i="1" s="1"/>
  <c r="R4557" i="1"/>
  <c r="R4555" i="1" s="1"/>
  <c r="Q4557" i="1"/>
  <c r="O4557" i="1"/>
  <c r="O4555" i="1" s="1"/>
  <c r="N4557" i="1"/>
  <c r="N4555" i="1" s="1"/>
  <c r="M4557" i="1"/>
  <c r="M4555" i="1" s="1"/>
  <c r="L4557" i="1"/>
  <c r="L4555" i="1" s="1"/>
  <c r="K4557" i="1"/>
  <c r="Y4541" i="1"/>
  <c r="Y4540" i="1" s="1"/>
  <c r="X4541" i="1"/>
  <c r="X4540" i="1" s="1"/>
  <c r="W4541" i="1"/>
  <c r="W4540" i="1" s="1"/>
  <c r="V4541" i="1"/>
  <c r="V4540" i="1" s="1"/>
  <c r="U4541" i="1"/>
  <c r="U4540" i="1" s="1"/>
  <c r="T4541" i="1"/>
  <c r="T4540" i="1" s="1"/>
  <c r="S4541" i="1"/>
  <c r="S4540" i="1" s="1"/>
  <c r="R4541" i="1"/>
  <c r="R4540" i="1" s="1"/>
  <c r="Q4541" i="1"/>
  <c r="O4541" i="1"/>
  <c r="O4540" i="1" s="1"/>
  <c r="N4541" i="1"/>
  <c r="N4540" i="1" s="1"/>
  <c r="M4541" i="1"/>
  <c r="M4540" i="1" s="1"/>
  <c r="L4541" i="1"/>
  <c r="L4540" i="1" s="1"/>
  <c r="K4541" i="1"/>
  <c r="Y4536" i="1"/>
  <c r="Y4535" i="1" s="1"/>
  <c r="X4536" i="1"/>
  <c r="X4535" i="1" s="1"/>
  <c r="W4536" i="1"/>
  <c r="W4535" i="1" s="1"/>
  <c r="V4536" i="1"/>
  <c r="V4535" i="1" s="1"/>
  <c r="U4536" i="1"/>
  <c r="U4535" i="1" s="1"/>
  <c r="T4536" i="1"/>
  <c r="T4535" i="1" s="1"/>
  <c r="S4536" i="1"/>
  <c r="S4535" i="1" s="1"/>
  <c r="R4536" i="1"/>
  <c r="R4535" i="1" s="1"/>
  <c r="Q4536" i="1"/>
  <c r="O4536" i="1"/>
  <c r="O4535" i="1" s="1"/>
  <c r="N4536" i="1"/>
  <c r="N4535" i="1" s="1"/>
  <c r="M4536" i="1"/>
  <c r="M4535" i="1" s="1"/>
  <c r="L4536" i="1"/>
  <c r="L4535" i="1" s="1"/>
  <c r="K4536" i="1"/>
  <c r="Y4533" i="1"/>
  <c r="Y4532" i="1" s="1"/>
  <c r="X4533" i="1"/>
  <c r="X4532" i="1" s="1"/>
  <c r="W4533" i="1"/>
  <c r="W4532" i="1" s="1"/>
  <c r="V4533" i="1"/>
  <c r="V4532" i="1" s="1"/>
  <c r="U4533" i="1"/>
  <c r="U4532" i="1" s="1"/>
  <c r="T4533" i="1"/>
  <c r="T4532" i="1" s="1"/>
  <c r="S4533" i="1"/>
  <c r="S4532" i="1" s="1"/>
  <c r="R4533" i="1"/>
  <c r="R4532" i="1" s="1"/>
  <c r="Q4533" i="1"/>
  <c r="O4533" i="1"/>
  <c r="O4532" i="1" s="1"/>
  <c r="N4533" i="1"/>
  <c r="N4532" i="1" s="1"/>
  <c r="M4533" i="1"/>
  <c r="M4532" i="1" s="1"/>
  <c r="L4533" i="1"/>
  <c r="L4532" i="1" s="1"/>
  <c r="K4533" i="1"/>
  <c r="Y4528" i="1"/>
  <c r="Y4527" i="1" s="1"/>
  <c r="X4528" i="1"/>
  <c r="X4527" i="1" s="1"/>
  <c r="W4528" i="1"/>
  <c r="W4527" i="1" s="1"/>
  <c r="V4528" i="1"/>
  <c r="V4527" i="1" s="1"/>
  <c r="U4528" i="1"/>
  <c r="U4527" i="1" s="1"/>
  <c r="T4528" i="1"/>
  <c r="T4527" i="1" s="1"/>
  <c r="S4528" i="1"/>
  <c r="S4527" i="1" s="1"/>
  <c r="R4528" i="1"/>
  <c r="R4527" i="1" s="1"/>
  <c r="Q4528" i="1"/>
  <c r="O4528" i="1"/>
  <c r="O4527" i="1" s="1"/>
  <c r="N4528" i="1"/>
  <c r="N4527" i="1" s="1"/>
  <c r="M4528" i="1"/>
  <c r="M4527" i="1" s="1"/>
  <c r="L4528" i="1"/>
  <c r="L4527" i="1" s="1"/>
  <c r="K4528" i="1"/>
  <c r="Y4523" i="1"/>
  <c r="Y4514" i="1" s="1"/>
  <c r="X4523" i="1"/>
  <c r="X4514" i="1" s="1"/>
  <c r="W4523" i="1"/>
  <c r="W4514" i="1" s="1"/>
  <c r="V4523" i="1"/>
  <c r="V4514" i="1" s="1"/>
  <c r="U4523" i="1"/>
  <c r="U4514" i="1" s="1"/>
  <c r="T4523" i="1"/>
  <c r="T4514" i="1" s="1"/>
  <c r="S4523" i="1"/>
  <c r="S4514" i="1" s="1"/>
  <c r="R4523" i="1"/>
  <c r="R4514" i="1" s="1"/>
  <c r="Q4523" i="1"/>
  <c r="O4523" i="1"/>
  <c r="O4514" i="1" s="1"/>
  <c r="N4523" i="1"/>
  <c r="N4514" i="1" s="1"/>
  <c r="M4523" i="1"/>
  <c r="M4514" i="1" s="1"/>
  <c r="L4523" i="1"/>
  <c r="L4514" i="1" s="1"/>
  <c r="K4523" i="1"/>
  <c r="Y4512" i="1"/>
  <c r="X4512" i="1"/>
  <c r="W4512" i="1"/>
  <c r="V4512" i="1"/>
  <c r="U4512" i="1"/>
  <c r="T4512" i="1"/>
  <c r="S4512" i="1"/>
  <c r="R4512" i="1"/>
  <c r="Q4512" i="1"/>
  <c r="O4512" i="1"/>
  <c r="N4512" i="1"/>
  <c r="M4512" i="1"/>
  <c r="L4512" i="1"/>
  <c r="K4512" i="1"/>
  <c r="Y4506" i="1"/>
  <c r="Y4504" i="1" s="1"/>
  <c r="X4506" i="1"/>
  <c r="X4504" i="1" s="1"/>
  <c r="W4506" i="1"/>
  <c r="W4504" i="1" s="1"/>
  <c r="V4506" i="1"/>
  <c r="V4504" i="1" s="1"/>
  <c r="U4506" i="1"/>
  <c r="U4504" i="1" s="1"/>
  <c r="T4506" i="1"/>
  <c r="T4504" i="1" s="1"/>
  <c r="S4506" i="1"/>
  <c r="S4504" i="1" s="1"/>
  <c r="R4506" i="1"/>
  <c r="R4504" i="1" s="1"/>
  <c r="Q4506" i="1"/>
  <c r="O4506" i="1"/>
  <c r="O4504" i="1" s="1"/>
  <c r="N4506" i="1"/>
  <c r="N4504" i="1" s="1"/>
  <c r="M4506" i="1"/>
  <c r="M4504" i="1" s="1"/>
  <c r="L4506" i="1"/>
  <c r="L4504" i="1" s="1"/>
  <c r="K4506" i="1"/>
  <c r="Y4488" i="1"/>
  <c r="Y4487" i="1" s="1"/>
  <c r="X4488" i="1"/>
  <c r="X4487" i="1" s="1"/>
  <c r="W4488" i="1"/>
  <c r="W4487" i="1" s="1"/>
  <c r="V4488" i="1"/>
  <c r="V4487" i="1" s="1"/>
  <c r="U4488" i="1"/>
  <c r="U4487" i="1" s="1"/>
  <c r="T4488" i="1"/>
  <c r="T4487" i="1" s="1"/>
  <c r="S4488" i="1"/>
  <c r="S4487" i="1" s="1"/>
  <c r="R4488" i="1"/>
  <c r="R4487" i="1" s="1"/>
  <c r="Q4488" i="1"/>
  <c r="O4488" i="1"/>
  <c r="O4487" i="1" s="1"/>
  <c r="N4488" i="1"/>
  <c r="N4487" i="1" s="1"/>
  <c r="M4488" i="1"/>
  <c r="M4487" i="1" s="1"/>
  <c r="L4488" i="1"/>
  <c r="L4487" i="1" s="1"/>
  <c r="K4488" i="1"/>
  <c r="Y4483" i="1"/>
  <c r="Y4482" i="1" s="1"/>
  <c r="X4483" i="1"/>
  <c r="X4482" i="1" s="1"/>
  <c r="W4483" i="1"/>
  <c r="W4482" i="1" s="1"/>
  <c r="V4483" i="1"/>
  <c r="V4482" i="1" s="1"/>
  <c r="U4483" i="1"/>
  <c r="U4482" i="1" s="1"/>
  <c r="T4483" i="1"/>
  <c r="T4482" i="1" s="1"/>
  <c r="S4483" i="1"/>
  <c r="S4482" i="1" s="1"/>
  <c r="R4483" i="1"/>
  <c r="R4482" i="1" s="1"/>
  <c r="Q4483" i="1"/>
  <c r="O4483" i="1"/>
  <c r="O4482" i="1" s="1"/>
  <c r="N4483" i="1"/>
  <c r="N4482" i="1" s="1"/>
  <c r="M4483" i="1"/>
  <c r="M4482" i="1" s="1"/>
  <c r="L4483" i="1"/>
  <c r="L4482" i="1" s="1"/>
  <c r="K4483" i="1"/>
  <c r="Y4478" i="1"/>
  <c r="Y4469" i="1" s="1"/>
  <c r="X4478" i="1"/>
  <c r="X4469" i="1" s="1"/>
  <c r="W4478" i="1"/>
  <c r="W4469" i="1" s="1"/>
  <c r="V4478" i="1"/>
  <c r="V4469" i="1" s="1"/>
  <c r="U4478" i="1"/>
  <c r="U4469" i="1" s="1"/>
  <c r="T4478" i="1"/>
  <c r="T4469" i="1" s="1"/>
  <c r="S4469" i="1"/>
  <c r="R4478" i="1"/>
  <c r="R4469" i="1" s="1"/>
  <c r="O4478" i="1"/>
  <c r="O4469" i="1" s="1"/>
  <c r="N4478" i="1"/>
  <c r="N4469" i="1" s="1"/>
  <c r="M4478" i="1"/>
  <c r="M4469" i="1" s="1"/>
  <c r="L4478" i="1"/>
  <c r="L4469" i="1" s="1"/>
  <c r="K4478" i="1"/>
  <c r="Y4467" i="1"/>
  <c r="X4467" i="1"/>
  <c r="W4467" i="1"/>
  <c r="V4467" i="1"/>
  <c r="U4467" i="1"/>
  <c r="T4467" i="1"/>
  <c r="S4467" i="1"/>
  <c r="R4467" i="1"/>
  <c r="Q4467" i="1"/>
  <c r="O4467" i="1"/>
  <c r="N4467" i="1"/>
  <c r="M4467" i="1"/>
  <c r="L4467" i="1"/>
  <c r="K4467" i="1"/>
  <c r="Y4461" i="1"/>
  <c r="Y4459" i="1" s="1"/>
  <c r="X4461" i="1"/>
  <c r="X4459" i="1" s="1"/>
  <c r="W4461" i="1"/>
  <c r="W4459" i="1" s="1"/>
  <c r="V4461" i="1"/>
  <c r="V4459" i="1" s="1"/>
  <c r="U4461" i="1"/>
  <c r="U4459" i="1" s="1"/>
  <c r="T4461" i="1"/>
  <c r="T4459" i="1" s="1"/>
  <c r="S4461" i="1"/>
  <c r="S4459" i="1" s="1"/>
  <c r="R4461" i="1"/>
  <c r="R4459" i="1" s="1"/>
  <c r="Q4461" i="1"/>
  <c r="O4461" i="1"/>
  <c r="O4459" i="1" s="1"/>
  <c r="N4461" i="1"/>
  <c r="N4459" i="1" s="1"/>
  <c r="M4461" i="1"/>
  <c r="M4459" i="1" s="1"/>
  <c r="L4461" i="1"/>
  <c r="L4459" i="1" s="1"/>
  <c r="K4461" i="1"/>
  <c r="Y4443" i="1"/>
  <c r="Y4442" i="1" s="1"/>
  <c r="X4443" i="1"/>
  <c r="X4442" i="1" s="1"/>
  <c r="W4443" i="1"/>
  <c r="W4442" i="1" s="1"/>
  <c r="V4443" i="1"/>
  <c r="V4442" i="1" s="1"/>
  <c r="U4443" i="1"/>
  <c r="U4442" i="1" s="1"/>
  <c r="T4443" i="1"/>
  <c r="T4442" i="1" s="1"/>
  <c r="S4443" i="1"/>
  <c r="S4442" i="1" s="1"/>
  <c r="R4443" i="1"/>
  <c r="R4442" i="1" s="1"/>
  <c r="Q4443" i="1"/>
  <c r="O4443" i="1"/>
  <c r="O4442" i="1" s="1"/>
  <c r="N4443" i="1"/>
  <c r="N4442" i="1" s="1"/>
  <c r="M4443" i="1"/>
  <c r="M4442" i="1" s="1"/>
  <c r="L4443" i="1"/>
  <c r="L4442" i="1" s="1"/>
  <c r="K4443" i="1"/>
  <c r="Y4438" i="1"/>
  <c r="Y4437" i="1" s="1"/>
  <c r="X4438" i="1"/>
  <c r="X4437" i="1" s="1"/>
  <c r="W4438" i="1"/>
  <c r="W4437" i="1" s="1"/>
  <c r="V4438" i="1"/>
  <c r="V4437" i="1" s="1"/>
  <c r="U4438" i="1"/>
  <c r="U4437" i="1" s="1"/>
  <c r="T4438" i="1"/>
  <c r="T4437" i="1" s="1"/>
  <c r="S4438" i="1"/>
  <c r="S4437" i="1" s="1"/>
  <c r="R4438" i="1"/>
  <c r="R4437" i="1" s="1"/>
  <c r="Q4438" i="1"/>
  <c r="O4438" i="1"/>
  <c r="O4437" i="1" s="1"/>
  <c r="N4438" i="1"/>
  <c r="N4437" i="1" s="1"/>
  <c r="M4438" i="1"/>
  <c r="M4437" i="1" s="1"/>
  <c r="L4438" i="1"/>
  <c r="L4437" i="1" s="1"/>
  <c r="K4438" i="1"/>
  <c r="Y4432" i="1"/>
  <c r="Y4423" i="1" s="1"/>
  <c r="X4432" i="1"/>
  <c r="X4423" i="1" s="1"/>
  <c r="W4432" i="1"/>
  <c r="W4423" i="1" s="1"/>
  <c r="V4432" i="1"/>
  <c r="V4423" i="1" s="1"/>
  <c r="U4432" i="1"/>
  <c r="U4423" i="1" s="1"/>
  <c r="T4432" i="1"/>
  <c r="T4423" i="1" s="1"/>
  <c r="S4432" i="1"/>
  <c r="S4423" i="1" s="1"/>
  <c r="R4432" i="1"/>
  <c r="R4423" i="1" s="1"/>
  <c r="Q4432" i="1"/>
  <c r="O4432" i="1"/>
  <c r="O4423" i="1" s="1"/>
  <c r="N4432" i="1"/>
  <c r="N4423" i="1" s="1"/>
  <c r="M4432" i="1"/>
  <c r="M4423" i="1" s="1"/>
  <c r="L4432" i="1"/>
  <c r="L4423" i="1" s="1"/>
  <c r="K4432" i="1"/>
  <c r="Y4421" i="1"/>
  <c r="X4421" i="1"/>
  <c r="W4421" i="1"/>
  <c r="V4421" i="1"/>
  <c r="U4421" i="1"/>
  <c r="T4421" i="1"/>
  <c r="S4421" i="1"/>
  <c r="R4421" i="1"/>
  <c r="Q4421" i="1"/>
  <c r="O4421" i="1"/>
  <c r="N4421" i="1"/>
  <c r="M4421" i="1"/>
  <c r="L4421" i="1"/>
  <c r="K4421" i="1"/>
  <c r="Y4415" i="1"/>
  <c r="Y4413" i="1" s="1"/>
  <c r="X4415" i="1"/>
  <c r="X4413" i="1" s="1"/>
  <c r="W4415" i="1"/>
  <c r="W4413" i="1" s="1"/>
  <c r="V4415" i="1"/>
  <c r="V4413" i="1" s="1"/>
  <c r="U4415" i="1"/>
  <c r="U4413" i="1" s="1"/>
  <c r="T4415" i="1"/>
  <c r="T4413" i="1" s="1"/>
  <c r="S4415" i="1"/>
  <c r="S4413" i="1" s="1"/>
  <c r="R4415" i="1"/>
  <c r="R4413" i="1" s="1"/>
  <c r="Q4415" i="1"/>
  <c r="O4415" i="1"/>
  <c r="O4413" i="1" s="1"/>
  <c r="N4415" i="1"/>
  <c r="N4413" i="1" s="1"/>
  <c r="M4415" i="1"/>
  <c r="M4413" i="1" s="1"/>
  <c r="L4415" i="1"/>
  <c r="L4413" i="1" s="1"/>
  <c r="K4415" i="1"/>
  <c r="Y4397" i="1"/>
  <c r="Y4396" i="1" s="1"/>
  <c r="X4397" i="1"/>
  <c r="X4396" i="1" s="1"/>
  <c r="W4397" i="1"/>
  <c r="W4396" i="1" s="1"/>
  <c r="V4397" i="1"/>
  <c r="V4396" i="1" s="1"/>
  <c r="U4396" i="1"/>
  <c r="T4397" i="1"/>
  <c r="T4396" i="1" s="1"/>
  <c r="S4397" i="1"/>
  <c r="S4396" i="1" s="1"/>
  <c r="R4397" i="1"/>
  <c r="R4396" i="1" s="1"/>
  <c r="Q4397" i="1"/>
  <c r="O4397" i="1"/>
  <c r="O4396" i="1" s="1"/>
  <c r="N4397" i="1"/>
  <c r="N4396" i="1" s="1"/>
  <c r="M4397" i="1"/>
  <c r="M4396" i="1" s="1"/>
  <c r="L4397" i="1"/>
  <c r="L4396" i="1" s="1"/>
  <c r="K4397" i="1"/>
  <c r="Y4392" i="1"/>
  <c r="Y4391" i="1" s="1"/>
  <c r="X4392" i="1"/>
  <c r="X4391" i="1" s="1"/>
  <c r="W4392" i="1"/>
  <c r="W4391" i="1" s="1"/>
  <c r="V4392" i="1"/>
  <c r="V4391" i="1" s="1"/>
  <c r="U4392" i="1"/>
  <c r="U4391" i="1" s="1"/>
  <c r="T4392" i="1"/>
  <c r="T4391" i="1" s="1"/>
  <c r="S4392" i="1"/>
  <c r="S4391" i="1" s="1"/>
  <c r="R4392" i="1"/>
  <c r="R4391" i="1" s="1"/>
  <c r="Q4392" i="1"/>
  <c r="O4392" i="1"/>
  <c r="O4391" i="1" s="1"/>
  <c r="N4392" i="1"/>
  <c r="N4391" i="1" s="1"/>
  <c r="M4392" i="1"/>
  <c r="M4391" i="1" s="1"/>
  <c r="L4392" i="1"/>
  <c r="L4391" i="1" s="1"/>
  <c r="K4392" i="1"/>
  <c r="Y4386" i="1"/>
  <c r="Y4377" i="1" s="1"/>
  <c r="X4386" i="1"/>
  <c r="X4377" i="1" s="1"/>
  <c r="W4386" i="1"/>
  <c r="W4377" i="1" s="1"/>
  <c r="V4386" i="1"/>
  <c r="V4377" i="1" s="1"/>
  <c r="T4386" i="1"/>
  <c r="T4377" i="1" s="1"/>
  <c r="S4386" i="1"/>
  <c r="S4377" i="1" s="1"/>
  <c r="R4386" i="1"/>
  <c r="R4377" i="1" s="1"/>
  <c r="Q4386" i="1"/>
  <c r="O4386" i="1"/>
  <c r="O4377" i="1" s="1"/>
  <c r="N4386" i="1"/>
  <c r="N4377" i="1" s="1"/>
  <c r="M4386" i="1"/>
  <c r="M4377" i="1" s="1"/>
  <c r="L4386" i="1"/>
  <c r="L4377" i="1" s="1"/>
  <c r="K4386" i="1"/>
  <c r="Y4375" i="1"/>
  <c r="X4375" i="1"/>
  <c r="W4375" i="1"/>
  <c r="V4375" i="1"/>
  <c r="U4375" i="1"/>
  <c r="T4375" i="1"/>
  <c r="S4375" i="1"/>
  <c r="R4375" i="1"/>
  <c r="Q4375" i="1"/>
  <c r="O4375" i="1"/>
  <c r="N4375" i="1"/>
  <c r="M4375" i="1"/>
  <c r="L4375" i="1"/>
  <c r="K4375" i="1"/>
  <c r="Y4369" i="1"/>
  <c r="Y4367" i="1" s="1"/>
  <c r="X4369" i="1"/>
  <c r="X4367" i="1" s="1"/>
  <c r="W4369" i="1"/>
  <c r="W4367" i="1" s="1"/>
  <c r="V4369" i="1"/>
  <c r="V4367" i="1" s="1"/>
  <c r="T4369" i="1"/>
  <c r="T4367" i="1" s="1"/>
  <c r="S4369" i="1"/>
  <c r="S4367" i="1" s="1"/>
  <c r="R4369" i="1"/>
  <c r="R4367" i="1" s="1"/>
  <c r="Q4369" i="1"/>
  <c r="O4369" i="1"/>
  <c r="O4367" i="1" s="1"/>
  <c r="N4369" i="1"/>
  <c r="N4367" i="1" s="1"/>
  <c r="M4369" i="1"/>
  <c r="M4367" i="1" s="1"/>
  <c r="L4369" i="1"/>
  <c r="L4367" i="1" s="1"/>
  <c r="K4369" i="1"/>
  <c r="Y4351" i="1"/>
  <c r="Y4350" i="1" s="1"/>
  <c r="X4351" i="1"/>
  <c r="X4350" i="1" s="1"/>
  <c r="W4351" i="1"/>
  <c r="W4350" i="1" s="1"/>
  <c r="V4351" i="1"/>
  <c r="V4350" i="1" s="1"/>
  <c r="U4351" i="1"/>
  <c r="U4350" i="1" s="1"/>
  <c r="T4351" i="1"/>
  <c r="T4350" i="1" s="1"/>
  <c r="S4351" i="1"/>
  <c r="S4350" i="1" s="1"/>
  <c r="R4351" i="1"/>
  <c r="R4350" i="1" s="1"/>
  <c r="Q4351" i="1"/>
  <c r="O4351" i="1"/>
  <c r="O4350" i="1" s="1"/>
  <c r="N4351" i="1"/>
  <c r="N4350" i="1" s="1"/>
  <c r="M4351" i="1"/>
  <c r="M4350" i="1" s="1"/>
  <c r="L4351" i="1"/>
  <c r="L4350" i="1" s="1"/>
  <c r="K4351" i="1"/>
  <c r="Y4346" i="1"/>
  <c r="Y4345" i="1" s="1"/>
  <c r="X4346" i="1"/>
  <c r="X4345" i="1" s="1"/>
  <c r="W4346" i="1"/>
  <c r="W4345" i="1" s="1"/>
  <c r="V4346" i="1"/>
  <c r="V4345" i="1" s="1"/>
  <c r="U4346" i="1"/>
  <c r="U4345" i="1" s="1"/>
  <c r="T4346" i="1"/>
  <c r="T4345" i="1" s="1"/>
  <c r="S4346" i="1"/>
  <c r="S4345" i="1" s="1"/>
  <c r="R4346" i="1"/>
  <c r="R4345" i="1" s="1"/>
  <c r="Q4346" i="1"/>
  <c r="O4346" i="1"/>
  <c r="O4345" i="1" s="1"/>
  <c r="N4346" i="1"/>
  <c r="N4345" i="1" s="1"/>
  <c r="M4346" i="1"/>
  <c r="M4345" i="1" s="1"/>
  <c r="L4346" i="1"/>
  <c r="L4345" i="1" s="1"/>
  <c r="K4346" i="1"/>
  <c r="Y4341" i="1"/>
  <c r="Y4332" i="1" s="1"/>
  <c r="X4341" i="1"/>
  <c r="X4332" i="1" s="1"/>
  <c r="W4341" i="1"/>
  <c r="W4332" i="1" s="1"/>
  <c r="V4341" i="1"/>
  <c r="V4332" i="1" s="1"/>
  <c r="U4341" i="1"/>
  <c r="U4332" i="1" s="1"/>
  <c r="T4341" i="1"/>
  <c r="T4332" i="1" s="1"/>
  <c r="S4341" i="1"/>
  <c r="S4332" i="1" s="1"/>
  <c r="R4341" i="1"/>
  <c r="R4332" i="1" s="1"/>
  <c r="Q4341" i="1"/>
  <c r="O4341" i="1"/>
  <c r="O4332" i="1" s="1"/>
  <c r="N4341" i="1"/>
  <c r="N4332" i="1" s="1"/>
  <c r="M4341" i="1"/>
  <c r="M4332" i="1" s="1"/>
  <c r="L4341" i="1"/>
  <c r="L4332" i="1" s="1"/>
  <c r="K4341" i="1"/>
  <c r="Y4330" i="1"/>
  <c r="X4330" i="1"/>
  <c r="W4330" i="1"/>
  <c r="V4330" i="1"/>
  <c r="U4330" i="1"/>
  <c r="T4330" i="1"/>
  <c r="S4330" i="1"/>
  <c r="R4330" i="1"/>
  <c r="Q4330" i="1"/>
  <c r="O4330" i="1"/>
  <c r="N4330" i="1"/>
  <c r="M4330" i="1"/>
  <c r="L4330" i="1"/>
  <c r="K4330" i="1"/>
  <c r="Y4324" i="1"/>
  <c r="Y4322" i="1" s="1"/>
  <c r="X4324" i="1"/>
  <c r="X4322" i="1" s="1"/>
  <c r="W4324" i="1"/>
  <c r="W4322" i="1" s="1"/>
  <c r="V4324" i="1"/>
  <c r="V4322" i="1" s="1"/>
  <c r="U4324" i="1"/>
  <c r="U4322" i="1" s="1"/>
  <c r="T4324" i="1"/>
  <c r="T4322" i="1" s="1"/>
  <c r="S4324" i="1"/>
  <c r="S4322" i="1" s="1"/>
  <c r="R4324" i="1"/>
  <c r="R4322" i="1" s="1"/>
  <c r="Q4324" i="1"/>
  <c r="O4324" i="1"/>
  <c r="O4322" i="1" s="1"/>
  <c r="N4324" i="1"/>
  <c r="N4322" i="1" s="1"/>
  <c r="M4324" i="1"/>
  <c r="M4322" i="1" s="1"/>
  <c r="L4324" i="1"/>
  <c r="L4322" i="1" s="1"/>
  <c r="K4324" i="1"/>
  <c r="Y4307" i="1"/>
  <c r="Y4306" i="1" s="1"/>
  <c r="X4307" i="1"/>
  <c r="X4306" i="1" s="1"/>
  <c r="W4307" i="1"/>
  <c r="W4306" i="1" s="1"/>
  <c r="V4307" i="1"/>
  <c r="V4306" i="1" s="1"/>
  <c r="U4307" i="1"/>
  <c r="U4306" i="1" s="1"/>
  <c r="T4307" i="1"/>
  <c r="T4306" i="1" s="1"/>
  <c r="S4307" i="1"/>
  <c r="S4306" i="1" s="1"/>
  <c r="R4307" i="1"/>
  <c r="R4306" i="1" s="1"/>
  <c r="Q4307" i="1"/>
  <c r="O4307" i="1"/>
  <c r="O4306" i="1" s="1"/>
  <c r="N4307" i="1"/>
  <c r="N4306" i="1" s="1"/>
  <c r="M4307" i="1"/>
  <c r="M4306" i="1" s="1"/>
  <c r="L4307" i="1"/>
  <c r="L4306" i="1" s="1"/>
  <c r="K4307" i="1"/>
  <c r="Y4302" i="1"/>
  <c r="Y4301" i="1" s="1"/>
  <c r="X4302" i="1"/>
  <c r="X4301" i="1" s="1"/>
  <c r="W4302" i="1"/>
  <c r="W4301" i="1" s="1"/>
  <c r="V4302" i="1"/>
  <c r="V4301" i="1" s="1"/>
  <c r="U4302" i="1"/>
  <c r="U4301" i="1" s="1"/>
  <c r="T4302" i="1"/>
  <c r="T4301" i="1" s="1"/>
  <c r="S4302" i="1"/>
  <c r="S4301" i="1" s="1"/>
  <c r="R4302" i="1"/>
  <c r="R4301" i="1" s="1"/>
  <c r="Q4302" i="1"/>
  <c r="O4302" i="1"/>
  <c r="O4301" i="1" s="1"/>
  <c r="N4302" i="1"/>
  <c r="N4301" i="1" s="1"/>
  <c r="M4302" i="1"/>
  <c r="M4301" i="1" s="1"/>
  <c r="L4302" i="1"/>
  <c r="L4301" i="1" s="1"/>
  <c r="K4302" i="1"/>
  <c r="Y4297" i="1"/>
  <c r="Y4288" i="1" s="1"/>
  <c r="X4297" i="1"/>
  <c r="X4288" i="1" s="1"/>
  <c r="W4297" i="1"/>
  <c r="W4288" i="1" s="1"/>
  <c r="V4297" i="1"/>
  <c r="V4288" i="1" s="1"/>
  <c r="U4297" i="1"/>
  <c r="U4288" i="1" s="1"/>
  <c r="T4297" i="1"/>
  <c r="T4288" i="1" s="1"/>
  <c r="S4297" i="1"/>
  <c r="S4288" i="1" s="1"/>
  <c r="R4297" i="1"/>
  <c r="R4288" i="1" s="1"/>
  <c r="Q4297" i="1"/>
  <c r="O4297" i="1"/>
  <c r="O4288" i="1" s="1"/>
  <c r="N4297" i="1"/>
  <c r="N4288" i="1" s="1"/>
  <c r="M4297" i="1"/>
  <c r="M4288" i="1" s="1"/>
  <c r="L4297" i="1"/>
  <c r="L4288" i="1" s="1"/>
  <c r="K4297" i="1"/>
  <c r="Y4286" i="1"/>
  <c r="X4286" i="1"/>
  <c r="W4286" i="1"/>
  <c r="V4286" i="1"/>
  <c r="T4286" i="1"/>
  <c r="S4286" i="1"/>
  <c r="R4286" i="1"/>
  <c r="Q4286" i="1"/>
  <c r="O4286" i="1"/>
  <c r="N4286" i="1"/>
  <c r="M4286" i="1"/>
  <c r="L4286" i="1"/>
  <c r="K4286" i="1"/>
  <c r="Y4280" i="1"/>
  <c r="Y4278" i="1" s="1"/>
  <c r="X4280" i="1"/>
  <c r="X4278" i="1" s="1"/>
  <c r="W4280" i="1"/>
  <c r="W4278" i="1" s="1"/>
  <c r="V4280" i="1"/>
  <c r="V4278" i="1" s="1"/>
  <c r="U4280" i="1"/>
  <c r="U4278" i="1" s="1"/>
  <c r="T4280" i="1"/>
  <c r="T4278" i="1" s="1"/>
  <c r="S4280" i="1"/>
  <c r="S4278" i="1" s="1"/>
  <c r="R4280" i="1"/>
  <c r="R4278" i="1" s="1"/>
  <c r="Q4280" i="1"/>
  <c r="O4280" i="1"/>
  <c r="O4278" i="1" s="1"/>
  <c r="N4280" i="1"/>
  <c r="N4278" i="1" s="1"/>
  <c r="M4280" i="1"/>
  <c r="M4278" i="1" s="1"/>
  <c r="L4280" i="1"/>
  <c r="L4278" i="1" s="1"/>
  <c r="K4280" i="1"/>
  <c r="Y4264" i="1"/>
  <c r="Y4263" i="1" s="1"/>
  <c r="X4264" i="1"/>
  <c r="X4263" i="1" s="1"/>
  <c r="W4264" i="1"/>
  <c r="W4263" i="1" s="1"/>
  <c r="V4264" i="1"/>
  <c r="V4263" i="1" s="1"/>
  <c r="U4264" i="1"/>
  <c r="U4263" i="1" s="1"/>
  <c r="T4264" i="1"/>
  <c r="T4263" i="1" s="1"/>
  <c r="S4264" i="1"/>
  <c r="S4263" i="1" s="1"/>
  <c r="R4264" i="1"/>
  <c r="R4263" i="1" s="1"/>
  <c r="Q4264" i="1"/>
  <c r="O4264" i="1"/>
  <c r="O4263" i="1" s="1"/>
  <c r="N4264" i="1"/>
  <c r="N4263" i="1" s="1"/>
  <c r="M4264" i="1"/>
  <c r="M4263" i="1" s="1"/>
  <c r="L4264" i="1"/>
  <c r="L4263" i="1" s="1"/>
  <c r="K4264" i="1"/>
  <c r="Y4260" i="1"/>
  <c r="Y4259" i="1" s="1"/>
  <c r="X4260" i="1"/>
  <c r="X4259" i="1" s="1"/>
  <c r="W4260" i="1"/>
  <c r="W4259" i="1" s="1"/>
  <c r="V4260" i="1"/>
  <c r="V4259" i="1" s="1"/>
  <c r="U4260" i="1"/>
  <c r="U4259" i="1" s="1"/>
  <c r="T4260" i="1"/>
  <c r="T4259" i="1" s="1"/>
  <c r="S4260" i="1"/>
  <c r="S4259" i="1" s="1"/>
  <c r="R4260" i="1"/>
  <c r="R4259" i="1" s="1"/>
  <c r="Q4260" i="1"/>
  <c r="O4260" i="1"/>
  <c r="O4259" i="1" s="1"/>
  <c r="N4260" i="1"/>
  <c r="N4259" i="1" s="1"/>
  <c r="M4260" i="1"/>
  <c r="M4259" i="1" s="1"/>
  <c r="L4260" i="1"/>
  <c r="L4259" i="1" s="1"/>
  <c r="K4260" i="1"/>
  <c r="Y4254" i="1"/>
  <c r="Y4245" i="1" s="1"/>
  <c r="X4254" i="1"/>
  <c r="X4245" i="1" s="1"/>
  <c r="W4254" i="1"/>
  <c r="W4245" i="1" s="1"/>
  <c r="V4254" i="1"/>
  <c r="V4245" i="1" s="1"/>
  <c r="U4254" i="1"/>
  <c r="U4245" i="1" s="1"/>
  <c r="T4254" i="1"/>
  <c r="T4245" i="1" s="1"/>
  <c r="S4254" i="1"/>
  <c r="S4245" i="1" s="1"/>
  <c r="R4245" i="1"/>
  <c r="Q4254" i="1"/>
  <c r="O4254" i="1"/>
  <c r="O4245" i="1" s="1"/>
  <c r="N4254" i="1"/>
  <c r="N4245" i="1" s="1"/>
  <c r="M4254" i="1"/>
  <c r="M4245" i="1" s="1"/>
  <c r="L4254" i="1"/>
  <c r="L4245" i="1" s="1"/>
  <c r="K4254" i="1"/>
  <c r="Y4243" i="1"/>
  <c r="X4243" i="1"/>
  <c r="W4243" i="1"/>
  <c r="V4243" i="1"/>
  <c r="U4243" i="1"/>
  <c r="T4243" i="1"/>
  <c r="S4243" i="1"/>
  <c r="R4243" i="1"/>
  <c r="Q4243" i="1"/>
  <c r="O4243" i="1"/>
  <c r="N4243" i="1"/>
  <c r="M4243" i="1"/>
  <c r="L4243" i="1"/>
  <c r="K4243" i="1"/>
  <c r="Y4237" i="1"/>
  <c r="Y4235" i="1" s="1"/>
  <c r="X4237" i="1"/>
  <c r="X4235" i="1" s="1"/>
  <c r="W4237" i="1"/>
  <c r="W4235" i="1" s="1"/>
  <c r="V4237" i="1"/>
  <c r="V4235" i="1" s="1"/>
  <c r="U4237" i="1"/>
  <c r="U4235" i="1" s="1"/>
  <c r="T4237" i="1"/>
  <c r="T4235" i="1" s="1"/>
  <c r="S4237" i="1"/>
  <c r="S4235" i="1" s="1"/>
  <c r="R4237" i="1"/>
  <c r="R4235" i="1" s="1"/>
  <c r="Q4237" i="1"/>
  <c r="O4237" i="1"/>
  <c r="O4235" i="1" s="1"/>
  <c r="N4237" i="1"/>
  <c r="N4235" i="1" s="1"/>
  <c r="M4237" i="1"/>
  <c r="M4235" i="1" s="1"/>
  <c r="L4237" i="1"/>
  <c r="L4235" i="1" s="1"/>
  <c r="K4237" i="1"/>
  <c r="Y4218" i="1"/>
  <c r="Y4217" i="1" s="1"/>
  <c r="X4218" i="1"/>
  <c r="X4217" i="1" s="1"/>
  <c r="W4218" i="1"/>
  <c r="W4217" i="1" s="1"/>
  <c r="V4218" i="1"/>
  <c r="V4217" i="1" s="1"/>
  <c r="U4218" i="1"/>
  <c r="U4217" i="1" s="1"/>
  <c r="T4218" i="1"/>
  <c r="T4217" i="1" s="1"/>
  <c r="S4218" i="1"/>
  <c r="S4217" i="1" s="1"/>
  <c r="R4218" i="1"/>
  <c r="R4217" i="1" s="1"/>
  <c r="Q4218" i="1"/>
  <c r="O4218" i="1"/>
  <c r="O4217" i="1" s="1"/>
  <c r="N4218" i="1"/>
  <c r="N4217" i="1" s="1"/>
  <c r="M4218" i="1"/>
  <c r="M4217" i="1" s="1"/>
  <c r="L4218" i="1"/>
  <c r="L4217" i="1" s="1"/>
  <c r="K4218" i="1"/>
  <c r="Y4213" i="1"/>
  <c r="Y4212" i="1" s="1"/>
  <c r="X4213" i="1"/>
  <c r="X4212" i="1" s="1"/>
  <c r="W4213" i="1"/>
  <c r="W4212" i="1" s="1"/>
  <c r="V4213" i="1"/>
  <c r="V4212" i="1" s="1"/>
  <c r="U4213" i="1"/>
  <c r="U4212" i="1" s="1"/>
  <c r="T4213" i="1"/>
  <c r="T4212" i="1" s="1"/>
  <c r="S4213" i="1"/>
  <c r="S4212" i="1" s="1"/>
  <c r="R4213" i="1"/>
  <c r="R4212" i="1" s="1"/>
  <c r="Q4213" i="1"/>
  <c r="O4213" i="1"/>
  <c r="O4212" i="1" s="1"/>
  <c r="N4213" i="1"/>
  <c r="N4212" i="1" s="1"/>
  <c r="M4213" i="1"/>
  <c r="M4212" i="1" s="1"/>
  <c r="L4213" i="1"/>
  <c r="L4212" i="1" s="1"/>
  <c r="K4213" i="1"/>
  <c r="Y4208" i="1"/>
  <c r="Y4199" i="1" s="1"/>
  <c r="X4208" i="1"/>
  <c r="X4199" i="1" s="1"/>
  <c r="W4208" i="1"/>
  <c r="W4199" i="1" s="1"/>
  <c r="V4208" i="1"/>
  <c r="V4199" i="1" s="1"/>
  <c r="U4208" i="1"/>
  <c r="U4199" i="1" s="1"/>
  <c r="T4208" i="1"/>
  <c r="T4199" i="1" s="1"/>
  <c r="S4208" i="1"/>
  <c r="S4199" i="1" s="1"/>
  <c r="R4208" i="1"/>
  <c r="R4199" i="1" s="1"/>
  <c r="Q4208" i="1"/>
  <c r="O4208" i="1"/>
  <c r="O4199" i="1" s="1"/>
  <c r="N4208" i="1"/>
  <c r="N4199" i="1" s="1"/>
  <c r="M4208" i="1"/>
  <c r="M4199" i="1" s="1"/>
  <c r="L4208" i="1"/>
  <c r="L4199" i="1" s="1"/>
  <c r="K4208" i="1"/>
  <c r="Y4197" i="1"/>
  <c r="X4197" i="1"/>
  <c r="W4197" i="1"/>
  <c r="V4197" i="1"/>
  <c r="U4197" i="1"/>
  <c r="T4197" i="1"/>
  <c r="S4197" i="1"/>
  <c r="R4197" i="1"/>
  <c r="Q4197" i="1"/>
  <c r="O4197" i="1"/>
  <c r="N4197" i="1"/>
  <c r="M4197" i="1"/>
  <c r="L4197" i="1"/>
  <c r="K4197" i="1"/>
  <c r="Y4191" i="1"/>
  <c r="Y4189" i="1" s="1"/>
  <c r="X4191" i="1"/>
  <c r="X4189" i="1" s="1"/>
  <c r="W4191" i="1"/>
  <c r="W4189" i="1" s="1"/>
  <c r="V4191" i="1"/>
  <c r="V4189" i="1" s="1"/>
  <c r="U4191" i="1"/>
  <c r="U4189" i="1" s="1"/>
  <c r="T4191" i="1"/>
  <c r="T4189" i="1" s="1"/>
  <c r="S4191" i="1"/>
  <c r="S4189" i="1" s="1"/>
  <c r="R4191" i="1"/>
  <c r="R4189" i="1" s="1"/>
  <c r="Q4191" i="1"/>
  <c r="O4191" i="1"/>
  <c r="O4189" i="1" s="1"/>
  <c r="N4191" i="1"/>
  <c r="N4189" i="1" s="1"/>
  <c r="M4191" i="1"/>
  <c r="M4189" i="1" s="1"/>
  <c r="L4191" i="1"/>
  <c r="L4189" i="1" s="1"/>
  <c r="K4191" i="1"/>
  <c r="Y4174" i="1"/>
  <c r="Y4173" i="1" s="1"/>
  <c r="X4174" i="1"/>
  <c r="X4173" i="1" s="1"/>
  <c r="W4174" i="1"/>
  <c r="W4173" i="1" s="1"/>
  <c r="V4174" i="1"/>
  <c r="V4173" i="1" s="1"/>
  <c r="U4174" i="1"/>
  <c r="U4173" i="1" s="1"/>
  <c r="T4174" i="1"/>
  <c r="T4173" i="1" s="1"/>
  <c r="S4174" i="1"/>
  <c r="S4173" i="1" s="1"/>
  <c r="R4174" i="1"/>
  <c r="R4173" i="1" s="1"/>
  <c r="Q4174" i="1"/>
  <c r="O4174" i="1"/>
  <c r="O4173" i="1" s="1"/>
  <c r="N4174" i="1"/>
  <c r="N4173" i="1" s="1"/>
  <c r="M4174" i="1"/>
  <c r="M4173" i="1" s="1"/>
  <c r="L4174" i="1"/>
  <c r="L4173" i="1" s="1"/>
  <c r="K4174" i="1"/>
  <c r="Y4169" i="1"/>
  <c r="Y4168" i="1" s="1"/>
  <c r="X4169" i="1"/>
  <c r="X4168" i="1" s="1"/>
  <c r="W4169" i="1"/>
  <c r="W4168" i="1" s="1"/>
  <c r="V4169" i="1"/>
  <c r="V4168" i="1" s="1"/>
  <c r="U4169" i="1"/>
  <c r="U4168" i="1" s="1"/>
  <c r="T4169" i="1"/>
  <c r="T4168" i="1" s="1"/>
  <c r="S4169" i="1"/>
  <c r="S4168" i="1" s="1"/>
  <c r="R4169" i="1"/>
  <c r="R4168" i="1" s="1"/>
  <c r="Q4169" i="1"/>
  <c r="O4169" i="1"/>
  <c r="O4168" i="1" s="1"/>
  <c r="N4169" i="1"/>
  <c r="N4168" i="1" s="1"/>
  <c r="M4169" i="1"/>
  <c r="M4168" i="1" s="1"/>
  <c r="L4169" i="1"/>
  <c r="L4168" i="1" s="1"/>
  <c r="K4169" i="1"/>
  <c r="Y4164" i="1"/>
  <c r="Y4155" i="1" s="1"/>
  <c r="X4164" i="1"/>
  <c r="X4155" i="1" s="1"/>
  <c r="W4164" i="1"/>
  <c r="W4155" i="1" s="1"/>
  <c r="V4164" i="1"/>
  <c r="V4155" i="1" s="1"/>
  <c r="U4164" i="1"/>
  <c r="U4155" i="1" s="1"/>
  <c r="T4164" i="1"/>
  <c r="T4155" i="1" s="1"/>
  <c r="S4164" i="1"/>
  <c r="S4155" i="1" s="1"/>
  <c r="R4164" i="1"/>
  <c r="R4155" i="1" s="1"/>
  <c r="Q4164" i="1"/>
  <c r="O4164" i="1"/>
  <c r="O4155" i="1" s="1"/>
  <c r="N4164" i="1"/>
  <c r="N4155" i="1" s="1"/>
  <c r="M4164" i="1"/>
  <c r="M4155" i="1" s="1"/>
  <c r="L4164" i="1"/>
  <c r="L4155" i="1" s="1"/>
  <c r="K4164" i="1"/>
  <c r="Y4153" i="1"/>
  <c r="X4153" i="1"/>
  <c r="W4153" i="1"/>
  <c r="V4153" i="1"/>
  <c r="U4153" i="1"/>
  <c r="T4153" i="1"/>
  <c r="S4153" i="1"/>
  <c r="R4153" i="1"/>
  <c r="Q4153" i="1"/>
  <c r="O4153" i="1"/>
  <c r="N4153" i="1"/>
  <c r="M4153" i="1"/>
  <c r="L4153" i="1"/>
  <c r="K4153" i="1"/>
  <c r="Y4147" i="1"/>
  <c r="Y4145" i="1" s="1"/>
  <c r="X4147" i="1"/>
  <c r="X4145" i="1" s="1"/>
  <c r="W4147" i="1"/>
  <c r="W4145" i="1" s="1"/>
  <c r="V4147" i="1"/>
  <c r="V4145" i="1" s="1"/>
  <c r="U4147" i="1"/>
  <c r="U4145" i="1" s="1"/>
  <c r="T4147" i="1"/>
  <c r="T4145" i="1" s="1"/>
  <c r="S4147" i="1"/>
  <c r="S4145" i="1" s="1"/>
  <c r="R4147" i="1"/>
  <c r="R4145" i="1" s="1"/>
  <c r="Q4147" i="1"/>
  <c r="O4147" i="1"/>
  <c r="O4145" i="1" s="1"/>
  <c r="N4147" i="1"/>
  <c r="N4145" i="1" s="1"/>
  <c r="M4147" i="1"/>
  <c r="M4145" i="1" s="1"/>
  <c r="L4147" i="1"/>
  <c r="L4145" i="1" s="1"/>
  <c r="K4147" i="1"/>
  <c r="Y4129" i="1"/>
  <c r="Y4128" i="1" s="1"/>
  <c r="X4129" i="1"/>
  <c r="X4128" i="1" s="1"/>
  <c r="W4129" i="1"/>
  <c r="W4128" i="1" s="1"/>
  <c r="V4129" i="1"/>
  <c r="V4128" i="1" s="1"/>
  <c r="U4129" i="1"/>
  <c r="U4128" i="1" s="1"/>
  <c r="T4129" i="1"/>
  <c r="T4128" i="1" s="1"/>
  <c r="S4129" i="1"/>
  <c r="S4128" i="1" s="1"/>
  <c r="R4129" i="1"/>
  <c r="R4128" i="1" s="1"/>
  <c r="Q4129" i="1"/>
  <c r="O4129" i="1"/>
  <c r="O4128" i="1" s="1"/>
  <c r="N4129" i="1"/>
  <c r="N4128" i="1" s="1"/>
  <c r="M4129" i="1"/>
  <c r="M4128" i="1" s="1"/>
  <c r="L4129" i="1"/>
  <c r="L4128" i="1" s="1"/>
  <c r="K4129" i="1"/>
  <c r="Y4124" i="1"/>
  <c r="Y4123" i="1" s="1"/>
  <c r="X4124" i="1"/>
  <c r="X4123" i="1" s="1"/>
  <c r="W4124" i="1"/>
  <c r="W4123" i="1" s="1"/>
  <c r="V4124" i="1"/>
  <c r="V4123" i="1" s="1"/>
  <c r="U4124" i="1"/>
  <c r="U4123" i="1" s="1"/>
  <c r="T4124" i="1"/>
  <c r="T4123" i="1" s="1"/>
  <c r="S4124" i="1"/>
  <c r="S4123" i="1" s="1"/>
  <c r="R4124" i="1"/>
  <c r="R4123" i="1" s="1"/>
  <c r="Q4124" i="1"/>
  <c r="O4124" i="1"/>
  <c r="O4123" i="1" s="1"/>
  <c r="N4124" i="1"/>
  <c r="N4123" i="1" s="1"/>
  <c r="M4124" i="1"/>
  <c r="M4123" i="1" s="1"/>
  <c r="L4124" i="1"/>
  <c r="L4123" i="1" s="1"/>
  <c r="K4124" i="1"/>
  <c r="Y4118" i="1"/>
  <c r="Y4109" i="1" s="1"/>
  <c r="X4118" i="1"/>
  <c r="X4109" i="1" s="1"/>
  <c r="W4118" i="1"/>
  <c r="W4109" i="1" s="1"/>
  <c r="V4118" i="1"/>
  <c r="V4109" i="1" s="1"/>
  <c r="U4118" i="1"/>
  <c r="U4109" i="1" s="1"/>
  <c r="T4118" i="1"/>
  <c r="T4109" i="1" s="1"/>
  <c r="S4118" i="1"/>
  <c r="S4109" i="1" s="1"/>
  <c r="R4118" i="1"/>
  <c r="R4109" i="1" s="1"/>
  <c r="Q4118" i="1"/>
  <c r="O4118" i="1"/>
  <c r="O4109" i="1" s="1"/>
  <c r="N4118" i="1"/>
  <c r="N4109" i="1" s="1"/>
  <c r="M4118" i="1"/>
  <c r="M4109" i="1" s="1"/>
  <c r="L4118" i="1"/>
  <c r="L4109" i="1" s="1"/>
  <c r="K4118" i="1"/>
  <c r="Y4107" i="1"/>
  <c r="X4107" i="1"/>
  <c r="W4107" i="1"/>
  <c r="V4107" i="1"/>
  <c r="U4107" i="1"/>
  <c r="T4107" i="1"/>
  <c r="S4107" i="1"/>
  <c r="R4107" i="1"/>
  <c r="Q4107" i="1"/>
  <c r="O4107" i="1"/>
  <c r="N4107" i="1"/>
  <c r="M4107" i="1"/>
  <c r="L4107" i="1"/>
  <c r="K4107" i="1"/>
  <c r="Y4101" i="1"/>
  <c r="Y4099" i="1" s="1"/>
  <c r="X4101" i="1"/>
  <c r="X4099" i="1" s="1"/>
  <c r="W4101" i="1"/>
  <c r="W4099" i="1" s="1"/>
  <c r="V4101" i="1"/>
  <c r="V4099" i="1" s="1"/>
  <c r="U4101" i="1"/>
  <c r="U4099" i="1" s="1"/>
  <c r="T4101" i="1"/>
  <c r="T4099" i="1" s="1"/>
  <c r="S4101" i="1"/>
  <c r="S4099" i="1" s="1"/>
  <c r="R4101" i="1"/>
  <c r="R4099" i="1" s="1"/>
  <c r="Q4101" i="1"/>
  <c r="O4101" i="1"/>
  <c r="O4099" i="1" s="1"/>
  <c r="N4101" i="1"/>
  <c r="N4099" i="1" s="1"/>
  <c r="M4101" i="1"/>
  <c r="M4099" i="1" s="1"/>
  <c r="L4101" i="1"/>
  <c r="L4099" i="1" s="1"/>
  <c r="K4101" i="1"/>
  <c r="Y4086" i="1"/>
  <c r="Y3360" i="1" s="1"/>
  <c r="X4086" i="1"/>
  <c r="W4086" i="1"/>
  <c r="V4086" i="1"/>
  <c r="U4086" i="1"/>
  <c r="T4086" i="1"/>
  <c r="S4086" i="1"/>
  <c r="S3360" i="1" s="1"/>
  <c r="R4086" i="1"/>
  <c r="R3360" i="1" s="1"/>
  <c r="Q4086" i="1"/>
  <c r="Q3360" i="1" s="1"/>
  <c r="O4086" i="1"/>
  <c r="N4086" i="1"/>
  <c r="M4086" i="1"/>
  <c r="M3360" i="1" s="1"/>
  <c r="L4086" i="1"/>
  <c r="L3360" i="1" s="1"/>
  <c r="K4086" i="1"/>
  <c r="K3360" i="1" s="1"/>
  <c r="Y4078" i="1"/>
  <c r="Y4077" i="1" s="1"/>
  <c r="X4078" i="1"/>
  <c r="X4077" i="1" s="1"/>
  <c r="W4078" i="1"/>
  <c r="W4077" i="1" s="1"/>
  <c r="V4078" i="1"/>
  <c r="V4077" i="1" s="1"/>
  <c r="U4078" i="1"/>
  <c r="U4077" i="1" s="1"/>
  <c r="T4078" i="1"/>
  <c r="T4077" i="1" s="1"/>
  <c r="S4078" i="1"/>
  <c r="S4077" i="1" s="1"/>
  <c r="R4078" i="1"/>
  <c r="R4077" i="1" s="1"/>
  <c r="Q4078" i="1"/>
  <c r="O4078" i="1"/>
  <c r="O4077" i="1" s="1"/>
  <c r="N4078" i="1"/>
  <c r="N4077" i="1" s="1"/>
  <c r="M4078" i="1"/>
  <c r="M4077" i="1" s="1"/>
  <c r="L4078" i="1"/>
  <c r="L4077" i="1" s="1"/>
  <c r="K4078" i="1"/>
  <c r="Y4072" i="1"/>
  <c r="Y4063" i="1" s="1"/>
  <c r="X4072" i="1"/>
  <c r="X4063" i="1" s="1"/>
  <c r="W4072" i="1"/>
  <c r="W4063" i="1" s="1"/>
  <c r="V4072" i="1"/>
  <c r="V4063" i="1" s="1"/>
  <c r="U4072" i="1"/>
  <c r="U4063" i="1" s="1"/>
  <c r="T4072" i="1"/>
  <c r="T4063" i="1" s="1"/>
  <c r="S4072" i="1"/>
  <c r="S4063" i="1" s="1"/>
  <c r="R4072" i="1"/>
  <c r="R4063" i="1" s="1"/>
  <c r="Q4072" i="1"/>
  <c r="O4072" i="1"/>
  <c r="O4063" i="1" s="1"/>
  <c r="N4072" i="1"/>
  <c r="N4063" i="1" s="1"/>
  <c r="M4072" i="1"/>
  <c r="M4063" i="1" s="1"/>
  <c r="L4072" i="1"/>
  <c r="L4063" i="1" s="1"/>
  <c r="K4072" i="1"/>
  <c r="Y4061" i="1"/>
  <c r="X4061" i="1"/>
  <c r="W4061" i="1"/>
  <c r="V4061" i="1"/>
  <c r="U4061" i="1"/>
  <c r="T4061" i="1"/>
  <c r="S4061" i="1"/>
  <c r="R4061" i="1"/>
  <c r="Q4061" i="1"/>
  <c r="O4061" i="1"/>
  <c r="N4061" i="1"/>
  <c r="M4061" i="1"/>
  <c r="L4061" i="1"/>
  <c r="K4061" i="1"/>
  <c r="Y4055" i="1"/>
  <c r="Y4053" i="1" s="1"/>
  <c r="X4055" i="1"/>
  <c r="X4053" i="1" s="1"/>
  <c r="W4055" i="1"/>
  <c r="W4053" i="1" s="1"/>
  <c r="V4055" i="1"/>
  <c r="V4053" i="1" s="1"/>
  <c r="U4055" i="1"/>
  <c r="U4053" i="1" s="1"/>
  <c r="T4055" i="1"/>
  <c r="T4053" i="1" s="1"/>
  <c r="S4055" i="1"/>
  <c r="S4053" i="1" s="1"/>
  <c r="R4055" i="1"/>
  <c r="R4053" i="1" s="1"/>
  <c r="Q4055" i="1"/>
  <c r="O4055" i="1"/>
  <c r="O4053" i="1" s="1"/>
  <c r="N4055" i="1"/>
  <c r="N4053" i="1" s="1"/>
  <c r="M4055" i="1"/>
  <c r="M4053" i="1" s="1"/>
  <c r="L4055" i="1"/>
  <c r="L4053" i="1" s="1"/>
  <c r="K4055" i="1"/>
  <c r="Y4039" i="1"/>
  <c r="Y4038" i="1" s="1"/>
  <c r="Y4041" i="1" s="1"/>
  <c r="Y4045" i="1" s="1"/>
  <c r="Y4046" i="1" s="1"/>
  <c r="X4039" i="1"/>
  <c r="X4038" i="1" s="1"/>
  <c r="X4041" i="1" s="1"/>
  <c r="X4045" i="1" s="1"/>
  <c r="X4046" i="1" s="1"/>
  <c r="W4039" i="1"/>
  <c r="W4038" i="1" s="1"/>
  <c r="W4041" i="1" s="1"/>
  <c r="W4045" i="1" s="1"/>
  <c r="W4046" i="1" s="1"/>
  <c r="V4039" i="1"/>
  <c r="V4038" i="1" s="1"/>
  <c r="V4041" i="1" s="1"/>
  <c r="V4045" i="1" s="1"/>
  <c r="V4046" i="1" s="1"/>
  <c r="U4039" i="1"/>
  <c r="U4038" i="1" s="1"/>
  <c r="U4041" i="1" s="1"/>
  <c r="U4045" i="1" s="1"/>
  <c r="U4046" i="1" s="1"/>
  <c r="T4039" i="1"/>
  <c r="T4038" i="1" s="1"/>
  <c r="T4041" i="1" s="1"/>
  <c r="T4045" i="1" s="1"/>
  <c r="T4046" i="1" s="1"/>
  <c r="S4039" i="1"/>
  <c r="S4038" i="1" s="1"/>
  <c r="S4041" i="1" s="1"/>
  <c r="S4045" i="1" s="1"/>
  <c r="S4046" i="1" s="1"/>
  <c r="R4039" i="1"/>
  <c r="R4038" i="1" s="1"/>
  <c r="R4041" i="1" s="1"/>
  <c r="R4045" i="1" s="1"/>
  <c r="R4046" i="1" s="1"/>
  <c r="Q4039" i="1"/>
  <c r="O4039" i="1"/>
  <c r="O4038" i="1" s="1"/>
  <c r="O4041" i="1" s="1"/>
  <c r="O4045" i="1" s="1"/>
  <c r="O4046" i="1" s="1"/>
  <c r="N4039" i="1"/>
  <c r="N4038" i="1" s="1"/>
  <c r="N4041" i="1" s="1"/>
  <c r="N4045" i="1" s="1"/>
  <c r="N4046" i="1" s="1"/>
  <c r="M4039" i="1"/>
  <c r="M4038" i="1" s="1"/>
  <c r="M4041" i="1" s="1"/>
  <c r="M4045" i="1" s="1"/>
  <c r="M4046" i="1" s="1"/>
  <c r="L4039" i="1"/>
  <c r="L4038" i="1" s="1"/>
  <c r="L4041" i="1" s="1"/>
  <c r="L4045" i="1" s="1"/>
  <c r="L4046" i="1" s="1"/>
  <c r="K4039" i="1"/>
  <c r="Y4023" i="1"/>
  <c r="Y4022" i="1" s="1"/>
  <c r="X4023" i="1"/>
  <c r="X4022" i="1" s="1"/>
  <c r="W4023" i="1"/>
  <c r="W4022" i="1" s="1"/>
  <c r="V4023" i="1"/>
  <c r="V4022" i="1" s="1"/>
  <c r="U4023" i="1"/>
  <c r="U4022" i="1" s="1"/>
  <c r="T4023" i="1"/>
  <c r="T4022" i="1" s="1"/>
  <c r="S4023" i="1"/>
  <c r="S4022" i="1" s="1"/>
  <c r="R4023" i="1"/>
  <c r="R4022" i="1" s="1"/>
  <c r="Q4023" i="1"/>
  <c r="O4023" i="1"/>
  <c r="O4022" i="1" s="1"/>
  <c r="N4023" i="1"/>
  <c r="N4022" i="1" s="1"/>
  <c r="M4023" i="1"/>
  <c r="M4022" i="1" s="1"/>
  <c r="L4023" i="1"/>
  <c r="L4022" i="1" s="1"/>
  <c r="K4023" i="1"/>
  <c r="Y4019" i="1"/>
  <c r="Y4018" i="1" s="1"/>
  <c r="X4019" i="1"/>
  <c r="X4018" i="1" s="1"/>
  <c r="W4019" i="1"/>
  <c r="W4018" i="1" s="1"/>
  <c r="V4019" i="1"/>
  <c r="V4018" i="1" s="1"/>
  <c r="U4019" i="1"/>
  <c r="U4018" i="1" s="1"/>
  <c r="T4019" i="1"/>
  <c r="T4018" i="1" s="1"/>
  <c r="S4019" i="1"/>
  <c r="S4018" i="1" s="1"/>
  <c r="R4019" i="1"/>
  <c r="R4018" i="1" s="1"/>
  <c r="Q4019" i="1"/>
  <c r="O4019" i="1"/>
  <c r="O4018" i="1" s="1"/>
  <c r="N4019" i="1"/>
  <c r="N4018" i="1" s="1"/>
  <c r="M4019" i="1"/>
  <c r="M4018" i="1" s="1"/>
  <c r="L4019" i="1"/>
  <c r="L4018" i="1" s="1"/>
  <c r="K4019" i="1"/>
  <c r="Y4014" i="1"/>
  <c r="Y4005" i="1" s="1"/>
  <c r="X4014" i="1"/>
  <c r="X4005" i="1" s="1"/>
  <c r="W4014" i="1"/>
  <c r="W4005" i="1" s="1"/>
  <c r="V4014" i="1"/>
  <c r="V4005" i="1" s="1"/>
  <c r="U4014" i="1"/>
  <c r="U4005" i="1" s="1"/>
  <c r="T4014" i="1"/>
  <c r="T4005" i="1" s="1"/>
  <c r="S4014" i="1"/>
  <c r="S4005" i="1" s="1"/>
  <c r="R4014" i="1"/>
  <c r="R4005" i="1" s="1"/>
  <c r="Q4014" i="1"/>
  <c r="O4014" i="1"/>
  <c r="O4005" i="1" s="1"/>
  <c r="N4014" i="1"/>
  <c r="N4005" i="1" s="1"/>
  <c r="M4014" i="1"/>
  <c r="M4005" i="1" s="1"/>
  <c r="L4014" i="1"/>
  <c r="L4005" i="1" s="1"/>
  <c r="K4014" i="1"/>
  <c r="Y4003" i="1"/>
  <c r="X4003" i="1"/>
  <c r="W4003" i="1"/>
  <c r="V4003" i="1"/>
  <c r="U4003" i="1"/>
  <c r="T4003" i="1"/>
  <c r="S4003" i="1"/>
  <c r="R4003" i="1"/>
  <c r="Q4003" i="1"/>
  <c r="O4003" i="1"/>
  <c r="N4003" i="1"/>
  <c r="M4003" i="1"/>
  <c r="L4003" i="1"/>
  <c r="K4003" i="1"/>
  <c r="Y3997" i="1"/>
  <c r="Y3995" i="1" s="1"/>
  <c r="X3997" i="1"/>
  <c r="X3995" i="1" s="1"/>
  <c r="W3997" i="1"/>
  <c r="W3995" i="1" s="1"/>
  <c r="V3997" i="1"/>
  <c r="V3995" i="1" s="1"/>
  <c r="U3997" i="1"/>
  <c r="U3995" i="1" s="1"/>
  <c r="T3997" i="1"/>
  <c r="T3995" i="1" s="1"/>
  <c r="S3997" i="1"/>
  <c r="S3995" i="1" s="1"/>
  <c r="R3997" i="1"/>
  <c r="R3995" i="1" s="1"/>
  <c r="Q3997" i="1"/>
  <c r="O3997" i="1"/>
  <c r="O3995" i="1" s="1"/>
  <c r="N3997" i="1"/>
  <c r="N3995" i="1" s="1"/>
  <c r="M3997" i="1"/>
  <c r="M3995" i="1" s="1"/>
  <c r="L3997" i="1"/>
  <c r="L3995" i="1" s="1"/>
  <c r="K3997" i="1"/>
  <c r="Y3980" i="1"/>
  <c r="Y3979" i="1" s="1"/>
  <c r="X3980" i="1"/>
  <c r="X3979" i="1" s="1"/>
  <c r="W3980" i="1"/>
  <c r="W3979" i="1" s="1"/>
  <c r="V3980" i="1"/>
  <c r="V3979" i="1" s="1"/>
  <c r="U3980" i="1"/>
  <c r="U3979" i="1" s="1"/>
  <c r="T3980" i="1"/>
  <c r="T3979" i="1" s="1"/>
  <c r="S3980" i="1"/>
  <c r="S3979" i="1" s="1"/>
  <c r="R3980" i="1"/>
  <c r="R3979" i="1" s="1"/>
  <c r="Q3980" i="1"/>
  <c r="O3980" i="1"/>
  <c r="O3979" i="1" s="1"/>
  <c r="N3980" i="1"/>
  <c r="N3979" i="1" s="1"/>
  <c r="M3980" i="1"/>
  <c r="M3979" i="1" s="1"/>
  <c r="L3980" i="1"/>
  <c r="L3979" i="1" s="1"/>
  <c r="K3980" i="1"/>
  <c r="Y3975" i="1"/>
  <c r="Y3974" i="1" s="1"/>
  <c r="X3975" i="1"/>
  <c r="X3974" i="1" s="1"/>
  <c r="W3975" i="1"/>
  <c r="W3974" i="1" s="1"/>
  <c r="V3975" i="1"/>
  <c r="V3974" i="1" s="1"/>
  <c r="U3974" i="1"/>
  <c r="T3975" i="1"/>
  <c r="T3974" i="1" s="1"/>
  <c r="S3975" i="1"/>
  <c r="S3974" i="1" s="1"/>
  <c r="R3975" i="1"/>
  <c r="R3974" i="1" s="1"/>
  <c r="Q3975" i="1"/>
  <c r="O3975" i="1"/>
  <c r="O3974" i="1" s="1"/>
  <c r="N3975" i="1"/>
  <c r="N3974" i="1" s="1"/>
  <c r="M3975" i="1"/>
  <c r="M3974" i="1" s="1"/>
  <c r="L3975" i="1"/>
  <c r="L3974" i="1" s="1"/>
  <c r="K3975" i="1"/>
  <c r="Y3970" i="1"/>
  <c r="Y3961" i="1" s="1"/>
  <c r="X3970" i="1"/>
  <c r="X3961" i="1" s="1"/>
  <c r="W3970" i="1"/>
  <c r="W3961" i="1" s="1"/>
  <c r="V3970" i="1"/>
  <c r="V3961" i="1" s="1"/>
  <c r="T3970" i="1"/>
  <c r="T3961" i="1" s="1"/>
  <c r="S3970" i="1"/>
  <c r="S3961" i="1" s="1"/>
  <c r="R3970" i="1"/>
  <c r="R3961" i="1" s="1"/>
  <c r="Q3970" i="1"/>
  <c r="O3970" i="1"/>
  <c r="O3961" i="1" s="1"/>
  <c r="N3970" i="1"/>
  <c r="N3961" i="1" s="1"/>
  <c r="M3970" i="1"/>
  <c r="M3961" i="1" s="1"/>
  <c r="L3970" i="1"/>
  <c r="L3961" i="1" s="1"/>
  <c r="Y3959" i="1"/>
  <c r="X3959" i="1"/>
  <c r="W3959" i="1"/>
  <c r="V3959" i="1"/>
  <c r="U3959" i="1"/>
  <c r="T3959" i="1"/>
  <c r="S3959" i="1"/>
  <c r="R3959" i="1"/>
  <c r="Q3959" i="1"/>
  <c r="O3959" i="1"/>
  <c r="N3959" i="1"/>
  <c r="M3959" i="1"/>
  <c r="L3959" i="1"/>
  <c r="K3959" i="1"/>
  <c r="Y3953" i="1"/>
  <c r="Y3951" i="1" s="1"/>
  <c r="X3953" i="1"/>
  <c r="X3951" i="1" s="1"/>
  <c r="W3953" i="1"/>
  <c r="W3951" i="1" s="1"/>
  <c r="V3953" i="1"/>
  <c r="V3951" i="1" s="1"/>
  <c r="U3953" i="1"/>
  <c r="U3951" i="1" s="1"/>
  <c r="T3953" i="1"/>
  <c r="T3951" i="1" s="1"/>
  <c r="S3953" i="1"/>
  <c r="S3951" i="1" s="1"/>
  <c r="R3953" i="1"/>
  <c r="R3951" i="1" s="1"/>
  <c r="Q3953" i="1"/>
  <c r="O3953" i="1"/>
  <c r="O3951" i="1" s="1"/>
  <c r="N3953" i="1"/>
  <c r="N3951" i="1" s="1"/>
  <c r="M3953" i="1"/>
  <c r="M3951" i="1" s="1"/>
  <c r="L3953" i="1"/>
  <c r="L3951" i="1" s="1"/>
  <c r="K3953" i="1"/>
  <c r="Y3937" i="1"/>
  <c r="Y3936" i="1" s="1"/>
  <c r="X3937" i="1"/>
  <c r="X3936" i="1" s="1"/>
  <c r="W3937" i="1"/>
  <c r="W3936" i="1" s="1"/>
  <c r="V3937" i="1"/>
  <c r="V3936" i="1" s="1"/>
  <c r="U3937" i="1"/>
  <c r="U3936" i="1" s="1"/>
  <c r="T3937" i="1"/>
  <c r="T3936" i="1" s="1"/>
  <c r="S3937" i="1"/>
  <c r="S3936" i="1" s="1"/>
  <c r="R3937" i="1"/>
  <c r="R3936" i="1" s="1"/>
  <c r="Q3937" i="1"/>
  <c r="O3937" i="1"/>
  <c r="O3936" i="1" s="1"/>
  <c r="N3937" i="1"/>
  <c r="N3936" i="1" s="1"/>
  <c r="M3937" i="1"/>
  <c r="M3936" i="1" s="1"/>
  <c r="L3937" i="1"/>
  <c r="L3936" i="1" s="1"/>
  <c r="K3937" i="1"/>
  <c r="Y3932" i="1"/>
  <c r="X3932" i="1"/>
  <c r="W3932" i="1"/>
  <c r="V3932" i="1"/>
  <c r="U3932" i="1"/>
  <c r="T3932" i="1"/>
  <c r="S3932" i="1"/>
  <c r="R3932" i="1"/>
  <c r="O3932" i="1"/>
  <c r="N3932" i="1"/>
  <c r="M3932" i="1"/>
  <c r="L3932" i="1"/>
  <c r="Y3929" i="1"/>
  <c r="Y3928" i="1" s="1"/>
  <c r="X3929" i="1"/>
  <c r="X3928" i="1" s="1"/>
  <c r="W3929" i="1"/>
  <c r="W3928" i="1" s="1"/>
  <c r="V3929" i="1"/>
  <c r="V3928" i="1" s="1"/>
  <c r="U3929" i="1"/>
  <c r="U3928" i="1" s="1"/>
  <c r="T3929" i="1"/>
  <c r="T3928" i="1" s="1"/>
  <c r="S3929" i="1"/>
  <c r="S3928" i="1" s="1"/>
  <c r="R3929" i="1"/>
  <c r="R3928" i="1" s="1"/>
  <c r="Q3929" i="1"/>
  <c r="O3929" i="1"/>
  <c r="O3928" i="1" s="1"/>
  <c r="N3929" i="1"/>
  <c r="N3928" i="1" s="1"/>
  <c r="M3929" i="1"/>
  <c r="M3928" i="1" s="1"/>
  <c r="L3929" i="1"/>
  <c r="L3928" i="1" s="1"/>
  <c r="K3929" i="1"/>
  <c r="Y3924" i="1"/>
  <c r="Y3916" i="1" s="1"/>
  <c r="X3924" i="1"/>
  <c r="X3916" i="1" s="1"/>
  <c r="W3924" i="1"/>
  <c r="W3916" i="1" s="1"/>
  <c r="V3924" i="1"/>
  <c r="V3916" i="1" s="1"/>
  <c r="U3924" i="1"/>
  <c r="U3916" i="1" s="1"/>
  <c r="T3924" i="1"/>
  <c r="T3916" i="1" s="1"/>
  <c r="S3924" i="1"/>
  <c r="S3916" i="1" s="1"/>
  <c r="R3924" i="1"/>
  <c r="R3916" i="1" s="1"/>
  <c r="Q3924" i="1"/>
  <c r="O3924" i="1"/>
  <c r="O3916" i="1" s="1"/>
  <c r="N3924" i="1"/>
  <c r="N3916" i="1" s="1"/>
  <c r="M3924" i="1"/>
  <c r="M3916" i="1" s="1"/>
  <c r="L3924" i="1"/>
  <c r="L3916" i="1" s="1"/>
  <c r="K3924" i="1"/>
  <c r="Y3914" i="1"/>
  <c r="X3914" i="1"/>
  <c r="W3914" i="1"/>
  <c r="V3914" i="1"/>
  <c r="U3914" i="1"/>
  <c r="T3914" i="1"/>
  <c r="S3914" i="1"/>
  <c r="R3914" i="1"/>
  <c r="Q3914" i="1"/>
  <c r="O3914" i="1"/>
  <c r="N3914" i="1"/>
  <c r="M3914" i="1"/>
  <c r="L3914" i="1"/>
  <c r="K3914" i="1"/>
  <c r="Y3908" i="1"/>
  <c r="Y3906" i="1" s="1"/>
  <c r="X3908" i="1"/>
  <c r="X3906" i="1" s="1"/>
  <c r="W3908" i="1"/>
  <c r="W3906" i="1" s="1"/>
  <c r="V3908" i="1"/>
  <c r="V3906" i="1" s="1"/>
  <c r="U3908" i="1"/>
  <c r="U3906" i="1" s="1"/>
  <c r="T3908" i="1"/>
  <c r="T3906" i="1" s="1"/>
  <c r="S3908" i="1"/>
  <c r="S3906" i="1" s="1"/>
  <c r="R3908" i="1"/>
  <c r="R3906" i="1" s="1"/>
  <c r="Q3908" i="1"/>
  <c r="O3908" i="1"/>
  <c r="O3906" i="1" s="1"/>
  <c r="N3908" i="1"/>
  <c r="N3906" i="1" s="1"/>
  <c r="M3908" i="1"/>
  <c r="M3906" i="1" s="1"/>
  <c r="L3908" i="1"/>
  <c r="L3906" i="1" s="1"/>
  <c r="K3908" i="1"/>
  <c r="Y3891" i="1"/>
  <c r="Y3890" i="1" s="1"/>
  <c r="X3891" i="1"/>
  <c r="X3890" i="1" s="1"/>
  <c r="W3891" i="1"/>
  <c r="W3890" i="1" s="1"/>
  <c r="V3891" i="1"/>
  <c r="V3890" i="1" s="1"/>
  <c r="U3891" i="1"/>
  <c r="U3890" i="1" s="1"/>
  <c r="T3891" i="1"/>
  <c r="T3890" i="1" s="1"/>
  <c r="S3891" i="1"/>
  <c r="S3890" i="1" s="1"/>
  <c r="R3891" i="1"/>
  <c r="R3890" i="1" s="1"/>
  <c r="Q3891" i="1"/>
  <c r="O3891" i="1"/>
  <c r="O3890" i="1" s="1"/>
  <c r="N3891" i="1"/>
  <c r="N3890" i="1" s="1"/>
  <c r="M3891" i="1"/>
  <c r="M3890" i="1" s="1"/>
  <c r="L3891" i="1"/>
  <c r="L3890" i="1" s="1"/>
  <c r="K3891" i="1"/>
  <c r="Y3886" i="1"/>
  <c r="Y3885" i="1" s="1"/>
  <c r="X3886" i="1"/>
  <c r="X3885" i="1" s="1"/>
  <c r="W3886" i="1"/>
  <c r="W3885" i="1" s="1"/>
  <c r="V3886" i="1"/>
  <c r="V3885" i="1" s="1"/>
  <c r="U3886" i="1"/>
  <c r="U3885" i="1" s="1"/>
  <c r="T3886" i="1"/>
  <c r="T3885" i="1" s="1"/>
  <c r="S3886" i="1"/>
  <c r="S3885" i="1" s="1"/>
  <c r="R3886" i="1"/>
  <c r="R3885" i="1" s="1"/>
  <c r="Q3886" i="1"/>
  <c r="O3886" i="1"/>
  <c r="O3885" i="1" s="1"/>
  <c r="N3886" i="1"/>
  <c r="N3885" i="1" s="1"/>
  <c r="M3886" i="1"/>
  <c r="M3885" i="1" s="1"/>
  <c r="L3886" i="1"/>
  <c r="L3885" i="1" s="1"/>
  <c r="K3886" i="1"/>
  <c r="Y3880" i="1"/>
  <c r="Y3871" i="1" s="1"/>
  <c r="X3880" i="1"/>
  <c r="X3871" i="1" s="1"/>
  <c r="W3880" i="1"/>
  <c r="W3871" i="1" s="1"/>
  <c r="V3880" i="1"/>
  <c r="V3871" i="1" s="1"/>
  <c r="U3880" i="1"/>
  <c r="U3871" i="1" s="1"/>
  <c r="T3880" i="1"/>
  <c r="T3871" i="1" s="1"/>
  <c r="S3880" i="1"/>
  <c r="S3871" i="1" s="1"/>
  <c r="R3880" i="1"/>
  <c r="R3871" i="1" s="1"/>
  <c r="Q3880" i="1"/>
  <c r="O3880" i="1"/>
  <c r="O3871" i="1" s="1"/>
  <c r="N3880" i="1"/>
  <c r="N3871" i="1" s="1"/>
  <c r="M3880" i="1"/>
  <c r="M3871" i="1" s="1"/>
  <c r="L3880" i="1"/>
  <c r="L3871" i="1" s="1"/>
  <c r="K3880" i="1"/>
  <c r="Y3869" i="1"/>
  <c r="X3869" i="1"/>
  <c r="W3869" i="1"/>
  <c r="V3869" i="1"/>
  <c r="U3869" i="1"/>
  <c r="T3869" i="1"/>
  <c r="S3869" i="1"/>
  <c r="R3869" i="1"/>
  <c r="Q3869" i="1"/>
  <c r="O3869" i="1"/>
  <c r="N3869" i="1"/>
  <c r="M3869" i="1"/>
  <c r="L3869" i="1"/>
  <c r="K3869" i="1"/>
  <c r="Y3863" i="1"/>
  <c r="Y3861" i="1" s="1"/>
  <c r="X3863" i="1"/>
  <c r="X3861" i="1" s="1"/>
  <c r="W3863" i="1"/>
  <c r="W3861" i="1" s="1"/>
  <c r="V3863" i="1"/>
  <c r="V3861" i="1" s="1"/>
  <c r="U3863" i="1"/>
  <c r="U3861" i="1" s="1"/>
  <c r="T3863" i="1"/>
  <c r="T3861" i="1" s="1"/>
  <c r="S3863" i="1"/>
  <c r="S3861" i="1" s="1"/>
  <c r="R3863" i="1"/>
  <c r="R3861" i="1" s="1"/>
  <c r="Q3863" i="1"/>
  <c r="O3863" i="1"/>
  <c r="O3861" i="1" s="1"/>
  <c r="N3863" i="1"/>
  <c r="N3861" i="1" s="1"/>
  <c r="M3863" i="1"/>
  <c r="M3861" i="1" s="1"/>
  <c r="L3863" i="1"/>
  <c r="L3861" i="1" s="1"/>
  <c r="K3863" i="1"/>
  <c r="Y3845" i="1"/>
  <c r="Y3844" i="1" s="1"/>
  <c r="X3845" i="1"/>
  <c r="X3844" i="1" s="1"/>
  <c r="W3845" i="1"/>
  <c r="W3844" i="1" s="1"/>
  <c r="V3845" i="1"/>
  <c r="V3844" i="1" s="1"/>
  <c r="U3845" i="1"/>
  <c r="U3844" i="1" s="1"/>
  <c r="T3845" i="1"/>
  <c r="T3844" i="1" s="1"/>
  <c r="S3845" i="1"/>
  <c r="S3844" i="1" s="1"/>
  <c r="R3845" i="1"/>
  <c r="R3844" i="1" s="1"/>
  <c r="Q3845" i="1"/>
  <c r="O3845" i="1"/>
  <c r="O3844" i="1" s="1"/>
  <c r="N3845" i="1"/>
  <c r="N3844" i="1" s="1"/>
  <c r="M3845" i="1"/>
  <c r="M3844" i="1" s="1"/>
  <c r="L3845" i="1"/>
  <c r="L3844" i="1" s="1"/>
  <c r="K3845" i="1"/>
  <c r="Y3840" i="1"/>
  <c r="Y3839" i="1" s="1"/>
  <c r="X3840" i="1"/>
  <c r="X3839" i="1" s="1"/>
  <c r="W3840" i="1"/>
  <c r="W3839" i="1" s="1"/>
  <c r="V3840" i="1"/>
  <c r="V3839" i="1" s="1"/>
  <c r="U3840" i="1"/>
  <c r="U3839" i="1" s="1"/>
  <c r="T3840" i="1"/>
  <c r="T3839" i="1" s="1"/>
  <c r="S3840" i="1"/>
  <c r="S3839" i="1" s="1"/>
  <c r="R3840" i="1"/>
  <c r="R3839" i="1" s="1"/>
  <c r="Q3840" i="1"/>
  <c r="O3840" i="1"/>
  <c r="O3839" i="1" s="1"/>
  <c r="N3840" i="1"/>
  <c r="N3839" i="1" s="1"/>
  <c r="M3840" i="1"/>
  <c r="M3839" i="1" s="1"/>
  <c r="L3840" i="1"/>
  <c r="L3839" i="1" s="1"/>
  <c r="K3840" i="1"/>
  <c r="Y3834" i="1"/>
  <c r="Y3825" i="1" s="1"/>
  <c r="X3834" i="1"/>
  <c r="X3825" i="1" s="1"/>
  <c r="W3834" i="1"/>
  <c r="W3825" i="1" s="1"/>
  <c r="V3834" i="1"/>
  <c r="V3825" i="1" s="1"/>
  <c r="U3834" i="1"/>
  <c r="U3825" i="1" s="1"/>
  <c r="T3834" i="1"/>
  <c r="T3825" i="1" s="1"/>
  <c r="S3834" i="1"/>
  <c r="S3825" i="1" s="1"/>
  <c r="R3834" i="1"/>
  <c r="R3825" i="1" s="1"/>
  <c r="Q3834" i="1"/>
  <c r="O3834" i="1"/>
  <c r="O3825" i="1" s="1"/>
  <c r="N3834" i="1"/>
  <c r="N3825" i="1" s="1"/>
  <c r="M3834" i="1"/>
  <c r="M3825" i="1" s="1"/>
  <c r="L3834" i="1"/>
  <c r="L3825" i="1" s="1"/>
  <c r="K3834" i="1"/>
  <c r="Y3823" i="1"/>
  <c r="X3823" i="1"/>
  <c r="W3823" i="1"/>
  <c r="V3823" i="1"/>
  <c r="U3823" i="1"/>
  <c r="T3823" i="1"/>
  <c r="S3823" i="1"/>
  <c r="R3823" i="1"/>
  <c r="Q3823" i="1"/>
  <c r="O3823" i="1"/>
  <c r="N3823" i="1"/>
  <c r="M3823" i="1"/>
  <c r="L3823" i="1"/>
  <c r="K3823" i="1"/>
  <c r="Y3817" i="1"/>
  <c r="Y3815" i="1" s="1"/>
  <c r="X3817" i="1"/>
  <c r="X3815" i="1" s="1"/>
  <c r="W3817" i="1"/>
  <c r="W3815" i="1" s="1"/>
  <c r="V3817" i="1"/>
  <c r="V3815" i="1" s="1"/>
  <c r="U3817" i="1"/>
  <c r="U3815" i="1" s="1"/>
  <c r="T3817" i="1"/>
  <c r="T3815" i="1" s="1"/>
  <c r="S3817" i="1"/>
  <c r="S3815" i="1" s="1"/>
  <c r="R3817" i="1"/>
  <c r="R3815" i="1" s="1"/>
  <c r="Q3817" i="1"/>
  <c r="O3817" i="1"/>
  <c r="O3815" i="1" s="1"/>
  <c r="N3817" i="1"/>
  <c r="N3815" i="1" s="1"/>
  <c r="M3817" i="1"/>
  <c r="M3815" i="1" s="1"/>
  <c r="L3817" i="1"/>
  <c r="L3815" i="1" s="1"/>
  <c r="K3817" i="1"/>
  <c r="Y3799" i="1"/>
  <c r="Y3798" i="1" s="1"/>
  <c r="X3799" i="1"/>
  <c r="X3798" i="1" s="1"/>
  <c r="W3799" i="1"/>
  <c r="W3798" i="1" s="1"/>
  <c r="V3799" i="1"/>
  <c r="V3798" i="1" s="1"/>
  <c r="U3799" i="1"/>
  <c r="U3798" i="1" s="1"/>
  <c r="T3799" i="1"/>
  <c r="T3798" i="1" s="1"/>
  <c r="S3799" i="1"/>
  <c r="S3798" i="1" s="1"/>
  <c r="R3799" i="1"/>
  <c r="R3798" i="1" s="1"/>
  <c r="Q3799" i="1"/>
  <c r="O3799" i="1"/>
  <c r="O3798" i="1" s="1"/>
  <c r="N3799" i="1"/>
  <c r="N3798" i="1" s="1"/>
  <c r="M3799" i="1"/>
  <c r="M3798" i="1" s="1"/>
  <c r="L3799" i="1"/>
  <c r="L3798" i="1" s="1"/>
  <c r="K3799" i="1"/>
  <c r="Y3794" i="1"/>
  <c r="Y3793" i="1" s="1"/>
  <c r="X3794" i="1"/>
  <c r="X3793" i="1" s="1"/>
  <c r="W3794" i="1"/>
  <c r="W3793" i="1" s="1"/>
  <c r="V3794" i="1"/>
  <c r="V3793" i="1" s="1"/>
  <c r="U3794" i="1"/>
  <c r="U3793" i="1" s="1"/>
  <c r="T3794" i="1"/>
  <c r="T3793" i="1" s="1"/>
  <c r="S3794" i="1"/>
  <c r="S3793" i="1" s="1"/>
  <c r="R3794" i="1"/>
  <c r="R3793" i="1" s="1"/>
  <c r="Q3794" i="1"/>
  <c r="O3794" i="1"/>
  <c r="O3793" i="1" s="1"/>
  <c r="N3794" i="1"/>
  <c r="N3793" i="1" s="1"/>
  <c r="M3794" i="1"/>
  <c r="M3793" i="1" s="1"/>
  <c r="L3794" i="1"/>
  <c r="L3793" i="1" s="1"/>
  <c r="K3794" i="1"/>
  <c r="Y3789" i="1"/>
  <c r="Y3780" i="1" s="1"/>
  <c r="X3789" i="1"/>
  <c r="X3780" i="1" s="1"/>
  <c r="W3789" i="1"/>
  <c r="W3780" i="1" s="1"/>
  <c r="V3789" i="1"/>
  <c r="V3780" i="1" s="1"/>
  <c r="U3789" i="1"/>
  <c r="U3780" i="1" s="1"/>
  <c r="T3789" i="1"/>
  <c r="T3780" i="1" s="1"/>
  <c r="S3789" i="1"/>
  <c r="S3780" i="1" s="1"/>
  <c r="R3789" i="1"/>
  <c r="R3780" i="1" s="1"/>
  <c r="Q3789" i="1"/>
  <c r="O3789" i="1"/>
  <c r="O3780" i="1" s="1"/>
  <c r="N3789" i="1"/>
  <c r="N3780" i="1" s="1"/>
  <c r="M3789" i="1"/>
  <c r="M3780" i="1" s="1"/>
  <c r="L3789" i="1"/>
  <c r="L3780" i="1" s="1"/>
  <c r="K3789" i="1"/>
  <c r="Y3778" i="1"/>
  <c r="X3778" i="1"/>
  <c r="W3778" i="1"/>
  <c r="V3778" i="1"/>
  <c r="U3778" i="1"/>
  <c r="T3778" i="1"/>
  <c r="S3778" i="1"/>
  <c r="R3778" i="1"/>
  <c r="Q3778" i="1"/>
  <c r="O3778" i="1"/>
  <c r="N3778" i="1"/>
  <c r="M3778" i="1"/>
  <c r="L3778" i="1"/>
  <c r="K3778" i="1"/>
  <c r="Y3772" i="1"/>
  <c r="Y3770" i="1" s="1"/>
  <c r="X3772" i="1"/>
  <c r="X3770" i="1" s="1"/>
  <c r="W3772" i="1"/>
  <c r="W3770" i="1" s="1"/>
  <c r="V3772" i="1"/>
  <c r="V3770" i="1" s="1"/>
  <c r="U3772" i="1"/>
  <c r="U3770" i="1" s="1"/>
  <c r="T3772" i="1"/>
  <c r="T3770" i="1" s="1"/>
  <c r="S3772" i="1"/>
  <c r="S3770" i="1" s="1"/>
  <c r="R3772" i="1"/>
  <c r="R3770" i="1" s="1"/>
  <c r="Q3772" i="1"/>
  <c r="O3772" i="1"/>
  <c r="O3770" i="1" s="1"/>
  <c r="N3772" i="1"/>
  <c r="N3770" i="1" s="1"/>
  <c r="M3772" i="1"/>
  <c r="M3770" i="1" s="1"/>
  <c r="L3772" i="1"/>
  <c r="L3770" i="1" s="1"/>
  <c r="K3772" i="1"/>
  <c r="Y3755" i="1"/>
  <c r="Y3754" i="1" s="1"/>
  <c r="X3755" i="1"/>
  <c r="X3754" i="1" s="1"/>
  <c r="W3755" i="1"/>
  <c r="W3754" i="1" s="1"/>
  <c r="V3755" i="1"/>
  <c r="V3754" i="1" s="1"/>
  <c r="U3755" i="1"/>
  <c r="U3754" i="1" s="1"/>
  <c r="T3755" i="1"/>
  <c r="T3754" i="1" s="1"/>
  <c r="S3755" i="1"/>
  <c r="S3754" i="1" s="1"/>
  <c r="R3755" i="1"/>
  <c r="R3754" i="1" s="1"/>
  <c r="Q3755" i="1"/>
  <c r="O3755" i="1"/>
  <c r="O3754" i="1" s="1"/>
  <c r="N3755" i="1"/>
  <c r="N3754" i="1" s="1"/>
  <c r="M3755" i="1"/>
  <c r="M3754" i="1" s="1"/>
  <c r="L3755" i="1"/>
  <c r="L3754" i="1" s="1"/>
  <c r="K3755" i="1"/>
  <c r="Y3752" i="1"/>
  <c r="Y3751" i="1" s="1"/>
  <c r="X3752" i="1"/>
  <c r="X3751" i="1" s="1"/>
  <c r="W3752" i="1"/>
  <c r="W3751" i="1" s="1"/>
  <c r="V3752" i="1"/>
  <c r="V3751" i="1" s="1"/>
  <c r="U3752" i="1"/>
  <c r="U3751" i="1" s="1"/>
  <c r="T3752" i="1"/>
  <c r="T3751" i="1" s="1"/>
  <c r="S3752" i="1"/>
  <c r="S3751" i="1" s="1"/>
  <c r="R3752" i="1"/>
  <c r="R3751" i="1" s="1"/>
  <c r="Q3752" i="1"/>
  <c r="O3752" i="1"/>
  <c r="O3751" i="1" s="1"/>
  <c r="N3752" i="1"/>
  <c r="N3751" i="1" s="1"/>
  <c r="M3752" i="1"/>
  <c r="M3751" i="1" s="1"/>
  <c r="L3752" i="1"/>
  <c r="L3751" i="1" s="1"/>
  <c r="K3752" i="1"/>
  <c r="Y3747" i="1"/>
  <c r="Y3738" i="1" s="1"/>
  <c r="X3747" i="1"/>
  <c r="X3738" i="1" s="1"/>
  <c r="W3747" i="1"/>
  <c r="W3738" i="1" s="1"/>
  <c r="V3747" i="1"/>
  <c r="V3738" i="1" s="1"/>
  <c r="U3747" i="1"/>
  <c r="U3738" i="1" s="1"/>
  <c r="T3747" i="1"/>
  <c r="T3738" i="1" s="1"/>
  <c r="S3747" i="1"/>
  <c r="S3738" i="1" s="1"/>
  <c r="R3747" i="1"/>
  <c r="R3738" i="1" s="1"/>
  <c r="Q3747" i="1"/>
  <c r="O3747" i="1"/>
  <c r="O3738" i="1" s="1"/>
  <c r="N3747" i="1"/>
  <c r="N3738" i="1" s="1"/>
  <c r="M3747" i="1"/>
  <c r="M3738" i="1" s="1"/>
  <c r="L3747" i="1"/>
  <c r="L3738" i="1" s="1"/>
  <c r="K3747" i="1"/>
  <c r="Y3736" i="1"/>
  <c r="X3736" i="1"/>
  <c r="W3736" i="1"/>
  <c r="V3736" i="1"/>
  <c r="U3736" i="1"/>
  <c r="T3736" i="1"/>
  <c r="S3736" i="1"/>
  <c r="R3736" i="1"/>
  <c r="Q3736" i="1"/>
  <c r="O3736" i="1"/>
  <c r="N3736" i="1"/>
  <c r="M3736" i="1"/>
  <c r="L3736" i="1"/>
  <c r="K3736" i="1"/>
  <c r="Y3730" i="1"/>
  <c r="Y3728" i="1" s="1"/>
  <c r="X3730" i="1"/>
  <c r="X3728" i="1" s="1"/>
  <c r="W3730" i="1"/>
  <c r="W3728" i="1" s="1"/>
  <c r="V3730" i="1"/>
  <c r="V3728" i="1" s="1"/>
  <c r="U3730" i="1"/>
  <c r="U3728" i="1" s="1"/>
  <c r="T3730" i="1"/>
  <c r="T3728" i="1" s="1"/>
  <c r="S3730" i="1"/>
  <c r="S3728" i="1" s="1"/>
  <c r="R3730" i="1"/>
  <c r="R3728" i="1" s="1"/>
  <c r="Q3730" i="1"/>
  <c r="O3730" i="1"/>
  <c r="O3728" i="1" s="1"/>
  <c r="N3730" i="1"/>
  <c r="N3728" i="1" s="1"/>
  <c r="M3730" i="1"/>
  <c r="M3728" i="1" s="1"/>
  <c r="L3730" i="1"/>
  <c r="L3728" i="1" s="1"/>
  <c r="K3730" i="1"/>
  <c r="Y3710" i="1"/>
  <c r="X3710" i="1"/>
  <c r="W3710" i="1"/>
  <c r="V3710" i="1"/>
  <c r="U3710" i="1"/>
  <c r="T3710" i="1"/>
  <c r="S3710" i="1"/>
  <c r="R3710" i="1"/>
  <c r="O3710" i="1"/>
  <c r="N3710" i="1"/>
  <c r="M3710" i="1"/>
  <c r="L3710" i="1"/>
  <c r="Y3706" i="1"/>
  <c r="Y3705" i="1" s="1"/>
  <c r="X3706" i="1"/>
  <c r="X3705" i="1" s="1"/>
  <c r="W3706" i="1"/>
  <c r="W3705" i="1" s="1"/>
  <c r="V3706" i="1"/>
  <c r="V3705" i="1" s="1"/>
  <c r="U3706" i="1"/>
  <c r="U3705" i="1" s="1"/>
  <c r="T3706" i="1"/>
  <c r="T3705" i="1" s="1"/>
  <c r="S3705" i="1"/>
  <c r="R3706" i="1"/>
  <c r="R3705" i="1" s="1"/>
  <c r="Q3706" i="1"/>
  <c r="O3706" i="1"/>
  <c r="O3705" i="1" s="1"/>
  <c r="N3706" i="1"/>
  <c r="N3705" i="1" s="1"/>
  <c r="M3706" i="1"/>
  <c r="M3705" i="1" s="1"/>
  <c r="L3706" i="1"/>
  <c r="L3705" i="1" s="1"/>
  <c r="K3706" i="1"/>
  <c r="Y3702" i="1"/>
  <c r="Y3693" i="1" s="1"/>
  <c r="X3702" i="1"/>
  <c r="X3693" i="1" s="1"/>
  <c r="W3702" i="1"/>
  <c r="W3693" i="1" s="1"/>
  <c r="V3702" i="1"/>
  <c r="V3693" i="1" s="1"/>
  <c r="U3702" i="1"/>
  <c r="U3693" i="1" s="1"/>
  <c r="T3702" i="1"/>
  <c r="T3693" i="1" s="1"/>
  <c r="S3702" i="1"/>
  <c r="S3693" i="1" s="1"/>
  <c r="R3702" i="1"/>
  <c r="R3693" i="1" s="1"/>
  <c r="Q3702" i="1"/>
  <c r="O3702" i="1"/>
  <c r="O3693" i="1" s="1"/>
  <c r="N3702" i="1"/>
  <c r="N3693" i="1" s="1"/>
  <c r="M3702" i="1"/>
  <c r="M3693" i="1" s="1"/>
  <c r="L3702" i="1"/>
  <c r="L3693" i="1" s="1"/>
  <c r="K3702" i="1"/>
  <c r="Y3691" i="1"/>
  <c r="X3691" i="1"/>
  <c r="W3691" i="1"/>
  <c r="V3691" i="1"/>
  <c r="U3691" i="1"/>
  <c r="T3691" i="1"/>
  <c r="S3691" i="1"/>
  <c r="R3691" i="1"/>
  <c r="Q3691" i="1"/>
  <c r="O3691" i="1"/>
  <c r="N3691" i="1"/>
  <c r="M3691" i="1"/>
  <c r="L3691" i="1"/>
  <c r="K3691" i="1"/>
  <c r="Y3685" i="1"/>
  <c r="Y3683" i="1" s="1"/>
  <c r="X3685" i="1"/>
  <c r="X3683" i="1" s="1"/>
  <c r="W3685" i="1"/>
  <c r="W3683" i="1" s="1"/>
  <c r="V3685" i="1"/>
  <c r="V3683" i="1" s="1"/>
  <c r="U3685" i="1"/>
  <c r="U3683" i="1" s="1"/>
  <c r="T3685" i="1"/>
  <c r="T3683" i="1" s="1"/>
  <c r="S3685" i="1"/>
  <c r="S3683" i="1" s="1"/>
  <c r="R3685" i="1"/>
  <c r="R3683" i="1" s="1"/>
  <c r="Q3685" i="1"/>
  <c r="O3685" i="1"/>
  <c r="O3683" i="1" s="1"/>
  <c r="N3685" i="1"/>
  <c r="N3683" i="1" s="1"/>
  <c r="M3685" i="1"/>
  <c r="M3683" i="1" s="1"/>
  <c r="L3685" i="1"/>
  <c r="L3683" i="1" s="1"/>
  <c r="K3685" i="1"/>
  <c r="Y3669" i="1"/>
  <c r="Y3668" i="1" s="1"/>
  <c r="Y3671" i="1" s="1"/>
  <c r="Y3675" i="1" s="1"/>
  <c r="Y3676" i="1" s="1"/>
  <c r="X3669" i="1"/>
  <c r="X3668" i="1" s="1"/>
  <c r="X3671" i="1" s="1"/>
  <c r="X3675" i="1" s="1"/>
  <c r="X3676" i="1" s="1"/>
  <c r="W3669" i="1"/>
  <c r="W3668" i="1" s="1"/>
  <c r="W3671" i="1" s="1"/>
  <c r="W3675" i="1" s="1"/>
  <c r="W3676" i="1" s="1"/>
  <c r="V3669" i="1"/>
  <c r="V3668" i="1" s="1"/>
  <c r="V3671" i="1" s="1"/>
  <c r="V3675" i="1" s="1"/>
  <c r="V3676" i="1" s="1"/>
  <c r="U3669" i="1"/>
  <c r="U3668" i="1" s="1"/>
  <c r="U3671" i="1" s="1"/>
  <c r="U3675" i="1" s="1"/>
  <c r="U3676" i="1" s="1"/>
  <c r="T3669" i="1"/>
  <c r="T3668" i="1" s="1"/>
  <c r="T3671" i="1" s="1"/>
  <c r="T3675" i="1" s="1"/>
  <c r="T3676" i="1" s="1"/>
  <c r="S3669" i="1"/>
  <c r="S3668" i="1" s="1"/>
  <c r="S3671" i="1" s="1"/>
  <c r="S3675" i="1" s="1"/>
  <c r="S3676" i="1" s="1"/>
  <c r="R3669" i="1"/>
  <c r="R3668" i="1" s="1"/>
  <c r="R3671" i="1" s="1"/>
  <c r="R3675" i="1" s="1"/>
  <c r="R3676" i="1" s="1"/>
  <c r="Q3669" i="1"/>
  <c r="O3669" i="1"/>
  <c r="O3668" i="1" s="1"/>
  <c r="O3671" i="1" s="1"/>
  <c r="O3675" i="1" s="1"/>
  <c r="O3676" i="1" s="1"/>
  <c r="N3669" i="1"/>
  <c r="N3668" i="1" s="1"/>
  <c r="N3671" i="1" s="1"/>
  <c r="N3675" i="1" s="1"/>
  <c r="N3676" i="1" s="1"/>
  <c r="M3669" i="1"/>
  <c r="M3668" i="1" s="1"/>
  <c r="M3671" i="1" s="1"/>
  <c r="M3675" i="1" s="1"/>
  <c r="M3676" i="1" s="1"/>
  <c r="L3669" i="1"/>
  <c r="L3668" i="1" s="1"/>
  <c r="L3671" i="1" s="1"/>
  <c r="L3675" i="1" s="1"/>
  <c r="L3676" i="1" s="1"/>
  <c r="K3669" i="1"/>
  <c r="Y3653" i="1"/>
  <c r="Y3652" i="1" s="1"/>
  <c r="X3653" i="1"/>
  <c r="X3652" i="1" s="1"/>
  <c r="W3653" i="1"/>
  <c r="W3652" i="1" s="1"/>
  <c r="V3653" i="1"/>
  <c r="V3652" i="1" s="1"/>
  <c r="U3653" i="1"/>
  <c r="U3652" i="1" s="1"/>
  <c r="T3653" i="1"/>
  <c r="T3652" i="1" s="1"/>
  <c r="S3653" i="1"/>
  <c r="S3652" i="1" s="1"/>
  <c r="R3653" i="1"/>
  <c r="R3652" i="1" s="1"/>
  <c r="Q3653" i="1"/>
  <c r="O3653" i="1"/>
  <c r="O3652" i="1" s="1"/>
  <c r="N3653" i="1"/>
  <c r="N3652" i="1" s="1"/>
  <c r="M3653" i="1"/>
  <c r="M3652" i="1" s="1"/>
  <c r="L3653" i="1"/>
  <c r="L3652" i="1" s="1"/>
  <c r="K3653" i="1"/>
  <c r="Y3648" i="1"/>
  <c r="Y3647" i="1" s="1"/>
  <c r="X3648" i="1"/>
  <c r="X3647" i="1" s="1"/>
  <c r="W3648" i="1"/>
  <c r="W3647" i="1" s="1"/>
  <c r="V3648" i="1"/>
  <c r="V3647" i="1" s="1"/>
  <c r="U3648" i="1"/>
  <c r="U3647" i="1" s="1"/>
  <c r="T3648" i="1"/>
  <c r="T3647" i="1" s="1"/>
  <c r="S3648" i="1"/>
  <c r="S3647" i="1" s="1"/>
  <c r="R3648" i="1"/>
  <c r="R3647" i="1" s="1"/>
  <c r="Q3648" i="1"/>
  <c r="O3648" i="1"/>
  <c r="O3647" i="1" s="1"/>
  <c r="N3648" i="1"/>
  <c r="N3647" i="1" s="1"/>
  <c r="M3648" i="1"/>
  <c r="M3647" i="1" s="1"/>
  <c r="L3648" i="1"/>
  <c r="L3647" i="1" s="1"/>
  <c r="K3648" i="1"/>
  <c r="Y3643" i="1"/>
  <c r="Y3634" i="1" s="1"/>
  <c r="X3643" i="1"/>
  <c r="X3634" i="1" s="1"/>
  <c r="W3643" i="1"/>
  <c r="W3634" i="1" s="1"/>
  <c r="V3643" i="1"/>
  <c r="V3634" i="1" s="1"/>
  <c r="U3643" i="1"/>
  <c r="U3634" i="1" s="1"/>
  <c r="T3643" i="1"/>
  <c r="T3634" i="1" s="1"/>
  <c r="S3643" i="1"/>
  <c r="S3634" i="1" s="1"/>
  <c r="R3643" i="1"/>
  <c r="R3634" i="1" s="1"/>
  <c r="Q3643" i="1"/>
  <c r="O3643" i="1"/>
  <c r="O3634" i="1" s="1"/>
  <c r="N3643" i="1"/>
  <c r="N3634" i="1" s="1"/>
  <c r="M3643" i="1"/>
  <c r="M3634" i="1" s="1"/>
  <c r="L3643" i="1"/>
  <c r="L3634" i="1" s="1"/>
  <c r="K3643" i="1"/>
  <c r="Y3632" i="1"/>
  <c r="X3632" i="1"/>
  <c r="W3632" i="1"/>
  <c r="V3632" i="1"/>
  <c r="U3632" i="1"/>
  <c r="T3632" i="1"/>
  <c r="S3632" i="1"/>
  <c r="R3632" i="1"/>
  <c r="Q3632" i="1"/>
  <c r="O3632" i="1"/>
  <c r="N3632" i="1"/>
  <c r="M3632" i="1"/>
  <c r="L3632" i="1"/>
  <c r="K3632" i="1"/>
  <c r="Y3626" i="1"/>
  <c r="Y3624" i="1" s="1"/>
  <c r="X3626" i="1"/>
  <c r="X3624" i="1" s="1"/>
  <c r="W3626" i="1"/>
  <c r="W3624" i="1" s="1"/>
  <c r="V3626" i="1"/>
  <c r="V3624" i="1" s="1"/>
  <c r="U3626" i="1"/>
  <c r="U3624" i="1" s="1"/>
  <c r="T3626" i="1"/>
  <c r="T3624" i="1" s="1"/>
  <c r="S3626" i="1"/>
  <c r="S3624" i="1" s="1"/>
  <c r="R3626" i="1"/>
  <c r="R3624" i="1" s="1"/>
  <c r="Q3626" i="1"/>
  <c r="O3626" i="1"/>
  <c r="O3624" i="1" s="1"/>
  <c r="N3626" i="1"/>
  <c r="N3624" i="1" s="1"/>
  <c r="M3626" i="1"/>
  <c r="M3624" i="1" s="1"/>
  <c r="L3626" i="1"/>
  <c r="L3624" i="1" s="1"/>
  <c r="K3626" i="1"/>
  <c r="Y3610" i="1"/>
  <c r="Y3609" i="1" s="1"/>
  <c r="X3610" i="1"/>
  <c r="X3609" i="1" s="1"/>
  <c r="W3610" i="1"/>
  <c r="W3609" i="1" s="1"/>
  <c r="V3610" i="1"/>
  <c r="V3609" i="1" s="1"/>
  <c r="U3610" i="1"/>
  <c r="U3609" i="1" s="1"/>
  <c r="T3610" i="1"/>
  <c r="T3609" i="1" s="1"/>
  <c r="S3610" i="1"/>
  <c r="S3609" i="1" s="1"/>
  <c r="R3610" i="1"/>
  <c r="R3609" i="1" s="1"/>
  <c r="Q3610" i="1"/>
  <c r="O3610" i="1"/>
  <c r="O3609" i="1" s="1"/>
  <c r="N3610" i="1"/>
  <c r="N3609" i="1" s="1"/>
  <c r="M3610" i="1"/>
  <c r="M3609" i="1" s="1"/>
  <c r="L3610" i="1"/>
  <c r="L3609" i="1" s="1"/>
  <c r="K3610" i="1"/>
  <c r="Y3605" i="1"/>
  <c r="Y3604" i="1" s="1"/>
  <c r="X3605" i="1"/>
  <c r="X3604" i="1" s="1"/>
  <c r="W3605" i="1"/>
  <c r="W3604" i="1" s="1"/>
  <c r="V3605" i="1"/>
  <c r="V3604" i="1" s="1"/>
  <c r="U3605" i="1"/>
  <c r="U3604" i="1" s="1"/>
  <c r="T3605" i="1"/>
  <c r="T3604" i="1" s="1"/>
  <c r="S3605" i="1"/>
  <c r="S3604" i="1" s="1"/>
  <c r="R3605" i="1"/>
  <c r="R3604" i="1" s="1"/>
  <c r="Q3605" i="1"/>
  <c r="O3605" i="1"/>
  <c r="O3604" i="1" s="1"/>
  <c r="N3605" i="1"/>
  <c r="N3604" i="1" s="1"/>
  <c r="M3605" i="1"/>
  <c r="M3604" i="1" s="1"/>
  <c r="L3605" i="1"/>
  <c r="L3604" i="1" s="1"/>
  <c r="K3605" i="1"/>
  <c r="Y3602" i="1"/>
  <c r="Y3601" i="1" s="1"/>
  <c r="X3602" i="1"/>
  <c r="X3601" i="1" s="1"/>
  <c r="W3602" i="1"/>
  <c r="W3601" i="1" s="1"/>
  <c r="V3602" i="1"/>
  <c r="V3601" i="1" s="1"/>
  <c r="U3602" i="1"/>
  <c r="U3601" i="1" s="1"/>
  <c r="T3602" i="1"/>
  <c r="T3601" i="1" s="1"/>
  <c r="S3602" i="1"/>
  <c r="S3601" i="1" s="1"/>
  <c r="R3602" i="1"/>
  <c r="R3601" i="1" s="1"/>
  <c r="Q3602" i="1"/>
  <c r="O3602" i="1"/>
  <c r="O3601" i="1" s="1"/>
  <c r="N3602" i="1"/>
  <c r="N3601" i="1" s="1"/>
  <c r="M3602" i="1"/>
  <c r="M3601" i="1" s="1"/>
  <c r="L3602" i="1"/>
  <c r="L3601" i="1" s="1"/>
  <c r="K3602" i="1"/>
  <c r="Y3598" i="1"/>
  <c r="Y3597" i="1" s="1"/>
  <c r="X3598" i="1"/>
  <c r="X3597" i="1" s="1"/>
  <c r="W3598" i="1"/>
  <c r="W3597" i="1" s="1"/>
  <c r="V3598" i="1"/>
  <c r="V3597" i="1" s="1"/>
  <c r="U3598" i="1"/>
  <c r="U3597" i="1" s="1"/>
  <c r="T3598" i="1"/>
  <c r="T3597" i="1" s="1"/>
  <c r="S3598" i="1"/>
  <c r="S3597" i="1" s="1"/>
  <c r="R3598" i="1"/>
  <c r="R3597" i="1" s="1"/>
  <c r="Q3598" i="1"/>
  <c r="O3598" i="1"/>
  <c r="O3597" i="1" s="1"/>
  <c r="N3598" i="1"/>
  <c r="N3597" i="1" s="1"/>
  <c r="M3598" i="1"/>
  <c r="M3597" i="1" s="1"/>
  <c r="L3598" i="1"/>
  <c r="L3597" i="1" s="1"/>
  <c r="K3598" i="1"/>
  <c r="Y3593" i="1"/>
  <c r="Y3585" i="1" s="1"/>
  <c r="X3593" i="1"/>
  <c r="X3585" i="1" s="1"/>
  <c r="W3593" i="1"/>
  <c r="W3585" i="1" s="1"/>
  <c r="V3593" i="1"/>
  <c r="V3585" i="1" s="1"/>
  <c r="U3593" i="1"/>
  <c r="U3585" i="1" s="1"/>
  <c r="T3593" i="1"/>
  <c r="T3585" i="1" s="1"/>
  <c r="S3593" i="1"/>
  <c r="S3585" i="1" s="1"/>
  <c r="R3593" i="1"/>
  <c r="R3585" i="1" s="1"/>
  <c r="Q3593" i="1"/>
  <c r="O3593" i="1"/>
  <c r="O3585" i="1" s="1"/>
  <c r="N3593" i="1"/>
  <c r="N3585" i="1" s="1"/>
  <c r="M3593" i="1"/>
  <c r="M3585" i="1" s="1"/>
  <c r="L3593" i="1"/>
  <c r="L3585" i="1" s="1"/>
  <c r="K3593" i="1"/>
  <c r="Y3583" i="1"/>
  <c r="X3583" i="1"/>
  <c r="W3583" i="1"/>
  <c r="V3583" i="1"/>
  <c r="U3583" i="1"/>
  <c r="T3583" i="1"/>
  <c r="S3583" i="1"/>
  <c r="R3583" i="1"/>
  <c r="Q3583" i="1"/>
  <c r="O3583" i="1"/>
  <c r="N3583" i="1"/>
  <c r="M3583" i="1"/>
  <c r="L3583" i="1"/>
  <c r="K3583" i="1"/>
  <c r="Y3577" i="1"/>
  <c r="Y3575" i="1" s="1"/>
  <c r="X3577" i="1"/>
  <c r="X3575" i="1" s="1"/>
  <c r="W3577" i="1"/>
  <c r="W3575" i="1" s="1"/>
  <c r="V3577" i="1"/>
  <c r="V3575" i="1" s="1"/>
  <c r="U3577" i="1"/>
  <c r="U3575" i="1" s="1"/>
  <c r="T3577" i="1"/>
  <c r="T3575" i="1" s="1"/>
  <c r="S3577" i="1"/>
  <c r="S3575" i="1" s="1"/>
  <c r="R3577" i="1"/>
  <c r="R3575" i="1" s="1"/>
  <c r="Q3577" i="1"/>
  <c r="O3577" i="1"/>
  <c r="O3575" i="1" s="1"/>
  <c r="N3577" i="1"/>
  <c r="N3575" i="1" s="1"/>
  <c r="M3577" i="1"/>
  <c r="M3575" i="1" s="1"/>
  <c r="L3577" i="1"/>
  <c r="L3575" i="1" s="1"/>
  <c r="K3577" i="1"/>
  <c r="Y3559" i="1"/>
  <c r="Y3558" i="1" s="1"/>
  <c r="X3559" i="1"/>
  <c r="X3558" i="1" s="1"/>
  <c r="W3559" i="1"/>
  <c r="W3558" i="1" s="1"/>
  <c r="V3559" i="1"/>
  <c r="V3558" i="1" s="1"/>
  <c r="U3559" i="1"/>
  <c r="U3558" i="1" s="1"/>
  <c r="T3559" i="1"/>
  <c r="T3558" i="1" s="1"/>
  <c r="S3559" i="1"/>
  <c r="S3558" i="1" s="1"/>
  <c r="R3559" i="1"/>
  <c r="R3558" i="1" s="1"/>
  <c r="Q3559" i="1"/>
  <c r="O3559" i="1"/>
  <c r="O3558" i="1" s="1"/>
  <c r="N3559" i="1"/>
  <c r="N3558" i="1" s="1"/>
  <c r="M3559" i="1"/>
  <c r="M3558" i="1" s="1"/>
  <c r="L3559" i="1"/>
  <c r="L3558" i="1" s="1"/>
  <c r="K3559" i="1"/>
  <c r="Y3554" i="1"/>
  <c r="Y3553" i="1" s="1"/>
  <c r="X3554" i="1"/>
  <c r="X3553" i="1" s="1"/>
  <c r="W3554" i="1"/>
  <c r="W3553" i="1" s="1"/>
  <c r="V3554" i="1"/>
  <c r="V3553" i="1" s="1"/>
  <c r="U3554" i="1"/>
  <c r="U3553" i="1" s="1"/>
  <c r="T3554" i="1"/>
  <c r="T3553" i="1" s="1"/>
  <c r="S3554" i="1"/>
  <c r="S3553" i="1" s="1"/>
  <c r="R3554" i="1"/>
  <c r="R3553" i="1" s="1"/>
  <c r="Q3554" i="1"/>
  <c r="O3554" i="1"/>
  <c r="O3553" i="1" s="1"/>
  <c r="N3554" i="1"/>
  <c r="N3553" i="1" s="1"/>
  <c r="M3554" i="1"/>
  <c r="M3553" i="1" s="1"/>
  <c r="L3554" i="1"/>
  <c r="L3553" i="1" s="1"/>
  <c r="K3554" i="1"/>
  <c r="Y3549" i="1"/>
  <c r="Y3540" i="1" s="1"/>
  <c r="X3549" i="1"/>
  <c r="X3540" i="1" s="1"/>
  <c r="W3549" i="1"/>
  <c r="W3540" i="1" s="1"/>
  <c r="V3549" i="1"/>
  <c r="V3540" i="1" s="1"/>
  <c r="U3549" i="1"/>
  <c r="U3540" i="1" s="1"/>
  <c r="T3549" i="1"/>
  <c r="T3540" i="1" s="1"/>
  <c r="S3549" i="1"/>
  <c r="S3540" i="1" s="1"/>
  <c r="R3549" i="1"/>
  <c r="R3540" i="1" s="1"/>
  <c r="Q3549" i="1"/>
  <c r="O3549" i="1"/>
  <c r="O3540" i="1" s="1"/>
  <c r="N3549" i="1"/>
  <c r="N3540" i="1" s="1"/>
  <c r="M3549" i="1"/>
  <c r="M3540" i="1" s="1"/>
  <c r="L3549" i="1"/>
  <c r="L3540" i="1" s="1"/>
  <c r="K3549" i="1"/>
  <c r="Y3538" i="1"/>
  <c r="X3538" i="1"/>
  <c r="W3538" i="1"/>
  <c r="V3538" i="1"/>
  <c r="U3538" i="1"/>
  <c r="T3538" i="1"/>
  <c r="S3538" i="1"/>
  <c r="R3538" i="1"/>
  <c r="Q3538" i="1"/>
  <c r="O3538" i="1"/>
  <c r="N3538" i="1"/>
  <c r="M3538" i="1"/>
  <c r="L3538" i="1"/>
  <c r="K3538" i="1"/>
  <c r="Y3532" i="1"/>
  <c r="Y3530" i="1" s="1"/>
  <c r="X3532" i="1"/>
  <c r="X3530" i="1" s="1"/>
  <c r="W3532" i="1"/>
  <c r="W3530" i="1" s="1"/>
  <c r="V3532" i="1"/>
  <c r="V3530" i="1" s="1"/>
  <c r="U3532" i="1"/>
  <c r="U3530" i="1" s="1"/>
  <c r="T3532" i="1"/>
  <c r="T3530" i="1" s="1"/>
  <c r="S3532" i="1"/>
  <c r="S3530" i="1" s="1"/>
  <c r="R3532" i="1"/>
  <c r="R3530" i="1" s="1"/>
  <c r="Q3532" i="1"/>
  <c r="O3532" i="1"/>
  <c r="O3530" i="1" s="1"/>
  <c r="N3532" i="1"/>
  <c r="N3530" i="1" s="1"/>
  <c r="M3532" i="1"/>
  <c r="M3530" i="1" s="1"/>
  <c r="L3532" i="1"/>
  <c r="L3530" i="1" s="1"/>
  <c r="K3532" i="1"/>
  <c r="Y3516" i="1"/>
  <c r="Y3515" i="1" s="1"/>
  <c r="X3516" i="1"/>
  <c r="X3515" i="1" s="1"/>
  <c r="W3516" i="1"/>
  <c r="W3515" i="1" s="1"/>
  <c r="V3516" i="1"/>
  <c r="V3515" i="1" s="1"/>
  <c r="U3516" i="1"/>
  <c r="U3515" i="1" s="1"/>
  <c r="T3516" i="1"/>
  <c r="T3515" i="1" s="1"/>
  <c r="S3516" i="1"/>
  <c r="S3515" i="1" s="1"/>
  <c r="R3516" i="1"/>
  <c r="R3515" i="1" s="1"/>
  <c r="Q3516" i="1"/>
  <c r="O3516" i="1"/>
  <c r="O3515" i="1" s="1"/>
  <c r="N3516" i="1"/>
  <c r="N3515" i="1" s="1"/>
  <c r="M3516" i="1"/>
  <c r="M3515" i="1" s="1"/>
  <c r="L3516" i="1"/>
  <c r="L3515" i="1" s="1"/>
  <c r="K3516" i="1"/>
  <c r="Y3513" i="1"/>
  <c r="Y3512" i="1" s="1"/>
  <c r="X3513" i="1"/>
  <c r="X3512" i="1" s="1"/>
  <c r="W3513" i="1"/>
  <c r="W3512" i="1" s="1"/>
  <c r="V3513" i="1"/>
  <c r="V3512" i="1" s="1"/>
  <c r="U3513" i="1"/>
  <c r="U3512" i="1" s="1"/>
  <c r="T3513" i="1"/>
  <c r="T3512" i="1" s="1"/>
  <c r="S3513" i="1"/>
  <c r="S3512" i="1" s="1"/>
  <c r="R3513" i="1"/>
  <c r="R3512" i="1" s="1"/>
  <c r="Q3513" i="1"/>
  <c r="O3513" i="1"/>
  <c r="O3512" i="1" s="1"/>
  <c r="N3513" i="1"/>
  <c r="N3512" i="1" s="1"/>
  <c r="M3513" i="1"/>
  <c r="M3512" i="1" s="1"/>
  <c r="L3513" i="1"/>
  <c r="L3512" i="1" s="1"/>
  <c r="K3513" i="1"/>
  <c r="Y3509" i="1"/>
  <c r="Y3501" i="1" s="1"/>
  <c r="X3509" i="1"/>
  <c r="X3501" i="1" s="1"/>
  <c r="W3509" i="1"/>
  <c r="W3501" i="1" s="1"/>
  <c r="V3509" i="1"/>
  <c r="V3501" i="1" s="1"/>
  <c r="U3509" i="1"/>
  <c r="U3501" i="1" s="1"/>
  <c r="T3509" i="1"/>
  <c r="T3501" i="1" s="1"/>
  <c r="S3509" i="1"/>
  <c r="S3501" i="1" s="1"/>
  <c r="R3509" i="1"/>
  <c r="R3501" i="1" s="1"/>
  <c r="Q3509" i="1"/>
  <c r="O3509" i="1"/>
  <c r="O3501" i="1" s="1"/>
  <c r="N3509" i="1"/>
  <c r="N3501" i="1" s="1"/>
  <c r="M3509" i="1"/>
  <c r="M3501" i="1" s="1"/>
  <c r="L3509" i="1"/>
  <c r="L3501" i="1" s="1"/>
  <c r="K3509" i="1"/>
  <c r="Y3499" i="1"/>
  <c r="X3499" i="1"/>
  <c r="W3499" i="1"/>
  <c r="V3499" i="1"/>
  <c r="U3499" i="1"/>
  <c r="T3499" i="1"/>
  <c r="S3499" i="1"/>
  <c r="R3499" i="1"/>
  <c r="Q3499" i="1"/>
  <c r="O3499" i="1"/>
  <c r="N3499" i="1"/>
  <c r="M3499" i="1"/>
  <c r="L3499" i="1"/>
  <c r="K3499" i="1"/>
  <c r="Y3493" i="1"/>
  <c r="Y3491" i="1" s="1"/>
  <c r="X3493" i="1"/>
  <c r="X3491" i="1" s="1"/>
  <c r="W3493" i="1"/>
  <c r="W3491" i="1" s="1"/>
  <c r="V3493" i="1"/>
  <c r="V3491" i="1" s="1"/>
  <c r="U3493" i="1"/>
  <c r="U3491" i="1" s="1"/>
  <c r="T3493" i="1"/>
  <c r="T3491" i="1" s="1"/>
  <c r="S3493" i="1"/>
  <c r="S3491" i="1" s="1"/>
  <c r="R3493" i="1"/>
  <c r="R3491" i="1" s="1"/>
  <c r="Q3493" i="1"/>
  <c r="O3493" i="1"/>
  <c r="O3491" i="1" s="1"/>
  <c r="N3493" i="1"/>
  <c r="N3491" i="1" s="1"/>
  <c r="M3493" i="1"/>
  <c r="M3491" i="1" s="1"/>
  <c r="L3493" i="1"/>
  <c r="L3491" i="1" s="1"/>
  <c r="K3493" i="1"/>
  <c r="Y3477" i="1"/>
  <c r="Y3476" i="1" s="1"/>
  <c r="X3477" i="1"/>
  <c r="X3476" i="1" s="1"/>
  <c r="W3477" i="1"/>
  <c r="W3476" i="1" s="1"/>
  <c r="V3477" i="1"/>
  <c r="V3476" i="1" s="1"/>
  <c r="U3477" i="1"/>
  <c r="U3476" i="1" s="1"/>
  <c r="T3477" i="1"/>
  <c r="T3476" i="1" s="1"/>
  <c r="S3477" i="1"/>
  <c r="S3476" i="1" s="1"/>
  <c r="R3477" i="1"/>
  <c r="R3476" i="1" s="1"/>
  <c r="Q3477" i="1"/>
  <c r="O3477" i="1"/>
  <c r="O3476" i="1" s="1"/>
  <c r="N3477" i="1"/>
  <c r="N3476" i="1" s="1"/>
  <c r="M3477" i="1"/>
  <c r="M3476" i="1" s="1"/>
  <c r="L3477" i="1"/>
  <c r="L3476" i="1" s="1"/>
  <c r="K3477" i="1"/>
  <c r="Y3469" i="1"/>
  <c r="X3469" i="1"/>
  <c r="X3460" i="1" s="1"/>
  <c r="W3469" i="1"/>
  <c r="W3460" i="1" s="1"/>
  <c r="V3469" i="1"/>
  <c r="V3460" i="1" s="1"/>
  <c r="U3469" i="1"/>
  <c r="U3460" i="1" s="1"/>
  <c r="T3469" i="1"/>
  <c r="S3469" i="1"/>
  <c r="S3460" i="1" s="1"/>
  <c r="R3469" i="1"/>
  <c r="R3460" i="1" s="1"/>
  <c r="Q3469" i="1"/>
  <c r="O3469" i="1"/>
  <c r="O3460" i="1" s="1"/>
  <c r="N3469" i="1"/>
  <c r="M3469" i="1"/>
  <c r="M3460" i="1" s="1"/>
  <c r="L3469" i="1"/>
  <c r="L3460" i="1" s="1"/>
  <c r="K3469" i="1"/>
  <c r="Y3458" i="1"/>
  <c r="X3458" i="1"/>
  <c r="W3458" i="1"/>
  <c r="V3458" i="1"/>
  <c r="U3458" i="1"/>
  <c r="T3458" i="1"/>
  <c r="S3458" i="1"/>
  <c r="R3458" i="1"/>
  <c r="Q3458" i="1"/>
  <c r="O3458" i="1"/>
  <c r="N3458" i="1"/>
  <c r="M3458" i="1"/>
  <c r="L3458" i="1"/>
  <c r="K3458" i="1"/>
  <c r="Y3452" i="1"/>
  <c r="Y3450" i="1" s="1"/>
  <c r="X3452" i="1"/>
  <c r="X3450" i="1" s="1"/>
  <c r="W3452" i="1"/>
  <c r="W3450" i="1" s="1"/>
  <c r="V3452" i="1"/>
  <c r="V3450" i="1" s="1"/>
  <c r="U3452" i="1"/>
  <c r="U3450" i="1" s="1"/>
  <c r="T3452" i="1"/>
  <c r="T3450" i="1" s="1"/>
  <c r="S3452" i="1"/>
  <c r="S3450" i="1" s="1"/>
  <c r="R3452" i="1"/>
  <c r="R3450" i="1" s="1"/>
  <c r="Q3452" i="1"/>
  <c r="O3452" i="1"/>
  <c r="O3450" i="1" s="1"/>
  <c r="N3452" i="1"/>
  <c r="N3450" i="1" s="1"/>
  <c r="M3452" i="1"/>
  <c r="M3450" i="1" s="1"/>
  <c r="L3452" i="1"/>
  <c r="L3450" i="1" s="1"/>
  <c r="K3452" i="1"/>
  <c r="Y3434" i="1"/>
  <c r="X3434" i="1"/>
  <c r="W3434" i="1"/>
  <c r="W3425" i="1" s="1"/>
  <c r="V3434" i="1"/>
  <c r="U3434" i="1"/>
  <c r="T3434" i="1"/>
  <c r="T3425" i="1" s="1"/>
  <c r="S3434" i="1"/>
  <c r="R3434" i="1"/>
  <c r="Q3434" i="1"/>
  <c r="Q3425" i="1" s="1"/>
  <c r="O3434" i="1"/>
  <c r="N3434" i="1"/>
  <c r="N3425" i="1" s="1"/>
  <c r="M3434" i="1"/>
  <c r="L3434" i="1"/>
  <c r="K3434" i="1"/>
  <c r="K3425" i="1" s="1"/>
  <c r="Y3419" i="1"/>
  <c r="X3419" i="1"/>
  <c r="W3419" i="1"/>
  <c r="V3419" i="1"/>
  <c r="U3419" i="1"/>
  <c r="T3419" i="1"/>
  <c r="S3419" i="1"/>
  <c r="R3419" i="1"/>
  <c r="Q3419" i="1"/>
  <c r="O3419" i="1"/>
  <c r="N3419" i="1"/>
  <c r="M3419" i="1"/>
  <c r="L3419" i="1"/>
  <c r="K3419" i="1"/>
  <c r="Y3405" i="1"/>
  <c r="Y3396" i="1" s="1"/>
  <c r="X3405" i="1"/>
  <c r="X3396" i="1" s="1"/>
  <c r="W3405" i="1"/>
  <c r="W3396" i="1" s="1"/>
  <c r="V3405" i="1"/>
  <c r="V3396" i="1" s="1"/>
  <c r="U3405" i="1"/>
  <c r="U3396" i="1" s="1"/>
  <c r="T3405" i="1"/>
  <c r="T3396" i="1" s="1"/>
  <c r="S3405" i="1"/>
  <c r="R3405" i="1"/>
  <c r="R3396" i="1" s="1"/>
  <c r="Q3405" i="1"/>
  <c r="O3405" i="1"/>
  <c r="O3396" i="1" s="1"/>
  <c r="N3405" i="1"/>
  <c r="N3396" i="1" s="1"/>
  <c r="M3405" i="1"/>
  <c r="L3405" i="1"/>
  <c r="L3396" i="1" s="1"/>
  <c r="K3405" i="1"/>
  <c r="Y3393" i="1"/>
  <c r="X3393" i="1"/>
  <c r="W3393" i="1"/>
  <c r="V3393" i="1"/>
  <c r="U3393" i="1"/>
  <c r="T3393" i="1"/>
  <c r="S3393" i="1"/>
  <c r="R3393" i="1"/>
  <c r="Q3393" i="1"/>
  <c r="O3393" i="1"/>
  <c r="N3393" i="1"/>
  <c r="M3393" i="1"/>
  <c r="L3393" i="1"/>
  <c r="K3393" i="1"/>
  <c r="Y3382" i="1"/>
  <c r="Y3379" i="1" s="1"/>
  <c r="X3382" i="1"/>
  <c r="X3379" i="1" s="1"/>
  <c r="W3382" i="1"/>
  <c r="W3379" i="1" s="1"/>
  <c r="V3382" i="1"/>
  <c r="V3379" i="1" s="1"/>
  <c r="U3382" i="1"/>
  <c r="U3379" i="1" s="1"/>
  <c r="T3382" i="1"/>
  <c r="T3379" i="1" s="1"/>
  <c r="S3382" i="1"/>
  <c r="S3379" i="1" s="1"/>
  <c r="R3382" i="1"/>
  <c r="R3379" i="1" s="1"/>
  <c r="Q3382" i="1"/>
  <c r="O3382" i="1"/>
  <c r="O3379" i="1" s="1"/>
  <c r="N3382" i="1"/>
  <c r="N3379" i="1" s="1"/>
  <c r="M3382" i="1"/>
  <c r="M3379" i="1" s="1"/>
  <c r="L3382" i="1"/>
  <c r="L3379" i="1" s="1"/>
  <c r="K3382" i="1"/>
  <c r="Y3363" i="1"/>
  <c r="X3363" i="1"/>
  <c r="W3363" i="1"/>
  <c r="V3363" i="1"/>
  <c r="U3363" i="1"/>
  <c r="T3363" i="1"/>
  <c r="S3363" i="1"/>
  <c r="R3363" i="1"/>
  <c r="Q3363" i="1"/>
  <c r="O3363" i="1"/>
  <c r="N3363" i="1"/>
  <c r="M3363" i="1"/>
  <c r="L3363" i="1"/>
  <c r="K3363" i="1"/>
  <c r="Y3357" i="1"/>
  <c r="X3357" i="1"/>
  <c r="W3357" i="1"/>
  <c r="V3357" i="1"/>
  <c r="U3357" i="1"/>
  <c r="T3357" i="1"/>
  <c r="S3357" i="1"/>
  <c r="R3357" i="1"/>
  <c r="Q3357" i="1"/>
  <c r="O3357" i="1"/>
  <c r="N3357" i="1"/>
  <c r="M3357" i="1"/>
  <c r="L3357" i="1"/>
  <c r="K3357" i="1"/>
  <c r="Y3352" i="1"/>
  <c r="X3352" i="1"/>
  <c r="W3352" i="1"/>
  <c r="V3352" i="1"/>
  <c r="U3352" i="1"/>
  <c r="T3352" i="1"/>
  <c r="S3352" i="1"/>
  <c r="R3352" i="1"/>
  <c r="Q3352" i="1"/>
  <c r="O3352" i="1"/>
  <c r="N3352" i="1"/>
  <c r="M3352" i="1"/>
  <c r="L3352" i="1"/>
  <c r="K3352" i="1"/>
  <c r="Y3348" i="1"/>
  <c r="Y3347" i="1" s="1"/>
  <c r="X3348" i="1"/>
  <c r="X3347" i="1" s="1"/>
  <c r="W3348" i="1"/>
  <c r="W3347" i="1" s="1"/>
  <c r="V3348" i="1"/>
  <c r="V3347" i="1" s="1"/>
  <c r="U3348" i="1"/>
  <c r="U3347" i="1" s="1"/>
  <c r="T3348" i="1"/>
  <c r="T3347" i="1" s="1"/>
  <c r="S3348" i="1"/>
  <c r="S3347" i="1" s="1"/>
  <c r="R3348" i="1"/>
  <c r="R3347" i="1" s="1"/>
  <c r="Q3348" i="1"/>
  <c r="O3348" i="1"/>
  <c r="O3347" i="1" s="1"/>
  <c r="N3348" i="1"/>
  <c r="N3347" i="1" s="1"/>
  <c r="M3348" i="1"/>
  <c r="M3347" i="1" s="1"/>
  <c r="L3348" i="1"/>
  <c r="L3347" i="1" s="1"/>
  <c r="K3348" i="1"/>
  <c r="Y3346" i="1"/>
  <c r="X3346" i="1"/>
  <c r="W3346" i="1"/>
  <c r="V3346" i="1"/>
  <c r="U3346" i="1"/>
  <c r="T3346" i="1"/>
  <c r="S3346" i="1"/>
  <c r="R3346" i="1"/>
  <c r="Q3346" i="1"/>
  <c r="O3346" i="1"/>
  <c r="N3346" i="1"/>
  <c r="M3346" i="1"/>
  <c r="L3346" i="1"/>
  <c r="K3346" i="1"/>
  <c r="Y3343" i="1"/>
  <c r="X3343" i="1"/>
  <c r="W3343" i="1"/>
  <c r="V3343" i="1"/>
  <c r="U3343" i="1"/>
  <c r="T3343" i="1"/>
  <c r="S3343" i="1"/>
  <c r="R3343" i="1"/>
  <c r="Q3343" i="1"/>
  <c r="O3343" i="1"/>
  <c r="N3343" i="1"/>
  <c r="M3343" i="1"/>
  <c r="L3343" i="1"/>
  <c r="K3343" i="1"/>
  <c r="Y3338" i="1"/>
  <c r="X3338" i="1"/>
  <c r="W3338" i="1"/>
  <c r="V3338" i="1"/>
  <c r="U3338" i="1"/>
  <c r="T3338" i="1"/>
  <c r="S3338" i="1"/>
  <c r="R3338" i="1"/>
  <c r="Q3338" i="1"/>
  <c r="O3338" i="1"/>
  <c r="N3338" i="1"/>
  <c r="M3338" i="1"/>
  <c r="L3338" i="1"/>
  <c r="K3338" i="1"/>
  <c r="Y3337" i="1"/>
  <c r="X3337" i="1"/>
  <c r="W3337" i="1"/>
  <c r="V3337" i="1"/>
  <c r="U3337" i="1"/>
  <c r="T3337" i="1"/>
  <c r="S3337" i="1"/>
  <c r="R3337" i="1"/>
  <c r="Q3337" i="1"/>
  <c r="O3337" i="1"/>
  <c r="N3337" i="1"/>
  <c r="M3337" i="1"/>
  <c r="L3337" i="1"/>
  <c r="K3337" i="1"/>
  <c r="Y3336" i="1"/>
  <c r="X3336" i="1"/>
  <c r="W3336" i="1"/>
  <c r="V3336" i="1"/>
  <c r="U3336" i="1"/>
  <c r="T3336" i="1"/>
  <c r="S3336" i="1"/>
  <c r="R3336" i="1"/>
  <c r="Q3336" i="1"/>
  <c r="O3336" i="1"/>
  <c r="N3336" i="1"/>
  <c r="M3336" i="1"/>
  <c r="L3336" i="1"/>
  <c r="K3336" i="1"/>
  <c r="Y3335" i="1"/>
  <c r="X3335" i="1"/>
  <c r="W3335" i="1"/>
  <c r="V3335" i="1"/>
  <c r="U3335" i="1"/>
  <c r="T3335" i="1"/>
  <c r="S3335" i="1"/>
  <c r="R3335" i="1"/>
  <c r="Q3335" i="1"/>
  <c r="O3335" i="1"/>
  <c r="N3335" i="1"/>
  <c r="M3335" i="1"/>
  <c r="L3335" i="1"/>
  <c r="K3335" i="1"/>
  <c r="Y3334" i="1"/>
  <c r="X3334" i="1"/>
  <c r="W3334" i="1"/>
  <c r="V3334" i="1"/>
  <c r="U3334" i="1"/>
  <c r="T3334" i="1"/>
  <c r="S3334" i="1"/>
  <c r="R3334" i="1"/>
  <c r="Q3334" i="1"/>
  <c r="O3334" i="1"/>
  <c r="N3334" i="1"/>
  <c r="M3334" i="1"/>
  <c r="L3334" i="1"/>
  <c r="K3334" i="1"/>
  <c r="Y3333" i="1"/>
  <c r="X3333" i="1"/>
  <c r="W3333" i="1"/>
  <c r="V3333" i="1"/>
  <c r="U3333" i="1"/>
  <c r="T3333" i="1"/>
  <c r="S3333" i="1"/>
  <c r="R3333" i="1"/>
  <c r="Q3333" i="1"/>
  <c r="O3333" i="1"/>
  <c r="N3333" i="1"/>
  <c r="M3333" i="1"/>
  <c r="L3333" i="1"/>
  <c r="K3333" i="1"/>
  <c r="Y3332" i="1"/>
  <c r="X3332" i="1"/>
  <c r="W3332" i="1"/>
  <c r="V3332" i="1"/>
  <c r="U3332" i="1"/>
  <c r="T3332" i="1"/>
  <c r="S3332" i="1"/>
  <c r="R3332" i="1"/>
  <c r="Q3332" i="1"/>
  <c r="O3332" i="1"/>
  <c r="N3332" i="1"/>
  <c r="M3332" i="1"/>
  <c r="L3332" i="1"/>
  <c r="K3332" i="1"/>
  <c r="Y3331" i="1"/>
  <c r="X3331" i="1"/>
  <c r="W3331" i="1"/>
  <c r="V3331" i="1"/>
  <c r="U3331" i="1"/>
  <c r="T3331" i="1"/>
  <c r="S3331" i="1"/>
  <c r="R3331" i="1"/>
  <c r="Q3331" i="1"/>
  <c r="O3331" i="1"/>
  <c r="N3331" i="1"/>
  <c r="M3331" i="1"/>
  <c r="L3331" i="1"/>
  <c r="K3331" i="1"/>
  <c r="Y3329" i="1"/>
  <c r="X3329" i="1"/>
  <c r="W3329" i="1"/>
  <c r="V3329" i="1"/>
  <c r="U3329" i="1"/>
  <c r="T3329" i="1"/>
  <c r="S3329" i="1"/>
  <c r="R3329" i="1"/>
  <c r="Q3329" i="1"/>
  <c r="O3329" i="1"/>
  <c r="N3329" i="1"/>
  <c r="M3329" i="1"/>
  <c r="L3329" i="1"/>
  <c r="K3329" i="1"/>
  <c r="Y3327" i="1"/>
  <c r="X3327" i="1"/>
  <c r="W3327" i="1"/>
  <c r="V3327" i="1"/>
  <c r="U3327" i="1"/>
  <c r="T3327" i="1"/>
  <c r="S3327" i="1"/>
  <c r="R3327" i="1"/>
  <c r="Q3327" i="1"/>
  <c r="O3327" i="1"/>
  <c r="N3327" i="1"/>
  <c r="M3327" i="1"/>
  <c r="L3327" i="1"/>
  <c r="K3327" i="1"/>
  <c r="Y3326" i="1"/>
  <c r="X3326" i="1"/>
  <c r="W3326" i="1"/>
  <c r="V3326" i="1"/>
  <c r="U3326" i="1"/>
  <c r="T3326" i="1"/>
  <c r="S3326" i="1"/>
  <c r="R3326" i="1"/>
  <c r="Q3326" i="1"/>
  <c r="O3326" i="1"/>
  <c r="N3326" i="1"/>
  <c r="M3326" i="1"/>
  <c r="L3326" i="1"/>
  <c r="K3326" i="1"/>
  <c r="Y3325" i="1"/>
  <c r="X3325" i="1"/>
  <c r="W3325" i="1"/>
  <c r="V3325" i="1"/>
  <c r="U3325" i="1"/>
  <c r="T3325" i="1"/>
  <c r="S3325" i="1"/>
  <c r="R3325" i="1"/>
  <c r="Q3325" i="1"/>
  <c r="O3325" i="1"/>
  <c r="N3325" i="1"/>
  <c r="M3325" i="1"/>
  <c r="L3325" i="1"/>
  <c r="K3325" i="1"/>
  <c r="Y3324" i="1"/>
  <c r="X3324" i="1"/>
  <c r="W3324" i="1"/>
  <c r="V3324" i="1"/>
  <c r="U3324" i="1"/>
  <c r="T3324" i="1"/>
  <c r="S3324" i="1"/>
  <c r="R3324" i="1"/>
  <c r="Q3324" i="1"/>
  <c r="O3324" i="1"/>
  <c r="N3324" i="1"/>
  <c r="M3324" i="1"/>
  <c r="L3324" i="1"/>
  <c r="K3324" i="1"/>
  <c r="Y3323" i="1"/>
  <c r="X3323" i="1"/>
  <c r="W3323" i="1"/>
  <c r="V3323" i="1"/>
  <c r="U3323" i="1"/>
  <c r="T3323" i="1"/>
  <c r="S3323" i="1"/>
  <c r="R3323" i="1"/>
  <c r="Q3323" i="1"/>
  <c r="O3323" i="1"/>
  <c r="N3323" i="1"/>
  <c r="M3323" i="1"/>
  <c r="L3323" i="1"/>
  <c r="K3323" i="1"/>
  <c r="Y3321" i="1"/>
  <c r="X3321" i="1"/>
  <c r="W3321" i="1"/>
  <c r="V3321" i="1"/>
  <c r="U3321" i="1"/>
  <c r="T3321" i="1"/>
  <c r="S3321" i="1"/>
  <c r="R3321" i="1"/>
  <c r="Q3321" i="1"/>
  <c r="O3321" i="1"/>
  <c r="N3321" i="1"/>
  <c r="M3321" i="1"/>
  <c r="L3321" i="1"/>
  <c r="K3321" i="1"/>
  <c r="Y3310" i="1"/>
  <c r="X3310" i="1"/>
  <c r="W3310" i="1"/>
  <c r="V3310" i="1"/>
  <c r="U3310" i="1"/>
  <c r="T3310" i="1"/>
  <c r="S3310" i="1"/>
  <c r="R3310" i="1"/>
  <c r="Q3310" i="1"/>
  <c r="O3310" i="1"/>
  <c r="N3310" i="1"/>
  <c r="M3310" i="1"/>
  <c r="L3310" i="1"/>
  <c r="K3310" i="1"/>
  <c r="Y3309" i="1"/>
  <c r="X3309" i="1"/>
  <c r="W3309" i="1"/>
  <c r="V3309" i="1"/>
  <c r="U3309" i="1"/>
  <c r="T3309" i="1"/>
  <c r="S3309" i="1"/>
  <c r="R3309" i="1"/>
  <c r="Q3309" i="1"/>
  <c r="O3309" i="1"/>
  <c r="N3309" i="1"/>
  <c r="M3309" i="1"/>
  <c r="L3309" i="1"/>
  <c r="K3309" i="1"/>
  <c r="Y3308" i="1"/>
  <c r="X3308" i="1"/>
  <c r="W3308" i="1"/>
  <c r="V3308" i="1"/>
  <c r="U3308" i="1"/>
  <c r="T3308" i="1"/>
  <c r="S3308" i="1"/>
  <c r="R3308" i="1"/>
  <c r="Q3308" i="1"/>
  <c r="O3308" i="1"/>
  <c r="N3308" i="1"/>
  <c r="M3308" i="1"/>
  <c r="L3308" i="1"/>
  <c r="K3308" i="1"/>
  <c r="Y3307" i="1"/>
  <c r="X3307" i="1"/>
  <c r="W3307" i="1"/>
  <c r="V3307" i="1"/>
  <c r="U3307" i="1"/>
  <c r="T3307" i="1"/>
  <c r="S3307" i="1"/>
  <c r="R3307" i="1"/>
  <c r="Q3307" i="1"/>
  <c r="O3307" i="1"/>
  <c r="N3307" i="1"/>
  <c r="M3307" i="1"/>
  <c r="L3307" i="1"/>
  <c r="K3307" i="1"/>
  <c r="Y3301" i="1"/>
  <c r="X3301" i="1"/>
  <c r="W3301" i="1"/>
  <c r="V3301" i="1"/>
  <c r="U3301" i="1"/>
  <c r="T3301" i="1"/>
  <c r="S3301" i="1"/>
  <c r="R3301" i="1"/>
  <c r="Q3301" i="1"/>
  <c r="O3301" i="1"/>
  <c r="N3301" i="1"/>
  <c r="M3301" i="1"/>
  <c r="L3301" i="1"/>
  <c r="K3301" i="1"/>
  <c r="Y3299" i="1"/>
  <c r="X3299" i="1"/>
  <c r="W3299" i="1"/>
  <c r="V3299" i="1"/>
  <c r="U3299" i="1"/>
  <c r="T3299" i="1"/>
  <c r="S3299" i="1"/>
  <c r="R3299" i="1"/>
  <c r="Q3299" i="1"/>
  <c r="O3299" i="1"/>
  <c r="N3299" i="1"/>
  <c r="M3299" i="1"/>
  <c r="L3299" i="1"/>
  <c r="K3299" i="1"/>
  <c r="Y3297" i="1"/>
  <c r="X3297" i="1"/>
  <c r="W3297" i="1"/>
  <c r="V3297" i="1"/>
  <c r="U3297" i="1"/>
  <c r="T3297" i="1"/>
  <c r="S3297" i="1"/>
  <c r="R3297" i="1"/>
  <c r="Q3297" i="1"/>
  <c r="O3297" i="1"/>
  <c r="N3297" i="1"/>
  <c r="M3297" i="1"/>
  <c r="L3297" i="1"/>
  <c r="K3297" i="1"/>
  <c r="Y3294" i="1"/>
  <c r="X3294" i="1"/>
  <c r="W3294" i="1"/>
  <c r="V3294" i="1"/>
  <c r="U3294" i="1"/>
  <c r="T3294" i="1"/>
  <c r="S3294" i="1"/>
  <c r="R3294" i="1"/>
  <c r="Q3294" i="1"/>
  <c r="O3294" i="1"/>
  <c r="N3294" i="1"/>
  <c r="M3294" i="1"/>
  <c r="L3294" i="1"/>
  <c r="K3294" i="1"/>
  <c r="Y3290" i="1"/>
  <c r="X3290" i="1"/>
  <c r="W3290" i="1"/>
  <c r="V3290" i="1"/>
  <c r="U3290" i="1"/>
  <c r="T3290" i="1"/>
  <c r="S3290" i="1"/>
  <c r="R3290" i="1"/>
  <c r="Q3290" i="1"/>
  <c r="O3290" i="1"/>
  <c r="N3290" i="1"/>
  <c r="M3290" i="1"/>
  <c r="L3290" i="1"/>
  <c r="K3290" i="1"/>
  <c r="Y3284" i="1"/>
  <c r="X3284" i="1"/>
  <c r="W3284" i="1"/>
  <c r="V3284" i="1"/>
  <c r="U3284" i="1"/>
  <c r="T3284" i="1"/>
  <c r="S3284" i="1"/>
  <c r="R3284" i="1"/>
  <c r="Q3284" i="1"/>
  <c r="O3284" i="1"/>
  <c r="N3284" i="1"/>
  <c r="M3284" i="1"/>
  <c r="L3284" i="1"/>
  <c r="K3284" i="1"/>
  <c r="Y3282" i="1"/>
  <c r="X3282" i="1"/>
  <c r="W3282" i="1"/>
  <c r="V3282" i="1"/>
  <c r="U3282" i="1"/>
  <c r="T3282" i="1"/>
  <c r="S3282" i="1"/>
  <c r="R3282" i="1"/>
  <c r="Q3282" i="1"/>
  <c r="O3282" i="1"/>
  <c r="N3282" i="1"/>
  <c r="M3282" i="1"/>
  <c r="L3282" i="1"/>
  <c r="K3282" i="1"/>
  <c r="Y3280" i="1"/>
  <c r="X3280" i="1"/>
  <c r="W3280" i="1"/>
  <c r="V3280" i="1"/>
  <c r="U3280" i="1"/>
  <c r="T3280" i="1"/>
  <c r="S3280" i="1"/>
  <c r="R3280" i="1"/>
  <c r="Q3280" i="1"/>
  <c r="O3280" i="1"/>
  <c r="N3280" i="1"/>
  <c r="M3280" i="1"/>
  <c r="L3280" i="1"/>
  <c r="K3280" i="1"/>
  <c r="Y3270" i="1"/>
  <c r="X3270" i="1"/>
  <c r="W3270" i="1"/>
  <c r="V3270" i="1"/>
  <c r="U3270" i="1"/>
  <c r="T3270" i="1"/>
  <c r="S3270" i="1"/>
  <c r="R3270" i="1"/>
  <c r="Q3270" i="1"/>
  <c r="O3270" i="1"/>
  <c r="N3270" i="1"/>
  <c r="M3270" i="1"/>
  <c r="L3270" i="1"/>
  <c r="K3270" i="1"/>
  <c r="Y3261" i="1"/>
  <c r="X3261" i="1"/>
  <c r="W3261" i="1"/>
  <c r="V3261" i="1"/>
  <c r="U3261" i="1"/>
  <c r="T3261" i="1"/>
  <c r="S3261" i="1"/>
  <c r="R3261" i="1"/>
  <c r="Q3261" i="1"/>
  <c r="O3261" i="1"/>
  <c r="N3261" i="1"/>
  <c r="M3261" i="1"/>
  <c r="L3261" i="1"/>
  <c r="K3261" i="1"/>
  <c r="Y3255" i="1"/>
  <c r="Y3253" i="1" s="1"/>
  <c r="X3255" i="1"/>
  <c r="X3253" i="1" s="1"/>
  <c r="W3255" i="1"/>
  <c r="W3253" i="1" s="1"/>
  <c r="V3255" i="1"/>
  <c r="V3253" i="1" s="1"/>
  <c r="U3255" i="1"/>
  <c r="U3253" i="1" s="1"/>
  <c r="T3255" i="1"/>
  <c r="T3253" i="1" s="1"/>
  <c r="S3255" i="1"/>
  <c r="S3253" i="1" s="1"/>
  <c r="R3255" i="1"/>
  <c r="R3253" i="1" s="1"/>
  <c r="Q3255" i="1"/>
  <c r="O3255" i="1"/>
  <c r="O3253" i="1" s="1"/>
  <c r="N3255" i="1"/>
  <c r="N3253" i="1" s="1"/>
  <c r="M3255" i="1"/>
  <c r="M3253" i="1" s="1"/>
  <c r="L3255" i="1"/>
  <c r="L3253" i="1" s="1"/>
  <c r="K3255" i="1"/>
  <c r="Y3229" i="1"/>
  <c r="Y3228" i="1" s="1"/>
  <c r="X3229" i="1"/>
  <c r="X3228" i="1" s="1"/>
  <c r="W3229" i="1"/>
  <c r="W3228" i="1" s="1"/>
  <c r="V3229" i="1"/>
  <c r="V3228" i="1" s="1"/>
  <c r="U3229" i="1"/>
  <c r="U3228" i="1" s="1"/>
  <c r="T3229" i="1"/>
  <c r="T3228" i="1" s="1"/>
  <c r="S3229" i="1"/>
  <c r="S3228" i="1" s="1"/>
  <c r="R3229" i="1"/>
  <c r="R3228" i="1" s="1"/>
  <c r="Q3229" i="1"/>
  <c r="O3229" i="1"/>
  <c r="O3228" i="1" s="1"/>
  <c r="N3229" i="1"/>
  <c r="N3228" i="1" s="1"/>
  <c r="M3229" i="1"/>
  <c r="M3228" i="1" s="1"/>
  <c r="L3229" i="1"/>
  <c r="L3228" i="1" s="1"/>
  <c r="K3229" i="1"/>
  <c r="Y3226" i="1"/>
  <c r="Y3225" i="1" s="1"/>
  <c r="X3226" i="1"/>
  <c r="X3225" i="1" s="1"/>
  <c r="W3226" i="1"/>
  <c r="W3225" i="1" s="1"/>
  <c r="V3226" i="1"/>
  <c r="V3225" i="1" s="1"/>
  <c r="U3226" i="1"/>
  <c r="U3225" i="1" s="1"/>
  <c r="T3226" i="1"/>
  <c r="T3225" i="1" s="1"/>
  <c r="S3226" i="1"/>
  <c r="S3225" i="1" s="1"/>
  <c r="R3226" i="1"/>
  <c r="R3225" i="1" s="1"/>
  <c r="Q3226" i="1"/>
  <c r="O3226" i="1"/>
  <c r="O3225" i="1" s="1"/>
  <c r="N3226" i="1"/>
  <c r="N3225" i="1" s="1"/>
  <c r="M3226" i="1"/>
  <c r="M3225" i="1" s="1"/>
  <c r="L3226" i="1"/>
  <c r="L3225" i="1" s="1"/>
  <c r="K3226" i="1"/>
  <c r="Y3223" i="1"/>
  <c r="Y3222" i="1" s="1"/>
  <c r="X3223" i="1"/>
  <c r="X3222" i="1" s="1"/>
  <c r="W3223" i="1"/>
  <c r="W3222" i="1" s="1"/>
  <c r="V3223" i="1"/>
  <c r="V3222" i="1" s="1"/>
  <c r="U3223" i="1"/>
  <c r="U3222" i="1" s="1"/>
  <c r="T3223" i="1"/>
  <c r="T3222" i="1" s="1"/>
  <c r="S3223" i="1"/>
  <c r="S3222" i="1" s="1"/>
  <c r="R3223" i="1"/>
  <c r="R3222" i="1" s="1"/>
  <c r="Q3223" i="1"/>
  <c r="O3223" i="1"/>
  <c r="O3222" i="1" s="1"/>
  <c r="N3223" i="1"/>
  <c r="N3222" i="1" s="1"/>
  <c r="M3223" i="1"/>
  <c r="M3222" i="1" s="1"/>
  <c r="L3223" i="1"/>
  <c r="L3222" i="1" s="1"/>
  <c r="K3223" i="1"/>
  <c r="Y3218" i="1"/>
  <c r="X3218" i="1"/>
  <c r="W3218" i="1"/>
  <c r="V3218" i="1"/>
  <c r="U3218" i="1"/>
  <c r="T3218" i="1"/>
  <c r="S3218" i="1"/>
  <c r="R3218" i="1"/>
  <c r="Q3218" i="1"/>
  <c r="O3218" i="1"/>
  <c r="N3218" i="1"/>
  <c r="M3218" i="1"/>
  <c r="L3218" i="1"/>
  <c r="K3218" i="1"/>
  <c r="Y3207" i="1"/>
  <c r="X3207" i="1"/>
  <c r="W3207" i="1"/>
  <c r="V3207" i="1"/>
  <c r="U3207" i="1"/>
  <c r="T3207" i="1"/>
  <c r="S3207" i="1"/>
  <c r="R3207" i="1"/>
  <c r="Q3207" i="1"/>
  <c r="O3207" i="1"/>
  <c r="N3207" i="1"/>
  <c r="M3207" i="1"/>
  <c r="L3207" i="1"/>
  <c r="K3207" i="1"/>
  <c r="Y3201" i="1"/>
  <c r="Y3199" i="1" s="1"/>
  <c r="X3201" i="1"/>
  <c r="X3199" i="1" s="1"/>
  <c r="W3201" i="1"/>
  <c r="W3199" i="1" s="1"/>
  <c r="V3201" i="1"/>
  <c r="V3199" i="1" s="1"/>
  <c r="U3201" i="1"/>
  <c r="U3199" i="1" s="1"/>
  <c r="T3201" i="1"/>
  <c r="T3199" i="1" s="1"/>
  <c r="S3201" i="1"/>
  <c r="S3199" i="1" s="1"/>
  <c r="R3201" i="1"/>
  <c r="R3199" i="1" s="1"/>
  <c r="Q3201" i="1"/>
  <c r="O3201" i="1"/>
  <c r="O3199" i="1" s="1"/>
  <c r="N3201" i="1"/>
  <c r="N3199" i="1" s="1"/>
  <c r="M3201" i="1"/>
  <c r="M3199" i="1" s="1"/>
  <c r="L3201" i="1"/>
  <c r="L3199" i="1" s="1"/>
  <c r="K3201" i="1"/>
  <c r="Y3193" i="1"/>
  <c r="X3193" i="1"/>
  <c r="W3193" i="1"/>
  <c r="V3193" i="1"/>
  <c r="U3193" i="1"/>
  <c r="T3193" i="1"/>
  <c r="S3193" i="1"/>
  <c r="R3193" i="1"/>
  <c r="Q3193" i="1"/>
  <c r="O3193" i="1"/>
  <c r="N3193" i="1"/>
  <c r="M3193" i="1"/>
  <c r="L3193" i="1"/>
  <c r="K3193" i="1"/>
  <c r="Y3192" i="1"/>
  <c r="X3192" i="1"/>
  <c r="W3192" i="1"/>
  <c r="V3192" i="1"/>
  <c r="U3192" i="1"/>
  <c r="T3192" i="1"/>
  <c r="S3192" i="1"/>
  <c r="R3192" i="1"/>
  <c r="Q3192" i="1"/>
  <c r="O3192" i="1"/>
  <c r="N3192" i="1"/>
  <c r="M3192" i="1"/>
  <c r="L3192" i="1"/>
  <c r="K3192" i="1"/>
  <c r="Y3191" i="1"/>
  <c r="X3191" i="1"/>
  <c r="W3191" i="1"/>
  <c r="V3191" i="1"/>
  <c r="U3191" i="1"/>
  <c r="T3191" i="1"/>
  <c r="S3191" i="1"/>
  <c r="R3191" i="1"/>
  <c r="Q3191" i="1"/>
  <c r="O3191" i="1"/>
  <c r="N3191" i="1"/>
  <c r="M3191" i="1"/>
  <c r="L3191" i="1"/>
  <c r="K3191" i="1"/>
  <c r="Y3190" i="1"/>
  <c r="X3190" i="1"/>
  <c r="W3190" i="1"/>
  <c r="V3190" i="1"/>
  <c r="U3190" i="1"/>
  <c r="T3190" i="1"/>
  <c r="S3190" i="1"/>
  <c r="R3190" i="1"/>
  <c r="Q3190" i="1"/>
  <c r="O3190" i="1"/>
  <c r="N3190" i="1"/>
  <c r="M3190" i="1"/>
  <c r="L3190" i="1"/>
  <c r="K3190" i="1"/>
  <c r="Y3189" i="1"/>
  <c r="X3189" i="1"/>
  <c r="W3189" i="1"/>
  <c r="V3189" i="1"/>
  <c r="U3189" i="1"/>
  <c r="T3189" i="1"/>
  <c r="S3189" i="1"/>
  <c r="R3189" i="1"/>
  <c r="Q3189" i="1"/>
  <c r="O3189" i="1"/>
  <c r="N3189" i="1"/>
  <c r="M3189" i="1"/>
  <c r="L3189" i="1"/>
  <c r="K3189" i="1"/>
  <c r="Y3188" i="1"/>
  <c r="X3188" i="1"/>
  <c r="W3188" i="1"/>
  <c r="V3188" i="1"/>
  <c r="U3188" i="1"/>
  <c r="T3188" i="1"/>
  <c r="S3188" i="1"/>
  <c r="R3188" i="1"/>
  <c r="Q3188" i="1"/>
  <c r="O3188" i="1"/>
  <c r="N3188" i="1"/>
  <c r="M3188" i="1"/>
  <c r="L3188" i="1"/>
  <c r="K3188" i="1"/>
  <c r="Y3187" i="1"/>
  <c r="X3187" i="1"/>
  <c r="W3187" i="1"/>
  <c r="V3187" i="1"/>
  <c r="U3187" i="1"/>
  <c r="T3187" i="1"/>
  <c r="S3187" i="1"/>
  <c r="R3187" i="1"/>
  <c r="Q3187" i="1"/>
  <c r="O3187" i="1"/>
  <c r="N3187" i="1"/>
  <c r="M3187" i="1"/>
  <c r="L3187" i="1"/>
  <c r="K3187" i="1"/>
  <c r="Y3179" i="1"/>
  <c r="X3179" i="1"/>
  <c r="W3179" i="1"/>
  <c r="V3179" i="1"/>
  <c r="U3179" i="1"/>
  <c r="T3179" i="1"/>
  <c r="S3179" i="1"/>
  <c r="R3179" i="1"/>
  <c r="Q3179" i="1"/>
  <c r="O3179" i="1"/>
  <c r="N3179" i="1"/>
  <c r="M3179" i="1"/>
  <c r="L3179" i="1"/>
  <c r="K3179" i="1"/>
  <c r="Y3177" i="1"/>
  <c r="X3177" i="1"/>
  <c r="W3177" i="1"/>
  <c r="V3177" i="1"/>
  <c r="U3177" i="1"/>
  <c r="T3177" i="1"/>
  <c r="S3177" i="1"/>
  <c r="R3177" i="1"/>
  <c r="Q3177" i="1"/>
  <c r="O3177" i="1"/>
  <c r="N3177" i="1"/>
  <c r="M3177" i="1"/>
  <c r="L3177" i="1"/>
  <c r="K3177" i="1"/>
  <c r="Y3173" i="1"/>
  <c r="X3173" i="1"/>
  <c r="W3173" i="1"/>
  <c r="V3173" i="1"/>
  <c r="U3173" i="1"/>
  <c r="T3173" i="1"/>
  <c r="S3173" i="1"/>
  <c r="R3173" i="1"/>
  <c r="Q3173" i="1"/>
  <c r="O3173" i="1"/>
  <c r="N3173" i="1"/>
  <c r="M3173" i="1"/>
  <c r="L3173" i="1"/>
  <c r="K3173" i="1"/>
  <c r="Y3159" i="1"/>
  <c r="X3159" i="1"/>
  <c r="W3159" i="1"/>
  <c r="V3159" i="1"/>
  <c r="U3159" i="1"/>
  <c r="T3159" i="1"/>
  <c r="S3159" i="1"/>
  <c r="R3159" i="1"/>
  <c r="Q3159" i="1"/>
  <c r="O3159" i="1"/>
  <c r="N3159" i="1"/>
  <c r="M3159" i="1"/>
  <c r="L3159" i="1"/>
  <c r="K3159" i="1"/>
  <c r="Y3153" i="1"/>
  <c r="X3153" i="1"/>
  <c r="W3153" i="1"/>
  <c r="V3153" i="1"/>
  <c r="U3153" i="1"/>
  <c r="T3153" i="1"/>
  <c r="S3153" i="1"/>
  <c r="R3153" i="1"/>
  <c r="Q3153" i="1"/>
  <c r="O3153" i="1"/>
  <c r="N3153" i="1"/>
  <c r="M3153" i="1"/>
  <c r="L3153" i="1"/>
  <c r="K3153" i="1"/>
  <c r="Y3151" i="1"/>
  <c r="X3151" i="1"/>
  <c r="W3151" i="1"/>
  <c r="V3151" i="1"/>
  <c r="U3151" i="1"/>
  <c r="T3151" i="1"/>
  <c r="S3151" i="1"/>
  <c r="R3151" i="1"/>
  <c r="Q3151" i="1"/>
  <c r="O3151" i="1"/>
  <c r="N3151" i="1"/>
  <c r="M3151" i="1"/>
  <c r="L3151" i="1"/>
  <c r="K3151" i="1"/>
  <c r="Y3147" i="1"/>
  <c r="X3147" i="1"/>
  <c r="W3147" i="1"/>
  <c r="V3147" i="1"/>
  <c r="U3147" i="1"/>
  <c r="T3147" i="1"/>
  <c r="S3147" i="1"/>
  <c r="R3147" i="1"/>
  <c r="Q3147" i="1"/>
  <c r="O3147" i="1"/>
  <c r="N3147" i="1"/>
  <c r="M3147" i="1"/>
  <c r="L3147" i="1"/>
  <c r="K3147" i="1"/>
  <c r="Y3142" i="1"/>
  <c r="X3142" i="1"/>
  <c r="W3142" i="1"/>
  <c r="V3142" i="1"/>
  <c r="U3142" i="1"/>
  <c r="T3142" i="1"/>
  <c r="S3142" i="1"/>
  <c r="R3142" i="1"/>
  <c r="Q3142" i="1"/>
  <c r="O3142" i="1"/>
  <c r="N3142" i="1"/>
  <c r="M3142" i="1"/>
  <c r="L3142" i="1"/>
  <c r="K3142" i="1"/>
  <c r="Y3137" i="1"/>
  <c r="X3137" i="1"/>
  <c r="W3137" i="1"/>
  <c r="V3137" i="1"/>
  <c r="U3137" i="1"/>
  <c r="T3137" i="1"/>
  <c r="S3137" i="1"/>
  <c r="R3137" i="1"/>
  <c r="Q3137" i="1"/>
  <c r="O3137" i="1"/>
  <c r="N3137" i="1"/>
  <c r="M3137" i="1"/>
  <c r="L3137" i="1"/>
  <c r="K3137" i="1"/>
  <c r="Y3133" i="1"/>
  <c r="X3133" i="1"/>
  <c r="W3133" i="1"/>
  <c r="V3133" i="1"/>
  <c r="U3133" i="1"/>
  <c r="T3133" i="1"/>
  <c r="S3133" i="1"/>
  <c r="R3133" i="1"/>
  <c r="Q3133" i="1"/>
  <c r="O3133" i="1"/>
  <c r="N3133" i="1"/>
  <c r="M3133" i="1"/>
  <c r="L3133" i="1"/>
  <c r="K3133" i="1"/>
  <c r="Y3129" i="1"/>
  <c r="X3129" i="1"/>
  <c r="W3129" i="1"/>
  <c r="V3129" i="1"/>
  <c r="U3129" i="1"/>
  <c r="T3129" i="1"/>
  <c r="S3129" i="1"/>
  <c r="R3129" i="1"/>
  <c r="Q3129" i="1"/>
  <c r="O3129" i="1"/>
  <c r="N3129" i="1"/>
  <c r="M3129" i="1"/>
  <c r="L3129" i="1"/>
  <c r="K3129" i="1"/>
  <c r="Y3126" i="1"/>
  <c r="X3126" i="1"/>
  <c r="W3126" i="1"/>
  <c r="V3126" i="1"/>
  <c r="U3126" i="1"/>
  <c r="T3126" i="1"/>
  <c r="S3126" i="1"/>
  <c r="R3126" i="1"/>
  <c r="Q3126" i="1"/>
  <c r="O3126" i="1"/>
  <c r="N3126" i="1"/>
  <c r="M3126" i="1"/>
  <c r="L3126" i="1"/>
  <c r="K3126" i="1"/>
  <c r="Y3118" i="1"/>
  <c r="X3118" i="1"/>
  <c r="W3118" i="1"/>
  <c r="V3118" i="1"/>
  <c r="U3118" i="1"/>
  <c r="T3118" i="1"/>
  <c r="S3118" i="1"/>
  <c r="R3118" i="1"/>
  <c r="Q3118" i="1"/>
  <c r="O3118" i="1"/>
  <c r="N3118" i="1"/>
  <c r="M3118" i="1"/>
  <c r="L3118" i="1"/>
  <c r="K3118" i="1"/>
  <c r="Y3110" i="1"/>
  <c r="X3110" i="1"/>
  <c r="W3110" i="1"/>
  <c r="V3110" i="1"/>
  <c r="U3110" i="1"/>
  <c r="T3110" i="1"/>
  <c r="S3110" i="1"/>
  <c r="R3110" i="1"/>
  <c r="Q3110" i="1"/>
  <c r="O3110" i="1"/>
  <c r="N3110" i="1"/>
  <c r="M3110" i="1"/>
  <c r="L3110" i="1"/>
  <c r="K3110" i="1"/>
  <c r="Y3104" i="1"/>
  <c r="Y3102" i="1" s="1"/>
  <c r="X3104" i="1"/>
  <c r="X3102" i="1" s="1"/>
  <c r="W3104" i="1"/>
  <c r="W3102" i="1" s="1"/>
  <c r="V3104" i="1"/>
  <c r="V3102" i="1" s="1"/>
  <c r="U3104" i="1"/>
  <c r="U3102" i="1" s="1"/>
  <c r="T3104" i="1"/>
  <c r="T3102" i="1" s="1"/>
  <c r="S3104" i="1"/>
  <c r="S3102" i="1" s="1"/>
  <c r="R3104" i="1"/>
  <c r="R3102" i="1" s="1"/>
  <c r="Q3104" i="1"/>
  <c r="O3104" i="1"/>
  <c r="O3102" i="1" s="1"/>
  <c r="N3104" i="1"/>
  <c r="N3102" i="1" s="1"/>
  <c r="M3104" i="1"/>
  <c r="M3102" i="1" s="1"/>
  <c r="L3104" i="1"/>
  <c r="L3102" i="1" s="1"/>
  <c r="K3104" i="1"/>
  <c r="Y3083" i="1"/>
  <c r="Y3082" i="1" s="1"/>
  <c r="X3083" i="1"/>
  <c r="X3082" i="1" s="1"/>
  <c r="W3083" i="1"/>
  <c r="W3082" i="1" s="1"/>
  <c r="V3083" i="1"/>
  <c r="V3082" i="1" s="1"/>
  <c r="U3083" i="1"/>
  <c r="U3082" i="1" s="1"/>
  <c r="T3083" i="1"/>
  <c r="T3082" i="1" s="1"/>
  <c r="S3083" i="1"/>
  <c r="S3082" i="1" s="1"/>
  <c r="R3083" i="1"/>
  <c r="R3082" i="1" s="1"/>
  <c r="Q3083" i="1"/>
  <c r="O3083" i="1"/>
  <c r="O3082" i="1" s="1"/>
  <c r="N3083" i="1"/>
  <c r="N3082" i="1" s="1"/>
  <c r="M3083" i="1"/>
  <c r="M3082" i="1" s="1"/>
  <c r="L3083" i="1"/>
  <c r="L3082" i="1" s="1"/>
  <c r="K3083" i="1"/>
  <c r="Y3080" i="1"/>
  <c r="Y3079" i="1" s="1"/>
  <c r="X3080" i="1"/>
  <c r="X3079" i="1" s="1"/>
  <c r="W3080" i="1"/>
  <c r="W3079" i="1" s="1"/>
  <c r="V3080" i="1"/>
  <c r="V3079" i="1" s="1"/>
  <c r="U3080" i="1"/>
  <c r="U3079" i="1" s="1"/>
  <c r="T3080" i="1"/>
  <c r="T3079" i="1" s="1"/>
  <c r="S3080" i="1"/>
  <c r="S3079" i="1" s="1"/>
  <c r="R3080" i="1"/>
  <c r="R3079" i="1" s="1"/>
  <c r="Q3080" i="1"/>
  <c r="O3080" i="1"/>
  <c r="O3079" i="1" s="1"/>
  <c r="N3080" i="1"/>
  <c r="N3079" i="1" s="1"/>
  <c r="M3080" i="1"/>
  <c r="M3079" i="1" s="1"/>
  <c r="L3080" i="1"/>
  <c r="L3079" i="1" s="1"/>
  <c r="K3080" i="1"/>
  <c r="Y3075" i="1"/>
  <c r="X3075" i="1"/>
  <c r="W3075" i="1"/>
  <c r="V3075" i="1"/>
  <c r="U3075" i="1"/>
  <c r="T3075" i="1"/>
  <c r="S3075" i="1"/>
  <c r="R3075" i="1"/>
  <c r="Q3075" i="1"/>
  <c r="O3075" i="1"/>
  <c r="N3075" i="1"/>
  <c r="M3075" i="1"/>
  <c r="L3075" i="1"/>
  <c r="K3075" i="1"/>
  <c r="Y3064" i="1"/>
  <c r="X3064" i="1"/>
  <c r="W3064" i="1"/>
  <c r="V3064" i="1"/>
  <c r="U3064" i="1"/>
  <c r="T3064" i="1"/>
  <c r="S3064" i="1"/>
  <c r="R3064" i="1"/>
  <c r="Q3064" i="1"/>
  <c r="O3064" i="1"/>
  <c r="N3064" i="1"/>
  <c r="M3064" i="1"/>
  <c r="L3064" i="1"/>
  <c r="K3064" i="1"/>
  <c r="Y3058" i="1"/>
  <c r="Y3056" i="1" s="1"/>
  <c r="X3058" i="1"/>
  <c r="X3056" i="1" s="1"/>
  <c r="W3058" i="1"/>
  <c r="W3056" i="1" s="1"/>
  <c r="V3058" i="1"/>
  <c r="V3056" i="1" s="1"/>
  <c r="U3058" i="1"/>
  <c r="U3056" i="1" s="1"/>
  <c r="T3058" i="1"/>
  <c r="T3056" i="1" s="1"/>
  <c r="S3058" i="1"/>
  <c r="S3056" i="1" s="1"/>
  <c r="R3058" i="1"/>
  <c r="R3056" i="1" s="1"/>
  <c r="Q3058" i="1"/>
  <c r="O3058" i="1"/>
  <c r="O3056" i="1" s="1"/>
  <c r="N3058" i="1"/>
  <c r="N3056" i="1" s="1"/>
  <c r="M3058" i="1"/>
  <c r="M3056" i="1" s="1"/>
  <c r="L3058" i="1"/>
  <c r="L3056" i="1" s="1"/>
  <c r="K3058" i="1"/>
  <c r="Y3033" i="1"/>
  <c r="X3033" i="1"/>
  <c r="W3033" i="1"/>
  <c r="V3033" i="1"/>
  <c r="U3033" i="1"/>
  <c r="T3033" i="1"/>
  <c r="S3033" i="1"/>
  <c r="R3033" i="1"/>
  <c r="Q3033" i="1"/>
  <c r="O3033" i="1"/>
  <c r="N3033" i="1"/>
  <c r="M3033" i="1"/>
  <c r="L3033" i="1"/>
  <c r="K3033" i="1"/>
  <c r="Y3028" i="1"/>
  <c r="Y3027" i="1" s="1"/>
  <c r="X3028" i="1"/>
  <c r="X3027" i="1" s="1"/>
  <c r="W3028" i="1"/>
  <c r="W3027" i="1" s="1"/>
  <c r="V3028" i="1"/>
  <c r="V3027" i="1" s="1"/>
  <c r="U3028" i="1"/>
  <c r="U3027" i="1" s="1"/>
  <c r="T3028" i="1"/>
  <c r="T3027" i="1" s="1"/>
  <c r="S3028" i="1"/>
  <c r="S3027" i="1" s="1"/>
  <c r="R3028" i="1"/>
  <c r="R3027" i="1" s="1"/>
  <c r="Q3028" i="1"/>
  <c r="O3028" i="1"/>
  <c r="O3027" i="1" s="1"/>
  <c r="N3028" i="1"/>
  <c r="N3027" i="1" s="1"/>
  <c r="M3028" i="1"/>
  <c r="M3027" i="1" s="1"/>
  <c r="L3028" i="1"/>
  <c r="L3027" i="1" s="1"/>
  <c r="K3028" i="1"/>
  <c r="Y3023" i="1"/>
  <c r="X3023" i="1"/>
  <c r="W3023" i="1"/>
  <c r="V3023" i="1"/>
  <c r="U3023" i="1"/>
  <c r="T3023" i="1"/>
  <c r="S3023" i="1"/>
  <c r="R3023" i="1"/>
  <c r="Q3023" i="1"/>
  <c r="O3023" i="1"/>
  <c r="N3023" i="1"/>
  <c r="M3023" i="1"/>
  <c r="L3023" i="1"/>
  <c r="K3023" i="1"/>
  <c r="Y3012" i="1"/>
  <c r="X3012" i="1"/>
  <c r="W3012" i="1"/>
  <c r="V3012" i="1"/>
  <c r="U3012" i="1"/>
  <c r="T3012" i="1"/>
  <c r="S3012" i="1"/>
  <c r="R3012" i="1"/>
  <c r="Q3012" i="1"/>
  <c r="O3012" i="1"/>
  <c r="N3012" i="1"/>
  <c r="M3012" i="1"/>
  <c r="L3012" i="1"/>
  <c r="K3012" i="1"/>
  <c r="Y3006" i="1"/>
  <c r="Y3004" i="1" s="1"/>
  <c r="X3006" i="1"/>
  <c r="X3004" i="1" s="1"/>
  <c r="W3006" i="1"/>
  <c r="W3004" i="1" s="1"/>
  <c r="V3006" i="1"/>
  <c r="V3004" i="1" s="1"/>
  <c r="U3006" i="1"/>
  <c r="U3004" i="1" s="1"/>
  <c r="T3006" i="1"/>
  <c r="T3004" i="1" s="1"/>
  <c r="S3006" i="1"/>
  <c r="S3004" i="1" s="1"/>
  <c r="R3006" i="1"/>
  <c r="R3004" i="1" s="1"/>
  <c r="Q3006" i="1"/>
  <c r="O3006" i="1"/>
  <c r="O3004" i="1" s="1"/>
  <c r="N3006" i="1"/>
  <c r="N3004" i="1" s="1"/>
  <c r="M3006" i="1"/>
  <c r="M3004" i="1" s="1"/>
  <c r="L3006" i="1"/>
  <c r="L3004" i="1" s="1"/>
  <c r="K3006" i="1"/>
  <c r="Y2990" i="1"/>
  <c r="X2990" i="1"/>
  <c r="W2990" i="1"/>
  <c r="V2990" i="1"/>
  <c r="U2990" i="1"/>
  <c r="T2990" i="1"/>
  <c r="S2990" i="1"/>
  <c r="R2990" i="1"/>
  <c r="Q2990" i="1"/>
  <c r="O2990" i="1"/>
  <c r="N2990" i="1"/>
  <c r="M2990" i="1"/>
  <c r="L2990" i="1"/>
  <c r="K2990" i="1"/>
  <c r="Y2989" i="1"/>
  <c r="X2989" i="1"/>
  <c r="W2989" i="1"/>
  <c r="V2989" i="1"/>
  <c r="U2989" i="1"/>
  <c r="T2989" i="1"/>
  <c r="S2989" i="1"/>
  <c r="R2989" i="1"/>
  <c r="Q2989" i="1"/>
  <c r="O2989" i="1"/>
  <c r="N2989" i="1"/>
  <c r="M2989" i="1"/>
  <c r="L2989" i="1"/>
  <c r="K2989" i="1"/>
  <c r="Y2988" i="1"/>
  <c r="X2988" i="1"/>
  <c r="W2988" i="1"/>
  <c r="V2988" i="1"/>
  <c r="U2988" i="1"/>
  <c r="T2988" i="1"/>
  <c r="S2988" i="1"/>
  <c r="R2988" i="1"/>
  <c r="Q2988" i="1"/>
  <c r="O2988" i="1"/>
  <c r="N2988" i="1"/>
  <c r="M2988" i="1"/>
  <c r="L2988" i="1"/>
  <c r="K2988" i="1"/>
  <c r="Y2980" i="1"/>
  <c r="X2980" i="1"/>
  <c r="W2980" i="1"/>
  <c r="V2980" i="1"/>
  <c r="U2980" i="1"/>
  <c r="T2980" i="1"/>
  <c r="S2980" i="1"/>
  <c r="R2980" i="1"/>
  <c r="Q2980" i="1"/>
  <c r="O2980" i="1"/>
  <c r="N2980" i="1"/>
  <c r="M2980" i="1"/>
  <c r="L2980" i="1"/>
  <c r="K2980" i="1"/>
  <c r="Y2967" i="1"/>
  <c r="X2967" i="1"/>
  <c r="W2967" i="1"/>
  <c r="V2967" i="1"/>
  <c r="U2967" i="1"/>
  <c r="T2967" i="1"/>
  <c r="S2967" i="1"/>
  <c r="R2967" i="1"/>
  <c r="Q2967" i="1"/>
  <c r="O2967" i="1"/>
  <c r="N2967" i="1"/>
  <c r="M2967" i="1"/>
  <c r="L2967" i="1"/>
  <c r="K2967" i="1"/>
  <c r="Y2961" i="1"/>
  <c r="X2961" i="1"/>
  <c r="W2961" i="1"/>
  <c r="V2961" i="1"/>
  <c r="U2961" i="1"/>
  <c r="T2961" i="1"/>
  <c r="S2961" i="1"/>
  <c r="R2961" i="1"/>
  <c r="Q2961" i="1"/>
  <c r="O2961" i="1"/>
  <c r="N2961" i="1"/>
  <c r="M2961" i="1"/>
  <c r="L2961" i="1"/>
  <c r="K2961" i="1"/>
  <c r="Y2957" i="1"/>
  <c r="X2957" i="1"/>
  <c r="W2957" i="1"/>
  <c r="V2957" i="1"/>
  <c r="U2957" i="1"/>
  <c r="T2957" i="1"/>
  <c r="S2957" i="1"/>
  <c r="R2957" i="1"/>
  <c r="Q2957" i="1"/>
  <c r="O2957" i="1"/>
  <c r="N2957" i="1"/>
  <c r="M2957" i="1"/>
  <c r="L2957" i="1"/>
  <c r="K2957" i="1"/>
  <c r="Y2949" i="1"/>
  <c r="X2949" i="1"/>
  <c r="W2949" i="1"/>
  <c r="V2949" i="1"/>
  <c r="U2949" i="1"/>
  <c r="T2949" i="1"/>
  <c r="S2949" i="1"/>
  <c r="R2949" i="1"/>
  <c r="Q2949" i="1"/>
  <c r="O2949" i="1"/>
  <c r="N2949" i="1"/>
  <c r="M2949" i="1"/>
  <c r="L2949" i="1"/>
  <c r="K2949" i="1"/>
  <c r="Y2945" i="1"/>
  <c r="X2945" i="1"/>
  <c r="W2945" i="1"/>
  <c r="V2945" i="1"/>
  <c r="U2945" i="1"/>
  <c r="T2945" i="1"/>
  <c r="S2945" i="1"/>
  <c r="R2945" i="1"/>
  <c r="Q2945" i="1"/>
  <c r="O2945" i="1"/>
  <c r="N2945" i="1"/>
  <c r="M2945" i="1"/>
  <c r="L2945" i="1"/>
  <c r="K2945" i="1"/>
  <c r="Y2942" i="1"/>
  <c r="X2942" i="1"/>
  <c r="W2942" i="1"/>
  <c r="V2942" i="1"/>
  <c r="U2942" i="1"/>
  <c r="T2942" i="1"/>
  <c r="S2942" i="1"/>
  <c r="R2942" i="1"/>
  <c r="Q2942" i="1"/>
  <c r="O2942" i="1"/>
  <c r="N2942" i="1"/>
  <c r="M2942" i="1"/>
  <c r="L2942" i="1"/>
  <c r="K2942" i="1"/>
  <c r="Y2939" i="1"/>
  <c r="X2939" i="1"/>
  <c r="W2939" i="1"/>
  <c r="V2939" i="1"/>
  <c r="U2939" i="1"/>
  <c r="T2939" i="1"/>
  <c r="S2939" i="1"/>
  <c r="R2939" i="1"/>
  <c r="Q2939" i="1"/>
  <c r="O2939" i="1"/>
  <c r="N2939" i="1"/>
  <c r="M2939" i="1"/>
  <c r="L2939" i="1"/>
  <c r="K2939" i="1"/>
  <c r="Y2935" i="1"/>
  <c r="X2935" i="1"/>
  <c r="W2935" i="1"/>
  <c r="V2935" i="1"/>
  <c r="U2935" i="1"/>
  <c r="T2935" i="1"/>
  <c r="S2935" i="1"/>
  <c r="R2935" i="1"/>
  <c r="Q2935" i="1"/>
  <c r="O2935" i="1"/>
  <c r="N2935" i="1"/>
  <c r="M2935" i="1"/>
  <c r="L2935" i="1"/>
  <c r="K2935" i="1"/>
  <c r="Y2929" i="1"/>
  <c r="X2929" i="1"/>
  <c r="W2929" i="1"/>
  <c r="V2929" i="1"/>
  <c r="U2929" i="1"/>
  <c r="T2929" i="1"/>
  <c r="S2929" i="1"/>
  <c r="R2929" i="1"/>
  <c r="Q2929" i="1"/>
  <c r="O2929" i="1"/>
  <c r="N2929" i="1"/>
  <c r="M2929" i="1"/>
  <c r="L2929" i="1"/>
  <c r="K2929" i="1"/>
  <c r="Y2923" i="1"/>
  <c r="Y2921" i="1" s="1"/>
  <c r="X2923" i="1"/>
  <c r="X2921" i="1" s="1"/>
  <c r="W2923" i="1"/>
  <c r="W2921" i="1" s="1"/>
  <c r="V2923" i="1"/>
  <c r="V2921" i="1" s="1"/>
  <c r="U2923" i="1"/>
  <c r="U2921" i="1" s="1"/>
  <c r="T2923" i="1"/>
  <c r="T2921" i="1" s="1"/>
  <c r="S2923" i="1"/>
  <c r="S2921" i="1" s="1"/>
  <c r="R2923" i="1"/>
  <c r="R2921" i="1" s="1"/>
  <c r="Q2923" i="1"/>
  <c r="O2923" i="1"/>
  <c r="O2921" i="1" s="1"/>
  <c r="N2923" i="1"/>
  <c r="N2921" i="1" s="1"/>
  <c r="M2923" i="1"/>
  <c r="M2921" i="1" s="1"/>
  <c r="L2923" i="1"/>
  <c r="L2921" i="1" s="1"/>
  <c r="K2923" i="1"/>
  <c r="Y2899" i="1"/>
  <c r="X2899" i="1"/>
  <c r="W2899" i="1"/>
  <c r="V2899" i="1"/>
  <c r="U2899" i="1"/>
  <c r="T2899" i="1"/>
  <c r="S2899" i="1"/>
  <c r="R2899" i="1"/>
  <c r="Q2899" i="1"/>
  <c r="O2899" i="1"/>
  <c r="N2899" i="1"/>
  <c r="M2899" i="1"/>
  <c r="L2899" i="1"/>
  <c r="K2899" i="1"/>
  <c r="Y2896" i="1"/>
  <c r="X2896" i="1"/>
  <c r="W2896" i="1"/>
  <c r="V2896" i="1"/>
  <c r="U2896" i="1"/>
  <c r="T2896" i="1"/>
  <c r="S2896" i="1"/>
  <c r="R2896" i="1"/>
  <c r="Q2896" i="1"/>
  <c r="O2896" i="1"/>
  <c r="N2896" i="1"/>
  <c r="M2896" i="1"/>
  <c r="L2896" i="1"/>
  <c r="K2896" i="1"/>
  <c r="Y2892" i="1"/>
  <c r="Y2891" i="1" s="1"/>
  <c r="X2892" i="1"/>
  <c r="X2891" i="1" s="1"/>
  <c r="W2892" i="1"/>
  <c r="W2891" i="1" s="1"/>
  <c r="V2892" i="1"/>
  <c r="V2891" i="1" s="1"/>
  <c r="U2892" i="1"/>
  <c r="U2891" i="1" s="1"/>
  <c r="T2892" i="1"/>
  <c r="T2891" i="1" s="1"/>
  <c r="S2892" i="1"/>
  <c r="S2891" i="1" s="1"/>
  <c r="R2892" i="1"/>
  <c r="R2891" i="1" s="1"/>
  <c r="Q2892" i="1"/>
  <c r="O2892" i="1"/>
  <c r="O2891" i="1" s="1"/>
  <c r="N2892" i="1"/>
  <c r="N2891" i="1" s="1"/>
  <c r="M2892" i="1"/>
  <c r="M2891" i="1" s="1"/>
  <c r="L2892" i="1"/>
  <c r="L2891" i="1" s="1"/>
  <c r="K2892" i="1"/>
  <c r="Y2886" i="1"/>
  <c r="X2886" i="1"/>
  <c r="W2886" i="1"/>
  <c r="V2886" i="1"/>
  <c r="U2886" i="1"/>
  <c r="T2886" i="1"/>
  <c r="S2886" i="1"/>
  <c r="R2886" i="1"/>
  <c r="Q2886" i="1"/>
  <c r="O2886" i="1"/>
  <c r="N2886" i="1"/>
  <c r="M2886" i="1"/>
  <c r="L2886" i="1"/>
  <c r="K2886" i="1"/>
  <c r="Y2876" i="1"/>
  <c r="X2876" i="1"/>
  <c r="W2876" i="1"/>
  <c r="V2876" i="1"/>
  <c r="U2876" i="1"/>
  <c r="T2876" i="1"/>
  <c r="S2876" i="1"/>
  <c r="R2876" i="1"/>
  <c r="Q2876" i="1"/>
  <c r="O2876" i="1"/>
  <c r="N2876" i="1"/>
  <c r="M2876" i="1"/>
  <c r="L2876" i="1"/>
  <c r="K2876" i="1"/>
  <c r="Y2870" i="1"/>
  <c r="Y2868" i="1" s="1"/>
  <c r="X2870" i="1"/>
  <c r="X2868" i="1" s="1"/>
  <c r="W2870" i="1"/>
  <c r="W2868" i="1" s="1"/>
  <c r="V2870" i="1"/>
  <c r="V2868" i="1" s="1"/>
  <c r="U2870" i="1"/>
  <c r="U2868" i="1" s="1"/>
  <c r="T2870" i="1"/>
  <c r="T2868" i="1" s="1"/>
  <c r="S2870" i="1"/>
  <c r="S2868" i="1" s="1"/>
  <c r="R2870" i="1"/>
  <c r="R2868" i="1" s="1"/>
  <c r="Q2870" i="1"/>
  <c r="O2870" i="1"/>
  <c r="O2868" i="1" s="1"/>
  <c r="N2870" i="1"/>
  <c r="N2868" i="1" s="1"/>
  <c r="M2870" i="1"/>
  <c r="M2868" i="1" s="1"/>
  <c r="L2870" i="1"/>
  <c r="L2868" i="1" s="1"/>
  <c r="K2870" i="1"/>
  <c r="Y2854" i="1"/>
  <c r="X2854" i="1"/>
  <c r="W2854" i="1"/>
  <c r="V2854" i="1"/>
  <c r="U2854" i="1"/>
  <c r="T2854" i="1"/>
  <c r="S2854" i="1"/>
  <c r="R2854" i="1"/>
  <c r="Q2854" i="1"/>
  <c r="O2854" i="1"/>
  <c r="N2854" i="1"/>
  <c r="M2854" i="1"/>
  <c r="L2854" i="1"/>
  <c r="K2854" i="1"/>
  <c r="Y2853" i="1"/>
  <c r="X2853" i="1"/>
  <c r="W2853" i="1"/>
  <c r="V2853" i="1"/>
  <c r="U2853" i="1"/>
  <c r="T2853" i="1"/>
  <c r="S2853" i="1"/>
  <c r="R2853" i="1"/>
  <c r="Q2853" i="1"/>
  <c r="O2853" i="1"/>
  <c r="N2853" i="1"/>
  <c r="M2853" i="1"/>
  <c r="L2853" i="1"/>
  <c r="K2853" i="1"/>
  <c r="Y2846" i="1"/>
  <c r="X2846" i="1"/>
  <c r="W2846" i="1"/>
  <c r="V2846" i="1"/>
  <c r="U2846" i="1"/>
  <c r="T2846" i="1"/>
  <c r="S2846" i="1"/>
  <c r="R2846" i="1"/>
  <c r="Q2846" i="1"/>
  <c r="O2846" i="1"/>
  <c r="N2846" i="1"/>
  <c r="M2846" i="1"/>
  <c r="L2846" i="1"/>
  <c r="K2846" i="1"/>
  <c r="Y2844" i="1"/>
  <c r="X2844" i="1"/>
  <c r="W2844" i="1"/>
  <c r="V2844" i="1"/>
  <c r="U2844" i="1"/>
  <c r="T2844" i="1"/>
  <c r="S2844" i="1"/>
  <c r="R2844" i="1"/>
  <c r="Q2844" i="1"/>
  <c r="O2844" i="1"/>
  <c r="N2844" i="1"/>
  <c r="M2844" i="1"/>
  <c r="L2844" i="1"/>
  <c r="K2844" i="1"/>
  <c r="Y2839" i="1"/>
  <c r="X2839" i="1"/>
  <c r="W2839" i="1"/>
  <c r="V2839" i="1"/>
  <c r="U2839" i="1"/>
  <c r="T2839" i="1"/>
  <c r="S2839" i="1"/>
  <c r="R2839" i="1"/>
  <c r="Q2839" i="1"/>
  <c r="O2839" i="1"/>
  <c r="N2839" i="1"/>
  <c r="M2839" i="1"/>
  <c r="L2839" i="1"/>
  <c r="K2839" i="1"/>
  <c r="Y2828" i="1"/>
  <c r="X2828" i="1"/>
  <c r="W2828" i="1"/>
  <c r="V2828" i="1"/>
  <c r="U2828" i="1"/>
  <c r="T2828" i="1"/>
  <c r="S2828" i="1"/>
  <c r="R2828" i="1"/>
  <c r="Q2828" i="1"/>
  <c r="O2828" i="1"/>
  <c r="N2828" i="1"/>
  <c r="M2828" i="1"/>
  <c r="L2828" i="1"/>
  <c r="K2828" i="1"/>
  <c r="Y2824" i="1"/>
  <c r="X2824" i="1"/>
  <c r="W2824" i="1"/>
  <c r="V2824" i="1"/>
  <c r="U2824" i="1"/>
  <c r="T2824" i="1"/>
  <c r="S2824" i="1"/>
  <c r="R2824" i="1"/>
  <c r="Q2824" i="1"/>
  <c r="O2824" i="1"/>
  <c r="N2824" i="1"/>
  <c r="M2824" i="1"/>
  <c r="L2824" i="1"/>
  <c r="K2824" i="1"/>
  <c r="Y2816" i="1"/>
  <c r="X2816" i="1"/>
  <c r="W2816" i="1"/>
  <c r="V2816" i="1"/>
  <c r="U2816" i="1"/>
  <c r="T2816" i="1"/>
  <c r="S2816" i="1"/>
  <c r="R2816" i="1"/>
  <c r="Q2816" i="1"/>
  <c r="O2816" i="1"/>
  <c r="N2816" i="1"/>
  <c r="M2816" i="1"/>
  <c r="L2816" i="1"/>
  <c r="K2816" i="1"/>
  <c r="Y2813" i="1"/>
  <c r="X2813" i="1"/>
  <c r="W2813" i="1"/>
  <c r="V2813" i="1"/>
  <c r="U2813" i="1"/>
  <c r="T2813" i="1"/>
  <c r="S2813" i="1"/>
  <c r="R2813" i="1"/>
  <c r="Q2813" i="1"/>
  <c r="O2813" i="1"/>
  <c r="N2813" i="1"/>
  <c r="M2813" i="1"/>
  <c r="L2813" i="1"/>
  <c r="K2813" i="1"/>
  <c r="Y2807" i="1"/>
  <c r="Y2805" i="1" s="1"/>
  <c r="X2807" i="1"/>
  <c r="X2805" i="1" s="1"/>
  <c r="W2807" i="1"/>
  <c r="W2805" i="1" s="1"/>
  <c r="V2807" i="1"/>
  <c r="V2805" i="1" s="1"/>
  <c r="U2807" i="1"/>
  <c r="U2805" i="1" s="1"/>
  <c r="T2807" i="1"/>
  <c r="T2805" i="1" s="1"/>
  <c r="S2807" i="1"/>
  <c r="S2805" i="1" s="1"/>
  <c r="R2807" i="1"/>
  <c r="R2805" i="1" s="1"/>
  <c r="Q2807" i="1"/>
  <c r="O2807" i="1"/>
  <c r="O2805" i="1" s="1"/>
  <c r="N2807" i="1"/>
  <c r="N2805" i="1" s="1"/>
  <c r="M2807" i="1"/>
  <c r="M2805" i="1" s="1"/>
  <c r="L2807" i="1"/>
  <c r="L2805" i="1" s="1"/>
  <c r="K2807" i="1"/>
  <c r="Y2781" i="1"/>
  <c r="X2781" i="1"/>
  <c r="W2781" i="1"/>
  <c r="V2781" i="1"/>
  <c r="U2781" i="1"/>
  <c r="T2781" i="1"/>
  <c r="S2781" i="1"/>
  <c r="R2781" i="1"/>
  <c r="Q2781" i="1"/>
  <c r="O2781" i="1"/>
  <c r="N2781" i="1"/>
  <c r="M2781" i="1"/>
  <c r="L2781" i="1"/>
  <c r="K2781" i="1"/>
  <c r="Y2775" i="1"/>
  <c r="X2775" i="1"/>
  <c r="W2775" i="1"/>
  <c r="V2775" i="1"/>
  <c r="U2775" i="1"/>
  <c r="T2775" i="1"/>
  <c r="S2775" i="1"/>
  <c r="R2775" i="1"/>
  <c r="Q2775" i="1"/>
  <c r="O2775" i="1"/>
  <c r="N2775" i="1"/>
  <c r="M2775" i="1"/>
  <c r="L2775" i="1"/>
  <c r="K2775" i="1"/>
  <c r="Y2768" i="1"/>
  <c r="X2768" i="1"/>
  <c r="W2768" i="1"/>
  <c r="V2768" i="1"/>
  <c r="U2768" i="1"/>
  <c r="T2768" i="1"/>
  <c r="S2768" i="1"/>
  <c r="R2768" i="1"/>
  <c r="Q2768" i="1"/>
  <c r="O2768" i="1"/>
  <c r="N2768" i="1"/>
  <c r="M2768" i="1"/>
  <c r="L2768" i="1"/>
  <c r="K2768" i="1"/>
  <c r="Y2764" i="1"/>
  <c r="X2764" i="1"/>
  <c r="W2764" i="1"/>
  <c r="V2764" i="1"/>
  <c r="U2764" i="1"/>
  <c r="T2764" i="1"/>
  <c r="S2764" i="1"/>
  <c r="R2764" i="1"/>
  <c r="Q2764" i="1"/>
  <c r="O2764" i="1"/>
  <c r="N2764" i="1"/>
  <c r="M2764" i="1"/>
  <c r="L2764" i="1"/>
  <c r="K2764" i="1"/>
  <c r="Y2760" i="1"/>
  <c r="X2760" i="1"/>
  <c r="W2760" i="1"/>
  <c r="V2760" i="1"/>
  <c r="U2760" i="1"/>
  <c r="T2760" i="1"/>
  <c r="S2760" i="1"/>
  <c r="R2760" i="1"/>
  <c r="Q2760" i="1"/>
  <c r="O2760" i="1"/>
  <c r="N2760" i="1"/>
  <c r="M2760" i="1"/>
  <c r="L2760" i="1"/>
  <c r="K2760" i="1"/>
  <c r="Y2754" i="1"/>
  <c r="X2754" i="1"/>
  <c r="W2754" i="1"/>
  <c r="V2754" i="1"/>
  <c r="U2754" i="1"/>
  <c r="T2754" i="1"/>
  <c r="S2754" i="1"/>
  <c r="R2754" i="1"/>
  <c r="Q2754" i="1"/>
  <c r="O2754" i="1"/>
  <c r="N2754" i="1"/>
  <c r="M2754" i="1"/>
  <c r="L2754" i="1"/>
  <c r="K2754" i="1"/>
  <c r="Y2750" i="1"/>
  <c r="X2750" i="1"/>
  <c r="W2750" i="1"/>
  <c r="V2750" i="1"/>
  <c r="U2750" i="1"/>
  <c r="T2750" i="1"/>
  <c r="S2750" i="1"/>
  <c r="R2750" i="1"/>
  <c r="Q2750" i="1"/>
  <c r="O2750" i="1"/>
  <c r="N2750" i="1"/>
  <c r="M2750" i="1"/>
  <c r="L2750" i="1"/>
  <c r="K2750" i="1"/>
  <c r="Y2742" i="1"/>
  <c r="X2742" i="1"/>
  <c r="W2742" i="1"/>
  <c r="V2742" i="1"/>
  <c r="U2742" i="1"/>
  <c r="T2742" i="1"/>
  <c r="S2742" i="1"/>
  <c r="R2742" i="1"/>
  <c r="Q2742" i="1"/>
  <c r="O2742" i="1"/>
  <c r="N2742" i="1"/>
  <c r="M2742" i="1"/>
  <c r="L2742" i="1"/>
  <c r="K2742" i="1"/>
  <c r="Y2738" i="1"/>
  <c r="X2738" i="1"/>
  <c r="W2738" i="1"/>
  <c r="V2738" i="1"/>
  <c r="U2738" i="1"/>
  <c r="T2738" i="1"/>
  <c r="S2738" i="1"/>
  <c r="R2738" i="1"/>
  <c r="Q2738" i="1"/>
  <c r="O2738" i="1"/>
  <c r="N2738" i="1"/>
  <c r="M2738" i="1"/>
  <c r="L2738" i="1"/>
  <c r="K2738" i="1"/>
  <c r="Y2729" i="1"/>
  <c r="X2729" i="1"/>
  <c r="W2729" i="1"/>
  <c r="V2729" i="1"/>
  <c r="U2729" i="1"/>
  <c r="T2729" i="1"/>
  <c r="S2729" i="1"/>
  <c r="R2729" i="1"/>
  <c r="Q2729" i="1"/>
  <c r="O2729" i="1"/>
  <c r="N2729" i="1"/>
  <c r="M2729" i="1"/>
  <c r="L2729" i="1"/>
  <c r="K2729" i="1"/>
  <c r="Y2723" i="1"/>
  <c r="X2723" i="1"/>
  <c r="W2723" i="1"/>
  <c r="V2723" i="1"/>
  <c r="U2723" i="1"/>
  <c r="T2723" i="1"/>
  <c r="S2723" i="1"/>
  <c r="R2723" i="1"/>
  <c r="Q2723" i="1"/>
  <c r="O2723" i="1"/>
  <c r="N2723" i="1"/>
  <c r="M2723" i="1"/>
  <c r="L2723" i="1"/>
  <c r="K2723" i="1"/>
  <c r="Y2720" i="1"/>
  <c r="X2720" i="1"/>
  <c r="W2720" i="1"/>
  <c r="V2720" i="1"/>
  <c r="U2720" i="1"/>
  <c r="T2720" i="1"/>
  <c r="S2720" i="1"/>
  <c r="R2720" i="1"/>
  <c r="Q2720" i="1"/>
  <c r="O2720" i="1"/>
  <c r="N2720" i="1"/>
  <c r="M2720" i="1"/>
  <c r="L2720" i="1"/>
  <c r="K2720" i="1"/>
  <c r="Y2714" i="1"/>
  <c r="X2714" i="1"/>
  <c r="W2714" i="1"/>
  <c r="V2714" i="1"/>
  <c r="U2714" i="1"/>
  <c r="T2714" i="1"/>
  <c r="S2714" i="1"/>
  <c r="R2714" i="1"/>
  <c r="Q2714" i="1"/>
  <c r="O2714" i="1"/>
  <c r="N2714" i="1"/>
  <c r="M2714" i="1"/>
  <c r="L2714" i="1"/>
  <c r="K2714" i="1"/>
  <c r="Y2711" i="1"/>
  <c r="X2711" i="1"/>
  <c r="W2711" i="1"/>
  <c r="V2711" i="1"/>
  <c r="U2711" i="1"/>
  <c r="T2711" i="1"/>
  <c r="S2711" i="1"/>
  <c r="R2711" i="1"/>
  <c r="Q2711" i="1"/>
  <c r="O2711" i="1"/>
  <c r="N2711" i="1"/>
  <c r="M2711" i="1"/>
  <c r="L2711" i="1"/>
  <c r="K2711" i="1"/>
  <c r="Y2707" i="1"/>
  <c r="X2707" i="1"/>
  <c r="W2707" i="1"/>
  <c r="V2707" i="1"/>
  <c r="U2707" i="1"/>
  <c r="T2707" i="1"/>
  <c r="S2707" i="1"/>
  <c r="R2707" i="1"/>
  <c r="Q2707" i="1"/>
  <c r="O2707" i="1"/>
  <c r="N2707" i="1"/>
  <c r="M2707" i="1"/>
  <c r="L2707" i="1"/>
  <c r="K2707" i="1"/>
  <c r="Y2701" i="1"/>
  <c r="Y2699" i="1" s="1"/>
  <c r="X2701" i="1"/>
  <c r="X2699" i="1" s="1"/>
  <c r="W2701" i="1"/>
  <c r="W2699" i="1" s="1"/>
  <c r="V2701" i="1"/>
  <c r="V2699" i="1" s="1"/>
  <c r="U2701" i="1"/>
  <c r="U2699" i="1" s="1"/>
  <c r="T2701" i="1"/>
  <c r="T2699" i="1" s="1"/>
  <c r="S2701" i="1"/>
  <c r="S2699" i="1" s="1"/>
  <c r="R2701" i="1"/>
  <c r="R2699" i="1" s="1"/>
  <c r="Q2701" i="1"/>
  <c r="O2701" i="1"/>
  <c r="O2699" i="1" s="1"/>
  <c r="N2701" i="1"/>
  <c r="N2699" i="1" s="1"/>
  <c r="M2701" i="1"/>
  <c r="M2699" i="1" s="1"/>
  <c r="L2701" i="1"/>
  <c r="L2699" i="1" s="1"/>
  <c r="K2701" i="1"/>
  <c r="Y2677" i="1"/>
  <c r="X2677" i="1"/>
  <c r="W2677" i="1"/>
  <c r="V2677" i="1"/>
  <c r="U2677" i="1"/>
  <c r="T2677" i="1"/>
  <c r="S2677" i="1"/>
  <c r="R2677" i="1"/>
  <c r="Q2677" i="1"/>
  <c r="O2677" i="1"/>
  <c r="N2677" i="1"/>
  <c r="M2677" i="1"/>
  <c r="L2677" i="1"/>
  <c r="K2677" i="1"/>
  <c r="Y2673" i="1"/>
  <c r="X2673" i="1"/>
  <c r="W2673" i="1"/>
  <c r="V2673" i="1"/>
  <c r="U2673" i="1"/>
  <c r="T2673" i="1"/>
  <c r="S2673" i="1"/>
  <c r="R2673" i="1"/>
  <c r="Q2673" i="1"/>
  <c r="O2673" i="1"/>
  <c r="N2673" i="1"/>
  <c r="M2673" i="1"/>
  <c r="L2673" i="1"/>
  <c r="K2673" i="1"/>
  <c r="Y2669" i="1"/>
  <c r="Y2668" i="1" s="1"/>
  <c r="X2669" i="1"/>
  <c r="X2668" i="1" s="1"/>
  <c r="W2669" i="1"/>
  <c r="W2668" i="1" s="1"/>
  <c r="V2669" i="1"/>
  <c r="V2668" i="1" s="1"/>
  <c r="U2669" i="1"/>
  <c r="U2668" i="1" s="1"/>
  <c r="T2669" i="1"/>
  <c r="T2668" i="1" s="1"/>
  <c r="S2669" i="1"/>
  <c r="S2668" i="1" s="1"/>
  <c r="R2669" i="1"/>
  <c r="R2668" i="1" s="1"/>
  <c r="Q2669" i="1"/>
  <c r="O2669" i="1"/>
  <c r="O2668" i="1" s="1"/>
  <c r="N2669" i="1"/>
  <c r="N2668" i="1" s="1"/>
  <c r="M2669" i="1"/>
  <c r="M2668" i="1" s="1"/>
  <c r="L2669" i="1"/>
  <c r="L2668" i="1" s="1"/>
  <c r="K2669" i="1"/>
  <c r="Y2664" i="1"/>
  <c r="X2664" i="1"/>
  <c r="W2664" i="1"/>
  <c r="V2664" i="1"/>
  <c r="U2664" i="1"/>
  <c r="T2664" i="1"/>
  <c r="S2664" i="1"/>
  <c r="R2664" i="1"/>
  <c r="Q2664" i="1"/>
  <c r="O2664" i="1"/>
  <c r="N2664" i="1"/>
  <c r="M2664" i="1"/>
  <c r="L2664" i="1"/>
  <c r="K2664" i="1"/>
  <c r="Y2653" i="1"/>
  <c r="X2653" i="1"/>
  <c r="W2653" i="1"/>
  <c r="V2653" i="1"/>
  <c r="U2653" i="1"/>
  <c r="T2653" i="1"/>
  <c r="S2653" i="1"/>
  <c r="R2653" i="1"/>
  <c r="Q2653" i="1"/>
  <c r="O2653" i="1"/>
  <c r="N2653" i="1"/>
  <c r="M2653" i="1"/>
  <c r="L2653" i="1"/>
  <c r="K2653" i="1"/>
  <c r="Y2647" i="1"/>
  <c r="Y2645" i="1" s="1"/>
  <c r="X2647" i="1"/>
  <c r="X2645" i="1" s="1"/>
  <c r="W2647" i="1"/>
  <c r="W2645" i="1" s="1"/>
  <c r="V2647" i="1"/>
  <c r="V2645" i="1" s="1"/>
  <c r="U2647" i="1"/>
  <c r="U2645" i="1" s="1"/>
  <c r="T2647" i="1"/>
  <c r="T2645" i="1" s="1"/>
  <c r="S2647" i="1"/>
  <c r="S2645" i="1" s="1"/>
  <c r="R2647" i="1"/>
  <c r="R2645" i="1" s="1"/>
  <c r="Q2647" i="1"/>
  <c r="O2647" i="1"/>
  <c r="O2645" i="1" s="1"/>
  <c r="N2647" i="1"/>
  <c r="N2645" i="1" s="1"/>
  <c r="M2647" i="1"/>
  <c r="M2645" i="1" s="1"/>
  <c r="L2647" i="1"/>
  <c r="L2645" i="1" s="1"/>
  <c r="K2647" i="1"/>
  <c r="Y2626" i="1"/>
  <c r="Y2625" i="1" s="1"/>
  <c r="X2626" i="1"/>
  <c r="X2625" i="1" s="1"/>
  <c r="W2626" i="1"/>
  <c r="W2625" i="1" s="1"/>
  <c r="V2626" i="1"/>
  <c r="V2625" i="1" s="1"/>
  <c r="U2626" i="1"/>
  <c r="U2625" i="1" s="1"/>
  <c r="T2626" i="1"/>
  <c r="T2625" i="1" s="1"/>
  <c r="S2626" i="1"/>
  <c r="S2625" i="1" s="1"/>
  <c r="R2626" i="1"/>
  <c r="R2625" i="1" s="1"/>
  <c r="Q2626" i="1"/>
  <c r="O2626" i="1"/>
  <c r="O2625" i="1" s="1"/>
  <c r="N2626" i="1"/>
  <c r="N2625" i="1" s="1"/>
  <c r="M2626" i="1"/>
  <c r="M2625" i="1" s="1"/>
  <c r="L2626" i="1"/>
  <c r="L2625" i="1" s="1"/>
  <c r="K2626" i="1"/>
  <c r="Y2622" i="1"/>
  <c r="Y2621" i="1" s="1"/>
  <c r="Y2620" i="1" s="1"/>
  <c r="X2622" i="1"/>
  <c r="X2621" i="1" s="1"/>
  <c r="X2620" i="1" s="1"/>
  <c r="W2622" i="1"/>
  <c r="W2621" i="1" s="1"/>
  <c r="W2620" i="1" s="1"/>
  <c r="V2622" i="1"/>
  <c r="V2621" i="1" s="1"/>
  <c r="V2620" i="1" s="1"/>
  <c r="U2622" i="1"/>
  <c r="U2621" i="1" s="1"/>
  <c r="U2620" i="1" s="1"/>
  <c r="T2622" i="1"/>
  <c r="T2621" i="1" s="1"/>
  <c r="T2620" i="1" s="1"/>
  <c r="S2622" i="1"/>
  <c r="S2621" i="1" s="1"/>
  <c r="S2620" i="1" s="1"/>
  <c r="R2622" i="1"/>
  <c r="R2621" i="1" s="1"/>
  <c r="R2620" i="1" s="1"/>
  <c r="Q2622" i="1"/>
  <c r="O2622" i="1"/>
  <c r="O2621" i="1" s="1"/>
  <c r="O2620" i="1" s="1"/>
  <c r="N2622" i="1"/>
  <c r="N2621" i="1" s="1"/>
  <c r="N2620" i="1" s="1"/>
  <c r="M2622" i="1"/>
  <c r="M2621" i="1" s="1"/>
  <c r="M2620" i="1" s="1"/>
  <c r="L2622" i="1"/>
  <c r="L2621" i="1" s="1"/>
  <c r="L2620" i="1" s="1"/>
  <c r="K2622" i="1"/>
  <c r="Y2616" i="1"/>
  <c r="Y2607" i="1" s="1"/>
  <c r="X2616" i="1"/>
  <c r="X2607" i="1" s="1"/>
  <c r="W2616" i="1"/>
  <c r="W2607" i="1" s="1"/>
  <c r="V2616" i="1"/>
  <c r="V2607" i="1" s="1"/>
  <c r="U2616" i="1"/>
  <c r="U2607" i="1" s="1"/>
  <c r="T2616" i="1"/>
  <c r="T2607" i="1" s="1"/>
  <c r="S2616" i="1"/>
  <c r="S2607" i="1" s="1"/>
  <c r="R2616" i="1"/>
  <c r="R2607" i="1" s="1"/>
  <c r="Q2616" i="1"/>
  <c r="O2616" i="1"/>
  <c r="O2607" i="1" s="1"/>
  <c r="N2616" i="1"/>
  <c r="N2607" i="1" s="1"/>
  <c r="M2616" i="1"/>
  <c r="M2607" i="1" s="1"/>
  <c r="L2616" i="1"/>
  <c r="L2607" i="1" s="1"/>
  <c r="K2616" i="1"/>
  <c r="Y2605" i="1"/>
  <c r="X2605" i="1"/>
  <c r="W2605" i="1"/>
  <c r="V2605" i="1"/>
  <c r="U2605" i="1"/>
  <c r="T2605" i="1"/>
  <c r="S2605" i="1"/>
  <c r="R2605" i="1"/>
  <c r="Q2605" i="1"/>
  <c r="O2605" i="1"/>
  <c r="N2605" i="1"/>
  <c r="M2605" i="1"/>
  <c r="L2605" i="1"/>
  <c r="K2605" i="1"/>
  <c r="Y2599" i="1"/>
  <c r="Y2597" i="1" s="1"/>
  <c r="X2599" i="1"/>
  <c r="X2597" i="1" s="1"/>
  <c r="W2599" i="1"/>
  <c r="W2597" i="1" s="1"/>
  <c r="V2599" i="1"/>
  <c r="V2597" i="1" s="1"/>
  <c r="U2599" i="1"/>
  <c r="U2597" i="1" s="1"/>
  <c r="T2599" i="1"/>
  <c r="T2597" i="1" s="1"/>
  <c r="S2599" i="1"/>
  <c r="S2597" i="1" s="1"/>
  <c r="R2599" i="1"/>
  <c r="R2597" i="1" s="1"/>
  <c r="Q2599" i="1"/>
  <c r="O2599" i="1"/>
  <c r="O2597" i="1" s="1"/>
  <c r="N2599" i="1"/>
  <c r="N2597" i="1" s="1"/>
  <c r="M2599" i="1"/>
  <c r="M2597" i="1" s="1"/>
  <c r="L2599" i="1"/>
  <c r="L2597" i="1" s="1"/>
  <c r="K2599" i="1"/>
  <c r="Y2580" i="1"/>
  <c r="Y2579" i="1" s="1"/>
  <c r="X2580" i="1"/>
  <c r="X2579" i="1" s="1"/>
  <c r="W2580" i="1"/>
  <c r="W2579" i="1" s="1"/>
  <c r="V2580" i="1"/>
  <c r="V2579" i="1" s="1"/>
  <c r="U2580" i="1"/>
  <c r="U2579" i="1" s="1"/>
  <c r="T2580" i="1"/>
  <c r="T2579" i="1" s="1"/>
  <c r="S2580" i="1"/>
  <c r="S2579" i="1" s="1"/>
  <c r="R2580" i="1"/>
  <c r="R2579" i="1" s="1"/>
  <c r="Q2580" i="1"/>
  <c r="O2580" i="1"/>
  <c r="O2579" i="1" s="1"/>
  <c r="N2580" i="1"/>
  <c r="N2579" i="1" s="1"/>
  <c r="M2580" i="1"/>
  <c r="M2579" i="1" s="1"/>
  <c r="L2580" i="1"/>
  <c r="L2579" i="1" s="1"/>
  <c r="K2580" i="1"/>
  <c r="Y2576" i="1"/>
  <c r="Y2575" i="1" s="1"/>
  <c r="Y2574" i="1" s="1"/>
  <c r="X2576" i="1"/>
  <c r="X2575" i="1" s="1"/>
  <c r="X2574" i="1" s="1"/>
  <c r="W2576" i="1"/>
  <c r="W2575" i="1" s="1"/>
  <c r="W2574" i="1" s="1"/>
  <c r="V2576" i="1"/>
  <c r="V2575" i="1" s="1"/>
  <c r="V2574" i="1" s="1"/>
  <c r="U2576" i="1"/>
  <c r="U2575" i="1" s="1"/>
  <c r="U2574" i="1" s="1"/>
  <c r="T2576" i="1"/>
  <c r="T2575" i="1" s="1"/>
  <c r="T2574" i="1" s="1"/>
  <c r="S2576" i="1"/>
  <c r="S2575" i="1" s="1"/>
  <c r="S2574" i="1" s="1"/>
  <c r="R2576" i="1"/>
  <c r="Q2576" i="1"/>
  <c r="O2576" i="1"/>
  <c r="N2576" i="1"/>
  <c r="N2575" i="1" s="1"/>
  <c r="N2574" i="1" s="1"/>
  <c r="M2576" i="1"/>
  <c r="M2575" i="1" s="1"/>
  <c r="M2574" i="1" s="1"/>
  <c r="L2576" i="1"/>
  <c r="L2575" i="1" s="1"/>
  <c r="L2574" i="1" s="1"/>
  <c r="K2576" i="1"/>
  <c r="Y2570" i="1"/>
  <c r="Y2561" i="1" s="1"/>
  <c r="X2570" i="1"/>
  <c r="X2561" i="1" s="1"/>
  <c r="W2570" i="1"/>
  <c r="W2561" i="1" s="1"/>
  <c r="V2570" i="1"/>
  <c r="V2561" i="1" s="1"/>
  <c r="U2570" i="1"/>
  <c r="U2561" i="1" s="1"/>
  <c r="T2570" i="1"/>
  <c r="T2561" i="1" s="1"/>
  <c r="S2570" i="1"/>
  <c r="R2570" i="1"/>
  <c r="R2561" i="1" s="1"/>
  <c r="Q2570" i="1"/>
  <c r="O2570" i="1"/>
  <c r="O2561" i="1" s="1"/>
  <c r="N2570" i="1"/>
  <c r="N2561" i="1" s="1"/>
  <c r="M2570" i="1"/>
  <c r="M2561" i="1" s="1"/>
  <c r="L2570" i="1"/>
  <c r="L2561" i="1" s="1"/>
  <c r="K2570" i="1"/>
  <c r="Y2559" i="1"/>
  <c r="X2559" i="1"/>
  <c r="W2559" i="1"/>
  <c r="V2559" i="1"/>
  <c r="U2559" i="1"/>
  <c r="T2559" i="1"/>
  <c r="S2559" i="1"/>
  <c r="R2559" i="1"/>
  <c r="Q2559" i="1"/>
  <c r="O2559" i="1"/>
  <c r="N2559" i="1"/>
  <c r="M2559" i="1"/>
  <c r="L2559" i="1"/>
  <c r="K2559" i="1"/>
  <c r="Y2553" i="1"/>
  <c r="Y2551" i="1" s="1"/>
  <c r="X2553" i="1"/>
  <c r="X2551" i="1" s="1"/>
  <c r="W2553" i="1"/>
  <c r="W2551" i="1" s="1"/>
  <c r="V2553" i="1"/>
  <c r="V2551" i="1" s="1"/>
  <c r="U2553" i="1"/>
  <c r="U2551" i="1" s="1"/>
  <c r="T2553" i="1"/>
  <c r="T2551" i="1" s="1"/>
  <c r="S2553" i="1"/>
  <c r="S2551" i="1" s="1"/>
  <c r="R2553" i="1"/>
  <c r="R2551" i="1" s="1"/>
  <c r="Q2553" i="1"/>
  <c r="O2553" i="1"/>
  <c r="O2551" i="1" s="1"/>
  <c r="N2553" i="1"/>
  <c r="N2551" i="1" s="1"/>
  <c r="M2553" i="1"/>
  <c r="M2551" i="1" s="1"/>
  <c r="L2553" i="1"/>
  <c r="L2551" i="1" s="1"/>
  <c r="K2553" i="1"/>
  <c r="Y2540" i="1"/>
  <c r="X2540" i="1"/>
  <c r="W2540" i="1"/>
  <c r="V2540" i="1"/>
  <c r="U2540" i="1"/>
  <c r="T2540" i="1"/>
  <c r="S2540" i="1"/>
  <c r="R2540" i="1"/>
  <c r="Q2540" i="1"/>
  <c r="O2540" i="1"/>
  <c r="N2540" i="1"/>
  <c r="M2540" i="1"/>
  <c r="L2540" i="1"/>
  <c r="K2540" i="1"/>
  <c r="Y2539" i="1"/>
  <c r="X2539" i="1"/>
  <c r="W2539" i="1"/>
  <c r="W2357" i="1" s="1"/>
  <c r="V2539" i="1"/>
  <c r="V2357" i="1" s="1"/>
  <c r="U2539" i="1"/>
  <c r="U2357" i="1" s="1"/>
  <c r="T2539" i="1"/>
  <c r="T2357" i="1" s="1"/>
  <c r="S2539" i="1"/>
  <c r="R2539" i="1"/>
  <c r="Q2539" i="1"/>
  <c r="O2539" i="1"/>
  <c r="O2357" i="1" s="1"/>
  <c r="N2539" i="1"/>
  <c r="N2357" i="1" s="1"/>
  <c r="M2539" i="1"/>
  <c r="L2539" i="1"/>
  <c r="K2539" i="1"/>
  <c r="Y2532" i="1"/>
  <c r="Y2531" i="1" s="1"/>
  <c r="X2532" i="1"/>
  <c r="X2531" i="1" s="1"/>
  <c r="W2532" i="1"/>
  <c r="W2531" i="1" s="1"/>
  <c r="V2532" i="1"/>
  <c r="V2531" i="1" s="1"/>
  <c r="U2532" i="1"/>
  <c r="U2531" i="1" s="1"/>
  <c r="T2532" i="1"/>
  <c r="T2531" i="1" s="1"/>
  <c r="S2532" i="1"/>
  <c r="S2531" i="1" s="1"/>
  <c r="R2532" i="1"/>
  <c r="R2531" i="1" s="1"/>
  <c r="Q2532" i="1"/>
  <c r="O2532" i="1"/>
  <c r="O2531" i="1" s="1"/>
  <c r="N2532" i="1"/>
  <c r="N2531" i="1" s="1"/>
  <c r="M2532" i="1"/>
  <c r="M2531" i="1" s="1"/>
  <c r="L2532" i="1"/>
  <c r="L2531" i="1" s="1"/>
  <c r="K2532" i="1"/>
  <c r="Y2529" i="1"/>
  <c r="Y2528" i="1" s="1"/>
  <c r="X2529" i="1"/>
  <c r="X2528" i="1" s="1"/>
  <c r="W2529" i="1"/>
  <c r="W2528" i="1" s="1"/>
  <c r="V2529" i="1"/>
  <c r="V2528" i="1" s="1"/>
  <c r="U2529" i="1"/>
  <c r="U2528" i="1" s="1"/>
  <c r="T2529" i="1"/>
  <c r="T2528" i="1" s="1"/>
  <c r="S2529" i="1"/>
  <c r="S2528" i="1" s="1"/>
  <c r="R2529" i="1"/>
  <c r="R2528" i="1" s="1"/>
  <c r="Q2529" i="1"/>
  <c r="O2529" i="1"/>
  <c r="O2528" i="1" s="1"/>
  <c r="N2529" i="1"/>
  <c r="N2528" i="1" s="1"/>
  <c r="M2529" i="1"/>
  <c r="M2528" i="1" s="1"/>
  <c r="L2529" i="1"/>
  <c r="L2528" i="1" s="1"/>
  <c r="K2529" i="1"/>
  <c r="Y2524" i="1"/>
  <c r="Y2515" i="1" s="1"/>
  <c r="X2524" i="1"/>
  <c r="W2524" i="1"/>
  <c r="W2515" i="1" s="1"/>
  <c r="V2524" i="1"/>
  <c r="V2515" i="1" s="1"/>
  <c r="U2524" i="1"/>
  <c r="U2515" i="1" s="1"/>
  <c r="T2524" i="1"/>
  <c r="S2524" i="1"/>
  <c r="S2515" i="1" s="1"/>
  <c r="R2524" i="1"/>
  <c r="Q2524" i="1"/>
  <c r="O2524" i="1"/>
  <c r="O2515" i="1" s="1"/>
  <c r="N2524" i="1"/>
  <c r="N2515" i="1" s="1"/>
  <c r="M2524" i="1"/>
  <c r="M2515" i="1" s="1"/>
  <c r="L2524" i="1"/>
  <c r="K2524" i="1"/>
  <c r="Y2513" i="1"/>
  <c r="X2513" i="1"/>
  <c r="W2513" i="1"/>
  <c r="V2513" i="1"/>
  <c r="U2513" i="1"/>
  <c r="T2513" i="1"/>
  <c r="S2513" i="1"/>
  <c r="R2513" i="1"/>
  <c r="Q2513" i="1"/>
  <c r="O2513" i="1"/>
  <c r="N2513" i="1"/>
  <c r="M2513" i="1"/>
  <c r="L2513" i="1"/>
  <c r="K2513" i="1"/>
  <c r="Y2507" i="1"/>
  <c r="Y2505" i="1" s="1"/>
  <c r="X2507" i="1"/>
  <c r="X2505" i="1" s="1"/>
  <c r="W2507" i="1"/>
  <c r="W2505" i="1" s="1"/>
  <c r="V2507" i="1"/>
  <c r="V2505" i="1" s="1"/>
  <c r="U2507" i="1"/>
  <c r="U2505" i="1" s="1"/>
  <c r="T2507" i="1"/>
  <c r="T2505" i="1" s="1"/>
  <c r="S2507" i="1"/>
  <c r="S2505" i="1" s="1"/>
  <c r="R2507" i="1"/>
  <c r="R2505" i="1" s="1"/>
  <c r="Q2507" i="1"/>
  <c r="O2507" i="1"/>
  <c r="O2505" i="1" s="1"/>
  <c r="N2507" i="1"/>
  <c r="N2505" i="1" s="1"/>
  <c r="M2507" i="1"/>
  <c r="M2505" i="1" s="1"/>
  <c r="L2507" i="1"/>
  <c r="L2505" i="1" s="1"/>
  <c r="K2507" i="1"/>
  <c r="Y2486" i="1"/>
  <c r="Y2485" i="1" s="1"/>
  <c r="X2486" i="1"/>
  <c r="X2485" i="1" s="1"/>
  <c r="W2486" i="1"/>
  <c r="W2485" i="1" s="1"/>
  <c r="V2486" i="1"/>
  <c r="V2485" i="1" s="1"/>
  <c r="U2486" i="1"/>
  <c r="U2485" i="1" s="1"/>
  <c r="T2486" i="1"/>
  <c r="T2485" i="1" s="1"/>
  <c r="S2486" i="1"/>
  <c r="S2485" i="1" s="1"/>
  <c r="R2486" i="1"/>
  <c r="R2485" i="1" s="1"/>
  <c r="Q2486" i="1"/>
  <c r="O2486" i="1"/>
  <c r="O2485" i="1" s="1"/>
  <c r="N2486" i="1"/>
  <c r="N2485" i="1" s="1"/>
  <c r="M2486" i="1"/>
  <c r="M2485" i="1" s="1"/>
  <c r="L2486" i="1"/>
  <c r="L2485" i="1" s="1"/>
  <c r="K2486" i="1"/>
  <c r="Y2483" i="1"/>
  <c r="Y2482" i="1" s="1"/>
  <c r="X2483" i="1"/>
  <c r="X2482" i="1" s="1"/>
  <c r="W2483" i="1"/>
  <c r="W2482" i="1" s="1"/>
  <c r="V2483" i="1"/>
  <c r="V2482" i="1" s="1"/>
  <c r="U2483" i="1"/>
  <c r="U2482" i="1" s="1"/>
  <c r="T2483" i="1"/>
  <c r="T2482" i="1" s="1"/>
  <c r="S2483" i="1"/>
  <c r="S2482" i="1" s="1"/>
  <c r="R2483" i="1"/>
  <c r="R2482" i="1" s="1"/>
  <c r="Q2483" i="1"/>
  <c r="O2483" i="1"/>
  <c r="O2482" i="1" s="1"/>
  <c r="N2483" i="1"/>
  <c r="N2482" i="1" s="1"/>
  <c r="M2483" i="1"/>
  <c r="M2482" i="1" s="1"/>
  <c r="L2483" i="1"/>
  <c r="L2482" i="1" s="1"/>
  <c r="K2483" i="1"/>
  <c r="Y2478" i="1"/>
  <c r="Y2469" i="1" s="1"/>
  <c r="X2478" i="1"/>
  <c r="X2469" i="1" s="1"/>
  <c r="W2478" i="1"/>
  <c r="W2469" i="1" s="1"/>
  <c r="V2478" i="1"/>
  <c r="U2478" i="1"/>
  <c r="U2469" i="1" s="1"/>
  <c r="T2478" i="1"/>
  <c r="T2469" i="1" s="1"/>
  <c r="S2478" i="1"/>
  <c r="S2469" i="1" s="1"/>
  <c r="R2478" i="1"/>
  <c r="R2469" i="1" s="1"/>
  <c r="Q2478" i="1"/>
  <c r="O2478" i="1"/>
  <c r="O2469" i="1" s="1"/>
  <c r="N2478" i="1"/>
  <c r="N2469" i="1" s="1"/>
  <c r="M2478" i="1"/>
  <c r="M2469" i="1" s="1"/>
  <c r="L2478" i="1"/>
  <c r="L2469" i="1" s="1"/>
  <c r="K2478" i="1"/>
  <c r="Y2467" i="1"/>
  <c r="X2467" i="1"/>
  <c r="W2467" i="1"/>
  <c r="V2467" i="1"/>
  <c r="U2467" i="1"/>
  <c r="T2467" i="1"/>
  <c r="S2467" i="1"/>
  <c r="R2467" i="1"/>
  <c r="Q2467" i="1"/>
  <c r="O2467" i="1"/>
  <c r="N2467" i="1"/>
  <c r="M2467" i="1"/>
  <c r="L2467" i="1"/>
  <c r="K2467" i="1"/>
  <c r="Y2462" i="1"/>
  <c r="Y2460" i="1" s="1"/>
  <c r="X2462" i="1"/>
  <c r="X2460" i="1" s="1"/>
  <c r="W2462" i="1"/>
  <c r="W2460" i="1" s="1"/>
  <c r="V2462" i="1"/>
  <c r="V2460" i="1" s="1"/>
  <c r="U2462" i="1"/>
  <c r="U2460" i="1" s="1"/>
  <c r="T2462" i="1"/>
  <c r="T2460" i="1" s="1"/>
  <c r="S2462" i="1"/>
  <c r="S2460" i="1" s="1"/>
  <c r="R2462" i="1"/>
  <c r="R2460" i="1" s="1"/>
  <c r="Q2462" i="1"/>
  <c r="O2462" i="1"/>
  <c r="O2460" i="1" s="1"/>
  <c r="N2462" i="1"/>
  <c r="N2460" i="1" s="1"/>
  <c r="M2462" i="1"/>
  <c r="M2460" i="1" s="1"/>
  <c r="L2462" i="1"/>
  <c r="L2460" i="1" s="1"/>
  <c r="K2462" i="1"/>
  <c r="Y2441" i="1"/>
  <c r="Y2440" i="1" s="1"/>
  <c r="X2441" i="1"/>
  <c r="X2440" i="1" s="1"/>
  <c r="W2441" i="1"/>
  <c r="W2440" i="1" s="1"/>
  <c r="V2441" i="1"/>
  <c r="V2440" i="1" s="1"/>
  <c r="U2441" i="1"/>
  <c r="U2440" i="1" s="1"/>
  <c r="T2441" i="1"/>
  <c r="T2440" i="1" s="1"/>
  <c r="S2441" i="1"/>
  <c r="S2440" i="1" s="1"/>
  <c r="R2441" i="1"/>
  <c r="R2440" i="1" s="1"/>
  <c r="Q2441" i="1"/>
  <c r="O2441" i="1"/>
  <c r="O2440" i="1" s="1"/>
  <c r="N2441" i="1"/>
  <c r="N2440" i="1" s="1"/>
  <c r="M2441" i="1"/>
  <c r="M2440" i="1" s="1"/>
  <c r="L2441" i="1"/>
  <c r="L2440" i="1" s="1"/>
  <c r="K2441" i="1"/>
  <c r="Y2438" i="1"/>
  <c r="Y2437" i="1" s="1"/>
  <c r="X2438" i="1"/>
  <c r="X2437" i="1" s="1"/>
  <c r="W2438" i="1"/>
  <c r="W2437" i="1" s="1"/>
  <c r="V2438" i="1"/>
  <c r="V2437" i="1" s="1"/>
  <c r="U2438" i="1"/>
  <c r="U2437" i="1" s="1"/>
  <c r="T2438" i="1"/>
  <c r="T2437" i="1" s="1"/>
  <c r="S2438" i="1"/>
  <c r="S2437" i="1" s="1"/>
  <c r="R2438" i="1"/>
  <c r="R2437" i="1" s="1"/>
  <c r="Q2438" i="1"/>
  <c r="O2438" i="1"/>
  <c r="O2437" i="1" s="1"/>
  <c r="N2438" i="1"/>
  <c r="N2437" i="1" s="1"/>
  <c r="M2438" i="1"/>
  <c r="M2437" i="1" s="1"/>
  <c r="L2438" i="1"/>
  <c r="L2437" i="1" s="1"/>
  <c r="K2438" i="1"/>
  <c r="Y2433" i="1"/>
  <c r="Y2424" i="1" s="1"/>
  <c r="X2433" i="1"/>
  <c r="X2424" i="1" s="1"/>
  <c r="W2433" i="1"/>
  <c r="W2424" i="1" s="1"/>
  <c r="V2433" i="1"/>
  <c r="V2424" i="1" s="1"/>
  <c r="U2433" i="1"/>
  <c r="U2424" i="1" s="1"/>
  <c r="T2433" i="1"/>
  <c r="T2424" i="1" s="1"/>
  <c r="S2433" i="1"/>
  <c r="S2424" i="1" s="1"/>
  <c r="R2433" i="1"/>
  <c r="R2424" i="1" s="1"/>
  <c r="Q2433" i="1"/>
  <c r="O2433" i="1"/>
  <c r="O2424" i="1" s="1"/>
  <c r="N2433" i="1"/>
  <c r="N2424" i="1" s="1"/>
  <c r="M2433" i="1"/>
  <c r="M2424" i="1" s="1"/>
  <c r="L2433" i="1"/>
  <c r="L2424" i="1" s="1"/>
  <c r="K2433" i="1"/>
  <c r="Y2422" i="1"/>
  <c r="X2422" i="1"/>
  <c r="W2422" i="1"/>
  <c r="V2422" i="1"/>
  <c r="U2422" i="1"/>
  <c r="T2422" i="1"/>
  <c r="S2422" i="1"/>
  <c r="R2422" i="1"/>
  <c r="Q2422" i="1"/>
  <c r="O2422" i="1"/>
  <c r="N2422" i="1"/>
  <c r="M2422" i="1"/>
  <c r="L2422" i="1"/>
  <c r="K2422" i="1"/>
  <c r="Y2416" i="1"/>
  <c r="Y2414" i="1" s="1"/>
  <c r="X2416" i="1"/>
  <c r="X2414" i="1" s="1"/>
  <c r="W2416" i="1"/>
  <c r="W2414" i="1" s="1"/>
  <c r="V2416" i="1"/>
  <c r="V2414" i="1" s="1"/>
  <c r="U2416" i="1"/>
  <c r="U2414" i="1" s="1"/>
  <c r="T2416" i="1"/>
  <c r="T2414" i="1" s="1"/>
  <c r="S2416" i="1"/>
  <c r="S2414" i="1" s="1"/>
  <c r="R2416" i="1"/>
  <c r="R2414" i="1" s="1"/>
  <c r="Q2416" i="1"/>
  <c r="O2416" i="1"/>
  <c r="O2414" i="1" s="1"/>
  <c r="N2416" i="1"/>
  <c r="N2414" i="1" s="1"/>
  <c r="M2416" i="1"/>
  <c r="M2414" i="1" s="1"/>
  <c r="L2416" i="1"/>
  <c r="L2414" i="1" s="1"/>
  <c r="K2416" i="1"/>
  <c r="Y2398" i="1"/>
  <c r="Y2397" i="1" s="1"/>
  <c r="X2398" i="1"/>
  <c r="X2397" i="1" s="1"/>
  <c r="W2398" i="1"/>
  <c r="W2397" i="1" s="1"/>
  <c r="V2398" i="1"/>
  <c r="V2397" i="1" s="1"/>
  <c r="U2398" i="1"/>
  <c r="U2397" i="1" s="1"/>
  <c r="T2398" i="1"/>
  <c r="T2397" i="1" s="1"/>
  <c r="S2398" i="1"/>
  <c r="S2397" i="1" s="1"/>
  <c r="R2398" i="1"/>
  <c r="R2397" i="1" s="1"/>
  <c r="Q2398" i="1"/>
  <c r="O2398" i="1"/>
  <c r="O2397" i="1" s="1"/>
  <c r="N2398" i="1"/>
  <c r="N2397" i="1" s="1"/>
  <c r="M2398" i="1"/>
  <c r="M2397" i="1" s="1"/>
  <c r="L2398" i="1"/>
  <c r="L2397" i="1" s="1"/>
  <c r="K2398" i="1"/>
  <c r="Y2394" i="1"/>
  <c r="Y2392" i="1" s="1"/>
  <c r="Y2391" i="1" s="1"/>
  <c r="X2394" i="1"/>
  <c r="X2392" i="1" s="1"/>
  <c r="X2391" i="1" s="1"/>
  <c r="W2394" i="1"/>
  <c r="W2392" i="1" s="1"/>
  <c r="W2391" i="1" s="1"/>
  <c r="V2394" i="1"/>
  <c r="V2392" i="1" s="1"/>
  <c r="V2391" i="1" s="1"/>
  <c r="U2394" i="1"/>
  <c r="U2392" i="1" s="1"/>
  <c r="U2391" i="1" s="1"/>
  <c r="T2394" i="1"/>
  <c r="S2394" i="1"/>
  <c r="S2392" i="1" s="1"/>
  <c r="S2391" i="1" s="1"/>
  <c r="R2394" i="1"/>
  <c r="R2392" i="1" s="1"/>
  <c r="R2391" i="1" s="1"/>
  <c r="Q2394" i="1"/>
  <c r="O2394" i="1"/>
  <c r="O2392" i="1" s="1"/>
  <c r="O2391" i="1" s="1"/>
  <c r="N2394" i="1"/>
  <c r="M2394" i="1"/>
  <c r="L2394" i="1"/>
  <c r="L2392" i="1" s="1"/>
  <c r="L2391" i="1" s="1"/>
  <c r="K2394" i="1"/>
  <c r="Y2387" i="1"/>
  <c r="Y2378" i="1" s="1"/>
  <c r="X2387" i="1"/>
  <c r="X2378" i="1" s="1"/>
  <c r="W2387" i="1"/>
  <c r="V2387" i="1"/>
  <c r="V2378" i="1" s="1"/>
  <c r="U2387" i="1"/>
  <c r="U2378" i="1" s="1"/>
  <c r="T2387" i="1"/>
  <c r="T2378" i="1" s="1"/>
  <c r="S2387" i="1"/>
  <c r="S2378" i="1" s="1"/>
  <c r="R2387" i="1"/>
  <c r="R2378" i="1" s="1"/>
  <c r="Q2387" i="1"/>
  <c r="O2387" i="1"/>
  <c r="O2378" i="1" s="1"/>
  <c r="N2387" i="1"/>
  <c r="N2378" i="1" s="1"/>
  <c r="M2387" i="1"/>
  <c r="M2378" i="1" s="1"/>
  <c r="L2387" i="1"/>
  <c r="L2378" i="1" s="1"/>
  <c r="K2387" i="1"/>
  <c r="Y2376" i="1"/>
  <c r="X2376" i="1"/>
  <c r="W2376" i="1"/>
  <c r="V2376" i="1"/>
  <c r="U2376" i="1"/>
  <c r="T2376" i="1"/>
  <c r="S2376" i="1"/>
  <c r="R2376" i="1"/>
  <c r="Q2376" i="1"/>
  <c r="O2376" i="1"/>
  <c r="N2376" i="1"/>
  <c r="M2376" i="1"/>
  <c r="L2376" i="1"/>
  <c r="K2376" i="1"/>
  <c r="Y2370" i="1"/>
  <c r="Y2368" i="1" s="1"/>
  <c r="X2370" i="1"/>
  <c r="X2368" i="1" s="1"/>
  <c r="W2370" i="1"/>
  <c r="W2368" i="1" s="1"/>
  <c r="V2370" i="1"/>
  <c r="V2368" i="1" s="1"/>
  <c r="U2370" i="1"/>
  <c r="U2368" i="1" s="1"/>
  <c r="T2370" i="1"/>
  <c r="T2368" i="1" s="1"/>
  <c r="S2370" i="1"/>
  <c r="S2368" i="1" s="1"/>
  <c r="R2370" i="1"/>
  <c r="R2368" i="1" s="1"/>
  <c r="Q2370" i="1"/>
  <c r="O2370" i="1"/>
  <c r="O2368" i="1" s="1"/>
  <c r="N2370" i="1"/>
  <c r="N2368" i="1" s="1"/>
  <c r="M2370" i="1"/>
  <c r="M2368" i="1" s="1"/>
  <c r="L2370" i="1"/>
  <c r="L2368" i="1" s="1"/>
  <c r="K2370" i="1"/>
  <c r="Y2351" i="1"/>
  <c r="X2351" i="1"/>
  <c r="W2351" i="1"/>
  <c r="V2351" i="1"/>
  <c r="U2351" i="1"/>
  <c r="T2351" i="1"/>
  <c r="S2351" i="1"/>
  <c r="R2351" i="1"/>
  <c r="Q2351" i="1"/>
  <c r="O2351" i="1"/>
  <c r="N2351" i="1"/>
  <c r="M2351" i="1"/>
  <c r="L2351" i="1"/>
  <c r="K2351" i="1"/>
  <c r="Y2350" i="1"/>
  <c r="X2350" i="1"/>
  <c r="W2350" i="1"/>
  <c r="V2350" i="1"/>
  <c r="U2350" i="1"/>
  <c r="T2350" i="1"/>
  <c r="S2350" i="1"/>
  <c r="R2350" i="1"/>
  <c r="Q2350" i="1"/>
  <c r="O2350" i="1"/>
  <c r="N2350" i="1"/>
  <c r="M2350" i="1"/>
  <c r="L2350" i="1"/>
  <c r="K2350" i="1"/>
  <c r="Y2349" i="1"/>
  <c r="X2349" i="1"/>
  <c r="W2349" i="1"/>
  <c r="V2349" i="1"/>
  <c r="U2349" i="1"/>
  <c r="T2349" i="1"/>
  <c r="S2349" i="1"/>
  <c r="R2349" i="1"/>
  <c r="Q2349" i="1"/>
  <c r="O2349" i="1"/>
  <c r="N2349" i="1"/>
  <c r="M2349" i="1"/>
  <c r="L2349" i="1"/>
  <c r="K2349" i="1"/>
  <c r="Y2345" i="1"/>
  <c r="X2345" i="1"/>
  <c r="W2345" i="1"/>
  <c r="V2345" i="1"/>
  <c r="U2345" i="1"/>
  <c r="T2345" i="1"/>
  <c r="S2345" i="1"/>
  <c r="R2345" i="1"/>
  <c r="Q2345" i="1"/>
  <c r="O2345" i="1"/>
  <c r="N2345" i="1"/>
  <c r="M2345" i="1"/>
  <c r="L2345" i="1"/>
  <c r="K2345" i="1"/>
  <c r="Y2341" i="1"/>
  <c r="X2341" i="1"/>
  <c r="W2341" i="1"/>
  <c r="V2341" i="1"/>
  <c r="U2341" i="1"/>
  <c r="T2341" i="1"/>
  <c r="S2341" i="1"/>
  <c r="R2341" i="1"/>
  <c r="Q2341" i="1"/>
  <c r="O2341" i="1"/>
  <c r="N2341" i="1"/>
  <c r="M2341" i="1"/>
  <c r="L2341" i="1"/>
  <c r="K2341" i="1"/>
  <c r="Y2340" i="1"/>
  <c r="X2340" i="1"/>
  <c r="W2340" i="1"/>
  <c r="V2340" i="1"/>
  <c r="U2340" i="1"/>
  <c r="T2340" i="1"/>
  <c r="S2340" i="1"/>
  <c r="R2340" i="1"/>
  <c r="Q2340" i="1"/>
  <c r="O2340" i="1"/>
  <c r="N2340" i="1"/>
  <c r="M2340" i="1"/>
  <c r="L2340" i="1"/>
  <c r="K2340" i="1"/>
  <c r="Y2339" i="1"/>
  <c r="X2339" i="1"/>
  <c r="W2339" i="1"/>
  <c r="V2339" i="1"/>
  <c r="U2339" i="1"/>
  <c r="T2339" i="1"/>
  <c r="S2339" i="1"/>
  <c r="R2339" i="1"/>
  <c r="Q2339" i="1"/>
  <c r="O2339" i="1"/>
  <c r="N2339" i="1"/>
  <c r="M2339" i="1"/>
  <c r="L2339" i="1"/>
  <c r="K2339" i="1"/>
  <c r="Y2338" i="1"/>
  <c r="X2338" i="1"/>
  <c r="W2338" i="1"/>
  <c r="V2338" i="1"/>
  <c r="U2338" i="1"/>
  <c r="T2338" i="1"/>
  <c r="S2338" i="1"/>
  <c r="R2338" i="1"/>
  <c r="Q2338" i="1"/>
  <c r="O2338" i="1"/>
  <c r="N2338" i="1"/>
  <c r="M2338" i="1"/>
  <c r="L2338" i="1"/>
  <c r="K2338" i="1"/>
  <c r="Y2337" i="1"/>
  <c r="X2337" i="1"/>
  <c r="W2337" i="1"/>
  <c r="V2337" i="1"/>
  <c r="U2337" i="1"/>
  <c r="T2337" i="1"/>
  <c r="S2337" i="1"/>
  <c r="R2337" i="1"/>
  <c r="Q2337" i="1"/>
  <c r="O2337" i="1"/>
  <c r="N2337" i="1"/>
  <c r="M2337" i="1"/>
  <c r="L2337" i="1"/>
  <c r="K2337" i="1"/>
  <c r="Y2336" i="1"/>
  <c r="X2336" i="1"/>
  <c r="W2336" i="1"/>
  <c r="V2336" i="1"/>
  <c r="U2336" i="1"/>
  <c r="T2336" i="1"/>
  <c r="S2336" i="1"/>
  <c r="R2336" i="1"/>
  <c r="Q2336" i="1"/>
  <c r="O2336" i="1"/>
  <c r="N2336" i="1"/>
  <c r="M2336" i="1"/>
  <c r="L2336" i="1"/>
  <c r="K2336" i="1"/>
  <c r="Y2335" i="1"/>
  <c r="X2335" i="1"/>
  <c r="W2335" i="1"/>
  <c r="V2335" i="1"/>
  <c r="U2335" i="1"/>
  <c r="T2335" i="1"/>
  <c r="S2335" i="1"/>
  <c r="R2335" i="1"/>
  <c r="Q2335" i="1"/>
  <c r="O2335" i="1"/>
  <c r="N2335" i="1"/>
  <c r="M2335" i="1"/>
  <c r="L2335" i="1"/>
  <c r="K2335" i="1"/>
  <c r="Y2334" i="1"/>
  <c r="X2334" i="1"/>
  <c r="W2334" i="1"/>
  <c r="V2334" i="1"/>
  <c r="U2334" i="1"/>
  <c r="T2334" i="1"/>
  <c r="S2334" i="1"/>
  <c r="R2334" i="1"/>
  <c r="Q2334" i="1"/>
  <c r="O2334" i="1"/>
  <c r="N2334" i="1"/>
  <c r="M2334" i="1"/>
  <c r="L2334" i="1"/>
  <c r="K2334" i="1"/>
  <c r="Y2332" i="1"/>
  <c r="X2332" i="1"/>
  <c r="W2332" i="1"/>
  <c r="V2332" i="1"/>
  <c r="U2332" i="1"/>
  <c r="T2332" i="1"/>
  <c r="S2332" i="1"/>
  <c r="R2332" i="1"/>
  <c r="Q2332" i="1"/>
  <c r="O2332" i="1"/>
  <c r="N2332" i="1"/>
  <c r="M2332" i="1"/>
  <c r="L2332" i="1"/>
  <c r="K2332" i="1"/>
  <c r="Y2330" i="1"/>
  <c r="X2330" i="1"/>
  <c r="W2330" i="1"/>
  <c r="V2330" i="1"/>
  <c r="U2330" i="1"/>
  <c r="T2330" i="1"/>
  <c r="S2330" i="1"/>
  <c r="R2330" i="1"/>
  <c r="Q2330" i="1"/>
  <c r="O2330" i="1"/>
  <c r="N2330" i="1"/>
  <c r="M2330" i="1"/>
  <c r="L2330" i="1"/>
  <c r="K2330" i="1"/>
  <c r="Y2329" i="1"/>
  <c r="X2329" i="1"/>
  <c r="W2329" i="1"/>
  <c r="V2329" i="1"/>
  <c r="U2329" i="1"/>
  <c r="T2329" i="1"/>
  <c r="S2329" i="1"/>
  <c r="R2329" i="1"/>
  <c r="Q2329" i="1"/>
  <c r="O2329" i="1"/>
  <c r="N2329" i="1"/>
  <c r="M2329" i="1"/>
  <c r="L2329" i="1"/>
  <c r="K2329" i="1"/>
  <c r="Y2328" i="1"/>
  <c r="X2328" i="1"/>
  <c r="W2328" i="1"/>
  <c r="V2328" i="1"/>
  <c r="U2328" i="1"/>
  <c r="T2328" i="1"/>
  <c r="S2328" i="1"/>
  <c r="R2328" i="1"/>
  <c r="Q2328" i="1"/>
  <c r="O2328" i="1"/>
  <c r="N2328" i="1"/>
  <c r="M2328" i="1"/>
  <c r="L2328" i="1"/>
  <c r="K2328" i="1"/>
  <c r="Y2327" i="1"/>
  <c r="X2327" i="1"/>
  <c r="W2327" i="1"/>
  <c r="V2327" i="1"/>
  <c r="U2327" i="1"/>
  <c r="T2327" i="1"/>
  <c r="S2327" i="1"/>
  <c r="R2327" i="1"/>
  <c r="Q2327" i="1"/>
  <c r="O2327" i="1"/>
  <c r="N2327" i="1"/>
  <c r="M2327" i="1"/>
  <c r="L2327" i="1"/>
  <c r="K2327" i="1"/>
  <c r="Y2326" i="1"/>
  <c r="X2326" i="1"/>
  <c r="W2326" i="1"/>
  <c r="V2326" i="1"/>
  <c r="U2326" i="1"/>
  <c r="T2326" i="1"/>
  <c r="S2326" i="1"/>
  <c r="R2326" i="1"/>
  <c r="Q2326" i="1"/>
  <c r="O2326" i="1"/>
  <c r="N2326" i="1"/>
  <c r="M2326" i="1"/>
  <c r="L2326" i="1"/>
  <c r="K2326" i="1"/>
  <c r="Y2324" i="1"/>
  <c r="X2324" i="1"/>
  <c r="W2324" i="1"/>
  <c r="V2324" i="1"/>
  <c r="U2324" i="1"/>
  <c r="T2324" i="1"/>
  <c r="S2324" i="1"/>
  <c r="R2324" i="1"/>
  <c r="Q2324" i="1"/>
  <c r="O2324" i="1"/>
  <c r="N2324" i="1"/>
  <c r="M2324" i="1"/>
  <c r="L2324" i="1"/>
  <c r="K2324" i="1"/>
  <c r="Y2312" i="1"/>
  <c r="X2312" i="1"/>
  <c r="W2312" i="1"/>
  <c r="V2312" i="1"/>
  <c r="U2312" i="1"/>
  <c r="T2312" i="1"/>
  <c r="S2312" i="1"/>
  <c r="R2312" i="1"/>
  <c r="Q2312" i="1"/>
  <c r="O2312" i="1"/>
  <c r="N2312" i="1"/>
  <c r="M2312" i="1"/>
  <c r="L2312" i="1"/>
  <c r="K2312" i="1"/>
  <c r="Y2311" i="1"/>
  <c r="X2311" i="1"/>
  <c r="W2311" i="1"/>
  <c r="V2311" i="1"/>
  <c r="U2311" i="1"/>
  <c r="T2311" i="1"/>
  <c r="S2311" i="1"/>
  <c r="R2311" i="1"/>
  <c r="Q2311" i="1"/>
  <c r="O2311" i="1"/>
  <c r="N2311" i="1"/>
  <c r="M2311" i="1"/>
  <c r="L2311" i="1"/>
  <c r="K2311" i="1"/>
  <c r="Y2295" i="1"/>
  <c r="X2295" i="1"/>
  <c r="W2295" i="1"/>
  <c r="V2295" i="1"/>
  <c r="U2295" i="1"/>
  <c r="T2295" i="1"/>
  <c r="S2295" i="1"/>
  <c r="R2295" i="1"/>
  <c r="Q2295" i="1"/>
  <c r="O2295" i="1"/>
  <c r="N2295" i="1"/>
  <c r="M2295" i="1"/>
  <c r="L2295" i="1"/>
  <c r="K2295" i="1"/>
  <c r="Y2290" i="1"/>
  <c r="X2290" i="1"/>
  <c r="W2290" i="1"/>
  <c r="V2290" i="1"/>
  <c r="U2290" i="1"/>
  <c r="T2290" i="1"/>
  <c r="S2290" i="1"/>
  <c r="R2290" i="1"/>
  <c r="Q2290" i="1"/>
  <c r="O2290" i="1"/>
  <c r="N2290" i="1"/>
  <c r="M2290" i="1"/>
  <c r="L2290" i="1"/>
  <c r="K2290" i="1"/>
  <c r="Y2283" i="1"/>
  <c r="X2283" i="1"/>
  <c r="W2283" i="1"/>
  <c r="V2283" i="1"/>
  <c r="U2283" i="1"/>
  <c r="T2283" i="1"/>
  <c r="S2283" i="1"/>
  <c r="R2283" i="1"/>
  <c r="Q2283" i="1"/>
  <c r="O2283" i="1"/>
  <c r="N2283" i="1"/>
  <c r="M2283" i="1"/>
  <c r="L2283" i="1"/>
  <c r="K2283" i="1"/>
  <c r="Y2277" i="1"/>
  <c r="X2277" i="1"/>
  <c r="W2277" i="1"/>
  <c r="V2277" i="1"/>
  <c r="U2277" i="1"/>
  <c r="T2277" i="1"/>
  <c r="S2277" i="1"/>
  <c r="R2277" i="1"/>
  <c r="Q2277" i="1"/>
  <c r="O2277" i="1"/>
  <c r="N2277" i="1"/>
  <c r="M2277" i="1"/>
  <c r="L2277" i="1"/>
  <c r="K2277" i="1"/>
  <c r="Y2275" i="1"/>
  <c r="X2275" i="1"/>
  <c r="W2275" i="1"/>
  <c r="V2275" i="1"/>
  <c r="U2275" i="1"/>
  <c r="T2275" i="1"/>
  <c r="S2275" i="1"/>
  <c r="R2275" i="1"/>
  <c r="Q2275" i="1"/>
  <c r="O2275" i="1"/>
  <c r="N2275" i="1"/>
  <c r="M2275" i="1"/>
  <c r="L2275" i="1"/>
  <c r="K2275" i="1"/>
  <c r="Y2268" i="1"/>
  <c r="X2268" i="1"/>
  <c r="W2268" i="1"/>
  <c r="V2268" i="1"/>
  <c r="U2268" i="1"/>
  <c r="T2268" i="1"/>
  <c r="S2268" i="1"/>
  <c r="R2268" i="1"/>
  <c r="Q2268" i="1"/>
  <c r="O2268" i="1"/>
  <c r="N2268" i="1"/>
  <c r="M2268" i="1"/>
  <c r="L2268" i="1"/>
  <c r="K2268" i="1"/>
  <c r="Y2263" i="1"/>
  <c r="X2263" i="1"/>
  <c r="W2263" i="1"/>
  <c r="V2263" i="1"/>
  <c r="U2263" i="1"/>
  <c r="T2263" i="1"/>
  <c r="S2263" i="1"/>
  <c r="R2263" i="1"/>
  <c r="Q2263" i="1"/>
  <c r="O2263" i="1"/>
  <c r="N2263" i="1"/>
  <c r="M2263" i="1"/>
  <c r="L2263" i="1"/>
  <c r="K2263" i="1"/>
  <c r="Y2257" i="1"/>
  <c r="Y2255" i="1" s="1"/>
  <c r="X2257" i="1"/>
  <c r="X2255" i="1" s="1"/>
  <c r="W2257" i="1"/>
  <c r="W2255" i="1" s="1"/>
  <c r="V2257" i="1"/>
  <c r="V2255" i="1" s="1"/>
  <c r="U2257" i="1"/>
  <c r="U2255" i="1" s="1"/>
  <c r="T2257" i="1"/>
  <c r="T2255" i="1" s="1"/>
  <c r="S2257" i="1"/>
  <c r="S2255" i="1" s="1"/>
  <c r="R2257" i="1"/>
  <c r="R2255" i="1" s="1"/>
  <c r="Q2257" i="1"/>
  <c r="O2257" i="1"/>
  <c r="O2255" i="1" s="1"/>
  <c r="N2257" i="1"/>
  <c r="N2255" i="1" s="1"/>
  <c r="M2257" i="1"/>
  <c r="M2255" i="1" s="1"/>
  <c r="L2257" i="1"/>
  <c r="L2255" i="1" s="1"/>
  <c r="K2257" i="1"/>
  <c r="Y2235" i="1"/>
  <c r="Y2234" i="1" s="1"/>
  <c r="X2235" i="1"/>
  <c r="X2234" i="1" s="1"/>
  <c r="W2235" i="1"/>
  <c r="W2234" i="1" s="1"/>
  <c r="V2235" i="1"/>
  <c r="V2234" i="1" s="1"/>
  <c r="U2235" i="1"/>
  <c r="U2234" i="1" s="1"/>
  <c r="T2235" i="1"/>
  <c r="T2234" i="1" s="1"/>
  <c r="S2235" i="1"/>
  <c r="S2234" i="1" s="1"/>
  <c r="R2235" i="1"/>
  <c r="R2234" i="1" s="1"/>
  <c r="Q2235" i="1"/>
  <c r="O2235" i="1"/>
  <c r="O2234" i="1" s="1"/>
  <c r="N2235" i="1"/>
  <c r="N2234" i="1" s="1"/>
  <c r="M2235" i="1"/>
  <c r="M2234" i="1" s="1"/>
  <c r="L2235" i="1"/>
  <c r="L2234" i="1" s="1"/>
  <c r="K2235" i="1"/>
  <c r="Y2232" i="1"/>
  <c r="Y2231" i="1" s="1"/>
  <c r="X2232" i="1"/>
  <c r="X2231" i="1" s="1"/>
  <c r="W2232" i="1"/>
  <c r="W2231" i="1" s="1"/>
  <c r="V2232" i="1"/>
  <c r="V2231" i="1" s="1"/>
  <c r="U2232" i="1"/>
  <c r="U2231" i="1" s="1"/>
  <c r="T2232" i="1"/>
  <c r="T2231" i="1" s="1"/>
  <c r="S2232" i="1"/>
  <c r="S2231" i="1" s="1"/>
  <c r="R2232" i="1"/>
  <c r="R2231" i="1" s="1"/>
  <c r="Q2232" i="1"/>
  <c r="O2232" i="1"/>
  <c r="O2231" i="1" s="1"/>
  <c r="N2232" i="1"/>
  <c r="N2231" i="1" s="1"/>
  <c r="M2232" i="1"/>
  <c r="M2231" i="1" s="1"/>
  <c r="L2232" i="1"/>
  <c r="L2231" i="1" s="1"/>
  <c r="K2232" i="1"/>
  <c r="Y2227" i="1"/>
  <c r="Y2218" i="1" s="1"/>
  <c r="X2227" i="1"/>
  <c r="X2218" i="1" s="1"/>
  <c r="W2227" i="1"/>
  <c r="W2218" i="1" s="1"/>
  <c r="V2227" i="1"/>
  <c r="V2218" i="1" s="1"/>
  <c r="U2227" i="1"/>
  <c r="U2218" i="1" s="1"/>
  <c r="T2227" i="1"/>
  <c r="T2218" i="1" s="1"/>
  <c r="S2227" i="1"/>
  <c r="S2218" i="1" s="1"/>
  <c r="R2227" i="1"/>
  <c r="R2218" i="1" s="1"/>
  <c r="Q2227" i="1"/>
  <c r="O2227" i="1"/>
  <c r="O2218" i="1" s="1"/>
  <c r="N2227" i="1"/>
  <c r="N2218" i="1" s="1"/>
  <c r="M2227" i="1"/>
  <c r="M2218" i="1" s="1"/>
  <c r="L2227" i="1"/>
  <c r="L2218" i="1" s="1"/>
  <c r="K2227" i="1"/>
  <c r="Y2216" i="1"/>
  <c r="X2216" i="1"/>
  <c r="W2216" i="1"/>
  <c r="V2216" i="1"/>
  <c r="U2216" i="1"/>
  <c r="T2216" i="1"/>
  <c r="S2216" i="1"/>
  <c r="R2216" i="1"/>
  <c r="Q2216" i="1"/>
  <c r="O2216" i="1"/>
  <c r="N2216" i="1"/>
  <c r="M2216" i="1"/>
  <c r="L2216" i="1"/>
  <c r="K2216" i="1"/>
  <c r="Y2210" i="1"/>
  <c r="Y2208" i="1" s="1"/>
  <c r="X2210" i="1"/>
  <c r="X2208" i="1" s="1"/>
  <c r="W2210" i="1"/>
  <c r="W2208" i="1" s="1"/>
  <c r="V2210" i="1"/>
  <c r="V2208" i="1" s="1"/>
  <c r="U2210" i="1"/>
  <c r="U2208" i="1" s="1"/>
  <c r="T2210" i="1"/>
  <c r="T2208" i="1" s="1"/>
  <c r="S2210" i="1"/>
  <c r="S2208" i="1" s="1"/>
  <c r="R2210" i="1"/>
  <c r="R2208" i="1" s="1"/>
  <c r="Q2210" i="1"/>
  <c r="O2210" i="1"/>
  <c r="O2208" i="1" s="1"/>
  <c r="N2210" i="1"/>
  <c r="N2208" i="1" s="1"/>
  <c r="M2210" i="1"/>
  <c r="M2208" i="1" s="1"/>
  <c r="L2210" i="1"/>
  <c r="L2208" i="1" s="1"/>
  <c r="K2210" i="1"/>
  <c r="Y2193" i="1"/>
  <c r="Y2192" i="1" s="1"/>
  <c r="X2193" i="1"/>
  <c r="X2192" i="1" s="1"/>
  <c r="W2193" i="1"/>
  <c r="W2192" i="1" s="1"/>
  <c r="V2193" i="1"/>
  <c r="V2192" i="1" s="1"/>
  <c r="U2193" i="1"/>
  <c r="U2192" i="1" s="1"/>
  <c r="T2193" i="1"/>
  <c r="T2192" i="1" s="1"/>
  <c r="S2193" i="1"/>
  <c r="S2192" i="1" s="1"/>
  <c r="R2193" i="1"/>
  <c r="R2192" i="1" s="1"/>
  <c r="Q2193" i="1"/>
  <c r="O2193" i="1"/>
  <c r="O2192" i="1" s="1"/>
  <c r="N2193" i="1"/>
  <c r="N2192" i="1" s="1"/>
  <c r="M2193" i="1"/>
  <c r="M2192" i="1" s="1"/>
  <c r="L2193" i="1"/>
  <c r="L2192" i="1" s="1"/>
  <c r="K2193" i="1"/>
  <c r="Y2190" i="1"/>
  <c r="Y2189" i="1" s="1"/>
  <c r="X2190" i="1"/>
  <c r="X2189" i="1" s="1"/>
  <c r="W2190" i="1"/>
  <c r="W2189" i="1" s="1"/>
  <c r="V2190" i="1"/>
  <c r="V2189" i="1" s="1"/>
  <c r="U2190" i="1"/>
  <c r="U2189" i="1" s="1"/>
  <c r="T2190" i="1"/>
  <c r="T2189" i="1" s="1"/>
  <c r="S2190" i="1"/>
  <c r="S2189" i="1" s="1"/>
  <c r="R2190" i="1"/>
  <c r="R2189" i="1" s="1"/>
  <c r="Q2190" i="1"/>
  <c r="O2190" i="1"/>
  <c r="O2189" i="1" s="1"/>
  <c r="N2190" i="1"/>
  <c r="N2189" i="1" s="1"/>
  <c r="M2190" i="1"/>
  <c r="M2189" i="1" s="1"/>
  <c r="L2190" i="1"/>
  <c r="L2189" i="1" s="1"/>
  <c r="K2190" i="1"/>
  <c r="Y2185" i="1"/>
  <c r="Y2176" i="1" s="1"/>
  <c r="X2185" i="1"/>
  <c r="X2176" i="1" s="1"/>
  <c r="W2185" i="1"/>
  <c r="W2176" i="1" s="1"/>
  <c r="V2185" i="1"/>
  <c r="V2176" i="1" s="1"/>
  <c r="U2185" i="1"/>
  <c r="U2176" i="1" s="1"/>
  <c r="T2185" i="1"/>
  <c r="T2176" i="1" s="1"/>
  <c r="S2185" i="1"/>
  <c r="S2176" i="1" s="1"/>
  <c r="R2185" i="1"/>
  <c r="R2176" i="1" s="1"/>
  <c r="Q2185" i="1"/>
  <c r="O2185" i="1"/>
  <c r="O2176" i="1" s="1"/>
  <c r="N2185" i="1"/>
  <c r="N2176" i="1" s="1"/>
  <c r="M2185" i="1"/>
  <c r="M2176" i="1" s="1"/>
  <c r="L2185" i="1"/>
  <c r="L2176" i="1" s="1"/>
  <c r="K2185" i="1"/>
  <c r="Y2174" i="1"/>
  <c r="X2174" i="1"/>
  <c r="W2174" i="1"/>
  <c r="V2174" i="1"/>
  <c r="U2174" i="1"/>
  <c r="T2174" i="1"/>
  <c r="S2174" i="1"/>
  <c r="R2174" i="1"/>
  <c r="Q2174" i="1"/>
  <c r="O2174" i="1"/>
  <c r="N2174" i="1"/>
  <c r="M2174" i="1"/>
  <c r="L2174" i="1"/>
  <c r="K2174" i="1"/>
  <c r="Y2169" i="1"/>
  <c r="Y2167" i="1" s="1"/>
  <c r="X2169" i="1"/>
  <c r="X2167" i="1" s="1"/>
  <c r="W2169" i="1"/>
  <c r="W2167" i="1" s="1"/>
  <c r="V2169" i="1"/>
  <c r="V2167" i="1" s="1"/>
  <c r="U2169" i="1"/>
  <c r="U2167" i="1" s="1"/>
  <c r="T2169" i="1"/>
  <c r="T2167" i="1" s="1"/>
  <c r="S2169" i="1"/>
  <c r="S2167" i="1" s="1"/>
  <c r="R2169" i="1"/>
  <c r="R2167" i="1" s="1"/>
  <c r="Q2169" i="1"/>
  <c r="O2169" i="1"/>
  <c r="O2167" i="1" s="1"/>
  <c r="N2169" i="1"/>
  <c r="N2167" i="1" s="1"/>
  <c r="M2169" i="1"/>
  <c r="M2167" i="1" s="1"/>
  <c r="L2169" i="1"/>
  <c r="L2167" i="1" s="1"/>
  <c r="K2169" i="1"/>
  <c r="Y2152" i="1"/>
  <c r="Y2151" i="1" s="1"/>
  <c r="X2152" i="1"/>
  <c r="X2151" i="1" s="1"/>
  <c r="W2152" i="1"/>
  <c r="W2151" i="1" s="1"/>
  <c r="V2152" i="1"/>
  <c r="V2151" i="1" s="1"/>
  <c r="U2152" i="1"/>
  <c r="U2151" i="1" s="1"/>
  <c r="T2152" i="1"/>
  <c r="T2151" i="1" s="1"/>
  <c r="S2152" i="1"/>
  <c r="S2151" i="1" s="1"/>
  <c r="R2152" i="1"/>
  <c r="R2151" i="1" s="1"/>
  <c r="Q2152" i="1"/>
  <c r="O2152" i="1"/>
  <c r="O2151" i="1" s="1"/>
  <c r="N2152" i="1"/>
  <c r="N2151" i="1" s="1"/>
  <c r="M2152" i="1"/>
  <c r="M2151" i="1" s="1"/>
  <c r="L2152" i="1"/>
  <c r="L2151" i="1" s="1"/>
  <c r="K2152" i="1"/>
  <c r="Y2149" i="1"/>
  <c r="Y2148" i="1" s="1"/>
  <c r="Y2147" i="1" s="1"/>
  <c r="X2149" i="1"/>
  <c r="X2148" i="1" s="1"/>
  <c r="X2147" i="1" s="1"/>
  <c r="W2149" i="1"/>
  <c r="W2148" i="1" s="1"/>
  <c r="W2147" i="1" s="1"/>
  <c r="V2149" i="1"/>
  <c r="V2148" i="1" s="1"/>
  <c r="V2147" i="1" s="1"/>
  <c r="U2149" i="1"/>
  <c r="U2148" i="1" s="1"/>
  <c r="U2147" i="1" s="1"/>
  <c r="T2149" i="1"/>
  <c r="T2148" i="1" s="1"/>
  <c r="T2147" i="1" s="1"/>
  <c r="S2149" i="1"/>
  <c r="S2148" i="1" s="1"/>
  <c r="S2147" i="1" s="1"/>
  <c r="R2149" i="1"/>
  <c r="R2148" i="1" s="1"/>
  <c r="R2147" i="1" s="1"/>
  <c r="Q2149" i="1"/>
  <c r="O2149" i="1"/>
  <c r="O2148" i="1" s="1"/>
  <c r="O2147" i="1" s="1"/>
  <c r="N2149" i="1"/>
  <c r="N2148" i="1" s="1"/>
  <c r="N2147" i="1" s="1"/>
  <c r="M2149" i="1"/>
  <c r="M2148" i="1" s="1"/>
  <c r="M2147" i="1" s="1"/>
  <c r="L2149" i="1"/>
  <c r="K2149" i="1"/>
  <c r="Y2143" i="1"/>
  <c r="Y2134" i="1" s="1"/>
  <c r="X2143" i="1"/>
  <c r="X2134" i="1" s="1"/>
  <c r="W2143" i="1"/>
  <c r="W2134" i="1" s="1"/>
  <c r="V2143" i="1"/>
  <c r="V2134" i="1" s="1"/>
  <c r="U2143" i="1"/>
  <c r="U2134" i="1" s="1"/>
  <c r="T2143" i="1"/>
  <c r="T2134" i="1" s="1"/>
  <c r="S2143" i="1"/>
  <c r="S2134" i="1" s="1"/>
  <c r="R2143" i="1"/>
  <c r="R2134" i="1" s="1"/>
  <c r="Q2143" i="1"/>
  <c r="O2143" i="1"/>
  <c r="O2134" i="1" s="1"/>
  <c r="N2143" i="1"/>
  <c r="N2134" i="1" s="1"/>
  <c r="M2143" i="1"/>
  <c r="M2134" i="1" s="1"/>
  <c r="L2143" i="1"/>
  <c r="L2134" i="1" s="1"/>
  <c r="K2143" i="1"/>
  <c r="Y2132" i="1"/>
  <c r="X2132" i="1"/>
  <c r="W2132" i="1"/>
  <c r="V2132" i="1"/>
  <c r="U2132" i="1"/>
  <c r="T2132" i="1"/>
  <c r="S2132" i="1"/>
  <c r="R2132" i="1"/>
  <c r="Q2132" i="1"/>
  <c r="O2132" i="1"/>
  <c r="N2132" i="1"/>
  <c r="M2132" i="1"/>
  <c r="L2132" i="1"/>
  <c r="K2132" i="1"/>
  <c r="Y2126" i="1"/>
  <c r="Y2124" i="1" s="1"/>
  <c r="X2126" i="1"/>
  <c r="X2124" i="1" s="1"/>
  <c r="W2126" i="1"/>
  <c r="W2124" i="1" s="1"/>
  <c r="V2126" i="1"/>
  <c r="V2124" i="1" s="1"/>
  <c r="U2126" i="1"/>
  <c r="U2124" i="1" s="1"/>
  <c r="T2126" i="1"/>
  <c r="T2124" i="1" s="1"/>
  <c r="S2126" i="1"/>
  <c r="S2124" i="1" s="1"/>
  <c r="R2126" i="1"/>
  <c r="R2124" i="1" s="1"/>
  <c r="Q2126" i="1"/>
  <c r="O2126" i="1"/>
  <c r="O2124" i="1" s="1"/>
  <c r="N2126" i="1"/>
  <c r="N2124" i="1" s="1"/>
  <c r="M2126" i="1"/>
  <c r="M2124" i="1" s="1"/>
  <c r="L2126" i="1"/>
  <c r="L2124" i="1" s="1"/>
  <c r="K2126" i="1"/>
  <c r="Y2109" i="1"/>
  <c r="Y2108" i="1" s="1"/>
  <c r="X2109" i="1"/>
  <c r="X2108" i="1" s="1"/>
  <c r="W2109" i="1"/>
  <c r="W2108" i="1" s="1"/>
  <c r="V2109" i="1"/>
  <c r="V2108" i="1" s="1"/>
  <c r="U2109" i="1"/>
  <c r="U2108" i="1" s="1"/>
  <c r="T2109" i="1"/>
  <c r="T2108" i="1" s="1"/>
  <c r="S2109" i="1"/>
  <c r="S2108" i="1" s="1"/>
  <c r="R2109" i="1"/>
  <c r="R2108" i="1" s="1"/>
  <c r="Q2109" i="1"/>
  <c r="O2109" i="1"/>
  <c r="O2108" i="1" s="1"/>
  <c r="N2109" i="1"/>
  <c r="N2108" i="1" s="1"/>
  <c r="M2109" i="1"/>
  <c r="M2108" i="1" s="1"/>
  <c r="L2109" i="1"/>
  <c r="L2108" i="1" s="1"/>
  <c r="K2109" i="1"/>
  <c r="Y2106" i="1"/>
  <c r="Y2105" i="1" s="1"/>
  <c r="X2106" i="1"/>
  <c r="X2105" i="1" s="1"/>
  <c r="W2106" i="1"/>
  <c r="W2105" i="1" s="1"/>
  <c r="V2106" i="1"/>
  <c r="V2105" i="1" s="1"/>
  <c r="U2106" i="1"/>
  <c r="U2105" i="1" s="1"/>
  <c r="T2106" i="1"/>
  <c r="T2105" i="1" s="1"/>
  <c r="S2106" i="1"/>
  <c r="S2105" i="1" s="1"/>
  <c r="R2106" i="1"/>
  <c r="R2105" i="1" s="1"/>
  <c r="Q2106" i="1"/>
  <c r="O2106" i="1"/>
  <c r="O2105" i="1" s="1"/>
  <c r="N2106" i="1"/>
  <c r="N2105" i="1" s="1"/>
  <c r="M2106" i="1"/>
  <c r="M2105" i="1" s="1"/>
  <c r="L2106" i="1"/>
  <c r="L2105" i="1" s="1"/>
  <c r="K2106" i="1"/>
  <c r="Y2101" i="1"/>
  <c r="Y2092" i="1" s="1"/>
  <c r="X2101" i="1"/>
  <c r="X2092" i="1" s="1"/>
  <c r="W2101" i="1"/>
  <c r="W2092" i="1" s="1"/>
  <c r="V2101" i="1"/>
  <c r="V2092" i="1" s="1"/>
  <c r="U2101" i="1"/>
  <c r="U2092" i="1" s="1"/>
  <c r="T2101" i="1"/>
  <c r="T2092" i="1" s="1"/>
  <c r="S2101" i="1"/>
  <c r="S2092" i="1" s="1"/>
  <c r="R2101" i="1"/>
  <c r="R2092" i="1" s="1"/>
  <c r="Q2101" i="1"/>
  <c r="O2101" i="1"/>
  <c r="O2092" i="1" s="1"/>
  <c r="N2101" i="1"/>
  <c r="N2092" i="1" s="1"/>
  <c r="M2101" i="1"/>
  <c r="M2092" i="1" s="1"/>
  <c r="L2101" i="1"/>
  <c r="L2092" i="1" s="1"/>
  <c r="K2101" i="1"/>
  <c r="Y2090" i="1"/>
  <c r="X2090" i="1"/>
  <c r="W2090" i="1"/>
  <c r="V2090" i="1"/>
  <c r="U2090" i="1"/>
  <c r="T2090" i="1"/>
  <c r="S2090" i="1"/>
  <c r="R2090" i="1"/>
  <c r="Q2090" i="1"/>
  <c r="O2090" i="1"/>
  <c r="N2090" i="1"/>
  <c r="M2090" i="1"/>
  <c r="L2090" i="1"/>
  <c r="K2090" i="1"/>
  <c r="Y2085" i="1"/>
  <c r="Y2083" i="1" s="1"/>
  <c r="X2085" i="1"/>
  <c r="X2083" i="1" s="1"/>
  <c r="W2085" i="1"/>
  <c r="W2083" i="1" s="1"/>
  <c r="V2085" i="1"/>
  <c r="V2083" i="1" s="1"/>
  <c r="U2085" i="1"/>
  <c r="U2083" i="1" s="1"/>
  <c r="T2085" i="1"/>
  <c r="T2083" i="1" s="1"/>
  <c r="S2085" i="1"/>
  <c r="S2083" i="1" s="1"/>
  <c r="R2085" i="1"/>
  <c r="R2083" i="1" s="1"/>
  <c r="Q2085" i="1"/>
  <c r="O2085" i="1"/>
  <c r="O2083" i="1" s="1"/>
  <c r="N2085" i="1"/>
  <c r="N2083" i="1" s="1"/>
  <c r="M2085" i="1"/>
  <c r="M2083" i="1" s="1"/>
  <c r="L2085" i="1"/>
  <c r="L2083" i="1" s="1"/>
  <c r="K2085" i="1"/>
  <c r="Y2069" i="1"/>
  <c r="Y2068" i="1" s="1"/>
  <c r="X2069" i="1"/>
  <c r="X2068" i="1" s="1"/>
  <c r="W2069" i="1"/>
  <c r="W2068" i="1" s="1"/>
  <c r="V2069" i="1"/>
  <c r="V2068" i="1" s="1"/>
  <c r="U2069" i="1"/>
  <c r="U2068" i="1" s="1"/>
  <c r="T2069" i="1"/>
  <c r="T2068" i="1" s="1"/>
  <c r="S2069" i="1"/>
  <c r="S2068" i="1" s="1"/>
  <c r="R2069" i="1"/>
  <c r="R2068" i="1" s="1"/>
  <c r="Q2069" i="1"/>
  <c r="O2069" i="1"/>
  <c r="O2068" i="1" s="1"/>
  <c r="N2069" i="1"/>
  <c r="N2068" i="1" s="1"/>
  <c r="M2069" i="1"/>
  <c r="M2068" i="1" s="1"/>
  <c r="L2069" i="1"/>
  <c r="L2068" i="1" s="1"/>
  <c r="K2069" i="1"/>
  <c r="Y2066" i="1"/>
  <c r="Y2065" i="1" s="1"/>
  <c r="X2066" i="1"/>
  <c r="X2065" i="1" s="1"/>
  <c r="W2066" i="1"/>
  <c r="W2065" i="1" s="1"/>
  <c r="V2066" i="1"/>
  <c r="V2065" i="1" s="1"/>
  <c r="U2066" i="1"/>
  <c r="U2065" i="1" s="1"/>
  <c r="T2066" i="1"/>
  <c r="T2065" i="1" s="1"/>
  <c r="S2066" i="1"/>
  <c r="S2065" i="1" s="1"/>
  <c r="R2066" i="1"/>
  <c r="R2065" i="1" s="1"/>
  <c r="Q2066" i="1"/>
  <c r="O2066" i="1"/>
  <c r="O2065" i="1" s="1"/>
  <c r="N2066" i="1"/>
  <c r="N2065" i="1" s="1"/>
  <c r="M2066" i="1"/>
  <c r="M2065" i="1" s="1"/>
  <c r="L2066" i="1"/>
  <c r="L2065" i="1" s="1"/>
  <c r="K2066" i="1"/>
  <c r="Y2061" i="1"/>
  <c r="Y2052" i="1" s="1"/>
  <c r="X2061" i="1"/>
  <c r="X2052" i="1" s="1"/>
  <c r="W2061" i="1"/>
  <c r="W2052" i="1" s="1"/>
  <c r="V2061" i="1"/>
  <c r="V2052" i="1" s="1"/>
  <c r="U2061" i="1"/>
  <c r="U2052" i="1" s="1"/>
  <c r="T2061" i="1"/>
  <c r="T2052" i="1" s="1"/>
  <c r="S2061" i="1"/>
  <c r="S2052" i="1" s="1"/>
  <c r="R2061" i="1"/>
  <c r="R2052" i="1" s="1"/>
  <c r="Q2061" i="1"/>
  <c r="O2061" i="1"/>
  <c r="O2052" i="1" s="1"/>
  <c r="N2061" i="1"/>
  <c r="N2052" i="1" s="1"/>
  <c r="M2061" i="1"/>
  <c r="M2052" i="1" s="1"/>
  <c r="L2061" i="1"/>
  <c r="L2052" i="1" s="1"/>
  <c r="K2061" i="1"/>
  <c r="Y2050" i="1"/>
  <c r="X2050" i="1"/>
  <c r="W2050" i="1"/>
  <c r="V2050" i="1"/>
  <c r="U2050" i="1"/>
  <c r="T2050" i="1"/>
  <c r="S2050" i="1"/>
  <c r="R2050" i="1"/>
  <c r="Q2050" i="1"/>
  <c r="O2050" i="1"/>
  <c r="N2050" i="1"/>
  <c r="M2050" i="1"/>
  <c r="L2050" i="1"/>
  <c r="K2050" i="1"/>
  <c r="Y2044" i="1"/>
  <c r="Y2042" i="1" s="1"/>
  <c r="X2044" i="1"/>
  <c r="X2042" i="1" s="1"/>
  <c r="W2044" i="1"/>
  <c r="W2042" i="1" s="1"/>
  <c r="V2044" i="1"/>
  <c r="V2042" i="1" s="1"/>
  <c r="U2044" i="1"/>
  <c r="U2042" i="1" s="1"/>
  <c r="T2044" i="1"/>
  <c r="T2042" i="1" s="1"/>
  <c r="S2044" i="1"/>
  <c r="S2042" i="1" s="1"/>
  <c r="R2044" i="1"/>
  <c r="R2042" i="1" s="1"/>
  <c r="Q2044" i="1"/>
  <c r="O2044" i="1"/>
  <c r="O2042" i="1" s="1"/>
  <c r="N2044" i="1"/>
  <c r="N2042" i="1" s="1"/>
  <c r="M2044" i="1"/>
  <c r="M2042" i="1" s="1"/>
  <c r="L2044" i="1"/>
  <c r="L2042" i="1" s="1"/>
  <c r="K2044" i="1"/>
  <c r="Y2027" i="1"/>
  <c r="Y2026" i="1" s="1"/>
  <c r="X2027" i="1"/>
  <c r="X2026" i="1" s="1"/>
  <c r="W2027" i="1"/>
  <c r="W2026" i="1" s="1"/>
  <c r="V2027" i="1"/>
  <c r="V2026" i="1" s="1"/>
  <c r="U2027" i="1"/>
  <c r="U2026" i="1" s="1"/>
  <c r="T2027" i="1"/>
  <c r="T2026" i="1" s="1"/>
  <c r="S2027" i="1"/>
  <c r="S2026" i="1" s="1"/>
  <c r="R2027" i="1"/>
  <c r="R2026" i="1" s="1"/>
  <c r="Q2027" i="1"/>
  <c r="O2027" i="1"/>
  <c r="O2026" i="1" s="1"/>
  <c r="N2027" i="1"/>
  <c r="N2026" i="1" s="1"/>
  <c r="M2027" i="1"/>
  <c r="M2026" i="1" s="1"/>
  <c r="L2027" i="1"/>
  <c r="L2026" i="1" s="1"/>
  <c r="K2027" i="1"/>
  <c r="Y1676" i="1"/>
  <c r="X1676" i="1"/>
  <c r="W1676" i="1"/>
  <c r="V1676" i="1"/>
  <c r="T1676" i="1"/>
  <c r="S1676" i="1"/>
  <c r="R1676" i="1"/>
  <c r="O1676" i="1"/>
  <c r="N1676" i="1"/>
  <c r="M1676" i="1"/>
  <c r="L1676" i="1"/>
  <c r="Y2021" i="1"/>
  <c r="Y1675" i="1" s="1"/>
  <c r="X2021" i="1"/>
  <c r="X1675" i="1" s="1"/>
  <c r="W2021" i="1"/>
  <c r="W1675" i="1" s="1"/>
  <c r="V2021" i="1"/>
  <c r="V1675" i="1" s="1"/>
  <c r="U2021" i="1"/>
  <c r="U1675" i="1" s="1"/>
  <c r="T2021" i="1"/>
  <c r="T1675" i="1" s="1"/>
  <c r="S2021" i="1"/>
  <c r="S1675" i="1" s="1"/>
  <c r="R2021" i="1"/>
  <c r="R1675" i="1" s="1"/>
  <c r="Q2021" i="1"/>
  <c r="O2021" i="1"/>
  <c r="O1675" i="1" s="1"/>
  <c r="N2021" i="1"/>
  <c r="N1675" i="1" s="1"/>
  <c r="M2021" i="1"/>
  <c r="M1675" i="1" s="1"/>
  <c r="L2021" i="1"/>
  <c r="L1675" i="1" s="1"/>
  <c r="K2021" i="1"/>
  <c r="Y2017" i="1"/>
  <c r="Y2016" i="1" s="1"/>
  <c r="Y2015" i="1" s="1"/>
  <c r="X2017" i="1"/>
  <c r="X2016" i="1" s="1"/>
  <c r="X2015" i="1" s="1"/>
  <c r="W2017" i="1"/>
  <c r="W2016" i="1" s="1"/>
  <c r="W2015" i="1" s="1"/>
  <c r="V2017" i="1"/>
  <c r="V2016" i="1" s="1"/>
  <c r="V2015" i="1" s="1"/>
  <c r="U2017" i="1"/>
  <c r="U2016" i="1" s="1"/>
  <c r="U2015" i="1" s="1"/>
  <c r="T2017" i="1"/>
  <c r="T2016" i="1" s="1"/>
  <c r="T2015" i="1" s="1"/>
  <c r="S2017" i="1"/>
  <c r="S2016" i="1" s="1"/>
  <c r="S2015" i="1" s="1"/>
  <c r="R2017" i="1"/>
  <c r="R2016" i="1" s="1"/>
  <c r="R2015" i="1" s="1"/>
  <c r="Q2017" i="1"/>
  <c r="O2017" i="1"/>
  <c r="O2016" i="1" s="1"/>
  <c r="O2015" i="1" s="1"/>
  <c r="N2017" i="1"/>
  <c r="N2016" i="1" s="1"/>
  <c r="N2015" i="1" s="1"/>
  <c r="M2017" i="1"/>
  <c r="M2016" i="1" s="1"/>
  <c r="M2015" i="1" s="1"/>
  <c r="L2017" i="1"/>
  <c r="L2016" i="1" s="1"/>
  <c r="L2015" i="1" s="1"/>
  <c r="K2017" i="1"/>
  <c r="Y2011" i="1"/>
  <c r="Y2002" i="1" s="1"/>
  <c r="X2011" i="1"/>
  <c r="X2002" i="1" s="1"/>
  <c r="W2011" i="1"/>
  <c r="W2002" i="1" s="1"/>
  <c r="V2011" i="1"/>
  <c r="V2002" i="1" s="1"/>
  <c r="U2011" i="1"/>
  <c r="U2002" i="1" s="1"/>
  <c r="T2011" i="1"/>
  <c r="T2002" i="1" s="1"/>
  <c r="S2011" i="1"/>
  <c r="S2002" i="1" s="1"/>
  <c r="R2011" i="1"/>
  <c r="R2002" i="1" s="1"/>
  <c r="Q2011" i="1"/>
  <c r="O2011" i="1"/>
  <c r="O2002" i="1" s="1"/>
  <c r="N2011" i="1"/>
  <c r="N2002" i="1" s="1"/>
  <c r="M2011" i="1"/>
  <c r="M2002" i="1" s="1"/>
  <c r="L2011" i="1"/>
  <c r="L2002" i="1" s="1"/>
  <c r="K2011" i="1"/>
  <c r="Y2000" i="1"/>
  <c r="X2000" i="1"/>
  <c r="W2000" i="1"/>
  <c r="V2000" i="1"/>
  <c r="U2000" i="1"/>
  <c r="T2000" i="1"/>
  <c r="S2000" i="1"/>
  <c r="R2000" i="1"/>
  <c r="Q2000" i="1"/>
  <c r="O2000" i="1"/>
  <c r="N2000" i="1"/>
  <c r="M2000" i="1"/>
  <c r="L2000" i="1"/>
  <c r="K2000" i="1"/>
  <c r="Y1994" i="1"/>
  <c r="Y1992" i="1" s="1"/>
  <c r="X1994" i="1"/>
  <c r="X1992" i="1" s="1"/>
  <c r="W1994" i="1"/>
  <c r="W1992" i="1" s="1"/>
  <c r="V1994" i="1"/>
  <c r="V1992" i="1" s="1"/>
  <c r="U1994" i="1"/>
  <c r="U1992" i="1" s="1"/>
  <c r="T1994" i="1"/>
  <c r="T1992" i="1" s="1"/>
  <c r="S1994" i="1"/>
  <c r="S1992" i="1" s="1"/>
  <c r="R1994" i="1"/>
  <c r="R1992" i="1" s="1"/>
  <c r="Q1994" i="1"/>
  <c r="O1994" i="1"/>
  <c r="O1992" i="1" s="1"/>
  <c r="N1994" i="1"/>
  <c r="N1992" i="1" s="1"/>
  <c r="M1994" i="1"/>
  <c r="M1992" i="1" s="1"/>
  <c r="L1994" i="1"/>
  <c r="L1992" i="1" s="1"/>
  <c r="K1994" i="1"/>
  <c r="Y1978" i="1"/>
  <c r="Y1977" i="1" s="1"/>
  <c r="X1978" i="1"/>
  <c r="X1977" i="1" s="1"/>
  <c r="W1978" i="1"/>
  <c r="W1977" i="1" s="1"/>
  <c r="V1978" i="1"/>
  <c r="V1977" i="1" s="1"/>
  <c r="U1978" i="1"/>
  <c r="U1977" i="1" s="1"/>
  <c r="T1978" i="1"/>
  <c r="T1977" i="1" s="1"/>
  <c r="S1978" i="1"/>
  <c r="S1977" i="1" s="1"/>
  <c r="R1978" i="1"/>
  <c r="R1977" i="1" s="1"/>
  <c r="Q1978" i="1"/>
  <c r="O1978" i="1"/>
  <c r="O1977" i="1" s="1"/>
  <c r="N1978" i="1"/>
  <c r="N1977" i="1" s="1"/>
  <c r="M1978" i="1"/>
  <c r="M1977" i="1" s="1"/>
  <c r="L1978" i="1"/>
  <c r="L1977" i="1" s="1"/>
  <c r="K1978" i="1"/>
  <c r="Y1975" i="1"/>
  <c r="Y1974" i="1" s="1"/>
  <c r="X1975" i="1"/>
  <c r="X1974" i="1" s="1"/>
  <c r="W1975" i="1"/>
  <c r="W1974" i="1" s="1"/>
  <c r="V1975" i="1"/>
  <c r="V1974" i="1" s="1"/>
  <c r="U1975" i="1"/>
  <c r="U1974" i="1" s="1"/>
  <c r="T1975" i="1"/>
  <c r="T1974" i="1" s="1"/>
  <c r="S1975" i="1"/>
  <c r="S1974" i="1" s="1"/>
  <c r="R1975" i="1"/>
  <c r="R1974" i="1" s="1"/>
  <c r="Q1975" i="1"/>
  <c r="O1975" i="1"/>
  <c r="O1974" i="1" s="1"/>
  <c r="N1975" i="1"/>
  <c r="N1974" i="1" s="1"/>
  <c r="M1975" i="1"/>
  <c r="M1974" i="1" s="1"/>
  <c r="L1975" i="1"/>
  <c r="L1974" i="1" s="1"/>
  <c r="K1975" i="1"/>
  <c r="Y1969" i="1"/>
  <c r="Y1960" i="1" s="1"/>
  <c r="X1969" i="1"/>
  <c r="X1960" i="1" s="1"/>
  <c r="W1969" i="1"/>
  <c r="W1960" i="1" s="1"/>
  <c r="V1969" i="1"/>
  <c r="V1960" i="1" s="1"/>
  <c r="U1969" i="1"/>
  <c r="U1960" i="1" s="1"/>
  <c r="T1969" i="1"/>
  <c r="T1960" i="1" s="1"/>
  <c r="S1969" i="1"/>
  <c r="S1960" i="1" s="1"/>
  <c r="R1969" i="1"/>
  <c r="R1960" i="1" s="1"/>
  <c r="Q1969" i="1"/>
  <c r="O1969" i="1"/>
  <c r="O1960" i="1" s="1"/>
  <c r="N1969" i="1"/>
  <c r="N1960" i="1" s="1"/>
  <c r="M1969" i="1"/>
  <c r="M1960" i="1" s="1"/>
  <c r="L1969" i="1"/>
  <c r="L1960" i="1" s="1"/>
  <c r="K1969" i="1"/>
  <c r="Y1958" i="1"/>
  <c r="X1958" i="1"/>
  <c r="W1958" i="1"/>
  <c r="V1958" i="1"/>
  <c r="U1958" i="1"/>
  <c r="T1958" i="1"/>
  <c r="S1958" i="1"/>
  <c r="R1958" i="1"/>
  <c r="Q1958" i="1"/>
  <c r="O1958" i="1"/>
  <c r="N1958" i="1"/>
  <c r="M1958" i="1"/>
  <c r="L1958" i="1"/>
  <c r="K1958" i="1"/>
  <c r="Y1952" i="1"/>
  <c r="Y1950" i="1" s="1"/>
  <c r="X1952" i="1"/>
  <c r="X1950" i="1" s="1"/>
  <c r="W1952" i="1"/>
  <c r="W1950" i="1" s="1"/>
  <c r="V1952" i="1"/>
  <c r="V1950" i="1" s="1"/>
  <c r="U1952" i="1"/>
  <c r="U1950" i="1" s="1"/>
  <c r="T1952" i="1"/>
  <c r="T1950" i="1" s="1"/>
  <c r="S1952" i="1"/>
  <c r="S1950" i="1" s="1"/>
  <c r="R1952" i="1"/>
  <c r="R1950" i="1" s="1"/>
  <c r="Q1952" i="1"/>
  <c r="O1952" i="1"/>
  <c r="O1950" i="1" s="1"/>
  <c r="N1952" i="1"/>
  <c r="N1950" i="1" s="1"/>
  <c r="M1952" i="1"/>
  <c r="M1950" i="1" s="1"/>
  <c r="L1952" i="1"/>
  <c r="L1950" i="1" s="1"/>
  <c r="K1952" i="1"/>
  <c r="Y1935" i="1"/>
  <c r="Y1934" i="1" s="1"/>
  <c r="X1935" i="1"/>
  <c r="X1934" i="1" s="1"/>
  <c r="W1935" i="1"/>
  <c r="W1934" i="1" s="1"/>
  <c r="V1935" i="1"/>
  <c r="V1934" i="1" s="1"/>
  <c r="U1935" i="1"/>
  <c r="U1934" i="1" s="1"/>
  <c r="T1935" i="1"/>
  <c r="T1934" i="1" s="1"/>
  <c r="S1935" i="1"/>
  <c r="S1934" i="1" s="1"/>
  <c r="R1935" i="1"/>
  <c r="R1934" i="1" s="1"/>
  <c r="Q1935" i="1"/>
  <c r="O1935" i="1"/>
  <c r="O1934" i="1" s="1"/>
  <c r="N1935" i="1"/>
  <c r="N1934" i="1" s="1"/>
  <c r="M1935" i="1"/>
  <c r="M1934" i="1" s="1"/>
  <c r="L1935" i="1"/>
  <c r="L1934" i="1" s="1"/>
  <c r="K1935" i="1"/>
  <c r="Y1931" i="1"/>
  <c r="Y1930" i="1" s="1"/>
  <c r="X1931" i="1"/>
  <c r="X1930" i="1" s="1"/>
  <c r="W1931" i="1"/>
  <c r="W1930" i="1" s="1"/>
  <c r="V1931" i="1"/>
  <c r="V1930" i="1" s="1"/>
  <c r="U1931" i="1"/>
  <c r="U1930" i="1" s="1"/>
  <c r="T1931" i="1"/>
  <c r="T1930" i="1" s="1"/>
  <c r="S1931" i="1"/>
  <c r="S1930" i="1" s="1"/>
  <c r="R1931" i="1"/>
  <c r="R1930" i="1" s="1"/>
  <c r="Q1931" i="1"/>
  <c r="O1931" i="1"/>
  <c r="O1930" i="1" s="1"/>
  <c r="N1931" i="1"/>
  <c r="N1930" i="1" s="1"/>
  <c r="M1931" i="1"/>
  <c r="M1930" i="1" s="1"/>
  <c r="L1931" i="1"/>
  <c r="L1930" i="1" s="1"/>
  <c r="K1931" i="1"/>
  <c r="Y1926" i="1"/>
  <c r="Y1917" i="1" s="1"/>
  <c r="X1926" i="1"/>
  <c r="X1917" i="1" s="1"/>
  <c r="W1926" i="1"/>
  <c r="W1917" i="1" s="1"/>
  <c r="V1926" i="1"/>
  <c r="V1917" i="1" s="1"/>
  <c r="U1926" i="1"/>
  <c r="U1917" i="1" s="1"/>
  <c r="T1926" i="1"/>
  <c r="T1917" i="1" s="1"/>
  <c r="S1926" i="1"/>
  <c r="S1917" i="1" s="1"/>
  <c r="R1926" i="1"/>
  <c r="R1917" i="1" s="1"/>
  <c r="Q1926" i="1"/>
  <c r="O1926" i="1"/>
  <c r="O1917" i="1" s="1"/>
  <c r="N1926" i="1"/>
  <c r="N1917" i="1" s="1"/>
  <c r="M1926" i="1"/>
  <c r="M1917" i="1" s="1"/>
  <c r="L1926" i="1"/>
  <c r="L1917" i="1" s="1"/>
  <c r="K1926" i="1"/>
  <c r="Y1915" i="1"/>
  <c r="X1915" i="1"/>
  <c r="W1915" i="1"/>
  <c r="V1915" i="1"/>
  <c r="U1915" i="1"/>
  <c r="T1915" i="1"/>
  <c r="S1915" i="1"/>
  <c r="R1915" i="1"/>
  <c r="Q1915" i="1"/>
  <c r="O1915" i="1"/>
  <c r="N1915" i="1"/>
  <c r="M1915" i="1"/>
  <c r="L1915" i="1"/>
  <c r="K1915" i="1"/>
  <c r="Y1909" i="1"/>
  <c r="Y1907" i="1" s="1"/>
  <c r="X1909" i="1"/>
  <c r="X1907" i="1" s="1"/>
  <c r="W1909" i="1"/>
  <c r="W1907" i="1" s="1"/>
  <c r="V1909" i="1"/>
  <c r="V1907" i="1" s="1"/>
  <c r="U1909" i="1"/>
  <c r="U1907" i="1" s="1"/>
  <c r="T1909" i="1"/>
  <c r="T1907" i="1" s="1"/>
  <c r="S1909" i="1"/>
  <c r="S1907" i="1" s="1"/>
  <c r="R1909" i="1"/>
  <c r="R1907" i="1" s="1"/>
  <c r="Q1909" i="1"/>
  <c r="O1909" i="1"/>
  <c r="O1907" i="1" s="1"/>
  <c r="N1909" i="1"/>
  <c r="N1907" i="1" s="1"/>
  <c r="M1909" i="1"/>
  <c r="M1907" i="1" s="1"/>
  <c r="L1909" i="1"/>
  <c r="L1907" i="1" s="1"/>
  <c r="K1909" i="1"/>
  <c r="Y1893" i="1"/>
  <c r="Y1892" i="1" s="1"/>
  <c r="X1893" i="1"/>
  <c r="X1892" i="1" s="1"/>
  <c r="W1893" i="1"/>
  <c r="W1892" i="1" s="1"/>
  <c r="V1893" i="1"/>
  <c r="V1892" i="1" s="1"/>
  <c r="U1893" i="1"/>
  <c r="U1892" i="1" s="1"/>
  <c r="T1893" i="1"/>
  <c r="T1892" i="1" s="1"/>
  <c r="S1893" i="1"/>
  <c r="S1892" i="1" s="1"/>
  <c r="R1893" i="1"/>
  <c r="R1892" i="1" s="1"/>
  <c r="Q1893" i="1"/>
  <c r="O1893" i="1"/>
  <c r="O1892" i="1" s="1"/>
  <c r="N1893" i="1"/>
  <c r="N1892" i="1" s="1"/>
  <c r="M1893" i="1"/>
  <c r="M1892" i="1" s="1"/>
  <c r="L1893" i="1"/>
  <c r="L1892" i="1" s="1"/>
  <c r="K1893" i="1"/>
  <c r="Y1890" i="1"/>
  <c r="Y1889" i="1" s="1"/>
  <c r="X1890" i="1"/>
  <c r="X1889" i="1" s="1"/>
  <c r="W1890" i="1"/>
  <c r="W1889" i="1" s="1"/>
  <c r="V1890" i="1"/>
  <c r="V1889" i="1" s="1"/>
  <c r="U1890" i="1"/>
  <c r="U1889" i="1" s="1"/>
  <c r="T1890" i="1"/>
  <c r="T1889" i="1" s="1"/>
  <c r="S1890" i="1"/>
  <c r="S1889" i="1" s="1"/>
  <c r="R1890" i="1"/>
  <c r="R1889" i="1" s="1"/>
  <c r="Q1890" i="1"/>
  <c r="O1890" i="1"/>
  <c r="O1889" i="1" s="1"/>
  <c r="N1890" i="1"/>
  <c r="N1889" i="1" s="1"/>
  <c r="M1890" i="1"/>
  <c r="M1889" i="1" s="1"/>
  <c r="L1890" i="1"/>
  <c r="L1889" i="1" s="1"/>
  <c r="K1890" i="1"/>
  <c r="Y1885" i="1"/>
  <c r="Y1876" i="1" s="1"/>
  <c r="X1885" i="1"/>
  <c r="X1876" i="1" s="1"/>
  <c r="W1885" i="1"/>
  <c r="W1876" i="1" s="1"/>
  <c r="V1885" i="1"/>
  <c r="V1876" i="1" s="1"/>
  <c r="U1885" i="1"/>
  <c r="U1876" i="1" s="1"/>
  <c r="T1885" i="1"/>
  <c r="T1876" i="1" s="1"/>
  <c r="S1885" i="1"/>
  <c r="S1876" i="1" s="1"/>
  <c r="R1885" i="1"/>
  <c r="R1876" i="1" s="1"/>
  <c r="Q1885" i="1"/>
  <c r="O1885" i="1"/>
  <c r="O1876" i="1" s="1"/>
  <c r="N1885" i="1"/>
  <c r="N1876" i="1" s="1"/>
  <c r="M1885" i="1"/>
  <c r="M1876" i="1" s="1"/>
  <c r="L1885" i="1"/>
  <c r="L1876" i="1" s="1"/>
  <c r="K1885" i="1"/>
  <c r="Y1874" i="1"/>
  <c r="X1874" i="1"/>
  <c r="W1874" i="1"/>
  <c r="V1874" i="1"/>
  <c r="U1874" i="1"/>
  <c r="T1874" i="1"/>
  <c r="S1874" i="1"/>
  <c r="R1874" i="1"/>
  <c r="Q1874" i="1"/>
  <c r="O1874" i="1"/>
  <c r="N1874" i="1"/>
  <c r="M1874" i="1"/>
  <c r="L1874" i="1"/>
  <c r="K1874" i="1"/>
  <c r="Y1868" i="1"/>
  <c r="Y1866" i="1" s="1"/>
  <c r="X1868" i="1"/>
  <c r="X1866" i="1" s="1"/>
  <c r="W1868" i="1"/>
  <c r="W1866" i="1" s="1"/>
  <c r="V1868" i="1"/>
  <c r="V1866" i="1" s="1"/>
  <c r="U1868" i="1"/>
  <c r="U1866" i="1" s="1"/>
  <c r="T1868" i="1"/>
  <c r="T1866" i="1" s="1"/>
  <c r="S1868" i="1"/>
  <c r="S1866" i="1" s="1"/>
  <c r="R1868" i="1"/>
  <c r="R1866" i="1" s="1"/>
  <c r="Q1868" i="1"/>
  <c r="O1868" i="1"/>
  <c r="O1866" i="1" s="1"/>
  <c r="N1868" i="1"/>
  <c r="N1866" i="1" s="1"/>
  <c r="M1868" i="1"/>
  <c r="M1866" i="1" s="1"/>
  <c r="L1868" i="1"/>
  <c r="L1866" i="1" s="1"/>
  <c r="K1868" i="1"/>
  <c r="Y1851" i="1"/>
  <c r="Y1850" i="1" s="1"/>
  <c r="X1851" i="1"/>
  <c r="X1850" i="1" s="1"/>
  <c r="W1851" i="1"/>
  <c r="W1850" i="1" s="1"/>
  <c r="V1851" i="1"/>
  <c r="V1850" i="1" s="1"/>
  <c r="U1851" i="1"/>
  <c r="U1850" i="1" s="1"/>
  <c r="T1851" i="1"/>
  <c r="T1850" i="1" s="1"/>
  <c r="S1851" i="1"/>
  <c r="S1850" i="1" s="1"/>
  <c r="R1851" i="1"/>
  <c r="R1850" i="1" s="1"/>
  <c r="Q1851" i="1"/>
  <c r="O1851" i="1"/>
  <c r="O1850" i="1" s="1"/>
  <c r="N1851" i="1"/>
  <c r="N1850" i="1" s="1"/>
  <c r="M1851" i="1"/>
  <c r="M1850" i="1" s="1"/>
  <c r="L1851" i="1"/>
  <c r="L1850" i="1" s="1"/>
  <c r="K1851" i="1"/>
  <c r="Y1848" i="1"/>
  <c r="Y1847" i="1" s="1"/>
  <c r="X1848" i="1"/>
  <c r="X1847" i="1" s="1"/>
  <c r="W1848" i="1"/>
  <c r="W1847" i="1" s="1"/>
  <c r="V1848" i="1"/>
  <c r="V1847" i="1" s="1"/>
  <c r="U1848" i="1"/>
  <c r="U1847" i="1" s="1"/>
  <c r="T1848" i="1"/>
  <c r="T1847" i="1" s="1"/>
  <c r="S1848" i="1"/>
  <c r="S1847" i="1" s="1"/>
  <c r="R1848" i="1"/>
  <c r="R1847" i="1" s="1"/>
  <c r="Q1848" i="1"/>
  <c r="O1848" i="1"/>
  <c r="O1847" i="1" s="1"/>
  <c r="N1848" i="1"/>
  <c r="N1847" i="1" s="1"/>
  <c r="M1848" i="1"/>
  <c r="M1847" i="1" s="1"/>
  <c r="L1848" i="1"/>
  <c r="L1847" i="1" s="1"/>
  <c r="K1848" i="1"/>
  <c r="Y1843" i="1"/>
  <c r="Y1834" i="1" s="1"/>
  <c r="X1843" i="1"/>
  <c r="X1834" i="1" s="1"/>
  <c r="W1843" i="1"/>
  <c r="W1834" i="1" s="1"/>
  <c r="V1843" i="1"/>
  <c r="V1834" i="1" s="1"/>
  <c r="U1843" i="1"/>
  <c r="U1834" i="1" s="1"/>
  <c r="T1843" i="1"/>
  <c r="S1843" i="1"/>
  <c r="S1834" i="1" s="1"/>
  <c r="R1843" i="1"/>
  <c r="R1834" i="1" s="1"/>
  <c r="Q1843" i="1"/>
  <c r="O1843" i="1"/>
  <c r="O1834" i="1" s="1"/>
  <c r="N1843" i="1"/>
  <c r="N1834" i="1" s="1"/>
  <c r="M1843" i="1"/>
  <c r="M1834" i="1" s="1"/>
  <c r="L1843" i="1"/>
  <c r="L1834" i="1" s="1"/>
  <c r="K1843" i="1"/>
  <c r="Y1832" i="1"/>
  <c r="X1832" i="1"/>
  <c r="W1832" i="1"/>
  <c r="V1832" i="1"/>
  <c r="U1832" i="1"/>
  <c r="T1832" i="1"/>
  <c r="S1832" i="1"/>
  <c r="R1832" i="1"/>
  <c r="Q1832" i="1"/>
  <c r="O1832" i="1"/>
  <c r="N1832" i="1"/>
  <c r="M1832" i="1"/>
  <c r="L1832" i="1"/>
  <c r="K1832" i="1"/>
  <c r="Y1826" i="1"/>
  <c r="Y1824" i="1" s="1"/>
  <c r="X1826" i="1"/>
  <c r="X1824" i="1" s="1"/>
  <c r="W1826" i="1"/>
  <c r="W1824" i="1" s="1"/>
  <c r="V1826" i="1"/>
  <c r="V1824" i="1" s="1"/>
  <c r="U1826" i="1"/>
  <c r="U1824" i="1" s="1"/>
  <c r="T1826" i="1"/>
  <c r="T1824" i="1" s="1"/>
  <c r="S1826" i="1"/>
  <c r="S1824" i="1" s="1"/>
  <c r="R1826" i="1"/>
  <c r="R1824" i="1" s="1"/>
  <c r="Q1826" i="1"/>
  <c r="O1826" i="1"/>
  <c r="O1824" i="1" s="1"/>
  <c r="N1826" i="1"/>
  <c r="N1824" i="1" s="1"/>
  <c r="M1826" i="1"/>
  <c r="M1824" i="1" s="1"/>
  <c r="L1826" i="1"/>
  <c r="L1824" i="1" s="1"/>
  <c r="K1826" i="1"/>
  <c r="Y1809" i="1"/>
  <c r="Y1808" i="1" s="1"/>
  <c r="X1809" i="1"/>
  <c r="X1808" i="1" s="1"/>
  <c r="W1809" i="1"/>
  <c r="W1808" i="1" s="1"/>
  <c r="V1809" i="1"/>
  <c r="V1808" i="1" s="1"/>
  <c r="U1809" i="1"/>
  <c r="U1808" i="1" s="1"/>
  <c r="T1809" i="1"/>
  <c r="T1808" i="1" s="1"/>
  <c r="S1809" i="1"/>
  <c r="S1808" i="1" s="1"/>
  <c r="R1809" i="1"/>
  <c r="R1808" i="1" s="1"/>
  <c r="Q1809" i="1"/>
  <c r="O1809" i="1"/>
  <c r="O1808" i="1" s="1"/>
  <c r="N1809" i="1"/>
  <c r="N1808" i="1" s="1"/>
  <c r="M1809" i="1"/>
  <c r="M1808" i="1" s="1"/>
  <c r="L1809" i="1"/>
  <c r="L1808" i="1" s="1"/>
  <c r="K1809" i="1"/>
  <c r="Y1806" i="1"/>
  <c r="Y1805" i="1" s="1"/>
  <c r="X1806" i="1"/>
  <c r="X1805" i="1" s="1"/>
  <c r="W1806" i="1"/>
  <c r="W1805" i="1" s="1"/>
  <c r="V1806" i="1"/>
  <c r="V1805" i="1" s="1"/>
  <c r="U1806" i="1"/>
  <c r="U1805" i="1" s="1"/>
  <c r="T1806" i="1"/>
  <c r="T1805" i="1" s="1"/>
  <c r="S1806" i="1"/>
  <c r="S1805" i="1" s="1"/>
  <c r="R1806" i="1"/>
  <c r="R1805" i="1" s="1"/>
  <c r="Q1806" i="1"/>
  <c r="O1806" i="1"/>
  <c r="O1805" i="1" s="1"/>
  <c r="N1806" i="1"/>
  <c r="N1805" i="1" s="1"/>
  <c r="M1806" i="1"/>
  <c r="M1805" i="1" s="1"/>
  <c r="L1806" i="1"/>
  <c r="L1805" i="1" s="1"/>
  <c r="K1806" i="1"/>
  <c r="Y1801" i="1"/>
  <c r="Y1792" i="1" s="1"/>
  <c r="X1801" i="1"/>
  <c r="X1792" i="1" s="1"/>
  <c r="W1801" i="1"/>
  <c r="W1792" i="1" s="1"/>
  <c r="V1801" i="1"/>
  <c r="U1801" i="1"/>
  <c r="U1792" i="1" s="1"/>
  <c r="T1801" i="1"/>
  <c r="T1792" i="1" s="1"/>
  <c r="S1801" i="1"/>
  <c r="S1792" i="1" s="1"/>
  <c r="R1801" i="1"/>
  <c r="R1792" i="1" s="1"/>
  <c r="Q1801" i="1"/>
  <c r="O1801" i="1"/>
  <c r="O1792" i="1" s="1"/>
  <c r="N1801" i="1"/>
  <c r="N1792" i="1" s="1"/>
  <c r="M1801" i="1"/>
  <c r="M1792" i="1" s="1"/>
  <c r="L1801" i="1"/>
  <c r="L1792" i="1" s="1"/>
  <c r="K1801" i="1"/>
  <c r="Y1790" i="1"/>
  <c r="X1790" i="1"/>
  <c r="W1790" i="1"/>
  <c r="V1790" i="1"/>
  <c r="U1790" i="1"/>
  <c r="T1790" i="1"/>
  <c r="S1790" i="1"/>
  <c r="R1790" i="1"/>
  <c r="Q1790" i="1"/>
  <c r="O1790" i="1"/>
  <c r="N1790" i="1"/>
  <c r="M1790" i="1"/>
  <c r="L1790" i="1"/>
  <c r="K1790" i="1"/>
  <c r="Y1784" i="1"/>
  <c r="Y1782" i="1" s="1"/>
  <c r="X1784" i="1"/>
  <c r="X1782" i="1" s="1"/>
  <c r="W1784" i="1"/>
  <c r="W1782" i="1" s="1"/>
  <c r="V1784" i="1"/>
  <c r="V1782" i="1" s="1"/>
  <c r="U1784" i="1"/>
  <c r="U1782" i="1" s="1"/>
  <c r="T1784" i="1"/>
  <c r="T1782" i="1" s="1"/>
  <c r="S1784" i="1"/>
  <c r="S1782" i="1" s="1"/>
  <c r="R1784" i="1"/>
  <c r="R1782" i="1" s="1"/>
  <c r="Q1784" i="1"/>
  <c r="O1784" i="1"/>
  <c r="O1782" i="1" s="1"/>
  <c r="N1784" i="1"/>
  <c r="N1782" i="1" s="1"/>
  <c r="M1784" i="1"/>
  <c r="M1782" i="1" s="1"/>
  <c r="L1784" i="1"/>
  <c r="L1782" i="1" s="1"/>
  <c r="K1784" i="1"/>
  <c r="Y1768" i="1"/>
  <c r="Y1767" i="1" s="1"/>
  <c r="X1768" i="1"/>
  <c r="X1767" i="1" s="1"/>
  <c r="W1768" i="1"/>
  <c r="W1767" i="1" s="1"/>
  <c r="V1768" i="1"/>
  <c r="V1767" i="1" s="1"/>
  <c r="U1768" i="1"/>
  <c r="U1767" i="1" s="1"/>
  <c r="T1768" i="1"/>
  <c r="T1767" i="1" s="1"/>
  <c r="S1768" i="1"/>
  <c r="S1767" i="1" s="1"/>
  <c r="R1768" i="1"/>
  <c r="R1767" i="1" s="1"/>
  <c r="Q1768" i="1"/>
  <c r="O1768" i="1"/>
  <c r="O1767" i="1" s="1"/>
  <c r="N1768" i="1"/>
  <c r="N1767" i="1" s="1"/>
  <c r="M1768" i="1"/>
  <c r="M1767" i="1" s="1"/>
  <c r="L1768" i="1"/>
  <c r="L1767" i="1" s="1"/>
  <c r="K1768" i="1"/>
  <c r="Y1765" i="1"/>
  <c r="Y1764" i="1" s="1"/>
  <c r="X1765" i="1"/>
  <c r="X1764" i="1" s="1"/>
  <c r="W1765" i="1"/>
  <c r="W1764" i="1" s="1"/>
  <c r="V1765" i="1"/>
  <c r="V1764" i="1" s="1"/>
  <c r="U1765" i="1"/>
  <c r="U1764" i="1" s="1"/>
  <c r="T1765" i="1"/>
  <c r="T1764" i="1" s="1"/>
  <c r="S1765" i="1"/>
  <c r="S1764" i="1" s="1"/>
  <c r="R1765" i="1"/>
  <c r="R1764" i="1" s="1"/>
  <c r="Q1765" i="1"/>
  <c r="O1765" i="1"/>
  <c r="O1764" i="1" s="1"/>
  <c r="N1765" i="1"/>
  <c r="N1764" i="1" s="1"/>
  <c r="M1765" i="1"/>
  <c r="M1764" i="1" s="1"/>
  <c r="L1765" i="1"/>
  <c r="L1764" i="1" s="1"/>
  <c r="K1765" i="1"/>
  <c r="Y1760" i="1"/>
  <c r="Y1751" i="1" s="1"/>
  <c r="X1760" i="1"/>
  <c r="X1751" i="1" s="1"/>
  <c r="W1760" i="1"/>
  <c r="W1751" i="1" s="1"/>
  <c r="V1760" i="1"/>
  <c r="V1751" i="1" s="1"/>
  <c r="U1760" i="1"/>
  <c r="U1751" i="1" s="1"/>
  <c r="T1760" i="1"/>
  <c r="T1751" i="1" s="1"/>
  <c r="S1760" i="1"/>
  <c r="S1751" i="1" s="1"/>
  <c r="R1760" i="1"/>
  <c r="R1751" i="1" s="1"/>
  <c r="Q1760" i="1"/>
  <c r="O1760" i="1"/>
  <c r="O1751" i="1" s="1"/>
  <c r="N1760" i="1"/>
  <c r="N1751" i="1" s="1"/>
  <c r="M1760" i="1"/>
  <c r="M1751" i="1" s="1"/>
  <c r="L1760" i="1"/>
  <c r="L1751" i="1" s="1"/>
  <c r="K1760" i="1"/>
  <c r="Y1749" i="1"/>
  <c r="X1749" i="1"/>
  <c r="W1749" i="1"/>
  <c r="V1749" i="1"/>
  <c r="U1749" i="1"/>
  <c r="T1749" i="1"/>
  <c r="S1749" i="1"/>
  <c r="R1749" i="1"/>
  <c r="Q1749" i="1"/>
  <c r="O1749" i="1"/>
  <c r="N1749" i="1"/>
  <c r="M1749" i="1"/>
  <c r="L1749" i="1"/>
  <c r="K1749" i="1"/>
  <c r="Y1743" i="1"/>
  <c r="Y1741" i="1" s="1"/>
  <c r="X1743" i="1"/>
  <c r="X1741" i="1" s="1"/>
  <c r="W1743" i="1"/>
  <c r="W1741" i="1" s="1"/>
  <c r="V1743" i="1"/>
  <c r="V1741" i="1" s="1"/>
  <c r="U1743" i="1"/>
  <c r="U1741" i="1" s="1"/>
  <c r="T1743" i="1"/>
  <c r="T1741" i="1" s="1"/>
  <c r="S1743" i="1"/>
  <c r="S1741" i="1" s="1"/>
  <c r="R1743" i="1"/>
  <c r="R1741" i="1" s="1"/>
  <c r="Q1743" i="1"/>
  <c r="O1743" i="1"/>
  <c r="O1741" i="1" s="1"/>
  <c r="N1743" i="1"/>
  <c r="N1741" i="1" s="1"/>
  <c r="M1743" i="1"/>
  <c r="M1741" i="1" s="1"/>
  <c r="L1743" i="1"/>
  <c r="L1741" i="1" s="1"/>
  <c r="K1743" i="1"/>
  <c r="Y1726" i="1"/>
  <c r="Y1725" i="1" s="1"/>
  <c r="X1726" i="1"/>
  <c r="X1725" i="1" s="1"/>
  <c r="W1726" i="1"/>
  <c r="W1725" i="1" s="1"/>
  <c r="V1726" i="1"/>
  <c r="V1725" i="1" s="1"/>
  <c r="U1726" i="1"/>
  <c r="U1725" i="1" s="1"/>
  <c r="T1726" i="1"/>
  <c r="T1725" i="1" s="1"/>
  <c r="S1726" i="1"/>
  <c r="S1725" i="1" s="1"/>
  <c r="R1726" i="1"/>
  <c r="R1725" i="1" s="1"/>
  <c r="Q1726" i="1"/>
  <c r="O1726" i="1"/>
  <c r="O1725" i="1" s="1"/>
  <c r="N1726" i="1"/>
  <c r="N1725" i="1" s="1"/>
  <c r="M1726" i="1"/>
  <c r="M1725" i="1" s="1"/>
  <c r="L1726" i="1"/>
  <c r="L1725" i="1" s="1"/>
  <c r="K1726" i="1"/>
  <c r="Y1723" i="1"/>
  <c r="Y1722" i="1" s="1"/>
  <c r="X1723" i="1"/>
  <c r="X1722" i="1" s="1"/>
  <c r="W1723" i="1"/>
  <c r="W1722" i="1" s="1"/>
  <c r="V1723" i="1"/>
  <c r="V1722" i="1" s="1"/>
  <c r="U1723" i="1"/>
  <c r="U1722" i="1" s="1"/>
  <c r="T1723" i="1"/>
  <c r="T1722" i="1" s="1"/>
  <c r="S1723" i="1"/>
  <c r="S1722" i="1" s="1"/>
  <c r="R1723" i="1"/>
  <c r="R1722" i="1" s="1"/>
  <c r="Q1723" i="1"/>
  <c r="O1723" i="1"/>
  <c r="O1722" i="1" s="1"/>
  <c r="N1723" i="1"/>
  <c r="N1722" i="1" s="1"/>
  <c r="M1723" i="1"/>
  <c r="M1722" i="1" s="1"/>
  <c r="L1723" i="1"/>
  <c r="L1722" i="1" s="1"/>
  <c r="K1723" i="1"/>
  <c r="Y1716" i="1"/>
  <c r="Y1707" i="1" s="1"/>
  <c r="X1716" i="1"/>
  <c r="X1707" i="1" s="1"/>
  <c r="W1716" i="1"/>
  <c r="W1707" i="1" s="1"/>
  <c r="V1716" i="1"/>
  <c r="V1707" i="1" s="1"/>
  <c r="U1716" i="1"/>
  <c r="U1707" i="1" s="1"/>
  <c r="T1716" i="1"/>
  <c r="T1707" i="1" s="1"/>
  <c r="S1716" i="1"/>
  <c r="S1707" i="1" s="1"/>
  <c r="R1716" i="1"/>
  <c r="R1707" i="1" s="1"/>
  <c r="Q1716" i="1"/>
  <c r="O1716" i="1"/>
  <c r="O1707" i="1" s="1"/>
  <c r="N1716" i="1"/>
  <c r="N1707" i="1" s="1"/>
  <c r="M1716" i="1"/>
  <c r="M1707" i="1" s="1"/>
  <c r="L1716" i="1"/>
  <c r="L1707" i="1" s="1"/>
  <c r="K1716" i="1"/>
  <c r="Y1705" i="1"/>
  <c r="X1705" i="1"/>
  <c r="W1705" i="1"/>
  <c r="V1705" i="1"/>
  <c r="U1705" i="1"/>
  <c r="T1705" i="1"/>
  <c r="S1705" i="1"/>
  <c r="R1705" i="1"/>
  <c r="Q1705" i="1"/>
  <c r="O1705" i="1"/>
  <c r="N1705" i="1"/>
  <c r="M1705" i="1"/>
  <c r="L1705" i="1"/>
  <c r="K1705" i="1"/>
  <c r="Y1699" i="1"/>
  <c r="Y1697" i="1" s="1"/>
  <c r="X1699" i="1"/>
  <c r="X1697" i="1" s="1"/>
  <c r="W1699" i="1"/>
  <c r="W1697" i="1" s="1"/>
  <c r="V1699" i="1"/>
  <c r="V1697" i="1" s="1"/>
  <c r="U1699" i="1"/>
  <c r="U1697" i="1" s="1"/>
  <c r="T1699" i="1"/>
  <c r="T1697" i="1" s="1"/>
  <c r="S1699" i="1"/>
  <c r="S1697" i="1" s="1"/>
  <c r="R1699" i="1"/>
  <c r="R1697" i="1" s="1"/>
  <c r="Q1699" i="1"/>
  <c r="O1699" i="1"/>
  <c r="O1697" i="1" s="1"/>
  <c r="N1699" i="1"/>
  <c r="N1697" i="1" s="1"/>
  <c r="M1699" i="1"/>
  <c r="M1697" i="1" s="1"/>
  <c r="L1699" i="1"/>
  <c r="L1697" i="1" s="1"/>
  <c r="K1699" i="1"/>
  <c r="Y1681" i="1"/>
  <c r="X1681" i="1"/>
  <c r="W1681" i="1"/>
  <c r="V1681" i="1"/>
  <c r="U1681" i="1"/>
  <c r="T1681" i="1"/>
  <c r="S1681" i="1"/>
  <c r="R1681" i="1"/>
  <c r="Q1681" i="1"/>
  <c r="O1681" i="1"/>
  <c r="N1681" i="1"/>
  <c r="M1681" i="1"/>
  <c r="L1681" i="1"/>
  <c r="K1681" i="1"/>
  <c r="Y1680" i="1"/>
  <c r="X1680" i="1"/>
  <c r="W1680" i="1"/>
  <c r="V1680" i="1"/>
  <c r="U1680" i="1"/>
  <c r="T1680" i="1"/>
  <c r="S1680" i="1"/>
  <c r="R1680" i="1"/>
  <c r="Q1680" i="1"/>
  <c r="O1680" i="1"/>
  <c r="N1680" i="1"/>
  <c r="M1680" i="1"/>
  <c r="L1680" i="1"/>
  <c r="K1680" i="1"/>
  <c r="Y1679" i="1"/>
  <c r="X1679" i="1"/>
  <c r="W1679" i="1"/>
  <c r="V1679" i="1"/>
  <c r="U1679" i="1"/>
  <c r="T1679" i="1"/>
  <c r="S1679" i="1"/>
  <c r="R1679" i="1"/>
  <c r="Q1679" i="1"/>
  <c r="O1679" i="1"/>
  <c r="N1679" i="1"/>
  <c r="M1679" i="1"/>
  <c r="L1679" i="1"/>
  <c r="K1679" i="1"/>
  <c r="Y1671" i="1"/>
  <c r="X1671" i="1"/>
  <c r="W1671" i="1"/>
  <c r="V1671" i="1"/>
  <c r="U1671" i="1"/>
  <c r="T1671" i="1"/>
  <c r="S1671" i="1"/>
  <c r="R1671" i="1"/>
  <c r="Q1671" i="1"/>
  <c r="O1671" i="1"/>
  <c r="N1671" i="1"/>
  <c r="M1671" i="1"/>
  <c r="L1671" i="1"/>
  <c r="K1671" i="1"/>
  <c r="Y1667" i="1"/>
  <c r="X1667" i="1"/>
  <c r="W1667" i="1"/>
  <c r="V1667" i="1"/>
  <c r="U1667" i="1"/>
  <c r="T1667" i="1"/>
  <c r="S1667" i="1"/>
  <c r="R1667" i="1"/>
  <c r="Q1667" i="1"/>
  <c r="O1667" i="1"/>
  <c r="N1667" i="1"/>
  <c r="M1667" i="1"/>
  <c r="L1667" i="1"/>
  <c r="K1667" i="1"/>
  <c r="Y1666" i="1"/>
  <c r="X1666" i="1"/>
  <c r="W1666" i="1"/>
  <c r="V1666" i="1"/>
  <c r="U1666" i="1"/>
  <c r="T1666" i="1"/>
  <c r="S1666" i="1"/>
  <c r="R1666" i="1"/>
  <c r="Q1666" i="1"/>
  <c r="O1666" i="1"/>
  <c r="N1666" i="1"/>
  <c r="M1666" i="1"/>
  <c r="L1666" i="1"/>
  <c r="K1666" i="1"/>
  <c r="Y1665" i="1"/>
  <c r="X1665" i="1"/>
  <c r="W1665" i="1"/>
  <c r="V1665" i="1"/>
  <c r="U1665" i="1"/>
  <c r="T1665" i="1"/>
  <c r="S1665" i="1"/>
  <c r="R1665" i="1"/>
  <c r="Q1665" i="1"/>
  <c r="O1665" i="1"/>
  <c r="N1665" i="1"/>
  <c r="M1665" i="1"/>
  <c r="L1665" i="1"/>
  <c r="K1665" i="1"/>
  <c r="Y1664" i="1"/>
  <c r="X1664" i="1"/>
  <c r="W1664" i="1"/>
  <c r="V1664" i="1"/>
  <c r="U1664" i="1"/>
  <c r="T1664" i="1"/>
  <c r="S1664" i="1"/>
  <c r="R1664" i="1"/>
  <c r="Q1664" i="1"/>
  <c r="O1664" i="1"/>
  <c r="N1664" i="1"/>
  <c r="M1664" i="1"/>
  <c r="L1664" i="1"/>
  <c r="K1664" i="1"/>
  <c r="Y1663" i="1"/>
  <c r="X1663" i="1"/>
  <c r="W1663" i="1"/>
  <c r="V1663" i="1"/>
  <c r="U1663" i="1"/>
  <c r="T1663" i="1"/>
  <c r="S1663" i="1"/>
  <c r="R1663" i="1"/>
  <c r="Q1663" i="1"/>
  <c r="O1663" i="1"/>
  <c r="N1663" i="1"/>
  <c r="M1663" i="1"/>
  <c r="L1663" i="1"/>
  <c r="K1663" i="1"/>
  <c r="Y1662" i="1"/>
  <c r="X1662" i="1"/>
  <c r="W1662" i="1"/>
  <c r="V1662" i="1"/>
  <c r="U1662" i="1"/>
  <c r="T1662" i="1"/>
  <c r="S1662" i="1"/>
  <c r="R1662" i="1"/>
  <c r="Q1662" i="1"/>
  <c r="O1662" i="1"/>
  <c r="N1662" i="1"/>
  <c r="M1662" i="1"/>
  <c r="L1662" i="1"/>
  <c r="K1662" i="1"/>
  <c r="Y1661" i="1"/>
  <c r="X1661" i="1"/>
  <c r="W1661" i="1"/>
  <c r="V1661" i="1"/>
  <c r="U1661" i="1"/>
  <c r="T1661" i="1"/>
  <c r="S1661" i="1"/>
  <c r="R1661" i="1"/>
  <c r="Q1661" i="1"/>
  <c r="O1661" i="1"/>
  <c r="N1661" i="1"/>
  <c r="M1661" i="1"/>
  <c r="L1661" i="1"/>
  <c r="K1661" i="1"/>
  <c r="Y1660" i="1"/>
  <c r="X1660" i="1"/>
  <c r="W1660" i="1"/>
  <c r="V1660" i="1"/>
  <c r="U1660" i="1"/>
  <c r="T1660" i="1"/>
  <c r="S1660" i="1"/>
  <c r="R1660" i="1"/>
  <c r="Q1660" i="1"/>
  <c r="O1660" i="1"/>
  <c r="N1660" i="1"/>
  <c r="M1660" i="1"/>
  <c r="L1660" i="1"/>
  <c r="K1660" i="1"/>
  <c r="Y1658" i="1"/>
  <c r="X1658" i="1"/>
  <c r="W1658" i="1"/>
  <c r="V1658" i="1"/>
  <c r="U1658" i="1"/>
  <c r="T1658" i="1"/>
  <c r="S1658" i="1"/>
  <c r="R1658" i="1"/>
  <c r="Q1658" i="1"/>
  <c r="O1658" i="1"/>
  <c r="N1658" i="1"/>
  <c r="M1658" i="1"/>
  <c r="L1658" i="1"/>
  <c r="K1658" i="1"/>
  <c r="Y1656" i="1"/>
  <c r="X1656" i="1"/>
  <c r="W1656" i="1"/>
  <c r="V1656" i="1"/>
  <c r="U1656" i="1"/>
  <c r="T1656" i="1"/>
  <c r="S1656" i="1"/>
  <c r="R1656" i="1"/>
  <c r="Q1656" i="1"/>
  <c r="O1656" i="1"/>
  <c r="N1656" i="1"/>
  <c r="M1656" i="1"/>
  <c r="L1656" i="1"/>
  <c r="K1656" i="1"/>
  <c r="Y1655" i="1"/>
  <c r="X1655" i="1"/>
  <c r="W1655" i="1"/>
  <c r="V1655" i="1"/>
  <c r="U1655" i="1"/>
  <c r="T1655" i="1"/>
  <c r="S1655" i="1"/>
  <c r="R1655" i="1"/>
  <c r="Q1655" i="1"/>
  <c r="O1655" i="1"/>
  <c r="N1655" i="1"/>
  <c r="M1655" i="1"/>
  <c r="L1655" i="1"/>
  <c r="K1655" i="1"/>
  <c r="Y1654" i="1"/>
  <c r="X1654" i="1"/>
  <c r="W1654" i="1"/>
  <c r="V1654" i="1"/>
  <c r="U1654" i="1"/>
  <c r="T1654" i="1"/>
  <c r="S1654" i="1"/>
  <c r="R1654" i="1"/>
  <c r="Q1654" i="1"/>
  <c r="O1654" i="1"/>
  <c r="N1654" i="1"/>
  <c r="M1654" i="1"/>
  <c r="L1654" i="1"/>
  <c r="K1654" i="1"/>
  <c r="Y1653" i="1"/>
  <c r="X1653" i="1"/>
  <c r="W1653" i="1"/>
  <c r="V1653" i="1"/>
  <c r="U1653" i="1"/>
  <c r="T1653" i="1"/>
  <c r="S1653" i="1"/>
  <c r="R1653" i="1"/>
  <c r="Q1653" i="1"/>
  <c r="O1653" i="1"/>
  <c r="N1653" i="1"/>
  <c r="M1653" i="1"/>
  <c r="L1653" i="1"/>
  <c r="K1653" i="1"/>
  <c r="Y1652" i="1"/>
  <c r="X1652" i="1"/>
  <c r="W1652" i="1"/>
  <c r="V1652" i="1"/>
  <c r="U1652" i="1"/>
  <c r="T1652" i="1"/>
  <c r="S1652" i="1"/>
  <c r="R1652" i="1"/>
  <c r="Q1652" i="1"/>
  <c r="O1652" i="1"/>
  <c r="N1652" i="1"/>
  <c r="M1652" i="1"/>
  <c r="L1652" i="1"/>
  <c r="K1652" i="1"/>
  <c r="Y1650" i="1"/>
  <c r="X1650" i="1"/>
  <c r="W1650" i="1"/>
  <c r="V1650" i="1"/>
  <c r="U1650" i="1"/>
  <c r="T1650" i="1"/>
  <c r="S1650" i="1"/>
  <c r="R1650" i="1"/>
  <c r="Q1650" i="1"/>
  <c r="O1650" i="1"/>
  <c r="N1650" i="1"/>
  <c r="M1650" i="1"/>
  <c r="L1650" i="1"/>
  <c r="K1650" i="1"/>
  <c r="Y1638" i="1"/>
  <c r="X1638" i="1"/>
  <c r="W1638" i="1"/>
  <c r="V1638" i="1"/>
  <c r="U1638" i="1"/>
  <c r="T1638" i="1"/>
  <c r="S1638" i="1"/>
  <c r="R1638" i="1"/>
  <c r="Q1638" i="1"/>
  <c r="O1638" i="1"/>
  <c r="N1638" i="1"/>
  <c r="M1638" i="1"/>
  <c r="L1638" i="1"/>
  <c r="K1638" i="1"/>
  <c r="Y1637" i="1"/>
  <c r="X1637" i="1"/>
  <c r="W1637" i="1"/>
  <c r="V1637" i="1"/>
  <c r="U1637" i="1"/>
  <c r="T1637" i="1"/>
  <c r="S1637" i="1"/>
  <c r="R1637" i="1"/>
  <c r="Q1637" i="1"/>
  <c r="O1637" i="1"/>
  <c r="N1637" i="1"/>
  <c r="M1637" i="1"/>
  <c r="L1637" i="1"/>
  <c r="K1637" i="1"/>
  <c r="Y1630" i="1"/>
  <c r="Y1629" i="1" s="1"/>
  <c r="X1630" i="1"/>
  <c r="X1629" i="1" s="1"/>
  <c r="W1630" i="1"/>
  <c r="W1629" i="1" s="1"/>
  <c r="V1630" i="1"/>
  <c r="V1629" i="1" s="1"/>
  <c r="U1630" i="1"/>
  <c r="U1629" i="1" s="1"/>
  <c r="T1630" i="1"/>
  <c r="T1629" i="1" s="1"/>
  <c r="S1630" i="1"/>
  <c r="S1629" i="1" s="1"/>
  <c r="R1630" i="1"/>
  <c r="R1629" i="1" s="1"/>
  <c r="Q1630" i="1"/>
  <c r="O1630" i="1"/>
  <c r="O1629" i="1" s="1"/>
  <c r="N1630" i="1"/>
  <c r="N1629" i="1" s="1"/>
  <c r="M1630" i="1"/>
  <c r="M1629" i="1" s="1"/>
  <c r="L1630" i="1"/>
  <c r="L1629" i="1" s="1"/>
  <c r="K1630" i="1"/>
  <c r="Y1626" i="1"/>
  <c r="X1626" i="1"/>
  <c r="W1626" i="1"/>
  <c r="V1626" i="1"/>
  <c r="U1626" i="1"/>
  <c r="T1626" i="1"/>
  <c r="S1626" i="1"/>
  <c r="R1626" i="1"/>
  <c r="Q1626" i="1"/>
  <c r="O1626" i="1"/>
  <c r="N1626" i="1"/>
  <c r="M1626" i="1"/>
  <c r="L1626" i="1"/>
  <c r="K1626" i="1"/>
  <c r="Y1622" i="1"/>
  <c r="X1622" i="1"/>
  <c r="W1622" i="1"/>
  <c r="V1622" i="1"/>
  <c r="U1622" i="1"/>
  <c r="T1622" i="1"/>
  <c r="S1622" i="1"/>
  <c r="R1622" i="1"/>
  <c r="Q1622" i="1"/>
  <c r="O1622" i="1"/>
  <c r="N1622" i="1"/>
  <c r="M1622" i="1"/>
  <c r="L1622" i="1"/>
  <c r="K1622" i="1"/>
  <c r="Y1613" i="1"/>
  <c r="X1613" i="1"/>
  <c r="W1613" i="1"/>
  <c r="V1613" i="1"/>
  <c r="U1613" i="1"/>
  <c r="T1613" i="1"/>
  <c r="S1613" i="1"/>
  <c r="R1613" i="1"/>
  <c r="Q1613" i="1"/>
  <c r="O1613" i="1"/>
  <c r="N1613" i="1"/>
  <c r="M1613" i="1"/>
  <c r="L1613" i="1"/>
  <c r="K1613" i="1"/>
  <c r="Y1610" i="1"/>
  <c r="X1610" i="1"/>
  <c r="W1610" i="1"/>
  <c r="V1610" i="1"/>
  <c r="U1610" i="1"/>
  <c r="T1610" i="1"/>
  <c r="S1610" i="1"/>
  <c r="R1610" i="1"/>
  <c r="Q1610" i="1"/>
  <c r="O1610" i="1"/>
  <c r="N1610" i="1"/>
  <c r="M1610" i="1"/>
  <c r="L1610" i="1"/>
  <c r="K1610" i="1"/>
  <c r="Y1608" i="1"/>
  <c r="X1608" i="1"/>
  <c r="W1608" i="1"/>
  <c r="V1608" i="1"/>
  <c r="U1608" i="1"/>
  <c r="T1608" i="1"/>
  <c r="S1608" i="1"/>
  <c r="R1608" i="1"/>
  <c r="Q1608" i="1"/>
  <c r="O1608" i="1"/>
  <c r="N1608" i="1"/>
  <c r="M1608" i="1"/>
  <c r="L1608" i="1"/>
  <c r="K1608" i="1"/>
  <c r="Y1601" i="1"/>
  <c r="X1601" i="1"/>
  <c r="W1601" i="1"/>
  <c r="V1601" i="1"/>
  <c r="U1601" i="1"/>
  <c r="T1601" i="1"/>
  <c r="S1601" i="1"/>
  <c r="R1601" i="1"/>
  <c r="Q1601" i="1"/>
  <c r="O1601" i="1"/>
  <c r="N1601" i="1"/>
  <c r="M1601" i="1"/>
  <c r="L1601" i="1"/>
  <c r="K1601" i="1"/>
  <c r="Y1597" i="1"/>
  <c r="X1597" i="1"/>
  <c r="W1597" i="1"/>
  <c r="V1597" i="1"/>
  <c r="U1597" i="1"/>
  <c r="T1597" i="1"/>
  <c r="S1597" i="1"/>
  <c r="R1597" i="1"/>
  <c r="Q1597" i="1"/>
  <c r="O1597" i="1"/>
  <c r="N1597" i="1"/>
  <c r="M1597" i="1"/>
  <c r="L1597" i="1"/>
  <c r="K1597" i="1"/>
  <c r="Y1591" i="1"/>
  <c r="Y1589" i="1" s="1"/>
  <c r="X1591" i="1"/>
  <c r="X1589" i="1" s="1"/>
  <c r="W1591" i="1"/>
  <c r="W1589" i="1" s="1"/>
  <c r="V1591" i="1"/>
  <c r="V1589" i="1" s="1"/>
  <c r="U1591" i="1"/>
  <c r="U1589" i="1" s="1"/>
  <c r="T1591" i="1"/>
  <c r="T1589" i="1" s="1"/>
  <c r="S1591" i="1"/>
  <c r="S1589" i="1" s="1"/>
  <c r="R1591" i="1"/>
  <c r="R1589" i="1" s="1"/>
  <c r="Q1591" i="1"/>
  <c r="O1591" i="1"/>
  <c r="O1589" i="1" s="1"/>
  <c r="N1591" i="1"/>
  <c r="N1589" i="1" s="1"/>
  <c r="M1591" i="1"/>
  <c r="M1589" i="1" s="1"/>
  <c r="L1591" i="1"/>
  <c r="L1589" i="1" s="1"/>
  <c r="K1591" i="1"/>
  <c r="Y1569" i="1"/>
  <c r="Y1568" i="1" s="1"/>
  <c r="X1569" i="1"/>
  <c r="X1568" i="1" s="1"/>
  <c r="W1569" i="1"/>
  <c r="W1568" i="1" s="1"/>
  <c r="V1569" i="1"/>
  <c r="V1568" i="1" s="1"/>
  <c r="U1569" i="1"/>
  <c r="U1568" i="1" s="1"/>
  <c r="T1569" i="1"/>
  <c r="T1568" i="1" s="1"/>
  <c r="S1569" i="1"/>
  <c r="S1568" i="1" s="1"/>
  <c r="R1569" i="1"/>
  <c r="R1568" i="1" s="1"/>
  <c r="Q1569" i="1"/>
  <c r="O1569" i="1"/>
  <c r="O1568" i="1" s="1"/>
  <c r="N1569" i="1"/>
  <c r="N1568" i="1" s="1"/>
  <c r="M1569" i="1"/>
  <c r="M1568" i="1" s="1"/>
  <c r="L1569" i="1"/>
  <c r="L1568" i="1" s="1"/>
  <c r="K1569" i="1"/>
  <c r="Y1565" i="1"/>
  <c r="Y1564" i="1" s="1"/>
  <c r="X1565" i="1"/>
  <c r="X1564" i="1" s="1"/>
  <c r="W1565" i="1"/>
  <c r="W1564" i="1" s="1"/>
  <c r="V1565" i="1"/>
  <c r="V1564" i="1" s="1"/>
  <c r="U1565" i="1"/>
  <c r="U1564" i="1" s="1"/>
  <c r="T1565" i="1"/>
  <c r="T1564" i="1" s="1"/>
  <c r="S1565" i="1"/>
  <c r="S1564" i="1" s="1"/>
  <c r="R1565" i="1"/>
  <c r="R1564" i="1" s="1"/>
  <c r="Q1565" i="1"/>
  <c r="O1565" i="1"/>
  <c r="O1564" i="1" s="1"/>
  <c r="N1565" i="1"/>
  <c r="N1564" i="1" s="1"/>
  <c r="M1565" i="1"/>
  <c r="M1564" i="1" s="1"/>
  <c r="L1565" i="1"/>
  <c r="L1564" i="1" s="1"/>
  <c r="K1565" i="1"/>
  <c r="Y1560" i="1"/>
  <c r="X1560" i="1"/>
  <c r="W1560" i="1"/>
  <c r="V1560" i="1"/>
  <c r="U1560" i="1"/>
  <c r="T1560" i="1"/>
  <c r="S1560" i="1"/>
  <c r="R1560" i="1"/>
  <c r="Q1560" i="1"/>
  <c r="O1560" i="1"/>
  <c r="N1560" i="1"/>
  <c r="M1560" i="1"/>
  <c r="L1560" i="1"/>
  <c r="K1560" i="1"/>
  <c r="Y1549" i="1"/>
  <c r="X1549" i="1"/>
  <c r="W1549" i="1"/>
  <c r="V1549" i="1"/>
  <c r="U1549" i="1"/>
  <c r="T1549" i="1"/>
  <c r="S1549" i="1"/>
  <c r="R1549" i="1"/>
  <c r="Q1549" i="1"/>
  <c r="O1549" i="1"/>
  <c r="N1549" i="1"/>
  <c r="M1549" i="1"/>
  <c r="L1549" i="1"/>
  <c r="K1549" i="1"/>
  <c r="Y1544" i="1"/>
  <c r="Y1542" i="1" s="1"/>
  <c r="X1544" i="1"/>
  <c r="X1542" i="1" s="1"/>
  <c r="W1544" i="1"/>
  <c r="W1542" i="1" s="1"/>
  <c r="V1544" i="1"/>
  <c r="V1542" i="1" s="1"/>
  <c r="U1544" i="1"/>
  <c r="U1542" i="1" s="1"/>
  <c r="T1544" i="1"/>
  <c r="T1542" i="1" s="1"/>
  <c r="S1544" i="1"/>
  <c r="S1542" i="1" s="1"/>
  <c r="R1544" i="1"/>
  <c r="R1542" i="1" s="1"/>
  <c r="Q1544" i="1"/>
  <c r="O1544" i="1"/>
  <c r="O1542" i="1" s="1"/>
  <c r="N1544" i="1"/>
  <c r="N1542" i="1" s="1"/>
  <c r="M1544" i="1"/>
  <c r="M1542" i="1" s="1"/>
  <c r="L1544" i="1"/>
  <c r="L1542" i="1" s="1"/>
  <c r="K1544" i="1"/>
  <c r="Y1523" i="1"/>
  <c r="Y1522" i="1" s="1"/>
  <c r="X1523" i="1"/>
  <c r="X1522" i="1" s="1"/>
  <c r="W1523" i="1"/>
  <c r="W1522" i="1" s="1"/>
  <c r="V1523" i="1"/>
  <c r="V1522" i="1" s="1"/>
  <c r="U1523" i="1"/>
  <c r="U1522" i="1" s="1"/>
  <c r="T1523" i="1"/>
  <c r="T1522" i="1" s="1"/>
  <c r="S1523" i="1"/>
  <c r="S1522" i="1" s="1"/>
  <c r="R1523" i="1"/>
  <c r="R1522" i="1" s="1"/>
  <c r="Q1523" i="1"/>
  <c r="O1523" i="1"/>
  <c r="O1522" i="1" s="1"/>
  <c r="N1523" i="1"/>
  <c r="N1522" i="1" s="1"/>
  <c r="M1523" i="1"/>
  <c r="M1522" i="1" s="1"/>
  <c r="L1523" i="1"/>
  <c r="L1522" i="1" s="1"/>
  <c r="K1523" i="1"/>
  <c r="Y1518" i="1"/>
  <c r="X1518" i="1"/>
  <c r="W1518" i="1"/>
  <c r="V1518" i="1"/>
  <c r="U1518" i="1"/>
  <c r="T1518" i="1"/>
  <c r="S1518" i="1"/>
  <c r="R1518" i="1"/>
  <c r="Q1518" i="1"/>
  <c r="O1518" i="1"/>
  <c r="N1518" i="1"/>
  <c r="M1518" i="1"/>
  <c r="L1518" i="1"/>
  <c r="K1518" i="1"/>
  <c r="Y1507" i="1"/>
  <c r="X1507" i="1"/>
  <c r="W1507" i="1"/>
  <c r="V1507" i="1"/>
  <c r="U1507" i="1"/>
  <c r="T1507" i="1"/>
  <c r="S1507" i="1"/>
  <c r="R1507" i="1"/>
  <c r="Q1507" i="1"/>
  <c r="O1507" i="1"/>
  <c r="N1507" i="1"/>
  <c r="M1507" i="1"/>
  <c r="L1507" i="1"/>
  <c r="K1507" i="1"/>
  <c r="Y1501" i="1"/>
  <c r="Y1499" i="1" s="1"/>
  <c r="X1501" i="1"/>
  <c r="X1499" i="1" s="1"/>
  <c r="W1501" i="1"/>
  <c r="W1499" i="1" s="1"/>
  <c r="V1501" i="1"/>
  <c r="V1499" i="1" s="1"/>
  <c r="U1501" i="1"/>
  <c r="U1499" i="1" s="1"/>
  <c r="T1501" i="1"/>
  <c r="T1499" i="1" s="1"/>
  <c r="S1501" i="1"/>
  <c r="S1499" i="1" s="1"/>
  <c r="R1501" i="1"/>
  <c r="R1499" i="1" s="1"/>
  <c r="Q1501" i="1"/>
  <c r="O1501" i="1"/>
  <c r="O1499" i="1" s="1"/>
  <c r="N1501" i="1"/>
  <c r="N1499" i="1" s="1"/>
  <c r="M1501" i="1"/>
  <c r="M1499" i="1" s="1"/>
  <c r="L1501" i="1"/>
  <c r="L1499" i="1" s="1"/>
  <c r="K1501" i="1"/>
  <c r="Y1480" i="1"/>
  <c r="Y1479" i="1" s="1"/>
  <c r="X1480" i="1"/>
  <c r="X1479" i="1" s="1"/>
  <c r="W1480" i="1"/>
  <c r="W1479" i="1" s="1"/>
  <c r="V1480" i="1"/>
  <c r="V1479" i="1" s="1"/>
  <c r="U1480" i="1"/>
  <c r="U1479" i="1" s="1"/>
  <c r="T1480" i="1"/>
  <c r="T1479" i="1" s="1"/>
  <c r="S1480" i="1"/>
  <c r="S1479" i="1" s="1"/>
  <c r="R1480" i="1"/>
  <c r="R1479" i="1" s="1"/>
  <c r="Q1480" i="1"/>
  <c r="O1480" i="1"/>
  <c r="O1479" i="1" s="1"/>
  <c r="N1480" i="1"/>
  <c r="N1479" i="1" s="1"/>
  <c r="M1480" i="1"/>
  <c r="M1479" i="1" s="1"/>
  <c r="L1480" i="1"/>
  <c r="L1479" i="1" s="1"/>
  <c r="K1480" i="1"/>
  <c r="Y1477" i="1"/>
  <c r="Y1476" i="1" s="1"/>
  <c r="X1477" i="1"/>
  <c r="X1476" i="1" s="1"/>
  <c r="W1477" i="1"/>
  <c r="W1476" i="1" s="1"/>
  <c r="V1477" i="1"/>
  <c r="V1476" i="1" s="1"/>
  <c r="U1477" i="1"/>
  <c r="U1476" i="1" s="1"/>
  <c r="T1477" i="1"/>
  <c r="T1476" i="1" s="1"/>
  <c r="S1477" i="1"/>
  <c r="S1476" i="1" s="1"/>
  <c r="R1477" i="1"/>
  <c r="R1476" i="1" s="1"/>
  <c r="Q1477" i="1"/>
  <c r="O1477" i="1"/>
  <c r="O1476" i="1" s="1"/>
  <c r="N1477" i="1"/>
  <c r="N1476" i="1" s="1"/>
  <c r="M1477" i="1"/>
  <c r="M1476" i="1" s="1"/>
  <c r="L1477" i="1"/>
  <c r="L1476" i="1" s="1"/>
  <c r="K1477" i="1"/>
  <c r="Y1472" i="1"/>
  <c r="Y1463" i="1" s="1"/>
  <c r="X1472" i="1"/>
  <c r="X1463" i="1" s="1"/>
  <c r="W1472" i="1"/>
  <c r="W1463" i="1" s="1"/>
  <c r="V1472" i="1"/>
  <c r="V1463" i="1" s="1"/>
  <c r="U1472" i="1"/>
  <c r="U1463" i="1" s="1"/>
  <c r="T1472" i="1"/>
  <c r="T1463" i="1" s="1"/>
  <c r="S1472" i="1"/>
  <c r="S1463" i="1" s="1"/>
  <c r="R1472" i="1"/>
  <c r="R1463" i="1" s="1"/>
  <c r="Q1472" i="1"/>
  <c r="O1472" i="1"/>
  <c r="O1463" i="1" s="1"/>
  <c r="N1472" i="1"/>
  <c r="N1463" i="1" s="1"/>
  <c r="M1472" i="1"/>
  <c r="M1463" i="1" s="1"/>
  <c r="L1472" i="1"/>
  <c r="L1463" i="1" s="1"/>
  <c r="K1472" i="1"/>
  <c r="Y1461" i="1"/>
  <c r="X1461" i="1"/>
  <c r="W1461" i="1"/>
  <c r="V1461" i="1"/>
  <c r="U1461" i="1"/>
  <c r="T1461" i="1"/>
  <c r="S1461" i="1"/>
  <c r="R1461" i="1"/>
  <c r="Q1461" i="1"/>
  <c r="O1461" i="1"/>
  <c r="N1461" i="1"/>
  <c r="M1461" i="1"/>
  <c r="L1461" i="1"/>
  <c r="K1461" i="1"/>
  <c r="Y1455" i="1"/>
  <c r="Y1453" i="1" s="1"/>
  <c r="X1455" i="1"/>
  <c r="X1453" i="1" s="1"/>
  <c r="W1455" i="1"/>
  <c r="W1453" i="1" s="1"/>
  <c r="V1455" i="1"/>
  <c r="V1453" i="1" s="1"/>
  <c r="U1455" i="1"/>
  <c r="U1453" i="1" s="1"/>
  <c r="T1455" i="1"/>
  <c r="T1453" i="1" s="1"/>
  <c r="S1455" i="1"/>
  <c r="S1453" i="1" s="1"/>
  <c r="R1455" i="1"/>
  <c r="R1453" i="1" s="1"/>
  <c r="Q1455" i="1"/>
  <c r="O1455" i="1"/>
  <c r="O1453" i="1" s="1"/>
  <c r="N1455" i="1"/>
  <c r="N1453" i="1" s="1"/>
  <c r="M1455" i="1"/>
  <c r="M1453" i="1" s="1"/>
  <c r="L1455" i="1"/>
  <c r="L1453" i="1" s="1"/>
  <c r="K1455" i="1"/>
  <c r="Y1438" i="1"/>
  <c r="Y1437" i="1" s="1"/>
  <c r="X1438" i="1"/>
  <c r="X1437" i="1" s="1"/>
  <c r="W1438" i="1"/>
  <c r="W1437" i="1" s="1"/>
  <c r="V1438" i="1"/>
  <c r="V1437" i="1" s="1"/>
  <c r="U1438" i="1"/>
  <c r="U1437" i="1" s="1"/>
  <c r="T1438" i="1"/>
  <c r="T1437" i="1" s="1"/>
  <c r="S1438" i="1"/>
  <c r="S1437" i="1" s="1"/>
  <c r="R1438" i="1"/>
  <c r="R1437" i="1" s="1"/>
  <c r="Q1438" i="1"/>
  <c r="O1438" i="1"/>
  <c r="O1437" i="1" s="1"/>
  <c r="N1438" i="1"/>
  <c r="N1437" i="1" s="1"/>
  <c r="M1438" i="1"/>
  <c r="M1437" i="1" s="1"/>
  <c r="L1438" i="1"/>
  <c r="L1437" i="1" s="1"/>
  <c r="K1438" i="1"/>
  <c r="Y1435" i="1"/>
  <c r="Y1434" i="1" s="1"/>
  <c r="X1435" i="1"/>
  <c r="X1434" i="1" s="1"/>
  <c r="W1435" i="1"/>
  <c r="W1434" i="1" s="1"/>
  <c r="V1435" i="1"/>
  <c r="V1434" i="1" s="1"/>
  <c r="U1435" i="1"/>
  <c r="U1434" i="1" s="1"/>
  <c r="T1435" i="1"/>
  <c r="T1434" i="1" s="1"/>
  <c r="S1435" i="1"/>
  <c r="S1434" i="1" s="1"/>
  <c r="R1435" i="1"/>
  <c r="R1434" i="1" s="1"/>
  <c r="Q1435" i="1"/>
  <c r="O1435" i="1"/>
  <c r="O1434" i="1" s="1"/>
  <c r="N1435" i="1"/>
  <c r="N1434" i="1" s="1"/>
  <c r="M1435" i="1"/>
  <c r="M1434" i="1" s="1"/>
  <c r="L1435" i="1"/>
  <c r="L1434" i="1" s="1"/>
  <c r="K1435" i="1"/>
  <c r="Y1430" i="1"/>
  <c r="Y1422" i="1" s="1"/>
  <c r="X1430" i="1"/>
  <c r="X1422" i="1" s="1"/>
  <c r="W1430" i="1"/>
  <c r="W1422" i="1" s="1"/>
  <c r="V1430" i="1"/>
  <c r="V1422" i="1" s="1"/>
  <c r="U1430" i="1"/>
  <c r="U1422" i="1" s="1"/>
  <c r="T1430" i="1"/>
  <c r="T1422" i="1" s="1"/>
  <c r="S1430" i="1"/>
  <c r="S1422" i="1" s="1"/>
  <c r="R1430" i="1"/>
  <c r="R1422" i="1" s="1"/>
  <c r="Q1430" i="1"/>
  <c r="O1430" i="1"/>
  <c r="O1422" i="1" s="1"/>
  <c r="N1430" i="1"/>
  <c r="N1422" i="1" s="1"/>
  <c r="M1430" i="1"/>
  <c r="M1422" i="1" s="1"/>
  <c r="L1430" i="1"/>
  <c r="L1422" i="1" s="1"/>
  <c r="K1430" i="1"/>
  <c r="Y1420" i="1"/>
  <c r="X1420" i="1"/>
  <c r="W1420" i="1"/>
  <c r="V1420" i="1"/>
  <c r="U1420" i="1"/>
  <c r="T1420" i="1"/>
  <c r="S1420" i="1"/>
  <c r="R1420" i="1"/>
  <c r="Q1420" i="1"/>
  <c r="O1420" i="1"/>
  <c r="N1420" i="1"/>
  <c r="M1420" i="1"/>
  <c r="L1420" i="1"/>
  <c r="K1420" i="1"/>
  <c r="Y1414" i="1"/>
  <c r="Y1412" i="1" s="1"/>
  <c r="X1414" i="1"/>
  <c r="X1412" i="1" s="1"/>
  <c r="W1414" i="1"/>
  <c r="W1412" i="1" s="1"/>
  <c r="V1414" i="1"/>
  <c r="V1412" i="1" s="1"/>
  <c r="U1414" i="1"/>
  <c r="U1412" i="1" s="1"/>
  <c r="T1414" i="1"/>
  <c r="T1412" i="1" s="1"/>
  <c r="S1414" i="1"/>
  <c r="S1412" i="1" s="1"/>
  <c r="R1414" i="1"/>
  <c r="R1412" i="1" s="1"/>
  <c r="Q1414" i="1"/>
  <c r="O1414" i="1"/>
  <c r="O1412" i="1" s="1"/>
  <c r="N1414" i="1"/>
  <c r="N1412" i="1" s="1"/>
  <c r="M1414" i="1"/>
  <c r="M1412" i="1" s="1"/>
  <c r="L1414" i="1"/>
  <c r="L1412" i="1" s="1"/>
  <c r="K1414" i="1"/>
  <c r="Y1397" i="1"/>
  <c r="Y1396" i="1" s="1"/>
  <c r="X1397" i="1"/>
  <c r="X1396" i="1" s="1"/>
  <c r="W1397" i="1"/>
  <c r="W1396" i="1" s="1"/>
  <c r="V1397" i="1"/>
  <c r="V1396" i="1" s="1"/>
  <c r="U1397" i="1"/>
  <c r="U1396" i="1" s="1"/>
  <c r="T1397" i="1"/>
  <c r="T1396" i="1" s="1"/>
  <c r="S1397" i="1"/>
  <c r="S1396" i="1" s="1"/>
  <c r="R1397" i="1"/>
  <c r="R1396" i="1" s="1"/>
  <c r="Q1397" i="1"/>
  <c r="O1397" i="1"/>
  <c r="O1396" i="1" s="1"/>
  <c r="N1397" i="1"/>
  <c r="N1396" i="1" s="1"/>
  <c r="M1397" i="1"/>
  <c r="M1396" i="1" s="1"/>
  <c r="L1397" i="1"/>
  <c r="L1396" i="1" s="1"/>
  <c r="K1397" i="1"/>
  <c r="Y1394" i="1"/>
  <c r="Y1393" i="1" s="1"/>
  <c r="X1394" i="1"/>
  <c r="X1393" i="1" s="1"/>
  <c r="W1394" i="1"/>
  <c r="W1393" i="1" s="1"/>
  <c r="V1394" i="1"/>
  <c r="V1393" i="1" s="1"/>
  <c r="U1394" i="1"/>
  <c r="U1393" i="1" s="1"/>
  <c r="T1394" i="1"/>
  <c r="T1393" i="1" s="1"/>
  <c r="S1394" i="1"/>
  <c r="S1393" i="1" s="1"/>
  <c r="R1394" i="1"/>
  <c r="R1393" i="1" s="1"/>
  <c r="Q1394" i="1"/>
  <c r="O1394" i="1"/>
  <c r="O1393" i="1" s="1"/>
  <c r="N1394" i="1"/>
  <c r="N1393" i="1" s="1"/>
  <c r="M1394" i="1"/>
  <c r="M1393" i="1" s="1"/>
  <c r="L1394" i="1"/>
  <c r="L1393" i="1" s="1"/>
  <c r="K1394" i="1"/>
  <c r="Y1389" i="1"/>
  <c r="Y1381" i="1" s="1"/>
  <c r="X1389" i="1"/>
  <c r="X1381" i="1" s="1"/>
  <c r="W1389" i="1"/>
  <c r="W1381" i="1" s="1"/>
  <c r="V1389" i="1"/>
  <c r="V1381" i="1" s="1"/>
  <c r="U1389" i="1"/>
  <c r="U1381" i="1" s="1"/>
  <c r="T1389" i="1"/>
  <c r="T1381" i="1" s="1"/>
  <c r="S1389" i="1"/>
  <c r="S1381" i="1" s="1"/>
  <c r="R1389" i="1"/>
  <c r="R1381" i="1" s="1"/>
  <c r="Q1389" i="1"/>
  <c r="O1389" i="1"/>
  <c r="O1381" i="1" s="1"/>
  <c r="N1389" i="1"/>
  <c r="N1381" i="1" s="1"/>
  <c r="M1389" i="1"/>
  <c r="M1381" i="1" s="1"/>
  <c r="L1389" i="1"/>
  <c r="L1381" i="1" s="1"/>
  <c r="K1389" i="1"/>
  <c r="Y1379" i="1"/>
  <c r="X1379" i="1"/>
  <c r="W1379" i="1"/>
  <c r="V1379" i="1"/>
  <c r="U1379" i="1"/>
  <c r="T1379" i="1"/>
  <c r="S1379" i="1"/>
  <c r="R1379" i="1"/>
  <c r="Q1379" i="1"/>
  <c r="O1379" i="1"/>
  <c r="N1379" i="1"/>
  <c r="M1379" i="1"/>
  <c r="L1379" i="1"/>
  <c r="K1379" i="1"/>
  <c r="Y1373" i="1"/>
  <c r="Y1371" i="1" s="1"/>
  <c r="X1373" i="1"/>
  <c r="X1371" i="1" s="1"/>
  <c r="W1373" i="1"/>
  <c r="W1371" i="1" s="1"/>
  <c r="V1373" i="1"/>
  <c r="V1371" i="1" s="1"/>
  <c r="U1373" i="1"/>
  <c r="U1371" i="1" s="1"/>
  <c r="T1373" i="1"/>
  <c r="T1371" i="1" s="1"/>
  <c r="S1373" i="1"/>
  <c r="S1371" i="1" s="1"/>
  <c r="R1373" i="1"/>
  <c r="R1371" i="1" s="1"/>
  <c r="Q1373" i="1"/>
  <c r="O1373" i="1"/>
  <c r="O1371" i="1" s="1"/>
  <c r="N1373" i="1"/>
  <c r="N1371" i="1" s="1"/>
  <c r="M1373" i="1"/>
  <c r="M1371" i="1" s="1"/>
  <c r="L1373" i="1"/>
  <c r="L1371" i="1" s="1"/>
  <c r="K1373" i="1"/>
  <c r="Y1356" i="1"/>
  <c r="Y1355" i="1" s="1"/>
  <c r="X1356" i="1"/>
  <c r="X1355" i="1" s="1"/>
  <c r="W1356" i="1"/>
  <c r="W1355" i="1" s="1"/>
  <c r="V1356" i="1"/>
  <c r="V1355" i="1" s="1"/>
  <c r="U1356" i="1"/>
  <c r="U1355" i="1" s="1"/>
  <c r="T1356" i="1"/>
  <c r="T1355" i="1" s="1"/>
  <c r="S1356" i="1"/>
  <c r="S1355" i="1" s="1"/>
  <c r="R1356" i="1"/>
  <c r="R1355" i="1" s="1"/>
  <c r="Q1356" i="1"/>
  <c r="O1356" i="1"/>
  <c r="O1355" i="1" s="1"/>
  <c r="N1356" i="1"/>
  <c r="N1355" i="1" s="1"/>
  <c r="M1356" i="1"/>
  <c r="M1355" i="1" s="1"/>
  <c r="L1356" i="1"/>
  <c r="L1355" i="1" s="1"/>
  <c r="K1356" i="1"/>
  <c r="Y1353" i="1"/>
  <c r="Y1352" i="1" s="1"/>
  <c r="X1353" i="1"/>
  <c r="X1352" i="1" s="1"/>
  <c r="W1353" i="1"/>
  <c r="W1352" i="1" s="1"/>
  <c r="V1353" i="1"/>
  <c r="V1352" i="1" s="1"/>
  <c r="U1353" i="1"/>
  <c r="U1352" i="1" s="1"/>
  <c r="T1353" i="1"/>
  <c r="T1352" i="1" s="1"/>
  <c r="S1353" i="1"/>
  <c r="S1352" i="1" s="1"/>
  <c r="R1353" i="1"/>
  <c r="R1352" i="1" s="1"/>
  <c r="Q1353" i="1"/>
  <c r="O1353" i="1"/>
  <c r="O1352" i="1" s="1"/>
  <c r="N1353" i="1"/>
  <c r="N1352" i="1" s="1"/>
  <c r="M1353" i="1"/>
  <c r="M1352" i="1" s="1"/>
  <c r="L1353" i="1"/>
  <c r="L1352" i="1" s="1"/>
  <c r="K1353" i="1"/>
  <c r="Y1348" i="1"/>
  <c r="Y1339" i="1" s="1"/>
  <c r="X1348" i="1"/>
  <c r="X1339" i="1" s="1"/>
  <c r="W1348" i="1"/>
  <c r="W1339" i="1" s="1"/>
  <c r="V1348" i="1"/>
  <c r="V1339" i="1" s="1"/>
  <c r="U1348" i="1"/>
  <c r="U1339" i="1" s="1"/>
  <c r="T1348" i="1"/>
  <c r="T1339" i="1" s="1"/>
  <c r="S1348" i="1"/>
  <c r="S1339" i="1" s="1"/>
  <c r="R1348" i="1"/>
  <c r="R1339" i="1" s="1"/>
  <c r="Q1348" i="1"/>
  <c r="O1348" i="1"/>
  <c r="O1339" i="1" s="1"/>
  <c r="N1348" i="1"/>
  <c r="N1339" i="1" s="1"/>
  <c r="M1348" i="1"/>
  <c r="M1339" i="1" s="1"/>
  <c r="L1348" i="1"/>
  <c r="L1339" i="1" s="1"/>
  <c r="K1348" i="1"/>
  <c r="Y1337" i="1"/>
  <c r="X1337" i="1"/>
  <c r="W1337" i="1"/>
  <c r="V1337" i="1"/>
  <c r="U1337" i="1"/>
  <c r="T1337" i="1"/>
  <c r="S1337" i="1"/>
  <c r="R1337" i="1"/>
  <c r="Q1337" i="1"/>
  <c r="O1337" i="1"/>
  <c r="N1337" i="1"/>
  <c r="M1337" i="1"/>
  <c r="L1337" i="1"/>
  <c r="K1337" i="1"/>
  <c r="Y1331" i="1"/>
  <c r="Y1329" i="1" s="1"/>
  <c r="X1331" i="1"/>
  <c r="X1329" i="1" s="1"/>
  <c r="W1331" i="1"/>
  <c r="W1329" i="1" s="1"/>
  <c r="V1331" i="1"/>
  <c r="V1329" i="1" s="1"/>
  <c r="U1331" i="1"/>
  <c r="U1329" i="1" s="1"/>
  <c r="T1331" i="1"/>
  <c r="T1329" i="1" s="1"/>
  <c r="S1331" i="1"/>
  <c r="S1329" i="1" s="1"/>
  <c r="R1331" i="1"/>
  <c r="R1329" i="1" s="1"/>
  <c r="Q1331" i="1"/>
  <c r="O1331" i="1"/>
  <c r="O1329" i="1" s="1"/>
  <c r="N1331" i="1"/>
  <c r="N1329" i="1" s="1"/>
  <c r="M1331" i="1"/>
  <c r="M1329" i="1" s="1"/>
  <c r="L1331" i="1"/>
  <c r="L1329" i="1" s="1"/>
  <c r="K1331" i="1"/>
  <c r="Y1314" i="1"/>
  <c r="Y1313" i="1" s="1"/>
  <c r="X1314" i="1"/>
  <c r="X1313" i="1" s="1"/>
  <c r="W1314" i="1"/>
  <c r="W1313" i="1" s="1"/>
  <c r="V1314" i="1"/>
  <c r="V1313" i="1" s="1"/>
  <c r="U1314" i="1"/>
  <c r="U1313" i="1" s="1"/>
  <c r="T1314" i="1"/>
  <c r="T1313" i="1" s="1"/>
  <c r="S1314" i="1"/>
  <c r="S1313" i="1" s="1"/>
  <c r="R1314" i="1"/>
  <c r="R1313" i="1" s="1"/>
  <c r="Q1314" i="1"/>
  <c r="O1314" i="1"/>
  <c r="O1313" i="1" s="1"/>
  <c r="N1314" i="1"/>
  <c r="N1313" i="1" s="1"/>
  <c r="M1314" i="1"/>
  <c r="M1313" i="1" s="1"/>
  <c r="L1314" i="1"/>
  <c r="L1313" i="1" s="1"/>
  <c r="K1314" i="1"/>
  <c r="Y1311" i="1"/>
  <c r="Y1310" i="1" s="1"/>
  <c r="X1311" i="1"/>
  <c r="X1310" i="1" s="1"/>
  <c r="W1311" i="1"/>
  <c r="W1310" i="1" s="1"/>
  <c r="V1311" i="1"/>
  <c r="V1310" i="1" s="1"/>
  <c r="U1311" i="1"/>
  <c r="U1310" i="1" s="1"/>
  <c r="T1311" i="1"/>
  <c r="T1310" i="1" s="1"/>
  <c r="S1311" i="1"/>
  <c r="S1310" i="1" s="1"/>
  <c r="R1311" i="1"/>
  <c r="R1310" i="1" s="1"/>
  <c r="Q1311" i="1"/>
  <c r="O1311" i="1"/>
  <c r="O1310" i="1" s="1"/>
  <c r="N1311" i="1"/>
  <c r="N1310" i="1" s="1"/>
  <c r="M1311" i="1"/>
  <c r="M1310" i="1" s="1"/>
  <c r="L1311" i="1"/>
  <c r="L1310" i="1" s="1"/>
  <c r="K1311" i="1"/>
  <c r="Y1306" i="1"/>
  <c r="Y1297" i="1" s="1"/>
  <c r="X1306" i="1"/>
  <c r="X1297" i="1" s="1"/>
  <c r="W1306" i="1"/>
  <c r="W1297" i="1" s="1"/>
  <c r="V1306" i="1"/>
  <c r="V1297" i="1" s="1"/>
  <c r="U1306" i="1"/>
  <c r="U1297" i="1" s="1"/>
  <c r="T1306" i="1"/>
  <c r="T1297" i="1" s="1"/>
  <c r="S1306" i="1"/>
  <c r="S1297" i="1" s="1"/>
  <c r="R1306" i="1"/>
  <c r="R1297" i="1" s="1"/>
  <c r="Q1306" i="1"/>
  <c r="O1306" i="1"/>
  <c r="O1297" i="1" s="1"/>
  <c r="N1306" i="1"/>
  <c r="N1297" i="1" s="1"/>
  <c r="M1306" i="1"/>
  <c r="M1297" i="1" s="1"/>
  <c r="L1306" i="1"/>
  <c r="L1297" i="1" s="1"/>
  <c r="K1306" i="1"/>
  <c r="Y1295" i="1"/>
  <c r="X1295" i="1"/>
  <c r="W1295" i="1"/>
  <c r="V1295" i="1"/>
  <c r="U1295" i="1"/>
  <c r="T1295" i="1"/>
  <c r="S1295" i="1"/>
  <c r="R1295" i="1"/>
  <c r="Q1295" i="1"/>
  <c r="O1295" i="1"/>
  <c r="N1295" i="1"/>
  <c r="M1295" i="1"/>
  <c r="L1295" i="1"/>
  <c r="K1295" i="1"/>
  <c r="Y1289" i="1"/>
  <c r="Y1287" i="1" s="1"/>
  <c r="X1289" i="1"/>
  <c r="X1287" i="1" s="1"/>
  <c r="W1289" i="1"/>
  <c r="W1287" i="1" s="1"/>
  <c r="V1289" i="1"/>
  <c r="V1287" i="1" s="1"/>
  <c r="U1289" i="1"/>
  <c r="U1287" i="1" s="1"/>
  <c r="T1289" i="1"/>
  <c r="T1287" i="1" s="1"/>
  <c r="S1289" i="1"/>
  <c r="S1287" i="1" s="1"/>
  <c r="R1289" i="1"/>
  <c r="R1287" i="1" s="1"/>
  <c r="Q1289" i="1"/>
  <c r="O1289" i="1"/>
  <c r="O1287" i="1" s="1"/>
  <c r="N1289" i="1"/>
  <c r="N1287" i="1" s="1"/>
  <c r="M1289" i="1"/>
  <c r="M1287" i="1" s="1"/>
  <c r="L1289" i="1"/>
  <c r="L1287" i="1" s="1"/>
  <c r="K1289" i="1"/>
  <c r="Y1272" i="1"/>
  <c r="Y1271" i="1" s="1"/>
  <c r="X1272" i="1"/>
  <c r="X1271" i="1" s="1"/>
  <c r="W1272" i="1"/>
  <c r="W1271" i="1" s="1"/>
  <c r="V1272" i="1"/>
  <c r="V1271" i="1" s="1"/>
  <c r="U1272" i="1"/>
  <c r="U1271" i="1" s="1"/>
  <c r="T1272" i="1"/>
  <c r="T1271" i="1" s="1"/>
  <c r="S1272" i="1"/>
  <c r="S1271" i="1" s="1"/>
  <c r="R1272" i="1"/>
  <c r="R1271" i="1" s="1"/>
  <c r="Q1272" i="1"/>
  <c r="O1272" i="1"/>
  <c r="O1271" i="1" s="1"/>
  <c r="N1272" i="1"/>
  <c r="N1271" i="1" s="1"/>
  <c r="M1272" i="1"/>
  <c r="M1271" i="1" s="1"/>
  <c r="L1272" i="1"/>
  <c r="L1271" i="1" s="1"/>
  <c r="K1272" i="1"/>
  <c r="Y1269" i="1"/>
  <c r="Y1268" i="1" s="1"/>
  <c r="X1269" i="1"/>
  <c r="X1268" i="1" s="1"/>
  <c r="W1269" i="1"/>
  <c r="W1268" i="1" s="1"/>
  <c r="V1269" i="1"/>
  <c r="V1268" i="1" s="1"/>
  <c r="U1269" i="1"/>
  <c r="U1268" i="1" s="1"/>
  <c r="T1269" i="1"/>
  <c r="T1268" i="1" s="1"/>
  <c r="S1269" i="1"/>
  <c r="S1268" i="1" s="1"/>
  <c r="R1269" i="1"/>
  <c r="R1268" i="1" s="1"/>
  <c r="Q1269" i="1"/>
  <c r="O1269" i="1"/>
  <c r="O1268" i="1" s="1"/>
  <c r="N1269" i="1"/>
  <c r="N1268" i="1" s="1"/>
  <c r="M1269" i="1"/>
  <c r="M1268" i="1" s="1"/>
  <c r="L1269" i="1"/>
  <c r="L1268" i="1" s="1"/>
  <c r="K1269" i="1"/>
  <c r="Y1264" i="1"/>
  <c r="Y1256" i="1" s="1"/>
  <c r="X1264" i="1"/>
  <c r="X1256" i="1" s="1"/>
  <c r="W1264" i="1"/>
  <c r="W1256" i="1" s="1"/>
  <c r="V1264" i="1"/>
  <c r="V1256" i="1" s="1"/>
  <c r="U1264" i="1"/>
  <c r="U1256" i="1" s="1"/>
  <c r="T1264" i="1"/>
  <c r="T1256" i="1" s="1"/>
  <c r="S1264" i="1"/>
  <c r="S1256" i="1" s="1"/>
  <c r="R1264" i="1"/>
  <c r="R1256" i="1" s="1"/>
  <c r="Q1264" i="1"/>
  <c r="O1264" i="1"/>
  <c r="O1256" i="1" s="1"/>
  <c r="N1264" i="1"/>
  <c r="N1256" i="1" s="1"/>
  <c r="M1264" i="1"/>
  <c r="M1256" i="1" s="1"/>
  <c r="L1264" i="1"/>
  <c r="L1256" i="1" s="1"/>
  <c r="K1264" i="1"/>
  <c r="Y1254" i="1"/>
  <c r="X1254" i="1"/>
  <c r="W1254" i="1"/>
  <c r="V1254" i="1"/>
  <c r="U1254" i="1"/>
  <c r="T1254" i="1"/>
  <c r="S1254" i="1"/>
  <c r="R1254" i="1"/>
  <c r="Q1254" i="1"/>
  <c r="O1254" i="1"/>
  <c r="N1254" i="1"/>
  <c r="M1254" i="1"/>
  <c r="L1254" i="1"/>
  <c r="K1254" i="1"/>
  <c r="Y1248" i="1"/>
  <c r="Y1246" i="1" s="1"/>
  <c r="X1248" i="1"/>
  <c r="X1246" i="1" s="1"/>
  <c r="W1248" i="1"/>
  <c r="W1246" i="1" s="1"/>
  <c r="V1248" i="1"/>
  <c r="V1246" i="1" s="1"/>
  <c r="U1248" i="1"/>
  <c r="U1246" i="1" s="1"/>
  <c r="T1248" i="1"/>
  <c r="T1246" i="1" s="1"/>
  <c r="S1248" i="1"/>
  <c r="S1246" i="1" s="1"/>
  <c r="R1248" i="1"/>
  <c r="R1246" i="1" s="1"/>
  <c r="Q1248" i="1"/>
  <c r="O1248" i="1"/>
  <c r="O1246" i="1" s="1"/>
  <c r="N1248" i="1"/>
  <c r="N1246" i="1" s="1"/>
  <c r="M1248" i="1"/>
  <c r="M1246" i="1" s="1"/>
  <c r="L1248" i="1"/>
  <c r="L1246" i="1" s="1"/>
  <c r="K1248" i="1"/>
  <c r="Y1231" i="1"/>
  <c r="Y1230" i="1" s="1"/>
  <c r="X1231" i="1"/>
  <c r="X1230" i="1" s="1"/>
  <c r="W1231" i="1"/>
  <c r="W1230" i="1" s="1"/>
  <c r="V1231" i="1"/>
  <c r="V1230" i="1" s="1"/>
  <c r="U1231" i="1"/>
  <c r="U1230" i="1" s="1"/>
  <c r="T1231" i="1"/>
  <c r="T1230" i="1" s="1"/>
  <c r="S1231" i="1"/>
  <c r="S1230" i="1" s="1"/>
  <c r="R1231" i="1"/>
  <c r="R1230" i="1" s="1"/>
  <c r="Q1231" i="1"/>
  <c r="O1231" i="1"/>
  <c r="O1230" i="1" s="1"/>
  <c r="N1231" i="1"/>
  <c r="N1230" i="1" s="1"/>
  <c r="M1231" i="1"/>
  <c r="M1230" i="1" s="1"/>
  <c r="L1231" i="1"/>
  <c r="L1230" i="1" s="1"/>
  <c r="K1231" i="1"/>
  <c r="Y1228" i="1"/>
  <c r="Y1227" i="1" s="1"/>
  <c r="X1228" i="1"/>
  <c r="X1227" i="1" s="1"/>
  <c r="W1228" i="1"/>
  <c r="W1227" i="1" s="1"/>
  <c r="V1228" i="1"/>
  <c r="V1227" i="1" s="1"/>
  <c r="U1228" i="1"/>
  <c r="U1227" i="1" s="1"/>
  <c r="T1228" i="1"/>
  <c r="T1227" i="1" s="1"/>
  <c r="S1228" i="1"/>
  <c r="S1227" i="1" s="1"/>
  <c r="R1228" i="1"/>
  <c r="R1227" i="1" s="1"/>
  <c r="Q1228" i="1"/>
  <c r="O1228" i="1"/>
  <c r="O1227" i="1" s="1"/>
  <c r="N1228" i="1"/>
  <c r="N1227" i="1" s="1"/>
  <c r="M1228" i="1"/>
  <c r="M1227" i="1" s="1"/>
  <c r="L1228" i="1"/>
  <c r="L1227" i="1" s="1"/>
  <c r="K1228" i="1"/>
  <c r="Y1223" i="1"/>
  <c r="Y1215" i="1" s="1"/>
  <c r="X1223" i="1"/>
  <c r="X1215" i="1" s="1"/>
  <c r="W1223" i="1"/>
  <c r="W1215" i="1" s="1"/>
  <c r="V1223" i="1"/>
  <c r="V1215" i="1" s="1"/>
  <c r="U1223" i="1"/>
  <c r="U1215" i="1" s="1"/>
  <c r="T1223" i="1"/>
  <c r="T1215" i="1" s="1"/>
  <c r="S1223" i="1"/>
  <c r="S1215" i="1" s="1"/>
  <c r="R1223" i="1"/>
  <c r="R1215" i="1" s="1"/>
  <c r="Q1223" i="1"/>
  <c r="O1223" i="1"/>
  <c r="O1215" i="1" s="1"/>
  <c r="N1223" i="1"/>
  <c r="N1215" i="1" s="1"/>
  <c r="M1223" i="1"/>
  <c r="M1215" i="1" s="1"/>
  <c r="L1223" i="1"/>
  <c r="L1215" i="1" s="1"/>
  <c r="K1223" i="1"/>
  <c r="Y1213" i="1"/>
  <c r="X1213" i="1"/>
  <c r="W1213" i="1"/>
  <c r="V1213" i="1"/>
  <c r="U1213" i="1"/>
  <c r="T1213" i="1"/>
  <c r="S1213" i="1"/>
  <c r="R1213" i="1"/>
  <c r="Q1213" i="1"/>
  <c r="O1213" i="1"/>
  <c r="N1213" i="1"/>
  <c r="M1213" i="1"/>
  <c r="L1213" i="1"/>
  <c r="K1213" i="1"/>
  <c r="Y1207" i="1"/>
  <c r="Y1205" i="1" s="1"/>
  <c r="X1207" i="1"/>
  <c r="X1205" i="1" s="1"/>
  <c r="W1207" i="1"/>
  <c r="W1205" i="1" s="1"/>
  <c r="V1207" i="1"/>
  <c r="V1205" i="1" s="1"/>
  <c r="U1207" i="1"/>
  <c r="U1205" i="1" s="1"/>
  <c r="T1207" i="1"/>
  <c r="T1205" i="1" s="1"/>
  <c r="S1207" i="1"/>
  <c r="S1205" i="1" s="1"/>
  <c r="R1207" i="1"/>
  <c r="R1205" i="1" s="1"/>
  <c r="Q1207" i="1"/>
  <c r="O1207" i="1"/>
  <c r="O1205" i="1" s="1"/>
  <c r="N1207" i="1"/>
  <c r="N1205" i="1" s="1"/>
  <c r="M1207" i="1"/>
  <c r="M1205" i="1" s="1"/>
  <c r="L1207" i="1"/>
  <c r="L1205" i="1" s="1"/>
  <c r="K1207" i="1"/>
  <c r="Y1190" i="1"/>
  <c r="Y1189" i="1" s="1"/>
  <c r="X1190" i="1"/>
  <c r="X1189" i="1" s="1"/>
  <c r="W1190" i="1"/>
  <c r="W1189" i="1" s="1"/>
  <c r="V1190" i="1"/>
  <c r="V1189" i="1" s="1"/>
  <c r="U1190" i="1"/>
  <c r="U1189" i="1" s="1"/>
  <c r="T1190" i="1"/>
  <c r="T1189" i="1" s="1"/>
  <c r="S1190" i="1"/>
  <c r="S1189" i="1" s="1"/>
  <c r="R1190" i="1"/>
  <c r="R1189" i="1" s="1"/>
  <c r="Q1190" i="1"/>
  <c r="O1190" i="1"/>
  <c r="O1189" i="1" s="1"/>
  <c r="N1190" i="1"/>
  <c r="N1189" i="1" s="1"/>
  <c r="M1190" i="1"/>
  <c r="M1189" i="1" s="1"/>
  <c r="L1190" i="1"/>
  <c r="L1189" i="1" s="1"/>
  <c r="K1190" i="1"/>
  <c r="Y1187" i="1"/>
  <c r="Y1186" i="1" s="1"/>
  <c r="X1187" i="1"/>
  <c r="X1186" i="1" s="1"/>
  <c r="W1187" i="1"/>
  <c r="W1186" i="1" s="1"/>
  <c r="V1187" i="1"/>
  <c r="V1186" i="1" s="1"/>
  <c r="U1187" i="1"/>
  <c r="U1186" i="1" s="1"/>
  <c r="T1187" i="1"/>
  <c r="T1186" i="1" s="1"/>
  <c r="S1187" i="1"/>
  <c r="S1186" i="1" s="1"/>
  <c r="R1187" i="1"/>
  <c r="R1186" i="1" s="1"/>
  <c r="Q1187" i="1"/>
  <c r="O1187" i="1"/>
  <c r="O1186" i="1" s="1"/>
  <c r="N1187" i="1"/>
  <c r="N1186" i="1" s="1"/>
  <c r="M1187" i="1"/>
  <c r="M1186" i="1" s="1"/>
  <c r="L1187" i="1"/>
  <c r="L1186" i="1" s="1"/>
  <c r="K1187" i="1"/>
  <c r="Y1182" i="1"/>
  <c r="Y1173" i="1" s="1"/>
  <c r="X1182" i="1"/>
  <c r="X1173" i="1" s="1"/>
  <c r="W1182" i="1"/>
  <c r="W1173" i="1" s="1"/>
  <c r="V1182" i="1"/>
  <c r="V1173" i="1" s="1"/>
  <c r="U1182" i="1"/>
  <c r="U1173" i="1" s="1"/>
  <c r="T1182" i="1"/>
  <c r="T1173" i="1" s="1"/>
  <c r="S1182" i="1"/>
  <c r="S1173" i="1" s="1"/>
  <c r="R1182" i="1"/>
  <c r="R1173" i="1" s="1"/>
  <c r="Q1182" i="1"/>
  <c r="O1182" i="1"/>
  <c r="O1173" i="1" s="1"/>
  <c r="N1182" i="1"/>
  <c r="N1173" i="1" s="1"/>
  <c r="M1182" i="1"/>
  <c r="M1173" i="1" s="1"/>
  <c r="L1182" i="1"/>
  <c r="L1173" i="1" s="1"/>
  <c r="K1182" i="1"/>
  <c r="Y1171" i="1"/>
  <c r="X1171" i="1"/>
  <c r="W1171" i="1"/>
  <c r="V1171" i="1"/>
  <c r="U1171" i="1"/>
  <c r="T1171" i="1"/>
  <c r="S1171" i="1"/>
  <c r="R1171" i="1"/>
  <c r="Q1171" i="1"/>
  <c r="O1171" i="1"/>
  <c r="N1171" i="1"/>
  <c r="M1171" i="1"/>
  <c r="L1171" i="1"/>
  <c r="K1171" i="1"/>
  <c r="Y1165" i="1"/>
  <c r="Y1163" i="1" s="1"/>
  <c r="X1165" i="1"/>
  <c r="X1163" i="1" s="1"/>
  <c r="W1165" i="1"/>
  <c r="W1163" i="1" s="1"/>
  <c r="V1165" i="1"/>
  <c r="V1163" i="1" s="1"/>
  <c r="U1165" i="1"/>
  <c r="U1163" i="1" s="1"/>
  <c r="T1165" i="1"/>
  <c r="T1163" i="1" s="1"/>
  <c r="S1165" i="1"/>
  <c r="S1163" i="1" s="1"/>
  <c r="R1165" i="1"/>
  <c r="R1163" i="1" s="1"/>
  <c r="Q1165" i="1"/>
  <c r="O1165" i="1"/>
  <c r="O1163" i="1" s="1"/>
  <c r="N1165" i="1"/>
  <c r="N1163" i="1" s="1"/>
  <c r="M1165" i="1"/>
  <c r="M1163" i="1" s="1"/>
  <c r="L1165" i="1"/>
  <c r="L1163" i="1" s="1"/>
  <c r="K1165" i="1"/>
  <c r="Y1148" i="1"/>
  <c r="Y1147" i="1" s="1"/>
  <c r="X1148" i="1"/>
  <c r="X1147" i="1" s="1"/>
  <c r="W1148" i="1"/>
  <c r="W1147" i="1" s="1"/>
  <c r="V1148" i="1"/>
  <c r="V1147" i="1" s="1"/>
  <c r="U1148" i="1"/>
  <c r="U1147" i="1" s="1"/>
  <c r="T1148" i="1"/>
  <c r="T1147" i="1" s="1"/>
  <c r="S1148" i="1"/>
  <c r="S1147" i="1" s="1"/>
  <c r="R1148" i="1"/>
  <c r="R1147" i="1" s="1"/>
  <c r="Q1148" i="1"/>
  <c r="O1148" i="1"/>
  <c r="O1147" i="1" s="1"/>
  <c r="N1148" i="1"/>
  <c r="N1147" i="1" s="1"/>
  <c r="M1148" i="1"/>
  <c r="M1147" i="1" s="1"/>
  <c r="L1148" i="1"/>
  <c r="L1147" i="1" s="1"/>
  <c r="K1148" i="1"/>
  <c r="Y1145" i="1"/>
  <c r="Y1144" i="1" s="1"/>
  <c r="X1145" i="1"/>
  <c r="X1144" i="1" s="1"/>
  <c r="W1145" i="1"/>
  <c r="W1144" i="1" s="1"/>
  <c r="V1145" i="1"/>
  <c r="V1144" i="1" s="1"/>
  <c r="U1145" i="1"/>
  <c r="U1144" i="1" s="1"/>
  <c r="T1145" i="1"/>
  <c r="T1144" i="1" s="1"/>
  <c r="S1145" i="1"/>
  <c r="S1144" i="1" s="1"/>
  <c r="R1145" i="1"/>
  <c r="R1144" i="1" s="1"/>
  <c r="Q1145" i="1"/>
  <c r="O1145" i="1"/>
  <c r="O1144" i="1" s="1"/>
  <c r="N1145" i="1"/>
  <c r="N1144" i="1" s="1"/>
  <c r="M1145" i="1"/>
  <c r="M1144" i="1" s="1"/>
  <c r="L1145" i="1"/>
  <c r="L1144" i="1" s="1"/>
  <c r="K1145" i="1"/>
  <c r="Y1140" i="1"/>
  <c r="Y1132" i="1" s="1"/>
  <c r="X1140" i="1"/>
  <c r="X1132" i="1" s="1"/>
  <c r="W1140" i="1"/>
  <c r="W1132" i="1" s="1"/>
  <c r="V1140" i="1"/>
  <c r="V1132" i="1" s="1"/>
  <c r="U1140" i="1"/>
  <c r="U1132" i="1" s="1"/>
  <c r="T1140" i="1"/>
  <c r="T1132" i="1" s="1"/>
  <c r="S1140" i="1"/>
  <c r="S1132" i="1" s="1"/>
  <c r="R1140" i="1"/>
  <c r="R1132" i="1" s="1"/>
  <c r="Q1140" i="1"/>
  <c r="O1140" i="1"/>
  <c r="O1132" i="1" s="1"/>
  <c r="N1140" i="1"/>
  <c r="N1132" i="1" s="1"/>
  <c r="M1140" i="1"/>
  <c r="M1132" i="1" s="1"/>
  <c r="L1140" i="1"/>
  <c r="L1132" i="1" s="1"/>
  <c r="K1140" i="1"/>
  <c r="Y1130" i="1"/>
  <c r="X1130" i="1"/>
  <c r="W1130" i="1"/>
  <c r="V1130" i="1"/>
  <c r="U1130" i="1"/>
  <c r="T1130" i="1"/>
  <c r="S1130" i="1"/>
  <c r="R1130" i="1"/>
  <c r="Q1130" i="1"/>
  <c r="O1130" i="1"/>
  <c r="N1130" i="1"/>
  <c r="M1130" i="1"/>
  <c r="L1130" i="1"/>
  <c r="K1130" i="1"/>
  <c r="Y1124" i="1"/>
  <c r="Y1122" i="1" s="1"/>
  <c r="X1124" i="1"/>
  <c r="X1122" i="1" s="1"/>
  <c r="W1124" i="1"/>
  <c r="W1122" i="1" s="1"/>
  <c r="V1124" i="1"/>
  <c r="V1122" i="1" s="1"/>
  <c r="U1124" i="1"/>
  <c r="U1122" i="1" s="1"/>
  <c r="T1124" i="1"/>
  <c r="T1122" i="1" s="1"/>
  <c r="S1124" i="1"/>
  <c r="S1122" i="1" s="1"/>
  <c r="R1124" i="1"/>
  <c r="R1122" i="1" s="1"/>
  <c r="Q1124" i="1"/>
  <c r="O1124" i="1"/>
  <c r="O1122" i="1" s="1"/>
  <c r="N1124" i="1"/>
  <c r="N1122" i="1" s="1"/>
  <c r="M1124" i="1"/>
  <c r="M1122" i="1" s="1"/>
  <c r="L1124" i="1"/>
  <c r="L1122" i="1" s="1"/>
  <c r="K1124" i="1"/>
  <c r="Y1107" i="1"/>
  <c r="Y1106" i="1" s="1"/>
  <c r="X1107" i="1"/>
  <c r="X1106" i="1" s="1"/>
  <c r="W1107" i="1"/>
  <c r="W1106" i="1" s="1"/>
  <c r="V1107" i="1"/>
  <c r="V1106" i="1" s="1"/>
  <c r="U1107" i="1"/>
  <c r="U1106" i="1" s="1"/>
  <c r="T1107" i="1"/>
  <c r="T1106" i="1" s="1"/>
  <c r="S1107" i="1"/>
  <c r="S1106" i="1" s="1"/>
  <c r="R1107" i="1"/>
  <c r="R1106" i="1" s="1"/>
  <c r="Q1107" i="1"/>
  <c r="O1107" i="1"/>
  <c r="O1106" i="1" s="1"/>
  <c r="N1107" i="1"/>
  <c r="N1106" i="1" s="1"/>
  <c r="M1107" i="1"/>
  <c r="M1106" i="1" s="1"/>
  <c r="L1107" i="1"/>
  <c r="L1106" i="1" s="1"/>
  <c r="K1107" i="1"/>
  <c r="Y1104" i="1"/>
  <c r="Y1103" i="1" s="1"/>
  <c r="X1104" i="1"/>
  <c r="X1103" i="1" s="1"/>
  <c r="W1104" i="1"/>
  <c r="W1103" i="1" s="1"/>
  <c r="V1104" i="1"/>
  <c r="V1103" i="1" s="1"/>
  <c r="U1104" i="1"/>
  <c r="U1103" i="1" s="1"/>
  <c r="T1104" i="1"/>
  <c r="T1103" i="1" s="1"/>
  <c r="S1104" i="1"/>
  <c r="S1103" i="1" s="1"/>
  <c r="R1104" i="1"/>
  <c r="R1103" i="1" s="1"/>
  <c r="Q1104" i="1"/>
  <c r="O1104" i="1"/>
  <c r="O1103" i="1" s="1"/>
  <c r="N1104" i="1"/>
  <c r="N1103" i="1" s="1"/>
  <c r="M1104" i="1"/>
  <c r="M1103" i="1" s="1"/>
  <c r="L1104" i="1"/>
  <c r="L1103" i="1" s="1"/>
  <c r="K1104" i="1"/>
  <c r="Y1099" i="1"/>
  <c r="Y1090" i="1" s="1"/>
  <c r="X1099" i="1"/>
  <c r="X1090" i="1" s="1"/>
  <c r="W1099" i="1"/>
  <c r="W1090" i="1" s="1"/>
  <c r="V1099" i="1"/>
  <c r="V1090" i="1" s="1"/>
  <c r="U1099" i="1"/>
  <c r="U1090" i="1" s="1"/>
  <c r="T1099" i="1"/>
  <c r="T1090" i="1" s="1"/>
  <c r="S1099" i="1"/>
  <c r="S1090" i="1" s="1"/>
  <c r="R1099" i="1"/>
  <c r="R1090" i="1" s="1"/>
  <c r="Q1099" i="1"/>
  <c r="O1099" i="1"/>
  <c r="O1090" i="1" s="1"/>
  <c r="N1099" i="1"/>
  <c r="N1090" i="1" s="1"/>
  <c r="M1099" i="1"/>
  <c r="M1090" i="1" s="1"/>
  <c r="L1099" i="1"/>
  <c r="L1090" i="1" s="1"/>
  <c r="K1099" i="1"/>
  <c r="Y1088" i="1"/>
  <c r="X1088" i="1"/>
  <c r="W1088" i="1"/>
  <c r="V1088" i="1"/>
  <c r="U1088" i="1"/>
  <c r="T1088" i="1"/>
  <c r="S1088" i="1"/>
  <c r="R1088" i="1"/>
  <c r="Q1088" i="1"/>
  <c r="O1088" i="1"/>
  <c r="N1088" i="1"/>
  <c r="M1088" i="1"/>
  <c r="L1088" i="1"/>
  <c r="K1088" i="1"/>
  <c r="Y1082" i="1"/>
  <c r="Y1080" i="1" s="1"/>
  <c r="X1082" i="1"/>
  <c r="X1080" i="1" s="1"/>
  <c r="W1082" i="1"/>
  <c r="W1080" i="1" s="1"/>
  <c r="V1082" i="1"/>
  <c r="V1080" i="1" s="1"/>
  <c r="U1082" i="1"/>
  <c r="U1080" i="1" s="1"/>
  <c r="T1082" i="1"/>
  <c r="T1080" i="1" s="1"/>
  <c r="S1082" i="1"/>
  <c r="S1080" i="1" s="1"/>
  <c r="R1082" i="1"/>
  <c r="R1080" i="1" s="1"/>
  <c r="Q1082" i="1"/>
  <c r="O1082" i="1"/>
  <c r="O1080" i="1" s="1"/>
  <c r="N1082" i="1"/>
  <c r="N1080" i="1" s="1"/>
  <c r="M1082" i="1"/>
  <c r="M1080" i="1" s="1"/>
  <c r="L1082" i="1"/>
  <c r="L1080" i="1" s="1"/>
  <c r="K1082" i="1"/>
  <c r="Y1065" i="1"/>
  <c r="Y1064" i="1" s="1"/>
  <c r="X1065" i="1"/>
  <c r="X1064" i="1" s="1"/>
  <c r="W1065" i="1"/>
  <c r="W1064" i="1" s="1"/>
  <c r="V1065" i="1"/>
  <c r="V1064" i="1" s="1"/>
  <c r="U1065" i="1"/>
  <c r="U1064" i="1" s="1"/>
  <c r="T1065" i="1"/>
  <c r="T1064" i="1" s="1"/>
  <c r="S1065" i="1"/>
  <c r="S1064" i="1" s="1"/>
  <c r="R1065" i="1"/>
  <c r="R1064" i="1" s="1"/>
  <c r="Q1065" i="1"/>
  <c r="O1065" i="1"/>
  <c r="O1064" i="1" s="1"/>
  <c r="N1065" i="1"/>
  <c r="N1064" i="1" s="1"/>
  <c r="M1065" i="1"/>
  <c r="M1064" i="1" s="1"/>
  <c r="L1065" i="1"/>
  <c r="L1064" i="1" s="1"/>
  <c r="K1065" i="1"/>
  <c r="Y1062" i="1"/>
  <c r="Y1061" i="1" s="1"/>
  <c r="X1062" i="1"/>
  <c r="X1061" i="1" s="1"/>
  <c r="W1062" i="1"/>
  <c r="W1061" i="1" s="1"/>
  <c r="V1062" i="1"/>
  <c r="V1061" i="1" s="1"/>
  <c r="U1062" i="1"/>
  <c r="U1061" i="1" s="1"/>
  <c r="T1062" i="1"/>
  <c r="T1061" i="1" s="1"/>
  <c r="S1062" i="1"/>
  <c r="S1061" i="1" s="1"/>
  <c r="R1062" i="1"/>
  <c r="R1061" i="1" s="1"/>
  <c r="Q1062" i="1"/>
  <c r="O1062" i="1"/>
  <c r="O1061" i="1" s="1"/>
  <c r="N1062" i="1"/>
  <c r="N1061" i="1" s="1"/>
  <c r="M1062" i="1"/>
  <c r="M1061" i="1" s="1"/>
  <c r="L1062" i="1"/>
  <c r="L1061" i="1" s="1"/>
  <c r="K1062" i="1"/>
  <c r="Y1057" i="1"/>
  <c r="Y1049" i="1" s="1"/>
  <c r="X1057" i="1"/>
  <c r="X1049" i="1" s="1"/>
  <c r="W1057" i="1"/>
  <c r="W1049" i="1" s="1"/>
  <c r="V1057" i="1"/>
  <c r="V1049" i="1" s="1"/>
  <c r="U1057" i="1"/>
  <c r="U1049" i="1" s="1"/>
  <c r="T1057" i="1"/>
  <c r="T1049" i="1" s="1"/>
  <c r="S1057" i="1"/>
  <c r="S1049" i="1" s="1"/>
  <c r="R1057" i="1"/>
  <c r="R1049" i="1" s="1"/>
  <c r="Q1057" i="1"/>
  <c r="O1057" i="1"/>
  <c r="O1049" i="1" s="1"/>
  <c r="N1057" i="1"/>
  <c r="N1049" i="1" s="1"/>
  <c r="M1057" i="1"/>
  <c r="M1049" i="1" s="1"/>
  <c r="L1057" i="1"/>
  <c r="L1049" i="1" s="1"/>
  <c r="K1057" i="1"/>
  <c r="Y1047" i="1"/>
  <c r="X1047" i="1"/>
  <c r="W1047" i="1"/>
  <c r="V1047" i="1"/>
  <c r="U1047" i="1"/>
  <c r="T1047" i="1"/>
  <c r="S1047" i="1"/>
  <c r="R1047" i="1"/>
  <c r="Q1047" i="1"/>
  <c r="O1047" i="1"/>
  <c r="N1047" i="1"/>
  <c r="M1047" i="1"/>
  <c r="L1047" i="1"/>
  <c r="K1047" i="1"/>
  <c r="Y1041" i="1"/>
  <c r="Y1039" i="1" s="1"/>
  <c r="X1041" i="1"/>
  <c r="X1039" i="1" s="1"/>
  <c r="W1041" i="1"/>
  <c r="W1039" i="1" s="1"/>
  <c r="V1041" i="1"/>
  <c r="V1039" i="1" s="1"/>
  <c r="U1041" i="1"/>
  <c r="U1039" i="1" s="1"/>
  <c r="T1041" i="1"/>
  <c r="T1039" i="1" s="1"/>
  <c r="S1041" i="1"/>
  <c r="S1039" i="1" s="1"/>
  <c r="R1041" i="1"/>
  <c r="R1039" i="1" s="1"/>
  <c r="Q1041" i="1"/>
  <c r="O1041" i="1"/>
  <c r="O1039" i="1" s="1"/>
  <c r="N1041" i="1"/>
  <c r="N1039" i="1" s="1"/>
  <c r="M1041" i="1"/>
  <c r="M1039" i="1" s="1"/>
  <c r="L1041" i="1"/>
  <c r="L1039" i="1" s="1"/>
  <c r="K1041" i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S1024" i="1"/>
  <c r="S1023" i="1" s="1"/>
  <c r="R1024" i="1"/>
  <c r="R1023" i="1" s="1"/>
  <c r="Q1024" i="1"/>
  <c r="O1024" i="1"/>
  <c r="O1023" i="1" s="1"/>
  <c r="N1024" i="1"/>
  <c r="N1023" i="1" s="1"/>
  <c r="M1024" i="1"/>
  <c r="M1023" i="1" s="1"/>
  <c r="L1024" i="1"/>
  <c r="L1023" i="1" s="1"/>
  <c r="K1024" i="1"/>
  <c r="Y1021" i="1"/>
  <c r="Y1020" i="1" s="1"/>
  <c r="X1021" i="1"/>
  <c r="X1020" i="1" s="1"/>
  <c r="W1021" i="1"/>
  <c r="W1020" i="1" s="1"/>
  <c r="V1021" i="1"/>
  <c r="V1020" i="1" s="1"/>
  <c r="U1021" i="1"/>
  <c r="U1020" i="1" s="1"/>
  <c r="T1021" i="1"/>
  <c r="T1020" i="1" s="1"/>
  <c r="S1021" i="1"/>
  <c r="S1020" i="1" s="1"/>
  <c r="R1021" i="1"/>
  <c r="R1020" i="1" s="1"/>
  <c r="Q1021" i="1"/>
  <c r="O1021" i="1"/>
  <c r="O1020" i="1" s="1"/>
  <c r="N1021" i="1"/>
  <c r="N1020" i="1" s="1"/>
  <c r="M1021" i="1"/>
  <c r="M1020" i="1" s="1"/>
  <c r="L1021" i="1"/>
  <c r="L1020" i="1" s="1"/>
  <c r="K1021" i="1"/>
  <c r="Y1016" i="1"/>
  <c r="Y1007" i="1" s="1"/>
  <c r="X1016" i="1"/>
  <c r="X1007" i="1" s="1"/>
  <c r="W1016" i="1"/>
  <c r="W1007" i="1" s="1"/>
  <c r="V1016" i="1"/>
  <c r="V1007" i="1" s="1"/>
  <c r="U1016" i="1"/>
  <c r="U1007" i="1" s="1"/>
  <c r="T1016" i="1"/>
  <c r="T1007" i="1" s="1"/>
  <c r="S1016" i="1"/>
  <c r="S1007" i="1" s="1"/>
  <c r="R1016" i="1"/>
  <c r="R1007" i="1" s="1"/>
  <c r="Q1016" i="1"/>
  <c r="O1016" i="1"/>
  <c r="O1007" i="1" s="1"/>
  <c r="N1016" i="1"/>
  <c r="N1007" i="1" s="1"/>
  <c r="M1016" i="1"/>
  <c r="M1007" i="1" s="1"/>
  <c r="L1016" i="1"/>
  <c r="L1007" i="1" s="1"/>
  <c r="K1016" i="1"/>
  <c r="Y1005" i="1"/>
  <c r="X1005" i="1"/>
  <c r="W1005" i="1"/>
  <c r="V1005" i="1"/>
  <c r="U1005" i="1"/>
  <c r="T1005" i="1"/>
  <c r="S1005" i="1"/>
  <c r="R1005" i="1"/>
  <c r="Q1005" i="1"/>
  <c r="O1005" i="1"/>
  <c r="N1005" i="1"/>
  <c r="M1005" i="1"/>
  <c r="L1005" i="1"/>
  <c r="K1005" i="1"/>
  <c r="Y999" i="1"/>
  <c r="Y997" i="1" s="1"/>
  <c r="X999" i="1"/>
  <c r="X997" i="1" s="1"/>
  <c r="W999" i="1"/>
  <c r="W997" i="1" s="1"/>
  <c r="V999" i="1"/>
  <c r="V997" i="1" s="1"/>
  <c r="U999" i="1"/>
  <c r="U997" i="1" s="1"/>
  <c r="T999" i="1"/>
  <c r="T997" i="1" s="1"/>
  <c r="S999" i="1"/>
  <c r="S997" i="1" s="1"/>
  <c r="R999" i="1"/>
  <c r="R997" i="1" s="1"/>
  <c r="Q999" i="1"/>
  <c r="O999" i="1"/>
  <c r="O997" i="1" s="1"/>
  <c r="N999" i="1"/>
  <c r="N997" i="1" s="1"/>
  <c r="M999" i="1"/>
  <c r="M997" i="1" s="1"/>
  <c r="L999" i="1"/>
  <c r="L997" i="1" s="1"/>
  <c r="K999" i="1"/>
  <c r="Y982" i="1"/>
  <c r="Y981" i="1" s="1"/>
  <c r="X982" i="1"/>
  <c r="X981" i="1" s="1"/>
  <c r="W982" i="1"/>
  <c r="W981" i="1" s="1"/>
  <c r="V982" i="1"/>
  <c r="V981" i="1" s="1"/>
  <c r="U982" i="1"/>
  <c r="U981" i="1" s="1"/>
  <c r="T982" i="1"/>
  <c r="T981" i="1" s="1"/>
  <c r="S982" i="1"/>
  <c r="S981" i="1" s="1"/>
  <c r="R982" i="1"/>
  <c r="R981" i="1" s="1"/>
  <c r="Q982" i="1"/>
  <c r="O982" i="1"/>
  <c r="O981" i="1" s="1"/>
  <c r="N982" i="1"/>
  <c r="N981" i="1" s="1"/>
  <c r="M982" i="1"/>
  <c r="M981" i="1" s="1"/>
  <c r="L982" i="1"/>
  <c r="L981" i="1" s="1"/>
  <c r="K982" i="1"/>
  <c r="Y979" i="1"/>
  <c r="Y978" i="1" s="1"/>
  <c r="X979" i="1"/>
  <c r="X978" i="1" s="1"/>
  <c r="W979" i="1"/>
  <c r="W978" i="1" s="1"/>
  <c r="V979" i="1"/>
  <c r="V978" i="1" s="1"/>
  <c r="U979" i="1"/>
  <c r="U978" i="1" s="1"/>
  <c r="T979" i="1"/>
  <c r="T978" i="1" s="1"/>
  <c r="S979" i="1"/>
  <c r="S978" i="1" s="1"/>
  <c r="R979" i="1"/>
  <c r="R978" i="1" s="1"/>
  <c r="Q979" i="1"/>
  <c r="O979" i="1"/>
  <c r="O978" i="1" s="1"/>
  <c r="N979" i="1"/>
  <c r="N978" i="1" s="1"/>
  <c r="M979" i="1"/>
  <c r="M978" i="1" s="1"/>
  <c r="L979" i="1"/>
  <c r="L978" i="1" s="1"/>
  <c r="K979" i="1"/>
  <c r="Y974" i="1"/>
  <c r="Y966" i="1" s="1"/>
  <c r="X974" i="1"/>
  <c r="X966" i="1" s="1"/>
  <c r="W974" i="1"/>
  <c r="W966" i="1" s="1"/>
  <c r="V974" i="1"/>
  <c r="V966" i="1" s="1"/>
  <c r="U974" i="1"/>
  <c r="U966" i="1" s="1"/>
  <c r="T974" i="1"/>
  <c r="T966" i="1" s="1"/>
  <c r="S974" i="1"/>
  <c r="S966" i="1" s="1"/>
  <c r="R974" i="1"/>
  <c r="R966" i="1" s="1"/>
  <c r="Q974" i="1"/>
  <c r="O974" i="1"/>
  <c r="O966" i="1" s="1"/>
  <c r="N974" i="1"/>
  <c r="N966" i="1" s="1"/>
  <c r="M974" i="1"/>
  <c r="M966" i="1" s="1"/>
  <c r="L974" i="1"/>
  <c r="L966" i="1" s="1"/>
  <c r="K974" i="1"/>
  <c r="Y964" i="1"/>
  <c r="X964" i="1"/>
  <c r="W964" i="1"/>
  <c r="V964" i="1"/>
  <c r="U964" i="1"/>
  <c r="T964" i="1"/>
  <c r="S964" i="1"/>
  <c r="R964" i="1"/>
  <c r="Q964" i="1"/>
  <c r="O964" i="1"/>
  <c r="N964" i="1"/>
  <c r="M964" i="1"/>
  <c r="L964" i="1"/>
  <c r="K964" i="1"/>
  <c r="Y958" i="1"/>
  <c r="Y956" i="1" s="1"/>
  <c r="X958" i="1"/>
  <c r="X956" i="1" s="1"/>
  <c r="W958" i="1"/>
  <c r="W956" i="1" s="1"/>
  <c r="V958" i="1"/>
  <c r="V956" i="1" s="1"/>
  <c r="U958" i="1"/>
  <c r="U956" i="1" s="1"/>
  <c r="T958" i="1"/>
  <c r="T956" i="1" s="1"/>
  <c r="S958" i="1"/>
  <c r="S956" i="1" s="1"/>
  <c r="R958" i="1"/>
  <c r="R956" i="1" s="1"/>
  <c r="Q958" i="1"/>
  <c r="O958" i="1"/>
  <c r="O956" i="1" s="1"/>
  <c r="N958" i="1"/>
  <c r="N956" i="1" s="1"/>
  <c r="M958" i="1"/>
  <c r="M956" i="1" s="1"/>
  <c r="L958" i="1"/>
  <c r="L956" i="1" s="1"/>
  <c r="K958" i="1"/>
  <c r="Y941" i="1"/>
  <c r="Y940" i="1" s="1"/>
  <c r="X941" i="1"/>
  <c r="X940" i="1" s="1"/>
  <c r="W941" i="1"/>
  <c r="W940" i="1" s="1"/>
  <c r="V941" i="1"/>
  <c r="V940" i="1" s="1"/>
  <c r="U941" i="1"/>
  <c r="U940" i="1" s="1"/>
  <c r="T941" i="1"/>
  <c r="T940" i="1" s="1"/>
  <c r="S941" i="1"/>
  <c r="S940" i="1" s="1"/>
  <c r="R941" i="1"/>
  <c r="R940" i="1" s="1"/>
  <c r="Q941" i="1"/>
  <c r="O941" i="1"/>
  <c r="O940" i="1" s="1"/>
  <c r="N941" i="1"/>
  <c r="N940" i="1" s="1"/>
  <c r="M941" i="1"/>
  <c r="M940" i="1" s="1"/>
  <c r="L941" i="1"/>
  <c r="L940" i="1" s="1"/>
  <c r="K941" i="1"/>
  <c r="Y933" i="1"/>
  <c r="Y925" i="1" s="1"/>
  <c r="X933" i="1"/>
  <c r="X925" i="1" s="1"/>
  <c r="W933" i="1"/>
  <c r="W925" i="1" s="1"/>
  <c r="V933" i="1"/>
  <c r="V925" i="1" s="1"/>
  <c r="U933" i="1"/>
  <c r="U925" i="1" s="1"/>
  <c r="T933" i="1"/>
  <c r="T925" i="1" s="1"/>
  <c r="S933" i="1"/>
  <c r="S925" i="1" s="1"/>
  <c r="R933" i="1"/>
  <c r="R925" i="1" s="1"/>
  <c r="Q933" i="1"/>
  <c r="O933" i="1"/>
  <c r="O925" i="1" s="1"/>
  <c r="N933" i="1"/>
  <c r="N925" i="1" s="1"/>
  <c r="M933" i="1"/>
  <c r="M925" i="1" s="1"/>
  <c r="L933" i="1"/>
  <c r="L925" i="1" s="1"/>
  <c r="K933" i="1"/>
  <c r="Y923" i="1"/>
  <c r="X923" i="1"/>
  <c r="W923" i="1"/>
  <c r="V923" i="1"/>
  <c r="U923" i="1"/>
  <c r="T923" i="1"/>
  <c r="S923" i="1"/>
  <c r="R923" i="1"/>
  <c r="Q923" i="1"/>
  <c r="O923" i="1"/>
  <c r="N923" i="1"/>
  <c r="M923" i="1"/>
  <c r="L923" i="1"/>
  <c r="K923" i="1"/>
  <c r="Y917" i="1"/>
  <c r="Y915" i="1" s="1"/>
  <c r="X917" i="1"/>
  <c r="X915" i="1" s="1"/>
  <c r="W917" i="1"/>
  <c r="W915" i="1" s="1"/>
  <c r="V917" i="1"/>
  <c r="V915" i="1" s="1"/>
  <c r="U917" i="1"/>
  <c r="U915" i="1" s="1"/>
  <c r="T917" i="1"/>
  <c r="T915" i="1" s="1"/>
  <c r="S917" i="1"/>
  <c r="S915" i="1" s="1"/>
  <c r="R917" i="1"/>
  <c r="R915" i="1" s="1"/>
  <c r="Q917" i="1"/>
  <c r="O917" i="1"/>
  <c r="O915" i="1" s="1"/>
  <c r="N917" i="1"/>
  <c r="N915" i="1" s="1"/>
  <c r="M917" i="1"/>
  <c r="M915" i="1" s="1"/>
  <c r="L917" i="1"/>
  <c r="L915" i="1" s="1"/>
  <c r="K917" i="1"/>
  <c r="Y900" i="1"/>
  <c r="Y899" i="1" s="1"/>
  <c r="X900" i="1"/>
  <c r="X899" i="1" s="1"/>
  <c r="W900" i="1"/>
  <c r="W899" i="1" s="1"/>
  <c r="V900" i="1"/>
  <c r="V899" i="1" s="1"/>
  <c r="U900" i="1"/>
  <c r="U899" i="1" s="1"/>
  <c r="T900" i="1"/>
  <c r="T899" i="1" s="1"/>
  <c r="S900" i="1"/>
  <c r="S899" i="1" s="1"/>
  <c r="R900" i="1"/>
  <c r="R899" i="1" s="1"/>
  <c r="Q900" i="1"/>
  <c r="O900" i="1"/>
  <c r="O899" i="1" s="1"/>
  <c r="N900" i="1"/>
  <c r="N899" i="1" s="1"/>
  <c r="M900" i="1"/>
  <c r="M899" i="1" s="1"/>
  <c r="L900" i="1"/>
  <c r="L899" i="1" s="1"/>
  <c r="K900" i="1"/>
  <c r="Y897" i="1"/>
  <c r="Y896" i="1" s="1"/>
  <c r="X897" i="1"/>
  <c r="X896" i="1" s="1"/>
  <c r="W897" i="1"/>
  <c r="W896" i="1" s="1"/>
  <c r="V897" i="1"/>
  <c r="V896" i="1" s="1"/>
  <c r="U897" i="1"/>
  <c r="U896" i="1" s="1"/>
  <c r="T897" i="1"/>
  <c r="T896" i="1" s="1"/>
  <c r="S897" i="1"/>
  <c r="S896" i="1" s="1"/>
  <c r="R897" i="1"/>
  <c r="R896" i="1" s="1"/>
  <c r="Q897" i="1"/>
  <c r="O897" i="1"/>
  <c r="O896" i="1" s="1"/>
  <c r="N897" i="1"/>
  <c r="N896" i="1" s="1"/>
  <c r="M897" i="1"/>
  <c r="M896" i="1" s="1"/>
  <c r="L897" i="1"/>
  <c r="L896" i="1" s="1"/>
  <c r="K897" i="1"/>
  <c r="Y892" i="1"/>
  <c r="Y884" i="1" s="1"/>
  <c r="X892" i="1"/>
  <c r="X884" i="1" s="1"/>
  <c r="W892" i="1"/>
  <c r="W884" i="1" s="1"/>
  <c r="V892" i="1"/>
  <c r="V884" i="1" s="1"/>
  <c r="U892" i="1"/>
  <c r="U884" i="1" s="1"/>
  <c r="T892" i="1"/>
  <c r="T884" i="1" s="1"/>
  <c r="S892" i="1"/>
  <c r="S884" i="1" s="1"/>
  <c r="R892" i="1"/>
  <c r="R884" i="1" s="1"/>
  <c r="Q892" i="1"/>
  <c r="O892" i="1"/>
  <c r="O884" i="1" s="1"/>
  <c r="N892" i="1"/>
  <c r="N884" i="1" s="1"/>
  <c r="M892" i="1"/>
  <c r="M884" i="1" s="1"/>
  <c r="L892" i="1"/>
  <c r="L884" i="1" s="1"/>
  <c r="K892" i="1"/>
  <c r="Y882" i="1"/>
  <c r="X882" i="1"/>
  <c r="W882" i="1"/>
  <c r="V882" i="1"/>
  <c r="U882" i="1"/>
  <c r="T882" i="1"/>
  <c r="S882" i="1"/>
  <c r="R882" i="1"/>
  <c r="Q882" i="1"/>
  <c r="O882" i="1"/>
  <c r="N882" i="1"/>
  <c r="M882" i="1"/>
  <c r="L882" i="1"/>
  <c r="K882" i="1"/>
  <c r="Y876" i="1"/>
  <c r="Y874" i="1" s="1"/>
  <c r="X876" i="1"/>
  <c r="X874" i="1" s="1"/>
  <c r="W876" i="1"/>
  <c r="W874" i="1" s="1"/>
  <c r="V876" i="1"/>
  <c r="V874" i="1" s="1"/>
  <c r="U876" i="1"/>
  <c r="U874" i="1" s="1"/>
  <c r="T876" i="1"/>
  <c r="T874" i="1" s="1"/>
  <c r="S876" i="1"/>
  <c r="S874" i="1" s="1"/>
  <c r="R876" i="1"/>
  <c r="R874" i="1" s="1"/>
  <c r="Q876" i="1"/>
  <c r="O876" i="1"/>
  <c r="O874" i="1" s="1"/>
  <c r="N876" i="1"/>
  <c r="N874" i="1" s="1"/>
  <c r="M876" i="1"/>
  <c r="M874" i="1" s="1"/>
  <c r="L876" i="1"/>
  <c r="L874" i="1" s="1"/>
  <c r="K876" i="1"/>
  <c r="Y859" i="1"/>
  <c r="Y858" i="1" s="1"/>
  <c r="X859" i="1"/>
  <c r="X858" i="1" s="1"/>
  <c r="W859" i="1"/>
  <c r="W858" i="1" s="1"/>
  <c r="V859" i="1"/>
  <c r="V858" i="1" s="1"/>
  <c r="U859" i="1"/>
  <c r="U858" i="1" s="1"/>
  <c r="T859" i="1"/>
  <c r="T858" i="1" s="1"/>
  <c r="S859" i="1"/>
  <c r="S858" i="1" s="1"/>
  <c r="R859" i="1"/>
  <c r="R858" i="1" s="1"/>
  <c r="Q859" i="1"/>
  <c r="O859" i="1"/>
  <c r="O858" i="1" s="1"/>
  <c r="N859" i="1"/>
  <c r="N858" i="1" s="1"/>
  <c r="M859" i="1"/>
  <c r="M858" i="1" s="1"/>
  <c r="L859" i="1"/>
  <c r="L858" i="1" s="1"/>
  <c r="K859" i="1"/>
  <c r="Y851" i="1"/>
  <c r="Y843" i="1" s="1"/>
  <c r="X851" i="1"/>
  <c r="X843" i="1" s="1"/>
  <c r="W851" i="1"/>
  <c r="W843" i="1" s="1"/>
  <c r="V851" i="1"/>
  <c r="V843" i="1" s="1"/>
  <c r="U851" i="1"/>
  <c r="U843" i="1" s="1"/>
  <c r="T851" i="1"/>
  <c r="T843" i="1" s="1"/>
  <c r="S851" i="1"/>
  <c r="S843" i="1" s="1"/>
  <c r="R851" i="1"/>
  <c r="R843" i="1" s="1"/>
  <c r="Q851" i="1"/>
  <c r="O851" i="1"/>
  <c r="O843" i="1" s="1"/>
  <c r="N851" i="1"/>
  <c r="N843" i="1" s="1"/>
  <c r="M851" i="1"/>
  <c r="M843" i="1" s="1"/>
  <c r="L851" i="1"/>
  <c r="L843" i="1" s="1"/>
  <c r="K851" i="1"/>
  <c r="Y841" i="1"/>
  <c r="X841" i="1"/>
  <c r="W841" i="1"/>
  <c r="V841" i="1"/>
  <c r="U841" i="1"/>
  <c r="T841" i="1"/>
  <c r="S841" i="1"/>
  <c r="R841" i="1"/>
  <c r="Q841" i="1"/>
  <c r="O841" i="1"/>
  <c r="N841" i="1"/>
  <c r="M841" i="1"/>
  <c r="L841" i="1"/>
  <c r="K841" i="1"/>
  <c r="Y835" i="1"/>
  <c r="Y833" i="1" s="1"/>
  <c r="X835" i="1"/>
  <c r="X833" i="1" s="1"/>
  <c r="W835" i="1"/>
  <c r="W833" i="1" s="1"/>
  <c r="V835" i="1"/>
  <c r="V833" i="1" s="1"/>
  <c r="U835" i="1"/>
  <c r="U833" i="1" s="1"/>
  <c r="T835" i="1"/>
  <c r="T833" i="1" s="1"/>
  <c r="S835" i="1"/>
  <c r="S833" i="1" s="1"/>
  <c r="R835" i="1"/>
  <c r="R833" i="1" s="1"/>
  <c r="Q835" i="1"/>
  <c r="O835" i="1"/>
  <c r="O833" i="1" s="1"/>
  <c r="N835" i="1"/>
  <c r="N833" i="1" s="1"/>
  <c r="M835" i="1"/>
  <c r="M833" i="1" s="1"/>
  <c r="L835" i="1"/>
  <c r="L833" i="1" s="1"/>
  <c r="K835" i="1"/>
  <c r="Y818" i="1"/>
  <c r="Y817" i="1" s="1"/>
  <c r="X818" i="1"/>
  <c r="X817" i="1" s="1"/>
  <c r="W818" i="1"/>
  <c r="W817" i="1" s="1"/>
  <c r="V818" i="1"/>
  <c r="V817" i="1" s="1"/>
  <c r="U818" i="1"/>
  <c r="U817" i="1" s="1"/>
  <c r="T818" i="1"/>
  <c r="T817" i="1" s="1"/>
  <c r="S818" i="1"/>
  <c r="S817" i="1" s="1"/>
  <c r="R818" i="1"/>
  <c r="R817" i="1" s="1"/>
  <c r="Q818" i="1"/>
  <c r="O818" i="1"/>
  <c r="O817" i="1" s="1"/>
  <c r="N818" i="1"/>
  <c r="N817" i="1" s="1"/>
  <c r="M818" i="1"/>
  <c r="M817" i="1" s="1"/>
  <c r="L818" i="1"/>
  <c r="L817" i="1" s="1"/>
  <c r="K818" i="1"/>
  <c r="Y814" i="1"/>
  <c r="Y813" i="1" s="1"/>
  <c r="X814" i="1"/>
  <c r="X813" i="1" s="1"/>
  <c r="W814" i="1"/>
  <c r="W813" i="1" s="1"/>
  <c r="V814" i="1"/>
  <c r="V813" i="1" s="1"/>
  <c r="U814" i="1"/>
  <c r="U813" i="1" s="1"/>
  <c r="T814" i="1"/>
  <c r="T813" i="1" s="1"/>
  <c r="S814" i="1"/>
  <c r="S813" i="1" s="1"/>
  <c r="R814" i="1"/>
  <c r="R813" i="1" s="1"/>
  <c r="Q814" i="1"/>
  <c r="O814" i="1"/>
  <c r="O813" i="1" s="1"/>
  <c r="N814" i="1"/>
  <c r="N813" i="1" s="1"/>
  <c r="M814" i="1"/>
  <c r="M813" i="1" s="1"/>
  <c r="L814" i="1"/>
  <c r="L813" i="1" s="1"/>
  <c r="K814" i="1"/>
  <c r="Y809" i="1"/>
  <c r="Y801" i="1" s="1"/>
  <c r="X809" i="1"/>
  <c r="X801" i="1" s="1"/>
  <c r="W809" i="1"/>
  <c r="W801" i="1" s="1"/>
  <c r="V809" i="1"/>
  <c r="V801" i="1" s="1"/>
  <c r="U809" i="1"/>
  <c r="U801" i="1" s="1"/>
  <c r="T809" i="1"/>
  <c r="T801" i="1" s="1"/>
  <c r="S809" i="1"/>
  <c r="S801" i="1" s="1"/>
  <c r="R809" i="1"/>
  <c r="R801" i="1" s="1"/>
  <c r="Q809" i="1"/>
  <c r="O809" i="1"/>
  <c r="O801" i="1" s="1"/>
  <c r="N809" i="1"/>
  <c r="N801" i="1" s="1"/>
  <c r="M809" i="1"/>
  <c r="M801" i="1" s="1"/>
  <c r="L809" i="1"/>
  <c r="L801" i="1" s="1"/>
  <c r="K809" i="1"/>
  <c r="Y799" i="1"/>
  <c r="X799" i="1"/>
  <c r="W799" i="1"/>
  <c r="V799" i="1"/>
  <c r="U799" i="1"/>
  <c r="T799" i="1"/>
  <c r="S799" i="1"/>
  <c r="R799" i="1"/>
  <c r="Q799" i="1"/>
  <c r="O799" i="1"/>
  <c r="N799" i="1"/>
  <c r="M799" i="1"/>
  <c r="L799" i="1"/>
  <c r="K799" i="1"/>
  <c r="Y793" i="1"/>
  <c r="Y791" i="1" s="1"/>
  <c r="X793" i="1"/>
  <c r="X791" i="1" s="1"/>
  <c r="W793" i="1"/>
  <c r="W791" i="1" s="1"/>
  <c r="V793" i="1"/>
  <c r="V791" i="1" s="1"/>
  <c r="U793" i="1"/>
  <c r="U791" i="1" s="1"/>
  <c r="T793" i="1"/>
  <c r="T791" i="1" s="1"/>
  <c r="S793" i="1"/>
  <c r="S791" i="1" s="1"/>
  <c r="R793" i="1"/>
  <c r="R791" i="1" s="1"/>
  <c r="Q793" i="1"/>
  <c r="O793" i="1"/>
  <c r="O791" i="1" s="1"/>
  <c r="N793" i="1"/>
  <c r="N791" i="1" s="1"/>
  <c r="M793" i="1"/>
  <c r="M791" i="1" s="1"/>
  <c r="L793" i="1"/>
  <c r="L791" i="1" s="1"/>
  <c r="K793" i="1"/>
  <c r="Y776" i="1"/>
  <c r="Y775" i="1" s="1"/>
  <c r="X776" i="1"/>
  <c r="X775" i="1" s="1"/>
  <c r="W776" i="1"/>
  <c r="W775" i="1" s="1"/>
  <c r="V776" i="1"/>
  <c r="V775" i="1" s="1"/>
  <c r="U776" i="1"/>
  <c r="U775" i="1" s="1"/>
  <c r="T776" i="1"/>
  <c r="T775" i="1" s="1"/>
  <c r="S776" i="1"/>
  <c r="S775" i="1" s="1"/>
  <c r="R776" i="1"/>
  <c r="R775" i="1" s="1"/>
  <c r="Q776" i="1"/>
  <c r="O776" i="1"/>
  <c r="O775" i="1" s="1"/>
  <c r="N776" i="1"/>
  <c r="N775" i="1" s="1"/>
  <c r="M776" i="1"/>
  <c r="M775" i="1" s="1"/>
  <c r="L776" i="1"/>
  <c r="L775" i="1" s="1"/>
  <c r="K776" i="1"/>
  <c r="Y773" i="1"/>
  <c r="Y772" i="1" s="1"/>
  <c r="X773" i="1"/>
  <c r="X772" i="1" s="1"/>
  <c r="W773" i="1"/>
  <c r="W772" i="1" s="1"/>
  <c r="V773" i="1"/>
  <c r="V772" i="1" s="1"/>
  <c r="U773" i="1"/>
  <c r="U772" i="1" s="1"/>
  <c r="T773" i="1"/>
  <c r="T772" i="1" s="1"/>
  <c r="S773" i="1"/>
  <c r="S772" i="1" s="1"/>
  <c r="R773" i="1"/>
  <c r="R772" i="1" s="1"/>
  <c r="Q773" i="1"/>
  <c r="O773" i="1"/>
  <c r="O772" i="1" s="1"/>
  <c r="N773" i="1"/>
  <c r="N772" i="1" s="1"/>
  <c r="M773" i="1"/>
  <c r="M772" i="1" s="1"/>
  <c r="L773" i="1"/>
  <c r="L772" i="1" s="1"/>
  <c r="K773" i="1"/>
  <c r="Y768" i="1"/>
  <c r="Y761" i="1" s="1"/>
  <c r="X768" i="1"/>
  <c r="X761" i="1" s="1"/>
  <c r="W768" i="1"/>
  <c r="W761" i="1" s="1"/>
  <c r="V768" i="1"/>
  <c r="V761" i="1" s="1"/>
  <c r="U768" i="1"/>
  <c r="U761" i="1" s="1"/>
  <c r="T768" i="1"/>
  <c r="T761" i="1" s="1"/>
  <c r="S768" i="1"/>
  <c r="S761" i="1" s="1"/>
  <c r="R768" i="1"/>
  <c r="R761" i="1" s="1"/>
  <c r="Q768" i="1"/>
  <c r="O768" i="1"/>
  <c r="O761" i="1" s="1"/>
  <c r="N768" i="1"/>
  <c r="N761" i="1" s="1"/>
  <c r="M768" i="1"/>
  <c r="M761" i="1" s="1"/>
  <c r="L768" i="1"/>
  <c r="L761" i="1" s="1"/>
  <c r="K768" i="1"/>
  <c r="Y759" i="1"/>
  <c r="X759" i="1"/>
  <c r="W759" i="1"/>
  <c r="V759" i="1"/>
  <c r="U759" i="1"/>
  <c r="T759" i="1"/>
  <c r="S759" i="1"/>
  <c r="R759" i="1"/>
  <c r="Q759" i="1"/>
  <c r="O759" i="1"/>
  <c r="N759" i="1"/>
  <c r="M759" i="1"/>
  <c r="L759" i="1"/>
  <c r="K759" i="1"/>
  <c r="Y753" i="1"/>
  <c r="Y751" i="1" s="1"/>
  <c r="X753" i="1"/>
  <c r="X751" i="1" s="1"/>
  <c r="W753" i="1"/>
  <c r="W751" i="1" s="1"/>
  <c r="V753" i="1"/>
  <c r="V751" i="1" s="1"/>
  <c r="U753" i="1"/>
  <c r="U751" i="1" s="1"/>
  <c r="T753" i="1"/>
  <c r="T751" i="1" s="1"/>
  <c r="S753" i="1"/>
  <c r="S751" i="1" s="1"/>
  <c r="R753" i="1"/>
  <c r="R751" i="1" s="1"/>
  <c r="Q753" i="1"/>
  <c r="O753" i="1"/>
  <c r="O751" i="1" s="1"/>
  <c r="N753" i="1"/>
  <c r="N751" i="1" s="1"/>
  <c r="M753" i="1"/>
  <c r="M751" i="1" s="1"/>
  <c r="L753" i="1"/>
  <c r="L751" i="1" s="1"/>
  <c r="K753" i="1"/>
  <c r="Y736" i="1"/>
  <c r="Y735" i="1" s="1"/>
  <c r="X736" i="1"/>
  <c r="X735" i="1" s="1"/>
  <c r="W736" i="1"/>
  <c r="W735" i="1" s="1"/>
  <c r="V736" i="1"/>
  <c r="V735" i="1" s="1"/>
  <c r="U736" i="1"/>
  <c r="U735" i="1" s="1"/>
  <c r="T736" i="1"/>
  <c r="T735" i="1" s="1"/>
  <c r="S736" i="1"/>
  <c r="S735" i="1" s="1"/>
  <c r="R736" i="1"/>
  <c r="R735" i="1" s="1"/>
  <c r="Q736" i="1"/>
  <c r="O736" i="1"/>
  <c r="O735" i="1" s="1"/>
  <c r="N736" i="1"/>
  <c r="N735" i="1" s="1"/>
  <c r="M736" i="1"/>
  <c r="M735" i="1" s="1"/>
  <c r="L736" i="1"/>
  <c r="L735" i="1" s="1"/>
  <c r="K736" i="1"/>
  <c r="Y733" i="1"/>
  <c r="Y732" i="1" s="1"/>
  <c r="X733" i="1"/>
  <c r="X732" i="1" s="1"/>
  <c r="W733" i="1"/>
  <c r="W732" i="1" s="1"/>
  <c r="V733" i="1"/>
  <c r="V732" i="1" s="1"/>
  <c r="U733" i="1"/>
  <c r="U732" i="1" s="1"/>
  <c r="T733" i="1"/>
  <c r="T732" i="1" s="1"/>
  <c r="S733" i="1"/>
  <c r="S732" i="1" s="1"/>
  <c r="R733" i="1"/>
  <c r="R732" i="1" s="1"/>
  <c r="Q733" i="1"/>
  <c r="O733" i="1"/>
  <c r="O732" i="1" s="1"/>
  <c r="N733" i="1"/>
  <c r="N732" i="1" s="1"/>
  <c r="M733" i="1"/>
  <c r="M732" i="1" s="1"/>
  <c r="L733" i="1"/>
  <c r="L732" i="1" s="1"/>
  <c r="K733" i="1"/>
  <c r="Y728" i="1"/>
  <c r="Y720" i="1" s="1"/>
  <c r="X728" i="1"/>
  <c r="X720" i="1" s="1"/>
  <c r="W728" i="1"/>
  <c r="W720" i="1" s="1"/>
  <c r="V728" i="1"/>
  <c r="V720" i="1" s="1"/>
  <c r="U728" i="1"/>
  <c r="U720" i="1" s="1"/>
  <c r="T728" i="1"/>
  <c r="T720" i="1" s="1"/>
  <c r="S728" i="1"/>
  <c r="S720" i="1" s="1"/>
  <c r="R728" i="1"/>
  <c r="R720" i="1" s="1"/>
  <c r="Q728" i="1"/>
  <c r="O728" i="1"/>
  <c r="O720" i="1" s="1"/>
  <c r="N728" i="1"/>
  <c r="N720" i="1" s="1"/>
  <c r="M728" i="1"/>
  <c r="M720" i="1" s="1"/>
  <c r="L728" i="1"/>
  <c r="L720" i="1" s="1"/>
  <c r="K728" i="1"/>
  <c r="Y718" i="1"/>
  <c r="X718" i="1"/>
  <c r="W718" i="1"/>
  <c r="V718" i="1"/>
  <c r="U718" i="1"/>
  <c r="T718" i="1"/>
  <c r="S718" i="1"/>
  <c r="R718" i="1"/>
  <c r="Q718" i="1"/>
  <c r="O718" i="1"/>
  <c r="N718" i="1"/>
  <c r="M718" i="1"/>
  <c r="L718" i="1"/>
  <c r="K718" i="1"/>
  <c r="Y712" i="1"/>
  <c r="Y710" i="1" s="1"/>
  <c r="X712" i="1"/>
  <c r="X710" i="1" s="1"/>
  <c r="W712" i="1"/>
  <c r="W710" i="1" s="1"/>
  <c r="V712" i="1"/>
  <c r="V710" i="1" s="1"/>
  <c r="U712" i="1"/>
  <c r="U710" i="1" s="1"/>
  <c r="T712" i="1"/>
  <c r="T710" i="1" s="1"/>
  <c r="S712" i="1"/>
  <c r="S710" i="1" s="1"/>
  <c r="R712" i="1"/>
  <c r="R710" i="1" s="1"/>
  <c r="Q712" i="1"/>
  <c r="O712" i="1"/>
  <c r="O710" i="1" s="1"/>
  <c r="N712" i="1"/>
  <c r="N710" i="1" s="1"/>
  <c r="M712" i="1"/>
  <c r="M710" i="1" s="1"/>
  <c r="L712" i="1"/>
  <c r="L710" i="1" s="1"/>
  <c r="K712" i="1"/>
  <c r="Y695" i="1"/>
  <c r="Y694" i="1" s="1"/>
  <c r="X695" i="1"/>
  <c r="X694" i="1" s="1"/>
  <c r="W695" i="1"/>
  <c r="W694" i="1" s="1"/>
  <c r="V695" i="1"/>
  <c r="V694" i="1" s="1"/>
  <c r="U695" i="1"/>
  <c r="U694" i="1" s="1"/>
  <c r="T695" i="1"/>
  <c r="T694" i="1" s="1"/>
  <c r="S695" i="1"/>
  <c r="S694" i="1" s="1"/>
  <c r="R695" i="1"/>
  <c r="R694" i="1" s="1"/>
  <c r="Q695" i="1"/>
  <c r="O695" i="1"/>
  <c r="O694" i="1" s="1"/>
  <c r="N695" i="1"/>
  <c r="N694" i="1" s="1"/>
  <c r="M695" i="1"/>
  <c r="M694" i="1" s="1"/>
  <c r="L695" i="1"/>
  <c r="L694" i="1" s="1"/>
  <c r="K695" i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S692" i="1"/>
  <c r="S691" i="1" s="1"/>
  <c r="R692" i="1"/>
  <c r="R691" i="1" s="1"/>
  <c r="Q692" i="1"/>
  <c r="O692" i="1"/>
  <c r="O691" i="1" s="1"/>
  <c r="N692" i="1"/>
  <c r="N691" i="1" s="1"/>
  <c r="M692" i="1"/>
  <c r="M691" i="1" s="1"/>
  <c r="L692" i="1"/>
  <c r="L691" i="1" s="1"/>
  <c r="K692" i="1"/>
  <c r="Y687" i="1"/>
  <c r="Y680" i="1" s="1"/>
  <c r="X687" i="1"/>
  <c r="X680" i="1" s="1"/>
  <c r="W687" i="1"/>
  <c r="W680" i="1" s="1"/>
  <c r="V687" i="1"/>
  <c r="V680" i="1" s="1"/>
  <c r="U687" i="1"/>
  <c r="U680" i="1" s="1"/>
  <c r="T687" i="1"/>
  <c r="T680" i="1" s="1"/>
  <c r="S687" i="1"/>
  <c r="S680" i="1" s="1"/>
  <c r="R687" i="1"/>
  <c r="R680" i="1" s="1"/>
  <c r="Q687" i="1"/>
  <c r="O687" i="1"/>
  <c r="O680" i="1" s="1"/>
  <c r="N687" i="1"/>
  <c r="N680" i="1" s="1"/>
  <c r="M687" i="1"/>
  <c r="M680" i="1" s="1"/>
  <c r="L687" i="1"/>
  <c r="L680" i="1" s="1"/>
  <c r="K687" i="1"/>
  <c r="Y678" i="1"/>
  <c r="X678" i="1"/>
  <c r="W678" i="1"/>
  <c r="V678" i="1"/>
  <c r="U678" i="1"/>
  <c r="T678" i="1"/>
  <c r="S678" i="1"/>
  <c r="R678" i="1"/>
  <c r="Q678" i="1"/>
  <c r="O678" i="1"/>
  <c r="N678" i="1"/>
  <c r="M678" i="1"/>
  <c r="L678" i="1"/>
  <c r="K678" i="1"/>
  <c r="Y672" i="1"/>
  <c r="Y670" i="1" s="1"/>
  <c r="X672" i="1"/>
  <c r="X670" i="1" s="1"/>
  <c r="W672" i="1"/>
  <c r="W670" i="1" s="1"/>
  <c r="V672" i="1"/>
  <c r="V670" i="1" s="1"/>
  <c r="U672" i="1"/>
  <c r="U670" i="1" s="1"/>
  <c r="T672" i="1"/>
  <c r="T670" i="1" s="1"/>
  <c r="S672" i="1"/>
  <c r="S670" i="1" s="1"/>
  <c r="R672" i="1"/>
  <c r="R670" i="1" s="1"/>
  <c r="Q672" i="1"/>
  <c r="O672" i="1"/>
  <c r="O670" i="1" s="1"/>
  <c r="N672" i="1"/>
  <c r="N670" i="1" s="1"/>
  <c r="M672" i="1"/>
  <c r="M670" i="1" s="1"/>
  <c r="L672" i="1"/>
  <c r="L670" i="1" s="1"/>
  <c r="K672" i="1"/>
  <c r="Y655" i="1"/>
  <c r="Y654" i="1" s="1"/>
  <c r="X655" i="1"/>
  <c r="X654" i="1" s="1"/>
  <c r="W655" i="1"/>
  <c r="W654" i="1" s="1"/>
  <c r="V655" i="1"/>
  <c r="V654" i="1" s="1"/>
  <c r="U655" i="1"/>
  <c r="U654" i="1" s="1"/>
  <c r="T655" i="1"/>
  <c r="T654" i="1" s="1"/>
  <c r="S655" i="1"/>
  <c r="S654" i="1" s="1"/>
  <c r="R655" i="1"/>
  <c r="R654" i="1" s="1"/>
  <c r="Q655" i="1"/>
  <c r="O655" i="1"/>
  <c r="O654" i="1" s="1"/>
  <c r="N655" i="1"/>
  <c r="N654" i="1" s="1"/>
  <c r="M655" i="1"/>
  <c r="M654" i="1" s="1"/>
  <c r="L655" i="1"/>
  <c r="L654" i="1" s="1"/>
  <c r="K655" i="1"/>
  <c r="Y652" i="1"/>
  <c r="Y651" i="1" s="1"/>
  <c r="X652" i="1"/>
  <c r="X651" i="1" s="1"/>
  <c r="W652" i="1"/>
  <c r="W651" i="1" s="1"/>
  <c r="V652" i="1"/>
  <c r="V651" i="1" s="1"/>
  <c r="U652" i="1"/>
  <c r="U651" i="1" s="1"/>
  <c r="T652" i="1"/>
  <c r="T651" i="1" s="1"/>
  <c r="S652" i="1"/>
  <c r="S651" i="1" s="1"/>
  <c r="R652" i="1"/>
  <c r="R651" i="1" s="1"/>
  <c r="Q652" i="1"/>
  <c r="O652" i="1"/>
  <c r="O651" i="1" s="1"/>
  <c r="N652" i="1"/>
  <c r="N651" i="1" s="1"/>
  <c r="M652" i="1"/>
  <c r="M651" i="1" s="1"/>
  <c r="L652" i="1"/>
  <c r="L651" i="1" s="1"/>
  <c r="K652" i="1"/>
  <c r="Y647" i="1"/>
  <c r="Y639" i="1" s="1"/>
  <c r="X647" i="1"/>
  <c r="X639" i="1" s="1"/>
  <c r="W647" i="1"/>
  <c r="W639" i="1" s="1"/>
  <c r="V647" i="1"/>
  <c r="V639" i="1" s="1"/>
  <c r="U647" i="1"/>
  <c r="U639" i="1" s="1"/>
  <c r="T647" i="1"/>
  <c r="T639" i="1" s="1"/>
  <c r="S647" i="1"/>
  <c r="S639" i="1" s="1"/>
  <c r="R647" i="1"/>
  <c r="R639" i="1" s="1"/>
  <c r="Q647" i="1"/>
  <c r="O647" i="1"/>
  <c r="O639" i="1" s="1"/>
  <c r="N647" i="1"/>
  <c r="N639" i="1" s="1"/>
  <c r="M647" i="1"/>
  <c r="M639" i="1" s="1"/>
  <c r="L647" i="1"/>
  <c r="L639" i="1" s="1"/>
  <c r="K647" i="1"/>
  <c r="Y637" i="1"/>
  <c r="X637" i="1"/>
  <c r="W637" i="1"/>
  <c r="V637" i="1"/>
  <c r="U637" i="1"/>
  <c r="T637" i="1"/>
  <c r="S637" i="1"/>
  <c r="R637" i="1"/>
  <c r="Q637" i="1"/>
  <c r="O637" i="1"/>
  <c r="N637" i="1"/>
  <c r="M637" i="1"/>
  <c r="L637" i="1"/>
  <c r="K637" i="1"/>
  <c r="Y631" i="1"/>
  <c r="Y629" i="1" s="1"/>
  <c r="X631" i="1"/>
  <c r="X629" i="1" s="1"/>
  <c r="W631" i="1"/>
  <c r="W629" i="1" s="1"/>
  <c r="V631" i="1"/>
  <c r="V629" i="1" s="1"/>
  <c r="U631" i="1"/>
  <c r="U629" i="1" s="1"/>
  <c r="T631" i="1"/>
  <c r="T629" i="1" s="1"/>
  <c r="S631" i="1"/>
  <c r="S629" i="1" s="1"/>
  <c r="R631" i="1"/>
  <c r="R629" i="1" s="1"/>
  <c r="Q631" i="1"/>
  <c r="O631" i="1"/>
  <c r="O629" i="1" s="1"/>
  <c r="N631" i="1"/>
  <c r="N629" i="1" s="1"/>
  <c r="M631" i="1"/>
  <c r="M629" i="1" s="1"/>
  <c r="L631" i="1"/>
  <c r="L629" i="1" s="1"/>
  <c r="K631" i="1"/>
  <c r="Y614" i="1"/>
  <c r="Y613" i="1" s="1"/>
  <c r="X614" i="1"/>
  <c r="X613" i="1" s="1"/>
  <c r="W614" i="1"/>
  <c r="W613" i="1" s="1"/>
  <c r="V614" i="1"/>
  <c r="V613" i="1" s="1"/>
  <c r="U614" i="1"/>
  <c r="U613" i="1" s="1"/>
  <c r="T614" i="1"/>
  <c r="T613" i="1" s="1"/>
  <c r="S614" i="1"/>
  <c r="S613" i="1" s="1"/>
  <c r="R614" i="1"/>
  <c r="R613" i="1" s="1"/>
  <c r="Q614" i="1"/>
  <c r="O614" i="1"/>
  <c r="O613" i="1" s="1"/>
  <c r="N614" i="1"/>
  <c r="N613" i="1" s="1"/>
  <c r="M614" i="1"/>
  <c r="M613" i="1" s="1"/>
  <c r="L614" i="1"/>
  <c r="L613" i="1" s="1"/>
  <c r="K614" i="1"/>
  <c r="Y611" i="1"/>
  <c r="Y610" i="1" s="1"/>
  <c r="X611" i="1"/>
  <c r="X610" i="1" s="1"/>
  <c r="W611" i="1"/>
  <c r="W610" i="1" s="1"/>
  <c r="V611" i="1"/>
  <c r="V610" i="1" s="1"/>
  <c r="U611" i="1"/>
  <c r="U610" i="1" s="1"/>
  <c r="T611" i="1"/>
  <c r="T610" i="1" s="1"/>
  <c r="S611" i="1"/>
  <c r="S610" i="1" s="1"/>
  <c r="R611" i="1"/>
  <c r="R610" i="1" s="1"/>
  <c r="Q611" i="1"/>
  <c r="O611" i="1"/>
  <c r="O610" i="1" s="1"/>
  <c r="N611" i="1"/>
  <c r="N610" i="1" s="1"/>
  <c r="M611" i="1"/>
  <c r="M610" i="1" s="1"/>
  <c r="L611" i="1"/>
  <c r="L610" i="1" s="1"/>
  <c r="K611" i="1"/>
  <c r="Y606" i="1"/>
  <c r="Y597" i="1" s="1"/>
  <c r="X606" i="1"/>
  <c r="X597" i="1" s="1"/>
  <c r="W606" i="1"/>
  <c r="W597" i="1" s="1"/>
  <c r="V606" i="1"/>
  <c r="V597" i="1" s="1"/>
  <c r="U606" i="1"/>
  <c r="U597" i="1" s="1"/>
  <c r="T606" i="1"/>
  <c r="T597" i="1" s="1"/>
  <c r="S606" i="1"/>
  <c r="S597" i="1" s="1"/>
  <c r="R606" i="1"/>
  <c r="R597" i="1" s="1"/>
  <c r="Q606" i="1"/>
  <c r="O606" i="1"/>
  <c r="O597" i="1" s="1"/>
  <c r="N606" i="1"/>
  <c r="N597" i="1" s="1"/>
  <c r="M606" i="1"/>
  <c r="M597" i="1" s="1"/>
  <c r="L606" i="1"/>
  <c r="L597" i="1" s="1"/>
  <c r="K606" i="1"/>
  <c r="Y595" i="1"/>
  <c r="X595" i="1"/>
  <c r="W595" i="1"/>
  <c r="V595" i="1"/>
  <c r="U595" i="1"/>
  <c r="T595" i="1"/>
  <c r="S595" i="1"/>
  <c r="R595" i="1"/>
  <c r="Q595" i="1"/>
  <c r="O595" i="1"/>
  <c r="N595" i="1"/>
  <c r="M595" i="1"/>
  <c r="L595" i="1"/>
  <c r="K595" i="1"/>
  <c r="Y589" i="1"/>
  <c r="Y587" i="1" s="1"/>
  <c r="X589" i="1"/>
  <c r="X587" i="1" s="1"/>
  <c r="W589" i="1"/>
  <c r="W587" i="1" s="1"/>
  <c r="V589" i="1"/>
  <c r="V587" i="1" s="1"/>
  <c r="U589" i="1"/>
  <c r="U587" i="1" s="1"/>
  <c r="T589" i="1"/>
  <c r="T587" i="1" s="1"/>
  <c r="S589" i="1"/>
  <c r="S587" i="1" s="1"/>
  <c r="R589" i="1"/>
  <c r="R587" i="1" s="1"/>
  <c r="Q589" i="1"/>
  <c r="O589" i="1"/>
  <c r="O587" i="1" s="1"/>
  <c r="N589" i="1"/>
  <c r="N587" i="1" s="1"/>
  <c r="M589" i="1"/>
  <c r="M587" i="1" s="1"/>
  <c r="L589" i="1"/>
  <c r="L587" i="1" s="1"/>
  <c r="K589" i="1"/>
  <c r="Y572" i="1"/>
  <c r="Y571" i="1" s="1"/>
  <c r="X572" i="1"/>
  <c r="X571" i="1" s="1"/>
  <c r="W572" i="1"/>
  <c r="W571" i="1" s="1"/>
  <c r="V572" i="1"/>
  <c r="V571" i="1" s="1"/>
  <c r="U572" i="1"/>
  <c r="U571" i="1" s="1"/>
  <c r="T572" i="1"/>
  <c r="T571" i="1" s="1"/>
  <c r="S572" i="1"/>
  <c r="S571" i="1" s="1"/>
  <c r="R572" i="1"/>
  <c r="R571" i="1" s="1"/>
  <c r="Q572" i="1"/>
  <c r="O572" i="1"/>
  <c r="O571" i="1" s="1"/>
  <c r="N572" i="1"/>
  <c r="N571" i="1" s="1"/>
  <c r="M572" i="1"/>
  <c r="M571" i="1" s="1"/>
  <c r="L572" i="1"/>
  <c r="L571" i="1" s="1"/>
  <c r="K572" i="1"/>
  <c r="Y569" i="1"/>
  <c r="Y568" i="1" s="1"/>
  <c r="X569" i="1"/>
  <c r="X568" i="1" s="1"/>
  <c r="W569" i="1"/>
  <c r="W568" i="1" s="1"/>
  <c r="V569" i="1"/>
  <c r="V568" i="1" s="1"/>
  <c r="U569" i="1"/>
  <c r="U568" i="1" s="1"/>
  <c r="T569" i="1"/>
  <c r="T568" i="1" s="1"/>
  <c r="S569" i="1"/>
  <c r="S568" i="1" s="1"/>
  <c r="R569" i="1"/>
  <c r="R568" i="1" s="1"/>
  <c r="Q569" i="1"/>
  <c r="O569" i="1"/>
  <c r="O568" i="1" s="1"/>
  <c r="N569" i="1"/>
  <c r="N568" i="1" s="1"/>
  <c r="M569" i="1"/>
  <c r="M568" i="1" s="1"/>
  <c r="L569" i="1"/>
  <c r="L568" i="1" s="1"/>
  <c r="K569" i="1"/>
  <c r="Y564" i="1"/>
  <c r="Y556" i="1" s="1"/>
  <c r="X564" i="1"/>
  <c r="X556" i="1" s="1"/>
  <c r="W564" i="1"/>
  <c r="W556" i="1" s="1"/>
  <c r="V564" i="1"/>
  <c r="V556" i="1" s="1"/>
  <c r="U564" i="1"/>
  <c r="U556" i="1" s="1"/>
  <c r="T564" i="1"/>
  <c r="T556" i="1" s="1"/>
  <c r="S564" i="1"/>
  <c r="S556" i="1" s="1"/>
  <c r="R564" i="1"/>
  <c r="R556" i="1" s="1"/>
  <c r="Q564" i="1"/>
  <c r="O564" i="1"/>
  <c r="O556" i="1" s="1"/>
  <c r="N564" i="1"/>
  <c r="N556" i="1" s="1"/>
  <c r="M564" i="1"/>
  <c r="M556" i="1" s="1"/>
  <c r="L564" i="1"/>
  <c r="L556" i="1" s="1"/>
  <c r="K564" i="1"/>
  <c r="Y554" i="1"/>
  <c r="X554" i="1"/>
  <c r="W554" i="1"/>
  <c r="V554" i="1"/>
  <c r="U554" i="1"/>
  <c r="T554" i="1"/>
  <c r="S554" i="1"/>
  <c r="R554" i="1"/>
  <c r="Q554" i="1"/>
  <c r="O554" i="1"/>
  <c r="N554" i="1"/>
  <c r="M554" i="1"/>
  <c r="L554" i="1"/>
  <c r="K554" i="1"/>
  <c r="Y548" i="1"/>
  <c r="Y546" i="1" s="1"/>
  <c r="X548" i="1"/>
  <c r="X546" i="1" s="1"/>
  <c r="W548" i="1"/>
  <c r="W546" i="1" s="1"/>
  <c r="V548" i="1"/>
  <c r="V546" i="1" s="1"/>
  <c r="U548" i="1"/>
  <c r="U546" i="1" s="1"/>
  <c r="T548" i="1"/>
  <c r="T546" i="1" s="1"/>
  <c r="S548" i="1"/>
  <c r="S546" i="1" s="1"/>
  <c r="R548" i="1"/>
  <c r="R546" i="1" s="1"/>
  <c r="Q548" i="1"/>
  <c r="O548" i="1"/>
  <c r="O546" i="1" s="1"/>
  <c r="N548" i="1"/>
  <c r="N546" i="1" s="1"/>
  <c r="M548" i="1"/>
  <c r="M546" i="1" s="1"/>
  <c r="L548" i="1"/>
  <c r="L546" i="1" s="1"/>
  <c r="K548" i="1"/>
  <c r="Y531" i="1"/>
  <c r="Y530" i="1" s="1"/>
  <c r="X531" i="1"/>
  <c r="X530" i="1" s="1"/>
  <c r="W531" i="1"/>
  <c r="W530" i="1" s="1"/>
  <c r="V531" i="1"/>
  <c r="V530" i="1" s="1"/>
  <c r="U531" i="1"/>
  <c r="U530" i="1" s="1"/>
  <c r="T531" i="1"/>
  <c r="T530" i="1" s="1"/>
  <c r="S531" i="1"/>
  <c r="S530" i="1" s="1"/>
  <c r="R531" i="1"/>
  <c r="R530" i="1" s="1"/>
  <c r="Q531" i="1"/>
  <c r="O531" i="1"/>
  <c r="O530" i="1" s="1"/>
  <c r="N531" i="1"/>
  <c r="N530" i="1" s="1"/>
  <c r="M531" i="1"/>
  <c r="M530" i="1" s="1"/>
  <c r="L531" i="1"/>
  <c r="L530" i="1" s="1"/>
  <c r="K531" i="1"/>
  <c r="Y528" i="1"/>
  <c r="Y527" i="1" s="1"/>
  <c r="X528" i="1"/>
  <c r="X527" i="1" s="1"/>
  <c r="W528" i="1"/>
  <c r="W527" i="1" s="1"/>
  <c r="V528" i="1"/>
  <c r="V527" i="1" s="1"/>
  <c r="U528" i="1"/>
  <c r="U527" i="1" s="1"/>
  <c r="T528" i="1"/>
  <c r="T527" i="1" s="1"/>
  <c r="S528" i="1"/>
  <c r="S527" i="1" s="1"/>
  <c r="R528" i="1"/>
  <c r="R527" i="1" s="1"/>
  <c r="Q528" i="1"/>
  <c r="O528" i="1"/>
  <c r="O527" i="1" s="1"/>
  <c r="N528" i="1"/>
  <c r="N527" i="1" s="1"/>
  <c r="M528" i="1"/>
  <c r="M527" i="1" s="1"/>
  <c r="L528" i="1"/>
  <c r="L527" i="1" s="1"/>
  <c r="K528" i="1"/>
  <c r="Y523" i="1"/>
  <c r="Y515" i="1" s="1"/>
  <c r="X523" i="1"/>
  <c r="X515" i="1" s="1"/>
  <c r="W523" i="1"/>
  <c r="W515" i="1" s="1"/>
  <c r="V523" i="1"/>
  <c r="V515" i="1" s="1"/>
  <c r="U523" i="1"/>
  <c r="U515" i="1" s="1"/>
  <c r="T523" i="1"/>
  <c r="T515" i="1" s="1"/>
  <c r="S523" i="1"/>
  <c r="S515" i="1" s="1"/>
  <c r="R523" i="1"/>
  <c r="R515" i="1" s="1"/>
  <c r="Q523" i="1"/>
  <c r="O523" i="1"/>
  <c r="O515" i="1" s="1"/>
  <c r="N523" i="1"/>
  <c r="N515" i="1" s="1"/>
  <c r="M523" i="1"/>
  <c r="M515" i="1" s="1"/>
  <c r="L523" i="1"/>
  <c r="L515" i="1" s="1"/>
  <c r="K523" i="1"/>
  <c r="Y513" i="1"/>
  <c r="X513" i="1"/>
  <c r="W513" i="1"/>
  <c r="V513" i="1"/>
  <c r="U513" i="1"/>
  <c r="T513" i="1"/>
  <c r="S513" i="1"/>
  <c r="R513" i="1"/>
  <c r="Q513" i="1"/>
  <c r="O513" i="1"/>
  <c r="N513" i="1"/>
  <c r="M513" i="1"/>
  <c r="L513" i="1"/>
  <c r="K513" i="1"/>
  <c r="Y507" i="1"/>
  <c r="Y505" i="1" s="1"/>
  <c r="X507" i="1"/>
  <c r="X505" i="1" s="1"/>
  <c r="W507" i="1"/>
  <c r="W505" i="1" s="1"/>
  <c r="V507" i="1"/>
  <c r="V505" i="1" s="1"/>
  <c r="U507" i="1"/>
  <c r="U505" i="1" s="1"/>
  <c r="T507" i="1"/>
  <c r="T505" i="1" s="1"/>
  <c r="S507" i="1"/>
  <c r="S505" i="1" s="1"/>
  <c r="R507" i="1"/>
  <c r="R505" i="1" s="1"/>
  <c r="Q507" i="1"/>
  <c r="O507" i="1"/>
  <c r="O505" i="1" s="1"/>
  <c r="N507" i="1"/>
  <c r="N505" i="1" s="1"/>
  <c r="M507" i="1"/>
  <c r="M505" i="1" s="1"/>
  <c r="L507" i="1"/>
  <c r="L505" i="1" s="1"/>
  <c r="K507" i="1"/>
  <c r="Y490" i="1"/>
  <c r="Y489" i="1" s="1"/>
  <c r="X490" i="1"/>
  <c r="X489" i="1" s="1"/>
  <c r="W490" i="1"/>
  <c r="W489" i="1" s="1"/>
  <c r="V490" i="1"/>
  <c r="V489" i="1" s="1"/>
  <c r="U490" i="1"/>
  <c r="U489" i="1" s="1"/>
  <c r="T490" i="1"/>
  <c r="T489" i="1" s="1"/>
  <c r="S490" i="1"/>
  <c r="S489" i="1" s="1"/>
  <c r="R490" i="1"/>
  <c r="R489" i="1" s="1"/>
  <c r="Q490" i="1"/>
  <c r="O490" i="1"/>
  <c r="O489" i="1" s="1"/>
  <c r="N490" i="1"/>
  <c r="N489" i="1" s="1"/>
  <c r="M490" i="1"/>
  <c r="M489" i="1" s="1"/>
  <c r="L490" i="1"/>
  <c r="L489" i="1" s="1"/>
  <c r="K490" i="1"/>
  <c r="Y486" i="1"/>
  <c r="Y28" i="1" s="1"/>
  <c r="X486" i="1"/>
  <c r="X28" i="1" s="1"/>
  <c r="W486" i="1"/>
  <c r="W28" i="1" s="1"/>
  <c r="V486" i="1"/>
  <c r="V28" i="1" s="1"/>
  <c r="U486" i="1"/>
  <c r="U28" i="1" s="1"/>
  <c r="T486" i="1"/>
  <c r="T28" i="1" s="1"/>
  <c r="S486" i="1"/>
  <c r="S28" i="1" s="1"/>
  <c r="R486" i="1"/>
  <c r="R28" i="1" s="1"/>
  <c r="Q486" i="1"/>
  <c r="Q28" i="1" s="1"/>
  <c r="O486" i="1"/>
  <c r="O28" i="1" s="1"/>
  <c r="N486" i="1"/>
  <c r="N28" i="1" s="1"/>
  <c r="M486" i="1"/>
  <c r="M28" i="1" s="1"/>
  <c r="L486" i="1"/>
  <c r="L28" i="1" s="1"/>
  <c r="K486" i="1"/>
  <c r="K28" i="1" s="1"/>
  <c r="Y479" i="1"/>
  <c r="Y470" i="1" s="1"/>
  <c r="X479" i="1"/>
  <c r="X470" i="1" s="1"/>
  <c r="W479" i="1"/>
  <c r="W470" i="1" s="1"/>
  <c r="V479" i="1"/>
  <c r="V470" i="1" s="1"/>
  <c r="U479" i="1"/>
  <c r="U470" i="1" s="1"/>
  <c r="T479" i="1"/>
  <c r="T470" i="1" s="1"/>
  <c r="S479" i="1"/>
  <c r="S470" i="1" s="1"/>
  <c r="R479" i="1"/>
  <c r="R470" i="1" s="1"/>
  <c r="Q479" i="1"/>
  <c r="O479" i="1"/>
  <c r="O470" i="1" s="1"/>
  <c r="N479" i="1"/>
  <c r="N470" i="1" s="1"/>
  <c r="M479" i="1"/>
  <c r="M470" i="1" s="1"/>
  <c r="L479" i="1"/>
  <c r="L470" i="1" s="1"/>
  <c r="K479" i="1"/>
  <c r="Y468" i="1"/>
  <c r="X468" i="1"/>
  <c r="W468" i="1"/>
  <c r="V468" i="1"/>
  <c r="U468" i="1"/>
  <c r="T468" i="1"/>
  <c r="S468" i="1"/>
  <c r="R468" i="1"/>
  <c r="Q468" i="1"/>
  <c r="O468" i="1"/>
  <c r="N468" i="1"/>
  <c r="M468" i="1"/>
  <c r="L468" i="1"/>
  <c r="K468" i="1"/>
  <c r="Y462" i="1"/>
  <c r="Y460" i="1" s="1"/>
  <c r="X462" i="1"/>
  <c r="X460" i="1" s="1"/>
  <c r="W462" i="1"/>
  <c r="W460" i="1" s="1"/>
  <c r="V462" i="1"/>
  <c r="V460" i="1" s="1"/>
  <c r="U462" i="1"/>
  <c r="U460" i="1" s="1"/>
  <c r="T462" i="1"/>
  <c r="T460" i="1" s="1"/>
  <c r="S462" i="1"/>
  <c r="S460" i="1" s="1"/>
  <c r="R462" i="1"/>
  <c r="R460" i="1" s="1"/>
  <c r="Q462" i="1"/>
  <c r="O462" i="1"/>
  <c r="O460" i="1" s="1"/>
  <c r="N462" i="1"/>
  <c r="N460" i="1" s="1"/>
  <c r="M462" i="1"/>
  <c r="M460" i="1" s="1"/>
  <c r="L462" i="1"/>
  <c r="L460" i="1" s="1"/>
  <c r="K462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S445" i="1"/>
  <c r="S444" i="1" s="1"/>
  <c r="R445" i="1"/>
  <c r="R444" i="1" s="1"/>
  <c r="Q445" i="1"/>
  <c r="O445" i="1"/>
  <c r="O444" i="1" s="1"/>
  <c r="N445" i="1"/>
  <c r="N444" i="1" s="1"/>
  <c r="M445" i="1"/>
  <c r="M444" i="1" s="1"/>
  <c r="L445" i="1"/>
  <c r="L444" i="1" s="1"/>
  <c r="K445" i="1"/>
  <c r="Y437" i="1"/>
  <c r="Y429" i="1" s="1"/>
  <c r="X437" i="1"/>
  <c r="X429" i="1" s="1"/>
  <c r="W437" i="1"/>
  <c r="W429" i="1" s="1"/>
  <c r="V437" i="1"/>
  <c r="V429" i="1" s="1"/>
  <c r="U437" i="1"/>
  <c r="U429" i="1" s="1"/>
  <c r="T437" i="1"/>
  <c r="T429" i="1" s="1"/>
  <c r="S437" i="1"/>
  <c r="S429" i="1" s="1"/>
  <c r="R437" i="1"/>
  <c r="R429" i="1" s="1"/>
  <c r="Q437" i="1"/>
  <c r="O437" i="1"/>
  <c r="O429" i="1" s="1"/>
  <c r="N437" i="1"/>
  <c r="N429" i="1" s="1"/>
  <c r="M437" i="1"/>
  <c r="M429" i="1" s="1"/>
  <c r="L437" i="1"/>
  <c r="L429" i="1" s="1"/>
  <c r="K437" i="1"/>
  <c r="Y427" i="1"/>
  <c r="X427" i="1"/>
  <c r="W427" i="1"/>
  <c r="V427" i="1"/>
  <c r="U427" i="1"/>
  <c r="T427" i="1"/>
  <c r="S427" i="1"/>
  <c r="R427" i="1"/>
  <c r="Q427" i="1"/>
  <c r="O427" i="1"/>
  <c r="N427" i="1"/>
  <c r="M427" i="1"/>
  <c r="L427" i="1"/>
  <c r="K427" i="1"/>
  <c r="Y421" i="1"/>
  <c r="Y419" i="1" s="1"/>
  <c r="X421" i="1"/>
  <c r="X419" i="1" s="1"/>
  <c r="W421" i="1"/>
  <c r="W419" i="1" s="1"/>
  <c r="V421" i="1"/>
  <c r="V419" i="1" s="1"/>
  <c r="U421" i="1"/>
  <c r="U419" i="1" s="1"/>
  <c r="T421" i="1"/>
  <c r="T419" i="1" s="1"/>
  <c r="S421" i="1"/>
  <c r="S419" i="1" s="1"/>
  <c r="R421" i="1"/>
  <c r="R419" i="1" s="1"/>
  <c r="Q421" i="1"/>
  <c r="O421" i="1"/>
  <c r="O419" i="1" s="1"/>
  <c r="N421" i="1"/>
  <c r="N419" i="1" s="1"/>
  <c r="M421" i="1"/>
  <c r="M419" i="1" s="1"/>
  <c r="L421" i="1"/>
  <c r="L419" i="1" s="1"/>
  <c r="K421" i="1"/>
  <c r="Y404" i="1"/>
  <c r="Y403" i="1" s="1"/>
  <c r="X404" i="1"/>
  <c r="X403" i="1" s="1"/>
  <c r="W404" i="1"/>
  <c r="W403" i="1" s="1"/>
  <c r="V404" i="1"/>
  <c r="V403" i="1" s="1"/>
  <c r="U404" i="1"/>
  <c r="U403" i="1" s="1"/>
  <c r="T404" i="1"/>
  <c r="T403" i="1" s="1"/>
  <c r="S404" i="1"/>
  <c r="S403" i="1" s="1"/>
  <c r="R404" i="1"/>
  <c r="R403" i="1" s="1"/>
  <c r="Q404" i="1"/>
  <c r="O404" i="1"/>
  <c r="O403" i="1" s="1"/>
  <c r="N404" i="1"/>
  <c r="N403" i="1" s="1"/>
  <c r="M404" i="1"/>
  <c r="M403" i="1" s="1"/>
  <c r="L404" i="1"/>
  <c r="L403" i="1" s="1"/>
  <c r="K404" i="1"/>
  <c r="Y399" i="1"/>
  <c r="Y390" i="1" s="1"/>
  <c r="X399" i="1"/>
  <c r="X390" i="1" s="1"/>
  <c r="W399" i="1"/>
  <c r="W390" i="1" s="1"/>
  <c r="V399" i="1"/>
  <c r="V390" i="1" s="1"/>
  <c r="U399" i="1"/>
  <c r="U390" i="1" s="1"/>
  <c r="T399" i="1"/>
  <c r="T390" i="1" s="1"/>
  <c r="S399" i="1"/>
  <c r="S390" i="1" s="1"/>
  <c r="R399" i="1"/>
  <c r="R390" i="1" s="1"/>
  <c r="Q399" i="1"/>
  <c r="O399" i="1"/>
  <c r="O390" i="1" s="1"/>
  <c r="N399" i="1"/>
  <c r="N390" i="1" s="1"/>
  <c r="M399" i="1"/>
  <c r="M390" i="1" s="1"/>
  <c r="L399" i="1"/>
  <c r="L390" i="1" s="1"/>
  <c r="K399" i="1"/>
  <c r="Y388" i="1"/>
  <c r="X388" i="1"/>
  <c r="W388" i="1"/>
  <c r="V388" i="1"/>
  <c r="U388" i="1"/>
  <c r="T388" i="1"/>
  <c r="S388" i="1"/>
  <c r="R388" i="1"/>
  <c r="Q388" i="1"/>
  <c r="O388" i="1"/>
  <c r="N388" i="1"/>
  <c r="M388" i="1"/>
  <c r="L388" i="1"/>
  <c r="K388" i="1"/>
  <c r="Y382" i="1"/>
  <c r="Y380" i="1" s="1"/>
  <c r="X382" i="1"/>
  <c r="X380" i="1" s="1"/>
  <c r="W382" i="1"/>
  <c r="W380" i="1" s="1"/>
  <c r="V382" i="1"/>
  <c r="V380" i="1" s="1"/>
  <c r="U382" i="1"/>
  <c r="U380" i="1" s="1"/>
  <c r="T382" i="1"/>
  <c r="T380" i="1" s="1"/>
  <c r="S382" i="1"/>
  <c r="S380" i="1" s="1"/>
  <c r="R382" i="1"/>
  <c r="R380" i="1" s="1"/>
  <c r="Q382" i="1"/>
  <c r="O382" i="1"/>
  <c r="O380" i="1" s="1"/>
  <c r="N382" i="1"/>
  <c r="N380" i="1" s="1"/>
  <c r="M382" i="1"/>
  <c r="M380" i="1" s="1"/>
  <c r="L382" i="1"/>
  <c r="L380" i="1" s="1"/>
  <c r="K382" i="1"/>
  <c r="Y365" i="1"/>
  <c r="Y364" i="1" s="1"/>
  <c r="X365" i="1"/>
  <c r="X364" i="1" s="1"/>
  <c r="W365" i="1"/>
  <c r="W364" i="1" s="1"/>
  <c r="V365" i="1"/>
  <c r="V364" i="1" s="1"/>
  <c r="U365" i="1"/>
  <c r="U364" i="1" s="1"/>
  <c r="T365" i="1"/>
  <c r="T364" i="1" s="1"/>
  <c r="S365" i="1"/>
  <c r="S364" i="1" s="1"/>
  <c r="R365" i="1"/>
  <c r="R364" i="1" s="1"/>
  <c r="Q365" i="1"/>
  <c r="O365" i="1"/>
  <c r="O364" i="1" s="1"/>
  <c r="N365" i="1"/>
  <c r="N364" i="1" s="1"/>
  <c r="M365" i="1"/>
  <c r="M364" i="1" s="1"/>
  <c r="L365" i="1"/>
  <c r="L364" i="1" s="1"/>
  <c r="K365" i="1"/>
  <c r="Y362" i="1"/>
  <c r="Y361" i="1" s="1"/>
  <c r="X362" i="1"/>
  <c r="X361" i="1" s="1"/>
  <c r="W362" i="1"/>
  <c r="W361" i="1" s="1"/>
  <c r="V362" i="1"/>
  <c r="V361" i="1" s="1"/>
  <c r="U362" i="1"/>
  <c r="U361" i="1" s="1"/>
  <c r="T362" i="1"/>
  <c r="T361" i="1" s="1"/>
  <c r="S362" i="1"/>
  <c r="S361" i="1" s="1"/>
  <c r="R362" i="1"/>
  <c r="R361" i="1" s="1"/>
  <c r="Q362" i="1"/>
  <c r="O362" i="1"/>
  <c r="O361" i="1" s="1"/>
  <c r="N362" i="1"/>
  <c r="N361" i="1" s="1"/>
  <c r="M362" i="1"/>
  <c r="M361" i="1" s="1"/>
  <c r="L362" i="1"/>
  <c r="L361" i="1" s="1"/>
  <c r="K362" i="1"/>
  <c r="Y357" i="1"/>
  <c r="Y348" i="1" s="1"/>
  <c r="X357" i="1"/>
  <c r="X348" i="1" s="1"/>
  <c r="W357" i="1"/>
  <c r="W348" i="1" s="1"/>
  <c r="V357" i="1"/>
  <c r="V348" i="1" s="1"/>
  <c r="U357" i="1"/>
  <c r="U348" i="1" s="1"/>
  <c r="T357" i="1"/>
  <c r="S357" i="1"/>
  <c r="S348" i="1" s="1"/>
  <c r="R357" i="1"/>
  <c r="R348" i="1" s="1"/>
  <c r="Q357" i="1"/>
  <c r="O357" i="1"/>
  <c r="O348" i="1" s="1"/>
  <c r="N357" i="1"/>
  <c r="M357" i="1"/>
  <c r="M348" i="1" s="1"/>
  <c r="L357" i="1"/>
  <c r="L348" i="1" s="1"/>
  <c r="K357" i="1"/>
  <c r="Y346" i="1"/>
  <c r="X346" i="1"/>
  <c r="W346" i="1"/>
  <c r="V346" i="1"/>
  <c r="U346" i="1"/>
  <c r="T346" i="1"/>
  <c r="S346" i="1"/>
  <c r="R346" i="1"/>
  <c r="Q346" i="1"/>
  <c r="O346" i="1"/>
  <c r="N346" i="1"/>
  <c r="M346" i="1"/>
  <c r="L346" i="1"/>
  <c r="K346" i="1"/>
  <c r="Y340" i="1"/>
  <c r="Y338" i="1" s="1"/>
  <c r="X340" i="1"/>
  <c r="X338" i="1" s="1"/>
  <c r="W340" i="1"/>
  <c r="W338" i="1" s="1"/>
  <c r="V340" i="1"/>
  <c r="V338" i="1" s="1"/>
  <c r="U340" i="1"/>
  <c r="U338" i="1" s="1"/>
  <c r="T340" i="1"/>
  <c r="T338" i="1" s="1"/>
  <c r="S340" i="1"/>
  <c r="S338" i="1" s="1"/>
  <c r="R340" i="1"/>
  <c r="R338" i="1" s="1"/>
  <c r="Q340" i="1"/>
  <c r="O340" i="1"/>
  <c r="O338" i="1" s="1"/>
  <c r="N340" i="1"/>
  <c r="N338" i="1" s="1"/>
  <c r="M340" i="1"/>
  <c r="M338" i="1" s="1"/>
  <c r="L340" i="1"/>
  <c r="L338" i="1" s="1"/>
  <c r="K340" i="1"/>
  <c r="Y323" i="1"/>
  <c r="Y322" i="1" s="1"/>
  <c r="X323" i="1"/>
  <c r="X322" i="1" s="1"/>
  <c r="W323" i="1"/>
  <c r="W322" i="1" s="1"/>
  <c r="V323" i="1"/>
  <c r="V322" i="1" s="1"/>
  <c r="U323" i="1"/>
  <c r="U322" i="1" s="1"/>
  <c r="T323" i="1"/>
  <c r="T322" i="1" s="1"/>
  <c r="S323" i="1"/>
  <c r="S322" i="1" s="1"/>
  <c r="R323" i="1"/>
  <c r="R322" i="1" s="1"/>
  <c r="Q323" i="1"/>
  <c r="O323" i="1"/>
  <c r="O322" i="1" s="1"/>
  <c r="N323" i="1"/>
  <c r="N322" i="1" s="1"/>
  <c r="M323" i="1"/>
  <c r="M322" i="1" s="1"/>
  <c r="L323" i="1"/>
  <c r="L322" i="1" s="1"/>
  <c r="K323" i="1"/>
  <c r="Y319" i="1"/>
  <c r="Y318" i="1" s="1"/>
  <c r="X319" i="1"/>
  <c r="X318" i="1" s="1"/>
  <c r="W319" i="1"/>
  <c r="W318" i="1" s="1"/>
  <c r="V319" i="1"/>
  <c r="V318" i="1" s="1"/>
  <c r="U319" i="1"/>
  <c r="U318" i="1" s="1"/>
  <c r="T319" i="1"/>
  <c r="T318" i="1" s="1"/>
  <c r="S319" i="1"/>
  <c r="S318" i="1" s="1"/>
  <c r="R319" i="1"/>
  <c r="R318" i="1" s="1"/>
  <c r="Q319" i="1"/>
  <c r="O319" i="1"/>
  <c r="O318" i="1" s="1"/>
  <c r="N319" i="1"/>
  <c r="N318" i="1" s="1"/>
  <c r="M319" i="1"/>
  <c r="M318" i="1" s="1"/>
  <c r="L319" i="1"/>
  <c r="L318" i="1" s="1"/>
  <c r="K319" i="1"/>
  <c r="Y314" i="1"/>
  <c r="Y306" i="1" s="1"/>
  <c r="X314" i="1"/>
  <c r="X306" i="1" s="1"/>
  <c r="W314" i="1"/>
  <c r="W306" i="1" s="1"/>
  <c r="V314" i="1"/>
  <c r="V306" i="1" s="1"/>
  <c r="U314" i="1"/>
  <c r="U306" i="1" s="1"/>
  <c r="T314" i="1"/>
  <c r="T306" i="1" s="1"/>
  <c r="S314" i="1"/>
  <c r="S306" i="1" s="1"/>
  <c r="R314" i="1"/>
  <c r="R306" i="1" s="1"/>
  <c r="Q314" i="1"/>
  <c r="O314" i="1"/>
  <c r="O306" i="1" s="1"/>
  <c r="N314" i="1"/>
  <c r="N306" i="1" s="1"/>
  <c r="M314" i="1"/>
  <c r="M306" i="1" s="1"/>
  <c r="L314" i="1"/>
  <c r="L306" i="1" s="1"/>
  <c r="K314" i="1"/>
  <c r="Y304" i="1"/>
  <c r="X304" i="1"/>
  <c r="W304" i="1"/>
  <c r="V304" i="1"/>
  <c r="U304" i="1"/>
  <c r="T304" i="1"/>
  <c r="S304" i="1"/>
  <c r="R304" i="1"/>
  <c r="Q304" i="1"/>
  <c r="O304" i="1"/>
  <c r="N304" i="1"/>
  <c r="M304" i="1"/>
  <c r="L304" i="1"/>
  <c r="K304" i="1"/>
  <c r="Y298" i="1"/>
  <c r="Y296" i="1" s="1"/>
  <c r="X298" i="1"/>
  <c r="X296" i="1" s="1"/>
  <c r="W298" i="1"/>
  <c r="W296" i="1" s="1"/>
  <c r="V298" i="1"/>
  <c r="V296" i="1" s="1"/>
  <c r="U298" i="1"/>
  <c r="U296" i="1" s="1"/>
  <c r="T298" i="1"/>
  <c r="T296" i="1" s="1"/>
  <c r="S298" i="1"/>
  <c r="S296" i="1" s="1"/>
  <c r="R298" i="1"/>
  <c r="R296" i="1" s="1"/>
  <c r="Q298" i="1"/>
  <c r="O298" i="1"/>
  <c r="O296" i="1" s="1"/>
  <c r="N298" i="1"/>
  <c r="N296" i="1" s="1"/>
  <c r="M298" i="1"/>
  <c r="M296" i="1" s="1"/>
  <c r="L298" i="1"/>
  <c r="L296" i="1" s="1"/>
  <c r="K298" i="1"/>
  <c r="Y281" i="1"/>
  <c r="Y280" i="1" s="1"/>
  <c r="X281" i="1"/>
  <c r="X280" i="1" s="1"/>
  <c r="W281" i="1"/>
  <c r="W280" i="1" s="1"/>
  <c r="V281" i="1"/>
  <c r="V280" i="1" s="1"/>
  <c r="U281" i="1"/>
  <c r="U280" i="1" s="1"/>
  <c r="T281" i="1"/>
  <c r="T280" i="1" s="1"/>
  <c r="S281" i="1"/>
  <c r="S280" i="1" s="1"/>
  <c r="R281" i="1"/>
  <c r="R280" i="1" s="1"/>
  <c r="Q281" i="1"/>
  <c r="O281" i="1"/>
  <c r="O280" i="1" s="1"/>
  <c r="N281" i="1"/>
  <c r="N280" i="1" s="1"/>
  <c r="M281" i="1"/>
  <c r="M280" i="1" s="1"/>
  <c r="L281" i="1"/>
  <c r="L280" i="1" s="1"/>
  <c r="K281" i="1"/>
  <c r="Y278" i="1"/>
  <c r="Y277" i="1" s="1"/>
  <c r="X278" i="1"/>
  <c r="X277" i="1" s="1"/>
  <c r="W278" i="1"/>
  <c r="W277" i="1" s="1"/>
  <c r="V278" i="1"/>
  <c r="V277" i="1" s="1"/>
  <c r="U278" i="1"/>
  <c r="U277" i="1" s="1"/>
  <c r="T278" i="1"/>
  <c r="T277" i="1" s="1"/>
  <c r="S278" i="1"/>
  <c r="S277" i="1" s="1"/>
  <c r="R278" i="1"/>
  <c r="R277" i="1" s="1"/>
  <c r="Q278" i="1"/>
  <c r="O278" i="1"/>
  <c r="O277" i="1" s="1"/>
  <c r="N278" i="1"/>
  <c r="N277" i="1" s="1"/>
  <c r="M278" i="1"/>
  <c r="M277" i="1" s="1"/>
  <c r="L278" i="1"/>
  <c r="L277" i="1" s="1"/>
  <c r="K278" i="1"/>
  <c r="Y273" i="1"/>
  <c r="Y265" i="1" s="1"/>
  <c r="X273" i="1"/>
  <c r="X265" i="1" s="1"/>
  <c r="W273" i="1"/>
  <c r="W265" i="1" s="1"/>
  <c r="V273" i="1"/>
  <c r="V265" i="1" s="1"/>
  <c r="U273" i="1"/>
  <c r="U265" i="1" s="1"/>
  <c r="T273" i="1"/>
  <c r="T265" i="1" s="1"/>
  <c r="S273" i="1"/>
  <c r="S265" i="1" s="1"/>
  <c r="R273" i="1"/>
  <c r="R265" i="1" s="1"/>
  <c r="Q273" i="1"/>
  <c r="O273" i="1"/>
  <c r="O265" i="1" s="1"/>
  <c r="N273" i="1"/>
  <c r="N265" i="1" s="1"/>
  <c r="M273" i="1"/>
  <c r="M265" i="1" s="1"/>
  <c r="L273" i="1"/>
  <c r="L265" i="1" s="1"/>
  <c r="K273" i="1"/>
  <c r="Y263" i="1"/>
  <c r="X263" i="1"/>
  <c r="W263" i="1"/>
  <c r="V263" i="1"/>
  <c r="U263" i="1"/>
  <c r="T263" i="1"/>
  <c r="S263" i="1"/>
  <c r="R263" i="1"/>
  <c r="Q263" i="1"/>
  <c r="O263" i="1"/>
  <c r="N263" i="1"/>
  <c r="M263" i="1"/>
  <c r="L263" i="1"/>
  <c r="K263" i="1"/>
  <c r="Y257" i="1"/>
  <c r="Y255" i="1" s="1"/>
  <c r="X257" i="1"/>
  <c r="X255" i="1" s="1"/>
  <c r="W257" i="1"/>
  <c r="W255" i="1" s="1"/>
  <c r="V257" i="1"/>
  <c r="V255" i="1" s="1"/>
  <c r="U257" i="1"/>
  <c r="U255" i="1" s="1"/>
  <c r="T257" i="1"/>
  <c r="T255" i="1" s="1"/>
  <c r="S257" i="1"/>
  <c r="S255" i="1" s="1"/>
  <c r="R257" i="1"/>
  <c r="R255" i="1" s="1"/>
  <c r="Q257" i="1"/>
  <c r="O257" i="1"/>
  <c r="O255" i="1" s="1"/>
  <c r="N257" i="1"/>
  <c r="N255" i="1" s="1"/>
  <c r="M257" i="1"/>
  <c r="M255" i="1" s="1"/>
  <c r="L257" i="1"/>
  <c r="L255" i="1" s="1"/>
  <c r="K257" i="1"/>
  <c r="Y240" i="1"/>
  <c r="Y239" i="1" s="1"/>
  <c r="X240" i="1"/>
  <c r="X239" i="1" s="1"/>
  <c r="W240" i="1"/>
  <c r="W239" i="1" s="1"/>
  <c r="V240" i="1"/>
  <c r="V239" i="1" s="1"/>
  <c r="U240" i="1"/>
  <c r="U239" i="1" s="1"/>
  <c r="T240" i="1"/>
  <c r="T239" i="1" s="1"/>
  <c r="S240" i="1"/>
  <c r="S239" i="1" s="1"/>
  <c r="R240" i="1"/>
  <c r="R239" i="1" s="1"/>
  <c r="Q240" i="1"/>
  <c r="O240" i="1"/>
  <c r="O239" i="1" s="1"/>
  <c r="N240" i="1"/>
  <c r="N239" i="1" s="1"/>
  <c r="M240" i="1"/>
  <c r="M239" i="1" s="1"/>
  <c r="L240" i="1"/>
  <c r="L239" i="1" s="1"/>
  <c r="K240" i="1"/>
  <c r="Y232" i="1"/>
  <c r="Y223" i="1" s="1"/>
  <c r="X232" i="1"/>
  <c r="X223" i="1" s="1"/>
  <c r="W232" i="1"/>
  <c r="W223" i="1" s="1"/>
  <c r="V232" i="1"/>
  <c r="V223" i="1" s="1"/>
  <c r="U232" i="1"/>
  <c r="U223" i="1" s="1"/>
  <c r="T232" i="1"/>
  <c r="T223" i="1" s="1"/>
  <c r="S232" i="1"/>
  <c r="S223" i="1" s="1"/>
  <c r="R232" i="1"/>
  <c r="R223" i="1" s="1"/>
  <c r="Q232" i="1"/>
  <c r="O232" i="1"/>
  <c r="O223" i="1" s="1"/>
  <c r="N232" i="1"/>
  <c r="N223" i="1" s="1"/>
  <c r="M232" i="1"/>
  <c r="M223" i="1" s="1"/>
  <c r="L232" i="1"/>
  <c r="L223" i="1" s="1"/>
  <c r="K232" i="1"/>
  <c r="Y221" i="1"/>
  <c r="X221" i="1"/>
  <c r="W221" i="1"/>
  <c r="V221" i="1"/>
  <c r="U221" i="1"/>
  <c r="T221" i="1"/>
  <c r="S221" i="1"/>
  <c r="R221" i="1"/>
  <c r="Q221" i="1"/>
  <c r="O221" i="1"/>
  <c r="N221" i="1"/>
  <c r="M221" i="1"/>
  <c r="L221" i="1"/>
  <c r="K221" i="1"/>
  <c r="Y215" i="1"/>
  <c r="Y213" i="1" s="1"/>
  <c r="X215" i="1"/>
  <c r="X213" i="1" s="1"/>
  <c r="W215" i="1"/>
  <c r="W213" i="1" s="1"/>
  <c r="V215" i="1"/>
  <c r="V213" i="1" s="1"/>
  <c r="U215" i="1"/>
  <c r="U213" i="1" s="1"/>
  <c r="T215" i="1"/>
  <c r="T213" i="1" s="1"/>
  <c r="S215" i="1"/>
  <c r="S213" i="1" s="1"/>
  <c r="R215" i="1"/>
  <c r="R213" i="1" s="1"/>
  <c r="Q215" i="1"/>
  <c r="O215" i="1"/>
  <c r="O213" i="1" s="1"/>
  <c r="N215" i="1"/>
  <c r="N213" i="1" s="1"/>
  <c r="M215" i="1"/>
  <c r="M213" i="1" s="1"/>
  <c r="L215" i="1"/>
  <c r="L213" i="1" s="1"/>
  <c r="K215" i="1"/>
  <c r="Y198" i="1"/>
  <c r="Y197" i="1" s="1"/>
  <c r="X198" i="1"/>
  <c r="X197" i="1" s="1"/>
  <c r="W198" i="1"/>
  <c r="W197" i="1" s="1"/>
  <c r="V198" i="1"/>
  <c r="V197" i="1" s="1"/>
  <c r="U198" i="1"/>
  <c r="U197" i="1" s="1"/>
  <c r="T198" i="1"/>
  <c r="T197" i="1" s="1"/>
  <c r="S198" i="1"/>
  <c r="S197" i="1" s="1"/>
  <c r="R198" i="1"/>
  <c r="R197" i="1" s="1"/>
  <c r="Q198" i="1"/>
  <c r="O198" i="1"/>
  <c r="O197" i="1" s="1"/>
  <c r="N198" i="1"/>
  <c r="N197" i="1" s="1"/>
  <c r="M198" i="1"/>
  <c r="M197" i="1" s="1"/>
  <c r="L198" i="1"/>
  <c r="L197" i="1" s="1"/>
  <c r="K198" i="1"/>
  <c r="Y195" i="1"/>
  <c r="Y194" i="1" s="1"/>
  <c r="X195" i="1"/>
  <c r="X194" i="1" s="1"/>
  <c r="W195" i="1"/>
  <c r="W194" i="1" s="1"/>
  <c r="V195" i="1"/>
  <c r="V194" i="1" s="1"/>
  <c r="U195" i="1"/>
  <c r="U194" i="1" s="1"/>
  <c r="T195" i="1"/>
  <c r="T194" i="1" s="1"/>
  <c r="S195" i="1"/>
  <c r="S194" i="1" s="1"/>
  <c r="R195" i="1"/>
  <c r="R194" i="1" s="1"/>
  <c r="Q195" i="1"/>
  <c r="O195" i="1"/>
  <c r="O194" i="1" s="1"/>
  <c r="N195" i="1"/>
  <c r="N194" i="1" s="1"/>
  <c r="M195" i="1"/>
  <c r="M194" i="1" s="1"/>
  <c r="L195" i="1"/>
  <c r="L194" i="1" s="1"/>
  <c r="K195" i="1"/>
  <c r="Y190" i="1"/>
  <c r="Y183" i="1" s="1"/>
  <c r="X190" i="1"/>
  <c r="X183" i="1" s="1"/>
  <c r="W190" i="1"/>
  <c r="W183" i="1" s="1"/>
  <c r="V190" i="1"/>
  <c r="V183" i="1" s="1"/>
  <c r="U190" i="1"/>
  <c r="U183" i="1" s="1"/>
  <c r="T190" i="1"/>
  <c r="T183" i="1" s="1"/>
  <c r="S190" i="1"/>
  <c r="S183" i="1" s="1"/>
  <c r="R190" i="1"/>
  <c r="R183" i="1" s="1"/>
  <c r="Q190" i="1"/>
  <c r="O190" i="1"/>
  <c r="O183" i="1" s="1"/>
  <c r="N190" i="1"/>
  <c r="N183" i="1" s="1"/>
  <c r="M190" i="1"/>
  <c r="M183" i="1" s="1"/>
  <c r="L190" i="1"/>
  <c r="L183" i="1" s="1"/>
  <c r="K190" i="1"/>
  <c r="Y181" i="1"/>
  <c r="X181" i="1"/>
  <c r="W181" i="1"/>
  <c r="V181" i="1"/>
  <c r="U181" i="1"/>
  <c r="T181" i="1"/>
  <c r="S181" i="1"/>
  <c r="R181" i="1"/>
  <c r="Q181" i="1"/>
  <c r="O181" i="1"/>
  <c r="N181" i="1"/>
  <c r="M181" i="1"/>
  <c r="L181" i="1"/>
  <c r="K181" i="1"/>
  <c r="Y175" i="1"/>
  <c r="Y173" i="1" s="1"/>
  <c r="X175" i="1"/>
  <c r="X173" i="1" s="1"/>
  <c r="W175" i="1"/>
  <c r="W173" i="1" s="1"/>
  <c r="V175" i="1"/>
  <c r="V173" i="1" s="1"/>
  <c r="U175" i="1"/>
  <c r="U173" i="1" s="1"/>
  <c r="T175" i="1"/>
  <c r="T173" i="1" s="1"/>
  <c r="S175" i="1"/>
  <c r="S173" i="1" s="1"/>
  <c r="R175" i="1"/>
  <c r="R173" i="1" s="1"/>
  <c r="Q175" i="1"/>
  <c r="O175" i="1"/>
  <c r="O173" i="1" s="1"/>
  <c r="N175" i="1"/>
  <c r="N173" i="1" s="1"/>
  <c r="M175" i="1"/>
  <c r="M173" i="1" s="1"/>
  <c r="L175" i="1"/>
  <c r="L173" i="1" s="1"/>
  <c r="K175" i="1"/>
  <c r="Y158" i="1"/>
  <c r="Y157" i="1" s="1"/>
  <c r="X158" i="1"/>
  <c r="X157" i="1" s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O158" i="1"/>
  <c r="O157" i="1" s="1"/>
  <c r="N158" i="1"/>
  <c r="N157" i="1" s="1"/>
  <c r="M158" i="1"/>
  <c r="M157" i="1" s="1"/>
  <c r="L158" i="1"/>
  <c r="L157" i="1" s="1"/>
  <c r="K158" i="1"/>
  <c r="Y155" i="1"/>
  <c r="Y154" i="1" s="1"/>
  <c r="X155" i="1"/>
  <c r="X154" i="1" s="1"/>
  <c r="W155" i="1"/>
  <c r="W154" i="1" s="1"/>
  <c r="V155" i="1"/>
  <c r="V154" i="1" s="1"/>
  <c r="U155" i="1"/>
  <c r="U154" i="1" s="1"/>
  <c r="T155" i="1"/>
  <c r="T154" i="1" s="1"/>
  <c r="S155" i="1"/>
  <c r="S154" i="1" s="1"/>
  <c r="R155" i="1"/>
  <c r="R154" i="1" s="1"/>
  <c r="Q155" i="1"/>
  <c r="O155" i="1"/>
  <c r="O154" i="1" s="1"/>
  <c r="N155" i="1"/>
  <c r="N154" i="1" s="1"/>
  <c r="M155" i="1"/>
  <c r="M154" i="1" s="1"/>
  <c r="L155" i="1"/>
  <c r="L154" i="1" s="1"/>
  <c r="K155" i="1"/>
  <c r="Y150" i="1"/>
  <c r="X150" i="1"/>
  <c r="X142" i="1" s="1"/>
  <c r="W150" i="1"/>
  <c r="W142" i="1" s="1"/>
  <c r="V150" i="1"/>
  <c r="V142" i="1" s="1"/>
  <c r="U150" i="1"/>
  <c r="U142" i="1" s="1"/>
  <c r="T150" i="1"/>
  <c r="T142" i="1" s="1"/>
  <c r="S150" i="1"/>
  <c r="R150" i="1"/>
  <c r="R142" i="1" s="1"/>
  <c r="Q150" i="1"/>
  <c r="O150" i="1"/>
  <c r="O142" i="1" s="1"/>
  <c r="N150" i="1"/>
  <c r="N142" i="1" s="1"/>
  <c r="M150" i="1"/>
  <c r="M142" i="1" s="1"/>
  <c r="L150" i="1"/>
  <c r="L142" i="1" s="1"/>
  <c r="K150" i="1"/>
  <c r="Y140" i="1"/>
  <c r="X140" i="1"/>
  <c r="W140" i="1"/>
  <c r="V140" i="1"/>
  <c r="U140" i="1"/>
  <c r="T140" i="1"/>
  <c r="S140" i="1"/>
  <c r="R140" i="1"/>
  <c r="Q140" i="1"/>
  <c r="O140" i="1"/>
  <c r="N140" i="1"/>
  <c r="M140" i="1"/>
  <c r="L140" i="1"/>
  <c r="K140" i="1"/>
  <c r="Y134" i="1"/>
  <c r="Y132" i="1" s="1"/>
  <c r="X134" i="1"/>
  <c r="X132" i="1" s="1"/>
  <c r="W134" i="1"/>
  <c r="W132" i="1" s="1"/>
  <c r="V134" i="1"/>
  <c r="V132" i="1" s="1"/>
  <c r="U134" i="1"/>
  <c r="U132" i="1" s="1"/>
  <c r="T134" i="1"/>
  <c r="T132" i="1" s="1"/>
  <c r="S134" i="1"/>
  <c r="S132" i="1" s="1"/>
  <c r="R134" i="1"/>
  <c r="R132" i="1" s="1"/>
  <c r="Q134" i="1"/>
  <c r="O134" i="1"/>
  <c r="O132" i="1" s="1"/>
  <c r="N134" i="1"/>
  <c r="N132" i="1" s="1"/>
  <c r="M134" i="1"/>
  <c r="M132" i="1" s="1"/>
  <c r="L134" i="1"/>
  <c r="L132" i="1" s="1"/>
  <c r="K134" i="1"/>
  <c r="Y117" i="1"/>
  <c r="Y116" i="1" s="1"/>
  <c r="X117" i="1"/>
  <c r="X116" i="1" s="1"/>
  <c r="W117" i="1"/>
  <c r="W116" i="1" s="1"/>
  <c r="V117" i="1"/>
  <c r="V116" i="1" s="1"/>
  <c r="U117" i="1"/>
  <c r="U116" i="1" s="1"/>
  <c r="T117" i="1"/>
  <c r="T116" i="1" s="1"/>
  <c r="S117" i="1"/>
  <c r="S116" i="1" s="1"/>
  <c r="R117" i="1"/>
  <c r="R116" i="1" s="1"/>
  <c r="Q117" i="1"/>
  <c r="O117" i="1"/>
  <c r="O116" i="1" s="1"/>
  <c r="N117" i="1"/>
  <c r="N116" i="1" s="1"/>
  <c r="M117" i="1"/>
  <c r="M116" i="1" s="1"/>
  <c r="L117" i="1"/>
  <c r="L116" i="1" s="1"/>
  <c r="K117" i="1"/>
  <c r="Y114" i="1"/>
  <c r="Y113" i="1" s="1"/>
  <c r="X114" i="1"/>
  <c r="X113" i="1" s="1"/>
  <c r="W114" i="1"/>
  <c r="W113" i="1" s="1"/>
  <c r="V114" i="1"/>
  <c r="V113" i="1" s="1"/>
  <c r="U114" i="1"/>
  <c r="U113" i="1" s="1"/>
  <c r="T114" i="1"/>
  <c r="T113" i="1" s="1"/>
  <c r="S114" i="1"/>
  <c r="S113" i="1" s="1"/>
  <c r="R114" i="1"/>
  <c r="R113" i="1" s="1"/>
  <c r="Q114" i="1"/>
  <c r="O114" i="1"/>
  <c r="O113" i="1" s="1"/>
  <c r="N114" i="1"/>
  <c r="N113" i="1" s="1"/>
  <c r="M114" i="1"/>
  <c r="M113" i="1" s="1"/>
  <c r="L114" i="1"/>
  <c r="L113" i="1" s="1"/>
  <c r="K114" i="1"/>
  <c r="Y109" i="1"/>
  <c r="Y100" i="1" s="1"/>
  <c r="X109" i="1"/>
  <c r="X100" i="1" s="1"/>
  <c r="W109" i="1"/>
  <c r="W100" i="1" s="1"/>
  <c r="V109" i="1"/>
  <c r="V100" i="1" s="1"/>
  <c r="U109" i="1"/>
  <c r="U100" i="1" s="1"/>
  <c r="T109" i="1"/>
  <c r="T100" i="1" s="1"/>
  <c r="S109" i="1"/>
  <c r="S100" i="1" s="1"/>
  <c r="R109" i="1"/>
  <c r="R100" i="1" s="1"/>
  <c r="Q109" i="1"/>
  <c r="O109" i="1"/>
  <c r="O100" i="1" s="1"/>
  <c r="N109" i="1"/>
  <c r="N100" i="1" s="1"/>
  <c r="M109" i="1"/>
  <c r="M100" i="1" s="1"/>
  <c r="L109" i="1"/>
  <c r="L100" i="1" s="1"/>
  <c r="K109" i="1"/>
  <c r="Y98" i="1"/>
  <c r="X98" i="1"/>
  <c r="W98" i="1"/>
  <c r="V98" i="1"/>
  <c r="U98" i="1"/>
  <c r="T98" i="1"/>
  <c r="S98" i="1"/>
  <c r="R98" i="1"/>
  <c r="Q98" i="1"/>
  <c r="O98" i="1"/>
  <c r="N98" i="1"/>
  <c r="M98" i="1"/>
  <c r="L98" i="1"/>
  <c r="K98" i="1"/>
  <c r="Y92" i="1"/>
  <c r="Y90" i="1" s="1"/>
  <c r="X92" i="1"/>
  <c r="X90" i="1" s="1"/>
  <c r="W92" i="1"/>
  <c r="W90" i="1" s="1"/>
  <c r="V92" i="1"/>
  <c r="V90" i="1" s="1"/>
  <c r="U92" i="1"/>
  <c r="U90" i="1" s="1"/>
  <c r="T92" i="1"/>
  <c r="T90" i="1" s="1"/>
  <c r="S92" i="1"/>
  <c r="S90" i="1" s="1"/>
  <c r="R92" i="1"/>
  <c r="R90" i="1" s="1"/>
  <c r="Q92" i="1"/>
  <c r="O92" i="1"/>
  <c r="O90" i="1" s="1"/>
  <c r="N92" i="1"/>
  <c r="N90" i="1" s="1"/>
  <c r="M92" i="1"/>
  <c r="M90" i="1" s="1"/>
  <c r="L92" i="1"/>
  <c r="L90" i="1" s="1"/>
  <c r="K92" i="1"/>
  <c r="Y75" i="1"/>
  <c r="Y74" i="1" s="1"/>
  <c r="X75" i="1"/>
  <c r="X74" i="1" s="1"/>
  <c r="W75" i="1"/>
  <c r="W74" i="1" s="1"/>
  <c r="V75" i="1"/>
  <c r="V74" i="1" s="1"/>
  <c r="U75" i="1"/>
  <c r="U74" i="1" s="1"/>
  <c r="T75" i="1"/>
  <c r="T74" i="1" s="1"/>
  <c r="S75" i="1"/>
  <c r="S74" i="1" s="1"/>
  <c r="R75" i="1"/>
  <c r="R74" i="1" s="1"/>
  <c r="Q75" i="1"/>
  <c r="O75" i="1"/>
  <c r="O74" i="1" s="1"/>
  <c r="N75" i="1"/>
  <c r="N74" i="1" s="1"/>
  <c r="M75" i="1"/>
  <c r="M74" i="1" s="1"/>
  <c r="L75" i="1"/>
  <c r="L74" i="1" s="1"/>
  <c r="K75" i="1"/>
  <c r="Y72" i="1"/>
  <c r="Y71" i="1" s="1"/>
  <c r="X72" i="1"/>
  <c r="X71" i="1" s="1"/>
  <c r="W72" i="1"/>
  <c r="W71" i="1" s="1"/>
  <c r="V72" i="1"/>
  <c r="V71" i="1" s="1"/>
  <c r="U72" i="1"/>
  <c r="U71" i="1" s="1"/>
  <c r="T72" i="1"/>
  <c r="T71" i="1" s="1"/>
  <c r="S72" i="1"/>
  <c r="S71" i="1" s="1"/>
  <c r="R72" i="1"/>
  <c r="R71" i="1" s="1"/>
  <c r="Q72" i="1"/>
  <c r="O72" i="1"/>
  <c r="O71" i="1" s="1"/>
  <c r="N72" i="1"/>
  <c r="N71" i="1" s="1"/>
  <c r="M72" i="1"/>
  <c r="M71" i="1" s="1"/>
  <c r="L72" i="1"/>
  <c r="L71" i="1" s="1"/>
  <c r="K72" i="1"/>
  <c r="Y67" i="1"/>
  <c r="Y58" i="1" s="1"/>
  <c r="X67" i="1"/>
  <c r="X58" i="1" s="1"/>
  <c r="W67" i="1"/>
  <c r="W58" i="1" s="1"/>
  <c r="V67" i="1"/>
  <c r="V58" i="1" s="1"/>
  <c r="U67" i="1"/>
  <c r="T67" i="1"/>
  <c r="T58" i="1" s="1"/>
  <c r="S67" i="1"/>
  <c r="S58" i="1" s="1"/>
  <c r="R67" i="1"/>
  <c r="R58" i="1" s="1"/>
  <c r="Q67" i="1"/>
  <c r="O67" i="1"/>
  <c r="O58" i="1" s="1"/>
  <c r="N67" i="1"/>
  <c r="N58" i="1" s="1"/>
  <c r="M67" i="1"/>
  <c r="M58" i="1" s="1"/>
  <c r="L67" i="1"/>
  <c r="L58" i="1" s="1"/>
  <c r="K67" i="1"/>
  <c r="Y56" i="1"/>
  <c r="X56" i="1"/>
  <c r="W56" i="1"/>
  <c r="V56" i="1"/>
  <c r="U56" i="1"/>
  <c r="T56" i="1"/>
  <c r="S56" i="1"/>
  <c r="R56" i="1"/>
  <c r="Q56" i="1"/>
  <c r="O56" i="1"/>
  <c r="N56" i="1"/>
  <c r="M56" i="1"/>
  <c r="L56" i="1"/>
  <c r="K56" i="1"/>
  <c r="Y50" i="1"/>
  <c r="Y48" i="1" s="1"/>
  <c r="X50" i="1"/>
  <c r="X48" i="1" s="1"/>
  <c r="W50" i="1"/>
  <c r="W48" i="1" s="1"/>
  <c r="V50" i="1"/>
  <c r="V48" i="1" s="1"/>
  <c r="U50" i="1"/>
  <c r="U48" i="1" s="1"/>
  <c r="T50" i="1"/>
  <c r="T48" i="1" s="1"/>
  <c r="S50" i="1"/>
  <c r="S48" i="1" s="1"/>
  <c r="R50" i="1"/>
  <c r="R48" i="1" s="1"/>
  <c r="Q50" i="1"/>
  <c r="O50" i="1"/>
  <c r="O48" i="1" s="1"/>
  <c r="N50" i="1"/>
  <c r="N48" i="1" s="1"/>
  <c r="M50" i="1"/>
  <c r="M48" i="1" s="1"/>
  <c r="L50" i="1"/>
  <c r="L48" i="1" s="1"/>
  <c r="K50" i="1"/>
  <c r="Y32" i="1"/>
  <c r="X32" i="1"/>
  <c r="W32" i="1"/>
  <c r="V32" i="1"/>
  <c r="U32" i="1"/>
  <c r="T32" i="1"/>
  <c r="S32" i="1"/>
  <c r="R32" i="1"/>
  <c r="Q32" i="1"/>
  <c r="O32" i="1"/>
  <c r="N32" i="1"/>
  <c r="M32" i="1"/>
  <c r="L32" i="1"/>
  <c r="K32" i="1"/>
  <c r="Y31" i="1"/>
  <c r="X31" i="1"/>
  <c r="W31" i="1"/>
  <c r="V31" i="1"/>
  <c r="U31" i="1"/>
  <c r="T31" i="1"/>
  <c r="S31" i="1"/>
  <c r="R31" i="1"/>
  <c r="Q31" i="1"/>
  <c r="O31" i="1"/>
  <c r="N31" i="1"/>
  <c r="M31" i="1"/>
  <c r="L31" i="1"/>
  <c r="K31" i="1"/>
  <c r="Y27" i="1"/>
  <c r="X27" i="1"/>
  <c r="W27" i="1"/>
  <c r="V27" i="1"/>
  <c r="U27" i="1"/>
  <c r="T27" i="1"/>
  <c r="S27" i="1"/>
  <c r="R27" i="1"/>
  <c r="Q27" i="1"/>
  <c r="O27" i="1"/>
  <c r="N27" i="1"/>
  <c r="M27" i="1"/>
  <c r="L27" i="1"/>
  <c r="K27" i="1"/>
  <c r="Y23" i="1"/>
  <c r="X23" i="1"/>
  <c r="W23" i="1"/>
  <c r="V23" i="1"/>
  <c r="U23" i="1"/>
  <c r="T23" i="1"/>
  <c r="S23" i="1"/>
  <c r="R23" i="1"/>
  <c r="Q23" i="1"/>
  <c r="O23" i="1"/>
  <c r="N23" i="1"/>
  <c r="M23" i="1"/>
  <c r="L23" i="1"/>
  <c r="K23" i="1"/>
  <c r="Y22" i="1"/>
  <c r="X22" i="1"/>
  <c r="W22" i="1"/>
  <c r="V22" i="1"/>
  <c r="U22" i="1"/>
  <c r="T22" i="1"/>
  <c r="S22" i="1"/>
  <c r="R22" i="1"/>
  <c r="Q22" i="1"/>
  <c r="O22" i="1"/>
  <c r="N22" i="1"/>
  <c r="M22" i="1"/>
  <c r="L22" i="1"/>
  <c r="K22" i="1"/>
  <c r="Y20" i="1"/>
  <c r="X20" i="1"/>
  <c r="W20" i="1"/>
  <c r="V20" i="1"/>
  <c r="U20" i="1"/>
  <c r="T20" i="1"/>
  <c r="S20" i="1"/>
  <c r="R20" i="1"/>
  <c r="Q20" i="1"/>
  <c r="O20" i="1"/>
  <c r="N20" i="1"/>
  <c r="M20" i="1"/>
  <c r="L20" i="1"/>
  <c r="K20" i="1"/>
  <c r="Y19" i="1"/>
  <c r="X19" i="1"/>
  <c r="W19" i="1"/>
  <c r="V19" i="1"/>
  <c r="U19" i="1"/>
  <c r="T19" i="1"/>
  <c r="S19" i="1"/>
  <c r="R19" i="1"/>
  <c r="Q19" i="1"/>
  <c r="O19" i="1"/>
  <c r="N19" i="1"/>
  <c r="M19" i="1"/>
  <c r="L19" i="1"/>
  <c r="K19" i="1"/>
  <c r="Y18" i="1"/>
  <c r="X18" i="1"/>
  <c r="W18" i="1"/>
  <c r="V18" i="1"/>
  <c r="U18" i="1"/>
  <c r="T18" i="1"/>
  <c r="S18" i="1"/>
  <c r="R18" i="1"/>
  <c r="Q18" i="1"/>
  <c r="O18" i="1"/>
  <c r="N18" i="1"/>
  <c r="M18" i="1"/>
  <c r="L18" i="1"/>
  <c r="K18" i="1"/>
  <c r="Y17" i="1"/>
  <c r="X17" i="1"/>
  <c r="W17" i="1"/>
  <c r="V17" i="1"/>
  <c r="U17" i="1"/>
  <c r="T17" i="1"/>
  <c r="S17" i="1"/>
  <c r="R17" i="1"/>
  <c r="Q17" i="1"/>
  <c r="O17" i="1"/>
  <c r="N17" i="1"/>
  <c r="M17" i="1"/>
  <c r="L17" i="1"/>
  <c r="K17" i="1"/>
  <c r="Y16" i="1"/>
  <c r="X16" i="1"/>
  <c r="W16" i="1"/>
  <c r="V16" i="1"/>
  <c r="U16" i="1"/>
  <c r="T16" i="1"/>
  <c r="S16" i="1"/>
  <c r="R16" i="1"/>
  <c r="Q16" i="1"/>
  <c r="O16" i="1"/>
  <c r="N16" i="1"/>
  <c r="M16" i="1"/>
  <c r="L16" i="1"/>
  <c r="K16" i="1"/>
  <c r="Y14" i="1"/>
  <c r="X14" i="1"/>
  <c r="W14" i="1"/>
  <c r="V14" i="1"/>
  <c r="U14" i="1"/>
  <c r="T14" i="1"/>
  <c r="S14" i="1"/>
  <c r="R14" i="1"/>
  <c r="Q14" i="1"/>
  <c r="O14" i="1"/>
  <c r="N14" i="1"/>
  <c r="M14" i="1"/>
  <c r="L14" i="1"/>
  <c r="K14" i="1"/>
  <c r="Y12" i="1"/>
  <c r="X12" i="1"/>
  <c r="W12" i="1"/>
  <c r="V12" i="1"/>
  <c r="U12" i="1"/>
  <c r="T12" i="1"/>
  <c r="S12" i="1"/>
  <c r="R12" i="1"/>
  <c r="Q12" i="1"/>
  <c r="O12" i="1"/>
  <c r="N12" i="1"/>
  <c r="M12" i="1"/>
  <c r="L12" i="1"/>
  <c r="K12" i="1"/>
  <c r="Y11" i="1"/>
  <c r="X11" i="1"/>
  <c r="W11" i="1"/>
  <c r="V11" i="1"/>
  <c r="U11" i="1"/>
  <c r="T11" i="1"/>
  <c r="S11" i="1"/>
  <c r="R11" i="1"/>
  <c r="Q11" i="1"/>
  <c r="O11" i="1"/>
  <c r="N11" i="1"/>
  <c r="M11" i="1"/>
  <c r="L11" i="1"/>
  <c r="K11" i="1"/>
  <c r="Y10" i="1"/>
  <c r="X10" i="1"/>
  <c r="W10" i="1"/>
  <c r="V10" i="1"/>
  <c r="U10" i="1"/>
  <c r="T10" i="1"/>
  <c r="S10" i="1"/>
  <c r="R10" i="1"/>
  <c r="Q10" i="1"/>
  <c r="O10" i="1"/>
  <c r="N10" i="1"/>
  <c r="M10" i="1"/>
  <c r="L10" i="1"/>
  <c r="K10" i="1"/>
  <c r="Y9" i="1"/>
  <c r="X9" i="1"/>
  <c r="W9" i="1"/>
  <c r="V9" i="1"/>
  <c r="U9" i="1"/>
  <c r="T9" i="1"/>
  <c r="S9" i="1"/>
  <c r="R9" i="1"/>
  <c r="Q9" i="1"/>
  <c r="O9" i="1"/>
  <c r="N9" i="1"/>
  <c r="M9" i="1"/>
  <c r="L9" i="1"/>
  <c r="K9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Y6" i="1"/>
  <c r="X6" i="1"/>
  <c r="W6" i="1"/>
  <c r="V6" i="1"/>
  <c r="U6" i="1"/>
  <c r="T6" i="1"/>
  <c r="S6" i="1"/>
  <c r="R6" i="1"/>
  <c r="Q6" i="1"/>
  <c r="O6" i="1"/>
  <c r="N6" i="1"/>
  <c r="M6" i="1"/>
  <c r="L6" i="1"/>
  <c r="K6" i="1"/>
  <c r="P2680" i="1" l="1"/>
  <c r="P2684" i="1" s="1"/>
  <c r="P2685" i="1" s="1"/>
  <c r="P944" i="1"/>
  <c r="P948" i="1" s="1"/>
  <c r="P949" i="1" s="1"/>
  <c r="AZ944" i="1"/>
  <c r="AZ948" i="1" s="1"/>
  <c r="AZ949" i="1" s="1"/>
  <c r="AH944" i="1"/>
  <c r="AH948" i="1" s="1"/>
  <c r="AH949" i="1" s="1"/>
  <c r="AZ862" i="1"/>
  <c r="AZ866" i="1" s="1"/>
  <c r="AZ867" i="1" s="1"/>
  <c r="P862" i="1"/>
  <c r="P866" i="1" s="1"/>
  <c r="P867" i="1" s="1"/>
  <c r="AH862" i="1"/>
  <c r="AH866" i="1" s="1"/>
  <c r="AH867" i="1" s="1"/>
  <c r="AH448" i="1"/>
  <c r="AH452" i="1" s="1"/>
  <c r="AH453" i="1" s="1"/>
  <c r="AZ448" i="1"/>
  <c r="AZ452" i="1" s="1"/>
  <c r="AZ453" i="1" s="1"/>
  <c r="P448" i="1"/>
  <c r="P452" i="1" s="1"/>
  <c r="P453" i="1" s="1"/>
  <c r="N484" i="1"/>
  <c r="N483" i="1" s="1"/>
  <c r="U484" i="1"/>
  <c r="U483" i="1" s="1"/>
  <c r="AN484" i="1"/>
  <c r="AN483" i="1" s="1"/>
  <c r="BB484" i="1"/>
  <c r="BB483" i="1" s="1"/>
  <c r="BH484" i="1"/>
  <c r="BH483" i="1" s="1"/>
  <c r="AZ243" i="1"/>
  <c r="AZ247" i="1" s="1"/>
  <c r="AZ248" i="1" s="1"/>
  <c r="AH243" i="1"/>
  <c r="AH247" i="1" s="1"/>
  <c r="AH248" i="1" s="1"/>
  <c r="O484" i="1"/>
  <c r="O483" i="1" s="1"/>
  <c r="V484" i="1"/>
  <c r="V483" i="1" s="1"/>
  <c r="AV484" i="1"/>
  <c r="AV483" i="1" s="1"/>
  <c r="BC484" i="1"/>
  <c r="BC483" i="1" s="1"/>
  <c r="BI484" i="1"/>
  <c r="BI483" i="1" s="1"/>
  <c r="P243" i="1"/>
  <c r="P247" i="1" s="1"/>
  <c r="P248" i="1" s="1"/>
  <c r="W484" i="1"/>
  <c r="W483" i="1" s="1"/>
  <c r="AJ484" i="1"/>
  <c r="AJ483" i="1" s="1"/>
  <c r="AP484" i="1"/>
  <c r="AP483" i="1" s="1"/>
  <c r="AW484" i="1"/>
  <c r="AW483" i="1" s="1"/>
  <c r="R484" i="1"/>
  <c r="R483" i="1" s="1"/>
  <c r="X484" i="1"/>
  <c r="X483" i="1" s="1"/>
  <c r="AD484" i="1"/>
  <c r="AD483" i="1" s="1"/>
  <c r="AK484" i="1"/>
  <c r="AK483" i="1" s="1"/>
  <c r="AQ484" i="1"/>
  <c r="AQ483" i="1" s="1"/>
  <c r="L484" i="1"/>
  <c r="L483" i="1" s="1"/>
  <c r="S484" i="1"/>
  <c r="S483" i="1" s="1"/>
  <c r="Y484" i="1"/>
  <c r="Y483" i="1" s="1"/>
  <c r="AE484" i="1"/>
  <c r="AE483" i="1" s="1"/>
  <c r="AL484" i="1"/>
  <c r="AL483" i="1" s="1"/>
  <c r="M484" i="1"/>
  <c r="M483" i="1" s="1"/>
  <c r="T484" i="1"/>
  <c r="T483" i="1" s="1"/>
  <c r="AF484" i="1"/>
  <c r="AF483" i="1" s="1"/>
  <c r="AM484" i="1"/>
  <c r="AM483" i="1" s="1"/>
  <c r="P3341" i="1"/>
  <c r="P3340" i="1" s="1"/>
  <c r="AH2030" i="1"/>
  <c r="AH2034" i="1" s="1"/>
  <c r="AH2035" i="1" s="1"/>
  <c r="BE1079" i="1"/>
  <c r="P4355" i="1"/>
  <c r="P4359" i="1" s="1"/>
  <c r="P4360" i="1" s="1"/>
  <c r="U3950" i="1"/>
  <c r="BE4366" i="1"/>
  <c r="AZ3354" i="1"/>
  <c r="AZ3353" i="1" s="1"/>
  <c r="AH2902" i="1"/>
  <c r="P1674" i="1"/>
  <c r="P1673" i="1" s="1"/>
  <c r="P3354" i="1"/>
  <c r="P3353" i="1" s="1"/>
  <c r="AZ3037" i="1"/>
  <c r="AZ3341" i="1"/>
  <c r="AZ3340" i="1" s="1"/>
  <c r="AH3037" i="1"/>
  <c r="BB4083" i="1"/>
  <c r="BB4082" i="1" s="1"/>
  <c r="BB3360" i="1"/>
  <c r="BH4083" i="1"/>
  <c r="BH4082" i="1" s="1"/>
  <c r="BH3360" i="1"/>
  <c r="T4083" i="1"/>
  <c r="T4082" i="1" s="1"/>
  <c r="T3360" i="1"/>
  <c r="AV4083" i="1"/>
  <c r="AV4082" i="1" s="1"/>
  <c r="AV3360" i="1"/>
  <c r="BI4083" i="1"/>
  <c r="BI4082" i="1" s="1"/>
  <c r="BI3360" i="1"/>
  <c r="N4083" i="1"/>
  <c r="N4082" i="1" s="1"/>
  <c r="N3360" i="1"/>
  <c r="U4083" i="1"/>
  <c r="U4082" i="1" s="1"/>
  <c r="U3360" i="1"/>
  <c r="AM4083" i="1"/>
  <c r="AM4082" i="1" s="1"/>
  <c r="AM3360" i="1"/>
  <c r="AW4083" i="1"/>
  <c r="AW4082" i="1" s="1"/>
  <c r="AW3360" i="1"/>
  <c r="O4083" i="1"/>
  <c r="O4082" i="1" s="1"/>
  <c r="O3360" i="1"/>
  <c r="V4083" i="1"/>
  <c r="V4082" i="1" s="1"/>
  <c r="V3360" i="1"/>
  <c r="AG4083" i="1"/>
  <c r="AG4082" i="1" s="1"/>
  <c r="AG3360" i="1"/>
  <c r="W4083" i="1"/>
  <c r="W4082" i="1" s="1"/>
  <c r="W3360" i="1"/>
  <c r="AO4083" i="1"/>
  <c r="AO4082" i="1" s="1"/>
  <c r="AO3360" i="1"/>
  <c r="BF4083" i="1"/>
  <c r="BF4082" i="1" s="1"/>
  <c r="BF3360" i="1"/>
  <c r="X4083" i="1"/>
  <c r="X4082" i="1" s="1"/>
  <c r="X3360" i="1"/>
  <c r="AJ4083" i="1"/>
  <c r="AJ4082" i="1" s="1"/>
  <c r="AJ3360" i="1"/>
  <c r="BG4083" i="1"/>
  <c r="BG4082" i="1" s="1"/>
  <c r="BG3360" i="1"/>
  <c r="V3359" i="1"/>
  <c r="V3425" i="1"/>
  <c r="V3424" i="1" s="1"/>
  <c r="AE3359" i="1"/>
  <c r="AE3425" i="1"/>
  <c r="AF3359" i="1"/>
  <c r="AF3425" i="1"/>
  <c r="AF3424" i="1" s="1"/>
  <c r="BE3359" i="1"/>
  <c r="BE3425" i="1"/>
  <c r="X3359" i="1"/>
  <c r="X3425" i="1"/>
  <c r="AG3359" i="1"/>
  <c r="AG3425" i="1"/>
  <c r="AG3424" i="1" s="1"/>
  <c r="BF3359" i="1"/>
  <c r="BF3425" i="1"/>
  <c r="BF3424" i="1" s="1"/>
  <c r="L3359" i="1"/>
  <c r="L3425" i="1"/>
  <c r="Y3359" i="1"/>
  <c r="Y3425" i="1"/>
  <c r="Y3424" i="1" s="1"/>
  <c r="BG3359" i="1"/>
  <c r="BG3425" i="1"/>
  <c r="M3359" i="1"/>
  <c r="M3425" i="1"/>
  <c r="M3424" i="1" s="1"/>
  <c r="AJ3359" i="1"/>
  <c r="AJ3425" i="1"/>
  <c r="BH3359" i="1"/>
  <c r="BH3425" i="1"/>
  <c r="BH3424" i="1" s="1"/>
  <c r="AK3359" i="1"/>
  <c r="AK3425" i="1"/>
  <c r="AK3424" i="1" s="1"/>
  <c r="AV3359" i="1"/>
  <c r="AV3425" i="1"/>
  <c r="O3359" i="1"/>
  <c r="O3425" i="1"/>
  <c r="AL3359" i="1"/>
  <c r="AL3425" i="1"/>
  <c r="AL3424" i="1" s="1"/>
  <c r="AX3359" i="1"/>
  <c r="AX3425" i="1"/>
  <c r="AX3424" i="1" s="1"/>
  <c r="R3359" i="1"/>
  <c r="R3425" i="1"/>
  <c r="AN3359" i="1"/>
  <c r="AN3425" i="1"/>
  <c r="AY3359" i="1"/>
  <c r="AY3425" i="1"/>
  <c r="S3359" i="1"/>
  <c r="S3425" i="1"/>
  <c r="AO3359" i="1"/>
  <c r="AO3425" i="1"/>
  <c r="AO3424" i="1" s="1"/>
  <c r="AP3359" i="1"/>
  <c r="AP3425" i="1"/>
  <c r="BB3359" i="1"/>
  <c r="BB3425" i="1"/>
  <c r="U3359" i="1"/>
  <c r="U3425" i="1"/>
  <c r="AD3359" i="1"/>
  <c r="AD3425" i="1"/>
  <c r="AD3424" i="1" s="1"/>
  <c r="AQ3359" i="1"/>
  <c r="AQ3425" i="1"/>
  <c r="AQ3424" i="1" s="1"/>
  <c r="AZ2030" i="1"/>
  <c r="AZ2034" i="1" s="1"/>
  <c r="AZ2035" i="1" s="1"/>
  <c r="P3037" i="1"/>
  <c r="W3356" i="1"/>
  <c r="BC3356" i="1"/>
  <c r="AQ3356" i="1"/>
  <c r="BD3356" i="1"/>
  <c r="AE3356" i="1"/>
  <c r="AF3356" i="1"/>
  <c r="BF3356" i="1"/>
  <c r="N3356" i="1"/>
  <c r="AG3356" i="1"/>
  <c r="BI3356" i="1"/>
  <c r="R3356" i="1"/>
  <c r="AK3356" i="1"/>
  <c r="AW3356" i="1"/>
  <c r="AL3356" i="1"/>
  <c r="T3356" i="1"/>
  <c r="AM3356" i="1"/>
  <c r="AN3356" i="1"/>
  <c r="AH3438" i="1"/>
  <c r="AH3442" i="1" s="1"/>
  <c r="AH3443" i="1" s="1"/>
  <c r="P2344" i="1"/>
  <c r="P2343" i="1" s="1"/>
  <c r="L3416" i="1"/>
  <c r="L3415" i="1" s="1"/>
  <c r="L3344" i="1"/>
  <c r="Y3416" i="1"/>
  <c r="Y3344" i="1"/>
  <c r="AI3416" i="1"/>
  <c r="AI3344" i="1"/>
  <c r="BB3416" i="1"/>
  <c r="BB3415" i="1" s="1"/>
  <c r="BB3344" i="1"/>
  <c r="M3416" i="1"/>
  <c r="M3344" i="1"/>
  <c r="AJ3416" i="1"/>
  <c r="AJ3344" i="1"/>
  <c r="BC3416" i="1"/>
  <c r="BC3344" i="1"/>
  <c r="N3416" i="1"/>
  <c r="N3415" i="1" s="1"/>
  <c r="N3344" i="1"/>
  <c r="AK3416" i="1"/>
  <c r="AK3415" i="1" s="1"/>
  <c r="AK3344" i="1"/>
  <c r="BD3416" i="1"/>
  <c r="BD3415" i="1" s="1"/>
  <c r="BD3344" i="1"/>
  <c r="O3416" i="1"/>
  <c r="O3415" i="1" s="1"/>
  <c r="O3344" i="1"/>
  <c r="AL3416" i="1"/>
  <c r="AL3415" i="1" s="1"/>
  <c r="AL3344" i="1"/>
  <c r="BE3416" i="1"/>
  <c r="BE3415" i="1" s="1"/>
  <c r="BE3344" i="1"/>
  <c r="AG3416" i="1"/>
  <c r="AG3415" i="1" s="1"/>
  <c r="AG3344" i="1"/>
  <c r="BA3416" i="1"/>
  <c r="BA3344" i="1"/>
  <c r="BA3341" i="1" s="1"/>
  <c r="Q3416" i="1"/>
  <c r="Q3344" i="1"/>
  <c r="AM3416" i="1"/>
  <c r="AM3415" i="1" s="1"/>
  <c r="AM3344" i="1"/>
  <c r="BF3416" i="1"/>
  <c r="BF3415" i="1" s="1"/>
  <c r="BF3344" i="1"/>
  <c r="R3416" i="1"/>
  <c r="R3415" i="1" s="1"/>
  <c r="R3344" i="1"/>
  <c r="AN3416" i="1"/>
  <c r="AN3415" i="1" s="1"/>
  <c r="AN3344" i="1"/>
  <c r="BG3416" i="1"/>
  <c r="BG3415" i="1" s="1"/>
  <c r="BG3344" i="1"/>
  <c r="S3416" i="1"/>
  <c r="S3415" i="1" s="1"/>
  <c r="S3344" i="1"/>
  <c r="AO3416" i="1"/>
  <c r="AO3415" i="1" s="1"/>
  <c r="AO3344" i="1"/>
  <c r="AU3416" i="1"/>
  <c r="AU3344" i="1"/>
  <c r="AU3341" i="1" s="1"/>
  <c r="BH3416" i="1"/>
  <c r="BH3415" i="1" s="1"/>
  <c r="BH3344" i="1"/>
  <c r="T3416" i="1"/>
  <c r="T3415" i="1" s="1"/>
  <c r="T3344" i="1"/>
  <c r="AC3416" i="1"/>
  <c r="AC3344" i="1"/>
  <c r="AP3416" i="1"/>
  <c r="AP3344" i="1"/>
  <c r="AV3416" i="1"/>
  <c r="AV3415" i="1" s="1"/>
  <c r="AV3344" i="1"/>
  <c r="BI3416" i="1"/>
  <c r="BI3415" i="1" s="1"/>
  <c r="BI3344" i="1"/>
  <c r="X3416" i="1"/>
  <c r="X3415" i="1" s="1"/>
  <c r="X3344" i="1"/>
  <c r="U3416" i="1"/>
  <c r="U3344" i="1"/>
  <c r="AD3416" i="1"/>
  <c r="AD3415" i="1" s="1"/>
  <c r="AD3344" i="1"/>
  <c r="AQ3416" i="1"/>
  <c r="AQ3415" i="1" s="1"/>
  <c r="AQ3344" i="1"/>
  <c r="AW3416" i="1"/>
  <c r="AW3344" i="1"/>
  <c r="V3416" i="1"/>
  <c r="V3344" i="1"/>
  <c r="AE3416" i="1"/>
  <c r="AE3415" i="1" s="1"/>
  <c r="AE3344" i="1"/>
  <c r="AX3416" i="1"/>
  <c r="AX3415" i="1" s="1"/>
  <c r="AX3344" i="1"/>
  <c r="K3416" i="1"/>
  <c r="K3344" i="1"/>
  <c r="W3416" i="1"/>
  <c r="W3415" i="1" s="1"/>
  <c r="W3344" i="1"/>
  <c r="AF3416" i="1"/>
  <c r="AF3415" i="1" s="1"/>
  <c r="AF3344" i="1"/>
  <c r="AY3416" i="1"/>
  <c r="AY3344" i="1"/>
  <c r="AZ3415" i="1"/>
  <c r="AZ3438" i="1" s="1"/>
  <c r="AZ3442" i="1" s="1"/>
  <c r="AZ3443" i="1" s="1"/>
  <c r="P2902" i="1"/>
  <c r="P2906" i="1" s="1"/>
  <c r="P2907" i="1" s="1"/>
  <c r="P1659" i="1"/>
  <c r="P1648" i="1" s="1"/>
  <c r="AZ15" i="1"/>
  <c r="AZ4" i="1" s="1"/>
  <c r="AZ2849" i="1"/>
  <c r="P4089" i="1"/>
  <c r="P4093" i="1" s="1"/>
  <c r="P4094" i="1" s="1"/>
  <c r="AZ2344" i="1"/>
  <c r="AZ2343" i="1" s="1"/>
  <c r="P2590" i="1"/>
  <c r="P2588" i="1"/>
  <c r="P2589" i="1" s="1"/>
  <c r="P2307" i="1"/>
  <c r="P2316" i="1" s="1"/>
  <c r="AZ2902" i="1"/>
  <c r="AZ2910" i="1" s="1"/>
  <c r="AZ2913" i="1" s="1"/>
  <c r="P493" i="1"/>
  <c r="P497" i="1" s="1"/>
  <c r="P498" i="1" s="1"/>
  <c r="AZ1659" i="1"/>
  <c r="AZ1648" i="1" s="1"/>
  <c r="AZ1682" i="1" s="1"/>
  <c r="P1530" i="1"/>
  <c r="P1531" i="1" s="1"/>
  <c r="P2497" i="1"/>
  <c r="P3183" i="1"/>
  <c r="AZ2588" i="1"/>
  <c r="AZ2589" i="1" s="1"/>
  <c r="AZ4089" i="1"/>
  <c r="AZ4093" i="1" s="1"/>
  <c r="AZ4094" i="1" s="1"/>
  <c r="P2786" i="1"/>
  <c r="AH3330" i="1"/>
  <c r="AH3319" i="1" s="1"/>
  <c r="P2333" i="1"/>
  <c r="P2322" i="1" s="1"/>
  <c r="P2849" i="1"/>
  <c r="AH493" i="1"/>
  <c r="AH497" i="1" s="1"/>
  <c r="AH498" i="1" s="1"/>
  <c r="P3303" i="1"/>
  <c r="P2405" i="1"/>
  <c r="P2406" i="1" s="1"/>
  <c r="AH3341" i="1"/>
  <c r="AH3340" i="1" s="1"/>
  <c r="AZ2633" i="1"/>
  <c r="AZ2634" i="1" s="1"/>
  <c r="AH2633" i="1"/>
  <c r="AH2634" i="1" s="1"/>
  <c r="AZ1534" i="1"/>
  <c r="AZ1530" i="1"/>
  <c r="AZ1531" i="1" s="1"/>
  <c r="AZ2449" i="1"/>
  <c r="AZ2450" i="1" s="1"/>
  <c r="P2633" i="1"/>
  <c r="P2634" i="1" s="1"/>
  <c r="AH2984" i="1"/>
  <c r="AH2588" i="1"/>
  <c r="AH2589" i="1" s="1"/>
  <c r="AH2590" i="1"/>
  <c r="AH3091" i="1"/>
  <c r="AH3094" i="1" s="1"/>
  <c r="AH3089" i="1"/>
  <c r="AH3090" i="1" s="1"/>
  <c r="P1534" i="1"/>
  <c r="AZ2680" i="1"/>
  <c r="AZ2684" i="1" s="1"/>
  <c r="AZ2685" i="1" s="1"/>
  <c r="AZ2493" i="1"/>
  <c r="AZ2494" i="1" s="1"/>
  <c r="AZ26" i="1"/>
  <c r="AZ25" i="1" s="1"/>
  <c r="AH2849" i="1"/>
  <c r="AZ1633" i="1"/>
  <c r="AZ2786" i="1"/>
  <c r="AZ2790" i="1" s="1"/>
  <c r="AZ2791" i="1" s="1"/>
  <c r="AZ2307" i="1"/>
  <c r="AH1633" i="1"/>
  <c r="AH1642" i="1" s="1"/>
  <c r="P3330" i="1"/>
  <c r="P3319" i="1" s="1"/>
  <c r="AH4759" i="1"/>
  <c r="AH4760" i="1" s="1"/>
  <c r="AZ3183" i="1"/>
  <c r="AH4763" i="1"/>
  <c r="AH4766" i="1" s="1"/>
  <c r="AZ1579" i="1"/>
  <c r="P3438" i="1"/>
  <c r="P3442" i="1" s="1"/>
  <c r="P3443" i="1" s="1"/>
  <c r="AZ2984" i="1"/>
  <c r="AZ2993" i="1" s="1"/>
  <c r="AZ2996" i="1" s="1"/>
  <c r="AZ3303" i="1"/>
  <c r="AZ3089" i="1"/>
  <c r="AZ3090" i="1" s="1"/>
  <c r="AZ3091" i="1"/>
  <c r="AZ3094" i="1" s="1"/>
  <c r="AZ3238" i="1"/>
  <c r="AZ3239" i="1" s="1"/>
  <c r="AZ4759" i="1"/>
  <c r="AZ4760" i="1" s="1"/>
  <c r="AZ4763" i="1"/>
  <c r="AZ4766" i="1" s="1"/>
  <c r="AZ2405" i="1"/>
  <c r="AZ2407" i="1"/>
  <c r="AH2786" i="1"/>
  <c r="AH2794" i="1" s="1"/>
  <c r="AH2797" i="1" s="1"/>
  <c r="AZ2333" i="1"/>
  <c r="AZ2322" i="1" s="1"/>
  <c r="AZ3330" i="1"/>
  <c r="AZ3319" i="1" s="1"/>
  <c r="AH3238" i="1"/>
  <c r="AH3239" i="1" s="1"/>
  <c r="AH2344" i="1"/>
  <c r="AH2343" i="1" s="1"/>
  <c r="AH3303" i="1"/>
  <c r="AH2452" i="1"/>
  <c r="AH2449" i="1"/>
  <c r="AH2307" i="1"/>
  <c r="AH2316" i="1" s="1"/>
  <c r="AH3183" i="1"/>
  <c r="AH3242" i="1" s="1"/>
  <c r="AH3245" i="1" s="1"/>
  <c r="P2034" i="1"/>
  <c r="P2035" i="1" s="1"/>
  <c r="P2244" i="1"/>
  <c r="P1579" i="1"/>
  <c r="P1577" i="1"/>
  <c r="P1578" i="1" s="1"/>
  <c r="AH1577" i="1"/>
  <c r="AH1578" i="1" s="1"/>
  <c r="AH1579" i="1"/>
  <c r="AH2333" i="1"/>
  <c r="AH2322" i="1" s="1"/>
  <c r="AH3354" i="1"/>
  <c r="AH3353" i="1" s="1"/>
  <c r="AH2407" i="1"/>
  <c r="AH2405" i="1"/>
  <c r="AH2406" i="1" s="1"/>
  <c r="AH2493" i="1"/>
  <c r="AH2494" i="1" s="1"/>
  <c r="AH2497" i="1"/>
  <c r="AH1659" i="1"/>
  <c r="AH1648" i="1" s="1"/>
  <c r="AH1682" i="1" s="1"/>
  <c r="AH1690" i="1" s="1"/>
  <c r="AH1534" i="1"/>
  <c r="AH1530" i="1"/>
  <c r="AH1531" i="1" s="1"/>
  <c r="AH2680" i="1"/>
  <c r="AH15" i="1"/>
  <c r="AH4" i="1" s="1"/>
  <c r="AH33" i="1" s="1"/>
  <c r="P15" i="1"/>
  <c r="P4" i="1" s="1"/>
  <c r="P33" i="1" s="1"/>
  <c r="P37" i="1" s="1"/>
  <c r="P38" i="1" s="1"/>
  <c r="P1633" i="1"/>
  <c r="P2984" i="1"/>
  <c r="P2993" i="1" s="1"/>
  <c r="P2996" i="1" s="1"/>
  <c r="P4763" i="1"/>
  <c r="P4766" i="1" s="1"/>
  <c r="P4759" i="1"/>
  <c r="P4760" i="1" s="1"/>
  <c r="P3089" i="1"/>
  <c r="P3090" i="1" s="1"/>
  <c r="P3091" i="1"/>
  <c r="P3094" i="1" s="1"/>
  <c r="P2452" i="1"/>
  <c r="P2449" i="1"/>
  <c r="P3238" i="1"/>
  <c r="P3239" i="1" s="1"/>
  <c r="BI2301" i="1"/>
  <c r="BI2300" i="1" s="1"/>
  <c r="BA48" i="1"/>
  <c r="BA100" i="1"/>
  <c r="BA113" i="1"/>
  <c r="AU116" i="1"/>
  <c r="BA173" i="1"/>
  <c r="BA223" i="1"/>
  <c r="AU239" i="1"/>
  <c r="AU306" i="1"/>
  <c r="BA419" i="1"/>
  <c r="BA470" i="1"/>
  <c r="AU515" i="1"/>
  <c r="AU530" i="1"/>
  <c r="BA571" i="1"/>
  <c r="AU587" i="1"/>
  <c r="BA629" i="1"/>
  <c r="BA691" i="1"/>
  <c r="AU694" i="1"/>
  <c r="BA761" i="1"/>
  <c r="AU772" i="1"/>
  <c r="BA775" i="1"/>
  <c r="BA791" i="1"/>
  <c r="BA843" i="1"/>
  <c r="AU884" i="1"/>
  <c r="BA925" i="1"/>
  <c r="AU940" i="1"/>
  <c r="BA997" i="1"/>
  <c r="BA1020" i="1"/>
  <c r="AU1023" i="1"/>
  <c r="BA1039" i="1"/>
  <c r="AU1080" i="1"/>
  <c r="AU1090" i="1"/>
  <c r="BA1132" i="1"/>
  <c r="AU1144" i="1"/>
  <c r="BA1205" i="1"/>
  <c r="AU1215" i="1"/>
  <c r="BA1227" i="1"/>
  <c r="AU1230" i="1"/>
  <c r="BA1287" i="1"/>
  <c r="AU1297" i="1"/>
  <c r="BA1339" i="1"/>
  <c r="BA1355" i="1"/>
  <c r="AU1371" i="1"/>
  <c r="BA1434" i="1"/>
  <c r="AU1437" i="1"/>
  <c r="BA1564" i="1"/>
  <c r="BA1568" i="1"/>
  <c r="AU1589" i="1"/>
  <c r="AU1697" i="1"/>
  <c r="BA1741" i="1"/>
  <c r="AU1834" i="1"/>
  <c r="AU1850" i="1"/>
  <c r="BA1876" i="1"/>
  <c r="BA1892" i="1"/>
  <c r="AU1907" i="1"/>
  <c r="BA1960" i="1"/>
  <c r="BA1974" i="1"/>
  <c r="AU1977" i="1"/>
  <c r="BA1675" i="1"/>
  <c r="AU1676" i="1"/>
  <c r="BA1676" i="1"/>
  <c r="AU2052" i="1"/>
  <c r="BA2208" i="1"/>
  <c r="BA2231" i="1"/>
  <c r="AU2234" i="1"/>
  <c r="AU2368" i="1"/>
  <c r="AU2437" i="1"/>
  <c r="AU2469" i="1"/>
  <c r="BA2505" i="1"/>
  <c r="BA2357" i="1"/>
  <c r="BA2579" i="1"/>
  <c r="AU2607" i="1"/>
  <c r="BA2645" i="1"/>
  <c r="AU2891" i="1"/>
  <c r="AU3379" i="1"/>
  <c r="BA3476" i="1"/>
  <c r="AU3491" i="1"/>
  <c r="BA3540" i="1"/>
  <c r="AU3553" i="1"/>
  <c r="AU3575" i="1"/>
  <c r="BA3624" i="1"/>
  <c r="AU3668" i="1"/>
  <c r="AU3751" i="1"/>
  <c r="BA3798" i="1"/>
  <c r="AU3815" i="1"/>
  <c r="BA3885" i="1"/>
  <c r="AU3890" i="1"/>
  <c r="AU3906" i="1"/>
  <c r="AU3961" i="1"/>
  <c r="AU3950" i="1" s="1"/>
  <c r="AU3995" i="1"/>
  <c r="BA4077" i="1"/>
  <c r="AU4083" i="1"/>
  <c r="BA4173" i="1"/>
  <c r="AU4245" i="1"/>
  <c r="BA4288" i="1"/>
  <c r="BA4301" i="1"/>
  <c r="BA4306" i="1"/>
  <c r="AU4322" i="1"/>
  <c r="BA4377" i="1"/>
  <c r="AU4391" i="1"/>
  <c r="BA4442" i="1"/>
  <c r="AU4459" i="1"/>
  <c r="BA4514" i="1"/>
  <c r="BA4527" i="1"/>
  <c r="AU4532" i="1"/>
  <c r="BA4596" i="1"/>
  <c r="BA4663" i="1"/>
  <c r="AU4666" i="1"/>
  <c r="BA4729" i="1"/>
  <c r="BA4752" i="1"/>
  <c r="AU48" i="1"/>
  <c r="AU100" i="1"/>
  <c r="AU113" i="1"/>
  <c r="BA154" i="1"/>
  <c r="BA157" i="1"/>
  <c r="AU173" i="1"/>
  <c r="AU223" i="1"/>
  <c r="BA296" i="1"/>
  <c r="BA403" i="1"/>
  <c r="AU419" i="1"/>
  <c r="BA444" i="1"/>
  <c r="BA460" i="1"/>
  <c r="AU470" i="1"/>
  <c r="BA484" i="1"/>
  <c r="BA505" i="1"/>
  <c r="BA568" i="1"/>
  <c r="AU571" i="1"/>
  <c r="BA613" i="1"/>
  <c r="AU629" i="1"/>
  <c r="BA680" i="1"/>
  <c r="AU691" i="1"/>
  <c r="AU761" i="1"/>
  <c r="AU775" i="1"/>
  <c r="AU791" i="1"/>
  <c r="AU843" i="1"/>
  <c r="BA858" i="1"/>
  <c r="BA874" i="1"/>
  <c r="AU925" i="1"/>
  <c r="BA981" i="1"/>
  <c r="AU997" i="1"/>
  <c r="AU1020" i="1"/>
  <c r="AU1039" i="1"/>
  <c r="AU1132" i="1"/>
  <c r="BA1186" i="1"/>
  <c r="BA1189" i="1"/>
  <c r="AU1205" i="1"/>
  <c r="AU1227" i="1"/>
  <c r="BA1271" i="1"/>
  <c r="AU1287" i="1"/>
  <c r="AU1339" i="1"/>
  <c r="BA1352" i="1"/>
  <c r="AU1355" i="1"/>
  <c r="BA1422" i="1"/>
  <c r="AU1434" i="1"/>
  <c r="BA1522" i="1"/>
  <c r="BA1542" i="1"/>
  <c r="AU1564" i="1"/>
  <c r="AU1568" i="1"/>
  <c r="BA1725" i="1"/>
  <c r="AU1741" i="1"/>
  <c r="BA1824" i="1"/>
  <c r="AU1876" i="1"/>
  <c r="BA1889" i="1"/>
  <c r="AU1892" i="1"/>
  <c r="AU1960" i="1"/>
  <c r="AU1974" i="1"/>
  <c r="BA2016" i="1"/>
  <c r="AU1675" i="1"/>
  <c r="BA2042" i="1"/>
  <c r="BA2092" i="1"/>
  <c r="BA2134" i="1"/>
  <c r="BA2167" i="1"/>
  <c r="BA2192" i="1"/>
  <c r="AU2208" i="1"/>
  <c r="AU2231" i="1"/>
  <c r="BA2397" i="1"/>
  <c r="AU2424" i="1"/>
  <c r="BA2460" i="1"/>
  <c r="AU2505" i="1"/>
  <c r="BA2531" i="1"/>
  <c r="AU2357" i="1"/>
  <c r="BA2575" i="1"/>
  <c r="AU2579" i="1"/>
  <c r="BA2625" i="1"/>
  <c r="AU2645" i="1"/>
  <c r="BA2868" i="1"/>
  <c r="BA2921" i="1"/>
  <c r="BA3027" i="1"/>
  <c r="BA3253" i="1"/>
  <c r="BA3460" i="1"/>
  <c r="AU3476" i="1"/>
  <c r="BA3530" i="1"/>
  <c r="AU3540" i="1"/>
  <c r="BA3601" i="1"/>
  <c r="AU3624" i="1"/>
  <c r="BA3728" i="1"/>
  <c r="BA3793" i="1"/>
  <c r="AU3798" i="1"/>
  <c r="AU3885" i="1"/>
  <c r="BA3932" i="1"/>
  <c r="BA3936" i="1"/>
  <c r="BA3951" i="1"/>
  <c r="BA4063" i="1"/>
  <c r="AU4077" i="1"/>
  <c r="BA4168" i="1"/>
  <c r="AU4173" i="1"/>
  <c r="BA4189" i="1"/>
  <c r="BA4217" i="1"/>
  <c r="BA4235" i="1"/>
  <c r="AU4288" i="1"/>
  <c r="AU4301" i="1"/>
  <c r="AU4306" i="1"/>
  <c r="AU4377" i="1"/>
  <c r="BA4423" i="1"/>
  <c r="BA4437" i="1"/>
  <c r="AU4442" i="1"/>
  <c r="AU4514" i="1"/>
  <c r="AU4527" i="1"/>
  <c r="BA4581" i="1"/>
  <c r="AU4596" i="1"/>
  <c r="AU4663" i="1"/>
  <c r="BA4702" i="1"/>
  <c r="BA4705" i="1"/>
  <c r="AU4729" i="1"/>
  <c r="AU4752" i="1"/>
  <c r="BA90" i="1"/>
  <c r="BA142" i="1"/>
  <c r="AU154" i="1"/>
  <c r="AU157" i="1"/>
  <c r="BA213" i="1"/>
  <c r="BA265" i="1"/>
  <c r="BA280" i="1"/>
  <c r="AU296" i="1"/>
  <c r="BA364" i="1"/>
  <c r="BA390" i="1"/>
  <c r="AU403" i="1"/>
  <c r="AU444" i="1"/>
  <c r="AU460" i="1"/>
  <c r="BA489" i="1"/>
  <c r="AU505" i="1"/>
  <c r="BA556" i="1"/>
  <c r="AU568" i="1"/>
  <c r="BA610" i="1"/>
  <c r="AU613" i="1"/>
  <c r="AU680" i="1"/>
  <c r="BA720" i="1"/>
  <c r="BA732" i="1"/>
  <c r="BA751" i="1"/>
  <c r="BA833" i="1"/>
  <c r="AU858" i="1"/>
  <c r="AU874" i="1"/>
  <c r="BA915" i="1"/>
  <c r="BA966" i="1"/>
  <c r="BA978" i="1"/>
  <c r="AU981" i="1"/>
  <c r="BA1122" i="1"/>
  <c r="BA1173" i="1"/>
  <c r="AU1186" i="1"/>
  <c r="AU1189" i="1"/>
  <c r="BA1256" i="1"/>
  <c r="BA1268" i="1"/>
  <c r="AU1271" i="1"/>
  <c r="BA1329" i="1"/>
  <c r="AU1352" i="1"/>
  <c r="BA1396" i="1"/>
  <c r="AU1422" i="1"/>
  <c r="BA1463" i="1"/>
  <c r="BA1479" i="1"/>
  <c r="BA1499" i="1"/>
  <c r="AU1522" i="1"/>
  <c r="AU1542" i="1"/>
  <c r="BA1629" i="1"/>
  <c r="BA1722" i="1"/>
  <c r="AU1725" i="1"/>
  <c r="BA1808" i="1"/>
  <c r="AU1824" i="1"/>
  <c r="AU1889" i="1"/>
  <c r="BA1930" i="1"/>
  <c r="BA1950" i="1"/>
  <c r="BA2002" i="1"/>
  <c r="AU2016" i="1"/>
  <c r="BA2026" i="1"/>
  <c r="AU2042" i="1"/>
  <c r="AU2092" i="1"/>
  <c r="AU2134" i="1"/>
  <c r="BA2151" i="1"/>
  <c r="AU2167" i="1"/>
  <c r="BA2176" i="1"/>
  <c r="BA2189" i="1"/>
  <c r="AU2192" i="1"/>
  <c r="BA2392" i="1"/>
  <c r="AU2397" i="1"/>
  <c r="BA2414" i="1"/>
  <c r="BA2440" i="1"/>
  <c r="AU2460" i="1"/>
  <c r="BA2482" i="1"/>
  <c r="BA2515" i="1"/>
  <c r="BA2528" i="1"/>
  <c r="AU2531" i="1"/>
  <c r="BA2551" i="1"/>
  <c r="AU2575" i="1"/>
  <c r="AU2625" i="1"/>
  <c r="AU2868" i="1"/>
  <c r="AU2921" i="1"/>
  <c r="BA3004" i="1"/>
  <c r="AU3027" i="1"/>
  <c r="BA3082" i="1"/>
  <c r="BA3102" i="1"/>
  <c r="BA3199" i="1"/>
  <c r="BA3225" i="1"/>
  <c r="BA3228" i="1"/>
  <c r="AU3253" i="1"/>
  <c r="BA3356" i="1"/>
  <c r="AU3359" i="1"/>
  <c r="BA3359" i="1"/>
  <c r="AU3460" i="1"/>
  <c r="BA3515" i="1"/>
  <c r="AU3530" i="1"/>
  <c r="BA3558" i="1"/>
  <c r="BA3597" i="1"/>
  <c r="AU3601" i="1"/>
  <c r="BA3604" i="1"/>
  <c r="BA3693" i="1"/>
  <c r="BA3705" i="1"/>
  <c r="BA3710" i="1"/>
  <c r="AU3728" i="1"/>
  <c r="BA3780" i="1"/>
  <c r="AU3793" i="1"/>
  <c r="BA3839" i="1"/>
  <c r="BA3844" i="1"/>
  <c r="BA3928" i="1"/>
  <c r="AU3932" i="1"/>
  <c r="AU3936" i="1"/>
  <c r="BA4018" i="1"/>
  <c r="BA4022" i="1"/>
  <c r="AU4063" i="1"/>
  <c r="BA4109" i="1"/>
  <c r="BA4128" i="1"/>
  <c r="BA4155" i="1"/>
  <c r="AU4168" i="1"/>
  <c r="AU4189" i="1"/>
  <c r="BA4212" i="1"/>
  <c r="AU4217" i="1"/>
  <c r="AU4235" i="1"/>
  <c r="BA4278" i="1"/>
  <c r="BA4345" i="1"/>
  <c r="BA4350" i="1"/>
  <c r="BA4367" i="1"/>
  <c r="AU4423" i="1"/>
  <c r="AU4437" i="1"/>
  <c r="BA4487" i="1"/>
  <c r="BA4504" i="1"/>
  <c r="BA4578" i="1"/>
  <c r="AU4581" i="1"/>
  <c r="BA4641" i="1"/>
  <c r="BA4690" i="1"/>
  <c r="AU4702" i="1"/>
  <c r="AU4705" i="1"/>
  <c r="BA74" i="1"/>
  <c r="AU90" i="1"/>
  <c r="AU142" i="1"/>
  <c r="BA194" i="1"/>
  <c r="BA197" i="1"/>
  <c r="AU213" i="1"/>
  <c r="AU265" i="1"/>
  <c r="BA277" i="1"/>
  <c r="AU280" i="1"/>
  <c r="BA348" i="1"/>
  <c r="BA361" i="1"/>
  <c r="AU364" i="1"/>
  <c r="AU390" i="1"/>
  <c r="AU489" i="1"/>
  <c r="AU556" i="1"/>
  <c r="BA597" i="1"/>
  <c r="AU610" i="1"/>
  <c r="BA651" i="1"/>
  <c r="BA670" i="1"/>
  <c r="AU720" i="1"/>
  <c r="AU732" i="1"/>
  <c r="BA735" i="1"/>
  <c r="AU751" i="1"/>
  <c r="BA817" i="1"/>
  <c r="AU833" i="1"/>
  <c r="BA899" i="1"/>
  <c r="AU915" i="1"/>
  <c r="AU966" i="1"/>
  <c r="AU978" i="1"/>
  <c r="BA1061" i="1"/>
  <c r="BA1064" i="1"/>
  <c r="BA1106" i="1"/>
  <c r="AU1122" i="1"/>
  <c r="AU1173" i="1"/>
  <c r="AU1256" i="1"/>
  <c r="AU1268" i="1"/>
  <c r="BA1313" i="1"/>
  <c r="AU1329" i="1"/>
  <c r="BA1381" i="1"/>
  <c r="BA1393" i="1"/>
  <c r="AU1396" i="1"/>
  <c r="BA1412" i="1"/>
  <c r="AU1463" i="1"/>
  <c r="BA1476" i="1"/>
  <c r="AU1479" i="1"/>
  <c r="AU1499" i="1"/>
  <c r="AU1629" i="1"/>
  <c r="BA1707" i="1"/>
  <c r="AU1722" i="1"/>
  <c r="BA1767" i="1"/>
  <c r="BA1805" i="1"/>
  <c r="AU1808" i="1"/>
  <c r="BA1917" i="1"/>
  <c r="AU1930" i="1"/>
  <c r="BA1934" i="1"/>
  <c r="AU1950" i="1"/>
  <c r="AU2002" i="1"/>
  <c r="AU2026" i="1"/>
  <c r="BA2068" i="1"/>
  <c r="BA2083" i="1"/>
  <c r="BA2124" i="1"/>
  <c r="BA2148" i="1"/>
  <c r="AU2151" i="1"/>
  <c r="AU2176" i="1"/>
  <c r="AU2189" i="1"/>
  <c r="BA2378" i="1"/>
  <c r="AU2392" i="1"/>
  <c r="AU2414" i="1"/>
  <c r="AU2440" i="1"/>
  <c r="AU2482" i="1"/>
  <c r="BA2485" i="1"/>
  <c r="AU2515" i="1"/>
  <c r="AU2528" i="1"/>
  <c r="AU2551" i="1"/>
  <c r="BA2597" i="1"/>
  <c r="BA2668" i="1"/>
  <c r="BA2805" i="1"/>
  <c r="AU3004" i="1"/>
  <c r="BA3056" i="1"/>
  <c r="BA3079" i="1"/>
  <c r="AU3082" i="1"/>
  <c r="AU3102" i="1"/>
  <c r="AU3199" i="1"/>
  <c r="BA3222" i="1"/>
  <c r="AU3225" i="1"/>
  <c r="AU3228" i="1"/>
  <c r="BA3347" i="1"/>
  <c r="BA3450" i="1"/>
  <c r="BA3501" i="1"/>
  <c r="BA3512" i="1"/>
  <c r="AU3515" i="1"/>
  <c r="AU3558" i="1"/>
  <c r="AU3597" i="1"/>
  <c r="AU3604" i="1"/>
  <c r="BA3647" i="1"/>
  <c r="AU3693" i="1"/>
  <c r="AU3705" i="1"/>
  <c r="AU3710" i="1"/>
  <c r="BA3738" i="1"/>
  <c r="AU3780" i="1"/>
  <c r="BA3825" i="1"/>
  <c r="AU3839" i="1"/>
  <c r="AU3844" i="1"/>
  <c r="BA3861" i="1"/>
  <c r="BA3916" i="1"/>
  <c r="AU3928" i="1"/>
  <c r="BA3979" i="1"/>
  <c r="BA4005" i="1"/>
  <c r="AU4018" i="1"/>
  <c r="AU4022" i="1"/>
  <c r="BA4053" i="1"/>
  <c r="AU4109" i="1"/>
  <c r="BA4123" i="1"/>
  <c r="AU4128" i="1"/>
  <c r="AU4155" i="1"/>
  <c r="BA4199" i="1"/>
  <c r="AU4212" i="1"/>
  <c r="BA4263" i="1"/>
  <c r="AU4278" i="1"/>
  <c r="BA4332" i="1"/>
  <c r="AU4345" i="1"/>
  <c r="AU4350" i="1"/>
  <c r="AU4367" i="1"/>
  <c r="BA4413" i="1"/>
  <c r="BA4482" i="1"/>
  <c r="AU4487" i="1"/>
  <c r="AU4504" i="1"/>
  <c r="BA4565" i="1"/>
  <c r="AU4578" i="1"/>
  <c r="BA4624" i="1"/>
  <c r="AU4641" i="1"/>
  <c r="AU4690" i="1"/>
  <c r="BA71" i="1"/>
  <c r="AU74" i="1"/>
  <c r="BA132" i="1"/>
  <c r="BA183" i="1"/>
  <c r="AU194" i="1"/>
  <c r="AU197" i="1"/>
  <c r="BA255" i="1"/>
  <c r="AU277" i="1"/>
  <c r="BA318" i="1"/>
  <c r="BA322" i="1"/>
  <c r="BA338" i="1"/>
  <c r="AU348" i="1"/>
  <c r="AU361" i="1"/>
  <c r="BA380" i="1"/>
  <c r="BA429" i="1"/>
  <c r="BA527" i="1"/>
  <c r="BA546" i="1"/>
  <c r="AU597" i="1"/>
  <c r="BA639" i="1"/>
  <c r="AU651" i="1"/>
  <c r="BA654" i="1"/>
  <c r="AU670" i="1"/>
  <c r="BA710" i="1"/>
  <c r="AU735" i="1"/>
  <c r="BA801" i="1"/>
  <c r="BA813" i="1"/>
  <c r="AU817" i="1"/>
  <c r="BA896" i="1"/>
  <c r="AU899" i="1"/>
  <c r="BA956" i="1"/>
  <c r="BA1007" i="1"/>
  <c r="BA1049" i="1"/>
  <c r="AU1061" i="1"/>
  <c r="AU1064" i="1"/>
  <c r="BA1103" i="1"/>
  <c r="AU1106" i="1"/>
  <c r="BA1147" i="1"/>
  <c r="BA1163" i="1"/>
  <c r="BA1246" i="1"/>
  <c r="BA1310" i="1"/>
  <c r="AU1313" i="1"/>
  <c r="AU1381" i="1"/>
  <c r="AU1393" i="1"/>
  <c r="AU1412" i="1"/>
  <c r="BA1453" i="1"/>
  <c r="AU1476" i="1"/>
  <c r="BF1599" i="1"/>
  <c r="BF1588" i="1" s="1"/>
  <c r="AU1707" i="1"/>
  <c r="BA1764" i="1"/>
  <c r="AU1767" i="1"/>
  <c r="BA1782" i="1"/>
  <c r="BA1792" i="1"/>
  <c r="AU1805" i="1"/>
  <c r="BA1847" i="1"/>
  <c r="BA1866" i="1"/>
  <c r="AU1917" i="1"/>
  <c r="AU1934" i="1"/>
  <c r="BA1992" i="1"/>
  <c r="BA2065" i="1"/>
  <c r="AU2068" i="1"/>
  <c r="AU2083" i="1"/>
  <c r="BA2105" i="1"/>
  <c r="BA2108" i="1"/>
  <c r="AU2124" i="1"/>
  <c r="AU2148" i="1"/>
  <c r="BA2218" i="1"/>
  <c r="BA2255" i="1"/>
  <c r="AU2378" i="1"/>
  <c r="AU2485" i="1"/>
  <c r="BA2561" i="1"/>
  <c r="AU2597" i="1"/>
  <c r="AU2668" i="1"/>
  <c r="BA2699" i="1"/>
  <c r="AU2805" i="1"/>
  <c r="AU3056" i="1"/>
  <c r="AU3079" i="1"/>
  <c r="AU3222" i="1"/>
  <c r="AU3347" i="1"/>
  <c r="BA3396" i="1"/>
  <c r="AU3450" i="1"/>
  <c r="AU3501" i="1"/>
  <c r="AU3512" i="1"/>
  <c r="BA3609" i="1"/>
  <c r="BA3634" i="1"/>
  <c r="AU3647" i="1"/>
  <c r="BA3652" i="1"/>
  <c r="BA3683" i="1"/>
  <c r="AU3738" i="1"/>
  <c r="BA3754" i="1"/>
  <c r="BA3770" i="1"/>
  <c r="AU3825" i="1"/>
  <c r="AU3861" i="1"/>
  <c r="BA3871" i="1"/>
  <c r="AU3916" i="1"/>
  <c r="BA3974" i="1"/>
  <c r="AU3979" i="1"/>
  <c r="AU4005" i="1"/>
  <c r="BA4038" i="1"/>
  <c r="AU4053" i="1"/>
  <c r="BA4099" i="1"/>
  <c r="AU4123" i="1"/>
  <c r="BA4145" i="1"/>
  <c r="AU4199" i="1"/>
  <c r="BA4259" i="1"/>
  <c r="AU4263" i="1"/>
  <c r="AU4332" i="1"/>
  <c r="BA4396" i="1"/>
  <c r="AU4413" i="1"/>
  <c r="BA4469" i="1"/>
  <c r="AU4482" i="1"/>
  <c r="BA4535" i="1"/>
  <c r="BA4540" i="1"/>
  <c r="BA4555" i="1"/>
  <c r="AU4565" i="1"/>
  <c r="BA4606" i="1"/>
  <c r="BA4619" i="1"/>
  <c r="AU4624" i="1"/>
  <c r="BA4650" i="1"/>
  <c r="BA4681" i="1"/>
  <c r="AU71" i="1"/>
  <c r="BA116" i="1"/>
  <c r="AU132" i="1"/>
  <c r="AU183" i="1"/>
  <c r="BA239" i="1"/>
  <c r="AU255" i="1"/>
  <c r="BA306" i="1"/>
  <c r="AU318" i="1"/>
  <c r="AU322" i="1"/>
  <c r="AU338" i="1"/>
  <c r="AU380" i="1"/>
  <c r="AU429" i="1"/>
  <c r="AU418" i="1" s="1"/>
  <c r="BA515" i="1"/>
  <c r="AU527" i="1"/>
  <c r="BA530" i="1"/>
  <c r="AU546" i="1"/>
  <c r="BA587" i="1"/>
  <c r="AU639" i="1"/>
  <c r="AU654" i="1"/>
  <c r="BA694" i="1"/>
  <c r="AU710" i="1"/>
  <c r="BA772" i="1"/>
  <c r="AU801" i="1"/>
  <c r="AU813" i="1"/>
  <c r="BA884" i="1"/>
  <c r="AU896" i="1"/>
  <c r="BA940" i="1"/>
  <c r="AU956" i="1"/>
  <c r="AU1007" i="1"/>
  <c r="BA1023" i="1"/>
  <c r="AU1049" i="1"/>
  <c r="BA1080" i="1"/>
  <c r="BA1090" i="1"/>
  <c r="AU1103" i="1"/>
  <c r="BA1144" i="1"/>
  <c r="AU1147" i="1"/>
  <c r="AU1163" i="1"/>
  <c r="BA1215" i="1"/>
  <c r="BA1230" i="1"/>
  <c r="AU1246" i="1"/>
  <c r="BA1297" i="1"/>
  <c r="AU1310" i="1"/>
  <c r="BA1371" i="1"/>
  <c r="BA1437" i="1"/>
  <c r="AU1453" i="1"/>
  <c r="BA1589" i="1"/>
  <c r="BA1697" i="1"/>
  <c r="AU1751" i="1"/>
  <c r="AU1764" i="1"/>
  <c r="AU1782" i="1"/>
  <c r="AU1792" i="1"/>
  <c r="BA1834" i="1"/>
  <c r="AU1847" i="1"/>
  <c r="BA1850" i="1"/>
  <c r="AU1866" i="1"/>
  <c r="BA1907" i="1"/>
  <c r="BA1977" i="1"/>
  <c r="AU1992" i="1"/>
  <c r="BA2052" i="1"/>
  <c r="AU2065" i="1"/>
  <c r="AU2105" i="1"/>
  <c r="AU2108" i="1"/>
  <c r="AU2218" i="1"/>
  <c r="BA2234" i="1"/>
  <c r="AU2255" i="1"/>
  <c r="BA2368" i="1"/>
  <c r="BA2437" i="1"/>
  <c r="BA2469" i="1"/>
  <c r="AU2561" i="1"/>
  <c r="BA2607" i="1"/>
  <c r="AU2699" i="1"/>
  <c r="BA2891" i="1"/>
  <c r="BA3379" i="1"/>
  <c r="AU3396" i="1"/>
  <c r="BA3491" i="1"/>
  <c r="BA3553" i="1"/>
  <c r="BA3575" i="1"/>
  <c r="AU3609" i="1"/>
  <c r="AU3634" i="1"/>
  <c r="AU3652" i="1"/>
  <c r="BA3668" i="1"/>
  <c r="AU3683" i="1"/>
  <c r="BA3751" i="1"/>
  <c r="AU3754" i="1"/>
  <c r="AU3770" i="1"/>
  <c r="BA3815" i="1"/>
  <c r="AU3871" i="1"/>
  <c r="BA3890" i="1"/>
  <c r="BA3906" i="1"/>
  <c r="BA3961" i="1"/>
  <c r="AU3974" i="1"/>
  <c r="BA3995" i="1"/>
  <c r="AU4038" i="1"/>
  <c r="BA4083" i="1"/>
  <c r="AU4099" i="1"/>
  <c r="AU4145" i="1"/>
  <c r="BA4245" i="1"/>
  <c r="AU4259" i="1"/>
  <c r="BA4322" i="1"/>
  <c r="BA4391" i="1"/>
  <c r="AU4396" i="1"/>
  <c r="BA4459" i="1"/>
  <c r="AU4469" i="1"/>
  <c r="BA4532" i="1"/>
  <c r="AU4535" i="1"/>
  <c r="AU4540" i="1"/>
  <c r="AU4555" i="1"/>
  <c r="AU4606" i="1"/>
  <c r="AU4619" i="1"/>
  <c r="AU4650" i="1"/>
  <c r="BA4666" i="1"/>
  <c r="AU4681" i="1"/>
  <c r="AQ1599" i="1"/>
  <c r="AQ2878" i="1"/>
  <c r="AI100" i="1"/>
  <c r="AI113" i="1"/>
  <c r="AI116" i="1"/>
  <c r="AI132" i="1"/>
  <c r="AC142" i="1"/>
  <c r="AI183" i="1"/>
  <c r="AC194" i="1"/>
  <c r="AC223" i="1"/>
  <c r="AI280" i="1"/>
  <c r="AC296" i="1"/>
  <c r="AI322" i="1"/>
  <c r="AC338" i="1"/>
  <c r="AC380" i="1"/>
  <c r="AI444" i="1"/>
  <c r="AC460" i="1"/>
  <c r="AI505" i="1"/>
  <c r="AC556" i="1"/>
  <c r="AC587" i="1"/>
  <c r="AI651" i="1"/>
  <c r="AC654" i="1"/>
  <c r="AC691" i="1"/>
  <c r="AI732" i="1"/>
  <c r="AI791" i="1"/>
  <c r="AI813" i="1"/>
  <c r="AI817" i="1"/>
  <c r="AI833" i="1"/>
  <c r="AI896" i="1"/>
  <c r="AC899" i="1"/>
  <c r="AC915" i="1"/>
  <c r="AC940" i="1"/>
  <c r="AI956" i="1"/>
  <c r="AI1023" i="1"/>
  <c r="AC1039" i="1"/>
  <c r="AC1090" i="1"/>
  <c r="AI1215" i="1"/>
  <c r="AC1227" i="1"/>
  <c r="AI1287" i="1"/>
  <c r="AI1352" i="1"/>
  <c r="AC1355" i="1"/>
  <c r="AI1396" i="1"/>
  <c r="AC1412" i="1"/>
  <c r="AC1463" i="1"/>
  <c r="AI1522" i="1"/>
  <c r="AC1542" i="1"/>
  <c r="AI1589" i="1"/>
  <c r="AC1697" i="1"/>
  <c r="AI1782" i="1"/>
  <c r="AI1847" i="1"/>
  <c r="AI1850" i="1"/>
  <c r="AC1866" i="1"/>
  <c r="AC1917" i="1"/>
  <c r="AC1930" i="1"/>
  <c r="AC1934" i="1"/>
  <c r="AI1950" i="1"/>
  <c r="AI1960" i="1"/>
  <c r="AC1974" i="1"/>
  <c r="AC1977" i="1"/>
  <c r="AC2026" i="1"/>
  <c r="AC2042" i="1"/>
  <c r="AC2092" i="1"/>
  <c r="AC2108" i="1"/>
  <c r="AI2151" i="1"/>
  <c r="AC2167" i="1"/>
  <c r="AI2231" i="1"/>
  <c r="AI2234" i="1"/>
  <c r="AI2255" i="1"/>
  <c r="AI2368" i="1"/>
  <c r="AI2424" i="1"/>
  <c r="AC2437" i="1"/>
  <c r="AI2460" i="1"/>
  <c r="AI2515" i="1"/>
  <c r="AI2531" i="1"/>
  <c r="AI2579" i="1"/>
  <c r="AC2607" i="1"/>
  <c r="AI2668" i="1"/>
  <c r="AI3027" i="1"/>
  <c r="AC3228" i="1"/>
  <c r="AC3359" i="1"/>
  <c r="AI3359" i="1"/>
  <c r="AC3460" i="1"/>
  <c r="AI3515" i="1"/>
  <c r="AC3530" i="1"/>
  <c r="AC3540" i="1"/>
  <c r="AI3609" i="1"/>
  <c r="AC3624" i="1"/>
  <c r="AI3668" i="1"/>
  <c r="AI3683" i="1"/>
  <c r="AC3693" i="1"/>
  <c r="AI3770" i="1"/>
  <c r="AI3825" i="1"/>
  <c r="AC3839" i="1"/>
  <c r="AI3844" i="1"/>
  <c r="AC3861" i="1"/>
  <c r="AC3916" i="1"/>
  <c r="AI3961" i="1"/>
  <c r="AC3974" i="1"/>
  <c r="AI4053" i="1"/>
  <c r="AC4109" i="1"/>
  <c r="AI4128" i="1"/>
  <c r="AC4145" i="1"/>
  <c r="AC4173" i="1"/>
  <c r="AI4217" i="1"/>
  <c r="AC4235" i="1"/>
  <c r="AC4259" i="1"/>
  <c r="AC4263" i="1"/>
  <c r="AC4278" i="1"/>
  <c r="AC4306" i="1"/>
  <c r="AI4367" i="1"/>
  <c r="AI4396" i="1"/>
  <c r="AC4413" i="1"/>
  <c r="AI4437" i="1"/>
  <c r="AI4565" i="1"/>
  <c r="AC4578" i="1"/>
  <c r="AC4596" i="1"/>
  <c r="AI4619" i="1"/>
  <c r="AC4624" i="1"/>
  <c r="AC4663" i="1"/>
  <c r="AI4666" i="1"/>
  <c r="AC4681" i="1"/>
  <c r="AC4705" i="1"/>
  <c r="AI48" i="1"/>
  <c r="AC100" i="1"/>
  <c r="AC113" i="1"/>
  <c r="AC116" i="1"/>
  <c r="AC132" i="1"/>
  <c r="AC183" i="1"/>
  <c r="AI213" i="1"/>
  <c r="AI277" i="1"/>
  <c r="AC280" i="1"/>
  <c r="AC322" i="1"/>
  <c r="AI429" i="1"/>
  <c r="AC444" i="1"/>
  <c r="AI489" i="1"/>
  <c r="AC505" i="1"/>
  <c r="AI546" i="1"/>
  <c r="AI639" i="1"/>
  <c r="AC651" i="1"/>
  <c r="AI720" i="1"/>
  <c r="AC732" i="1"/>
  <c r="AI775" i="1"/>
  <c r="AC791" i="1"/>
  <c r="AC813" i="1"/>
  <c r="AC817" i="1"/>
  <c r="AC833" i="1"/>
  <c r="AC896" i="1"/>
  <c r="AC956" i="1"/>
  <c r="AI997" i="1"/>
  <c r="AI1020" i="1"/>
  <c r="AC1023" i="1"/>
  <c r="AI1080" i="1"/>
  <c r="AC1215" i="1"/>
  <c r="AI1256" i="1"/>
  <c r="AI1268" i="1"/>
  <c r="AI1271" i="1"/>
  <c r="AC1287" i="1"/>
  <c r="AI1339" i="1"/>
  <c r="AC1352" i="1"/>
  <c r="AI1393" i="1"/>
  <c r="AC1396" i="1"/>
  <c r="AI1453" i="1"/>
  <c r="AI1479" i="1"/>
  <c r="AC1522" i="1"/>
  <c r="AI1568" i="1"/>
  <c r="AC1589" i="1"/>
  <c r="AI1767" i="1"/>
  <c r="AC1782" i="1"/>
  <c r="AI1824" i="1"/>
  <c r="AI1834" i="1"/>
  <c r="AC1847" i="1"/>
  <c r="AC1850" i="1"/>
  <c r="AI1907" i="1"/>
  <c r="AC1950" i="1"/>
  <c r="AC1960" i="1"/>
  <c r="AI2083" i="1"/>
  <c r="AI2148" i="1"/>
  <c r="AC2151" i="1"/>
  <c r="AI2208" i="1"/>
  <c r="AI2218" i="1"/>
  <c r="AC2231" i="1"/>
  <c r="AC2234" i="1"/>
  <c r="AC2255" i="1"/>
  <c r="AC2368" i="1"/>
  <c r="AC2424" i="1"/>
  <c r="AI2440" i="1"/>
  <c r="AC2460" i="1"/>
  <c r="AC2515" i="1"/>
  <c r="AI2528" i="1"/>
  <c r="AC2531" i="1"/>
  <c r="AI2551" i="1"/>
  <c r="AC2575" i="1"/>
  <c r="AC2579" i="1"/>
  <c r="AC2668" i="1"/>
  <c r="AI2699" i="1"/>
  <c r="AI2921" i="1"/>
  <c r="AI3004" i="1"/>
  <c r="AC3027" i="1"/>
  <c r="AC3356" i="1"/>
  <c r="AI3450" i="1"/>
  <c r="AI3501" i="1"/>
  <c r="AI3512" i="1"/>
  <c r="AC3515" i="1"/>
  <c r="AI3601" i="1"/>
  <c r="AI3604" i="1"/>
  <c r="AC3609" i="1"/>
  <c r="AI3652" i="1"/>
  <c r="AC3668" i="1"/>
  <c r="AC3683" i="1"/>
  <c r="AI3754" i="1"/>
  <c r="AC3770" i="1"/>
  <c r="AC3825" i="1"/>
  <c r="AC3844" i="1"/>
  <c r="AI3906" i="1"/>
  <c r="AC3961" i="1"/>
  <c r="AI4018" i="1"/>
  <c r="AI4022" i="1"/>
  <c r="AI4038" i="1"/>
  <c r="AC4053" i="1"/>
  <c r="AI4099" i="1"/>
  <c r="AI4123" i="1"/>
  <c r="AC4128" i="1"/>
  <c r="AI4189" i="1"/>
  <c r="AI4212" i="1"/>
  <c r="AC4217" i="1"/>
  <c r="AI4322" i="1"/>
  <c r="AI4350" i="1"/>
  <c r="AC4367" i="1"/>
  <c r="AI4391" i="1"/>
  <c r="AC4396" i="1"/>
  <c r="AC4437" i="1"/>
  <c r="AI4442" i="1"/>
  <c r="AI4482" i="1"/>
  <c r="AI4504" i="1"/>
  <c r="AI4532" i="1"/>
  <c r="AC4565" i="1"/>
  <c r="AI4606" i="1"/>
  <c r="AC4619" i="1"/>
  <c r="AC4666" i="1"/>
  <c r="AC48" i="1"/>
  <c r="AI90" i="1"/>
  <c r="AI173" i="1"/>
  <c r="AI197" i="1"/>
  <c r="AC213" i="1"/>
  <c r="AI265" i="1"/>
  <c r="AC277" i="1"/>
  <c r="AI361" i="1"/>
  <c r="AI364" i="1"/>
  <c r="AC429" i="1"/>
  <c r="AI484" i="1"/>
  <c r="AC489" i="1"/>
  <c r="AI530" i="1"/>
  <c r="AC546" i="1"/>
  <c r="AC639" i="1"/>
  <c r="AI680" i="1"/>
  <c r="AC720" i="1"/>
  <c r="AI761" i="1"/>
  <c r="AI772" i="1"/>
  <c r="AC775" i="1"/>
  <c r="AI874" i="1"/>
  <c r="AI981" i="1"/>
  <c r="AC997" i="1"/>
  <c r="AI1007" i="1"/>
  <c r="AC1020" i="1"/>
  <c r="AI1064" i="1"/>
  <c r="AC1080" i="1"/>
  <c r="AI1147" i="1"/>
  <c r="AI1163" i="1"/>
  <c r="AI1189" i="1"/>
  <c r="AI1205" i="1"/>
  <c r="AC1256" i="1"/>
  <c r="AC1268" i="1"/>
  <c r="AC1271" i="1"/>
  <c r="AI1329" i="1"/>
  <c r="AC1339" i="1"/>
  <c r="AI1381" i="1"/>
  <c r="AC1393" i="1"/>
  <c r="AI1437" i="1"/>
  <c r="AC1453" i="1"/>
  <c r="AI1476" i="1"/>
  <c r="AC1479" i="1"/>
  <c r="AC1568" i="1"/>
  <c r="AI1751" i="1"/>
  <c r="AI1764" i="1"/>
  <c r="AC1767" i="1"/>
  <c r="AI1808" i="1"/>
  <c r="AC1824" i="1"/>
  <c r="AC1834" i="1"/>
  <c r="AI1892" i="1"/>
  <c r="AC1907" i="1"/>
  <c r="AI2068" i="1"/>
  <c r="AC2083" i="1"/>
  <c r="AI2134" i="1"/>
  <c r="AC2148" i="1"/>
  <c r="AI2192" i="1"/>
  <c r="AC2208" i="1"/>
  <c r="AC2218" i="1"/>
  <c r="AI2414" i="1"/>
  <c r="AC2440" i="1"/>
  <c r="AC2528" i="1"/>
  <c r="AC2551" i="1"/>
  <c r="AI2621" i="1"/>
  <c r="AI2645" i="1"/>
  <c r="AC2699" i="1"/>
  <c r="AI2891" i="1"/>
  <c r="AC2921" i="1"/>
  <c r="AC3004" i="1"/>
  <c r="AI3056" i="1"/>
  <c r="AI3082" i="1"/>
  <c r="AI3102" i="1"/>
  <c r="AI3199" i="1"/>
  <c r="AI3396" i="1"/>
  <c r="AC3450" i="1"/>
  <c r="AC3501" i="1"/>
  <c r="AC3512" i="1"/>
  <c r="AI3597" i="1"/>
  <c r="AC3601" i="1"/>
  <c r="AC3604" i="1"/>
  <c r="AI3647" i="1"/>
  <c r="AC3652" i="1"/>
  <c r="AI3738" i="1"/>
  <c r="AI3751" i="1"/>
  <c r="AC3754" i="1"/>
  <c r="AI3815" i="1"/>
  <c r="AI3890" i="1"/>
  <c r="AC3906" i="1"/>
  <c r="AI3951" i="1"/>
  <c r="AI4005" i="1"/>
  <c r="AC4018" i="1"/>
  <c r="AC4022" i="1"/>
  <c r="AC4038" i="1"/>
  <c r="AC4099" i="1"/>
  <c r="AC4123" i="1"/>
  <c r="AC4189" i="1"/>
  <c r="AI4199" i="1"/>
  <c r="AC4212" i="1"/>
  <c r="AC4322" i="1"/>
  <c r="AI4332" i="1"/>
  <c r="AI4345" i="1"/>
  <c r="AC4350" i="1"/>
  <c r="AI4377" i="1"/>
  <c r="AC4391" i="1"/>
  <c r="AC4442" i="1"/>
  <c r="AI4459" i="1"/>
  <c r="AI4469" i="1"/>
  <c r="AC4482" i="1"/>
  <c r="AC4504" i="1"/>
  <c r="AI4527" i="1"/>
  <c r="AC4532" i="1"/>
  <c r="AI4555" i="1"/>
  <c r="AI4581" i="1"/>
  <c r="AC4606" i="1"/>
  <c r="AI4650" i="1"/>
  <c r="AI4702" i="1"/>
  <c r="AI4752" i="1"/>
  <c r="AI74" i="1"/>
  <c r="AC90" i="1"/>
  <c r="AI157" i="1"/>
  <c r="AC173" i="1"/>
  <c r="AC197" i="1"/>
  <c r="AC265" i="1"/>
  <c r="AI318" i="1"/>
  <c r="AI348" i="1"/>
  <c r="AC361" i="1"/>
  <c r="AC364" i="1"/>
  <c r="AI403" i="1"/>
  <c r="AI419" i="1"/>
  <c r="AI470" i="1"/>
  <c r="AI527" i="1"/>
  <c r="AC530" i="1"/>
  <c r="AI610" i="1"/>
  <c r="AI629" i="1"/>
  <c r="AC680" i="1"/>
  <c r="AI710" i="1"/>
  <c r="AI735" i="1"/>
  <c r="AI751" i="1"/>
  <c r="AC761" i="1"/>
  <c r="AC772" i="1"/>
  <c r="AI858" i="1"/>
  <c r="AC874" i="1"/>
  <c r="AI978" i="1"/>
  <c r="AC981" i="1"/>
  <c r="AC1007" i="1"/>
  <c r="AI1049" i="1"/>
  <c r="AI1061" i="1"/>
  <c r="AC1064" i="1"/>
  <c r="AI1144" i="1"/>
  <c r="AC1147" i="1"/>
  <c r="AC1163" i="1"/>
  <c r="AI1186" i="1"/>
  <c r="AC1189" i="1"/>
  <c r="AC1205" i="1"/>
  <c r="AI1246" i="1"/>
  <c r="AI1310" i="1"/>
  <c r="AI1313" i="1"/>
  <c r="AC1329" i="1"/>
  <c r="AC1381" i="1"/>
  <c r="AI1422" i="1"/>
  <c r="AI1434" i="1"/>
  <c r="AC1437" i="1"/>
  <c r="AC1476" i="1"/>
  <c r="AI1629" i="1"/>
  <c r="AI1725" i="1"/>
  <c r="AI1741" i="1"/>
  <c r="AC1751" i="1"/>
  <c r="AC1764" i="1"/>
  <c r="AI1805" i="1"/>
  <c r="AC1808" i="1"/>
  <c r="AI1889" i="1"/>
  <c r="AC1892" i="1"/>
  <c r="AI2002" i="1"/>
  <c r="AI2016" i="1"/>
  <c r="AC1675" i="1"/>
  <c r="AI1675" i="1"/>
  <c r="AI2065" i="1"/>
  <c r="AC2068" i="1"/>
  <c r="AC2134" i="1"/>
  <c r="AI2176" i="1"/>
  <c r="AI2189" i="1"/>
  <c r="AC2192" i="1"/>
  <c r="AI2397" i="1"/>
  <c r="AC2414" i="1"/>
  <c r="AI2482" i="1"/>
  <c r="AI2485" i="1"/>
  <c r="AI2561" i="1"/>
  <c r="AI2597" i="1"/>
  <c r="AC2621" i="1"/>
  <c r="AI2625" i="1"/>
  <c r="AC2645" i="1"/>
  <c r="AI2868" i="1"/>
  <c r="AC2891" i="1"/>
  <c r="AC3056" i="1"/>
  <c r="AI3079" i="1"/>
  <c r="AC3082" i="1"/>
  <c r="AC3102" i="1"/>
  <c r="AC3199" i="1"/>
  <c r="AI3347" i="1"/>
  <c r="AC3396" i="1"/>
  <c r="AI3491" i="1"/>
  <c r="AI3585" i="1"/>
  <c r="AC3597" i="1"/>
  <c r="AI3634" i="1"/>
  <c r="AC3647" i="1"/>
  <c r="AI3710" i="1"/>
  <c r="AC3738" i="1"/>
  <c r="AC3751" i="1"/>
  <c r="AI3798" i="1"/>
  <c r="AC3815" i="1"/>
  <c r="AI3885" i="1"/>
  <c r="AC3890" i="1"/>
  <c r="AI3936" i="1"/>
  <c r="AC3951" i="1"/>
  <c r="AC4005" i="1"/>
  <c r="AI4077" i="1"/>
  <c r="AC4083" i="1"/>
  <c r="AI4168" i="1"/>
  <c r="AC4199" i="1"/>
  <c r="AI4245" i="1"/>
  <c r="AI4301" i="1"/>
  <c r="AC4332" i="1"/>
  <c r="AC4345" i="1"/>
  <c r="AC4377" i="1"/>
  <c r="AI4423" i="1"/>
  <c r="AC4459" i="1"/>
  <c r="AC4469" i="1"/>
  <c r="AI4514" i="1"/>
  <c r="AC4527" i="1"/>
  <c r="AI4540" i="1"/>
  <c r="AC4555" i="1"/>
  <c r="AC4581" i="1"/>
  <c r="AC4650" i="1"/>
  <c r="AI4690" i="1"/>
  <c r="AC4702" i="1"/>
  <c r="AC4752" i="1"/>
  <c r="AI71" i="1"/>
  <c r="AC74" i="1"/>
  <c r="AI154" i="1"/>
  <c r="AC157" i="1"/>
  <c r="AI239" i="1"/>
  <c r="AI255" i="1"/>
  <c r="AI306" i="1"/>
  <c r="AC318" i="1"/>
  <c r="AC348" i="1"/>
  <c r="AI390" i="1"/>
  <c r="AC403" i="1"/>
  <c r="AC419" i="1"/>
  <c r="AC470" i="1"/>
  <c r="AI515" i="1"/>
  <c r="AC527" i="1"/>
  <c r="AI568" i="1"/>
  <c r="AI571" i="1"/>
  <c r="AI597" i="1"/>
  <c r="AC610" i="1"/>
  <c r="AI613" i="1"/>
  <c r="AC629" i="1"/>
  <c r="AI670" i="1"/>
  <c r="AI694" i="1"/>
  <c r="AC710" i="1"/>
  <c r="AC735" i="1"/>
  <c r="AC751" i="1"/>
  <c r="AI801" i="1"/>
  <c r="AI843" i="1"/>
  <c r="AC858" i="1"/>
  <c r="AI884" i="1"/>
  <c r="AI925" i="1"/>
  <c r="AI966" i="1"/>
  <c r="AC978" i="1"/>
  <c r="AC1049" i="1"/>
  <c r="AC1061" i="1"/>
  <c r="AI1103" i="1"/>
  <c r="AI1106" i="1"/>
  <c r="AI1122" i="1"/>
  <c r="AI1132" i="1"/>
  <c r="AC1144" i="1"/>
  <c r="AI1173" i="1"/>
  <c r="AC1186" i="1"/>
  <c r="AI1230" i="1"/>
  <c r="AC1246" i="1"/>
  <c r="AI1297" i="1"/>
  <c r="AC1310" i="1"/>
  <c r="AC1313" i="1"/>
  <c r="AI1371" i="1"/>
  <c r="AC1422" i="1"/>
  <c r="AC1434" i="1"/>
  <c r="AI1499" i="1"/>
  <c r="AI1564" i="1"/>
  <c r="AC1629" i="1"/>
  <c r="AI1722" i="1"/>
  <c r="AC1725" i="1"/>
  <c r="AC1741" i="1"/>
  <c r="AI1792" i="1"/>
  <c r="AC1805" i="1"/>
  <c r="AI1876" i="1"/>
  <c r="AC1889" i="1"/>
  <c r="AI1992" i="1"/>
  <c r="AC2002" i="1"/>
  <c r="AC2016" i="1"/>
  <c r="AC1676" i="1"/>
  <c r="AI1676" i="1"/>
  <c r="AI2052" i="1"/>
  <c r="AC2065" i="1"/>
  <c r="AI2105" i="1"/>
  <c r="AI2124" i="1"/>
  <c r="AC2176" i="1"/>
  <c r="AC2189" i="1"/>
  <c r="AI2378" i="1"/>
  <c r="AI2392" i="1"/>
  <c r="AC2397" i="1"/>
  <c r="AI2469" i="1"/>
  <c r="AC2482" i="1"/>
  <c r="AC2485" i="1"/>
  <c r="AI2505" i="1"/>
  <c r="AC2561" i="1"/>
  <c r="AC2597" i="1"/>
  <c r="AC2625" i="1"/>
  <c r="AI2805" i="1"/>
  <c r="AC2868" i="1"/>
  <c r="AC3079" i="1"/>
  <c r="AI3222" i="1"/>
  <c r="AI3225" i="1"/>
  <c r="AI3253" i="1"/>
  <c r="AC3347" i="1"/>
  <c r="AI3379" i="1"/>
  <c r="AI3476" i="1"/>
  <c r="AC3491" i="1"/>
  <c r="AI3553" i="1"/>
  <c r="AI3558" i="1"/>
  <c r="AI3575" i="1"/>
  <c r="AC3585" i="1"/>
  <c r="AC3634" i="1"/>
  <c r="AC3623" i="1" s="1"/>
  <c r="AI3705" i="1"/>
  <c r="AC3710" i="1"/>
  <c r="AI3728" i="1"/>
  <c r="AI3780" i="1"/>
  <c r="AI3793" i="1"/>
  <c r="AC3798" i="1"/>
  <c r="AI3871" i="1"/>
  <c r="AC3885" i="1"/>
  <c r="AI3928" i="1"/>
  <c r="AI3932" i="1"/>
  <c r="AC3936" i="1"/>
  <c r="AI3979" i="1"/>
  <c r="AI3995" i="1"/>
  <c r="AI4063" i="1"/>
  <c r="AC4077" i="1"/>
  <c r="AI4155" i="1"/>
  <c r="AC4168" i="1"/>
  <c r="AC4245" i="1"/>
  <c r="AI4288" i="1"/>
  <c r="AC4301" i="1"/>
  <c r="AC4423" i="1"/>
  <c r="AI4487" i="1"/>
  <c r="AC4514" i="1"/>
  <c r="AI4535" i="1"/>
  <c r="AC4540" i="1"/>
  <c r="AI4641" i="1"/>
  <c r="AC4690" i="1"/>
  <c r="AI4729" i="1"/>
  <c r="AC71" i="1"/>
  <c r="AI142" i="1"/>
  <c r="AC154" i="1"/>
  <c r="AI194" i="1"/>
  <c r="AI223" i="1"/>
  <c r="AC239" i="1"/>
  <c r="AC255" i="1"/>
  <c r="AI296" i="1"/>
  <c r="AC306" i="1"/>
  <c r="AI338" i="1"/>
  <c r="AI380" i="1"/>
  <c r="AC390" i="1"/>
  <c r="AI460" i="1"/>
  <c r="AC515" i="1"/>
  <c r="AI556" i="1"/>
  <c r="AC568" i="1"/>
  <c r="AC571" i="1"/>
  <c r="AI587" i="1"/>
  <c r="AC597" i="1"/>
  <c r="AC613" i="1"/>
  <c r="AI654" i="1"/>
  <c r="AC670" i="1"/>
  <c r="AI691" i="1"/>
  <c r="AC694" i="1"/>
  <c r="AC801" i="1"/>
  <c r="AC843" i="1"/>
  <c r="AC884" i="1"/>
  <c r="AI899" i="1"/>
  <c r="AI915" i="1"/>
  <c r="AC925" i="1"/>
  <c r="AI940" i="1"/>
  <c r="AC966" i="1"/>
  <c r="AI1039" i="1"/>
  <c r="AI1090" i="1"/>
  <c r="AC1103" i="1"/>
  <c r="AC1106" i="1"/>
  <c r="AC1122" i="1"/>
  <c r="AC1132" i="1"/>
  <c r="AC1173" i="1"/>
  <c r="AI1227" i="1"/>
  <c r="AC1230" i="1"/>
  <c r="AC1297" i="1"/>
  <c r="AI1355" i="1"/>
  <c r="AC1371" i="1"/>
  <c r="AI1412" i="1"/>
  <c r="AI1463" i="1"/>
  <c r="AC1499" i="1"/>
  <c r="AI1542" i="1"/>
  <c r="AC1564" i="1"/>
  <c r="AI1697" i="1"/>
  <c r="AC1722" i="1"/>
  <c r="AC1792" i="1"/>
  <c r="AI1866" i="1"/>
  <c r="AC1876" i="1"/>
  <c r="AI1917" i="1"/>
  <c r="AI1930" i="1"/>
  <c r="AI1934" i="1"/>
  <c r="AI1974" i="1"/>
  <c r="AI1977" i="1"/>
  <c r="AC1992" i="1"/>
  <c r="AI2026" i="1"/>
  <c r="AI2042" i="1"/>
  <c r="AC2052" i="1"/>
  <c r="AI2092" i="1"/>
  <c r="AC2105" i="1"/>
  <c r="AI2108" i="1"/>
  <c r="AC2124" i="1"/>
  <c r="AI2167" i="1"/>
  <c r="AN2265" i="1"/>
  <c r="AN2254" i="1" s="1"/>
  <c r="AC2378" i="1"/>
  <c r="AC2392" i="1"/>
  <c r="AI2437" i="1"/>
  <c r="AC2469" i="1"/>
  <c r="AC2505" i="1"/>
  <c r="AI2357" i="1"/>
  <c r="AI2607" i="1"/>
  <c r="AC2805" i="1"/>
  <c r="AC3222" i="1"/>
  <c r="AC3225" i="1"/>
  <c r="AI3228" i="1"/>
  <c r="AC3253" i="1"/>
  <c r="AC3379" i="1"/>
  <c r="AI3460" i="1"/>
  <c r="AC3476" i="1"/>
  <c r="AI3530" i="1"/>
  <c r="AI3540" i="1"/>
  <c r="AC3553" i="1"/>
  <c r="AC3558" i="1"/>
  <c r="AC3575" i="1"/>
  <c r="AI3624" i="1"/>
  <c r="AI3693" i="1"/>
  <c r="AC3705" i="1"/>
  <c r="AC3728" i="1"/>
  <c r="AC3780" i="1"/>
  <c r="AC3793" i="1"/>
  <c r="AI3839" i="1"/>
  <c r="AI3861" i="1"/>
  <c r="AC3871" i="1"/>
  <c r="AI3916" i="1"/>
  <c r="AC3928" i="1"/>
  <c r="AC3932" i="1"/>
  <c r="AI3974" i="1"/>
  <c r="AC3979" i="1"/>
  <c r="AC3995" i="1"/>
  <c r="AC4063" i="1"/>
  <c r="AI4109" i="1"/>
  <c r="AI4145" i="1"/>
  <c r="AC4155" i="1"/>
  <c r="AI4173" i="1"/>
  <c r="AI4235" i="1"/>
  <c r="AI4259" i="1"/>
  <c r="AI4263" i="1"/>
  <c r="AI4278" i="1"/>
  <c r="AC4288" i="1"/>
  <c r="AI4306" i="1"/>
  <c r="AI4413" i="1"/>
  <c r="AC4487" i="1"/>
  <c r="AC4535" i="1"/>
  <c r="AI4578" i="1"/>
  <c r="AI4596" i="1"/>
  <c r="AI4624" i="1"/>
  <c r="AC4641" i="1"/>
  <c r="AI4663" i="1"/>
  <c r="AI4681" i="1"/>
  <c r="AI4705" i="1"/>
  <c r="AC4729" i="1"/>
  <c r="Q90" i="1"/>
  <c r="K113" i="1"/>
  <c r="Q154" i="1"/>
  <c r="Q197" i="1"/>
  <c r="K213" i="1"/>
  <c r="K255" i="1"/>
  <c r="K265" i="1"/>
  <c r="Q318" i="1"/>
  <c r="Q322" i="1"/>
  <c r="Q338" i="1"/>
  <c r="K361" i="1"/>
  <c r="Q419" i="1"/>
  <c r="Q484" i="1"/>
  <c r="K489" i="1"/>
  <c r="Q505" i="1"/>
  <c r="Q556" i="1"/>
  <c r="K568" i="1"/>
  <c r="Q613" i="1"/>
  <c r="K629" i="1"/>
  <c r="Q639" i="1"/>
  <c r="K651" i="1"/>
  <c r="Q751" i="1"/>
  <c r="Q761" i="1"/>
  <c r="Q772" i="1"/>
  <c r="K775" i="1"/>
  <c r="Q843" i="1"/>
  <c r="K858" i="1"/>
  <c r="K874" i="1"/>
  <c r="Q925" i="1"/>
  <c r="K940" i="1"/>
  <c r="Q997" i="1"/>
  <c r="K1007" i="1"/>
  <c r="K1020" i="1"/>
  <c r="Q1023" i="1"/>
  <c r="K1039" i="1"/>
  <c r="Q1090" i="1"/>
  <c r="K1103" i="1"/>
  <c r="Q1147" i="1"/>
  <c r="K1163" i="1"/>
  <c r="K1297" i="1"/>
  <c r="Q1355" i="1"/>
  <c r="Q1371" i="1"/>
  <c r="K1381" i="1"/>
  <c r="Q1396" i="1"/>
  <c r="Q1412" i="1"/>
  <c r="K1422" i="1"/>
  <c r="Q1463" i="1"/>
  <c r="K1476" i="1"/>
  <c r="Q1589" i="1"/>
  <c r="Q1707" i="1"/>
  <c r="Q1722" i="1"/>
  <c r="Q1725" i="1"/>
  <c r="K1741" i="1"/>
  <c r="K1792" i="1"/>
  <c r="Q1847" i="1"/>
  <c r="K1850" i="1"/>
  <c r="K1917" i="1"/>
  <c r="Q1977" i="1"/>
  <c r="K1992" i="1"/>
  <c r="K2026" i="1"/>
  <c r="Q2105" i="1"/>
  <c r="K2108" i="1"/>
  <c r="K2124" i="1"/>
  <c r="Q2176" i="1"/>
  <c r="K2189" i="1"/>
  <c r="K2208" i="1"/>
  <c r="K2234" i="1"/>
  <c r="Q2460" i="1"/>
  <c r="Q2515" i="1"/>
  <c r="K2528" i="1"/>
  <c r="K2607" i="1"/>
  <c r="Q2668" i="1"/>
  <c r="Q2805" i="1"/>
  <c r="Q2891" i="1"/>
  <c r="K3004" i="1"/>
  <c r="K3027" i="1"/>
  <c r="Q3056" i="1"/>
  <c r="Q3228" i="1"/>
  <c r="K3253" i="1"/>
  <c r="K3379" i="1"/>
  <c r="Q3491" i="1"/>
  <c r="Q3558" i="1"/>
  <c r="Q3575" i="1"/>
  <c r="Q3634" i="1"/>
  <c r="K3647" i="1"/>
  <c r="K3652" i="1"/>
  <c r="Q3705" i="1"/>
  <c r="K3710" i="1"/>
  <c r="Q3770" i="1"/>
  <c r="K3798" i="1"/>
  <c r="Q3815" i="1"/>
  <c r="Q3825" i="1"/>
  <c r="K3839" i="1"/>
  <c r="Q3906" i="1"/>
  <c r="Q3961" i="1"/>
  <c r="K3974" i="1"/>
  <c r="K3979" i="1"/>
  <c r="K4005" i="1"/>
  <c r="Q4109" i="1"/>
  <c r="K4123" i="1"/>
  <c r="K4212" i="1"/>
  <c r="Q4263" i="1"/>
  <c r="K4278" i="1"/>
  <c r="K4332" i="1"/>
  <c r="Q4391" i="1"/>
  <c r="K4396" i="1"/>
  <c r="K4413" i="1"/>
  <c r="Q4459" i="1"/>
  <c r="Q4514" i="1"/>
  <c r="K4527" i="1"/>
  <c r="Q4540" i="1"/>
  <c r="K4555" i="1"/>
  <c r="Q4619" i="1"/>
  <c r="K4624" i="1"/>
  <c r="Q4666" i="1"/>
  <c r="K4681" i="1"/>
  <c r="Q4729" i="1"/>
  <c r="K4752" i="1"/>
  <c r="Q74" i="1"/>
  <c r="K90" i="1"/>
  <c r="K154" i="1"/>
  <c r="Q157" i="1"/>
  <c r="Q194" i="1"/>
  <c r="K197" i="1"/>
  <c r="Q306" i="1"/>
  <c r="K318" i="1"/>
  <c r="K322" i="1"/>
  <c r="K338" i="1"/>
  <c r="Q390" i="1"/>
  <c r="Q403" i="1"/>
  <c r="K419" i="1"/>
  <c r="Q470" i="1"/>
  <c r="K484" i="1"/>
  <c r="K505" i="1"/>
  <c r="K556" i="1"/>
  <c r="Q610" i="1"/>
  <c r="K613" i="1"/>
  <c r="K639" i="1"/>
  <c r="Q732" i="1"/>
  <c r="Q735" i="1"/>
  <c r="K751" i="1"/>
  <c r="K761" i="1"/>
  <c r="K772" i="1"/>
  <c r="Q817" i="1"/>
  <c r="K843" i="1"/>
  <c r="Q899" i="1"/>
  <c r="K925" i="1"/>
  <c r="Q981" i="1"/>
  <c r="K997" i="1"/>
  <c r="K1023" i="1"/>
  <c r="K1090" i="1"/>
  <c r="Q1132" i="1"/>
  <c r="Q1144" i="1"/>
  <c r="K1147" i="1"/>
  <c r="Q1287" i="1"/>
  <c r="Q1352" i="1"/>
  <c r="K1355" i="1"/>
  <c r="K1371" i="1"/>
  <c r="Q1393" i="1"/>
  <c r="K1396" i="1"/>
  <c r="K1412" i="1"/>
  <c r="K1463" i="1"/>
  <c r="Q1568" i="1"/>
  <c r="K1589" i="1"/>
  <c r="K1707" i="1"/>
  <c r="K1722" i="1"/>
  <c r="K1725" i="1"/>
  <c r="Q1782" i="1"/>
  <c r="Q1834" i="1"/>
  <c r="K1847" i="1"/>
  <c r="Q1892" i="1"/>
  <c r="Q1907" i="1"/>
  <c r="Q1974" i="1"/>
  <c r="K1977" i="1"/>
  <c r="Q2068" i="1"/>
  <c r="Q2092" i="1"/>
  <c r="K2105" i="1"/>
  <c r="Q2151" i="1"/>
  <c r="Q2167" i="1"/>
  <c r="K2176" i="1"/>
  <c r="Q2368" i="1"/>
  <c r="Q2378" i="1"/>
  <c r="Q2397" i="1"/>
  <c r="Q2437" i="1"/>
  <c r="Q2440" i="1"/>
  <c r="K2460" i="1"/>
  <c r="K2515" i="1"/>
  <c r="Q2561" i="1"/>
  <c r="Q2575" i="1"/>
  <c r="Q2579" i="1"/>
  <c r="Q2597" i="1"/>
  <c r="K2668" i="1"/>
  <c r="K2805" i="1"/>
  <c r="Q2868" i="1"/>
  <c r="K2891" i="1"/>
  <c r="K3056" i="1"/>
  <c r="Q3225" i="1"/>
  <c r="K3228" i="1"/>
  <c r="Q3356" i="1"/>
  <c r="Q3476" i="1"/>
  <c r="K3491" i="1"/>
  <c r="Q3553" i="1"/>
  <c r="K3558" i="1"/>
  <c r="K3575" i="1"/>
  <c r="Q3609" i="1"/>
  <c r="K3634" i="1"/>
  <c r="Q3693" i="1"/>
  <c r="K3705" i="1"/>
  <c r="Q3754" i="1"/>
  <c r="K3770" i="1"/>
  <c r="K3815" i="1"/>
  <c r="K3825" i="1"/>
  <c r="Q3871" i="1"/>
  <c r="Q3890" i="1"/>
  <c r="K3906" i="1"/>
  <c r="Q4038" i="1"/>
  <c r="Q4099" i="1"/>
  <c r="K4109" i="1"/>
  <c r="Q4189" i="1"/>
  <c r="Q4259" i="1"/>
  <c r="K4263" i="1"/>
  <c r="Q4322" i="1"/>
  <c r="Q4377" i="1"/>
  <c r="K4391" i="1"/>
  <c r="Q4442" i="1"/>
  <c r="K4459" i="1"/>
  <c r="K4514" i="1"/>
  <c r="Q4532" i="1"/>
  <c r="Q4535" i="1"/>
  <c r="K4540" i="1"/>
  <c r="Q4606" i="1"/>
  <c r="K4619" i="1"/>
  <c r="Q4663" i="1"/>
  <c r="K4666" i="1"/>
  <c r="Q4705" i="1"/>
  <c r="K4729" i="1"/>
  <c r="Q71" i="1"/>
  <c r="K74" i="1"/>
  <c r="K142" i="1"/>
  <c r="K157" i="1"/>
  <c r="Q173" i="1"/>
  <c r="Q183" i="1"/>
  <c r="K194" i="1"/>
  <c r="K306" i="1"/>
  <c r="K390" i="1"/>
  <c r="K403" i="1"/>
  <c r="K470" i="1"/>
  <c r="Q530" i="1"/>
  <c r="Q546" i="1"/>
  <c r="Q597" i="1"/>
  <c r="K610" i="1"/>
  <c r="Q680" i="1"/>
  <c r="Q720" i="1"/>
  <c r="K732" i="1"/>
  <c r="K735" i="1"/>
  <c r="Q801" i="1"/>
  <c r="Q813" i="1"/>
  <c r="K817" i="1"/>
  <c r="Q833" i="1"/>
  <c r="Q896" i="1"/>
  <c r="K899" i="1"/>
  <c r="Q915" i="1"/>
  <c r="Q978" i="1"/>
  <c r="K981" i="1"/>
  <c r="Q1064" i="1"/>
  <c r="Q1080" i="1"/>
  <c r="K1132" i="1"/>
  <c r="K1144" i="1"/>
  <c r="Q1227" i="1"/>
  <c r="Q1271" i="1"/>
  <c r="K1287" i="1"/>
  <c r="Q1339" i="1"/>
  <c r="K1352" i="1"/>
  <c r="K1393" i="1"/>
  <c r="Q1453" i="1"/>
  <c r="Q1522" i="1"/>
  <c r="Q1542" i="1"/>
  <c r="Q1564" i="1"/>
  <c r="K1568" i="1"/>
  <c r="Q1697" i="1"/>
  <c r="Q1764" i="1"/>
  <c r="Q1767" i="1"/>
  <c r="K1782" i="1"/>
  <c r="Q1824" i="1"/>
  <c r="K1834" i="1"/>
  <c r="Q1876" i="1"/>
  <c r="Q1889" i="1"/>
  <c r="K1892" i="1"/>
  <c r="K1907" i="1"/>
  <c r="Q1960" i="1"/>
  <c r="K1974" i="1"/>
  <c r="Q2016" i="1"/>
  <c r="K1675" i="1"/>
  <c r="Q1675" i="1"/>
  <c r="Q2052" i="1"/>
  <c r="Q2065" i="1"/>
  <c r="K2068" i="1"/>
  <c r="Q2083" i="1"/>
  <c r="K2092" i="1"/>
  <c r="Q2148" i="1"/>
  <c r="K2151" i="1"/>
  <c r="K2167" i="1"/>
  <c r="Q2231" i="1"/>
  <c r="K2368" i="1"/>
  <c r="K2378" i="1"/>
  <c r="Q2392" i="1"/>
  <c r="K2397" i="1"/>
  <c r="Q2414" i="1"/>
  <c r="Q2424" i="1"/>
  <c r="K2437" i="1"/>
  <c r="K2440" i="1"/>
  <c r="Q2485" i="1"/>
  <c r="Q2505" i="1"/>
  <c r="Q2551" i="1"/>
  <c r="K2561" i="1"/>
  <c r="K2575" i="1"/>
  <c r="K2579" i="1"/>
  <c r="K2597" i="1"/>
  <c r="Q2645" i="1"/>
  <c r="Q2699" i="1"/>
  <c r="K2868" i="1"/>
  <c r="Q2921" i="1"/>
  <c r="Q3222" i="1"/>
  <c r="K3225" i="1"/>
  <c r="Q3347" i="1"/>
  <c r="K3356" i="1"/>
  <c r="Q3460" i="1"/>
  <c r="K3476" i="1"/>
  <c r="Q3540" i="1"/>
  <c r="K3553" i="1"/>
  <c r="Q3604" i="1"/>
  <c r="K3609" i="1"/>
  <c r="Q3624" i="1"/>
  <c r="K3693" i="1"/>
  <c r="Q3751" i="1"/>
  <c r="K3754" i="1"/>
  <c r="K3871" i="1"/>
  <c r="Q3885" i="1"/>
  <c r="K3890" i="1"/>
  <c r="Q3951" i="1"/>
  <c r="Q4022" i="1"/>
  <c r="K4038" i="1"/>
  <c r="Q4063" i="1"/>
  <c r="Q4077" i="1"/>
  <c r="K4099" i="1"/>
  <c r="Q4173" i="1"/>
  <c r="K4189" i="1"/>
  <c r="Q4245" i="1"/>
  <c r="K4259" i="1"/>
  <c r="Q4306" i="1"/>
  <c r="K4322" i="1"/>
  <c r="K4377" i="1"/>
  <c r="Q4437" i="1"/>
  <c r="K4442" i="1"/>
  <c r="Q4504" i="1"/>
  <c r="K4532" i="1"/>
  <c r="K4535" i="1"/>
  <c r="Q4578" i="1"/>
  <c r="Q4581" i="1"/>
  <c r="Q4596" i="1"/>
  <c r="K4606" i="1"/>
  <c r="Q4650" i="1"/>
  <c r="K4663" i="1"/>
  <c r="Q4702" i="1"/>
  <c r="K4705" i="1"/>
  <c r="Q48" i="1"/>
  <c r="Q58" i="1"/>
  <c r="K71" i="1"/>
  <c r="Q132" i="1"/>
  <c r="K173" i="1"/>
  <c r="K183" i="1"/>
  <c r="Q223" i="1"/>
  <c r="Q280" i="1"/>
  <c r="Q296" i="1"/>
  <c r="Q380" i="1"/>
  <c r="Q460" i="1"/>
  <c r="Q527" i="1"/>
  <c r="K530" i="1"/>
  <c r="K546" i="1"/>
  <c r="K597" i="1"/>
  <c r="K680" i="1"/>
  <c r="Q694" i="1"/>
  <c r="K720" i="1"/>
  <c r="K801" i="1"/>
  <c r="K813" i="1"/>
  <c r="K833" i="1"/>
  <c r="Q884" i="1"/>
  <c r="K896" i="1"/>
  <c r="K915" i="1"/>
  <c r="Q966" i="1"/>
  <c r="K978" i="1"/>
  <c r="Q1061" i="1"/>
  <c r="K1064" i="1"/>
  <c r="K1080" i="1"/>
  <c r="Q1122" i="1"/>
  <c r="Q1173" i="1"/>
  <c r="Q1215" i="1"/>
  <c r="K1227" i="1"/>
  <c r="Q1246" i="1"/>
  <c r="Q1268" i="1"/>
  <c r="K1271" i="1"/>
  <c r="K1339" i="1"/>
  <c r="Q1437" i="1"/>
  <c r="K1453" i="1"/>
  <c r="Q1499" i="1"/>
  <c r="K1522" i="1"/>
  <c r="K1542" i="1"/>
  <c r="K1564" i="1"/>
  <c r="K1697" i="1"/>
  <c r="Q1751" i="1"/>
  <c r="K1764" i="1"/>
  <c r="K1767" i="1"/>
  <c r="Q1808" i="1"/>
  <c r="K1824" i="1"/>
  <c r="K1876" i="1"/>
  <c r="K1889" i="1"/>
  <c r="Q1950" i="1"/>
  <c r="K1960" i="1"/>
  <c r="Q2002" i="1"/>
  <c r="K2016" i="1"/>
  <c r="K2052" i="1"/>
  <c r="K2065" i="1"/>
  <c r="K2083" i="1"/>
  <c r="Q2134" i="1"/>
  <c r="K2148" i="1"/>
  <c r="Q2218" i="1"/>
  <c r="K2231" i="1"/>
  <c r="K2392" i="1"/>
  <c r="K2414" i="1"/>
  <c r="K2424" i="1"/>
  <c r="Q2482" i="1"/>
  <c r="K2485" i="1"/>
  <c r="K2505" i="1"/>
  <c r="Q2357" i="1"/>
  <c r="K2551" i="1"/>
  <c r="Q2625" i="1"/>
  <c r="K2645" i="1"/>
  <c r="K2699" i="1"/>
  <c r="K2921" i="1"/>
  <c r="Q3102" i="1"/>
  <c r="Q3199" i="1"/>
  <c r="K3222" i="1"/>
  <c r="K3347" i="1"/>
  <c r="Q3396" i="1"/>
  <c r="Q3450" i="1"/>
  <c r="K3460" i="1"/>
  <c r="Q3530" i="1"/>
  <c r="K3540" i="1"/>
  <c r="Q3601" i="1"/>
  <c r="K3604" i="1"/>
  <c r="K3624" i="1"/>
  <c r="Q3683" i="1"/>
  <c r="Q3738" i="1"/>
  <c r="K3751" i="1"/>
  <c r="Q3861" i="1"/>
  <c r="K3885" i="1"/>
  <c r="Q3928" i="1"/>
  <c r="Q3936" i="1"/>
  <c r="K3951" i="1"/>
  <c r="K4022" i="1"/>
  <c r="Q4053" i="1"/>
  <c r="K4063" i="1"/>
  <c r="K4077" i="1"/>
  <c r="Q4145" i="1"/>
  <c r="Q4168" i="1"/>
  <c r="K4173" i="1"/>
  <c r="Q4199" i="1"/>
  <c r="K4245" i="1"/>
  <c r="Q4301" i="1"/>
  <c r="K4306" i="1"/>
  <c r="Q4367" i="1"/>
  <c r="Q4423" i="1"/>
  <c r="K4437" i="1"/>
  <c r="Q4482" i="1"/>
  <c r="Q4487" i="1"/>
  <c r="K4504" i="1"/>
  <c r="Q4565" i="1"/>
  <c r="K4578" i="1"/>
  <c r="K4581" i="1"/>
  <c r="K4596" i="1"/>
  <c r="K4650" i="1"/>
  <c r="Q4690" i="1"/>
  <c r="K4702" i="1"/>
  <c r="K48" i="1"/>
  <c r="K58" i="1"/>
  <c r="Q100" i="1"/>
  <c r="Q116" i="1"/>
  <c r="K132" i="1"/>
  <c r="K223" i="1"/>
  <c r="Q239" i="1"/>
  <c r="Q277" i="1"/>
  <c r="K280" i="1"/>
  <c r="K296" i="1"/>
  <c r="Q348" i="1"/>
  <c r="Q364" i="1"/>
  <c r="K380" i="1"/>
  <c r="Q429" i="1"/>
  <c r="Q444" i="1"/>
  <c r="K460" i="1"/>
  <c r="Q515" i="1"/>
  <c r="K527" i="1"/>
  <c r="Q571" i="1"/>
  <c r="Q587" i="1"/>
  <c r="Q654" i="1"/>
  <c r="Q670" i="1"/>
  <c r="Q691" i="1"/>
  <c r="K694" i="1"/>
  <c r="Q710" i="1"/>
  <c r="Q791" i="1"/>
  <c r="K884" i="1"/>
  <c r="Q956" i="1"/>
  <c r="K966" i="1"/>
  <c r="Q1049" i="1"/>
  <c r="K1061" i="1"/>
  <c r="Q1106" i="1"/>
  <c r="K1122" i="1"/>
  <c r="K1173" i="1"/>
  <c r="Q1186" i="1"/>
  <c r="Q1189" i="1"/>
  <c r="Q1205" i="1"/>
  <c r="K1215" i="1"/>
  <c r="Q1230" i="1"/>
  <c r="K1246" i="1"/>
  <c r="Q1256" i="1"/>
  <c r="K1268" i="1"/>
  <c r="Q1310" i="1"/>
  <c r="Q1313" i="1"/>
  <c r="Q1329" i="1"/>
  <c r="Q1434" i="1"/>
  <c r="K1437" i="1"/>
  <c r="Q1479" i="1"/>
  <c r="K1499" i="1"/>
  <c r="Q1629" i="1"/>
  <c r="K1751" i="1"/>
  <c r="Q1805" i="1"/>
  <c r="K1808" i="1"/>
  <c r="Q1866" i="1"/>
  <c r="Q1930" i="1"/>
  <c r="Q1934" i="1"/>
  <c r="K1950" i="1"/>
  <c r="K2002" i="1"/>
  <c r="K1676" i="1"/>
  <c r="Q1676" i="1"/>
  <c r="Q2042" i="1"/>
  <c r="K2134" i="1"/>
  <c r="Q2192" i="1"/>
  <c r="K2218" i="1"/>
  <c r="Q2255" i="1"/>
  <c r="Q2469" i="1"/>
  <c r="K2482" i="1"/>
  <c r="Q2531" i="1"/>
  <c r="K2357" i="1"/>
  <c r="Q2621" i="1"/>
  <c r="K2625" i="1"/>
  <c r="Q3079" i="1"/>
  <c r="Q3082" i="1"/>
  <c r="K3102" i="1"/>
  <c r="K3199" i="1"/>
  <c r="K3396" i="1"/>
  <c r="K3450" i="1"/>
  <c r="Q3501" i="1"/>
  <c r="Q3512" i="1"/>
  <c r="Q3515" i="1"/>
  <c r="K3530" i="1"/>
  <c r="Q3585" i="1"/>
  <c r="Q3597" i="1"/>
  <c r="K3601" i="1"/>
  <c r="Q3668" i="1"/>
  <c r="K3683" i="1"/>
  <c r="Q3728" i="1"/>
  <c r="K3738" i="1"/>
  <c r="Q3780" i="1"/>
  <c r="Q3793" i="1"/>
  <c r="Q3844" i="1"/>
  <c r="K3861" i="1"/>
  <c r="Q3916" i="1"/>
  <c r="K3928" i="1"/>
  <c r="Q3932" i="1"/>
  <c r="K3936" i="1"/>
  <c r="Q3995" i="1"/>
  <c r="Q4018" i="1"/>
  <c r="K4053" i="1"/>
  <c r="Q4128" i="1"/>
  <c r="K4145" i="1"/>
  <c r="Q4155" i="1"/>
  <c r="K4168" i="1"/>
  <c r="K4199" i="1"/>
  <c r="Q4217" i="1"/>
  <c r="Q4235" i="1"/>
  <c r="Q4288" i="1"/>
  <c r="K4301" i="1"/>
  <c r="Q4345" i="1"/>
  <c r="Q4350" i="1"/>
  <c r="K4367" i="1"/>
  <c r="K4423" i="1"/>
  <c r="Q4469" i="1"/>
  <c r="K4482" i="1"/>
  <c r="K4487" i="1"/>
  <c r="K4565" i="1"/>
  <c r="Q4641" i="1"/>
  <c r="K4690" i="1"/>
  <c r="K100" i="1"/>
  <c r="Q113" i="1"/>
  <c r="K116" i="1"/>
  <c r="Q213" i="1"/>
  <c r="K239" i="1"/>
  <c r="Q255" i="1"/>
  <c r="Q265" i="1"/>
  <c r="K277" i="1"/>
  <c r="K348" i="1"/>
  <c r="Q361" i="1"/>
  <c r="K364" i="1"/>
  <c r="K429" i="1"/>
  <c r="K444" i="1"/>
  <c r="Q489" i="1"/>
  <c r="K515" i="1"/>
  <c r="Q568" i="1"/>
  <c r="K571" i="1"/>
  <c r="K587" i="1"/>
  <c r="Q629" i="1"/>
  <c r="Q651" i="1"/>
  <c r="K654" i="1"/>
  <c r="K670" i="1"/>
  <c r="K691" i="1"/>
  <c r="K710" i="1"/>
  <c r="Q775" i="1"/>
  <c r="K791" i="1"/>
  <c r="Q858" i="1"/>
  <c r="Q874" i="1"/>
  <c r="Q940" i="1"/>
  <c r="K956" i="1"/>
  <c r="Q1007" i="1"/>
  <c r="Q1020" i="1"/>
  <c r="Q1039" i="1"/>
  <c r="K1049" i="1"/>
  <c r="Q1103" i="1"/>
  <c r="K1106" i="1"/>
  <c r="Q1163" i="1"/>
  <c r="K1186" i="1"/>
  <c r="K1189" i="1"/>
  <c r="K1205" i="1"/>
  <c r="K1230" i="1"/>
  <c r="K1256" i="1"/>
  <c r="Q1297" i="1"/>
  <c r="K1310" i="1"/>
  <c r="K1313" i="1"/>
  <c r="K1329" i="1"/>
  <c r="K1328" i="1" s="1"/>
  <c r="Q1381" i="1"/>
  <c r="Q1422" i="1"/>
  <c r="K1434" i="1"/>
  <c r="Q1476" i="1"/>
  <c r="K1479" i="1"/>
  <c r="K1629" i="1"/>
  <c r="Q1741" i="1"/>
  <c r="Q1792" i="1"/>
  <c r="K1805" i="1"/>
  <c r="Q1850" i="1"/>
  <c r="K1866" i="1"/>
  <c r="Q1917" i="1"/>
  <c r="K1930" i="1"/>
  <c r="K1934" i="1"/>
  <c r="Q1992" i="1"/>
  <c r="Q2026" i="1"/>
  <c r="K2042" i="1"/>
  <c r="Q2108" i="1"/>
  <c r="Q2124" i="1"/>
  <c r="Q2189" i="1"/>
  <c r="K2192" i="1"/>
  <c r="Q2208" i="1"/>
  <c r="Q2234" i="1"/>
  <c r="K2255" i="1"/>
  <c r="K2469" i="1"/>
  <c r="Q2528" i="1"/>
  <c r="K2531" i="1"/>
  <c r="Q2607" i="1"/>
  <c r="K2621" i="1"/>
  <c r="Q3004" i="1"/>
  <c r="Q3027" i="1"/>
  <c r="K3079" i="1"/>
  <c r="K3082" i="1"/>
  <c r="Q3253" i="1"/>
  <c r="Q3379" i="1"/>
  <c r="K3501" i="1"/>
  <c r="K3512" i="1"/>
  <c r="K3515" i="1"/>
  <c r="K3585" i="1"/>
  <c r="K3597" i="1"/>
  <c r="Q3647" i="1"/>
  <c r="Q3652" i="1"/>
  <c r="K3668" i="1"/>
  <c r="Q3710" i="1"/>
  <c r="K3728" i="1"/>
  <c r="K3780" i="1"/>
  <c r="K3793" i="1"/>
  <c r="Q3798" i="1"/>
  <c r="Q3839" i="1"/>
  <c r="K3844" i="1"/>
  <c r="K3916" i="1"/>
  <c r="K3932" i="1"/>
  <c r="Q3974" i="1"/>
  <c r="Q3979" i="1"/>
  <c r="K3995" i="1"/>
  <c r="Q4005" i="1"/>
  <c r="K4018" i="1"/>
  <c r="Q4123" i="1"/>
  <c r="K4128" i="1"/>
  <c r="K4155" i="1"/>
  <c r="Q4212" i="1"/>
  <c r="K4217" i="1"/>
  <c r="K4235" i="1"/>
  <c r="Q4278" i="1"/>
  <c r="K4288" i="1"/>
  <c r="Q4332" i="1"/>
  <c r="K4345" i="1"/>
  <c r="K4350" i="1"/>
  <c r="Q4396" i="1"/>
  <c r="Q4413" i="1"/>
  <c r="K4469" i="1"/>
  <c r="Q4527" i="1"/>
  <c r="Q4555" i="1"/>
  <c r="Q4624" i="1"/>
  <c r="K4641" i="1"/>
  <c r="Q4681" i="1"/>
  <c r="Q4752" i="1"/>
  <c r="X3994" i="1"/>
  <c r="X4027" i="1" s="1"/>
  <c r="X4031" i="1" s="1"/>
  <c r="X4032" i="1" s="1"/>
  <c r="AW3112" i="1"/>
  <c r="AW3101" i="1" s="1"/>
  <c r="AI1672" i="1"/>
  <c r="M1657" i="1"/>
  <c r="V3860" i="1"/>
  <c r="V3894" i="1" s="1"/>
  <c r="V3898" i="1" s="1"/>
  <c r="V3899" i="1" s="1"/>
  <c r="AN26" i="1"/>
  <c r="AN25" i="1" s="1"/>
  <c r="O1162" i="1"/>
  <c r="M3814" i="1"/>
  <c r="M3849" i="1" s="1"/>
  <c r="M3853" i="1" s="1"/>
  <c r="M3854" i="1" s="1"/>
  <c r="S3814" i="1"/>
  <c r="S3849" i="1" s="1"/>
  <c r="S3853" i="1" s="1"/>
  <c r="S3854" i="1" s="1"/>
  <c r="Y3814" i="1"/>
  <c r="Y3849" i="1" s="1"/>
  <c r="Y3853" i="1" s="1"/>
  <c r="Y3854" i="1" s="1"/>
  <c r="AX484" i="1"/>
  <c r="AX483" i="1" s="1"/>
  <c r="AN4083" i="1"/>
  <c r="AN4082" i="1" s="1"/>
  <c r="L2148" i="1"/>
  <c r="L2147" i="1" s="1"/>
  <c r="L1672" i="1"/>
  <c r="BC4083" i="1"/>
  <c r="BC4082" i="1" s="1"/>
  <c r="L4083" i="1"/>
  <c r="L4082" i="1" s="1"/>
  <c r="R4083" i="1"/>
  <c r="R4082" i="1" s="1"/>
  <c r="U3415" i="1"/>
  <c r="Y459" i="1"/>
  <c r="Y493" i="1" s="1"/>
  <c r="Y497" i="1" s="1"/>
  <c r="Y498" i="1" s="1"/>
  <c r="Q1657" i="1"/>
  <c r="M4083" i="1"/>
  <c r="M4082" i="1" s="1"/>
  <c r="S4083" i="1"/>
  <c r="S4082" i="1" s="1"/>
  <c r="Y4083" i="1"/>
  <c r="Y4082" i="1" s="1"/>
  <c r="W337" i="1"/>
  <c r="W368" i="1" s="1"/>
  <c r="W372" i="1" s="1"/>
  <c r="W373" i="1" s="1"/>
  <c r="AJ1672" i="1"/>
  <c r="AP1672" i="1"/>
  <c r="AD1672" i="1"/>
  <c r="AO504" i="1"/>
  <c r="AO534" i="1" s="1"/>
  <c r="AO538" i="1" s="1"/>
  <c r="AO539" i="1" s="1"/>
  <c r="AM1370" i="1"/>
  <c r="AM1400" i="1" s="1"/>
  <c r="AM1404" i="1" s="1"/>
  <c r="AM1405" i="1" s="1"/>
  <c r="BH4188" i="1"/>
  <c r="BH4223" i="1" s="1"/>
  <c r="BH4227" i="1" s="1"/>
  <c r="BH4228" i="1" s="1"/>
  <c r="R2575" i="1"/>
  <c r="R2574" i="1" s="1"/>
  <c r="R2346" i="1"/>
  <c r="AC484" i="1"/>
  <c r="AC26" i="1"/>
  <c r="AO484" i="1"/>
  <c r="AO483" i="1" s="1"/>
  <c r="K4083" i="1"/>
  <c r="Q4083" i="1"/>
  <c r="O3905" i="1"/>
  <c r="O3939" i="1" s="1"/>
  <c r="O3943" i="1" s="1"/>
  <c r="O3944" i="1" s="1"/>
  <c r="AM1079" i="1"/>
  <c r="AM1110" i="1" s="1"/>
  <c r="AM1114" i="1" s="1"/>
  <c r="AM1115" i="1" s="1"/>
  <c r="S1657" i="1"/>
  <c r="Q1672" i="1"/>
  <c r="Q1670" i="1" s="1"/>
  <c r="S2207" i="1"/>
  <c r="S2238" i="1" s="1"/>
  <c r="S2242" i="1" s="1"/>
  <c r="S2243" i="1" s="1"/>
  <c r="AD628" i="1"/>
  <c r="AD658" i="1" s="1"/>
  <c r="AD662" i="1" s="1"/>
  <c r="AD663" i="1" s="1"/>
  <c r="AJ628" i="1"/>
  <c r="AJ658" i="1" s="1"/>
  <c r="AJ662" i="1" s="1"/>
  <c r="AJ663" i="1" s="1"/>
  <c r="AP628" i="1"/>
  <c r="AP658" i="1" s="1"/>
  <c r="AP662" i="1" s="1"/>
  <c r="AP663" i="1" s="1"/>
  <c r="AQ669" i="1"/>
  <c r="AQ698" i="1" s="1"/>
  <c r="AQ702" i="1" s="1"/>
  <c r="AQ703" i="1" s="1"/>
  <c r="AO1672" i="1"/>
  <c r="AE2082" i="1"/>
  <c r="AE2112" i="1" s="1"/>
  <c r="AE2116" i="1" s="1"/>
  <c r="AE2117" i="1" s="1"/>
  <c r="AK2082" i="1"/>
  <c r="AK2112" i="1" s="1"/>
  <c r="AK2116" i="1" s="1"/>
  <c r="AK2117" i="1" s="1"/>
  <c r="AQ2082" i="1"/>
  <c r="AQ2112" i="1" s="1"/>
  <c r="AQ2116" i="1" s="1"/>
  <c r="AQ2117" i="1" s="1"/>
  <c r="Y1657" i="1"/>
  <c r="R1672" i="1"/>
  <c r="AE4083" i="1"/>
  <c r="AE4082" i="1" s="1"/>
  <c r="AK4083" i="1"/>
  <c r="AK4082" i="1" s="1"/>
  <c r="AQ4083" i="1"/>
  <c r="AQ4082" i="1" s="1"/>
  <c r="X1672" i="1"/>
  <c r="AQ2346" i="1"/>
  <c r="AU1672" i="1"/>
  <c r="BA1672" i="1"/>
  <c r="BA1670" i="1" s="1"/>
  <c r="AW3066" i="1"/>
  <c r="AW3055" i="1" s="1"/>
  <c r="AW3085" i="1" s="1"/>
  <c r="AG3950" i="1"/>
  <c r="AG3983" i="1" s="1"/>
  <c r="AG3987" i="1" s="1"/>
  <c r="AG3988" i="1" s="1"/>
  <c r="AM3950" i="1"/>
  <c r="AM3983" i="1" s="1"/>
  <c r="AM3987" i="1" s="1"/>
  <c r="AM3988" i="1" s="1"/>
  <c r="BG1672" i="1"/>
  <c r="U1672" i="1"/>
  <c r="N3490" i="1"/>
  <c r="N3518" i="1" s="1"/>
  <c r="N3522" i="1" s="1"/>
  <c r="N3523" i="1" s="1"/>
  <c r="S89" i="1"/>
  <c r="S120" i="1" s="1"/>
  <c r="S124" i="1" s="1"/>
  <c r="S125" i="1" s="1"/>
  <c r="V1286" i="1"/>
  <c r="V1317" i="1" s="1"/>
  <c r="V1321" i="1" s="1"/>
  <c r="V1322" i="1" s="1"/>
  <c r="V1672" i="1"/>
  <c r="O1672" i="1"/>
  <c r="AP13" i="1"/>
  <c r="BA2931" i="1"/>
  <c r="BF2973" i="1"/>
  <c r="BF2972" i="1" s="1"/>
  <c r="AK2265" i="1"/>
  <c r="AK2254" i="1" s="1"/>
  <c r="AC2655" i="1"/>
  <c r="AW832" i="1"/>
  <c r="AI2655" i="1"/>
  <c r="BH3328" i="1"/>
  <c r="AP545" i="1"/>
  <c r="AP575" i="1" s="1"/>
  <c r="AP579" i="1" s="1"/>
  <c r="AP580" i="1" s="1"/>
  <c r="AD2020" i="1"/>
  <c r="AD2019" i="1" s="1"/>
  <c r="AO2655" i="1"/>
  <c r="AO2644" i="1" s="1"/>
  <c r="Y3339" i="1"/>
  <c r="AJ3814" i="1"/>
  <c r="AJ3849" i="1" s="1"/>
  <c r="AJ3853" i="1" s="1"/>
  <c r="AJ3854" i="1" s="1"/>
  <c r="AP3814" i="1"/>
  <c r="AO4144" i="1"/>
  <c r="AO4177" i="1" s="1"/>
  <c r="AO4181" i="1" s="1"/>
  <c r="AO4182" i="1" s="1"/>
  <c r="T3490" i="1"/>
  <c r="T3518" i="1" s="1"/>
  <c r="T3522" i="1" s="1"/>
  <c r="T3523" i="1" s="1"/>
  <c r="AG1245" i="1"/>
  <c r="AG1275" i="1" s="1"/>
  <c r="AG1279" i="1" s="1"/>
  <c r="AG1280" i="1" s="1"/>
  <c r="AM1245" i="1"/>
  <c r="AM1275" i="1" s="1"/>
  <c r="AM1279" i="1" s="1"/>
  <c r="AM1280" i="1" s="1"/>
  <c r="AG1370" i="1"/>
  <c r="T2301" i="1"/>
  <c r="T2300" i="1" s="1"/>
  <c r="Q2331" i="1"/>
  <c r="AM1657" i="1"/>
  <c r="V2313" i="1"/>
  <c r="AN295" i="1"/>
  <c r="AE2504" i="1"/>
  <c r="AE2535" i="1" s="1"/>
  <c r="AE2544" i="1" s="1"/>
  <c r="AK2504" i="1"/>
  <c r="AK2535" i="1" s="1"/>
  <c r="AK2544" i="1" s="1"/>
  <c r="AU484" i="1"/>
  <c r="BG484" i="1"/>
  <c r="BG483" i="1" s="1"/>
  <c r="BD2016" i="1"/>
  <c r="BD2015" i="1" s="1"/>
  <c r="BD1672" i="1"/>
  <c r="BC172" i="1"/>
  <c r="BC201" i="1" s="1"/>
  <c r="BC205" i="1" s="1"/>
  <c r="BC206" i="1" s="1"/>
  <c r="BI172" i="1"/>
  <c r="BI201" i="1" s="1"/>
  <c r="BI205" i="1" s="1"/>
  <c r="BI206" i="1" s="1"/>
  <c r="BI1038" i="1"/>
  <c r="BI1068" i="1" s="1"/>
  <c r="BI1072" i="1" s="1"/>
  <c r="BI1073" i="1" s="1"/>
  <c r="BB1781" i="1"/>
  <c r="BB1812" i="1" s="1"/>
  <c r="BB1816" i="1" s="1"/>
  <c r="BB1817" i="1" s="1"/>
  <c r="BH1781" i="1"/>
  <c r="BH1812" i="1" s="1"/>
  <c r="BH1816" i="1" s="1"/>
  <c r="BH1817" i="1" s="1"/>
  <c r="AW2342" i="1"/>
  <c r="BF2550" i="1"/>
  <c r="BF2584" i="1" s="1"/>
  <c r="AY2855" i="1"/>
  <c r="BE2855" i="1"/>
  <c r="BF2991" i="1"/>
  <c r="AY2265" i="1"/>
  <c r="AY2254" i="1" s="1"/>
  <c r="AX3031" i="1"/>
  <c r="AX3030" i="1" s="1"/>
  <c r="AW1509" i="1"/>
  <c r="AW1498" i="1" s="1"/>
  <c r="AW1526" i="1" s="1"/>
  <c r="BC1696" i="1"/>
  <c r="BC1729" i="1" s="1"/>
  <c r="BC1733" i="1" s="1"/>
  <c r="BC1734" i="1" s="1"/>
  <c r="BD2737" i="1"/>
  <c r="BD2736" i="1" s="1"/>
  <c r="BD3031" i="1"/>
  <c r="BD3030" i="1" s="1"/>
  <c r="BG4739" i="1"/>
  <c r="BG4728" i="1" s="1"/>
  <c r="BG4755" i="1" s="1"/>
  <c r="BB750" i="1"/>
  <c r="BB779" i="1" s="1"/>
  <c r="BB783" i="1" s="1"/>
  <c r="BB784" i="1" s="1"/>
  <c r="BH750" i="1"/>
  <c r="BH779" i="1" s="1"/>
  <c r="BH783" i="1" s="1"/>
  <c r="BH784" i="1" s="1"/>
  <c r="BI1668" i="1"/>
  <c r="K26" i="1"/>
  <c r="R1509" i="1"/>
  <c r="R1498" i="1" s="1"/>
  <c r="R1526" i="1" s="1"/>
  <c r="R1534" i="1" s="1"/>
  <c r="K1551" i="1"/>
  <c r="Q3263" i="1"/>
  <c r="AG1657" i="1"/>
  <c r="L504" i="1"/>
  <c r="L534" i="1" s="1"/>
  <c r="L538" i="1" s="1"/>
  <c r="L539" i="1" s="1"/>
  <c r="Y3460" i="1"/>
  <c r="Y3449" i="1" s="1"/>
  <c r="Y3479" i="1" s="1"/>
  <c r="Y3483" i="1" s="1"/>
  <c r="Y3484" i="1" s="1"/>
  <c r="AG484" i="1"/>
  <c r="AG483" i="1" s="1"/>
  <c r="AQ2016" i="1"/>
  <c r="AQ2015" i="1" s="1"/>
  <c r="AQ1672" i="1"/>
  <c r="AI4083" i="1"/>
  <c r="Q26" i="1"/>
  <c r="K1672" i="1"/>
  <c r="K1670" i="1" s="1"/>
  <c r="M4234" i="1"/>
  <c r="M4266" i="1" s="1"/>
  <c r="M4270" i="1" s="1"/>
  <c r="M4271" i="1" s="1"/>
  <c r="AM3351" i="1"/>
  <c r="AM3350" i="1" s="1"/>
  <c r="V790" i="1"/>
  <c r="V821" i="1" s="1"/>
  <c r="V825" i="1" s="1"/>
  <c r="V826" i="1" s="1"/>
  <c r="W1672" i="1"/>
  <c r="L2041" i="1"/>
  <c r="L2071" i="1" s="1"/>
  <c r="L2075" i="1" s="1"/>
  <c r="L2076" i="1" s="1"/>
  <c r="R2041" i="1"/>
  <c r="R2071" i="1" s="1"/>
  <c r="R2075" i="1" s="1"/>
  <c r="R2076" i="1" s="1"/>
  <c r="R3529" i="1"/>
  <c r="R3563" i="1" s="1"/>
  <c r="R3567" i="1" s="1"/>
  <c r="R3568" i="1" s="1"/>
  <c r="AO832" i="1"/>
  <c r="AO862" i="1" s="1"/>
  <c r="AI3341" i="1"/>
  <c r="AJ709" i="1"/>
  <c r="AJ739" i="1" s="1"/>
  <c r="AJ743" i="1" s="1"/>
  <c r="AJ744" i="1" s="1"/>
  <c r="AG2855" i="1"/>
  <c r="AM2855" i="1"/>
  <c r="AP2973" i="1"/>
  <c r="AP2972" i="1" s="1"/>
  <c r="BC873" i="1"/>
  <c r="BC903" i="1" s="1"/>
  <c r="BC907" i="1" s="1"/>
  <c r="BC908" i="1" s="1"/>
  <c r="AY1121" i="1"/>
  <c r="AY1151" i="1" s="1"/>
  <c r="AY1155" i="1" s="1"/>
  <c r="AY1156" i="1" s="1"/>
  <c r="AX2265" i="1"/>
  <c r="AX2254" i="1" s="1"/>
  <c r="BI2346" i="1"/>
  <c r="BC2504" i="1"/>
  <c r="BC2535" i="1" s="1"/>
  <c r="BC2544" i="1" s="1"/>
  <c r="AF1668" i="1"/>
  <c r="BG2166" i="1"/>
  <c r="BG2196" i="1" s="1"/>
  <c r="BG2200" i="1" s="1"/>
  <c r="BG2201" i="1" s="1"/>
  <c r="AW2469" i="1"/>
  <c r="AW2459" i="1" s="1"/>
  <c r="AW2489" i="1" s="1"/>
  <c r="AW3328" i="1"/>
  <c r="AG1162" i="1"/>
  <c r="AG1193" i="1" s="1"/>
  <c r="AG1197" i="1" s="1"/>
  <c r="AG1198" i="1" s="1"/>
  <c r="BG504" i="1"/>
  <c r="BG534" i="1" s="1"/>
  <c r="BG538" i="1" s="1"/>
  <c r="BG539" i="1" s="1"/>
  <c r="BF1204" i="1"/>
  <c r="BF1234" i="1" s="1"/>
  <c r="BF1238" i="1" s="1"/>
  <c r="BF1239" i="1" s="1"/>
  <c r="AV1781" i="1"/>
  <c r="AV1812" i="1" s="1"/>
  <c r="AV1816" i="1" s="1"/>
  <c r="AV1817" i="1" s="1"/>
  <c r="AP790" i="1"/>
  <c r="AP821" i="1" s="1"/>
  <c r="AP825" i="1" s="1"/>
  <c r="AP826" i="1" s="1"/>
  <c r="AF1639" i="1"/>
  <c r="AL1639" i="1"/>
  <c r="AG2413" i="1"/>
  <c r="AM2413" i="1"/>
  <c r="AM2445" i="1" s="1"/>
  <c r="AO3905" i="1"/>
  <c r="AO3939" i="1" s="1"/>
  <c r="AO3943" i="1" s="1"/>
  <c r="AO3944" i="1" s="1"/>
  <c r="BH13" i="1"/>
  <c r="BC1079" i="1"/>
  <c r="BC1110" i="1" s="1"/>
  <c r="BC1114" i="1" s="1"/>
  <c r="BC1115" i="1" s="1"/>
  <c r="BB1162" i="1"/>
  <c r="BB1193" i="1" s="1"/>
  <c r="BB1197" i="1" s="1"/>
  <c r="BB1198" i="1" s="1"/>
  <c r="AV2855" i="1"/>
  <c r="BB2855" i="1"/>
  <c r="BH2855" i="1"/>
  <c r="BD2931" i="1"/>
  <c r="BD2920" i="1" s="1"/>
  <c r="AE709" i="1"/>
  <c r="AE739" i="1" s="1"/>
  <c r="AE743" i="1" s="1"/>
  <c r="AE744" i="1" s="1"/>
  <c r="AK709" i="1"/>
  <c r="AK739" i="1" s="1"/>
  <c r="AK743" i="1" s="1"/>
  <c r="AK744" i="1" s="1"/>
  <c r="AQ709" i="1"/>
  <c r="AQ739" i="1" s="1"/>
  <c r="AQ743" i="1" s="1"/>
  <c r="AQ744" i="1" s="1"/>
  <c r="AD4083" i="1"/>
  <c r="AD4082" i="1" s="1"/>
  <c r="AP4083" i="1"/>
  <c r="AP4082" i="1" s="1"/>
  <c r="AD996" i="1"/>
  <c r="AD1027" i="1" s="1"/>
  <c r="AD1031" i="1" s="1"/>
  <c r="AD1032" i="1" s="1"/>
  <c r="AJ996" i="1"/>
  <c r="AJ1027" i="1" s="1"/>
  <c r="AJ1031" i="1" s="1"/>
  <c r="AJ1032" i="1" s="1"/>
  <c r="AP996" i="1"/>
  <c r="AP1027" i="1" s="1"/>
  <c r="AP1031" i="1" s="1"/>
  <c r="AP1032" i="1" s="1"/>
  <c r="M295" i="1"/>
  <c r="M326" i="1" s="1"/>
  <c r="M330" i="1" s="1"/>
  <c r="M331" i="1" s="1"/>
  <c r="W2838" i="1"/>
  <c r="W2837" i="1" s="1"/>
  <c r="M3574" i="1"/>
  <c r="M3612" i="1" s="1"/>
  <c r="M3616" i="1" s="1"/>
  <c r="M3617" i="1" s="1"/>
  <c r="AF2016" i="1"/>
  <c r="AF2015" i="1" s="1"/>
  <c r="AF1672" i="1"/>
  <c r="W212" i="1"/>
  <c r="R1657" i="1"/>
  <c r="AD131" i="1"/>
  <c r="AD161" i="1" s="1"/>
  <c r="AD165" i="1" s="1"/>
  <c r="AD166" i="1" s="1"/>
  <c r="AJ131" i="1"/>
  <c r="AJ161" i="1" s="1"/>
  <c r="AJ165" i="1" s="1"/>
  <c r="AJ166" i="1" s="1"/>
  <c r="AP131" i="1"/>
  <c r="AP161" i="1" s="1"/>
  <c r="AP165" i="1" s="1"/>
  <c r="AP166" i="1" s="1"/>
  <c r="AN254" i="1"/>
  <c r="AN284" i="1" s="1"/>
  <c r="AN288" i="1" s="1"/>
  <c r="AN289" i="1" s="1"/>
  <c r="AP1286" i="1"/>
  <c r="AP1317" i="1" s="1"/>
  <c r="AP1321" i="1" s="1"/>
  <c r="AP1322" i="1" s="1"/>
  <c r="AK2672" i="1"/>
  <c r="AK2671" i="1" s="1"/>
  <c r="O337" i="1"/>
  <c r="O368" i="1" s="1"/>
  <c r="O372" i="1" s="1"/>
  <c r="O373" i="1" s="1"/>
  <c r="AD1675" i="1"/>
  <c r="AC3031" i="1"/>
  <c r="AP1621" i="1"/>
  <c r="AP1620" i="1" s="1"/>
  <c r="AE3860" i="1"/>
  <c r="AE3894" i="1" s="1"/>
  <c r="AE3898" i="1" s="1"/>
  <c r="AE3899" i="1" s="1"/>
  <c r="AP3860" i="1"/>
  <c r="AP3894" i="1" s="1"/>
  <c r="AP3898" i="1" s="1"/>
  <c r="AP3899" i="1" s="1"/>
  <c r="BB3351" i="1"/>
  <c r="BB3350" i="1" s="1"/>
  <c r="AD2346" i="1"/>
  <c r="AD2991" i="1"/>
  <c r="AJ2991" i="1"/>
  <c r="AP2991" i="1"/>
  <c r="AJ3263" i="1"/>
  <c r="AJ3252" i="1" s="1"/>
  <c r="AK3328" i="1"/>
  <c r="AO3682" i="1"/>
  <c r="AO3716" i="1" s="1"/>
  <c r="AO3720" i="1" s="1"/>
  <c r="AO3721" i="1" s="1"/>
  <c r="AX4083" i="1"/>
  <c r="AX4082" i="1" s="1"/>
  <c r="BD4083" i="1"/>
  <c r="BD4082" i="1" s="1"/>
  <c r="AF4321" i="1"/>
  <c r="AF4355" i="1" s="1"/>
  <c r="AF4359" i="1" s="1"/>
  <c r="AF4360" i="1" s="1"/>
  <c r="BF484" i="1"/>
  <c r="BF483" i="1" s="1"/>
  <c r="AE2413" i="1"/>
  <c r="AE2445" i="1" s="1"/>
  <c r="AK2413" i="1"/>
  <c r="AK2445" i="1" s="1"/>
  <c r="AK2452" i="1" s="1"/>
  <c r="AQ2413" i="1"/>
  <c r="AQ2445" i="1" s="1"/>
  <c r="AQ2452" i="1" s="1"/>
  <c r="AN2541" i="1"/>
  <c r="AJ2965" i="1"/>
  <c r="AJ2964" i="1" s="1"/>
  <c r="AN3066" i="1"/>
  <c r="AN3055" i="1" s="1"/>
  <c r="AN3085" i="1" s="1"/>
  <c r="BC30" i="1"/>
  <c r="BC29" i="1" s="1"/>
  <c r="BC418" i="1"/>
  <c r="AN3490" i="1"/>
  <c r="AN3518" i="1" s="1"/>
  <c r="AN3522" i="1" s="1"/>
  <c r="AN3523" i="1" s="1"/>
  <c r="AK3994" i="1"/>
  <c r="AK4027" i="1" s="1"/>
  <c r="AK4031" i="1" s="1"/>
  <c r="AK4032" i="1" s="1"/>
  <c r="BG1657" i="1"/>
  <c r="BD2331" i="1"/>
  <c r="BD3574" i="1"/>
  <c r="BD3612" i="1" s="1"/>
  <c r="BD3616" i="1" s="1"/>
  <c r="BD3617" i="1" s="1"/>
  <c r="AY2838" i="1"/>
  <c r="AY2837" i="1" s="1"/>
  <c r="BF3209" i="1"/>
  <c r="BF3198" i="1" s="1"/>
  <c r="BF3234" i="1" s="1"/>
  <c r="AY3351" i="1"/>
  <c r="AY3350" i="1" s="1"/>
  <c r="AV172" i="1"/>
  <c r="AV201" i="1" s="1"/>
  <c r="AV205" i="1" s="1"/>
  <c r="AV206" i="1" s="1"/>
  <c r="BF379" i="1"/>
  <c r="BF407" i="1" s="1"/>
  <c r="BF411" i="1" s="1"/>
  <c r="BF412" i="1" s="1"/>
  <c r="BG2123" i="1"/>
  <c r="BG2155" i="1" s="1"/>
  <c r="BG2159" i="1" s="1"/>
  <c r="BG2160" i="1" s="1"/>
  <c r="BF2346" i="1"/>
  <c r="BE3289" i="1"/>
  <c r="BE3288" i="1" s="1"/>
  <c r="AW914" i="1"/>
  <c r="BI914" i="1"/>
  <c r="BI944" i="1" s="1"/>
  <c r="BI948" i="1" s="1"/>
  <c r="BI949" i="1" s="1"/>
  <c r="BF1286" i="1"/>
  <c r="BF1317" i="1" s="1"/>
  <c r="BF1321" i="1" s="1"/>
  <c r="BF1322" i="1" s="1"/>
  <c r="AX2041" i="1"/>
  <c r="AX2071" i="1" s="1"/>
  <c r="AX2075" i="1" s="1"/>
  <c r="AX2076" i="1" s="1"/>
  <c r="AV2313" i="1"/>
  <c r="BB2313" i="1"/>
  <c r="BH2313" i="1"/>
  <c r="AW2965" i="1"/>
  <c r="AW2964" i="1" s="1"/>
  <c r="AU3031" i="1"/>
  <c r="AX4277" i="1"/>
  <c r="AX4310" i="1" s="1"/>
  <c r="AX4314" i="1" s="1"/>
  <c r="AX4315" i="1" s="1"/>
  <c r="AY4458" i="1"/>
  <c r="AY4492" i="1" s="1"/>
  <c r="AY4496" i="1" s="1"/>
  <c r="AY4497" i="1" s="1"/>
  <c r="BH4458" i="1"/>
  <c r="BH4492" i="1" s="1"/>
  <c r="BH4496" i="1" s="1"/>
  <c r="BH4497" i="1" s="1"/>
  <c r="S1781" i="1"/>
  <c r="S1812" i="1" s="1"/>
  <c r="S1816" i="1" s="1"/>
  <c r="S1817" i="1" s="1"/>
  <c r="W2313" i="1"/>
  <c r="AO131" i="1"/>
  <c r="AO161" i="1" s="1"/>
  <c r="AO165" i="1" s="1"/>
  <c r="AO166" i="1" s="1"/>
  <c r="AK790" i="1"/>
  <c r="AK821" i="1" s="1"/>
  <c r="AK825" i="1" s="1"/>
  <c r="AK826" i="1" s="1"/>
  <c r="AP1079" i="1"/>
  <c r="AP1110" i="1" s="1"/>
  <c r="AP1114" i="1" s="1"/>
  <c r="AP1115" i="1" s="1"/>
  <c r="AO1657" i="1"/>
  <c r="AK1672" i="1"/>
  <c r="AQ1740" i="1"/>
  <c r="AQ1770" i="1" s="1"/>
  <c r="AQ1774" i="1" s="1"/>
  <c r="AQ1775" i="1" s="1"/>
  <c r="AC2346" i="1"/>
  <c r="AD709" i="1"/>
  <c r="AD739" i="1" s="1"/>
  <c r="AD743" i="1" s="1"/>
  <c r="AD744" i="1" s="1"/>
  <c r="AO1286" i="1"/>
  <c r="AO1317" i="1" s="1"/>
  <c r="AO1321" i="1" s="1"/>
  <c r="AO1322" i="1" s="1"/>
  <c r="AE1639" i="1"/>
  <c r="AK1639" i="1"/>
  <c r="AQ1639" i="1"/>
  <c r="AE1672" i="1"/>
  <c r="AM1672" i="1"/>
  <c r="AM1696" i="1"/>
  <c r="AM1729" i="1" s="1"/>
  <c r="AM1733" i="1" s="1"/>
  <c r="AM1734" i="1" s="1"/>
  <c r="AE1949" i="1"/>
  <c r="AE1980" i="1" s="1"/>
  <c r="AE1984" i="1" s="1"/>
  <c r="AE1985" i="1" s="1"/>
  <c r="AG2082" i="1"/>
  <c r="AG2112" i="1" s="1"/>
  <c r="AG2116" i="1" s="1"/>
  <c r="AG2117" i="1" s="1"/>
  <c r="AF2313" i="1"/>
  <c r="AL2313" i="1"/>
  <c r="AC2541" i="1"/>
  <c r="AI2541" i="1"/>
  <c r="AO2541" i="1"/>
  <c r="AP2895" i="1"/>
  <c r="AP2894" i="1" s="1"/>
  <c r="AO3014" i="1"/>
  <c r="AO3003" i="1" s="1"/>
  <c r="AQ3328" i="1"/>
  <c r="AF669" i="1"/>
  <c r="AF698" i="1" s="1"/>
  <c r="AF702" i="1" s="1"/>
  <c r="AF703" i="1" s="1"/>
  <c r="AG2459" i="1"/>
  <c r="AE2815" i="1"/>
  <c r="AE2804" i="1" s="1"/>
  <c r="AG4098" i="1"/>
  <c r="AG4135" i="1" s="1"/>
  <c r="AG4139" i="1" s="1"/>
  <c r="AG4140" i="1" s="1"/>
  <c r="AM4098" i="1"/>
  <c r="AM4135" i="1" s="1"/>
  <c r="AM4139" i="1" s="1"/>
  <c r="AM4140" i="1" s="1"/>
  <c r="S2294" i="1"/>
  <c r="S2293" i="1" s="1"/>
  <c r="AF131" i="1"/>
  <c r="AF161" i="1" s="1"/>
  <c r="AF165" i="1" s="1"/>
  <c r="AF166" i="1" s="1"/>
  <c r="AL131" i="1"/>
  <c r="AL161" i="1" s="1"/>
  <c r="AL165" i="1" s="1"/>
  <c r="AL166" i="1" s="1"/>
  <c r="AF295" i="1"/>
  <c r="AF326" i="1" s="1"/>
  <c r="AF330" i="1" s="1"/>
  <c r="AF331" i="1" s="1"/>
  <c r="AN1204" i="1"/>
  <c r="AN1234" i="1" s="1"/>
  <c r="AN1238" i="1" s="1"/>
  <c r="AN1239" i="1" s="1"/>
  <c r="AG1672" i="1"/>
  <c r="AP2123" i="1"/>
  <c r="AP2155" i="1" s="1"/>
  <c r="AP2159" i="1" s="1"/>
  <c r="AP2160" i="1" s="1"/>
  <c r="AL3263" i="1"/>
  <c r="AL3252" i="1" s="1"/>
  <c r="O3014" i="1"/>
  <c r="O3003" i="1" s="1"/>
  <c r="U3209" i="1"/>
  <c r="U3198" i="1" s="1"/>
  <c r="U3234" i="1" s="1"/>
  <c r="U3238" i="1" s="1"/>
  <c r="U3239" i="1" s="1"/>
  <c r="M4503" i="1"/>
  <c r="M4543" i="1" s="1"/>
  <c r="M4547" i="1" s="1"/>
  <c r="M4548" i="1" s="1"/>
  <c r="Y4503" i="1"/>
  <c r="Y4543" i="1" s="1"/>
  <c r="Y4547" i="1" s="1"/>
  <c r="Y4548" i="1" s="1"/>
  <c r="AQ3351" i="1"/>
  <c r="AQ3350" i="1" s="1"/>
  <c r="AF4083" i="1"/>
  <c r="AF4082" i="1" s="1"/>
  <c r="AL4083" i="1"/>
  <c r="AL4082" i="1" s="1"/>
  <c r="W1657" i="1"/>
  <c r="T3176" i="1"/>
  <c r="T3175" i="1" s="1"/>
  <c r="AJ790" i="1"/>
  <c r="AJ821" i="1" s="1"/>
  <c r="AJ825" i="1" s="1"/>
  <c r="AJ826" i="1" s="1"/>
  <c r="AQ1651" i="1"/>
  <c r="AQ1649" i="1" s="1"/>
  <c r="AC1672" i="1"/>
  <c r="AC1670" i="1" s="1"/>
  <c r="AQ2301" i="1"/>
  <c r="AQ2300" i="1" s="1"/>
  <c r="AF2504" i="1"/>
  <c r="AF2535" i="1" s="1"/>
  <c r="AF2544" i="1" s="1"/>
  <c r="AQ2655" i="1"/>
  <c r="AQ2644" i="1" s="1"/>
  <c r="AG3066" i="1"/>
  <c r="AG3055" i="1" s="1"/>
  <c r="AG3085" i="1" s="1"/>
  <c r="AO3328" i="1"/>
  <c r="AO2550" i="1"/>
  <c r="AO3362" i="1"/>
  <c r="AO3361" i="1" s="1"/>
  <c r="AL3905" i="1"/>
  <c r="AL3939" i="1" s="1"/>
  <c r="AL3943" i="1" s="1"/>
  <c r="AL3944" i="1" s="1"/>
  <c r="AU2621" i="1"/>
  <c r="AU2346" i="1"/>
  <c r="BA2621" i="1"/>
  <c r="BA2346" i="1"/>
  <c r="BG2621" i="1"/>
  <c r="BG2620" i="1" s="1"/>
  <c r="BG2346" i="1"/>
  <c r="AV3263" i="1"/>
  <c r="AV3252" i="1" s="1"/>
  <c r="BB3263" i="1"/>
  <c r="BB3252" i="1" s="1"/>
  <c r="BH3263" i="1"/>
  <c r="BH3252" i="1" s="1"/>
  <c r="AV2148" i="1"/>
  <c r="AV2147" i="1" s="1"/>
  <c r="AV1672" i="1"/>
  <c r="BH1672" i="1"/>
  <c r="BH2148" i="1"/>
  <c r="BH2147" i="1" s="1"/>
  <c r="BC2672" i="1"/>
  <c r="BC2671" i="1" s="1"/>
  <c r="AF4098" i="1"/>
  <c r="AF4135" i="1" s="1"/>
  <c r="AF4139" i="1" s="1"/>
  <c r="AF4140" i="1" s="1"/>
  <c r="BD254" i="1"/>
  <c r="BD284" i="1" s="1"/>
  <c r="BD288" i="1" s="1"/>
  <c r="BD289" i="1" s="1"/>
  <c r="BG2020" i="1"/>
  <c r="BG2019" i="1" s="1"/>
  <c r="BG1675" i="1"/>
  <c r="BB2878" i="1"/>
  <c r="BB2867" i="1" s="1"/>
  <c r="BH2878" i="1"/>
  <c r="BH2867" i="1" s="1"/>
  <c r="AW3209" i="1"/>
  <c r="AW3198" i="1" s="1"/>
  <c r="AW3234" i="1" s="1"/>
  <c r="AM2550" i="1"/>
  <c r="AM2584" i="1" s="1"/>
  <c r="AC3362" i="1"/>
  <c r="AD4144" i="1"/>
  <c r="AD4177" i="1" s="1"/>
  <c r="AD4181" i="1" s="1"/>
  <c r="AD4182" i="1" s="1"/>
  <c r="BD2392" i="1"/>
  <c r="BD2391" i="1" s="1"/>
  <c r="BD2346" i="1"/>
  <c r="AW2504" i="1"/>
  <c r="AW2535" i="1" s="1"/>
  <c r="AW2544" i="1" s="1"/>
  <c r="AW2575" i="1"/>
  <c r="AW2574" i="1" s="1"/>
  <c r="AW2346" i="1"/>
  <c r="AX2895" i="1"/>
  <c r="AX2894" i="1" s="1"/>
  <c r="AI3362" i="1"/>
  <c r="AE4098" i="1"/>
  <c r="AE4135" i="1" s="1"/>
  <c r="AE4139" i="1" s="1"/>
  <c r="AE4140" i="1" s="1"/>
  <c r="AK4098" i="1"/>
  <c r="AQ4098" i="1"/>
  <c r="AQ4135" i="1" s="1"/>
  <c r="AQ4139" i="1" s="1"/>
  <c r="AQ4140" i="1" s="1"/>
  <c r="BB1672" i="1"/>
  <c r="AY2016" i="1"/>
  <c r="AY2015" i="1" s="1"/>
  <c r="AY1672" i="1"/>
  <c r="BE2016" i="1"/>
  <c r="BE2015" i="1" s="1"/>
  <c r="BE1672" i="1"/>
  <c r="BC3066" i="1"/>
  <c r="BC3055" i="1" s="1"/>
  <c r="BC3085" i="1" s="1"/>
  <c r="BI3066" i="1"/>
  <c r="BI3055" i="1" s="1"/>
  <c r="BI3085" i="1" s="1"/>
  <c r="BF3328" i="1"/>
  <c r="AX254" i="1"/>
  <c r="AX284" i="1" s="1"/>
  <c r="AX288" i="1" s="1"/>
  <c r="AX289" i="1" s="1"/>
  <c r="AY996" i="1"/>
  <c r="AY1027" i="1" s="1"/>
  <c r="AY1031" i="1" s="1"/>
  <c r="AY1032" i="1" s="1"/>
  <c r="AW1245" i="1"/>
  <c r="AW1275" i="1" s="1"/>
  <c r="AW1279" i="1" s="1"/>
  <c r="AW1280" i="1" s="1"/>
  <c r="BC1245" i="1"/>
  <c r="BC1275" i="1" s="1"/>
  <c r="BC1279" i="1" s="1"/>
  <c r="BC1280" i="1" s="1"/>
  <c r="BI1245" i="1"/>
  <c r="BI1275" i="1" s="1"/>
  <c r="BI1279" i="1" s="1"/>
  <c r="BI1280" i="1" s="1"/>
  <c r="BD1674" i="1"/>
  <c r="BD1673" i="1" s="1"/>
  <c r="AV2413" i="1"/>
  <c r="AV2445" i="1" s="1"/>
  <c r="BH2413" i="1"/>
  <c r="BH2445" i="1" s="1"/>
  <c r="BC2459" i="1"/>
  <c r="BC2489" i="1" s="1"/>
  <c r="BE2504" i="1"/>
  <c r="BE2535" i="1" s="1"/>
  <c r="BE2544" i="1" s="1"/>
  <c r="BH2737" i="1"/>
  <c r="BH2736" i="1" s="1"/>
  <c r="BD2855" i="1"/>
  <c r="BG3529" i="1"/>
  <c r="BG3563" i="1" s="1"/>
  <c r="BG3567" i="1" s="1"/>
  <c r="BG3568" i="1" s="1"/>
  <c r="BI3769" i="1"/>
  <c r="BI3803" i="1" s="1"/>
  <c r="BI3807" i="1" s="1"/>
  <c r="BI3808" i="1" s="1"/>
  <c r="BF295" i="1"/>
  <c r="BF326" i="1" s="1"/>
  <c r="BF330" i="1" s="1"/>
  <c r="BF331" i="1" s="1"/>
  <c r="AW1865" i="1"/>
  <c r="AW1895" i="1" s="1"/>
  <c r="AW1899" i="1" s="1"/>
  <c r="AW1900" i="1" s="1"/>
  <c r="BI1865" i="1"/>
  <c r="BI1895" i="1" s="1"/>
  <c r="BI1899" i="1" s="1"/>
  <c r="BI1900" i="1" s="1"/>
  <c r="BB2207" i="1"/>
  <c r="BB2238" i="1" s="1"/>
  <c r="AX3682" i="1"/>
  <c r="AX3716" i="1" s="1"/>
  <c r="AX3720" i="1" s="1"/>
  <c r="AX3721" i="1" s="1"/>
  <c r="BB4321" i="1"/>
  <c r="BB4355" i="1" s="1"/>
  <c r="BB4359" i="1" s="1"/>
  <c r="BB4360" i="1" s="1"/>
  <c r="BH4321" i="1"/>
  <c r="BH4355" i="1" s="1"/>
  <c r="BH4359" i="1" s="1"/>
  <c r="BH4360" i="1" s="1"/>
  <c r="BG13" i="1"/>
  <c r="BI30" i="1"/>
  <c r="BI29" i="1" s="1"/>
  <c r="BD873" i="1"/>
  <c r="BD903" i="1" s="1"/>
  <c r="BD907" i="1" s="1"/>
  <c r="BD908" i="1" s="1"/>
  <c r="BG1121" i="1"/>
  <c r="BG1151" i="1" s="1"/>
  <c r="BG1155" i="1" s="1"/>
  <c r="BG1156" i="1" s="1"/>
  <c r="BD1245" i="1"/>
  <c r="BD1275" i="1" s="1"/>
  <c r="BD1279" i="1" s="1"/>
  <c r="BD1280" i="1" s="1"/>
  <c r="BF1657" i="1"/>
  <c r="AY2082" i="1"/>
  <c r="AY2112" i="1" s="1"/>
  <c r="AY2116" i="1" s="1"/>
  <c r="AY2117" i="1" s="1"/>
  <c r="BC2342" i="1"/>
  <c r="BA2838" i="1"/>
  <c r="AU2855" i="1"/>
  <c r="BA2855" i="1"/>
  <c r="BG2855" i="1"/>
  <c r="BF3727" i="1"/>
  <c r="BF3758" i="1" s="1"/>
  <c r="BF3762" i="1" s="1"/>
  <c r="BF3763" i="1" s="1"/>
  <c r="AV3814" i="1"/>
  <c r="AV3849" i="1" s="1"/>
  <c r="AV3853" i="1" s="1"/>
  <c r="AV3854" i="1" s="1"/>
  <c r="BD1696" i="1"/>
  <c r="BD1729" i="1" s="1"/>
  <c r="BD1733" i="1" s="1"/>
  <c r="BD1734" i="1" s="1"/>
  <c r="BE1781" i="1"/>
  <c r="BE1812" i="1" s="1"/>
  <c r="BE1816" i="1" s="1"/>
  <c r="BE1817" i="1" s="1"/>
  <c r="BH2123" i="1"/>
  <c r="BE2342" i="1"/>
  <c r="BC2550" i="1"/>
  <c r="BC2584" i="1" s="1"/>
  <c r="BC2588" i="1" s="1"/>
  <c r="BC2589" i="1" s="1"/>
  <c r="BG2838" i="1"/>
  <c r="BG2837" i="1" s="1"/>
  <c r="AX418" i="1"/>
  <c r="BD418" i="1"/>
  <c r="BF790" i="1"/>
  <c r="BF821" i="1" s="1"/>
  <c r="BF825" i="1" s="1"/>
  <c r="BF826" i="1" s="1"/>
  <c r="BH1245" i="1"/>
  <c r="BH1275" i="1" s="1"/>
  <c r="BH1279" i="1" s="1"/>
  <c r="BH1280" i="1" s="1"/>
  <c r="BH1509" i="1"/>
  <c r="BH1498" i="1" s="1"/>
  <c r="BH1526" i="1" s="1"/>
  <c r="BI1657" i="1"/>
  <c r="AV2041" i="1"/>
  <c r="AV2071" i="1" s="1"/>
  <c r="AV2075" i="1" s="1"/>
  <c r="AV2076" i="1" s="1"/>
  <c r="BC2123" i="1"/>
  <c r="AY2207" i="1"/>
  <c r="AY2238" i="1" s="1"/>
  <c r="AY2242" i="1" s="1"/>
  <c r="AY2243" i="1" s="1"/>
  <c r="BE2207" i="1"/>
  <c r="BE2238" i="1" s="1"/>
  <c r="BE2242" i="1" s="1"/>
  <c r="BE2243" i="1" s="1"/>
  <c r="BG2413" i="1"/>
  <c r="BG2445" i="1" s="1"/>
  <c r="BG2449" i="1" s="1"/>
  <c r="BI2655" i="1"/>
  <c r="BI2644" i="1" s="1"/>
  <c r="AU3194" i="1"/>
  <c r="BA3194" i="1"/>
  <c r="BG3194" i="1"/>
  <c r="BE3449" i="1"/>
  <c r="BE3479" i="1" s="1"/>
  <c r="BE3483" i="1" s="1"/>
  <c r="BE3484" i="1" s="1"/>
  <c r="AV4277" i="1"/>
  <c r="AV4310" i="1" s="1"/>
  <c r="AV4314" i="1" s="1"/>
  <c r="AV4315" i="1" s="1"/>
  <c r="BB4739" i="1"/>
  <c r="BB4728" i="1" s="1"/>
  <c r="BB4755" i="1" s="1"/>
  <c r="BC4739" i="1"/>
  <c r="BC4728" i="1" s="1"/>
  <c r="BC4755" i="1" s="1"/>
  <c r="BI4739" i="1"/>
  <c r="BI4728" i="1" s="1"/>
  <c r="BI4755" i="1" s="1"/>
  <c r="S2655" i="1"/>
  <c r="S2644" i="1" s="1"/>
  <c r="Y4739" i="1"/>
  <c r="Y4728" i="1" s="1"/>
  <c r="Y4755" i="1" s="1"/>
  <c r="L1781" i="1"/>
  <c r="L1812" i="1" s="1"/>
  <c r="L1816" i="1" s="1"/>
  <c r="L1817" i="1" s="1"/>
  <c r="W1949" i="1"/>
  <c r="W1980" i="1" s="1"/>
  <c r="W1984" i="1" s="1"/>
  <c r="W1985" i="1" s="1"/>
  <c r="X3112" i="1"/>
  <c r="X3101" i="1" s="1"/>
  <c r="S3351" i="1"/>
  <c r="S3350" i="1" s="1"/>
  <c r="R504" i="1"/>
  <c r="R534" i="1" s="1"/>
  <c r="R538" i="1" s="1"/>
  <c r="R539" i="1" s="1"/>
  <c r="M504" i="1"/>
  <c r="M534" i="1" s="1"/>
  <c r="M538" i="1" s="1"/>
  <c r="M539" i="1" s="1"/>
  <c r="Y379" i="1"/>
  <c r="Y407" i="1" s="1"/>
  <c r="Y411" i="1" s="1"/>
  <c r="Y412" i="1" s="1"/>
  <c r="N1949" i="1"/>
  <c r="N1980" i="1" s="1"/>
  <c r="N1984" i="1" s="1"/>
  <c r="N1985" i="1" s="1"/>
  <c r="M3529" i="1"/>
  <c r="T709" i="1"/>
  <c r="T739" i="1" s="1"/>
  <c r="T743" i="1" s="1"/>
  <c r="T744" i="1" s="1"/>
  <c r="L873" i="1"/>
  <c r="L903" i="1" s="1"/>
  <c r="L907" i="1" s="1"/>
  <c r="L908" i="1" s="1"/>
  <c r="AE832" i="1"/>
  <c r="AM3176" i="1"/>
  <c r="AM3175" i="1" s="1"/>
  <c r="AF3362" i="1"/>
  <c r="AF3361" i="1" s="1"/>
  <c r="AO3574" i="1"/>
  <c r="AO3612" i="1" s="1"/>
  <c r="AO3616" i="1" s="1"/>
  <c r="AO3617" i="1" s="1"/>
  <c r="AO3769" i="1"/>
  <c r="AO3803" i="1" s="1"/>
  <c r="AO3807" i="1" s="1"/>
  <c r="AO3808" i="1" s="1"/>
  <c r="AG504" i="1"/>
  <c r="AG534" i="1" s="1"/>
  <c r="AG538" i="1" s="1"/>
  <c r="AG539" i="1" s="1"/>
  <c r="AM504" i="1"/>
  <c r="AM534" i="1" s="1"/>
  <c r="AM538" i="1" s="1"/>
  <c r="AM539" i="1" s="1"/>
  <c r="AG873" i="1"/>
  <c r="AG903" i="1" s="1"/>
  <c r="AG907" i="1" s="1"/>
  <c r="AG908" i="1" s="1"/>
  <c r="AO2737" i="1"/>
  <c r="AO2736" i="1" s="1"/>
  <c r="AC3014" i="1"/>
  <c r="AQ3112" i="1"/>
  <c r="AP3769" i="1"/>
  <c r="AP3803" i="1" s="1"/>
  <c r="AP3807" i="1" s="1"/>
  <c r="AP3808" i="1" s="1"/>
  <c r="AO3994" i="1"/>
  <c r="AO4027" i="1" s="1"/>
  <c r="AO4031" i="1" s="1"/>
  <c r="AO4032" i="1" s="1"/>
  <c r="BH3362" i="1"/>
  <c r="BH3361" i="1" s="1"/>
  <c r="AE379" i="1"/>
  <c r="AE407" i="1" s="1"/>
  <c r="AE411" i="1" s="1"/>
  <c r="AE412" i="1" s="1"/>
  <c r="AK379" i="1"/>
  <c r="AK407" i="1" s="1"/>
  <c r="AK411" i="1" s="1"/>
  <c r="AK412" i="1" s="1"/>
  <c r="AD3814" i="1"/>
  <c r="AD3849" i="1" s="1"/>
  <c r="AD3853" i="1" s="1"/>
  <c r="AD3854" i="1" s="1"/>
  <c r="AL4234" i="1"/>
  <c r="AL4266" i="1" s="1"/>
  <c r="AL4270" i="1" s="1"/>
  <c r="AL4271" i="1" s="1"/>
  <c r="AJ3066" i="1"/>
  <c r="AJ3055" i="1" s="1"/>
  <c r="AJ3085" i="1" s="1"/>
  <c r="AJ3682" i="1"/>
  <c r="AJ3716" i="1" s="1"/>
  <c r="AJ3720" i="1" s="1"/>
  <c r="AJ3721" i="1" s="1"/>
  <c r="AF89" i="1"/>
  <c r="AF120" i="1" s="1"/>
  <c r="AF124" i="1" s="1"/>
  <c r="AF125" i="1" s="1"/>
  <c r="AP172" i="1"/>
  <c r="AP201" i="1" s="1"/>
  <c r="AP205" i="1" s="1"/>
  <c r="AP206" i="1" s="1"/>
  <c r="AP3263" i="1"/>
  <c r="AP3252" i="1" s="1"/>
  <c r="AL3289" i="1"/>
  <c r="AL3288" i="1" s="1"/>
  <c r="AE3682" i="1"/>
  <c r="AE3716" i="1" s="1"/>
  <c r="AE3720" i="1" s="1"/>
  <c r="AE3721" i="1" s="1"/>
  <c r="AD3950" i="1"/>
  <c r="AD3983" i="1" s="1"/>
  <c r="AD3987" i="1" s="1"/>
  <c r="AD3988" i="1" s="1"/>
  <c r="AJ3950" i="1"/>
  <c r="AJ3983" i="1" s="1"/>
  <c r="AJ3987" i="1" s="1"/>
  <c r="AJ3988" i="1" s="1"/>
  <c r="AF4277" i="1"/>
  <c r="AF4310" i="1" s="1"/>
  <c r="AF4314" i="1" s="1"/>
  <c r="AF4315" i="1" s="1"/>
  <c r="AL4277" i="1"/>
  <c r="AL4310" i="1" s="1"/>
  <c r="AL4314" i="1" s="1"/>
  <c r="AL4315" i="1" s="1"/>
  <c r="AF1509" i="1"/>
  <c r="AF1498" i="1" s="1"/>
  <c r="AF1526" i="1" s="1"/>
  <c r="AF1530" i="1" s="1"/>
  <c r="AF1531" i="1" s="1"/>
  <c r="BC914" i="1"/>
  <c r="BE13" i="1"/>
  <c r="AY7" i="1"/>
  <c r="AY5" i="1" s="1"/>
  <c r="AY484" i="1"/>
  <c r="AY483" i="1" s="1"/>
  <c r="BE484" i="1"/>
  <c r="BE483" i="1" s="1"/>
  <c r="BG790" i="1"/>
  <c r="BG821" i="1" s="1"/>
  <c r="BG825" i="1" s="1"/>
  <c r="BG826" i="1" s="1"/>
  <c r="BE100" i="1"/>
  <c r="BE89" i="1" s="1"/>
  <c r="BE120" i="1" s="1"/>
  <c r="BE124" i="1" s="1"/>
  <c r="BE125" i="1" s="1"/>
  <c r="BE24" i="1"/>
  <c r="BF212" i="1"/>
  <c r="BC709" i="1"/>
  <c r="BC739" i="1" s="1"/>
  <c r="BC743" i="1" s="1"/>
  <c r="BC744" i="1" s="1"/>
  <c r="BI13" i="1"/>
  <c r="BF669" i="1"/>
  <c r="BF698" i="1" s="1"/>
  <c r="BF702" i="1" s="1"/>
  <c r="BF703" i="1" s="1"/>
  <c r="BB254" i="1"/>
  <c r="BB284" i="1" s="1"/>
  <c r="BB288" i="1" s="1"/>
  <c r="BB289" i="1" s="1"/>
  <c r="AV295" i="1"/>
  <c r="AV326" i="1" s="1"/>
  <c r="AV330" i="1" s="1"/>
  <c r="AV331" i="1" s="1"/>
  <c r="BC669" i="1"/>
  <c r="BC698" i="1" s="1"/>
  <c r="BC702" i="1" s="1"/>
  <c r="BC703" i="1" s="1"/>
  <c r="AX832" i="1"/>
  <c r="AV1121" i="1"/>
  <c r="AV1151" i="1" s="1"/>
  <c r="AV1155" i="1" s="1"/>
  <c r="AV1156" i="1" s="1"/>
  <c r="BB1121" i="1"/>
  <c r="BB1151" i="1" s="1"/>
  <c r="BB1155" i="1" s="1"/>
  <c r="BB1156" i="1" s="1"/>
  <c r="BH1121" i="1"/>
  <c r="BH1151" i="1" s="1"/>
  <c r="BH1155" i="1" s="1"/>
  <c r="BH1156" i="1" s="1"/>
  <c r="AU1651" i="1"/>
  <c r="BF1678" i="1"/>
  <c r="BF1677" i="1" s="1"/>
  <c r="AX1792" i="1"/>
  <c r="AX1781" i="1" s="1"/>
  <c r="AX1812" i="1" s="1"/>
  <c r="AX1816" i="1" s="1"/>
  <c r="AX1817" i="1" s="1"/>
  <c r="AX1668" i="1"/>
  <c r="AV3014" i="1"/>
  <c r="AV3003" i="1" s="1"/>
  <c r="BB3014" i="1"/>
  <c r="BB3003" i="1" s="1"/>
  <c r="AX504" i="1"/>
  <c r="AX534" i="1" s="1"/>
  <c r="AX538" i="1" s="1"/>
  <c r="AX539" i="1" s="1"/>
  <c r="BF545" i="1"/>
  <c r="BF575" i="1" s="1"/>
  <c r="BF579" i="1" s="1"/>
  <c r="BF580" i="1" s="1"/>
  <c r="BI669" i="1"/>
  <c r="BI698" i="1" s="1"/>
  <c r="BI702" i="1" s="1"/>
  <c r="BI703" i="1" s="1"/>
  <c r="BE750" i="1"/>
  <c r="BE779" i="1" s="1"/>
  <c r="BE783" i="1" s="1"/>
  <c r="BE784" i="1" s="1"/>
  <c r="BF2016" i="1"/>
  <c r="BF2015" i="1" s="1"/>
  <c r="BF1672" i="1"/>
  <c r="BB2020" i="1"/>
  <c r="BB2019" i="1" s="1"/>
  <c r="BB1675" i="1"/>
  <c r="BB1674" i="1" s="1"/>
  <c r="BB1673" i="1" s="1"/>
  <c r="BC3112" i="1"/>
  <c r="BC3101" i="1" s="1"/>
  <c r="BI3112" i="1"/>
  <c r="BI3101" i="1" s="1"/>
  <c r="BB13" i="1"/>
  <c r="BE47" i="1"/>
  <c r="BE78" i="1" s="1"/>
  <c r="BE82" i="1" s="1"/>
  <c r="BE83" i="1" s="1"/>
  <c r="BA89" i="1"/>
  <c r="AY418" i="1"/>
  <c r="BE418" i="1"/>
  <c r="BE504" i="1"/>
  <c r="BE534" i="1" s="1"/>
  <c r="BE538" i="1" s="1"/>
  <c r="BE539" i="1" s="1"/>
  <c r="BD790" i="1"/>
  <c r="BD821" i="1" s="1"/>
  <c r="BD825" i="1" s="1"/>
  <c r="BD826" i="1" s="1"/>
  <c r="AY832" i="1"/>
  <c r="AX955" i="1"/>
  <c r="AX985" i="1" s="1"/>
  <c r="AX989" i="1" s="1"/>
  <c r="AX990" i="1" s="1"/>
  <c r="BD955" i="1"/>
  <c r="BD985" i="1" s="1"/>
  <c r="BD989" i="1" s="1"/>
  <c r="BD990" i="1" s="1"/>
  <c r="AX1038" i="1"/>
  <c r="AX1068" i="1" s="1"/>
  <c r="AX1072" i="1" s="1"/>
  <c r="AX1073" i="1" s="1"/>
  <c r="BD1038" i="1"/>
  <c r="BD1068" i="1" s="1"/>
  <c r="BD1072" i="1" s="1"/>
  <c r="BD1073" i="1" s="1"/>
  <c r="BA1751" i="1"/>
  <c r="BA1668" i="1"/>
  <c r="BG1751" i="1"/>
  <c r="BG1740" i="1" s="1"/>
  <c r="BG1770" i="1" s="1"/>
  <c r="BG1774" i="1" s="1"/>
  <c r="BG1775" i="1" s="1"/>
  <c r="BG1668" i="1"/>
  <c r="AW2134" i="1"/>
  <c r="AW2123" i="1" s="1"/>
  <c r="AW1668" i="1"/>
  <c r="AV89" i="1"/>
  <c r="AV120" i="1" s="1"/>
  <c r="AV124" i="1" s="1"/>
  <c r="AV125" i="1" s="1"/>
  <c r="BB89" i="1"/>
  <c r="BB120" i="1" s="1"/>
  <c r="BB124" i="1" s="1"/>
  <c r="BB125" i="1" s="1"/>
  <c r="BH89" i="1"/>
  <c r="BH120" i="1" s="1"/>
  <c r="BH124" i="1" s="1"/>
  <c r="BH125" i="1" s="1"/>
  <c r="AU337" i="1"/>
  <c r="BG337" i="1"/>
  <c r="BG368" i="1" s="1"/>
  <c r="BG372" i="1" s="1"/>
  <c r="BG373" i="1" s="1"/>
  <c r="AX379" i="1"/>
  <c r="AX407" i="1" s="1"/>
  <c r="AX411" i="1" s="1"/>
  <c r="AX412" i="1" s="1"/>
  <c r="BD379" i="1"/>
  <c r="BD407" i="1" s="1"/>
  <c r="BD411" i="1" s="1"/>
  <c r="BD412" i="1" s="1"/>
  <c r="BD459" i="1"/>
  <c r="AY459" i="1"/>
  <c r="AV545" i="1"/>
  <c r="AV575" i="1" s="1"/>
  <c r="AV579" i="1" s="1"/>
  <c r="AV580" i="1" s="1"/>
  <c r="BB545" i="1"/>
  <c r="BB575" i="1" s="1"/>
  <c r="BB579" i="1" s="1"/>
  <c r="BB580" i="1" s="1"/>
  <c r="BH545" i="1"/>
  <c r="BH575" i="1" s="1"/>
  <c r="BH579" i="1" s="1"/>
  <c r="BH580" i="1" s="1"/>
  <c r="BE586" i="1"/>
  <c r="BE617" i="1" s="1"/>
  <c r="BE621" i="1" s="1"/>
  <c r="BE622" i="1" s="1"/>
  <c r="AX628" i="1"/>
  <c r="AX658" i="1" s="1"/>
  <c r="AX662" i="1" s="1"/>
  <c r="AX663" i="1" s="1"/>
  <c r="AY628" i="1"/>
  <c r="AY658" i="1" s="1"/>
  <c r="AY662" i="1" s="1"/>
  <c r="AY663" i="1" s="1"/>
  <c r="BH709" i="1"/>
  <c r="BH739" i="1" s="1"/>
  <c r="BH743" i="1" s="1"/>
  <c r="BH744" i="1" s="1"/>
  <c r="BG832" i="1"/>
  <c r="BG862" i="1" s="1"/>
  <c r="BG866" i="1" s="1"/>
  <c r="BG867" i="1" s="1"/>
  <c r="BG873" i="1"/>
  <c r="BG903" i="1" s="1"/>
  <c r="BG907" i="1" s="1"/>
  <c r="BG908" i="1" s="1"/>
  <c r="BC2596" i="1"/>
  <c r="BC2629" i="1" s="1"/>
  <c r="AV2621" i="1"/>
  <c r="AV2620" i="1" s="1"/>
  <c r="AV2346" i="1"/>
  <c r="BB2621" i="1"/>
  <c r="BB2620" i="1" s="1"/>
  <c r="BB2346" i="1"/>
  <c r="BB2344" i="1" s="1"/>
  <c r="BB2343" i="1" s="1"/>
  <c r="BH2621" i="1"/>
  <c r="BH2620" i="1" s="1"/>
  <c r="BH2346" i="1"/>
  <c r="BE2956" i="1"/>
  <c r="BE2955" i="1" s="1"/>
  <c r="AW3293" i="1"/>
  <c r="AW3292" i="1" s="1"/>
  <c r="AW1781" i="1"/>
  <c r="AW1812" i="1" s="1"/>
  <c r="AW1816" i="1" s="1"/>
  <c r="AW1817" i="1" s="1"/>
  <c r="BH2041" i="1"/>
  <c r="BH2071" i="1" s="1"/>
  <c r="BH2075" i="1" s="1"/>
  <c r="BH2076" i="1" s="1"/>
  <c r="AV2367" i="1"/>
  <c r="AV2401" i="1" s="1"/>
  <c r="AV1162" i="1"/>
  <c r="AV1193" i="1" s="1"/>
  <c r="AV1197" i="1" s="1"/>
  <c r="AV1198" i="1" s="1"/>
  <c r="AW1370" i="1"/>
  <c r="AW1400" i="1" s="1"/>
  <c r="AW1404" i="1" s="1"/>
  <c r="AW1405" i="1" s="1"/>
  <c r="BG1452" i="1"/>
  <c r="BG1483" i="1" s="1"/>
  <c r="BG1487" i="1" s="1"/>
  <c r="BG1488" i="1" s="1"/>
  <c r="AV1657" i="1"/>
  <c r="AW1823" i="1"/>
  <c r="AW1854" i="1" s="1"/>
  <c r="AW1858" i="1" s="1"/>
  <c r="AW1859" i="1" s="1"/>
  <c r="BC1823" i="1"/>
  <c r="BC1854" i="1" s="1"/>
  <c r="BC1858" i="1" s="1"/>
  <c r="BC1859" i="1" s="1"/>
  <c r="BE1865" i="1"/>
  <c r="BE1895" i="1" s="1"/>
  <c r="BE1899" i="1" s="1"/>
  <c r="BE1900" i="1" s="1"/>
  <c r="BE2265" i="1"/>
  <c r="BE2254" i="1" s="1"/>
  <c r="AU2325" i="1"/>
  <c r="BB2367" i="1"/>
  <c r="BB2401" i="1" s="1"/>
  <c r="BB2407" i="1" s="1"/>
  <c r="AX2541" i="1"/>
  <c r="BD2541" i="1"/>
  <c r="AY2550" i="1"/>
  <c r="AY2584" i="1" s="1"/>
  <c r="AY2588" i="1" s="1"/>
  <c r="AY2589" i="1" s="1"/>
  <c r="BE2550" i="1"/>
  <c r="BE2584" i="1" s="1"/>
  <c r="BG2596" i="1"/>
  <c r="BE1949" i="1"/>
  <c r="BE1980" i="1" s="1"/>
  <c r="BE1984" i="1" s="1"/>
  <c r="BE1985" i="1" s="1"/>
  <c r="BI2123" i="1"/>
  <c r="AW2367" i="1"/>
  <c r="AW2401" i="1" s="1"/>
  <c r="BC2367" i="1"/>
  <c r="BC2401" i="1" s="1"/>
  <c r="BI2367" i="1"/>
  <c r="BI2401" i="1" s="1"/>
  <c r="AX2550" i="1"/>
  <c r="AX2584" i="1" s="1"/>
  <c r="BF1245" i="1"/>
  <c r="BF1275" i="1" s="1"/>
  <c r="BF1279" i="1" s="1"/>
  <c r="BF1280" i="1" s="1"/>
  <c r="AW1286" i="1"/>
  <c r="AW1317" i="1" s="1"/>
  <c r="AW1321" i="1" s="1"/>
  <c r="AW1322" i="1" s="1"/>
  <c r="BC1286" i="1"/>
  <c r="BC1317" i="1" s="1"/>
  <c r="BC1321" i="1" s="1"/>
  <c r="BC1322" i="1" s="1"/>
  <c r="AY1740" i="1"/>
  <c r="AY1770" i="1" s="1"/>
  <c r="AY1774" i="1" s="1"/>
  <c r="AY1775" i="1" s="1"/>
  <c r="AY1823" i="1"/>
  <c r="AY1854" i="1" s="1"/>
  <c r="AY1858" i="1" s="1"/>
  <c r="AY1859" i="1" s="1"/>
  <c r="BE1823" i="1"/>
  <c r="BE1854" i="1" s="1"/>
  <c r="BE1858" i="1" s="1"/>
  <c r="BE1859" i="1" s="1"/>
  <c r="BC2207" i="1"/>
  <c r="BC2238" i="1" s="1"/>
  <c r="BD2504" i="1"/>
  <c r="BD2535" i="1" s="1"/>
  <c r="BD2544" i="1" s="1"/>
  <c r="BG3424" i="1"/>
  <c r="BI1204" i="1"/>
  <c r="BI1234" i="1" s="1"/>
  <c r="BI1238" i="1" s="1"/>
  <c r="BI1239" i="1" s="1"/>
  <c r="BH1657" i="1"/>
  <c r="BE1906" i="1"/>
  <c r="BE1938" i="1" s="1"/>
  <c r="BE1942" i="1" s="1"/>
  <c r="BE1943" i="1" s="1"/>
  <c r="AV2550" i="1"/>
  <c r="AV2584" i="1" s="1"/>
  <c r="BB2550" i="1"/>
  <c r="BB2584" i="1" s="1"/>
  <c r="BH2550" i="1"/>
  <c r="BH2584" i="1" s="1"/>
  <c r="BI2672" i="1"/>
  <c r="BI2671" i="1" s="1"/>
  <c r="BH2843" i="1"/>
  <c r="BH2842" i="1" s="1"/>
  <c r="AU2895" i="1"/>
  <c r="AY3289" i="1"/>
  <c r="AY3288" i="1" s="1"/>
  <c r="BG4640" i="1"/>
  <c r="BG4669" i="1" s="1"/>
  <c r="BG4673" i="1" s="1"/>
  <c r="BG4674" i="1" s="1"/>
  <c r="BG4052" i="1"/>
  <c r="BD3529" i="1"/>
  <c r="BD3563" i="1" s="1"/>
  <c r="BD3567" i="1" s="1"/>
  <c r="BD3568" i="1" s="1"/>
  <c r="AV4640" i="1"/>
  <c r="AV4669" i="1" s="1"/>
  <c r="AV4673" i="1" s="1"/>
  <c r="AV4674" i="1" s="1"/>
  <c r="AW3490" i="1"/>
  <c r="AW3518" i="1" s="1"/>
  <c r="AW3522" i="1" s="1"/>
  <c r="AW3523" i="1" s="1"/>
  <c r="BC3490" i="1"/>
  <c r="BC3518" i="1" s="1"/>
  <c r="BC3522" i="1" s="1"/>
  <c r="BC3523" i="1" s="1"/>
  <c r="AV3574" i="1"/>
  <c r="AV3612" i="1" s="1"/>
  <c r="AV3616" i="1" s="1"/>
  <c r="AV3617" i="1" s="1"/>
  <c r="AX3905" i="1"/>
  <c r="AX3939" i="1" s="1"/>
  <c r="AX3943" i="1" s="1"/>
  <c r="AX3944" i="1" s="1"/>
  <c r="BF4234" i="1"/>
  <c r="BF4266" i="1" s="1"/>
  <c r="BF4270" i="1" s="1"/>
  <c r="BF4271" i="1" s="1"/>
  <c r="U418" i="1"/>
  <c r="O1639" i="1"/>
  <c r="U1639" i="1"/>
  <c r="S1672" i="1"/>
  <c r="T2123" i="1"/>
  <c r="T2155" i="1" s="1"/>
  <c r="T2159" i="1" s="1"/>
  <c r="T2160" i="1" s="1"/>
  <c r="O2965" i="1"/>
  <c r="O2964" i="1" s="1"/>
  <c r="O379" i="1"/>
  <c r="O407" i="1" s="1"/>
  <c r="O411" i="1" s="1"/>
  <c r="O412" i="1" s="1"/>
  <c r="M1672" i="1"/>
  <c r="U2965" i="1"/>
  <c r="U2964" i="1" s="1"/>
  <c r="M873" i="1"/>
  <c r="M903" i="1" s="1"/>
  <c r="M907" i="1" s="1"/>
  <c r="M908" i="1" s="1"/>
  <c r="L2020" i="1"/>
  <c r="L2019" i="1" s="1"/>
  <c r="R2020" i="1"/>
  <c r="R2019" i="1" s="1"/>
  <c r="X2020" i="1"/>
  <c r="X2019" i="1" s="1"/>
  <c r="T3328" i="1"/>
  <c r="N1674" i="1"/>
  <c r="N1673" i="1" s="1"/>
  <c r="R2331" i="1"/>
  <c r="X2855" i="1"/>
  <c r="K2991" i="1"/>
  <c r="Q2991" i="1"/>
  <c r="R172" i="1"/>
  <c r="R201" i="1" s="1"/>
  <c r="R205" i="1" s="1"/>
  <c r="R206" i="1" s="1"/>
  <c r="X172" i="1"/>
  <c r="X201" i="1" s="1"/>
  <c r="X205" i="1" s="1"/>
  <c r="X206" i="1" s="1"/>
  <c r="Y1672" i="1"/>
  <c r="T1674" i="1"/>
  <c r="T1673" i="1" s="1"/>
  <c r="AG996" i="1"/>
  <c r="AG1027" i="1" s="1"/>
  <c r="AG1031" i="1" s="1"/>
  <c r="AG1032" i="1" s="1"/>
  <c r="AC1599" i="1"/>
  <c r="AQ1696" i="1"/>
  <c r="AQ1729" i="1" s="1"/>
  <c r="AQ1733" i="1" s="1"/>
  <c r="AQ1734" i="1" s="1"/>
  <c r="AK2313" i="1"/>
  <c r="AQ2504" i="1"/>
  <c r="AQ2535" i="1" s="1"/>
  <c r="AQ2544" i="1" s="1"/>
  <c r="AN3209" i="1"/>
  <c r="AN3198" i="1" s="1"/>
  <c r="AN3234" i="1" s="1"/>
  <c r="AI30" i="1"/>
  <c r="AJ545" i="1"/>
  <c r="AJ575" i="1" s="1"/>
  <c r="AJ579" i="1" s="1"/>
  <c r="AJ580" i="1" s="1"/>
  <c r="AF750" i="1"/>
  <c r="AF779" i="1" s="1"/>
  <c r="AF783" i="1" s="1"/>
  <c r="AF784" i="1" s="1"/>
  <c r="AL750" i="1"/>
  <c r="AL779" i="1" s="1"/>
  <c r="AL783" i="1" s="1"/>
  <c r="AL784" i="1" s="1"/>
  <c r="AQ1038" i="1"/>
  <c r="AQ1068" i="1" s="1"/>
  <c r="AQ1072" i="1" s="1"/>
  <c r="AQ1073" i="1" s="1"/>
  <c r="AK1452" i="1"/>
  <c r="AK1483" i="1" s="1"/>
  <c r="AK1487" i="1" s="1"/>
  <c r="AK1488" i="1" s="1"/>
  <c r="AF1370" i="1"/>
  <c r="AF1400" i="1" s="1"/>
  <c r="AF1404" i="1" s="1"/>
  <c r="AF1405" i="1" s="1"/>
  <c r="AJ2020" i="1"/>
  <c r="AJ2019" i="1" s="1"/>
  <c r="AP2020" i="1"/>
  <c r="AP2019" i="1" s="1"/>
  <c r="AD2265" i="1"/>
  <c r="AD2254" i="1" s="1"/>
  <c r="AJ2956" i="1"/>
  <c r="AJ2955" i="1" s="1"/>
  <c r="AJ172" i="1"/>
  <c r="AJ201" i="1" s="1"/>
  <c r="AJ205" i="1" s="1"/>
  <c r="AJ206" i="1" s="1"/>
  <c r="AO295" i="1"/>
  <c r="AO326" i="1" s="1"/>
  <c r="AO330" i="1" s="1"/>
  <c r="AO331" i="1" s="1"/>
  <c r="AE504" i="1"/>
  <c r="AE534" i="1" s="1"/>
  <c r="AE538" i="1" s="1"/>
  <c r="AE539" i="1" s="1"/>
  <c r="AD586" i="1"/>
  <c r="AD617" i="1" s="1"/>
  <c r="AD621" i="1" s="1"/>
  <c r="AD622" i="1" s="1"/>
  <c r="AL873" i="1"/>
  <c r="AL903" i="1" s="1"/>
  <c r="AL907" i="1" s="1"/>
  <c r="AL908" i="1" s="1"/>
  <c r="AF1079" i="1"/>
  <c r="AF1110" i="1" s="1"/>
  <c r="AF1114" i="1" s="1"/>
  <c r="AF1115" i="1" s="1"/>
  <c r="AL1079" i="1"/>
  <c r="AL1110" i="1" s="1"/>
  <c r="AL1114" i="1" s="1"/>
  <c r="AL1115" i="1" s="1"/>
  <c r="AJ1245" i="1"/>
  <c r="AJ1275" i="1" s="1"/>
  <c r="AJ1279" i="1" s="1"/>
  <c r="AJ1280" i="1" s="1"/>
  <c r="AM1286" i="1"/>
  <c r="AM1317" i="1" s="1"/>
  <c r="AM1321" i="1" s="1"/>
  <c r="AM1322" i="1" s="1"/>
  <c r="AO1411" i="1"/>
  <c r="AO1441" i="1" s="1"/>
  <c r="AO1445" i="1" s="1"/>
  <c r="AO1446" i="1" s="1"/>
  <c r="AP1452" i="1"/>
  <c r="AP1483" i="1" s="1"/>
  <c r="AP1487" i="1" s="1"/>
  <c r="AP1488" i="1" s="1"/>
  <c r="AO3449" i="1"/>
  <c r="AO3479" i="1" s="1"/>
  <c r="AO3483" i="1" s="1"/>
  <c r="AO3484" i="1" s="1"/>
  <c r="AN4554" i="1"/>
  <c r="AN4584" i="1" s="1"/>
  <c r="AN4588" i="1" s="1"/>
  <c r="AN4589" i="1" s="1"/>
  <c r="BH212" i="1"/>
  <c r="BH243" i="1" s="1"/>
  <c r="BH247" i="1" s="1"/>
  <c r="BH248" i="1" s="1"/>
  <c r="BB337" i="1"/>
  <c r="BB368" i="1" s="1"/>
  <c r="BB372" i="1" s="1"/>
  <c r="BB373" i="1" s="1"/>
  <c r="AW545" i="1"/>
  <c r="AW575" i="1" s="1"/>
  <c r="AW579" i="1" s="1"/>
  <c r="AW580" i="1" s="1"/>
  <c r="BE1110" i="1"/>
  <c r="BE1114" i="1" s="1"/>
  <c r="BE1115" i="1" s="1"/>
  <c r="BB1245" i="1"/>
  <c r="BB1275" i="1" s="1"/>
  <c r="BB1279" i="1" s="1"/>
  <c r="BB1280" i="1" s="1"/>
  <c r="BI1452" i="1"/>
  <c r="BI1483" i="1" s="1"/>
  <c r="BI1487" i="1" s="1"/>
  <c r="BI1488" i="1" s="1"/>
  <c r="BI1551" i="1"/>
  <c r="BI1541" i="1" s="1"/>
  <c r="BI1573" i="1" s="1"/>
  <c r="BI1579" i="1" s="1"/>
  <c r="AW1639" i="1"/>
  <c r="BC1639" i="1"/>
  <c r="BI1639" i="1"/>
  <c r="BB1657" i="1"/>
  <c r="BF1668" i="1"/>
  <c r="AY1865" i="1"/>
  <c r="AY1895" i="1" s="1"/>
  <c r="AY1899" i="1" s="1"/>
  <c r="AY1900" i="1" s="1"/>
  <c r="AV1906" i="1"/>
  <c r="AV1938" i="1" s="1"/>
  <c r="AV1942" i="1" s="1"/>
  <c r="AV1943" i="1" s="1"/>
  <c r="BB1906" i="1"/>
  <c r="BB1938" i="1" s="1"/>
  <c r="BB1942" i="1" s="1"/>
  <c r="BB1943" i="1" s="1"/>
  <c r="BD1949" i="1"/>
  <c r="BD1980" i="1" s="1"/>
  <c r="BD1984" i="1" s="1"/>
  <c r="BD1985" i="1" s="1"/>
  <c r="AY2123" i="1"/>
  <c r="AY2155" i="1" s="1"/>
  <c r="AY2159" i="1" s="1"/>
  <c r="AY2160" i="1" s="1"/>
  <c r="AW30" i="1"/>
  <c r="AW29" i="1" s="1"/>
  <c r="BH295" i="1"/>
  <c r="BH326" i="1" s="1"/>
  <c r="BH330" i="1" s="1"/>
  <c r="BH331" i="1" s="1"/>
  <c r="BE459" i="1"/>
  <c r="BE1162" i="1"/>
  <c r="BE1193" i="1" s="1"/>
  <c r="BE1197" i="1" s="1"/>
  <c r="BE1198" i="1" s="1"/>
  <c r="BF1452" i="1"/>
  <c r="BF1483" i="1" s="1"/>
  <c r="BF1487" i="1" s="1"/>
  <c r="BF1488" i="1" s="1"/>
  <c r="BD1740" i="1"/>
  <c r="BD1770" i="1" s="1"/>
  <c r="BD1774" i="1" s="1"/>
  <c r="BD1775" i="1" s="1"/>
  <c r="BC1906" i="1"/>
  <c r="BC1938" i="1" s="1"/>
  <c r="BC1942" i="1" s="1"/>
  <c r="BC1943" i="1" s="1"/>
  <c r="BI1949" i="1"/>
  <c r="BI1980" i="1" s="1"/>
  <c r="BI1984" i="1" s="1"/>
  <c r="BI1985" i="1" s="1"/>
  <c r="BG1949" i="1"/>
  <c r="BG1980" i="1" s="1"/>
  <c r="BG1984" i="1" s="1"/>
  <c r="BG1985" i="1" s="1"/>
  <c r="BC1781" i="1"/>
  <c r="BC1812" i="1" s="1"/>
  <c r="BC1816" i="1" s="1"/>
  <c r="BC1817" i="1" s="1"/>
  <c r="BI1781" i="1"/>
  <c r="BI1812" i="1" s="1"/>
  <c r="BI1816" i="1" s="1"/>
  <c r="BI1817" i="1" s="1"/>
  <c r="BD1906" i="1"/>
  <c r="BD1938" i="1" s="1"/>
  <c r="BD1942" i="1" s="1"/>
  <c r="BD1943" i="1" s="1"/>
  <c r="BF1991" i="1"/>
  <c r="BF2020" i="1"/>
  <c r="BF2019" i="1" s="1"/>
  <c r="AY337" i="1"/>
  <c r="AY368" i="1" s="1"/>
  <c r="AY372" i="1" s="1"/>
  <c r="AY373" i="1" s="1"/>
  <c r="AX459" i="1"/>
  <c r="BD545" i="1"/>
  <c r="BD575" i="1" s="1"/>
  <c r="BD579" i="1" s="1"/>
  <c r="BD580" i="1" s="1"/>
  <c r="BG669" i="1"/>
  <c r="BG698" i="1" s="1"/>
  <c r="BG702" i="1" s="1"/>
  <c r="BG703" i="1" s="1"/>
  <c r="AY1038" i="1"/>
  <c r="AY1068" i="1" s="1"/>
  <c r="AY1072" i="1" s="1"/>
  <c r="AY1073" i="1" s="1"/>
  <c r="AY1079" i="1"/>
  <c r="AY1110" i="1" s="1"/>
  <c r="AY1114" i="1" s="1"/>
  <c r="AY1115" i="1" s="1"/>
  <c r="BH1286" i="1"/>
  <c r="BH1317" i="1" s="1"/>
  <c r="BH1321" i="1" s="1"/>
  <c r="BH1322" i="1" s="1"/>
  <c r="BD1370" i="1"/>
  <c r="BD1400" i="1" s="1"/>
  <c r="BD1404" i="1" s="1"/>
  <c r="BD1405" i="1" s="1"/>
  <c r="BI1370" i="1"/>
  <c r="BI1400" i="1" s="1"/>
  <c r="BI1404" i="1" s="1"/>
  <c r="BI1405" i="1" s="1"/>
  <c r="BH1411" i="1"/>
  <c r="BH1441" i="1" s="1"/>
  <c r="BH1445" i="1" s="1"/>
  <c r="BH1446" i="1" s="1"/>
  <c r="BI1509" i="1"/>
  <c r="BI1498" i="1" s="1"/>
  <c r="BI1526" i="1" s="1"/>
  <c r="AV1599" i="1"/>
  <c r="AV1588" i="1" s="1"/>
  <c r="AU1657" i="1"/>
  <c r="BF1696" i="1"/>
  <c r="BF1729" i="1" s="1"/>
  <c r="BF1733" i="1" s="1"/>
  <c r="BF1734" i="1" s="1"/>
  <c r="BG1823" i="1"/>
  <c r="BG1854" i="1" s="1"/>
  <c r="BG1858" i="1" s="1"/>
  <c r="BG1859" i="1" s="1"/>
  <c r="BG1991" i="1"/>
  <c r="BF2041" i="1"/>
  <c r="BF2071" i="1" s="1"/>
  <c r="BF2075" i="1" s="1"/>
  <c r="BF2076" i="1" s="1"/>
  <c r="AV212" i="1"/>
  <c r="BF254" i="1"/>
  <c r="BF284" i="1" s="1"/>
  <c r="BF288" i="1" s="1"/>
  <c r="BF289" i="1" s="1"/>
  <c r="AW418" i="1"/>
  <c r="BI418" i="1"/>
  <c r="BI448" i="1" s="1"/>
  <c r="BI452" i="1" s="1"/>
  <c r="BI453" i="1" s="1"/>
  <c r="AV504" i="1"/>
  <c r="AV534" i="1" s="1"/>
  <c r="AV538" i="1" s="1"/>
  <c r="AV539" i="1" s="1"/>
  <c r="BH628" i="1"/>
  <c r="BH658" i="1" s="1"/>
  <c r="BH662" i="1" s="1"/>
  <c r="BH663" i="1" s="1"/>
  <c r="BD628" i="1"/>
  <c r="BD658" i="1" s="1"/>
  <c r="BD662" i="1" s="1"/>
  <c r="BD663" i="1" s="1"/>
  <c r="BI1286" i="1"/>
  <c r="BI1317" i="1" s="1"/>
  <c r="BI1321" i="1" s="1"/>
  <c r="BI1322" i="1" s="1"/>
  <c r="BE1286" i="1"/>
  <c r="BE1317" i="1" s="1"/>
  <c r="BE1321" i="1" s="1"/>
  <c r="BE1322" i="1" s="1"/>
  <c r="BC1621" i="1"/>
  <c r="BC1620" i="1" s="1"/>
  <c r="AW1696" i="1"/>
  <c r="AW1729" i="1" s="1"/>
  <c r="AW1733" i="1" s="1"/>
  <c r="AW1734" i="1" s="1"/>
  <c r="BI1696" i="1"/>
  <c r="BI1729" i="1" s="1"/>
  <c r="BI1733" i="1" s="1"/>
  <c r="BI1734" i="1" s="1"/>
  <c r="BG1696" i="1"/>
  <c r="BG1729" i="1" s="1"/>
  <c r="BG1733" i="1" s="1"/>
  <c r="BG1734" i="1" s="1"/>
  <c r="BF459" i="1"/>
  <c r="BG1245" i="1"/>
  <c r="BG1275" i="1" s="1"/>
  <c r="BG1279" i="1" s="1"/>
  <c r="BG1280" i="1" s="1"/>
  <c r="AY1328" i="1"/>
  <c r="AY1359" i="1" s="1"/>
  <c r="AY1363" i="1" s="1"/>
  <c r="AY1364" i="1" s="1"/>
  <c r="AW1411" i="1"/>
  <c r="AW1441" i="1" s="1"/>
  <c r="AW1445" i="1" s="1"/>
  <c r="AW1446" i="1" s="1"/>
  <c r="BC1411" i="1"/>
  <c r="BC1441" i="1" s="1"/>
  <c r="BC1445" i="1" s="1"/>
  <c r="BC1446" i="1" s="1"/>
  <c r="BI1411" i="1"/>
  <c r="BI1441" i="1" s="1"/>
  <c r="BI1445" i="1" s="1"/>
  <c r="BI1446" i="1" s="1"/>
  <c r="BA1551" i="1"/>
  <c r="BH1599" i="1"/>
  <c r="BH1588" i="1" s="1"/>
  <c r="AV1639" i="1"/>
  <c r="BB1639" i="1"/>
  <c r="BH1639" i="1"/>
  <c r="BA1657" i="1"/>
  <c r="BC1668" i="1"/>
  <c r="AX1696" i="1"/>
  <c r="AX1729" i="1" s="1"/>
  <c r="AX1733" i="1" s="1"/>
  <c r="AX1734" i="1" s="1"/>
  <c r="BF1781" i="1"/>
  <c r="BF1812" i="1" s="1"/>
  <c r="BF1816" i="1" s="1"/>
  <c r="BF1817" i="1" s="1"/>
  <c r="AU2020" i="1"/>
  <c r="BA2020" i="1"/>
  <c r="BG2082" i="1"/>
  <c r="BG2112" i="1" s="1"/>
  <c r="BG2116" i="1" s="1"/>
  <c r="BG2117" i="1" s="1"/>
  <c r="BG2655" i="1"/>
  <c r="BG2644" i="1" s="1"/>
  <c r="AY3449" i="1"/>
  <c r="AY3479" i="1" s="1"/>
  <c r="AY3483" i="1" s="1"/>
  <c r="AY3484" i="1" s="1"/>
  <c r="BE3574" i="1"/>
  <c r="BE3612" i="1" s="1"/>
  <c r="BE3616" i="1" s="1"/>
  <c r="BE3617" i="1" s="1"/>
  <c r="AV3623" i="1"/>
  <c r="AV3657" i="1" s="1"/>
  <c r="AV3661" i="1" s="1"/>
  <c r="AV3662" i="1" s="1"/>
  <c r="BH3623" i="1"/>
  <c r="BH3657" i="1" s="1"/>
  <c r="BH3661" i="1" s="1"/>
  <c r="BH3662" i="1" s="1"/>
  <c r="BD3860" i="1"/>
  <c r="BD3894" i="1" s="1"/>
  <c r="BD3898" i="1" s="1"/>
  <c r="BD3899" i="1" s="1"/>
  <c r="BH3860" i="1"/>
  <c r="BH3894" i="1" s="1"/>
  <c r="BH3898" i="1" s="1"/>
  <c r="BH3899" i="1" s="1"/>
  <c r="BH3905" i="1"/>
  <c r="BH3939" i="1" s="1"/>
  <c r="BH3943" i="1" s="1"/>
  <c r="BH3944" i="1" s="1"/>
  <c r="AX4234" i="1"/>
  <c r="AX4266" i="1" s="1"/>
  <c r="AX4270" i="1" s="1"/>
  <c r="AX4271" i="1" s="1"/>
  <c r="BD4234" i="1"/>
  <c r="BD4266" i="1" s="1"/>
  <c r="BD4270" i="1" s="1"/>
  <c r="BD4271" i="1" s="1"/>
  <c r="BD4277" i="1"/>
  <c r="BD4310" i="1" s="1"/>
  <c r="BD4314" i="1" s="1"/>
  <c r="BD4315" i="1" s="1"/>
  <c r="BH4277" i="1"/>
  <c r="BH4310" i="1" s="1"/>
  <c r="BH4314" i="1" s="1"/>
  <c r="BH4315" i="1" s="1"/>
  <c r="AY4412" i="1"/>
  <c r="AY4448" i="1" s="1"/>
  <c r="AY4452" i="1" s="1"/>
  <c r="AY4453" i="1" s="1"/>
  <c r="BE4412" i="1"/>
  <c r="BE4448" i="1" s="1"/>
  <c r="BE4452" i="1" s="1"/>
  <c r="BE4453" i="1" s="1"/>
  <c r="BB2294" i="1"/>
  <c r="BB2293" i="1" s="1"/>
  <c r="AY2596" i="1"/>
  <c r="AY2629" i="1" s="1"/>
  <c r="AX2737" i="1"/>
  <c r="AX2736" i="1" s="1"/>
  <c r="BE3263" i="1"/>
  <c r="BE3252" i="1" s="1"/>
  <c r="BB3490" i="1"/>
  <c r="BB3518" i="1" s="1"/>
  <c r="BB3522" i="1" s="1"/>
  <c r="BB3523" i="1" s="1"/>
  <c r="BH3490" i="1"/>
  <c r="BH3518" i="1" s="1"/>
  <c r="BH3522" i="1" s="1"/>
  <c r="BH3523" i="1" s="1"/>
  <c r="BH3529" i="1"/>
  <c r="BH3563" i="1" s="1"/>
  <c r="BH3567" i="1" s="1"/>
  <c r="BH3568" i="1" s="1"/>
  <c r="AX3727" i="1"/>
  <c r="AX3758" i="1" s="1"/>
  <c r="AX3762" i="1" s="1"/>
  <c r="AX3763" i="1" s="1"/>
  <c r="AY3860" i="1"/>
  <c r="AY3894" i="1" s="1"/>
  <c r="AY3898" i="1" s="1"/>
  <c r="AY3899" i="1" s="1"/>
  <c r="AW3905" i="1"/>
  <c r="AW3939" i="1" s="1"/>
  <c r="AW3943" i="1" s="1"/>
  <c r="AW3944" i="1" s="1"/>
  <c r="BF3994" i="1"/>
  <c r="BF4027" i="1" s="1"/>
  <c r="BF4031" i="1" s="1"/>
  <c r="BF4032" i="1" s="1"/>
  <c r="BF4188" i="1"/>
  <c r="BF4223" i="1" s="1"/>
  <c r="BF4227" i="1" s="1"/>
  <c r="BF4228" i="1" s="1"/>
  <c r="BE3362" i="1"/>
  <c r="BE3361" i="1" s="1"/>
  <c r="BF3950" i="1"/>
  <c r="BF3983" i="1" s="1"/>
  <c r="BF3987" i="1" s="1"/>
  <c r="BF3988" i="1" s="1"/>
  <c r="AY4188" i="1"/>
  <c r="AY4223" i="1" s="1"/>
  <c r="AY4227" i="1" s="1"/>
  <c r="AY4228" i="1" s="1"/>
  <c r="BD4503" i="1"/>
  <c r="BD4543" i="1" s="1"/>
  <c r="BD4547" i="1" s="1"/>
  <c r="BD4548" i="1" s="1"/>
  <c r="AW2325" i="1"/>
  <c r="AW2323" i="1" s="1"/>
  <c r="BH3339" i="1"/>
  <c r="BB3994" i="1"/>
  <c r="BB4027" i="1" s="1"/>
  <c r="BB4031" i="1" s="1"/>
  <c r="BB4032" i="1" s="1"/>
  <c r="AX3994" i="1"/>
  <c r="AX4027" i="1" s="1"/>
  <c r="AX4031" i="1" s="1"/>
  <c r="AX4032" i="1" s="1"/>
  <c r="AW4366" i="1"/>
  <c r="AW4401" i="1" s="1"/>
  <c r="AW4405" i="1" s="1"/>
  <c r="AW4406" i="1" s="1"/>
  <c r="BI4366" i="1"/>
  <c r="BI4401" i="1" s="1"/>
  <c r="BI4405" i="1" s="1"/>
  <c r="BI4406" i="1" s="1"/>
  <c r="AX2325" i="1"/>
  <c r="AX2323" i="1" s="1"/>
  <c r="AU2655" i="1"/>
  <c r="AU2644" i="1" s="1"/>
  <c r="BI2737" i="1"/>
  <c r="BI2736" i="1" s="1"/>
  <c r="AU2838" i="1"/>
  <c r="BC3209" i="1"/>
  <c r="BC3198" i="1" s="1"/>
  <c r="BC3234" i="1" s="1"/>
  <c r="BH3289" i="1"/>
  <c r="BH3288" i="1" s="1"/>
  <c r="BH3585" i="1"/>
  <c r="BH3574" i="1" s="1"/>
  <c r="BH3612" i="1" s="1"/>
  <c r="BH3616" i="1" s="1"/>
  <c r="BH3617" i="1" s="1"/>
  <c r="AV3727" i="1"/>
  <c r="AV3758" i="1" s="1"/>
  <c r="AV3762" i="1" s="1"/>
  <c r="AV3763" i="1" s="1"/>
  <c r="AV4098" i="1"/>
  <c r="AV4135" i="1" s="1"/>
  <c r="AV4139" i="1" s="1"/>
  <c r="AV4140" i="1" s="1"/>
  <c r="BE4144" i="1"/>
  <c r="BE4177" i="1" s="1"/>
  <c r="BE4181" i="1" s="1"/>
  <c r="BE4182" i="1" s="1"/>
  <c r="BI4554" i="1"/>
  <c r="BI4584" i="1" s="1"/>
  <c r="BI4588" i="1" s="1"/>
  <c r="BI4589" i="1" s="1"/>
  <c r="BD2123" i="1"/>
  <c r="BD2155" i="1" s="1"/>
  <c r="BD2159" i="1" s="1"/>
  <c r="BD2160" i="1" s="1"/>
  <c r="BH2265" i="1"/>
  <c r="BH2254" i="1" s="1"/>
  <c r="BA2655" i="1"/>
  <c r="AY3194" i="1"/>
  <c r="BE3194" i="1"/>
  <c r="BF3311" i="1"/>
  <c r="AX3311" i="1"/>
  <c r="BD3311" i="1"/>
  <c r="BG3905" i="1"/>
  <c r="BG3939" i="1" s="1"/>
  <c r="BG3943" i="1" s="1"/>
  <c r="BG3944" i="1" s="1"/>
  <c r="BH3994" i="1"/>
  <c r="BH4027" i="1" s="1"/>
  <c r="BH4031" i="1" s="1"/>
  <c r="BH4032" i="1" s="1"/>
  <c r="AW4234" i="1"/>
  <c r="AW4266" i="1" s="1"/>
  <c r="AW4270" i="1" s="1"/>
  <c r="AW4271" i="1" s="1"/>
  <c r="BC4234" i="1"/>
  <c r="BC4266" i="1" s="1"/>
  <c r="BC4270" i="1" s="1"/>
  <c r="BC4271" i="1" s="1"/>
  <c r="BI4234" i="1"/>
  <c r="BI4266" i="1" s="1"/>
  <c r="BI4270" i="1" s="1"/>
  <c r="BI4271" i="1" s="1"/>
  <c r="BB4458" i="1"/>
  <c r="BB4492" i="1" s="1"/>
  <c r="BB4496" i="1" s="1"/>
  <c r="BB4497" i="1" s="1"/>
  <c r="AY4640" i="1"/>
  <c r="AY4669" i="1" s="1"/>
  <c r="AY4673" i="1" s="1"/>
  <c r="AY4674" i="1" s="1"/>
  <c r="BB4412" i="1"/>
  <c r="BB4448" i="1" s="1"/>
  <c r="BB4452" i="1" s="1"/>
  <c r="BB4453" i="1" s="1"/>
  <c r="BF4554" i="1"/>
  <c r="BF4584" i="1" s="1"/>
  <c r="BF4588" i="1" s="1"/>
  <c r="BF4589" i="1" s="1"/>
  <c r="BE4640" i="1"/>
  <c r="BE4669" i="1" s="1"/>
  <c r="BE4673" i="1" s="1"/>
  <c r="BE4674" i="1" s="1"/>
  <c r="BA4739" i="1"/>
  <c r="BA4728" i="1" s="1"/>
  <c r="BC4503" i="1"/>
  <c r="BC4543" i="1" s="1"/>
  <c r="BC4547" i="1" s="1"/>
  <c r="BC4548" i="1" s="1"/>
  <c r="AY4554" i="1"/>
  <c r="AY4584" i="1" s="1"/>
  <c r="AY4588" i="1" s="1"/>
  <c r="AY4589" i="1" s="1"/>
  <c r="AX4640" i="1"/>
  <c r="AX4669" i="1" s="1"/>
  <c r="AX4673" i="1" s="1"/>
  <c r="AX4674" i="1" s="1"/>
  <c r="BB4680" i="1"/>
  <c r="BB4710" i="1" s="1"/>
  <c r="BB4714" i="1" s="1"/>
  <c r="BB4715" i="1" s="1"/>
  <c r="BH4680" i="1"/>
  <c r="BH4710" i="1" s="1"/>
  <c r="BH4714" i="1" s="1"/>
  <c r="BH4715" i="1" s="1"/>
  <c r="N212" i="1"/>
  <c r="T212" i="1"/>
  <c r="T243" i="1" s="1"/>
  <c r="M790" i="1"/>
  <c r="M821" i="1" s="1"/>
  <c r="M825" i="1" s="1"/>
  <c r="M826" i="1" s="1"/>
  <c r="L1906" i="1"/>
  <c r="L1938" i="1" s="1"/>
  <c r="L1942" i="1" s="1"/>
  <c r="L1943" i="1" s="1"/>
  <c r="S4739" i="1"/>
  <c r="S4728" i="1" s="1"/>
  <c r="S4755" i="1" s="1"/>
  <c r="L2331" i="1"/>
  <c r="S3209" i="1"/>
  <c r="S3198" i="1" s="1"/>
  <c r="S3234" i="1" s="1"/>
  <c r="V3362" i="1"/>
  <c r="V3361" i="1" s="1"/>
  <c r="S1551" i="1"/>
  <c r="S1541" i="1" s="1"/>
  <c r="S1573" i="1" s="1"/>
  <c r="R13" i="1"/>
  <c r="O131" i="1"/>
  <c r="O161" i="1" s="1"/>
  <c r="O165" i="1" s="1"/>
  <c r="O166" i="1" s="1"/>
  <c r="L172" i="1"/>
  <c r="L201" i="1" s="1"/>
  <c r="L205" i="1" s="1"/>
  <c r="L206" i="1" s="1"/>
  <c r="L3378" i="1"/>
  <c r="R3378" i="1"/>
  <c r="X1509" i="1"/>
  <c r="X1498" i="1" s="1"/>
  <c r="X1526" i="1" s="1"/>
  <c r="X2331" i="1"/>
  <c r="V1079" i="1"/>
  <c r="V1110" i="1" s="1"/>
  <c r="V1114" i="1" s="1"/>
  <c r="V1115" i="1" s="1"/>
  <c r="K1607" i="1"/>
  <c r="M1639" i="1"/>
  <c r="S1639" i="1"/>
  <c r="Y1639" i="1"/>
  <c r="K3031" i="1"/>
  <c r="R4554" i="1"/>
  <c r="R4584" i="1" s="1"/>
  <c r="R4588" i="1" s="1"/>
  <c r="R4589" i="1" s="1"/>
  <c r="AD212" i="1"/>
  <c r="AD337" i="1"/>
  <c r="AD368" i="1" s="1"/>
  <c r="AD372" i="1" s="1"/>
  <c r="AD373" i="1" s="1"/>
  <c r="AJ337" i="1"/>
  <c r="AJ368" i="1" s="1"/>
  <c r="AJ372" i="1" s="1"/>
  <c r="AJ373" i="1" s="1"/>
  <c r="AP337" i="1"/>
  <c r="AP368" i="1" s="1"/>
  <c r="AP372" i="1" s="1"/>
  <c r="AP373" i="1" s="1"/>
  <c r="AJ418" i="1"/>
  <c r="AL996" i="1"/>
  <c r="AL1027" i="1" s="1"/>
  <c r="AL1031" i="1" s="1"/>
  <c r="AL1032" i="1" s="1"/>
  <c r="AD1038" i="1"/>
  <c r="AD1068" i="1" s="1"/>
  <c r="AD1072" i="1" s="1"/>
  <c r="AD1073" i="1" s="1"/>
  <c r="AJ1038" i="1"/>
  <c r="AJ1068" i="1" s="1"/>
  <c r="AJ1072" i="1" s="1"/>
  <c r="AJ1073" i="1" s="1"/>
  <c r="AP1038" i="1"/>
  <c r="AP1068" i="1" s="1"/>
  <c r="AP1072" i="1" s="1"/>
  <c r="AP1073" i="1" s="1"/>
  <c r="AD2313" i="1"/>
  <c r="AJ2313" i="1"/>
  <c r="AP2313" i="1"/>
  <c r="AD2367" i="1"/>
  <c r="AO2596" i="1"/>
  <c r="AO2629" i="1" s="1"/>
  <c r="AK2931" i="1"/>
  <c r="AK2920" i="1" s="1"/>
  <c r="AF3263" i="1"/>
  <c r="AF3252" i="1" s="1"/>
  <c r="AG3351" i="1"/>
  <c r="AG3350" i="1" s="1"/>
  <c r="AO3356" i="1"/>
  <c r="AN3362" i="1"/>
  <c r="AN3361" i="1" s="1"/>
  <c r="AK3860" i="1"/>
  <c r="AK3894" i="1" s="1"/>
  <c r="AK3898" i="1" s="1"/>
  <c r="AK3899" i="1" s="1"/>
  <c r="AQ3860" i="1"/>
  <c r="AQ3894" i="1" s="1"/>
  <c r="AQ3898" i="1" s="1"/>
  <c r="AQ3899" i="1" s="1"/>
  <c r="AG4595" i="1"/>
  <c r="AG4629" i="1" s="1"/>
  <c r="AG4633" i="1" s="1"/>
  <c r="AG4634" i="1" s="1"/>
  <c r="AD47" i="1"/>
  <c r="AD78" i="1" s="1"/>
  <c r="AD82" i="1" s="1"/>
  <c r="AD83" i="1" s="1"/>
  <c r="AK89" i="1"/>
  <c r="AK120" i="1" s="1"/>
  <c r="AK124" i="1" s="1"/>
  <c r="AK125" i="1" s="1"/>
  <c r="AK212" i="1"/>
  <c r="AQ212" i="1"/>
  <c r="AQ243" i="1" s="1"/>
  <c r="AQ247" i="1" s="1"/>
  <c r="AQ248" i="1" s="1"/>
  <c r="AP586" i="1"/>
  <c r="AP617" i="1" s="1"/>
  <c r="AP621" i="1" s="1"/>
  <c r="AP622" i="1" s="1"/>
  <c r="AF1162" i="1"/>
  <c r="AF1193" i="1" s="1"/>
  <c r="AF1197" i="1" s="1"/>
  <c r="AF1198" i="1" s="1"/>
  <c r="AL1162" i="1"/>
  <c r="AL1193" i="1" s="1"/>
  <c r="AL1197" i="1" s="1"/>
  <c r="AL1198" i="1" s="1"/>
  <c r="AL1509" i="1"/>
  <c r="AL1498" i="1" s="1"/>
  <c r="AL1526" i="1" s="1"/>
  <c r="AF1740" i="1"/>
  <c r="AF1770" i="1" s="1"/>
  <c r="AF1774" i="1" s="1"/>
  <c r="AF1775" i="1" s="1"/>
  <c r="AO1823" i="1"/>
  <c r="AO1854" i="1" s="1"/>
  <c r="AO1858" i="1" s="1"/>
  <c r="AO1859" i="1" s="1"/>
  <c r="AC2020" i="1"/>
  <c r="AN2041" i="1"/>
  <c r="AN2071" i="1" s="1"/>
  <c r="AN2075" i="1" s="1"/>
  <c r="AN2076" i="1" s="1"/>
  <c r="AO2166" i="1"/>
  <c r="AO2196" i="1" s="1"/>
  <c r="AO2200" i="1" s="1"/>
  <c r="AO2201" i="1" s="1"/>
  <c r="AN2838" i="1"/>
  <c r="AN2837" i="1" s="1"/>
  <c r="AK3351" i="1"/>
  <c r="AK3350" i="1" s="1"/>
  <c r="AP4554" i="1"/>
  <c r="AP4584" i="1" s="1"/>
  <c r="AP4588" i="1" s="1"/>
  <c r="AP4589" i="1" s="1"/>
  <c r="AE131" i="1"/>
  <c r="AE161" i="1" s="1"/>
  <c r="AE165" i="1" s="1"/>
  <c r="AE166" i="1" s="1"/>
  <c r="AQ1509" i="1"/>
  <c r="AQ1498" i="1" s="1"/>
  <c r="AQ1526" i="1" s="1"/>
  <c r="AQ1530" i="1" s="1"/>
  <c r="AQ1531" i="1" s="1"/>
  <c r="AE1607" i="1"/>
  <c r="AE1606" i="1" s="1"/>
  <c r="AC1657" i="1"/>
  <c r="AM2459" i="1"/>
  <c r="AM2489" i="1" s="1"/>
  <c r="AM2497" i="1" s="1"/>
  <c r="AG4503" i="1"/>
  <c r="AG4543" i="1" s="1"/>
  <c r="AG4547" i="1" s="1"/>
  <c r="AG4548" i="1" s="1"/>
  <c r="AQ459" i="1"/>
  <c r="AQ493" i="1" s="1"/>
  <c r="AQ497" i="1" s="1"/>
  <c r="AQ498" i="1" s="1"/>
  <c r="AL1370" i="1"/>
  <c r="AL1400" i="1" s="1"/>
  <c r="AL1404" i="1" s="1"/>
  <c r="AL1405" i="1" s="1"/>
  <c r="AQ2672" i="1"/>
  <c r="AQ2671" i="1" s="1"/>
  <c r="AL2991" i="1"/>
  <c r="AD3112" i="1"/>
  <c r="AD3101" i="1" s="1"/>
  <c r="AG3125" i="1"/>
  <c r="AG3124" i="1" s="1"/>
  <c r="AD3769" i="1"/>
  <c r="AD3803" i="1" s="1"/>
  <c r="AD3807" i="1" s="1"/>
  <c r="AD3808" i="1" s="1"/>
  <c r="AD13" i="1"/>
  <c r="AG628" i="1"/>
  <c r="AG658" i="1" s="1"/>
  <c r="AG662" i="1" s="1"/>
  <c r="AG663" i="1" s="1"/>
  <c r="AP709" i="1"/>
  <c r="AP739" i="1" s="1"/>
  <c r="AP743" i="1" s="1"/>
  <c r="AP744" i="1" s="1"/>
  <c r="AM996" i="1"/>
  <c r="AM1027" i="1" s="1"/>
  <c r="AM1031" i="1" s="1"/>
  <c r="AM1032" i="1" s="1"/>
  <c r="AJ1121" i="1"/>
  <c r="AJ1151" i="1" s="1"/>
  <c r="AJ1155" i="1" s="1"/>
  <c r="AJ1156" i="1" s="1"/>
  <c r="AO1162" i="1"/>
  <c r="AO1193" i="1" s="1"/>
  <c r="AO1197" i="1" s="1"/>
  <c r="AO1198" i="1" s="1"/>
  <c r="AQ1551" i="1"/>
  <c r="AQ1541" i="1" s="1"/>
  <c r="AQ1573" i="1" s="1"/>
  <c r="AM1781" i="1"/>
  <c r="AM1812" i="1" s="1"/>
  <c r="AM1816" i="1" s="1"/>
  <c r="AM1817" i="1" s="1"/>
  <c r="AE1991" i="1"/>
  <c r="AN2367" i="1"/>
  <c r="AN2401" i="1" s="1"/>
  <c r="AL2413" i="1"/>
  <c r="AL2445" i="1" s="1"/>
  <c r="AG2878" i="1"/>
  <c r="AG2867" i="1" s="1"/>
  <c r="AD2895" i="1"/>
  <c r="AD2894" i="1" s="1"/>
  <c r="AJ3112" i="1"/>
  <c r="AJ3101" i="1" s="1"/>
  <c r="AM3125" i="1"/>
  <c r="AM3124" i="1" s="1"/>
  <c r="AF3289" i="1"/>
  <c r="AF3288" i="1" s="1"/>
  <c r="AL3322" i="1"/>
  <c r="AL3320" i="1" s="1"/>
  <c r="AM3529" i="1"/>
  <c r="AM3563" i="1" s="1"/>
  <c r="AM3567" i="1" s="1"/>
  <c r="AM3568" i="1" s="1"/>
  <c r="AF3682" i="1"/>
  <c r="AF3716" i="1" s="1"/>
  <c r="AF3720" i="1" s="1"/>
  <c r="AF3721" i="1" s="1"/>
  <c r="AL3682" i="1"/>
  <c r="AL3716" i="1" s="1"/>
  <c r="AL3720" i="1" s="1"/>
  <c r="AL3721" i="1" s="1"/>
  <c r="AK3769" i="1"/>
  <c r="AK3803" i="1" s="1"/>
  <c r="AK3807" i="1" s="1"/>
  <c r="AK3808" i="1" s="1"/>
  <c r="AQ3769" i="1"/>
  <c r="AQ3803" i="1" s="1"/>
  <c r="AQ3807" i="1" s="1"/>
  <c r="AQ3808" i="1" s="1"/>
  <c r="AN4503" i="1"/>
  <c r="AN4543" i="1" s="1"/>
  <c r="AN4547" i="1" s="1"/>
  <c r="AN4548" i="1" s="1"/>
  <c r="AG459" i="1"/>
  <c r="AQ2265" i="1"/>
  <c r="AQ2254" i="1" s="1"/>
  <c r="AN2301" i="1"/>
  <c r="AN2300" i="1" s="1"/>
  <c r="AG2325" i="1"/>
  <c r="AG2323" i="1" s="1"/>
  <c r="AG2504" i="1"/>
  <c r="AG2535" i="1" s="1"/>
  <c r="AG2544" i="1" s="1"/>
  <c r="AG2550" i="1"/>
  <c r="AG2584" i="1" s="1"/>
  <c r="AI2749" i="1"/>
  <c r="AN2843" i="1"/>
  <c r="AN2842" i="1" s="1"/>
  <c r="AM2878" i="1"/>
  <c r="AM2867" i="1" s="1"/>
  <c r="AQ3125" i="1"/>
  <c r="AQ3124" i="1" s="1"/>
  <c r="AF3378" i="1"/>
  <c r="AW459" i="1"/>
  <c r="AW493" i="1" s="1"/>
  <c r="AW497" i="1" s="1"/>
  <c r="AW498" i="1" s="1"/>
  <c r="BI459" i="1"/>
  <c r="BI493" i="1" s="1"/>
  <c r="BI497" i="1" s="1"/>
  <c r="BI498" i="1" s="1"/>
  <c r="BB172" i="1"/>
  <c r="BB201" i="1" s="1"/>
  <c r="BB205" i="1" s="1"/>
  <c r="BB206" i="1" s="1"/>
  <c r="BH172" i="1"/>
  <c r="BH201" i="1" s="1"/>
  <c r="BH205" i="1" s="1"/>
  <c r="BH206" i="1" s="1"/>
  <c r="BG295" i="1"/>
  <c r="BG326" i="1" s="1"/>
  <c r="BG330" i="1" s="1"/>
  <c r="BG331" i="1" s="1"/>
  <c r="BG586" i="1"/>
  <c r="BG617" i="1" s="1"/>
  <c r="BG621" i="1" s="1"/>
  <c r="BG622" i="1" s="1"/>
  <c r="AW790" i="1"/>
  <c r="AW821" i="1" s="1"/>
  <c r="AW825" i="1" s="1"/>
  <c r="AW826" i="1" s="1"/>
  <c r="BC790" i="1"/>
  <c r="BC821" i="1" s="1"/>
  <c r="BC825" i="1" s="1"/>
  <c r="BC826" i="1" s="1"/>
  <c r="BI790" i="1"/>
  <c r="BI821" i="1" s="1"/>
  <c r="BI825" i="1" s="1"/>
  <c r="BI826" i="1" s="1"/>
  <c r="BF955" i="1"/>
  <c r="BF985" i="1" s="1"/>
  <c r="BF989" i="1" s="1"/>
  <c r="BF990" i="1" s="1"/>
  <c r="AV2123" i="1"/>
  <c r="BB2123" i="1"/>
  <c r="BB2155" i="1" s="1"/>
  <c r="BB2159" i="1" s="1"/>
  <c r="BB2160" i="1" s="1"/>
  <c r="BF2166" i="1"/>
  <c r="BF2196" i="1" s="1"/>
  <c r="BF2200" i="1" s="1"/>
  <c r="BF2201" i="1" s="1"/>
  <c r="BB212" i="1"/>
  <c r="AY379" i="1"/>
  <c r="AY407" i="1" s="1"/>
  <c r="AY411" i="1" s="1"/>
  <c r="AY412" i="1" s="1"/>
  <c r="BH504" i="1"/>
  <c r="BH534" i="1" s="1"/>
  <c r="BH538" i="1" s="1"/>
  <c r="BH539" i="1" s="1"/>
  <c r="AV750" i="1"/>
  <c r="AV779" i="1" s="1"/>
  <c r="AV783" i="1" s="1"/>
  <c r="AV784" i="1" s="1"/>
  <c r="BD832" i="1"/>
  <c r="AV873" i="1"/>
  <c r="AV903" i="1" s="1"/>
  <c r="AV907" i="1" s="1"/>
  <c r="AV908" i="1" s="1"/>
  <c r="BB873" i="1"/>
  <c r="BB903" i="1" s="1"/>
  <c r="BB907" i="1" s="1"/>
  <c r="BB908" i="1" s="1"/>
  <c r="BH873" i="1"/>
  <c r="BH903" i="1" s="1"/>
  <c r="BH907" i="1" s="1"/>
  <c r="BH908" i="1" s="1"/>
  <c r="AY914" i="1"/>
  <c r="AX996" i="1"/>
  <c r="AX1027" i="1" s="1"/>
  <c r="AX1031" i="1" s="1"/>
  <c r="AX1032" i="1" s="1"/>
  <c r="BD996" i="1"/>
  <c r="BD1027" i="1" s="1"/>
  <c r="BD1031" i="1" s="1"/>
  <c r="BD1032" i="1" s="1"/>
  <c r="BE1038" i="1"/>
  <c r="BE1068" i="1" s="1"/>
  <c r="BE1072" i="1" s="1"/>
  <c r="BE1073" i="1" s="1"/>
  <c r="BE1370" i="1"/>
  <c r="BE1400" i="1" s="1"/>
  <c r="BE1404" i="1" s="1"/>
  <c r="BE1405" i="1" s="1"/>
  <c r="BA7" i="1"/>
  <c r="AU13" i="1"/>
  <c r="AX30" i="1"/>
  <c r="AX29" i="1" s="1"/>
  <c r="AX89" i="1"/>
  <c r="AX120" i="1" s="1"/>
  <c r="AX124" i="1" s="1"/>
  <c r="AX125" i="1" s="1"/>
  <c r="AY212" i="1"/>
  <c r="BE212" i="1"/>
  <c r="AW254" i="1"/>
  <c r="AW284" i="1" s="1"/>
  <c r="AW288" i="1" s="1"/>
  <c r="AW289" i="1" s="1"/>
  <c r="BI254" i="1"/>
  <c r="BI284" i="1" s="1"/>
  <c r="BI288" i="1" s="1"/>
  <c r="BI289" i="1" s="1"/>
  <c r="BF337" i="1"/>
  <c r="BF368" i="1" s="1"/>
  <c r="BF372" i="1" s="1"/>
  <c r="BF373" i="1" s="1"/>
  <c r="AX337" i="1"/>
  <c r="AX368" i="1" s="1"/>
  <c r="AX372" i="1" s="1"/>
  <c r="AX373" i="1" s="1"/>
  <c r="BD337" i="1"/>
  <c r="BD368" i="1" s="1"/>
  <c r="BD372" i="1" s="1"/>
  <c r="BD373" i="1" s="1"/>
  <c r="BF418" i="1"/>
  <c r="BE628" i="1"/>
  <c r="BE658" i="1" s="1"/>
  <c r="BE662" i="1" s="1"/>
  <c r="BE663" i="1" s="1"/>
  <c r="AX669" i="1"/>
  <c r="AX698" i="1" s="1"/>
  <c r="AX702" i="1" s="1"/>
  <c r="AX703" i="1" s="1"/>
  <c r="BD709" i="1"/>
  <c r="BD739" i="1" s="1"/>
  <c r="BD743" i="1" s="1"/>
  <c r="BD744" i="1" s="1"/>
  <c r="AY790" i="1"/>
  <c r="AY821" i="1" s="1"/>
  <c r="AY825" i="1" s="1"/>
  <c r="AY826" i="1" s="1"/>
  <c r="BE832" i="1"/>
  <c r="BE914" i="1"/>
  <c r="BE996" i="1"/>
  <c r="BE1027" i="1" s="1"/>
  <c r="BE1031" i="1" s="1"/>
  <c r="BE1032" i="1" s="1"/>
  <c r="BI996" i="1"/>
  <c r="BI1027" i="1" s="1"/>
  <c r="BI1031" i="1" s="1"/>
  <c r="BI1032" i="1" s="1"/>
  <c r="AV1038" i="1"/>
  <c r="AV1068" i="1" s="1"/>
  <c r="AV1072" i="1" s="1"/>
  <c r="AV1073" i="1" s="1"/>
  <c r="BB1038" i="1"/>
  <c r="BB1068" i="1" s="1"/>
  <c r="BB1072" i="1" s="1"/>
  <c r="BB1073" i="1" s="1"/>
  <c r="BF1328" i="1"/>
  <c r="BF1359" i="1" s="1"/>
  <c r="BF1363" i="1" s="1"/>
  <c r="BF1364" i="1" s="1"/>
  <c r="BC7" i="1"/>
  <c r="BC5" i="1" s="1"/>
  <c r="AV13" i="1"/>
  <c r="BA30" i="1"/>
  <c r="AV254" i="1"/>
  <c r="AV284" i="1" s="1"/>
  <c r="AV288" i="1" s="1"/>
  <c r="AV289" i="1" s="1"/>
  <c r="BH254" i="1"/>
  <c r="BH284" i="1" s="1"/>
  <c r="BH288" i="1" s="1"/>
  <c r="BH289" i="1" s="1"/>
  <c r="AW295" i="1"/>
  <c r="AW326" i="1" s="1"/>
  <c r="AW330" i="1" s="1"/>
  <c r="AW331" i="1" s="1"/>
  <c r="BC295" i="1"/>
  <c r="BC326" i="1" s="1"/>
  <c r="BC330" i="1" s="1"/>
  <c r="BC331" i="1" s="1"/>
  <c r="BI295" i="1"/>
  <c r="BI326" i="1" s="1"/>
  <c r="BI330" i="1" s="1"/>
  <c r="BI331" i="1" s="1"/>
  <c r="AW337" i="1"/>
  <c r="AW368" i="1" s="1"/>
  <c r="AW372" i="1" s="1"/>
  <c r="AW373" i="1" s="1"/>
  <c r="BC337" i="1"/>
  <c r="BC368" i="1" s="1"/>
  <c r="BC372" i="1" s="1"/>
  <c r="BC373" i="1" s="1"/>
  <c r="BI337" i="1"/>
  <c r="BI368" i="1" s="1"/>
  <c r="BI372" i="1" s="1"/>
  <c r="BI373" i="1" s="1"/>
  <c r="AY669" i="1"/>
  <c r="AY698" i="1" s="1"/>
  <c r="AY702" i="1" s="1"/>
  <c r="AY703" i="1" s="1"/>
  <c r="BE669" i="1"/>
  <c r="BE698" i="1" s="1"/>
  <c r="BE702" i="1" s="1"/>
  <c r="BE703" i="1" s="1"/>
  <c r="AW669" i="1"/>
  <c r="AW698" i="1" s="1"/>
  <c r="AW702" i="1" s="1"/>
  <c r="AW703" i="1" s="1"/>
  <c r="AV709" i="1"/>
  <c r="AV739" i="1" s="1"/>
  <c r="AV743" i="1" s="1"/>
  <c r="AV744" i="1" s="1"/>
  <c r="BB709" i="1"/>
  <c r="BB739" i="1" s="1"/>
  <c r="BB743" i="1" s="1"/>
  <c r="BB744" i="1" s="1"/>
  <c r="BG750" i="1"/>
  <c r="BG779" i="1" s="1"/>
  <c r="BG783" i="1" s="1"/>
  <c r="BG784" i="1" s="1"/>
  <c r="AY750" i="1"/>
  <c r="AY779" i="1" s="1"/>
  <c r="AY783" i="1" s="1"/>
  <c r="AY784" i="1" s="1"/>
  <c r="AW955" i="1"/>
  <c r="AW985" i="1" s="1"/>
  <c r="AW989" i="1" s="1"/>
  <c r="AW990" i="1" s="1"/>
  <c r="BC955" i="1"/>
  <c r="BC985" i="1" s="1"/>
  <c r="BC989" i="1" s="1"/>
  <c r="BC990" i="1" s="1"/>
  <c r="BI955" i="1"/>
  <c r="BI985" i="1" s="1"/>
  <c r="BI989" i="1" s="1"/>
  <c r="BI990" i="1" s="1"/>
  <c r="BH1038" i="1"/>
  <c r="BH1068" i="1" s="1"/>
  <c r="BH1072" i="1" s="1"/>
  <c r="BH1073" i="1" s="1"/>
  <c r="BD1079" i="1"/>
  <c r="BD1110" i="1" s="1"/>
  <c r="BD1114" i="1" s="1"/>
  <c r="BD1115" i="1" s="1"/>
  <c r="BG1328" i="1"/>
  <c r="BG1359" i="1" s="1"/>
  <c r="BG1363" i="1" s="1"/>
  <c r="BG1364" i="1" s="1"/>
  <c r="BA13" i="1"/>
  <c r="BG89" i="1"/>
  <c r="BG120" i="1" s="1"/>
  <c r="BG124" i="1" s="1"/>
  <c r="BG125" i="1" s="1"/>
  <c r="BF172" i="1"/>
  <c r="BF201" i="1" s="1"/>
  <c r="BF205" i="1" s="1"/>
  <c r="BF206" i="1" s="1"/>
  <c r="BE172" i="1"/>
  <c r="BE201" i="1" s="1"/>
  <c r="BE205" i="1" s="1"/>
  <c r="BE206" i="1" s="1"/>
  <c r="AX295" i="1"/>
  <c r="AX326" i="1" s="1"/>
  <c r="AX330" i="1" s="1"/>
  <c r="AX331" i="1" s="1"/>
  <c r="AV418" i="1"/>
  <c r="BB418" i="1"/>
  <c r="BH418" i="1"/>
  <c r="BH448" i="1" s="1"/>
  <c r="BH452" i="1" s="1"/>
  <c r="BH453" i="1" s="1"/>
  <c r="BB504" i="1"/>
  <c r="BB534" i="1" s="1"/>
  <c r="BB538" i="1" s="1"/>
  <c r="BB539" i="1" s="1"/>
  <c r="AV628" i="1"/>
  <c r="AV658" i="1" s="1"/>
  <c r="AV662" i="1" s="1"/>
  <c r="AV663" i="1" s="1"/>
  <c r="BG709" i="1"/>
  <c r="BG739" i="1" s="1"/>
  <c r="BG743" i="1" s="1"/>
  <c r="BG744" i="1" s="1"/>
  <c r="AY873" i="1"/>
  <c r="AY903" i="1" s="1"/>
  <c r="AY907" i="1" s="1"/>
  <c r="AY908" i="1" s="1"/>
  <c r="BG914" i="1"/>
  <c r="BG944" i="1" s="1"/>
  <c r="BG948" i="1" s="1"/>
  <c r="BG949" i="1" s="1"/>
  <c r="BG996" i="1"/>
  <c r="BG1027" i="1" s="1"/>
  <c r="BG1031" i="1" s="1"/>
  <c r="BG1032" i="1" s="1"/>
  <c r="BG418" i="1"/>
  <c r="BG448" i="1" s="1"/>
  <c r="BG452" i="1" s="1"/>
  <c r="BG453" i="1" s="1"/>
  <c r="AY709" i="1"/>
  <c r="AY739" i="1" s="1"/>
  <c r="AY743" i="1" s="1"/>
  <c r="AY744" i="1" s="1"/>
  <c r="BB832" i="1"/>
  <c r="BH832" i="1"/>
  <c r="BH862" i="1" s="1"/>
  <c r="BH866" i="1" s="1"/>
  <c r="BH867" i="1" s="1"/>
  <c r="AX914" i="1"/>
  <c r="BD914" i="1"/>
  <c r="AY1411" i="1"/>
  <c r="AY1441" i="1" s="1"/>
  <c r="AY1445" i="1" s="1"/>
  <c r="AY1446" i="1" s="1"/>
  <c r="AV1079" i="1"/>
  <c r="AV1110" i="1" s="1"/>
  <c r="AV1114" i="1" s="1"/>
  <c r="AV1115" i="1" s="1"/>
  <c r="BF1079" i="1"/>
  <c r="BF1110" i="1" s="1"/>
  <c r="BF1114" i="1" s="1"/>
  <c r="BF1115" i="1" s="1"/>
  <c r="BI1121" i="1"/>
  <c r="BI1151" i="1" s="1"/>
  <c r="BI1155" i="1" s="1"/>
  <c r="BI1156" i="1" s="1"/>
  <c r="AY1204" i="1"/>
  <c r="AY1234" i="1" s="1"/>
  <c r="AY1238" i="1" s="1"/>
  <c r="AY1239" i="1" s="1"/>
  <c r="BE1204" i="1"/>
  <c r="BE1234" i="1" s="1"/>
  <c r="BE1238" i="1" s="1"/>
  <c r="BE1239" i="1" s="1"/>
  <c r="AW1204" i="1"/>
  <c r="AW1234" i="1" s="1"/>
  <c r="AW1238" i="1" s="1"/>
  <c r="AW1239" i="1" s="1"/>
  <c r="AX1245" i="1"/>
  <c r="AX1275" i="1" s="1"/>
  <c r="AX1279" i="1" s="1"/>
  <c r="AX1280" i="1" s="1"/>
  <c r="BE1328" i="1"/>
  <c r="BE1359" i="1" s="1"/>
  <c r="BE1363" i="1" s="1"/>
  <c r="BE1364" i="1" s="1"/>
  <c r="BI1328" i="1"/>
  <c r="BI1359" i="1" s="1"/>
  <c r="BI1363" i="1" s="1"/>
  <c r="BI1364" i="1" s="1"/>
  <c r="BF1370" i="1"/>
  <c r="BF1400" i="1" s="1"/>
  <c r="BF1404" i="1" s="1"/>
  <c r="BF1405" i="1" s="1"/>
  <c r="BE1411" i="1"/>
  <c r="BE1441" i="1" s="1"/>
  <c r="BE1445" i="1" s="1"/>
  <c r="BE1446" i="1" s="1"/>
  <c r="AX1452" i="1"/>
  <c r="AX1483" i="1" s="1"/>
  <c r="AX1487" i="1" s="1"/>
  <c r="AX1488" i="1" s="1"/>
  <c r="BD1452" i="1"/>
  <c r="BD1483" i="1" s="1"/>
  <c r="BD1487" i="1" s="1"/>
  <c r="BD1488" i="1" s="1"/>
  <c r="BF1509" i="1"/>
  <c r="BF1498" i="1" s="1"/>
  <c r="BF1526" i="1" s="1"/>
  <c r="AW1599" i="1"/>
  <c r="AW1588" i="1" s="1"/>
  <c r="AU1639" i="1"/>
  <c r="BA1639" i="1"/>
  <c r="BG1639" i="1"/>
  <c r="BE1639" i="1"/>
  <c r="AW1657" i="1"/>
  <c r="AX1740" i="1"/>
  <c r="AX1770" i="1" s="1"/>
  <c r="AX1774" i="1" s="1"/>
  <c r="AX1775" i="1" s="1"/>
  <c r="BH1823" i="1"/>
  <c r="BH1854" i="1" s="1"/>
  <c r="BH1858" i="1" s="1"/>
  <c r="BH1859" i="1" s="1"/>
  <c r="AW1949" i="1"/>
  <c r="AW1980" i="1" s="1"/>
  <c r="AW1984" i="1" s="1"/>
  <c r="AW1985" i="1" s="1"/>
  <c r="AV1991" i="1"/>
  <c r="AX1991" i="1"/>
  <c r="BD1991" i="1"/>
  <c r="BB2041" i="1"/>
  <c r="BB2071" i="1" s="1"/>
  <c r="BB2075" i="1" s="1"/>
  <c r="BB2076" i="1" s="1"/>
  <c r="BE2082" i="1"/>
  <c r="BE2112" i="1" s="1"/>
  <c r="BE2116" i="1" s="1"/>
  <c r="BE2117" i="1" s="1"/>
  <c r="AX2123" i="1"/>
  <c r="AX2155" i="1" s="1"/>
  <c r="AX2159" i="1" s="1"/>
  <c r="AX2160" i="1" s="1"/>
  <c r="BB2265" i="1"/>
  <c r="BB2254" i="1" s="1"/>
  <c r="BF2294" i="1"/>
  <c r="BF2293" i="1" s="1"/>
  <c r="BE2301" i="1"/>
  <c r="BE2300" i="1" s="1"/>
  <c r="BG2325" i="1"/>
  <c r="BG2323" i="1" s="1"/>
  <c r="AX2331" i="1"/>
  <c r="BI2342" i="1"/>
  <c r="BC2346" i="1"/>
  <c r="BH2367" i="1"/>
  <c r="BH2401" i="1" s="1"/>
  <c r="BH2405" i="1" s="1"/>
  <c r="BF2392" i="1"/>
  <c r="BF2391" i="1" s="1"/>
  <c r="AY2504" i="1"/>
  <c r="AY2535" i="1" s="1"/>
  <c r="AY2544" i="1" s="1"/>
  <c r="BA2737" i="1"/>
  <c r="BB3529" i="1"/>
  <c r="BB3563" i="1" s="1"/>
  <c r="BB3567" i="1" s="1"/>
  <c r="BB3568" i="1" s="1"/>
  <c r="AY1452" i="1"/>
  <c r="AY1483" i="1" s="1"/>
  <c r="AY1487" i="1" s="1"/>
  <c r="AY1488" i="1" s="1"/>
  <c r="BE1452" i="1"/>
  <c r="BE1483" i="1" s="1"/>
  <c r="BE1487" i="1" s="1"/>
  <c r="BE1488" i="1" s="1"/>
  <c r="BI1823" i="1"/>
  <c r="BI1854" i="1" s="1"/>
  <c r="BI1858" i="1" s="1"/>
  <c r="BI1859" i="1" s="1"/>
  <c r="AX1906" i="1"/>
  <c r="AX1938" i="1" s="1"/>
  <c r="AX1942" i="1" s="1"/>
  <c r="AX1943" i="1" s="1"/>
  <c r="AV2020" i="1"/>
  <c r="AV2019" i="1" s="1"/>
  <c r="BH2020" i="1"/>
  <c r="BH2019" i="1" s="1"/>
  <c r="BE2123" i="1"/>
  <c r="BE2155" i="1" s="1"/>
  <c r="BE2159" i="1" s="1"/>
  <c r="BE2160" i="1" s="1"/>
  <c r="BE2166" i="1"/>
  <c r="BE2196" i="1" s="1"/>
  <c r="BE2200" i="1" s="1"/>
  <c r="BE2201" i="1" s="1"/>
  <c r="BC2265" i="1"/>
  <c r="BC2254" i="1" s="1"/>
  <c r="BF2301" i="1"/>
  <c r="BF2300" i="1" s="1"/>
  <c r="BC2331" i="1"/>
  <c r="AV2342" i="1"/>
  <c r="BH2342" i="1"/>
  <c r="BG2459" i="1"/>
  <c r="BG2489" i="1" s="1"/>
  <c r="AV2504" i="1"/>
  <c r="AV2535" i="1" s="1"/>
  <c r="AV2544" i="1" s="1"/>
  <c r="BB2504" i="1"/>
  <c r="BB2535" i="1" s="1"/>
  <c r="BB2544" i="1" s="1"/>
  <c r="BG1079" i="1"/>
  <c r="BG1110" i="1" s="1"/>
  <c r="BG1114" i="1" s="1"/>
  <c r="BG1115" i="1" s="1"/>
  <c r="AX1121" i="1"/>
  <c r="AX1151" i="1" s="1"/>
  <c r="AX1155" i="1" s="1"/>
  <c r="AX1156" i="1" s="1"/>
  <c r="BD1121" i="1"/>
  <c r="BD1151" i="1" s="1"/>
  <c r="BD1155" i="1" s="1"/>
  <c r="BD1156" i="1" s="1"/>
  <c r="BD1328" i="1"/>
  <c r="BD1359" i="1" s="1"/>
  <c r="BD1363" i="1" s="1"/>
  <c r="BD1364" i="1" s="1"/>
  <c r="BG1551" i="1"/>
  <c r="BG1541" i="1" s="1"/>
  <c r="BG1573" i="1" s="1"/>
  <c r="BD1781" i="1"/>
  <c r="BD1812" i="1" s="1"/>
  <c r="BD1816" i="1" s="1"/>
  <c r="BD1817" i="1" s="1"/>
  <c r="BB1823" i="1"/>
  <c r="BB1854" i="1" s="1"/>
  <c r="BB1858" i="1" s="1"/>
  <c r="BB1859" i="1" s="1"/>
  <c r="BD2041" i="1"/>
  <c r="BD2071" i="1" s="1"/>
  <c r="BD2075" i="1" s="1"/>
  <c r="BD2076" i="1" s="1"/>
  <c r="BF2123" i="1"/>
  <c r="BF2155" i="1" s="1"/>
  <c r="BF2159" i="1" s="1"/>
  <c r="BF2160" i="1" s="1"/>
  <c r="AY2166" i="1"/>
  <c r="AY2196" i="1" s="1"/>
  <c r="AY2200" i="1" s="1"/>
  <c r="AY2201" i="1" s="1"/>
  <c r="AW2265" i="1"/>
  <c r="AW2254" i="1" s="1"/>
  <c r="AU2313" i="1"/>
  <c r="BA2313" i="1"/>
  <c r="BG2313" i="1"/>
  <c r="AY2709" i="1"/>
  <c r="AY2698" i="1" s="1"/>
  <c r="BH3682" i="1"/>
  <c r="BH3716" i="1" s="1"/>
  <c r="BH3720" i="1" s="1"/>
  <c r="BH3721" i="1" s="1"/>
  <c r="BC1121" i="1"/>
  <c r="BC1151" i="1" s="1"/>
  <c r="BC1155" i="1" s="1"/>
  <c r="BC1156" i="1" s="1"/>
  <c r="AV1286" i="1"/>
  <c r="AV1317" i="1" s="1"/>
  <c r="AV1321" i="1" s="1"/>
  <c r="AV1322" i="1" s="1"/>
  <c r="BH1551" i="1"/>
  <c r="BH1541" i="1" s="1"/>
  <c r="BH1573" i="1" s="1"/>
  <c r="BI1599" i="1"/>
  <c r="BI1588" i="1" s="1"/>
  <c r="BF1651" i="1"/>
  <c r="BF1649" i="1" s="1"/>
  <c r="AX1674" i="1"/>
  <c r="AX1673" i="1" s="1"/>
  <c r="AY1906" i="1"/>
  <c r="AY1938" i="1" s="1"/>
  <c r="AY1942" i="1" s="1"/>
  <c r="AY1943" i="1" s="1"/>
  <c r="BG1906" i="1"/>
  <c r="BG1938" i="1" s="1"/>
  <c r="BG1942" i="1" s="1"/>
  <c r="BG1943" i="1" s="1"/>
  <c r="AV2082" i="1"/>
  <c r="AV2112" i="1" s="1"/>
  <c r="AV2116" i="1" s="1"/>
  <c r="AV2117" i="1" s="1"/>
  <c r="BB2082" i="1"/>
  <c r="BB2112" i="1" s="1"/>
  <c r="BB2116" i="1" s="1"/>
  <c r="BB2117" i="1" s="1"/>
  <c r="BH2082" i="1"/>
  <c r="BH2112" i="1" s="1"/>
  <c r="BH2116" i="1" s="1"/>
  <c r="BH2117" i="1" s="1"/>
  <c r="BF2082" i="1"/>
  <c r="BF2112" i="1" s="1"/>
  <c r="BF2116" i="1" s="1"/>
  <c r="BF2117" i="1" s="1"/>
  <c r="BG2265" i="1"/>
  <c r="BG2254" i="1" s="1"/>
  <c r="AY2301" i="1"/>
  <c r="AY2300" i="1" s="1"/>
  <c r="BI2331" i="1"/>
  <c r="AX2749" i="1"/>
  <c r="AX2748" i="1" s="1"/>
  <c r="AW1038" i="1"/>
  <c r="AW1068" i="1" s="1"/>
  <c r="AW1072" i="1" s="1"/>
  <c r="AW1073" i="1" s="1"/>
  <c r="AW1121" i="1"/>
  <c r="AW1151" i="1" s="1"/>
  <c r="AW1155" i="1" s="1"/>
  <c r="AW1156" i="1" s="1"/>
  <c r="BH1162" i="1"/>
  <c r="BH1193" i="1" s="1"/>
  <c r="BH1197" i="1" s="1"/>
  <c r="BH1198" i="1" s="1"/>
  <c r="AX1370" i="1"/>
  <c r="AX1400" i="1" s="1"/>
  <c r="AX1404" i="1" s="1"/>
  <c r="AX1405" i="1" s="1"/>
  <c r="BB1411" i="1"/>
  <c r="BB1441" i="1" s="1"/>
  <c r="BB1445" i="1" s="1"/>
  <c r="BB1446" i="1" s="1"/>
  <c r="BG1651" i="1"/>
  <c r="BG1649" i="1" s="1"/>
  <c r="BC1657" i="1"/>
  <c r="AW2082" i="1"/>
  <c r="AW2112" i="1" s="1"/>
  <c r="AW2116" i="1" s="1"/>
  <c r="AW2117" i="1" s="1"/>
  <c r="AX2655" i="1"/>
  <c r="AX2644" i="1" s="1"/>
  <c r="BE1121" i="1"/>
  <c r="BE1151" i="1" s="1"/>
  <c r="BE1155" i="1" s="1"/>
  <c r="BE1156" i="1" s="1"/>
  <c r="AX1204" i="1"/>
  <c r="AX1234" i="1" s="1"/>
  <c r="AX1238" i="1" s="1"/>
  <c r="AX1239" i="1" s="1"/>
  <c r="AY1370" i="1"/>
  <c r="AY1400" i="1" s="1"/>
  <c r="AY1404" i="1" s="1"/>
  <c r="AY1405" i="1" s="1"/>
  <c r="BC1370" i="1"/>
  <c r="BC1400" i="1" s="1"/>
  <c r="BC1404" i="1" s="1"/>
  <c r="BC1405" i="1" s="1"/>
  <c r="BF1639" i="1"/>
  <c r="AV1678" i="1"/>
  <c r="AV1677" i="1" s="1"/>
  <c r="BH1696" i="1"/>
  <c r="BH1729" i="1" s="1"/>
  <c r="BH1733" i="1" s="1"/>
  <c r="BH1734" i="1" s="1"/>
  <c r="AY1781" i="1"/>
  <c r="AY1812" i="1" s="1"/>
  <c r="AY1816" i="1" s="1"/>
  <c r="AY1817" i="1" s="1"/>
  <c r="AU1668" i="1"/>
  <c r="AU1659" i="1" s="1"/>
  <c r="BG1865" i="1"/>
  <c r="BG1895" i="1" s="1"/>
  <c r="BG1899" i="1" s="1"/>
  <c r="BG1900" i="1" s="1"/>
  <c r="BC1949" i="1"/>
  <c r="BC1980" i="1" s="1"/>
  <c r="BC1984" i="1" s="1"/>
  <c r="BC1985" i="1" s="1"/>
  <c r="BB1949" i="1"/>
  <c r="BB1980" i="1" s="1"/>
  <c r="BB1984" i="1" s="1"/>
  <c r="BB1985" i="1" s="1"/>
  <c r="BH1949" i="1"/>
  <c r="BH1980" i="1" s="1"/>
  <c r="BH1984" i="1" s="1"/>
  <c r="BH1985" i="1" s="1"/>
  <c r="BI1991" i="1"/>
  <c r="AV2166" i="1"/>
  <c r="AV2196" i="1" s="1"/>
  <c r="AV2200" i="1" s="1"/>
  <c r="AV2201" i="1" s="1"/>
  <c r="BB2166" i="1"/>
  <c r="BB2196" i="1" s="1"/>
  <c r="BB2200" i="1" s="1"/>
  <c r="BB2201" i="1" s="1"/>
  <c r="AX2207" i="1"/>
  <c r="AX2238" i="1" s="1"/>
  <c r="AX2242" i="1" s="1"/>
  <c r="AX2243" i="1" s="1"/>
  <c r="BA2265" i="1"/>
  <c r="BI2265" i="1"/>
  <c r="BI2254" i="1" s="1"/>
  <c r="BE2294" i="1"/>
  <c r="BE2293" i="1" s="1"/>
  <c r="BC2301" i="1"/>
  <c r="BC2300" i="1" s="1"/>
  <c r="BD2325" i="1"/>
  <c r="BD2323" i="1" s="1"/>
  <c r="AW2331" i="1"/>
  <c r="BF2342" i="1"/>
  <c r="AU2367" i="1"/>
  <c r="BG2367" i="1"/>
  <c r="BG2401" i="1" s="1"/>
  <c r="BG2405" i="1" s="1"/>
  <c r="AU2737" i="1"/>
  <c r="BI2815" i="1"/>
  <c r="BI2804" i="1" s="1"/>
  <c r="AX2596" i="1"/>
  <c r="AY2878" i="1"/>
  <c r="AY2867" i="1" s="1"/>
  <c r="BI2965" i="1"/>
  <c r="BI2964" i="1" s="1"/>
  <c r="BE3328" i="1"/>
  <c r="AU3356" i="1"/>
  <c r="BI3362" i="1"/>
  <c r="BI3361" i="1" s="1"/>
  <c r="AX3574" i="1"/>
  <c r="AX3612" i="1" s="1"/>
  <c r="AX3616" i="1" s="1"/>
  <c r="AX3617" i="1" s="1"/>
  <c r="BG3623" i="1"/>
  <c r="BG3657" i="1" s="1"/>
  <c r="BG3661" i="1" s="1"/>
  <c r="BG3662" i="1" s="1"/>
  <c r="AX3623" i="1"/>
  <c r="AX3657" i="1" s="1"/>
  <c r="AX3661" i="1" s="1"/>
  <c r="AX3662" i="1" s="1"/>
  <c r="BB3814" i="1"/>
  <c r="BB3849" i="1" s="1"/>
  <c r="BB3853" i="1" s="1"/>
  <c r="BB3854" i="1" s="1"/>
  <c r="BH3814" i="1"/>
  <c r="BH3849" i="1" s="1"/>
  <c r="BH3853" i="1" s="1"/>
  <c r="BH3854" i="1" s="1"/>
  <c r="BF3814" i="1"/>
  <c r="BF3849" i="1" s="1"/>
  <c r="BF3853" i="1" s="1"/>
  <c r="BF3854" i="1" s="1"/>
  <c r="BH2838" i="1"/>
  <c r="BH2837" i="1" s="1"/>
  <c r="AX2843" i="1"/>
  <c r="AX2842" i="1" s="1"/>
  <c r="BB3623" i="1"/>
  <c r="BB3657" i="1" s="1"/>
  <c r="BB3661" i="1" s="1"/>
  <c r="BB3662" i="1" s="1"/>
  <c r="BF3623" i="1"/>
  <c r="BF3657" i="1" s="1"/>
  <c r="BF3661" i="1" s="1"/>
  <c r="BF3662" i="1" s="1"/>
  <c r="BF3860" i="1"/>
  <c r="BF3894" i="1" s="1"/>
  <c r="BF3898" i="1" s="1"/>
  <c r="BF3899" i="1" s="1"/>
  <c r="BG2550" i="1"/>
  <c r="BG2584" i="1" s="1"/>
  <c r="BF2596" i="1"/>
  <c r="BF2629" i="1" s="1"/>
  <c r="BF2635" i="1" s="1"/>
  <c r="BC2655" i="1"/>
  <c r="BC2644" i="1" s="1"/>
  <c r="AV2749" i="1"/>
  <c r="AV2748" i="1" s="1"/>
  <c r="AY2843" i="1"/>
  <c r="AY2842" i="1" s="1"/>
  <c r="BF2855" i="1"/>
  <c r="AX2855" i="1"/>
  <c r="BE2878" i="1"/>
  <c r="BE2867" i="1" s="1"/>
  <c r="AY2991" i="1"/>
  <c r="BE2991" i="1"/>
  <c r="AV3176" i="1"/>
  <c r="AV3175" i="1" s="1"/>
  <c r="AX3356" i="1"/>
  <c r="BG3356" i="1"/>
  <c r="AW3362" i="1"/>
  <c r="AW3361" i="1" s="1"/>
  <c r="BF3490" i="1"/>
  <c r="BF3518" i="1" s="1"/>
  <c r="BF3522" i="1" s="1"/>
  <c r="BF3523" i="1" s="1"/>
  <c r="AV3490" i="1"/>
  <c r="AV3518" i="1" s="1"/>
  <c r="AV3522" i="1" s="1"/>
  <c r="AV3523" i="1" s="1"/>
  <c r="BF3682" i="1"/>
  <c r="BF3716" i="1" s="1"/>
  <c r="BF3720" i="1" s="1"/>
  <c r="BF3721" i="1" s="1"/>
  <c r="AX3769" i="1"/>
  <c r="AX3803" i="1" s="1"/>
  <c r="AX3807" i="1" s="1"/>
  <c r="AX3808" i="1" s="1"/>
  <c r="AX3814" i="1"/>
  <c r="AX3849" i="1" s="1"/>
  <c r="AX3853" i="1" s="1"/>
  <c r="AX3854" i="1" s="1"/>
  <c r="BD3814" i="1"/>
  <c r="BD3849" i="1" s="1"/>
  <c r="BD3853" i="1" s="1"/>
  <c r="BD3854" i="1" s="1"/>
  <c r="BF2504" i="1"/>
  <c r="BF2535" i="1" s="1"/>
  <c r="BF2544" i="1" s="1"/>
  <c r="BE2596" i="1"/>
  <c r="BE2629" i="1" s="1"/>
  <c r="BE2635" i="1" s="1"/>
  <c r="BB3176" i="1"/>
  <c r="BB3175" i="1" s="1"/>
  <c r="BI3328" i="1"/>
  <c r="BC3362" i="1"/>
  <c r="BC3361" i="1" s="1"/>
  <c r="BD3424" i="1"/>
  <c r="BD3727" i="1"/>
  <c r="BD3758" i="1" s="1"/>
  <c r="BD3762" i="1" s="1"/>
  <c r="BD3763" i="1" s="1"/>
  <c r="BH3950" i="1"/>
  <c r="BH3983" i="1" s="1"/>
  <c r="BH3987" i="1" s="1"/>
  <c r="BH3988" i="1" s="1"/>
  <c r="BG3449" i="1"/>
  <c r="BG3479" i="1" s="1"/>
  <c r="BG3483" i="1" s="1"/>
  <c r="BG3484" i="1" s="1"/>
  <c r="BI3490" i="1"/>
  <c r="BI3518" i="1" s="1"/>
  <c r="BI3522" i="1" s="1"/>
  <c r="BI3523" i="1" s="1"/>
  <c r="BB3574" i="1"/>
  <c r="BB3612" i="1" s="1"/>
  <c r="BB3616" i="1" s="1"/>
  <c r="BB3617" i="1" s="1"/>
  <c r="AV3682" i="1"/>
  <c r="AV3716" i="1" s="1"/>
  <c r="AV3720" i="1" s="1"/>
  <c r="AV3721" i="1" s="1"/>
  <c r="AW3950" i="1"/>
  <c r="AW3983" i="1" s="1"/>
  <c r="AW3987" i="1" s="1"/>
  <c r="AW3988" i="1" s="1"/>
  <c r="BH2504" i="1"/>
  <c r="BH2535" i="1" s="1"/>
  <c r="BH2544" i="1" s="1"/>
  <c r="BC2541" i="1"/>
  <c r="BI2541" i="1"/>
  <c r="AV2878" i="1"/>
  <c r="AV2867" i="1" s="1"/>
  <c r="BC2965" i="1"/>
  <c r="BC2964" i="1" s="1"/>
  <c r="BA3031" i="1"/>
  <c r="BI3289" i="1"/>
  <c r="BI3288" i="1" s="1"/>
  <c r="AY3328" i="1"/>
  <c r="BA3351" i="1"/>
  <c r="BF3529" i="1"/>
  <c r="BF3563" i="1" s="1"/>
  <c r="BF3567" i="1" s="1"/>
  <c r="BF3568" i="1" s="1"/>
  <c r="AV3529" i="1"/>
  <c r="AV3563" i="1" s="1"/>
  <c r="AV3567" i="1" s="1"/>
  <c r="AV3568" i="1" s="1"/>
  <c r="BI3574" i="1"/>
  <c r="BI3612" i="1" s="1"/>
  <c r="BI3616" i="1" s="1"/>
  <c r="BI3617" i="1" s="1"/>
  <c r="AW3682" i="1"/>
  <c r="AW3716" i="1" s="1"/>
  <c r="AW3720" i="1" s="1"/>
  <c r="AW3721" i="1" s="1"/>
  <c r="BC3682" i="1"/>
  <c r="BC3716" i="1" s="1"/>
  <c r="BC3720" i="1" s="1"/>
  <c r="BC3721" i="1" s="1"/>
  <c r="BI3682" i="1"/>
  <c r="BI3716" i="1" s="1"/>
  <c r="BI3720" i="1" s="1"/>
  <c r="BI3721" i="1" s="1"/>
  <c r="BE3727" i="1"/>
  <c r="BE3758" i="1" s="1"/>
  <c r="BE3762" i="1" s="1"/>
  <c r="BE3763" i="1" s="1"/>
  <c r="AW3769" i="1"/>
  <c r="AW3803" i="1" s="1"/>
  <c r="AW3807" i="1" s="1"/>
  <c r="AW3808" i="1" s="1"/>
  <c r="BC3769" i="1"/>
  <c r="BC3803" i="1" s="1"/>
  <c r="BC3807" i="1" s="1"/>
  <c r="BC3808" i="1" s="1"/>
  <c r="BG3860" i="1"/>
  <c r="BG3894" i="1" s="1"/>
  <c r="BG3898" i="1" s="1"/>
  <c r="BG3899" i="1" s="1"/>
  <c r="BD3905" i="1"/>
  <c r="BD3939" i="1" s="1"/>
  <c r="BD3943" i="1" s="1"/>
  <c r="BD3944" i="1" s="1"/>
  <c r="BB3905" i="1"/>
  <c r="BB3939" i="1" s="1"/>
  <c r="BB3943" i="1" s="1"/>
  <c r="BB3944" i="1" s="1"/>
  <c r="AY3950" i="1"/>
  <c r="AY3983" i="1" s="1"/>
  <c r="AY3987" i="1" s="1"/>
  <c r="AY3988" i="1" s="1"/>
  <c r="BE3950" i="1"/>
  <c r="AY4052" i="1"/>
  <c r="BE4052" i="1"/>
  <c r="AX4098" i="1"/>
  <c r="AX4135" i="1" s="1"/>
  <c r="AX4139" i="1" s="1"/>
  <c r="AX4140" i="1" s="1"/>
  <c r="BD4098" i="1"/>
  <c r="BD4135" i="1" s="1"/>
  <c r="BD4139" i="1" s="1"/>
  <c r="BD4140" i="1" s="1"/>
  <c r="BD3994" i="1"/>
  <c r="BD4027" i="1" s="1"/>
  <c r="BD4031" i="1" s="1"/>
  <c r="BD4032" i="1" s="1"/>
  <c r="AY4098" i="1"/>
  <c r="AY4135" i="1" s="1"/>
  <c r="AY4139" i="1" s="1"/>
  <c r="AY4140" i="1" s="1"/>
  <c r="BE4098" i="1"/>
  <c r="BE4135" i="1" s="1"/>
  <c r="BE4139" i="1" s="1"/>
  <c r="BE4140" i="1" s="1"/>
  <c r="AW4098" i="1"/>
  <c r="AW4135" i="1" s="1"/>
  <c r="AW4139" i="1" s="1"/>
  <c r="AW4140" i="1" s="1"/>
  <c r="BC4098" i="1"/>
  <c r="BC4135" i="1" s="1"/>
  <c r="BC4139" i="1" s="1"/>
  <c r="BC4140" i="1" s="1"/>
  <c r="BI4098" i="1"/>
  <c r="BI4135" i="1" s="1"/>
  <c r="BI4139" i="1" s="1"/>
  <c r="BI4140" i="1" s="1"/>
  <c r="AX4144" i="1"/>
  <c r="AX4177" i="1" s="1"/>
  <c r="AX4181" i="1" s="1"/>
  <c r="AX4182" i="1" s="1"/>
  <c r="BD4144" i="1"/>
  <c r="BD4177" i="1" s="1"/>
  <c r="BD4181" i="1" s="1"/>
  <c r="BD4182" i="1" s="1"/>
  <c r="BH4144" i="1"/>
  <c r="BH4177" i="1" s="1"/>
  <c r="BH4181" i="1" s="1"/>
  <c r="BH4182" i="1" s="1"/>
  <c r="AV4321" i="1"/>
  <c r="AV4355" i="1" s="1"/>
  <c r="AV4359" i="1" s="1"/>
  <c r="AV4360" i="1" s="1"/>
  <c r="AV3994" i="1"/>
  <c r="AV4027" i="1" s="1"/>
  <c r="AV4031" i="1" s="1"/>
  <c r="AV4032" i="1" s="1"/>
  <c r="BG3994" i="1"/>
  <c r="BG4027" i="1" s="1"/>
  <c r="BG4031" i="1" s="1"/>
  <c r="BG4032" i="1" s="1"/>
  <c r="AW3814" i="1"/>
  <c r="AW3849" i="1" s="1"/>
  <c r="AW3853" i="1" s="1"/>
  <c r="AW3854" i="1" s="1"/>
  <c r="BC3814" i="1"/>
  <c r="BC3849" i="1" s="1"/>
  <c r="BC3853" i="1" s="1"/>
  <c r="BC3854" i="1" s="1"/>
  <c r="BI3814" i="1"/>
  <c r="BI3849" i="1" s="1"/>
  <c r="BI3853" i="1" s="1"/>
  <c r="BI3854" i="1" s="1"/>
  <c r="AX3860" i="1"/>
  <c r="AX3894" i="1" s="1"/>
  <c r="AX3898" i="1" s="1"/>
  <c r="AX3899" i="1" s="1"/>
  <c r="BI3950" i="1"/>
  <c r="BI3983" i="1" s="1"/>
  <c r="BI3987" i="1" s="1"/>
  <c r="BI3988" i="1" s="1"/>
  <c r="BF4098" i="1"/>
  <c r="BF4135" i="1" s="1"/>
  <c r="BF4139" i="1" s="1"/>
  <c r="BF4140" i="1" s="1"/>
  <c r="BH3727" i="1"/>
  <c r="BH3758" i="1" s="1"/>
  <c r="BH3762" i="1" s="1"/>
  <c r="BH3763" i="1" s="1"/>
  <c r="AV3769" i="1"/>
  <c r="AV3803" i="1" s="1"/>
  <c r="AV3807" i="1" s="1"/>
  <c r="AV3808" i="1" s="1"/>
  <c r="BB3769" i="1"/>
  <c r="BB3803" i="1" s="1"/>
  <c r="BB3807" i="1" s="1"/>
  <c r="BB3808" i="1" s="1"/>
  <c r="BH3769" i="1"/>
  <c r="BH3803" i="1" s="1"/>
  <c r="BH3807" i="1" s="1"/>
  <c r="BH3808" i="1" s="1"/>
  <c r="BF3769" i="1"/>
  <c r="BF3803" i="1" s="1"/>
  <c r="BF3807" i="1" s="1"/>
  <c r="BF3808" i="1" s="1"/>
  <c r="BC3905" i="1"/>
  <c r="BC3939" i="1" s="1"/>
  <c r="BC3943" i="1" s="1"/>
  <c r="BC3944" i="1" s="1"/>
  <c r="BI3905" i="1"/>
  <c r="BI3939" i="1" s="1"/>
  <c r="BI3943" i="1" s="1"/>
  <c r="BI3944" i="1" s="1"/>
  <c r="AX3950" i="1"/>
  <c r="AX3983" i="1" s="1"/>
  <c r="AX3987" i="1" s="1"/>
  <c r="AX3988" i="1" s="1"/>
  <c r="BD3950" i="1"/>
  <c r="BD3983" i="1" s="1"/>
  <c r="BD3987" i="1" s="1"/>
  <c r="BD3988" i="1" s="1"/>
  <c r="BB3950" i="1"/>
  <c r="BB3983" i="1" s="1"/>
  <c r="BB3987" i="1" s="1"/>
  <c r="BB3988" i="1" s="1"/>
  <c r="AW3994" i="1"/>
  <c r="AW4027" i="1" s="1"/>
  <c r="AW4031" i="1" s="1"/>
  <c r="AW4032" i="1" s="1"/>
  <c r="BC3994" i="1"/>
  <c r="BC4027" i="1" s="1"/>
  <c r="BC4031" i="1" s="1"/>
  <c r="BC4032" i="1" s="1"/>
  <c r="BI3994" i="1"/>
  <c r="BI4027" i="1" s="1"/>
  <c r="BI4031" i="1" s="1"/>
  <c r="BI4032" i="1" s="1"/>
  <c r="AX4052" i="1"/>
  <c r="BD4052" i="1"/>
  <c r="BH4052" i="1"/>
  <c r="BH4089" i="1" s="1"/>
  <c r="BH4093" i="1" s="1"/>
  <c r="BH4094" i="1" s="1"/>
  <c r="BG4144" i="1"/>
  <c r="BG4177" i="1" s="1"/>
  <c r="BG4181" i="1" s="1"/>
  <c r="BG4182" i="1" s="1"/>
  <c r="AV4188" i="1"/>
  <c r="AV4223" i="1" s="1"/>
  <c r="AV4227" i="1" s="1"/>
  <c r="AV4228" i="1" s="1"/>
  <c r="BB4277" i="1"/>
  <c r="BB4310" i="1" s="1"/>
  <c r="BB4314" i="1" s="1"/>
  <c r="BB4315" i="1" s="1"/>
  <c r="BG4321" i="1"/>
  <c r="BG4355" i="1" s="1"/>
  <c r="BG4359" i="1" s="1"/>
  <c r="BG4360" i="1" s="1"/>
  <c r="BE4321" i="1"/>
  <c r="BE4355" i="1" s="1"/>
  <c r="BE4359" i="1" s="1"/>
  <c r="BE4360" i="1" s="1"/>
  <c r="AX4595" i="1"/>
  <c r="AX4629" i="1" s="1"/>
  <c r="AX4633" i="1" s="1"/>
  <c r="AX4634" i="1" s="1"/>
  <c r="BF4640" i="1"/>
  <c r="BF4669" i="1" s="1"/>
  <c r="BF4673" i="1" s="1"/>
  <c r="BF4674" i="1" s="1"/>
  <c r="BD4680" i="1"/>
  <c r="BD4710" i="1" s="1"/>
  <c r="BD4714" i="1" s="1"/>
  <c r="BD4715" i="1" s="1"/>
  <c r="BD4739" i="1"/>
  <c r="BD4728" i="1" s="1"/>
  <c r="BD4755" i="1" s="1"/>
  <c r="BG4277" i="1"/>
  <c r="BG4310" i="1" s="1"/>
  <c r="BG4314" i="1" s="1"/>
  <c r="BG4315" i="1" s="1"/>
  <c r="AX4739" i="1"/>
  <c r="AX4728" i="1" s="1"/>
  <c r="AX4755" i="1" s="1"/>
  <c r="BF4739" i="1"/>
  <c r="BF4728" i="1" s="1"/>
  <c r="BF4755" i="1" s="1"/>
  <c r="BF4412" i="1"/>
  <c r="BF4448" i="1" s="1"/>
  <c r="BF4452" i="1" s="1"/>
  <c r="BF4453" i="1" s="1"/>
  <c r="BD4412" i="1"/>
  <c r="BD4448" i="1" s="1"/>
  <c r="BD4452" i="1" s="1"/>
  <c r="BD4453" i="1" s="1"/>
  <c r="BG4503" i="1"/>
  <c r="BG4543" i="1" s="1"/>
  <c r="BG4547" i="1" s="1"/>
  <c r="BG4548" i="1" s="1"/>
  <c r="BG4680" i="1"/>
  <c r="BG4710" i="1" s="1"/>
  <c r="BG4714" i="1" s="1"/>
  <c r="BG4715" i="1" s="1"/>
  <c r="BC4366" i="1"/>
  <c r="BC4401" i="1" s="1"/>
  <c r="BC4405" i="1" s="1"/>
  <c r="BC4406" i="1" s="1"/>
  <c r="BI4503" i="1"/>
  <c r="BI4543" i="1" s="1"/>
  <c r="BI4547" i="1" s="1"/>
  <c r="BI4548" i="1" s="1"/>
  <c r="BI4640" i="1"/>
  <c r="BI4669" i="1" s="1"/>
  <c r="BI4673" i="1" s="1"/>
  <c r="BI4674" i="1" s="1"/>
  <c r="BH4739" i="1"/>
  <c r="BH4728" i="1" s="1"/>
  <c r="BH4755" i="1" s="1"/>
  <c r="BF4321" i="1"/>
  <c r="BF4355" i="1" s="1"/>
  <c r="BF4359" i="1" s="1"/>
  <c r="BF4360" i="1" s="1"/>
  <c r="BG4412" i="1"/>
  <c r="BG4448" i="1" s="1"/>
  <c r="BG4452" i="1" s="1"/>
  <c r="BG4453" i="1" s="1"/>
  <c r="AV4458" i="1"/>
  <c r="AV4492" i="1" s="1"/>
  <c r="AV4496" i="1" s="1"/>
  <c r="AV4497" i="1" s="1"/>
  <c r="BC4595" i="1"/>
  <c r="BC4629" i="1" s="1"/>
  <c r="BC4633" i="1" s="1"/>
  <c r="BC4634" i="1" s="1"/>
  <c r="BI4595" i="1"/>
  <c r="BI4629" i="1" s="1"/>
  <c r="BI4633" i="1" s="1"/>
  <c r="BI4634" i="1" s="1"/>
  <c r="BC4640" i="1"/>
  <c r="BC4669" i="1" s="1"/>
  <c r="BC4673" i="1" s="1"/>
  <c r="BC4674" i="1" s="1"/>
  <c r="Y790" i="1"/>
  <c r="Y821" i="1" s="1"/>
  <c r="Y825" i="1" s="1"/>
  <c r="Y826" i="1" s="1"/>
  <c r="K1678" i="1"/>
  <c r="U2301" i="1"/>
  <c r="U2300" i="1" s="1"/>
  <c r="U750" i="1"/>
  <c r="U779" i="1" s="1"/>
  <c r="U783" i="1" s="1"/>
  <c r="U784" i="1" s="1"/>
  <c r="N914" i="1"/>
  <c r="N1370" i="1"/>
  <c r="N1400" i="1" s="1"/>
  <c r="N1404" i="1" s="1"/>
  <c r="N1405" i="1" s="1"/>
  <c r="M1370" i="1"/>
  <c r="M1400" i="1" s="1"/>
  <c r="M1404" i="1" s="1"/>
  <c r="M1405" i="1" s="1"/>
  <c r="U2413" i="1"/>
  <c r="U2445" i="1" s="1"/>
  <c r="U2449" i="1" s="1"/>
  <c r="T2459" i="1"/>
  <c r="T2489" i="1" s="1"/>
  <c r="Q2843" i="1"/>
  <c r="K2855" i="1"/>
  <c r="Q2855" i="1"/>
  <c r="W2855" i="1"/>
  <c r="V4144" i="1"/>
  <c r="V4177" i="1" s="1"/>
  <c r="V4181" i="1" s="1"/>
  <c r="V4182" i="1" s="1"/>
  <c r="N4188" i="1"/>
  <c r="N4223" i="1" s="1"/>
  <c r="N4227" i="1" s="1"/>
  <c r="N4228" i="1" s="1"/>
  <c r="T4188" i="1"/>
  <c r="T4223" i="1" s="1"/>
  <c r="T4227" i="1" s="1"/>
  <c r="T4228" i="1" s="1"/>
  <c r="AN89" i="1"/>
  <c r="AN120" i="1" s="1"/>
  <c r="AN124" i="1" s="1"/>
  <c r="AN125" i="1" s="1"/>
  <c r="AM212" i="1"/>
  <c r="AM295" i="1"/>
  <c r="AM326" i="1" s="1"/>
  <c r="AM330" i="1" s="1"/>
  <c r="AM331" i="1" s="1"/>
  <c r="T1599" i="1"/>
  <c r="T1588" i="1" s="1"/>
  <c r="M2123" i="1"/>
  <c r="M2155" i="1" s="1"/>
  <c r="M2159" i="1" s="1"/>
  <c r="M2160" i="1" s="1"/>
  <c r="S2123" i="1"/>
  <c r="S2155" i="1" s="1"/>
  <c r="S2159" i="1" s="1"/>
  <c r="S2160" i="1" s="1"/>
  <c r="Y2123" i="1"/>
  <c r="Y2155" i="1" s="1"/>
  <c r="Y2159" i="1" s="1"/>
  <c r="Y2160" i="1" s="1"/>
  <c r="X2207" i="1"/>
  <c r="X2238" i="1" s="1"/>
  <c r="X2242" i="1" s="1"/>
  <c r="X2243" i="1" s="1"/>
  <c r="W2843" i="1"/>
  <c r="W2842" i="1" s="1"/>
  <c r="R3112" i="1"/>
  <c r="R3101" i="1" s="1"/>
  <c r="M3950" i="1"/>
  <c r="M3983" i="1" s="1"/>
  <c r="M3987" i="1" s="1"/>
  <c r="M3988" i="1" s="1"/>
  <c r="S3950" i="1"/>
  <c r="S3983" i="1" s="1"/>
  <c r="S3987" i="1" s="1"/>
  <c r="S3988" i="1" s="1"/>
  <c r="Y3950" i="1"/>
  <c r="Y3983" i="1" s="1"/>
  <c r="Y3987" i="1" s="1"/>
  <c r="Y3988" i="1" s="1"/>
  <c r="AL47" i="1"/>
  <c r="AG1079" i="1"/>
  <c r="AG1110" i="1" s="1"/>
  <c r="AG1114" i="1" s="1"/>
  <c r="AG1115" i="1" s="1"/>
  <c r="L628" i="1"/>
  <c r="L658" i="1" s="1"/>
  <c r="L662" i="1" s="1"/>
  <c r="L663" i="1" s="1"/>
  <c r="R1452" i="1"/>
  <c r="R1483" i="1" s="1"/>
  <c r="R1487" i="1" s="1"/>
  <c r="R1488" i="1" s="1"/>
  <c r="M3289" i="1"/>
  <c r="M3288" i="1" s="1"/>
  <c r="U3490" i="1"/>
  <c r="U3518" i="1" s="1"/>
  <c r="U3522" i="1" s="1"/>
  <c r="U3523" i="1" s="1"/>
  <c r="V3994" i="1"/>
  <c r="V4027" i="1" s="1"/>
  <c r="V4031" i="1" s="1"/>
  <c r="V4032" i="1" s="1"/>
  <c r="AQ131" i="1"/>
  <c r="AQ161" i="1" s="1"/>
  <c r="AQ165" i="1" s="1"/>
  <c r="AQ166" i="1" s="1"/>
  <c r="N832" i="1"/>
  <c r="N1204" i="1"/>
  <c r="N1234" i="1" s="1"/>
  <c r="N1238" i="1" s="1"/>
  <c r="N1239" i="1" s="1"/>
  <c r="T1204" i="1"/>
  <c r="T1234" i="1" s="1"/>
  <c r="T1238" i="1" s="1"/>
  <c r="T1239" i="1" s="1"/>
  <c r="O2301" i="1"/>
  <c r="O2300" i="1" s="1"/>
  <c r="W3994" i="1"/>
  <c r="W4027" i="1" s="1"/>
  <c r="W4031" i="1" s="1"/>
  <c r="W4032" i="1" s="1"/>
  <c r="AP30" i="1"/>
  <c r="AP29" i="1" s="1"/>
  <c r="AN172" i="1"/>
  <c r="AN201" i="1" s="1"/>
  <c r="AN205" i="1" s="1"/>
  <c r="AN206" i="1" s="1"/>
  <c r="AF172" i="1"/>
  <c r="AF201" i="1" s="1"/>
  <c r="AF205" i="1" s="1"/>
  <c r="AF206" i="1" s="1"/>
  <c r="AJ212" i="1"/>
  <c r="AM545" i="1"/>
  <c r="AM575" i="1" s="1"/>
  <c r="AM579" i="1" s="1"/>
  <c r="AM580" i="1" s="1"/>
  <c r="X2965" i="1"/>
  <c r="X2964" i="1" s="1"/>
  <c r="N4234" i="1"/>
  <c r="N4266" i="1" s="1"/>
  <c r="N4270" i="1" s="1"/>
  <c r="N4271" i="1" s="1"/>
  <c r="T4234" i="1"/>
  <c r="T4266" i="1" s="1"/>
  <c r="T4270" i="1" s="1"/>
  <c r="T4271" i="1" s="1"/>
  <c r="T4458" i="1"/>
  <c r="T4492" i="1" s="1"/>
  <c r="T4496" i="1" s="1"/>
  <c r="T4497" i="1" s="1"/>
  <c r="AJ47" i="1"/>
  <c r="AJ78" i="1" s="1"/>
  <c r="AJ2367" i="1"/>
  <c r="AL545" i="1"/>
  <c r="AL575" i="1" s="1"/>
  <c r="AL579" i="1" s="1"/>
  <c r="AL580" i="1" s="1"/>
  <c r="AN750" i="1"/>
  <c r="AN779" i="1" s="1"/>
  <c r="AN783" i="1" s="1"/>
  <c r="AN784" i="1" s="1"/>
  <c r="AE750" i="1"/>
  <c r="AE779" i="1" s="1"/>
  <c r="AE783" i="1" s="1"/>
  <c r="AE784" i="1" s="1"/>
  <c r="AK750" i="1"/>
  <c r="AK779" i="1" s="1"/>
  <c r="AK783" i="1" s="1"/>
  <c r="AK784" i="1" s="1"/>
  <c r="AQ750" i="1"/>
  <c r="AQ779" i="1" s="1"/>
  <c r="AQ783" i="1" s="1"/>
  <c r="AQ784" i="1" s="1"/>
  <c r="AN996" i="1"/>
  <c r="AN1027" i="1" s="1"/>
  <c r="AN1031" i="1" s="1"/>
  <c r="AN1032" i="1" s="1"/>
  <c r="AD1121" i="1"/>
  <c r="AD1151" i="1" s="1"/>
  <c r="AD1155" i="1" s="1"/>
  <c r="AD1156" i="1" s="1"/>
  <c r="AG1599" i="1"/>
  <c r="AG1588" i="1" s="1"/>
  <c r="AI1657" i="1"/>
  <c r="AO1781" i="1"/>
  <c r="AO1812" i="1" s="1"/>
  <c r="AO1816" i="1" s="1"/>
  <c r="AO1817" i="1" s="1"/>
  <c r="AO2207" i="1"/>
  <c r="AO2238" i="1" s="1"/>
  <c r="AO2242" i="1" s="1"/>
  <c r="AO2243" i="1" s="1"/>
  <c r="AK2346" i="1"/>
  <c r="AI2504" i="1"/>
  <c r="AO2838" i="1"/>
  <c r="AO2837" i="1" s="1"/>
  <c r="AF2878" i="1"/>
  <c r="AF2867" i="1" s="1"/>
  <c r="AG2965" i="1"/>
  <c r="AG2964" i="1" s="1"/>
  <c r="AI3014" i="1"/>
  <c r="AK3066" i="1"/>
  <c r="AK3055" i="1" s="1"/>
  <c r="AK3085" i="1" s="1"/>
  <c r="AK3091" i="1" s="1"/>
  <c r="AK3094" i="1" s="1"/>
  <c r="AE3146" i="1"/>
  <c r="AE3145" i="1" s="1"/>
  <c r="AI3176" i="1"/>
  <c r="AJ3279" i="1"/>
  <c r="AJ3278" i="1" s="1"/>
  <c r="AQ3362" i="1"/>
  <c r="AQ3361" i="1" s="1"/>
  <c r="AL3378" i="1"/>
  <c r="AD3860" i="1"/>
  <c r="AD3894" i="1" s="1"/>
  <c r="AD3898" i="1" s="1"/>
  <c r="AD3899" i="1" s="1"/>
  <c r="AG4188" i="1"/>
  <c r="AG4223" i="1" s="1"/>
  <c r="AG4227" i="1" s="1"/>
  <c r="AG4228" i="1" s="1"/>
  <c r="AJ4458" i="1"/>
  <c r="AJ4492" i="1" s="1"/>
  <c r="AJ4496" i="1" s="1"/>
  <c r="AJ4497" i="1" s="1"/>
  <c r="AD832" i="1"/>
  <c r="AP832" i="1"/>
  <c r="AE1121" i="1"/>
  <c r="AE1151" i="1" s="1"/>
  <c r="AE1155" i="1" s="1"/>
  <c r="AE1156" i="1" s="1"/>
  <c r="AD1286" i="1"/>
  <c r="AD1317" i="1" s="1"/>
  <c r="AD1321" i="1" s="1"/>
  <c r="AD1322" i="1" s="1"/>
  <c r="AF1411" i="1"/>
  <c r="AF1441" i="1" s="1"/>
  <c r="AF1445" i="1" s="1"/>
  <c r="AF1446" i="1" s="1"/>
  <c r="AL1411" i="1"/>
  <c r="AL1441" i="1" s="1"/>
  <c r="AL1445" i="1" s="1"/>
  <c r="AL1446" i="1" s="1"/>
  <c r="AN1452" i="1"/>
  <c r="AN1483" i="1" s="1"/>
  <c r="AN1487" i="1" s="1"/>
  <c r="AN1488" i="1" s="1"/>
  <c r="AQ1452" i="1"/>
  <c r="AQ1483" i="1" s="1"/>
  <c r="AQ1487" i="1" s="1"/>
  <c r="AQ1488" i="1" s="1"/>
  <c r="AO1509" i="1"/>
  <c r="AO1498" i="1" s="1"/>
  <c r="AO1526" i="1" s="1"/>
  <c r="AF1621" i="1"/>
  <c r="AF1620" i="1" s="1"/>
  <c r="AN1639" i="1"/>
  <c r="AK1657" i="1"/>
  <c r="AQ1865" i="1"/>
  <c r="AQ1895" i="1" s="1"/>
  <c r="AQ1899" i="1" s="1"/>
  <c r="AQ1900" i="1" s="1"/>
  <c r="AD1949" i="1"/>
  <c r="AD1980" i="1" s="1"/>
  <c r="AD1984" i="1" s="1"/>
  <c r="AD1985" i="1" s="1"/>
  <c r="AP1949" i="1"/>
  <c r="AP1980" i="1" s="1"/>
  <c r="AP1984" i="1" s="1"/>
  <c r="AP1985" i="1" s="1"/>
  <c r="AK1991" i="1"/>
  <c r="AK2123" i="1"/>
  <c r="AK2155" i="1" s="1"/>
  <c r="AK2159" i="1" s="1"/>
  <c r="AK2160" i="1" s="1"/>
  <c r="AD2207" i="1"/>
  <c r="AD2238" i="1" s="1"/>
  <c r="AD2242" i="1" s="1"/>
  <c r="AD2243" i="1" s="1"/>
  <c r="AJ2207" i="1"/>
  <c r="AJ2238" i="1" s="1"/>
  <c r="AJ2242" i="1" s="1"/>
  <c r="AJ2243" i="1" s="1"/>
  <c r="AP2207" i="1"/>
  <c r="AP2238" i="1" s="1"/>
  <c r="AP2242" i="1" s="1"/>
  <c r="AP2243" i="1" s="1"/>
  <c r="AG3449" i="1"/>
  <c r="AG3479" i="1" s="1"/>
  <c r="AG3483" i="1" s="1"/>
  <c r="AG3484" i="1" s="1"/>
  <c r="AN3623" i="1"/>
  <c r="AN3657" i="1" s="1"/>
  <c r="AN3661" i="1" s="1"/>
  <c r="AN3662" i="1" s="1"/>
  <c r="AG4234" i="1"/>
  <c r="AG4266" i="1" s="1"/>
  <c r="AG4270" i="1" s="1"/>
  <c r="AG4271" i="1" s="1"/>
  <c r="AM4234" i="1"/>
  <c r="AM4266" i="1" s="1"/>
  <c r="AM4270" i="1" s="1"/>
  <c r="AM4271" i="1" s="1"/>
  <c r="AK4412" i="1"/>
  <c r="AK4448" i="1" s="1"/>
  <c r="AK4452" i="1" s="1"/>
  <c r="AK4453" i="1" s="1"/>
  <c r="AG4680" i="1"/>
  <c r="AG4710" i="1" s="1"/>
  <c r="AG4714" i="1" s="1"/>
  <c r="AG4715" i="1" s="1"/>
  <c r="AG4739" i="1"/>
  <c r="AG4728" i="1" s="1"/>
  <c r="AG4755" i="1" s="1"/>
  <c r="AD254" i="1"/>
  <c r="AD284" i="1" s="1"/>
  <c r="AD288" i="1" s="1"/>
  <c r="AD289" i="1" s="1"/>
  <c r="AL337" i="1"/>
  <c r="AL368" i="1" s="1"/>
  <c r="AL372" i="1" s="1"/>
  <c r="AL373" i="1" s="1"/>
  <c r="AO379" i="1"/>
  <c r="AO407" i="1" s="1"/>
  <c r="AO411" i="1" s="1"/>
  <c r="AO412" i="1" s="1"/>
  <c r="AK418" i="1"/>
  <c r="AD790" i="1"/>
  <c r="AD821" i="1" s="1"/>
  <c r="AD825" i="1" s="1"/>
  <c r="AD826" i="1" s="1"/>
  <c r="AM873" i="1"/>
  <c r="AM903" i="1" s="1"/>
  <c r="AM907" i="1" s="1"/>
  <c r="AM908" i="1" s="1"/>
  <c r="AP1509" i="1"/>
  <c r="AP1498" i="1" s="1"/>
  <c r="AP1526" i="1" s="1"/>
  <c r="AN1599" i="1"/>
  <c r="AN1588" i="1" s="1"/>
  <c r="AI1621" i="1"/>
  <c r="AG1696" i="1"/>
  <c r="AG1729" i="1" s="1"/>
  <c r="AG1733" i="1" s="1"/>
  <c r="AG1734" i="1" s="1"/>
  <c r="AN1865" i="1"/>
  <c r="AN1895" i="1" s="1"/>
  <c r="AN1899" i="1" s="1"/>
  <c r="AN1900" i="1" s="1"/>
  <c r="AF2041" i="1"/>
  <c r="AF2071" i="1" s="1"/>
  <c r="AF2075" i="1" s="1"/>
  <c r="AF2076" i="1" s="1"/>
  <c r="AI2301" i="1"/>
  <c r="AJ2331" i="1"/>
  <c r="AF2459" i="1"/>
  <c r="AF2489" i="1" s="1"/>
  <c r="AP2655" i="1"/>
  <c r="AP2644" i="1" s="1"/>
  <c r="AM2931" i="1"/>
  <c r="AM2920" i="1" s="1"/>
  <c r="AQ3066" i="1"/>
  <c r="AQ3055" i="1" s="1"/>
  <c r="AQ3085" i="1" s="1"/>
  <c r="AG3112" i="1"/>
  <c r="AG3101" i="1" s="1"/>
  <c r="AP3176" i="1"/>
  <c r="AP3175" i="1" s="1"/>
  <c r="AG3209" i="1"/>
  <c r="AG3198" i="1" s="1"/>
  <c r="AG3234" i="1" s="1"/>
  <c r="AE3814" i="1"/>
  <c r="AE3849" i="1" s="1"/>
  <c r="AE3853" i="1" s="1"/>
  <c r="AE3854" i="1" s="1"/>
  <c r="AQ337" i="1"/>
  <c r="AQ368" i="1" s="1"/>
  <c r="AQ372" i="1" s="1"/>
  <c r="AQ373" i="1" s="1"/>
  <c r="AD418" i="1"/>
  <c r="AP418" i="1"/>
  <c r="AP448" i="1" s="1"/>
  <c r="AP452" i="1" s="1"/>
  <c r="AP453" i="1" s="1"/>
  <c r="AE586" i="1"/>
  <c r="AE617" i="1" s="1"/>
  <c r="AE621" i="1" s="1"/>
  <c r="AE622" i="1" s="1"/>
  <c r="AE669" i="1"/>
  <c r="AE698" i="1" s="1"/>
  <c r="AE702" i="1" s="1"/>
  <c r="AE703" i="1" s="1"/>
  <c r="AE790" i="1"/>
  <c r="AE821" i="1" s="1"/>
  <c r="AE825" i="1" s="1"/>
  <c r="AE826" i="1" s="1"/>
  <c r="AN873" i="1"/>
  <c r="AN903" i="1" s="1"/>
  <c r="AN907" i="1" s="1"/>
  <c r="AN908" i="1" s="1"/>
  <c r="AM1740" i="1"/>
  <c r="AM1770" i="1" s="1"/>
  <c r="AM1774" i="1" s="1"/>
  <c r="AM1775" i="1" s="1"/>
  <c r="AQ1991" i="1"/>
  <c r="AC2313" i="1"/>
  <c r="AI2313" i="1"/>
  <c r="AO2313" i="1"/>
  <c r="AC2357" i="1"/>
  <c r="AD2550" i="1"/>
  <c r="AD2584" i="1" s="1"/>
  <c r="AJ2550" i="1"/>
  <c r="AJ2584" i="1" s="1"/>
  <c r="AP2550" i="1"/>
  <c r="AP2584" i="1" s="1"/>
  <c r="AE2672" i="1"/>
  <c r="AE2671" i="1" s="1"/>
  <c r="AF3328" i="1"/>
  <c r="AD3623" i="1"/>
  <c r="AD3657" i="1" s="1"/>
  <c r="AD3661" i="1" s="1"/>
  <c r="AD3662" i="1" s="1"/>
  <c r="AJ3623" i="1"/>
  <c r="AJ3657" i="1" s="1"/>
  <c r="AJ3661" i="1" s="1"/>
  <c r="AJ3662" i="1" s="1"/>
  <c r="AE337" i="1"/>
  <c r="AE368" i="1" s="1"/>
  <c r="AE372" i="1" s="1"/>
  <c r="AE373" i="1" s="1"/>
  <c r="AG379" i="1"/>
  <c r="AG407" i="1" s="1"/>
  <c r="AG411" i="1" s="1"/>
  <c r="AG412" i="1" s="1"/>
  <c r="AQ379" i="1"/>
  <c r="AQ407" i="1" s="1"/>
  <c r="AQ411" i="1" s="1"/>
  <c r="AQ412" i="1" s="1"/>
  <c r="AQ418" i="1"/>
  <c r="AQ448" i="1" s="1"/>
  <c r="AQ452" i="1" s="1"/>
  <c r="AQ453" i="1" s="1"/>
  <c r="AK459" i="1"/>
  <c r="AK493" i="1" s="1"/>
  <c r="AK497" i="1" s="1"/>
  <c r="AK498" i="1" s="1"/>
  <c r="AQ504" i="1"/>
  <c r="AQ534" i="1" s="1"/>
  <c r="AQ538" i="1" s="1"/>
  <c r="AQ539" i="1" s="1"/>
  <c r="AM628" i="1"/>
  <c r="AM658" i="1" s="1"/>
  <c r="AM662" i="1" s="1"/>
  <c r="AM663" i="1" s="1"/>
  <c r="AD669" i="1"/>
  <c r="AD698" i="1" s="1"/>
  <c r="AD702" i="1" s="1"/>
  <c r="AD703" i="1" s="1"/>
  <c r="AP669" i="1"/>
  <c r="AP698" i="1" s="1"/>
  <c r="AP702" i="1" s="1"/>
  <c r="AP703" i="1" s="1"/>
  <c r="AF790" i="1"/>
  <c r="AF821" i="1" s="1"/>
  <c r="AF825" i="1" s="1"/>
  <c r="AF826" i="1" s="1"/>
  <c r="AF996" i="1"/>
  <c r="AF1027" i="1" s="1"/>
  <c r="AF1031" i="1" s="1"/>
  <c r="AF1032" i="1" s="1"/>
  <c r="AN1286" i="1"/>
  <c r="AN1317" i="1" s="1"/>
  <c r="AN1321" i="1" s="1"/>
  <c r="AN1322" i="1" s="1"/>
  <c r="AE1509" i="1"/>
  <c r="AE1498" i="1" s="1"/>
  <c r="AE1526" i="1" s="1"/>
  <c r="AK1551" i="1"/>
  <c r="AK1541" i="1" s="1"/>
  <c r="AK1573" i="1" s="1"/>
  <c r="AF1607" i="1"/>
  <c r="AF1606" i="1" s="1"/>
  <c r="AE1657" i="1"/>
  <c r="AQ1657" i="1"/>
  <c r="AM1674" i="1"/>
  <c r="AM1673" i="1" s="1"/>
  <c r="AK1678" i="1"/>
  <c r="AK1677" i="1" s="1"/>
  <c r="AE2346" i="1"/>
  <c r="AG2342" i="1"/>
  <c r="AE2655" i="1"/>
  <c r="AE2644" i="1" s="1"/>
  <c r="AM3112" i="1"/>
  <c r="AM3101" i="1" s="1"/>
  <c r="AN3311" i="1"/>
  <c r="AM4188" i="1"/>
  <c r="AM4223" i="1" s="1"/>
  <c r="AM4227" i="1" s="1"/>
  <c r="AM4228" i="1" s="1"/>
  <c r="AN4321" i="1"/>
  <c r="AN4355" i="1" s="1"/>
  <c r="AN4359" i="1" s="1"/>
  <c r="AN4360" i="1" s="1"/>
  <c r="AG4366" i="1"/>
  <c r="AG4401" i="1" s="1"/>
  <c r="AG4405" i="1" s="1"/>
  <c r="AG4406" i="1" s="1"/>
  <c r="AM4366" i="1"/>
  <c r="AM4401" i="1" s="1"/>
  <c r="AM4405" i="1" s="1"/>
  <c r="AM4406" i="1" s="1"/>
  <c r="AF459" i="1"/>
  <c r="AF493" i="1" s="1"/>
  <c r="AF497" i="1" s="1"/>
  <c r="AF498" i="1" s="1"/>
  <c r="AL459" i="1"/>
  <c r="AL493" i="1" s="1"/>
  <c r="AL497" i="1" s="1"/>
  <c r="AL498" i="1" s="1"/>
  <c r="AN504" i="1"/>
  <c r="AN534" i="1" s="1"/>
  <c r="AN538" i="1" s="1"/>
  <c r="AN539" i="1" s="1"/>
  <c r="AE545" i="1"/>
  <c r="AE575" i="1" s="1"/>
  <c r="AE579" i="1" s="1"/>
  <c r="AE580" i="1" s="1"/>
  <c r="AD750" i="1"/>
  <c r="AD779" i="1" s="1"/>
  <c r="AD783" i="1" s="1"/>
  <c r="AD784" i="1" s="1"/>
  <c r="AJ750" i="1"/>
  <c r="AJ779" i="1" s="1"/>
  <c r="AJ783" i="1" s="1"/>
  <c r="AJ784" i="1" s="1"/>
  <c r="AP750" i="1"/>
  <c r="AP779" i="1" s="1"/>
  <c r="AP783" i="1" s="1"/>
  <c r="AP784" i="1" s="1"/>
  <c r="AJ1452" i="1"/>
  <c r="AJ1483" i="1" s="1"/>
  <c r="AJ1487" i="1" s="1"/>
  <c r="AJ1488" i="1" s="1"/>
  <c r="AL1551" i="1"/>
  <c r="AL1541" i="1" s="1"/>
  <c r="AL1573" i="1" s="1"/>
  <c r="AO1740" i="1"/>
  <c r="AO1770" i="1" s="1"/>
  <c r="AO1774" i="1" s="1"/>
  <c r="AO1775" i="1" s="1"/>
  <c r="AN1949" i="1"/>
  <c r="AN1980" i="1" s="1"/>
  <c r="AN1984" i="1" s="1"/>
  <c r="AN1985" i="1" s="1"/>
  <c r="AE2020" i="1"/>
  <c r="AE2019" i="1" s="1"/>
  <c r="AO2041" i="1"/>
  <c r="AO2071" i="1" s="1"/>
  <c r="AO2075" i="1" s="1"/>
  <c r="AO2076" i="1" s="1"/>
  <c r="AM2082" i="1"/>
  <c r="AM2112" i="1" s="1"/>
  <c r="AM2116" i="1" s="1"/>
  <c r="AM2117" i="1" s="1"/>
  <c r="AD2123" i="1"/>
  <c r="AD2155" i="1" s="1"/>
  <c r="AD2159" i="1" s="1"/>
  <c r="AD2160" i="1" s="1"/>
  <c r="AG2123" i="1"/>
  <c r="AG2155" i="1" s="1"/>
  <c r="AG2159" i="1" s="1"/>
  <c r="AG2160" i="1" s="1"/>
  <c r="AO2357" i="1"/>
  <c r="AF2367" i="1"/>
  <c r="AF2401" i="1" s="1"/>
  <c r="AL2367" i="1"/>
  <c r="AL2401" i="1" s="1"/>
  <c r="AD2504" i="1"/>
  <c r="AD2535" i="1" s="1"/>
  <c r="AD2544" i="1" s="1"/>
  <c r="AP2504" i="1"/>
  <c r="AP2535" i="1" s="1"/>
  <c r="AP2544" i="1" s="1"/>
  <c r="AF2655" i="1"/>
  <c r="AF2644" i="1" s="1"/>
  <c r="AM2843" i="1"/>
  <c r="AM2842" i="1" s="1"/>
  <c r="AF3014" i="1"/>
  <c r="AF3003" i="1" s="1"/>
  <c r="AE3031" i="1"/>
  <c r="AE3030" i="1" s="1"/>
  <c r="AP3112" i="1"/>
  <c r="AP3101" i="1" s="1"/>
  <c r="AD3279" i="1"/>
  <c r="AD3278" i="1" s="1"/>
  <c r="BB459" i="1"/>
  <c r="BB493" i="1" s="1"/>
  <c r="BB497" i="1" s="1"/>
  <c r="BB498" i="1" s="1"/>
  <c r="BE2815" i="1"/>
  <c r="BE2804" i="1" s="1"/>
  <c r="AV7" i="1"/>
  <c r="AV5" i="1" s="1"/>
  <c r="BB7" i="1"/>
  <c r="BB5" i="1" s="1"/>
  <c r="BH7" i="1"/>
  <c r="BH5" i="1" s="1"/>
  <c r="AU58" i="1"/>
  <c r="AU47" i="1" s="1"/>
  <c r="AU24" i="1"/>
  <c r="BA58" i="1"/>
  <c r="BA24" i="1"/>
  <c r="BG58" i="1"/>
  <c r="BG47" i="1" s="1"/>
  <c r="BG78" i="1" s="1"/>
  <c r="BG82" i="1" s="1"/>
  <c r="BG83" i="1" s="1"/>
  <c r="BG24" i="1"/>
  <c r="BG1607" i="1"/>
  <c r="BG1606" i="1" s="1"/>
  <c r="AW47" i="1"/>
  <c r="AW78" i="1" s="1"/>
  <c r="AV459" i="1"/>
  <c r="AV493" i="1" s="1"/>
  <c r="AV497" i="1" s="1"/>
  <c r="AV498" i="1" s="1"/>
  <c r="BH459" i="1"/>
  <c r="BH493" i="1" s="1"/>
  <c r="BH497" i="1" s="1"/>
  <c r="BH498" i="1" s="1"/>
  <c r="BI873" i="1"/>
  <c r="BI903" i="1" s="1"/>
  <c r="BI907" i="1" s="1"/>
  <c r="BI908" i="1" s="1"/>
  <c r="BD212" i="1"/>
  <c r="AY2759" i="1"/>
  <c r="AY2758" i="1" s="1"/>
  <c r="BE2759" i="1"/>
  <c r="BE2758" i="1" s="1"/>
  <c r="AW2759" i="1"/>
  <c r="AW2758" i="1" s="1"/>
  <c r="BC2759" i="1"/>
  <c r="BC2758" i="1" s="1"/>
  <c r="BI2759" i="1"/>
  <c r="BI2758" i="1" s="1"/>
  <c r="AX3146" i="1"/>
  <c r="AX3145" i="1" s="1"/>
  <c r="BD3146" i="1"/>
  <c r="BD3145" i="1" s="1"/>
  <c r="AW100" i="1"/>
  <c r="AW89" i="1" s="1"/>
  <c r="AW120" i="1" s="1"/>
  <c r="AW124" i="1" s="1"/>
  <c r="AW125" i="1" s="1"/>
  <c r="AW24" i="1"/>
  <c r="BC100" i="1"/>
  <c r="BC89" i="1" s="1"/>
  <c r="BC120" i="1" s="1"/>
  <c r="BC124" i="1" s="1"/>
  <c r="BC125" i="1" s="1"/>
  <c r="BC24" i="1"/>
  <c r="BI100" i="1"/>
  <c r="BI89" i="1" s="1"/>
  <c r="BI120" i="1" s="1"/>
  <c r="BI124" i="1" s="1"/>
  <c r="BI125" i="1" s="1"/>
  <c r="BI24" i="1"/>
  <c r="AW628" i="1"/>
  <c r="AW658" i="1" s="1"/>
  <c r="AW662" i="1" s="1"/>
  <c r="AW663" i="1" s="1"/>
  <c r="BC628" i="1"/>
  <c r="BC658" i="1" s="1"/>
  <c r="BC662" i="1" s="1"/>
  <c r="BC663" i="1" s="1"/>
  <c r="BI628" i="1"/>
  <c r="BI658" i="1" s="1"/>
  <c r="BI662" i="1" s="1"/>
  <c r="BI663" i="1" s="1"/>
  <c r="BE709" i="1"/>
  <c r="BE739" i="1" s="1"/>
  <c r="BE743" i="1" s="1"/>
  <c r="BE744" i="1" s="1"/>
  <c r="AX709" i="1"/>
  <c r="AX739" i="1" s="1"/>
  <c r="AX743" i="1" s="1"/>
  <c r="AX744" i="1" s="1"/>
  <c r="AW709" i="1"/>
  <c r="AW739" i="1" s="1"/>
  <c r="AW743" i="1" s="1"/>
  <c r="AW744" i="1" s="1"/>
  <c r="AW873" i="1"/>
  <c r="AW903" i="1" s="1"/>
  <c r="AW907" i="1" s="1"/>
  <c r="AW908" i="1" s="1"/>
  <c r="BD484" i="1"/>
  <c r="BD483" i="1" s="1"/>
  <c r="BF504" i="1"/>
  <c r="BF534" i="1" s="1"/>
  <c r="BF538" i="1" s="1"/>
  <c r="BF539" i="1" s="1"/>
  <c r="BD504" i="1"/>
  <c r="BD534" i="1" s="1"/>
  <c r="BD538" i="1" s="1"/>
  <c r="BD539" i="1" s="1"/>
  <c r="AV586" i="1"/>
  <c r="AV617" i="1" s="1"/>
  <c r="AV621" i="1" s="1"/>
  <c r="AV622" i="1" s="1"/>
  <c r="BF586" i="1"/>
  <c r="BF617" i="1" s="1"/>
  <c r="BF621" i="1" s="1"/>
  <c r="BF622" i="1" s="1"/>
  <c r="BG1038" i="1"/>
  <c r="BG1068" i="1" s="1"/>
  <c r="BG1072" i="1" s="1"/>
  <c r="BG1073" i="1" s="1"/>
  <c r="AW13" i="1"/>
  <c r="BC13" i="1"/>
  <c r="AX24" i="1"/>
  <c r="BG30" i="1"/>
  <c r="BG29" i="1" s="1"/>
  <c r="BD30" i="1"/>
  <c r="BD29" i="1" s="1"/>
  <c r="BI47" i="1"/>
  <c r="BI78" i="1" s="1"/>
  <c r="AX47" i="1"/>
  <c r="AX78" i="1" s="1"/>
  <c r="AX82" i="1" s="1"/>
  <c r="AX83" i="1" s="1"/>
  <c r="BE131" i="1"/>
  <c r="BE161" i="1" s="1"/>
  <c r="BE165" i="1" s="1"/>
  <c r="BE166" i="1" s="1"/>
  <c r="AX212" i="1"/>
  <c r="BB295" i="1"/>
  <c r="BB326" i="1" s="1"/>
  <c r="BB330" i="1" s="1"/>
  <c r="BB331" i="1" s="1"/>
  <c r="AV337" i="1"/>
  <c r="AV368" i="1" s="1"/>
  <c r="AV372" i="1" s="1"/>
  <c r="AV373" i="1" s="1"/>
  <c r="BE379" i="1"/>
  <c r="BE407" i="1" s="1"/>
  <c r="BE411" i="1" s="1"/>
  <c r="BE412" i="1" s="1"/>
  <c r="BB379" i="1"/>
  <c r="BB407" i="1" s="1"/>
  <c r="BB411" i="1" s="1"/>
  <c r="BB412" i="1" s="1"/>
  <c r="BH379" i="1"/>
  <c r="BH407" i="1" s="1"/>
  <c r="BH411" i="1" s="1"/>
  <c r="BH412" i="1" s="1"/>
  <c r="BC459" i="1"/>
  <c r="BC493" i="1" s="1"/>
  <c r="BC497" i="1" s="1"/>
  <c r="BC498" i="1" s="1"/>
  <c r="BG459" i="1"/>
  <c r="BG493" i="1" s="1"/>
  <c r="BG497" i="1" s="1"/>
  <c r="BG498" i="1" s="1"/>
  <c r="AY504" i="1"/>
  <c r="AY534" i="1" s="1"/>
  <c r="AY538" i="1" s="1"/>
  <c r="AY539" i="1" s="1"/>
  <c r="BG545" i="1"/>
  <c r="BG575" i="1" s="1"/>
  <c r="BG579" i="1" s="1"/>
  <c r="BG580" i="1" s="1"/>
  <c r="BC545" i="1"/>
  <c r="BC575" i="1" s="1"/>
  <c r="BC579" i="1" s="1"/>
  <c r="BC580" i="1" s="1"/>
  <c r="BI545" i="1"/>
  <c r="BI575" i="1" s="1"/>
  <c r="BI579" i="1" s="1"/>
  <c r="BI580" i="1" s="1"/>
  <c r="AX586" i="1"/>
  <c r="AX617" i="1" s="1"/>
  <c r="AX621" i="1" s="1"/>
  <c r="AX622" i="1" s="1"/>
  <c r="BD586" i="1"/>
  <c r="BD617" i="1" s="1"/>
  <c r="BD621" i="1" s="1"/>
  <c r="BD622" i="1" s="1"/>
  <c r="BF709" i="1"/>
  <c r="BF739" i="1" s="1"/>
  <c r="BF743" i="1" s="1"/>
  <c r="BF744" i="1" s="1"/>
  <c r="AW750" i="1"/>
  <c r="AW779" i="1" s="1"/>
  <c r="AW783" i="1" s="1"/>
  <c r="AW784" i="1" s="1"/>
  <c r="BI750" i="1"/>
  <c r="BI779" i="1" s="1"/>
  <c r="BI783" i="1" s="1"/>
  <c r="BI784" i="1" s="1"/>
  <c r="BE790" i="1"/>
  <c r="BE821" i="1" s="1"/>
  <c r="BE825" i="1" s="1"/>
  <c r="BE826" i="1" s="1"/>
  <c r="AX873" i="1"/>
  <c r="AX903" i="1" s="1"/>
  <c r="AX907" i="1" s="1"/>
  <c r="AX908" i="1" s="1"/>
  <c r="BG955" i="1"/>
  <c r="BG985" i="1" s="1"/>
  <c r="BG989" i="1" s="1"/>
  <c r="BG990" i="1" s="1"/>
  <c r="AW1079" i="1"/>
  <c r="AW1110" i="1" s="1"/>
  <c r="AW1114" i="1" s="1"/>
  <c r="AW1115" i="1" s="1"/>
  <c r="BI1079" i="1"/>
  <c r="BI1110" i="1" s="1"/>
  <c r="BI1114" i="1" s="1"/>
  <c r="BI1115" i="1" s="1"/>
  <c r="AV1411" i="1"/>
  <c r="AV1441" i="1" s="1"/>
  <c r="AV1445" i="1" s="1"/>
  <c r="AV1446" i="1" s="1"/>
  <c r="BF1551" i="1"/>
  <c r="BF1541" i="1" s="1"/>
  <c r="BF1573" i="1" s="1"/>
  <c r="BB1668" i="1"/>
  <c r="AW7" i="1"/>
  <c r="AW5" i="1" s="1"/>
  <c r="BG7" i="1"/>
  <c r="BG5" i="1" s="1"/>
  <c r="AU30" i="1"/>
  <c r="AY30" i="1"/>
  <c r="AY29" i="1" s="1"/>
  <c r="BD89" i="1"/>
  <c r="BD120" i="1" s="1"/>
  <c r="BD124" i="1" s="1"/>
  <c r="BD125" i="1" s="1"/>
  <c r="AV131" i="1"/>
  <c r="AV161" i="1" s="1"/>
  <c r="AV165" i="1" s="1"/>
  <c r="AV166" i="1" s="1"/>
  <c r="AY172" i="1"/>
  <c r="AY201" i="1" s="1"/>
  <c r="AY205" i="1" s="1"/>
  <c r="AY206" i="1" s="1"/>
  <c r="BC254" i="1"/>
  <c r="BC284" i="1" s="1"/>
  <c r="BC288" i="1" s="1"/>
  <c r="BC289" i="1" s="1"/>
  <c r="AY295" i="1"/>
  <c r="AY326" i="1" s="1"/>
  <c r="AY330" i="1" s="1"/>
  <c r="AY331" i="1" s="1"/>
  <c r="BE295" i="1"/>
  <c r="BE326" i="1" s="1"/>
  <c r="BE330" i="1" s="1"/>
  <c r="BE331" i="1" s="1"/>
  <c r="BH337" i="1"/>
  <c r="BH368" i="1" s="1"/>
  <c r="BH372" i="1" s="1"/>
  <c r="BH373" i="1" s="1"/>
  <c r="BI709" i="1"/>
  <c r="BI739" i="1" s="1"/>
  <c r="BI743" i="1" s="1"/>
  <c r="BI744" i="1" s="1"/>
  <c r="BF750" i="1"/>
  <c r="BF779" i="1" s="1"/>
  <c r="BF783" i="1" s="1"/>
  <c r="BF784" i="1" s="1"/>
  <c r="AV914" i="1"/>
  <c r="BC996" i="1"/>
  <c r="BC1027" i="1" s="1"/>
  <c r="BC1031" i="1" s="1"/>
  <c r="BC1032" i="1" s="1"/>
  <c r="BF1607" i="1"/>
  <c r="BF1606" i="1" s="1"/>
  <c r="BC47" i="1"/>
  <c r="BC78" i="1" s="1"/>
  <c r="BD58" i="1"/>
  <c r="BD47" i="1" s="1"/>
  <c r="BD78" i="1" s="1"/>
  <c r="BD82" i="1" s="1"/>
  <c r="BD83" i="1" s="1"/>
  <c r="BD24" i="1"/>
  <c r="AY131" i="1"/>
  <c r="AY161" i="1" s="1"/>
  <c r="AY165" i="1" s="1"/>
  <c r="AY166" i="1" s="1"/>
  <c r="BG131" i="1"/>
  <c r="BG161" i="1" s="1"/>
  <c r="BG165" i="1" s="1"/>
  <c r="BG166" i="1" s="1"/>
  <c r="BD295" i="1"/>
  <c r="BD326" i="1" s="1"/>
  <c r="BD330" i="1" s="1"/>
  <c r="BD331" i="1" s="1"/>
  <c r="BB628" i="1"/>
  <c r="BB658" i="1" s="1"/>
  <c r="BB662" i="1" s="1"/>
  <c r="BB663" i="1" s="1"/>
  <c r="BF628" i="1"/>
  <c r="BF658" i="1" s="1"/>
  <c r="BF662" i="1" s="1"/>
  <c r="BF663" i="1" s="1"/>
  <c r="BD669" i="1"/>
  <c r="BD698" i="1" s="1"/>
  <c r="BD702" i="1" s="1"/>
  <c r="BD703" i="1" s="1"/>
  <c r="BC750" i="1"/>
  <c r="BC779" i="1" s="1"/>
  <c r="BC783" i="1" s="1"/>
  <c r="BC784" i="1" s="1"/>
  <c r="BF873" i="1"/>
  <c r="BF903" i="1" s="1"/>
  <c r="BF907" i="1" s="1"/>
  <c r="BF908" i="1" s="1"/>
  <c r="BC1038" i="1"/>
  <c r="BC1068" i="1" s="1"/>
  <c r="BC1072" i="1" s="1"/>
  <c r="BC1073" i="1" s="1"/>
  <c r="AX1328" i="1"/>
  <c r="AX1359" i="1" s="1"/>
  <c r="AX1363" i="1" s="1"/>
  <c r="AX1364" i="1" s="1"/>
  <c r="BC1452" i="1"/>
  <c r="BC1483" i="1" s="1"/>
  <c r="BC1487" i="1" s="1"/>
  <c r="BC1488" i="1" s="1"/>
  <c r="AU1599" i="1"/>
  <c r="BA1599" i="1"/>
  <c r="BG1599" i="1"/>
  <c r="BG1588" i="1" s="1"/>
  <c r="BH1674" i="1"/>
  <c r="BH1673" i="1" s="1"/>
  <c r="BI7" i="1"/>
  <c r="BI5" i="1" s="1"/>
  <c r="BE7" i="1"/>
  <c r="BE5" i="1" s="1"/>
  <c r="BE30" i="1"/>
  <c r="BE29" i="1" s="1"/>
  <c r="AY58" i="1"/>
  <c r="AY47" i="1" s="1"/>
  <c r="AY78" i="1" s="1"/>
  <c r="AY82" i="1" s="1"/>
  <c r="AY83" i="1" s="1"/>
  <c r="AY24" i="1"/>
  <c r="AW172" i="1"/>
  <c r="AW201" i="1" s="1"/>
  <c r="AW205" i="1" s="1"/>
  <c r="AW206" i="1" s="1"/>
  <c r="AU295" i="1"/>
  <c r="AW504" i="1"/>
  <c r="AW534" i="1" s="1"/>
  <c r="AW538" i="1" s="1"/>
  <c r="AW539" i="1" s="1"/>
  <c r="BC504" i="1"/>
  <c r="BC534" i="1" s="1"/>
  <c r="BC538" i="1" s="1"/>
  <c r="BC539" i="1" s="1"/>
  <c r="BI504" i="1"/>
  <c r="BI534" i="1" s="1"/>
  <c r="BI538" i="1" s="1"/>
  <c r="BI539" i="1" s="1"/>
  <c r="AW586" i="1"/>
  <c r="AW617" i="1" s="1"/>
  <c r="AW621" i="1" s="1"/>
  <c r="AW622" i="1" s="1"/>
  <c r="BC586" i="1"/>
  <c r="BC617" i="1" s="1"/>
  <c r="BC621" i="1" s="1"/>
  <c r="BC622" i="1" s="1"/>
  <c r="BI586" i="1"/>
  <c r="BI617" i="1" s="1"/>
  <c r="BI621" i="1" s="1"/>
  <c r="BI622" i="1" s="1"/>
  <c r="AW996" i="1"/>
  <c r="AW1027" i="1" s="1"/>
  <c r="AW1031" i="1" s="1"/>
  <c r="AW1032" i="1" s="1"/>
  <c r="AV996" i="1"/>
  <c r="AV1027" i="1" s="1"/>
  <c r="AV1031" i="1" s="1"/>
  <c r="AV1032" i="1" s="1"/>
  <c r="AV1960" i="1"/>
  <c r="AV1949" i="1" s="1"/>
  <c r="AV1980" i="1" s="1"/>
  <c r="AV1984" i="1" s="1"/>
  <c r="AV1985" i="1" s="1"/>
  <c r="AV1668" i="1"/>
  <c r="BD2274" i="1"/>
  <c r="BD2273" i="1" s="1"/>
  <c r="BF47" i="1"/>
  <c r="BF78" i="1" s="1"/>
  <c r="AY545" i="1"/>
  <c r="AY575" i="1" s="1"/>
  <c r="AY579" i="1" s="1"/>
  <c r="AY580" i="1" s="1"/>
  <c r="BE545" i="1"/>
  <c r="BE575" i="1" s="1"/>
  <c r="BE579" i="1" s="1"/>
  <c r="BE580" i="1" s="1"/>
  <c r="AY586" i="1"/>
  <c r="AY617" i="1" s="1"/>
  <c r="AY621" i="1" s="1"/>
  <c r="AY622" i="1" s="1"/>
  <c r="BB586" i="1"/>
  <c r="BB617" i="1" s="1"/>
  <c r="BB621" i="1" s="1"/>
  <c r="BB622" i="1" s="1"/>
  <c r="BH586" i="1"/>
  <c r="BH617" i="1" s="1"/>
  <c r="BH621" i="1" s="1"/>
  <c r="BH622" i="1" s="1"/>
  <c r="AX790" i="1"/>
  <c r="AX821" i="1" s="1"/>
  <c r="AX825" i="1" s="1"/>
  <c r="AX826" i="1" s="1"/>
  <c r="BC832" i="1"/>
  <c r="BI832" i="1"/>
  <c r="BI862" i="1" s="1"/>
  <c r="BI866" i="1" s="1"/>
  <c r="BI867" i="1" s="1"/>
  <c r="BE873" i="1"/>
  <c r="BE903" i="1" s="1"/>
  <c r="BE907" i="1" s="1"/>
  <c r="BE908" i="1" s="1"/>
  <c r="BB914" i="1"/>
  <c r="AV955" i="1"/>
  <c r="AV985" i="1" s="1"/>
  <c r="AV989" i="1" s="1"/>
  <c r="AV990" i="1" s="1"/>
  <c r="BB955" i="1"/>
  <c r="BB985" i="1" s="1"/>
  <c r="BB989" i="1" s="1"/>
  <c r="BB990" i="1" s="1"/>
  <c r="BH955" i="1"/>
  <c r="BH985" i="1" s="1"/>
  <c r="BH989" i="1" s="1"/>
  <c r="BH990" i="1" s="1"/>
  <c r="BF1038" i="1"/>
  <c r="BF1068" i="1" s="1"/>
  <c r="BF1072" i="1" s="1"/>
  <c r="BF1073" i="1" s="1"/>
  <c r="BF1162" i="1"/>
  <c r="BF1193" i="1" s="1"/>
  <c r="BF1197" i="1" s="1"/>
  <c r="BF1198" i="1" s="1"/>
  <c r="BC1162" i="1"/>
  <c r="BC1193" i="1" s="1"/>
  <c r="BC1197" i="1" s="1"/>
  <c r="BC1198" i="1" s="1"/>
  <c r="BC1204" i="1"/>
  <c r="BC1234" i="1" s="1"/>
  <c r="BC1238" i="1" s="1"/>
  <c r="BC1239" i="1" s="1"/>
  <c r="BE1245" i="1"/>
  <c r="BE1275" i="1" s="1"/>
  <c r="BE1279" i="1" s="1"/>
  <c r="BE1280" i="1" s="1"/>
  <c r="BB1286" i="1"/>
  <c r="BB1317" i="1" s="1"/>
  <c r="BB1321" i="1" s="1"/>
  <c r="BB1322" i="1" s="1"/>
  <c r="AW1328" i="1"/>
  <c r="AW1359" i="1" s="1"/>
  <c r="AW1363" i="1" s="1"/>
  <c r="AW1364" i="1" s="1"/>
  <c r="BG1509" i="1"/>
  <c r="BG1498" i="1" s="1"/>
  <c r="BG1526" i="1" s="1"/>
  <c r="AY1651" i="1"/>
  <c r="AY1649" i="1" s="1"/>
  <c r="BE1651" i="1"/>
  <c r="BE1649" i="1" s="1"/>
  <c r="AW1651" i="1"/>
  <c r="AW1649" i="1" s="1"/>
  <c r="BC1651" i="1"/>
  <c r="BC1649" i="1" s="1"/>
  <c r="BI1651" i="1"/>
  <c r="BI1649" i="1" s="1"/>
  <c r="AY1657" i="1"/>
  <c r="BE1657" i="1"/>
  <c r="BC1865" i="1"/>
  <c r="BC1895" i="1" s="1"/>
  <c r="BC1899" i="1" s="1"/>
  <c r="BC1900" i="1" s="1"/>
  <c r="AU1865" i="1"/>
  <c r="BH1876" i="1"/>
  <c r="BH1865" i="1" s="1"/>
  <c r="BH1895" i="1" s="1"/>
  <c r="BH1899" i="1" s="1"/>
  <c r="BH1900" i="1" s="1"/>
  <c r="BH1668" i="1"/>
  <c r="AX2016" i="1"/>
  <c r="AX2015" i="1" s="1"/>
  <c r="AX1672" i="1"/>
  <c r="AY2020" i="1"/>
  <c r="AY2019" i="1" s="1"/>
  <c r="AY1675" i="1"/>
  <c r="BE2020" i="1"/>
  <c r="BE2019" i="1" s="1"/>
  <c r="BE1675" i="1"/>
  <c r="AW2020" i="1"/>
  <c r="AW2019" i="1" s="1"/>
  <c r="AW1676" i="1"/>
  <c r="BC2020" i="1"/>
  <c r="BC2019" i="1" s="1"/>
  <c r="BC1676" i="1"/>
  <c r="BI1674" i="1"/>
  <c r="BI1673" i="1" s="1"/>
  <c r="BB2325" i="1"/>
  <c r="BB2323" i="1" s="1"/>
  <c r="BH2325" i="1"/>
  <c r="BH2323" i="1" s="1"/>
  <c r="BF2348" i="1"/>
  <c r="BF2347" i="1" s="1"/>
  <c r="BB131" i="1"/>
  <c r="BB161" i="1" s="1"/>
  <c r="BB165" i="1" s="1"/>
  <c r="BB166" i="1" s="1"/>
  <c r="AW212" i="1"/>
  <c r="BC212" i="1"/>
  <c r="BI212" i="1"/>
  <c r="BI243" i="1" s="1"/>
  <c r="BI247" i="1" s="1"/>
  <c r="BI248" i="1" s="1"/>
  <c r="BE254" i="1"/>
  <c r="BE284" i="1" s="1"/>
  <c r="BE288" i="1" s="1"/>
  <c r="BE289" i="1" s="1"/>
  <c r="AW379" i="1"/>
  <c r="AW407" i="1" s="1"/>
  <c r="AW411" i="1" s="1"/>
  <c r="AW412" i="1" s="1"/>
  <c r="BC379" i="1"/>
  <c r="BC407" i="1" s="1"/>
  <c r="BC411" i="1" s="1"/>
  <c r="BC412" i="1" s="1"/>
  <c r="BI379" i="1"/>
  <c r="BI407" i="1" s="1"/>
  <c r="BI411" i="1" s="1"/>
  <c r="BI412" i="1" s="1"/>
  <c r="AY955" i="1"/>
  <c r="AY985" i="1" s="1"/>
  <c r="AY989" i="1" s="1"/>
  <c r="AY990" i="1" s="1"/>
  <c r="BE955" i="1"/>
  <c r="BE985" i="1" s="1"/>
  <c r="BE989" i="1" s="1"/>
  <c r="BE990" i="1" s="1"/>
  <c r="AW1162" i="1"/>
  <c r="AW1193" i="1" s="1"/>
  <c r="AW1197" i="1" s="1"/>
  <c r="AW1198" i="1" s="1"/>
  <c r="BD1204" i="1"/>
  <c r="BD1234" i="1" s="1"/>
  <c r="BD1238" i="1" s="1"/>
  <c r="BD1239" i="1" s="1"/>
  <c r="AV1245" i="1"/>
  <c r="AV1275" i="1" s="1"/>
  <c r="AV1279" i="1" s="1"/>
  <c r="AV1280" i="1" s="1"/>
  <c r="BG1370" i="1"/>
  <c r="BG1400" i="1" s="1"/>
  <c r="BG1404" i="1" s="1"/>
  <c r="BG1405" i="1" s="1"/>
  <c r="AV1370" i="1"/>
  <c r="AV1400" i="1" s="1"/>
  <c r="AV1404" i="1" s="1"/>
  <c r="AV1405" i="1" s="1"/>
  <c r="BH1370" i="1"/>
  <c r="BH1400" i="1" s="1"/>
  <c r="BH1404" i="1" s="1"/>
  <c r="BH1405" i="1" s="1"/>
  <c r="BG1411" i="1"/>
  <c r="BG1441" i="1" s="1"/>
  <c r="BG1445" i="1" s="1"/>
  <c r="BG1446" i="1" s="1"/>
  <c r="BB1621" i="1"/>
  <c r="BB1620" i="1" s="1"/>
  <c r="AY1639" i="1"/>
  <c r="BA1651" i="1"/>
  <c r="AV1674" i="1"/>
  <c r="AV1673" i="1" s="1"/>
  <c r="AU1678" i="1"/>
  <c r="AY1707" i="1"/>
  <c r="AY1696" i="1" s="1"/>
  <c r="AY1729" i="1" s="1"/>
  <c r="AY1733" i="1" s="1"/>
  <c r="AY1734" i="1" s="1"/>
  <c r="AY1668" i="1"/>
  <c r="BE1707" i="1"/>
  <c r="BE1696" i="1" s="1"/>
  <c r="BE1729" i="1" s="1"/>
  <c r="BE1733" i="1" s="1"/>
  <c r="BE1734" i="1" s="1"/>
  <c r="BE1668" i="1"/>
  <c r="AU2274" i="1"/>
  <c r="BA2274" i="1"/>
  <c r="BG2274" i="1"/>
  <c r="BG2273" i="1" s="1"/>
  <c r="AY2274" i="1"/>
  <c r="AY2273" i="1" s="1"/>
  <c r="BE2274" i="1"/>
  <c r="BE2273" i="1" s="1"/>
  <c r="BC2274" i="1"/>
  <c r="BC2273" i="1" s="1"/>
  <c r="BF2331" i="1"/>
  <c r="AX2459" i="1"/>
  <c r="AX2489" i="1" s="1"/>
  <c r="BD2459" i="1"/>
  <c r="BD2489" i="1" s="1"/>
  <c r="BF914" i="1"/>
  <c r="BH996" i="1"/>
  <c r="BH1027" i="1" s="1"/>
  <c r="BH1031" i="1" s="1"/>
  <c r="BH1032" i="1" s="1"/>
  <c r="AX1079" i="1"/>
  <c r="AX1110" i="1" s="1"/>
  <c r="AX1114" i="1" s="1"/>
  <c r="AX1115" i="1" s="1"/>
  <c r="AY1162" i="1"/>
  <c r="AY1193" i="1" s="1"/>
  <c r="AY1197" i="1" s="1"/>
  <c r="AY1198" i="1" s="1"/>
  <c r="BC1328" i="1"/>
  <c r="BC1359" i="1" s="1"/>
  <c r="BC1363" i="1" s="1"/>
  <c r="BC1364" i="1" s="1"/>
  <c r="AW1452" i="1"/>
  <c r="AW1483" i="1" s="1"/>
  <c r="AW1487" i="1" s="1"/>
  <c r="AW1488" i="1" s="1"/>
  <c r="AU1509" i="1"/>
  <c r="BA1509" i="1"/>
  <c r="AX1621" i="1"/>
  <c r="AX1620" i="1" s="1"/>
  <c r="BD1621" i="1"/>
  <c r="BD1620" i="1" s="1"/>
  <c r="AV1621" i="1"/>
  <c r="AV1620" i="1" s="1"/>
  <c r="BH1621" i="1"/>
  <c r="BH1620" i="1" s="1"/>
  <c r="AW1678" i="1"/>
  <c r="AW1677" i="1" s="1"/>
  <c r="BC1678" i="1"/>
  <c r="BC1677" i="1" s="1"/>
  <c r="BI1678" i="1"/>
  <c r="BI1677" i="1" s="1"/>
  <c r="BA1678" i="1"/>
  <c r="BG1678" i="1"/>
  <c r="BG1677" i="1" s="1"/>
  <c r="AU2331" i="1"/>
  <c r="BA2331" i="1"/>
  <c r="BG2331" i="1"/>
  <c r="BH2459" i="1"/>
  <c r="BH2489" i="1" s="1"/>
  <c r="AV47" i="1"/>
  <c r="AV78" i="1" s="1"/>
  <c r="AV82" i="1" s="1"/>
  <c r="AV83" i="1" s="1"/>
  <c r="BB47" i="1"/>
  <c r="BB78" i="1" s="1"/>
  <c r="BB82" i="1" s="1"/>
  <c r="BB83" i="1" s="1"/>
  <c r="BH47" i="1"/>
  <c r="BH78" i="1" s="1"/>
  <c r="BH82" i="1" s="1"/>
  <c r="BH83" i="1" s="1"/>
  <c r="AY89" i="1"/>
  <c r="AY120" i="1" s="1"/>
  <c r="AY124" i="1" s="1"/>
  <c r="AY125" i="1" s="1"/>
  <c r="BH131" i="1"/>
  <c r="BH161" i="1" s="1"/>
  <c r="BH165" i="1" s="1"/>
  <c r="BH166" i="1" s="1"/>
  <c r="AX131" i="1"/>
  <c r="AX161" i="1" s="1"/>
  <c r="AX165" i="1" s="1"/>
  <c r="AX166" i="1" s="1"/>
  <c r="BD131" i="1"/>
  <c r="BD161" i="1" s="1"/>
  <c r="BD165" i="1" s="1"/>
  <c r="BD166" i="1" s="1"/>
  <c r="AX172" i="1"/>
  <c r="AX201" i="1" s="1"/>
  <c r="AX205" i="1" s="1"/>
  <c r="AX206" i="1" s="1"/>
  <c r="BD172" i="1"/>
  <c r="BD201" i="1" s="1"/>
  <c r="BD205" i="1" s="1"/>
  <c r="BD206" i="1" s="1"/>
  <c r="BG254" i="1"/>
  <c r="BG284" i="1" s="1"/>
  <c r="BG288" i="1" s="1"/>
  <c r="BG289" i="1" s="1"/>
  <c r="AY254" i="1"/>
  <c r="AY284" i="1" s="1"/>
  <c r="AY288" i="1" s="1"/>
  <c r="AY289" i="1" s="1"/>
  <c r="BE337" i="1"/>
  <c r="BE368" i="1" s="1"/>
  <c r="BE372" i="1" s="1"/>
  <c r="BE373" i="1" s="1"/>
  <c r="AX545" i="1"/>
  <c r="AX575" i="1" s="1"/>
  <c r="AX579" i="1" s="1"/>
  <c r="AX580" i="1" s="1"/>
  <c r="AV832" i="1"/>
  <c r="BH914" i="1"/>
  <c r="BH944" i="1" s="1"/>
  <c r="BH948" i="1" s="1"/>
  <c r="BH949" i="1" s="1"/>
  <c r="BB996" i="1"/>
  <c r="BB1027" i="1" s="1"/>
  <c r="BB1031" i="1" s="1"/>
  <c r="BB1032" i="1" s="1"/>
  <c r="AY1286" i="1"/>
  <c r="AY1317" i="1" s="1"/>
  <c r="AY1321" i="1" s="1"/>
  <c r="AY1322" i="1" s="1"/>
  <c r="AV1509" i="1"/>
  <c r="AV1498" i="1" s="1"/>
  <c r="AV1526" i="1" s="1"/>
  <c r="BB1509" i="1"/>
  <c r="BB1498" i="1" s="1"/>
  <c r="BB1526" i="1" s="1"/>
  <c r="AW1621" i="1"/>
  <c r="AW1620" i="1" s="1"/>
  <c r="BI1621" i="1"/>
  <c r="BI1620" i="1" s="1"/>
  <c r="AX1651" i="1"/>
  <c r="AX1649" i="1" s="1"/>
  <c r="BD1651" i="1"/>
  <c r="BD1649" i="1" s="1"/>
  <c r="AV1651" i="1"/>
  <c r="AV1649" i="1" s="1"/>
  <c r="BB1651" i="1"/>
  <c r="BB1649" i="1" s="1"/>
  <c r="BH1651" i="1"/>
  <c r="BH1649" i="1" s="1"/>
  <c r="AX1657" i="1"/>
  <c r="BD1657" i="1"/>
  <c r="AY2348" i="1"/>
  <c r="AY2347" i="1" s="1"/>
  <c r="BE2348" i="1"/>
  <c r="BE2347" i="1" s="1"/>
  <c r="AW2348" i="1"/>
  <c r="AW2347" i="1" s="1"/>
  <c r="BC2348" i="1"/>
  <c r="BC2347" i="1" s="1"/>
  <c r="AX2378" i="1"/>
  <c r="AX2367" i="1" s="1"/>
  <c r="AX2401" i="1" s="1"/>
  <c r="AX2342" i="1"/>
  <c r="BD2378" i="1"/>
  <c r="BD2367" i="1" s="1"/>
  <c r="BD2342" i="1"/>
  <c r="BI2459" i="1"/>
  <c r="BI2489" i="1" s="1"/>
  <c r="AX2621" i="1"/>
  <c r="AX2620" i="1" s="1"/>
  <c r="AX2346" i="1"/>
  <c r="BG1286" i="1"/>
  <c r="BG1317" i="1" s="1"/>
  <c r="BG1321" i="1" s="1"/>
  <c r="BG1322" i="1" s="1"/>
  <c r="BC1599" i="1"/>
  <c r="BC1588" i="1" s="1"/>
  <c r="BA1607" i="1"/>
  <c r="BE1678" i="1"/>
  <c r="BE1677" i="1" s="1"/>
  <c r="BI2082" i="1"/>
  <c r="BI2112" i="1" s="1"/>
  <c r="BI2116" i="1" s="1"/>
  <c r="BI2117" i="1" s="1"/>
  <c r="BA2294" i="1"/>
  <c r="AX2301" i="1"/>
  <c r="AX2300" i="1" s="1"/>
  <c r="BD2301" i="1"/>
  <c r="BD2300" i="1" s="1"/>
  <c r="BA2325" i="1"/>
  <c r="BC2325" i="1"/>
  <c r="BC2323" i="1" s="1"/>
  <c r="AX2348" i="1"/>
  <c r="AX2347" i="1" s="1"/>
  <c r="BD2348" i="1"/>
  <c r="BD2347" i="1" s="1"/>
  <c r="AX2357" i="1"/>
  <c r="BD2357" i="1"/>
  <c r="AY3279" i="1"/>
  <c r="AY3278" i="1" s="1"/>
  <c r="BE3279" i="1"/>
  <c r="BE3278" i="1" s="1"/>
  <c r="BI1162" i="1"/>
  <c r="BI1193" i="1" s="1"/>
  <c r="BI1197" i="1" s="1"/>
  <c r="BI1198" i="1" s="1"/>
  <c r="AY1245" i="1"/>
  <c r="AY1275" i="1" s="1"/>
  <c r="AY1279" i="1" s="1"/>
  <c r="AY1280" i="1" s="1"/>
  <c r="AX1286" i="1"/>
  <c r="AX1317" i="1" s="1"/>
  <c r="AX1321" i="1" s="1"/>
  <c r="AX1322" i="1" s="1"/>
  <c r="BD1286" i="1"/>
  <c r="BD1317" i="1" s="1"/>
  <c r="BD1321" i="1" s="1"/>
  <c r="BD1322" i="1" s="1"/>
  <c r="BF1411" i="1"/>
  <c r="BF1441" i="1" s="1"/>
  <c r="BF1445" i="1" s="1"/>
  <c r="BF1446" i="1" s="1"/>
  <c r="AX1678" i="1"/>
  <c r="AX1677" i="1" s="1"/>
  <c r="BD1678" i="1"/>
  <c r="BD1677" i="1" s="1"/>
  <c r="BH1678" i="1"/>
  <c r="BH1677" i="1" s="1"/>
  <c r="AV1740" i="1"/>
  <c r="AV1770" i="1" s="1"/>
  <c r="AV1774" i="1" s="1"/>
  <c r="AV1775" i="1" s="1"/>
  <c r="BE1740" i="1"/>
  <c r="BE1770" i="1" s="1"/>
  <c r="BE1774" i="1" s="1"/>
  <c r="BE1775" i="1" s="1"/>
  <c r="BF1823" i="1"/>
  <c r="BF1854" i="1" s="1"/>
  <c r="BF1858" i="1" s="1"/>
  <c r="BF1859" i="1" s="1"/>
  <c r="BH1906" i="1"/>
  <c r="BH1938" i="1" s="1"/>
  <c r="BH1942" i="1" s="1"/>
  <c r="BH1943" i="1" s="1"/>
  <c r="AY1949" i="1"/>
  <c r="AY1980" i="1" s="1"/>
  <c r="AY1984" i="1" s="1"/>
  <c r="AY1985" i="1" s="1"/>
  <c r="BF1949" i="1"/>
  <c r="BF1980" i="1" s="1"/>
  <c r="BF1984" i="1" s="1"/>
  <c r="BF1985" i="1" s="1"/>
  <c r="AW1991" i="1"/>
  <c r="AV2274" i="1"/>
  <c r="AV2273" i="1" s="1"/>
  <c r="BH2274" i="1"/>
  <c r="BH2273" i="1" s="1"/>
  <c r="AW2294" i="1"/>
  <c r="AW2293" i="1" s="1"/>
  <c r="BC2294" i="1"/>
  <c r="BC2293" i="1" s="1"/>
  <c r="BI2294" i="1"/>
  <c r="BI2293" i="1" s="1"/>
  <c r="BG2294" i="1"/>
  <c r="BG2293" i="1" s="1"/>
  <c r="BB2331" i="1"/>
  <c r="AY2378" i="1"/>
  <c r="AY2367" i="1" s="1"/>
  <c r="AY2342" i="1"/>
  <c r="BF2709" i="1"/>
  <c r="BF2698" i="1" s="1"/>
  <c r="AX2709" i="1"/>
  <c r="AX2698" i="1" s="1"/>
  <c r="BD2709" i="1"/>
  <c r="BD2698" i="1" s="1"/>
  <c r="AW3125" i="1"/>
  <c r="AW3124" i="1" s="1"/>
  <c r="BC3125" i="1"/>
  <c r="BC3124" i="1" s="1"/>
  <c r="BI3125" i="1"/>
  <c r="BI3124" i="1" s="1"/>
  <c r="BG3146" i="1"/>
  <c r="BG3145" i="1" s="1"/>
  <c r="AU1607" i="1"/>
  <c r="BF1621" i="1"/>
  <c r="BF1620" i="1" s="1"/>
  <c r="AY1678" i="1"/>
  <c r="AY1677" i="1" s="1"/>
  <c r="BD1876" i="1"/>
  <c r="BD1865" i="1" s="1"/>
  <c r="BD1895" i="1" s="1"/>
  <c r="BD1899" i="1" s="1"/>
  <c r="BD1900" i="1" s="1"/>
  <c r="BD1668" i="1"/>
  <c r="AW1906" i="1"/>
  <c r="AW1938" i="1" s="1"/>
  <c r="AW1942" i="1" s="1"/>
  <c r="AW1943" i="1" s="1"/>
  <c r="BI1906" i="1"/>
  <c r="BI1938" i="1" s="1"/>
  <c r="BI1942" i="1" s="1"/>
  <c r="BI1943" i="1" s="1"/>
  <c r="BB2274" i="1"/>
  <c r="BB2273" i="1" s="1"/>
  <c r="AU2294" i="1"/>
  <c r="AX2294" i="1"/>
  <c r="AX2293" i="1" s="1"/>
  <c r="BD2294" i="1"/>
  <c r="BD2293" i="1" s="1"/>
  <c r="AV2294" i="1"/>
  <c r="AV2293" i="1" s="1"/>
  <c r="BH2294" i="1"/>
  <c r="BH2293" i="1" s="1"/>
  <c r="AV2331" i="1"/>
  <c r="BH2331" i="1"/>
  <c r="BE2413" i="1"/>
  <c r="BE2445" i="1" s="1"/>
  <c r="BE2449" i="1" s="1"/>
  <c r="AW2709" i="1"/>
  <c r="AW2698" i="1" s="1"/>
  <c r="BC2709" i="1"/>
  <c r="BC2698" i="1" s="1"/>
  <c r="BI2709" i="1"/>
  <c r="BI2698" i="1" s="1"/>
  <c r="AV2956" i="1"/>
  <c r="AV2955" i="1" s="1"/>
  <c r="BB2956" i="1"/>
  <c r="BB2955" i="1" s="1"/>
  <c r="BH2956" i="1"/>
  <c r="BH2955" i="1" s="1"/>
  <c r="BF3125" i="1"/>
  <c r="BF3124" i="1" s="1"/>
  <c r="BG1204" i="1"/>
  <c r="BG1234" i="1" s="1"/>
  <c r="BG1238" i="1" s="1"/>
  <c r="BG1239" i="1" s="1"/>
  <c r="AV1204" i="1"/>
  <c r="AV1234" i="1" s="1"/>
  <c r="AV1238" i="1" s="1"/>
  <c r="AV1239" i="1" s="1"/>
  <c r="BB1204" i="1"/>
  <c r="BB1234" i="1" s="1"/>
  <c r="BB1238" i="1" s="1"/>
  <c r="BB1239" i="1" s="1"/>
  <c r="BH1204" i="1"/>
  <c r="BH1234" i="1" s="1"/>
  <c r="BH1238" i="1" s="1"/>
  <c r="BH1239" i="1" s="1"/>
  <c r="AV1328" i="1"/>
  <c r="AV1359" i="1" s="1"/>
  <c r="AV1363" i="1" s="1"/>
  <c r="AV1364" i="1" s="1"/>
  <c r="BB1328" i="1"/>
  <c r="BB1359" i="1" s="1"/>
  <c r="BB1363" i="1" s="1"/>
  <c r="BB1364" i="1" s="1"/>
  <c r="BH1328" i="1"/>
  <c r="BH1359" i="1" s="1"/>
  <c r="BH1363" i="1" s="1"/>
  <c r="BH1364" i="1" s="1"/>
  <c r="BB1370" i="1"/>
  <c r="BB1400" i="1" s="1"/>
  <c r="BB1404" i="1" s="1"/>
  <c r="BB1405" i="1" s="1"/>
  <c r="AV1452" i="1"/>
  <c r="AV1483" i="1" s="1"/>
  <c r="AV1487" i="1" s="1"/>
  <c r="AV1488" i="1" s="1"/>
  <c r="BB1452" i="1"/>
  <c r="BB1483" i="1" s="1"/>
  <c r="BB1487" i="1" s="1"/>
  <c r="BB1488" i="1" s="1"/>
  <c r="BH1452" i="1"/>
  <c r="BH1483" i="1" s="1"/>
  <c r="BH1487" i="1" s="1"/>
  <c r="BH1488" i="1" s="1"/>
  <c r="BC1509" i="1"/>
  <c r="BC1498" i="1" s="1"/>
  <c r="BC1526" i="1" s="1"/>
  <c r="BC1530" i="1" s="1"/>
  <c r="BC1531" i="1" s="1"/>
  <c r="AU1551" i="1"/>
  <c r="BB1599" i="1"/>
  <c r="BB1588" i="1" s="1"/>
  <c r="AX1639" i="1"/>
  <c r="BD1639" i="1"/>
  <c r="BF1674" i="1"/>
  <c r="BF1673" i="1" s="1"/>
  <c r="BB1678" i="1"/>
  <c r="BB1677" i="1" s="1"/>
  <c r="BB1740" i="1"/>
  <c r="BB1770" i="1" s="1"/>
  <c r="BB1774" i="1" s="1"/>
  <c r="BB1775" i="1" s="1"/>
  <c r="AW2148" i="1"/>
  <c r="AW2147" i="1" s="1"/>
  <c r="AW1672" i="1"/>
  <c r="BC2148" i="1"/>
  <c r="BC2147" i="1" s="1"/>
  <c r="BC1672" i="1"/>
  <c r="BI2148" i="1"/>
  <c r="BI2147" i="1" s="1"/>
  <c r="BI1672" i="1"/>
  <c r="BD2207" i="1"/>
  <c r="BD2238" i="1" s="1"/>
  <c r="BD2242" i="1" s="1"/>
  <c r="BD2243" i="1" s="1"/>
  <c r="AY2294" i="1"/>
  <c r="AY2293" i="1" s="1"/>
  <c r="AW2301" i="1"/>
  <c r="AW2300" i="1" s="1"/>
  <c r="BF2325" i="1"/>
  <c r="BF2323" i="1" s="1"/>
  <c r="BF2413" i="1"/>
  <c r="BF2445" i="1" s="1"/>
  <c r="AU1781" i="1"/>
  <c r="AU1812" i="1" s="1"/>
  <c r="BG1781" i="1"/>
  <c r="BG1812" i="1" s="1"/>
  <c r="BG1816" i="1" s="1"/>
  <c r="BG1817" i="1" s="1"/>
  <c r="AV1823" i="1"/>
  <c r="AV1854" i="1" s="1"/>
  <c r="AV1858" i="1" s="1"/>
  <c r="AV1859" i="1" s="1"/>
  <c r="AX1949" i="1"/>
  <c r="AX1980" i="1" s="1"/>
  <c r="AX1984" i="1" s="1"/>
  <c r="AX1985" i="1" s="1"/>
  <c r="BG2041" i="1"/>
  <c r="BG2071" i="1" s="1"/>
  <c r="BG2075" i="1" s="1"/>
  <c r="BG2076" i="1" s="1"/>
  <c r="AV2207" i="1"/>
  <c r="AV2238" i="1" s="1"/>
  <c r="BI2207" i="1"/>
  <c r="BI2238" i="1" s="1"/>
  <c r="AW2207" i="1"/>
  <c r="AW2238" i="1" s="1"/>
  <c r="AV2301" i="1"/>
  <c r="AV2300" i="1" s="1"/>
  <c r="BB2301" i="1"/>
  <c r="BB2300" i="1" s="1"/>
  <c r="BH2301" i="1"/>
  <c r="BH2300" i="1" s="1"/>
  <c r="BF2313" i="1"/>
  <c r="AY2325" i="1"/>
  <c r="AY2323" i="1" s="1"/>
  <c r="BE2325" i="1"/>
  <c r="BE2323" i="1" s="1"/>
  <c r="AY2331" i="1"/>
  <c r="BE2331" i="1"/>
  <c r="BI2348" i="1"/>
  <c r="BI2347" i="1" s="1"/>
  <c r="AY2392" i="1"/>
  <c r="AY2391" i="1" s="1"/>
  <c r="AY2346" i="1"/>
  <c r="BE2346" i="1"/>
  <c r="AY2413" i="1"/>
  <c r="AY2445" i="1" s="1"/>
  <c r="AW2541" i="1"/>
  <c r="AY2672" i="1"/>
  <c r="AY2671" i="1" s="1"/>
  <c r="BE2672" i="1"/>
  <c r="BE2671" i="1" s="1"/>
  <c r="AW2672" i="1"/>
  <c r="AW2671" i="1" s="1"/>
  <c r="AW2737" i="1"/>
  <c r="AW2736" i="1" s="1"/>
  <c r="BC2737" i="1"/>
  <c r="BC2736" i="1" s="1"/>
  <c r="BG2737" i="1"/>
  <c r="BG2736" i="1" s="1"/>
  <c r="AU2931" i="1"/>
  <c r="BG2931" i="1"/>
  <c r="BG2920" i="1" s="1"/>
  <c r="AW2973" i="1"/>
  <c r="AW2972" i="1" s="1"/>
  <c r="BC2973" i="1"/>
  <c r="BC2972" i="1" s="1"/>
  <c r="BI2973" i="1"/>
  <c r="BI2972" i="1" s="1"/>
  <c r="AV3279" i="1"/>
  <c r="AV3278" i="1" s="1"/>
  <c r="BB3279" i="1"/>
  <c r="BB3278" i="1" s="1"/>
  <c r="AW3289" i="1"/>
  <c r="AW3288" i="1" s="1"/>
  <c r="BC3289" i="1"/>
  <c r="BC3288" i="1" s="1"/>
  <c r="BF1740" i="1"/>
  <c r="BF1770" i="1" s="1"/>
  <c r="BF1774" i="1" s="1"/>
  <c r="BF1775" i="1" s="1"/>
  <c r="BB1991" i="1"/>
  <c r="AW2274" i="1"/>
  <c r="AW2273" i="1" s="1"/>
  <c r="BI2325" i="1"/>
  <c r="BI2323" i="1" s="1"/>
  <c r="BE2367" i="1"/>
  <c r="BE2401" i="1" s="1"/>
  <c r="AU2342" i="1"/>
  <c r="BA2424" i="1"/>
  <c r="BA2342" i="1"/>
  <c r="BG2342" i="1"/>
  <c r="BB2759" i="1"/>
  <c r="BB2758" i="1" s="1"/>
  <c r="BF3362" i="1"/>
  <c r="BF3361" i="1" s="1"/>
  <c r="AV3396" i="1"/>
  <c r="AV3378" i="1" s="1"/>
  <c r="AV3339" i="1"/>
  <c r="BB3396" i="1"/>
  <c r="BB3378" i="1" s="1"/>
  <c r="BB3339" i="1"/>
  <c r="AW3415" i="1"/>
  <c r="BC3415" i="1"/>
  <c r="AX3501" i="1"/>
  <c r="AX3490" i="1" s="1"/>
  <c r="AX3518" i="1" s="1"/>
  <c r="AX3522" i="1" s="1"/>
  <c r="AX3523" i="1" s="1"/>
  <c r="AX3339" i="1"/>
  <c r="BD3501" i="1"/>
  <c r="BD3490" i="1" s="1"/>
  <c r="BD3518" i="1" s="1"/>
  <c r="BD3522" i="1" s="1"/>
  <c r="BD3523" i="1" s="1"/>
  <c r="BD3339" i="1"/>
  <c r="AV1696" i="1"/>
  <c r="AV1729" i="1" s="1"/>
  <c r="AV1733" i="1" s="1"/>
  <c r="AV1734" i="1" s="1"/>
  <c r="BB1696" i="1"/>
  <c r="BB1729" i="1" s="1"/>
  <c r="BB1733" i="1" s="1"/>
  <c r="BB1734" i="1" s="1"/>
  <c r="BC1991" i="1"/>
  <c r="AY1991" i="1"/>
  <c r="BE1991" i="1"/>
  <c r="BC2082" i="1"/>
  <c r="BC2112" i="1" s="1"/>
  <c r="BC2116" i="1" s="1"/>
  <c r="BC2117" i="1" s="1"/>
  <c r="AX2166" i="1"/>
  <c r="AX2196" i="1" s="1"/>
  <c r="AX2200" i="1" s="1"/>
  <c r="AX2201" i="1" s="1"/>
  <c r="AW2166" i="1"/>
  <c r="AW2196" i="1" s="1"/>
  <c r="AW2200" i="1" s="1"/>
  <c r="AW2201" i="1" s="1"/>
  <c r="BC2166" i="1"/>
  <c r="BC2196" i="1" s="1"/>
  <c r="BC2200" i="1" s="1"/>
  <c r="BC2201" i="1" s="1"/>
  <c r="BI2166" i="1"/>
  <c r="BI2196" i="1" s="1"/>
  <c r="BI2200" i="1" s="1"/>
  <c r="BI2201" i="1" s="1"/>
  <c r="BD2265" i="1"/>
  <c r="BD2254" i="1" s="1"/>
  <c r="BI2274" i="1"/>
  <c r="BI2273" i="1" s="1"/>
  <c r="AU2301" i="1"/>
  <c r="BA2301" i="1"/>
  <c r="BG2301" i="1"/>
  <c r="BG2300" i="1" s="1"/>
  <c r="AY2313" i="1"/>
  <c r="BE2313" i="1"/>
  <c r="BF2367" i="1"/>
  <c r="BB2424" i="1"/>
  <c r="BB2413" i="1" s="1"/>
  <c r="BB2445" i="1" s="1"/>
  <c r="BB2342" i="1"/>
  <c r="BB2459" i="1"/>
  <c r="BB2489" i="1" s="1"/>
  <c r="AV2459" i="1"/>
  <c r="AV2489" i="1" s="1"/>
  <c r="AX2504" i="1"/>
  <c r="AX2535" i="1" s="1"/>
  <c r="AX2544" i="1" s="1"/>
  <c r="AX2672" i="1"/>
  <c r="AX2671" i="1" s="1"/>
  <c r="BD2672" i="1"/>
  <c r="BD2671" i="1" s="1"/>
  <c r="BE2709" i="1"/>
  <c r="BE2698" i="1" s="1"/>
  <c r="AY2749" i="1"/>
  <c r="AY2748" i="1" s="1"/>
  <c r="AX2838" i="1"/>
  <c r="AX2837" i="1" s="1"/>
  <c r="BD2838" i="1"/>
  <c r="BD2837" i="1" s="1"/>
  <c r="BF2965" i="1"/>
  <c r="BF2964" i="1" s="1"/>
  <c r="BF3378" i="1"/>
  <c r="AW1740" i="1"/>
  <c r="AW1770" i="1" s="1"/>
  <c r="AW1774" i="1" s="1"/>
  <c r="AW1775" i="1" s="1"/>
  <c r="BC1740" i="1"/>
  <c r="BC1770" i="1" s="1"/>
  <c r="BC1774" i="1" s="1"/>
  <c r="BC1775" i="1" s="1"/>
  <c r="BI1740" i="1"/>
  <c r="BI1770" i="1" s="1"/>
  <c r="BI1774" i="1" s="1"/>
  <c r="BI1775" i="1" s="1"/>
  <c r="AV1865" i="1"/>
  <c r="AV1895" i="1" s="1"/>
  <c r="AV1899" i="1" s="1"/>
  <c r="AV1900" i="1" s="1"/>
  <c r="BB1865" i="1"/>
  <c r="BB1895" i="1" s="1"/>
  <c r="BB1899" i="1" s="1"/>
  <c r="BB1900" i="1" s="1"/>
  <c r="BF1865" i="1"/>
  <c r="BF1895" i="1" s="1"/>
  <c r="BF1899" i="1" s="1"/>
  <c r="BF1900" i="1" s="1"/>
  <c r="AX2020" i="1"/>
  <c r="AX2019" i="1" s="1"/>
  <c r="BD2020" i="1"/>
  <c r="BD2019" i="1" s="1"/>
  <c r="BE2041" i="1"/>
  <c r="BE2071" i="1" s="1"/>
  <c r="BE2075" i="1" s="1"/>
  <c r="BE2076" i="1" s="1"/>
  <c r="AX2082" i="1"/>
  <c r="AX2112" i="1" s="1"/>
  <c r="AX2116" i="1" s="1"/>
  <c r="AX2117" i="1" s="1"/>
  <c r="BD2082" i="1"/>
  <c r="BD2112" i="1" s="1"/>
  <c r="BD2116" i="1" s="1"/>
  <c r="BD2117" i="1" s="1"/>
  <c r="BH2207" i="1"/>
  <c r="BH2238" i="1" s="1"/>
  <c r="AV2265" i="1"/>
  <c r="AV2254" i="1" s="1"/>
  <c r="AX2274" i="1"/>
  <c r="AX2273" i="1" s="1"/>
  <c r="AX2313" i="1"/>
  <c r="BD2313" i="1"/>
  <c r="AX2413" i="1"/>
  <c r="AX2445" i="1" s="1"/>
  <c r="BD2413" i="1"/>
  <c r="BD2445" i="1" s="1"/>
  <c r="BF2459" i="1"/>
  <c r="BF2489" i="1" s="1"/>
  <c r="AV2541" i="1"/>
  <c r="BB2541" i="1"/>
  <c r="BH2541" i="1"/>
  <c r="BF2541" i="1"/>
  <c r="BD2550" i="1"/>
  <c r="BD2584" i="1" s="1"/>
  <c r="BH2655" i="1"/>
  <c r="BH2644" i="1" s="1"/>
  <c r="AW2655" i="1"/>
  <c r="AW2644" i="1" s="1"/>
  <c r="AV2737" i="1"/>
  <c r="AV2736" i="1" s="1"/>
  <c r="BB2737" i="1"/>
  <c r="BB2736" i="1" s="1"/>
  <c r="BF2749" i="1"/>
  <c r="BF2748" i="1" s="1"/>
  <c r="AV2815" i="1"/>
  <c r="AV2804" i="1" s="1"/>
  <c r="BB2815" i="1"/>
  <c r="BB2804" i="1" s="1"/>
  <c r="BG2843" i="1"/>
  <c r="BG2842" i="1" s="1"/>
  <c r="BD2843" i="1"/>
  <c r="BD2842" i="1" s="1"/>
  <c r="BF3112" i="1"/>
  <c r="BF3101" i="1" s="1"/>
  <c r="AY3362" i="1"/>
  <c r="AY3361" i="1" s="1"/>
  <c r="BG3378" i="1"/>
  <c r="BF3905" i="1"/>
  <c r="BF3939" i="1" s="1"/>
  <c r="BF3943" i="1" s="1"/>
  <c r="BF3944" i="1" s="1"/>
  <c r="BD2895" i="1"/>
  <c r="BD2894" i="1" s="1"/>
  <c r="AY3014" i="1"/>
  <c r="AY3003" i="1" s="1"/>
  <c r="BE3014" i="1"/>
  <c r="BE3003" i="1" s="1"/>
  <c r="BF3066" i="1"/>
  <c r="BF3055" i="1" s="1"/>
  <c r="BF3085" i="1" s="1"/>
  <c r="BC3293" i="1"/>
  <c r="BC3292" i="1" s="1"/>
  <c r="AY3693" i="1"/>
  <c r="AY3682" i="1" s="1"/>
  <c r="AY3716" i="1" s="1"/>
  <c r="AY3720" i="1" s="1"/>
  <c r="AY3721" i="1" s="1"/>
  <c r="AY3339" i="1"/>
  <c r="BH1740" i="1"/>
  <c r="BH1770" i="1" s="1"/>
  <c r="BH1774" i="1" s="1"/>
  <c r="BH1775" i="1" s="1"/>
  <c r="AX1823" i="1"/>
  <c r="AX1854" i="1" s="1"/>
  <c r="AX1858" i="1" s="1"/>
  <c r="AX1859" i="1" s="1"/>
  <c r="BD1823" i="1"/>
  <c r="BD1854" i="1" s="1"/>
  <c r="BD1858" i="1" s="1"/>
  <c r="BD1859" i="1" s="1"/>
  <c r="BH1991" i="1"/>
  <c r="BI2020" i="1"/>
  <c r="BI2019" i="1" s="1"/>
  <c r="BD2166" i="1"/>
  <c r="BD2196" i="1" s="1"/>
  <c r="BD2200" i="1" s="1"/>
  <c r="BD2201" i="1" s="1"/>
  <c r="BA2207" i="1"/>
  <c r="BG2207" i="1"/>
  <c r="BG2238" i="1" s="1"/>
  <c r="AW2313" i="1"/>
  <c r="BC2313" i="1"/>
  <c r="BI2313" i="1"/>
  <c r="AW2413" i="1"/>
  <c r="AW2445" i="1" s="1"/>
  <c r="BC2413" i="1"/>
  <c r="BC2445" i="1" s="1"/>
  <c r="BI2413" i="1"/>
  <c r="BI2445" i="1" s="1"/>
  <c r="AY2459" i="1"/>
  <c r="AY2489" i="1" s="1"/>
  <c r="BE2459" i="1"/>
  <c r="BE2489" i="1" s="1"/>
  <c r="BI2504" i="1"/>
  <c r="BI2535" i="1" s="1"/>
  <c r="BI2544" i="1" s="1"/>
  <c r="AU2541" i="1"/>
  <c r="BA2541" i="1"/>
  <c r="BG2541" i="1"/>
  <c r="AY2541" i="1"/>
  <c r="BE2541" i="1"/>
  <c r="AW2550" i="1"/>
  <c r="AW2596" i="1"/>
  <c r="AW2629" i="1" s="1"/>
  <c r="BD2596" i="1"/>
  <c r="BD2629" i="1" s="1"/>
  <c r="AV2655" i="1"/>
  <c r="AV2644" i="1" s="1"/>
  <c r="BB2655" i="1"/>
  <c r="BB2644" i="1" s="1"/>
  <c r="BA2843" i="1"/>
  <c r="BA2895" i="1"/>
  <c r="BG2895" i="1"/>
  <c r="BG2894" i="1" s="1"/>
  <c r="AY3176" i="1"/>
  <c r="AY3175" i="1" s="1"/>
  <c r="BE3176" i="1"/>
  <c r="BE3175" i="1" s="1"/>
  <c r="BF3293" i="1"/>
  <c r="BF3292" i="1" s="1"/>
  <c r="BC3322" i="1"/>
  <c r="BC3320" i="1" s="1"/>
  <c r="BE3351" i="1"/>
  <c r="BE3350" i="1" s="1"/>
  <c r="BF3574" i="1"/>
  <c r="BF3612" i="1" s="1"/>
  <c r="BF3616" i="1" s="1"/>
  <c r="BF3617" i="1" s="1"/>
  <c r="BH4098" i="1"/>
  <c r="BH4135" i="1" s="1"/>
  <c r="BH4139" i="1" s="1"/>
  <c r="BH4140" i="1" s="1"/>
  <c r="BI2550" i="1"/>
  <c r="BI2584" i="1" s="1"/>
  <c r="BI2596" i="1"/>
  <c r="BI2629" i="1" s="1"/>
  <c r="AX2931" i="1"/>
  <c r="AX2920" i="1" s="1"/>
  <c r="AX2991" i="1"/>
  <c r="BD2991" i="1"/>
  <c r="BH3014" i="1"/>
  <c r="BH3003" i="1" s="1"/>
  <c r="BG3031" i="1"/>
  <c r="BG3030" i="1" s="1"/>
  <c r="BH3176" i="1"/>
  <c r="BH3175" i="1" s="1"/>
  <c r="BF3194" i="1"/>
  <c r="AX3194" i="1"/>
  <c r="BD3194" i="1"/>
  <c r="BC3328" i="1"/>
  <c r="AV3351" i="1"/>
  <c r="AV3350" i="1" s="1"/>
  <c r="BH3351" i="1"/>
  <c r="BH3350" i="1" s="1"/>
  <c r="BD3359" i="1"/>
  <c r="BB3362" i="1"/>
  <c r="BB3361" i="1" s="1"/>
  <c r="AY3378" i="1"/>
  <c r="AW3378" i="1"/>
  <c r="BC3378" i="1"/>
  <c r="BI3378" i="1"/>
  <c r="BD3623" i="1"/>
  <c r="BD3657" i="1" s="1"/>
  <c r="BD3661" i="1" s="1"/>
  <c r="BD3662" i="1" s="1"/>
  <c r="BD3682" i="1"/>
  <c r="BD3716" i="1" s="1"/>
  <c r="BD3720" i="1" s="1"/>
  <c r="BD3721" i="1" s="1"/>
  <c r="BG3814" i="1"/>
  <c r="BG3849" i="1" s="1"/>
  <c r="BG3853" i="1" s="1"/>
  <c r="BG3854" i="1" s="1"/>
  <c r="AV3905" i="1"/>
  <c r="AV3939" i="1" s="1"/>
  <c r="AV3943" i="1" s="1"/>
  <c r="AV3944" i="1" s="1"/>
  <c r="AV3950" i="1"/>
  <c r="AV3983" i="1" s="1"/>
  <c r="AV3987" i="1" s="1"/>
  <c r="AV3988" i="1" s="1"/>
  <c r="AU2991" i="1"/>
  <c r="BA2991" i="1"/>
  <c r="BG2991" i="1"/>
  <c r="AU3146" i="1"/>
  <c r="AW3194" i="1"/>
  <c r="BC3194" i="1"/>
  <c r="BI3194" i="1"/>
  <c r="BD3341" i="1"/>
  <c r="BD3340" i="1" s="1"/>
  <c r="AX3378" i="1"/>
  <c r="BH3378" i="1"/>
  <c r="BA3449" i="1"/>
  <c r="BB3727" i="1"/>
  <c r="BB3758" i="1" s="1"/>
  <c r="BB3762" i="1" s="1"/>
  <c r="BB3763" i="1" s="1"/>
  <c r="BD3769" i="1"/>
  <c r="BD3803" i="1" s="1"/>
  <c r="BD3807" i="1" s="1"/>
  <c r="BD3808" i="1" s="1"/>
  <c r="AV3860" i="1"/>
  <c r="AV3894" i="1" s="1"/>
  <c r="AV3898" i="1" s="1"/>
  <c r="AV3899" i="1" s="1"/>
  <c r="BB4052" i="1"/>
  <c r="BB4089" i="1" s="1"/>
  <c r="BB4093" i="1" s="1"/>
  <c r="BB4094" i="1" s="1"/>
  <c r="AX4188" i="1"/>
  <c r="AX4223" i="1" s="1"/>
  <c r="AX4227" i="1" s="1"/>
  <c r="AX4228" i="1" s="1"/>
  <c r="BD4188" i="1"/>
  <c r="BD4223" i="1" s="1"/>
  <c r="BD4227" i="1" s="1"/>
  <c r="BD4228" i="1" s="1"/>
  <c r="BB4188" i="1"/>
  <c r="BB4223" i="1" s="1"/>
  <c r="BB4227" i="1" s="1"/>
  <c r="BB4228" i="1" s="1"/>
  <c r="AW4321" i="1"/>
  <c r="AW4355" i="1" s="1"/>
  <c r="AW4359" i="1" s="1"/>
  <c r="AW4360" i="1" s="1"/>
  <c r="BD2749" i="1"/>
  <c r="BD2748" i="1" s="1"/>
  <c r="BE2838" i="1"/>
  <c r="BE2837" i="1" s="1"/>
  <c r="AV2991" i="1"/>
  <c r="BB2991" i="1"/>
  <c r="BH2991" i="1"/>
  <c r="AV3194" i="1"/>
  <c r="BB3194" i="1"/>
  <c r="BH3194" i="1"/>
  <c r="BB3449" i="1"/>
  <c r="BB3479" i="1" s="1"/>
  <c r="BB3483" i="1" s="1"/>
  <c r="BB3484" i="1" s="1"/>
  <c r="AV2596" i="1"/>
  <c r="BB2596" i="1"/>
  <c r="BH2596" i="1"/>
  <c r="BD2655" i="1"/>
  <c r="BD2644" i="1" s="1"/>
  <c r="BD2759" i="1"/>
  <c r="BD2758" i="1" s="1"/>
  <c r="BB2843" i="1"/>
  <c r="BB2842" i="1" s="1"/>
  <c r="AW2855" i="1"/>
  <c r="BC2855" i="1"/>
  <c r="BI2855" i="1"/>
  <c r="AY2956" i="1"/>
  <c r="AY2955" i="1" s="1"/>
  <c r="AW2991" i="1"/>
  <c r="BC2991" i="1"/>
  <c r="BI2991" i="1"/>
  <c r="BA3146" i="1"/>
  <c r="BI3209" i="1"/>
  <c r="BI3198" i="1" s="1"/>
  <c r="BI3234" i="1" s="1"/>
  <c r="AY3263" i="1"/>
  <c r="AY3252" i="1" s="1"/>
  <c r="BH3279" i="1"/>
  <c r="BH3278" i="1" s="1"/>
  <c r="BF3289" i="1"/>
  <c r="BF3288" i="1" s="1"/>
  <c r="BI3293" i="1"/>
  <c r="BI3292" i="1" s="1"/>
  <c r="AW3311" i="1"/>
  <c r="BC3311" i="1"/>
  <c r="BI3311" i="1"/>
  <c r="AU3311" i="1"/>
  <c r="BA3311" i="1"/>
  <c r="BG3311" i="1"/>
  <c r="BB3328" i="1"/>
  <c r="BG3351" i="1"/>
  <c r="BG3350" i="1" s="1"/>
  <c r="AX3529" i="1"/>
  <c r="AX3563" i="1" s="1"/>
  <c r="AX3567" i="1" s="1"/>
  <c r="AX3568" i="1" s="1"/>
  <c r="BB3682" i="1"/>
  <c r="BB3716" i="1" s="1"/>
  <c r="BB3720" i="1" s="1"/>
  <c r="BB3721" i="1" s="1"/>
  <c r="BB3860" i="1"/>
  <c r="BB3894" i="1" s="1"/>
  <c r="BB3898" i="1" s="1"/>
  <c r="BB3899" i="1" s="1"/>
  <c r="BB4098" i="1"/>
  <c r="BB4135" i="1" s="1"/>
  <c r="BB4139" i="1" s="1"/>
  <c r="BB4140" i="1" s="1"/>
  <c r="BH3449" i="1"/>
  <c r="BH3479" i="1" s="1"/>
  <c r="BH3483" i="1" s="1"/>
  <c r="BH3484" i="1" s="1"/>
  <c r="AY3529" i="1"/>
  <c r="AY3563" i="1" s="1"/>
  <c r="AY3567" i="1" s="1"/>
  <c r="AY3568" i="1" s="1"/>
  <c r="AY3574" i="1"/>
  <c r="AY3612" i="1" s="1"/>
  <c r="AY3616" i="1" s="1"/>
  <c r="AY3617" i="1" s="1"/>
  <c r="BC3727" i="1"/>
  <c r="BC3758" i="1" s="1"/>
  <c r="BC3762" i="1" s="1"/>
  <c r="BC3763" i="1" s="1"/>
  <c r="AW4052" i="1"/>
  <c r="BC4052" i="1"/>
  <c r="BI4052" i="1"/>
  <c r="BI4089" i="1" s="1"/>
  <c r="BI4093" i="1" s="1"/>
  <c r="BI4094" i="1" s="1"/>
  <c r="BF4458" i="1"/>
  <c r="BF4492" i="1" s="1"/>
  <c r="BF4496" i="1" s="1"/>
  <c r="BF4497" i="1" s="1"/>
  <c r="BE3814" i="1"/>
  <c r="BE3849" i="1" s="1"/>
  <c r="BE3853" i="1" s="1"/>
  <c r="BE3854" i="1" s="1"/>
  <c r="BC3950" i="1"/>
  <c r="BC3983" i="1" s="1"/>
  <c r="BC3987" i="1" s="1"/>
  <c r="BC3988" i="1" s="1"/>
  <c r="BB4144" i="1"/>
  <c r="BB4177" i="1" s="1"/>
  <c r="BB4181" i="1" s="1"/>
  <c r="BB4182" i="1" s="1"/>
  <c r="AY4321" i="1"/>
  <c r="AY4355" i="1" s="1"/>
  <c r="AY4359" i="1" s="1"/>
  <c r="AY4360" i="1" s="1"/>
  <c r="BD4640" i="1"/>
  <c r="BD4669" i="1" s="1"/>
  <c r="BD4673" i="1" s="1"/>
  <c r="BD4674" i="1" s="1"/>
  <c r="AX4680" i="1"/>
  <c r="AX4710" i="1" s="1"/>
  <c r="AX4714" i="1" s="1"/>
  <c r="AX4715" i="1" s="1"/>
  <c r="AV3449" i="1"/>
  <c r="AV3479" i="1" s="1"/>
  <c r="AV3483" i="1" s="1"/>
  <c r="AV3484" i="1" s="1"/>
  <c r="AX3449" i="1"/>
  <c r="AX3479" i="1" s="1"/>
  <c r="AX3483" i="1" s="1"/>
  <c r="AX3484" i="1" s="1"/>
  <c r="BD3449" i="1"/>
  <c r="BD3479" i="1" s="1"/>
  <c r="BD3483" i="1" s="1"/>
  <c r="BD3484" i="1" s="1"/>
  <c r="AW3529" i="1"/>
  <c r="AW3563" i="1" s="1"/>
  <c r="AW3567" i="1" s="1"/>
  <c r="AW3568" i="1" s="1"/>
  <c r="BC3529" i="1"/>
  <c r="BC3563" i="1" s="1"/>
  <c r="BC3567" i="1" s="1"/>
  <c r="BC3568" i="1" s="1"/>
  <c r="BI3529" i="1"/>
  <c r="BI3563" i="1" s="1"/>
  <c r="BI3567" i="1" s="1"/>
  <c r="BI3568" i="1" s="1"/>
  <c r="BG3682" i="1"/>
  <c r="BG3716" i="1" s="1"/>
  <c r="BG3720" i="1" s="1"/>
  <c r="BG3721" i="1" s="1"/>
  <c r="AY3727" i="1"/>
  <c r="AY3758" i="1" s="1"/>
  <c r="AY3762" i="1" s="1"/>
  <c r="AY3763" i="1" s="1"/>
  <c r="AY3814" i="1"/>
  <c r="AY3849" i="1" s="1"/>
  <c r="AY3853" i="1" s="1"/>
  <c r="AY3854" i="1" s="1"/>
  <c r="BE3860" i="1"/>
  <c r="BE3894" i="1" s="1"/>
  <c r="BE3898" i="1" s="1"/>
  <c r="BE3899" i="1" s="1"/>
  <c r="AU4052" i="1"/>
  <c r="AV4144" i="1"/>
  <c r="AV4177" i="1" s="1"/>
  <c r="AV4181" i="1" s="1"/>
  <c r="AV4182" i="1" s="1"/>
  <c r="BF4277" i="1"/>
  <c r="BF4310" i="1" s="1"/>
  <c r="BF4314" i="1" s="1"/>
  <c r="BF4315" i="1" s="1"/>
  <c r="BE3529" i="1"/>
  <c r="BE3563" i="1" s="1"/>
  <c r="BE3567" i="1" s="1"/>
  <c r="BE3568" i="1" s="1"/>
  <c r="BI3727" i="1"/>
  <c r="BI3758" i="1" s="1"/>
  <c r="BI3762" i="1" s="1"/>
  <c r="BI3763" i="1" s="1"/>
  <c r="AV4052" i="1"/>
  <c r="AV4089" i="1" s="1"/>
  <c r="AV4093" i="1" s="1"/>
  <c r="AV4094" i="1" s="1"/>
  <c r="BF4144" i="1"/>
  <c r="BF4177" i="1" s="1"/>
  <c r="BF4181" i="1" s="1"/>
  <c r="BF4182" i="1" s="1"/>
  <c r="AW4188" i="1"/>
  <c r="AW4223" i="1" s="1"/>
  <c r="AW4227" i="1" s="1"/>
  <c r="AW4228" i="1" s="1"/>
  <c r="AV4234" i="1"/>
  <c r="AV4266" i="1" s="1"/>
  <c r="AV4270" i="1" s="1"/>
  <c r="AV4271" i="1" s="1"/>
  <c r="BB4234" i="1"/>
  <c r="BB4266" i="1" s="1"/>
  <c r="BB4270" i="1" s="1"/>
  <c r="BB4271" i="1" s="1"/>
  <c r="BH4234" i="1"/>
  <c r="BH4266" i="1" s="1"/>
  <c r="BH4270" i="1" s="1"/>
  <c r="BH4271" i="1" s="1"/>
  <c r="BC4321" i="1"/>
  <c r="BC4355" i="1" s="1"/>
  <c r="BC4359" i="1" s="1"/>
  <c r="BC4360" i="1" s="1"/>
  <c r="BF4366" i="1"/>
  <c r="BF4401" i="1" s="1"/>
  <c r="BF4405" i="1" s="1"/>
  <c r="BF4406" i="1" s="1"/>
  <c r="BE4458" i="1"/>
  <c r="BE4492" i="1" s="1"/>
  <c r="BE4496" i="1" s="1"/>
  <c r="BE4497" i="1" s="1"/>
  <c r="AW4680" i="1"/>
  <c r="AW4710" i="1" s="1"/>
  <c r="AW4714" i="1" s="1"/>
  <c r="AW4715" i="1" s="1"/>
  <c r="BE3994" i="1"/>
  <c r="BE4027" i="1" s="1"/>
  <c r="BE4031" i="1" s="1"/>
  <c r="BE4032" i="1" s="1"/>
  <c r="BF4052" i="1"/>
  <c r="BF4089" i="1" s="1"/>
  <c r="BF4093" i="1" s="1"/>
  <c r="BF4094" i="1" s="1"/>
  <c r="AY4144" i="1"/>
  <c r="AY4177" i="1" s="1"/>
  <c r="AY4181" i="1" s="1"/>
  <c r="AY4182" i="1" s="1"/>
  <c r="BE4188" i="1"/>
  <c r="BE4223" i="1" s="1"/>
  <c r="BE4227" i="1" s="1"/>
  <c r="BE4228" i="1" s="1"/>
  <c r="AY4234" i="1"/>
  <c r="AY4266" i="1" s="1"/>
  <c r="AY4270" i="1" s="1"/>
  <c r="AY4271" i="1" s="1"/>
  <c r="BE4234" i="1"/>
  <c r="BE4266" i="1" s="1"/>
  <c r="BE4270" i="1" s="1"/>
  <c r="BE4271" i="1" s="1"/>
  <c r="BE4277" i="1"/>
  <c r="BE4310" i="1" s="1"/>
  <c r="BE4314" i="1" s="1"/>
  <c r="BE4315" i="1" s="1"/>
  <c r="BH4640" i="1"/>
  <c r="BH4669" i="1" s="1"/>
  <c r="BH4673" i="1" s="1"/>
  <c r="BH4674" i="1" s="1"/>
  <c r="BF4680" i="1"/>
  <c r="BF4710" i="1" s="1"/>
  <c r="BF4714" i="1" s="1"/>
  <c r="BF4715" i="1" s="1"/>
  <c r="AW4412" i="1"/>
  <c r="AW4448" i="1" s="1"/>
  <c r="AW4452" i="1" s="1"/>
  <c r="AW4453" i="1" s="1"/>
  <c r="BC4412" i="1"/>
  <c r="BC4448" i="1" s="1"/>
  <c r="BC4452" i="1" s="1"/>
  <c r="BC4453" i="1" s="1"/>
  <c r="BI4412" i="1"/>
  <c r="BI4448" i="1" s="1"/>
  <c r="BI4452" i="1" s="1"/>
  <c r="BI4453" i="1" s="1"/>
  <c r="BD4595" i="1"/>
  <c r="BD4629" i="1" s="1"/>
  <c r="BD4633" i="1" s="1"/>
  <c r="BD4634" i="1" s="1"/>
  <c r="BB4640" i="1"/>
  <c r="BB4669" i="1" s="1"/>
  <c r="BB4673" i="1" s="1"/>
  <c r="BB4674" i="1" s="1"/>
  <c r="BC4188" i="1"/>
  <c r="BC4223" i="1" s="1"/>
  <c r="BC4227" i="1" s="1"/>
  <c r="BC4228" i="1" s="1"/>
  <c r="BD4366" i="1"/>
  <c r="BD4401" i="1" s="1"/>
  <c r="BD4405" i="1" s="1"/>
  <c r="BD4406" i="1" s="1"/>
  <c r="AX4412" i="1"/>
  <c r="AX4448" i="1" s="1"/>
  <c r="AX4452" i="1" s="1"/>
  <c r="AX4453" i="1" s="1"/>
  <c r="AY4503" i="1"/>
  <c r="AY4543" i="1" s="1"/>
  <c r="AY4547" i="1" s="1"/>
  <c r="AY4548" i="1" s="1"/>
  <c r="BE4503" i="1"/>
  <c r="BE4543" i="1" s="1"/>
  <c r="BE4547" i="1" s="1"/>
  <c r="BE4548" i="1" s="1"/>
  <c r="AW4503" i="1"/>
  <c r="AW4543" i="1" s="1"/>
  <c r="AW4547" i="1" s="1"/>
  <c r="AW4548" i="1" s="1"/>
  <c r="AW4554" i="1"/>
  <c r="AW4584" i="1" s="1"/>
  <c r="AW4588" i="1" s="1"/>
  <c r="AW4589" i="1" s="1"/>
  <c r="AV4680" i="1"/>
  <c r="AV4710" i="1" s="1"/>
  <c r="AV4714" i="1" s="1"/>
  <c r="AV4715" i="1" s="1"/>
  <c r="AU4739" i="1"/>
  <c r="BH4412" i="1"/>
  <c r="BH4448" i="1" s="1"/>
  <c r="BH4452" i="1" s="1"/>
  <c r="BH4453" i="1" s="1"/>
  <c r="AV4554" i="1"/>
  <c r="AV4584" i="1" s="1"/>
  <c r="AV4588" i="1" s="1"/>
  <c r="AV4589" i="1" s="1"/>
  <c r="BB4554" i="1"/>
  <c r="BB4584" i="1" s="1"/>
  <c r="BB4588" i="1" s="1"/>
  <c r="BB4589" i="1" s="1"/>
  <c r="BH4554" i="1"/>
  <c r="BH4584" i="1" s="1"/>
  <c r="BH4588" i="1" s="1"/>
  <c r="BH4589" i="1" s="1"/>
  <c r="AW4640" i="1"/>
  <c r="AW4669" i="1" s="1"/>
  <c r="AW4673" i="1" s="1"/>
  <c r="AW4674" i="1" s="1"/>
  <c r="BC4680" i="1"/>
  <c r="BC4710" i="1" s="1"/>
  <c r="BC4714" i="1" s="1"/>
  <c r="BC4715" i="1" s="1"/>
  <c r="BI4680" i="1"/>
  <c r="BI4710" i="1" s="1"/>
  <c r="BI4714" i="1" s="1"/>
  <c r="BI4715" i="1" s="1"/>
  <c r="AW4739" i="1"/>
  <c r="AW4728" i="1" s="1"/>
  <c r="AW4755" i="1" s="1"/>
  <c r="AX4366" i="1"/>
  <c r="AX4401" i="1" s="1"/>
  <c r="AX4405" i="1" s="1"/>
  <c r="AX4406" i="1" s="1"/>
  <c r="AV4412" i="1"/>
  <c r="AV4448" i="1" s="1"/>
  <c r="AV4452" i="1" s="1"/>
  <c r="AV4453" i="1" s="1"/>
  <c r="AX4503" i="1"/>
  <c r="AX4543" i="1" s="1"/>
  <c r="AX4547" i="1" s="1"/>
  <c r="AX4548" i="1" s="1"/>
  <c r="BF4503" i="1"/>
  <c r="BF4543" i="1" s="1"/>
  <c r="BF4547" i="1" s="1"/>
  <c r="BF4548" i="1" s="1"/>
  <c r="BG4554" i="1"/>
  <c r="BG4584" i="1" s="1"/>
  <c r="BG4588" i="1" s="1"/>
  <c r="BG4589" i="1" s="1"/>
  <c r="BE4554" i="1"/>
  <c r="BE4584" i="1" s="1"/>
  <c r="BE4588" i="1" s="1"/>
  <c r="BE4589" i="1" s="1"/>
  <c r="AY4595" i="1"/>
  <c r="AY4629" i="1" s="1"/>
  <c r="AY4633" i="1" s="1"/>
  <c r="AY4634" i="1" s="1"/>
  <c r="BE4595" i="1"/>
  <c r="BE4629" i="1" s="1"/>
  <c r="BE4633" i="1" s="1"/>
  <c r="BE4634" i="1" s="1"/>
  <c r="AW4595" i="1"/>
  <c r="AW4629" i="1" s="1"/>
  <c r="AW4633" i="1" s="1"/>
  <c r="AW4634" i="1" s="1"/>
  <c r="AV4739" i="1"/>
  <c r="AV4728" i="1" s="1"/>
  <c r="AV4755" i="1" s="1"/>
  <c r="AW131" i="1"/>
  <c r="AW161" i="1" s="1"/>
  <c r="AW165" i="1" s="1"/>
  <c r="AW166" i="1" s="1"/>
  <c r="BC131" i="1"/>
  <c r="BC161" i="1" s="1"/>
  <c r="BC165" i="1" s="1"/>
  <c r="BC166" i="1" s="1"/>
  <c r="BI131" i="1"/>
  <c r="BI161" i="1" s="1"/>
  <c r="BI165" i="1" s="1"/>
  <c r="BI166" i="1" s="1"/>
  <c r="BF89" i="1"/>
  <c r="BF120" i="1" s="1"/>
  <c r="BF124" i="1" s="1"/>
  <c r="BF125" i="1" s="1"/>
  <c r="BF131" i="1"/>
  <c r="BF161" i="1" s="1"/>
  <c r="BF165" i="1" s="1"/>
  <c r="BF166" i="1" s="1"/>
  <c r="AX7" i="1"/>
  <c r="AX5" i="1" s="1"/>
  <c r="BD7" i="1"/>
  <c r="BD5" i="1" s="1"/>
  <c r="AX13" i="1"/>
  <c r="BD13" i="1"/>
  <c r="BF24" i="1"/>
  <c r="BB26" i="1"/>
  <c r="BB25" i="1" s="1"/>
  <c r="BF30" i="1"/>
  <c r="BF29" i="1" s="1"/>
  <c r="BG172" i="1"/>
  <c r="BG201" i="1" s="1"/>
  <c r="BG205" i="1" s="1"/>
  <c r="BG206" i="1" s="1"/>
  <c r="AV379" i="1"/>
  <c r="AV407" i="1" s="1"/>
  <c r="AV411" i="1" s="1"/>
  <c r="AV412" i="1" s="1"/>
  <c r="AY13" i="1"/>
  <c r="BF832" i="1"/>
  <c r="BF996" i="1"/>
  <c r="BF1027" i="1" s="1"/>
  <c r="BF1031" i="1" s="1"/>
  <c r="BF1032" i="1" s="1"/>
  <c r="BF1121" i="1"/>
  <c r="BF1151" i="1" s="1"/>
  <c r="BF1155" i="1" s="1"/>
  <c r="BF1156" i="1" s="1"/>
  <c r="BF7" i="1"/>
  <c r="BF5" i="1" s="1"/>
  <c r="BF13" i="1"/>
  <c r="AV24" i="1"/>
  <c r="BB24" i="1"/>
  <c r="BH24" i="1"/>
  <c r="AV30" i="1"/>
  <c r="AV29" i="1" s="1"/>
  <c r="BB30" i="1"/>
  <c r="BB29" i="1" s="1"/>
  <c r="BH30" i="1"/>
  <c r="BH29" i="1" s="1"/>
  <c r="AV669" i="1"/>
  <c r="AV698" i="1" s="1"/>
  <c r="AV702" i="1" s="1"/>
  <c r="AV703" i="1" s="1"/>
  <c r="BB669" i="1"/>
  <c r="BB698" i="1" s="1"/>
  <c r="BB702" i="1" s="1"/>
  <c r="BB703" i="1" s="1"/>
  <c r="BH669" i="1"/>
  <c r="BH698" i="1" s="1"/>
  <c r="BH702" i="1" s="1"/>
  <c r="BH703" i="1" s="1"/>
  <c r="BG1162" i="1"/>
  <c r="BG1193" i="1" s="1"/>
  <c r="BG1197" i="1" s="1"/>
  <c r="BG1198" i="1" s="1"/>
  <c r="AU7" i="1"/>
  <c r="BG212" i="1"/>
  <c r="BG243" i="1" s="1"/>
  <c r="BG247" i="1" s="1"/>
  <c r="BG248" i="1" s="1"/>
  <c r="BG628" i="1"/>
  <c r="BG658" i="1" s="1"/>
  <c r="BG662" i="1" s="1"/>
  <c r="BG663" i="1" s="1"/>
  <c r="AX750" i="1"/>
  <c r="AX779" i="1" s="1"/>
  <c r="AX783" i="1" s="1"/>
  <c r="AX784" i="1" s="1"/>
  <c r="BD750" i="1"/>
  <c r="BD779" i="1" s="1"/>
  <c r="BD783" i="1" s="1"/>
  <c r="BD784" i="1" s="1"/>
  <c r="BB1079" i="1"/>
  <c r="BB1110" i="1" s="1"/>
  <c r="BB1114" i="1" s="1"/>
  <c r="BB1115" i="1" s="1"/>
  <c r="BH1079" i="1"/>
  <c r="BH1110" i="1" s="1"/>
  <c r="BH1114" i="1" s="1"/>
  <c r="BH1115" i="1" s="1"/>
  <c r="AX1411" i="1"/>
  <c r="AX1441" i="1" s="1"/>
  <c r="AX1445" i="1" s="1"/>
  <c r="AX1446" i="1" s="1"/>
  <c r="BD1411" i="1"/>
  <c r="BD1441" i="1" s="1"/>
  <c r="BD1445" i="1" s="1"/>
  <c r="BD1446" i="1" s="1"/>
  <c r="BG379" i="1"/>
  <c r="BG407" i="1" s="1"/>
  <c r="BG411" i="1" s="1"/>
  <c r="BG412" i="1" s="1"/>
  <c r="AV790" i="1"/>
  <c r="AV821" i="1" s="1"/>
  <c r="AV825" i="1" s="1"/>
  <c r="AV826" i="1" s="1"/>
  <c r="BB790" i="1"/>
  <c r="BB821" i="1" s="1"/>
  <c r="BB825" i="1" s="1"/>
  <c r="BB826" i="1" s="1"/>
  <c r="BH790" i="1"/>
  <c r="BH821" i="1" s="1"/>
  <c r="BH825" i="1" s="1"/>
  <c r="BH826" i="1" s="1"/>
  <c r="AX1162" i="1"/>
  <c r="AX1193" i="1" s="1"/>
  <c r="AX1197" i="1" s="1"/>
  <c r="AX1198" i="1" s="1"/>
  <c r="BD1162" i="1"/>
  <c r="BD1193" i="1" s="1"/>
  <c r="BD1197" i="1" s="1"/>
  <c r="BD1198" i="1" s="1"/>
  <c r="AY1509" i="1"/>
  <c r="AY1498" i="1" s="1"/>
  <c r="AY1526" i="1" s="1"/>
  <c r="BE1509" i="1"/>
  <c r="BE1498" i="1" s="1"/>
  <c r="BE1526" i="1" s="1"/>
  <c r="AY1551" i="1"/>
  <c r="AY1541" i="1" s="1"/>
  <c r="AY1573" i="1" s="1"/>
  <c r="BE1551" i="1"/>
  <c r="BE1541" i="1" s="1"/>
  <c r="BE1573" i="1" s="1"/>
  <c r="AY1599" i="1"/>
  <c r="AY1588" i="1" s="1"/>
  <c r="BE1599" i="1"/>
  <c r="BE1588" i="1" s="1"/>
  <c r="AY1607" i="1"/>
  <c r="AY1606" i="1" s="1"/>
  <c r="BE1607" i="1"/>
  <c r="BE1606" i="1" s="1"/>
  <c r="AU1621" i="1"/>
  <c r="BA1621" i="1"/>
  <c r="BG1621" i="1"/>
  <c r="BG1620" i="1" s="1"/>
  <c r="BF1906" i="1"/>
  <c r="BF1938" i="1" s="1"/>
  <c r="BF1942" i="1" s="1"/>
  <c r="BF1943" i="1" s="1"/>
  <c r="AY2041" i="1"/>
  <c r="AY2071" i="1" s="1"/>
  <c r="AY2075" i="1" s="1"/>
  <c r="AY2076" i="1" s="1"/>
  <c r="AV1551" i="1"/>
  <c r="AV1541" i="1" s="1"/>
  <c r="AV1573" i="1" s="1"/>
  <c r="BB1551" i="1"/>
  <c r="BB1541" i="1" s="1"/>
  <c r="BB1573" i="1" s="1"/>
  <c r="AV1607" i="1"/>
  <c r="AV1606" i="1" s="1"/>
  <c r="BB1607" i="1"/>
  <c r="BB1606" i="1" s="1"/>
  <c r="BH1607" i="1"/>
  <c r="BH1606" i="1" s="1"/>
  <c r="BH2166" i="1"/>
  <c r="BH2196" i="1" s="1"/>
  <c r="BH2200" i="1" s="1"/>
  <c r="BH2201" i="1" s="1"/>
  <c r="BG2504" i="1"/>
  <c r="BG2535" i="1" s="1"/>
  <c r="BG2544" i="1" s="1"/>
  <c r="AW1551" i="1"/>
  <c r="AW1541" i="1" s="1"/>
  <c r="AW1573" i="1" s="1"/>
  <c r="BC1551" i="1"/>
  <c r="BC1541" i="1" s="1"/>
  <c r="BC1573" i="1" s="1"/>
  <c r="AW1607" i="1"/>
  <c r="AW1606" i="1" s="1"/>
  <c r="BC1607" i="1"/>
  <c r="BC1606" i="1" s="1"/>
  <c r="BI1607" i="1"/>
  <c r="BI1606" i="1" s="1"/>
  <c r="AY1621" i="1"/>
  <c r="AY1620" i="1" s="1"/>
  <c r="BE1621" i="1"/>
  <c r="BE1620" i="1" s="1"/>
  <c r="AW2041" i="1"/>
  <c r="AW2071" i="1" s="1"/>
  <c r="AW2075" i="1" s="1"/>
  <c r="AW2076" i="1" s="1"/>
  <c r="BC2041" i="1"/>
  <c r="BC2071" i="1" s="1"/>
  <c r="BC2075" i="1" s="1"/>
  <c r="BC2076" i="1" s="1"/>
  <c r="BI2041" i="1"/>
  <c r="BI2071" i="1" s="1"/>
  <c r="BI2075" i="1" s="1"/>
  <c r="BI2076" i="1" s="1"/>
  <c r="BF2207" i="1"/>
  <c r="BF2238" i="1" s="1"/>
  <c r="AX1509" i="1"/>
  <c r="AX1498" i="1" s="1"/>
  <c r="AX1526" i="1" s="1"/>
  <c r="BD1509" i="1"/>
  <c r="BD1498" i="1" s="1"/>
  <c r="BD1526" i="1" s="1"/>
  <c r="AX1551" i="1"/>
  <c r="AX1541" i="1" s="1"/>
  <c r="AX1573" i="1" s="1"/>
  <c r="BD1551" i="1"/>
  <c r="BD1541" i="1" s="1"/>
  <c r="BD1573" i="1" s="1"/>
  <c r="AX1599" i="1"/>
  <c r="AX1588" i="1" s="1"/>
  <c r="BD1599" i="1"/>
  <c r="BD1588" i="1" s="1"/>
  <c r="AX1607" i="1"/>
  <c r="AX1606" i="1" s="1"/>
  <c r="BD1607" i="1"/>
  <c r="BD1606" i="1" s="1"/>
  <c r="AX1865" i="1"/>
  <c r="AX1895" i="1" s="1"/>
  <c r="AX1899" i="1" s="1"/>
  <c r="AX1900" i="1" s="1"/>
  <c r="AV2348" i="1"/>
  <c r="AV2347" i="1" s="1"/>
  <c r="BB2348" i="1"/>
  <c r="BB2347" i="1" s="1"/>
  <c r="BH2348" i="1"/>
  <c r="BH2347" i="1" s="1"/>
  <c r="BF2655" i="1"/>
  <c r="BF2644" i="1" s="1"/>
  <c r="AV2672" i="1"/>
  <c r="AV2671" i="1" s="1"/>
  <c r="BB2672" i="1"/>
  <c r="BB2671" i="1" s="1"/>
  <c r="BH2672" i="1"/>
  <c r="BH2671" i="1" s="1"/>
  <c r="AV2709" i="1"/>
  <c r="AV2698" i="1" s="1"/>
  <c r="BB2709" i="1"/>
  <c r="BB2698" i="1" s="1"/>
  <c r="BH2709" i="1"/>
  <c r="BH2698" i="1" s="1"/>
  <c r="BF2737" i="1"/>
  <c r="BF2736" i="1" s="1"/>
  <c r="AU2749" i="1"/>
  <c r="BB2749" i="1"/>
  <c r="BB2748" i="1" s="1"/>
  <c r="BH2759" i="1"/>
  <c r="BH2758" i="1" s="1"/>
  <c r="AU2759" i="1"/>
  <c r="BA2759" i="1"/>
  <c r="BG2759" i="1"/>
  <c r="BG2758" i="1" s="1"/>
  <c r="AY2815" i="1"/>
  <c r="AY2804" i="1" s="1"/>
  <c r="BH2815" i="1"/>
  <c r="BH2804" i="1" s="1"/>
  <c r="AV2843" i="1"/>
  <c r="AV2842" i="1" s="1"/>
  <c r="BE2843" i="1"/>
  <c r="BE2842" i="1" s="1"/>
  <c r="BF2843" i="1"/>
  <c r="BF2842" i="1" s="1"/>
  <c r="AW2749" i="1"/>
  <c r="AW2748" i="1" s="1"/>
  <c r="BC2749" i="1"/>
  <c r="BC2748" i="1" s="1"/>
  <c r="BI2749" i="1"/>
  <c r="BI2748" i="1" s="1"/>
  <c r="AV2838" i="1"/>
  <c r="AV2837" i="1" s="1"/>
  <c r="BF2838" i="1"/>
  <c r="BF2837" i="1" s="1"/>
  <c r="AV2895" i="1"/>
  <c r="AV2894" i="1" s="1"/>
  <c r="BB2895" i="1"/>
  <c r="BB2894" i="1" s="1"/>
  <c r="BH2895" i="1"/>
  <c r="BH2894" i="1" s="1"/>
  <c r="BF2265" i="1"/>
  <c r="BF2254" i="1" s="1"/>
  <c r="BF2274" i="1"/>
  <c r="BF2273" i="1" s="1"/>
  <c r="AV2325" i="1"/>
  <c r="AV2323" i="1" s="1"/>
  <c r="BE2749" i="1"/>
  <c r="BE2748" i="1" s="1"/>
  <c r="AV2759" i="1"/>
  <c r="AV2758" i="1" s="1"/>
  <c r="AX2815" i="1"/>
  <c r="AX2804" i="1" s="1"/>
  <c r="BD2815" i="1"/>
  <c r="BD2804" i="1" s="1"/>
  <c r="BF2878" i="1"/>
  <c r="BF2867" i="1" s="1"/>
  <c r="AU2265" i="1"/>
  <c r="BC2815" i="1"/>
  <c r="BC2804" i="1" s="1"/>
  <c r="AW2843" i="1"/>
  <c r="AW2842" i="1" s="1"/>
  <c r="BC2843" i="1"/>
  <c r="BC2842" i="1" s="1"/>
  <c r="BI2843" i="1"/>
  <c r="BI2842" i="1" s="1"/>
  <c r="BF2672" i="1"/>
  <c r="BF2671" i="1" s="1"/>
  <c r="BG2749" i="1"/>
  <c r="BG2748" i="1" s="1"/>
  <c r="AX2759" i="1"/>
  <c r="AX2758" i="1" s="1"/>
  <c r="AW2838" i="1"/>
  <c r="AW2837" i="1" s="1"/>
  <c r="BC2838" i="1"/>
  <c r="BC2837" i="1" s="1"/>
  <c r="BI2838" i="1"/>
  <c r="BI2837" i="1" s="1"/>
  <c r="AU2348" i="1"/>
  <c r="BA2348" i="1"/>
  <c r="BG2348" i="1"/>
  <c r="BG2347" i="1" s="1"/>
  <c r="AY2655" i="1"/>
  <c r="AY2644" i="1" s="1"/>
  <c r="BE2655" i="1"/>
  <c r="BE2644" i="1" s="1"/>
  <c r="AU2672" i="1"/>
  <c r="BA2672" i="1"/>
  <c r="BG2672" i="1"/>
  <c r="BG2671" i="1" s="1"/>
  <c r="AU2709" i="1"/>
  <c r="BA2709" i="1"/>
  <c r="BG2709" i="1"/>
  <c r="BG2698" i="1" s="1"/>
  <c r="AY2737" i="1"/>
  <c r="AY2736" i="1" s="1"/>
  <c r="BE2737" i="1"/>
  <c r="BE2736" i="1" s="1"/>
  <c r="BA2749" i="1"/>
  <c r="BH2749" i="1"/>
  <c r="BH2748" i="1" s="1"/>
  <c r="BF2759" i="1"/>
  <c r="BF2758" i="1" s="1"/>
  <c r="AW2815" i="1"/>
  <c r="AW2804" i="1" s="1"/>
  <c r="BF2815" i="1"/>
  <c r="BF2804" i="1" s="1"/>
  <c r="AU2815" i="1"/>
  <c r="BA2815" i="1"/>
  <c r="BG2815" i="1"/>
  <c r="BG2804" i="1" s="1"/>
  <c r="BB2838" i="1"/>
  <c r="BB2837" i="1" s="1"/>
  <c r="AU2843" i="1"/>
  <c r="AW2878" i="1"/>
  <c r="AW2867" i="1" s="1"/>
  <c r="BC2878" i="1"/>
  <c r="BC2867" i="1" s="1"/>
  <c r="BI2878" i="1"/>
  <c r="BI2867" i="1" s="1"/>
  <c r="AU2878" i="1"/>
  <c r="BA2878" i="1"/>
  <c r="BG2878" i="1"/>
  <c r="BG2867" i="1" s="1"/>
  <c r="AW2895" i="1"/>
  <c r="AW2894" i="1" s="1"/>
  <c r="BC2895" i="1"/>
  <c r="BC2894" i="1" s="1"/>
  <c r="BI2895" i="1"/>
  <c r="BI2894" i="1" s="1"/>
  <c r="AW2931" i="1"/>
  <c r="AW2920" i="1" s="1"/>
  <c r="BC2931" i="1"/>
  <c r="BC2920" i="1" s="1"/>
  <c r="BI2931" i="1"/>
  <c r="BI2920" i="1" s="1"/>
  <c r="AU2956" i="1"/>
  <c r="BA2956" i="1"/>
  <c r="BG2956" i="1"/>
  <c r="BG2955" i="1" s="1"/>
  <c r="AY2965" i="1"/>
  <c r="AY2964" i="1" s="1"/>
  <c r="BE2965" i="1"/>
  <c r="BE2964" i="1" s="1"/>
  <c r="AY2973" i="1"/>
  <c r="AY2972" i="1" s="1"/>
  <c r="BE2973" i="1"/>
  <c r="BE2972" i="1" s="1"/>
  <c r="AU3014" i="1"/>
  <c r="BA3014" i="1"/>
  <c r="BG3014" i="1"/>
  <c r="BG3003" i="1" s="1"/>
  <c r="AW3031" i="1"/>
  <c r="AW3030" i="1" s="1"/>
  <c r="BC3031" i="1"/>
  <c r="BC3030" i="1" s="1"/>
  <c r="BI3031" i="1"/>
  <c r="BI3030" i="1" s="1"/>
  <c r="AY3066" i="1"/>
  <c r="AY3055" i="1" s="1"/>
  <c r="AY3085" i="1" s="1"/>
  <c r="BE3066" i="1"/>
  <c r="BE3055" i="1" s="1"/>
  <c r="BE3085" i="1" s="1"/>
  <c r="AY3112" i="1"/>
  <c r="AY3101" i="1" s="1"/>
  <c r="BE3112" i="1"/>
  <c r="BE3101" i="1" s="1"/>
  <c r="AY3125" i="1"/>
  <c r="AY3124" i="1" s="1"/>
  <c r="BE3125" i="1"/>
  <c r="BE3124" i="1" s="1"/>
  <c r="AW3146" i="1"/>
  <c r="AW3145" i="1" s="1"/>
  <c r="BC3146" i="1"/>
  <c r="BC3145" i="1" s="1"/>
  <c r="BI3146" i="1"/>
  <c r="BI3145" i="1" s="1"/>
  <c r="AU3176" i="1"/>
  <c r="BA3176" i="1"/>
  <c r="BG3176" i="1"/>
  <c r="BG3175" i="1" s="1"/>
  <c r="AY3209" i="1"/>
  <c r="AY3198" i="1" s="1"/>
  <c r="AY3234" i="1" s="1"/>
  <c r="BE3209" i="1"/>
  <c r="BE3198" i="1" s="1"/>
  <c r="BE3234" i="1" s="1"/>
  <c r="AU3263" i="1"/>
  <c r="BA3263" i="1"/>
  <c r="BG3263" i="1"/>
  <c r="BG3252" i="1" s="1"/>
  <c r="AU3279" i="1"/>
  <c r="BA3279" i="1"/>
  <c r="BG3279" i="1"/>
  <c r="BG3278" i="1" s="1"/>
  <c r="BE3293" i="1"/>
  <c r="BE3292" i="1" s="1"/>
  <c r="AY3311" i="1"/>
  <c r="BE3311" i="1"/>
  <c r="BF3322" i="1"/>
  <c r="BF3320" i="1" s="1"/>
  <c r="AW3351" i="1"/>
  <c r="AW3350" i="1" s="1"/>
  <c r="BC3351" i="1"/>
  <c r="BC3350" i="1" s="1"/>
  <c r="BI3351" i="1"/>
  <c r="BI3350" i="1" s="1"/>
  <c r="AU3289" i="1"/>
  <c r="BA3289" i="1"/>
  <c r="BG3289" i="1"/>
  <c r="BG3288" i="1" s="1"/>
  <c r="AX3362" i="1"/>
  <c r="AX3361" i="1" s="1"/>
  <c r="BD3362" i="1"/>
  <c r="BD3361" i="1" s="1"/>
  <c r="AY3424" i="1"/>
  <c r="AY3356" i="1"/>
  <c r="BE3424" i="1"/>
  <c r="BE3356" i="1"/>
  <c r="AW3424" i="1"/>
  <c r="AW3359" i="1"/>
  <c r="BC3424" i="1"/>
  <c r="BC3359" i="1"/>
  <c r="BI3424" i="1"/>
  <c r="BI3359" i="1"/>
  <c r="BF3460" i="1"/>
  <c r="BF3449" i="1" s="1"/>
  <c r="BF3479" i="1" s="1"/>
  <c r="BF3339" i="1"/>
  <c r="AY2895" i="1"/>
  <c r="AY2894" i="1" s="1"/>
  <c r="BE2895" i="1"/>
  <c r="BE2894" i="1" s="1"/>
  <c r="AY2931" i="1"/>
  <c r="AY2920" i="1" s="1"/>
  <c r="BE2931" i="1"/>
  <c r="BE2920" i="1" s="1"/>
  <c r="AW2956" i="1"/>
  <c r="AW2955" i="1" s="1"/>
  <c r="BC2956" i="1"/>
  <c r="BC2955" i="1" s="1"/>
  <c r="BI2956" i="1"/>
  <c r="BI2955" i="1" s="1"/>
  <c r="AU2965" i="1"/>
  <c r="BA2965" i="1"/>
  <c r="BG2965" i="1"/>
  <c r="BG2964" i="1" s="1"/>
  <c r="AU2973" i="1"/>
  <c r="BA2973" i="1"/>
  <c r="BG2973" i="1"/>
  <c r="BG2972" i="1" s="1"/>
  <c r="AW3014" i="1"/>
  <c r="AW3003" i="1" s="1"/>
  <c r="BC3014" i="1"/>
  <c r="BC3003" i="1" s="1"/>
  <c r="BI3014" i="1"/>
  <c r="BI3003" i="1" s="1"/>
  <c r="AY3031" i="1"/>
  <c r="AY3030" i="1" s="1"/>
  <c r="BE3031" i="1"/>
  <c r="BE3030" i="1" s="1"/>
  <c r="AU3066" i="1"/>
  <c r="BA3066" i="1"/>
  <c r="BG3066" i="1"/>
  <c r="BG3055" i="1" s="1"/>
  <c r="BG3085" i="1" s="1"/>
  <c r="AU3112" i="1"/>
  <c r="BA3112" i="1"/>
  <c r="BG3112" i="1"/>
  <c r="BG3101" i="1" s="1"/>
  <c r="AU3125" i="1"/>
  <c r="BA3125" i="1"/>
  <c r="BG3125" i="1"/>
  <c r="BG3124" i="1" s="1"/>
  <c r="AY3146" i="1"/>
  <c r="AY3145" i="1" s="1"/>
  <c r="BE3146" i="1"/>
  <c r="BE3145" i="1" s="1"/>
  <c r="AW3176" i="1"/>
  <c r="AW3175" i="1" s="1"/>
  <c r="BC3176" i="1"/>
  <c r="BC3175" i="1" s="1"/>
  <c r="BI3176" i="1"/>
  <c r="BI3175" i="1" s="1"/>
  <c r="AU3209" i="1"/>
  <c r="BA3209" i="1"/>
  <c r="BG3209" i="1"/>
  <c r="BG3198" i="1" s="1"/>
  <c r="BG3234" i="1" s="1"/>
  <c r="AW3263" i="1"/>
  <c r="AW3252" i="1" s="1"/>
  <c r="BC3263" i="1"/>
  <c r="BC3252" i="1" s="1"/>
  <c r="BI3263" i="1"/>
  <c r="BI3252" i="1" s="1"/>
  <c r="AW3279" i="1"/>
  <c r="AW3278" i="1" s="1"/>
  <c r="BC3279" i="1"/>
  <c r="BC3278" i="1" s="1"/>
  <c r="BI3279" i="1"/>
  <c r="BI3278" i="1" s="1"/>
  <c r="AX3293" i="1"/>
  <c r="AX3292" i="1" s="1"/>
  <c r="BD3293" i="1"/>
  <c r="BD3292" i="1" s="1"/>
  <c r="BB3293" i="1"/>
  <c r="BB3292" i="1" s="1"/>
  <c r="BH3293" i="1"/>
  <c r="BH3292" i="1" s="1"/>
  <c r="AU3322" i="1"/>
  <c r="BA3322" i="1"/>
  <c r="BG3322" i="1"/>
  <c r="BG3320" i="1" s="1"/>
  <c r="AY3322" i="1"/>
  <c r="AY3320" i="1" s="1"/>
  <c r="BE3322" i="1"/>
  <c r="BE3320" i="1" s="1"/>
  <c r="BI3322" i="1"/>
  <c r="BI3320" i="1" s="1"/>
  <c r="BE3396" i="1"/>
  <c r="BE3378" i="1" s="1"/>
  <c r="BE3339" i="1"/>
  <c r="AY3490" i="1"/>
  <c r="AY3518" i="1" s="1"/>
  <c r="AY3522" i="1" s="1"/>
  <c r="AY3523" i="1" s="1"/>
  <c r="BE3490" i="1"/>
  <c r="BE3518" i="1" s="1"/>
  <c r="BE3522" i="1" s="1"/>
  <c r="BE3523" i="1" s="1"/>
  <c r="AX2878" i="1"/>
  <c r="AX2867" i="1" s="1"/>
  <c r="BD2878" i="1"/>
  <c r="BD2867" i="1" s="1"/>
  <c r="BF2895" i="1"/>
  <c r="BF2894" i="1" s="1"/>
  <c r="BF2931" i="1"/>
  <c r="BF2920" i="1" s="1"/>
  <c r="AX2956" i="1"/>
  <c r="AX2955" i="1" s="1"/>
  <c r="BD2956" i="1"/>
  <c r="BD2955" i="1" s="1"/>
  <c r="AV2965" i="1"/>
  <c r="AV2964" i="1" s="1"/>
  <c r="BB2965" i="1"/>
  <c r="BB2964" i="1" s="1"/>
  <c r="BH2965" i="1"/>
  <c r="BH2964" i="1" s="1"/>
  <c r="AV2973" i="1"/>
  <c r="AV2972" i="1" s="1"/>
  <c r="BB2973" i="1"/>
  <c r="BB2972" i="1" s="1"/>
  <c r="BH2973" i="1"/>
  <c r="BH2972" i="1" s="1"/>
  <c r="AX3014" i="1"/>
  <c r="AX3003" i="1" s="1"/>
  <c r="BD3014" i="1"/>
  <c r="BD3003" i="1" s="1"/>
  <c r="BD3037" i="1" s="1"/>
  <c r="BF3031" i="1"/>
  <c r="BF3030" i="1" s="1"/>
  <c r="AV3066" i="1"/>
  <c r="AV3055" i="1" s="1"/>
  <c r="AV3085" i="1" s="1"/>
  <c r="BB3066" i="1"/>
  <c r="BB3055" i="1" s="1"/>
  <c r="BB3085" i="1" s="1"/>
  <c r="BH3066" i="1"/>
  <c r="BH3055" i="1" s="1"/>
  <c r="BH3085" i="1" s="1"/>
  <c r="AV3112" i="1"/>
  <c r="AV3101" i="1" s="1"/>
  <c r="BB3112" i="1"/>
  <c r="BB3101" i="1" s="1"/>
  <c r="BH3112" i="1"/>
  <c r="BH3101" i="1" s="1"/>
  <c r="AV3125" i="1"/>
  <c r="AV3124" i="1" s="1"/>
  <c r="BB3125" i="1"/>
  <c r="BB3124" i="1" s="1"/>
  <c r="BH3125" i="1"/>
  <c r="BH3124" i="1" s="1"/>
  <c r="BF3146" i="1"/>
  <c r="BF3145" i="1" s="1"/>
  <c r="AX3176" i="1"/>
  <c r="AX3175" i="1" s="1"/>
  <c r="BD3176" i="1"/>
  <c r="BD3175" i="1" s="1"/>
  <c r="AV3209" i="1"/>
  <c r="AV3198" i="1" s="1"/>
  <c r="AV3234" i="1" s="1"/>
  <c r="BB3209" i="1"/>
  <c r="BB3198" i="1" s="1"/>
  <c r="BB3234" i="1" s="1"/>
  <c r="BH3209" i="1"/>
  <c r="BH3198" i="1" s="1"/>
  <c r="BH3234" i="1" s="1"/>
  <c r="AX3263" i="1"/>
  <c r="AX3252" i="1" s="1"/>
  <c r="BD3263" i="1"/>
  <c r="BD3252" i="1" s="1"/>
  <c r="AX3279" i="1"/>
  <c r="AX3278" i="1" s="1"/>
  <c r="BD3279" i="1"/>
  <c r="BD3278" i="1" s="1"/>
  <c r="AY3293" i="1"/>
  <c r="AY3292" i="1" s="1"/>
  <c r="AV3311" i="1"/>
  <c r="BB3311" i="1"/>
  <c r="BH3311" i="1"/>
  <c r="AW3322" i="1"/>
  <c r="AW3320" i="1" s="1"/>
  <c r="AX3328" i="1"/>
  <c r="BD3328" i="1"/>
  <c r="AX3289" i="1"/>
  <c r="AX3288" i="1" s="1"/>
  <c r="BD3289" i="1"/>
  <c r="BD3288" i="1" s="1"/>
  <c r="BD3378" i="1"/>
  <c r="AW3460" i="1"/>
  <c r="AW3449" i="1" s="1"/>
  <c r="AW3479" i="1" s="1"/>
  <c r="AW3483" i="1" s="1"/>
  <c r="AW3484" i="1" s="1"/>
  <c r="AW3339" i="1"/>
  <c r="BC3460" i="1"/>
  <c r="BC3449" i="1" s="1"/>
  <c r="BC3479" i="1" s="1"/>
  <c r="BC3483" i="1" s="1"/>
  <c r="BC3484" i="1" s="1"/>
  <c r="BC3339" i="1"/>
  <c r="BI3460" i="1"/>
  <c r="BI3449" i="1" s="1"/>
  <c r="BI3479" i="1" s="1"/>
  <c r="BI3483" i="1" s="1"/>
  <c r="BI3484" i="1" s="1"/>
  <c r="BI3339" i="1"/>
  <c r="AV2931" i="1"/>
  <c r="AV2920" i="1" s="1"/>
  <c r="BB2931" i="1"/>
  <c r="BB2920" i="1" s="1"/>
  <c r="BH2931" i="1"/>
  <c r="BH2920" i="1" s="1"/>
  <c r="BF2956" i="1"/>
  <c r="BF2955" i="1" s="1"/>
  <c r="AX2965" i="1"/>
  <c r="AX2964" i="1" s="1"/>
  <c r="BD2965" i="1"/>
  <c r="BD2964" i="1" s="1"/>
  <c r="AX2973" i="1"/>
  <c r="AX2972" i="1" s="1"/>
  <c r="BD2973" i="1"/>
  <c r="BD2972" i="1" s="1"/>
  <c r="BF3014" i="1"/>
  <c r="BF3003" i="1" s="1"/>
  <c r="AV3031" i="1"/>
  <c r="AV3030" i="1" s="1"/>
  <c r="BB3031" i="1"/>
  <c r="BB3030" i="1" s="1"/>
  <c r="BH3031" i="1"/>
  <c r="BH3030" i="1" s="1"/>
  <c r="AX3066" i="1"/>
  <c r="AX3055" i="1" s="1"/>
  <c r="AX3085" i="1" s="1"/>
  <c r="BD3066" i="1"/>
  <c r="BD3055" i="1" s="1"/>
  <c r="BD3085" i="1" s="1"/>
  <c r="AX3112" i="1"/>
  <c r="AX3101" i="1" s="1"/>
  <c r="BD3112" i="1"/>
  <c r="BD3101" i="1" s="1"/>
  <c r="AX3125" i="1"/>
  <c r="AX3124" i="1" s="1"/>
  <c r="BD3125" i="1"/>
  <c r="BD3124" i="1" s="1"/>
  <c r="AV3146" i="1"/>
  <c r="AV3145" i="1" s="1"/>
  <c r="BB3146" i="1"/>
  <c r="BB3145" i="1" s="1"/>
  <c r="BH3146" i="1"/>
  <c r="BH3145" i="1" s="1"/>
  <c r="BF3176" i="1"/>
  <c r="BF3175" i="1" s="1"/>
  <c r="AX3209" i="1"/>
  <c r="AX3198" i="1" s="1"/>
  <c r="AX3234" i="1" s="1"/>
  <c r="BD3209" i="1"/>
  <c r="BD3198" i="1" s="1"/>
  <c r="BD3234" i="1" s="1"/>
  <c r="BF3263" i="1"/>
  <c r="BF3252" i="1" s="1"/>
  <c r="BF3279" i="1"/>
  <c r="BF3278" i="1" s="1"/>
  <c r="AU3293" i="1"/>
  <c r="BA3293" i="1"/>
  <c r="BG3293" i="1"/>
  <c r="BG3292" i="1" s="1"/>
  <c r="AX3322" i="1"/>
  <c r="AX3320" i="1" s="1"/>
  <c r="BD3322" i="1"/>
  <c r="BD3320" i="1" s="1"/>
  <c r="BH3322" i="1"/>
  <c r="BH3320" i="1" s="1"/>
  <c r="AU3328" i="1"/>
  <c r="BA3328" i="1"/>
  <c r="BG3328" i="1"/>
  <c r="BF3351" i="1"/>
  <c r="BF3350" i="1" s="1"/>
  <c r="AU3362" i="1"/>
  <c r="BA3362" i="1"/>
  <c r="BG3362" i="1"/>
  <c r="BG3361" i="1" s="1"/>
  <c r="AY3415" i="1"/>
  <c r="AV3424" i="1"/>
  <c r="AV3356" i="1"/>
  <c r="BB3424" i="1"/>
  <c r="BB3356" i="1"/>
  <c r="BH3356" i="1"/>
  <c r="BG3490" i="1"/>
  <c r="BG3518" i="1" s="1"/>
  <c r="BG3522" i="1" s="1"/>
  <c r="BG3523" i="1" s="1"/>
  <c r="AW3574" i="1"/>
  <c r="AW3612" i="1" s="1"/>
  <c r="AW3616" i="1" s="1"/>
  <c r="AW3617" i="1" s="1"/>
  <c r="BE3623" i="1"/>
  <c r="BE3657" i="1" s="1"/>
  <c r="BE3661" i="1" s="1"/>
  <c r="BE3662" i="1" s="1"/>
  <c r="BE3682" i="1"/>
  <c r="BE3716" i="1" s="1"/>
  <c r="BE3720" i="1" s="1"/>
  <c r="BE3721" i="1" s="1"/>
  <c r="AY3769" i="1"/>
  <c r="AY3803" i="1" s="1"/>
  <c r="AY3807" i="1" s="1"/>
  <c r="AY3808" i="1" s="1"/>
  <c r="BE3769" i="1"/>
  <c r="BE3803" i="1" s="1"/>
  <c r="BE3807" i="1" s="1"/>
  <c r="BE3808" i="1" s="1"/>
  <c r="BC3860" i="1"/>
  <c r="BC3894" i="1" s="1"/>
  <c r="BC3898" i="1" s="1"/>
  <c r="BC3899" i="1" s="1"/>
  <c r="AY3905" i="1"/>
  <c r="AY3939" i="1" s="1"/>
  <c r="AY3943" i="1" s="1"/>
  <c r="AY3944" i="1" s="1"/>
  <c r="BE3905" i="1"/>
  <c r="BE3939" i="1" s="1"/>
  <c r="BE3943" i="1" s="1"/>
  <c r="BE3944" i="1" s="1"/>
  <c r="BG3950" i="1"/>
  <c r="BG3983" i="1" s="1"/>
  <c r="BG3987" i="1" s="1"/>
  <c r="BG3988" i="1" s="1"/>
  <c r="AW4144" i="1"/>
  <c r="AW4177" i="1" s="1"/>
  <c r="AW4181" i="1" s="1"/>
  <c r="AW4182" i="1" s="1"/>
  <c r="BC4144" i="1"/>
  <c r="BC4177" i="1" s="1"/>
  <c r="BC4181" i="1" s="1"/>
  <c r="BC4182" i="1" s="1"/>
  <c r="BI4144" i="1"/>
  <c r="BI4177" i="1" s="1"/>
  <c r="BI4181" i="1" s="1"/>
  <c r="BI4182" i="1" s="1"/>
  <c r="AX4321" i="1"/>
  <c r="AX4355" i="1" s="1"/>
  <c r="AX4359" i="1" s="1"/>
  <c r="AX4360" i="1" s="1"/>
  <c r="BD4321" i="1"/>
  <c r="BD4355" i="1" s="1"/>
  <c r="BD4359" i="1" s="1"/>
  <c r="BD4360" i="1" s="1"/>
  <c r="BC4458" i="1"/>
  <c r="BC4492" i="1" s="1"/>
  <c r="BC4496" i="1" s="1"/>
  <c r="BC4497" i="1" s="1"/>
  <c r="AX4554" i="1"/>
  <c r="AX4584" i="1" s="1"/>
  <c r="AX4588" i="1" s="1"/>
  <c r="AX4589" i="1" s="1"/>
  <c r="BD4554" i="1"/>
  <c r="BD4584" i="1" s="1"/>
  <c r="BD4588" i="1" s="1"/>
  <c r="BD4589" i="1" s="1"/>
  <c r="BA4595" i="1"/>
  <c r="AV4595" i="1"/>
  <c r="AV4629" i="1" s="1"/>
  <c r="AV4633" i="1" s="1"/>
  <c r="AV4634" i="1" s="1"/>
  <c r="BB4595" i="1"/>
  <c r="BB4629" i="1" s="1"/>
  <c r="BB4633" i="1" s="1"/>
  <c r="BB4634" i="1" s="1"/>
  <c r="BH4595" i="1"/>
  <c r="BH4629" i="1" s="1"/>
  <c r="BH4633" i="1" s="1"/>
  <c r="BH4634" i="1" s="1"/>
  <c r="AY3623" i="1"/>
  <c r="AY3657" i="1" s="1"/>
  <c r="AY3661" i="1" s="1"/>
  <c r="AY3662" i="1" s="1"/>
  <c r="AW3860" i="1"/>
  <c r="AW3894" i="1" s="1"/>
  <c r="AW3898" i="1" s="1"/>
  <c r="AW3899" i="1" s="1"/>
  <c r="AU4188" i="1"/>
  <c r="BG4188" i="1"/>
  <c r="BG4223" i="1" s="1"/>
  <c r="BG4227" i="1" s="1"/>
  <c r="BG4228" i="1" s="1"/>
  <c r="AV4503" i="1"/>
  <c r="AV4543" i="1" s="1"/>
  <c r="AV4547" i="1" s="1"/>
  <c r="AV4548" i="1" s="1"/>
  <c r="BB4503" i="1"/>
  <c r="BB4543" i="1" s="1"/>
  <c r="BB4547" i="1" s="1"/>
  <c r="BB4548" i="1" s="1"/>
  <c r="BH4503" i="1"/>
  <c r="BH4543" i="1" s="1"/>
  <c r="BH4547" i="1" s="1"/>
  <c r="BH4548" i="1" s="1"/>
  <c r="BG3727" i="1"/>
  <c r="BG3758" i="1" s="1"/>
  <c r="BG3762" i="1" s="1"/>
  <c r="BG3763" i="1" s="1"/>
  <c r="BG3769" i="1"/>
  <c r="BG3803" i="1" s="1"/>
  <c r="BG3807" i="1" s="1"/>
  <c r="BG3808" i="1" s="1"/>
  <c r="BI4188" i="1"/>
  <c r="BI4223" i="1" s="1"/>
  <c r="BI4227" i="1" s="1"/>
  <c r="BI4228" i="1" s="1"/>
  <c r="BG4234" i="1"/>
  <c r="BG4266" i="1" s="1"/>
  <c r="BG4270" i="1" s="1"/>
  <c r="BG4271" i="1" s="1"/>
  <c r="AW4277" i="1"/>
  <c r="AW4310" i="1" s="1"/>
  <c r="AW4314" i="1" s="1"/>
  <c r="AW4315" i="1" s="1"/>
  <c r="BC4277" i="1"/>
  <c r="BC4310" i="1" s="1"/>
  <c r="BC4314" i="1" s="1"/>
  <c r="BC4315" i="1" s="1"/>
  <c r="BI4277" i="1"/>
  <c r="BI4310" i="1" s="1"/>
  <c r="BI4314" i="1" s="1"/>
  <c r="BI4315" i="1" s="1"/>
  <c r="AY4366" i="1"/>
  <c r="AY4401" i="1" s="1"/>
  <c r="AY4405" i="1" s="1"/>
  <c r="AY4406" i="1" s="1"/>
  <c r="BE4401" i="1"/>
  <c r="BE4405" i="1" s="1"/>
  <c r="BE4406" i="1" s="1"/>
  <c r="AW4458" i="1"/>
  <c r="AW4492" i="1" s="1"/>
  <c r="AW4496" i="1" s="1"/>
  <c r="AW4497" i="1" s="1"/>
  <c r="BG4458" i="1"/>
  <c r="BG4492" i="1" s="1"/>
  <c r="BG4496" i="1" s="1"/>
  <c r="BG4497" i="1" s="1"/>
  <c r="BG4595" i="1"/>
  <c r="BG4629" i="1" s="1"/>
  <c r="BG4633" i="1" s="1"/>
  <c r="BG4634" i="1" s="1"/>
  <c r="AY4083" i="1"/>
  <c r="AY4082" i="1" s="1"/>
  <c r="BE4083" i="1"/>
  <c r="BE4082" i="1" s="1"/>
  <c r="AY3994" i="1"/>
  <c r="AY4027" i="1" s="1"/>
  <c r="AY4031" i="1" s="1"/>
  <c r="AY4032" i="1" s="1"/>
  <c r="BG4098" i="1"/>
  <c r="BG4135" i="1" s="1"/>
  <c r="BG4139" i="1" s="1"/>
  <c r="BG4140" i="1" s="1"/>
  <c r="AY4277" i="1"/>
  <c r="AY4310" i="1" s="1"/>
  <c r="AY4314" i="1" s="1"/>
  <c r="AY4315" i="1" s="1"/>
  <c r="BI4458" i="1"/>
  <c r="BI4492" i="1" s="1"/>
  <c r="BI4496" i="1" s="1"/>
  <c r="BI4497" i="1" s="1"/>
  <c r="AU4595" i="1"/>
  <c r="BF4595" i="1"/>
  <c r="BF4629" i="1" s="1"/>
  <c r="BF4633" i="1" s="1"/>
  <c r="BF4634" i="1" s="1"/>
  <c r="BC3574" i="1"/>
  <c r="BC3612" i="1" s="1"/>
  <c r="BC3616" i="1" s="1"/>
  <c r="BC3617" i="1" s="1"/>
  <c r="AU3585" i="1"/>
  <c r="AU3339" i="1"/>
  <c r="BA3585" i="1"/>
  <c r="BA3339" i="1"/>
  <c r="BG3585" i="1"/>
  <c r="BG3574" i="1" s="1"/>
  <c r="BG3612" i="1" s="1"/>
  <c r="BG3616" i="1" s="1"/>
  <c r="BG3617" i="1" s="1"/>
  <c r="BG3339" i="1"/>
  <c r="AW3623" i="1"/>
  <c r="AW3657" i="1" s="1"/>
  <c r="AW3661" i="1" s="1"/>
  <c r="AW3662" i="1" s="1"/>
  <c r="BC3623" i="1"/>
  <c r="BC3657" i="1" s="1"/>
  <c r="BC3661" i="1" s="1"/>
  <c r="BC3662" i="1" s="1"/>
  <c r="BI3623" i="1"/>
  <c r="BI3657" i="1" s="1"/>
  <c r="BI3661" i="1" s="1"/>
  <c r="BI3662" i="1" s="1"/>
  <c r="AW3727" i="1"/>
  <c r="AW3758" i="1" s="1"/>
  <c r="AW3762" i="1" s="1"/>
  <c r="AW3763" i="1" s="1"/>
  <c r="BI3860" i="1"/>
  <c r="BI3894" i="1" s="1"/>
  <c r="BI3898" i="1" s="1"/>
  <c r="BI3899" i="1" s="1"/>
  <c r="BA4098" i="1"/>
  <c r="BI4321" i="1"/>
  <c r="BI4355" i="1" s="1"/>
  <c r="BI4359" i="1" s="1"/>
  <c r="BI4360" i="1" s="1"/>
  <c r="BG4366" i="1"/>
  <c r="BG4401" i="1" s="1"/>
  <c r="BG4405" i="1" s="1"/>
  <c r="BG4406" i="1" s="1"/>
  <c r="AV4366" i="1"/>
  <c r="AV4401" i="1" s="1"/>
  <c r="AV4405" i="1" s="1"/>
  <c r="AV4406" i="1" s="1"/>
  <c r="BB4366" i="1"/>
  <c r="BB4401" i="1" s="1"/>
  <c r="BB4405" i="1" s="1"/>
  <c r="BB4406" i="1" s="1"/>
  <c r="BH4366" i="1"/>
  <c r="BH4401" i="1" s="1"/>
  <c r="BH4405" i="1" s="1"/>
  <c r="BH4406" i="1" s="1"/>
  <c r="AX4458" i="1"/>
  <c r="AX4492" i="1" s="1"/>
  <c r="AX4496" i="1" s="1"/>
  <c r="AX4497" i="1" s="1"/>
  <c r="BD4458" i="1"/>
  <c r="BD4492" i="1" s="1"/>
  <c r="BD4496" i="1" s="1"/>
  <c r="BD4497" i="1" s="1"/>
  <c r="BC4554" i="1"/>
  <c r="BC4584" i="1" s="1"/>
  <c r="BC4588" i="1" s="1"/>
  <c r="BC4589" i="1" s="1"/>
  <c r="AV3289" i="1"/>
  <c r="AV3288" i="1" s="1"/>
  <c r="BB3289" i="1"/>
  <c r="BB3288" i="1" s="1"/>
  <c r="AV3293" i="1"/>
  <c r="AV3292" i="1" s="1"/>
  <c r="AV3322" i="1"/>
  <c r="AV3320" i="1" s="1"/>
  <c r="BB3322" i="1"/>
  <c r="BB3320" i="1" s="1"/>
  <c r="AV3328" i="1"/>
  <c r="BF3341" i="1"/>
  <c r="BF3340" i="1" s="1"/>
  <c r="AX3351" i="1"/>
  <c r="AX3350" i="1" s="1"/>
  <c r="BD3351" i="1"/>
  <c r="BD3350" i="1" s="1"/>
  <c r="AV3362" i="1"/>
  <c r="AV3361" i="1" s="1"/>
  <c r="AY4739" i="1"/>
  <c r="AY4728" i="1" s="1"/>
  <c r="AY4755" i="1" s="1"/>
  <c r="BE4739" i="1"/>
  <c r="BE4728" i="1" s="1"/>
  <c r="BE4755" i="1" s="1"/>
  <c r="AU3351" i="1"/>
  <c r="AY4680" i="1"/>
  <c r="AY4710" i="1" s="1"/>
  <c r="AY4714" i="1" s="1"/>
  <c r="AY4715" i="1" s="1"/>
  <c r="BE4680" i="1"/>
  <c r="BE4710" i="1" s="1"/>
  <c r="BE4714" i="1" s="1"/>
  <c r="BE4715" i="1" s="1"/>
  <c r="W996" i="1"/>
  <c r="W1027" i="1" s="1"/>
  <c r="W1031" i="1" s="1"/>
  <c r="W1032" i="1" s="1"/>
  <c r="O1370" i="1"/>
  <c r="O1400" i="1" s="1"/>
  <c r="O1404" i="1" s="1"/>
  <c r="O1405" i="1" s="1"/>
  <c r="Q1551" i="1"/>
  <c r="R1621" i="1"/>
  <c r="R1620" i="1" s="1"/>
  <c r="Y2207" i="1"/>
  <c r="Y2238" i="1" s="1"/>
  <c r="Y2242" i="1" s="1"/>
  <c r="Y2243" i="1" s="1"/>
  <c r="W2301" i="1"/>
  <c r="W2300" i="1" s="1"/>
  <c r="N2541" i="1"/>
  <c r="N379" i="1"/>
  <c r="N407" i="1" s="1"/>
  <c r="N411" i="1" s="1"/>
  <c r="N412" i="1" s="1"/>
  <c r="O418" i="1"/>
  <c r="R459" i="1"/>
  <c r="R493" i="1" s="1"/>
  <c r="R497" i="1" s="1"/>
  <c r="R498" i="1" s="1"/>
  <c r="M545" i="1"/>
  <c r="M575" i="1" s="1"/>
  <c r="M579" i="1" s="1"/>
  <c r="M580" i="1" s="1"/>
  <c r="O669" i="1"/>
  <c r="O698" i="1" s="1"/>
  <c r="O702" i="1" s="1"/>
  <c r="O703" i="1" s="1"/>
  <c r="U669" i="1"/>
  <c r="U698" i="1" s="1"/>
  <c r="U702" i="1" s="1"/>
  <c r="U703" i="1" s="1"/>
  <c r="X832" i="1"/>
  <c r="X862" i="1" s="1"/>
  <c r="X866" i="1" s="1"/>
  <c r="X867" i="1" s="1"/>
  <c r="W873" i="1"/>
  <c r="W903" i="1" s="1"/>
  <c r="W907" i="1" s="1"/>
  <c r="W908" i="1" s="1"/>
  <c r="N955" i="1"/>
  <c r="N985" i="1" s="1"/>
  <c r="N989" i="1" s="1"/>
  <c r="N990" i="1" s="1"/>
  <c r="T955" i="1"/>
  <c r="T985" i="1" s="1"/>
  <c r="T989" i="1" s="1"/>
  <c r="T990" i="1" s="1"/>
  <c r="T1621" i="1"/>
  <c r="T1620" i="1" s="1"/>
  <c r="Q1651" i="1"/>
  <c r="Q1649" i="1" s="1"/>
  <c r="V2265" i="1"/>
  <c r="V2254" i="1" s="1"/>
  <c r="W2504" i="1"/>
  <c r="W2535" i="1" s="1"/>
  <c r="W2544" i="1" s="1"/>
  <c r="M832" i="1"/>
  <c r="S832" i="1"/>
  <c r="Y832" i="1"/>
  <c r="Y862" i="1" s="1"/>
  <c r="Y866" i="1" s="1"/>
  <c r="Y867" i="1" s="1"/>
  <c r="V1038" i="1"/>
  <c r="V1068" i="1" s="1"/>
  <c r="V1072" i="1" s="1"/>
  <c r="V1073" i="1" s="1"/>
  <c r="R1079" i="1"/>
  <c r="R1110" i="1" s="1"/>
  <c r="R1114" i="1" s="1"/>
  <c r="R1115" i="1" s="1"/>
  <c r="Y1079" i="1"/>
  <c r="Y1110" i="1" s="1"/>
  <c r="Y1114" i="1" s="1"/>
  <c r="Y1115" i="1" s="1"/>
  <c r="W1551" i="1"/>
  <c r="W1541" i="1" s="1"/>
  <c r="W1573" i="1" s="1"/>
  <c r="S1949" i="1"/>
  <c r="S1980" i="1" s="1"/>
  <c r="S1984" i="1" s="1"/>
  <c r="S1985" i="1" s="1"/>
  <c r="W2041" i="1"/>
  <c r="W2071" i="1" s="1"/>
  <c r="W2075" i="1" s="1"/>
  <c r="W2076" i="1" s="1"/>
  <c r="Y2346" i="1"/>
  <c r="S295" i="1"/>
  <c r="S326" i="1" s="1"/>
  <c r="S330" i="1" s="1"/>
  <c r="S331" i="1" s="1"/>
  <c r="M459" i="1"/>
  <c r="M493" i="1" s="1"/>
  <c r="M497" i="1" s="1"/>
  <c r="M498" i="1" s="1"/>
  <c r="Y1696" i="1"/>
  <c r="Y1729" i="1" s="1"/>
  <c r="Y1733" i="1" s="1"/>
  <c r="Y1734" i="1" s="1"/>
  <c r="X2041" i="1"/>
  <c r="X2071" i="1" s="1"/>
  <c r="X2075" i="1" s="1"/>
  <c r="X2076" i="1" s="1"/>
  <c r="O2207" i="1"/>
  <c r="O2238" i="1" s="1"/>
  <c r="O2242" i="1" s="1"/>
  <c r="O2243" i="1" s="1"/>
  <c r="R1038" i="1"/>
  <c r="R1068" i="1" s="1"/>
  <c r="R1072" i="1" s="1"/>
  <c r="R1073" i="1" s="1"/>
  <c r="L1038" i="1"/>
  <c r="L1068" i="1" s="1"/>
  <c r="L1072" i="1" s="1"/>
  <c r="L1073" i="1" s="1"/>
  <c r="M1204" i="1"/>
  <c r="M1234" i="1" s="1"/>
  <c r="M1238" i="1" s="1"/>
  <c r="M1239" i="1" s="1"/>
  <c r="L1245" i="1"/>
  <c r="L1275" i="1" s="1"/>
  <c r="L1279" i="1" s="1"/>
  <c r="L1280" i="1" s="1"/>
  <c r="R1245" i="1"/>
  <c r="R1275" i="1" s="1"/>
  <c r="R1279" i="1" s="1"/>
  <c r="R1280" i="1" s="1"/>
  <c r="X1245" i="1"/>
  <c r="X1275" i="1" s="1"/>
  <c r="X1279" i="1" s="1"/>
  <c r="X1280" i="1" s="1"/>
  <c r="W1286" i="1"/>
  <c r="W1317" i="1" s="1"/>
  <c r="W1321" i="1" s="1"/>
  <c r="W1322" i="1" s="1"/>
  <c r="W1991" i="1"/>
  <c r="S2413" i="1"/>
  <c r="S2445" i="1" s="1"/>
  <c r="S2449" i="1" s="1"/>
  <c r="S545" i="1"/>
  <c r="S575" i="1" s="1"/>
  <c r="S579" i="1" s="1"/>
  <c r="S580" i="1" s="1"/>
  <c r="R750" i="1"/>
  <c r="R779" i="1" s="1"/>
  <c r="R783" i="1" s="1"/>
  <c r="R784" i="1" s="1"/>
  <c r="L955" i="1"/>
  <c r="L985" i="1" s="1"/>
  <c r="L989" i="1" s="1"/>
  <c r="L990" i="1" s="1"/>
  <c r="N996" i="1"/>
  <c r="N1027" i="1" s="1"/>
  <c r="N1031" i="1" s="1"/>
  <c r="N1032" i="1" s="1"/>
  <c r="T996" i="1"/>
  <c r="T1027" i="1" s="1"/>
  <c r="T1031" i="1" s="1"/>
  <c r="T1032" i="1" s="1"/>
  <c r="Q1599" i="1"/>
  <c r="M1621" i="1"/>
  <c r="M1620" i="1" s="1"/>
  <c r="R1696" i="1"/>
  <c r="R1729" i="1" s="1"/>
  <c r="R1733" i="1" s="1"/>
  <c r="R1734" i="1" s="1"/>
  <c r="K2313" i="1"/>
  <c r="Q2313" i="1"/>
  <c r="L2325" i="1"/>
  <c r="L2323" i="1" s="1"/>
  <c r="L2367" i="1"/>
  <c r="L2401" i="1" s="1"/>
  <c r="R2367" i="1"/>
  <c r="R2401" i="1" s="1"/>
  <c r="O2878" i="1"/>
  <c r="O2867" i="1" s="1"/>
  <c r="Q3293" i="1"/>
  <c r="L3682" i="1"/>
  <c r="L3716" i="1" s="1"/>
  <c r="L3720" i="1" s="1"/>
  <c r="L3721" i="1" s="1"/>
  <c r="R3682" i="1"/>
  <c r="R3716" i="1" s="1"/>
  <c r="R3720" i="1" s="1"/>
  <c r="R3721" i="1" s="1"/>
  <c r="V3814" i="1"/>
  <c r="V3849" i="1" s="1"/>
  <c r="V3853" i="1" s="1"/>
  <c r="V3854" i="1" s="1"/>
  <c r="N3905" i="1"/>
  <c r="N3939" i="1" s="1"/>
  <c r="N3943" i="1" s="1"/>
  <c r="N3944" i="1" s="1"/>
  <c r="T3905" i="1"/>
  <c r="T3939" i="1" s="1"/>
  <c r="T3943" i="1" s="1"/>
  <c r="T3944" i="1" s="1"/>
  <c r="R3950" i="1"/>
  <c r="R3983" i="1" s="1"/>
  <c r="R3987" i="1" s="1"/>
  <c r="R3988" i="1" s="1"/>
  <c r="S4366" i="1"/>
  <c r="S4401" i="1" s="1"/>
  <c r="S4405" i="1" s="1"/>
  <c r="S4406" i="1" s="1"/>
  <c r="N3769" i="1"/>
  <c r="N3803" i="1" s="1"/>
  <c r="N3807" i="1" s="1"/>
  <c r="N3808" i="1" s="1"/>
  <c r="L4503" i="1"/>
  <c r="L4543" i="1" s="1"/>
  <c r="L4547" i="1" s="1"/>
  <c r="L4548" i="1" s="1"/>
  <c r="R4503" i="1"/>
  <c r="R4543" i="1" s="1"/>
  <c r="R4547" i="1" s="1"/>
  <c r="R4548" i="1" s="1"/>
  <c r="V3289" i="1"/>
  <c r="V3288" i="1" s="1"/>
  <c r="Y3351" i="1"/>
  <c r="Y3350" i="1" s="1"/>
  <c r="M3727" i="1"/>
  <c r="M3758" i="1" s="1"/>
  <c r="M3762" i="1" s="1"/>
  <c r="M3763" i="1" s="1"/>
  <c r="S3727" i="1"/>
  <c r="S3758" i="1" s="1"/>
  <c r="S3762" i="1" s="1"/>
  <c r="S3763" i="1" s="1"/>
  <c r="Y3727" i="1"/>
  <c r="Y3758" i="1" s="1"/>
  <c r="Y3762" i="1" s="1"/>
  <c r="Y3763" i="1" s="1"/>
  <c r="Y3860" i="1"/>
  <c r="Y3894" i="1" s="1"/>
  <c r="Y3898" i="1" s="1"/>
  <c r="Y3899" i="1" s="1"/>
  <c r="M4098" i="1"/>
  <c r="M4135" i="1" s="1"/>
  <c r="M4139" i="1" s="1"/>
  <c r="M4140" i="1" s="1"/>
  <c r="L4277" i="1"/>
  <c r="L4310" i="1" s="1"/>
  <c r="L4314" i="1" s="1"/>
  <c r="L4315" i="1" s="1"/>
  <c r="N4412" i="1"/>
  <c r="N4448" i="1" s="1"/>
  <c r="N4452" i="1" s="1"/>
  <c r="N4453" i="1" s="1"/>
  <c r="U4640" i="1"/>
  <c r="U4669" i="1" s="1"/>
  <c r="U4673" i="1" s="1"/>
  <c r="U4674" i="1" s="1"/>
  <c r="V2895" i="1"/>
  <c r="V2894" i="1" s="1"/>
  <c r="O3112" i="1"/>
  <c r="O3101" i="1" s="1"/>
  <c r="R3209" i="1"/>
  <c r="R3198" i="1" s="1"/>
  <c r="R3234" i="1" s="1"/>
  <c r="K3311" i="1"/>
  <c r="Q3311" i="1"/>
  <c r="W3311" i="1"/>
  <c r="R4144" i="1"/>
  <c r="R4177" i="1" s="1"/>
  <c r="R4181" i="1" s="1"/>
  <c r="R4182" i="1" s="1"/>
  <c r="Y2965" i="1"/>
  <c r="Y2964" i="1" s="1"/>
  <c r="U3112" i="1"/>
  <c r="U3101" i="1" s="1"/>
  <c r="K3328" i="1"/>
  <c r="W3424" i="1"/>
  <c r="V3727" i="1"/>
  <c r="V3758" i="1" s="1"/>
  <c r="V3762" i="1" s="1"/>
  <c r="V3763" i="1" s="1"/>
  <c r="R4739" i="1"/>
  <c r="R4728" i="1" s="1"/>
  <c r="R4755" i="1" s="1"/>
  <c r="AO459" i="1"/>
  <c r="AN326" i="1"/>
  <c r="AN330" i="1" s="1"/>
  <c r="AN331" i="1" s="1"/>
  <c r="AM13" i="1"/>
  <c r="AO30" i="1"/>
  <c r="AO29" i="1" s="1"/>
  <c r="AL89" i="1"/>
  <c r="AL120" i="1" s="1"/>
  <c r="AL124" i="1" s="1"/>
  <c r="AL125" i="1" s="1"/>
  <c r="AE172" i="1"/>
  <c r="AE201" i="1" s="1"/>
  <c r="AE205" i="1" s="1"/>
  <c r="AE206" i="1" s="1"/>
  <c r="AG212" i="1"/>
  <c r="AJ254" i="1"/>
  <c r="AJ284" i="1" s="1"/>
  <c r="AJ288" i="1" s="1"/>
  <c r="AJ289" i="1" s="1"/>
  <c r="AE459" i="1"/>
  <c r="AE493" i="1" s="1"/>
  <c r="AE497" i="1" s="1"/>
  <c r="AE498" i="1" s="1"/>
  <c r="AQ545" i="1"/>
  <c r="AQ575" i="1" s="1"/>
  <c r="AQ579" i="1" s="1"/>
  <c r="AQ580" i="1" s="1"/>
  <c r="AN13" i="1"/>
  <c r="AF47" i="1"/>
  <c r="AF78" i="1" s="1"/>
  <c r="AF82" i="1" s="1"/>
  <c r="AF83" i="1" s="1"/>
  <c r="AO89" i="1"/>
  <c r="AO120" i="1" s="1"/>
  <c r="AO124" i="1" s="1"/>
  <c r="AO125" i="1" s="1"/>
  <c r="AC89" i="1"/>
  <c r="AG131" i="1"/>
  <c r="AG161" i="1" s="1"/>
  <c r="AG165" i="1" s="1"/>
  <c r="AG166" i="1" s="1"/>
  <c r="AM131" i="1"/>
  <c r="AM161" i="1" s="1"/>
  <c r="AM165" i="1" s="1"/>
  <c r="AM166" i="1" s="1"/>
  <c r="AK131" i="1"/>
  <c r="AK161" i="1" s="1"/>
  <c r="AK165" i="1" s="1"/>
  <c r="AK166" i="1" s="1"/>
  <c r="AF24" i="1"/>
  <c r="AP254" i="1"/>
  <c r="AP284" i="1" s="1"/>
  <c r="AP288" i="1" s="1"/>
  <c r="AP289" i="1" s="1"/>
  <c r="AQ295" i="1"/>
  <c r="AQ326" i="1" s="1"/>
  <c r="AQ330" i="1" s="1"/>
  <c r="AQ331" i="1" s="1"/>
  <c r="AK337" i="1"/>
  <c r="AK368" i="1" s="1"/>
  <c r="AK372" i="1" s="1"/>
  <c r="AK373" i="1" s="1"/>
  <c r="AL379" i="1"/>
  <c r="AL407" i="1" s="1"/>
  <c r="AL411" i="1" s="1"/>
  <c r="AL412" i="1" s="1"/>
  <c r="AO914" i="1"/>
  <c r="AD24" i="1"/>
  <c r="AJ24" i="1"/>
  <c r="AP24" i="1"/>
  <c r="AN131" i="1"/>
  <c r="AN161" i="1" s="1"/>
  <c r="AN165" i="1" s="1"/>
  <c r="AN166" i="1" s="1"/>
  <c r="AN337" i="1"/>
  <c r="AN368" i="1" s="1"/>
  <c r="AN372" i="1" s="1"/>
  <c r="AN373" i="1" s="1"/>
  <c r="AK545" i="1"/>
  <c r="AK575" i="1" s="1"/>
  <c r="AK579" i="1" s="1"/>
  <c r="AK580" i="1" s="1"/>
  <c r="AK586" i="1"/>
  <c r="AK617" i="1" s="1"/>
  <c r="AK621" i="1" s="1"/>
  <c r="AK622" i="1" s="1"/>
  <c r="AQ586" i="1"/>
  <c r="AQ617" i="1" s="1"/>
  <c r="AQ621" i="1" s="1"/>
  <c r="AQ622" i="1" s="1"/>
  <c r="AO750" i="1"/>
  <c r="AO779" i="1" s="1"/>
  <c r="AO783" i="1" s="1"/>
  <c r="AO784" i="1" s="1"/>
  <c r="AK1328" i="1"/>
  <c r="AK1359" i="1" s="1"/>
  <c r="AK1363" i="1" s="1"/>
  <c r="AK1364" i="1" s="1"/>
  <c r="AL254" i="1"/>
  <c r="AL284" i="1" s="1"/>
  <c r="AL288" i="1" s="1"/>
  <c r="AL289" i="1" s="1"/>
  <c r="AD295" i="1"/>
  <c r="AD326" i="1" s="1"/>
  <c r="AD330" i="1" s="1"/>
  <c r="AD331" i="1" s="1"/>
  <c r="AL295" i="1"/>
  <c r="AL326" i="1" s="1"/>
  <c r="AL330" i="1" s="1"/>
  <c r="AL331" i="1" s="1"/>
  <c r="AM337" i="1"/>
  <c r="AM368" i="1" s="1"/>
  <c r="AM372" i="1" s="1"/>
  <c r="AM373" i="1" s="1"/>
  <c r="AK504" i="1"/>
  <c r="AK534" i="1" s="1"/>
  <c r="AK538" i="1" s="1"/>
  <c r="AK539" i="1" s="1"/>
  <c r="AQ24" i="1"/>
  <c r="AG13" i="1"/>
  <c r="AJ30" i="1"/>
  <c r="AJ29" i="1" s="1"/>
  <c r="AE89" i="1"/>
  <c r="AE120" i="1" s="1"/>
  <c r="AE124" i="1" s="1"/>
  <c r="AE125" i="1" s="1"/>
  <c r="AQ89" i="1"/>
  <c r="AQ120" i="1" s="1"/>
  <c r="AQ124" i="1" s="1"/>
  <c r="AQ125" i="1" s="1"/>
  <c r="AD172" i="1"/>
  <c r="AD201" i="1" s="1"/>
  <c r="AD205" i="1" s="1"/>
  <c r="AD206" i="1" s="1"/>
  <c r="AO172" i="1"/>
  <c r="AO201" i="1" s="1"/>
  <c r="AO205" i="1" s="1"/>
  <c r="AO206" i="1" s="1"/>
  <c r="AF212" i="1"/>
  <c r="AP212" i="1"/>
  <c r="AP243" i="1" s="1"/>
  <c r="AP247" i="1" s="1"/>
  <c r="AP248" i="1" s="1"/>
  <c r="AE254" i="1"/>
  <c r="AE284" i="1" s="1"/>
  <c r="AE288" i="1" s="1"/>
  <c r="AE289" i="1" s="1"/>
  <c r="AK254" i="1"/>
  <c r="AK284" i="1" s="1"/>
  <c r="AK288" i="1" s="1"/>
  <c r="AK289" i="1" s="1"/>
  <c r="AQ254" i="1"/>
  <c r="AQ284" i="1" s="1"/>
  <c r="AQ288" i="1" s="1"/>
  <c r="AQ289" i="1" s="1"/>
  <c r="AF379" i="1"/>
  <c r="AF407" i="1" s="1"/>
  <c r="AF411" i="1" s="1"/>
  <c r="AF412" i="1" s="1"/>
  <c r="AG418" i="1"/>
  <c r="AM418" i="1"/>
  <c r="AE418" i="1"/>
  <c r="AM459" i="1"/>
  <c r="AM493" i="1" s="1"/>
  <c r="AM497" i="1" s="1"/>
  <c r="AM498" i="1" s="1"/>
  <c r="AF545" i="1"/>
  <c r="AF575" i="1" s="1"/>
  <c r="AF579" i="1" s="1"/>
  <c r="AF580" i="1" s="1"/>
  <c r="AO628" i="1"/>
  <c r="AO658" i="1" s="1"/>
  <c r="AO662" i="1" s="1"/>
  <c r="AO663" i="1" s="1"/>
  <c r="AN709" i="1"/>
  <c r="AN739" i="1" s="1"/>
  <c r="AN743" i="1" s="1"/>
  <c r="AN744" i="1" s="1"/>
  <c r="AL790" i="1"/>
  <c r="AL821" i="1" s="1"/>
  <c r="AL825" i="1" s="1"/>
  <c r="AL826" i="1" s="1"/>
  <c r="AL1038" i="1"/>
  <c r="AL1068" i="1" s="1"/>
  <c r="AL1072" i="1" s="1"/>
  <c r="AL1073" i="1" s="1"/>
  <c r="AF1121" i="1"/>
  <c r="AF1151" i="1" s="1"/>
  <c r="AF1155" i="1" s="1"/>
  <c r="AF1156" i="1" s="1"/>
  <c r="AL1121" i="1"/>
  <c r="AL1151" i="1" s="1"/>
  <c r="AL1155" i="1" s="1"/>
  <c r="AL1156" i="1" s="1"/>
  <c r="AK1204" i="1"/>
  <c r="AK1234" i="1" s="1"/>
  <c r="AK1238" i="1" s="1"/>
  <c r="AK1239" i="1" s="1"/>
  <c r="AQ1204" i="1"/>
  <c r="AQ1234" i="1" s="1"/>
  <c r="AQ1238" i="1" s="1"/>
  <c r="AQ1239" i="1" s="1"/>
  <c r="AK1509" i="1"/>
  <c r="AK1498" i="1" s="1"/>
  <c r="AK1526" i="1" s="1"/>
  <c r="AC1551" i="1"/>
  <c r="AM1599" i="1"/>
  <c r="AM1588" i="1" s="1"/>
  <c r="AL1607" i="1"/>
  <c r="AL1606" i="1" s="1"/>
  <c r="AL1621" i="1"/>
  <c r="AL1620" i="1" s="1"/>
  <c r="AN1668" i="1"/>
  <c r="AL1672" i="1"/>
  <c r="AK1668" i="1"/>
  <c r="AK1707" i="1"/>
  <c r="AK1696" i="1" s="1"/>
  <c r="AK1729" i="1" s="1"/>
  <c r="AK1733" i="1" s="1"/>
  <c r="AK1734" i="1" s="1"/>
  <c r="AO545" i="1"/>
  <c r="AO575" i="1" s="1"/>
  <c r="AO579" i="1" s="1"/>
  <c r="AO580" i="1" s="1"/>
  <c r="AO586" i="1"/>
  <c r="AO617" i="1" s="1"/>
  <c r="AO621" i="1" s="1"/>
  <c r="AO622" i="1" s="1"/>
  <c r="AG586" i="1"/>
  <c r="AG617" i="1" s="1"/>
  <c r="AG621" i="1" s="1"/>
  <c r="AG622" i="1" s="1"/>
  <c r="AM586" i="1"/>
  <c r="AM617" i="1" s="1"/>
  <c r="AM621" i="1" s="1"/>
  <c r="AM622" i="1" s="1"/>
  <c r="AK628" i="1"/>
  <c r="AK658" i="1" s="1"/>
  <c r="AK662" i="1" s="1"/>
  <c r="AK663" i="1" s="1"/>
  <c r="AQ628" i="1"/>
  <c r="AQ658" i="1" s="1"/>
  <c r="AQ662" i="1" s="1"/>
  <c r="AQ663" i="1" s="1"/>
  <c r="AO955" i="1"/>
  <c r="AO985" i="1" s="1"/>
  <c r="AO989" i="1" s="1"/>
  <c r="AO990" i="1" s="1"/>
  <c r="AG1038" i="1"/>
  <c r="AG1068" i="1" s="1"/>
  <c r="AG1072" i="1" s="1"/>
  <c r="AG1073" i="1" s="1"/>
  <c r="AM1038" i="1"/>
  <c r="AM1068" i="1" s="1"/>
  <c r="AM1072" i="1" s="1"/>
  <c r="AM1073" i="1" s="1"/>
  <c r="AD1079" i="1"/>
  <c r="AD1110" i="1" s="1"/>
  <c r="AD1114" i="1" s="1"/>
  <c r="AD1115" i="1" s="1"/>
  <c r="AJ1079" i="1"/>
  <c r="AJ1110" i="1" s="1"/>
  <c r="AJ1114" i="1" s="1"/>
  <c r="AJ1115" i="1" s="1"/>
  <c r="AQ1121" i="1"/>
  <c r="AQ1151" i="1" s="1"/>
  <c r="AQ1155" i="1" s="1"/>
  <c r="AQ1156" i="1" s="1"/>
  <c r="AG1121" i="1"/>
  <c r="AG1151" i="1" s="1"/>
  <c r="AG1155" i="1" s="1"/>
  <c r="AG1156" i="1" s="1"/>
  <c r="AM1121" i="1"/>
  <c r="AM1151" i="1" s="1"/>
  <c r="AM1155" i="1" s="1"/>
  <c r="AM1156" i="1" s="1"/>
  <c r="AN1245" i="1"/>
  <c r="AN1275" i="1" s="1"/>
  <c r="AN1279" i="1" s="1"/>
  <c r="AN1280" i="1" s="1"/>
  <c r="AJ1286" i="1"/>
  <c r="AJ1317" i="1" s="1"/>
  <c r="AJ1321" i="1" s="1"/>
  <c r="AJ1322" i="1" s="1"/>
  <c r="AO1370" i="1"/>
  <c r="AO1400" i="1" s="1"/>
  <c r="AO1404" i="1" s="1"/>
  <c r="AO1405" i="1" s="1"/>
  <c r="AN1411" i="1"/>
  <c r="AN1441" i="1" s="1"/>
  <c r="AN1445" i="1" s="1"/>
  <c r="AN1446" i="1" s="1"/>
  <c r="AD1411" i="1"/>
  <c r="AD1441" i="1" s="1"/>
  <c r="AD1445" i="1" s="1"/>
  <c r="AD1446" i="1" s="1"/>
  <c r="AJ1411" i="1"/>
  <c r="AJ1441" i="1" s="1"/>
  <c r="AJ1445" i="1" s="1"/>
  <c r="AJ1446" i="1" s="1"/>
  <c r="AP1411" i="1"/>
  <c r="AP1441" i="1" s="1"/>
  <c r="AP1445" i="1" s="1"/>
  <c r="AP1446" i="1" s="1"/>
  <c r="AI1551" i="1"/>
  <c r="AM1607" i="1"/>
  <c r="AM1606" i="1" s="1"/>
  <c r="AN1621" i="1"/>
  <c r="AN1620" i="1" s="1"/>
  <c r="AC1639" i="1"/>
  <c r="AI1639" i="1"/>
  <c r="AO1639" i="1"/>
  <c r="AP1668" i="1"/>
  <c r="AL1906" i="1"/>
  <c r="AL1938" i="1" s="1"/>
  <c r="AL1942" i="1" s="1"/>
  <c r="AL1943" i="1" s="1"/>
  <c r="AF2020" i="1"/>
  <c r="AF2019" i="1" s="1"/>
  <c r="AF1676" i="1"/>
  <c r="AL2020" i="1"/>
  <c r="AL2019" i="1" s="1"/>
  <c r="AL1676" i="1"/>
  <c r="AJ586" i="1"/>
  <c r="AJ617" i="1" s="1"/>
  <c r="AJ621" i="1" s="1"/>
  <c r="AJ622" i="1" s="1"/>
  <c r="AL628" i="1"/>
  <c r="AL658" i="1" s="1"/>
  <c r="AL662" i="1" s="1"/>
  <c r="AL663" i="1" s="1"/>
  <c r="AE628" i="1"/>
  <c r="AE658" i="1" s="1"/>
  <c r="AE662" i="1" s="1"/>
  <c r="AE663" i="1" s="1"/>
  <c r="AM790" i="1"/>
  <c r="AM821" i="1" s="1"/>
  <c r="AM825" i="1" s="1"/>
  <c r="AM826" i="1" s="1"/>
  <c r="AN914" i="1"/>
  <c r="AD955" i="1"/>
  <c r="AD985" i="1" s="1"/>
  <c r="AD989" i="1" s="1"/>
  <c r="AD990" i="1" s="1"/>
  <c r="AJ955" i="1"/>
  <c r="AJ985" i="1" s="1"/>
  <c r="AJ989" i="1" s="1"/>
  <c r="AJ990" i="1" s="1"/>
  <c r="AP955" i="1"/>
  <c r="AP985" i="1" s="1"/>
  <c r="AP989" i="1" s="1"/>
  <c r="AP990" i="1" s="1"/>
  <c r="AE1079" i="1"/>
  <c r="AE1110" i="1" s="1"/>
  <c r="AE1114" i="1" s="1"/>
  <c r="AE1115" i="1" s="1"/>
  <c r="AK1079" i="1"/>
  <c r="AK1110" i="1" s="1"/>
  <c r="AK1114" i="1" s="1"/>
  <c r="AK1115" i="1" s="1"/>
  <c r="AQ1079" i="1"/>
  <c r="AQ1110" i="1" s="1"/>
  <c r="AQ1114" i="1" s="1"/>
  <c r="AQ1115" i="1" s="1"/>
  <c r="AN1162" i="1"/>
  <c r="AN1193" i="1" s="1"/>
  <c r="AN1197" i="1" s="1"/>
  <c r="AN1198" i="1" s="1"/>
  <c r="AL1245" i="1"/>
  <c r="AL1275" i="1" s="1"/>
  <c r="AL1279" i="1" s="1"/>
  <c r="AL1280" i="1" s="1"/>
  <c r="AK1286" i="1"/>
  <c r="AK1317" i="1" s="1"/>
  <c r="AK1321" i="1" s="1"/>
  <c r="AK1322" i="1" s="1"/>
  <c r="AD1452" i="1"/>
  <c r="AD1483" i="1" s="1"/>
  <c r="AD1487" i="1" s="1"/>
  <c r="AD1488" i="1" s="1"/>
  <c r="AQ1607" i="1"/>
  <c r="AQ1606" i="1" s="1"/>
  <c r="AD1621" i="1"/>
  <c r="AD1620" i="1" s="1"/>
  <c r="AO1621" i="1"/>
  <c r="AO1620" i="1" s="1"/>
  <c r="AD1639" i="1"/>
  <c r="AJ1639" i="1"/>
  <c r="AP1639" i="1"/>
  <c r="AN1651" i="1"/>
  <c r="AN1649" i="1" s="1"/>
  <c r="AD1668" i="1"/>
  <c r="AQ1674" i="1"/>
  <c r="AQ1673" i="1" s="1"/>
  <c r="AN1678" i="1"/>
  <c r="AN1677" i="1" s="1"/>
  <c r="AE1865" i="1"/>
  <c r="AE1895" i="1" s="1"/>
  <c r="AE1899" i="1" s="1"/>
  <c r="AE1900" i="1" s="1"/>
  <c r="AF1906" i="1"/>
  <c r="AF1938" i="1" s="1"/>
  <c r="AF1942" i="1" s="1"/>
  <c r="AF1943" i="1" s="1"/>
  <c r="AN2148" i="1"/>
  <c r="AN2147" i="1" s="1"/>
  <c r="AN1672" i="1"/>
  <c r="AO1038" i="1"/>
  <c r="AO1068" i="1" s="1"/>
  <c r="AO1072" i="1" s="1"/>
  <c r="AO1073" i="1" s="1"/>
  <c r="AJ1162" i="1"/>
  <c r="AJ1193" i="1" s="1"/>
  <c r="AJ1197" i="1" s="1"/>
  <c r="AJ1198" i="1" s="1"/>
  <c r="AP1162" i="1"/>
  <c r="AP1193" i="1" s="1"/>
  <c r="AP1197" i="1" s="1"/>
  <c r="AP1198" i="1" s="1"/>
  <c r="AL1204" i="1"/>
  <c r="AL1234" i="1" s="1"/>
  <c r="AL1238" i="1" s="1"/>
  <c r="AL1239" i="1" s="1"/>
  <c r="AE1452" i="1"/>
  <c r="AE1483" i="1" s="1"/>
  <c r="AE1487" i="1" s="1"/>
  <c r="AE1488" i="1" s="1"/>
  <c r="AQ832" i="1"/>
  <c r="AO996" i="1"/>
  <c r="AO1027" i="1" s="1"/>
  <c r="AO1031" i="1" s="1"/>
  <c r="AO1032" i="1" s="1"/>
  <c r="AO1245" i="1"/>
  <c r="AO1275" i="1" s="1"/>
  <c r="AO1279" i="1" s="1"/>
  <c r="AO1280" i="1" s="1"/>
  <c r="AO1328" i="1"/>
  <c r="AO1359" i="1" s="1"/>
  <c r="AO1363" i="1" s="1"/>
  <c r="AO1364" i="1" s="1"/>
  <c r="AE1328" i="1"/>
  <c r="AE1359" i="1" s="1"/>
  <c r="AE1363" i="1" s="1"/>
  <c r="AE1364" i="1" s="1"/>
  <c r="AG1400" i="1"/>
  <c r="AG1404" i="1" s="1"/>
  <c r="AG1405" i="1" s="1"/>
  <c r="AE1370" i="1"/>
  <c r="AE1400" i="1" s="1"/>
  <c r="AE1404" i="1" s="1"/>
  <c r="AE1405" i="1" s="1"/>
  <c r="AK1370" i="1"/>
  <c r="AK1400" i="1" s="1"/>
  <c r="AK1404" i="1" s="1"/>
  <c r="AK1405" i="1" s="1"/>
  <c r="AJ1781" i="1"/>
  <c r="AJ1812" i="1" s="1"/>
  <c r="AJ1816" i="1" s="1"/>
  <c r="AJ1817" i="1" s="1"/>
  <c r="AN832" i="1"/>
  <c r="AJ873" i="1"/>
  <c r="AJ903" i="1" s="1"/>
  <c r="AJ907" i="1" s="1"/>
  <c r="AJ908" i="1" s="1"/>
  <c r="AE1038" i="1"/>
  <c r="AE1068" i="1" s="1"/>
  <c r="AE1072" i="1" s="1"/>
  <c r="AE1073" i="1" s="1"/>
  <c r="AK1038" i="1"/>
  <c r="AK1068" i="1" s="1"/>
  <c r="AK1072" i="1" s="1"/>
  <c r="AK1073" i="1" s="1"/>
  <c r="AF1245" i="1"/>
  <c r="AF1275" i="1" s="1"/>
  <c r="AF1279" i="1" s="1"/>
  <c r="AF1280" i="1" s="1"/>
  <c r="AM1328" i="1"/>
  <c r="AM1359" i="1" s="1"/>
  <c r="AM1363" i="1" s="1"/>
  <c r="AM1364" i="1" s="1"/>
  <c r="AL1599" i="1"/>
  <c r="AL1588" i="1" s="1"/>
  <c r="AG1607" i="1"/>
  <c r="AG1606" i="1" s="1"/>
  <c r="AJ1621" i="1"/>
  <c r="AJ1620" i="1" s="1"/>
  <c r="AJ1668" i="1"/>
  <c r="AK1674" i="1"/>
  <c r="AK1673" i="1" s="1"/>
  <c r="AF2082" i="1"/>
  <c r="AF2112" i="1" s="1"/>
  <c r="AF2116" i="1" s="1"/>
  <c r="AF2117" i="1" s="1"/>
  <c r="AE1781" i="1"/>
  <c r="AE1812" i="1" s="1"/>
  <c r="AE1816" i="1" s="1"/>
  <c r="AE1817" i="1" s="1"/>
  <c r="AQ1781" i="1"/>
  <c r="AQ1812" i="1" s="1"/>
  <c r="AQ1816" i="1" s="1"/>
  <c r="AQ1817" i="1" s="1"/>
  <c r="AG1823" i="1"/>
  <c r="AG1854" i="1" s="1"/>
  <c r="AG1858" i="1" s="1"/>
  <c r="AG1859" i="1" s="1"/>
  <c r="AO1906" i="1"/>
  <c r="AO1938" i="1" s="1"/>
  <c r="AO1942" i="1" s="1"/>
  <c r="AO1943" i="1" s="1"/>
  <c r="AM2123" i="1"/>
  <c r="AM2155" i="1" s="1"/>
  <c r="AM2159" i="1" s="1"/>
  <c r="AM2160" i="1" s="1"/>
  <c r="AJ2123" i="1"/>
  <c r="AJ2155" i="1" s="1"/>
  <c r="AJ2159" i="1" s="1"/>
  <c r="AJ2160" i="1" s="1"/>
  <c r="AJ2166" i="1"/>
  <c r="AJ2196" i="1" s="1"/>
  <c r="AJ2200" i="1" s="1"/>
  <c r="AJ2201" i="1" s="1"/>
  <c r="AF2166" i="1"/>
  <c r="AF2196" i="1" s="1"/>
  <c r="AF2200" i="1" s="1"/>
  <c r="AF2201" i="1" s="1"/>
  <c r="AN2207" i="1"/>
  <c r="AN2238" i="1" s="1"/>
  <c r="AG2348" i="1"/>
  <c r="AG2347" i="1" s="1"/>
  <c r="AD2392" i="1"/>
  <c r="AD2391" i="1" s="1"/>
  <c r="AG1674" i="1"/>
  <c r="AG1673" i="1" s="1"/>
  <c r="AN1740" i="1"/>
  <c r="AN1770" i="1" s="1"/>
  <c r="AN1774" i="1" s="1"/>
  <c r="AN1775" i="1" s="1"/>
  <c r="AD1740" i="1"/>
  <c r="AD1770" i="1" s="1"/>
  <c r="AD1774" i="1" s="1"/>
  <c r="AD1775" i="1" s="1"/>
  <c r="AJ1740" i="1"/>
  <c r="AJ1770" i="1" s="1"/>
  <c r="AJ1774" i="1" s="1"/>
  <c r="AJ1775" i="1" s="1"/>
  <c r="AP1740" i="1"/>
  <c r="AP1770" i="1" s="1"/>
  <c r="AP1774" i="1" s="1"/>
  <c r="AP1775" i="1" s="1"/>
  <c r="AM1668" i="1"/>
  <c r="AD1823" i="1"/>
  <c r="AD1854" i="1" s="1"/>
  <c r="AD1858" i="1" s="1"/>
  <c r="AD1859" i="1" s="1"/>
  <c r="AP1823" i="1"/>
  <c r="AP1854" i="1" s="1"/>
  <c r="AP1858" i="1" s="1"/>
  <c r="AP1859" i="1" s="1"/>
  <c r="AM1823" i="1"/>
  <c r="AM1854" i="1" s="1"/>
  <c r="AM1858" i="1" s="1"/>
  <c r="AM1859" i="1" s="1"/>
  <c r="AK1865" i="1"/>
  <c r="AK1895" i="1" s="1"/>
  <c r="AK1899" i="1" s="1"/>
  <c r="AK1900" i="1" s="1"/>
  <c r="AJ1906" i="1"/>
  <c r="AJ1938" i="1" s="1"/>
  <c r="AJ1942" i="1" s="1"/>
  <c r="AJ1943" i="1" s="1"/>
  <c r="AK1949" i="1"/>
  <c r="AK1980" i="1" s="1"/>
  <c r="AK1984" i="1" s="1"/>
  <c r="AK1985" i="1" s="1"/>
  <c r="AC2301" i="1"/>
  <c r="AG2331" i="1"/>
  <c r="AI1668" i="1"/>
  <c r="AI1659" i="1" s="1"/>
  <c r="AE1740" i="1"/>
  <c r="AE1770" i="1" s="1"/>
  <c r="AE1774" i="1" s="1"/>
  <c r="AE1775" i="1" s="1"/>
  <c r="AE1906" i="1"/>
  <c r="AE1938" i="1" s="1"/>
  <c r="AE1942" i="1" s="1"/>
  <c r="AE1943" i="1" s="1"/>
  <c r="AK1906" i="1"/>
  <c r="AK1938" i="1" s="1"/>
  <c r="AK1942" i="1" s="1"/>
  <c r="AK1943" i="1" s="1"/>
  <c r="AF1949" i="1"/>
  <c r="AF1980" i="1" s="1"/>
  <c r="AF1984" i="1" s="1"/>
  <c r="AF1985" i="1" s="1"/>
  <c r="AL1949" i="1"/>
  <c r="AL1980" i="1" s="1"/>
  <c r="AL1984" i="1" s="1"/>
  <c r="AL1985" i="1" s="1"/>
  <c r="AF1991" i="1"/>
  <c r="AD2082" i="1"/>
  <c r="AD2112" i="1" s="1"/>
  <c r="AD2116" i="1" s="1"/>
  <c r="AD2117" i="1" s="1"/>
  <c r="AP2082" i="1"/>
  <c r="AP2112" i="1" s="1"/>
  <c r="AP2116" i="1" s="1"/>
  <c r="AP2117" i="1" s="1"/>
  <c r="AE2207" i="1"/>
  <c r="AE2238" i="1" s="1"/>
  <c r="AP2265" i="1"/>
  <c r="AP2254" i="1" s="1"/>
  <c r="AN2274" i="1"/>
  <c r="AN2273" i="1" s="1"/>
  <c r="AE2378" i="1"/>
  <c r="AE2367" i="1" s="1"/>
  <c r="AE2401" i="1" s="1"/>
  <c r="AE2342" i="1"/>
  <c r="AM2596" i="1"/>
  <c r="AM2629" i="1" s="1"/>
  <c r="AM2633" i="1" s="1"/>
  <c r="AM2634" i="1" s="1"/>
  <c r="AJ1696" i="1"/>
  <c r="AJ1729" i="1" s="1"/>
  <c r="AJ1733" i="1" s="1"/>
  <c r="AJ1734" i="1" s="1"/>
  <c r="AF1865" i="1"/>
  <c r="AF1895" i="1" s="1"/>
  <c r="AF1899" i="1" s="1"/>
  <c r="AF1900" i="1" s="1"/>
  <c r="AL1865" i="1"/>
  <c r="AL1895" i="1" s="1"/>
  <c r="AL1899" i="1" s="1"/>
  <c r="AL1900" i="1" s="1"/>
  <c r="AD2166" i="1"/>
  <c r="AD2196" i="1" s="1"/>
  <c r="AD2200" i="1" s="1"/>
  <c r="AD2201" i="1" s="1"/>
  <c r="AP2166" i="1"/>
  <c r="AP2196" i="1" s="1"/>
  <c r="AP2200" i="1" s="1"/>
  <c r="AP2201" i="1" s="1"/>
  <c r="AM2207" i="1"/>
  <c r="AM2238" i="1" s="1"/>
  <c r="AM2242" i="1" s="1"/>
  <c r="AM2243" i="1" s="1"/>
  <c r="AL2342" i="1"/>
  <c r="AJ2392" i="1"/>
  <c r="AJ2391" i="1" s="1"/>
  <c r="AJ2346" i="1"/>
  <c r="AF2424" i="1"/>
  <c r="AF2413" i="1" s="1"/>
  <c r="AF2445" i="1" s="1"/>
  <c r="AF2342" i="1"/>
  <c r="AE1696" i="1"/>
  <c r="AE1729" i="1" s="1"/>
  <c r="AE1733" i="1" s="1"/>
  <c r="AE1734" i="1" s="1"/>
  <c r="AN1696" i="1"/>
  <c r="AN1729" i="1" s="1"/>
  <c r="AN1733" i="1" s="1"/>
  <c r="AN1734" i="1" s="1"/>
  <c r="AK1781" i="1"/>
  <c r="AK1812" i="1" s="1"/>
  <c r="AK1816" i="1" s="1"/>
  <c r="AK1817" i="1" s="1"/>
  <c r="AF1781" i="1"/>
  <c r="AF1812" i="1" s="1"/>
  <c r="AF1816" i="1" s="1"/>
  <c r="AF1817" i="1" s="1"/>
  <c r="AJ1823" i="1"/>
  <c r="AJ1854" i="1" s="1"/>
  <c r="AJ1858" i="1" s="1"/>
  <c r="AJ1859" i="1" s="1"/>
  <c r="AN1823" i="1"/>
  <c r="AN1854" i="1" s="1"/>
  <c r="AN1858" i="1" s="1"/>
  <c r="AN1859" i="1" s="1"/>
  <c r="AE1823" i="1"/>
  <c r="AE1854" i="1" s="1"/>
  <c r="AE1858" i="1" s="1"/>
  <c r="AE1859" i="1" s="1"/>
  <c r="AK1823" i="1"/>
  <c r="AK1854" i="1" s="1"/>
  <c r="AK1858" i="1" s="1"/>
  <c r="AK1859" i="1" s="1"/>
  <c r="AO1949" i="1"/>
  <c r="AO1980" i="1" s="1"/>
  <c r="AO1984" i="1" s="1"/>
  <c r="AO1985" i="1" s="1"/>
  <c r="AM1949" i="1"/>
  <c r="AM1980" i="1" s="1"/>
  <c r="AM1984" i="1" s="1"/>
  <c r="AM1985" i="1" s="1"/>
  <c r="AO1991" i="1"/>
  <c r="AI2020" i="1"/>
  <c r="AO2020" i="1"/>
  <c r="AO2019" i="1" s="1"/>
  <c r="AD2041" i="1"/>
  <c r="AD2071" i="1" s="1"/>
  <c r="AD2075" i="1" s="1"/>
  <c r="AD2076" i="1" s="1"/>
  <c r="AJ2041" i="1"/>
  <c r="AJ2071" i="1" s="1"/>
  <c r="AJ2075" i="1" s="1"/>
  <c r="AJ2076" i="1" s="1"/>
  <c r="AP2041" i="1"/>
  <c r="AP2071" i="1" s="1"/>
  <c r="AP2075" i="1" s="1"/>
  <c r="AP2076" i="1" s="1"/>
  <c r="AG2166" i="1"/>
  <c r="AG2196" i="1" s="1"/>
  <c r="AG2200" i="1" s="1"/>
  <c r="AG2201" i="1" s="1"/>
  <c r="AM2166" i="1"/>
  <c r="AM2196" i="1" s="1"/>
  <c r="AM2200" i="1" s="1"/>
  <c r="AM2201" i="1" s="1"/>
  <c r="AK2207" i="1"/>
  <c r="AK2238" i="1" s="1"/>
  <c r="AK2242" i="1" s="1"/>
  <c r="AK2243" i="1" s="1"/>
  <c r="AE2265" i="1"/>
  <c r="AE2254" i="1" s="1"/>
  <c r="AN2313" i="1"/>
  <c r="AN2346" i="1"/>
  <c r="AP2367" i="1"/>
  <c r="AP2401" i="1" s="1"/>
  <c r="AN2550" i="1"/>
  <c r="AN2584" i="1" s="1"/>
  <c r="AE2596" i="1"/>
  <c r="AE2629" i="1" s="1"/>
  <c r="AG2596" i="1"/>
  <c r="AG2629" i="1" s="1"/>
  <c r="AK2655" i="1"/>
  <c r="AK2644" i="1" s="1"/>
  <c r="AK2709" i="1"/>
  <c r="AK2698" i="1" s="1"/>
  <c r="AE2737" i="1"/>
  <c r="AE2736" i="1" s="1"/>
  <c r="AM2895" i="1"/>
  <c r="AM2894" i="1" s="1"/>
  <c r="AP2956" i="1"/>
  <c r="AP2955" i="1" s="1"/>
  <c r="AD2965" i="1"/>
  <c r="AD2964" i="1" s="1"/>
  <c r="AJ2973" i="1"/>
  <c r="AJ2972" i="1" s="1"/>
  <c r="AK3031" i="1"/>
  <c r="AK3030" i="1" s="1"/>
  <c r="AN3146" i="1"/>
  <c r="AN3145" i="1" s="1"/>
  <c r="AE2313" i="1"/>
  <c r="AQ2313" i="1"/>
  <c r="AG2367" i="1"/>
  <c r="AG2401" i="1" s="1"/>
  <c r="AM2367" i="1"/>
  <c r="AM2401" i="1" s="1"/>
  <c r="AP2342" i="1"/>
  <c r="AK2541" i="1"/>
  <c r="AQ2541" i="1"/>
  <c r="AN2596" i="1"/>
  <c r="AN2629" i="1" s="1"/>
  <c r="AN2635" i="1" s="1"/>
  <c r="AD2596" i="1"/>
  <c r="AD2629" i="1" s="1"/>
  <c r="AJ2596" i="1"/>
  <c r="AJ2629" i="1" s="1"/>
  <c r="AP2596" i="1"/>
  <c r="AP2629" i="1" s="1"/>
  <c r="AL2655" i="1"/>
  <c r="AL2644" i="1" s="1"/>
  <c r="AL2709" i="1"/>
  <c r="AL2698" i="1" s="1"/>
  <c r="AF2737" i="1"/>
  <c r="AF2736" i="1" s="1"/>
  <c r="AL2759" i="1"/>
  <c r="AL2758" i="1" s="1"/>
  <c r="AM2838" i="1"/>
  <c r="AM2837" i="1" s="1"/>
  <c r="AN2895" i="1"/>
  <c r="AN2894" i="1" s="1"/>
  <c r="AJ3014" i="1"/>
  <c r="AJ3003" i="1" s="1"/>
  <c r="AN3031" i="1"/>
  <c r="AN3030" i="1" s="1"/>
  <c r="AJ2459" i="1"/>
  <c r="AJ2489" i="1" s="1"/>
  <c r="AO2504" i="1"/>
  <c r="AO2535" i="1" s="1"/>
  <c r="AO2544" i="1" s="1"/>
  <c r="AN2504" i="1"/>
  <c r="AN2535" i="1" s="1"/>
  <c r="AN2544" i="1" s="1"/>
  <c r="AD2655" i="1"/>
  <c r="AD2644" i="1" s="1"/>
  <c r="AL2672" i="1"/>
  <c r="AL2671" i="1" s="1"/>
  <c r="AL2737" i="1"/>
  <c r="AL2736" i="1" s="1"/>
  <c r="AI2843" i="1"/>
  <c r="AF2855" i="1"/>
  <c r="AL2855" i="1"/>
  <c r="AD2855" i="1"/>
  <c r="AJ2855" i="1"/>
  <c r="AP2855" i="1"/>
  <c r="AC2931" i="1"/>
  <c r="AC2991" i="1"/>
  <c r="AI2991" i="1"/>
  <c r="AL3014" i="1"/>
  <c r="AL3003" i="1" s="1"/>
  <c r="AQ3031" i="1"/>
  <c r="AQ3030" i="1" s="1"/>
  <c r="AD3125" i="1"/>
  <c r="AD3124" i="1" s="1"/>
  <c r="AM2342" i="1"/>
  <c r="AL2459" i="1"/>
  <c r="AL2489" i="1" s="1"/>
  <c r="AL2493" i="1" s="1"/>
  <c r="AL2494" i="1" s="1"/>
  <c r="AN2749" i="1"/>
  <c r="AN2748" i="1" s="1"/>
  <c r="AK2965" i="1"/>
  <c r="AK2964" i="1" s="1"/>
  <c r="AD3014" i="1"/>
  <c r="AD3003" i="1" s="1"/>
  <c r="AP3014" i="1"/>
  <c r="AP3003" i="1" s="1"/>
  <c r="AE3066" i="1"/>
  <c r="AE3055" i="1" s="1"/>
  <c r="AE3085" i="1" s="1"/>
  <c r="AK3682" i="1"/>
  <c r="AK3716" i="1" s="1"/>
  <c r="AK3720" i="1" s="1"/>
  <c r="AK3721" i="1" s="1"/>
  <c r="AQ2367" i="1"/>
  <c r="AQ2401" i="1" s="1"/>
  <c r="AP2459" i="1"/>
  <c r="AP2489" i="1" s="1"/>
  <c r="AD2737" i="1"/>
  <c r="AD2736" i="1" s="1"/>
  <c r="AO2749" i="1"/>
  <c r="AO2748" i="1" s="1"/>
  <c r="AP2843" i="1"/>
  <c r="AP2842" i="1" s="1"/>
  <c r="AQ2931" i="1"/>
  <c r="AQ2920" i="1" s="1"/>
  <c r="AL2956" i="1"/>
  <c r="AL2955" i="1" s="1"/>
  <c r="AP2965" i="1"/>
  <c r="AP2964" i="1" s="1"/>
  <c r="AI2973" i="1"/>
  <c r="AG3176" i="1"/>
  <c r="AG3175" i="1" s="1"/>
  <c r="AE3209" i="1"/>
  <c r="AE3198" i="1" s="1"/>
  <c r="AE3234" i="1" s="1"/>
  <c r="AQ3209" i="1"/>
  <c r="AQ3198" i="1" s="1"/>
  <c r="AQ3234" i="1" s="1"/>
  <c r="AC3311" i="1"/>
  <c r="AI3311" i="1"/>
  <c r="AO3311" i="1"/>
  <c r="AG3311" i="1"/>
  <c r="AM3311" i="1"/>
  <c r="AM3424" i="1"/>
  <c r="AD3449" i="1"/>
  <c r="AD3479" i="1" s="1"/>
  <c r="AD3483" i="1" s="1"/>
  <c r="AD3484" i="1" s="1"/>
  <c r="AJ3449" i="1"/>
  <c r="AJ3479" i="1" s="1"/>
  <c r="AJ3483" i="1" s="1"/>
  <c r="AJ3484" i="1" s="1"/>
  <c r="AP3449" i="1"/>
  <c r="AP3479" i="1" s="1"/>
  <c r="AP3483" i="1" s="1"/>
  <c r="AP3484" i="1" s="1"/>
  <c r="AO3339" i="1"/>
  <c r="AO3814" i="1"/>
  <c r="AO3849" i="1" s="1"/>
  <c r="AO3853" i="1" s="1"/>
  <c r="AO3854" i="1" s="1"/>
  <c r="AQ3814" i="1"/>
  <c r="AQ3849" i="1" s="1"/>
  <c r="AQ3853" i="1" s="1"/>
  <c r="AQ3854" i="1" s="1"/>
  <c r="AJ4366" i="1"/>
  <c r="AJ4401" i="1" s="1"/>
  <c r="AJ4405" i="1" s="1"/>
  <c r="AJ4406" i="1" s="1"/>
  <c r="AO4739" i="1"/>
  <c r="AO4728" i="1" s="1"/>
  <c r="AO4755" i="1" s="1"/>
  <c r="AE3293" i="1"/>
  <c r="AE3292" i="1" s="1"/>
  <c r="AL3328" i="1"/>
  <c r="AG3339" i="1"/>
  <c r="AO3378" i="1"/>
  <c r="AJ3529" i="1"/>
  <c r="AJ3563" i="1" s="1"/>
  <c r="AJ3567" i="1" s="1"/>
  <c r="AJ3568" i="1" s="1"/>
  <c r="AO3623" i="1"/>
  <c r="AO3657" i="1" s="1"/>
  <c r="AO3661" i="1" s="1"/>
  <c r="AO3662" i="1" s="1"/>
  <c r="AL3727" i="1"/>
  <c r="AL3758" i="1" s="1"/>
  <c r="AL3762" i="1" s="1"/>
  <c r="AL3763" i="1" s="1"/>
  <c r="AD3727" i="1"/>
  <c r="AD3758" i="1" s="1"/>
  <c r="AD3762" i="1" s="1"/>
  <c r="AD3763" i="1" s="1"/>
  <c r="AP3727" i="1"/>
  <c r="AP3758" i="1" s="1"/>
  <c r="AP3762" i="1" s="1"/>
  <c r="AP3763" i="1" s="1"/>
  <c r="AP3849" i="1"/>
  <c r="AP3853" i="1" s="1"/>
  <c r="AP3854" i="1" s="1"/>
  <c r="AM3860" i="1"/>
  <c r="AM3894" i="1" s="1"/>
  <c r="AM3898" i="1" s="1"/>
  <c r="AM3899" i="1" s="1"/>
  <c r="AD4277" i="1"/>
  <c r="AD4310" i="1" s="1"/>
  <c r="AD4314" i="1" s="1"/>
  <c r="AD4315" i="1" s="1"/>
  <c r="AJ4277" i="1"/>
  <c r="AJ4310" i="1" s="1"/>
  <c r="AJ4314" i="1" s="1"/>
  <c r="AJ4315" i="1" s="1"/>
  <c r="AP4277" i="1"/>
  <c r="AP4310" i="1" s="1"/>
  <c r="AP4314" i="1" s="1"/>
  <c r="AP4315" i="1" s="1"/>
  <c r="AN4595" i="1"/>
  <c r="AN4629" i="1" s="1"/>
  <c r="AN4633" i="1" s="1"/>
  <c r="AN4634" i="1" s="1"/>
  <c r="AQ3101" i="1"/>
  <c r="AG3194" i="1"/>
  <c r="AM3194" i="1"/>
  <c r="AJ3209" i="1"/>
  <c r="AJ3198" i="1" s="1"/>
  <c r="AJ3234" i="1" s="1"/>
  <c r="AN3289" i="1"/>
  <c r="AN3288" i="1" s="1"/>
  <c r="AK3293" i="1"/>
  <c r="AK3292" i="1" s="1"/>
  <c r="AE3311" i="1"/>
  <c r="AK3311" i="1"/>
  <c r="AQ3311" i="1"/>
  <c r="AM3339" i="1"/>
  <c r="AE3424" i="1"/>
  <c r="AF3449" i="1"/>
  <c r="AF3479" i="1" s="1"/>
  <c r="AF3483" i="1" s="1"/>
  <c r="AF3484" i="1" s="1"/>
  <c r="AL3449" i="1"/>
  <c r="AL3479" i="1" s="1"/>
  <c r="AL3483" i="1" s="1"/>
  <c r="AL3484" i="1" s="1"/>
  <c r="AG3623" i="1"/>
  <c r="AG3657" i="1" s="1"/>
  <c r="AG3661" i="1" s="1"/>
  <c r="AG3662" i="1" s="1"/>
  <c r="AG3727" i="1"/>
  <c r="AG3758" i="1" s="1"/>
  <c r="AG3762" i="1" s="1"/>
  <c r="AG3763" i="1" s="1"/>
  <c r="AM3727" i="1"/>
  <c r="AM3758" i="1" s="1"/>
  <c r="AM3762" i="1" s="1"/>
  <c r="AM3763" i="1" s="1"/>
  <c r="AO3727" i="1"/>
  <c r="AO3758" i="1" s="1"/>
  <c r="AO3762" i="1" s="1"/>
  <c r="AO3763" i="1" s="1"/>
  <c r="AQ3994" i="1"/>
  <c r="AQ4027" i="1" s="1"/>
  <c r="AQ4031" i="1" s="1"/>
  <c r="AQ4032" i="1" s="1"/>
  <c r="AL4321" i="1"/>
  <c r="AL4355" i="1" s="1"/>
  <c r="AL4359" i="1" s="1"/>
  <c r="AL4360" i="1" s="1"/>
  <c r="AD4412" i="1"/>
  <c r="AD4448" i="1" s="1"/>
  <c r="AD4452" i="1" s="1"/>
  <c r="AD4453" i="1" s="1"/>
  <c r="AK3209" i="1"/>
  <c r="AK3198" i="1" s="1"/>
  <c r="AK3234" i="1" s="1"/>
  <c r="AD3263" i="1"/>
  <c r="AD3252" i="1" s="1"/>
  <c r="AK3490" i="1"/>
  <c r="AK3518" i="1" s="1"/>
  <c r="AK3522" i="1" s="1"/>
  <c r="AK3523" i="1" s="1"/>
  <c r="AQ3490" i="1"/>
  <c r="AQ3518" i="1" s="1"/>
  <c r="AQ3522" i="1" s="1"/>
  <c r="AQ3523" i="1" s="1"/>
  <c r="AG3529" i="1"/>
  <c r="AG3563" i="1" s="1"/>
  <c r="AG3567" i="1" s="1"/>
  <c r="AG3568" i="1" s="1"/>
  <c r="AK3574" i="1"/>
  <c r="AK3612" i="1" s="1"/>
  <c r="AK3616" i="1" s="1"/>
  <c r="AK3617" i="1" s="1"/>
  <c r="AG3574" i="1"/>
  <c r="AG3612" i="1" s="1"/>
  <c r="AG3616" i="1" s="1"/>
  <c r="AG3617" i="1" s="1"/>
  <c r="AN3574" i="1"/>
  <c r="AN3612" i="1" s="1"/>
  <c r="AN3616" i="1" s="1"/>
  <c r="AN3617" i="1" s="1"/>
  <c r="AQ3682" i="1"/>
  <c r="AQ3716" i="1" s="1"/>
  <c r="AQ3720" i="1" s="1"/>
  <c r="AQ3721" i="1" s="1"/>
  <c r="AG4277" i="1"/>
  <c r="AG4310" i="1" s="1"/>
  <c r="AG4314" i="1" s="1"/>
  <c r="AG4315" i="1" s="1"/>
  <c r="AM4277" i="1"/>
  <c r="AM4310" i="1" s="1"/>
  <c r="AM4314" i="1" s="1"/>
  <c r="AM4315" i="1" s="1"/>
  <c r="AN4366" i="1"/>
  <c r="AN4401" i="1" s="1"/>
  <c r="AN4405" i="1" s="1"/>
  <c r="AN4406" i="1" s="1"/>
  <c r="AG4458" i="1"/>
  <c r="AG4492" i="1" s="1"/>
  <c r="AG4496" i="1" s="1"/>
  <c r="AG4497" i="1" s="1"/>
  <c r="AO4458" i="1"/>
  <c r="AO4492" i="1" s="1"/>
  <c r="AO4496" i="1" s="1"/>
  <c r="AO4497" i="1" s="1"/>
  <c r="AE3112" i="1"/>
  <c r="AE3101" i="1" s="1"/>
  <c r="AP3209" i="1"/>
  <c r="AP3198" i="1" s="1"/>
  <c r="AP3234" i="1" s="1"/>
  <c r="AP3351" i="1"/>
  <c r="AP3350" i="1" s="1"/>
  <c r="AK3362" i="1"/>
  <c r="AK3361" i="1" s="1"/>
  <c r="AL3814" i="1"/>
  <c r="AL3849" i="1" s="1"/>
  <c r="AL3853" i="1" s="1"/>
  <c r="AL3854" i="1" s="1"/>
  <c r="AE3905" i="1"/>
  <c r="AE3939" i="1" s="1"/>
  <c r="AE3943" i="1" s="1"/>
  <c r="AE3944" i="1" s="1"/>
  <c r="AO3950" i="1"/>
  <c r="AO3983" i="1" s="1"/>
  <c r="AO3987" i="1" s="1"/>
  <c r="AO3988" i="1" s="1"/>
  <c r="AF3994" i="1"/>
  <c r="AF4027" i="1" s="1"/>
  <c r="AF4031" i="1" s="1"/>
  <c r="AF4032" i="1" s="1"/>
  <c r="AL3994" i="1"/>
  <c r="AL4027" i="1" s="1"/>
  <c r="AL4031" i="1" s="1"/>
  <c r="AL4032" i="1" s="1"/>
  <c r="AD4052" i="1"/>
  <c r="AF4366" i="1"/>
  <c r="AF4401" i="1" s="1"/>
  <c r="AF4405" i="1" s="1"/>
  <c r="AF4406" i="1" s="1"/>
  <c r="AD4458" i="1"/>
  <c r="AD4492" i="1" s="1"/>
  <c r="AD4496" i="1" s="1"/>
  <c r="AD4497" i="1" s="1"/>
  <c r="AM4680" i="1"/>
  <c r="AM4710" i="1" s="1"/>
  <c r="AM4714" i="1" s="1"/>
  <c r="AM4715" i="1" s="1"/>
  <c r="AM4739" i="1"/>
  <c r="AM4728" i="1" s="1"/>
  <c r="AM4755" i="1" s="1"/>
  <c r="AE4640" i="1"/>
  <c r="AE4669" i="1" s="1"/>
  <c r="AE4673" i="1" s="1"/>
  <c r="AE4674" i="1" s="1"/>
  <c r="AK4595" i="1"/>
  <c r="AK4629" i="1" s="1"/>
  <c r="AK4633" i="1" s="1"/>
  <c r="AK4634" i="1" s="1"/>
  <c r="AD4680" i="1"/>
  <c r="AD4710" i="1" s="1"/>
  <c r="AD4714" i="1" s="1"/>
  <c r="AD4715" i="1" s="1"/>
  <c r="L13" i="1"/>
  <c r="R131" i="1"/>
  <c r="R161" i="1" s="1"/>
  <c r="R165" i="1" s="1"/>
  <c r="R166" i="1" s="1"/>
  <c r="X131" i="1"/>
  <c r="X161" i="1" s="1"/>
  <c r="X165" i="1" s="1"/>
  <c r="X166" i="1" s="1"/>
  <c r="W379" i="1"/>
  <c r="W407" i="1" s="1"/>
  <c r="W411" i="1" s="1"/>
  <c r="W412" i="1" s="1"/>
  <c r="U504" i="1"/>
  <c r="U534" i="1" s="1"/>
  <c r="U538" i="1" s="1"/>
  <c r="U539" i="1" s="1"/>
  <c r="S504" i="1"/>
  <c r="S534" i="1" s="1"/>
  <c r="S538" i="1" s="1"/>
  <c r="S539" i="1" s="1"/>
  <c r="T545" i="1"/>
  <c r="T575" i="1" s="1"/>
  <c r="T579" i="1" s="1"/>
  <c r="T580" i="1" s="1"/>
  <c r="X628" i="1"/>
  <c r="X658" i="1" s="1"/>
  <c r="X662" i="1" s="1"/>
  <c r="X663" i="1" s="1"/>
  <c r="X709" i="1"/>
  <c r="X739" i="1" s="1"/>
  <c r="X743" i="1" s="1"/>
  <c r="X744" i="1" s="1"/>
  <c r="W914" i="1"/>
  <c r="V996" i="1"/>
  <c r="V1027" i="1" s="1"/>
  <c r="V1031" i="1" s="1"/>
  <c r="V1032" i="1" s="1"/>
  <c r="L1204" i="1"/>
  <c r="L1234" i="1" s="1"/>
  <c r="L1238" i="1" s="1"/>
  <c r="L1239" i="1" s="1"/>
  <c r="O1245" i="1"/>
  <c r="O1275" i="1" s="1"/>
  <c r="O1279" i="1" s="1"/>
  <c r="O1280" i="1" s="1"/>
  <c r="W1328" i="1"/>
  <c r="W1359" i="1" s="1"/>
  <c r="W1363" i="1" s="1"/>
  <c r="W1364" i="1" s="1"/>
  <c r="T1370" i="1"/>
  <c r="T1400" i="1" s="1"/>
  <c r="T1404" i="1" s="1"/>
  <c r="T1405" i="1" s="1"/>
  <c r="R1370" i="1"/>
  <c r="R1400" i="1" s="1"/>
  <c r="R1404" i="1" s="1"/>
  <c r="R1405" i="1" s="1"/>
  <c r="V1370" i="1"/>
  <c r="V1400" i="1" s="1"/>
  <c r="V1404" i="1" s="1"/>
  <c r="V1405" i="1" s="1"/>
  <c r="V1411" i="1"/>
  <c r="V1441" i="1" s="1"/>
  <c r="V1445" i="1" s="1"/>
  <c r="V1446" i="1" s="1"/>
  <c r="N1411" i="1"/>
  <c r="N1441" i="1" s="1"/>
  <c r="N1445" i="1" s="1"/>
  <c r="N1446" i="1" s="1"/>
  <c r="T1411" i="1"/>
  <c r="T1441" i="1" s="1"/>
  <c r="T1445" i="1" s="1"/>
  <c r="T1446" i="1" s="1"/>
  <c r="L1509" i="1"/>
  <c r="L1498" i="1" s="1"/>
  <c r="L1526" i="1" s="1"/>
  <c r="L1530" i="1" s="1"/>
  <c r="L1531" i="1" s="1"/>
  <c r="V1621" i="1"/>
  <c r="V1620" i="1" s="1"/>
  <c r="L1678" i="1"/>
  <c r="L1677" i="1" s="1"/>
  <c r="N2082" i="1"/>
  <c r="N2112" i="1" s="1"/>
  <c r="N2116" i="1" s="1"/>
  <c r="N2117" i="1" s="1"/>
  <c r="T2082" i="1"/>
  <c r="T2112" i="1" s="1"/>
  <c r="T2116" i="1" s="1"/>
  <c r="T2117" i="1" s="1"/>
  <c r="O2166" i="1"/>
  <c r="O2196" i="1" s="1"/>
  <c r="O2200" i="1" s="1"/>
  <c r="O2201" i="1" s="1"/>
  <c r="U2166" i="1"/>
  <c r="U2196" i="1" s="1"/>
  <c r="U2200" i="1" s="1"/>
  <c r="U2201" i="1" s="1"/>
  <c r="W2265" i="1"/>
  <c r="W2254" i="1" s="1"/>
  <c r="Y2294" i="1"/>
  <c r="Y2293" i="1" s="1"/>
  <c r="Y2301" i="1"/>
  <c r="Y2300" i="1" s="1"/>
  <c r="R2325" i="1"/>
  <c r="R2323" i="1" s="1"/>
  <c r="K2346" i="1"/>
  <c r="O2342" i="1"/>
  <c r="R2459" i="1"/>
  <c r="R2489" i="1" s="1"/>
  <c r="R2493" i="1" s="1"/>
  <c r="R2494" i="1" s="1"/>
  <c r="T2550" i="1"/>
  <c r="T2584" i="1" s="1"/>
  <c r="V2550" i="1"/>
  <c r="V2584" i="1" s="1"/>
  <c r="W2596" i="1"/>
  <c r="W2629" i="1" s="1"/>
  <c r="W2633" i="1" s="1"/>
  <c r="W2634" i="1" s="1"/>
  <c r="M2737" i="1"/>
  <c r="M2736" i="1" s="1"/>
  <c r="W2931" i="1"/>
  <c r="W2920" i="1" s="1"/>
  <c r="L2973" i="1"/>
  <c r="L2972" i="1" s="1"/>
  <c r="L3066" i="1"/>
  <c r="L3055" i="1" s="1"/>
  <c r="L3085" i="1" s="1"/>
  <c r="Q3289" i="1"/>
  <c r="O3351" i="1"/>
  <c r="O3350" i="1" s="1"/>
  <c r="X3378" i="1"/>
  <c r="W4277" i="1"/>
  <c r="W4310" i="1" s="1"/>
  <c r="W4314" i="1" s="1"/>
  <c r="W4315" i="1" s="1"/>
  <c r="U4680" i="1"/>
  <c r="U4710" i="1" s="1"/>
  <c r="U4714" i="1" s="1"/>
  <c r="U4715" i="1" s="1"/>
  <c r="Q7" i="1"/>
  <c r="Q5" i="1" s="1"/>
  <c r="N13" i="1"/>
  <c r="N873" i="1"/>
  <c r="N903" i="1" s="1"/>
  <c r="N907" i="1" s="1"/>
  <c r="N908" i="1" s="1"/>
  <c r="T873" i="1"/>
  <c r="T903" i="1" s="1"/>
  <c r="T907" i="1" s="1"/>
  <c r="T908" i="1" s="1"/>
  <c r="O1411" i="1"/>
  <c r="O1441" i="1" s="1"/>
  <c r="O1445" i="1" s="1"/>
  <c r="O1446" i="1" s="1"/>
  <c r="U1411" i="1"/>
  <c r="U1441" i="1" s="1"/>
  <c r="U1445" i="1" s="1"/>
  <c r="U1446" i="1" s="1"/>
  <c r="W1452" i="1"/>
  <c r="W1483" i="1" s="1"/>
  <c r="W1487" i="1" s="1"/>
  <c r="W1488" i="1" s="1"/>
  <c r="N1509" i="1"/>
  <c r="N1498" i="1" s="1"/>
  <c r="N1526" i="1" s="1"/>
  <c r="Y1599" i="1"/>
  <c r="Y1588" i="1" s="1"/>
  <c r="U1670" i="1"/>
  <c r="U1669" i="1" s="1"/>
  <c r="T1740" i="1"/>
  <c r="T1770" i="1" s="1"/>
  <c r="T1774" i="1" s="1"/>
  <c r="T1775" i="1" s="1"/>
  <c r="S1823" i="1"/>
  <c r="S1854" i="1" s="1"/>
  <c r="S1858" i="1" s="1"/>
  <c r="S1859" i="1" s="1"/>
  <c r="V1865" i="1"/>
  <c r="V1895" i="1" s="1"/>
  <c r="V1899" i="1" s="1"/>
  <c r="V1900" i="1" s="1"/>
  <c r="U2207" i="1"/>
  <c r="U2238" i="1" s="1"/>
  <c r="U2242" i="1" s="1"/>
  <c r="U2243" i="1" s="1"/>
  <c r="Q2346" i="1"/>
  <c r="M2550" i="1"/>
  <c r="M2584" i="1" s="1"/>
  <c r="Y2550" i="1"/>
  <c r="Y2584" i="1" s="1"/>
  <c r="L2965" i="1"/>
  <c r="L2964" i="1" s="1"/>
  <c r="M2991" i="1"/>
  <c r="R3066" i="1"/>
  <c r="R3055" i="1" s="1"/>
  <c r="R3085" i="1" s="1"/>
  <c r="O3209" i="1"/>
  <c r="O3198" i="1" s="1"/>
  <c r="O3234" i="1" s="1"/>
  <c r="S3289" i="1"/>
  <c r="S3288" i="1" s="1"/>
  <c r="Y3362" i="1"/>
  <c r="Y3361" i="1" s="1"/>
  <c r="X4366" i="1"/>
  <c r="X4401" i="1" s="1"/>
  <c r="X4405" i="1" s="1"/>
  <c r="X4406" i="1" s="1"/>
  <c r="O254" i="1"/>
  <c r="O284" i="1" s="1"/>
  <c r="O288" i="1" s="1"/>
  <c r="O289" i="1" s="1"/>
  <c r="V628" i="1"/>
  <c r="V658" i="1" s="1"/>
  <c r="V662" i="1" s="1"/>
  <c r="V663" i="1" s="1"/>
  <c r="N709" i="1"/>
  <c r="N739" i="1" s="1"/>
  <c r="N743" i="1" s="1"/>
  <c r="N744" i="1" s="1"/>
  <c r="X873" i="1"/>
  <c r="X903" i="1" s="1"/>
  <c r="X907" i="1" s="1"/>
  <c r="X908" i="1" s="1"/>
  <c r="V955" i="1"/>
  <c r="V985" i="1" s="1"/>
  <c r="V989" i="1" s="1"/>
  <c r="V990" i="1" s="1"/>
  <c r="V1121" i="1"/>
  <c r="V1151" i="1" s="1"/>
  <c r="V1155" i="1" s="1"/>
  <c r="V1156" i="1" s="1"/>
  <c r="L1452" i="1"/>
  <c r="L1483" i="1" s="1"/>
  <c r="L1487" i="1" s="1"/>
  <c r="L1488" i="1" s="1"/>
  <c r="X1452" i="1"/>
  <c r="X1483" i="1" s="1"/>
  <c r="X1487" i="1" s="1"/>
  <c r="X1488" i="1" s="1"/>
  <c r="V1823" i="1"/>
  <c r="V1854" i="1" s="1"/>
  <c r="V1858" i="1" s="1"/>
  <c r="V1859" i="1" s="1"/>
  <c r="V2082" i="1"/>
  <c r="V2112" i="1" s="1"/>
  <c r="V2116" i="1" s="1"/>
  <c r="V2117" i="1" s="1"/>
  <c r="W2166" i="1"/>
  <c r="W2196" i="1" s="1"/>
  <c r="W2200" i="1" s="1"/>
  <c r="W2201" i="1" s="1"/>
  <c r="S2301" i="1"/>
  <c r="S2300" i="1" s="1"/>
  <c r="Y2342" i="1"/>
  <c r="V2367" i="1"/>
  <c r="V2401" i="1" s="1"/>
  <c r="M2346" i="1"/>
  <c r="M2596" i="1"/>
  <c r="M2629" i="1" s="1"/>
  <c r="M2633" i="1" s="1"/>
  <c r="M2634" i="1" s="1"/>
  <c r="S2596" i="1"/>
  <c r="S2629" i="1" s="1"/>
  <c r="S2635" i="1" s="1"/>
  <c r="Y2596" i="1"/>
  <c r="Y2629" i="1" s="1"/>
  <c r="M2855" i="1"/>
  <c r="X3066" i="1"/>
  <c r="X3055" i="1" s="1"/>
  <c r="X3085" i="1" s="1"/>
  <c r="X13" i="1"/>
  <c r="L1079" i="1"/>
  <c r="L1110" i="1" s="1"/>
  <c r="L1114" i="1" s="1"/>
  <c r="L1115" i="1" s="1"/>
  <c r="X1079" i="1"/>
  <c r="X1110" i="1" s="1"/>
  <c r="X1114" i="1" s="1"/>
  <c r="X1115" i="1" s="1"/>
  <c r="O1193" i="1"/>
  <c r="O1197" i="1" s="1"/>
  <c r="O1198" i="1" s="1"/>
  <c r="T1286" i="1"/>
  <c r="T1317" i="1" s="1"/>
  <c r="T1321" i="1" s="1"/>
  <c r="T1322" i="1" s="1"/>
  <c r="W1411" i="1"/>
  <c r="W1441" i="1" s="1"/>
  <c r="W1445" i="1" s="1"/>
  <c r="W1446" i="1" s="1"/>
  <c r="R1551" i="1"/>
  <c r="R1541" i="1" s="1"/>
  <c r="R1573" i="1" s="1"/>
  <c r="M1599" i="1"/>
  <c r="M1588" i="1" s="1"/>
  <c r="L1651" i="1"/>
  <c r="L1649" i="1" s="1"/>
  <c r="L1657" i="1"/>
  <c r="L1740" i="1"/>
  <c r="L1770" i="1" s="1"/>
  <c r="L1774" i="1" s="1"/>
  <c r="L1775" i="1" s="1"/>
  <c r="R1740" i="1"/>
  <c r="R1770" i="1" s="1"/>
  <c r="R1774" i="1" s="1"/>
  <c r="R1775" i="1" s="1"/>
  <c r="O1781" i="1"/>
  <c r="O1812" i="1" s="1"/>
  <c r="O1816" i="1" s="1"/>
  <c r="O1817" i="1" s="1"/>
  <c r="R1991" i="1"/>
  <c r="O2041" i="1"/>
  <c r="O2071" i="1" s="1"/>
  <c r="O2075" i="1" s="1"/>
  <c r="O2076" i="1" s="1"/>
  <c r="U2041" i="1"/>
  <c r="U2071" i="1" s="1"/>
  <c r="U2075" i="1" s="1"/>
  <c r="U2076" i="1" s="1"/>
  <c r="L2265" i="1"/>
  <c r="L2254" i="1" s="1"/>
  <c r="O2313" i="1"/>
  <c r="U2313" i="1"/>
  <c r="S2331" i="1"/>
  <c r="W2346" i="1"/>
  <c r="M2413" i="1"/>
  <c r="M2445" i="1" s="1"/>
  <c r="K2843" i="1"/>
  <c r="V2855" i="1"/>
  <c r="K2878" i="1"/>
  <c r="R2965" i="1"/>
  <c r="R2964" i="1" s="1"/>
  <c r="O2991" i="1"/>
  <c r="W3014" i="1"/>
  <c r="W3003" i="1" s="1"/>
  <c r="N3263" i="1"/>
  <c r="N3252" i="1" s="1"/>
  <c r="O3311" i="1"/>
  <c r="Q30" i="1"/>
  <c r="U172" i="1"/>
  <c r="U201" i="1" s="1"/>
  <c r="U205" i="1" s="1"/>
  <c r="U206" i="1" s="1"/>
  <c r="M1079" i="1"/>
  <c r="M1110" i="1" s="1"/>
  <c r="M1114" i="1" s="1"/>
  <c r="M1115" i="1" s="1"/>
  <c r="W1245" i="1"/>
  <c r="W1275" i="1" s="1"/>
  <c r="W1279" i="1" s="1"/>
  <c r="W1280" i="1" s="1"/>
  <c r="X1696" i="1"/>
  <c r="X1729" i="1" s="1"/>
  <c r="X1733" i="1" s="1"/>
  <c r="X1734" i="1" s="1"/>
  <c r="W1740" i="1"/>
  <c r="W1770" i="1" s="1"/>
  <c r="W1774" i="1" s="1"/>
  <c r="W1775" i="1" s="1"/>
  <c r="O1906" i="1"/>
  <c r="O1938" i="1" s="1"/>
  <c r="O1942" i="1" s="1"/>
  <c r="O1943" i="1" s="1"/>
  <c r="R2207" i="1"/>
  <c r="R2238" i="1" s="1"/>
  <c r="M2265" i="1"/>
  <c r="M2254" i="1" s="1"/>
  <c r="O2413" i="1"/>
  <c r="O2445" i="1" s="1"/>
  <c r="O2449" i="1" s="1"/>
  <c r="X504" i="1"/>
  <c r="X534" i="1" s="1"/>
  <c r="X538" i="1" s="1"/>
  <c r="X539" i="1" s="1"/>
  <c r="O586" i="1"/>
  <c r="O617" i="1" s="1"/>
  <c r="O621" i="1" s="1"/>
  <c r="O622" i="1" s="1"/>
  <c r="U586" i="1"/>
  <c r="U617" i="1" s="1"/>
  <c r="U621" i="1" s="1"/>
  <c r="U622" i="1" s="1"/>
  <c r="U628" i="1"/>
  <c r="U658" i="1" s="1"/>
  <c r="U662" i="1" s="1"/>
  <c r="U663" i="1" s="1"/>
  <c r="R628" i="1"/>
  <c r="R658" i="1" s="1"/>
  <c r="R662" i="1" s="1"/>
  <c r="R663" i="1" s="1"/>
  <c r="X1038" i="1"/>
  <c r="X1068" i="1" s="1"/>
  <c r="X1072" i="1" s="1"/>
  <c r="X1073" i="1" s="1"/>
  <c r="V2413" i="1"/>
  <c r="V2445" i="1" s="1"/>
  <c r="Q2931" i="1"/>
  <c r="S3574" i="1"/>
  <c r="S3612" i="1" s="1"/>
  <c r="S3616" i="1" s="1"/>
  <c r="S3617" i="1" s="1"/>
  <c r="V4098" i="1"/>
  <c r="V4135" i="1" s="1"/>
  <c r="V4139" i="1" s="1"/>
  <c r="V4140" i="1" s="1"/>
  <c r="X3449" i="1"/>
  <c r="X3479" i="1" s="1"/>
  <c r="X3483" i="1" s="1"/>
  <c r="X3484" i="1" s="1"/>
  <c r="T4098" i="1"/>
  <c r="T4135" i="1" s="1"/>
  <c r="T4139" i="1" s="1"/>
  <c r="T4140" i="1" s="1"/>
  <c r="Q4412" i="1"/>
  <c r="L3424" i="1"/>
  <c r="R3424" i="1"/>
  <c r="O3449" i="1"/>
  <c r="O3479" i="1" s="1"/>
  <c r="O3483" i="1" s="1"/>
  <c r="O3484" i="1" s="1"/>
  <c r="U3449" i="1"/>
  <c r="U3479" i="1" s="1"/>
  <c r="U3483" i="1" s="1"/>
  <c r="U3484" i="1" s="1"/>
  <c r="W3490" i="1"/>
  <c r="W3518" i="1" s="1"/>
  <c r="W3522" i="1" s="1"/>
  <c r="W3523" i="1" s="1"/>
  <c r="W3769" i="1"/>
  <c r="W3803" i="1" s="1"/>
  <c r="W3807" i="1" s="1"/>
  <c r="W3808" i="1" s="1"/>
  <c r="L3490" i="1"/>
  <c r="L3518" i="1" s="1"/>
  <c r="L3522" i="1" s="1"/>
  <c r="L3523" i="1" s="1"/>
  <c r="X3490" i="1"/>
  <c r="X3518" i="1" s="1"/>
  <c r="X3522" i="1" s="1"/>
  <c r="X3523" i="1" s="1"/>
  <c r="T4144" i="1"/>
  <c r="T4177" i="1" s="1"/>
  <c r="T4181" i="1" s="1"/>
  <c r="T4182" i="1" s="1"/>
  <c r="M4366" i="1"/>
  <c r="M4401" i="1" s="1"/>
  <c r="M4405" i="1" s="1"/>
  <c r="M4406" i="1" s="1"/>
  <c r="V3682" i="1"/>
  <c r="V3716" i="1" s="1"/>
  <c r="V3720" i="1" s="1"/>
  <c r="V3721" i="1" s="1"/>
  <c r="N3860" i="1"/>
  <c r="N3894" i="1" s="1"/>
  <c r="N3898" i="1" s="1"/>
  <c r="N3899" i="1" s="1"/>
  <c r="L3905" i="1"/>
  <c r="L3939" i="1" s="1"/>
  <c r="L3943" i="1" s="1"/>
  <c r="L3944" i="1" s="1"/>
  <c r="W3905" i="1"/>
  <c r="W3939" i="1" s="1"/>
  <c r="W3943" i="1" s="1"/>
  <c r="W3944" i="1" s="1"/>
  <c r="N4052" i="1"/>
  <c r="N4089" i="1" s="1"/>
  <c r="N4093" i="1" s="1"/>
  <c r="N4094" i="1" s="1"/>
  <c r="N4144" i="1"/>
  <c r="N4177" i="1" s="1"/>
  <c r="N4181" i="1" s="1"/>
  <c r="N4182" i="1" s="1"/>
  <c r="U4188" i="1"/>
  <c r="U4223" i="1" s="1"/>
  <c r="U4227" i="1" s="1"/>
  <c r="U4228" i="1" s="1"/>
  <c r="U4321" i="1"/>
  <c r="U4355" i="1" s="1"/>
  <c r="U4359" i="1" s="1"/>
  <c r="U4360" i="1" s="1"/>
  <c r="N4321" i="1"/>
  <c r="N4355" i="1" s="1"/>
  <c r="N4359" i="1" s="1"/>
  <c r="N4360" i="1" s="1"/>
  <c r="T4321" i="1"/>
  <c r="T4355" i="1" s="1"/>
  <c r="T4359" i="1" s="1"/>
  <c r="T4360" i="1" s="1"/>
  <c r="L4366" i="1"/>
  <c r="L4401" i="1" s="1"/>
  <c r="L4405" i="1" s="1"/>
  <c r="L4406" i="1" s="1"/>
  <c r="M4640" i="1"/>
  <c r="M4669" i="1" s="1"/>
  <c r="M4673" i="1" s="1"/>
  <c r="M4674" i="1" s="1"/>
  <c r="S4640" i="1"/>
  <c r="S4669" i="1" s="1"/>
  <c r="S4673" i="1" s="1"/>
  <c r="S4674" i="1" s="1"/>
  <c r="Y4640" i="1"/>
  <c r="Y4669" i="1" s="1"/>
  <c r="Y4673" i="1" s="1"/>
  <c r="Y4674" i="1" s="1"/>
  <c r="O4680" i="1"/>
  <c r="O4710" i="1" s="1"/>
  <c r="O4714" i="1" s="1"/>
  <c r="O4715" i="1" s="1"/>
  <c r="W3529" i="1"/>
  <c r="W3563" i="1" s="1"/>
  <c r="W3567" i="1" s="1"/>
  <c r="W3568" i="1" s="1"/>
  <c r="O4144" i="1"/>
  <c r="O4177" i="1" s="1"/>
  <c r="O4181" i="1" s="1"/>
  <c r="O4182" i="1" s="1"/>
  <c r="L4234" i="1"/>
  <c r="L4266" i="1" s="1"/>
  <c r="L4270" i="1" s="1"/>
  <c r="L4271" i="1" s="1"/>
  <c r="V4277" i="1"/>
  <c r="V4310" i="1" s="1"/>
  <c r="V4314" i="1" s="1"/>
  <c r="V4315" i="1" s="1"/>
  <c r="N4640" i="1"/>
  <c r="N4669" i="1" s="1"/>
  <c r="N4673" i="1" s="1"/>
  <c r="N4674" i="1" s="1"/>
  <c r="T4640" i="1"/>
  <c r="T4669" i="1" s="1"/>
  <c r="T4673" i="1" s="1"/>
  <c r="T4674" i="1" s="1"/>
  <c r="AC13" i="1"/>
  <c r="AI13" i="1"/>
  <c r="AO13" i="1"/>
  <c r="AE306" i="1"/>
  <c r="AE295" i="1" s="1"/>
  <c r="AE326" i="1" s="1"/>
  <c r="AE330" i="1" s="1"/>
  <c r="AE331" i="1" s="1"/>
  <c r="AE24" i="1"/>
  <c r="AK306" i="1"/>
  <c r="AK295" i="1" s="1"/>
  <c r="AK326" i="1" s="1"/>
  <c r="AK330" i="1" s="1"/>
  <c r="AK331" i="1" s="1"/>
  <c r="AK24" i="1"/>
  <c r="AN30" i="1"/>
  <c r="AN29" i="1" s="1"/>
  <c r="AF30" i="1"/>
  <c r="AF29" i="1" s="1"/>
  <c r="AL30" i="1"/>
  <c r="AL29" i="1" s="1"/>
  <c r="AF254" i="1"/>
  <c r="AF284" i="1" s="1"/>
  <c r="AF288" i="1" s="1"/>
  <c r="AF289" i="1" s="1"/>
  <c r="AG7" i="1"/>
  <c r="AG5" i="1" s="1"/>
  <c r="AM7" i="1"/>
  <c r="AM5" i="1" s="1"/>
  <c r="AD1551" i="1"/>
  <c r="AD1541" i="1" s="1"/>
  <c r="AD1573" i="1" s="1"/>
  <c r="AJ1551" i="1"/>
  <c r="AJ1541" i="1" s="1"/>
  <c r="AJ1573" i="1" s="1"/>
  <c r="AP1551" i="1"/>
  <c r="AP1541" i="1" s="1"/>
  <c r="AP1573" i="1" s="1"/>
  <c r="AO254" i="1"/>
  <c r="AO284" i="1" s="1"/>
  <c r="AO288" i="1" s="1"/>
  <c r="AO289" i="1" s="1"/>
  <c r="AO337" i="1"/>
  <c r="AO368" i="1" s="1"/>
  <c r="AO372" i="1" s="1"/>
  <c r="AO373" i="1" s="1"/>
  <c r="AL172" i="1"/>
  <c r="AL201" i="1" s="1"/>
  <c r="AL205" i="1" s="1"/>
  <c r="AL206" i="1" s="1"/>
  <c r="AN379" i="1"/>
  <c r="AN407" i="1" s="1"/>
  <c r="AN411" i="1" s="1"/>
  <c r="AN412" i="1" s="1"/>
  <c r="AK30" i="1"/>
  <c r="AK29" i="1" s="1"/>
  <c r="AQ30" i="1"/>
  <c r="AQ29" i="1" s="1"/>
  <c r="AN7" i="1"/>
  <c r="AN5" i="1" s="1"/>
  <c r="AL24" i="1"/>
  <c r="AC24" i="1"/>
  <c r="AC58" i="1"/>
  <c r="AI24" i="1"/>
  <c r="AI58" i="1"/>
  <c r="AO24" i="1"/>
  <c r="AO58" i="1"/>
  <c r="AO47" i="1" s="1"/>
  <c r="AO78" i="1" s="1"/>
  <c r="AO82" i="1" s="1"/>
  <c r="AO83" i="1" s="1"/>
  <c r="AG100" i="1"/>
  <c r="AG89" i="1" s="1"/>
  <c r="AG120" i="1" s="1"/>
  <c r="AG24" i="1"/>
  <c r="AM100" i="1"/>
  <c r="AM89" i="1" s="1"/>
  <c r="AM120" i="1" s="1"/>
  <c r="AM124" i="1" s="1"/>
  <c r="AM125" i="1" s="1"/>
  <c r="AM24" i="1"/>
  <c r="AI379" i="1"/>
  <c r="AK669" i="1"/>
  <c r="AK698" i="1" s="1"/>
  <c r="AK702" i="1" s="1"/>
  <c r="AK703" i="1" s="1"/>
  <c r="AL78" i="1"/>
  <c r="AL82" i="1" s="1"/>
  <c r="AL83" i="1" s="1"/>
  <c r="AP47" i="1"/>
  <c r="AP78" i="1" s="1"/>
  <c r="AP82" i="1" s="1"/>
  <c r="AP83" i="1" s="1"/>
  <c r="AO212" i="1"/>
  <c r="AO243" i="1" s="1"/>
  <c r="AO247" i="1" s="1"/>
  <c r="AO248" i="1" s="1"/>
  <c r="AG337" i="1"/>
  <c r="AG368" i="1" s="1"/>
  <c r="AG372" i="1" s="1"/>
  <c r="AG373" i="1" s="1"/>
  <c r="AG545" i="1"/>
  <c r="AG575" i="1" s="1"/>
  <c r="AG579" i="1" s="1"/>
  <c r="AG580" i="1" s="1"/>
  <c r="AO709" i="1"/>
  <c r="AO739" i="1" s="1"/>
  <c r="AO743" i="1" s="1"/>
  <c r="AO744" i="1" s="1"/>
  <c r="AJ7" i="1"/>
  <c r="AJ5" i="1" s="1"/>
  <c r="AQ172" i="1"/>
  <c r="AQ201" i="1" s="1"/>
  <c r="AQ205" i="1" s="1"/>
  <c r="AQ206" i="1" s="1"/>
  <c r="AL212" i="1"/>
  <c r="AF337" i="1"/>
  <c r="AF368" i="1" s="1"/>
  <c r="AF372" i="1" s="1"/>
  <c r="AF373" i="1" s="1"/>
  <c r="AM379" i="1"/>
  <c r="AM407" i="1" s="1"/>
  <c r="AM411" i="1" s="1"/>
  <c r="AM412" i="1" s="1"/>
  <c r="AG709" i="1"/>
  <c r="AG739" i="1" s="1"/>
  <c r="AG743" i="1" s="1"/>
  <c r="AG744" i="1" s="1"/>
  <c r="AQ1286" i="1"/>
  <c r="AQ1317" i="1" s="1"/>
  <c r="AQ1321" i="1" s="1"/>
  <c r="AQ1322" i="1" s="1"/>
  <c r="AN58" i="1"/>
  <c r="AN47" i="1" s="1"/>
  <c r="AN78" i="1" s="1"/>
  <c r="AN24" i="1"/>
  <c r="AD459" i="1"/>
  <c r="AD493" i="1" s="1"/>
  <c r="AD497" i="1" s="1"/>
  <c r="AD498" i="1" s="1"/>
  <c r="AJ459" i="1"/>
  <c r="AJ493" i="1" s="1"/>
  <c r="AJ497" i="1" s="1"/>
  <c r="AJ498" i="1" s="1"/>
  <c r="AP459" i="1"/>
  <c r="AP493" i="1" s="1"/>
  <c r="AP497" i="1" s="1"/>
  <c r="AP498" i="1" s="1"/>
  <c r="AF628" i="1"/>
  <c r="AF658" i="1" s="1"/>
  <c r="AF662" i="1" s="1"/>
  <c r="AF663" i="1" s="1"/>
  <c r="AC30" i="1"/>
  <c r="AG47" i="1"/>
  <c r="AG78" i="1" s="1"/>
  <c r="AG82" i="1" s="1"/>
  <c r="AG83" i="1" s="1"/>
  <c r="AJ295" i="1"/>
  <c r="AJ326" i="1" s="1"/>
  <c r="AJ330" i="1" s="1"/>
  <c r="AJ331" i="1" s="1"/>
  <c r="AO418" i="1"/>
  <c r="AO448" i="1" s="1"/>
  <c r="AO452" i="1" s="1"/>
  <c r="AO453" i="1" s="1"/>
  <c r="AF504" i="1"/>
  <c r="AF534" i="1" s="1"/>
  <c r="AF538" i="1" s="1"/>
  <c r="AF539" i="1" s="1"/>
  <c r="AO669" i="1"/>
  <c r="AO698" i="1" s="1"/>
  <c r="AO702" i="1" s="1"/>
  <c r="AO703" i="1" s="1"/>
  <c r="AJ669" i="1"/>
  <c r="AJ698" i="1" s="1"/>
  <c r="AJ702" i="1" s="1"/>
  <c r="AJ703" i="1" s="1"/>
  <c r="AF873" i="1"/>
  <c r="AF903" i="1" s="1"/>
  <c r="AF907" i="1" s="1"/>
  <c r="AF908" i="1" s="1"/>
  <c r="AK1121" i="1"/>
  <c r="AK1151" i="1" s="1"/>
  <c r="AK1155" i="1" s="1"/>
  <c r="AK1156" i="1" s="1"/>
  <c r="AD1162" i="1"/>
  <c r="AD1193" i="1" s="1"/>
  <c r="AD1197" i="1" s="1"/>
  <c r="AD1198" i="1" s="1"/>
  <c r="AG1328" i="1"/>
  <c r="AG1359" i="1" s="1"/>
  <c r="AG1363" i="1" s="1"/>
  <c r="AG1364" i="1" s="1"/>
  <c r="AO1452" i="1"/>
  <c r="AO1483" i="1" s="1"/>
  <c r="AO1487" i="1" s="1"/>
  <c r="AO1488" i="1" s="1"/>
  <c r="AP89" i="1"/>
  <c r="AP120" i="1" s="1"/>
  <c r="AP124" i="1" s="1"/>
  <c r="AP125" i="1" s="1"/>
  <c r="AG295" i="1"/>
  <c r="AG326" i="1" s="1"/>
  <c r="AG330" i="1" s="1"/>
  <c r="AG331" i="1" s="1"/>
  <c r="AJ832" i="1"/>
  <c r="AF832" i="1"/>
  <c r="AL832" i="1"/>
  <c r="AK873" i="1"/>
  <c r="AK903" i="1" s="1"/>
  <c r="AK907" i="1" s="1"/>
  <c r="AK908" i="1" s="1"/>
  <c r="AE996" i="1"/>
  <c r="AE1027" i="1" s="1"/>
  <c r="AE1031" i="1" s="1"/>
  <c r="AE1032" i="1" s="1"/>
  <c r="AK996" i="1"/>
  <c r="AK1027" i="1" s="1"/>
  <c r="AK1031" i="1" s="1"/>
  <c r="AK1032" i="1" s="1"/>
  <c r="AQ996" i="1"/>
  <c r="AQ1027" i="1" s="1"/>
  <c r="AQ1031" i="1" s="1"/>
  <c r="AQ1032" i="1" s="1"/>
  <c r="AG1411" i="1"/>
  <c r="AG1441" i="1" s="1"/>
  <c r="AG1445" i="1" s="1"/>
  <c r="AG1446" i="1" s="1"/>
  <c r="AG1509" i="1"/>
  <c r="AG1498" i="1" s="1"/>
  <c r="AG1526" i="1" s="1"/>
  <c r="AI1599" i="1"/>
  <c r="AO1599" i="1"/>
  <c r="AO1588" i="1" s="1"/>
  <c r="AP7" i="1"/>
  <c r="AP5" i="1" s="1"/>
  <c r="AE47" i="1"/>
  <c r="AE78" i="1" s="1"/>
  <c r="AE82" i="1" s="1"/>
  <c r="AE83" i="1" s="1"/>
  <c r="AK47" i="1"/>
  <c r="AK78" i="1" s="1"/>
  <c r="AK82" i="1" s="1"/>
  <c r="AK83" i="1" s="1"/>
  <c r="AQ47" i="1"/>
  <c r="AQ78" i="1" s="1"/>
  <c r="AQ82" i="1" s="1"/>
  <c r="AQ83" i="1" s="1"/>
  <c r="AJ89" i="1"/>
  <c r="AJ120" i="1" s="1"/>
  <c r="AJ124" i="1" s="1"/>
  <c r="AJ125" i="1" s="1"/>
  <c r="AM172" i="1"/>
  <c r="AM201" i="1" s="1"/>
  <c r="AM205" i="1" s="1"/>
  <c r="AM206" i="1" s="1"/>
  <c r="AN212" i="1"/>
  <c r="AE212" i="1"/>
  <c r="AD545" i="1"/>
  <c r="AD575" i="1" s="1"/>
  <c r="AD579" i="1" s="1"/>
  <c r="AD580" i="1" s="1"/>
  <c r="AN669" i="1"/>
  <c r="AN698" i="1" s="1"/>
  <c r="AN702" i="1" s="1"/>
  <c r="AN703" i="1" s="1"/>
  <c r="AM750" i="1"/>
  <c r="AM779" i="1" s="1"/>
  <c r="AM783" i="1" s="1"/>
  <c r="AM784" i="1" s="1"/>
  <c r="AQ790" i="1"/>
  <c r="AQ821" i="1" s="1"/>
  <c r="AQ825" i="1" s="1"/>
  <c r="AQ826" i="1" s="1"/>
  <c r="AK832" i="1"/>
  <c r="AG832" i="1"/>
  <c r="AM832" i="1"/>
  <c r="AD914" i="1"/>
  <c r="AJ914" i="1"/>
  <c r="AP914" i="1"/>
  <c r="AN1370" i="1"/>
  <c r="AN1400" i="1" s="1"/>
  <c r="AN1404" i="1" s="1"/>
  <c r="AN1405" i="1" s="1"/>
  <c r="AN1509" i="1"/>
  <c r="AN1498" i="1" s="1"/>
  <c r="AN1526" i="1" s="1"/>
  <c r="AD1599" i="1"/>
  <c r="AD1588" i="1" s="1"/>
  <c r="AJ1599" i="1"/>
  <c r="AJ1588" i="1" s="1"/>
  <c r="AP1599" i="1"/>
  <c r="AP1588" i="1" s="1"/>
  <c r="AJ13" i="1"/>
  <c r="AM47" i="1"/>
  <c r="AM78" i="1" s="1"/>
  <c r="AM82" i="1" s="1"/>
  <c r="AM83" i="1" s="1"/>
  <c r="AD89" i="1"/>
  <c r="AD120" i="1" s="1"/>
  <c r="AD124" i="1" s="1"/>
  <c r="AD125" i="1" s="1"/>
  <c r="AG172" i="1"/>
  <c r="AG201" i="1" s="1"/>
  <c r="AG205" i="1" s="1"/>
  <c r="AG206" i="1" s="1"/>
  <c r="AP295" i="1"/>
  <c r="AP326" i="1" s="1"/>
  <c r="AP330" i="1" s="1"/>
  <c r="AP331" i="1" s="1"/>
  <c r="AL669" i="1"/>
  <c r="AL698" i="1" s="1"/>
  <c r="AL702" i="1" s="1"/>
  <c r="AL703" i="1" s="1"/>
  <c r="AG750" i="1"/>
  <c r="AG779" i="1" s="1"/>
  <c r="AG783" i="1" s="1"/>
  <c r="AG784" i="1" s="1"/>
  <c r="AG790" i="1"/>
  <c r="AG821" i="1" s="1"/>
  <c r="AG825" i="1" s="1"/>
  <c r="AG826" i="1" s="1"/>
  <c r="AG955" i="1"/>
  <c r="AG985" i="1" s="1"/>
  <c r="AG989" i="1" s="1"/>
  <c r="AG990" i="1" s="1"/>
  <c r="AN1328" i="1"/>
  <c r="AN1359" i="1" s="1"/>
  <c r="AN1363" i="1" s="1"/>
  <c r="AN1364" i="1" s="1"/>
  <c r="AJ1370" i="1"/>
  <c r="AJ1400" i="1" s="1"/>
  <c r="AJ1404" i="1" s="1"/>
  <c r="AJ1405" i="1" s="1"/>
  <c r="AN1657" i="1"/>
  <c r="AL504" i="1"/>
  <c r="AL534" i="1" s="1"/>
  <c r="AL538" i="1" s="1"/>
  <c r="AL539" i="1" s="1"/>
  <c r="AG669" i="1"/>
  <c r="AG698" i="1" s="1"/>
  <c r="AG702" i="1" s="1"/>
  <c r="AG703" i="1" s="1"/>
  <c r="AM669" i="1"/>
  <c r="AM698" i="1" s="1"/>
  <c r="AM702" i="1" s="1"/>
  <c r="AM703" i="1" s="1"/>
  <c r="AM709" i="1"/>
  <c r="AM739" i="1" s="1"/>
  <c r="AM743" i="1" s="1"/>
  <c r="AM744" i="1" s="1"/>
  <c r="AN790" i="1"/>
  <c r="AN821" i="1" s="1"/>
  <c r="AN825" i="1" s="1"/>
  <c r="AN826" i="1" s="1"/>
  <c r="AQ873" i="1"/>
  <c r="AQ903" i="1" s="1"/>
  <c r="AQ907" i="1" s="1"/>
  <c r="AQ908" i="1" s="1"/>
  <c r="AN955" i="1"/>
  <c r="AN985" i="1" s="1"/>
  <c r="AN989" i="1" s="1"/>
  <c r="AN990" i="1" s="1"/>
  <c r="AF1038" i="1"/>
  <c r="AF1068" i="1" s="1"/>
  <c r="AF1072" i="1" s="1"/>
  <c r="AF1073" i="1" s="1"/>
  <c r="AO1079" i="1"/>
  <c r="AO1110" i="1" s="1"/>
  <c r="AO1114" i="1" s="1"/>
  <c r="AO1115" i="1" s="1"/>
  <c r="AG1286" i="1"/>
  <c r="AG1317" i="1" s="1"/>
  <c r="AG1321" i="1" s="1"/>
  <c r="AG1322" i="1" s="1"/>
  <c r="AM1411" i="1"/>
  <c r="AM1441" i="1" s="1"/>
  <c r="AM1445" i="1" s="1"/>
  <c r="AM1446" i="1" s="1"/>
  <c r="AG1452" i="1"/>
  <c r="AG1483" i="1" s="1"/>
  <c r="AG1487" i="1" s="1"/>
  <c r="AG1488" i="1" s="1"/>
  <c r="AM1452" i="1"/>
  <c r="AM1483" i="1" s="1"/>
  <c r="AM1487" i="1" s="1"/>
  <c r="AM1488" i="1" s="1"/>
  <c r="AE1621" i="1"/>
  <c r="AE1620" i="1" s="1"/>
  <c r="AJ1949" i="1"/>
  <c r="AJ1980" i="1" s="1"/>
  <c r="AJ1984" i="1" s="1"/>
  <c r="AJ1985" i="1" s="1"/>
  <c r="AF2348" i="1"/>
  <c r="AF2347" i="1" s="1"/>
  <c r="AL2348" i="1"/>
  <c r="AL2347" i="1" s="1"/>
  <c r="AD873" i="1"/>
  <c r="AD903" i="1" s="1"/>
  <c r="AD907" i="1" s="1"/>
  <c r="AD908" i="1" s="1"/>
  <c r="AE914" i="1"/>
  <c r="AK914" i="1"/>
  <c r="AQ914" i="1"/>
  <c r="AF914" i="1"/>
  <c r="AP1121" i="1"/>
  <c r="AP1151" i="1" s="1"/>
  <c r="AP1155" i="1" s="1"/>
  <c r="AP1156" i="1" s="1"/>
  <c r="AE1286" i="1"/>
  <c r="AE1317" i="1" s="1"/>
  <c r="AE1321" i="1" s="1"/>
  <c r="AE1322" i="1" s="1"/>
  <c r="AQ1328" i="1"/>
  <c r="AQ1359" i="1" s="1"/>
  <c r="AQ1363" i="1" s="1"/>
  <c r="AQ1364" i="1" s="1"/>
  <c r="AD1370" i="1"/>
  <c r="AD1400" i="1" s="1"/>
  <c r="AD1404" i="1" s="1"/>
  <c r="AD1405" i="1" s="1"/>
  <c r="AE1411" i="1"/>
  <c r="AE1441" i="1" s="1"/>
  <c r="AE1445" i="1" s="1"/>
  <c r="AE1446" i="1" s="1"/>
  <c r="AK1411" i="1"/>
  <c r="AK1441" i="1" s="1"/>
  <c r="AK1445" i="1" s="1"/>
  <c r="AK1446" i="1" s="1"/>
  <c r="AQ1411" i="1"/>
  <c r="AQ1441" i="1" s="1"/>
  <c r="AQ1445" i="1" s="1"/>
  <c r="AQ1446" i="1" s="1"/>
  <c r="AE1551" i="1"/>
  <c r="AE1541" i="1" s="1"/>
  <c r="AE1573" i="1" s="1"/>
  <c r="AO790" i="1"/>
  <c r="AO821" i="1" s="1"/>
  <c r="AO825" i="1" s="1"/>
  <c r="AO826" i="1" s="1"/>
  <c r="AE873" i="1"/>
  <c r="AE903" i="1" s="1"/>
  <c r="AE907" i="1" s="1"/>
  <c r="AE908" i="1" s="1"/>
  <c r="AF955" i="1"/>
  <c r="AF985" i="1" s="1"/>
  <c r="AF989" i="1" s="1"/>
  <c r="AF990" i="1" s="1"/>
  <c r="AL955" i="1"/>
  <c r="AL985" i="1" s="1"/>
  <c r="AL989" i="1" s="1"/>
  <c r="AL990" i="1" s="1"/>
  <c r="AE1162" i="1"/>
  <c r="AE1193" i="1" s="1"/>
  <c r="AE1197" i="1" s="1"/>
  <c r="AE1198" i="1" s="1"/>
  <c r="AE1204" i="1"/>
  <c r="AE1234" i="1" s="1"/>
  <c r="AE1238" i="1" s="1"/>
  <c r="AE1239" i="1" s="1"/>
  <c r="AG1621" i="1"/>
  <c r="AG1620" i="1" s="1"/>
  <c r="AM1621" i="1"/>
  <c r="AM1620" i="1" s="1"/>
  <c r="AK1621" i="1"/>
  <c r="AK1620" i="1" s="1"/>
  <c r="AQ1621" i="1"/>
  <c r="AQ1620" i="1" s="1"/>
  <c r="AG1651" i="1"/>
  <c r="AG1649" i="1" s="1"/>
  <c r="AM1651" i="1"/>
  <c r="AM1649" i="1" s="1"/>
  <c r="AK1651" i="1"/>
  <c r="AK1649" i="1" s="1"/>
  <c r="AN418" i="1"/>
  <c r="AN459" i="1"/>
  <c r="AN493" i="1" s="1"/>
  <c r="AN497" i="1" s="1"/>
  <c r="AN498" i="1" s="1"/>
  <c r="AN545" i="1"/>
  <c r="AN575" i="1" s="1"/>
  <c r="AN579" i="1" s="1"/>
  <c r="AN580" i="1" s="1"/>
  <c r="AN586" i="1"/>
  <c r="AN617" i="1" s="1"/>
  <c r="AN621" i="1" s="1"/>
  <c r="AN622" i="1" s="1"/>
  <c r="AN628" i="1"/>
  <c r="AN658" i="1" s="1"/>
  <c r="AN662" i="1" s="1"/>
  <c r="AN663" i="1" s="1"/>
  <c r="AF709" i="1"/>
  <c r="AF739" i="1" s="1"/>
  <c r="AF743" i="1" s="1"/>
  <c r="AF744" i="1" s="1"/>
  <c r="AL709" i="1"/>
  <c r="AL739" i="1" s="1"/>
  <c r="AL743" i="1" s="1"/>
  <c r="AL744" i="1" s="1"/>
  <c r="AP873" i="1"/>
  <c r="AP903" i="1" s="1"/>
  <c r="AP907" i="1" s="1"/>
  <c r="AP908" i="1" s="1"/>
  <c r="AG914" i="1"/>
  <c r="AM914" i="1"/>
  <c r="AM955" i="1"/>
  <c r="AM985" i="1" s="1"/>
  <c r="AM989" i="1" s="1"/>
  <c r="AM990" i="1" s="1"/>
  <c r="AN1121" i="1"/>
  <c r="AN1151" i="1" s="1"/>
  <c r="AN1155" i="1" s="1"/>
  <c r="AN1156" i="1" s="1"/>
  <c r="AG1204" i="1"/>
  <c r="AG1234" i="1" s="1"/>
  <c r="AG1238" i="1" s="1"/>
  <c r="AG1239" i="1" s="1"/>
  <c r="AM1204" i="1"/>
  <c r="AM1234" i="1" s="1"/>
  <c r="AM1238" i="1" s="1"/>
  <c r="AM1239" i="1" s="1"/>
  <c r="AE1245" i="1"/>
  <c r="AE1275" i="1" s="1"/>
  <c r="AE1279" i="1" s="1"/>
  <c r="AE1280" i="1" s="1"/>
  <c r="AK1245" i="1"/>
  <c r="AK1275" i="1" s="1"/>
  <c r="AK1279" i="1" s="1"/>
  <c r="AK1280" i="1" s="1"/>
  <c r="AQ1245" i="1"/>
  <c r="AQ1275" i="1" s="1"/>
  <c r="AQ1279" i="1" s="1"/>
  <c r="AQ1280" i="1" s="1"/>
  <c r="AP1370" i="1"/>
  <c r="AP1400" i="1" s="1"/>
  <c r="AP1404" i="1" s="1"/>
  <c r="AP1405" i="1" s="1"/>
  <c r="AQ1370" i="1"/>
  <c r="AQ1400" i="1" s="1"/>
  <c r="AQ1404" i="1" s="1"/>
  <c r="AQ1405" i="1" s="1"/>
  <c r="AF1452" i="1"/>
  <c r="AF1483" i="1" s="1"/>
  <c r="AF1487" i="1" s="1"/>
  <c r="AF1488" i="1" s="1"/>
  <c r="AL1452" i="1"/>
  <c r="AL1483" i="1" s="1"/>
  <c r="AL1487" i="1" s="1"/>
  <c r="AL1488" i="1" s="1"/>
  <c r="AL1668" i="1"/>
  <c r="AL1792" i="1"/>
  <c r="AL1781" i="1" s="1"/>
  <c r="AL1812" i="1" s="1"/>
  <c r="AL1816" i="1" s="1"/>
  <c r="AL1817" i="1" s="1"/>
  <c r="AM1162" i="1"/>
  <c r="AM1193" i="1" s="1"/>
  <c r="AM1197" i="1" s="1"/>
  <c r="AM1198" i="1" s="1"/>
  <c r="AF1204" i="1"/>
  <c r="AF1234" i="1" s="1"/>
  <c r="AF1238" i="1" s="1"/>
  <c r="AF1239" i="1" s="1"/>
  <c r="AD1245" i="1"/>
  <c r="AD1275" i="1" s="1"/>
  <c r="AD1279" i="1" s="1"/>
  <c r="AD1280" i="1" s="1"/>
  <c r="AD1657" i="1"/>
  <c r="AP1657" i="1"/>
  <c r="AJ1674" i="1"/>
  <c r="AJ1673" i="1" s="1"/>
  <c r="AG1678" i="1"/>
  <c r="AG1677" i="1" s="1"/>
  <c r="AM1678" i="1"/>
  <c r="AM1677" i="1" s="1"/>
  <c r="AE1678" i="1"/>
  <c r="AE1677" i="1" s="1"/>
  <c r="AQ1678" i="1"/>
  <c r="AQ1677" i="1" s="1"/>
  <c r="AG1740" i="1"/>
  <c r="AG1770" i="1" s="1"/>
  <c r="AG1774" i="1" s="1"/>
  <c r="AG1775" i="1" s="1"/>
  <c r="AK1740" i="1"/>
  <c r="AK1770" i="1" s="1"/>
  <c r="AK1774" i="1" s="1"/>
  <c r="AK1775" i="1" s="1"/>
  <c r="AP1781" i="1"/>
  <c r="AP1812" i="1" s="1"/>
  <c r="AP1816" i="1" s="1"/>
  <c r="AP1817" i="1" s="1"/>
  <c r="AG1781" i="1"/>
  <c r="AG1812" i="1" s="1"/>
  <c r="AG1816" i="1" s="1"/>
  <c r="AG1817" i="1" s="1"/>
  <c r="AQ1823" i="1"/>
  <c r="AQ1854" i="1" s="1"/>
  <c r="AQ1858" i="1" s="1"/>
  <c r="AQ1859" i="1" s="1"/>
  <c r="AQ1949" i="1"/>
  <c r="AQ1980" i="1" s="1"/>
  <c r="AQ1984" i="1" s="1"/>
  <c r="AQ1985" i="1" s="1"/>
  <c r="AD2325" i="1"/>
  <c r="AD2323" i="1" s="1"/>
  <c r="AJ2325" i="1"/>
  <c r="AJ2323" i="1" s="1"/>
  <c r="AP2325" i="1"/>
  <c r="AP2323" i="1" s="1"/>
  <c r="AN1038" i="1"/>
  <c r="AN1068" i="1" s="1"/>
  <c r="AN1072" i="1" s="1"/>
  <c r="AN1073" i="1" s="1"/>
  <c r="AL1328" i="1"/>
  <c r="AL1359" i="1" s="1"/>
  <c r="AL1363" i="1" s="1"/>
  <c r="AL1364" i="1" s="1"/>
  <c r="AM1509" i="1"/>
  <c r="AM1498" i="1" s="1"/>
  <c r="AM1526" i="1" s="1"/>
  <c r="AO1551" i="1"/>
  <c r="AO1541" i="1" s="1"/>
  <c r="AO1573" i="1" s="1"/>
  <c r="AK1607" i="1"/>
  <c r="AK1606" i="1" s="1"/>
  <c r="AC1607" i="1"/>
  <c r="AI1607" i="1"/>
  <c r="AO1607" i="1"/>
  <c r="AO1606" i="1" s="1"/>
  <c r="AP1674" i="1"/>
  <c r="AP1673" i="1" s="1"/>
  <c r="AP1696" i="1"/>
  <c r="AP1729" i="1" s="1"/>
  <c r="AP1733" i="1" s="1"/>
  <c r="AP1734" i="1" s="1"/>
  <c r="AD1696" i="1"/>
  <c r="AD1729" i="1" s="1"/>
  <c r="AD1733" i="1" s="1"/>
  <c r="AD1734" i="1" s="1"/>
  <c r="AI1707" i="1"/>
  <c r="AE2294" i="1"/>
  <c r="AE2293" i="1" s="1"/>
  <c r="AK2294" i="1"/>
  <c r="AK2293" i="1" s="1"/>
  <c r="AQ2294" i="1"/>
  <c r="AQ2293" i="1" s="1"/>
  <c r="AN1079" i="1"/>
  <c r="AN1110" i="1" s="1"/>
  <c r="AN1114" i="1" s="1"/>
  <c r="AN1115" i="1" s="1"/>
  <c r="AP1245" i="1"/>
  <c r="AP1275" i="1" s="1"/>
  <c r="AP1279" i="1" s="1"/>
  <c r="AP1280" i="1" s="1"/>
  <c r="AF1286" i="1"/>
  <c r="AF1317" i="1" s="1"/>
  <c r="AF1321" i="1" s="1"/>
  <c r="AF1322" i="1" s="1"/>
  <c r="AL1286" i="1"/>
  <c r="AL1317" i="1" s="1"/>
  <c r="AL1321" i="1" s="1"/>
  <c r="AL1322" i="1" s="1"/>
  <c r="AF1328" i="1"/>
  <c r="AF1359" i="1" s="1"/>
  <c r="AF1363" i="1" s="1"/>
  <c r="AF1364" i="1" s="1"/>
  <c r="AF1551" i="1"/>
  <c r="AF1541" i="1" s="1"/>
  <c r="AF1573" i="1" s="1"/>
  <c r="AK1599" i="1"/>
  <c r="AK1588" i="1" s="1"/>
  <c r="AD1607" i="1"/>
  <c r="AD1606" i="1" s="1"/>
  <c r="AJ1607" i="1"/>
  <c r="AJ1606" i="1" s="1"/>
  <c r="AP1607" i="1"/>
  <c r="AP1606" i="1" s="1"/>
  <c r="AN1607" i="1"/>
  <c r="AN1606" i="1" s="1"/>
  <c r="AC1621" i="1"/>
  <c r="AE1651" i="1"/>
  <c r="AE1649" i="1" s="1"/>
  <c r="AI1651" i="1"/>
  <c r="AO1651" i="1"/>
  <c r="AO1649" i="1" s="1"/>
  <c r="AM1906" i="1"/>
  <c r="AM1938" i="1" s="1"/>
  <c r="AM1942" i="1" s="1"/>
  <c r="AM1943" i="1" s="1"/>
  <c r="AN2123" i="1"/>
  <c r="AG2973" i="1"/>
  <c r="AG2972" i="1" s="1"/>
  <c r="AQ2973" i="1"/>
  <c r="AQ2972" i="1" s="1"/>
  <c r="AJ1657" i="1"/>
  <c r="AC1668" i="1"/>
  <c r="AC1707" i="1"/>
  <c r="AO1668" i="1"/>
  <c r="AO1707" i="1"/>
  <c r="AO1696" i="1" s="1"/>
  <c r="AO1729" i="1" s="1"/>
  <c r="AO1733" i="1" s="1"/>
  <c r="AO1734" i="1" s="1"/>
  <c r="AG1906" i="1"/>
  <c r="AG1938" i="1" s="1"/>
  <c r="AG1942" i="1" s="1"/>
  <c r="AG1943" i="1" s="1"/>
  <c r="AG2672" i="1"/>
  <c r="AG2671" i="1" s="1"/>
  <c r="AM2672" i="1"/>
  <c r="AM2671" i="1" s="1"/>
  <c r="AE1668" i="1"/>
  <c r="AQ1668" i="1"/>
  <c r="AE1674" i="1"/>
  <c r="AE1673" i="1" s="1"/>
  <c r="AO1674" i="1"/>
  <c r="AO1673" i="1" s="1"/>
  <c r="AI1678" i="1"/>
  <c r="AL1740" i="1"/>
  <c r="AL1770" i="1" s="1"/>
  <c r="AL1774" i="1" s="1"/>
  <c r="AL1775" i="1" s="1"/>
  <c r="AN1906" i="1"/>
  <c r="AN1938" i="1" s="1"/>
  <c r="AN1942" i="1" s="1"/>
  <c r="AN1943" i="1" s="1"/>
  <c r="AN1991" i="1"/>
  <c r="AQ2274" i="1"/>
  <c r="AQ2273" i="1" s="1"/>
  <c r="AN2294" i="1"/>
  <c r="AN2293" i="1" s="1"/>
  <c r="AF2331" i="1"/>
  <c r="AP2424" i="1"/>
  <c r="AP2413" i="1" s="1"/>
  <c r="AP2445" i="1" s="1"/>
  <c r="AG2709" i="1"/>
  <c r="AG2698" i="1" s="1"/>
  <c r="AM2709" i="1"/>
  <c r="AM2698" i="1" s="1"/>
  <c r="AE2709" i="1"/>
  <c r="AE2698" i="1" s="1"/>
  <c r="AQ2709" i="1"/>
  <c r="AQ2698" i="1" s="1"/>
  <c r="AD2838" i="1"/>
  <c r="AD2837" i="1" s="1"/>
  <c r="AJ2838" i="1"/>
  <c r="AJ2837" i="1" s="1"/>
  <c r="AP2838" i="1"/>
  <c r="AP2837" i="1" s="1"/>
  <c r="AC3279" i="1"/>
  <c r="AO3279" i="1"/>
  <c r="AO3278" i="1" s="1"/>
  <c r="AG1668" i="1"/>
  <c r="AC1678" i="1"/>
  <c r="AD1906" i="1"/>
  <c r="AD1938" i="1" s="1"/>
  <c r="AD1942" i="1" s="1"/>
  <c r="AD1943" i="1" s="1"/>
  <c r="AL1991" i="1"/>
  <c r="AJ2082" i="1"/>
  <c r="AJ2112" i="1" s="1"/>
  <c r="AJ2116" i="1" s="1"/>
  <c r="AJ2117" i="1" s="1"/>
  <c r="AL2166" i="1"/>
  <c r="AL2196" i="1" s="1"/>
  <c r="AL2200" i="1" s="1"/>
  <c r="AL2201" i="1" s="1"/>
  <c r="AN2166" i="1"/>
  <c r="AN2196" i="1" s="1"/>
  <c r="AN2200" i="1" s="1"/>
  <c r="AN2201" i="1" s="1"/>
  <c r="AG2207" i="1"/>
  <c r="AG2238" i="1" s="1"/>
  <c r="AG2242" i="1" s="1"/>
  <c r="AG2243" i="1" s="1"/>
  <c r="AG2445" i="1"/>
  <c r="AG2449" i="1" s="1"/>
  <c r="AK2459" i="1"/>
  <c r="AK2489" i="1" s="1"/>
  <c r="AF2357" i="1"/>
  <c r="AF2541" i="1"/>
  <c r="AL2541" i="1"/>
  <c r="AL2357" i="1"/>
  <c r="AD1781" i="1"/>
  <c r="AD1812" i="1" s="1"/>
  <c r="AD1816" i="1" s="1"/>
  <c r="AD1817" i="1" s="1"/>
  <c r="AP1906" i="1"/>
  <c r="AP1938" i="1" s="1"/>
  <c r="AP1942" i="1" s="1"/>
  <c r="AP1943" i="1" s="1"/>
  <c r="AC2166" i="1"/>
  <c r="AL2331" i="1"/>
  <c r="AC1651" i="1"/>
  <c r="AO1678" i="1"/>
  <c r="AO1677" i="1" s="1"/>
  <c r="AG1949" i="1"/>
  <c r="AG1980" i="1" s="1"/>
  <c r="AG1984" i="1" s="1"/>
  <c r="AG1985" i="1" s="1"/>
  <c r="AL2082" i="1"/>
  <c r="AL2112" i="1" s="1"/>
  <c r="AL2116" i="1" s="1"/>
  <c r="AL2117" i="1" s="1"/>
  <c r="AE2301" i="1"/>
  <c r="AE2300" i="1" s="1"/>
  <c r="AK2301" i="1"/>
  <c r="AK2300" i="1" s="1"/>
  <c r="AL2504" i="1"/>
  <c r="AL2535" i="1" s="1"/>
  <c r="AL2544" i="1" s="1"/>
  <c r="AJ2737" i="1"/>
  <c r="AJ2736" i="1" s="1"/>
  <c r="AP2737" i="1"/>
  <c r="AP2736" i="1" s="1"/>
  <c r="AD2749" i="1"/>
  <c r="AD2748" i="1" s="1"/>
  <c r="AJ2749" i="1"/>
  <c r="AJ2748" i="1" s="1"/>
  <c r="AP2749" i="1"/>
  <c r="AP2748" i="1" s="1"/>
  <c r="AE2759" i="1"/>
  <c r="AE2758" i="1" s="1"/>
  <c r="AK2759" i="1"/>
  <c r="AK2758" i="1" s="1"/>
  <c r="AQ2759" i="1"/>
  <c r="AQ2758" i="1" s="1"/>
  <c r="AQ1588" i="1"/>
  <c r="AG1639" i="1"/>
  <c r="AM1639" i="1"/>
  <c r="AM1670" i="1"/>
  <c r="AM1669" i="1" s="1"/>
  <c r="AO1865" i="1"/>
  <c r="AO1895" i="1" s="1"/>
  <c r="AO1899" i="1" s="1"/>
  <c r="AO1900" i="1" s="1"/>
  <c r="AE2274" i="1"/>
  <c r="AE2273" i="1" s="1"/>
  <c r="AK2274" i="1"/>
  <c r="AK2273" i="1" s="1"/>
  <c r="AF2301" i="1"/>
  <c r="AF2300" i="1" s="1"/>
  <c r="AL2301" i="1"/>
  <c r="AL2300" i="1" s="1"/>
  <c r="AK2342" i="1"/>
  <c r="AK2378" i="1"/>
  <c r="AK2367" i="1" s="1"/>
  <c r="AK2401" i="1" s="1"/>
  <c r="AQ2342" i="1"/>
  <c r="AD2342" i="1"/>
  <c r="AD2424" i="1"/>
  <c r="AD2413" i="1" s="1"/>
  <c r="AD2445" i="1" s="1"/>
  <c r="AJ2342" i="1"/>
  <c r="AJ2424" i="1"/>
  <c r="AJ2413" i="1" s="1"/>
  <c r="AJ2445" i="1" s="1"/>
  <c r="AE2550" i="1"/>
  <c r="AE2584" i="1" s="1"/>
  <c r="AI2575" i="1"/>
  <c r="AI2346" i="1"/>
  <c r="AO2575" i="1"/>
  <c r="AO2574" i="1" s="1"/>
  <c r="AO2346" i="1"/>
  <c r="AD2459" i="1"/>
  <c r="AD2489" i="1" s="1"/>
  <c r="AN2459" i="1"/>
  <c r="AN2489" i="1" s="1"/>
  <c r="AF2550" i="1"/>
  <c r="AF2584" i="1" s="1"/>
  <c r="AF2596" i="1"/>
  <c r="AF2629" i="1" s="1"/>
  <c r="AO2895" i="1"/>
  <c r="AO2894" i="1" s="1"/>
  <c r="AN3112" i="1"/>
  <c r="AN3101" i="1" s="1"/>
  <c r="AJ3125" i="1"/>
  <c r="AJ3124" i="1" s="1"/>
  <c r="AK3146" i="1"/>
  <c r="AK3145" i="1" s="1"/>
  <c r="AE3322" i="1"/>
  <c r="AE3320" i="1" s="1"/>
  <c r="AK3322" i="1"/>
  <c r="AK3320" i="1" s="1"/>
  <c r="AF3634" i="1"/>
  <c r="AF3623" i="1" s="1"/>
  <c r="AF3657" i="1" s="1"/>
  <c r="AF3661" i="1" s="1"/>
  <c r="AF3662" i="1" s="1"/>
  <c r="AF3339" i="1"/>
  <c r="AL3634" i="1"/>
  <c r="AL3623" i="1" s="1"/>
  <c r="AL3657" i="1" s="1"/>
  <c r="AL3661" i="1" s="1"/>
  <c r="AL3662" i="1" s="1"/>
  <c r="AL3339" i="1"/>
  <c r="AN2020" i="1"/>
  <c r="AN2019" i="1" s="1"/>
  <c r="AE2123" i="1"/>
  <c r="AE2155" i="1" s="1"/>
  <c r="AE2159" i="1" s="1"/>
  <c r="AE2160" i="1" s="1"/>
  <c r="AO2123" i="1"/>
  <c r="AO2155" i="1" s="1"/>
  <c r="AO2159" i="1" s="1"/>
  <c r="AO2160" i="1" s="1"/>
  <c r="AQ2207" i="1"/>
  <c r="AQ2238" i="1" s="1"/>
  <c r="AO2342" i="1"/>
  <c r="AM2346" i="1"/>
  <c r="AM2348" i="1"/>
  <c r="AM2347" i="1" s="1"/>
  <c r="AE2459" i="1"/>
  <c r="AE2489" i="1" s="1"/>
  <c r="AO2459" i="1"/>
  <c r="AO2489" i="1" s="1"/>
  <c r="AQ2550" i="1"/>
  <c r="AQ2584" i="1" s="1"/>
  <c r="AQ2596" i="1"/>
  <c r="AQ2629" i="1" s="1"/>
  <c r="AQ2737" i="1"/>
  <c r="AQ2736" i="1" s="1"/>
  <c r="AG2749" i="1"/>
  <c r="AG2748" i="1" s="1"/>
  <c r="AM2759" i="1"/>
  <c r="AM2758" i="1" s="1"/>
  <c r="AG2815" i="1"/>
  <c r="AG2804" i="1" s="1"/>
  <c r="AD2843" i="1"/>
  <c r="AD2842" i="1" s="1"/>
  <c r="AC2895" i="1"/>
  <c r="AI2956" i="1"/>
  <c r="AD3396" i="1"/>
  <c r="AD3378" i="1" s="1"/>
  <c r="AD3339" i="1"/>
  <c r="AJ3396" i="1"/>
  <c r="AJ3378" i="1" s="1"/>
  <c r="AJ3339" i="1"/>
  <c r="AP3396" i="1"/>
  <c r="AP3378" i="1" s="1"/>
  <c r="AP3339" i="1"/>
  <c r="AQ1906" i="1"/>
  <c r="AQ1938" i="1" s="1"/>
  <c r="AQ1942" i="1" s="1"/>
  <c r="AQ1943" i="1" s="1"/>
  <c r="AM2325" i="1"/>
  <c r="AM2323" i="1" s="1"/>
  <c r="AI2342" i="1"/>
  <c r="AG2346" i="1"/>
  <c r="AG2541" i="1"/>
  <c r="AM2541" i="1"/>
  <c r="AF2709" i="1"/>
  <c r="AF2698" i="1" s="1"/>
  <c r="AN2709" i="1"/>
  <c r="AN2698" i="1" s="1"/>
  <c r="AI2737" i="1"/>
  <c r="AC2749" i="1"/>
  <c r="AM2749" i="1"/>
  <c r="AM2748" i="1" s="1"/>
  <c r="AN2759" i="1"/>
  <c r="AN2758" i="1" s="1"/>
  <c r="AF2759" i="1"/>
  <c r="AF2758" i="1" s="1"/>
  <c r="AK2815" i="1"/>
  <c r="AK2804" i="1" s="1"/>
  <c r="AG2895" i="1"/>
  <c r="AG2894" i="1" s="1"/>
  <c r="AC2965" i="1"/>
  <c r="AI2965" i="1"/>
  <c r="AO3031" i="1"/>
  <c r="AO3030" i="1" s="1"/>
  <c r="AD3066" i="1"/>
  <c r="AD3055" i="1" s="1"/>
  <c r="AD3085" i="1" s="1"/>
  <c r="AP3125" i="1"/>
  <c r="AP3124" i="1" s="1"/>
  <c r="AQ3146" i="1"/>
  <c r="AQ3145" i="1" s="1"/>
  <c r="AQ3322" i="1"/>
  <c r="AQ3320" i="1" s="1"/>
  <c r="AE2041" i="1"/>
  <c r="AE2071" i="1" s="1"/>
  <c r="AE2075" i="1" s="1"/>
  <c r="AE2076" i="1" s="1"/>
  <c r="AK2041" i="1"/>
  <c r="AK2071" i="1" s="1"/>
  <c r="AK2075" i="1" s="1"/>
  <c r="AK2076" i="1" s="1"/>
  <c r="AQ2041" i="1"/>
  <c r="AQ2071" i="1" s="1"/>
  <c r="AQ2075" i="1" s="1"/>
  <c r="AQ2076" i="1" s="1"/>
  <c r="AQ2123" i="1"/>
  <c r="AQ2155" i="1" s="1"/>
  <c r="AQ2159" i="1" s="1"/>
  <c r="AQ2160" i="1" s="1"/>
  <c r="AE2166" i="1"/>
  <c r="AE2196" i="1" s="1"/>
  <c r="AE2200" i="1" s="1"/>
  <c r="AE2201" i="1" s="1"/>
  <c r="AK2166" i="1"/>
  <c r="AK2196" i="1" s="1"/>
  <c r="AK2200" i="1" s="1"/>
  <c r="AK2201" i="1" s="1"/>
  <c r="AQ2166" i="1"/>
  <c r="AQ2196" i="1" s="1"/>
  <c r="AQ2200" i="1" s="1"/>
  <c r="AQ2201" i="1" s="1"/>
  <c r="AG2313" i="1"/>
  <c r="AM2313" i="1"/>
  <c r="AM2331" i="1"/>
  <c r="AC2342" i="1"/>
  <c r="AO2367" i="1"/>
  <c r="AO2401" i="1" s="1"/>
  <c r="AN2413" i="1"/>
  <c r="AN2445" i="1" s="1"/>
  <c r="AQ2459" i="1"/>
  <c r="AQ2489" i="1" s="1"/>
  <c r="AM2504" i="1"/>
  <c r="AM2535" i="1" s="1"/>
  <c r="AM2544" i="1" s="1"/>
  <c r="AD2541" i="1"/>
  <c r="AJ2541" i="1"/>
  <c r="AP2541" i="1"/>
  <c r="AK2550" i="1"/>
  <c r="AK2584" i="1" s="1"/>
  <c r="AK2596" i="1"/>
  <c r="AK2629" i="1" s="1"/>
  <c r="AF2672" i="1"/>
  <c r="AF2671" i="1" s="1"/>
  <c r="AK2737" i="1"/>
  <c r="AK2736" i="1" s="1"/>
  <c r="AG2759" i="1"/>
  <c r="AG2758" i="1" s="1"/>
  <c r="AM2815" i="1"/>
  <c r="AM2804" i="1" s="1"/>
  <c r="AF2815" i="1"/>
  <c r="AF2804" i="1" s="1"/>
  <c r="AL2815" i="1"/>
  <c r="AL2804" i="1" s="1"/>
  <c r="AI2895" i="1"/>
  <c r="AL2931" i="1"/>
  <c r="AL2920" i="1" s="1"/>
  <c r="AK2956" i="1"/>
  <c r="AK2955" i="1" s="1"/>
  <c r="AC2973" i="1"/>
  <c r="AG2991" i="1"/>
  <c r="AM2991" i="1"/>
  <c r="AE2991" i="1"/>
  <c r="AO2991" i="1"/>
  <c r="AM3014" i="1"/>
  <c r="AM3003" i="1" s="1"/>
  <c r="AP3066" i="1"/>
  <c r="AP3055" i="1" s="1"/>
  <c r="AP3085" i="1" s="1"/>
  <c r="AD3176" i="1"/>
  <c r="AD3175" i="1" s="1"/>
  <c r="AJ3176" i="1"/>
  <c r="AJ3175" i="1" s="1"/>
  <c r="AD3351" i="1"/>
  <c r="AD3350" i="1" s="1"/>
  <c r="AJ3351" i="1"/>
  <c r="AJ3350" i="1" s="1"/>
  <c r="AN3738" i="1"/>
  <c r="AN3727" i="1" s="1"/>
  <c r="AN3758" i="1" s="1"/>
  <c r="AN3762" i="1" s="1"/>
  <c r="AN3763" i="1" s="1"/>
  <c r="AN3339" i="1"/>
  <c r="AG2020" i="1"/>
  <c r="AG2019" i="1" s="1"/>
  <c r="AM2020" i="1"/>
  <c r="AM2019" i="1" s="1"/>
  <c r="AK2020" i="1"/>
  <c r="AK2019" i="1" s="1"/>
  <c r="AQ2020" i="1"/>
  <c r="AQ2019" i="1" s="1"/>
  <c r="AL2041" i="1"/>
  <c r="AL2071" i="1" s="1"/>
  <c r="AL2075" i="1" s="1"/>
  <c r="AL2076" i="1" s="1"/>
  <c r="AF2123" i="1"/>
  <c r="AF2155" i="1" s="1"/>
  <c r="AF2159" i="1" s="1"/>
  <c r="AF2160" i="1" s="1"/>
  <c r="AL2123" i="1"/>
  <c r="AL2155" i="1" s="1"/>
  <c r="AL2159" i="1" s="1"/>
  <c r="AL2160" i="1" s="1"/>
  <c r="AJ2265" i="1"/>
  <c r="AJ2254" i="1" s="1"/>
  <c r="AO2301" i="1"/>
  <c r="AO2300" i="1" s="1"/>
  <c r="AD2331" i="1"/>
  <c r="AP2331" i="1"/>
  <c r="AP2346" i="1"/>
  <c r="AO2413" i="1"/>
  <c r="AO2445" i="1" s="1"/>
  <c r="AG2489" i="1"/>
  <c r="AG2497" i="1" s="1"/>
  <c r="AE2541" i="1"/>
  <c r="AL2550" i="1"/>
  <c r="AL2584" i="1" s="1"/>
  <c r="AL2596" i="1"/>
  <c r="AL2629" i="1" s="1"/>
  <c r="AJ2655" i="1"/>
  <c r="AJ2644" i="1" s="1"/>
  <c r="AC2737" i="1"/>
  <c r="AQ2815" i="1"/>
  <c r="AQ2804" i="1" s="1"/>
  <c r="AJ2843" i="1"/>
  <c r="AJ2842" i="1" s="1"/>
  <c r="AQ2867" i="1"/>
  <c r="AE2965" i="1"/>
  <c r="AE2964" i="1" s="1"/>
  <c r="AQ2965" i="1"/>
  <c r="AQ2964" i="1" s="1"/>
  <c r="AN3125" i="1"/>
  <c r="AN3124" i="1" s="1"/>
  <c r="AC3146" i="1"/>
  <c r="AI3146" i="1"/>
  <c r="AO3146" i="1"/>
  <c r="AO3145" i="1" s="1"/>
  <c r="AE3540" i="1"/>
  <c r="AE3529" i="1" s="1"/>
  <c r="AE3563" i="1" s="1"/>
  <c r="AE3567" i="1" s="1"/>
  <c r="AE3568" i="1" s="1"/>
  <c r="AE3339" i="1"/>
  <c r="AK3540" i="1"/>
  <c r="AK3529" i="1" s="1"/>
  <c r="AK3563" i="1" s="1"/>
  <c r="AK3567" i="1" s="1"/>
  <c r="AK3568" i="1" s="1"/>
  <c r="AK3339" i="1"/>
  <c r="AQ3540" i="1"/>
  <c r="AQ3529" i="1" s="1"/>
  <c r="AQ3563" i="1" s="1"/>
  <c r="AQ3567" i="1" s="1"/>
  <c r="AQ3568" i="1" s="1"/>
  <c r="AQ3339" i="1"/>
  <c r="AN2815" i="1"/>
  <c r="AN2804" i="1" s="1"/>
  <c r="AI2838" i="1"/>
  <c r="AG2843" i="1"/>
  <c r="AG2842" i="1" s="1"/>
  <c r="AO2843" i="1"/>
  <c r="AO2842" i="1" s="1"/>
  <c r="AE2855" i="1"/>
  <c r="AK2855" i="1"/>
  <c r="AQ2855" i="1"/>
  <c r="AC2855" i="1"/>
  <c r="AI2855" i="1"/>
  <c r="AO2855" i="1"/>
  <c r="AN2878" i="1"/>
  <c r="AN2867" i="1" s="1"/>
  <c r="AJ2895" i="1"/>
  <c r="AJ2894" i="1" s="1"/>
  <c r="AN2965" i="1"/>
  <c r="AN2964" i="1" s="1"/>
  <c r="AL3031" i="1"/>
  <c r="AL3030" i="1" s="1"/>
  <c r="AK3112" i="1"/>
  <c r="AK3101" i="1" s="1"/>
  <c r="AE3125" i="1"/>
  <c r="AE3124" i="1" s="1"/>
  <c r="AF3146" i="1"/>
  <c r="AF3145" i="1" s="1"/>
  <c r="AF3176" i="1"/>
  <c r="AF3175" i="1" s="1"/>
  <c r="AO3176" i="1"/>
  <c r="AO3175" i="1" s="1"/>
  <c r="AE3194" i="1"/>
  <c r="AK3194" i="1"/>
  <c r="AQ3194" i="1"/>
  <c r="AC3194" i="1"/>
  <c r="AI3194" i="1"/>
  <c r="AO3194" i="1"/>
  <c r="AC3263" i="1"/>
  <c r="AO3263" i="1"/>
  <c r="AO3252" i="1" s="1"/>
  <c r="AP3279" i="1"/>
  <c r="AP3278" i="1" s="1"/>
  <c r="AE3289" i="1"/>
  <c r="AE3288" i="1" s="1"/>
  <c r="AQ3289" i="1"/>
  <c r="AQ3288" i="1" s="1"/>
  <c r="AF3293" i="1"/>
  <c r="AF3292" i="1" s="1"/>
  <c r="AO3322" i="1"/>
  <c r="AO3320" i="1" s="1"/>
  <c r="AI3328" i="1"/>
  <c r="AN3351" i="1"/>
  <c r="AN3350" i="1" s="1"/>
  <c r="AD3356" i="1"/>
  <c r="AJ3356" i="1"/>
  <c r="AJ3424" i="1"/>
  <c r="AP3356" i="1"/>
  <c r="AP3424" i="1"/>
  <c r="AN3814" i="1"/>
  <c r="AN3849" i="1" s="1"/>
  <c r="AN3853" i="1" s="1"/>
  <c r="AN3854" i="1" s="1"/>
  <c r="AO3860" i="1"/>
  <c r="AO3894" i="1" s="1"/>
  <c r="AO3898" i="1" s="1"/>
  <c r="AO3899" i="1" s="1"/>
  <c r="AL3293" i="1"/>
  <c r="AL3292" i="1" s="1"/>
  <c r="AM3341" i="1"/>
  <c r="AM3340" i="1" s="1"/>
  <c r="AI3356" i="1"/>
  <c r="AE3362" i="1"/>
  <c r="AE3361" i="1" s="1"/>
  <c r="AG3905" i="1"/>
  <c r="AG3939" i="1" s="1"/>
  <c r="AG3943" i="1" s="1"/>
  <c r="AG3944" i="1" s="1"/>
  <c r="AC2838" i="1"/>
  <c r="AN2855" i="1"/>
  <c r="AE2931" i="1"/>
  <c r="AE2920" i="1" s="1"/>
  <c r="AD2956" i="1"/>
  <c r="AD2955" i="1" s="1"/>
  <c r="AN2973" i="1"/>
  <c r="AN2972" i="1" s="1"/>
  <c r="AK2991" i="1"/>
  <c r="AQ2991" i="1"/>
  <c r="AF3031" i="1"/>
  <c r="AF3030" i="1" s="1"/>
  <c r="AM3066" i="1"/>
  <c r="AM3055" i="1" s="1"/>
  <c r="AM3085" i="1" s="1"/>
  <c r="AN3194" i="1"/>
  <c r="AF3194" i="1"/>
  <c r="AL3194" i="1"/>
  <c r="AD3209" i="1"/>
  <c r="AD3198" i="1" s="1"/>
  <c r="AD3234" i="1" s="1"/>
  <c r="AM3209" i="1"/>
  <c r="AM3198" i="1" s="1"/>
  <c r="AM3234" i="1" s="1"/>
  <c r="AI3263" i="1"/>
  <c r="AI3279" i="1"/>
  <c r="AK3289" i="1"/>
  <c r="AK3288" i="1" s="1"/>
  <c r="AQ3293" i="1"/>
  <c r="AQ3292" i="1" s="1"/>
  <c r="AF3322" i="1"/>
  <c r="AF3320" i="1" s="1"/>
  <c r="AE3328" i="1"/>
  <c r="AN3328" i="1"/>
  <c r="AC3339" i="1"/>
  <c r="AI3339" i="1"/>
  <c r="AM3359" i="1"/>
  <c r="AL3362" i="1"/>
  <c r="AL3361" i="1" s="1"/>
  <c r="AE3378" i="1"/>
  <c r="AK3378" i="1"/>
  <c r="AQ3378" i="1"/>
  <c r="AM3769" i="1"/>
  <c r="AM3803" i="1" s="1"/>
  <c r="AM3807" i="1" s="1"/>
  <c r="AM3808" i="1" s="1"/>
  <c r="AG3769" i="1"/>
  <c r="AG3803" i="1" s="1"/>
  <c r="AG3807" i="1" s="1"/>
  <c r="AG3808" i="1" s="1"/>
  <c r="AL3769" i="1"/>
  <c r="AL3803" i="1" s="1"/>
  <c r="AL3807" i="1" s="1"/>
  <c r="AL3808" i="1" s="1"/>
  <c r="AC2843" i="1"/>
  <c r="AL2878" i="1"/>
  <c r="AL2867" i="1" s="1"/>
  <c r="AI2931" i="1"/>
  <c r="AF2991" i="1"/>
  <c r="AN2991" i="1"/>
  <c r="AK3125" i="1"/>
  <c r="AK3124" i="1" s="1"/>
  <c r="AL3146" i="1"/>
  <c r="AL3145" i="1" s="1"/>
  <c r="AC3176" i="1"/>
  <c r="AL3176" i="1"/>
  <c r="AL3175" i="1" s="1"/>
  <c r="AK3814" i="1"/>
  <c r="AK3849" i="1" s="1"/>
  <c r="AK3853" i="1" s="1"/>
  <c r="AK3854" i="1" s="1"/>
  <c r="AM4503" i="1"/>
  <c r="AM4543" i="1" s="1"/>
  <c r="AM4547" i="1" s="1"/>
  <c r="AM4548" i="1" s="1"/>
  <c r="AD3194" i="1"/>
  <c r="AJ3194" i="1"/>
  <c r="AP3194" i="1"/>
  <c r="AF3311" i="1"/>
  <c r="AL3311" i="1"/>
  <c r="AD3311" i="1"/>
  <c r="AJ3311" i="1"/>
  <c r="AP3311" i="1"/>
  <c r="AM3905" i="1"/>
  <c r="AM3939" i="1" s="1"/>
  <c r="AM3943" i="1" s="1"/>
  <c r="AM3944" i="1" s="1"/>
  <c r="AN3378" i="1"/>
  <c r="AJ3415" i="1"/>
  <c r="AN3424" i="1"/>
  <c r="AN3449" i="1"/>
  <c r="AN3479" i="1" s="1"/>
  <c r="AN3483" i="1" s="1"/>
  <c r="AN3484" i="1" s="1"/>
  <c r="AM3449" i="1"/>
  <c r="AM3479" i="1" s="1"/>
  <c r="AM3483" i="1" s="1"/>
  <c r="AM3484" i="1" s="1"/>
  <c r="AF3529" i="1"/>
  <c r="AF3563" i="1" s="1"/>
  <c r="AF3567" i="1" s="1"/>
  <c r="AF3568" i="1" s="1"/>
  <c r="AL3529" i="1"/>
  <c r="AL3563" i="1" s="1"/>
  <c r="AL3567" i="1" s="1"/>
  <c r="AL3568" i="1" s="1"/>
  <c r="AD3529" i="1"/>
  <c r="AD3563" i="1" s="1"/>
  <c r="AD3567" i="1" s="1"/>
  <c r="AD3568" i="1" s="1"/>
  <c r="AP3529" i="1"/>
  <c r="AP3563" i="1" s="1"/>
  <c r="AP3567" i="1" s="1"/>
  <c r="AP3568" i="1" s="1"/>
  <c r="AP3623" i="1"/>
  <c r="AP3657" i="1" s="1"/>
  <c r="AP3661" i="1" s="1"/>
  <c r="AP3662" i="1" s="1"/>
  <c r="AN3682" i="1"/>
  <c r="AN3716" i="1" s="1"/>
  <c r="AN3720" i="1" s="1"/>
  <c r="AN3721" i="1" s="1"/>
  <c r="AE3727" i="1"/>
  <c r="AE3758" i="1" s="1"/>
  <c r="AE3762" i="1" s="1"/>
  <c r="AE3763" i="1" s="1"/>
  <c r="AK3727" i="1"/>
  <c r="AK3758" i="1" s="1"/>
  <c r="AK3762" i="1" s="1"/>
  <c r="AK3763" i="1" s="1"/>
  <c r="AQ3727" i="1"/>
  <c r="AQ3758" i="1" s="1"/>
  <c r="AQ3762" i="1" s="1"/>
  <c r="AQ3763" i="1" s="1"/>
  <c r="AG3814" i="1"/>
  <c r="AG3849" i="1" s="1"/>
  <c r="AG3853" i="1" s="1"/>
  <c r="AG3854" i="1" s="1"/>
  <c r="AM3814" i="1"/>
  <c r="AM3849" i="1" s="1"/>
  <c r="AM3853" i="1" s="1"/>
  <c r="AM3854" i="1" s="1"/>
  <c r="AN3905" i="1"/>
  <c r="AN3939" i="1" s="1"/>
  <c r="AN3943" i="1" s="1"/>
  <c r="AN3944" i="1" s="1"/>
  <c r="AF3905" i="1"/>
  <c r="AF3939" i="1" s="1"/>
  <c r="AF3943" i="1" s="1"/>
  <c r="AF3944" i="1" s="1"/>
  <c r="AK3950" i="1"/>
  <c r="AK3983" i="1" s="1"/>
  <c r="AK3987" i="1" s="1"/>
  <c r="AK3988" i="1" s="1"/>
  <c r="AP3950" i="1"/>
  <c r="AP3983" i="1" s="1"/>
  <c r="AP3987" i="1" s="1"/>
  <c r="AP3988" i="1" s="1"/>
  <c r="AN3950" i="1"/>
  <c r="AN3983" i="1" s="1"/>
  <c r="AN3987" i="1" s="1"/>
  <c r="AN3988" i="1" s="1"/>
  <c r="AI4052" i="1"/>
  <c r="AO4052" i="1"/>
  <c r="AD4098" i="1"/>
  <c r="AD4135" i="1" s="1"/>
  <c r="AD4139" i="1" s="1"/>
  <c r="AD4140" i="1" s="1"/>
  <c r="AP4098" i="1"/>
  <c r="AP4135" i="1" s="1"/>
  <c r="AP4139" i="1" s="1"/>
  <c r="AP4140" i="1" s="1"/>
  <c r="AN4188" i="1"/>
  <c r="AN4223" i="1" s="1"/>
  <c r="AN4227" i="1" s="1"/>
  <c r="AN4228" i="1" s="1"/>
  <c r="AE4234" i="1"/>
  <c r="AE4266" i="1" s="1"/>
  <c r="AE4270" i="1" s="1"/>
  <c r="AE4271" i="1" s="1"/>
  <c r="AK4234" i="1"/>
  <c r="AK4266" i="1" s="1"/>
  <c r="AK4270" i="1" s="1"/>
  <c r="AK4271" i="1" s="1"/>
  <c r="AQ4234" i="1"/>
  <c r="AQ4266" i="1" s="1"/>
  <c r="AQ4270" i="1" s="1"/>
  <c r="AQ4271" i="1" s="1"/>
  <c r="AE3769" i="1"/>
  <c r="AE3803" i="1" s="1"/>
  <c r="AE3807" i="1" s="1"/>
  <c r="AE3808" i="1" s="1"/>
  <c r="AL3950" i="1"/>
  <c r="AL3983" i="1" s="1"/>
  <c r="AL3987" i="1" s="1"/>
  <c r="AL3988" i="1" s="1"/>
  <c r="AD3994" i="1"/>
  <c r="AD4027" i="1" s="1"/>
  <c r="AD4031" i="1" s="1"/>
  <c r="AD4032" i="1" s="1"/>
  <c r="AP3994" i="1"/>
  <c r="AP4027" i="1" s="1"/>
  <c r="AP4031" i="1" s="1"/>
  <c r="AP4032" i="1" s="1"/>
  <c r="AN4739" i="1"/>
  <c r="AN4728" i="1" s="1"/>
  <c r="AN4755" i="1" s="1"/>
  <c r="AJ3490" i="1"/>
  <c r="AJ3518" i="1" s="1"/>
  <c r="AJ3522" i="1" s="1"/>
  <c r="AJ3523" i="1" s="1"/>
  <c r="AF3490" i="1"/>
  <c r="AF3518" i="1" s="1"/>
  <c r="AF3522" i="1" s="1"/>
  <c r="AF3523" i="1" s="1"/>
  <c r="AL3490" i="1"/>
  <c r="AL3518" i="1" s="1"/>
  <c r="AL3522" i="1" s="1"/>
  <c r="AL3523" i="1" s="1"/>
  <c r="AE3490" i="1"/>
  <c r="AE3518" i="1" s="1"/>
  <c r="AE3522" i="1" s="1"/>
  <c r="AE3523" i="1" s="1"/>
  <c r="AO3529" i="1"/>
  <c r="AO3563" i="1" s="1"/>
  <c r="AO3567" i="1" s="1"/>
  <c r="AO3568" i="1" s="1"/>
  <c r="AF3769" i="1"/>
  <c r="AF3803" i="1" s="1"/>
  <c r="AF3807" i="1" s="1"/>
  <c r="AF3808" i="1" s="1"/>
  <c r="AG3860" i="1"/>
  <c r="AG3894" i="1" s="1"/>
  <c r="AG3898" i="1" s="1"/>
  <c r="AG3899" i="1" s="1"/>
  <c r="AJ3860" i="1"/>
  <c r="AJ3894" i="1" s="1"/>
  <c r="AJ3898" i="1" s="1"/>
  <c r="AJ3899" i="1" s="1"/>
  <c r="AN3860" i="1"/>
  <c r="AN3894" i="1" s="1"/>
  <c r="AN3898" i="1" s="1"/>
  <c r="AN3899" i="1" s="1"/>
  <c r="AQ3905" i="1"/>
  <c r="AQ3939" i="1" s="1"/>
  <c r="AQ3943" i="1" s="1"/>
  <c r="AQ3944" i="1" s="1"/>
  <c r="AE3994" i="1"/>
  <c r="AE4027" i="1" s="1"/>
  <c r="AE4031" i="1" s="1"/>
  <c r="AE4032" i="1" s="1"/>
  <c r="AP3415" i="1"/>
  <c r="AE3574" i="1"/>
  <c r="AE3612" i="1" s="1"/>
  <c r="AE3616" i="1" s="1"/>
  <c r="AE3617" i="1" s="1"/>
  <c r="AQ3574" i="1"/>
  <c r="AQ3612" i="1" s="1"/>
  <c r="AQ3616" i="1" s="1"/>
  <c r="AQ3617" i="1" s="1"/>
  <c r="AD3682" i="1"/>
  <c r="AD3716" i="1" s="1"/>
  <c r="AD3720" i="1" s="1"/>
  <c r="AD3721" i="1" s="1"/>
  <c r="AN3769" i="1"/>
  <c r="AN3803" i="1" s="1"/>
  <c r="AN3807" i="1" s="1"/>
  <c r="AN3808" i="1" s="1"/>
  <c r="AF3950" i="1"/>
  <c r="AF3983" i="1" s="1"/>
  <c r="AF3987" i="1" s="1"/>
  <c r="AF3988" i="1" s="1"/>
  <c r="AJ3994" i="1"/>
  <c r="AJ4027" i="1" s="1"/>
  <c r="AJ4031" i="1" s="1"/>
  <c r="AJ4032" i="1" s="1"/>
  <c r="AO4412" i="1"/>
  <c r="AO4448" i="1" s="1"/>
  <c r="AO4452" i="1" s="1"/>
  <c r="AO4453" i="1" s="1"/>
  <c r="AG3378" i="1"/>
  <c r="AM3378" i="1"/>
  <c r="AO3490" i="1"/>
  <c r="AO3518" i="1" s="1"/>
  <c r="AO3522" i="1" s="1"/>
  <c r="AO3523" i="1" s="1"/>
  <c r="AF3574" i="1"/>
  <c r="AF3612" i="1" s="1"/>
  <c r="AF3616" i="1" s="1"/>
  <c r="AF3617" i="1" s="1"/>
  <c r="AM3574" i="1"/>
  <c r="AM3612" i="1" s="1"/>
  <c r="AM3616" i="1" s="1"/>
  <c r="AM3617" i="1" s="1"/>
  <c r="AK3623" i="1"/>
  <c r="AK3657" i="1" s="1"/>
  <c r="AK3661" i="1" s="1"/>
  <c r="AK3662" i="1" s="1"/>
  <c r="AQ3623" i="1"/>
  <c r="AQ3657" i="1" s="1"/>
  <c r="AQ3661" i="1" s="1"/>
  <c r="AQ3662" i="1" s="1"/>
  <c r="AG3682" i="1"/>
  <c r="AG3716" i="1" s="1"/>
  <c r="AG3720" i="1" s="1"/>
  <c r="AG3721" i="1" s="1"/>
  <c r="AM3682" i="1"/>
  <c r="AM3716" i="1" s="1"/>
  <c r="AM3720" i="1" s="1"/>
  <c r="AM3721" i="1" s="1"/>
  <c r="AF3814" i="1"/>
  <c r="AF3849" i="1" s="1"/>
  <c r="AF3853" i="1" s="1"/>
  <c r="AF3854" i="1" s="1"/>
  <c r="AF3860" i="1"/>
  <c r="AF3894" i="1" s="1"/>
  <c r="AF3898" i="1" s="1"/>
  <c r="AF3899" i="1" s="1"/>
  <c r="AK3905" i="1"/>
  <c r="AK3939" i="1" s="1"/>
  <c r="AK3943" i="1" s="1"/>
  <c r="AK3944" i="1" s="1"/>
  <c r="AF4234" i="1"/>
  <c r="AF4266" i="1" s="1"/>
  <c r="AF4270" i="1" s="1"/>
  <c r="AF4271" i="1" s="1"/>
  <c r="AF4640" i="1"/>
  <c r="AF4669" i="1" s="1"/>
  <c r="AF4673" i="1" s="1"/>
  <c r="AF4674" i="1" s="1"/>
  <c r="AE3950" i="1"/>
  <c r="AE3983" i="1" s="1"/>
  <c r="AE3987" i="1" s="1"/>
  <c r="AE3988" i="1" s="1"/>
  <c r="AQ3950" i="1"/>
  <c r="AQ3983" i="1" s="1"/>
  <c r="AQ3987" i="1" s="1"/>
  <c r="AQ3988" i="1" s="1"/>
  <c r="AN3994" i="1"/>
  <c r="AN4027" i="1" s="1"/>
  <c r="AN4031" i="1" s="1"/>
  <c r="AN4032" i="1" s="1"/>
  <c r="AG4052" i="1"/>
  <c r="AM4052" i="1"/>
  <c r="AM4089" i="1" s="1"/>
  <c r="AM4093" i="1" s="1"/>
  <c r="AM4094" i="1" s="1"/>
  <c r="AG4144" i="1"/>
  <c r="AG4177" i="1" s="1"/>
  <c r="AG4181" i="1" s="1"/>
  <c r="AG4182" i="1" s="1"/>
  <c r="AM4144" i="1"/>
  <c r="AM4177" i="1" s="1"/>
  <c r="AM4181" i="1" s="1"/>
  <c r="AM4182" i="1" s="1"/>
  <c r="AE4366" i="1"/>
  <c r="AE4401" i="1" s="1"/>
  <c r="AE4405" i="1" s="1"/>
  <c r="AE4406" i="1" s="1"/>
  <c r="AL4412" i="1"/>
  <c r="AL4448" i="1" s="1"/>
  <c r="AL4452" i="1" s="1"/>
  <c r="AL4453" i="1" s="1"/>
  <c r="AJ4412" i="1"/>
  <c r="AJ4448" i="1" s="1"/>
  <c r="AJ4452" i="1" s="1"/>
  <c r="AJ4453" i="1" s="1"/>
  <c r="AG4554" i="1"/>
  <c r="AG4584" i="1" s="1"/>
  <c r="AG4588" i="1" s="1"/>
  <c r="AG4589" i="1" s="1"/>
  <c r="AJ4640" i="1"/>
  <c r="AJ4669" i="1" s="1"/>
  <c r="AJ4673" i="1" s="1"/>
  <c r="AJ4674" i="1" s="1"/>
  <c r="AD4640" i="1"/>
  <c r="AD4669" i="1" s="1"/>
  <c r="AD4673" i="1" s="1"/>
  <c r="AD4674" i="1" s="1"/>
  <c r="AP4412" i="1"/>
  <c r="AP4448" i="1" s="1"/>
  <c r="AP4452" i="1" s="1"/>
  <c r="AP4453" i="1" s="1"/>
  <c r="AM4554" i="1"/>
  <c r="AM4584" i="1" s="1"/>
  <c r="AM4588" i="1" s="1"/>
  <c r="AM4589" i="1" s="1"/>
  <c r="AP4640" i="1"/>
  <c r="AP4669" i="1" s="1"/>
  <c r="AP4673" i="1" s="1"/>
  <c r="AP4674" i="1" s="1"/>
  <c r="AL4098" i="1"/>
  <c r="AL4135" i="1" s="1"/>
  <c r="AL4139" i="1" s="1"/>
  <c r="AL4140" i="1" s="1"/>
  <c r="AO4234" i="1"/>
  <c r="AO4266" i="1" s="1"/>
  <c r="AO4270" i="1" s="1"/>
  <c r="AO4271" i="1" s="1"/>
  <c r="AO4321" i="1"/>
  <c r="AO4355" i="1" s="1"/>
  <c r="AO4359" i="1" s="1"/>
  <c r="AO4360" i="1" s="1"/>
  <c r="AK4366" i="1"/>
  <c r="AK4401" i="1" s="1"/>
  <c r="AK4405" i="1" s="1"/>
  <c r="AK4406" i="1" s="1"/>
  <c r="AK4503" i="1"/>
  <c r="AK4543" i="1" s="1"/>
  <c r="AK4547" i="1" s="1"/>
  <c r="AK4548" i="1" s="1"/>
  <c r="AD4739" i="1"/>
  <c r="AD4728" i="1" s="1"/>
  <c r="AD4755" i="1" s="1"/>
  <c r="AJ4739" i="1"/>
  <c r="AJ4728" i="1" s="1"/>
  <c r="AJ4755" i="1" s="1"/>
  <c r="AP4739" i="1"/>
  <c r="AP4728" i="1" s="1"/>
  <c r="AP4755" i="1" s="1"/>
  <c r="AE4052" i="1"/>
  <c r="AK4052" i="1"/>
  <c r="AQ4052" i="1"/>
  <c r="AE4144" i="1"/>
  <c r="AE4177" i="1" s="1"/>
  <c r="AE4181" i="1" s="1"/>
  <c r="AE4182" i="1" s="1"/>
  <c r="AK4144" i="1"/>
  <c r="AK4177" i="1" s="1"/>
  <c r="AK4181" i="1" s="1"/>
  <c r="AK4182" i="1" s="1"/>
  <c r="AQ4144" i="1"/>
  <c r="AQ4177" i="1" s="1"/>
  <c r="AQ4181" i="1" s="1"/>
  <c r="AQ4182" i="1" s="1"/>
  <c r="AN4277" i="1"/>
  <c r="AN4310" i="1" s="1"/>
  <c r="AN4314" i="1" s="1"/>
  <c r="AN4315" i="1" s="1"/>
  <c r="AM4321" i="1"/>
  <c r="AM4355" i="1" s="1"/>
  <c r="AM4359" i="1" s="1"/>
  <c r="AM4360" i="1" s="1"/>
  <c r="AQ4366" i="1"/>
  <c r="AQ4401" i="1" s="1"/>
  <c r="AQ4405" i="1" s="1"/>
  <c r="AQ4406" i="1" s="1"/>
  <c r="AL4366" i="1"/>
  <c r="AL4401" i="1" s="1"/>
  <c r="AL4405" i="1" s="1"/>
  <c r="AL4406" i="1" s="1"/>
  <c r="AE4458" i="1"/>
  <c r="AE4492" i="1" s="1"/>
  <c r="AE4496" i="1" s="1"/>
  <c r="AE4497" i="1" s="1"/>
  <c r="AK4458" i="1"/>
  <c r="AK4492" i="1" s="1"/>
  <c r="AK4496" i="1" s="1"/>
  <c r="AK4497" i="1" s="1"/>
  <c r="AQ4458" i="1"/>
  <c r="AQ4492" i="1" s="1"/>
  <c r="AQ4496" i="1" s="1"/>
  <c r="AQ4497" i="1" s="1"/>
  <c r="AL4595" i="1"/>
  <c r="AL4629" i="1" s="1"/>
  <c r="AL4633" i="1" s="1"/>
  <c r="AL4634" i="1" s="1"/>
  <c r="AG3994" i="1"/>
  <c r="AG4027" i="1" s="1"/>
  <c r="AG4031" i="1" s="1"/>
  <c r="AG4032" i="1" s="1"/>
  <c r="AM3994" i="1"/>
  <c r="AM4027" i="1" s="1"/>
  <c r="AM4031" i="1" s="1"/>
  <c r="AM4032" i="1" s="1"/>
  <c r="AF4052" i="1"/>
  <c r="AL4052" i="1"/>
  <c r="AJ4052" i="1"/>
  <c r="AJ4089" i="1" s="1"/>
  <c r="AJ4093" i="1" s="1"/>
  <c r="AJ4094" i="1" s="1"/>
  <c r="AP4052" i="1"/>
  <c r="AF4144" i="1"/>
  <c r="AF4177" i="1" s="1"/>
  <c r="AF4181" i="1" s="1"/>
  <c r="AF4182" i="1" s="1"/>
  <c r="AL4144" i="1"/>
  <c r="AL4177" i="1" s="1"/>
  <c r="AL4181" i="1" s="1"/>
  <c r="AL4182" i="1" s="1"/>
  <c r="AJ4144" i="1"/>
  <c r="AJ4177" i="1" s="1"/>
  <c r="AJ4181" i="1" s="1"/>
  <c r="AJ4182" i="1" s="1"/>
  <c r="AP4144" i="1"/>
  <c r="AP4177" i="1" s="1"/>
  <c r="AP4181" i="1" s="1"/>
  <c r="AP4182" i="1" s="1"/>
  <c r="AD4188" i="1"/>
  <c r="AD4223" i="1" s="1"/>
  <c r="AD4227" i="1" s="1"/>
  <c r="AD4228" i="1" s="1"/>
  <c r="AJ4188" i="1"/>
  <c r="AJ4223" i="1" s="1"/>
  <c r="AJ4227" i="1" s="1"/>
  <c r="AJ4228" i="1" s="1"/>
  <c r="AP4188" i="1"/>
  <c r="AP4223" i="1" s="1"/>
  <c r="AP4227" i="1" s="1"/>
  <c r="AP4228" i="1" s="1"/>
  <c r="AO4277" i="1"/>
  <c r="AO4310" i="1" s="1"/>
  <c r="AO4314" i="1" s="1"/>
  <c r="AO4315" i="1" s="1"/>
  <c r="AP4458" i="1"/>
  <c r="AP4492" i="1" s="1"/>
  <c r="AP4496" i="1" s="1"/>
  <c r="AP4497" i="1" s="1"/>
  <c r="AF4458" i="1"/>
  <c r="AF4492" i="1" s="1"/>
  <c r="AF4496" i="1" s="1"/>
  <c r="AF4497" i="1" s="1"/>
  <c r="AL4458" i="1"/>
  <c r="AL4492" i="1" s="1"/>
  <c r="AL4496" i="1" s="1"/>
  <c r="AL4497" i="1" s="1"/>
  <c r="AD4554" i="1"/>
  <c r="AD4584" i="1" s="1"/>
  <c r="AD4588" i="1" s="1"/>
  <c r="AD4589" i="1" s="1"/>
  <c r="AN4680" i="1"/>
  <c r="AN4710" i="1" s="1"/>
  <c r="AN4714" i="1" s="1"/>
  <c r="AN4715" i="1" s="1"/>
  <c r="AC4739" i="1"/>
  <c r="AG4321" i="1"/>
  <c r="AG4355" i="1" s="1"/>
  <c r="AG4359" i="1" s="1"/>
  <c r="AG4360" i="1" s="1"/>
  <c r="AO4366" i="1"/>
  <c r="AO4401" i="1" s="1"/>
  <c r="AO4405" i="1" s="1"/>
  <c r="AO4406" i="1" s="1"/>
  <c r="AM4458" i="1"/>
  <c r="AM4492" i="1" s="1"/>
  <c r="AM4496" i="1" s="1"/>
  <c r="AM4497" i="1" s="1"/>
  <c r="AG4640" i="1"/>
  <c r="AG4669" i="1" s="1"/>
  <c r="AG4673" i="1" s="1"/>
  <c r="AG4674" i="1" s="1"/>
  <c r="AM4640" i="1"/>
  <c r="AM4669" i="1" s="1"/>
  <c r="AM4673" i="1" s="1"/>
  <c r="AM4674" i="1" s="1"/>
  <c r="AK4640" i="1"/>
  <c r="AK4669" i="1" s="1"/>
  <c r="AK4673" i="1" s="1"/>
  <c r="AK4674" i="1" s="1"/>
  <c r="AQ4640" i="1"/>
  <c r="AQ4669" i="1" s="1"/>
  <c r="AQ4673" i="1" s="1"/>
  <c r="AQ4674" i="1" s="1"/>
  <c r="AE4680" i="1"/>
  <c r="AE4710" i="1" s="1"/>
  <c r="AE4714" i="1" s="1"/>
  <c r="AE4715" i="1" s="1"/>
  <c r="AK4680" i="1"/>
  <c r="AK4710" i="1" s="1"/>
  <c r="AK4714" i="1" s="1"/>
  <c r="AK4715" i="1" s="1"/>
  <c r="AQ4680" i="1"/>
  <c r="AQ4710" i="1" s="1"/>
  <c r="AQ4714" i="1" s="1"/>
  <c r="AQ4715" i="1" s="1"/>
  <c r="AO4680" i="1"/>
  <c r="AO4710" i="1" s="1"/>
  <c r="AO4714" i="1" s="1"/>
  <c r="AO4715" i="1" s="1"/>
  <c r="AG4412" i="1"/>
  <c r="AG4448" i="1" s="1"/>
  <c r="AG4452" i="1" s="1"/>
  <c r="AG4453" i="1" s="1"/>
  <c r="AM4412" i="1"/>
  <c r="AM4448" i="1" s="1"/>
  <c r="AM4452" i="1" s="1"/>
  <c r="AM4453" i="1" s="1"/>
  <c r="AE4412" i="1"/>
  <c r="AE4448" i="1" s="1"/>
  <c r="AE4452" i="1" s="1"/>
  <c r="AE4453" i="1" s="1"/>
  <c r="AQ4412" i="1"/>
  <c r="AQ4448" i="1" s="1"/>
  <c r="AQ4452" i="1" s="1"/>
  <c r="AQ4453" i="1" s="1"/>
  <c r="AN4458" i="1"/>
  <c r="AN4492" i="1" s="1"/>
  <c r="AN4496" i="1" s="1"/>
  <c r="AN4497" i="1" s="1"/>
  <c r="AE4554" i="1"/>
  <c r="AE4584" i="1" s="1"/>
  <c r="AE4588" i="1" s="1"/>
  <c r="AE4589" i="1" s="1"/>
  <c r="AK4554" i="1"/>
  <c r="AK4584" i="1" s="1"/>
  <c r="AK4588" i="1" s="1"/>
  <c r="AK4589" i="1" s="1"/>
  <c r="AQ4554" i="1"/>
  <c r="AQ4584" i="1" s="1"/>
  <c r="AQ4588" i="1" s="1"/>
  <c r="AQ4589" i="1" s="1"/>
  <c r="AI4554" i="1"/>
  <c r="AO4554" i="1"/>
  <c r="AO4584" i="1" s="1"/>
  <c r="AO4588" i="1" s="1"/>
  <c r="AO4589" i="1" s="1"/>
  <c r="AN4640" i="1"/>
  <c r="AN4669" i="1" s="1"/>
  <c r="AN4673" i="1" s="1"/>
  <c r="AN4674" i="1" s="1"/>
  <c r="AL4640" i="1"/>
  <c r="AL4669" i="1" s="1"/>
  <c r="AL4673" i="1" s="1"/>
  <c r="AL4674" i="1" s="1"/>
  <c r="AI4739" i="1"/>
  <c r="AP4366" i="1"/>
  <c r="AP4401" i="1" s="1"/>
  <c r="AP4405" i="1" s="1"/>
  <c r="AP4406" i="1" s="1"/>
  <c r="AL4503" i="1"/>
  <c r="AL4543" i="1" s="1"/>
  <c r="AL4547" i="1" s="1"/>
  <c r="AL4548" i="1" s="1"/>
  <c r="AF4554" i="1"/>
  <c r="AF4584" i="1" s="1"/>
  <c r="AF4588" i="1" s="1"/>
  <c r="AF4589" i="1" s="1"/>
  <c r="AL4554" i="1"/>
  <c r="AL4584" i="1" s="1"/>
  <c r="AL4588" i="1" s="1"/>
  <c r="AL4589" i="1" s="1"/>
  <c r="AJ4554" i="1"/>
  <c r="AJ4584" i="1" s="1"/>
  <c r="AJ4588" i="1" s="1"/>
  <c r="AJ4589" i="1" s="1"/>
  <c r="AM4595" i="1"/>
  <c r="AM4629" i="1" s="1"/>
  <c r="AM4633" i="1" s="1"/>
  <c r="AM4634" i="1" s="1"/>
  <c r="AO4640" i="1"/>
  <c r="AO4669" i="1" s="1"/>
  <c r="AO4673" i="1" s="1"/>
  <c r="AO4674" i="1" s="1"/>
  <c r="AF4680" i="1"/>
  <c r="AF4710" i="1" s="1"/>
  <c r="AF4714" i="1" s="1"/>
  <c r="AF4715" i="1" s="1"/>
  <c r="AL4680" i="1"/>
  <c r="AL4710" i="1" s="1"/>
  <c r="AL4714" i="1" s="1"/>
  <c r="AL4715" i="1" s="1"/>
  <c r="AJ4680" i="1"/>
  <c r="AJ4710" i="1" s="1"/>
  <c r="AJ4714" i="1" s="1"/>
  <c r="AJ4715" i="1" s="1"/>
  <c r="AP4680" i="1"/>
  <c r="AP4710" i="1" s="1"/>
  <c r="AP4714" i="1" s="1"/>
  <c r="AP4715" i="1" s="1"/>
  <c r="AK172" i="1"/>
  <c r="AK201" i="1" s="1"/>
  <c r="AK205" i="1" s="1"/>
  <c r="AK206" i="1" s="1"/>
  <c r="AD504" i="1"/>
  <c r="AD534" i="1" s="1"/>
  <c r="AD538" i="1" s="1"/>
  <c r="AD539" i="1" s="1"/>
  <c r="AJ504" i="1"/>
  <c r="AJ534" i="1" s="1"/>
  <c r="AJ538" i="1" s="1"/>
  <c r="AJ539" i="1" s="1"/>
  <c r="AP504" i="1"/>
  <c r="AP534" i="1" s="1"/>
  <c r="AP538" i="1" s="1"/>
  <c r="AP539" i="1" s="1"/>
  <c r="AF586" i="1"/>
  <c r="AF617" i="1" s="1"/>
  <c r="AF621" i="1" s="1"/>
  <c r="AF622" i="1" s="1"/>
  <c r="AL586" i="1"/>
  <c r="AL617" i="1" s="1"/>
  <c r="AL621" i="1" s="1"/>
  <c r="AL622" i="1" s="1"/>
  <c r="AO866" i="1"/>
  <c r="AO867" i="1" s="1"/>
  <c r="AO873" i="1"/>
  <c r="AO903" i="1" s="1"/>
  <c r="AO907" i="1" s="1"/>
  <c r="AO908" i="1" s="1"/>
  <c r="AL914" i="1"/>
  <c r="AO1121" i="1"/>
  <c r="AO1151" i="1" s="1"/>
  <c r="AO1155" i="1" s="1"/>
  <c r="AO1156" i="1" s="1"/>
  <c r="AJ82" i="1"/>
  <c r="AJ83" i="1" s="1"/>
  <c r="AD379" i="1"/>
  <c r="AD407" i="1" s="1"/>
  <c r="AD411" i="1" s="1"/>
  <c r="AD412" i="1" s="1"/>
  <c r="AJ379" i="1"/>
  <c r="AJ407" i="1" s="1"/>
  <c r="AJ411" i="1" s="1"/>
  <c r="AJ412" i="1" s="1"/>
  <c r="AP379" i="1"/>
  <c r="AP407" i="1" s="1"/>
  <c r="AP411" i="1" s="1"/>
  <c r="AP412" i="1" s="1"/>
  <c r="AG254" i="1"/>
  <c r="AG284" i="1" s="1"/>
  <c r="AG288" i="1" s="1"/>
  <c r="AG289" i="1" s="1"/>
  <c r="AM254" i="1"/>
  <c r="AM284" i="1" s="1"/>
  <c r="AM288" i="1" s="1"/>
  <c r="AM289" i="1" s="1"/>
  <c r="AF418" i="1"/>
  <c r="AL418" i="1"/>
  <c r="AE955" i="1"/>
  <c r="AE985" i="1" s="1"/>
  <c r="AE989" i="1" s="1"/>
  <c r="AE990" i="1" s="1"/>
  <c r="AK955" i="1"/>
  <c r="AK985" i="1" s="1"/>
  <c r="AK989" i="1" s="1"/>
  <c r="AK990" i="1" s="1"/>
  <c r="AQ955" i="1"/>
  <c r="AQ985" i="1" s="1"/>
  <c r="AQ989" i="1" s="1"/>
  <c r="AQ990" i="1" s="1"/>
  <c r="AF7" i="1"/>
  <c r="AF5" i="1" s="1"/>
  <c r="AL7" i="1"/>
  <c r="AL5" i="1" s="1"/>
  <c r="AF13" i="1"/>
  <c r="AL13" i="1"/>
  <c r="AQ1162" i="1"/>
  <c r="AQ1193" i="1" s="1"/>
  <c r="AQ1197" i="1" s="1"/>
  <c r="AQ1198" i="1" s="1"/>
  <c r="AI1204" i="1"/>
  <c r="AF1696" i="1"/>
  <c r="AF1729" i="1" s="1"/>
  <c r="AF1733" i="1" s="1"/>
  <c r="AF1734" i="1" s="1"/>
  <c r="AL1696" i="1"/>
  <c r="AL1729" i="1" s="1"/>
  <c r="AL1733" i="1" s="1"/>
  <c r="AL1734" i="1" s="1"/>
  <c r="AO2082" i="1"/>
  <c r="AO2112" i="1" s="1"/>
  <c r="AO2116" i="1" s="1"/>
  <c r="AO2117" i="1" s="1"/>
  <c r="AK1162" i="1"/>
  <c r="AK1193" i="1" s="1"/>
  <c r="AK1197" i="1" s="1"/>
  <c r="AK1198" i="1" s="1"/>
  <c r="AG1865" i="1"/>
  <c r="AG1895" i="1" s="1"/>
  <c r="AG1899" i="1" s="1"/>
  <c r="AG1900" i="1" s="1"/>
  <c r="AM1865" i="1"/>
  <c r="AM1895" i="1" s="1"/>
  <c r="AM1899" i="1" s="1"/>
  <c r="AM1900" i="1" s="1"/>
  <c r="AG1991" i="1"/>
  <c r="AM1991" i="1"/>
  <c r="AJ2504" i="1"/>
  <c r="AJ2535" i="1" s="1"/>
  <c r="AJ2544" i="1" s="1"/>
  <c r="AD30" i="1"/>
  <c r="AD29" i="1" s="1"/>
  <c r="AC7" i="1"/>
  <c r="AI7" i="1"/>
  <c r="AO7" i="1"/>
  <c r="AO5" i="1" s="1"/>
  <c r="AE30" i="1"/>
  <c r="AE29" i="1" s="1"/>
  <c r="AD7" i="1"/>
  <c r="AD5" i="1" s="1"/>
  <c r="AO1204" i="1"/>
  <c r="AO1234" i="1" s="1"/>
  <c r="AO1238" i="1" s="1"/>
  <c r="AO1239" i="1" s="1"/>
  <c r="AD1204" i="1"/>
  <c r="AD1234" i="1" s="1"/>
  <c r="AD1238" i="1" s="1"/>
  <c r="AD1239" i="1" s="1"/>
  <c r="AJ1204" i="1"/>
  <c r="AJ1234" i="1" s="1"/>
  <c r="AJ1238" i="1" s="1"/>
  <c r="AJ1239" i="1" s="1"/>
  <c r="AP1204" i="1"/>
  <c r="AP1234" i="1" s="1"/>
  <c r="AP1238" i="1" s="1"/>
  <c r="AP1239" i="1" s="1"/>
  <c r="AD1328" i="1"/>
  <c r="AD1359" i="1" s="1"/>
  <c r="AD1363" i="1" s="1"/>
  <c r="AD1364" i="1" s="1"/>
  <c r="AJ1328" i="1"/>
  <c r="AJ1359" i="1" s="1"/>
  <c r="AJ1363" i="1" s="1"/>
  <c r="AJ1364" i="1" s="1"/>
  <c r="AP1328" i="1"/>
  <c r="AP1359" i="1" s="1"/>
  <c r="AP1363" i="1" s="1"/>
  <c r="AP1364" i="1" s="1"/>
  <c r="AF1823" i="1"/>
  <c r="AF1854" i="1" s="1"/>
  <c r="AF1858" i="1" s="1"/>
  <c r="AF1859" i="1" s="1"/>
  <c r="AL1823" i="1"/>
  <c r="AL1854" i="1" s="1"/>
  <c r="AL1858" i="1" s="1"/>
  <c r="AL1859" i="1" s="1"/>
  <c r="AD1865" i="1"/>
  <c r="AD1895" i="1" s="1"/>
  <c r="AD1899" i="1" s="1"/>
  <c r="AD1900" i="1" s="1"/>
  <c r="AJ1865" i="1"/>
  <c r="AJ1895" i="1" s="1"/>
  <c r="AJ1899" i="1" s="1"/>
  <c r="AJ1900" i="1" s="1"/>
  <c r="AP1865" i="1"/>
  <c r="AP1895" i="1" s="1"/>
  <c r="AP1899" i="1" s="1"/>
  <c r="AP1900" i="1" s="1"/>
  <c r="AD1991" i="1"/>
  <c r="AJ1991" i="1"/>
  <c r="AP1991" i="1"/>
  <c r="AF2207" i="1"/>
  <c r="AF2238" i="1" s="1"/>
  <c r="AL2207" i="1"/>
  <c r="AL2238" i="1" s="1"/>
  <c r="AE7" i="1"/>
  <c r="AE5" i="1" s="1"/>
  <c r="AK7" i="1"/>
  <c r="AK5" i="1" s="1"/>
  <c r="AQ7" i="1"/>
  <c r="AQ5" i="1" s="1"/>
  <c r="AE13" i="1"/>
  <c r="AK13" i="1"/>
  <c r="AQ13" i="1"/>
  <c r="AG30" i="1"/>
  <c r="AG29" i="1" s="1"/>
  <c r="AM30" i="1"/>
  <c r="AM29" i="1" s="1"/>
  <c r="AN1781" i="1"/>
  <c r="AN1812" i="1" s="1"/>
  <c r="AN1816" i="1" s="1"/>
  <c r="AN1817" i="1" s="1"/>
  <c r="AG2041" i="1"/>
  <c r="AG2071" i="1" s="1"/>
  <c r="AM2041" i="1"/>
  <c r="AM2071" i="1" s="1"/>
  <c r="AM2075" i="1" s="1"/>
  <c r="AM2076" i="1" s="1"/>
  <c r="AN2082" i="1"/>
  <c r="AN2112" i="1" s="1"/>
  <c r="AN2116" i="1" s="1"/>
  <c r="AN2117" i="1" s="1"/>
  <c r="AG1551" i="1"/>
  <c r="AG1541" i="1" s="1"/>
  <c r="AG1573" i="1" s="1"/>
  <c r="AM1551" i="1"/>
  <c r="AM1541" i="1" s="1"/>
  <c r="AM1573" i="1" s="1"/>
  <c r="AG2265" i="1"/>
  <c r="AG2254" i="1" s="1"/>
  <c r="AM2265" i="1"/>
  <c r="AM2254" i="1" s="1"/>
  <c r="AG2274" i="1"/>
  <c r="AG2273" i="1" s="1"/>
  <c r="AM2274" i="1"/>
  <c r="AM2273" i="1" s="1"/>
  <c r="AG2294" i="1"/>
  <c r="AG2293" i="1" s="1"/>
  <c r="AM2294" i="1"/>
  <c r="AM2293" i="1" s="1"/>
  <c r="AC2325" i="1"/>
  <c r="AI2325" i="1"/>
  <c r="AO2325" i="1"/>
  <c r="AO2323" i="1" s="1"/>
  <c r="AC2331" i="1"/>
  <c r="AI2331" i="1"/>
  <c r="AO2331" i="1"/>
  <c r="AE2348" i="1"/>
  <c r="AE2347" i="1" s="1"/>
  <c r="AK2348" i="1"/>
  <c r="AK2347" i="1" s="1"/>
  <c r="AQ2348" i="1"/>
  <c r="AQ2347" i="1" s="1"/>
  <c r="AN1551" i="1"/>
  <c r="AN1541" i="1" s="1"/>
  <c r="AN1573" i="1" s="1"/>
  <c r="AC1509" i="1"/>
  <c r="AI1509" i="1"/>
  <c r="AC2265" i="1"/>
  <c r="AI2265" i="1"/>
  <c r="AO2265" i="1"/>
  <c r="AO2254" i="1" s="1"/>
  <c r="AC2274" i="1"/>
  <c r="AI2274" i="1"/>
  <c r="AO2274" i="1"/>
  <c r="AO2273" i="1" s="1"/>
  <c r="AC2294" i="1"/>
  <c r="AI2294" i="1"/>
  <c r="AO2294" i="1"/>
  <c r="AO2293" i="1" s="1"/>
  <c r="AG2301" i="1"/>
  <c r="AG2300" i="1" s="1"/>
  <c r="AM2301" i="1"/>
  <c r="AM2300" i="1" s="1"/>
  <c r="AE2325" i="1"/>
  <c r="AE2323" i="1" s="1"/>
  <c r="AK2325" i="1"/>
  <c r="AK2323" i="1" s="1"/>
  <c r="AQ2325" i="1"/>
  <c r="AQ2323" i="1" s="1"/>
  <c r="AE2331" i="1"/>
  <c r="AK2331" i="1"/>
  <c r="AQ2331" i="1"/>
  <c r="AD1509" i="1"/>
  <c r="AD1498" i="1" s="1"/>
  <c r="AD1526" i="1" s="1"/>
  <c r="AJ1509" i="1"/>
  <c r="AJ1498" i="1" s="1"/>
  <c r="AJ1526" i="1" s="1"/>
  <c r="AD1651" i="1"/>
  <c r="AD1649" i="1" s="1"/>
  <c r="AJ1651" i="1"/>
  <c r="AJ1649" i="1" s="1"/>
  <c r="AP1651" i="1"/>
  <c r="AP1649" i="1" s="1"/>
  <c r="AD1678" i="1"/>
  <c r="AD1677" i="1" s="1"/>
  <c r="AJ1678" i="1"/>
  <c r="AJ1677" i="1" s="1"/>
  <c r="AP1678" i="1"/>
  <c r="AP1677" i="1" s="1"/>
  <c r="AD2274" i="1"/>
  <c r="AD2273" i="1" s="1"/>
  <c r="AJ2274" i="1"/>
  <c r="AJ2273" i="1" s="1"/>
  <c r="AP2274" i="1"/>
  <c r="AP2273" i="1" s="1"/>
  <c r="AD2294" i="1"/>
  <c r="AD2293" i="1" s="1"/>
  <c r="AJ2294" i="1"/>
  <c r="AJ2293" i="1" s="1"/>
  <c r="AP2294" i="1"/>
  <c r="AP2293" i="1" s="1"/>
  <c r="AF2325" i="1"/>
  <c r="AF2323" i="1" s="1"/>
  <c r="AL2325" i="1"/>
  <c r="AL2323" i="1" s="1"/>
  <c r="AN2342" i="1"/>
  <c r="AF2346" i="1"/>
  <c r="AL2346" i="1"/>
  <c r="AN2348" i="1"/>
  <c r="AN2347" i="1" s="1"/>
  <c r="AE1599" i="1"/>
  <c r="AE1588" i="1" s="1"/>
  <c r="AC2348" i="1"/>
  <c r="AI2348" i="1"/>
  <c r="AO2348" i="1"/>
  <c r="AO2347" i="1" s="1"/>
  <c r="AF1599" i="1"/>
  <c r="AF1588" i="1" s="1"/>
  <c r="AF1651" i="1"/>
  <c r="AF1649" i="1" s="1"/>
  <c r="AL1651" i="1"/>
  <c r="AL1649" i="1" s="1"/>
  <c r="AF1657" i="1"/>
  <c r="AL1657" i="1"/>
  <c r="AN1674" i="1"/>
  <c r="AN1673" i="1" s="1"/>
  <c r="AF1678" i="1"/>
  <c r="AF1677" i="1" s="1"/>
  <c r="AL1678" i="1"/>
  <c r="AL1677" i="1" s="1"/>
  <c r="AF2265" i="1"/>
  <c r="AF2254" i="1" s="1"/>
  <c r="AL2265" i="1"/>
  <c r="AL2254" i="1" s="1"/>
  <c r="AF2274" i="1"/>
  <c r="AF2273" i="1" s="1"/>
  <c r="AL2274" i="1"/>
  <c r="AL2273" i="1" s="1"/>
  <c r="AF2294" i="1"/>
  <c r="AF2293" i="1" s="1"/>
  <c r="AL2294" i="1"/>
  <c r="AL2293" i="1" s="1"/>
  <c r="AD2301" i="1"/>
  <c r="AD2300" i="1" s="1"/>
  <c r="AJ2301" i="1"/>
  <c r="AJ2300" i="1" s="1"/>
  <c r="AP2301" i="1"/>
  <c r="AP2300" i="1" s="1"/>
  <c r="AN2325" i="1"/>
  <c r="AN2323" i="1" s="1"/>
  <c r="AN2331" i="1"/>
  <c r="AD2348" i="1"/>
  <c r="AD2347" i="1" s="1"/>
  <c r="AJ2348" i="1"/>
  <c r="AJ2347" i="1" s="1"/>
  <c r="AP2348" i="1"/>
  <c r="AP2347" i="1" s="1"/>
  <c r="AG2655" i="1"/>
  <c r="AG2644" i="1" s="1"/>
  <c r="AM2655" i="1"/>
  <c r="AM2644" i="1" s="1"/>
  <c r="AC2672" i="1"/>
  <c r="AI2672" i="1"/>
  <c r="AO2672" i="1"/>
  <c r="AO2671" i="1" s="1"/>
  <c r="AC2709" i="1"/>
  <c r="AI2709" i="1"/>
  <c r="AO2709" i="1"/>
  <c r="AO2698" i="1" s="1"/>
  <c r="AG2737" i="1"/>
  <c r="AG2736" i="1" s="1"/>
  <c r="AM2737" i="1"/>
  <c r="AM2736" i="1" s="1"/>
  <c r="AE2749" i="1"/>
  <c r="AE2748" i="1" s="1"/>
  <c r="AK2749" i="1"/>
  <c r="AK2748" i="1" s="1"/>
  <c r="AQ2749" i="1"/>
  <c r="AQ2748" i="1" s="1"/>
  <c r="AC2759" i="1"/>
  <c r="AI2759" i="1"/>
  <c r="AO2759" i="1"/>
  <c r="AO2758" i="1" s="1"/>
  <c r="AC2815" i="1"/>
  <c r="AI2815" i="1"/>
  <c r="AO2815" i="1"/>
  <c r="AO2804" i="1" s="1"/>
  <c r="AE2838" i="1"/>
  <c r="AE2837" i="1" s="1"/>
  <c r="AK2838" i="1"/>
  <c r="AK2837" i="1" s="1"/>
  <c r="AQ2838" i="1"/>
  <c r="AQ2837" i="1" s="1"/>
  <c r="AE2843" i="1"/>
  <c r="AE2842" i="1" s="1"/>
  <c r="AK2843" i="1"/>
  <c r="AK2842" i="1" s="1"/>
  <c r="AQ2843" i="1"/>
  <c r="AQ2842" i="1" s="1"/>
  <c r="AC2878" i="1"/>
  <c r="AI2878" i="1"/>
  <c r="AO2878" i="1"/>
  <c r="AO2867" i="1" s="1"/>
  <c r="AE2895" i="1"/>
  <c r="AE2894" i="1" s="1"/>
  <c r="AK2895" i="1"/>
  <c r="AK2894" i="1" s="1"/>
  <c r="AQ2895" i="1"/>
  <c r="AQ2894" i="1" s="1"/>
  <c r="AG2931" i="1"/>
  <c r="AG2920" i="1" s="1"/>
  <c r="AN2931" i="1"/>
  <c r="AN2920" i="1" s="1"/>
  <c r="AF2956" i="1"/>
  <c r="AF2955" i="1" s="1"/>
  <c r="AM2956" i="1"/>
  <c r="AM2955" i="1" s="1"/>
  <c r="AD2973" i="1"/>
  <c r="AD2972" i="1" s="1"/>
  <c r="AK2973" i="1"/>
  <c r="AK2972" i="1" s="1"/>
  <c r="AI3031" i="1"/>
  <c r="AN2655" i="1"/>
  <c r="AN2644" i="1" s="1"/>
  <c r="AD2672" i="1"/>
  <c r="AD2671" i="1" s="1"/>
  <c r="AJ2672" i="1"/>
  <c r="AJ2671" i="1" s="1"/>
  <c r="AP2672" i="1"/>
  <c r="AP2671" i="1" s="1"/>
  <c r="AD2709" i="1"/>
  <c r="AD2698" i="1" s="1"/>
  <c r="AJ2709" i="1"/>
  <c r="AJ2698" i="1" s="1"/>
  <c r="AP2709" i="1"/>
  <c r="AP2698" i="1" s="1"/>
  <c r="AN2737" i="1"/>
  <c r="AN2736" i="1" s="1"/>
  <c r="AF2749" i="1"/>
  <c r="AF2748" i="1" s="1"/>
  <c r="AL2749" i="1"/>
  <c r="AL2748" i="1" s="1"/>
  <c r="AD2759" i="1"/>
  <c r="AD2758" i="1" s="1"/>
  <c r="AJ2759" i="1"/>
  <c r="AJ2758" i="1" s="1"/>
  <c r="AP2759" i="1"/>
  <c r="AP2758" i="1" s="1"/>
  <c r="AD2815" i="1"/>
  <c r="AD2804" i="1" s="1"/>
  <c r="AJ2815" i="1"/>
  <c r="AJ2804" i="1" s="1"/>
  <c r="AP2815" i="1"/>
  <c r="AP2804" i="1" s="1"/>
  <c r="AF2838" i="1"/>
  <c r="AF2837" i="1" s="1"/>
  <c r="AL2838" i="1"/>
  <c r="AL2837" i="1" s="1"/>
  <c r="AF2843" i="1"/>
  <c r="AF2842" i="1" s="1"/>
  <c r="AL2843" i="1"/>
  <c r="AL2842" i="1" s="1"/>
  <c r="AD2878" i="1"/>
  <c r="AD2867" i="1" s="1"/>
  <c r="AJ2878" i="1"/>
  <c r="AJ2867" i="1" s="1"/>
  <c r="AP2878" i="1"/>
  <c r="AP2867" i="1" s="1"/>
  <c r="AF2895" i="1"/>
  <c r="AF2894" i="1" s="1"/>
  <c r="AL2895" i="1"/>
  <c r="AL2894" i="1" s="1"/>
  <c r="AO2931" i="1"/>
  <c r="AO2920" i="1" s="1"/>
  <c r="AG2956" i="1"/>
  <c r="AG2955" i="1" s="1"/>
  <c r="AO2956" i="1"/>
  <c r="AO2955" i="1" s="1"/>
  <c r="AN2956" i="1"/>
  <c r="AN2955" i="1" s="1"/>
  <c r="AM2965" i="1"/>
  <c r="AM2964" i="1" s="1"/>
  <c r="AF2965" i="1"/>
  <c r="AF2964" i="1" s="1"/>
  <c r="AL2965" i="1"/>
  <c r="AL2964" i="1" s="1"/>
  <c r="AE2973" i="1"/>
  <c r="AE2972" i="1" s="1"/>
  <c r="AM2973" i="1"/>
  <c r="AM2972" i="1" s="1"/>
  <c r="AF2973" i="1"/>
  <c r="AF2972" i="1" s="1"/>
  <c r="AL2973" i="1"/>
  <c r="AL2972" i="1" s="1"/>
  <c r="AG3014" i="1"/>
  <c r="AG3003" i="1" s="1"/>
  <c r="AG3031" i="1"/>
  <c r="AG3030" i="1" s="1"/>
  <c r="AM3031" i="1"/>
  <c r="AM3030" i="1" s="1"/>
  <c r="AG2838" i="1"/>
  <c r="AG2837" i="1" s="1"/>
  <c r="AE2878" i="1"/>
  <c r="AE2867" i="1" s="1"/>
  <c r="AK2878" i="1"/>
  <c r="AK2867" i="1" s="1"/>
  <c r="AD2931" i="1"/>
  <c r="AD2920" i="1" s="1"/>
  <c r="AJ2931" i="1"/>
  <c r="AJ2920" i="1" s="1"/>
  <c r="AP2931" i="1"/>
  <c r="AP2920" i="1" s="1"/>
  <c r="AE3014" i="1"/>
  <c r="AE3003" i="1" s="1"/>
  <c r="AK3014" i="1"/>
  <c r="AK3003" i="1" s="1"/>
  <c r="AQ3014" i="1"/>
  <c r="AQ3003" i="1" s="1"/>
  <c r="AD3341" i="1"/>
  <c r="AD3340" i="1" s="1"/>
  <c r="AJ3341" i="1"/>
  <c r="AJ3340" i="1" s="1"/>
  <c r="AP3341" i="1"/>
  <c r="AP3340" i="1" s="1"/>
  <c r="AC2956" i="1"/>
  <c r="AQ2956" i="1"/>
  <c r="AQ2955" i="1" s="1"/>
  <c r="AO2965" i="1"/>
  <c r="AO2964" i="1" s="1"/>
  <c r="AO2973" i="1"/>
  <c r="AO2972" i="1" s="1"/>
  <c r="AN2672" i="1"/>
  <c r="AN2671" i="1" s="1"/>
  <c r="AF2931" i="1"/>
  <c r="AF2920" i="1" s="1"/>
  <c r="AE2956" i="1"/>
  <c r="AE2955" i="1" s="1"/>
  <c r="AN3014" i="1"/>
  <c r="AN3003" i="1" s="1"/>
  <c r="AD3031" i="1"/>
  <c r="AD3030" i="1" s="1"/>
  <c r="AJ3031" i="1"/>
  <c r="AJ3030" i="1" s="1"/>
  <c r="AP3031" i="1"/>
  <c r="AP3030" i="1" s="1"/>
  <c r="AF3066" i="1"/>
  <c r="AF3055" i="1" s="1"/>
  <c r="AF3085" i="1" s="1"/>
  <c r="AL3066" i="1"/>
  <c r="AL3055" i="1" s="1"/>
  <c r="AL3085" i="1" s="1"/>
  <c r="AF3112" i="1"/>
  <c r="AF3101" i="1" s="1"/>
  <c r="AL3112" i="1"/>
  <c r="AL3101" i="1" s="1"/>
  <c r="AF3125" i="1"/>
  <c r="AF3124" i="1" s="1"/>
  <c r="AL3125" i="1"/>
  <c r="AL3124" i="1" s="1"/>
  <c r="AD3146" i="1"/>
  <c r="AD3145" i="1" s="1"/>
  <c r="AJ3146" i="1"/>
  <c r="AJ3145" i="1" s="1"/>
  <c r="AP3146" i="1"/>
  <c r="AP3145" i="1" s="1"/>
  <c r="AN3176" i="1"/>
  <c r="AN3175" i="1" s="1"/>
  <c r="AF3209" i="1"/>
  <c r="AF3198" i="1" s="1"/>
  <c r="AF3234" i="1" s="1"/>
  <c r="AL3209" i="1"/>
  <c r="AL3198" i="1" s="1"/>
  <c r="AL3234" i="1" s="1"/>
  <c r="AN3263" i="1"/>
  <c r="AN3252" i="1" s="1"/>
  <c r="AN3279" i="1"/>
  <c r="AN3278" i="1" s="1"/>
  <c r="AD3289" i="1"/>
  <c r="AD3288" i="1" s="1"/>
  <c r="AJ3289" i="1"/>
  <c r="AJ3288" i="1" s="1"/>
  <c r="AP3289" i="1"/>
  <c r="AP3288" i="1" s="1"/>
  <c r="AD3293" i="1"/>
  <c r="AD3292" i="1" s="1"/>
  <c r="AJ3293" i="1"/>
  <c r="AJ3292" i="1" s="1"/>
  <c r="AP3293" i="1"/>
  <c r="AP3292" i="1" s="1"/>
  <c r="AD3322" i="1"/>
  <c r="AD3320" i="1" s="1"/>
  <c r="AJ3322" i="1"/>
  <c r="AJ3320" i="1" s="1"/>
  <c r="AP3322" i="1"/>
  <c r="AP3320" i="1" s="1"/>
  <c r="AD3328" i="1"/>
  <c r="AJ3328" i="1"/>
  <c r="AP3328" i="1"/>
  <c r="AF3351" i="1"/>
  <c r="AF3350" i="1" s="1"/>
  <c r="AL3351" i="1"/>
  <c r="AL3350" i="1" s="1"/>
  <c r="AD3362" i="1"/>
  <c r="AD3361" i="1" s="1"/>
  <c r="AJ3362" i="1"/>
  <c r="AJ3361" i="1" s="1"/>
  <c r="AP3362" i="1"/>
  <c r="AP3361" i="1" s="1"/>
  <c r="AG3490" i="1"/>
  <c r="AG3518" i="1" s="1"/>
  <c r="AG3522" i="1" s="1"/>
  <c r="AG3523" i="1" s="1"/>
  <c r="AM3490" i="1"/>
  <c r="AM3518" i="1" s="1"/>
  <c r="AM3522" i="1" s="1"/>
  <c r="AM3523" i="1" s="1"/>
  <c r="AL3574" i="1"/>
  <c r="AL3612" i="1" s="1"/>
  <c r="AL3616" i="1" s="1"/>
  <c r="AL3617" i="1" s="1"/>
  <c r="AD3574" i="1"/>
  <c r="AD3612" i="1" s="1"/>
  <c r="AD3616" i="1" s="1"/>
  <c r="AD3617" i="1" s="1"/>
  <c r="AJ3574" i="1"/>
  <c r="AJ3612" i="1" s="1"/>
  <c r="AJ3616" i="1" s="1"/>
  <c r="AJ3617" i="1" s="1"/>
  <c r="AP3574" i="1"/>
  <c r="AP3612" i="1" s="1"/>
  <c r="AP3616" i="1" s="1"/>
  <c r="AP3617" i="1" s="1"/>
  <c r="AE3623" i="1"/>
  <c r="AE3657" i="1" s="1"/>
  <c r="AE3661" i="1" s="1"/>
  <c r="AE3662" i="1" s="1"/>
  <c r="AP3682" i="1"/>
  <c r="AP3716" i="1" s="1"/>
  <c r="AP3720" i="1" s="1"/>
  <c r="AP3721" i="1" s="1"/>
  <c r="AE3449" i="1"/>
  <c r="AE3479" i="1" s="1"/>
  <c r="AE3483" i="1" s="1"/>
  <c r="AE3484" i="1" s="1"/>
  <c r="AC3066" i="1"/>
  <c r="AI3066" i="1"/>
  <c r="AO3066" i="1"/>
  <c r="AO3055" i="1" s="1"/>
  <c r="AO3085" i="1" s="1"/>
  <c r="AC3112" i="1"/>
  <c r="AI3112" i="1"/>
  <c r="AO3112" i="1"/>
  <c r="AO3101" i="1" s="1"/>
  <c r="AC3125" i="1"/>
  <c r="AI3125" i="1"/>
  <c r="AO3125" i="1"/>
  <c r="AO3124" i="1" s="1"/>
  <c r="AG3146" i="1"/>
  <c r="AG3145" i="1" s="1"/>
  <c r="AM3146" i="1"/>
  <c r="AM3145" i="1" s="1"/>
  <c r="AE3176" i="1"/>
  <c r="AE3175" i="1" s="1"/>
  <c r="AK3176" i="1"/>
  <c r="AK3175" i="1" s="1"/>
  <c r="AQ3176" i="1"/>
  <c r="AQ3175" i="1" s="1"/>
  <c r="AC3209" i="1"/>
  <c r="AI3209" i="1"/>
  <c r="AO3209" i="1"/>
  <c r="AO3198" i="1" s="1"/>
  <c r="AO3234" i="1" s="1"/>
  <c r="AE3263" i="1"/>
  <c r="AE3252" i="1" s="1"/>
  <c r="AK3263" i="1"/>
  <c r="AK3252" i="1" s="1"/>
  <c r="AQ3263" i="1"/>
  <c r="AQ3252" i="1" s="1"/>
  <c r="AE3279" i="1"/>
  <c r="AE3278" i="1" s="1"/>
  <c r="AK3279" i="1"/>
  <c r="AK3278" i="1" s="1"/>
  <c r="AQ3279" i="1"/>
  <c r="AQ3278" i="1" s="1"/>
  <c r="AG3289" i="1"/>
  <c r="AG3288" i="1" s="1"/>
  <c r="AM3289" i="1"/>
  <c r="AM3288" i="1" s="1"/>
  <c r="AG3293" i="1"/>
  <c r="AG3292" i="1" s="1"/>
  <c r="AM3293" i="1"/>
  <c r="AM3292" i="1" s="1"/>
  <c r="AG3322" i="1"/>
  <c r="AG3320" i="1" s="1"/>
  <c r="AM3322" i="1"/>
  <c r="AM3320" i="1" s="1"/>
  <c r="AG3328" i="1"/>
  <c r="AM3328" i="1"/>
  <c r="AE3341" i="1"/>
  <c r="AE3340" i="1" s="1"/>
  <c r="AC3351" i="1"/>
  <c r="AI3351" i="1"/>
  <c r="AO3351" i="1"/>
  <c r="AO3350" i="1" s="1"/>
  <c r="AG3362" i="1"/>
  <c r="AG3361" i="1" s="1"/>
  <c r="AM3362" i="1"/>
  <c r="AM3361" i="1" s="1"/>
  <c r="AQ3449" i="1"/>
  <c r="AQ3479" i="1" s="1"/>
  <c r="AQ3483" i="1" s="1"/>
  <c r="AQ3484" i="1" s="1"/>
  <c r="AN3529" i="1"/>
  <c r="AN3563" i="1" s="1"/>
  <c r="AN3567" i="1" s="1"/>
  <c r="AN3568" i="1" s="1"/>
  <c r="AJ3727" i="1"/>
  <c r="AJ3758" i="1" s="1"/>
  <c r="AJ3762" i="1" s="1"/>
  <c r="AJ3763" i="1" s="1"/>
  <c r="AF3279" i="1"/>
  <c r="AF3278" i="1" s="1"/>
  <c r="AL3279" i="1"/>
  <c r="AL3278" i="1" s="1"/>
  <c r="AN3293" i="1"/>
  <c r="AN3292" i="1" s="1"/>
  <c r="AN3322" i="1"/>
  <c r="AN3320" i="1" s="1"/>
  <c r="AF3341" i="1"/>
  <c r="AF3340" i="1" s="1"/>
  <c r="AL3341" i="1"/>
  <c r="AL3340" i="1" s="1"/>
  <c r="AD3490" i="1"/>
  <c r="AD3518" i="1" s="1"/>
  <c r="AD3522" i="1" s="1"/>
  <c r="AD3523" i="1" s="1"/>
  <c r="AP3490" i="1"/>
  <c r="AP3518" i="1" s="1"/>
  <c r="AP3522" i="1" s="1"/>
  <c r="AP3523" i="1" s="1"/>
  <c r="AM3623" i="1"/>
  <c r="AM3657" i="1" s="1"/>
  <c r="AM3661" i="1" s="1"/>
  <c r="AM3662" i="1" s="1"/>
  <c r="AF3727" i="1"/>
  <c r="AF3758" i="1" s="1"/>
  <c r="AF3762" i="1" s="1"/>
  <c r="AF3763" i="1" s="1"/>
  <c r="AG3263" i="1"/>
  <c r="AG3252" i="1" s="1"/>
  <c r="AM3263" i="1"/>
  <c r="AM3252" i="1" s="1"/>
  <c r="AG3279" i="1"/>
  <c r="AG3278" i="1" s="1"/>
  <c r="AM3279" i="1"/>
  <c r="AM3278" i="1" s="1"/>
  <c r="AC3289" i="1"/>
  <c r="AI3289" i="1"/>
  <c r="AO3289" i="1"/>
  <c r="AO3288" i="1" s="1"/>
  <c r="AC3293" i="1"/>
  <c r="AI3293" i="1"/>
  <c r="AO3293" i="1"/>
  <c r="AO3292" i="1" s="1"/>
  <c r="AC3322" i="1"/>
  <c r="AI3322" i="1"/>
  <c r="AC3328" i="1"/>
  <c r="AE3351" i="1"/>
  <c r="AE3350" i="1" s="1"/>
  <c r="AK3449" i="1"/>
  <c r="AK3479" i="1" s="1"/>
  <c r="AK3483" i="1" s="1"/>
  <c r="AK3484" i="1" s="1"/>
  <c r="AK4135" i="1"/>
  <c r="AK4139" i="1" s="1"/>
  <c r="AK4140" i="1" s="1"/>
  <c r="AO4098" i="1"/>
  <c r="AO4135" i="1" s="1"/>
  <c r="AO4139" i="1" s="1"/>
  <c r="AO4140" i="1" s="1"/>
  <c r="AD4234" i="1"/>
  <c r="AD4266" i="1" s="1"/>
  <c r="AD4270" i="1" s="1"/>
  <c r="AD4271" i="1" s="1"/>
  <c r="AP4234" i="1"/>
  <c r="AP4266" i="1" s="1"/>
  <c r="AP4270" i="1" s="1"/>
  <c r="AP4271" i="1" s="1"/>
  <c r="AD4321" i="1"/>
  <c r="AD4355" i="1" s="1"/>
  <c r="AD4359" i="1" s="1"/>
  <c r="AD4360" i="1" s="1"/>
  <c r="AJ4321" i="1"/>
  <c r="AJ4355" i="1" s="1"/>
  <c r="AJ4359" i="1" s="1"/>
  <c r="AJ4360" i="1" s="1"/>
  <c r="AP4321" i="1"/>
  <c r="AP4355" i="1" s="1"/>
  <c r="AP4359" i="1" s="1"/>
  <c r="AP4360" i="1" s="1"/>
  <c r="AF4412" i="1"/>
  <c r="AF4448" i="1" s="1"/>
  <c r="AF4452" i="1" s="1"/>
  <c r="AF4453" i="1" s="1"/>
  <c r="AJ3769" i="1"/>
  <c r="AJ3803" i="1" s="1"/>
  <c r="AJ3807" i="1" s="1"/>
  <c r="AJ3808" i="1" s="1"/>
  <c r="AD3905" i="1"/>
  <c r="AD3939" i="1" s="1"/>
  <c r="AD3943" i="1" s="1"/>
  <c r="AD3944" i="1" s="1"/>
  <c r="AL4188" i="1"/>
  <c r="AL4223" i="1" s="1"/>
  <c r="AL4227" i="1" s="1"/>
  <c r="AL4228" i="1" s="1"/>
  <c r="AO4188" i="1"/>
  <c r="AO4223" i="1" s="1"/>
  <c r="AO4227" i="1" s="1"/>
  <c r="AO4228" i="1" s="1"/>
  <c r="AE4321" i="1"/>
  <c r="AE4355" i="1" s="1"/>
  <c r="AE4359" i="1" s="1"/>
  <c r="AE4360" i="1" s="1"/>
  <c r="AK4321" i="1"/>
  <c r="AK4355" i="1" s="1"/>
  <c r="AK4359" i="1" s="1"/>
  <c r="AK4360" i="1" s="1"/>
  <c r="AQ4321" i="1"/>
  <c r="AQ4355" i="1" s="1"/>
  <c r="AQ4359" i="1" s="1"/>
  <c r="AQ4360" i="1" s="1"/>
  <c r="AP3905" i="1"/>
  <c r="AP3939" i="1" s="1"/>
  <c r="AP3943" i="1" s="1"/>
  <c r="AP3944" i="1" s="1"/>
  <c r="AE4188" i="1"/>
  <c r="AE4223" i="1" s="1"/>
  <c r="AE4227" i="1" s="1"/>
  <c r="AE4228" i="1" s="1"/>
  <c r="AK4188" i="1"/>
  <c r="AK4223" i="1" s="1"/>
  <c r="AK4227" i="1" s="1"/>
  <c r="AK4228" i="1" s="1"/>
  <c r="AQ4188" i="1"/>
  <c r="AQ4223" i="1" s="1"/>
  <c r="AQ4227" i="1" s="1"/>
  <c r="AQ4228" i="1" s="1"/>
  <c r="AJ4234" i="1"/>
  <c r="AJ4266" i="1" s="1"/>
  <c r="AJ4270" i="1" s="1"/>
  <c r="AJ4271" i="1" s="1"/>
  <c r="AN4234" i="1"/>
  <c r="AN4266" i="1" s="1"/>
  <c r="AN4270" i="1" s="1"/>
  <c r="AN4271" i="1" s="1"/>
  <c r="AN4412" i="1"/>
  <c r="AN4448" i="1" s="1"/>
  <c r="AN4452" i="1" s="1"/>
  <c r="AN4453" i="1" s="1"/>
  <c r="AL3860" i="1"/>
  <c r="AL3894" i="1" s="1"/>
  <c r="AL3898" i="1" s="1"/>
  <c r="AL3899" i="1" s="1"/>
  <c r="AF4188" i="1"/>
  <c r="AF4223" i="1" s="1"/>
  <c r="AF4227" i="1" s="1"/>
  <c r="AF4228" i="1" s="1"/>
  <c r="AD4366" i="1"/>
  <c r="AD4401" i="1" s="1"/>
  <c r="AD4405" i="1" s="1"/>
  <c r="AD4406" i="1" s="1"/>
  <c r="AJ3905" i="1"/>
  <c r="AJ3939" i="1" s="1"/>
  <c r="AJ3943" i="1" s="1"/>
  <c r="AJ3944" i="1" s="1"/>
  <c r="AN4052" i="1"/>
  <c r="AJ4098" i="1"/>
  <c r="AJ4135" i="1" s="1"/>
  <c r="AJ4139" i="1" s="1"/>
  <c r="AJ4140" i="1" s="1"/>
  <c r="AN4098" i="1"/>
  <c r="AN4135" i="1" s="1"/>
  <c r="AN4139" i="1" s="1"/>
  <c r="AN4140" i="1" s="1"/>
  <c r="AN4144" i="1"/>
  <c r="AN4177" i="1" s="1"/>
  <c r="AN4181" i="1" s="1"/>
  <c r="AN4182" i="1" s="1"/>
  <c r="AE4277" i="1"/>
  <c r="AE4310" i="1" s="1"/>
  <c r="AE4314" i="1" s="1"/>
  <c r="AE4315" i="1" s="1"/>
  <c r="AK4277" i="1"/>
  <c r="AK4310" i="1" s="1"/>
  <c r="AK4314" i="1" s="1"/>
  <c r="AK4315" i="1" s="1"/>
  <c r="AQ4277" i="1"/>
  <c r="AQ4310" i="1" s="1"/>
  <c r="AQ4314" i="1" s="1"/>
  <c r="AQ4315" i="1" s="1"/>
  <c r="AE4503" i="1"/>
  <c r="AE4543" i="1" s="1"/>
  <c r="AE4547" i="1" s="1"/>
  <c r="AE4548" i="1" s="1"/>
  <c r="AO4503" i="1"/>
  <c r="AO4543" i="1" s="1"/>
  <c r="AO4547" i="1" s="1"/>
  <c r="AO4548" i="1" s="1"/>
  <c r="AE4595" i="1"/>
  <c r="AE4629" i="1" s="1"/>
  <c r="AE4633" i="1" s="1"/>
  <c r="AE4634" i="1" s="1"/>
  <c r="AI4595" i="1"/>
  <c r="AO4595" i="1"/>
  <c r="AO4629" i="1" s="1"/>
  <c r="AO4633" i="1" s="1"/>
  <c r="AO4634" i="1" s="1"/>
  <c r="AE4739" i="1"/>
  <c r="AE4728" i="1" s="1"/>
  <c r="AE4755" i="1" s="1"/>
  <c r="AK4739" i="1"/>
  <c r="AK4728" i="1" s="1"/>
  <c r="AK4755" i="1" s="1"/>
  <c r="AQ4739" i="1"/>
  <c r="AQ4728" i="1" s="1"/>
  <c r="AQ4755" i="1" s="1"/>
  <c r="AF4503" i="1"/>
  <c r="AF4543" i="1" s="1"/>
  <c r="AF4547" i="1" s="1"/>
  <c r="AF4548" i="1" s="1"/>
  <c r="AD4503" i="1"/>
  <c r="AD4543" i="1" s="1"/>
  <c r="AD4547" i="1" s="1"/>
  <c r="AD4548" i="1" s="1"/>
  <c r="AJ4503" i="1"/>
  <c r="AJ4543" i="1" s="1"/>
  <c r="AJ4547" i="1" s="1"/>
  <c r="AJ4548" i="1" s="1"/>
  <c r="AP4503" i="1"/>
  <c r="AP4543" i="1" s="1"/>
  <c r="AP4547" i="1" s="1"/>
  <c r="AP4548" i="1" s="1"/>
  <c r="AF4595" i="1"/>
  <c r="AF4629" i="1" s="1"/>
  <c r="AF4633" i="1" s="1"/>
  <c r="AF4634" i="1" s="1"/>
  <c r="AD4595" i="1"/>
  <c r="AD4629" i="1" s="1"/>
  <c r="AD4633" i="1" s="1"/>
  <c r="AD4634" i="1" s="1"/>
  <c r="AJ4595" i="1"/>
  <c r="AJ4629" i="1" s="1"/>
  <c r="AJ4633" i="1" s="1"/>
  <c r="AJ4634" i="1" s="1"/>
  <c r="AP4595" i="1"/>
  <c r="AP4629" i="1" s="1"/>
  <c r="AP4633" i="1" s="1"/>
  <c r="AP4634" i="1" s="1"/>
  <c r="AF4739" i="1"/>
  <c r="AF4728" i="1" s="1"/>
  <c r="AF4755" i="1" s="1"/>
  <c r="AL4739" i="1"/>
  <c r="AL4728" i="1" s="1"/>
  <c r="AL4755" i="1" s="1"/>
  <c r="AQ4503" i="1"/>
  <c r="AQ4543" i="1" s="1"/>
  <c r="AQ4547" i="1" s="1"/>
  <c r="AQ4548" i="1" s="1"/>
  <c r="AQ4595" i="1"/>
  <c r="AQ4629" i="1" s="1"/>
  <c r="AQ4633" i="1" s="1"/>
  <c r="AQ4634" i="1" s="1"/>
  <c r="O47" i="1"/>
  <c r="O78" i="1" s="1"/>
  <c r="O82" i="1" s="1"/>
  <c r="O83" i="1" s="1"/>
  <c r="W295" i="1"/>
  <c r="W326" i="1" s="1"/>
  <c r="W330" i="1" s="1"/>
  <c r="W331" i="1" s="1"/>
  <c r="V47" i="1"/>
  <c r="V78" i="1" s="1"/>
  <c r="T89" i="1"/>
  <c r="V131" i="1"/>
  <c r="V161" i="1" s="1"/>
  <c r="V165" i="1" s="1"/>
  <c r="V166" i="1" s="1"/>
  <c r="W131" i="1"/>
  <c r="W161" i="1" s="1"/>
  <c r="W165" i="1" s="1"/>
  <c r="W166" i="1" s="1"/>
  <c r="O172" i="1"/>
  <c r="O201" i="1" s="1"/>
  <c r="O205" i="1" s="1"/>
  <c r="O206" i="1" s="1"/>
  <c r="V254" i="1"/>
  <c r="V284" i="1" s="1"/>
  <c r="V288" i="1" s="1"/>
  <c r="V289" i="1" s="1"/>
  <c r="V295" i="1"/>
  <c r="V326" i="1" s="1"/>
  <c r="V330" i="1" s="1"/>
  <c r="V331" i="1" s="1"/>
  <c r="K418" i="1"/>
  <c r="K448" i="1" s="1"/>
  <c r="N586" i="1"/>
  <c r="N617" i="1" s="1"/>
  <c r="N621" i="1" s="1"/>
  <c r="N622" i="1" s="1"/>
  <c r="N669" i="1"/>
  <c r="N698" i="1" s="1"/>
  <c r="N702" i="1" s="1"/>
  <c r="N703" i="1" s="1"/>
  <c r="T669" i="1"/>
  <c r="T698" i="1" s="1"/>
  <c r="T702" i="1" s="1"/>
  <c r="T703" i="1" s="1"/>
  <c r="M30" i="1"/>
  <c r="M29" i="1" s="1"/>
  <c r="V172" i="1"/>
  <c r="V201" i="1" s="1"/>
  <c r="V205" i="1" s="1"/>
  <c r="V206" i="1" s="1"/>
  <c r="U254" i="1"/>
  <c r="U284" i="1" s="1"/>
  <c r="U288" i="1" s="1"/>
  <c r="U289" i="1" s="1"/>
  <c r="O504" i="1"/>
  <c r="O534" i="1" s="1"/>
  <c r="O538" i="1" s="1"/>
  <c r="O539" i="1" s="1"/>
  <c r="W89" i="1"/>
  <c r="W120" i="1" s="1"/>
  <c r="W124" i="1" s="1"/>
  <c r="W125" i="1" s="1"/>
  <c r="L131" i="1"/>
  <c r="L161" i="1" s="1"/>
  <c r="L165" i="1" s="1"/>
  <c r="L166" i="1" s="1"/>
  <c r="W30" i="1"/>
  <c r="W29" i="1" s="1"/>
  <c r="U337" i="1"/>
  <c r="U368" i="1" s="1"/>
  <c r="U372" i="1" s="1"/>
  <c r="U373" i="1" s="1"/>
  <c r="X1370" i="1"/>
  <c r="X1400" i="1" s="1"/>
  <c r="X1404" i="1" s="1"/>
  <c r="X1405" i="1" s="1"/>
  <c r="W13" i="1"/>
  <c r="Y30" i="1"/>
  <c r="Y29" i="1" s="1"/>
  <c r="M89" i="1"/>
  <c r="M120" i="1" s="1"/>
  <c r="M124" i="1" s="1"/>
  <c r="M125" i="1" s="1"/>
  <c r="Y89" i="1"/>
  <c r="Y120" i="1" s="1"/>
  <c r="Y124" i="1" s="1"/>
  <c r="Y125" i="1" s="1"/>
  <c r="M172" i="1"/>
  <c r="M201" i="1" s="1"/>
  <c r="M205" i="1" s="1"/>
  <c r="M206" i="1" s="1"/>
  <c r="S172" i="1"/>
  <c r="S201" i="1" s="1"/>
  <c r="S205" i="1" s="1"/>
  <c r="S206" i="1" s="1"/>
  <c r="Y172" i="1"/>
  <c r="Y201" i="1" s="1"/>
  <c r="Y205" i="1" s="1"/>
  <c r="Y206" i="1" s="1"/>
  <c r="V337" i="1"/>
  <c r="V368" i="1" s="1"/>
  <c r="V372" i="1" s="1"/>
  <c r="V373" i="1" s="1"/>
  <c r="K459" i="1"/>
  <c r="W459" i="1"/>
  <c r="W493" i="1" s="1"/>
  <c r="W497" i="1" s="1"/>
  <c r="W498" i="1" s="1"/>
  <c r="X1781" i="1"/>
  <c r="X1812" i="1" s="1"/>
  <c r="X1816" i="1" s="1"/>
  <c r="X1817" i="1" s="1"/>
  <c r="X1906" i="1"/>
  <c r="X1938" i="1" s="1"/>
  <c r="X1942" i="1" s="1"/>
  <c r="X1943" i="1" s="1"/>
  <c r="L459" i="1"/>
  <c r="L493" i="1" s="1"/>
  <c r="L497" i="1" s="1"/>
  <c r="L498" i="1" s="1"/>
  <c r="X459" i="1"/>
  <c r="X493" i="1" s="1"/>
  <c r="X497" i="1" s="1"/>
  <c r="X498" i="1" s="1"/>
  <c r="S459" i="1"/>
  <c r="S493" i="1" s="1"/>
  <c r="S497" i="1" s="1"/>
  <c r="S498" i="1" s="1"/>
  <c r="V504" i="1"/>
  <c r="V534" i="1" s="1"/>
  <c r="V538" i="1" s="1"/>
  <c r="V539" i="1" s="1"/>
  <c r="L709" i="1"/>
  <c r="L739" i="1" s="1"/>
  <c r="L743" i="1" s="1"/>
  <c r="L744" i="1" s="1"/>
  <c r="R832" i="1"/>
  <c r="R914" i="1"/>
  <c r="L914" i="1"/>
  <c r="M1038" i="1"/>
  <c r="M1068" i="1" s="1"/>
  <c r="M1072" i="1" s="1"/>
  <c r="M1073" i="1" s="1"/>
  <c r="S1038" i="1"/>
  <c r="S1068" i="1" s="1"/>
  <c r="S1072" i="1" s="1"/>
  <c r="S1073" i="1" s="1"/>
  <c r="Y1038" i="1"/>
  <c r="Y1068" i="1" s="1"/>
  <c r="Y1072" i="1" s="1"/>
  <c r="Y1073" i="1" s="1"/>
  <c r="V1328" i="1"/>
  <c r="V1359" i="1" s="1"/>
  <c r="V1363" i="1" s="1"/>
  <c r="V1364" i="1" s="1"/>
  <c r="L1370" i="1"/>
  <c r="L1400" i="1" s="1"/>
  <c r="L1404" i="1" s="1"/>
  <c r="L1405" i="1" s="1"/>
  <c r="V1452" i="1"/>
  <c r="V1483" i="1" s="1"/>
  <c r="V1487" i="1" s="1"/>
  <c r="V1488" i="1" s="1"/>
  <c r="T1452" i="1"/>
  <c r="T1483" i="1" s="1"/>
  <c r="T1487" i="1" s="1"/>
  <c r="T1488" i="1" s="1"/>
  <c r="K1599" i="1"/>
  <c r="W1599" i="1"/>
  <c r="W1588" i="1" s="1"/>
  <c r="L1668" i="1"/>
  <c r="U1781" i="1"/>
  <c r="U1812" i="1" s="1"/>
  <c r="U1816" i="1" s="1"/>
  <c r="U1817" i="1" s="1"/>
  <c r="M1823" i="1"/>
  <c r="M1854" i="1" s="1"/>
  <c r="M1858" i="1" s="1"/>
  <c r="M1859" i="1" s="1"/>
  <c r="N1991" i="1"/>
  <c r="T1991" i="1"/>
  <c r="L379" i="1"/>
  <c r="L407" i="1" s="1"/>
  <c r="L411" i="1" s="1"/>
  <c r="L412" i="1" s="1"/>
  <c r="U379" i="1"/>
  <c r="U407" i="1" s="1"/>
  <c r="U411" i="1" s="1"/>
  <c r="U412" i="1" s="1"/>
  <c r="O545" i="1"/>
  <c r="O575" i="1" s="1"/>
  <c r="O579" i="1" s="1"/>
  <c r="O580" i="1" s="1"/>
  <c r="U545" i="1"/>
  <c r="U575" i="1" s="1"/>
  <c r="U579" i="1" s="1"/>
  <c r="U580" i="1" s="1"/>
  <c r="X586" i="1"/>
  <c r="X617" i="1" s="1"/>
  <c r="X621" i="1" s="1"/>
  <c r="X622" i="1" s="1"/>
  <c r="W586" i="1"/>
  <c r="W617" i="1" s="1"/>
  <c r="W621" i="1" s="1"/>
  <c r="W622" i="1" s="1"/>
  <c r="W669" i="1"/>
  <c r="W698" i="1" s="1"/>
  <c r="W702" i="1" s="1"/>
  <c r="W703" i="1" s="1"/>
  <c r="O709" i="1"/>
  <c r="O739" i="1" s="1"/>
  <c r="O743" i="1" s="1"/>
  <c r="O744" i="1" s="1"/>
  <c r="U709" i="1"/>
  <c r="U739" i="1" s="1"/>
  <c r="U743" i="1" s="1"/>
  <c r="U744" i="1" s="1"/>
  <c r="V750" i="1"/>
  <c r="V779" i="1" s="1"/>
  <c r="V783" i="1" s="1"/>
  <c r="V784" i="1" s="1"/>
  <c r="L790" i="1"/>
  <c r="L821" i="1" s="1"/>
  <c r="L825" i="1" s="1"/>
  <c r="L826" i="1" s="1"/>
  <c r="R790" i="1"/>
  <c r="R821" i="1" s="1"/>
  <c r="R825" i="1" s="1"/>
  <c r="R826" i="1" s="1"/>
  <c r="L832" i="1"/>
  <c r="R873" i="1"/>
  <c r="R903" i="1" s="1"/>
  <c r="R907" i="1" s="1"/>
  <c r="R908" i="1" s="1"/>
  <c r="T914" i="1"/>
  <c r="X955" i="1"/>
  <c r="X985" i="1" s="1"/>
  <c r="X989" i="1" s="1"/>
  <c r="X990" i="1" s="1"/>
  <c r="R996" i="1"/>
  <c r="R1027" i="1" s="1"/>
  <c r="R1031" i="1" s="1"/>
  <c r="R1032" i="1" s="1"/>
  <c r="L996" i="1"/>
  <c r="L1027" i="1" s="1"/>
  <c r="L1031" i="1" s="1"/>
  <c r="L1032" i="1" s="1"/>
  <c r="N1038" i="1"/>
  <c r="N1068" i="1" s="1"/>
  <c r="N1072" i="1" s="1"/>
  <c r="N1073" i="1" s="1"/>
  <c r="V1607" i="1"/>
  <c r="V1606" i="1" s="1"/>
  <c r="V1639" i="1"/>
  <c r="N1668" i="1"/>
  <c r="W1696" i="1"/>
  <c r="W1729" i="1" s="1"/>
  <c r="W1733" i="1" s="1"/>
  <c r="W1734" i="1" s="1"/>
  <c r="M1865" i="1"/>
  <c r="M1895" i="1" s="1"/>
  <c r="M1899" i="1" s="1"/>
  <c r="M1900" i="1" s="1"/>
  <c r="S1865" i="1"/>
  <c r="S1895" i="1" s="1"/>
  <c r="S1899" i="1" s="1"/>
  <c r="S1900" i="1" s="1"/>
  <c r="Y1865" i="1"/>
  <c r="Y1895" i="1" s="1"/>
  <c r="Y1899" i="1" s="1"/>
  <c r="Y1900" i="1" s="1"/>
  <c r="R1906" i="1"/>
  <c r="R1938" i="1" s="1"/>
  <c r="R1942" i="1" s="1"/>
  <c r="R1943" i="1" s="1"/>
  <c r="V1949" i="1"/>
  <c r="V1980" i="1" s="1"/>
  <c r="V1984" i="1" s="1"/>
  <c r="V1985" i="1" s="1"/>
  <c r="O1991" i="1"/>
  <c r="U1991" i="1"/>
  <c r="W2123" i="1"/>
  <c r="W2155" i="1" s="1"/>
  <c r="W2159" i="1" s="1"/>
  <c r="W2160" i="1" s="1"/>
  <c r="M379" i="1"/>
  <c r="M407" i="1" s="1"/>
  <c r="M411" i="1" s="1"/>
  <c r="M412" i="1" s="1"/>
  <c r="W418" i="1"/>
  <c r="W448" i="1" s="1"/>
  <c r="W452" i="1" s="1"/>
  <c r="W453" i="1" s="1"/>
  <c r="V545" i="1"/>
  <c r="V575" i="1" s="1"/>
  <c r="V579" i="1" s="1"/>
  <c r="V580" i="1" s="1"/>
  <c r="V586" i="1"/>
  <c r="V617" i="1" s="1"/>
  <c r="V621" i="1" s="1"/>
  <c r="V622" i="1" s="1"/>
  <c r="O628" i="1"/>
  <c r="O658" i="1" s="1"/>
  <c r="O662" i="1" s="1"/>
  <c r="O663" i="1" s="1"/>
  <c r="M669" i="1"/>
  <c r="M698" i="1" s="1"/>
  <c r="M702" i="1" s="1"/>
  <c r="M703" i="1" s="1"/>
  <c r="R669" i="1"/>
  <c r="R698" i="1" s="1"/>
  <c r="R702" i="1" s="1"/>
  <c r="R703" i="1" s="1"/>
  <c r="X669" i="1"/>
  <c r="X698" i="1" s="1"/>
  <c r="X702" i="1" s="1"/>
  <c r="X703" i="1" s="1"/>
  <c r="U832" i="1"/>
  <c r="V832" i="1"/>
  <c r="S873" i="1"/>
  <c r="S903" i="1" s="1"/>
  <c r="S907" i="1" s="1"/>
  <c r="S908" i="1" s="1"/>
  <c r="W955" i="1"/>
  <c r="W985" i="1" s="1"/>
  <c r="W989" i="1" s="1"/>
  <c r="W990" i="1" s="1"/>
  <c r="N1079" i="1"/>
  <c r="N1110" i="1" s="1"/>
  <c r="N1114" i="1" s="1"/>
  <c r="N1115" i="1" s="1"/>
  <c r="O1121" i="1"/>
  <c r="O1151" i="1" s="1"/>
  <c r="O1155" i="1" s="1"/>
  <c r="O1156" i="1" s="1"/>
  <c r="S1204" i="1"/>
  <c r="S1234" i="1" s="1"/>
  <c r="S1238" i="1" s="1"/>
  <c r="S1239" i="1" s="1"/>
  <c r="X1286" i="1"/>
  <c r="X1317" i="1" s="1"/>
  <c r="X1321" i="1" s="1"/>
  <c r="X1322" i="1" s="1"/>
  <c r="L1411" i="1"/>
  <c r="L1441" i="1" s="1"/>
  <c r="L1445" i="1" s="1"/>
  <c r="L1446" i="1" s="1"/>
  <c r="R1411" i="1"/>
  <c r="R1441" i="1" s="1"/>
  <c r="R1445" i="1" s="1"/>
  <c r="R1446" i="1" s="1"/>
  <c r="X1607" i="1"/>
  <c r="X1606" i="1" s="1"/>
  <c r="L1621" i="1"/>
  <c r="L1620" i="1" s="1"/>
  <c r="Y1621" i="1"/>
  <c r="Y1620" i="1" s="1"/>
  <c r="X1668" i="1"/>
  <c r="V1696" i="1"/>
  <c r="V1729" i="1" s="1"/>
  <c r="V1733" i="1" s="1"/>
  <c r="V1734" i="1" s="1"/>
  <c r="V1991" i="1"/>
  <c r="T586" i="1"/>
  <c r="T617" i="1" s="1"/>
  <c r="T621" i="1" s="1"/>
  <c r="T622" i="1" s="1"/>
  <c r="R586" i="1"/>
  <c r="R617" i="1" s="1"/>
  <c r="R621" i="1" s="1"/>
  <c r="R622" i="1" s="1"/>
  <c r="T628" i="1"/>
  <c r="T658" i="1" s="1"/>
  <c r="T662" i="1" s="1"/>
  <c r="T663" i="1" s="1"/>
  <c r="L750" i="1"/>
  <c r="L779" i="1" s="1"/>
  <c r="L783" i="1" s="1"/>
  <c r="L784" i="1" s="1"/>
  <c r="Q832" i="1"/>
  <c r="X1204" i="1"/>
  <c r="X1234" i="1" s="1"/>
  <c r="X1238" i="1" s="1"/>
  <c r="X1239" i="1" s="1"/>
  <c r="S1696" i="1"/>
  <c r="S1729" i="1" s="1"/>
  <c r="S1733" i="1" s="1"/>
  <c r="S1734" i="1" s="1"/>
  <c r="S669" i="1"/>
  <c r="S698" i="1" s="1"/>
  <c r="S702" i="1" s="1"/>
  <c r="S703" i="1" s="1"/>
  <c r="V709" i="1"/>
  <c r="V739" i="1" s="1"/>
  <c r="V743" i="1" s="1"/>
  <c r="V744" i="1" s="1"/>
  <c r="V914" i="1"/>
  <c r="R955" i="1"/>
  <c r="R985" i="1" s="1"/>
  <c r="R989" i="1" s="1"/>
  <c r="R990" i="1" s="1"/>
  <c r="T1038" i="1"/>
  <c r="T1068" i="1" s="1"/>
  <c r="T1072" i="1" s="1"/>
  <c r="T1073" i="1" s="1"/>
  <c r="U1038" i="1"/>
  <c r="U1068" i="1" s="1"/>
  <c r="U1072" i="1" s="1"/>
  <c r="U1073" i="1" s="1"/>
  <c r="U1162" i="1"/>
  <c r="U1193" i="1" s="1"/>
  <c r="U1197" i="1" s="1"/>
  <c r="U1198" i="1" s="1"/>
  <c r="L1286" i="1"/>
  <c r="L1317" i="1" s="1"/>
  <c r="L1321" i="1" s="1"/>
  <c r="L1322" i="1" s="1"/>
  <c r="S1599" i="1"/>
  <c r="S1588" i="1" s="1"/>
  <c r="R1865" i="1"/>
  <c r="R1895" i="1" s="1"/>
  <c r="R1899" i="1" s="1"/>
  <c r="R1900" i="1" s="1"/>
  <c r="U1906" i="1"/>
  <c r="U1938" i="1" s="1"/>
  <c r="U1942" i="1" s="1"/>
  <c r="U1943" i="1" s="1"/>
  <c r="L2082" i="1"/>
  <c r="L2112" i="1" s="1"/>
  <c r="L2116" i="1" s="1"/>
  <c r="L2117" i="1" s="1"/>
  <c r="S379" i="1"/>
  <c r="S407" i="1" s="1"/>
  <c r="S411" i="1" s="1"/>
  <c r="S412" i="1" s="1"/>
  <c r="T379" i="1"/>
  <c r="T407" i="1" s="1"/>
  <c r="T411" i="1" s="1"/>
  <c r="T412" i="1" s="1"/>
  <c r="Y545" i="1"/>
  <c r="Y575" i="1" s="1"/>
  <c r="Y579" i="1" s="1"/>
  <c r="Y580" i="1" s="1"/>
  <c r="V873" i="1"/>
  <c r="V903" i="1" s="1"/>
  <c r="V907" i="1" s="1"/>
  <c r="V908" i="1" s="1"/>
  <c r="O1038" i="1"/>
  <c r="O1068" i="1" s="1"/>
  <c r="O1072" i="1" s="1"/>
  <c r="O1073" i="1" s="1"/>
  <c r="T1079" i="1"/>
  <c r="T1110" i="1" s="1"/>
  <c r="T1114" i="1" s="1"/>
  <c r="T1115" i="1" s="1"/>
  <c r="S1079" i="1"/>
  <c r="S1110" i="1" s="1"/>
  <c r="S1114" i="1" s="1"/>
  <c r="S1115" i="1" s="1"/>
  <c r="U1121" i="1"/>
  <c r="U1151" i="1" s="1"/>
  <c r="U1155" i="1" s="1"/>
  <c r="U1156" i="1" s="1"/>
  <c r="U1245" i="1"/>
  <c r="U1275" i="1" s="1"/>
  <c r="U1279" i="1" s="1"/>
  <c r="U1280" i="1" s="1"/>
  <c r="N1452" i="1"/>
  <c r="N1483" i="1" s="1"/>
  <c r="N1487" i="1" s="1"/>
  <c r="N1488" i="1" s="1"/>
  <c r="T1509" i="1"/>
  <c r="T1498" i="1" s="1"/>
  <c r="T1526" i="1" s="1"/>
  <c r="M1551" i="1"/>
  <c r="M1541" i="1" s="1"/>
  <c r="M1573" i="1" s="1"/>
  <c r="Y1551" i="1"/>
  <c r="Y1541" i="1" s="1"/>
  <c r="Y1573" i="1" s="1"/>
  <c r="X1670" i="1"/>
  <c r="X1669" i="1" s="1"/>
  <c r="T1678" i="1"/>
  <c r="T1677" i="1" s="1"/>
  <c r="N1740" i="1"/>
  <c r="N1770" i="1" s="1"/>
  <c r="N1774" i="1" s="1"/>
  <c r="N1775" i="1" s="1"/>
  <c r="X1740" i="1"/>
  <c r="X1770" i="1" s="1"/>
  <c r="X1774" i="1" s="1"/>
  <c r="X1775" i="1" s="1"/>
  <c r="L1823" i="1"/>
  <c r="L1854" i="1" s="1"/>
  <c r="L1858" i="1" s="1"/>
  <c r="L1859" i="1" s="1"/>
  <c r="R1823" i="1"/>
  <c r="R1854" i="1" s="1"/>
  <c r="R1858" i="1" s="1"/>
  <c r="R1859" i="1" s="1"/>
  <c r="X1823" i="1"/>
  <c r="X1854" i="1" s="1"/>
  <c r="X1858" i="1" s="1"/>
  <c r="X1859" i="1" s="1"/>
  <c r="V1906" i="1"/>
  <c r="V1938" i="1" s="1"/>
  <c r="V1942" i="1" s="1"/>
  <c r="V1943" i="1" s="1"/>
  <c r="T1949" i="1"/>
  <c r="T1980" i="1" s="1"/>
  <c r="T1984" i="1" s="1"/>
  <c r="T1985" i="1" s="1"/>
  <c r="K1991" i="1"/>
  <c r="M2020" i="1"/>
  <c r="M2019" i="1" s="1"/>
  <c r="S2020" i="1"/>
  <c r="S2019" i="1" s="1"/>
  <c r="Y2020" i="1"/>
  <c r="Y2019" i="1" s="1"/>
  <c r="R2082" i="1"/>
  <c r="R2112" i="1" s="1"/>
  <c r="R2116" i="1" s="1"/>
  <c r="R2117" i="1" s="1"/>
  <c r="Y2166" i="1"/>
  <c r="Y2196" i="1" s="1"/>
  <c r="Y2200" i="1" s="1"/>
  <c r="Y2201" i="1" s="1"/>
  <c r="R2166" i="1"/>
  <c r="R2196" i="1" s="1"/>
  <c r="R2200" i="1" s="1"/>
  <c r="R2201" i="1" s="1"/>
  <c r="S2265" i="1"/>
  <c r="S2254" i="1" s="1"/>
  <c r="M2274" i="1"/>
  <c r="M2273" i="1" s="1"/>
  <c r="V2294" i="1"/>
  <c r="V2293" i="1" s="1"/>
  <c r="M2301" i="1"/>
  <c r="M2300" i="1" s="1"/>
  <c r="V2301" i="1"/>
  <c r="V2300" i="1" s="1"/>
  <c r="N2348" i="1"/>
  <c r="N2347" i="1" s="1"/>
  <c r="S2367" i="1"/>
  <c r="S2401" i="1" s="1"/>
  <c r="W2550" i="1"/>
  <c r="W2584" i="1" s="1"/>
  <c r="S2342" i="1"/>
  <c r="X2737" i="1"/>
  <c r="X2736" i="1" s="1"/>
  <c r="V2749" i="1"/>
  <c r="V2748" i="1" s="1"/>
  <c r="O2759" i="1"/>
  <c r="O2758" i="1" s="1"/>
  <c r="U2815" i="1"/>
  <c r="U2804" i="1" s="1"/>
  <c r="W2878" i="1"/>
  <c r="W2867" i="1" s="1"/>
  <c r="S2973" i="1"/>
  <c r="S2972" i="1" s="1"/>
  <c r="K3014" i="1"/>
  <c r="Q3146" i="1"/>
  <c r="L3194" i="1"/>
  <c r="R3194" i="1"/>
  <c r="X3194" i="1"/>
  <c r="M3209" i="1"/>
  <c r="M3198" i="1" s="1"/>
  <c r="M3234" i="1" s="1"/>
  <c r="U3263" i="1"/>
  <c r="U3252" i="1" s="1"/>
  <c r="V3351" i="1"/>
  <c r="V3350" i="1" s="1"/>
  <c r="N3362" i="1"/>
  <c r="N3361" i="1" s="1"/>
  <c r="U3378" i="1"/>
  <c r="V3529" i="1"/>
  <c r="V3563" i="1" s="1"/>
  <c r="V3567" i="1" s="1"/>
  <c r="V3568" i="1" s="1"/>
  <c r="Q2274" i="1"/>
  <c r="T2331" i="1"/>
  <c r="K2342" i="1"/>
  <c r="K2333" i="1" s="1"/>
  <c r="W2413" i="1"/>
  <c r="W2445" i="1" s="1"/>
  <c r="U2550" i="1"/>
  <c r="U2584" i="1" s="1"/>
  <c r="O2672" i="1"/>
  <c r="O2671" i="1" s="1"/>
  <c r="O2956" i="1"/>
  <c r="O2955" i="1" s="1"/>
  <c r="X2973" i="1"/>
  <c r="X2972" i="1" s="1"/>
  <c r="N3014" i="1"/>
  <c r="N3003" i="1" s="1"/>
  <c r="Y3125" i="1"/>
  <c r="Y3124" i="1" s="1"/>
  <c r="Y3289" i="1"/>
  <c r="Y3288" i="1" s="1"/>
  <c r="W3322" i="1"/>
  <c r="W3320" i="1" s="1"/>
  <c r="M3328" i="1"/>
  <c r="M3351" i="1"/>
  <c r="M3350" i="1" s="1"/>
  <c r="L3356" i="1"/>
  <c r="M2041" i="1"/>
  <c r="M2071" i="1" s="1"/>
  <c r="M2075" i="1" s="1"/>
  <c r="M2076" i="1" s="1"/>
  <c r="S2041" i="1"/>
  <c r="S2071" i="1" s="1"/>
  <c r="S2075" i="1" s="1"/>
  <c r="S2076" i="1" s="1"/>
  <c r="Y2041" i="1"/>
  <c r="Y2071" i="1" s="1"/>
  <c r="Y2075" i="1" s="1"/>
  <c r="Y2076" i="1" s="1"/>
  <c r="K2041" i="1"/>
  <c r="X2082" i="1"/>
  <c r="X2112" i="1" s="1"/>
  <c r="X2116" i="1" s="1"/>
  <c r="X2117" i="1" s="1"/>
  <c r="W2207" i="1"/>
  <c r="W2238" i="1" s="1"/>
  <c r="W2242" i="1" s="1"/>
  <c r="W2243" i="1" s="1"/>
  <c r="S2274" i="1"/>
  <c r="S2273" i="1" s="1"/>
  <c r="Q2301" i="1"/>
  <c r="R2313" i="1"/>
  <c r="X2313" i="1"/>
  <c r="U2346" i="1"/>
  <c r="N2367" i="1"/>
  <c r="T2367" i="1"/>
  <c r="M2367" i="1"/>
  <c r="N2413" i="1"/>
  <c r="N2445" i="1" s="1"/>
  <c r="T2413" i="1"/>
  <c r="T2445" i="1" s="1"/>
  <c r="R2413" i="1"/>
  <c r="R2445" i="1" s="1"/>
  <c r="S2459" i="1"/>
  <c r="S2489" i="1" s="1"/>
  <c r="U2459" i="1"/>
  <c r="U2489" i="1" s="1"/>
  <c r="O2596" i="1"/>
  <c r="O2629" i="1" s="1"/>
  <c r="U2596" i="1"/>
  <c r="U2629" i="1" s="1"/>
  <c r="M2655" i="1"/>
  <c r="M2644" i="1" s="1"/>
  <c r="U2672" i="1"/>
  <c r="U2671" i="1" s="1"/>
  <c r="K2838" i="1"/>
  <c r="O2855" i="1"/>
  <c r="U2855" i="1"/>
  <c r="S2855" i="1"/>
  <c r="Y2855" i="1"/>
  <c r="U2956" i="1"/>
  <c r="U2955" i="1" s="1"/>
  <c r="V3031" i="1"/>
  <c r="V3030" i="1" s="1"/>
  <c r="N2041" i="1"/>
  <c r="N2071" i="1" s="1"/>
  <c r="N2075" i="1" s="1"/>
  <c r="N2076" i="1" s="1"/>
  <c r="T2041" i="1"/>
  <c r="T2071" i="1" s="1"/>
  <c r="T2075" i="1" s="1"/>
  <c r="T2076" i="1" s="1"/>
  <c r="Y2265" i="1"/>
  <c r="Y2254" i="1" s="1"/>
  <c r="W2274" i="1"/>
  <c r="W2273" i="1" s="1"/>
  <c r="M2294" i="1"/>
  <c r="M2293" i="1" s="1"/>
  <c r="M2331" i="1"/>
  <c r="U2342" i="1"/>
  <c r="M2392" i="1"/>
  <c r="M2391" i="1" s="1"/>
  <c r="O2655" i="1"/>
  <c r="O2644" i="1" s="1"/>
  <c r="S2991" i="1"/>
  <c r="Y2991" i="1"/>
  <c r="T3014" i="1"/>
  <c r="T3003" i="1" s="1"/>
  <c r="Y3031" i="1"/>
  <c r="Y3030" i="1" s="1"/>
  <c r="O3263" i="1"/>
  <c r="O3252" i="1" s="1"/>
  <c r="U3311" i="1"/>
  <c r="Y3328" i="1"/>
  <c r="L4098" i="1"/>
  <c r="L4135" i="1" s="1"/>
  <c r="L4139" i="1" s="1"/>
  <c r="L4140" i="1" s="1"/>
  <c r="M2207" i="1"/>
  <c r="M2238" i="1" s="1"/>
  <c r="M2242" i="1" s="1"/>
  <c r="M2243" i="1" s="1"/>
  <c r="V3194" i="1"/>
  <c r="O2082" i="1"/>
  <c r="O2112" i="1" s="1"/>
  <c r="O2116" i="1" s="1"/>
  <c r="O2117" i="1" s="1"/>
  <c r="U2082" i="1"/>
  <c r="U2112" i="1" s="1"/>
  <c r="U2116" i="1" s="1"/>
  <c r="U2117" i="1" s="1"/>
  <c r="O2504" i="1"/>
  <c r="O2535" i="1" s="1"/>
  <c r="O2544" i="1" s="1"/>
  <c r="U2504" i="1"/>
  <c r="U2535" i="1" s="1"/>
  <c r="U2544" i="1" s="1"/>
  <c r="V2504" i="1"/>
  <c r="V2535" i="1" s="1"/>
  <c r="V2544" i="1" s="1"/>
  <c r="T2541" i="1"/>
  <c r="Y2655" i="1"/>
  <c r="Y2644" i="1" s="1"/>
  <c r="S2737" i="1"/>
  <c r="S2736" i="1" s="1"/>
  <c r="O2815" i="1"/>
  <c r="O2804" i="1" s="1"/>
  <c r="L2855" i="1"/>
  <c r="R2855" i="1"/>
  <c r="U2878" i="1"/>
  <c r="U2867" i="1" s="1"/>
  <c r="K2931" i="1"/>
  <c r="M2973" i="1"/>
  <c r="M2972" i="1" s="1"/>
  <c r="U2991" i="1"/>
  <c r="Y3209" i="1"/>
  <c r="Y3198" i="1" s="1"/>
  <c r="Y3234" i="1" s="1"/>
  <c r="T3263" i="1"/>
  <c r="T3252" i="1" s="1"/>
  <c r="U3351" i="1"/>
  <c r="U3350" i="1" s="1"/>
  <c r="M3362" i="1"/>
  <c r="M3361" i="1" s="1"/>
  <c r="S4098" i="1"/>
  <c r="S4135" i="1" s="1"/>
  <c r="S4139" i="1" s="1"/>
  <c r="S4140" i="1" s="1"/>
  <c r="U3529" i="1"/>
  <c r="U3563" i="1" s="1"/>
  <c r="U3567" i="1" s="1"/>
  <c r="U3568" i="1" s="1"/>
  <c r="V3574" i="1"/>
  <c r="V3612" i="1" s="1"/>
  <c r="V3616" i="1" s="1"/>
  <c r="V3617" i="1" s="1"/>
  <c r="N3574" i="1"/>
  <c r="N3612" i="1" s="1"/>
  <c r="N3616" i="1" s="1"/>
  <c r="N3617" i="1" s="1"/>
  <c r="T3574" i="1"/>
  <c r="T3612" i="1" s="1"/>
  <c r="T3616" i="1" s="1"/>
  <c r="T3617" i="1" s="1"/>
  <c r="R3623" i="1"/>
  <c r="R3657" i="1" s="1"/>
  <c r="R3661" i="1" s="1"/>
  <c r="R3662" i="1" s="1"/>
  <c r="L3623" i="1"/>
  <c r="L3657" i="1" s="1"/>
  <c r="L3661" i="1" s="1"/>
  <c r="L3662" i="1" s="1"/>
  <c r="W3682" i="1"/>
  <c r="W3716" i="1" s="1"/>
  <c r="W3720" i="1" s="1"/>
  <c r="W3721" i="1" s="1"/>
  <c r="R3769" i="1"/>
  <c r="R3803" i="1" s="1"/>
  <c r="R3807" i="1" s="1"/>
  <c r="R3808" i="1" s="1"/>
  <c r="V4188" i="1"/>
  <c r="V4223" i="1" s="1"/>
  <c r="V4227" i="1" s="1"/>
  <c r="V4228" i="1" s="1"/>
  <c r="V4412" i="1"/>
  <c r="V4448" i="1" s="1"/>
  <c r="V4452" i="1" s="1"/>
  <c r="V4453" i="1" s="1"/>
  <c r="S3362" i="1"/>
  <c r="S3361" i="1" s="1"/>
  <c r="W3378" i="1"/>
  <c r="R3449" i="1"/>
  <c r="R3479" i="1" s="1"/>
  <c r="R3483" i="1" s="1"/>
  <c r="R3484" i="1" s="1"/>
  <c r="Y3574" i="1"/>
  <c r="Y3612" i="1" s="1"/>
  <c r="Y3616" i="1" s="1"/>
  <c r="Y3617" i="1" s="1"/>
  <c r="U3682" i="1"/>
  <c r="U3716" i="1" s="1"/>
  <c r="U3720" i="1" s="1"/>
  <c r="U3721" i="1" s="1"/>
  <c r="L3950" i="1"/>
  <c r="L3983" i="1" s="1"/>
  <c r="L3987" i="1" s="1"/>
  <c r="L3988" i="1" s="1"/>
  <c r="X3950" i="1"/>
  <c r="X3983" i="1" s="1"/>
  <c r="X3987" i="1" s="1"/>
  <c r="X3988" i="1" s="1"/>
  <c r="O3994" i="1"/>
  <c r="O4027" i="1" s="1"/>
  <c r="O4031" i="1" s="1"/>
  <c r="O4032" i="1" s="1"/>
  <c r="U3994" i="1"/>
  <c r="U4027" i="1" s="1"/>
  <c r="U4031" i="1" s="1"/>
  <c r="U4032" i="1" s="1"/>
  <c r="N3994" i="1"/>
  <c r="N4027" i="1" s="1"/>
  <c r="N4031" i="1" s="1"/>
  <c r="N4032" i="1" s="1"/>
  <c r="T3994" i="1"/>
  <c r="T4027" i="1" s="1"/>
  <c r="T4031" i="1" s="1"/>
  <c r="T4032" i="1" s="1"/>
  <c r="M4052" i="1"/>
  <c r="S4052" i="1"/>
  <c r="Y4052" i="1"/>
  <c r="W4052" i="1"/>
  <c r="W4089" i="1" s="1"/>
  <c r="W4093" i="1" s="1"/>
  <c r="W4094" i="1" s="1"/>
  <c r="N4098" i="1"/>
  <c r="N4135" i="1" s="1"/>
  <c r="N4139" i="1" s="1"/>
  <c r="N4140" i="1" s="1"/>
  <c r="W4098" i="1"/>
  <c r="W4135" i="1" s="1"/>
  <c r="W4139" i="1" s="1"/>
  <c r="W4140" i="1" s="1"/>
  <c r="N4277" i="1"/>
  <c r="N4310" i="1" s="1"/>
  <c r="N4314" i="1" s="1"/>
  <c r="N4315" i="1" s="1"/>
  <c r="V4595" i="1"/>
  <c r="V4629" i="1" s="1"/>
  <c r="V4633" i="1" s="1"/>
  <c r="V4634" i="1" s="1"/>
  <c r="X3623" i="1"/>
  <c r="X3657" i="1" s="1"/>
  <c r="X3661" i="1" s="1"/>
  <c r="X3662" i="1" s="1"/>
  <c r="S3682" i="1"/>
  <c r="S3716" i="1" s="1"/>
  <c r="S3720" i="1" s="1"/>
  <c r="S3721" i="1" s="1"/>
  <c r="R4098" i="1"/>
  <c r="R4135" i="1" s="1"/>
  <c r="R4139" i="1" s="1"/>
  <c r="R4140" i="1" s="1"/>
  <c r="W4412" i="1"/>
  <c r="W4448" i="1" s="1"/>
  <c r="W4452" i="1" s="1"/>
  <c r="W4453" i="1" s="1"/>
  <c r="X3424" i="1"/>
  <c r="X3529" i="1"/>
  <c r="X3563" i="1" s="1"/>
  <c r="X3567" i="1" s="1"/>
  <c r="X3568" i="1" s="1"/>
  <c r="W3574" i="1"/>
  <c r="W3612" i="1" s="1"/>
  <c r="W3616" i="1" s="1"/>
  <c r="W3617" i="1" s="1"/>
  <c r="O3623" i="1"/>
  <c r="O3657" i="1" s="1"/>
  <c r="O3661" i="1" s="1"/>
  <c r="O3662" i="1" s="1"/>
  <c r="U3623" i="1"/>
  <c r="U3657" i="1" s="1"/>
  <c r="U3661" i="1" s="1"/>
  <c r="U3662" i="1" s="1"/>
  <c r="U3905" i="1"/>
  <c r="U3939" i="1" s="1"/>
  <c r="U3943" i="1" s="1"/>
  <c r="U3944" i="1" s="1"/>
  <c r="Y4098" i="1"/>
  <c r="Y4135" i="1" s="1"/>
  <c r="Y4139" i="1" s="1"/>
  <c r="Y4140" i="1" s="1"/>
  <c r="N3378" i="1"/>
  <c r="T3378" i="1"/>
  <c r="M3682" i="1"/>
  <c r="M3716" i="1" s="1"/>
  <c r="M3720" i="1" s="1"/>
  <c r="M3721" i="1" s="1"/>
  <c r="Y3682" i="1"/>
  <c r="Y3716" i="1" s="1"/>
  <c r="Y3720" i="1" s="1"/>
  <c r="Y3721" i="1" s="1"/>
  <c r="X3682" i="1"/>
  <c r="X3716" i="1" s="1"/>
  <c r="X3720" i="1" s="1"/>
  <c r="X3721" i="1" s="1"/>
  <c r="T3727" i="1"/>
  <c r="T3758" i="1" s="1"/>
  <c r="T3762" i="1" s="1"/>
  <c r="T3763" i="1" s="1"/>
  <c r="O3814" i="1"/>
  <c r="O3849" i="1" s="1"/>
  <c r="O3853" i="1" s="1"/>
  <c r="O3854" i="1" s="1"/>
  <c r="U3814" i="1"/>
  <c r="U3849" i="1" s="1"/>
  <c r="U3853" i="1" s="1"/>
  <c r="U3854" i="1" s="1"/>
  <c r="O3860" i="1"/>
  <c r="O3894" i="1" s="1"/>
  <c r="O3898" i="1" s="1"/>
  <c r="O3899" i="1" s="1"/>
  <c r="U3860" i="1"/>
  <c r="U3894" i="1" s="1"/>
  <c r="U3898" i="1" s="1"/>
  <c r="U3899" i="1" s="1"/>
  <c r="S3860" i="1"/>
  <c r="S3894" i="1" s="1"/>
  <c r="S3898" i="1" s="1"/>
  <c r="S3899" i="1" s="1"/>
  <c r="V3905" i="1"/>
  <c r="V3939" i="1" s="1"/>
  <c r="V3943" i="1" s="1"/>
  <c r="V3944" i="1" s="1"/>
  <c r="U3983" i="1"/>
  <c r="U3987" i="1" s="1"/>
  <c r="U3988" i="1" s="1"/>
  <c r="L4188" i="1"/>
  <c r="L4223" i="1" s="1"/>
  <c r="L4227" i="1" s="1"/>
  <c r="L4228" i="1" s="1"/>
  <c r="L3769" i="1"/>
  <c r="L3803" i="1" s="1"/>
  <c r="L3807" i="1" s="1"/>
  <c r="L3808" i="1" s="1"/>
  <c r="T3769" i="1"/>
  <c r="T3803" i="1" s="1"/>
  <c r="T3807" i="1" s="1"/>
  <c r="T3808" i="1" s="1"/>
  <c r="T4052" i="1"/>
  <c r="T4089" i="1" s="1"/>
  <c r="T4093" i="1" s="1"/>
  <c r="T4094" i="1" s="1"/>
  <c r="X4098" i="1"/>
  <c r="X4135" i="1" s="1"/>
  <c r="X4139" i="1" s="1"/>
  <c r="X4140" i="1" s="1"/>
  <c r="L4144" i="1"/>
  <c r="L4177" i="1" s="1"/>
  <c r="L4181" i="1" s="1"/>
  <c r="L4182" i="1" s="1"/>
  <c r="O4188" i="1"/>
  <c r="O4223" i="1" s="1"/>
  <c r="O4227" i="1" s="1"/>
  <c r="O4228" i="1" s="1"/>
  <c r="V4234" i="1"/>
  <c r="V4266" i="1" s="1"/>
  <c r="V4270" i="1" s="1"/>
  <c r="V4271" i="1" s="1"/>
  <c r="T4277" i="1"/>
  <c r="T4310" i="1" s="1"/>
  <c r="T4314" i="1" s="1"/>
  <c r="T4315" i="1" s="1"/>
  <c r="R4188" i="1"/>
  <c r="R4223" i="1" s="1"/>
  <c r="R4227" i="1" s="1"/>
  <c r="R4228" i="1" s="1"/>
  <c r="X4188" i="1"/>
  <c r="X4223" i="1" s="1"/>
  <c r="X4227" i="1" s="1"/>
  <c r="X4228" i="1" s="1"/>
  <c r="Y4366" i="1"/>
  <c r="Y4401" i="1" s="1"/>
  <c r="Y4405" i="1" s="1"/>
  <c r="Y4406" i="1" s="1"/>
  <c r="O4739" i="1"/>
  <c r="O4728" i="1" s="1"/>
  <c r="O4755" i="1" s="1"/>
  <c r="X4277" i="1"/>
  <c r="X4310" i="1" s="1"/>
  <c r="X4314" i="1" s="1"/>
  <c r="X4315" i="1" s="1"/>
  <c r="V4366" i="1"/>
  <c r="V4401" i="1" s="1"/>
  <c r="V4405" i="1" s="1"/>
  <c r="V4406" i="1" s="1"/>
  <c r="N4458" i="1"/>
  <c r="N4492" i="1" s="1"/>
  <c r="N4496" i="1" s="1"/>
  <c r="N4497" i="1" s="1"/>
  <c r="S4595" i="1"/>
  <c r="S4629" i="1" s="1"/>
  <c r="S4633" i="1" s="1"/>
  <c r="S4634" i="1" s="1"/>
  <c r="Y4595" i="1"/>
  <c r="Y4629" i="1" s="1"/>
  <c r="Y4633" i="1" s="1"/>
  <c r="Y4634" i="1" s="1"/>
  <c r="L4680" i="1"/>
  <c r="L4710" i="1" s="1"/>
  <c r="L4714" i="1" s="1"/>
  <c r="L4715" i="1" s="1"/>
  <c r="R4680" i="1"/>
  <c r="R4710" i="1" s="1"/>
  <c r="R4714" i="1" s="1"/>
  <c r="R4715" i="1" s="1"/>
  <c r="X4680" i="1"/>
  <c r="X4710" i="1" s="1"/>
  <c r="X4714" i="1" s="1"/>
  <c r="X4715" i="1" s="1"/>
  <c r="S4503" i="1"/>
  <c r="S4543" i="1" s="1"/>
  <c r="S4547" i="1" s="1"/>
  <c r="S4548" i="1" s="1"/>
  <c r="L4554" i="1"/>
  <c r="L4584" i="1" s="1"/>
  <c r="L4588" i="1" s="1"/>
  <c r="L4589" i="1" s="1"/>
  <c r="M4739" i="1"/>
  <c r="M4728" i="1" s="1"/>
  <c r="M4755" i="1" s="1"/>
  <c r="W4366" i="1"/>
  <c r="W4401" i="1" s="1"/>
  <c r="W4405" i="1" s="1"/>
  <c r="W4406" i="1" s="1"/>
  <c r="W4458" i="1"/>
  <c r="W4492" i="1" s="1"/>
  <c r="W4496" i="1" s="1"/>
  <c r="W4497" i="1" s="1"/>
  <c r="O4458" i="1"/>
  <c r="O4492" i="1" s="1"/>
  <c r="O4496" i="1" s="1"/>
  <c r="O4497" i="1" s="1"/>
  <c r="X4503" i="1"/>
  <c r="X4543" i="1" s="1"/>
  <c r="X4547" i="1" s="1"/>
  <c r="X4548" i="1" s="1"/>
  <c r="N24" i="1"/>
  <c r="N348" i="1"/>
  <c r="N337" i="1" s="1"/>
  <c r="N368" i="1" s="1"/>
  <c r="N372" i="1" s="1"/>
  <c r="N373" i="1" s="1"/>
  <c r="T24" i="1"/>
  <c r="T348" i="1"/>
  <c r="T337" i="1" s="1"/>
  <c r="T368" i="1" s="1"/>
  <c r="T372" i="1" s="1"/>
  <c r="T373" i="1" s="1"/>
  <c r="O24" i="1"/>
  <c r="S142" i="1"/>
  <c r="S131" i="1" s="1"/>
  <c r="S161" i="1" s="1"/>
  <c r="S165" i="1" s="1"/>
  <c r="S166" i="1" s="1"/>
  <c r="S24" i="1"/>
  <c r="Y142" i="1"/>
  <c r="Y131" i="1" s="1"/>
  <c r="Y161" i="1" s="1"/>
  <c r="Y165" i="1" s="1"/>
  <c r="Y166" i="1" s="1"/>
  <c r="Y24" i="1"/>
  <c r="K7" i="1"/>
  <c r="K5" i="1" s="1"/>
  <c r="L7" i="1"/>
  <c r="L5" i="1" s="1"/>
  <c r="R7" i="1"/>
  <c r="R5" i="1" s="1"/>
  <c r="X7" i="1"/>
  <c r="X5" i="1" s="1"/>
  <c r="Q13" i="1"/>
  <c r="N30" i="1"/>
  <c r="N29" i="1" s="1"/>
  <c r="T30" i="1"/>
  <c r="T29" i="1" s="1"/>
  <c r="Y504" i="1"/>
  <c r="Y534" i="1" s="1"/>
  <c r="Y538" i="1" s="1"/>
  <c r="Y539" i="1" s="1"/>
  <c r="N628" i="1"/>
  <c r="N658" i="1" s="1"/>
  <c r="N662" i="1" s="1"/>
  <c r="N663" i="1" s="1"/>
  <c r="M628" i="1"/>
  <c r="M658" i="1" s="1"/>
  <c r="M662" i="1" s="1"/>
  <c r="M663" i="1" s="1"/>
  <c r="Y628" i="1"/>
  <c r="Y658" i="1" s="1"/>
  <c r="Y662" i="1" s="1"/>
  <c r="Y663" i="1" s="1"/>
  <c r="Y669" i="1"/>
  <c r="Y698" i="1" s="1"/>
  <c r="Y702" i="1" s="1"/>
  <c r="Y703" i="1" s="1"/>
  <c r="T832" i="1"/>
  <c r="W832" i="1"/>
  <c r="W862" i="1" s="1"/>
  <c r="W866" i="1" s="1"/>
  <c r="W867" i="1" s="1"/>
  <c r="U914" i="1"/>
  <c r="U996" i="1"/>
  <c r="U1027" i="1" s="1"/>
  <c r="U1031" i="1" s="1"/>
  <c r="U1032" i="1" s="1"/>
  <c r="N1162" i="1"/>
  <c r="N1193" i="1" s="1"/>
  <c r="N1197" i="1" s="1"/>
  <c r="N1198" i="1" s="1"/>
  <c r="U1452" i="1"/>
  <c r="U1483" i="1" s="1"/>
  <c r="U1487" i="1" s="1"/>
  <c r="U1488" i="1" s="1"/>
  <c r="U7" i="1"/>
  <c r="U5" i="1" s="1"/>
  <c r="M212" i="1"/>
  <c r="S212" i="1"/>
  <c r="Y212" i="1"/>
  <c r="O750" i="1"/>
  <c r="O779" i="1" s="1"/>
  <c r="O783" i="1" s="1"/>
  <c r="O784" i="1" s="1"/>
  <c r="X750" i="1"/>
  <c r="X779" i="1" s="1"/>
  <c r="X783" i="1" s="1"/>
  <c r="X784" i="1" s="1"/>
  <c r="W1121" i="1"/>
  <c r="W1151" i="1" s="1"/>
  <c r="W1155" i="1" s="1"/>
  <c r="W1156" i="1" s="1"/>
  <c r="S1162" i="1"/>
  <c r="S1193" i="1" s="1"/>
  <c r="S1197" i="1" s="1"/>
  <c r="S1198" i="1" s="1"/>
  <c r="N1286" i="1"/>
  <c r="N1317" i="1" s="1"/>
  <c r="N1321" i="1" s="1"/>
  <c r="N1322" i="1" s="1"/>
  <c r="W7" i="1"/>
  <c r="W5" i="1" s="1"/>
  <c r="O7" i="1"/>
  <c r="O5" i="1" s="1"/>
  <c r="K13" i="1"/>
  <c r="Y295" i="1"/>
  <c r="Y326" i="1" s="1"/>
  <c r="Y330" i="1" s="1"/>
  <c r="Y331" i="1" s="1"/>
  <c r="L669" i="1"/>
  <c r="L698" i="1" s="1"/>
  <c r="L702" i="1" s="1"/>
  <c r="L703" i="1" s="1"/>
  <c r="N750" i="1"/>
  <c r="N779" i="1" s="1"/>
  <c r="N783" i="1" s="1"/>
  <c r="N784" i="1" s="1"/>
  <c r="T790" i="1"/>
  <c r="T821" i="1" s="1"/>
  <c r="T825" i="1" s="1"/>
  <c r="T826" i="1" s="1"/>
  <c r="Y873" i="1"/>
  <c r="Y903" i="1" s="1"/>
  <c r="Y907" i="1" s="1"/>
  <c r="Y908" i="1" s="1"/>
  <c r="X914" i="1"/>
  <c r="X996" i="1"/>
  <c r="X1027" i="1" s="1"/>
  <c r="X1031" i="1" s="1"/>
  <c r="X1032" i="1" s="1"/>
  <c r="T1162" i="1"/>
  <c r="T1193" i="1" s="1"/>
  <c r="T1197" i="1" s="1"/>
  <c r="T1198" i="1" s="1"/>
  <c r="W1204" i="1"/>
  <c r="W1234" i="1" s="1"/>
  <c r="W1238" i="1" s="1"/>
  <c r="W1239" i="1" s="1"/>
  <c r="U58" i="1"/>
  <c r="U47" i="1" s="1"/>
  <c r="U78" i="1" s="1"/>
  <c r="U82" i="1" s="1"/>
  <c r="U83" i="1" s="1"/>
  <c r="U24" i="1"/>
  <c r="O295" i="1"/>
  <c r="O326" i="1" s="1"/>
  <c r="O330" i="1" s="1"/>
  <c r="O331" i="1" s="1"/>
  <c r="U295" i="1"/>
  <c r="U326" i="1" s="1"/>
  <c r="U330" i="1" s="1"/>
  <c r="U331" i="1" s="1"/>
  <c r="L586" i="1"/>
  <c r="L617" i="1" s="1"/>
  <c r="L621" i="1" s="1"/>
  <c r="L622" i="1" s="1"/>
  <c r="V669" i="1"/>
  <c r="V698" i="1" s="1"/>
  <c r="V702" i="1" s="1"/>
  <c r="V703" i="1" s="1"/>
  <c r="R709" i="1"/>
  <c r="R739" i="1" s="1"/>
  <c r="R743" i="1" s="1"/>
  <c r="R744" i="1" s="1"/>
  <c r="W790" i="1"/>
  <c r="W821" i="1" s="1"/>
  <c r="W825" i="1" s="1"/>
  <c r="W826" i="1" s="1"/>
  <c r="O955" i="1"/>
  <c r="O985" i="1" s="1"/>
  <c r="O989" i="1" s="1"/>
  <c r="O990" i="1" s="1"/>
  <c r="U955" i="1"/>
  <c r="U985" i="1" s="1"/>
  <c r="U989" i="1" s="1"/>
  <c r="U990" i="1" s="1"/>
  <c r="Q24" i="1"/>
  <c r="N418" i="1"/>
  <c r="T750" i="1"/>
  <c r="T779" i="1" s="1"/>
  <c r="T783" i="1" s="1"/>
  <c r="T784" i="1" s="1"/>
  <c r="N790" i="1"/>
  <c r="N821" i="1" s="1"/>
  <c r="N825" i="1" s="1"/>
  <c r="N826" i="1" s="1"/>
  <c r="W1079" i="1"/>
  <c r="W1110" i="1" s="1"/>
  <c r="W1114" i="1" s="1"/>
  <c r="W1115" i="1" s="1"/>
  <c r="M1162" i="1"/>
  <c r="M1193" i="1" s="1"/>
  <c r="M1197" i="1" s="1"/>
  <c r="M1198" i="1" s="1"/>
  <c r="Y1204" i="1"/>
  <c r="Y1234" i="1" s="1"/>
  <c r="Y1238" i="1" s="1"/>
  <c r="Y1239" i="1" s="1"/>
  <c r="K24" i="1"/>
  <c r="S47" i="1"/>
  <c r="S78" i="1" s="1"/>
  <c r="U131" i="1"/>
  <c r="U161" i="1" s="1"/>
  <c r="U165" i="1" s="1"/>
  <c r="U166" i="1" s="1"/>
  <c r="S254" i="1"/>
  <c r="S284" i="1" s="1"/>
  <c r="S288" i="1" s="1"/>
  <c r="S289" i="1" s="1"/>
  <c r="L1162" i="1"/>
  <c r="L1193" i="1" s="1"/>
  <c r="L1197" i="1" s="1"/>
  <c r="L1198" i="1" s="1"/>
  <c r="V1245" i="1"/>
  <c r="V1275" i="1" s="1"/>
  <c r="V1279" i="1" s="1"/>
  <c r="V1280" i="1" s="1"/>
  <c r="N1599" i="1"/>
  <c r="N1588" i="1" s="1"/>
  <c r="V1792" i="1"/>
  <c r="V1781" i="1" s="1"/>
  <c r="V1812" i="1" s="1"/>
  <c r="V1816" i="1" s="1"/>
  <c r="V1817" i="1" s="1"/>
  <c r="V1668" i="1"/>
  <c r="N3279" i="1"/>
  <c r="N3278" i="1" s="1"/>
  <c r="M24" i="1"/>
  <c r="L47" i="1"/>
  <c r="L78" i="1" s="1"/>
  <c r="R47" i="1"/>
  <c r="R78" i="1" s="1"/>
  <c r="X47" i="1"/>
  <c r="X78" i="1" s="1"/>
  <c r="Q142" i="1"/>
  <c r="N172" i="1"/>
  <c r="N201" i="1" s="1"/>
  <c r="N205" i="1" s="1"/>
  <c r="N206" i="1" s="1"/>
  <c r="T172" i="1"/>
  <c r="T201" i="1" s="1"/>
  <c r="T205" i="1" s="1"/>
  <c r="T206" i="1" s="1"/>
  <c r="L254" i="1"/>
  <c r="L284" i="1" s="1"/>
  <c r="L288" i="1" s="1"/>
  <c r="L289" i="1" s="1"/>
  <c r="R254" i="1"/>
  <c r="R284" i="1" s="1"/>
  <c r="R288" i="1" s="1"/>
  <c r="R289" i="1" s="1"/>
  <c r="X254" i="1"/>
  <c r="X284" i="1" s="1"/>
  <c r="X288" i="1" s="1"/>
  <c r="X289" i="1" s="1"/>
  <c r="L418" i="1"/>
  <c r="R418" i="1"/>
  <c r="X418" i="1"/>
  <c r="X448" i="1" s="1"/>
  <c r="X452" i="1" s="1"/>
  <c r="X453" i="1" s="1"/>
  <c r="V418" i="1"/>
  <c r="N504" i="1"/>
  <c r="N534" i="1" s="1"/>
  <c r="N538" i="1" s="1"/>
  <c r="N539" i="1" s="1"/>
  <c r="T504" i="1"/>
  <c r="T534" i="1" s="1"/>
  <c r="T538" i="1" s="1"/>
  <c r="T539" i="1" s="1"/>
  <c r="W628" i="1"/>
  <c r="W658" i="1" s="1"/>
  <c r="W662" i="1" s="1"/>
  <c r="W663" i="1" s="1"/>
  <c r="Y750" i="1"/>
  <c r="Y779" i="1" s="1"/>
  <c r="Y783" i="1" s="1"/>
  <c r="Y784" i="1" s="1"/>
  <c r="X790" i="1"/>
  <c r="X821" i="1" s="1"/>
  <c r="X825" i="1" s="1"/>
  <c r="X826" i="1" s="1"/>
  <c r="O832" i="1"/>
  <c r="Q1162" i="1"/>
  <c r="W1162" i="1"/>
  <c r="W1193" i="1" s="1"/>
  <c r="W1197" i="1" s="1"/>
  <c r="W1198" i="1" s="1"/>
  <c r="R1204" i="1"/>
  <c r="R1234" i="1" s="1"/>
  <c r="R1238" i="1" s="1"/>
  <c r="R1239" i="1" s="1"/>
  <c r="O1204" i="1"/>
  <c r="O1234" i="1" s="1"/>
  <c r="O1238" i="1" s="1"/>
  <c r="O1239" i="1" s="1"/>
  <c r="U1204" i="1"/>
  <c r="U1234" i="1" s="1"/>
  <c r="U1238" i="1" s="1"/>
  <c r="U1239" i="1" s="1"/>
  <c r="T1245" i="1"/>
  <c r="T1275" i="1" s="1"/>
  <c r="T1279" i="1" s="1"/>
  <c r="T1280" i="1" s="1"/>
  <c r="R1286" i="1"/>
  <c r="R1317" i="1" s="1"/>
  <c r="R1321" i="1" s="1"/>
  <c r="R1322" i="1" s="1"/>
  <c r="S1411" i="1"/>
  <c r="S1441" i="1" s="1"/>
  <c r="S1445" i="1" s="1"/>
  <c r="S1446" i="1" s="1"/>
  <c r="K1509" i="1"/>
  <c r="Q1509" i="1"/>
  <c r="W1509" i="1"/>
  <c r="W1498" i="1" s="1"/>
  <c r="W1526" i="1" s="1"/>
  <c r="L1551" i="1"/>
  <c r="L1541" i="1" s="1"/>
  <c r="L1573" i="1" s="1"/>
  <c r="L1577" i="1" s="1"/>
  <c r="L1578" i="1" s="1"/>
  <c r="X1551" i="1"/>
  <c r="X1541" i="1" s="1"/>
  <c r="X1573" i="1" s="1"/>
  <c r="N1639" i="1"/>
  <c r="T1639" i="1"/>
  <c r="R1651" i="1"/>
  <c r="R1649" i="1" s="1"/>
  <c r="T13" i="1"/>
  <c r="W24" i="1"/>
  <c r="S30" i="1"/>
  <c r="S29" i="1" s="1"/>
  <c r="L337" i="1"/>
  <c r="L368" i="1" s="1"/>
  <c r="L372" i="1" s="1"/>
  <c r="L373" i="1" s="1"/>
  <c r="R337" i="1"/>
  <c r="R368" i="1" s="1"/>
  <c r="R372" i="1" s="1"/>
  <c r="R373" i="1" s="1"/>
  <c r="X337" i="1"/>
  <c r="X368" i="1" s="1"/>
  <c r="X372" i="1" s="1"/>
  <c r="X373" i="1" s="1"/>
  <c r="N545" i="1"/>
  <c r="N575" i="1" s="1"/>
  <c r="N579" i="1" s="1"/>
  <c r="N580" i="1" s="1"/>
  <c r="W545" i="1"/>
  <c r="W575" i="1" s="1"/>
  <c r="W579" i="1" s="1"/>
  <c r="W580" i="1" s="1"/>
  <c r="L545" i="1"/>
  <c r="L575" i="1" s="1"/>
  <c r="L579" i="1" s="1"/>
  <c r="L580" i="1" s="1"/>
  <c r="R545" i="1"/>
  <c r="R575" i="1" s="1"/>
  <c r="R579" i="1" s="1"/>
  <c r="R580" i="1" s="1"/>
  <c r="X545" i="1"/>
  <c r="X575" i="1" s="1"/>
  <c r="X579" i="1" s="1"/>
  <c r="X580" i="1" s="1"/>
  <c r="W709" i="1"/>
  <c r="W739" i="1" s="1"/>
  <c r="W743" i="1" s="1"/>
  <c r="W744" i="1" s="1"/>
  <c r="S750" i="1"/>
  <c r="S779" i="1" s="1"/>
  <c r="S783" i="1" s="1"/>
  <c r="S784" i="1" s="1"/>
  <c r="S790" i="1"/>
  <c r="S821" i="1" s="1"/>
  <c r="S825" i="1" s="1"/>
  <c r="S826" i="1" s="1"/>
  <c r="O914" i="1"/>
  <c r="O996" i="1"/>
  <c r="O1027" i="1" s="1"/>
  <c r="O1031" i="1" s="1"/>
  <c r="O1032" i="1" s="1"/>
  <c r="T1121" i="1"/>
  <c r="T1151" i="1" s="1"/>
  <c r="T1155" i="1" s="1"/>
  <c r="T1156" i="1" s="1"/>
  <c r="X1162" i="1"/>
  <c r="X1193" i="1" s="1"/>
  <c r="X1197" i="1" s="1"/>
  <c r="X1198" i="1" s="1"/>
  <c r="N1245" i="1"/>
  <c r="N1275" i="1" s="1"/>
  <c r="N1279" i="1" s="1"/>
  <c r="N1280" i="1" s="1"/>
  <c r="S1286" i="1"/>
  <c r="S1317" i="1" s="1"/>
  <c r="S1321" i="1" s="1"/>
  <c r="S1322" i="1" s="1"/>
  <c r="M1286" i="1"/>
  <c r="M1317" i="1" s="1"/>
  <c r="M1321" i="1" s="1"/>
  <c r="M1322" i="1" s="1"/>
  <c r="Y1286" i="1"/>
  <c r="Y1317" i="1" s="1"/>
  <c r="Y1321" i="1" s="1"/>
  <c r="Y1322" i="1" s="1"/>
  <c r="M1328" i="1"/>
  <c r="M1359" i="1" s="1"/>
  <c r="M1363" i="1" s="1"/>
  <c r="M1364" i="1" s="1"/>
  <c r="S1328" i="1"/>
  <c r="S1359" i="1" s="1"/>
  <c r="S1363" i="1" s="1"/>
  <c r="S1364" i="1" s="1"/>
  <c r="T1551" i="1"/>
  <c r="T1541" i="1" s="1"/>
  <c r="T1573" i="1" s="1"/>
  <c r="T1579" i="1" s="1"/>
  <c r="S1621" i="1"/>
  <c r="S1620" i="1" s="1"/>
  <c r="V1651" i="1"/>
  <c r="V1649" i="1" s="1"/>
  <c r="N1651" i="1"/>
  <c r="N1649" i="1" s="1"/>
  <c r="T1657" i="1"/>
  <c r="X1674" i="1"/>
  <c r="X1673" i="1" s="1"/>
  <c r="R1674" i="1"/>
  <c r="R1673" i="1" s="1"/>
  <c r="M47" i="1"/>
  <c r="M78" i="1" s="1"/>
  <c r="M82" i="1" s="1"/>
  <c r="M83" i="1" s="1"/>
  <c r="Y47" i="1"/>
  <c r="Y78" i="1" s="1"/>
  <c r="Y82" i="1" s="1"/>
  <c r="Y83" i="1" s="1"/>
  <c r="N47" i="1"/>
  <c r="N78" i="1" s="1"/>
  <c r="N82" i="1" s="1"/>
  <c r="N83" i="1" s="1"/>
  <c r="T47" i="1"/>
  <c r="T78" i="1" s="1"/>
  <c r="T82" i="1" s="1"/>
  <c r="T83" i="1" s="1"/>
  <c r="N89" i="1"/>
  <c r="N120" i="1" s="1"/>
  <c r="N124" i="1" s="1"/>
  <c r="N125" i="1" s="1"/>
  <c r="O89" i="1"/>
  <c r="O120" i="1" s="1"/>
  <c r="O124" i="1" s="1"/>
  <c r="O125" i="1" s="1"/>
  <c r="U89" i="1"/>
  <c r="U120" i="1" s="1"/>
  <c r="U124" i="1" s="1"/>
  <c r="U125" i="1" s="1"/>
  <c r="N131" i="1"/>
  <c r="N161" i="1" s="1"/>
  <c r="N165" i="1" s="1"/>
  <c r="N166" i="1" s="1"/>
  <c r="T131" i="1"/>
  <c r="T161" i="1" s="1"/>
  <c r="T165" i="1" s="1"/>
  <c r="T166" i="1" s="1"/>
  <c r="M254" i="1"/>
  <c r="M284" i="1" s="1"/>
  <c r="M288" i="1" s="1"/>
  <c r="M289" i="1" s="1"/>
  <c r="Y254" i="1"/>
  <c r="Y284" i="1" s="1"/>
  <c r="Y288" i="1" s="1"/>
  <c r="Y289" i="1" s="1"/>
  <c r="N254" i="1"/>
  <c r="N284" i="1" s="1"/>
  <c r="N288" i="1" s="1"/>
  <c r="N289" i="1" s="1"/>
  <c r="T254" i="1"/>
  <c r="T284" i="1" s="1"/>
  <c r="T288" i="1" s="1"/>
  <c r="T289" i="1" s="1"/>
  <c r="S337" i="1"/>
  <c r="S368" i="1" s="1"/>
  <c r="S372" i="1" s="1"/>
  <c r="S373" i="1" s="1"/>
  <c r="Y337" i="1"/>
  <c r="Y368" i="1" s="1"/>
  <c r="Y372" i="1" s="1"/>
  <c r="Y373" i="1" s="1"/>
  <c r="N459" i="1"/>
  <c r="N493" i="1" s="1"/>
  <c r="N497" i="1" s="1"/>
  <c r="N498" i="1" s="1"/>
  <c r="T459" i="1"/>
  <c r="T493" i="1" s="1"/>
  <c r="T497" i="1" s="1"/>
  <c r="T498" i="1" s="1"/>
  <c r="S628" i="1"/>
  <c r="S658" i="1" s="1"/>
  <c r="S662" i="1" s="1"/>
  <c r="S663" i="1" s="1"/>
  <c r="M750" i="1"/>
  <c r="M779" i="1" s="1"/>
  <c r="M783" i="1" s="1"/>
  <c r="M784" i="1" s="1"/>
  <c r="Q873" i="1"/>
  <c r="M955" i="1"/>
  <c r="M985" i="1" s="1"/>
  <c r="M989" i="1" s="1"/>
  <c r="M990" i="1" s="1"/>
  <c r="S955" i="1"/>
  <c r="S985" i="1" s="1"/>
  <c r="S989" i="1" s="1"/>
  <c r="S990" i="1" s="1"/>
  <c r="Y955" i="1"/>
  <c r="Y985" i="1" s="1"/>
  <c r="Y989" i="1" s="1"/>
  <c r="Y990" i="1" s="1"/>
  <c r="K1038" i="1"/>
  <c r="W1038" i="1"/>
  <c r="W1068" i="1" s="1"/>
  <c r="W1072" i="1" s="1"/>
  <c r="W1073" i="1" s="1"/>
  <c r="Y1162" i="1"/>
  <c r="Y1193" i="1" s="1"/>
  <c r="Y1197" i="1" s="1"/>
  <c r="Y1198" i="1" s="1"/>
  <c r="M1509" i="1"/>
  <c r="M1498" i="1" s="1"/>
  <c r="M1526" i="1" s="1"/>
  <c r="S1509" i="1"/>
  <c r="S1498" i="1" s="1"/>
  <c r="S1526" i="1" s="1"/>
  <c r="Y1509" i="1"/>
  <c r="Y1498" i="1" s="1"/>
  <c r="Y1526" i="1" s="1"/>
  <c r="N1551" i="1"/>
  <c r="N1541" i="1" s="1"/>
  <c r="N1573" i="1" s="1"/>
  <c r="R1599" i="1"/>
  <c r="R1588" i="1" s="1"/>
  <c r="L1607" i="1"/>
  <c r="L1606" i="1" s="1"/>
  <c r="N1657" i="1"/>
  <c r="T1834" i="1"/>
  <c r="T1823" i="1" s="1"/>
  <c r="T1854" i="1" s="1"/>
  <c r="T1858" i="1" s="1"/>
  <c r="T1859" i="1" s="1"/>
  <c r="T1668" i="1"/>
  <c r="U26" i="1"/>
  <c r="U25" i="1" s="1"/>
  <c r="K30" i="1"/>
  <c r="V89" i="1"/>
  <c r="V120" i="1" s="1"/>
  <c r="V124" i="1" s="1"/>
  <c r="V125" i="1" s="1"/>
  <c r="K172" i="1"/>
  <c r="W172" i="1"/>
  <c r="W201" i="1" s="1"/>
  <c r="W205" i="1" s="1"/>
  <c r="W206" i="1" s="1"/>
  <c r="L212" i="1"/>
  <c r="R212" i="1"/>
  <c r="X212" i="1"/>
  <c r="N295" i="1"/>
  <c r="N326" i="1" s="1"/>
  <c r="N330" i="1" s="1"/>
  <c r="N331" i="1" s="1"/>
  <c r="T295" i="1"/>
  <c r="T326" i="1" s="1"/>
  <c r="T330" i="1" s="1"/>
  <c r="T331" i="1" s="1"/>
  <c r="L295" i="1"/>
  <c r="L326" i="1" s="1"/>
  <c r="L330" i="1" s="1"/>
  <c r="L331" i="1" s="1"/>
  <c r="R295" i="1"/>
  <c r="R326" i="1" s="1"/>
  <c r="R330" i="1" s="1"/>
  <c r="R331" i="1" s="1"/>
  <c r="X295" i="1"/>
  <c r="X326" i="1" s="1"/>
  <c r="X330" i="1" s="1"/>
  <c r="X331" i="1" s="1"/>
  <c r="M418" i="1"/>
  <c r="S418" i="1"/>
  <c r="Y418" i="1"/>
  <c r="Y448" i="1" s="1"/>
  <c r="Y452" i="1" s="1"/>
  <c r="Y453" i="1" s="1"/>
  <c r="W504" i="1"/>
  <c r="W534" i="1" s="1"/>
  <c r="W538" i="1" s="1"/>
  <c r="W539" i="1" s="1"/>
  <c r="M586" i="1"/>
  <c r="M617" i="1" s="1"/>
  <c r="M621" i="1" s="1"/>
  <c r="M622" i="1" s="1"/>
  <c r="S586" i="1"/>
  <c r="S617" i="1" s="1"/>
  <c r="S621" i="1" s="1"/>
  <c r="S622" i="1" s="1"/>
  <c r="Y586" i="1"/>
  <c r="Y617" i="1" s="1"/>
  <c r="Y621" i="1" s="1"/>
  <c r="Y622" i="1" s="1"/>
  <c r="M709" i="1"/>
  <c r="M739" i="1" s="1"/>
  <c r="M743" i="1" s="1"/>
  <c r="M744" i="1" s="1"/>
  <c r="S709" i="1"/>
  <c r="S739" i="1" s="1"/>
  <c r="S743" i="1" s="1"/>
  <c r="S744" i="1" s="1"/>
  <c r="Y709" i="1"/>
  <c r="Y739" i="1" s="1"/>
  <c r="Y743" i="1" s="1"/>
  <c r="Y744" i="1" s="1"/>
  <c r="O790" i="1"/>
  <c r="O821" i="1" s="1"/>
  <c r="O825" i="1" s="1"/>
  <c r="O826" i="1" s="1"/>
  <c r="U790" i="1"/>
  <c r="U821" i="1" s="1"/>
  <c r="U825" i="1" s="1"/>
  <c r="U826" i="1" s="1"/>
  <c r="N1121" i="1"/>
  <c r="N1151" i="1" s="1"/>
  <c r="N1155" i="1" s="1"/>
  <c r="N1156" i="1" s="1"/>
  <c r="R1162" i="1"/>
  <c r="R1193" i="1" s="1"/>
  <c r="R1197" i="1" s="1"/>
  <c r="R1198" i="1" s="1"/>
  <c r="U1370" i="1"/>
  <c r="U1400" i="1" s="1"/>
  <c r="U1404" i="1" s="1"/>
  <c r="U1405" i="1" s="1"/>
  <c r="X1411" i="1"/>
  <c r="X1441" i="1" s="1"/>
  <c r="X1445" i="1" s="1"/>
  <c r="X1446" i="1" s="1"/>
  <c r="M1411" i="1"/>
  <c r="M1441" i="1" s="1"/>
  <c r="M1445" i="1" s="1"/>
  <c r="M1446" i="1" s="1"/>
  <c r="Y1411" i="1"/>
  <c r="Y1441" i="1" s="1"/>
  <c r="Y1445" i="1" s="1"/>
  <c r="Y1446" i="1" s="1"/>
  <c r="L1599" i="1"/>
  <c r="L1588" i="1" s="1"/>
  <c r="X1599" i="1"/>
  <c r="X1588" i="1" s="1"/>
  <c r="R1607" i="1"/>
  <c r="R1606" i="1" s="1"/>
  <c r="V1204" i="1"/>
  <c r="V1234" i="1" s="1"/>
  <c r="V1238" i="1" s="1"/>
  <c r="V1239" i="1" s="1"/>
  <c r="N1328" i="1"/>
  <c r="N1359" i="1" s="1"/>
  <c r="N1363" i="1" s="1"/>
  <c r="N1364" i="1" s="1"/>
  <c r="T1328" i="1"/>
  <c r="T1359" i="1" s="1"/>
  <c r="T1363" i="1" s="1"/>
  <c r="T1364" i="1" s="1"/>
  <c r="O1452" i="1"/>
  <c r="O1483" i="1" s="1"/>
  <c r="O1487" i="1" s="1"/>
  <c r="O1488" i="1" s="1"/>
  <c r="N1607" i="1"/>
  <c r="N1606" i="1" s="1"/>
  <c r="W1607" i="1"/>
  <c r="W1606" i="1" s="1"/>
  <c r="N1621" i="1"/>
  <c r="N1620" i="1" s="1"/>
  <c r="X1621" i="1"/>
  <c r="X1620" i="1" s="1"/>
  <c r="K1651" i="1"/>
  <c r="T1651" i="1"/>
  <c r="T1649" i="1" s="1"/>
  <c r="K1657" i="1"/>
  <c r="M1668" i="1"/>
  <c r="N1672" i="1"/>
  <c r="T1672" i="1"/>
  <c r="L1674" i="1"/>
  <c r="L1673" i="1" s="1"/>
  <c r="Y1674" i="1"/>
  <c r="Y1673" i="1" s="1"/>
  <c r="R1678" i="1"/>
  <c r="R1677" i="1" s="1"/>
  <c r="M1991" i="1"/>
  <c r="S1991" i="1"/>
  <c r="Y1991" i="1"/>
  <c r="V2123" i="1"/>
  <c r="V2155" i="1" s="1"/>
  <c r="V2159" i="1" s="1"/>
  <c r="V2160" i="1" s="1"/>
  <c r="K2294" i="1"/>
  <c r="Q2294" i="1"/>
  <c r="W2294" i="1"/>
  <c r="W2293" i="1" s="1"/>
  <c r="S2348" i="1"/>
  <c r="S2347" i="1" s="1"/>
  <c r="V1551" i="1"/>
  <c r="V1541" i="1" s="1"/>
  <c r="V1573" i="1" s="1"/>
  <c r="V1599" i="1"/>
  <c r="V1588" i="1" s="1"/>
  <c r="Q1607" i="1"/>
  <c r="K1639" i="1"/>
  <c r="Q1639" i="1"/>
  <c r="W1639" i="1"/>
  <c r="W1651" i="1"/>
  <c r="W1649" i="1" s="1"/>
  <c r="V1657" i="1"/>
  <c r="Y1668" i="1"/>
  <c r="V1678" i="1"/>
  <c r="V1677" i="1" s="1"/>
  <c r="L1696" i="1"/>
  <c r="L1729" i="1" s="1"/>
  <c r="L1733" i="1" s="1"/>
  <c r="L1734" i="1" s="1"/>
  <c r="R1781" i="1"/>
  <c r="R1812" i="1" s="1"/>
  <c r="R1816" i="1" s="1"/>
  <c r="R1817" i="1" s="1"/>
  <c r="W1823" i="1"/>
  <c r="W1854" i="1" s="1"/>
  <c r="W1858" i="1" s="1"/>
  <c r="W1859" i="1" s="1"/>
  <c r="N1865" i="1"/>
  <c r="N1895" i="1" s="1"/>
  <c r="N1899" i="1" s="1"/>
  <c r="N1900" i="1" s="1"/>
  <c r="T1865" i="1"/>
  <c r="T1895" i="1" s="1"/>
  <c r="T1899" i="1" s="1"/>
  <c r="T1900" i="1" s="1"/>
  <c r="M2541" i="1"/>
  <c r="M2357" i="1"/>
  <c r="S2541" i="1"/>
  <c r="S2357" i="1"/>
  <c r="Y2541" i="1"/>
  <c r="Y2357" i="1"/>
  <c r="M2838" i="1"/>
  <c r="M2837" i="1" s="1"/>
  <c r="S2838" i="1"/>
  <c r="S2837" i="1" s="1"/>
  <c r="Y2838" i="1"/>
  <c r="Y2837" i="1" s="1"/>
  <c r="V2931" i="1"/>
  <c r="V2920" i="1" s="1"/>
  <c r="L1328" i="1"/>
  <c r="L1359" i="1" s="1"/>
  <c r="L1363" i="1" s="1"/>
  <c r="L1364" i="1" s="1"/>
  <c r="S1370" i="1"/>
  <c r="S1400" i="1" s="1"/>
  <c r="S1404" i="1" s="1"/>
  <c r="S1405" i="1" s="1"/>
  <c r="L1639" i="1"/>
  <c r="R1639" i="1"/>
  <c r="X1639" i="1"/>
  <c r="X1651" i="1"/>
  <c r="X1649" i="1" s="1"/>
  <c r="R1668" i="1"/>
  <c r="S1674" i="1"/>
  <c r="S1673" i="1" s="1"/>
  <c r="N1678" i="1"/>
  <c r="N1677" i="1" s="1"/>
  <c r="X1678" i="1"/>
  <c r="X1677" i="1" s="1"/>
  <c r="M1696" i="1"/>
  <c r="M1729" i="1" s="1"/>
  <c r="M1733" i="1" s="1"/>
  <c r="M1734" i="1" s="1"/>
  <c r="M1740" i="1"/>
  <c r="M1770" i="1" s="1"/>
  <c r="M1774" i="1" s="1"/>
  <c r="M1775" i="1" s="1"/>
  <c r="S1740" i="1"/>
  <c r="S1770" i="1" s="1"/>
  <c r="S1774" i="1" s="1"/>
  <c r="S1775" i="1" s="1"/>
  <c r="Y1740" i="1"/>
  <c r="Y1770" i="1" s="1"/>
  <c r="Y1774" i="1" s="1"/>
  <c r="Y1775" i="1" s="1"/>
  <c r="Y1823" i="1"/>
  <c r="Y1854" i="1" s="1"/>
  <c r="Y1858" i="1" s="1"/>
  <c r="Y1859" i="1" s="1"/>
  <c r="O1865" i="1"/>
  <c r="O1895" i="1" s="1"/>
  <c r="O1899" i="1" s="1"/>
  <c r="O1900" i="1" s="1"/>
  <c r="U1865" i="1"/>
  <c r="U1895" i="1" s="1"/>
  <c r="U1899" i="1" s="1"/>
  <c r="U1900" i="1" s="1"/>
  <c r="O2020" i="1"/>
  <c r="O2019" i="1" s="1"/>
  <c r="M2166" i="1"/>
  <c r="M2196" i="1" s="1"/>
  <c r="M2200" i="1" s="1"/>
  <c r="M2201" i="1" s="1"/>
  <c r="V2166" i="1"/>
  <c r="V2196" i="1" s="1"/>
  <c r="V2200" i="1" s="1"/>
  <c r="V2201" i="1" s="1"/>
  <c r="K2325" i="1"/>
  <c r="Q2325" i="1"/>
  <c r="W2325" i="1"/>
  <c r="W2323" i="1" s="1"/>
  <c r="O2325" i="1"/>
  <c r="O2323" i="1" s="1"/>
  <c r="U2325" i="1"/>
  <c r="U2323" i="1" s="1"/>
  <c r="Y2325" i="1"/>
  <c r="Y2323" i="1" s="1"/>
  <c r="N2459" i="1"/>
  <c r="N2489" i="1" s="1"/>
  <c r="L2655" i="1"/>
  <c r="L2644" i="1" s="1"/>
  <c r="R2655" i="1"/>
  <c r="R2644" i="1" s="1"/>
  <c r="X2655" i="1"/>
  <c r="X2644" i="1" s="1"/>
  <c r="R1328" i="1"/>
  <c r="R1359" i="1" s="1"/>
  <c r="R1363" i="1" s="1"/>
  <c r="R1364" i="1" s="1"/>
  <c r="X1328" i="1"/>
  <c r="X1359" i="1" s="1"/>
  <c r="X1363" i="1" s="1"/>
  <c r="X1364" i="1" s="1"/>
  <c r="M1452" i="1"/>
  <c r="M1483" i="1" s="1"/>
  <c r="M1487" i="1" s="1"/>
  <c r="M1488" i="1" s="1"/>
  <c r="S1452" i="1"/>
  <c r="S1483" i="1" s="1"/>
  <c r="S1487" i="1" s="1"/>
  <c r="S1488" i="1" s="1"/>
  <c r="Y1452" i="1"/>
  <c r="Y1483" i="1" s="1"/>
  <c r="Y1487" i="1" s="1"/>
  <c r="Y1488" i="1" s="1"/>
  <c r="T1607" i="1"/>
  <c r="T1606" i="1" s="1"/>
  <c r="X1657" i="1"/>
  <c r="S1668" i="1"/>
  <c r="M1674" i="1"/>
  <c r="M1673" i="1" s="1"/>
  <c r="W1678" i="1"/>
  <c r="W1677" i="1" s="1"/>
  <c r="N1696" i="1"/>
  <c r="N1729" i="1" s="1"/>
  <c r="N1733" i="1" s="1"/>
  <c r="N1734" i="1" s="1"/>
  <c r="T1696" i="1"/>
  <c r="T1729" i="1" s="1"/>
  <c r="T1733" i="1" s="1"/>
  <c r="T1734" i="1" s="1"/>
  <c r="M1949" i="1"/>
  <c r="M1980" i="1" s="1"/>
  <c r="M1984" i="1" s="1"/>
  <c r="M1985" i="1" s="1"/>
  <c r="O1740" i="1"/>
  <c r="O1770" i="1" s="1"/>
  <c r="O1774" i="1" s="1"/>
  <c r="O1775" i="1" s="1"/>
  <c r="N1823" i="1"/>
  <c r="N1854" i="1" s="1"/>
  <c r="N1858" i="1" s="1"/>
  <c r="N1859" i="1" s="1"/>
  <c r="W1865" i="1"/>
  <c r="W1895" i="1" s="1"/>
  <c r="W1899" i="1" s="1"/>
  <c r="W1900" i="1" s="1"/>
  <c r="S1906" i="1"/>
  <c r="S1938" i="1" s="1"/>
  <c r="S1942" i="1" s="1"/>
  <c r="S1943" i="1" s="1"/>
  <c r="Y1949" i="1"/>
  <c r="Y1980" i="1" s="1"/>
  <c r="Y1984" i="1" s="1"/>
  <c r="Y1985" i="1" s="1"/>
  <c r="U1676" i="1"/>
  <c r="U2020" i="1"/>
  <c r="U2019" i="1" s="1"/>
  <c r="L2166" i="1"/>
  <c r="L2196" i="1" s="1"/>
  <c r="L2200" i="1" s="1"/>
  <c r="L2201" i="1" s="1"/>
  <c r="X2166" i="1"/>
  <c r="X2196" i="1" s="1"/>
  <c r="X2200" i="1" s="1"/>
  <c r="X2201" i="1" s="1"/>
  <c r="O2348" i="1"/>
  <c r="O2347" i="1" s="1"/>
  <c r="U2348" i="1"/>
  <c r="U2347" i="1" s="1"/>
  <c r="Y2348" i="1"/>
  <c r="Y2347" i="1" s="1"/>
  <c r="S2082" i="1"/>
  <c r="S2112" i="1" s="1"/>
  <c r="N2123" i="1"/>
  <c r="N2155" i="1" s="1"/>
  <c r="N2159" i="1" s="1"/>
  <c r="N2160" i="1" s="1"/>
  <c r="L2123" i="1"/>
  <c r="R2123" i="1"/>
  <c r="R2155" i="1" s="1"/>
  <c r="R2159" i="1" s="1"/>
  <c r="R2160" i="1" s="1"/>
  <c r="X2123" i="1"/>
  <c r="X2155" i="1" s="1"/>
  <c r="X2159" i="1" s="1"/>
  <c r="X2160" i="1" s="1"/>
  <c r="X2265" i="1"/>
  <c r="X2254" i="1" s="1"/>
  <c r="U1740" i="1"/>
  <c r="U1770" i="1" s="1"/>
  <c r="U1774" i="1" s="1"/>
  <c r="U1775" i="1" s="1"/>
  <c r="M1781" i="1"/>
  <c r="M1812" i="1" s="1"/>
  <c r="M1816" i="1" s="1"/>
  <c r="M1817" i="1" s="1"/>
  <c r="W1781" i="1"/>
  <c r="W1812" i="1" s="1"/>
  <c r="W1816" i="1" s="1"/>
  <c r="W1817" i="1" s="1"/>
  <c r="M1906" i="1"/>
  <c r="M1938" i="1" s="1"/>
  <c r="M1942" i="1" s="1"/>
  <c r="M1943" i="1" s="1"/>
  <c r="W1906" i="1"/>
  <c r="W1938" i="1" s="1"/>
  <c r="W1942" i="1" s="1"/>
  <c r="W1943" i="1" s="1"/>
  <c r="K2020" i="1"/>
  <c r="Q2020" i="1"/>
  <c r="W2020" i="1"/>
  <c r="W2019" i="1" s="1"/>
  <c r="O2265" i="1"/>
  <c r="O2254" i="1" s="1"/>
  <c r="N2301" i="1"/>
  <c r="N2300" i="1" s="1"/>
  <c r="L2313" i="1"/>
  <c r="M2325" i="1"/>
  <c r="M2323" i="1" s="1"/>
  <c r="S2325" i="1"/>
  <c r="S2323" i="1" s="1"/>
  <c r="Y2413" i="1"/>
  <c r="Y2445" i="1" s="1"/>
  <c r="L2413" i="1"/>
  <c r="L2445" i="1" s="1"/>
  <c r="X2413" i="1"/>
  <c r="X2445" i="1" s="1"/>
  <c r="O2550" i="1"/>
  <c r="O2575" i="1"/>
  <c r="O2574" i="1" s="1"/>
  <c r="O2346" i="1"/>
  <c r="K2596" i="1"/>
  <c r="Q2596" i="1"/>
  <c r="L2737" i="1"/>
  <c r="L2736" i="1" s="1"/>
  <c r="R2737" i="1"/>
  <c r="R2736" i="1" s="1"/>
  <c r="K2895" i="1"/>
  <c r="Q2895" i="1"/>
  <c r="W2895" i="1"/>
  <c r="W2894" i="1" s="1"/>
  <c r="M2965" i="1"/>
  <c r="M2964" i="1" s="1"/>
  <c r="S2965" i="1"/>
  <c r="S2964" i="1" s="1"/>
  <c r="V1740" i="1"/>
  <c r="V1770" i="1" s="1"/>
  <c r="V1774" i="1" s="1"/>
  <c r="V1775" i="1" s="1"/>
  <c r="L1865" i="1"/>
  <c r="L1895" i="1" s="1"/>
  <c r="L1899" i="1" s="1"/>
  <c r="L1900" i="1" s="1"/>
  <c r="L1991" i="1"/>
  <c r="M2082" i="1"/>
  <c r="M2112" i="1" s="1"/>
  <c r="S2166" i="1"/>
  <c r="S2196" i="1" s="1"/>
  <c r="S2200" i="1" s="1"/>
  <c r="S2201" i="1" s="1"/>
  <c r="N2207" i="1"/>
  <c r="N2238" i="1" s="1"/>
  <c r="T2207" i="1"/>
  <c r="T2238" i="1" s="1"/>
  <c r="L2207" i="1"/>
  <c r="L2238" i="1" s="1"/>
  <c r="R2265" i="1"/>
  <c r="R2254" i="1" s="1"/>
  <c r="K2331" i="1"/>
  <c r="W2331" i="1"/>
  <c r="X2367" i="1"/>
  <c r="X2401" i="1" s="1"/>
  <c r="M2459" i="1"/>
  <c r="M2489" i="1" s="1"/>
  <c r="M2497" i="1" s="1"/>
  <c r="N2815" i="1"/>
  <c r="N2804" i="1" s="1"/>
  <c r="T2815" i="1"/>
  <c r="T2804" i="1" s="1"/>
  <c r="V2843" i="1"/>
  <c r="V2842" i="1" s="1"/>
  <c r="Y1781" i="1"/>
  <c r="Y1812" i="1" s="1"/>
  <c r="Y1816" i="1" s="1"/>
  <c r="Y1817" i="1" s="1"/>
  <c r="Y1906" i="1"/>
  <c r="Y1938" i="1" s="1"/>
  <c r="Y1942" i="1" s="1"/>
  <c r="Y1943" i="1" s="1"/>
  <c r="V2041" i="1"/>
  <c r="V2071" i="1" s="1"/>
  <c r="V2075" i="1" s="1"/>
  <c r="V2076" i="1" s="1"/>
  <c r="V2207" i="1"/>
  <c r="V2238" i="1" s="1"/>
  <c r="V2242" i="1" s="1"/>
  <c r="V2243" i="1" s="1"/>
  <c r="O2294" i="1"/>
  <c r="O2293" i="1" s="1"/>
  <c r="U2294" i="1"/>
  <c r="U2293" i="1" s="1"/>
  <c r="N2313" i="1"/>
  <c r="T2313" i="1"/>
  <c r="U2331" i="1"/>
  <c r="Q2342" i="1"/>
  <c r="W2378" i="1"/>
  <c r="W2367" i="1" s="1"/>
  <c r="W2401" i="1" s="1"/>
  <c r="W2342" i="1"/>
  <c r="O2459" i="1"/>
  <c r="O2489" i="1" s="1"/>
  <c r="N2878" i="1"/>
  <c r="N2867" i="1" s="1"/>
  <c r="T2878" i="1"/>
  <c r="T2867" i="1" s="1"/>
  <c r="M3066" i="1"/>
  <c r="M3055" i="1" s="1"/>
  <c r="M3085" i="1" s="1"/>
  <c r="S3066" i="1"/>
  <c r="S3055" i="1" s="1"/>
  <c r="S3085" i="1" s="1"/>
  <c r="Y3066" i="1"/>
  <c r="Y3055" i="1" s="1"/>
  <c r="Y3085" i="1" s="1"/>
  <c r="V1674" i="1"/>
  <c r="V1673" i="1" s="1"/>
  <c r="Q1678" i="1"/>
  <c r="N1781" i="1"/>
  <c r="N1812" i="1" s="1"/>
  <c r="N1816" i="1" s="1"/>
  <c r="N1817" i="1" s="1"/>
  <c r="T1781" i="1"/>
  <c r="T1812" i="1" s="1"/>
  <c r="T1816" i="1" s="1"/>
  <c r="T1817" i="1" s="1"/>
  <c r="X1865" i="1"/>
  <c r="X1895" i="1" s="1"/>
  <c r="X1899" i="1" s="1"/>
  <c r="X1900" i="1" s="1"/>
  <c r="N1906" i="1"/>
  <c r="N1938" i="1" s="1"/>
  <c r="N1942" i="1" s="1"/>
  <c r="N1943" i="1" s="1"/>
  <c r="T1906" i="1"/>
  <c r="T1938" i="1" s="1"/>
  <c r="T1942" i="1" s="1"/>
  <c r="T1943" i="1" s="1"/>
  <c r="X1991" i="1"/>
  <c r="X2030" i="1" s="1"/>
  <c r="X2034" i="1" s="1"/>
  <c r="X2035" i="1" s="1"/>
  <c r="V2020" i="1"/>
  <c r="V2019" i="1" s="1"/>
  <c r="N2020" i="1"/>
  <c r="N2019" i="1" s="1"/>
  <c r="T2020" i="1"/>
  <c r="T2019" i="1" s="1"/>
  <c r="Y2082" i="1"/>
  <c r="Y2112" i="1" s="1"/>
  <c r="U2265" i="1"/>
  <c r="U2254" i="1" s="1"/>
  <c r="Y2367" i="1"/>
  <c r="Y2401" i="1" s="1"/>
  <c r="T2342" i="1"/>
  <c r="T2515" i="1"/>
  <c r="T2504" i="1" s="1"/>
  <c r="T2535" i="1" s="1"/>
  <c r="T2544" i="1" s="1"/>
  <c r="S2561" i="1"/>
  <c r="S2550" i="1" s="1"/>
  <c r="S2584" i="1" s="1"/>
  <c r="V2596" i="1"/>
  <c r="V2629" i="1" s="1"/>
  <c r="K2274" i="1"/>
  <c r="U2274" i="1"/>
  <c r="U2273" i="1" s="1"/>
  <c r="K2301" i="1"/>
  <c r="N2331" i="1"/>
  <c r="M2342" i="1"/>
  <c r="L2346" i="1"/>
  <c r="S2346" i="1"/>
  <c r="Q2348" i="1"/>
  <c r="U2655" i="1"/>
  <c r="U2644" i="1" s="1"/>
  <c r="W2749" i="1"/>
  <c r="W2748" i="1" s="1"/>
  <c r="V2838" i="1"/>
  <c r="V2837" i="1" s="1"/>
  <c r="N2956" i="1"/>
  <c r="N2955" i="1" s="1"/>
  <c r="N2965" i="1"/>
  <c r="N2964" i="1" s="1"/>
  <c r="Y2973" i="1"/>
  <c r="Y2972" i="1" s="1"/>
  <c r="W2991" i="1"/>
  <c r="U3014" i="1"/>
  <c r="U3003" i="1" s="1"/>
  <c r="W3031" i="1"/>
  <c r="W3030" i="1" s="1"/>
  <c r="U3066" i="1"/>
  <c r="U3055" i="1" s="1"/>
  <c r="U3085" i="1" s="1"/>
  <c r="M3112" i="1"/>
  <c r="M3101" i="1" s="1"/>
  <c r="S3112" i="1"/>
  <c r="S3101" i="1" s="1"/>
  <c r="Y3112" i="1"/>
  <c r="Y3101" i="1" s="1"/>
  <c r="L3125" i="1"/>
  <c r="L3124" i="1" s="1"/>
  <c r="M3125" i="1"/>
  <c r="M3124" i="1" s="1"/>
  <c r="K3146" i="1"/>
  <c r="O3279" i="1"/>
  <c r="O3278" i="1" s="1"/>
  <c r="U3279" i="1"/>
  <c r="U3278" i="1" s="1"/>
  <c r="O3356" i="1"/>
  <c r="O3424" i="1"/>
  <c r="U3424" i="1"/>
  <c r="U3356" i="1"/>
  <c r="O2274" i="1"/>
  <c r="O2273" i="1" s="1"/>
  <c r="Y2274" i="1"/>
  <c r="Y2273" i="1" s="1"/>
  <c r="M2313" i="1"/>
  <c r="S2313" i="1"/>
  <c r="Y2313" i="1"/>
  <c r="Y2331" i="1"/>
  <c r="V2346" i="1"/>
  <c r="K2348" i="1"/>
  <c r="T2348" i="1"/>
  <c r="T2347" i="1" s="1"/>
  <c r="O2367" i="1"/>
  <c r="O2401" i="1" s="1"/>
  <c r="U2367" i="1"/>
  <c r="U2401" i="1" s="1"/>
  <c r="U2405" i="1" s="1"/>
  <c r="K2459" i="1"/>
  <c r="W2459" i="1"/>
  <c r="W2489" i="1" s="1"/>
  <c r="N2672" i="1"/>
  <c r="N2671" i="1" s="1"/>
  <c r="O2709" i="1"/>
  <c r="O2698" i="1" s="1"/>
  <c r="Y2737" i="1"/>
  <c r="Y2736" i="1" s="1"/>
  <c r="K2749" i="1"/>
  <c r="U2759" i="1"/>
  <c r="U2758" i="1" s="1"/>
  <c r="Q2878" i="1"/>
  <c r="T2956" i="1"/>
  <c r="T2955" i="1" s="1"/>
  <c r="M3031" i="1"/>
  <c r="M3030" i="1" s="1"/>
  <c r="V3146" i="1"/>
  <c r="V3145" i="1" s="1"/>
  <c r="O3176" i="1"/>
  <c r="O3175" i="1" s="1"/>
  <c r="U3176" i="1"/>
  <c r="U3175" i="1" s="1"/>
  <c r="W3293" i="1"/>
  <c r="W3292" i="1" s="1"/>
  <c r="T3311" i="1"/>
  <c r="O3490" i="1"/>
  <c r="O3518" i="1" s="1"/>
  <c r="O3522" i="1" s="1"/>
  <c r="O3523" i="1" s="1"/>
  <c r="M2348" i="1"/>
  <c r="M2347" i="1" s="1"/>
  <c r="X2459" i="1"/>
  <c r="X2489" i="1" s="1"/>
  <c r="O2541" i="1"/>
  <c r="U2541" i="1"/>
  <c r="U2709" i="1"/>
  <c r="U2698" i="1" s="1"/>
  <c r="N2855" i="1"/>
  <c r="T2855" i="1"/>
  <c r="R2973" i="1"/>
  <c r="R2972" i="1" s="1"/>
  <c r="N2991" i="1"/>
  <c r="T2991" i="1"/>
  <c r="Q3031" i="1"/>
  <c r="L3112" i="1"/>
  <c r="L3101" i="1" s="1"/>
  <c r="W3146" i="1"/>
  <c r="W3145" i="1" s="1"/>
  <c r="N3176" i="1"/>
  <c r="N3175" i="1" s="1"/>
  <c r="N3322" i="1"/>
  <c r="N3320" i="1" s="1"/>
  <c r="T3322" i="1"/>
  <c r="T3320" i="1" s="1"/>
  <c r="V3328" i="1"/>
  <c r="O3378" i="1"/>
  <c r="S3449" i="1"/>
  <c r="S3479" i="1" s="1"/>
  <c r="S3483" i="1" s="1"/>
  <c r="S3484" i="1" s="1"/>
  <c r="M3449" i="1"/>
  <c r="M3479" i="1" s="1"/>
  <c r="M3483" i="1" s="1"/>
  <c r="M3484" i="1" s="1"/>
  <c r="X2346" i="1"/>
  <c r="W2348" i="1"/>
  <c r="W2347" i="1" s="1"/>
  <c r="Y2459" i="1"/>
  <c r="Y2489" i="1" s="1"/>
  <c r="T2672" i="1"/>
  <c r="T2671" i="1" s="1"/>
  <c r="Q2749" i="1"/>
  <c r="Q2838" i="1"/>
  <c r="T2965" i="1"/>
  <c r="T2964" i="1" s="1"/>
  <c r="Q3014" i="1"/>
  <c r="S3031" i="1"/>
  <c r="S3030" i="1" s="1"/>
  <c r="O3066" i="1"/>
  <c r="O3055" i="1" s="1"/>
  <c r="O3085" i="1" s="1"/>
  <c r="K3263" i="1"/>
  <c r="W3263" i="1"/>
  <c r="W3252" i="1" s="1"/>
  <c r="K3322" i="1"/>
  <c r="N2504" i="1"/>
  <c r="N2535" i="1" s="1"/>
  <c r="N2544" i="1" s="1"/>
  <c r="K2541" i="1"/>
  <c r="Q2541" i="1"/>
  <c r="W2541" i="1"/>
  <c r="V2991" i="1"/>
  <c r="K3362" i="1"/>
  <c r="Q3362" i="1"/>
  <c r="W3362" i="1"/>
  <c r="W3361" i="1" s="1"/>
  <c r="Y3378" i="1"/>
  <c r="R3490" i="1"/>
  <c r="R3518" i="1" s="1"/>
  <c r="R3522" i="1" s="1"/>
  <c r="R3523" i="1" s="1"/>
  <c r="O3574" i="1"/>
  <c r="O3612" i="1" s="1"/>
  <c r="O3616" i="1" s="1"/>
  <c r="O3617" i="1" s="1"/>
  <c r="U3574" i="1"/>
  <c r="U3612" i="1" s="1"/>
  <c r="U3616" i="1" s="1"/>
  <c r="U3617" i="1" s="1"/>
  <c r="M3623" i="1"/>
  <c r="M3657" i="1" s="1"/>
  <c r="M3661" i="1" s="1"/>
  <c r="M3662" i="1" s="1"/>
  <c r="O3682" i="1"/>
  <c r="O3716" i="1" s="1"/>
  <c r="O3720" i="1" s="1"/>
  <c r="O3721" i="1" s="1"/>
  <c r="O3769" i="1"/>
  <c r="O3803" i="1" s="1"/>
  <c r="O3807" i="1" s="1"/>
  <c r="O3808" i="1" s="1"/>
  <c r="U3769" i="1"/>
  <c r="U3803" i="1" s="1"/>
  <c r="U3807" i="1" s="1"/>
  <c r="U3808" i="1" s="1"/>
  <c r="M3194" i="1"/>
  <c r="S3194" i="1"/>
  <c r="Y3194" i="1"/>
  <c r="K3194" i="1"/>
  <c r="Q3194" i="1"/>
  <c r="W3194" i="1"/>
  <c r="M3311" i="1"/>
  <c r="S3311" i="1"/>
  <c r="Y3311" i="1"/>
  <c r="W3328" i="1"/>
  <c r="L3529" i="1"/>
  <c r="L3563" i="1" s="1"/>
  <c r="L3567" i="1" s="1"/>
  <c r="L3568" i="1" s="1"/>
  <c r="N3814" i="1"/>
  <c r="N3849" i="1" s="1"/>
  <c r="N3853" i="1" s="1"/>
  <c r="N3854" i="1" s="1"/>
  <c r="T3814" i="1"/>
  <c r="T3849" i="1" s="1"/>
  <c r="T3853" i="1" s="1"/>
  <c r="T3854" i="1" s="1"/>
  <c r="S3125" i="1"/>
  <c r="S3124" i="1" s="1"/>
  <c r="N3194" i="1"/>
  <c r="T3194" i="1"/>
  <c r="L3209" i="1"/>
  <c r="L3198" i="1" s="1"/>
  <c r="L3234" i="1" s="1"/>
  <c r="X3209" i="1"/>
  <c r="X3198" i="1" s="1"/>
  <c r="X3234" i="1" s="1"/>
  <c r="L3311" i="1"/>
  <c r="R3311" i="1"/>
  <c r="X3311" i="1"/>
  <c r="N3328" i="1"/>
  <c r="O3194" i="1"/>
  <c r="U3194" i="1"/>
  <c r="Q3328" i="1"/>
  <c r="V3378" i="1"/>
  <c r="M3563" i="1"/>
  <c r="M3567" i="1" s="1"/>
  <c r="M3568" i="1" s="1"/>
  <c r="N3727" i="1"/>
  <c r="N3758" i="1" s="1"/>
  <c r="N3762" i="1" s="1"/>
  <c r="N3763" i="1" s="1"/>
  <c r="K3289" i="1"/>
  <c r="W3289" i="1"/>
  <c r="W3288" i="1" s="1"/>
  <c r="K3293" i="1"/>
  <c r="V3311" i="1"/>
  <c r="N3311" i="1"/>
  <c r="S3328" i="1"/>
  <c r="X3356" i="1"/>
  <c r="T3362" i="1"/>
  <c r="T3361" i="1" s="1"/>
  <c r="L3449" i="1"/>
  <c r="L3479" i="1" s="1"/>
  <c r="L3483" i="1" s="1"/>
  <c r="L3484" i="1" s="1"/>
  <c r="V3490" i="1"/>
  <c r="V3518" i="1" s="1"/>
  <c r="V3522" i="1" s="1"/>
  <c r="V3523" i="1" s="1"/>
  <c r="O3529" i="1"/>
  <c r="O3563" i="1" s="1"/>
  <c r="O3567" i="1" s="1"/>
  <c r="O3568" i="1" s="1"/>
  <c r="V3623" i="1"/>
  <c r="V3657" i="1" s="1"/>
  <c r="V3661" i="1" s="1"/>
  <c r="V3662" i="1" s="1"/>
  <c r="S3623" i="1"/>
  <c r="S3657" i="1" s="1"/>
  <c r="S3661" i="1" s="1"/>
  <c r="S3662" i="1" s="1"/>
  <c r="Y3623" i="1"/>
  <c r="Y3657" i="1" s="1"/>
  <c r="Y3661" i="1" s="1"/>
  <c r="Y3662" i="1" s="1"/>
  <c r="Y3529" i="1"/>
  <c r="Y3563" i="1" s="1"/>
  <c r="Y3567" i="1" s="1"/>
  <c r="Y3568" i="1" s="1"/>
  <c r="V3769" i="1"/>
  <c r="V3803" i="1" s="1"/>
  <c r="V3807" i="1" s="1"/>
  <c r="V3808" i="1" s="1"/>
  <c r="T3860" i="1"/>
  <c r="T3894" i="1" s="1"/>
  <c r="T3898" i="1" s="1"/>
  <c r="T3899" i="1" s="1"/>
  <c r="O3950" i="1"/>
  <c r="O3983" i="1" s="1"/>
  <c r="O3987" i="1" s="1"/>
  <c r="O3988" i="1" s="1"/>
  <c r="R3994" i="1"/>
  <c r="R4027" i="1" s="1"/>
  <c r="R4031" i="1" s="1"/>
  <c r="R4032" i="1" s="1"/>
  <c r="X4052" i="1"/>
  <c r="X4089" i="1" s="1"/>
  <c r="X4093" i="1" s="1"/>
  <c r="X4094" i="1" s="1"/>
  <c r="M4188" i="1"/>
  <c r="M4223" i="1" s="1"/>
  <c r="M4227" i="1" s="1"/>
  <c r="M4228" i="1" s="1"/>
  <c r="M4458" i="1"/>
  <c r="M4492" i="1" s="1"/>
  <c r="M4496" i="1" s="1"/>
  <c r="M4497" i="1" s="1"/>
  <c r="M3490" i="1"/>
  <c r="M3518" i="1" s="1"/>
  <c r="M3522" i="1" s="1"/>
  <c r="M3523" i="1" s="1"/>
  <c r="S3490" i="1"/>
  <c r="S3518" i="1" s="1"/>
  <c r="S3522" i="1" s="1"/>
  <c r="S3523" i="1" s="1"/>
  <c r="Y3490" i="1"/>
  <c r="Y3518" i="1" s="1"/>
  <c r="Y3522" i="1" s="1"/>
  <c r="Y3523" i="1" s="1"/>
  <c r="S3529" i="1"/>
  <c r="S3563" i="1" s="1"/>
  <c r="S3567" i="1" s="1"/>
  <c r="S3568" i="1" s="1"/>
  <c r="L3574" i="1"/>
  <c r="L3612" i="1" s="1"/>
  <c r="L3616" i="1" s="1"/>
  <c r="L3617" i="1" s="1"/>
  <c r="R3574" i="1"/>
  <c r="R3612" i="1" s="1"/>
  <c r="R3616" i="1" s="1"/>
  <c r="R3617" i="1" s="1"/>
  <c r="X3574" i="1"/>
  <c r="X3612" i="1" s="1"/>
  <c r="X3616" i="1" s="1"/>
  <c r="X3617" i="1" s="1"/>
  <c r="N3682" i="1"/>
  <c r="N3716" i="1" s="1"/>
  <c r="N3720" i="1" s="1"/>
  <c r="N3721" i="1" s="1"/>
  <c r="T3682" i="1"/>
  <c r="T3716" i="1" s="1"/>
  <c r="T3720" i="1" s="1"/>
  <c r="T3721" i="1" s="1"/>
  <c r="X3769" i="1"/>
  <c r="X3803" i="1" s="1"/>
  <c r="X3807" i="1" s="1"/>
  <c r="X3808" i="1" s="1"/>
  <c r="R3905" i="1"/>
  <c r="R3939" i="1" s="1"/>
  <c r="R3943" i="1" s="1"/>
  <c r="R3944" i="1" s="1"/>
  <c r="W3727" i="1"/>
  <c r="W3758" i="1" s="1"/>
  <c r="W3762" i="1" s="1"/>
  <c r="W3763" i="1" s="1"/>
  <c r="M3769" i="1"/>
  <c r="M3803" i="1" s="1"/>
  <c r="M3807" i="1" s="1"/>
  <c r="M3808" i="1" s="1"/>
  <c r="S3769" i="1"/>
  <c r="S3803" i="1" s="1"/>
  <c r="S3807" i="1" s="1"/>
  <c r="S3808" i="1" s="1"/>
  <c r="Y3769" i="1"/>
  <c r="Y3803" i="1" s="1"/>
  <c r="Y3807" i="1" s="1"/>
  <c r="Y3808" i="1" s="1"/>
  <c r="W3860" i="1"/>
  <c r="W3894" i="1" s="1"/>
  <c r="W3898" i="1" s="1"/>
  <c r="W3899" i="1" s="1"/>
  <c r="X3905" i="1"/>
  <c r="X3939" i="1" s="1"/>
  <c r="X3943" i="1" s="1"/>
  <c r="X3944" i="1" s="1"/>
  <c r="R4052" i="1"/>
  <c r="R4089" i="1" s="1"/>
  <c r="R4093" i="1" s="1"/>
  <c r="R4094" i="1" s="1"/>
  <c r="M3860" i="1"/>
  <c r="M3894" i="1" s="1"/>
  <c r="M3898" i="1" s="1"/>
  <c r="M3899" i="1" s="1"/>
  <c r="L3994" i="1"/>
  <c r="L4027" i="1" s="1"/>
  <c r="L4031" i="1" s="1"/>
  <c r="L4032" i="1" s="1"/>
  <c r="X4234" i="1"/>
  <c r="X4266" i="1" s="1"/>
  <c r="X4270" i="1" s="1"/>
  <c r="X4271" i="1" s="1"/>
  <c r="W3814" i="1"/>
  <c r="W3849" i="1" s="1"/>
  <c r="W3853" i="1" s="1"/>
  <c r="W3854" i="1" s="1"/>
  <c r="L3860" i="1"/>
  <c r="L3894" i="1" s="1"/>
  <c r="L3898" i="1" s="1"/>
  <c r="L3899" i="1" s="1"/>
  <c r="R3860" i="1"/>
  <c r="R3894" i="1" s="1"/>
  <c r="R3898" i="1" s="1"/>
  <c r="R3899" i="1" s="1"/>
  <c r="X3860" i="1"/>
  <c r="X3894" i="1" s="1"/>
  <c r="X3898" i="1" s="1"/>
  <c r="X3899" i="1" s="1"/>
  <c r="O4052" i="1"/>
  <c r="O4089" i="1" s="1"/>
  <c r="O4093" i="1" s="1"/>
  <c r="O4094" i="1" s="1"/>
  <c r="X4144" i="1"/>
  <c r="X4177" i="1" s="1"/>
  <c r="X4181" i="1" s="1"/>
  <c r="X4182" i="1" s="1"/>
  <c r="M4277" i="1"/>
  <c r="M4310" i="1" s="1"/>
  <c r="M4314" i="1" s="1"/>
  <c r="M4315" i="1" s="1"/>
  <c r="S4277" i="1"/>
  <c r="S4310" i="1" s="1"/>
  <c r="S4314" i="1" s="1"/>
  <c r="S4315" i="1" s="1"/>
  <c r="Y4277" i="1"/>
  <c r="Y4310" i="1" s="1"/>
  <c r="Y4314" i="1" s="1"/>
  <c r="Y4315" i="1" s="1"/>
  <c r="O4554" i="1"/>
  <c r="O4584" i="1" s="1"/>
  <c r="O4588" i="1" s="1"/>
  <c r="O4589" i="1" s="1"/>
  <c r="L3814" i="1"/>
  <c r="L3849" i="1" s="1"/>
  <c r="L3853" i="1" s="1"/>
  <c r="L3854" i="1" s="1"/>
  <c r="R3814" i="1"/>
  <c r="R3849" i="1" s="1"/>
  <c r="R3853" i="1" s="1"/>
  <c r="R3854" i="1" s="1"/>
  <c r="X3814" i="1"/>
  <c r="X3849" i="1" s="1"/>
  <c r="X3853" i="1" s="1"/>
  <c r="X3854" i="1" s="1"/>
  <c r="M3994" i="1"/>
  <c r="M4027" i="1" s="1"/>
  <c r="M4031" i="1" s="1"/>
  <c r="M4032" i="1" s="1"/>
  <c r="S3994" i="1"/>
  <c r="S4027" i="1" s="1"/>
  <c r="S4031" i="1" s="1"/>
  <c r="S4032" i="1" s="1"/>
  <c r="Y3994" i="1"/>
  <c r="Y4027" i="1" s="1"/>
  <c r="Y4031" i="1" s="1"/>
  <c r="Y4032" i="1" s="1"/>
  <c r="U4052" i="1"/>
  <c r="U4089" i="1" s="1"/>
  <c r="U4093" i="1" s="1"/>
  <c r="U4094" i="1" s="1"/>
  <c r="R4277" i="1"/>
  <c r="R4310" i="1" s="1"/>
  <c r="R4314" i="1" s="1"/>
  <c r="R4315" i="1" s="1"/>
  <c r="O4321" i="1"/>
  <c r="O4355" i="1" s="1"/>
  <c r="O4359" i="1" s="1"/>
  <c r="O4360" i="1" s="1"/>
  <c r="R4234" i="1"/>
  <c r="S4234" i="1"/>
  <c r="S4266" i="1" s="1"/>
  <c r="S4270" i="1" s="1"/>
  <c r="S4271" i="1" s="1"/>
  <c r="Y4234" i="1"/>
  <c r="Y4266" i="1" s="1"/>
  <c r="Y4270" i="1" s="1"/>
  <c r="Y4271" i="1" s="1"/>
  <c r="R4321" i="1"/>
  <c r="R4355" i="1" s="1"/>
  <c r="R4359" i="1" s="1"/>
  <c r="R4360" i="1" s="1"/>
  <c r="U4554" i="1"/>
  <c r="U4584" i="1" s="1"/>
  <c r="U4588" i="1" s="1"/>
  <c r="U4589" i="1" s="1"/>
  <c r="L4321" i="1"/>
  <c r="L4355" i="1" s="1"/>
  <c r="L4359" i="1" s="1"/>
  <c r="L4360" i="1" s="1"/>
  <c r="U4458" i="1"/>
  <c r="U4492" i="1" s="1"/>
  <c r="U4496" i="1" s="1"/>
  <c r="U4497" i="1" s="1"/>
  <c r="L4052" i="1"/>
  <c r="V4052" i="1"/>
  <c r="V4089" i="1" s="1"/>
  <c r="V4093" i="1" s="1"/>
  <c r="V4094" i="1" s="1"/>
  <c r="W4144" i="1"/>
  <c r="W4177" i="1" s="1"/>
  <c r="W4181" i="1" s="1"/>
  <c r="W4182" i="1" s="1"/>
  <c r="S4680" i="1"/>
  <c r="S4710" i="1" s="1"/>
  <c r="S4714" i="1" s="1"/>
  <c r="S4715" i="1" s="1"/>
  <c r="X4458" i="1"/>
  <c r="X4492" i="1" s="1"/>
  <c r="X4496" i="1" s="1"/>
  <c r="X4497" i="1" s="1"/>
  <c r="O4503" i="1"/>
  <c r="O4543" i="1" s="1"/>
  <c r="O4547" i="1" s="1"/>
  <c r="O4548" i="1" s="1"/>
  <c r="U4503" i="1"/>
  <c r="U4543" i="1" s="1"/>
  <c r="U4547" i="1" s="1"/>
  <c r="U4548" i="1" s="1"/>
  <c r="M4595" i="1"/>
  <c r="M4629" i="1" s="1"/>
  <c r="M4633" i="1" s="1"/>
  <c r="M4634" i="1" s="1"/>
  <c r="W4234" i="1"/>
  <c r="W4266" i="1" s="1"/>
  <c r="W4270" i="1" s="1"/>
  <c r="W4271" i="1" s="1"/>
  <c r="R4366" i="1"/>
  <c r="R4401" i="1" s="1"/>
  <c r="R4405" i="1" s="1"/>
  <c r="R4406" i="1" s="1"/>
  <c r="Y4554" i="1"/>
  <c r="Y4584" i="1" s="1"/>
  <c r="Y4588" i="1" s="1"/>
  <c r="Y4589" i="1" s="1"/>
  <c r="L4640" i="1"/>
  <c r="L4669" i="1" s="1"/>
  <c r="L4673" i="1" s="1"/>
  <c r="L4674" i="1" s="1"/>
  <c r="R4640" i="1"/>
  <c r="R4669" i="1" s="1"/>
  <c r="R4673" i="1" s="1"/>
  <c r="R4674" i="1" s="1"/>
  <c r="X4640" i="1"/>
  <c r="X4669" i="1" s="1"/>
  <c r="X4673" i="1" s="1"/>
  <c r="X4674" i="1" s="1"/>
  <c r="O4098" i="1"/>
  <c r="O4135" i="1" s="1"/>
  <c r="O4139" i="1" s="1"/>
  <c r="O4140" i="1" s="1"/>
  <c r="U4098" i="1"/>
  <c r="U4135" i="1" s="1"/>
  <c r="U4139" i="1" s="1"/>
  <c r="U4140" i="1" s="1"/>
  <c r="R4458" i="1"/>
  <c r="R4492" i="1" s="1"/>
  <c r="R4496" i="1" s="1"/>
  <c r="R4497" i="1" s="1"/>
  <c r="V4503" i="1"/>
  <c r="V4543" i="1" s="1"/>
  <c r="V4547" i="1" s="1"/>
  <c r="V4548" i="1" s="1"/>
  <c r="N4554" i="1"/>
  <c r="N4584" i="1" s="1"/>
  <c r="N4588" i="1" s="1"/>
  <c r="N4589" i="1" s="1"/>
  <c r="T4554" i="1"/>
  <c r="T4584" i="1" s="1"/>
  <c r="T4588" i="1" s="1"/>
  <c r="T4589" i="1" s="1"/>
  <c r="U4739" i="1"/>
  <c r="U4728" i="1" s="1"/>
  <c r="U4755" i="1" s="1"/>
  <c r="M4144" i="1"/>
  <c r="M4177" i="1" s="1"/>
  <c r="M4181" i="1" s="1"/>
  <c r="M4182" i="1" s="1"/>
  <c r="N4366" i="1"/>
  <c r="N4401" i="1" s="1"/>
  <c r="N4405" i="1" s="1"/>
  <c r="N4406" i="1" s="1"/>
  <c r="T4366" i="1"/>
  <c r="T4401" i="1" s="1"/>
  <c r="T4405" i="1" s="1"/>
  <c r="T4406" i="1" s="1"/>
  <c r="T4412" i="1"/>
  <c r="T4448" i="1" s="1"/>
  <c r="T4452" i="1" s="1"/>
  <c r="T4453" i="1" s="1"/>
  <c r="W4503" i="1"/>
  <c r="W4543" i="1" s="1"/>
  <c r="W4547" i="1" s="1"/>
  <c r="W4548" i="1" s="1"/>
  <c r="L4595" i="1"/>
  <c r="L4629" i="1" s="1"/>
  <c r="L4633" i="1" s="1"/>
  <c r="L4634" i="1" s="1"/>
  <c r="R4595" i="1"/>
  <c r="R4629" i="1" s="1"/>
  <c r="R4633" i="1" s="1"/>
  <c r="R4634" i="1" s="1"/>
  <c r="X4595" i="1"/>
  <c r="X4629" i="1" s="1"/>
  <c r="X4633" i="1" s="1"/>
  <c r="X4634" i="1" s="1"/>
  <c r="X4321" i="1"/>
  <c r="X4355" i="1" s="1"/>
  <c r="X4359" i="1" s="1"/>
  <c r="X4360" i="1" s="1"/>
  <c r="O4366" i="1"/>
  <c r="O4401" i="1" s="1"/>
  <c r="O4405" i="1" s="1"/>
  <c r="O4406" i="1" s="1"/>
  <c r="U4366" i="1"/>
  <c r="U4401" i="1" s="1"/>
  <c r="U4412" i="1"/>
  <c r="U4448" i="1" s="1"/>
  <c r="U4452" i="1" s="1"/>
  <c r="U4453" i="1" s="1"/>
  <c r="L4458" i="1"/>
  <c r="L4492" i="1" s="1"/>
  <c r="L4496" i="1" s="1"/>
  <c r="L4497" i="1" s="1"/>
  <c r="W4640" i="1"/>
  <c r="W4669" i="1" s="1"/>
  <c r="W4673" i="1" s="1"/>
  <c r="W4674" i="1" s="1"/>
  <c r="V4680" i="1"/>
  <c r="V4710" i="1" s="1"/>
  <c r="V4714" i="1" s="1"/>
  <c r="V4715" i="1" s="1"/>
  <c r="N4503" i="1"/>
  <c r="N4543" i="1" s="1"/>
  <c r="N4547" i="1" s="1"/>
  <c r="N4548" i="1" s="1"/>
  <c r="T4503" i="1"/>
  <c r="T4543" i="1" s="1"/>
  <c r="T4547" i="1" s="1"/>
  <c r="T4548" i="1" s="1"/>
  <c r="X4554" i="1"/>
  <c r="X4584" i="1" s="1"/>
  <c r="X4588" i="1" s="1"/>
  <c r="X4589" i="1" s="1"/>
  <c r="W4680" i="1"/>
  <c r="W4710" i="1" s="1"/>
  <c r="W4714" i="1" s="1"/>
  <c r="W4715" i="1" s="1"/>
  <c r="L4739" i="1"/>
  <c r="L4728" i="1" s="1"/>
  <c r="L4755" i="1" s="1"/>
  <c r="X4739" i="1"/>
  <c r="X4728" i="1" s="1"/>
  <c r="X4755" i="1" s="1"/>
  <c r="K47" i="1"/>
  <c r="W47" i="1"/>
  <c r="W78" i="1" s="1"/>
  <c r="L89" i="1"/>
  <c r="L120" i="1" s="1"/>
  <c r="L124" i="1" s="1"/>
  <c r="L125" i="1" s="1"/>
  <c r="R89" i="1"/>
  <c r="R120" i="1" s="1"/>
  <c r="R124" i="1" s="1"/>
  <c r="R125" i="1" s="1"/>
  <c r="X89" i="1"/>
  <c r="X120" i="1" s="1"/>
  <c r="X124" i="1" s="1"/>
  <c r="X125" i="1" s="1"/>
  <c r="W254" i="1"/>
  <c r="W284" i="1" s="1"/>
  <c r="W288" i="1" s="1"/>
  <c r="W289" i="1" s="1"/>
  <c r="O212" i="1"/>
  <c r="U212" i="1"/>
  <c r="M131" i="1"/>
  <c r="M161" i="1" s="1"/>
  <c r="M165" i="1" s="1"/>
  <c r="M166" i="1" s="1"/>
  <c r="V212" i="1"/>
  <c r="T247" i="1"/>
  <c r="T248" i="1" s="1"/>
  <c r="N7" i="1"/>
  <c r="N5" i="1" s="1"/>
  <c r="T7" i="1"/>
  <c r="T5" i="1" s="1"/>
  <c r="V24" i="1"/>
  <c r="V30" i="1"/>
  <c r="V29" i="1" s="1"/>
  <c r="M337" i="1"/>
  <c r="M368" i="1" s="1"/>
  <c r="M372" i="1" s="1"/>
  <c r="M373" i="1" s="1"/>
  <c r="V379" i="1"/>
  <c r="V407" i="1" s="1"/>
  <c r="V411" i="1" s="1"/>
  <c r="V412" i="1" s="1"/>
  <c r="W750" i="1"/>
  <c r="W779" i="1" s="1"/>
  <c r="W783" i="1" s="1"/>
  <c r="W784" i="1" s="1"/>
  <c r="M914" i="1"/>
  <c r="S914" i="1"/>
  <c r="Y914" i="1"/>
  <c r="M996" i="1"/>
  <c r="M1027" i="1" s="1"/>
  <c r="M1031" i="1" s="1"/>
  <c r="M1032" i="1" s="1"/>
  <c r="S996" i="1"/>
  <c r="S1027" i="1" s="1"/>
  <c r="S1031" i="1" s="1"/>
  <c r="S1032" i="1" s="1"/>
  <c r="Y996" i="1"/>
  <c r="Y1027" i="1" s="1"/>
  <c r="Y1031" i="1" s="1"/>
  <c r="Y1032" i="1" s="1"/>
  <c r="M1121" i="1"/>
  <c r="M1151" i="1" s="1"/>
  <c r="M1155" i="1" s="1"/>
  <c r="M1156" i="1" s="1"/>
  <c r="S1121" i="1"/>
  <c r="S1151" i="1" s="1"/>
  <c r="S1155" i="1" s="1"/>
  <c r="S1156" i="1" s="1"/>
  <c r="Y1121" i="1"/>
  <c r="Y1151" i="1" s="1"/>
  <c r="Y1155" i="1" s="1"/>
  <c r="Y1156" i="1" s="1"/>
  <c r="V1162" i="1"/>
  <c r="V1193" i="1" s="1"/>
  <c r="V1197" i="1" s="1"/>
  <c r="V1198" i="1" s="1"/>
  <c r="O1328" i="1"/>
  <c r="O1359" i="1" s="1"/>
  <c r="O1363" i="1" s="1"/>
  <c r="O1364" i="1" s="1"/>
  <c r="U1328" i="1"/>
  <c r="U1359" i="1" s="1"/>
  <c r="U1363" i="1" s="1"/>
  <c r="U1364" i="1" s="1"/>
  <c r="O13" i="1"/>
  <c r="U13" i="1"/>
  <c r="M26" i="1"/>
  <c r="M25" i="1" s="1"/>
  <c r="X379" i="1"/>
  <c r="X407" i="1" s="1"/>
  <c r="X411" i="1" s="1"/>
  <c r="X412" i="1" s="1"/>
  <c r="O873" i="1"/>
  <c r="O903" i="1" s="1"/>
  <c r="O907" i="1" s="1"/>
  <c r="O908" i="1" s="1"/>
  <c r="U873" i="1"/>
  <c r="U903" i="1" s="1"/>
  <c r="U907" i="1" s="1"/>
  <c r="U908" i="1" s="1"/>
  <c r="O1079" i="1"/>
  <c r="O1110" i="1" s="1"/>
  <c r="O1114" i="1" s="1"/>
  <c r="O1115" i="1" s="1"/>
  <c r="U1079" i="1"/>
  <c r="U1110" i="1" s="1"/>
  <c r="U1114" i="1" s="1"/>
  <c r="U1115" i="1" s="1"/>
  <c r="V7" i="1"/>
  <c r="V5" i="1" s="1"/>
  <c r="V13" i="1"/>
  <c r="L24" i="1"/>
  <c r="R24" i="1"/>
  <c r="X24" i="1"/>
  <c r="L30" i="1"/>
  <c r="L29" i="1" s="1"/>
  <c r="R30" i="1"/>
  <c r="R29" i="1" s="1"/>
  <c r="X30" i="1"/>
  <c r="X29" i="1" s="1"/>
  <c r="R379" i="1"/>
  <c r="R407" i="1" s="1"/>
  <c r="R411" i="1" s="1"/>
  <c r="R412" i="1" s="1"/>
  <c r="T418" i="1"/>
  <c r="O459" i="1"/>
  <c r="O493" i="1" s="1"/>
  <c r="O497" i="1" s="1"/>
  <c r="O498" i="1" s="1"/>
  <c r="U459" i="1"/>
  <c r="U493" i="1" s="1"/>
  <c r="U497" i="1" s="1"/>
  <c r="U498" i="1" s="1"/>
  <c r="O1286" i="1"/>
  <c r="O1317" i="1" s="1"/>
  <c r="O1321" i="1" s="1"/>
  <c r="O1322" i="1" s="1"/>
  <c r="U1286" i="1"/>
  <c r="U1317" i="1" s="1"/>
  <c r="U1321" i="1" s="1"/>
  <c r="U1322" i="1" s="1"/>
  <c r="Y1328" i="1"/>
  <c r="Y1359" i="1" s="1"/>
  <c r="Y1363" i="1" s="1"/>
  <c r="Y1364" i="1" s="1"/>
  <c r="M7" i="1"/>
  <c r="M5" i="1" s="1"/>
  <c r="S7" i="1"/>
  <c r="S5" i="1" s="1"/>
  <c r="Y7" i="1"/>
  <c r="Y5" i="1" s="1"/>
  <c r="M13" i="1"/>
  <c r="S13" i="1"/>
  <c r="Y13" i="1"/>
  <c r="O30" i="1"/>
  <c r="O29" i="1" s="1"/>
  <c r="U30" i="1"/>
  <c r="U29" i="1" s="1"/>
  <c r="V459" i="1"/>
  <c r="V493" i="1" s="1"/>
  <c r="V497" i="1" s="1"/>
  <c r="V498" i="1" s="1"/>
  <c r="L1121" i="1"/>
  <c r="L1151" i="1" s="1"/>
  <c r="L1155" i="1" s="1"/>
  <c r="L1156" i="1" s="1"/>
  <c r="R1121" i="1"/>
  <c r="R1151" i="1" s="1"/>
  <c r="R1155" i="1" s="1"/>
  <c r="R1156" i="1" s="1"/>
  <c r="X1121" i="1"/>
  <c r="X1151" i="1" s="1"/>
  <c r="X1155" i="1" s="1"/>
  <c r="X1156" i="1" s="1"/>
  <c r="M1245" i="1"/>
  <c r="M1275" i="1" s="1"/>
  <c r="M1279" i="1" s="1"/>
  <c r="M1280" i="1" s="1"/>
  <c r="S1245" i="1"/>
  <c r="S1275" i="1" s="1"/>
  <c r="S1279" i="1" s="1"/>
  <c r="S1280" i="1" s="1"/>
  <c r="Y1245" i="1"/>
  <c r="Y1275" i="1" s="1"/>
  <c r="Y1279" i="1" s="1"/>
  <c r="Y1280" i="1" s="1"/>
  <c r="O2123" i="1"/>
  <c r="O2155" i="1" s="1"/>
  <c r="O2159" i="1" s="1"/>
  <c r="O2160" i="1" s="1"/>
  <c r="U2123" i="1"/>
  <c r="U2155" i="1" s="1"/>
  <c r="U2159" i="1" s="1"/>
  <c r="U2160" i="1" s="1"/>
  <c r="W1370" i="1"/>
  <c r="W1400" i="1" s="1"/>
  <c r="W1404" i="1" s="1"/>
  <c r="W1405" i="1" s="1"/>
  <c r="O1696" i="1"/>
  <c r="O1729" i="1" s="1"/>
  <c r="O1733" i="1" s="1"/>
  <c r="O1734" i="1" s="1"/>
  <c r="U1696" i="1"/>
  <c r="U1729" i="1" s="1"/>
  <c r="U1733" i="1" s="1"/>
  <c r="U1734" i="1" s="1"/>
  <c r="Y1370" i="1"/>
  <c r="Y1400" i="1" s="1"/>
  <c r="Y1404" i="1" s="1"/>
  <c r="Y1405" i="1" s="1"/>
  <c r="L1949" i="1"/>
  <c r="L1980" i="1" s="1"/>
  <c r="L1984" i="1" s="1"/>
  <c r="L1985" i="1" s="1"/>
  <c r="R1949" i="1"/>
  <c r="R1980" i="1" s="1"/>
  <c r="R1984" i="1" s="1"/>
  <c r="R1985" i="1" s="1"/>
  <c r="X1949" i="1"/>
  <c r="X1980" i="1" s="1"/>
  <c r="X1984" i="1" s="1"/>
  <c r="X1985" i="1" s="1"/>
  <c r="N2166" i="1"/>
  <c r="N2196" i="1" s="1"/>
  <c r="N2200" i="1" s="1"/>
  <c r="N2201" i="1" s="1"/>
  <c r="T2166" i="1"/>
  <c r="T2196" i="1" s="1"/>
  <c r="T2200" i="1" s="1"/>
  <c r="T2201" i="1" s="1"/>
  <c r="O1823" i="1"/>
  <c r="O1854" i="1" s="1"/>
  <c r="U1823" i="1"/>
  <c r="U1854" i="1" s="1"/>
  <c r="U1858" i="1" s="1"/>
  <c r="U1859" i="1" s="1"/>
  <c r="O1949" i="1"/>
  <c r="O1980" i="1" s="1"/>
  <c r="O1984" i="1" s="1"/>
  <c r="O1985" i="1" s="1"/>
  <c r="U1949" i="1"/>
  <c r="U1980" i="1" s="1"/>
  <c r="W2082" i="1"/>
  <c r="W2112" i="1" s="1"/>
  <c r="V1509" i="1"/>
  <c r="V1498" i="1" s="1"/>
  <c r="V1526" i="1" s="1"/>
  <c r="N2265" i="1"/>
  <c r="N2254" i="1" s="1"/>
  <c r="T2265" i="1"/>
  <c r="T2254" i="1" s="1"/>
  <c r="V2325" i="1"/>
  <c r="V2323" i="1" s="1"/>
  <c r="N2325" i="1"/>
  <c r="N2323" i="1" s="1"/>
  <c r="T2325" i="1"/>
  <c r="T2323" i="1" s="1"/>
  <c r="N2342" i="1"/>
  <c r="L2348" i="1"/>
  <c r="L2347" i="1" s="1"/>
  <c r="R2348" i="1"/>
  <c r="R2347" i="1" s="1"/>
  <c r="X2348" i="1"/>
  <c r="X2347" i="1" s="1"/>
  <c r="V2348" i="1"/>
  <c r="V2347" i="1" s="1"/>
  <c r="T2596" i="1"/>
  <c r="T2629" i="1" s="1"/>
  <c r="N2709" i="1"/>
  <c r="N2698" i="1" s="1"/>
  <c r="N2759" i="1"/>
  <c r="N2758" i="1" s="1"/>
  <c r="L2878" i="1"/>
  <c r="L2867" i="1" s="1"/>
  <c r="R2878" i="1"/>
  <c r="R2867" i="1" s="1"/>
  <c r="X2878" i="1"/>
  <c r="X2867" i="1" s="1"/>
  <c r="N2931" i="1"/>
  <c r="N2920" i="1" s="1"/>
  <c r="T2931" i="1"/>
  <c r="T2920" i="1" s="1"/>
  <c r="R2931" i="1"/>
  <c r="R2920" i="1" s="1"/>
  <c r="X2931" i="1"/>
  <c r="X2920" i="1" s="1"/>
  <c r="L2991" i="1"/>
  <c r="R2991" i="1"/>
  <c r="X2991" i="1"/>
  <c r="V3066" i="1"/>
  <c r="V3055" i="1" s="1"/>
  <c r="V3085" i="1" s="1"/>
  <c r="U3341" i="1"/>
  <c r="U3340" i="1" s="1"/>
  <c r="V2469" i="1"/>
  <c r="V2459" i="1" s="1"/>
  <c r="V2489" i="1" s="1"/>
  <c r="V2342" i="1"/>
  <c r="L2541" i="1"/>
  <c r="L2357" i="1"/>
  <c r="R2541" i="1"/>
  <c r="R2357" i="1"/>
  <c r="X2541" i="1"/>
  <c r="X2357" i="1"/>
  <c r="L2709" i="1"/>
  <c r="L2698" i="1" s="1"/>
  <c r="R2709" i="1"/>
  <c r="R2698" i="1" s="1"/>
  <c r="X2709" i="1"/>
  <c r="X2698" i="1" s="1"/>
  <c r="V2737" i="1"/>
  <c r="V2736" i="1" s="1"/>
  <c r="N2737" i="1"/>
  <c r="N2736" i="1" s="1"/>
  <c r="T2737" i="1"/>
  <c r="T2736" i="1" s="1"/>
  <c r="L2759" i="1"/>
  <c r="L2758" i="1" s="1"/>
  <c r="R2759" i="1"/>
  <c r="R2758" i="1" s="1"/>
  <c r="X2759" i="1"/>
  <c r="X2758" i="1" s="1"/>
  <c r="V3112" i="1"/>
  <c r="V3101" i="1" s="1"/>
  <c r="V3125" i="1"/>
  <c r="V3124" i="1" s="1"/>
  <c r="L3176" i="1"/>
  <c r="L3175" i="1" s="1"/>
  <c r="R3176" i="1"/>
  <c r="R3175" i="1" s="1"/>
  <c r="X3176" i="1"/>
  <c r="X3175" i="1" s="1"/>
  <c r="V2274" i="1"/>
  <c r="V2273" i="1" s="1"/>
  <c r="X2325" i="1"/>
  <c r="X2323" i="1" s="1"/>
  <c r="V2331" i="1"/>
  <c r="N2392" i="1"/>
  <c r="N2391" i="1" s="1"/>
  <c r="N2346" i="1"/>
  <c r="T2392" i="1"/>
  <c r="T2391" i="1" s="1"/>
  <c r="T2346" i="1"/>
  <c r="L2459" i="1"/>
  <c r="L2489" i="1" s="1"/>
  <c r="N2550" i="1"/>
  <c r="N2584" i="1" s="1"/>
  <c r="N2596" i="1"/>
  <c r="N2629" i="1" s="1"/>
  <c r="T2709" i="1"/>
  <c r="T2698" i="1" s="1"/>
  <c r="N2749" i="1"/>
  <c r="N2748" i="1" s="1"/>
  <c r="T2749" i="1"/>
  <c r="T2748" i="1" s="1"/>
  <c r="T2759" i="1"/>
  <c r="T2758" i="1" s="1"/>
  <c r="V2965" i="1"/>
  <c r="V2964" i="1" s="1"/>
  <c r="V2973" i="1"/>
  <c r="V2972" i="1" s="1"/>
  <c r="N2973" i="1"/>
  <c r="N2972" i="1" s="1"/>
  <c r="T2973" i="1"/>
  <c r="T2972" i="1" s="1"/>
  <c r="N3031" i="1"/>
  <c r="N3030" i="1" s="1"/>
  <c r="T3031" i="1"/>
  <c r="T3030" i="1" s="1"/>
  <c r="N3146" i="1"/>
  <c r="N3145" i="1" s="1"/>
  <c r="T3146" i="1"/>
  <c r="T3145" i="1" s="1"/>
  <c r="L3279" i="1"/>
  <c r="L3278" i="1" s="1"/>
  <c r="R3279" i="1"/>
  <c r="R3278" i="1" s="1"/>
  <c r="X3279" i="1"/>
  <c r="X3278" i="1" s="1"/>
  <c r="M1607" i="1"/>
  <c r="M1606" i="1" s="1"/>
  <c r="S1607" i="1"/>
  <c r="S1606" i="1" s="1"/>
  <c r="Y1607" i="1"/>
  <c r="Y1606" i="1" s="1"/>
  <c r="O1621" i="1"/>
  <c r="O1620" i="1" s="1"/>
  <c r="U1621" i="1"/>
  <c r="U1620" i="1" s="1"/>
  <c r="M1651" i="1"/>
  <c r="M1649" i="1" s="1"/>
  <c r="S1651" i="1"/>
  <c r="S1649" i="1" s="1"/>
  <c r="Y1651" i="1"/>
  <c r="Y1649" i="1" s="1"/>
  <c r="O1668" i="1"/>
  <c r="U1668" i="1"/>
  <c r="O1674" i="1"/>
  <c r="O1673" i="1" s="1"/>
  <c r="M1678" i="1"/>
  <c r="M1677" i="1" s="1"/>
  <c r="S1678" i="1"/>
  <c r="S1677" i="1" s="1"/>
  <c r="Y1678" i="1"/>
  <c r="Y1677" i="1" s="1"/>
  <c r="L2515" i="1"/>
  <c r="L2504" i="1" s="1"/>
  <c r="L2535" i="1" s="1"/>
  <c r="L2544" i="1" s="1"/>
  <c r="L2342" i="1"/>
  <c r="R2515" i="1"/>
  <c r="R2504" i="1" s="1"/>
  <c r="R2535" i="1" s="1"/>
  <c r="R2544" i="1" s="1"/>
  <c r="R2342" i="1"/>
  <c r="X2515" i="1"/>
  <c r="X2504" i="1" s="1"/>
  <c r="X2535" i="1" s="1"/>
  <c r="X2544" i="1" s="1"/>
  <c r="X2342" i="1"/>
  <c r="L2596" i="1"/>
  <c r="L2629" i="1" s="1"/>
  <c r="R2596" i="1"/>
  <c r="R2629" i="1" s="1"/>
  <c r="X2596" i="1"/>
  <c r="X2629" i="1" s="1"/>
  <c r="L2815" i="1"/>
  <c r="L2804" i="1" s="1"/>
  <c r="R2815" i="1"/>
  <c r="R2804" i="1" s="1"/>
  <c r="X2815" i="1"/>
  <c r="X2804" i="1" s="1"/>
  <c r="N2895" i="1"/>
  <c r="N2894" i="1" s="1"/>
  <c r="T2895" i="1"/>
  <c r="T2894" i="1" s="1"/>
  <c r="R3125" i="1"/>
  <c r="R3124" i="1" s="1"/>
  <c r="L3263" i="1"/>
  <c r="L3252" i="1" s="1"/>
  <c r="R3263" i="1"/>
  <c r="R3252" i="1" s="1"/>
  <c r="X3263" i="1"/>
  <c r="X3252" i="1" s="1"/>
  <c r="T3279" i="1"/>
  <c r="T3278" i="1" s="1"/>
  <c r="N3289" i="1"/>
  <c r="N3288" i="1" s="1"/>
  <c r="T3289" i="1"/>
  <c r="T3288" i="1" s="1"/>
  <c r="V3293" i="1"/>
  <c r="V3292" i="1" s="1"/>
  <c r="N2294" i="1"/>
  <c r="N2293" i="1" s="1"/>
  <c r="T2294" i="1"/>
  <c r="T2293" i="1" s="1"/>
  <c r="L2294" i="1"/>
  <c r="L2293" i="1" s="1"/>
  <c r="R2294" i="1"/>
  <c r="R2293" i="1" s="1"/>
  <c r="X2294" i="1"/>
  <c r="X2293" i="1" s="1"/>
  <c r="V2655" i="1"/>
  <c r="V2644" i="1" s="1"/>
  <c r="N2838" i="1"/>
  <c r="N2837" i="1" s="1"/>
  <c r="T2838" i="1"/>
  <c r="T2837" i="1" s="1"/>
  <c r="N3293" i="1"/>
  <c r="N3292" i="1" s="1"/>
  <c r="T3293" i="1"/>
  <c r="T3292" i="1" s="1"/>
  <c r="O3328" i="1"/>
  <c r="U3328" i="1"/>
  <c r="M3396" i="1"/>
  <c r="M3378" i="1" s="1"/>
  <c r="M3339" i="1"/>
  <c r="S3396" i="1"/>
  <c r="S3378" i="1" s="1"/>
  <c r="S3339" i="1"/>
  <c r="O1509" i="1"/>
  <c r="O1498" i="1" s="1"/>
  <c r="O1526" i="1" s="1"/>
  <c r="U1509" i="1"/>
  <c r="U1498" i="1" s="1"/>
  <c r="U1526" i="1" s="1"/>
  <c r="O1551" i="1"/>
  <c r="O1541" i="1" s="1"/>
  <c r="O1573" i="1" s="1"/>
  <c r="U1551" i="1"/>
  <c r="U1541" i="1" s="1"/>
  <c r="U1573" i="1" s="1"/>
  <c r="O1599" i="1"/>
  <c r="O1588" i="1" s="1"/>
  <c r="U1599" i="1"/>
  <c r="U1588" i="1" s="1"/>
  <c r="O1607" i="1"/>
  <c r="O1606" i="1" s="1"/>
  <c r="U1607" i="1"/>
  <c r="U1606" i="1" s="1"/>
  <c r="K1621" i="1"/>
  <c r="Q1621" i="1"/>
  <c r="W1621" i="1"/>
  <c r="W1620" i="1" s="1"/>
  <c r="O1651" i="1"/>
  <c r="O1649" i="1" s="1"/>
  <c r="U1651" i="1"/>
  <c r="U1649" i="1" s="1"/>
  <c r="O1657" i="1"/>
  <c r="U1657" i="1"/>
  <c r="K1668" i="1"/>
  <c r="Q1668" i="1"/>
  <c r="W1668" i="1"/>
  <c r="W1674" i="1"/>
  <c r="W1673" i="1" s="1"/>
  <c r="O1678" i="1"/>
  <c r="O1677" i="1" s="1"/>
  <c r="U1678" i="1"/>
  <c r="U1677" i="1" s="1"/>
  <c r="N2274" i="1"/>
  <c r="N2273" i="1" s="1"/>
  <c r="T2274" i="1"/>
  <c r="T2273" i="1" s="1"/>
  <c r="L2274" i="1"/>
  <c r="L2273" i="1" s="1"/>
  <c r="R2274" i="1"/>
  <c r="R2273" i="1" s="1"/>
  <c r="X2274" i="1"/>
  <c r="X2273" i="1" s="1"/>
  <c r="L2301" i="1"/>
  <c r="L2300" i="1" s="1"/>
  <c r="R2301" i="1"/>
  <c r="R2300" i="1" s="1"/>
  <c r="X2301" i="1"/>
  <c r="X2300" i="1" s="1"/>
  <c r="M2504" i="1"/>
  <c r="M2535" i="1" s="1"/>
  <c r="M2544" i="1" s="1"/>
  <c r="S2504" i="1"/>
  <c r="S2535" i="1" s="1"/>
  <c r="S2544" i="1" s="1"/>
  <c r="Y2504" i="1"/>
  <c r="Y2535" i="1" s="1"/>
  <c r="Y2544" i="1" s="1"/>
  <c r="V2541" i="1"/>
  <c r="L2550" i="1"/>
  <c r="L2584" i="1" s="1"/>
  <c r="R2550" i="1"/>
  <c r="X2550" i="1"/>
  <c r="X2584" i="1" s="1"/>
  <c r="L2672" i="1"/>
  <c r="L2671" i="1" s="1"/>
  <c r="R2672" i="1"/>
  <c r="R2671" i="1" s="1"/>
  <c r="X2672" i="1"/>
  <c r="X2671" i="1" s="1"/>
  <c r="V2672" i="1"/>
  <c r="V2671" i="1" s="1"/>
  <c r="N2843" i="1"/>
  <c r="N2842" i="1" s="1"/>
  <c r="T2843" i="1"/>
  <c r="T2842" i="1" s="1"/>
  <c r="L2956" i="1"/>
  <c r="L2955" i="1" s="1"/>
  <c r="R2956" i="1"/>
  <c r="R2955" i="1" s="1"/>
  <c r="X2956" i="1"/>
  <c r="X2955" i="1" s="1"/>
  <c r="V2956" i="1"/>
  <c r="V2955" i="1" s="1"/>
  <c r="L3014" i="1"/>
  <c r="L3003" i="1" s="1"/>
  <c r="R3014" i="1"/>
  <c r="R3003" i="1" s="1"/>
  <c r="X3014" i="1"/>
  <c r="X3003" i="1" s="1"/>
  <c r="X3125" i="1"/>
  <c r="X3124" i="1" s="1"/>
  <c r="V3209" i="1"/>
  <c r="V3198" i="1" s="1"/>
  <c r="V3234" i="1" s="1"/>
  <c r="T3341" i="1"/>
  <c r="T3340" i="1" s="1"/>
  <c r="O3341" i="1"/>
  <c r="O3340" i="1" s="1"/>
  <c r="V3356" i="1"/>
  <c r="N3424" i="1"/>
  <c r="N3359" i="1"/>
  <c r="T3424" i="1"/>
  <c r="T3359" i="1"/>
  <c r="K2655" i="1"/>
  <c r="Q2655" i="1"/>
  <c r="W2655" i="1"/>
  <c r="W2644" i="1" s="1"/>
  <c r="M2672" i="1"/>
  <c r="M2671" i="1" s="1"/>
  <c r="S2672" i="1"/>
  <c r="S2671" i="1" s="1"/>
  <c r="Y2672" i="1"/>
  <c r="Y2671" i="1" s="1"/>
  <c r="M2709" i="1"/>
  <c r="M2698" i="1" s="1"/>
  <c r="S2709" i="1"/>
  <c r="S2698" i="1" s="1"/>
  <c r="Y2709" i="1"/>
  <c r="Y2698" i="1" s="1"/>
  <c r="K2737" i="1"/>
  <c r="Q2737" i="1"/>
  <c r="W2737" i="1"/>
  <c r="W2736" i="1" s="1"/>
  <c r="O2749" i="1"/>
  <c r="O2748" i="1" s="1"/>
  <c r="U2749" i="1"/>
  <c r="U2748" i="1" s="1"/>
  <c r="M2759" i="1"/>
  <c r="M2758" i="1" s="1"/>
  <c r="S2759" i="1"/>
  <c r="S2758" i="1" s="1"/>
  <c r="Y2759" i="1"/>
  <c r="Y2758" i="1" s="1"/>
  <c r="M2815" i="1"/>
  <c r="M2804" i="1" s="1"/>
  <c r="S2815" i="1"/>
  <c r="S2804" i="1" s="1"/>
  <c r="Y2815" i="1"/>
  <c r="Y2804" i="1" s="1"/>
  <c r="O2838" i="1"/>
  <c r="O2837" i="1" s="1"/>
  <c r="U2838" i="1"/>
  <c r="U2837" i="1" s="1"/>
  <c r="O2843" i="1"/>
  <c r="O2842" i="1" s="1"/>
  <c r="U2843" i="1"/>
  <c r="U2842" i="1" s="1"/>
  <c r="M2878" i="1"/>
  <c r="M2867" i="1" s="1"/>
  <c r="S2878" i="1"/>
  <c r="S2867" i="1" s="1"/>
  <c r="Y2878" i="1"/>
  <c r="Y2867" i="1" s="1"/>
  <c r="O2895" i="1"/>
  <c r="O2894" i="1" s="1"/>
  <c r="U2895" i="1"/>
  <c r="U2894" i="1" s="1"/>
  <c r="O2931" i="1"/>
  <c r="O2920" i="1" s="1"/>
  <c r="U2931" i="1"/>
  <c r="U2920" i="1" s="1"/>
  <c r="M2956" i="1"/>
  <c r="M2955" i="1" s="1"/>
  <c r="S2956" i="1"/>
  <c r="S2955" i="1" s="1"/>
  <c r="Y2956" i="1"/>
  <c r="Y2955" i="1" s="1"/>
  <c r="K2965" i="1"/>
  <c r="Q2965" i="1"/>
  <c r="W2965" i="1"/>
  <c r="W2964" i="1" s="1"/>
  <c r="K2973" i="1"/>
  <c r="Q2973" i="1"/>
  <c r="W2973" i="1"/>
  <c r="W2972" i="1" s="1"/>
  <c r="M3014" i="1"/>
  <c r="M3003" i="1" s="1"/>
  <c r="S3014" i="1"/>
  <c r="S3003" i="1" s="1"/>
  <c r="Y3014" i="1"/>
  <c r="Y3003" i="1" s="1"/>
  <c r="O3031" i="1"/>
  <c r="O3030" i="1" s="1"/>
  <c r="U3031" i="1"/>
  <c r="U3030" i="1" s="1"/>
  <c r="K3066" i="1"/>
  <c r="Q3066" i="1"/>
  <c r="W3066" i="1"/>
  <c r="W3055" i="1" s="1"/>
  <c r="W3085" i="1" s="1"/>
  <c r="K3112" i="1"/>
  <c r="Q3112" i="1"/>
  <c r="W3112" i="1"/>
  <c r="W3101" i="1" s="1"/>
  <c r="K3125" i="1"/>
  <c r="Q3125" i="1"/>
  <c r="W3125" i="1"/>
  <c r="W3124" i="1" s="1"/>
  <c r="O3146" i="1"/>
  <c r="O3145" i="1" s="1"/>
  <c r="U3146" i="1"/>
  <c r="U3145" i="1" s="1"/>
  <c r="M3176" i="1"/>
  <c r="M3175" i="1" s="1"/>
  <c r="S3176" i="1"/>
  <c r="S3175" i="1" s="1"/>
  <c r="Y3176" i="1"/>
  <c r="Y3175" i="1" s="1"/>
  <c r="K3209" i="1"/>
  <c r="Q3209" i="1"/>
  <c r="W3209" i="1"/>
  <c r="W3198" i="1" s="1"/>
  <c r="W3234" i="1" s="1"/>
  <c r="M3263" i="1"/>
  <c r="M3252" i="1" s="1"/>
  <c r="S3263" i="1"/>
  <c r="S3252" i="1" s="1"/>
  <c r="Y3263" i="1"/>
  <c r="Y3252" i="1" s="1"/>
  <c r="M3279" i="1"/>
  <c r="M3278" i="1" s="1"/>
  <c r="S3279" i="1"/>
  <c r="S3278" i="1" s="1"/>
  <c r="Y3279" i="1"/>
  <c r="Y3278" i="1" s="1"/>
  <c r="O3289" i="1"/>
  <c r="O3288" i="1" s="1"/>
  <c r="U3289" i="1"/>
  <c r="U3288" i="1" s="1"/>
  <c r="O3293" i="1"/>
  <c r="O3292" i="1" s="1"/>
  <c r="U3293" i="1"/>
  <c r="U3292" i="1" s="1"/>
  <c r="Q3322" i="1"/>
  <c r="L3322" i="1"/>
  <c r="L3320" i="1" s="1"/>
  <c r="R3322" i="1"/>
  <c r="R3320" i="1" s="1"/>
  <c r="X3322" i="1"/>
  <c r="X3320" i="1" s="1"/>
  <c r="V3322" i="1"/>
  <c r="V3320" i="1" s="1"/>
  <c r="V3339" i="1"/>
  <c r="M3415" i="1"/>
  <c r="Y3415" i="1"/>
  <c r="N3529" i="1"/>
  <c r="N3563" i="1" s="1"/>
  <c r="N3567" i="1" s="1"/>
  <c r="N3568" i="1" s="1"/>
  <c r="T3529" i="1"/>
  <c r="T3563" i="1" s="1"/>
  <c r="T3567" i="1" s="1"/>
  <c r="T3568" i="1" s="1"/>
  <c r="M3905" i="1"/>
  <c r="M3939" i="1" s="1"/>
  <c r="M3943" i="1" s="1"/>
  <c r="M3944" i="1" s="1"/>
  <c r="S3905" i="1"/>
  <c r="S3939" i="1" s="1"/>
  <c r="S3943" i="1" s="1"/>
  <c r="S3944" i="1" s="1"/>
  <c r="Y3905" i="1"/>
  <c r="Y3939" i="1" s="1"/>
  <c r="Y3943" i="1" s="1"/>
  <c r="Y3944" i="1" s="1"/>
  <c r="K2265" i="1"/>
  <c r="Q2265" i="1"/>
  <c r="K3351" i="1"/>
  <c r="Q3351" i="1"/>
  <c r="W3351" i="1"/>
  <c r="W3350" i="1" s="1"/>
  <c r="O3362" i="1"/>
  <c r="O3361" i="1" s="1"/>
  <c r="U3362" i="1"/>
  <c r="U3361" i="1" s="1"/>
  <c r="V3449" i="1"/>
  <c r="V3479" i="1" s="1"/>
  <c r="V3483" i="1" s="1"/>
  <c r="V3484" i="1" s="1"/>
  <c r="Q3449" i="1"/>
  <c r="W3449" i="1"/>
  <c r="W3479" i="1" s="1"/>
  <c r="W3483" i="1" s="1"/>
  <c r="W3484" i="1" s="1"/>
  <c r="Q3623" i="1"/>
  <c r="W3623" i="1"/>
  <c r="W3657" i="1" s="1"/>
  <c r="W3661" i="1" s="1"/>
  <c r="W3662" i="1" s="1"/>
  <c r="L3727" i="1"/>
  <c r="L3758" i="1" s="1"/>
  <c r="L3762" i="1" s="1"/>
  <c r="L3763" i="1" s="1"/>
  <c r="R3727" i="1"/>
  <c r="R3758" i="1" s="1"/>
  <c r="R3762" i="1" s="1"/>
  <c r="R3763" i="1" s="1"/>
  <c r="X3727" i="1"/>
  <c r="X3758" i="1" s="1"/>
  <c r="X3762" i="1" s="1"/>
  <c r="X3763" i="1" s="1"/>
  <c r="N3950" i="1"/>
  <c r="N3983" i="1" s="1"/>
  <c r="N3987" i="1" s="1"/>
  <c r="N3988" i="1" s="1"/>
  <c r="T3950" i="1"/>
  <c r="T3983" i="1" s="1"/>
  <c r="T3987" i="1" s="1"/>
  <c r="T3988" i="1" s="1"/>
  <c r="N2655" i="1"/>
  <c r="N2644" i="1" s="1"/>
  <c r="T2655" i="1"/>
  <c r="T2644" i="1" s="1"/>
  <c r="V2709" i="1"/>
  <c r="V2698" i="1" s="1"/>
  <c r="L2749" i="1"/>
  <c r="L2748" i="1" s="1"/>
  <c r="R2749" i="1"/>
  <c r="R2748" i="1" s="1"/>
  <c r="X2749" i="1"/>
  <c r="X2748" i="1" s="1"/>
  <c r="V2759" i="1"/>
  <c r="V2758" i="1" s="1"/>
  <c r="V2815" i="1"/>
  <c r="V2804" i="1" s="1"/>
  <c r="L2838" i="1"/>
  <c r="L2837" i="1" s="1"/>
  <c r="R2838" i="1"/>
  <c r="R2837" i="1" s="1"/>
  <c r="X2838" i="1"/>
  <c r="X2837" i="1" s="1"/>
  <c r="L2843" i="1"/>
  <c r="L2842" i="1" s="1"/>
  <c r="R2843" i="1"/>
  <c r="R2842" i="1" s="1"/>
  <c r="X2843" i="1"/>
  <c r="X2842" i="1" s="1"/>
  <c r="V2878" i="1"/>
  <c r="V2867" i="1" s="1"/>
  <c r="L2895" i="1"/>
  <c r="L2894" i="1" s="1"/>
  <c r="R2895" i="1"/>
  <c r="R2894" i="1" s="1"/>
  <c r="X2895" i="1"/>
  <c r="X2894" i="1" s="1"/>
  <c r="L2931" i="1"/>
  <c r="L2920" i="1" s="1"/>
  <c r="V3014" i="1"/>
  <c r="V3003" i="1" s="1"/>
  <c r="L3031" i="1"/>
  <c r="L3030" i="1" s="1"/>
  <c r="R3031" i="1"/>
  <c r="R3030" i="1" s="1"/>
  <c r="X3031" i="1"/>
  <c r="X3030" i="1" s="1"/>
  <c r="N3066" i="1"/>
  <c r="N3055" i="1" s="1"/>
  <c r="N3085" i="1" s="1"/>
  <c r="T3066" i="1"/>
  <c r="T3055" i="1" s="1"/>
  <c r="T3085" i="1" s="1"/>
  <c r="N3112" i="1"/>
  <c r="N3101" i="1" s="1"/>
  <c r="T3112" i="1"/>
  <c r="T3101" i="1" s="1"/>
  <c r="N3125" i="1"/>
  <c r="N3124" i="1" s="1"/>
  <c r="T3125" i="1"/>
  <c r="T3124" i="1" s="1"/>
  <c r="L3146" i="1"/>
  <c r="L3145" i="1" s="1"/>
  <c r="R3146" i="1"/>
  <c r="R3145" i="1" s="1"/>
  <c r="X3146" i="1"/>
  <c r="X3145" i="1" s="1"/>
  <c r="V3176" i="1"/>
  <c r="V3175" i="1" s="1"/>
  <c r="N3209" i="1"/>
  <c r="N3198" i="1" s="1"/>
  <c r="N3234" i="1" s="1"/>
  <c r="T3209" i="1"/>
  <c r="T3198" i="1" s="1"/>
  <c r="T3234" i="1" s="1"/>
  <c r="V3263" i="1"/>
  <c r="V3252" i="1" s="1"/>
  <c r="V3279" i="1"/>
  <c r="V3278" i="1" s="1"/>
  <c r="L3289" i="1"/>
  <c r="L3288" i="1" s="1"/>
  <c r="R3289" i="1"/>
  <c r="R3288" i="1" s="1"/>
  <c r="X3289" i="1"/>
  <c r="X3288" i="1" s="1"/>
  <c r="L3293" i="1"/>
  <c r="L3292" i="1" s="1"/>
  <c r="R3293" i="1"/>
  <c r="R3292" i="1" s="1"/>
  <c r="X3293" i="1"/>
  <c r="X3292" i="1" s="1"/>
  <c r="O3322" i="1"/>
  <c r="O3320" i="1" s="1"/>
  <c r="U3322" i="1"/>
  <c r="U3320" i="1" s="1"/>
  <c r="M3322" i="1"/>
  <c r="M3320" i="1" s="1"/>
  <c r="S3322" i="1"/>
  <c r="S3320" i="1" s="1"/>
  <c r="Y3322" i="1"/>
  <c r="Y3320" i="1" s="1"/>
  <c r="V3415" i="1"/>
  <c r="O2331" i="1"/>
  <c r="K2672" i="1"/>
  <c r="Q2672" i="1"/>
  <c r="W2672" i="1"/>
  <c r="W2671" i="1" s="1"/>
  <c r="K2709" i="1"/>
  <c r="Q2709" i="1"/>
  <c r="W2709" i="1"/>
  <c r="W2698" i="1" s="1"/>
  <c r="O2737" i="1"/>
  <c r="O2736" i="1" s="1"/>
  <c r="U2737" i="1"/>
  <c r="U2736" i="1" s="1"/>
  <c r="M2749" i="1"/>
  <c r="M2748" i="1" s="1"/>
  <c r="S2749" i="1"/>
  <c r="S2748" i="1" s="1"/>
  <c r="Y2749" i="1"/>
  <c r="Y2748" i="1" s="1"/>
  <c r="K2759" i="1"/>
  <c r="Q2759" i="1"/>
  <c r="W2759" i="1"/>
  <c r="W2758" i="1" s="1"/>
  <c r="K2815" i="1"/>
  <c r="Q2815" i="1"/>
  <c r="W2815" i="1"/>
  <c r="W2804" i="1" s="1"/>
  <c r="M2843" i="1"/>
  <c r="M2842" i="1" s="1"/>
  <c r="S2843" i="1"/>
  <c r="S2842" i="1" s="1"/>
  <c r="Y2843" i="1"/>
  <c r="Y2842" i="1" s="1"/>
  <c r="M2895" i="1"/>
  <c r="M2894" i="1" s="1"/>
  <c r="S2895" i="1"/>
  <c r="S2894" i="1" s="1"/>
  <c r="Y2895" i="1"/>
  <c r="Y2894" i="1" s="1"/>
  <c r="M2931" i="1"/>
  <c r="M2920" i="1" s="1"/>
  <c r="S2931" i="1"/>
  <c r="S2920" i="1" s="1"/>
  <c r="Y2931" i="1"/>
  <c r="Y2920" i="1" s="1"/>
  <c r="K2956" i="1"/>
  <c r="Q2956" i="1"/>
  <c r="W2956" i="1"/>
  <c r="W2955" i="1" s="1"/>
  <c r="O2973" i="1"/>
  <c r="O2972" i="1" s="1"/>
  <c r="U2973" i="1"/>
  <c r="U2972" i="1" s="1"/>
  <c r="O3125" i="1"/>
  <c r="O3124" i="1" s="1"/>
  <c r="U3125" i="1"/>
  <c r="U3124" i="1" s="1"/>
  <c r="M3146" i="1"/>
  <c r="M3145" i="1" s="1"/>
  <c r="S3146" i="1"/>
  <c r="S3145" i="1" s="1"/>
  <c r="Y3146" i="1"/>
  <c r="Y3145" i="1" s="1"/>
  <c r="K3176" i="1"/>
  <c r="Q3176" i="1"/>
  <c r="W3176" i="1"/>
  <c r="W3175" i="1" s="1"/>
  <c r="K3279" i="1"/>
  <c r="Q3279" i="1"/>
  <c r="W3279" i="1"/>
  <c r="W3278" i="1" s="1"/>
  <c r="M3293" i="1"/>
  <c r="M3292" i="1" s="1"/>
  <c r="S3293" i="1"/>
  <c r="S3292" i="1" s="1"/>
  <c r="Y3293" i="1"/>
  <c r="Y3292" i="1" s="1"/>
  <c r="L3328" i="1"/>
  <c r="R3328" i="1"/>
  <c r="X3328" i="1"/>
  <c r="M3356" i="1"/>
  <c r="S3424" i="1"/>
  <c r="S3356" i="1"/>
  <c r="Y3356" i="1"/>
  <c r="N3460" i="1"/>
  <c r="N3449" i="1" s="1"/>
  <c r="N3479" i="1" s="1"/>
  <c r="N3483" i="1" s="1"/>
  <c r="N3484" i="1" s="1"/>
  <c r="N3339" i="1"/>
  <c r="T3460" i="1"/>
  <c r="T3449" i="1" s="1"/>
  <c r="T3479" i="1" s="1"/>
  <c r="T3483" i="1" s="1"/>
  <c r="T3484" i="1" s="1"/>
  <c r="T3339" i="1"/>
  <c r="V3950" i="1"/>
  <c r="V3983" i="1" s="1"/>
  <c r="V3987" i="1" s="1"/>
  <c r="V3988" i="1" s="1"/>
  <c r="Q3341" i="1"/>
  <c r="N3351" i="1"/>
  <c r="N3350" i="1" s="1"/>
  <c r="T3351" i="1"/>
  <c r="T3350" i="1" s="1"/>
  <c r="K3359" i="1"/>
  <c r="Q3359" i="1"/>
  <c r="W3359" i="1"/>
  <c r="L3362" i="1"/>
  <c r="L3361" i="1" s="1"/>
  <c r="R3362" i="1"/>
  <c r="R3361" i="1" s="1"/>
  <c r="X3362" i="1"/>
  <c r="X3361" i="1" s="1"/>
  <c r="N3623" i="1"/>
  <c r="N3657" i="1" s="1"/>
  <c r="N3661" i="1" s="1"/>
  <c r="N3662" i="1" s="1"/>
  <c r="T3623" i="1"/>
  <c r="T3657" i="1" s="1"/>
  <c r="T3661" i="1" s="1"/>
  <c r="T3662" i="1" s="1"/>
  <c r="O3727" i="1"/>
  <c r="O3758" i="1" s="1"/>
  <c r="O3762" i="1" s="1"/>
  <c r="O3763" i="1" s="1"/>
  <c r="U3727" i="1"/>
  <c r="U3758" i="1" s="1"/>
  <c r="U3762" i="1" s="1"/>
  <c r="U3763" i="1" s="1"/>
  <c r="W3950" i="1"/>
  <c r="W3983" i="1" s="1"/>
  <c r="W3987" i="1" s="1"/>
  <c r="W3988" i="1" s="1"/>
  <c r="L3339" i="1"/>
  <c r="R3339" i="1"/>
  <c r="X3339" i="1"/>
  <c r="L3351" i="1"/>
  <c r="L3350" i="1" s="1"/>
  <c r="R3351" i="1"/>
  <c r="R3350" i="1" s="1"/>
  <c r="X3351" i="1"/>
  <c r="X3350" i="1" s="1"/>
  <c r="S4144" i="1"/>
  <c r="S4177" i="1" s="1"/>
  <c r="S4181" i="1" s="1"/>
  <c r="S4182" i="1" s="1"/>
  <c r="Y4144" i="1"/>
  <c r="Y4177" i="1" s="1"/>
  <c r="Y4181" i="1" s="1"/>
  <c r="Y4182" i="1" s="1"/>
  <c r="V4321" i="1"/>
  <c r="V4355" i="1" s="1"/>
  <c r="V4359" i="1" s="1"/>
  <c r="V4360" i="1" s="1"/>
  <c r="O4412" i="1"/>
  <c r="O4448" i="1" s="1"/>
  <c r="O4452" i="1" s="1"/>
  <c r="O4453" i="1" s="1"/>
  <c r="L4412" i="1"/>
  <c r="L4448" i="1" s="1"/>
  <c r="L4452" i="1" s="1"/>
  <c r="L4453" i="1" s="1"/>
  <c r="R4412" i="1"/>
  <c r="R4448" i="1" s="1"/>
  <c r="R4452" i="1" s="1"/>
  <c r="R4453" i="1" s="1"/>
  <c r="X4412" i="1"/>
  <c r="X4448" i="1" s="1"/>
  <c r="X4452" i="1" s="1"/>
  <c r="X4453" i="1" s="1"/>
  <c r="V4458" i="1"/>
  <c r="V4492" i="1" s="1"/>
  <c r="V4496" i="1" s="1"/>
  <c r="V4497" i="1" s="1"/>
  <c r="S4554" i="1"/>
  <c r="S4584" i="1" s="1"/>
  <c r="S4588" i="1" s="1"/>
  <c r="S4589" i="1" s="1"/>
  <c r="Q4595" i="1"/>
  <c r="U4144" i="1"/>
  <c r="U4177" i="1" s="1"/>
  <c r="U4181" i="1" s="1"/>
  <c r="U4182" i="1" s="1"/>
  <c r="O4234" i="1"/>
  <c r="O4266" i="1" s="1"/>
  <c r="O4270" i="1" s="1"/>
  <c r="O4271" i="1" s="1"/>
  <c r="U4234" i="1"/>
  <c r="U4266" i="1" s="1"/>
  <c r="U4270" i="1" s="1"/>
  <c r="U4271" i="1" s="1"/>
  <c r="U4277" i="1"/>
  <c r="U4310" i="1" s="1"/>
  <c r="U4314" i="1" s="1"/>
  <c r="U4315" i="1" s="1"/>
  <c r="Y4188" i="1"/>
  <c r="Y4223" i="1" s="1"/>
  <c r="Y4227" i="1" s="1"/>
  <c r="Y4228" i="1" s="1"/>
  <c r="O3339" i="1"/>
  <c r="U3339" i="1"/>
  <c r="K3341" i="1"/>
  <c r="S4188" i="1"/>
  <c r="S4223" i="1" s="1"/>
  <c r="S4227" i="1" s="1"/>
  <c r="S4228" i="1" s="1"/>
  <c r="Y4321" i="1"/>
  <c r="Y4355" i="1" s="1"/>
  <c r="Y4359" i="1" s="1"/>
  <c r="Y4360" i="1" s="1"/>
  <c r="K3339" i="1"/>
  <c r="Q3339" i="1"/>
  <c r="W3339" i="1"/>
  <c r="Q4098" i="1"/>
  <c r="S4321" i="1"/>
  <c r="S4355" i="1" s="1"/>
  <c r="S4359" i="1" s="1"/>
  <c r="S4360" i="1" s="1"/>
  <c r="S4458" i="1"/>
  <c r="S4492" i="1" s="1"/>
  <c r="S4496" i="1" s="1"/>
  <c r="S4497" i="1" s="1"/>
  <c r="O4595" i="1"/>
  <c r="O4629" i="1" s="1"/>
  <c r="O4633" i="1" s="1"/>
  <c r="O4634" i="1" s="1"/>
  <c r="U4595" i="1"/>
  <c r="U4629" i="1" s="1"/>
  <c r="U4633" i="1" s="1"/>
  <c r="U4634" i="1" s="1"/>
  <c r="M4680" i="1"/>
  <c r="M4710" i="1" s="1"/>
  <c r="M4714" i="1" s="1"/>
  <c r="M4715" i="1" s="1"/>
  <c r="Y4680" i="1"/>
  <c r="Y4710" i="1" s="1"/>
  <c r="Y4714" i="1" s="1"/>
  <c r="Y4715" i="1" s="1"/>
  <c r="N4680" i="1"/>
  <c r="N4710" i="1" s="1"/>
  <c r="N4714" i="1" s="1"/>
  <c r="N4715" i="1" s="1"/>
  <c r="T4680" i="1"/>
  <c r="T4710" i="1" s="1"/>
  <c r="T4714" i="1" s="1"/>
  <c r="T4715" i="1" s="1"/>
  <c r="M4412" i="1"/>
  <c r="M4448" i="1" s="1"/>
  <c r="M4452" i="1" s="1"/>
  <c r="M4453" i="1" s="1"/>
  <c r="S4412" i="1"/>
  <c r="S4448" i="1" s="1"/>
  <c r="S4452" i="1" s="1"/>
  <c r="S4453" i="1" s="1"/>
  <c r="Y4412" i="1"/>
  <c r="Y4448" i="1" s="1"/>
  <c r="Y4452" i="1" s="1"/>
  <c r="Y4453" i="1" s="1"/>
  <c r="V4554" i="1"/>
  <c r="V4584" i="1" s="1"/>
  <c r="V4588" i="1" s="1"/>
  <c r="V4589" i="1" s="1"/>
  <c r="W4595" i="1"/>
  <c r="W4629" i="1" s="1"/>
  <c r="W4633" i="1" s="1"/>
  <c r="W4634" i="1" s="1"/>
  <c r="O4640" i="1"/>
  <c r="O4669" i="1" s="1"/>
  <c r="O4673" i="1" s="1"/>
  <c r="O4674" i="1" s="1"/>
  <c r="W4188" i="1"/>
  <c r="W4223" i="1" s="1"/>
  <c r="W4227" i="1" s="1"/>
  <c r="W4228" i="1" s="1"/>
  <c r="O4277" i="1"/>
  <c r="O4310" i="1" s="1"/>
  <c r="O4314" i="1" s="1"/>
  <c r="O4315" i="1" s="1"/>
  <c r="M4321" i="1"/>
  <c r="M4355" i="1" s="1"/>
  <c r="M4359" i="1" s="1"/>
  <c r="M4360" i="1" s="1"/>
  <c r="W4321" i="1"/>
  <c r="W4355" i="1" s="1"/>
  <c r="W4359" i="1" s="1"/>
  <c r="W4360" i="1" s="1"/>
  <c r="K4366" i="1"/>
  <c r="Y4458" i="1"/>
  <c r="Y4492" i="1" s="1"/>
  <c r="Y4496" i="1" s="1"/>
  <c r="Y4497" i="1" s="1"/>
  <c r="M4554" i="1"/>
  <c r="M4584" i="1" s="1"/>
  <c r="M4588" i="1" s="1"/>
  <c r="M4589" i="1" s="1"/>
  <c r="W4554" i="1"/>
  <c r="W4584" i="1" s="1"/>
  <c r="W4588" i="1" s="1"/>
  <c r="W4589" i="1" s="1"/>
  <c r="N4595" i="1"/>
  <c r="N4629" i="1" s="1"/>
  <c r="N4633" i="1" s="1"/>
  <c r="N4634" i="1" s="1"/>
  <c r="T4595" i="1"/>
  <c r="T4629" i="1" s="1"/>
  <c r="T4633" i="1" s="1"/>
  <c r="T4634" i="1" s="1"/>
  <c r="V4640" i="1"/>
  <c r="V4669" i="1" s="1"/>
  <c r="V4673" i="1" s="1"/>
  <c r="V4674" i="1" s="1"/>
  <c r="K4739" i="1"/>
  <c r="Q4739" i="1"/>
  <c r="W4739" i="1"/>
  <c r="W4728" i="1" s="1"/>
  <c r="W4755" i="1" s="1"/>
  <c r="N4739" i="1"/>
  <c r="N4728" i="1" s="1"/>
  <c r="N4755" i="1" s="1"/>
  <c r="T4739" i="1"/>
  <c r="T4728" i="1" s="1"/>
  <c r="T4755" i="1" s="1"/>
  <c r="V4739" i="1"/>
  <c r="V4728" i="1" s="1"/>
  <c r="V4755" i="1" s="1"/>
  <c r="AT4753" i="1"/>
  <c r="AT4748" i="1"/>
  <c r="AT4737" i="1"/>
  <c r="AT4731" i="1"/>
  <c r="AT4706" i="1"/>
  <c r="AT4703" i="1"/>
  <c r="AT4698" i="1"/>
  <c r="AT4688" i="1"/>
  <c r="AT4683" i="1"/>
  <c r="AT4667" i="1"/>
  <c r="AT4664" i="1"/>
  <c r="AT4659" i="1"/>
  <c r="AT4648" i="1"/>
  <c r="AT4643" i="1"/>
  <c r="AT4625" i="1"/>
  <c r="AT4620" i="1"/>
  <c r="AT4615" i="1"/>
  <c r="AT4604" i="1"/>
  <c r="AT4598" i="1"/>
  <c r="AT4582" i="1"/>
  <c r="AT4579" i="1"/>
  <c r="AT4574" i="1"/>
  <c r="AT4563" i="1"/>
  <c r="AT4557" i="1"/>
  <c r="AT4541" i="1"/>
  <c r="AT4536" i="1"/>
  <c r="AT4533" i="1"/>
  <c r="AT4528" i="1"/>
  <c r="AT4523" i="1"/>
  <c r="AT4512" i="1"/>
  <c r="AT4506" i="1"/>
  <c r="AT4488" i="1"/>
  <c r="AT4483" i="1"/>
  <c r="AT4478" i="1"/>
  <c r="AT4467" i="1"/>
  <c r="AT4461" i="1"/>
  <c r="AT4443" i="1"/>
  <c r="AT4438" i="1"/>
  <c r="AT4432" i="1"/>
  <c r="AT4421" i="1"/>
  <c r="AT4415" i="1"/>
  <c r="AT4397" i="1"/>
  <c r="AT4392" i="1"/>
  <c r="AT4386" i="1"/>
  <c r="AT4375" i="1"/>
  <c r="AT4369" i="1"/>
  <c r="AT4351" i="1"/>
  <c r="AT4346" i="1"/>
  <c r="AT4341" i="1"/>
  <c r="AT4330" i="1"/>
  <c r="AT4324" i="1"/>
  <c r="AT4307" i="1"/>
  <c r="AT4302" i="1"/>
  <c r="AT4297" i="1"/>
  <c r="AT4286" i="1"/>
  <c r="AT4280" i="1"/>
  <c r="AT4264" i="1"/>
  <c r="AT4260" i="1"/>
  <c r="AT4254" i="1"/>
  <c r="AT4243" i="1"/>
  <c r="AT4237" i="1"/>
  <c r="AT4218" i="1"/>
  <c r="AT4213" i="1"/>
  <c r="AT4208" i="1"/>
  <c r="AT4197" i="1"/>
  <c r="AT4191" i="1"/>
  <c r="AT4174" i="1"/>
  <c r="AT4169" i="1"/>
  <c r="AT4164" i="1"/>
  <c r="AT4153" i="1"/>
  <c r="AT4147" i="1"/>
  <c r="AT4129" i="1"/>
  <c r="AT4124" i="1"/>
  <c r="AT4118" i="1"/>
  <c r="AT4107" i="1"/>
  <c r="AT4101" i="1"/>
  <c r="AT4086" i="1"/>
  <c r="AT3360" i="1" s="1"/>
  <c r="AT4078" i="1"/>
  <c r="AT4072" i="1"/>
  <c r="AT4061" i="1"/>
  <c r="AT4055" i="1"/>
  <c r="AT4039" i="1"/>
  <c r="AT4023" i="1"/>
  <c r="AT4019" i="1"/>
  <c r="AT4014" i="1"/>
  <c r="AT4003" i="1"/>
  <c r="AT3997" i="1"/>
  <c r="AT3980" i="1"/>
  <c r="AT3975" i="1"/>
  <c r="AT3970" i="1"/>
  <c r="AT3959" i="1"/>
  <c r="AT3953" i="1"/>
  <c r="AT3937" i="1"/>
  <c r="AT3929" i="1"/>
  <c r="AT3924" i="1"/>
  <c r="AT3914" i="1"/>
  <c r="AT3908" i="1"/>
  <c r="AT3891" i="1"/>
  <c r="AT3886" i="1"/>
  <c r="AT3880" i="1"/>
  <c r="AT3869" i="1"/>
  <c r="AT3863" i="1"/>
  <c r="AT3845" i="1"/>
  <c r="AT3840" i="1"/>
  <c r="AT3834" i="1"/>
  <c r="AT3823" i="1"/>
  <c r="AT3817" i="1"/>
  <c r="AT3799" i="1"/>
  <c r="AT3794" i="1"/>
  <c r="AT3789" i="1"/>
  <c r="AT3778" i="1"/>
  <c r="AT3772" i="1"/>
  <c r="AT3755" i="1"/>
  <c r="AT3752" i="1"/>
  <c r="AT3747" i="1"/>
  <c r="AT3736" i="1"/>
  <c r="AT3730" i="1"/>
  <c r="AT3706" i="1"/>
  <c r="AT3702" i="1"/>
  <c r="AT3691" i="1"/>
  <c r="AT3685" i="1"/>
  <c r="AT3669" i="1"/>
  <c r="AT3653" i="1"/>
  <c r="AT3648" i="1"/>
  <c r="AT3643" i="1"/>
  <c r="AT3632" i="1"/>
  <c r="AT3626" i="1"/>
  <c r="AT3610" i="1"/>
  <c r="AT3605" i="1"/>
  <c r="AT3602" i="1"/>
  <c r="AT3598" i="1"/>
  <c r="AT3593" i="1"/>
  <c r="AT3583" i="1"/>
  <c r="AT3577" i="1"/>
  <c r="AT3559" i="1"/>
  <c r="AT3554" i="1"/>
  <c r="AT3549" i="1"/>
  <c r="AT3538" i="1"/>
  <c r="AT3532" i="1"/>
  <c r="AT3516" i="1"/>
  <c r="AT3513" i="1"/>
  <c r="AT3509" i="1"/>
  <c r="AT3499" i="1"/>
  <c r="AT3493" i="1"/>
  <c r="AT3477" i="1"/>
  <c r="AT3469" i="1"/>
  <c r="AT3458" i="1"/>
  <c r="AT3452" i="1"/>
  <c r="AT3434" i="1"/>
  <c r="AT3425" i="1" s="1"/>
  <c r="AT3419" i="1"/>
  <c r="AT3405" i="1"/>
  <c r="AT3393" i="1"/>
  <c r="AT3382" i="1"/>
  <c r="AT3363" i="1"/>
  <c r="AT3357" i="1"/>
  <c r="AT3352" i="1"/>
  <c r="AT3348" i="1"/>
  <c r="AT3346" i="1"/>
  <c r="AT3343" i="1"/>
  <c r="AT3338" i="1"/>
  <c r="AT3337" i="1"/>
  <c r="AT3336" i="1"/>
  <c r="AT3335" i="1"/>
  <c r="AT3334" i="1"/>
  <c r="AT3333" i="1"/>
  <c r="AT3332" i="1"/>
  <c r="AT3331" i="1"/>
  <c r="AT3329" i="1"/>
  <c r="AT3327" i="1"/>
  <c r="AT3326" i="1"/>
  <c r="AT3325" i="1"/>
  <c r="AT3324" i="1"/>
  <c r="AT3323" i="1"/>
  <c r="AT3321" i="1"/>
  <c r="AT3310" i="1"/>
  <c r="AT3309" i="1"/>
  <c r="AT3308" i="1"/>
  <c r="AT3307" i="1"/>
  <c r="AT3301" i="1"/>
  <c r="AT3299" i="1"/>
  <c r="AT3297" i="1"/>
  <c r="AT3294" i="1"/>
  <c r="AT3290" i="1"/>
  <c r="AT3284" i="1"/>
  <c r="AT3282" i="1"/>
  <c r="AT3280" i="1"/>
  <c r="AT3270" i="1"/>
  <c r="AT3261" i="1"/>
  <c r="AT3255" i="1"/>
  <c r="AT3229" i="1"/>
  <c r="AT3226" i="1"/>
  <c r="AT3223" i="1"/>
  <c r="AT3218" i="1"/>
  <c r="AT3207" i="1"/>
  <c r="AT3201" i="1"/>
  <c r="AT3193" i="1"/>
  <c r="AT3192" i="1"/>
  <c r="AT3191" i="1"/>
  <c r="AT3190" i="1"/>
  <c r="AT3189" i="1"/>
  <c r="AT3188" i="1"/>
  <c r="AT3187" i="1"/>
  <c r="AT3179" i="1"/>
  <c r="AT3177" i="1"/>
  <c r="AT3173" i="1"/>
  <c r="AT3159" i="1"/>
  <c r="AT3153" i="1"/>
  <c r="AT3151" i="1"/>
  <c r="AT3147" i="1"/>
  <c r="AT3142" i="1"/>
  <c r="AT3137" i="1"/>
  <c r="AT3133" i="1"/>
  <c r="AT3129" i="1"/>
  <c r="AT3126" i="1"/>
  <c r="AT3118" i="1"/>
  <c r="AT3110" i="1"/>
  <c r="AT3104" i="1"/>
  <c r="AT3083" i="1"/>
  <c r="AT3080" i="1"/>
  <c r="AT3075" i="1"/>
  <c r="AT3064" i="1"/>
  <c r="AT3058" i="1"/>
  <c r="AT3033" i="1"/>
  <c r="AT3028" i="1"/>
  <c r="AT3023" i="1"/>
  <c r="AT3012" i="1"/>
  <c r="AT3006" i="1"/>
  <c r="AT2990" i="1"/>
  <c r="AT2989" i="1"/>
  <c r="AT2988" i="1"/>
  <c r="AT2980" i="1"/>
  <c r="AT2967" i="1"/>
  <c r="AT2961" i="1"/>
  <c r="AT2957" i="1"/>
  <c r="AT2949" i="1"/>
  <c r="AT2945" i="1"/>
  <c r="AT2942" i="1"/>
  <c r="AT2939" i="1"/>
  <c r="AT2935" i="1"/>
  <c r="AT2929" i="1"/>
  <c r="AT2923" i="1"/>
  <c r="AT2899" i="1"/>
  <c r="AT2896" i="1"/>
  <c r="AT2892" i="1"/>
  <c r="AT2886" i="1"/>
  <c r="AT2876" i="1"/>
  <c r="AT2870" i="1"/>
  <c r="AT2854" i="1"/>
  <c r="AT2853" i="1"/>
  <c r="AT2846" i="1"/>
  <c r="AT2844" i="1"/>
  <c r="AT2839" i="1"/>
  <c r="AT2828" i="1"/>
  <c r="AT2824" i="1"/>
  <c r="AT2816" i="1"/>
  <c r="AT2813" i="1"/>
  <c r="AT2807" i="1"/>
  <c r="AT2781" i="1"/>
  <c r="AT2775" i="1"/>
  <c r="AT2768" i="1"/>
  <c r="AT2764" i="1"/>
  <c r="AT2760" i="1"/>
  <c r="AT2754" i="1"/>
  <c r="AT2750" i="1"/>
  <c r="AT2738" i="1"/>
  <c r="AT2729" i="1"/>
  <c r="AT2723" i="1"/>
  <c r="AT2720" i="1"/>
  <c r="AT2714" i="1"/>
  <c r="AT2711" i="1"/>
  <c r="AT2707" i="1"/>
  <c r="AT2701" i="1"/>
  <c r="AT2677" i="1"/>
  <c r="AT2673" i="1"/>
  <c r="AT2669" i="1"/>
  <c r="AT2664" i="1"/>
  <c r="AT2653" i="1"/>
  <c r="AT2647" i="1"/>
  <c r="AT2626" i="1"/>
  <c r="AT2622" i="1"/>
  <c r="AT2616" i="1"/>
  <c r="AT2605" i="1"/>
  <c r="AT2599" i="1"/>
  <c r="AT2580" i="1"/>
  <c r="AT2576" i="1"/>
  <c r="AT2570" i="1"/>
  <c r="AT2559" i="1"/>
  <c r="AT2553" i="1"/>
  <c r="AT2540" i="1"/>
  <c r="AT2539" i="1"/>
  <c r="AT2532" i="1"/>
  <c r="AT2529" i="1"/>
  <c r="AT2524" i="1"/>
  <c r="AT2513" i="1"/>
  <c r="AT2507" i="1"/>
  <c r="AT2486" i="1"/>
  <c r="AT2483" i="1"/>
  <c r="AT2478" i="1"/>
  <c r="AT2467" i="1"/>
  <c r="AT2462" i="1"/>
  <c r="AT2441" i="1"/>
  <c r="AT2438" i="1"/>
  <c r="AT2433" i="1"/>
  <c r="AT2422" i="1"/>
  <c r="AT2416" i="1"/>
  <c r="AT2398" i="1"/>
  <c r="AT2394" i="1"/>
  <c r="AT2387" i="1"/>
  <c r="AT2376" i="1"/>
  <c r="AT2370" i="1"/>
  <c r="AT2351" i="1"/>
  <c r="AT2350" i="1"/>
  <c r="AT2349" i="1"/>
  <c r="AT2345" i="1"/>
  <c r="AT2341" i="1"/>
  <c r="AT2340" i="1"/>
  <c r="AT2339" i="1"/>
  <c r="AT2338" i="1"/>
  <c r="AT2337" i="1"/>
  <c r="AT2336" i="1"/>
  <c r="AT2335" i="1"/>
  <c r="AT2334" i="1"/>
  <c r="AT2332" i="1"/>
  <c r="AT2330" i="1"/>
  <c r="AT2329" i="1"/>
  <c r="AT2328" i="1"/>
  <c r="AT2327" i="1"/>
  <c r="AT2326" i="1"/>
  <c r="AT2324" i="1"/>
  <c r="AT2312" i="1"/>
  <c r="AT2311" i="1"/>
  <c r="AT2295" i="1"/>
  <c r="AT2290" i="1"/>
  <c r="AT2283" i="1"/>
  <c r="AT2277" i="1"/>
  <c r="AT2275" i="1"/>
  <c r="AT2268" i="1"/>
  <c r="AT2263" i="1"/>
  <c r="AT2257" i="1"/>
  <c r="AT2235" i="1"/>
  <c r="AT2232" i="1"/>
  <c r="AT2227" i="1"/>
  <c r="AT2216" i="1"/>
  <c r="AT2210" i="1"/>
  <c r="AT2193" i="1"/>
  <c r="AT2190" i="1"/>
  <c r="AT2185" i="1"/>
  <c r="AT2174" i="1"/>
  <c r="AT2169" i="1"/>
  <c r="AT2152" i="1"/>
  <c r="AT2149" i="1"/>
  <c r="AT2143" i="1"/>
  <c r="AT2132" i="1"/>
  <c r="AT2126" i="1"/>
  <c r="AT2109" i="1"/>
  <c r="AT2106" i="1"/>
  <c r="AT2101" i="1"/>
  <c r="AT2090" i="1"/>
  <c r="AT2085" i="1"/>
  <c r="AT2069" i="1"/>
  <c r="AT2066" i="1"/>
  <c r="AT2061" i="1"/>
  <c r="AT2050" i="1"/>
  <c r="AT2044" i="1"/>
  <c r="AT2027" i="1"/>
  <c r="AT2021" i="1"/>
  <c r="AT2017" i="1"/>
  <c r="AT2011" i="1"/>
  <c r="AT2000" i="1"/>
  <c r="AT1994" i="1"/>
  <c r="AT1978" i="1"/>
  <c r="AT1975" i="1"/>
  <c r="AT1958" i="1"/>
  <c r="AT1952" i="1"/>
  <c r="AT1935" i="1"/>
  <c r="AT1931" i="1"/>
  <c r="AT1926" i="1"/>
  <c r="AT1915" i="1"/>
  <c r="AT1909" i="1"/>
  <c r="AT1893" i="1"/>
  <c r="AT1890" i="1"/>
  <c r="AT1885" i="1"/>
  <c r="AT1874" i="1"/>
  <c r="AT1868" i="1"/>
  <c r="AT1851" i="1"/>
  <c r="AT1848" i="1"/>
  <c r="AT1843" i="1"/>
  <c r="AT1832" i="1"/>
  <c r="AT1826" i="1"/>
  <c r="AT1809" i="1"/>
  <c r="AT1806" i="1"/>
  <c r="AT1801" i="1"/>
  <c r="AT1790" i="1"/>
  <c r="AT1784" i="1"/>
  <c r="AT1768" i="1"/>
  <c r="AT1765" i="1"/>
  <c r="AT1760" i="1"/>
  <c r="AT1749" i="1"/>
  <c r="AT1743" i="1"/>
  <c r="AT1726" i="1"/>
  <c r="AT1723" i="1"/>
  <c r="AT1716" i="1"/>
  <c r="AT1705" i="1"/>
  <c r="AT1699" i="1"/>
  <c r="AT1681" i="1"/>
  <c r="AT1680" i="1"/>
  <c r="AT1679" i="1"/>
  <c r="AT1671" i="1"/>
  <c r="AT1667" i="1"/>
  <c r="AT1666" i="1"/>
  <c r="AT1665" i="1"/>
  <c r="AT1664" i="1"/>
  <c r="AT1663" i="1"/>
  <c r="AT1662" i="1"/>
  <c r="AT1661" i="1"/>
  <c r="AT1660" i="1"/>
  <c r="AT1658" i="1"/>
  <c r="AT1656" i="1"/>
  <c r="AT1655" i="1"/>
  <c r="AT1654" i="1"/>
  <c r="AT1653" i="1"/>
  <c r="AT1652" i="1"/>
  <c r="AT1650" i="1"/>
  <c r="AT1638" i="1"/>
  <c r="AT1637" i="1"/>
  <c r="AT1630" i="1"/>
  <c r="AT1626" i="1"/>
  <c r="AT1622" i="1"/>
  <c r="AT1613" i="1"/>
  <c r="AT1610" i="1"/>
  <c r="AT1608" i="1"/>
  <c r="AT1601" i="1"/>
  <c r="AT1597" i="1"/>
  <c r="AT1591" i="1"/>
  <c r="AT1569" i="1"/>
  <c r="AT1565" i="1"/>
  <c r="AT1560" i="1"/>
  <c r="AT1549" i="1"/>
  <c r="AT1544" i="1"/>
  <c r="AT1523" i="1"/>
  <c r="AT1518" i="1"/>
  <c r="AT1507" i="1"/>
  <c r="AT1501" i="1"/>
  <c r="AT1480" i="1"/>
  <c r="AT1477" i="1"/>
  <c r="AT1472" i="1"/>
  <c r="AT1461" i="1"/>
  <c r="AT1455" i="1"/>
  <c r="AT1438" i="1"/>
  <c r="AT1435" i="1"/>
  <c r="AT1430" i="1"/>
  <c r="AT1420" i="1"/>
  <c r="AT1414" i="1"/>
  <c r="AT1397" i="1"/>
  <c r="AT1394" i="1"/>
  <c r="AT1389" i="1"/>
  <c r="AT1379" i="1"/>
  <c r="AT1373" i="1"/>
  <c r="AT1356" i="1"/>
  <c r="AT1353" i="1"/>
  <c r="AT1348" i="1"/>
  <c r="AT1337" i="1"/>
  <c r="AT1331" i="1"/>
  <c r="AT1314" i="1"/>
  <c r="AT1311" i="1"/>
  <c r="AT1306" i="1"/>
  <c r="AT1295" i="1"/>
  <c r="AT1289" i="1"/>
  <c r="AT1272" i="1"/>
  <c r="AT1269" i="1"/>
  <c r="AT1264" i="1"/>
  <c r="AT1254" i="1"/>
  <c r="AT1248" i="1"/>
  <c r="AT1231" i="1"/>
  <c r="AT1228" i="1"/>
  <c r="AT1223" i="1"/>
  <c r="AT1213" i="1"/>
  <c r="AT1207" i="1"/>
  <c r="AT1190" i="1"/>
  <c r="AT1187" i="1"/>
  <c r="AT1182" i="1"/>
  <c r="AT1171" i="1"/>
  <c r="AT1165" i="1"/>
  <c r="AT1148" i="1"/>
  <c r="AT1145" i="1"/>
  <c r="AT1140" i="1"/>
  <c r="AT1130" i="1"/>
  <c r="AT1124" i="1"/>
  <c r="AT1107" i="1"/>
  <c r="AT1104" i="1"/>
  <c r="AT1099" i="1"/>
  <c r="AT1088" i="1"/>
  <c r="AT1082" i="1"/>
  <c r="AT1065" i="1"/>
  <c r="AT1062" i="1"/>
  <c r="AT1057" i="1"/>
  <c r="AT1047" i="1"/>
  <c r="AT1041" i="1"/>
  <c r="AT1024" i="1"/>
  <c r="AT1021" i="1"/>
  <c r="AT1016" i="1"/>
  <c r="AT1005" i="1"/>
  <c r="AT999" i="1"/>
  <c r="AT982" i="1"/>
  <c r="AT979" i="1"/>
  <c r="AT974" i="1"/>
  <c r="AT964" i="1"/>
  <c r="AT958" i="1"/>
  <c r="AT941" i="1"/>
  <c r="AT933" i="1"/>
  <c r="AT923" i="1"/>
  <c r="AT917" i="1"/>
  <c r="AT900" i="1"/>
  <c r="AT897" i="1"/>
  <c r="AT892" i="1"/>
  <c r="AT882" i="1"/>
  <c r="AT876" i="1"/>
  <c r="AT859" i="1"/>
  <c r="AT851" i="1"/>
  <c r="AT841" i="1"/>
  <c r="AT835" i="1"/>
  <c r="AT818" i="1"/>
  <c r="AT814" i="1"/>
  <c r="AT809" i="1"/>
  <c r="AT799" i="1"/>
  <c r="AT793" i="1"/>
  <c r="AT776" i="1"/>
  <c r="AT773" i="1"/>
  <c r="AT768" i="1"/>
  <c r="AT759" i="1"/>
  <c r="AT753" i="1"/>
  <c r="AT736" i="1"/>
  <c r="AT733" i="1"/>
  <c r="AT728" i="1"/>
  <c r="AT718" i="1"/>
  <c r="AT712" i="1"/>
  <c r="AT695" i="1"/>
  <c r="AT692" i="1"/>
  <c r="AT687" i="1"/>
  <c r="AT678" i="1"/>
  <c r="AT672" i="1"/>
  <c r="AT655" i="1"/>
  <c r="AT652" i="1"/>
  <c r="AT647" i="1"/>
  <c r="AT637" i="1"/>
  <c r="AT631" i="1"/>
  <c r="AT614" i="1"/>
  <c r="AT611" i="1"/>
  <c r="AT606" i="1"/>
  <c r="AT595" i="1"/>
  <c r="AT589" i="1"/>
  <c r="AT572" i="1"/>
  <c r="AT569" i="1"/>
  <c r="AT564" i="1"/>
  <c r="AT554" i="1"/>
  <c r="AT548" i="1"/>
  <c r="AT531" i="1"/>
  <c r="AT528" i="1"/>
  <c r="AT523" i="1"/>
  <c r="AT513" i="1"/>
  <c r="AT507" i="1"/>
  <c r="AT490" i="1"/>
  <c r="AT486" i="1"/>
  <c r="AT28" i="1" s="1"/>
  <c r="AT479" i="1"/>
  <c r="AT468" i="1"/>
  <c r="AT462" i="1"/>
  <c r="AT445" i="1"/>
  <c r="AT437" i="1"/>
  <c r="AT427" i="1"/>
  <c r="AT421" i="1"/>
  <c r="AT404" i="1"/>
  <c r="AT399" i="1"/>
  <c r="AT388" i="1"/>
  <c r="AT382" i="1"/>
  <c r="AT365" i="1"/>
  <c r="AT362" i="1"/>
  <c r="AT357" i="1"/>
  <c r="AT346" i="1"/>
  <c r="AT340" i="1"/>
  <c r="AT323" i="1"/>
  <c r="AT319" i="1"/>
  <c r="AT314" i="1"/>
  <c r="AT304" i="1"/>
  <c r="AT298" i="1"/>
  <c r="AT281" i="1"/>
  <c r="AT278" i="1"/>
  <c r="AT273" i="1"/>
  <c r="AT263" i="1"/>
  <c r="AT257" i="1"/>
  <c r="AT240" i="1"/>
  <c r="AT232" i="1"/>
  <c r="AT221" i="1"/>
  <c r="AT215" i="1"/>
  <c r="AT198" i="1"/>
  <c r="AT195" i="1"/>
  <c r="AT190" i="1"/>
  <c r="AT181" i="1"/>
  <c r="AT175" i="1"/>
  <c r="AT158" i="1"/>
  <c r="AT155" i="1"/>
  <c r="AT150" i="1"/>
  <c r="AT140" i="1"/>
  <c r="AT134" i="1"/>
  <c r="AT117" i="1"/>
  <c r="AT114" i="1"/>
  <c r="AT109" i="1"/>
  <c r="AT98" i="1"/>
  <c r="AT92" i="1"/>
  <c r="AT75" i="1"/>
  <c r="AT72" i="1"/>
  <c r="AT67" i="1"/>
  <c r="AT56" i="1"/>
  <c r="AT50" i="1"/>
  <c r="AT32" i="1"/>
  <c r="AT31" i="1"/>
  <c r="AT27" i="1"/>
  <c r="AT23" i="1"/>
  <c r="AT22" i="1"/>
  <c r="AT20" i="1"/>
  <c r="AT19" i="1"/>
  <c r="AT18" i="1"/>
  <c r="AT17" i="1"/>
  <c r="AT16" i="1"/>
  <c r="AT14" i="1"/>
  <c r="AT12" i="1"/>
  <c r="AT11" i="1"/>
  <c r="AT10" i="1"/>
  <c r="AT9" i="1"/>
  <c r="AT8" i="1"/>
  <c r="AT6" i="1"/>
  <c r="AB4753" i="1"/>
  <c r="AB4748" i="1"/>
  <c r="AB4737" i="1"/>
  <c r="AB4731" i="1"/>
  <c r="AB4706" i="1"/>
  <c r="AB4703" i="1"/>
  <c r="AB4698" i="1"/>
  <c r="AB4688" i="1"/>
  <c r="AB4683" i="1"/>
  <c r="AB4667" i="1"/>
  <c r="AB4664" i="1"/>
  <c r="AB4659" i="1"/>
  <c r="AB4648" i="1"/>
  <c r="AB4643" i="1"/>
  <c r="AB4625" i="1"/>
  <c r="AB4620" i="1"/>
  <c r="AB4615" i="1"/>
  <c r="AB4604" i="1"/>
  <c r="AB4598" i="1"/>
  <c r="AB4582" i="1"/>
  <c r="AB4579" i="1"/>
  <c r="AB4574" i="1"/>
  <c r="AB4563" i="1"/>
  <c r="AB4557" i="1"/>
  <c r="AB4541" i="1"/>
  <c r="AB4536" i="1"/>
  <c r="AB4533" i="1"/>
  <c r="AB4528" i="1"/>
  <c r="AB4523" i="1"/>
  <c r="AB4512" i="1"/>
  <c r="AB4506" i="1"/>
  <c r="AB4488" i="1"/>
  <c r="AB4483" i="1"/>
  <c r="AB4478" i="1"/>
  <c r="AB4467" i="1"/>
  <c r="AB4461" i="1"/>
  <c r="AB4443" i="1"/>
  <c r="AB4438" i="1"/>
  <c r="AB4432" i="1"/>
  <c r="AB4421" i="1"/>
  <c r="AB4415" i="1"/>
  <c r="AB4397" i="1"/>
  <c r="AB4392" i="1"/>
  <c r="AB4386" i="1"/>
  <c r="AB4375" i="1"/>
  <c r="AB4369" i="1"/>
  <c r="AB4351" i="1"/>
  <c r="AB4346" i="1"/>
  <c r="AB4341" i="1"/>
  <c r="AB4330" i="1"/>
  <c r="AB4324" i="1"/>
  <c r="AB4307" i="1"/>
  <c r="AB4302" i="1"/>
  <c r="AB4297" i="1"/>
  <c r="AB4286" i="1"/>
  <c r="AB4280" i="1"/>
  <c r="AB4264" i="1"/>
  <c r="AB4260" i="1"/>
  <c r="AB4254" i="1"/>
  <c r="AB4243" i="1"/>
  <c r="AB4237" i="1"/>
  <c r="AB4218" i="1"/>
  <c r="AB4213" i="1"/>
  <c r="AB4208" i="1"/>
  <c r="AB4197" i="1"/>
  <c r="AB4191" i="1"/>
  <c r="AB4174" i="1"/>
  <c r="AB4169" i="1"/>
  <c r="AB4164" i="1"/>
  <c r="AB4153" i="1"/>
  <c r="AB4147" i="1"/>
  <c r="AB4129" i="1"/>
  <c r="AB4124" i="1"/>
  <c r="AB4118" i="1"/>
  <c r="AB4107" i="1"/>
  <c r="AB4101" i="1"/>
  <c r="AB4086" i="1"/>
  <c r="AB4078" i="1"/>
  <c r="AB4072" i="1"/>
  <c r="AB4061" i="1"/>
  <c r="AB4055" i="1"/>
  <c r="AB4039" i="1"/>
  <c r="AB4023" i="1"/>
  <c r="AB4019" i="1"/>
  <c r="AB4014" i="1"/>
  <c r="AB4003" i="1"/>
  <c r="AB3997" i="1"/>
  <c r="AB3980" i="1"/>
  <c r="AB3975" i="1"/>
  <c r="AB3970" i="1"/>
  <c r="AB3959" i="1"/>
  <c r="AB3953" i="1"/>
  <c r="AB3937" i="1"/>
  <c r="AB3929" i="1"/>
  <c r="AB3924" i="1"/>
  <c r="AB3914" i="1"/>
  <c r="AB3908" i="1"/>
  <c r="AB3891" i="1"/>
  <c r="AB3886" i="1"/>
  <c r="AB3880" i="1"/>
  <c r="AB3869" i="1"/>
  <c r="AB3863" i="1"/>
  <c r="AB3845" i="1"/>
  <c r="AB3840" i="1"/>
  <c r="AB3834" i="1"/>
  <c r="AB3823" i="1"/>
  <c r="AB3817" i="1"/>
  <c r="AB3799" i="1"/>
  <c r="AB3794" i="1"/>
  <c r="AB3789" i="1"/>
  <c r="AB3778" i="1"/>
  <c r="AB3772" i="1"/>
  <c r="AB3755" i="1"/>
  <c r="AB3752" i="1"/>
  <c r="AB3747" i="1"/>
  <c r="AB3736" i="1"/>
  <c r="AB3730" i="1"/>
  <c r="AB3706" i="1"/>
  <c r="AB3702" i="1"/>
  <c r="AB3691" i="1"/>
  <c r="AB3685" i="1"/>
  <c r="AB3669" i="1"/>
  <c r="AB3653" i="1"/>
  <c r="AB3648" i="1"/>
  <c r="AB3643" i="1"/>
  <c r="AB3632" i="1"/>
  <c r="AB3626" i="1"/>
  <c r="AB3610" i="1"/>
  <c r="AB3605" i="1"/>
  <c r="AB3602" i="1"/>
  <c r="AB3598" i="1"/>
  <c r="AB3593" i="1"/>
  <c r="AB3583" i="1"/>
  <c r="AB3577" i="1"/>
  <c r="AB3559" i="1"/>
  <c r="AB3554" i="1"/>
  <c r="AB3549" i="1"/>
  <c r="AB3538" i="1"/>
  <c r="AB3532" i="1"/>
  <c r="AB3516" i="1"/>
  <c r="AB3513" i="1"/>
  <c r="AB3509" i="1"/>
  <c r="AB3499" i="1"/>
  <c r="AB3493" i="1"/>
  <c r="AB3477" i="1"/>
  <c r="AB3469" i="1"/>
  <c r="AB3458" i="1"/>
  <c r="AB3452" i="1"/>
  <c r="AB3434" i="1"/>
  <c r="AB3425" i="1" s="1"/>
  <c r="AB3419" i="1"/>
  <c r="AB3405" i="1"/>
  <c r="AB3393" i="1"/>
  <c r="AB3382" i="1"/>
  <c r="AB3363" i="1"/>
  <c r="AB3357" i="1"/>
  <c r="AB3352" i="1"/>
  <c r="AB3348" i="1"/>
  <c r="AB3346" i="1"/>
  <c r="AB3343" i="1"/>
  <c r="AB3338" i="1"/>
  <c r="AB3337" i="1"/>
  <c r="AB3336" i="1"/>
  <c r="AB3335" i="1"/>
  <c r="AB3334" i="1"/>
  <c r="AB3333" i="1"/>
  <c r="AB3332" i="1"/>
  <c r="AB3331" i="1"/>
  <c r="AB3329" i="1"/>
  <c r="AB3327" i="1"/>
  <c r="AB3326" i="1"/>
  <c r="AB3325" i="1"/>
  <c r="AB3324" i="1"/>
  <c r="AB3323" i="1"/>
  <c r="AB3321" i="1"/>
  <c r="AB3310" i="1"/>
  <c r="AB3309" i="1"/>
  <c r="AB3308" i="1"/>
  <c r="AB3307" i="1"/>
  <c r="AB3301" i="1"/>
  <c r="AB3299" i="1"/>
  <c r="AB3297" i="1"/>
  <c r="AB3294" i="1"/>
  <c r="AB3290" i="1"/>
  <c r="AB3284" i="1"/>
  <c r="AB3282" i="1"/>
  <c r="AB3280" i="1"/>
  <c r="AB3270" i="1"/>
  <c r="AB3261" i="1"/>
  <c r="AB3255" i="1"/>
  <c r="AB3229" i="1"/>
  <c r="AB3226" i="1"/>
  <c r="AB3223" i="1"/>
  <c r="AB3218" i="1"/>
  <c r="AB3207" i="1"/>
  <c r="AB3201" i="1"/>
  <c r="AB3193" i="1"/>
  <c r="AB3192" i="1"/>
  <c r="AB3191" i="1"/>
  <c r="AB3190" i="1"/>
  <c r="AB3189" i="1"/>
  <c r="AB3188" i="1"/>
  <c r="AB3187" i="1"/>
  <c r="AB3179" i="1"/>
  <c r="AB3177" i="1"/>
  <c r="AB3173" i="1"/>
  <c r="AB3159" i="1"/>
  <c r="AB3153" i="1"/>
  <c r="AB3151" i="1"/>
  <c r="AB3147" i="1"/>
  <c r="AB3142" i="1"/>
  <c r="AB3137" i="1"/>
  <c r="AB3133" i="1"/>
  <c r="AB3129" i="1"/>
  <c r="AB3126" i="1"/>
  <c r="AB3118" i="1"/>
  <c r="AB3110" i="1"/>
  <c r="AB3104" i="1"/>
  <c r="AB3083" i="1"/>
  <c r="AB3080" i="1"/>
  <c r="AB3075" i="1"/>
  <c r="AB3064" i="1"/>
  <c r="AB3058" i="1"/>
  <c r="AB3033" i="1"/>
  <c r="AB3028" i="1"/>
  <c r="AB3023" i="1"/>
  <c r="AB3012" i="1"/>
  <c r="AB3006" i="1"/>
  <c r="AB2990" i="1"/>
  <c r="AB2989" i="1"/>
  <c r="AB2988" i="1"/>
  <c r="AB2980" i="1"/>
  <c r="AB2967" i="1"/>
  <c r="AB2961" i="1"/>
  <c r="AB2957" i="1"/>
  <c r="AB2949" i="1"/>
  <c r="AB2945" i="1"/>
  <c r="AB2942" i="1"/>
  <c r="AB2939" i="1"/>
  <c r="AB2935" i="1"/>
  <c r="AB2929" i="1"/>
  <c r="AB2923" i="1"/>
  <c r="AB2899" i="1"/>
  <c r="AB2896" i="1"/>
  <c r="AB2892" i="1"/>
  <c r="AB2886" i="1"/>
  <c r="AB2876" i="1"/>
  <c r="AB2870" i="1"/>
  <c r="AB2854" i="1"/>
  <c r="AB2853" i="1"/>
  <c r="AB2846" i="1"/>
  <c r="AB2844" i="1"/>
  <c r="AB2839" i="1"/>
  <c r="AB2828" i="1"/>
  <c r="AB2824" i="1"/>
  <c r="AB2816" i="1"/>
  <c r="AB2813" i="1"/>
  <c r="AB2807" i="1"/>
  <c r="AB2781" i="1"/>
  <c r="AB2775" i="1"/>
  <c r="AB2768" i="1"/>
  <c r="AB2764" i="1"/>
  <c r="AB2760" i="1"/>
  <c r="AB2754" i="1"/>
  <c r="AB2750" i="1"/>
  <c r="AB2742" i="1"/>
  <c r="AB2738" i="1"/>
  <c r="AB2729" i="1"/>
  <c r="AB2723" i="1"/>
  <c r="AB2720" i="1"/>
  <c r="AB2714" i="1"/>
  <c r="AB2711" i="1"/>
  <c r="AB2707" i="1"/>
  <c r="AB2701" i="1"/>
  <c r="AB2677" i="1"/>
  <c r="AB2673" i="1"/>
  <c r="AB2669" i="1"/>
  <c r="AB2664" i="1"/>
  <c r="AB2653" i="1"/>
  <c r="AB2647" i="1"/>
  <c r="AB2626" i="1"/>
  <c r="AB2622" i="1"/>
  <c r="AB2616" i="1"/>
  <c r="AB2605" i="1"/>
  <c r="AB2599" i="1"/>
  <c r="AB2580" i="1"/>
  <c r="AB2576" i="1"/>
  <c r="AB2570" i="1"/>
  <c r="AB2559" i="1"/>
  <c r="AB2553" i="1"/>
  <c r="AB2540" i="1"/>
  <c r="AB2539" i="1"/>
  <c r="AB2532" i="1"/>
  <c r="AB2529" i="1"/>
  <c r="AB2524" i="1"/>
  <c r="AB2513" i="1"/>
  <c r="AB2507" i="1"/>
  <c r="AB2486" i="1"/>
  <c r="AB2483" i="1"/>
  <c r="AB2478" i="1"/>
  <c r="AB2467" i="1"/>
  <c r="AB2462" i="1"/>
  <c r="AB2441" i="1"/>
  <c r="AB2438" i="1"/>
  <c r="AB2433" i="1"/>
  <c r="AB2422" i="1"/>
  <c r="AB2416" i="1"/>
  <c r="AB2398" i="1"/>
  <c r="AB2394" i="1"/>
  <c r="AB2387" i="1"/>
  <c r="AB2376" i="1"/>
  <c r="AB2370" i="1"/>
  <c r="AB2351" i="1"/>
  <c r="AB2350" i="1"/>
  <c r="AB2349" i="1"/>
  <c r="AB2345" i="1"/>
  <c r="AB2341" i="1"/>
  <c r="AB2340" i="1"/>
  <c r="AB2339" i="1"/>
  <c r="AB2338" i="1"/>
  <c r="AB2337" i="1"/>
  <c r="AB2336" i="1"/>
  <c r="AB2335" i="1"/>
  <c r="AB2334" i="1"/>
  <c r="AB2332" i="1"/>
  <c r="AB2330" i="1"/>
  <c r="AB2329" i="1"/>
  <c r="AB2328" i="1"/>
  <c r="AB2327" i="1"/>
  <c r="AB2326" i="1"/>
  <c r="AB2324" i="1"/>
  <c r="AB2312" i="1"/>
  <c r="AB2311" i="1"/>
  <c r="AB2295" i="1"/>
  <c r="AB2290" i="1"/>
  <c r="AB2283" i="1"/>
  <c r="AB2277" i="1"/>
  <c r="AB2275" i="1"/>
  <c r="AB2268" i="1"/>
  <c r="AB2263" i="1"/>
  <c r="AB2257" i="1"/>
  <c r="AB2235" i="1"/>
  <c r="AB2232" i="1"/>
  <c r="AB2227" i="1"/>
  <c r="AB2216" i="1"/>
  <c r="AB2210" i="1"/>
  <c r="AB2193" i="1"/>
  <c r="AB2190" i="1"/>
  <c r="AB2185" i="1"/>
  <c r="AB2174" i="1"/>
  <c r="AB2169" i="1"/>
  <c r="AB2152" i="1"/>
  <c r="AB2149" i="1"/>
  <c r="AB2143" i="1"/>
  <c r="AB2132" i="1"/>
  <c r="AB2126" i="1"/>
  <c r="AB2109" i="1"/>
  <c r="AB2106" i="1"/>
  <c r="AB2101" i="1"/>
  <c r="AB2090" i="1"/>
  <c r="AB2085" i="1"/>
  <c r="AB2069" i="1"/>
  <c r="AB2066" i="1"/>
  <c r="AB2061" i="1"/>
  <c r="AB2050" i="1"/>
  <c r="AB2044" i="1"/>
  <c r="AB2027" i="1"/>
  <c r="AB2021" i="1"/>
  <c r="AB2017" i="1"/>
  <c r="AB2011" i="1"/>
  <c r="AB2000" i="1"/>
  <c r="AB1994" i="1"/>
  <c r="AB1978" i="1"/>
  <c r="AB1975" i="1"/>
  <c r="AB1958" i="1"/>
  <c r="AB1952" i="1"/>
  <c r="AB1935" i="1"/>
  <c r="AB1931" i="1"/>
  <c r="AB1926" i="1"/>
  <c r="AB1915" i="1"/>
  <c r="AB1909" i="1"/>
  <c r="AB1893" i="1"/>
  <c r="AB1890" i="1"/>
  <c r="AB1885" i="1"/>
  <c r="AB1874" i="1"/>
  <c r="AB1868" i="1"/>
  <c r="AB1851" i="1"/>
  <c r="AB1848" i="1"/>
  <c r="AB1843" i="1"/>
  <c r="AB1832" i="1"/>
  <c r="AB1826" i="1"/>
  <c r="AB1809" i="1"/>
  <c r="AB1806" i="1"/>
  <c r="AB1801" i="1"/>
  <c r="AB1790" i="1"/>
  <c r="AB1784" i="1"/>
  <c r="AB1768" i="1"/>
  <c r="AB1765" i="1"/>
  <c r="AB1760" i="1"/>
  <c r="AB1749" i="1"/>
  <c r="AB1743" i="1"/>
  <c r="AB1726" i="1"/>
  <c r="AB1723" i="1"/>
  <c r="AB1716" i="1"/>
  <c r="AB1705" i="1"/>
  <c r="AB1699" i="1"/>
  <c r="AB1681" i="1"/>
  <c r="AB1680" i="1"/>
  <c r="AB1679" i="1"/>
  <c r="AB1671" i="1"/>
  <c r="AB1667" i="1"/>
  <c r="AB1666" i="1"/>
  <c r="AB1665" i="1"/>
  <c r="AB1664" i="1"/>
  <c r="AB1663" i="1"/>
  <c r="AB1662" i="1"/>
  <c r="AB1661" i="1"/>
  <c r="AB1660" i="1"/>
  <c r="AB1658" i="1"/>
  <c r="AB1656" i="1"/>
  <c r="AB1655" i="1"/>
  <c r="AB1654" i="1"/>
  <c r="AB1653" i="1"/>
  <c r="AB1652" i="1"/>
  <c r="AB1650" i="1"/>
  <c r="AB1638" i="1"/>
  <c r="AB1637" i="1"/>
  <c r="AB1630" i="1"/>
  <c r="AB1626" i="1"/>
  <c r="AB1622" i="1"/>
  <c r="AB1613" i="1"/>
  <c r="AB1610" i="1"/>
  <c r="AB1608" i="1"/>
  <c r="AB1601" i="1"/>
  <c r="AB1597" i="1"/>
  <c r="AB1591" i="1"/>
  <c r="AB1569" i="1"/>
  <c r="AB1565" i="1"/>
  <c r="AB1560" i="1"/>
  <c r="AB1549" i="1"/>
  <c r="AB1544" i="1"/>
  <c r="AB1523" i="1"/>
  <c r="AB1518" i="1"/>
  <c r="AB1507" i="1"/>
  <c r="AB1501" i="1"/>
  <c r="AB1480" i="1"/>
  <c r="AB1477" i="1"/>
  <c r="AB1472" i="1"/>
  <c r="AB1461" i="1"/>
  <c r="AB1455" i="1"/>
  <c r="AB1438" i="1"/>
  <c r="AB1435" i="1"/>
  <c r="AB1430" i="1"/>
  <c r="AB1420" i="1"/>
  <c r="AB1414" i="1"/>
  <c r="AB1397" i="1"/>
  <c r="AB1394" i="1"/>
  <c r="AB1389" i="1"/>
  <c r="AB1379" i="1"/>
  <c r="AB1373" i="1"/>
  <c r="AB1356" i="1"/>
  <c r="AB1353" i="1"/>
  <c r="AB1348" i="1"/>
  <c r="AB1337" i="1"/>
  <c r="AB1331" i="1"/>
  <c r="AB1314" i="1"/>
  <c r="AB1311" i="1"/>
  <c r="AB1306" i="1"/>
  <c r="AB1295" i="1"/>
  <c r="AB1289" i="1"/>
  <c r="AB1272" i="1"/>
  <c r="AB1269" i="1"/>
  <c r="AB1264" i="1"/>
  <c r="AB1254" i="1"/>
  <c r="AB1248" i="1"/>
  <c r="AB1231" i="1"/>
  <c r="AB1228" i="1"/>
  <c r="AB1223" i="1"/>
  <c r="AB1213" i="1"/>
  <c r="AB1207" i="1"/>
  <c r="AB1190" i="1"/>
  <c r="AB1187" i="1"/>
  <c r="AB1182" i="1"/>
  <c r="AB1171" i="1"/>
  <c r="AB1165" i="1"/>
  <c r="AB1148" i="1"/>
  <c r="AB1145" i="1"/>
  <c r="AB1140" i="1"/>
  <c r="AB1130" i="1"/>
  <c r="AB1124" i="1"/>
  <c r="AB1107" i="1"/>
  <c r="AB1104" i="1"/>
  <c r="AB1099" i="1"/>
  <c r="AB1088" i="1"/>
  <c r="AB1082" i="1"/>
  <c r="AB1065" i="1"/>
  <c r="AB1062" i="1"/>
  <c r="AB1057" i="1"/>
  <c r="AB1047" i="1"/>
  <c r="AB1041" i="1"/>
  <c r="AB1024" i="1"/>
  <c r="AB1021" i="1"/>
  <c r="AB1016" i="1"/>
  <c r="AB1005" i="1"/>
  <c r="AB999" i="1"/>
  <c r="AB982" i="1"/>
  <c r="AB979" i="1"/>
  <c r="AB974" i="1"/>
  <c r="AB964" i="1"/>
  <c r="AB958" i="1"/>
  <c r="AB941" i="1"/>
  <c r="AB933" i="1"/>
  <c r="AB923" i="1"/>
  <c r="AB917" i="1"/>
  <c r="AB900" i="1"/>
  <c r="AB897" i="1"/>
  <c r="AB892" i="1"/>
  <c r="AB882" i="1"/>
  <c r="AB876" i="1"/>
  <c r="AB859" i="1"/>
  <c r="AB851" i="1"/>
  <c r="AB841" i="1"/>
  <c r="AB835" i="1"/>
  <c r="AB818" i="1"/>
  <c r="AB814" i="1"/>
  <c r="AB809" i="1"/>
  <c r="AB799" i="1"/>
  <c r="AB793" i="1"/>
  <c r="AB776" i="1"/>
  <c r="AB773" i="1"/>
  <c r="AB768" i="1"/>
  <c r="AB759" i="1"/>
  <c r="AB753" i="1"/>
  <c r="AB736" i="1"/>
  <c r="AB733" i="1"/>
  <c r="AB728" i="1"/>
  <c r="AB718" i="1"/>
  <c r="AB712" i="1"/>
  <c r="AB695" i="1"/>
  <c r="AB692" i="1"/>
  <c r="AB687" i="1"/>
  <c r="AB678" i="1"/>
  <c r="AB672" i="1"/>
  <c r="AB655" i="1"/>
  <c r="AB652" i="1"/>
  <c r="AB647" i="1"/>
  <c r="AB637" i="1"/>
  <c r="AB631" i="1"/>
  <c r="AB614" i="1"/>
  <c r="AB611" i="1"/>
  <c r="AB606" i="1"/>
  <c r="AB595" i="1"/>
  <c r="AB589" i="1"/>
  <c r="AB572" i="1"/>
  <c r="AB569" i="1"/>
  <c r="AB564" i="1"/>
  <c r="AB554" i="1"/>
  <c r="AB548" i="1"/>
  <c r="AB531" i="1"/>
  <c r="AB528" i="1"/>
  <c r="AB523" i="1"/>
  <c r="AB513" i="1"/>
  <c r="AB507" i="1"/>
  <c r="AB490" i="1"/>
  <c r="AB486" i="1"/>
  <c r="AB28" i="1" s="1"/>
  <c r="AB479" i="1"/>
  <c r="AB468" i="1"/>
  <c r="AB462" i="1"/>
  <c r="AB445" i="1"/>
  <c r="AB437" i="1"/>
  <c r="AB427" i="1"/>
  <c r="AB421" i="1"/>
  <c r="AB404" i="1"/>
  <c r="AB399" i="1"/>
  <c r="AB388" i="1"/>
  <c r="AB382" i="1"/>
  <c r="AB365" i="1"/>
  <c r="AB362" i="1"/>
  <c r="AB357" i="1"/>
  <c r="AB346" i="1"/>
  <c r="AB340" i="1"/>
  <c r="AB323" i="1"/>
  <c r="AB319" i="1"/>
  <c r="AB314" i="1"/>
  <c r="AB304" i="1"/>
  <c r="AB298" i="1"/>
  <c r="AB281" i="1"/>
  <c r="AB278" i="1"/>
  <c r="AB273" i="1"/>
  <c r="AB263" i="1"/>
  <c r="AB257" i="1"/>
  <c r="AB240" i="1"/>
  <c r="AB232" i="1"/>
  <c r="AB221" i="1"/>
  <c r="AB215" i="1"/>
  <c r="AB198" i="1"/>
  <c r="AB195" i="1"/>
  <c r="AB190" i="1"/>
  <c r="AB181" i="1"/>
  <c r="AB175" i="1"/>
  <c r="AB158" i="1"/>
  <c r="AB155" i="1"/>
  <c r="AB150" i="1"/>
  <c r="AB140" i="1"/>
  <c r="AB134" i="1"/>
  <c r="AB117" i="1"/>
  <c r="AB114" i="1"/>
  <c r="AB109" i="1"/>
  <c r="AB98" i="1"/>
  <c r="AB92" i="1"/>
  <c r="AB75" i="1"/>
  <c r="AB72" i="1"/>
  <c r="AB67" i="1"/>
  <c r="AB56" i="1"/>
  <c r="AB50" i="1"/>
  <c r="AB32" i="1"/>
  <c r="AB31" i="1"/>
  <c r="AB27" i="1"/>
  <c r="AB23" i="1"/>
  <c r="AB22" i="1"/>
  <c r="AB20" i="1"/>
  <c r="AB19" i="1"/>
  <c r="AB18" i="1"/>
  <c r="AB17" i="1"/>
  <c r="AB16" i="1"/>
  <c r="AB14" i="1"/>
  <c r="AB12" i="1"/>
  <c r="AB11" i="1"/>
  <c r="AB10" i="1"/>
  <c r="AB9" i="1"/>
  <c r="AB8" i="1"/>
  <c r="AB6" i="1"/>
  <c r="J4753" i="1"/>
  <c r="J4748" i="1"/>
  <c r="J4737" i="1"/>
  <c r="J4731" i="1"/>
  <c r="J4706" i="1"/>
  <c r="J4703" i="1"/>
  <c r="J4698" i="1"/>
  <c r="J4688" i="1"/>
  <c r="J4683" i="1"/>
  <c r="J4667" i="1"/>
  <c r="J4664" i="1"/>
  <c r="J4659" i="1"/>
  <c r="J4648" i="1"/>
  <c r="J4643" i="1"/>
  <c r="J4625" i="1"/>
  <c r="J4620" i="1"/>
  <c r="J4615" i="1"/>
  <c r="J4604" i="1"/>
  <c r="J4598" i="1"/>
  <c r="J4582" i="1"/>
  <c r="J4579" i="1"/>
  <c r="J4574" i="1"/>
  <c r="J4563" i="1"/>
  <c r="J4557" i="1"/>
  <c r="J4541" i="1"/>
  <c r="J4536" i="1"/>
  <c r="J4533" i="1"/>
  <c r="J4528" i="1"/>
  <c r="J4523" i="1"/>
  <c r="J4512" i="1"/>
  <c r="J4506" i="1"/>
  <c r="J4488" i="1"/>
  <c r="J4483" i="1"/>
  <c r="J4478" i="1"/>
  <c r="J4467" i="1"/>
  <c r="J4461" i="1"/>
  <c r="J4443" i="1"/>
  <c r="J4438" i="1"/>
  <c r="J4432" i="1"/>
  <c r="J4421" i="1"/>
  <c r="J4415" i="1"/>
  <c r="J4397" i="1"/>
  <c r="J4392" i="1"/>
  <c r="J4386" i="1"/>
  <c r="J4375" i="1"/>
  <c r="J4369" i="1"/>
  <c r="J4351" i="1"/>
  <c r="J4346" i="1"/>
  <c r="J4341" i="1"/>
  <c r="J4330" i="1"/>
  <c r="J4324" i="1"/>
  <c r="J4307" i="1"/>
  <c r="J4302" i="1"/>
  <c r="J4297" i="1"/>
  <c r="J4286" i="1"/>
  <c r="J4280" i="1"/>
  <c r="J4264" i="1"/>
  <c r="J4260" i="1"/>
  <c r="J4254" i="1"/>
  <c r="J4243" i="1"/>
  <c r="J4237" i="1"/>
  <c r="J4218" i="1"/>
  <c r="J4213" i="1"/>
  <c r="J4208" i="1"/>
  <c r="J4197" i="1"/>
  <c r="J4191" i="1"/>
  <c r="J4174" i="1"/>
  <c r="J4169" i="1"/>
  <c r="J4164" i="1"/>
  <c r="J4153" i="1"/>
  <c r="J4147" i="1"/>
  <c r="J4129" i="1"/>
  <c r="J4124" i="1"/>
  <c r="J4118" i="1"/>
  <c r="J4107" i="1"/>
  <c r="J4101" i="1"/>
  <c r="J4086" i="1"/>
  <c r="J3360" i="1" s="1"/>
  <c r="J4078" i="1"/>
  <c r="J4072" i="1"/>
  <c r="J4061" i="1"/>
  <c r="J4055" i="1"/>
  <c r="J4039" i="1"/>
  <c r="J4023" i="1"/>
  <c r="J4019" i="1"/>
  <c r="J4014" i="1"/>
  <c r="J4003" i="1"/>
  <c r="J3997" i="1"/>
  <c r="J3980" i="1"/>
  <c r="J3975" i="1"/>
  <c r="J3970" i="1"/>
  <c r="J3959" i="1"/>
  <c r="J3953" i="1"/>
  <c r="J3937" i="1"/>
  <c r="J3929" i="1"/>
  <c r="J3924" i="1"/>
  <c r="J3914" i="1"/>
  <c r="J3908" i="1"/>
  <c r="J3891" i="1"/>
  <c r="J3886" i="1"/>
  <c r="J3880" i="1"/>
  <c r="J3869" i="1"/>
  <c r="J3863" i="1"/>
  <c r="J3845" i="1"/>
  <c r="J3840" i="1"/>
  <c r="J3834" i="1"/>
  <c r="J3823" i="1"/>
  <c r="J3817" i="1"/>
  <c r="J3799" i="1"/>
  <c r="J3794" i="1"/>
  <c r="J3789" i="1"/>
  <c r="J3778" i="1"/>
  <c r="J3772" i="1"/>
  <c r="J3755" i="1"/>
  <c r="J3752" i="1"/>
  <c r="J3747" i="1"/>
  <c r="J3736" i="1"/>
  <c r="J3730" i="1"/>
  <c r="J3706" i="1"/>
  <c r="J3702" i="1"/>
  <c r="J3691" i="1"/>
  <c r="J3685" i="1"/>
  <c r="J3669" i="1"/>
  <c r="J3653" i="1"/>
  <c r="J3648" i="1"/>
  <c r="J3643" i="1"/>
  <c r="J3632" i="1"/>
  <c r="J3626" i="1"/>
  <c r="J3610" i="1"/>
  <c r="J3605" i="1"/>
  <c r="J3602" i="1"/>
  <c r="J3598" i="1"/>
  <c r="J3593" i="1"/>
  <c r="J3583" i="1"/>
  <c r="J3577" i="1"/>
  <c r="J3559" i="1"/>
  <c r="J3554" i="1"/>
  <c r="J3549" i="1"/>
  <c r="J3538" i="1"/>
  <c r="J3532" i="1"/>
  <c r="J3516" i="1"/>
  <c r="J3513" i="1"/>
  <c r="J3509" i="1"/>
  <c r="J3499" i="1"/>
  <c r="J3493" i="1"/>
  <c r="J3477" i="1"/>
  <c r="J3469" i="1"/>
  <c r="J3458" i="1"/>
  <c r="J3452" i="1"/>
  <c r="J3434" i="1"/>
  <c r="J3425" i="1" s="1"/>
  <c r="J3419" i="1"/>
  <c r="J3405" i="1"/>
  <c r="J3393" i="1"/>
  <c r="J3382" i="1"/>
  <c r="J3363" i="1"/>
  <c r="J3357" i="1"/>
  <c r="J3352" i="1"/>
  <c r="J3348" i="1"/>
  <c r="J3346" i="1"/>
  <c r="J3343" i="1"/>
  <c r="J3338" i="1"/>
  <c r="J3337" i="1"/>
  <c r="J3336" i="1"/>
  <c r="J3335" i="1"/>
  <c r="J3334" i="1"/>
  <c r="J3333" i="1"/>
  <c r="J3332" i="1"/>
  <c r="J3331" i="1"/>
  <c r="J3329" i="1"/>
  <c r="J3327" i="1"/>
  <c r="J3326" i="1"/>
  <c r="J3325" i="1"/>
  <c r="J3324" i="1"/>
  <c r="J3323" i="1"/>
  <c r="J3321" i="1"/>
  <c r="J3310" i="1"/>
  <c r="J3309" i="1"/>
  <c r="J3308" i="1"/>
  <c r="J3307" i="1"/>
  <c r="J3301" i="1"/>
  <c r="J3299" i="1"/>
  <c r="J3297" i="1"/>
  <c r="J3294" i="1"/>
  <c r="J3290" i="1"/>
  <c r="J3284" i="1"/>
  <c r="J3282" i="1"/>
  <c r="J3280" i="1"/>
  <c r="J3270" i="1"/>
  <c r="J3261" i="1"/>
  <c r="J3255" i="1"/>
  <c r="J3229" i="1"/>
  <c r="J3226" i="1"/>
  <c r="J3223" i="1"/>
  <c r="J3218" i="1"/>
  <c r="J3207" i="1"/>
  <c r="J3201" i="1"/>
  <c r="J3193" i="1"/>
  <c r="J3192" i="1"/>
  <c r="J3191" i="1"/>
  <c r="J3190" i="1"/>
  <c r="J3189" i="1"/>
  <c r="J3188" i="1"/>
  <c r="J3187" i="1"/>
  <c r="J3179" i="1"/>
  <c r="J3177" i="1"/>
  <c r="J3173" i="1"/>
  <c r="J3159" i="1"/>
  <c r="J3153" i="1"/>
  <c r="J3151" i="1"/>
  <c r="J3147" i="1"/>
  <c r="J3142" i="1"/>
  <c r="J3137" i="1"/>
  <c r="J3133" i="1"/>
  <c r="J3129" i="1"/>
  <c r="J3126" i="1"/>
  <c r="J3118" i="1"/>
  <c r="J3110" i="1"/>
  <c r="J3104" i="1"/>
  <c r="J3083" i="1"/>
  <c r="J3080" i="1"/>
  <c r="J3075" i="1"/>
  <c r="J3064" i="1"/>
  <c r="J3058" i="1"/>
  <c r="J3033" i="1"/>
  <c r="J3028" i="1"/>
  <c r="J3023" i="1"/>
  <c r="J3012" i="1"/>
  <c r="J3006" i="1"/>
  <c r="J2990" i="1"/>
  <c r="J2989" i="1"/>
  <c r="J2988" i="1"/>
  <c r="J2980" i="1"/>
  <c r="J2967" i="1"/>
  <c r="J2961" i="1"/>
  <c r="J2957" i="1"/>
  <c r="J2949" i="1"/>
  <c r="J2945" i="1"/>
  <c r="J2942" i="1"/>
  <c r="J2939" i="1"/>
  <c r="J2935" i="1"/>
  <c r="J2929" i="1"/>
  <c r="J2923" i="1"/>
  <c r="J2899" i="1"/>
  <c r="J2896" i="1"/>
  <c r="J2892" i="1"/>
  <c r="J2886" i="1"/>
  <c r="J2876" i="1"/>
  <c r="J2870" i="1"/>
  <c r="J2854" i="1"/>
  <c r="J2853" i="1"/>
  <c r="J2846" i="1"/>
  <c r="J2844" i="1"/>
  <c r="J2839" i="1"/>
  <c r="J2828" i="1"/>
  <c r="J2824" i="1"/>
  <c r="J2816" i="1"/>
  <c r="J2813" i="1"/>
  <c r="J2807" i="1"/>
  <c r="J2781" i="1"/>
  <c r="J2775" i="1"/>
  <c r="J2768" i="1"/>
  <c r="J2764" i="1"/>
  <c r="J2760" i="1"/>
  <c r="J2754" i="1"/>
  <c r="J2750" i="1"/>
  <c r="J2742" i="1"/>
  <c r="J2738" i="1"/>
  <c r="J2729" i="1"/>
  <c r="J2723" i="1"/>
  <c r="J2720" i="1"/>
  <c r="J2714" i="1"/>
  <c r="J2711" i="1"/>
  <c r="J2707" i="1"/>
  <c r="J2701" i="1"/>
  <c r="J2677" i="1"/>
  <c r="J2673" i="1"/>
  <c r="J2669" i="1"/>
  <c r="J2664" i="1"/>
  <c r="J2653" i="1"/>
  <c r="J2647" i="1"/>
  <c r="J2626" i="1"/>
  <c r="J2622" i="1"/>
  <c r="J2616" i="1"/>
  <c r="J2605" i="1"/>
  <c r="J2599" i="1"/>
  <c r="J2580" i="1"/>
  <c r="J2576" i="1"/>
  <c r="J2570" i="1"/>
  <c r="J2559" i="1"/>
  <c r="J2553" i="1"/>
  <c r="J2540" i="1"/>
  <c r="J2539" i="1"/>
  <c r="J2532" i="1"/>
  <c r="J2529" i="1"/>
  <c r="J2524" i="1"/>
  <c r="J2513" i="1"/>
  <c r="J2507" i="1"/>
  <c r="J2486" i="1"/>
  <c r="J2483" i="1"/>
  <c r="J2478" i="1"/>
  <c r="J2467" i="1"/>
  <c r="J2462" i="1"/>
  <c r="J2441" i="1"/>
  <c r="J2438" i="1"/>
  <c r="J2433" i="1"/>
  <c r="J2422" i="1"/>
  <c r="J2416" i="1"/>
  <c r="J2398" i="1"/>
  <c r="J2394" i="1"/>
  <c r="J2387" i="1"/>
  <c r="J2376" i="1"/>
  <c r="J2370" i="1"/>
  <c r="J2351" i="1"/>
  <c r="J2350" i="1"/>
  <c r="J2349" i="1"/>
  <c r="J2345" i="1"/>
  <c r="J2341" i="1"/>
  <c r="J2340" i="1"/>
  <c r="J2339" i="1"/>
  <c r="J2338" i="1"/>
  <c r="J2337" i="1"/>
  <c r="J2336" i="1"/>
  <c r="J2335" i="1"/>
  <c r="J2334" i="1"/>
  <c r="J2332" i="1"/>
  <c r="J2330" i="1"/>
  <c r="J2329" i="1"/>
  <c r="J2328" i="1"/>
  <c r="J2327" i="1"/>
  <c r="J2326" i="1"/>
  <c r="J2324" i="1"/>
  <c r="J2312" i="1"/>
  <c r="J2311" i="1"/>
  <c r="J2295" i="1"/>
  <c r="J2290" i="1"/>
  <c r="J2283" i="1"/>
  <c r="J2277" i="1"/>
  <c r="J2275" i="1"/>
  <c r="J2268" i="1"/>
  <c r="J2263" i="1"/>
  <c r="J2257" i="1"/>
  <c r="J2235" i="1"/>
  <c r="J2232" i="1"/>
  <c r="J2227" i="1"/>
  <c r="J2216" i="1"/>
  <c r="J2210" i="1"/>
  <c r="J2193" i="1"/>
  <c r="J2190" i="1"/>
  <c r="J2185" i="1"/>
  <c r="J2174" i="1"/>
  <c r="J2169" i="1"/>
  <c r="J2152" i="1"/>
  <c r="J2149" i="1"/>
  <c r="J2143" i="1"/>
  <c r="J2132" i="1"/>
  <c r="J2126" i="1"/>
  <c r="J2109" i="1"/>
  <c r="J2106" i="1"/>
  <c r="J2101" i="1"/>
  <c r="J2090" i="1"/>
  <c r="J2085" i="1"/>
  <c r="J2069" i="1"/>
  <c r="J2066" i="1"/>
  <c r="J2061" i="1"/>
  <c r="J2050" i="1"/>
  <c r="J2044" i="1"/>
  <c r="J2027" i="1"/>
  <c r="J2021" i="1"/>
  <c r="J2017" i="1"/>
  <c r="J2011" i="1"/>
  <c r="J2000" i="1"/>
  <c r="J1994" i="1"/>
  <c r="J1978" i="1"/>
  <c r="J1975" i="1"/>
  <c r="J1958" i="1"/>
  <c r="J1952" i="1"/>
  <c r="J1935" i="1"/>
  <c r="J1931" i="1"/>
  <c r="J1926" i="1"/>
  <c r="J1915" i="1"/>
  <c r="J1909" i="1"/>
  <c r="J1893" i="1"/>
  <c r="J1890" i="1"/>
  <c r="J1885" i="1"/>
  <c r="J1874" i="1"/>
  <c r="J1868" i="1"/>
  <c r="J1851" i="1"/>
  <c r="J1848" i="1"/>
  <c r="J1843" i="1"/>
  <c r="J1832" i="1"/>
  <c r="J1826" i="1"/>
  <c r="J1809" i="1"/>
  <c r="J1806" i="1"/>
  <c r="J1801" i="1"/>
  <c r="J1790" i="1"/>
  <c r="J1784" i="1"/>
  <c r="J1768" i="1"/>
  <c r="J1765" i="1"/>
  <c r="J1760" i="1"/>
  <c r="J1749" i="1"/>
  <c r="J1743" i="1"/>
  <c r="J1726" i="1"/>
  <c r="J1723" i="1"/>
  <c r="J1716" i="1"/>
  <c r="J1705" i="1"/>
  <c r="J1699" i="1"/>
  <c r="J1681" i="1"/>
  <c r="J1680" i="1"/>
  <c r="J1679" i="1"/>
  <c r="J1671" i="1"/>
  <c r="J1667" i="1"/>
  <c r="J1666" i="1"/>
  <c r="J1665" i="1"/>
  <c r="J1664" i="1"/>
  <c r="J1663" i="1"/>
  <c r="J1662" i="1"/>
  <c r="J1661" i="1"/>
  <c r="J1660" i="1"/>
  <c r="J1658" i="1"/>
  <c r="J1656" i="1"/>
  <c r="J1655" i="1"/>
  <c r="J1654" i="1"/>
  <c r="J1653" i="1"/>
  <c r="J1652" i="1"/>
  <c r="J1650" i="1"/>
  <c r="J1638" i="1"/>
  <c r="J1637" i="1"/>
  <c r="J1630" i="1"/>
  <c r="J1626" i="1"/>
  <c r="J1622" i="1"/>
  <c r="J1613" i="1"/>
  <c r="J1610" i="1"/>
  <c r="J1608" i="1"/>
  <c r="J1601" i="1"/>
  <c r="J1597" i="1"/>
  <c r="J1591" i="1"/>
  <c r="J1569" i="1"/>
  <c r="J1565" i="1"/>
  <c r="J1560" i="1"/>
  <c r="J1549" i="1"/>
  <c r="J1544" i="1"/>
  <c r="J1523" i="1"/>
  <c r="J1518" i="1"/>
  <c r="J1507" i="1"/>
  <c r="J1501" i="1"/>
  <c r="J1480" i="1"/>
  <c r="J1477" i="1"/>
  <c r="J1472" i="1"/>
  <c r="J1461" i="1"/>
  <c r="J1455" i="1"/>
  <c r="J1438" i="1"/>
  <c r="J1435" i="1"/>
  <c r="J1430" i="1"/>
  <c r="J1420" i="1"/>
  <c r="J1414" i="1"/>
  <c r="J1397" i="1"/>
  <c r="J1394" i="1"/>
  <c r="J1389" i="1"/>
  <c r="J1379" i="1"/>
  <c r="J1373" i="1"/>
  <c r="J1356" i="1"/>
  <c r="J1353" i="1"/>
  <c r="J1348" i="1"/>
  <c r="J1337" i="1"/>
  <c r="J1331" i="1"/>
  <c r="J1314" i="1"/>
  <c r="J1311" i="1"/>
  <c r="J1306" i="1"/>
  <c r="J1295" i="1"/>
  <c r="J1289" i="1"/>
  <c r="J1272" i="1"/>
  <c r="J1269" i="1"/>
  <c r="J1264" i="1"/>
  <c r="J1254" i="1"/>
  <c r="J1248" i="1"/>
  <c r="J1231" i="1"/>
  <c r="J1228" i="1"/>
  <c r="J1223" i="1"/>
  <c r="J1213" i="1"/>
  <c r="J1207" i="1"/>
  <c r="J1190" i="1"/>
  <c r="J1187" i="1"/>
  <c r="J1182" i="1"/>
  <c r="J1171" i="1"/>
  <c r="J1165" i="1"/>
  <c r="J1148" i="1"/>
  <c r="J1145" i="1"/>
  <c r="J1140" i="1"/>
  <c r="J1130" i="1"/>
  <c r="J1124" i="1"/>
  <c r="J1107" i="1"/>
  <c r="J1104" i="1"/>
  <c r="J1099" i="1"/>
  <c r="J1088" i="1"/>
  <c r="J1082" i="1"/>
  <c r="J1065" i="1"/>
  <c r="J1062" i="1"/>
  <c r="J1057" i="1"/>
  <c r="J1047" i="1"/>
  <c r="J1041" i="1"/>
  <c r="J1024" i="1"/>
  <c r="J1021" i="1"/>
  <c r="J1016" i="1"/>
  <c r="J1005" i="1"/>
  <c r="J999" i="1"/>
  <c r="J982" i="1"/>
  <c r="J979" i="1"/>
  <c r="J974" i="1"/>
  <c r="J964" i="1"/>
  <c r="J958" i="1"/>
  <c r="J941" i="1"/>
  <c r="J933" i="1"/>
  <c r="J923" i="1"/>
  <c r="J917" i="1"/>
  <c r="J900" i="1"/>
  <c r="J897" i="1"/>
  <c r="J892" i="1"/>
  <c r="J882" i="1"/>
  <c r="J876" i="1"/>
  <c r="J859" i="1"/>
  <c r="J851" i="1"/>
  <c r="J841" i="1"/>
  <c r="J835" i="1"/>
  <c r="J818" i="1"/>
  <c r="J814" i="1"/>
  <c r="J809" i="1"/>
  <c r="J799" i="1"/>
  <c r="J793" i="1"/>
  <c r="J776" i="1"/>
  <c r="J773" i="1"/>
  <c r="J768" i="1"/>
  <c r="J759" i="1"/>
  <c r="J753" i="1"/>
  <c r="J736" i="1"/>
  <c r="J733" i="1"/>
  <c r="J728" i="1"/>
  <c r="J718" i="1"/>
  <c r="J712" i="1"/>
  <c r="J695" i="1"/>
  <c r="J692" i="1"/>
  <c r="J687" i="1"/>
  <c r="J678" i="1"/>
  <c r="J672" i="1"/>
  <c r="J655" i="1"/>
  <c r="J652" i="1"/>
  <c r="J647" i="1"/>
  <c r="J637" i="1"/>
  <c r="J631" i="1"/>
  <c r="J614" i="1"/>
  <c r="J611" i="1"/>
  <c r="J606" i="1"/>
  <c r="J595" i="1"/>
  <c r="J589" i="1"/>
  <c r="J572" i="1"/>
  <c r="J569" i="1"/>
  <c r="J564" i="1"/>
  <c r="J554" i="1"/>
  <c r="J548" i="1"/>
  <c r="J531" i="1"/>
  <c r="J528" i="1"/>
  <c r="J523" i="1"/>
  <c r="J513" i="1"/>
  <c r="J507" i="1"/>
  <c r="J490" i="1"/>
  <c r="J486" i="1"/>
  <c r="J28" i="1" s="1"/>
  <c r="J479" i="1"/>
  <c r="J468" i="1"/>
  <c r="J462" i="1"/>
  <c r="J445" i="1"/>
  <c r="J437" i="1"/>
  <c r="J427" i="1"/>
  <c r="J421" i="1"/>
  <c r="J404" i="1"/>
  <c r="J399" i="1"/>
  <c r="J388" i="1"/>
  <c r="J382" i="1"/>
  <c r="J365" i="1"/>
  <c r="J362" i="1"/>
  <c r="J357" i="1"/>
  <c r="J346" i="1"/>
  <c r="J340" i="1"/>
  <c r="J323" i="1"/>
  <c r="J319" i="1"/>
  <c r="J314" i="1"/>
  <c r="J304" i="1"/>
  <c r="J298" i="1"/>
  <c r="J281" i="1"/>
  <c r="J278" i="1"/>
  <c r="J273" i="1"/>
  <c r="J263" i="1"/>
  <c r="J257" i="1"/>
  <c r="J240" i="1"/>
  <c r="J232" i="1"/>
  <c r="J221" i="1"/>
  <c r="J215" i="1"/>
  <c r="J198" i="1"/>
  <c r="J195" i="1"/>
  <c r="J190" i="1"/>
  <c r="J181" i="1"/>
  <c r="J175" i="1"/>
  <c r="J158" i="1"/>
  <c r="J155" i="1"/>
  <c r="J150" i="1"/>
  <c r="J140" i="1"/>
  <c r="J134" i="1"/>
  <c r="J117" i="1"/>
  <c r="J114" i="1"/>
  <c r="J109" i="1"/>
  <c r="J98" i="1"/>
  <c r="J92" i="1"/>
  <c r="J75" i="1"/>
  <c r="J72" i="1"/>
  <c r="J67" i="1"/>
  <c r="J56" i="1"/>
  <c r="J50" i="1"/>
  <c r="J32" i="1"/>
  <c r="J31" i="1"/>
  <c r="J27" i="1"/>
  <c r="J23" i="1"/>
  <c r="J22" i="1"/>
  <c r="J20" i="1"/>
  <c r="J19" i="1"/>
  <c r="J18" i="1"/>
  <c r="J17" i="1"/>
  <c r="J16" i="1"/>
  <c r="J14" i="1"/>
  <c r="J12" i="1"/>
  <c r="J11" i="1"/>
  <c r="J10" i="1"/>
  <c r="J9" i="1"/>
  <c r="J8" i="1"/>
  <c r="J6" i="1"/>
  <c r="K89" i="1" l="1"/>
  <c r="K3860" i="1"/>
  <c r="AC1079" i="1"/>
  <c r="AU448" i="1"/>
  <c r="AZ2244" i="1"/>
  <c r="P1682" i="1"/>
  <c r="P2688" i="1"/>
  <c r="P2691" i="1" s="1"/>
  <c r="T120" i="1"/>
  <c r="T124" i="1" s="1"/>
  <c r="T125" i="1" s="1"/>
  <c r="AU4554" i="1"/>
  <c r="AC1121" i="1"/>
  <c r="Q862" i="1"/>
  <c r="AI4412" i="1"/>
  <c r="AI669" i="1"/>
  <c r="Q2082" i="1"/>
  <c r="AC832" i="1"/>
  <c r="AC862" i="1" s="1"/>
  <c r="AZ1491" i="1"/>
  <c r="AC4412" i="1"/>
  <c r="AU1411" i="1"/>
  <c r="AC709" i="1"/>
  <c r="AU2550" i="1"/>
  <c r="AU2082" i="1"/>
  <c r="AC379" i="1"/>
  <c r="M944" i="1"/>
  <c r="M948" i="1" s="1"/>
  <c r="M949" i="1" s="1"/>
  <c r="AX944" i="1"/>
  <c r="AX948" i="1" s="1"/>
  <c r="AX949" i="1" s="1"/>
  <c r="BE944" i="1"/>
  <c r="BE948" i="1" s="1"/>
  <c r="BE949" i="1" s="1"/>
  <c r="L944" i="1"/>
  <c r="L948" i="1" s="1"/>
  <c r="L949" i="1" s="1"/>
  <c r="AM944" i="1"/>
  <c r="AM948" i="1" s="1"/>
  <c r="AM949" i="1" s="1"/>
  <c r="AN944" i="1"/>
  <c r="AN948" i="1" s="1"/>
  <c r="AN949" i="1" s="1"/>
  <c r="AW944" i="1"/>
  <c r="AW948" i="1" s="1"/>
  <c r="AW949" i="1" s="1"/>
  <c r="O944" i="1"/>
  <c r="O948" i="1" s="1"/>
  <c r="O949" i="1" s="1"/>
  <c r="R944" i="1"/>
  <c r="R948" i="1" s="1"/>
  <c r="R949" i="1" s="1"/>
  <c r="AG944" i="1"/>
  <c r="AG948" i="1" s="1"/>
  <c r="AG949" i="1" s="1"/>
  <c r="AF944" i="1"/>
  <c r="AF948" i="1" s="1"/>
  <c r="AF949" i="1" s="1"/>
  <c r="BB944" i="1"/>
  <c r="BB948" i="1" s="1"/>
  <c r="BB949" i="1" s="1"/>
  <c r="AY944" i="1"/>
  <c r="AY948" i="1" s="1"/>
  <c r="AY949" i="1" s="1"/>
  <c r="AQ944" i="1"/>
  <c r="AQ948" i="1" s="1"/>
  <c r="AQ949" i="1" s="1"/>
  <c r="AP944" i="1"/>
  <c r="AP948" i="1" s="1"/>
  <c r="AP949" i="1" s="1"/>
  <c r="W944" i="1"/>
  <c r="W948" i="1" s="1"/>
  <c r="W949" i="1" s="1"/>
  <c r="AO944" i="1"/>
  <c r="AO948" i="1" s="1"/>
  <c r="AO949" i="1" s="1"/>
  <c r="Y944" i="1"/>
  <c r="Y948" i="1" s="1"/>
  <c r="Y949" i="1" s="1"/>
  <c r="X944" i="1"/>
  <c r="X948" i="1" s="1"/>
  <c r="X949" i="1" s="1"/>
  <c r="U944" i="1"/>
  <c r="U948" i="1" s="1"/>
  <c r="U949" i="1" s="1"/>
  <c r="V944" i="1"/>
  <c r="V948" i="1" s="1"/>
  <c r="V949" i="1" s="1"/>
  <c r="AK944" i="1"/>
  <c r="AK948" i="1" s="1"/>
  <c r="AK949" i="1" s="1"/>
  <c r="AJ944" i="1"/>
  <c r="AJ948" i="1" s="1"/>
  <c r="AJ949" i="1" s="1"/>
  <c r="BF944" i="1"/>
  <c r="BF948" i="1" s="1"/>
  <c r="BF949" i="1" s="1"/>
  <c r="N944" i="1"/>
  <c r="N948" i="1" s="1"/>
  <c r="N949" i="1" s="1"/>
  <c r="S944" i="1"/>
  <c r="S948" i="1" s="1"/>
  <c r="S949" i="1" s="1"/>
  <c r="T944" i="1"/>
  <c r="T948" i="1" s="1"/>
  <c r="T949" i="1" s="1"/>
  <c r="AL944" i="1"/>
  <c r="AL948" i="1" s="1"/>
  <c r="AL949" i="1" s="1"/>
  <c r="AE944" i="1"/>
  <c r="AE948" i="1" s="1"/>
  <c r="AE949" i="1" s="1"/>
  <c r="AD944" i="1"/>
  <c r="AD948" i="1" s="1"/>
  <c r="AD949" i="1" s="1"/>
  <c r="AV944" i="1"/>
  <c r="AV948" i="1" s="1"/>
  <c r="AV949" i="1" s="1"/>
  <c r="BD944" i="1"/>
  <c r="BD948" i="1" s="1"/>
  <c r="BD949" i="1" s="1"/>
  <c r="BC944" i="1"/>
  <c r="BC948" i="1" s="1"/>
  <c r="BC949" i="1" s="1"/>
  <c r="BC862" i="1"/>
  <c r="BC866" i="1" s="1"/>
  <c r="BC867" i="1" s="1"/>
  <c r="BD862" i="1"/>
  <c r="BD866" i="1" s="1"/>
  <c r="BD867" i="1" s="1"/>
  <c r="AX862" i="1"/>
  <c r="AX866" i="1" s="1"/>
  <c r="AX867" i="1" s="1"/>
  <c r="T862" i="1"/>
  <c r="T866" i="1" s="1"/>
  <c r="T867" i="1" s="1"/>
  <c r="V862" i="1"/>
  <c r="V866" i="1" s="1"/>
  <c r="V867" i="1" s="1"/>
  <c r="L862" i="1"/>
  <c r="L866" i="1" s="1"/>
  <c r="L867" i="1" s="1"/>
  <c r="AL862" i="1"/>
  <c r="AL866" i="1" s="1"/>
  <c r="AL867" i="1" s="1"/>
  <c r="BF862" i="1"/>
  <c r="BF866" i="1" s="1"/>
  <c r="BF867" i="1" s="1"/>
  <c r="BE862" i="1"/>
  <c r="BE866" i="1" s="1"/>
  <c r="BE867" i="1" s="1"/>
  <c r="AE862" i="1"/>
  <c r="AE866" i="1" s="1"/>
  <c r="AE867" i="1" s="1"/>
  <c r="U862" i="1"/>
  <c r="U866" i="1" s="1"/>
  <c r="U867" i="1" s="1"/>
  <c r="AM862" i="1"/>
  <c r="AM866" i="1" s="1"/>
  <c r="AM867" i="1" s="1"/>
  <c r="AF862" i="1"/>
  <c r="AF866" i="1" s="1"/>
  <c r="AF867" i="1" s="1"/>
  <c r="O862" i="1"/>
  <c r="O866" i="1" s="1"/>
  <c r="O867" i="1" s="1"/>
  <c r="R862" i="1"/>
  <c r="R866" i="1" s="1"/>
  <c r="R867" i="1" s="1"/>
  <c r="AG862" i="1"/>
  <c r="AG866" i="1" s="1"/>
  <c r="AG867" i="1" s="1"/>
  <c r="AN862" i="1"/>
  <c r="AN866" i="1" s="1"/>
  <c r="AN867" i="1" s="1"/>
  <c r="BB862" i="1"/>
  <c r="BB866" i="1" s="1"/>
  <c r="BB867" i="1" s="1"/>
  <c r="AK862" i="1"/>
  <c r="AK866" i="1" s="1"/>
  <c r="AK867" i="1" s="1"/>
  <c r="AJ862" i="1"/>
  <c r="AJ866" i="1" s="1"/>
  <c r="AJ867" i="1" s="1"/>
  <c r="AQ862" i="1"/>
  <c r="AQ866" i="1" s="1"/>
  <c r="AQ867" i="1" s="1"/>
  <c r="S862" i="1"/>
  <c r="S866" i="1" s="1"/>
  <c r="S867" i="1" s="1"/>
  <c r="AP862" i="1"/>
  <c r="AP866" i="1" s="1"/>
  <c r="AP867" i="1" s="1"/>
  <c r="AW862" i="1"/>
  <c r="AW866" i="1" s="1"/>
  <c r="AW867" i="1" s="1"/>
  <c r="M862" i="1"/>
  <c r="M866" i="1" s="1"/>
  <c r="M867" i="1" s="1"/>
  <c r="AV862" i="1"/>
  <c r="AV866" i="1" s="1"/>
  <c r="AV867" i="1" s="1"/>
  <c r="AD862" i="1"/>
  <c r="AD866" i="1" s="1"/>
  <c r="AD867" i="1" s="1"/>
  <c r="N862" i="1"/>
  <c r="N866" i="1" s="1"/>
  <c r="N867" i="1" s="1"/>
  <c r="AY862" i="1"/>
  <c r="AY866" i="1" s="1"/>
  <c r="AY867" i="1" s="1"/>
  <c r="AU4234" i="1"/>
  <c r="AU2413" i="1"/>
  <c r="AU873" i="1"/>
  <c r="S448" i="1"/>
  <c r="S452" i="1" s="1"/>
  <c r="S453" i="1" s="1"/>
  <c r="V448" i="1"/>
  <c r="V452" i="1" s="1"/>
  <c r="V453" i="1" s="1"/>
  <c r="AF448" i="1"/>
  <c r="AF452" i="1" s="1"/>
  <c r="AF453" i="1" s="1"/>
  <c r="AN448" i="1"/>
  <c r="AN452" i="1" s="1"/>
  <c r="AN453" i="1" s="1"/>
  <c r="O448" i="1"/>
  <c r="O452" i="1" s="1"/>
  <c r="O453" i="1" s="1"/>
  <c r="BF448" i="1"/>
  <c r="BF452" i="1" s="1"/>
  <c r="BF453" i="1" s="1"/>
  <c r="BD448" i="1"/>
  <c r="BD452" i="1" s="1"/>
  <c r="BD453" i="1" s="1"/>
  <c r="M448" i="1"/>
  <c r="M452" i="1" s="1"/>
  <c r="M453" i="1" s="1"/>
  <c r="AM448" i="1"/>
  <c r="AM452" i="1" s="1"/>
  <c r="AM453" i="1" s="1"/>
  <c r="AJ448" i="1"/>
  <c r="AJ452" i="1" s="1"/>
  <c r="AJ453" i="1" s="1"/>
  <c r="AW448" i="1"/>
  <c r="AW452" i="1" s="1"/>
  <c r="AW453" i="1" s="1"/>
  <c r="BE448" i="1"/>
  <c r="BE452" i="1" s="1"/>
  <c r="BE453" i="1" s="1"/>
  <c r="AX448" i="1"/>
  <c r="AX452" i="1" s="1"/>
  <c r="AX453" i="1" s="1"/>
  <c r="R448" i="1"/>
  <c r="R452" i="1" s="1"/>
  <c r="R453" i="1" s="1"/>
  <c r="AG448" i="1"/>
  <c r="AG452" i="1" s="1"/>
  <c r="AG453" i="1" s="1"/>
  <c r="AY448" i="1"/>
  <c r="AY452" i="1" s="1"/>
  <c r="AY453" i="1" s="1"/>
  <c r="L448" i="1"/>
  <c r="L452" i="1" s="1"/>
  <c r="L453" i="1" s="1"/>
  <c r="AD448" i="1"/>
  <c r="AD452" i="1" s="1"/>
  <c r="AD453" i="1" s="1"/>
  <c r="T448" i="1"/>
  <c r="T452" i="1" s="1"/>
  <c r="T453" i="1" s="1"/>
  <c r="N448" i="1"/>
  <c r="N452" i="1" s="1"/>
  <c r="N453" i="1" s="1"/>
  <c r="BB448" i="1"/>
  <c r="BB452" i="1" s="1"/>
  <c r="BB453" i="1" s="1"/>
  <c r="AL448" i="1"/>
  <c r="AL452" i="1" s="1"/>
  <c r="AL453" i="1" s="1"/>
  <c r="AE448" i="1"/>
  <c r="AE452" i="1" s="1"/>
  <c r="AE453" i="1" s="1"/>
  <c r="AK448" i="1"/>
  <c r="AK452" i="1" s="1"/>
  <c r="AK453" i="1" s="1"/>
  <c r="AV448" i="1"/>
  <c r="AV452" i="1" s="1"/>
  <c r="AV453" i="1" s="1"/>
  <c r="U448" i="1"/>
  <c r="U452" i="1" s="1"/>
  <c r="U453" i="1" s="1"/>
  <c r="BC448" i="1"/>
  <c r="BC452" i="1" s="1"/>
  <c r="BC453" i="1" s="1"/>
  <c r="X243" i="1"/>
  <c r="X247" i="1" s="1"/>
  <c r="X248" i="1" s="1"/>
  <c r="AW243" i="1"/>
  <c r="AW247" i="1" s="1"/>
  <c r="AW248" i="1" s="1"/>
  <c r="BE243" i="1"/>
  <c r="BE247" i="1" s="1"/>
  <c r="BE248" i="1" s="1"/>
  <c r="W243" i="1"/>
  <c r="W247" i="1" s="1"/>
  <c r="W248" i="1" s="1"/>
  <c r="R243" i="1"/>
  <c r="R247" i="1" s="1"/>
  <c r="R248" i="1" s="1"/>
  <c r="AG243" i="1"/>
  <c r="AG247" i="1" s="1"/>
  <c r="AG248" i="1" s="1"/>
  <c r="AJ243" i="1"/>
  <c r="AJ247" i="1" s="1"/>
  <c r="AJ248" i="1" s="1"/>
  <c r="AY243" i="1"/>
  <c r="AY247" i="1" s="1"/>
  <c r="AY248" i="1" s="1"/>
  <c r="L243" i="1"/>
  <c r="L247" i="1" s="1"/>
  <c r="L248" i="1" s="1"/>
  <c r="AF243" i="1"/>
  <c r="AF247" i="1" s="1"/>
  <c r="AF248" i="1" s="1"/>
  <c r="AV243" i="1"/>
  <c r="AV247" i="1" s="1"/>
  <c r="AV248" i="1" s="1"/>
  <c r="Y243" i="1"/>
  <c r="Y247" i="1" s="1"/>
  <c r="Y248" i="1" s="1"/>
  <c r="AL243" i="1"/>
  <c r="AL247" i="1" s="1"/>
  <c r="AL248" i="1" s="1"/>
  <c r="AM243" i="1"/>
  <c r="AM247" i="1" s="1"/>
  <c r="AM248" i="1" s="1"/>
  <c r="AD243" i="1"/>
  <c r="AD247" i="1" s="1"/>
  <c r="AD248" i="1" s="1"/>
  <c r="N243" i="1"/>
  <c r="N247" i="1" s="1"/>
  <c r="N248" i="1" s="1"/>
  <c r="V243" i="1"/>
  <c r="V247" i="1" s="1"/>
  <c r="V248" i="1" s="1"/>
  <c r="U243" i="1"/>
  <c r="U247" i="1" s="1"/>
  <c r="U248" i="1" s="1"/>
  <c r="S243" i="1"/>
  <c r="S247" i="1" s="1"/>
  <c r="S248" i="1" s="1"/>
  <c r="AE243" i="1"/>
  <c r="AE247" i="1" s="1"/>
  <c r="AE248" i="1" s="1"/>
  <c r="AX243" i="1"/>
  <c r="AX247" i="1" s="1"/>
  <c r="AX248" i="1" s="1"/>
  <c r="BF243" i="1"/>
  <c r="BF247" i="1" s="1"/>
  <c r="BF248" i="1" s="1"/>
  <c r="O243" i="1"/>
  <c r="O247" i="1" s="1"/>
  <c r="O248" i="1" s="1"/>
  <c r="M243" i="1"/>
  <c r="M247" i="1" s="1"/>
  <c r="M248" i="1" s="1"/>
  <c r="AN243" i="1"/>
  <c r="AN247" i="1" s="1"/>
  <c r="AN248" i="1" s="1"/>
  <c r="BC243" i="1"/>
  <c r="BC247" i="1" s="1"/>
  <c r="BC248" i="1" s="1"/>
  <c r="BD243" i="1"/>
  <c r="BD247" i="1" s="1"/>
  <c r="BD248" i="1" s="1"/>
  <c r="BB243" i="1"/>
  <c r="BB247" i="1" s="1"/>
  <c r="BB248" i="1" s="1"/>
  <c r="AK243" i="1"/>
  <c r="AK247" i="1" s="1"/>
  <c r="AK248" i="1" s="1"/>
  <c r="K3623" i="1"/>
  <c r="K832" i="1"/>
  <c r="K862" i="1" s="1"/>
  <c r="K1740" i="1"/>
  <c r="K1770" i="1" s="1"/>
  <c r="K1774" i="1" s="1"/>
  <c r="K1162" i="1"/>
  <c r="AC3727" i="1"/>
  <c r="AC2123" i="1"/>
  <c r="AU4098" i="1"/>
  <c r="AU3769" i="1"/>
  <c r="AU3803" i="1" s="1"/>
  <c r="AU3807" i="1" s="1"/>
  <c r="AU1162" i="1"/>
  <c r="L26" i="1"/>
  <c r="L25" i="1" s="1"/>
  <c r="AI1670" i="1"/>
  <c r="AC1588" i="1"/>
  <c r="Q418" i="1"/>
  <c r="Q448" i="1" s="1"/>
  <c r="AK26" i="1"/>
  <c r="AK25" i="1" s="1"/>
  <c r="AI3769" i="1"/>
  <c r="AI3727" i="1"/>
  <c r="AI3758" i="1" s="1"/>
  <c r="AI955" i="1"/>
  <c r="BA1079" i="1"/>
  <c r="AC2644" i="1"/>
  <c r="Q1696" i="1"/>
  <c r="AI996" i="1"/>
  <c r="BA2166" i="1"/>
  <c r="AC2459" i="1"/>
  <c r="AU3860" i="1"/>
  <c r="AU996" i="1"/>
  <c r="AU1079" i="1"/>
  <c r="AU1110" i="1" s="1"/>
  <c r="AU1114" i="1" s="1"/>
  <c r="K955" i="1"/>
  <c r="Q1674" i="1"/>
  <c r="K1370" i="1"/>
  <c r="AC3574" i="1"/>
  <c r="AC254" i="1"/>
  <c r="AI3378" i="1"/>
  <c r="AC996" i="1"/>
  <c r="AC2504" i="1"/>
  <c r="AC337" i="1"/>
  <c r="AU3682" i="1"/>
  <c r="AU1245" i="1"/>
  <c r="AU3449" i="1"/>
  <c r="Q254" i="1"/>
  <c r="O26" i="1"/>
  <c r="O25" i="1" s="1"/>
  <c r="AI3003" i="1"/>
  <c r="AI418" i="1"/>
  <c r="AI448" i="1" s="1"/>
  <c r="AI452" i="1" s="1"/>
  <c r="R2584" i="1"/>
  <c r="AH2244" i="1"/>
  <c r="AH2247" i="1" s="1"/>
  <c r="Q545" i="1"/>
  <c r="Q1079" i="1"/>
  <c r="Q790" i="1"/>
  <c r="Q821" i="1" s="1"/>
  <c r="AI1038" i="1"/>
  <c r="AI1068" i="1" s="1"/>
  <c r="AI504" i="1"/>
  <c r="BA3769" i="1"/>
  <c r="Q1906" i="1"/>
  <c r="Q4188" i="1"/>
  <c r="AI4234" i="1"/>
  <c r="BA418" i="1"/>
  <c r="BA448" i="1" s="1"/>
  <c r="BA2082" i="1"/>
  <c r="Q3994" i="1"/>
  <c r="Q4027" i="1" s="1"/>
  <c r="AI586" i="1"/>
  <c r="BA172" i="1"/>
  <c r="BA1370" i="1"/>
  <c r="BA1400" i="1" s="1"/>
  <c r="AU4366" i="1"/>
  <c r="AU4401" i="1" s="1"/>
  <c r="AC2207" i="1"/>
  <c r="AC2238" i="1" s="1"/>
  <c r="AU669" i="1"/>
  <c r="AU914" i="1"/>
  <c r="AU944" i="1" s="1"/>
  <c r="AU172" i="1"/>
  <c r="AU201" i="1" s="1"/>
  <c r="AU4458" i="1"/>
  <c r="BA3950" i="1"/>
  <c r="AI4321" i="1"/>
  <c r="BA212" i="1"/>
  <c r="BA243" i="1" s="1"/>
  <c r="BA914" i="1"/>
  <c r="BA944" i="1" s="1"/>
  <c r="BA1328" i="1"/>
  <c r="BA1359" i="1" s="1"/>
  <c r="BA1452" i="1"/>
  <c r="BA2254" i="1"/>
  <c r="BA1121" i="1"/>
  <c r="BA1151" i="1" s="1"/>
  <c r="BA2920" i="1"/>
  <c r="BA4277" i="1"/>
  <c r="Q2041" i="1"/>
  <c r="BA1991" i="1"/>
  <c r="AU2166" i="1"/>
  <c r="K4098" i="1"/>
  <c r="BA4640" i="1"/>
  <c r="AM26" i="1"/>
  <c r="AM25" i="1" s="1"/>
  <c r="AC2041" i="1"/>
  <c r="AC2071" i="1" s="1"/>
  <c r="AC2075" i="1" s="1"/>
  <c r="AU545" i="1"/>
  <c r="AC1204" i="1"/>
  <c r="AC1234" i="1" s="1"/>
  <c r="K295" i="1"/>
  <c r="AU459" i="1"/>
  <c r="AC504" i="1"/>
  <c r="AU3983" i="1"/>
  <c r="AC172" i="1"/>
  <c r="K3574" i="1"/>
  <c r="K3612" i="1" s="1"/>
  <c r="K1079" i="1"/>
  <c r="K504" i="1"/>
  <c r="AC1740" i="1"/>
  <c r="AC1770" i="1" s="1"/>
  <c r="AC1774" i="1" s="1"/>
  <c r="AC669" i="1"/>
  <c r="AC4052" i="1"/>
  <c r="AC4680" i="1"/>
  <c r="AC4710" i="1" s="1"/>
  <c r="AC2082" i="1"/>
  <c r="AU4412" i="1"/>
  <c r="R1670" i="1"/>
  <c r="R1669" i="1" s="1"/>
  <c r="K4412" i="1"/>
  <c r="Q3950" i="1"/>
  <c r="W2635" i="1"/>
  <c r="K3490" i="1"/>
  <c r="AC586" i="1"/>
  <c r="AG4089" i="1"/>
  <c r="AG4093" i="1" s="1"/>
  <c r="AG4094" i="1" s="1"/>
  <c r="Q750" i="1"/>
  <c r="Q2367" i="1"/>
  <c r="AI3950" i="1"/>
  <c r="AC4503" i="1"/>
  <c r="AC4543" i="1" s="1"/>
  <c r="Q1452" i="1"/>
  <c r="Q1328" i="1"/>
  <c r="Q1370" i="1"/>
  <c r="AO4089" i="1"/>
  <c r="AO4093" i="1" s="1"/>
  <c r="AO4094" i="1" s="1"/>
  <c r="AU3623" i="1"/>
  <c r="AU3657" i="1" s="1"/>
  <c r="AU3661" i="1" s="1"/>
  <c r="Q4321" i="1"/>
  <c r="AI2207" i="1"/>
  <c r="K4234" i="1"/>
  <c r="K3449" i="1"/>
  <c r="K669" i="1"/>
  <c r="K698" i="1" s="1"/>
  <c r="K4595" i="1"/>
  <c r="K2082" i="1"/>
  <c r="K379" i="1"/>
  <c r="K407" i="1" s="1"/>
  <c r="K2504" i="1"/>
  <c r="K2535" i="1" s="1"/>
  <c r="K2544" i="1" s="1"/>
  <c r="K545" i="1"/>
  <c r="K3378" i="1"/>
  <c r="AC3682" i="1"/>
  <c r="AC3449" i="1"/>
  <c r="AU750" i="1"/>
  <c r="R26" i="1"/>
  <c r="R25" i="1" s="1"/>
  <c r="Q1949" i="1"/>
  <c r="AO1670" i="1"/>
  <c r="AO1669" i="1" s="1"/>
  <c r="AU4503" i="1"/>
  <c r="Q504" i="1"/>
  <c r="Q295" i="1"/>
  <c r="Q955" i="1"/>
  <c r="Q985" i="1" s="1"/>
  <c r="BI2344" i="1"/>
  <c r="BI2343" i="1" s="1"/>
  <c r="K1121" i="1"/>
  <c r="K1151" i="1" s="1"/>
  <c r="K1155" i="1" s="1"/>
  <c r="Q1204" i="1"/>
  <c r="Q3905" i="1"/>
  <c r="Q996" i="1"/>
  <c r="AI1452" i="1"/>
  <c r="AI1483" i="1" s="1"/>
  <c r="AI1487" i="1" s="1"/>
  <c r="BE3983" i="1"/>
  <c r="BE3987" i="1" s="1"/>
  <c r="BE3988" i="1" s="1"/>
  <c r="U4405" i="1"/>
  <c r="U4406" i="1" s="1"/>
  <c r="BA26" i="1"/>
  <c r="K4458" i="1"/>
  <c r="K1865" i="1"/>
  <c r="K2166" i="1"/>
  <c r="K2196" i="1" s="1"/>
  <c r="K2200" i="1" s="1"/>
  <c r="K3950" i="1"/>
  <c r="K3983" i="1" s="1"/>
  <c r="K914" i="1"/>
  <c r="K944" i="1" s="1"/>
  <c r="AC4098" i="1"/>
  <c r="K790" i="1"/>
  <c r="K821" i="1" s="1"/>
  <c r="Q3814" i="1"/>
  <c r="Q4366" i="1"/>
  <c r="Q4401" i="1" s="1"/>
  <c r="Q1286" i="1"/>
  <c r="Q1317" i="1" s="1"/>
  <c r="Q1321" i="1" s="1"/>
  <c r="AI4188" i="1"/>
  <c r="Q4680" i="1"/>
  <c r="Q628" i="1"/>
  <c r="AH2906" i="1"/>
  <c r="AH2907" i="1" s="1"/>
  <c r="Q459" i="1"/>
  <c r="AH2910" i="1"/>
  <c r="AH2913" i="1" s="1"/>
  <c r="P3313" i="1"/>
  <c r="AE3354" i="1"/>
  <c r="AE3353" i="1" s="1"/>
  <c r="Q172" i="1"/>
  <c r="Q1038" i="1"/>
  <c r="Q1068" i="1" s="1"/>
  <c r="AI4366" i="1"/>
  <c r="M2635" i="1"/>
  <c r="Q2504" i="1"/>
  <c r="BA1696" i="1"/>
  <c r="Q89" i="1"/>
  <c r="AI2535" i="1"/>
  <c r="BA669" i="1"/>
  <c r="AI2041" i="1"/>
  <c r="AI2071" i="1" s="1"/>
  <c r="AI2075" i="1" s="1"/>
  <c r="AQ1670" i="1"/>
  <c r="AQ1669" i="1" s="1"/>
  <c r="Q1781" i="1"/>
  <c r="Q1812" i="1" s="1"/>
  <c r="AU379" i="1"/>
  <c r="AU3529" i="1"/>
  <c r="AU3563" i="1" s="1"/>
  <c r="AU3567" i="1" s="1"/>
  <c r="K628" i="1"/>
  <c r="AK4089" i="1"/>
  <c r="AK4093" i="1" s="1"/>
  <c r="AK4094" i="1" s="1"/>
  <c r="AC212" i="1"/>
  <c r="AC243" i="1" s="1"/>
  <c r="K3727" i="1"/>
  <c r="K1245" i="1"/>
  <c r="K1275" i="1" s="1"/>
  <c r="K3529" i="1"/>
  <c r="K709" i="1"/>
  <c r="K4188" i="1"/>
  <c r="K4223" i="1" s="1"/>
  <c r="K4227" i="1" s="1"/>
  <c r="K1452" i="1"/>
  <c r="K1483" i="1" s="1"/>
  <c r="K1487" i="1" s="1"/>
  <c r="AI295" i="1"/>
  <c r="AI326" i="1" s="1"/>
  <c r="AC3003" i="1"/>
  <c r="AC628" i="1"/>
  <c r="AU709" i="1"/>
  <c r="AU2504" i="1"/>
  <c r="BA295" i="1"/>
  <c r="AU4144" i="1"/>
  <c r="AZ3041" i="1"/>
  <c r="AZ3042" i="1" s="1"/>
  <c r="BA4412" i="1"/>
  <c r="P3364" i="1"/>
  <c r="P3368" i="1" s="1"/>
  <c r="P3369" i="1" s="1"/>
  <c r="Q1865" i="1"/>
  <c r="Q1895" i="1" s="1"/>
  <c r="AF1534" i="1"/>
  <c r="AI337" i="1"/>
  <c r="Q1541" i="1"/>
  <c r="Q1573" i="1" s="1"/>
  <c r="BA1162" i="1"/>
  <c r="BA1193" i="1" s="1"/>
  <c r="BA545" i="1"/>
  <c r="BA575" i="1" s="1"/>
  <c r="AC1328" i="1"/>
  <c r="AC1359" i="1" s="1"/>
  <c r="AC1363" i="1" s="1"/>
  <c r="AZ3045" i="1"/>
  <c r="AZ3048" i="1" s="1"/>
  <c r="BA4458" i="1"/>
  <c r="BA3905" i="1"/>
  <c r="BA3727" i="1"/>
  <c r="BG4089" i="1"/>
  <c r="BG4093" i="1" s="1"/>
  <c r="BG4094" i="1" s="1"/>
  <c r="BA628" i="1"/>
  <c r="K4277" i="1"/>
  <c r="K4310" i="1" s="1"/>
  <c r="AU2596" i="1"/>
  <c r="AC1411" i="1"/>
  <c r="P2352" i="1"/>
  <c r="AU1452" i="1"/>
  <c r="AU1038" i="1"/>
  <c r="AU1068" i="1" s="1"/>
  <c r="AI1781" i="1"/>
  <c r="AI1812" i="1" s="1"/>
  <c r="AI1816" i="1" s="1"/>
  <c r="AU254" i="1"/>
  <c r="AU131" i="1"/>
  <c r="AU161" i="1" s="1"/>
  <c r="AU4321" i="1"/>
  <c r="AU4355" i="1" s="1"/>
  <c r="K1906" i="1"/>
  <c r="AC2596" i="1"/>
  <c r="AC131" i="1"/>
  <c r="AC161" i="1" s="1"/>
  <c r="AZ2352" i="1"/>
  <c r="P1491" i="1"/>
  <c r="K1204" i="1"/>
  <c r="P2857" i="1"/>
  <c r="P2860" i="1" s="1"/>
  <c r="AC1991" i="1"/>
  <c r="AU1328" i="1"/>
  <c r="AU832" i="1"/>
  <c r="AU862" i="1" s="1"/>
  <c r="BA3354" i="1"/>
  <c r="BA3353" i="1" s="1"/>
  <c r="AC1823" i="1"/>
  <c r="AC1854" i="1" s="1"/>
  <c r="AC1858" i="1" s="1"/>
  <c r="AC3950" i="1"/>
  <c r="AC1286" i="1"/>
  <c r="AC1317" i="1" s="1"/>
  <c r="AC1321" i="1" s="1"/>
  <c r="AC4595" i="1"/>
  <c r="BA3490" i="1"/>
  <c r="AU1991" i="1"/>
  <c r="AU955" i="1"/>
  <c r="AU985" i="1" s="1"/>
  <c r="AU2123" i="1"/>
  <c r="AU2207" i="1"/>
  <c r="AU212" i="1"/>
  <c r="AU243" i="1" s="1"/>
  <c r="AC1949" i="1"/>
  <c r="AE26" i="1"/>
  <c r="AE25" i="1" s="1"/>
  <c r="AX26" i="1"/>
  <c r="AX25" i="1" s="1"/>
  <c r="BG2344" i="1"/>
  <c r="BG2343" i="1" s="1"/>
  <c r="W26" i="1"/>
  <c r="W25" i="1" s="1"/>
  <c r="BH26" i="1"/>
  <c r="BH25" i="1" s="1"/>
  <c r="K3905" i="1"/>
  <c r="K3939" i="1" s="1"/>
  <c r="AI4680" i="1"/>
  <c r="AI4710" i="1" s="1"/>
  <c r="AI3449" i="1"/>
  <c r="AI1865" i="1"/>
  <c r="AI1895" i="1" s="1"/>
  <c r="AI4640" i="1"/>
  <c r="AI4669" i="1" s="1"/>
  <c r="AI4277" i="1"/>
  <c r="AI4310" i="1" s="1"/>
  <c r="AC873" i="1"/>
  <c r="AI750" i="1"/>
  <c r="AI779" i="1" s="1"/>
  <c r="AI873" i="1"/>
  <c r="AI1245" i="1"/>
  <c r="AI1275" i="1" s="1"/>
  <c r="AI628" i="1"/>
  <c r="AI658" i="1" s="1"/>
  <c r="AI3682" i="1"/>
  <c r="AI1949" i="1"/>
  <c r="AI1980" i="1" s="1"/>
  <c r="AI172" i="1"/>
  <c r="BA3378" i="1"/>
  <c r="BA1906" i="1"/>
  <c r="BA1938" i="1" s="1"/>
  <c r="BA2596" i="1"/>
  <c r="BA2123" i="1"/>
  <c r="BA2550" i="1"/>
  <c r="BA955" i="1"/>
  <c r="BA709" i="1"/>
  <c r="BA739" i="1" s="1"/>
  <c r="BA4503" i="1"/>
  <c r="BA4366" i="1"/>
  <c r="BA3623" i="1"/>
  <c r="BA750" i="1"/>
  <c r="BA779" i="1" s="1"/>
  <c r="AE4089" i="1"/>
  <c r="AE4093" i="1" s="1"/>
  <c r="AE4094" i="1" s="1"/>
  <c r="P3041" i="1"/>
  <c r="P3042" i="1" s="1"/>
  <c r="AZ3364" i="1"/>
  <c r="AZ3372" i="1" s="1"/>
  <c r="AO2584" i="1"/>
  <c r="P3045" i="1"/>
  <c r="P3048" i="1" s="1"/>
  <c r="AD2030" i="1"/>
  <c r="AD2034" i="1" s="1"/>
  <c r="AD2035" i="1" s="1"/>
  <c r="AC2413" i="1"/>
  <c r="AC2445" i="1" s="1"/>
  <c r="AC2449" i="1" s="1"/>
  <c r="AC2356" i="1" s="1"/>
  <c r="AU3490" i="1"/>
  <c r="AU3518" i="1" s="1"/>
  <c r="M4089" i="1"/>
  <c r="M4093" i="1" s="1"/>
  <c r="M4094" i="1" s="1"/>
  <c r="AC3769" i="1"/>
  <c r="AC3803" i="1" s="1"/>
  <c r="AC3807" i="1" s="1"/>
  <c r="AU4640" i="1"/>
  <c r="AU4680" i="1"/>
  <c r="AU4710" i="1" s="1"/>
  <c r="AU4714" i="1" s="1"/>
  <c r="P3242" i="1"/>
  <c r="P3245" i="1" s="1"/>
  <c r="R3354" i="1"/>
  <c r="R3353" i="1" s="1"/>
  <c r="AK3354" i="1"/>
  <c r="AK3353" i="1" s="1"/>
  <c r="AF3354" i="1"/>
  <c r="AF3353" i="1" s="1"/>
  <c r="AN3341" i="1"/>
  <c r="AN3340" i="1" s="1"/>
  <c r="AW4089" i="1"/>
  <c r="AW4093" i="1" s="1"/>
  <c r="AW4094" i="1" s="1"/>
  <c r="K3994" i="1"/>
  <c r="K4027" i="1" s="1"/>
  <c r="K4052" i="1"/>
  <c r="K2413" i="1"/>
  <c r="K1949" i="1"/>
  <c r="K1980" i="1" s="1"/>
  <c r="K2550" i="1"/>
  <c r="K2367" i="1"/>
  <c r="K1674" i="1"/>
  <c r="K131" i="1"/>
  <c r="K3814" i="1"/>
  <c r="Q1823" i="1"/>
  <c r="K4321" i="1"/>
  <c r="K1781" i="1"/>
  <c r="K1812" i="1" s="1"/>
  <c r="K1816" i="1" s="1"/>
  <c r="K873" i="1"/>
  <c r="K903" i="1" s="1"/>
  <c r="K907" i="1" s="1"/>
  <c r="AU368" i="1"/>
  <c r="AI2644" i="1"/>
  <c r="AC4554" i="1"/>
  <c r="AC4584" i="1" s="1"/>
  <c r="AC3490" i="1"/>
  <c r="AC3518" i="1" s="1"/>
  <c r="AC1245" i="1"/>
  <c r="AC1275" i="1" s="1"/>
  <c r="AC3814" i="1"/>
  <c r="AC955" i="1"/>
  <c r="AC985" i="1" s="1"/>
  <c r="AC989" i="1" s="1"/>
  <c r="AC790" i="1"/>
  <c r="AC4234" i="1"/>
  <c r="AC4266" i="1" s="1"/>
  <c r="AC4270" i="1" s="1"/>
  <c r="AC1038" i="1"/>
  <c r="AU1740" i="1"/>
  <c r="BA504" i="1"/>
  <c r="AU3814" i="1"/>
  <c r="AU1906" i="1"/>
  <c r="AU1938" i="1" s="1"/>
  <c r="AU3727" i="1"/>
  <c r="AU4277" i="1"/>
  <c r="AU628" i="1"/>
  <c r="AU658" i="1" s="1"/>
  <c r="AU2459" i="1"/>
  <c r="AU2489" i="1" s="1"/>
  <c r="Y3330" i="1"/>
  <c r="Y3319" i="1" s="1"/>
  <c r="AI1370" i="1"/>
  <c r="AI89" i="1"/>
  <c r="AI120" i="1" s="1"/>
  <c r="AI4098" i="1"/>
  <c r="AI2550" i="1"/>
  <c r="AI1906" i="1"/>
  <c r="AI1938" i="1" s="1"/>
  <c r="AI1328" i="1"/>
  <c r="AI1079" i="1"/>
  <c r="AI2367" i="1"/>
  <c r="AI1286" i="1"/>
  <c r="AI1317" i="1" s="1"/>
  <c r="AI790" i="1"/>
  <c r="Y1670" i="1"/>
  <c r="Y1669" i="1" s="1"/>
  <c r="Q1411" i="1"/>
  <c r="Q1441" i="1" s="1"/>
  <c r="Q4144" i="1"/>
  <c r="Q3727" i="1"/>
  <c r="Q4554" i="1"/>
  <c r="Q3860" i="1"/>
  <c r="Q3682" i="1"/>
  <c r="Q379" i="1"/>
  <c r="Q407" i="1" s="1"/>
  <c r="Q4503" i="1"/>
  <c r="K4554" i="1"/>
  <c r="AP1670" i="1"/>
  <c r="AP1669" i="1" s="1"/>
  <c r="BA131" i="1"/>
  <c r="BA1038" i="1"/>
  <c r="BA1068" i="1" s="1"/>
  <c r="BA4321" i="1"/>
  <c r="BA4355" i="1" s="1"/>
  <c r="BA3814" i="1"/>
  <c r="BA2041" i="1"/>
  <c r="BA1204" i="1"/>
  <c r="BA1245" i="1"/>
  <c r="BA1275" i="1" s="1"/>
  <c r="BA873" i="1"/>
  <c r="AU3994" i="1"/>
  <c r="AU4027" i="1" s="1"/>
  <c r="AU4031" i="1" s="1"/>
  <c r="AH3045" i="1"/>
  <c r="AH3048" i="1" s="1"/>
  <c r="AP4089" i="1"/>
  <c r="AP4093" i="1" s="1"/>
  <c r="AP4094" i="1" s="1"/>
  <c r="BA254" i="1"/>
  <c r="BA790" i="1"/>
  <c r="BA821" i="1" s="1"/>
  <c r="BA3860" i="1"/>
  <c r="Q3252" i="1"/>
  <c r="BA586" i="1"/>
  <c r="BA617" i="1" s="1"/>
  <c r="AH3041" i="1"/>
  <c r="AH3042" i="1" s="1"/>
  <c r="L4089" i="1"/>
  <c r="BA4188" i="1"/>
  <c r="BA996" i="1"/>
  <c r="BA3529" i="1"/>
  <c r="BA459" i="1"/>
  <c r="BA4144" i="1"/>
  <c r="BA4177" i="1" s="1"/>
  <c r="AH2857" i="1"/>
  <c r="AH2860" i="1" s="1"/>
  <c r="K4503" i="1"/>
  <c r="AC4640" i="1"/>
  <c r="Q2459" i="1"/>
  <c r="AB3360" i="1"/>
  <c r="AC459" i="1"/>
  <c r="K1823" i="1"/>
  <c r="K1854" i="1" s="1"/>
  <c r="K254" i="1"/>
  <c r="AU1121" i="1"/>
  <c r="AU1151" i="1" s="1"/>
  <c r="AQ2344" i="1"/>
  <c r="AQ2343" i="1" s="1"/>
  <c r="AH4718" i="1"/>
  <c r="AT3416" i="1"/>
  <c r="AT3344" i="1"/>
  <c r="AT3341" i="1" s="1"/>
  <c r="J3416" i="1"/>
  <c r="J3344" i="1"/>
  <c r="AB3416" i="1"/>
  <c r="AB3344" i="1"/>
  <c r="AC3529" i="1"/>
  <c r="AC4188" i="1"/>
  <c r="Q47" i="1"/>
  <c r="K1411" i="1"/>
  <c r="K1441" i="1" s="1"/>
  <c r="BA1674" i="1"/>
  <c r="AU1823" i="1"/>
  <c r="R3438" i="1"/>
  <c r="R3442" i="1" s="1"/>
  <c r="R3443" i="1" s="1"/>
  <c r="AC4277" i="1"/>
  <c r="AC4310" i="1" s="1"/>
  <c r="AC914" i="1"/>
  <c r="AC944" i="1" s="1"/>
  <c r="AC4366" i="1"/>
  <c r="AC4401" i="1" s="1"/>
  <c r="K4640" i="1"/>
  <c r="K4669" i="1" s="1"/>
  <c r="Q3378" i="1"/>
  <c r="K750" i="1"/>
  <c r="K4680" i="1"/>
  <c r="K4710" i="1" s="1"/>
  <c r="K2123" i="1"/>
  <c r="AI3623" i="1"/>
  <c r="AI3657" i="1" s="1"/>
  <c r="AI1674" i="1"/>
  <c r="AI1673" i="1" s="1"/>
  <c r="AC1370" i="1"/>
  <c r="AN3354" i="1"/>
  <c r="AN3353" i="1" s="1"/>
  <c r="Q669" i="1"/>
  <c r="Q2123" i="1"/>
  <c r="Q4277" i="1"/>
  <c r="Q914" i="1"/>
  <c r="Q944" i="1" s="1"/>
  <c r="AI459" i="1"/>
  <c r="AI2238" i="1"/>
  <c r="L3341" i="1"/>
  <c r="L3340" i="1" s="1"/>
  <c r="S26" i="1"/>
  <c r="S25" i="1" s="1"/>
  <c r="K1359" i="1"/>
  <c r="K1363" i="1" s="1"/>
  <c r="AD4089" i="1"/>
  <c r="AD4093" i="1" s="1"/>
  <c r="AD4094" i="1" s="1"/>
  <c r="BC26" i="1"/>
  <c r="BC25" i="1" s="1"/>
  <c r="Q212" i="1"/>
  <c r="Q243" i="1" s="1"/>
  <c r="W1670" i="1"/>
  <c r="W1669" i="1" s="1"/>
  <c r="Q4234" i="1"/>
  <c r="Q4266" i="1" s="1"/>
  <c r="AI1740" i="1"/>
  <c r="AI3814" i="1"/>
  <c r="BA4234" i="1"/>
  <c r="BA4266" i="1" s="1"/>
  <c r="BA2367" i="1"/>
  <c r="AU1286" i="1"/>
  <c r="AU1317" i="1" s="1"/>
  <c r="Q4052" i="1"/>
  <c r="AI4503" i="1"/>
  <c r="AI4543" i="1" s="1"/>
  <c r="AI2123" i="1"/>
  <c r="AI914" i="1"/>
  <c r="AI3529" i="1"/>
  <c r="AI3563" i="1" s="1"/>
  <c r="Q2166" i="1"/>
  <c r="K2071" i="1"/>
  <c r="K2075" i="1" s="1"/>
  <c r="Q586" i="1"/>
  <c r="AI2459" i="1"/>
  <c r="AI3905" i="1"/>
  <c r="Q337" i="1"/>
  <c r="AC3994" i="1"/>
  <c r="AC4027" i="1" s="1"/>
  <c r="AC4031" i="1" s="1"/>
  <c r="AC295" i="1"/>
  <c r="AC326" i="1" s="1"/>
  <c r="P2358" i="1"/>
  <c r="P2910" i="1"/>
  <c r="P2913" i="1" s="1"/>
  <c r="AZ2857" i="1"/>
  <c r="AZ2860" i="1" s="1"/>
  <c r="AC1906" i="1"/>
  <c r="AC1938" i="1" s="1"/>
  <c r="AC1942" i="1" s="1"/>
  <c r="AZ2356" i="1"/>
  <c r="K4144" i="1"/>
  <c r="K4177" i="1" s="1"/>
  <c r="K4181" i="1" s="1"/>
  <c r="Q2550" i="1"/>
  <c r="K996" i="1"/>
  <c r="K1027" i="1" s="1"/>
  <c r="AC750" i="1"/>
  <c r="AC2367" i="1"/>
  <c r="AC3860" i="1"/>
  <c r="AC3354" i="1"/>
  <c r="AC545" i="1"/>
  <c r="AU1949" i="1"/>
  <c r="AU790" i="1"/>
  <c r="AU821" i="1" s="1"/>
  <c r="AU3378" i="1"/>
  <c r="BA1865" i="1"/>
  <c r="BA1895" i="1" s="1"/>
  <c r="BA1899" i="1" s="1"/>
  <c r="AU1370" i="1"/>
  <c r="AU1400" i="1" s="1"/>
  <c r="Q4640" i="1"/>
  <c r="BA4052" i="1"/>
  <c r="BF2344" i="1"/>
  <c r="BF2343" i="1" s="1"/>
  <c r="AL3354" i="1"/>
  <c r="AL3353" i="1" s="1"/>
  <c r="AF1670" i="1"/>
  <c r="AF1669" i="1" s="1"/>
  <c r="BA4554" i="1"/>
  <c r="Q1938" i="1"/>
  <c r="AJ1670" i="1"/>
  <c r="AJ1669" i="1" s="1"/>
  <c r="AP2030" i="1"/>
  <c r="AP2034" i="1" s="1"/>
  <c r="AP2035" i="1" s="1"/>
  <c r="Q709" i="1"/>
  <c r="BA1411" i="1"/>
  <c r="BA1441" i="1" s="1"/>
  <c r="AI3490" i="1"/>
  <c r="AI3518" i="1" s="1"/>
  <c r="BA1781" i="1"/>
  <c r="BA3994" i="1"/>
  <c r="X26" i="1"/>
  <c r="X25" i="1" s="1"/>
  <c r="AD26" i="1"/>
  <c r="AD25" i="1" s="1"/>
  <c r="AI545" i="1"/>
  <c r="AI575" i="1" s="1"/>
  <c r="AI579" i="1" s="1"/>
  <c r="AI1823" i="1"/>
  <c r="BA4680" i="1"/>
  <c r="BA379" i="1"/>
  <c r="BA407" i="1" s="1"/>
  <c r="BA1823" i="1"/>
  <c r="K1696" i="1"/>
  <c r="K1729" i="1" s="1"/>
  <c r="K1733" i="1" s="1"/>
  <c r="R4266" i="1"/>
  <c r="R4270" i="1" s="1"/>
  <c r="R4271" i="1" s="1"/>
  <c r="K3682" i="1"/>
  <c r="K3716" i="1" s="1"/>
  <c r="Q3574" i="1"/>
  <c r="Q3612" i="1" s="1"/>
  <c r="AZ2358" i="1"/>
  <c r="BH3330" i="1"/>
  <c r="BH3319" i="1" s="1"/>
  <c r="BC1659" i="1"/>
  <c r="AW2333" i="1"/>
  <c r="L2030" i="1"/>
  <c r="AK3341" i="1"/>
  <c r="AK3340" i="1" s="1"/>
  <c r="AD2902" i="1"/>
  <c r="O3037" i="1"/>
  <c r="AE1670" i="1"/>
  <c r="AE1669" i="1" s="1"/>
  <c r="AC2344" i="1"/>
  <c r="AC2343" i="1" s="1"/>
  <c r="P4718" i="1"/>
  <c r="AU3354" i="1"/>
  <c r="AU3353" i="1" s="1"/>
  <c r="AH1491" i="1"/>
  <c r="BH2344" i="1"/>
  <c r="BH2343" i="1" s="1"/>
  <c r="AC1865" i="1"/>
  <c r="AC1895" i="1" s="1"/>
  <c r="AC4458" i="1"/>
  <c r="AC4492" i="1" s="1"/>
  <c r="AZ2906" i="1"/>
  <c r="AZ2907" i="1" s="1"/>
  <c r="AC418" i="1"/>
  <c r="AC448" i="1" s="1"/>
  <c r="AC4321" i="1"/>
  <c r="AC4355" i="1" s="1"/>
  <c r="AC4359" i="1" s="1"/>
  <c r="K3769" i="1"/>
  <c r="K3803" i="1" s="1"/>
  <c r="K3807" i="1" s="1"/>
  <c r="K337" i="1"/>
  <c r="K368" i="1" s="1"/>
  <c r="K2207" i="1"/>
  <c r="K2238" i="1" s="1"/>
  <c r="K1286" i="1"/>
  <c r="K1317" i="1" s="1"/>
  <c r="K1321" i="1" s="1"/>
  <c r="K212" i="1"/>
  <c r="K243" i="1" s="1"/>
  <c r="AC3378" i="1"/>
  <c r="AC1674" i="1"/>
  <c r="BF2588" i="1"/>
  <c r="BF2589" i="1" s="1"/>
  <c r="BF2590" i="1"/>
  <c r="AY26" i="1"/>
  <c r="AY25" i="1" s="1"/>
  <c r="BG1670" i="1"/>
  <c r="BG1669" i="1" s="1"/>
  <c r="AQ3354" i="1"/>
  <c r="AQ3353" i="1" s="1"/>
  <c r="AO26" i="1"/>
  <c r="AO25" i="1" s="1"/>
  <c r="AF26" i="1"/>
  <c r="AF25" i="1" s="1"/>
  <c r="AG3354" i="1"/>
  <c r="AG3353" i="1" s="1"/>
  <c r="Q2207" i="1"/>
  <c r="Q1740" i="1"/>
  <c r="Q1770" i="1" s="1"/>
  <c r="Q1774" i="1" s="1"/>
  <c r="AI254" i="1"/>
  <c r="AI284" i="1" s="1"/>
  <c r="BE4089" i="1"/>
  <c r="BE4093" i="1" s="1"/>
  <c r="BE4094" i="1" s="1"/>
  <c r="P2790" i="1"/>
  <c r="P2791" i="1" s="1"/>
  <c r="Q3529" i="1"/>
  <c r="Q3563" i="1" s="1"/>
  <c r="Q3769" i="1"/>
  <c r="Q1991" i="1"/>
  <c r="AI3994" i="1"/>
  <c r="AI4027" i="1" s="1"/>
  <c r="AU1696" i="1"/>
  <c r="P2794" i="1"/>
  <c r="P2797" i="1" s="1"/>
  <c r="AH2993" i="1"/>
  <c r="AH2996" i="1" s="1"/>
  <c r="AI4458" i="1"/>
  <c r="AI4492" i="1" s="1"/>
  <c r="AC2489" i="1"/>
  <c r="P1690" i="1"/>
  <c r="AI2082" i="1"/>
  <c r="AI2112" i="1" s="1"/>
  <c r="AI1991" i="1"/>
  <c r="AI709" i="1"/>
  <c r="AI739" i="1" s="1"/>
  <c r="AI212" i="1"/>
  <c r="AI243" i="1" s="1"/>
  <c r="AI1121" i="1"/>
  <c r="BC4089" i="1"/>
  <c r="BC4093" i="1" s="1"/>
  <c r="BC4094" i="1" s="1"/>
  <c r="Q1121" i="1"/>
  <c r="Q1151" i="1" s="1"/>
  <c r="BD4089" i="1"/>
  <c r="AI1411" i="1"/>
  <c r="AI1441" i="1" s="1"/>
  <c r="AI1445" i="1" s="1"/>
  <c r="AI3574" i="1"/>
  <c r="P1686" i="1"/>
  <c r="P1687" i="1" s="1"/>
  <c r="L2155" i="1"/>
  <c r="L2159" i="1" s="1"/>
  <c r="L2160" i="1" s="1"/>
  <c r="Q4458" i="1"/>
  <c r="Q4492" i="1" s="1"/>
  <c r="Y4089" i="1"/>
  <c r="Y4093" i="1" s="1"/>
  <c r="Y4094" i="1" s="1"/>
  <c r="Q1729" i="1"/>
  <c r="AV3037" i="1"/>
  <c r="Q2413" i="1"/>
  <c r="Q2445" i="1" s="1"/>
  <c r="AI2166" i="1"/>
  <c r="AI2196" i="1" s="1"/>
  <c r="BI2030" i="1"/>
  <c r="BI2034" i="1" s="1"/>
  <c r="BI2035" i="1" s="1"/>
  <c r="BH2030" i="1"/>
  <c r="BH2034" i="1" s="1"/>
  <c r="BH2035" i="1" s="1"/>
  <c r="AH2790" i="1"/>
  <c r="AH2791" i="1" s="1"/>
  <c r="AH3364" i="1"/>
  <c r="AH3368" i="1" s="1"/>
  <c r="AH3369" i="1" s="1"/>
  <c r="AZ33" i="1"/>
  <c r="AZ41" i="1" s="1"/>
  <c r="AV2333" i="1"/>
  <c r="AV2322" i="1" s="1"/>
  <c r="AZ4718" i="1"/>
  <c r="AZ3242" i="1"/>
  <c r="AZ3245" i="1" s="1"/>
  <c r="T2401" i="1"/>
  <c r="AE2344" i="1"/>
  <c r="AE2343" i="1" s="1"/>
  <c r="AG2902" i="1"/>
  <c r="BF2401" i="1"/>
  <c r="BF2405" i="1" s="1"/>
  <c r="AM2333" i="1"/>
  <c r="BE2680" i="1"/>
  <c r="BH2333" i="1"/>
  <c r="BI26" i="1"/>
  <c r="BI25" i="1" s="1"/>
  <c r="AK1670" i="1"/>
  <c r="AK1669" i="1" s="1"/>
  <c r="AJ26" i="1"/>
  <c r="AJ25" i="1" s="1"/>
  <c r="AF1633" i="1"/>
  <c r="AZ1642" i="1"/>
  <c r="AZ2247" i="1" s="1"/>
  <c r="R1577" i="1"/>
  <c r="R1578" i="1" s="1"/>
  <c r="BB3037" i="1"/>
  <c r="AZ2316" i="1"/>
  <c r="AO3438" i="1"/>
  <c r="AO3442" i="1" s="1"/>
  <c r="AO3443" i="1" s="1"/>
  <c r="BI2155" i="1"/>
  <c r="BI1659" i="1"/>
  <c r="R1579" i="1"/>
  <c r="Y2333" i="1"/>
  <c r="AN2633" i="1"/>
  <c r="AN2634" i="1" s="1"/>
  <c r="BD2401" i="1"/>
  <c r="AX2902" i="1"/>
  <c r="AX3438" i="1"/>
  <c r="AX3442" i="1" s="1"/>
  <c r="AX3443" i="1" s="1"/>
  <c r="AJ2344" i="1"/>
  <c r="AJ2343" i="1" s="1"/>
  <c r="AQ3037" i="1"/>
  <c r="AZ2688" i="1"/>
  <c r="AZ2691" i="1" s="1"/>
  <c r="AZ2794" i="1"/>
  <c r="AZ2797" i="1" s="1"/>
  <c r="P41" i="1"/>
  <c r="AG2452" i="1"/>
  <c r="AZ1690" i="1"/>
  <c r="AZ1686" i="1"/>
  <c r="AZ1687" i="1" s="1"/>
  <c r="AH2352" i="1"/>
  <c r="AH1686" i="1"/>
  <c r="AH1687" i="1" s="1"/>
  <c r="AL3438" i="1"/>
  <c r="P1642" i="1"/>
  <c r="P2247" i="1" s="1"/>
  <c r="AZ2406" i="1"/>
  <c r="AZ3313" i="1"/>
  <c r="AK2344" i="1"/>
  <c r="AK2343" i="1" s="1"/>
  <c r="AJ2030" i="1"/>
  <c r="AJ2034" i="1" s="1"/>
  <c r="AJ2035" i="1" s="1"/>
  <c r="V2902" i="1"/>
  <c r="AJ2401" i="1"/>
  <c r="AJ2405" i="1" s="1"/>
  <c r="AJ2406" i="1" s="1"/>
  <c r="S1670" i="1"/>
  <c r="S1669" i="1" s="1"/>
  <c r="AD2344" i="1"/>
  <c r="AD2343" i="1" s="1"/>
  <c r="AH3313" i="1"/>
  <c r="AT90" i="1"/>
  <c r="AT239" i="1"/>
  <c r="AT296" i="1"/>
  <c r="AT390" i="1"/>
  <c r="AT460" i="1"/>
  <c r="AT556" i="1"/>
  <c r="AT610" i="1"/>
  <c r="AT654" i="1"/>
  <c r="AT710" i="1"/>
  <c r="AT801" i="1"/>
  <c r="AT858" i="1"/>
  <c r="AT915" i="1"/>
  <c r="AT966" i="1"/>
  <c r="AT1020" i="1"/>
  <c r="AT1064" i="1"/>
  <c r="AT1122" i="1"/>
  <c r="AT1215" i="1"/>
  <c r="AT1268" i="1"/>
  <c r="AT1313" i="1"/>
  <c r="AT1371" i="1"/>
  <c r="AT1463" i="1"/>
  <c r="AT1522" i="1"/>
  <c r="AT1589" i="1"/>
  <c r="AT1697" i="1"/>
  <c r="AT1792" i="1"/>
  <c r="AT1847" i="1"/>
  <c r="AT1892" i="1"/>
  <c r="AT1950" i="1"/>
  <c r="AT2042" i="1"/>
  <c r="AT2134" i="1"/>
  <c r="AT2189" i="1"/>
  <c r="AT2234" i="1"/>
  <c r="AT2397" i="1"/>
  <c r="AT2460" i="1"/>
  <c r="AT2551" i="1"/>
  <c r="AT2868" i="1"/>
  <c r="AT2921" i="1"/>
  <c r="AT3027" i="1"/>
  <c r="AT3082" i="1"/>
  <c r="AT3379" i="1"/>
  <c r="AT3450" i="1"/>
  <c r="AT3501" i="1"/>
  <c r="AT3553" i="1"/>
  <c r="AT3601" i="1"/>
  <c r="AT3647" i="1"/>
  <c r="AT3705" i="1"/>
  <c r="AT3754" i="1"/>
  <c r="AT3815" i="1"/>
  <c r="AT3916" i="1"/>
  <c r="AT3961" i="1"/>
  <c r="AT4018" i="1"/>
  <c r="AT4077" i="1"/>
  <c r="AT4128" i="1"/>
  <c r="AT4189" i="1"/>
  <c r="AT4288" i="1"/>
  <c r="AT4345" i="1"/>
  <c r="AT4396" i="1"/>
  <c r="AT4459" i="1"/>
  <c r="AT4555" i="1"/>
  <c r="AT4650" i="1"/>
  <c r="AT4702" i="1"/>
  <c r="BF2333" i="1"/>
  <c r="BF2322" i="1" s="1"/>
  <c r="AT48" i="1"/>
  <c r="AT142" i="1"/>
  <c r="AT194" i="1"/>
  <c r="AT255" i="1"/>
  <c r="AT348" i="1"/>
  <c r="AT403" i="1"/>
  <c r="AT515" i="1"/>
  <c r="AT568" i="1"/>
  <c r="AT613" i="1"/>
  <c r="AT670" i="1"/>
  <c r="AT761" i="1"/>
  <c r="AT813" i="1"/>
  <c r="AT874" i="1"/>
  <c r="AT978" i="1"/>
  <c r="AT1023" i="1"/>
  <c r="AT1080" i="1"/>
  <c r="AT1173" i="1"/>
  <c r="AT1227" i="1"/>
  <c r="AT1271" i="1"/>
  <c r="AT1329" i="1"/>
  <c r="AT1422" i="1"/>
  <c r="AT1476" i="1"/>
  <c r="AT1542" i="1"/>
  <c r="AT1751" i="1"/>
  <c r="AT1805" i="1"/>
  <c r="AT1850" i="1"/>
  <c r="AT1907" i="1"/>
  <c r="AT2002" i="1"/>
  <c r="AT2092" i="1"/>
  <c r="AT2148" i="1"/>
  <c r="AT2192" i="1"/>
  <c r="AT2255" i="1"/>
  <c r="AT2414" i="1"/>
  <c r="AT2515" i="1"/>
  <c r="AT2607" i="1"/>
  <c r="AT2668" i="1"/>
  <c r="AT3102" i="1"/>
  <c r="AT3347" i="1"/>
  <c r="AT3512" i="1"/>
  <c r="AT3558" i="1"/>
  <c r="AT3604" i="1"/>
  <c r="AT3652" i="1"/>
  <c r="AT3710" i="1"/>
  <c r="AT3770" i="1"/>
  <c r="AT3871" i="1"/>
  <c r="AT3928" i="1"/>
  <c r="AT3974" i="1"/>
  <c r="AT4022" i="1"/>
  <c r="AT4083" i="1"/>
  <c r="AT4145" i="1"/>
  <c r="AT4245" i="1"/>
  <c r="AT4301" i="1"/>
  <c r="AT4350" i="1"/>
  <c r="AT4413" i="1"/>
  <c r="AT4514" i="1"/>
  <c r="AT4606" i="1"/>
  <c r="AT4663" i="1"/>
  <c r="AT4705" i="1"/>
  <c r="AT100" i="1"/>
  <c r="AT154" i="1"/>
  <c r="AT197" i="1"/>
  <c r="AT306" i="1"/>
  <c r="AT361" i="1"/>
  <c r="AT419" i="1"/>
  <c r="AT470" i="1"/>
  <c r="AT527" i="1"/>
  <c r="AT571" i="1"/>
  <c r="AT629" i="1"/>
  <c r="AT720" i="1"/>
  <c r="AT772" i="1"/>
  <c r="AT817" i="1"/>
  <c r="AT925" i="1"/>
  <c r="AT981" i="1"/>
  <c r="AT1039" i="1"/>
  <c r="AT1132" i="1"/>
  <c r="AT1186" i="1"/>
  <c r="AT1230" i="1"/>
  <c r="AT1287" i="1"/>
  <c r="AT1381" i="1"/>
  <c r="AT1434" i="1"/>
  <c r="AT1479" i="1"/>
  <c r="AT1629" i="1"/>
  <c r="AT1707" i="1"/>
  <c r="AT1764" i="1"/>
  <c r="AT1808" i="1"/>
  <c r="AT1866" i="1"/>
  <c r="AT1960" i="1"/>
  <c r="AT2052" i="1"/>
  <c r="AT2105" i="1"/>
  <c r="AT2151" i="1"/>
  <c r="AT2208" i="1"/>
  <c r="AT2368" i="1"/>
  <c r="AT2469" i="1"/>
  <c r="AT2528" i="1"/>
  <c r="AT2561" i="1"/>
  <c r="AT2621" i="1"/>
  <c r="AT2805" i="1"/>
  <c r="AT3056" i="1"/>
  <c r="AT3222" i="1"/>
  <c r="AT3396" i="1"/>
  <c r="AT3460" i="1"/>
  <c r="AT3515" i="1"/>
  <c r="AT3575" i="1"/>
  <c r="AT3609" i="1"/>
  <c r="AT3668" i="1"/>
  <c r="AT3728" i="1"/>
  <c r="AT3825" i="1"/>
  <c r="AT3885" i="1"/>
  <c r="AT3932" i="1"/>
  <c r="AT3979" i="1"/>
  <c r="AT4038" i="1"/>
  <c r="AT4099" i="1"/>
  <c r="AT4199" i="1"/>
  <c r="AT4259" i="1"/>
  <c r="AT4306" i="1"/>
  <c r="AT4367" i="1"/>
  <c r="AT4469" i="1"/>
  <c r="AT4527" i="1"/>
  <c r="AT4565" i="1"/>
  <c r="AT4619" i="1"/>
  <c r="AT4666" i="1"/>
  <c r="AT4729" i="1"/>
  <c r="AE2030" i="1"/>
  <c r="AE2034" i="1" s="1"/>
  <c r="AE2035" i="1" s="1"/>
  <c r="AT58" i="1"/>
  <c r="AT113" i="1"/>
  <c r="AT157" i="1"/>
  <c r="AT213" i="1"/>
  <c r="AT265" i="1"/>
  <c r="AT318" i="1"/>
  <c r="AT364" i="1"/>
  <c r="AT530" i="1"/>
  <c r="AT587" i="1"/>
  <c r="AT680" i="1"/>
  <c r="AT732" i="1"/>
  <c r="AT775" i="1"/>
  <c r="AT833" i="1"/>
  <c r="AT884" i="1"/>
  <c r="AT940" i="1"/>
  <c r="AT997" i="1"/>
  <c r="AT1090" i="1"/>
  <c r="AT1144" i="1"/>
  <c r="AT1189" i="1"/>
  <c r="AT1246" i="1"/>
  <c r="AT1339" i="1"/>
  <c r="AT1393" i="1"/>
  <c r="AT1437" i="1"/>
  <c r="AT1499" i="1"/>
  <c r="AT1722" i="1"/>
  <c r="AT1767" i="1"/>
  <c r="AT1824" i="1"/>
  <c r="AT1917" i="1"/>
  <c r="AT1974" i="1"/>
  <c r="AT1675" i="1"/>
  <c r="AT2065" i="1"/>
  <c r="AT2108" i="1"/>
  <c r="AT2167" i="1"/>
  <c r="AT2424" i="1"/>
  <c r="AT2482" i="1"/>
  <c r="AT2531" i="1"/>
  <c r="AT2575" i="1"/>
  <c r="AT2625" i="1"/>
  <c r="AT2891" i="1"/>
  <c r="AT3004" i="1"/>
  <c r="AT3225" i="1"/>
  <c r="AT3476" i="1"/>
  <c r="AT3530" i="1"/>
  <c r="AT3624" i="1"/>
  <c r="AT3683" i="1"/>
  <c r="AT3780" i="1"/>
  <c r="AT3839" i="1"/>
  <c r="AT3890" i="1"/>
  <c r="AT3936" i="1"/>
  <c r="AT3995" i="1"/>
  <c r="AT4053" i="1"/>
  <c r="AT4155" i="1"/>
  <c r="AT4212" i="1"/>
  <c r="AT4263" i="1"/>
  <c r="AT4322" i="1"/>
  <c r="AT4423" i="1"/>
  <c r="AT4482" i="1"/>
  <c r="AT4532" i="1"/>
  <c r="AT4578" i="1"/>
  <c r="AT4624" i="1"/>
  <c r="AT4681" i="1"/>
  <c r="AT71" i="1"/>
  <c r="AT116" i="1"/>
  <c r="AT173" i="1"/>
  <c r="AT277" i="1"/>
  <c r="AT322" i="1"/>
  <c r="AT380" i="1"/>
  <c r="AT429" i="1"/>
  <c r="AT489" i="1"/>
  <c r="AT546" i="1"/>
  <c r="AT639" i="1"/>
  <c r="AT691" i="1"/>
  <c r="AT735" i="1"/>
  <c r="AT791" i="1"/>
  <c r="AT896" i="1"/>
  <c r="AT956" i="1"/>
  <c r="AT1049" i="1"/>
  <c r="AT1103" i="1"/>
  <c r="AT1147" i="1"/>
  <c r="AT1205" i="1"/>
  <c r="AT1297" i="1"/>
  <c r="AT1352" i="1"/>
  <c r="AT1396" i="1"/>
  <c r="AT1453" i="1"/>
  <c r="AT1564" i="1"/>
  <c r="AT1725" i="1"/>
  <c r="AT1782" i="1"/>
  <c r="AT1876" i="1"/>
  <c r="AT1930" i="1"/>
  <c r="AT1977" i="1"/>
  <c r="AT2068" i="1"/>
  <c r="AT2124" i="1"/>
  <c r="AT2218" i="1"/>
  <c r="AT2437" i="1"/>
  <c r="AT2485" i="1"/>
  <c r="AT2579" i="1"/>
  <c r="AT2645" i="1"/>
  <c r="AT2699" i="1"/>
  <c r="AT3228" i="1"/>
  <c r="AT3356" i="1"/>
  <c r="AT3491" i="1"/>
  <c r="AT3585" i="1"/>
  <c r="AT3793" i="1"/>
  <c r="AT3844" i="1"/>
  <c r="AT3906" i="1"/>
  <c r="AT3951" i="1"/>
  <c r="AT4109" i="1"/>
  <c r="AT4168" i="1"/>
  <c r="AT4217" i="1"/>
  <c r="AT4278" i="1"/>
  <c r="AT4377" i="1"/>
  <c r="AT4437" i="1"/>
  <c r="AT4487" i="1"/>
  <c r="AT4535" i="1"/>
  <c r="AT4581" i="1"/>
  <c r="AT4641" i="1"/>
  <c r="AT74" i="1"/>
  <c r="AT132" i="1"/>
  <c r="AT223" i="1"/>
  <c r="AT280" i="1"/>
  <c r="AT338" i="1"/>
  <c r="AT444" i="1"/>
  <c r="AT505" i="1"/>
  <c r="AT597" i="1"/>
  <c r="AT651" i="1"/>
  <c r="AT694" i="1"/>
  <c r="AT751" i="1"/>
  <c r="AT843" i="1"/>
  <c r="AT899" i="1"/>
  <c r="AT1007" i="1"/>
  <c r="AT1061" i="1"/>
  <c r="AT1106" i="1"/>
  <c r="AT1163" i="1"/>
  <c r="AT1256" i="1"/>
  <c r="AT1310" i="1"/>
  <c r="AT1355" i="1"/>
  <c r="AT1412" i="1"/>
  <c r="AT1568" i="1"/>
  <c r="AT1741" i="1"/>
  <c r="AT1834" i="1"/>
  <c r="AT1889" i="1"/>
  <c r="AT1934" i="1"/>
  <c r="AT1992" i="1"/>
  <c r="AT2026" i="1"/>
  <c r="AT2083" i="1"/>
  <c r="AT2176" i="1"/>
  <c r="AT2231" i="1"/>
  <c r="AT2392" i="1"/>
  <c r="AT2440" i="1"/>
  <c r="AT2505" i="1"/>
  <c r="AT2597" i="1"/>
  <c r="AT3079" i="1"/>
  <c r="AT3199" i="1"/>
  <c r="AT3253" i="1"/>
  <c r="AT3540" i="1"/>
  <c r="AT3597" i="1"/>
  <c r="AT3634" i="1"/>
  <c r="AT3693" i="1"/>
  <c r="AT3751" i="1"/>
  <c r="AT3798" i="1"/>
  <c r="AT3861" i="1"/>
  <c r="AT4005" i="1"/>
  <c r="AT4063" i="1"/>
  <c r="AT4123" i="1"/>
  <c r="AT4173" i="1"/>
  <c r="AT4235" i="1"/>
  <c r="AT4332" i="1"/>
  <c r="AT4391" i="1"/>
  <c r="AT4442" i="1"/>
  <c r="AT4504" i="1"/>
  <c r="AT4540" i="1"/>
  <c r="AT4596" i="1"/>
  <c r="AT4690" i="1"/>
  <c r="AT4752" i="1"/>
  <c r="AH2358" i="1"/>
  <c r="AH2450" i="1"/>
  <c r="AH2356" i="1"/>
  <c r="AH37" i="1"/>
  <c r="AH38" i="1" s="1"/>
  <c r="AH41" i="1"/>
  <c r="AH2688" i="1"/>
  <c r="AH2691" i="1" s="1"/>
  <c r="AH2684" i="1"/>
  <c r="AH2685" i="1" s="1"/>
  <c r="AB142" i="1"/>
  <c r="AB90" i="1"/>
  <c r="AB183" i="1"/>
  <c r="AB239" i="1"/>
  <c r="AB296" i="1"/>
  <c r="AB390" i="1"/>
  <c r="AB460" i="1"/>
  <c r="AB556" i="1"/>
  <c r="AB610" i="1"/>
  <c r="AB654" i="1"/>
  <c r="AB710" i="1"/>
  <c r="AB801" i="1"/>
  <c r="AB858" i="1"/>
  <c r="AB915" i="1"/>
  <c r="AB966" i="1"/>
  <c r="AB1020" i="1"/>
  <c r="AB1064" i="1"/>
  <c r="AB1122" i="1"/>
  <c r="AB1215" i="1"/>
  <c r="AB1268" i="1"/>
  <c r="AB1313" i="1"/>
  <c r="AB1371" i="1"/>
  <c r="AB1463" i="1"/>
  <c r="AB1522" i="1"/>
  <c r="AB1589" i="1"/>
  <c r="AB1697" i="1"/>
  <c r="AB1792" i="1"/>
  <c r="AB1847" i="1"/>
  <c r="AB1892" i="1"/>
  <c r="AB1950" i="1"/>
  <c r="AB2042" i="1"/>
  <c r="AB2134" i="1"/>
  <c r="AB2189" i="1"/>
  <c r="AB2234" i="1"/>
  <c r="AB2397" i="1"/>
  <c r="AB2460" i="1"/>
  <c r="AB2551" i="1"/>
  <c r="AB2868" i="1"/>
  <c r="AB2921" i="1"/>
  <c r="AB3027" i="1"/>
  <c r="AB3082" i="1"/>
  <c r="AB3379" i="1"/>
  <c r="AB3450" i="1"/>
  <c r="AB3501" i="1"/>
  <c r="AB3553" i="1"/>
  <c r="AB3601" i="1"/>
  <c r="AB3647" i="1"/>
  <c r="AB3705" i="1"/>
  <c r="AB3754" i="1"/>
  <c r="AB3815" i="1"/>
  <c r="AB3916" i="1"/>
  <c r="AB3961" i="1"/>
  <c r="AB4018" i="1"/>
  <c r="AB4077" i="1"/>
  <c r="AB4128" i="1"/>
  <c r="AB4189" i="1"/>
  <c r="AB4288" i="1"/>
  <c r="AB4345" i="1"/>
  <c r="AB4396" i="1"/>
  <c r="AB4459" i="1"/>
  <c r="AB4555" i="1"/>
  <c r="AB4650" i="1"/>
  <c r="AB4702" i="1"/>
  <c r="AP2333" i="1"/>
  <c r="AP2322" i="1" s="1"/>
  <c r="AG3330" i="1"/>
  <c r="AB48" i="1"/>
  <c r="AB255" i="1"/>
  <c r="AB403" i="1"/>
  <c r="AB613" i="1"/>
  <c r="AB813" i="1"/>
  <c r="AB1080" i="1"/>
  <c r="AB1805" i="1"/>
  <c r="AB2255" i="1"/>
  <c r="AB2515" i="1"/>
  <c r="AB3102" i="1"/>
  <c r="AB3347" i="1"/>
  <c r="AB3604" i="1"/>
  <c r="AB3770" i="1"/>
  <c r="AB4022" i="1"/>
  <c r="AB4245" i="1"/>
  <c r="AB4514" i="1"/>
  <c r="AB100" i="1"/>
  <c r="AB154" i="1"/>
  <c r="AB197" i="1"/>
  <c r="AB306" i="1"/>
  <c r="AB361" i="1"/>
  <c r="AB419" i="1"/>
  <c r="AB470" i="1"/>
  <c r="AB527" i="1"/>
  <c r="AB571" i="1"/>
  <c r="AB629" i="1"/>
  <c r="AB720" i="1"/>
  <c r="AB772" i="1"/>
  <c r="AB817" i="1"/>
  <c r="AB925" i="1"/>
  <c r="AB981" i="1"/>
  <c r="AB1039" i="1"/>
  <c r="AB1132" i="1"/>
  <c r="AB1186" i="1"/>
  <c r="AB1230" i="1"/>
  <c r="AB1287" i="1"/>
  <c r="AB1381" i="1"/>
  <c r="AB1434" i="1"/>
  <c r="AB1479" i="1"/>
  <c r="AB1629" i="1"/>
  <c r="AB1707" i="1"/>
  <c r="AB1764" i="1"/>
  <c r="AB1808" i="1"/>
  <c r="AB1866" i="1"/>
  <c r="AB1960" i="1"/>
  <c r="AB2016" i="1"/>
  <c r="AB2052" i="1"/>
  <c r="AB2105" i="1"/>
  <c r="AB2151" i="1"/>
  <c r="AB2208" i="1"/>
  <c r="AB2368" i="1"/>
  <c r="AB2469" i="1"/>
  <c r="AB2528" i="1"/>
  <c r="AB2561" i="1"/>
  <c r="AB2621" i="1"/>
  <c r="AB2805" i="1"/>
  <c r="AB3056" i="1"/>
  <c r="AB3222" i="1"/>
  <c r="AB3396" i="1"/>
  <c r="AB3515" i="1"/>
  <c r="AB3575" i="1"/>
  <c r="AB3609" i="1"/>
  <c r="AB3668" i="1"/>
  <c r="AB3728" i="1"/>
  <c r="AB3825" i="1"/>
  <c r="AB3885" i="1"/>
  <c r="AB3932" i="1"/>
  <c r="AB3979" i="1"/>
  <c r="AB4038" i="1"/>
  <c r="AB4099" i="1"/>
  <c r="AB4199" i="1"/>
  <c r="AB4259" i="1"/>
  <c r="AB4306" i="1"/>
  <c r="AB4367" i="1"/>
  <c r="AB4469" i="1"/>
  <c r="AB4527" i="1"/>
  <c r="AB4565" i="1"/>
  <c r="AB4619" i="1"/>
  <c r="AB4666" i="1"/>
  <c r="AB4729" i="1"/>
  <c r="AB194" i="1"/>
  <c r="AB670" i="1"/>
  <c r="AB874" i="1"/>
  <c r="AB1023" i="1"/>
  <c r="AB1227" i="1"/>
  <c r="AB1422" i="1"/>
  <c r="AB1850" i="1"/>
  <c r="AB2002" i="1"/>
  <c r="AB2192" i="1"/>
  <c r="AB2414" i="1"/>
  <c r="AB2607" i="1"/>
  <c r="AB3558" i="1"/>
  <c r="AB4350" i="1"/>
  <c r="AB4705" i="1"/>
  <c r="AB58" i="1"/>
  <c r="AB113" i="1"/>
  <c r="AB157" i="1"/>
  <c r="AB213" i="1"/>
  <c r="AB265" i="1"/>
  <c r="AB318" i="1"/>
  <c r="AB364" i="1"/>
  <c r="AB530" i="1"/>
  <c r="AB587" i="1"/>
  <c r="AB680" i="1"/>
  <c r="AB732" i="1"/>
  <c r="AB775" i="1"/>
  <c r="AB833" i="1"/>
  <c r="AB884" i="1"/>
  <c r="AB940" i="1"/>
  <c r="AB997" i="1"/>
  <c r="AB1090" i="1"/>
  <c r="AB1144" i="1"/>
  <c r="AB1189" i="1"/>
  <c r="AB1246" i="1"/>
  <c r="AB1339" i="1"/>
  <c r="AB1393" i="1"/>
  <c r="AB1437" i="1"/>
  <c r="AB1499" i="1"/>
  <c r="AB1722" i="1"/>
  <c r="AB1767" i="1"/>
  <c r="AB1824" i="1"/>
  <c r="AB1917" i="1"/>
  <c r="AB1974" i="1"/>
  <c r="AB1675" i="1"/>
  <c r="AB2065" i="1"/>
  <c r="AB2108" i="1"/>
  <c r="AB2167" i="1"/>
  <c r="AB2424" i="1"/>
  <c r="AB2482" i="1"/>
  <c r="AB2531" i="1"/>
  <c r="AB2575" i="1"/>
  <c r="AB2625" i="1"/>
  <c r="AB2891" i="1"/>
  <c r="AB3004" i="1"/>
  <c r="AB3225" i="1"/>
  <c r="AB3476" i="1"/>
  <c r="AB3530" i="1"/>
  <c r="AB3624" i="1"/>
  <c r="AB3683" i="1"/>
  <c r="AB3780" i="1"/>
  <c r="AB3839" i="1"/>
  <c r="AB3890" i="1"/>
  <c r="AB3936" i="1"/>
  <c r="AB3995" i="1"/>
  <c r="AB4053" i="1"/>
  <c r="AB4155" i="1"/>
  <c r="AB4212" i="1"/>
  <c r="AB4263" i="1"/>
  <c r="AB4322" i="1"/>
  <c r="AB4423" i="1"/>
  <c r="AB4482" i="1"/>
  <c r="AB4532" i="1"/>
  <c r="AB4578" i="1"/>
  <c r="AB4624" i="1"/>
  <c r="AB4681" i="1"/>
  <c r="AB348" i="1"/>
  <c r="AB1271" i="1"/>
  <c r="AB1476" i="1"/>
  <c r="AB1751" i="1"/>
  <c r="AB1907" i="1"/>
  <c r="AB2092" i="1"/>
  <c r="AB3652" i="1"/>
  <c r="AB3871" i="1"/>
  <c r="AB3974" i="1"/>
  <c r="AB4145" i="1"/>
  <c r="AB4301" i="1"/>
  <c r="AB4413" i="1"/>
  <c r="AB4606" i="1"/>
  <c r="AB71" i="1"/>
  <c r="AB116" i="1"/>
  <c r="AB173" i="1"/>
  <c r="AB277" i="1"/>
  <c r="AB322" i="1"/>
  <c r="AB380" i="1"/>
  <c r="AB429" i="1"/>
  <c r="AB489" i="1"/>
  <c r="AB546" i="1"/>
  <c r="AB639" i="1"/>
  <c r="AB691" i="1"/>
  <c r="AB735" i="1"/>
  <c r="AB791" i="1"/>
  <c r="AB896" i="1"/>
  <c r="AB956" i="1"/>
  <c r="AB1049" i="1"/>
  <c r="AB1103" i="1"/>
  <c r="AB1147" i="1"/>
  <c r="AB1205" i="1"/>
  <c r="AB1297" i="1"/>
  <c r="AB1352" i="1"/>
  <c r="AB1396" i="1"/>
  <c r="AB1453" i="1"/>
  <c r="AB1564" i="1"/>
  <c r="AB1725" i="1"/>
  <c r="AB1782" i="1"/>
  <c r="AB1876" i="1"/>
  <c r="AB1930" i="1"/>
  <c r="AB1977" i="1"/>
  <c r="AB1676" i="1"/>
  <c r="AB2068" i="1"/>
  <c r="AB2124" i="1"/>
  <c r="AB2218" i="1"/>
  <c r="AB2378" i="1"/>
  <c r="AB2437" i="1"/>
  <c r="AB2485" i="1"/>
  <c r="AB2579" i="1"/>
  <c r="AB2645" i="1"/>
  <c r="AB2699" i="1"/>
  <c r="AB3228" i="1"/>
  <c r="AB3356" i="1"/>
  <c r="AB3491" i="1"/>
  <c r="AB3585" i="1"/>
  <c r="AB3738" i="1"/>
  <c r="AB3793" i="1"/>
  <c r="AB3844" i="1"/>
  <c r="AB3906" i="1"/>
  <c r="AB3951" i="1"/>
  <c r="AB4109" i="1"/>
  <c r="AB4168" i="1"/>
  <c r="AB4217" i="1"/>
  <c r="AB4278" i="1"/>
  <c r="AB4377" i="1"/>
  <c r="AB4437" i="1"/>
  <c r="AB4487" i="1"/>
  <c r="AB4535" i="1"/>
  <c r="AB4581" i="1"/>
  <c r="AB4641" i="1"/>
  <c r="AB515" i="1"/>
  <c r="AB568" i="1"/>
  <c r="AB761" i="1"/>
  <c r="AB978" i="1"/>
  <c r="AB1173" i="1"/>
  <c r="AB1329" i="1"/>
  <c r="AB1542" i="1"/>
  <c r="AB2148" i="1"/>
  <c r="AB2668" i="1"/>
  <c r="AB3512" i="1"/>
  <c r="AB3710" i="1"/>
  <c r="AB3928" i="1"/>
  <c r="AB4663" i="1"/>
  <c r="AB74" i="1"/>
  <c r="AB132" i="1"/>
  <c r="AB223" i="1"/>
  <c r="AB280" i="1"/>
  <c r="AB338" i="1"/>
  <c r="AB444" i="1"/>
  <c r="AB505" i="1"/>
  <c r="AB597" i="1"/>
  <c r="AB651" i="1"/>
  <c r="AB694" i="1"/>
  <c r="AB751" i="1"/>
  <c r="AB843" i="1"/>
  <c r="AB899" i="1"/>
  <c r="AB1007" i="1"/>
  <c r="AB1061" i="1"/>
  <c r="AB1106" i="1"/>
  <c r="AB1163" i="1"/>
  <c r="AB1256" i="1"/>
  <c r="AB1310" i="1"/>
  <c r="AB1355" i="1"/>
  <c r="AB1412" i="1"/>
  <c r="AB1568" i="1"/>
  <c r="AB1741" i="1"/>
  <c r="AB1834" i="1"/>
  <c r="AB1889" i="1"/>
  <c r="AB1934" i="1"/>
  <c r="AB1992" i="1"/>
  <c r="AB2026" i="1"/>
  <c r="AB2083" i="1"/>
  <c r="AB2176" i="1"/>
  <c r="AB2231" i="1"/>
  <c r="AB2392" i="1"/>
  <c r="AB2440" i="1"/>
  <c r="AB2505" i="1"/>
  <c r="AB2597" i="1"/>
  <c r="AB3079" i="1"/>
  <c r="AB3199" i="1"/>
  <c r="AB3253" i="1"/>
  <c r="AB3359" i="1"/>
  <c r="AB3540" i="1"/>
  <c r="AB3597" i="1"/>
  <c r="AB3634" i="1"/>
  <c r="AB3693" i="1"/>
  <c r="AB3751" i="1"/>
  <c r="AB3798" i="1"/>
  <c r="AB3861" i="1"/>
  <c r="AB4005" i="1"/>
  <c r="AB4063" i="1"/>
  <c r="AB4123" i="1"/>
  <c r="AB4173" i="1"/>
  <c r="AB4235" i="1"/>
  <c r="AB4332" i="1"/>
  <c r="AB4391" i="1"/>
  <c r="AB4442" i="1"/>
  <c r="AB4504" i="1"/>
  <c r="AB4540" i="1"/>
  <c r="AB4596" i="1"/>
  <c r="AB4690" i="1"/>
  <c r="AB4752" i="1"/>
  <c r="BC2344" i="1"/>
  <c r="BC2343" i="1" s="1"/>
  <c r="M2401" i="1"/>
  <c r="M2405" i="1" s="1"/>
  <c r="P2356" i="1"/>
  <c r="P2450" i="1"/>
  <c r="J74" i="1"/>
  <c r="J694" i="1"/>
  <c r="J1007" i="1"/>
  <c r="J1310" i="1"/>
  <c r="J1568" i="1"/>
  <c r="J2083" i="1"/>
  <c r="J2505" i="1"/>
  <c r="J3199" i="1"/>
  <c r="J3359" i="1"/>
  <c r="J3751" i="1"/>
  <c r="J4063" i="1"/>
  <c r="J4391" i="1"/>
  <c r="J4690" i="1"/>
  <c r="J71" i="1"/>
  <c r="J116" i="1"/>
  <c r="J173" i="1"/>
  <c r="J277" i="1"/>
  <c r="J322" i="1"/>
  <c r="J380" i="1"/>
  <c r="J429" i="1"/>
  <c r="J489" i="1"/>
  <c r="J546" i="1"/>
  <c r="J639" i="1"/>
  <c r="J691" i="1"/>
  <c r="J735" i="1"/>
  <c r="J791" i="1"/>
  <c r="J896" i="1"/>
  <c r="J956" i="1"/>
  <c r="J1049" i="1"/>
  <c r="J1103" i="1"/>
  <c r="J1147" i="1"/>
  <c r="J1205" i="1"/>
  <c r="J1297" i="1"/>
  <c r="J1352" i="1"/>
  <c r="J1396" i="1"/>
  <c r="J1453" i="1"/>
  <c r="J1564" i="1"/>
  <c r="J1725" i="1"/>
  <c r="J1782" i="1"/>
  <c r="J1876" i="1"/>
  <c r="J1930" i="1"/>
  <c r="J1977" i="1"/>
  <c r="J1676" i="1"/>
  <c r="J2068" i="1"/>
  <c r="J2124" i="1"/>
  <c r="J2218" i="1"/>
  <c r="J2378" i="1"/>
  <c r="J2437" i="1"/>
  <c r="J2485" i="1"/>
  <c r="J2579" i="1"/>
  <c r="J2645" i="1"/>
  <c r="J2699" i="1"/>
  <c r="J3228" i="1"/>
  <c r="J3356" i="1"/>
  <c r="J3491" i="1"/>
  <c r="J3585" i="1"/>
  <c r="J3738" i="1"/>
  <c r="J3793" i="1"/>
  <c r="J3844" i="1"/>
  <c r="J3906" i="1"/>
  <c r="J3951" i="1"/>
  <c r="J4109" i="1"/>
  <c r="J4168" i="1"/>
  <c r="J4217" i="1"/>
  <c r="J4278" i="1"/>
  <c r="J4377" i="1"/>
  <c r="J4437" i="1"/>
  <c r="J4487" i="1"/>
  <c r="J4535" i="1"/>
  <c r="J4581" i="1"/>
  <c r="J4641" i="1"/>
  <c r="AF4089" i="1"/>
  <c r="AF4093" i="1" s="1"/>
  <c r="AF4094" i="1" s="1"/>
  <c r="J505" i="1"/>
  <c r="J1163" i="1"/>
  <c r="J1741" i="1"/>
  <c r="J2026" i="1"/>
  <c r="J2440" i="1"/>
  <c r="J3540" i="1"/>
  <c r="J3861" i="1"/>
  <c r="J4173" i="1"/>
  <c r="J4504" i="1"/>
  <c r="J280" i="1"/>
  <c r="J597" i="1"/>
  <c r="J1256" i="1"/>
  <c r="J1834" i="1"/>
  <c r="J3253" i="1"/>
  <c r="J3693" i="1"/>
  <c r="J4005" i="1"/>
  <c r="J4332" i="1"/>
  <c r="J90" i="1"/>
  <c r="J183" i="1"/>
  <c r="J239" i="1"/>
  <c r="J296" i="1"/>
  <c r="J390" i="1"/>
  <c r="J460" i="1"/>
  <c r="J556" i="1"/>
  <c r="J610" i="1"/>
  <c r="J654" i="1"/>
  <c r="J710" i="1"/>
  <c r="J801" i="1"/>
  <c r="J858" i="1"/>
  <c r="J915" i="1"/>
  <c r="J966" i="1"/>
  <c r="J1020" i="1"/>
  <c r="J1064" i="1"/>
  <c r="J1122" i="1"/>
  <c r="J1215" i="1"/>
  <c r="J1268" i="1"/>
  <c r="J1313" i="1"/>
  <c r="J1371" i="1"/>
  <c r="J1463" i="1"/>
  <c r="J1522" i="1"/>
  <c r="J1589" i="1"/>
  <c r="J1697" i="1"/>
  <c r="J1792" i="1"/>
  <c r="J1847" i="1"/>
  <c r="J1892" i="1"/>
  <c r="J1950" i="1"/>
  <c r="J2042" i="1"/>
  <c r="J2134" i="1"/>
  <c r="J2189" i="1"/>
  <c r="J2234" i="1"/>
  <c r="J2397" i="1"/>
  <c r="J2460" i="1"/>
  <c r="J2551" i="1"/>
  <c r="J2868" i="1"/>
  <c r="J2921" i="1"/>
  <c r="J3027" i="1"/>
  <c r="J3082" i="1"/>
  <c r="J3379" i="1"/>
  <c r="J3450" i="1"/>
  <c r="J3501" i="1"/>
  <c r="J3553" i="1"/>
  <c r="J3601" i="1"/>
  <c r="J3647" i="1"/>
  <c r="J3705" i="1"/>
  <c r="J3754" i="1"/>
  <c r="J3815" i="1"/>
  <c r="J3916" i="1"/>
  <c r="J3961" i="1"/>
  <c r="J4018" i="1"/>
  <c r="J4077" i="1"/>
  <c r="J4128" i="1"/>
  <c r="J4189" i="1"/>
  <c r="J4288" i="1"/>
  <c r="J4345" i="1"/>
  <c r="J4396" i="1"/>
  <c r="J4459" i="1"/>
  <c r="J4555" i="1"/>
  <c r="J4650" i="1"/>
  <c r="J4702" i="1"/>
  <c r="R2030" i="1"/>
  <c r="R2034" i="1" s="1"/>
  <c r="R2035" i="1" s="1"/>
  <c r="AG493" i="1"/>
  <c r="AG497" i="1" s="1"/>
  <c r="AG498" i="1" s="1"/>
  <c r="J132" i="1"/>
  <c r="J444" i="1"/>
  <c r="J751" i="1"/>
  <c r="J1061" i="1"/>
  <c r="J1355" i="1"/>
  <c r="J1889" i="1"/>
  <c r="J3597" i="1"/>
  <c r="J4596" i="1"/>
  <c r="J48" i="1"/>
  <c r="J142" i="1"/>
  <c r="J194" i="1"/>
  <c r="J255" i="1"/>
  <c r="J348" i="1"/>
  <c r="J403" i="1"/>
  <c r="J515" i="1"/>
  <c r="J568" i="1"/>
  <c r="J613" i="1"/>
  <c r="J670" i="1"/>
  <c r="J761" i="1"/>
  <c r="J813" i="1"/>
  <c r="J874" i="1"/>
  <c r="J978" i="1"/>
  <c r="J1023" i="1"/>
  <c r="J1080" i="1"/>
  <c r="J1173" i="1"/>
  <c r="J1227" i="1"/>
  <c r="J1271" i="1"/>
  <c r="J1329" i="1"/>
  <c r="J1422" i="1"/>
  <c r="J1476" i="1"/>
  <c r="J1542" i="1"/>
  <c r="J1751" i="1"/>
  <c r="J1805" i="1"/>
  <c r="J1850" i="1"/>
  <c r="J1907" i="1"/>
  <c r="J2002" i="1"/>
  <c r="J2092" i="1"/>
  <c r="J2148" i="1"/>
  <c r="J2192" i="1"/>
  <c r="J2255" i="1"/>
  <c r="J2414" i="1"/>
  <c r="J2515" i="1"/>
  <c r="J2607" i="1"/>
  <c r="J2668" i="1"/>
  <c r="J3102" i="1"/>
  <c r="J3347" i="1"/>
  <c r="J3512" i="1"/>
  <c r="J3558" i="1"/>
  <c r="J3604" i="1"/>
  <c r="J3652" i="1"/>
  <c r="J3710" i="1"/>
  <c r="J3770" i="1"/>
  <c r="J3871" i="1"/>
  <c r="J3928" i="1"/>
  <c r="J3974" i="1"/>
  <c r="J4022" i="1"/>
  <c r="J4083" i="1"/>
  <c r="J4145" i="1"/>
  <c r="J4245" i="1"/>
  <c r="J4301" i="1"/>
  <c r="J4350" i="1"/>
  <c r="J4413" i="1"/>
  <c r="J4514" i="1"/>
  <c r="J4606" i="1"/>
  <c r="J4663" i="1"/>
  <c r="J4705" i="1"/>
  <c r="O2333" i="1"/>
  <c r="AV2629" i="1"/>
  <c r="J338" i="1"/>
  <c r="J651" i="1"/>
  <c r="J899" i="1"/>
  <c r="J1992" i="1"/>
  <c r="J2231" i="1"/>
  <c r="J3079" i="1"/>
  <c r="J3634" i="1"/>
  <c r="J4235" i="1"/>
  <c r="J4540" i="1"/>
  <c r="J100" i="1"/>
  <c r="J154" i="1"/>
  <c r="J197" i="1"/>
  <c r="J306" i="1"/>
  <c r="J361" i="1"/>
  <c r="J419" i="1"/>
  <c r="J470" i="1"/>
  <c r="J527" i="1"/>
  <c r="J571" i="1"/>
  <c r="J629" i="1"/>
  <c r="J720" i="1"/>
  <c r="J772" i="1"/>
  <c r="J817" i="1"/>
  <c r="J925" i="1"/>
  <c r="J981" i="1"/>
  <c r="J1039" i="1"/>
  <c r="J1132" i="1"/>
  <c r="J1186" i="1"/>
  <c r="J1230" i="1"/>
  <c r="J1287" i="1"/>
  <c r="J1381" i="1"/>
  <c r="J1434" i="1"/>
  <c r="J1479" i="1"/>
  <c r="J1629" i="1"/>
  <c r="J1764" i="1"/>
  <c r="J1808" i="1"/>
  <c r="J1866" i="1"/>
  <c r="J1960" i="1"/>
  <c r="J2052" i="1"/>
  <c r="J2105" i="1"/>
  <c r="J2151" i="1"/>
  <c r="J2208" i="1"/>
  <c r="J2368" i="1"/>
  <c r="J2469" i="1"/>
  <c r="J2528" i="1"/>
  <c r="J2561" i="1"/>
  <c r="J2621" i="1"/>
  <c r="J2805" i="1"/>
  <c r="J3056" i="1"/>
  <c r="J3222" i="1"/>
  <c r="J3396" i="1"/>
  <c r="J3460" i="1"/>
  <c r="J3515" i="1"/>
  <c r="J3575" i="1"/>
  <c r="J3609" i="1"/>
  <c r="J3668" i="1"/>
  <c r="J3728" i="1"/>
  <c r="J3825" i="1"/>
  <c r="J3885" i="1"/>
  <c r="J3932" i="1"/>
  <c r="J3979" i="1"/>
  <c r="J4038" i="1"/>
  <c r="J4099" i="1"/>
  <c r="J4199" i="1"/>
  <c r="J4259" i="1"/>
  <c r="J4306" i="1"/>
  <c r="J4367" i="1"/>
  <c r="J4469" i="1"/>
  <c r="J4527" i="1"/>
  <c r="J4565" i="1"/>
  <c r="J4619" i="1"/>
  <c r="J4666" i="1"/>
  <c r="J4729" i="1"/>
  <c r="AX3037" i="1"/>
  <c r="BG1659" i="1"/>
  <c r="J223" i="1"/>
  <c r="J843" i="1"/>
  <c r="J1106" i="1"/>
  <c r="J1412" i="1"/>
  <c r="J1934" i="1"/>
  <c r="J2176" i="1"/>
  <c r="J2597" i="1"/>
  <c r="J3798" i="1"/>
  <c r="J4123" i="1"/>
  <c r="J4442" i="1"/>
  <c r="J4752" i="1"/>
  <c r="J58" i="1"/>
  <c r="J113" i="1"/>
  <c r="J157" i="1"/>
  <c r="J213" i="1"/>
  <c r="J265" i="1"/>
  <c r="J318" i="1"/>
  <c r="J364" i="1"/>
  <c r="J484" i="1"/>
  <c r="J530" i="1"/>
  <c r="J587" i="1"/>
  <c r="J680" i="1"/>
  <c r="J732" i="1"/>
  <c r="J775" i="1"/>
  <c r="J833" i="1"/>
  <c r="J884" i="1"/>
  <c r="J940" i="1"/>
  <c r="J997" i="1"/>
  <c r="J1090" i="1"/>
  <c r="J1144" i="1"/>
  <c r="J1189" i="1"/>
  <c r="J1246" i="1"/>
  <c r="J1339" i="1"/>
  <c r="J1393" i="1"/>
  <c r="J1437" i="1"/>
  <c r="J1499" i="1"/>
  <c r="J1722" i="1"/>
  <c r="J1767" i="1"/>
  <c r="J1824" i="1"/>
  <c r="J1917" i="1"/>
  <c r="J1974" i="1"/>
  <c r="J2065" i="1"/>
  <c r="J2108" i="1"/>
  <c r="J2167" i="1"/>
  <c r="J2424" i="1"/>
  <c r="J2482" i="1"/>
  <c r="J2531" i="1"/>
  <c r="J2575" i="1"/>
  <c r="J2625" i="1"/>
  <c r="J2891" i="1"/>
  <c r="J3004" i="1"/>
  <c r="J3225" i="1"/>
  <c r="J3476" i="1"/>
  <c r="J3530" i="1"/>
  <c r="J3624" i="1"/>
  <c r="J3683" i="1"/>
  <c r="J3780" i="1"/>
  <c r="J3839" i="1"/>
  <c r="J3890" i="1"/>
  <c r="J3936" i="1"/>
  <c r="J3995" i="1"/>
  <c r="J4053" i="1"/>
  <c r="J4155" i="1"/>
  <c r="J4212" i="1"/>
  <c r="J4263" i="1"/>
  <c r="J4322" i="1"/>
  <c r="J4423" i="1"/>
  <c r="J4482" i="1"/>
  <c r="J4532" i="1"/>
  <c r="J4578" i="1"/>
  <c r="J4624" i="1"/>
  <c r="J4681" i="1"/>
  <c r="AP15" i="1"/>
  <c r="AP4" i="1" s="1"/>
  <c r="M2344" i="1"/>
  <c r="M2343" i="1" s="1"/>
  <c r="U2030" i="1"/>
  <c r="U2034" i="1" s="1"/>
  <c r="U2035" i="1" s="1"/>
  <c r="AX2629" i="1"/>
  <c r="AX2635" i="1" s="1"/>
  <c r="BF1659" i="1"/>
  <c r="BF1648" i="1" s="1"/>
  <c r="V2030" i="1"/>
  <c r="V2034" i="1" s="1"/>
  <c r="V2035" i="1" s="1"/>
  <c r="AE3037" i="1"/>
  <c r="AL4089" i="1"/>
  <c r="AL4093" i="1" s="1"/>
  <c r="AL4094" i="1" s="1"/>
  <c r="AY2902" i="1"/>
  <c r="AY2910" i="1" s="1"/>
  <c r="AY2913" i="1" s="1"/>
  <c r="AP26" i="1"/>
  <c r="AP25" i="1" s="1"/>
  <c r="BB2629" i="1"/>
  <c r="BB2633" i="1" s="1"/>
  <c r="BB2634" i="1" s="1"/>
  <c r="L3438" i="1"/>
  <c r="L3442" i="1" s="1"/>
  <c r="L3443" i="1" s="1"/>
  <c r="BA3682" i="1"/>
  <c r="Y2344" i="1"/>
  <c r="Y2343" i="1" s="1"/>
  <c r="BD3354" i="1"/>
  <c r="BD3353" i="1" s="1"/>
  <c r="AG2333" i="1"/>
  <c r="AG2322" i="1" s="1"/>
  <c r="AD1659" i="1"/>
  <c r="AD1648" i="1" s="1"/>
  <c r="R3341" i="1"/>
  <c r="R3340" i="1" s="1"/>
  <c r="Y2590" i="1"/>
  <c r="Y2588" i="1"/>
  <c r="Y2589" i="1" s="1"/>
  <c r="AN2307" i="1"/>
  <c r="AY4089" i="1"/>
  <c r="AY4093" i="1" s="1"/>
  <c r="AY4094" i="1" s="1"/>
  <c r="AU2041" i="1"/>
  <c r="AU2071" i="1" s="1"/>
  <c r="AU1204" i="1"/>
  <c r="AU1234" i="1" s="1"/>
  <c r="Q1245" i="1"/>
  <c r="Q1275" i="1" s="1"/>
  <c r="Q1279" i="1" s="1"/>
  <c r="AU586" i="1"/>
  <c r="AU617" i="1" s="1"/>
  <c r="AN2902" i="1"/>
  <c r="BA832" i="1"/>
  <c r="BA862" i="1" s="1"/>
  <c r="AU504" i="1"/>
  <c r="AU534" i="1" s="1"/>
  <c r="BA337" i="1"/>
  <c r="BA368" i="1" s="1"/>
  <c r="AU89" i="1"/>
  <c r="AU120" i="1" s="1"/>
  <c r="AU124" i="1" s="1"/>
  <c r="BA1949" i="1"/>
  <c r="BA1980" i="1" s="1"/>
  <c r="BA1984" i="1" s="1"/>
  <c r="AU1674" i="1"/>
  <c r="AU1673" i="1" s="1"/>
  <c r="AG26" i="1"/>
  <c r="AG25" i="1" s="1"/>
  <c r="AO3037" i="1"/>
  <c r="BA1286" i="1"/>
  <c r="BA1317" i="1" s="1"/>
  <c r="AC3905" i="1"/>
  <c r="AC3939" i="1" s="1"/>
  <c r="AC3943" i="1" s="1"/>
  <c r="AC2550" i="1"/>
  <c r="AI2413" i="1"/>
  <c r="AI2445" i="1" s="1"/>
  <c r="AC1452" i="1"/>
  <c r="AC1483" i="1" s="1"/>
  <c r="AC1487" i="1" s="1"/>
  <c r="AI1162" i="1"/>
  <c r="AI1193" i="1" s="1"/>
  <c r="AI1197" i="1" s="1"/>
  <c r="AC4144" i="1"/>
  <c r="AC4177" i="1" s="1"/>
  <c r="AC4181" i="1" s="1"/>
  <c r="AI832" i="1"/>
  <c r="AI862" i="1" s="1"/>
  <c r="BA2459" i="1"/>
  <c r="BA2489" i="1" s="1"/>
  <c r="BA2497" i="1" s="1"/>
  <c r="AU3905" i="1"/>
  <c r="AU3939" i="1" s="1"/>
  <c r="AU1729" i="1"/>
  <c r="AU1733" i="1" s="1"/>
  <c r="Y26" i="1"/>
  <c r="Y25" i="1" s="1"/>
  <c r="AP2984" i="1"/>
  <c r="BA2504" i="1"/>
  <c r="BA2535" i="1" s="1"/>
  <c r="V1670" i="1"/>
  <c r="V1669" i="1" s="1"/>
  <c r="AI3860" i="1"/>
  <c r="AI3894" i="1" s="1"/>
  <c r="AC1781" i="1"/>
  <c r="AC1812" i="1" s="1"/>
  <c r="AC1816" i="1" s="1"/>
  <c r="AI131" i="1"/>
  <c r="AI161" i="1" s="1"/>
  <c r="AI2596" i="1"/>
  <c r="AC1162" i="1"/>
  <c r="AC1193" i="1" s="1"/>
  <c r="AC1197" i="1" s="1"/>
  <c r="AV26" i="1"/>
  <c r="AV25" i="1" s="1"/>
  <c r="AU4669" i="1"/>
  <c r="AU4673" i="1" s="1"/>
  <c r="AV3330" i="1"/>
  <c r="AV3319" i="1" s="1"/>
  <c r="BG2452" i="1"/>
  <c r="BE2633" i="1"/>
  <c r="BE2634" i="1" s="1"/>
  <c r="BC2590" i="1"/>
  <c r="AL15" i="1"/>
  <c r="AL4" i="1" s="1"/>
  <c r="AE3438" i="1"/>
  <c r="AE3442" i="1" s="1"/>
  <c r="AE3443" i="1" s="1"/>
  <c r="AQ2449" i="1"/>
  <c r="BG2849" i="1"/>
  <c r="AD3330" i="1"/>
  <c r="AD3319" i="1" s="1"/>
  <c r="X2344" i="1"/>
  <c r="X2343" i="1" s="1"/>
  <c r="V1633" i="1"/>
  <c r="Y2030" i="1"/>
  <c r="Y2034" i="1" s="1"/>
  <c r="Y2035" i="1" s="1"/>
  <c r="U2407" i="1"/>
  <c r="AG2344" i="1"/>
  <c r="AG2343" i="1" s="1"/>
  <c r="M3037" i="1"/>
  <c r="AE2680" i="1"/>
  <c r="O2452" i="1"/>
  <c r="R1530" i="1"/>
  <c r="R1531" i="1" s="1"/>
  <c r="N1534" i="1"/>
  <c r="BH2155" i="1"/>
  <c r="BH2159" i="1" s="1"/>
  <c r="BH2160" i="1" s="1"/>
  <c r="N1530" i="1"/>
  <c r="N1531" i="1" s="1"/>
  <c r="N1659" i="1"/>
  <c r="N1648" i="1" s="1"/>
  <c r="AF3330" i="1"/>
  <c r="AF3319" i="1" s="1"/>
  <c r="BD493" i="1"/>
  <c r="BD497" i="1" s="1"/>
  <c r="BD498" i="1" s="1"/>
  <c r="S2680" i="1"/>
  <c r="AQ1577" i="1"/>
  <c r="AQ1578" i="1" s="1"/>
  <c r="BH2407" i="1"/>
  <c r="U2680" i="1"/>
  <c r="S2030" i="1"/>
  <c r="S2034" i="1" s="1"/>
  <c r="S2035" i="1" s="1"/>
  <c r="AG3091" i="1"/>
  <c r="AG3094" i="1" s="1"/>
  <c r="AQ1579" i="1"/>
  <c r="O15" i="1"/>
  <c r="O4" i="1" s="1"/>
  <c r="O33" i="1" s="1"/>
  <c r="BD2902" i="1"/>
  <c r="BE1670" i="1"/>
  <c r="BE1669" i="1" s="1"/>
  <c r="AY3330" i="1"/>
  <c r="AY3319" i="1" s="1"/>
  <c r="AX2849" i="1"/>
  <c r="AX4089" i="1"/>
  <c r="AX4093" i="1" s="1"/>
  <c r="AX4094" i="1" s="1"/>
  <c r="L1579" i="1"/>
  <c r="Q3490" i="1"/>
  <c r="M2493" i="1"/>
  <c r="M2494" i="1" s="1"/>
  <c r="BI3438" i="1"/>
  <c r="AX2030" i="1"/>
  <c r="AX2034" i="1" s="1"/>
  <c r="AX2035" i="1" s="1"/>
  <c r="AX3330" i="1"/>
  <c r="BC1534" i="1"/>
  <c r="S3037" i="1"/>
  <c r="AQ3183" i="1"/>
  <c r="AC2535" i="1"/>
  <c r="AC2544" i="1" s="1"/>
  <c r="BE3303" i="1"/>
  <c r="AJ2333" i="1"/>
  <c r="AJ2322" i="1" s="1"/>
  <c r="V3037" i="1"/>
  <c r="AM2493" i="1"/>
  <c r="AM2494" i="1" s="1"/>
  <c r="BG2407" i="1"/>
  <c r="BC2030" i="1"/>
  <c r="AK1659" i="1"/>
  <c r="BD2849" i="1"/>
  <c r="AX2344" i="1"/>
  <c r="AX2343" i="1" s="1"/>
  <c r="AK3438" i="1"/>
  <c r="AK3442" i="1" s="1"/>
  <c r="AK3443" i="1" s="1"/>
  <c r="BC3438" i="1"/>
  <c r="BC3442" i="1" s="1"/>
  <c r="BC3443" i="1" s="1"/>
  <c r="AM2344" i="1"/>
  <c r="AM2343" i="1" s="1"/>
  <c r="AY2786" i="1"/>
  <c r="N2030" i="1"/>
  <c r="N2034" i="1" s="1"/>
  <c r="N2035" i="1" s="1"/>
  <c r="AG3089" i="1"/>
  <c r="AG3090" i="1" s="1"/>
  <c r="AP3354" i="1"/>
  <c r="AP3353" i="1" s="1"/>
  <c r="AN1633" i="1"/>
  <c r="U2333" i="1"/>
  <c r="U2322" i="1" s="1"/>
  <c r="AG2030" i="1"/>
  <c r="AG2034" i="1" s="1"/>
  <c r="AG2035" i="1" s="1"/>
  <c r="BD26" i="1"/>
  <c r="BD25" i="1" s="1"/>
  <c r="BA3939" i="1"/>
  <c r="BA4629" i="1"/>
  <c r="AU2955" i="1"/>
  <c r="AU2804" i="1"/>
  <c r="AU5" i="1"/>
  <c r="AU1193" i="1"/>
  <c r="BA201" i="1"/>
  <c r="BA4310" i="1"/>
  <c r="BA3983" i="1"/>
  <c r="BA3479" i="1"/>
  <c r="AU2238" i="1"/>
  <c r="AU2242" i="1" s="1"/>
  <c r="AX1659" i="1"/>
  <c r="AU1649" i="1"/>
  <c r="AU1648" i="1" s="1"/>
  <c r="BA3574" i="1"/>
  <c r="BA3361" i="1"/>
  <c r="BA3292" i="1"/>
  <c r="BA3518" i="1"/>
  <c r="AU3320" i="1"/>
  <c r="BA3101" i="1"/>
  <c r="BA2964" i="1"/>
  <c r="AU3288" i="1"/>
  <c r="BA3278" i="1"/>
  <c r="BA3175" i="1"/>
  <c r="AU2758" i="1"/>
  <c r="AU4728" i="1"/>
  <c r="BA3657" i="1"/>
  <c r="AU4310" i="1"/>
  <c r="AU3987" i="1"/>
  <c r="AU1541" i="1"/>
  <c r="BA2323" i="1"/>
  <c r="AU3479" i="1"/>
  <c r="BA120" i="1"/>
  <c r="AU2620" i="1"/>
  <c r="AU2629" i="1" s="1"/>
  <c r="AU2635" i="1" s="1"/>
  <c r="BD1670" i="1"/>
  <c r="BD1669" i="1" s="1"/>
  <c r="AU26" i="1"/>
  <c r="AU4543" i="1"/>
  <c r="AU4629" i="1"/>
  <c r="BA4492" i="1"/>
  <c r="BA4223" i="1"/>
  <c r="AU3101" i="1"/>
  <c r="AU2964" i="1"/>
  <c r="AU3278" i="1"/>
  <c r="AU3175" i="1"/>
  <c r="BA2671" i="1"/>
  <c r="AU407" i="1"/>
  <c r="AU4584" i="1"/>
  <c r="BA4448" i="1"/>
  <c r="AU4177" i="1"/>
  <c r="AU3145" i="1"/>
  <c r="BA4543" i="1"/>
  <c r="BA1729" i="1"/>
  <c r="AF2030" i="1"/>
  <c r="AU3574" i="1"/>
  <c r="AU4492" i="1"/>
  <c r="BA3758" i="1"/>
  <c r="AU4223" i="1"/>
  <c r="AU4135" i="1"/>
  <c r="AU3361" i="1"/>
  <c r="AU3292" i="1"/>
  <c r="BA3198" i="1"/>
  <c r="BA3003" i="1"/>
  <c r="BA2748" i="1"/>
  <c r="AU2671" i="1"/>
  <c r="AU2680" i="1" s="1"/>
  <c r="AU2254" i="1"/>
  <c r="BA1620" i="1"/>
  <c r="AU4448" i="1"/>
  <c r="BA4359" i="1"/>
  <c r="AU3849" i="1"/>
  <c r="BA2894" i="1"/>
  <c r="BA1854" i="1"/>
  <c r="AU3340" i="1"/>
  <c r="AU2323" i="1"/>
  <c r="T2680" i="1"/>
  <c r="AU3350" i="1"/>
  <c r="BA4710" i="1"/>
  <c r="BA4135" i="1"/>
  <c r="AU3758" i="1"/>
  <c r="AU4266" i="1"/>
  <c r="AU3198" i="1"/>
  <c r="BA3124" i="1"/>
  <c r="BA3055" i="1"/>
  <c r="BA2972" i="1"/>
  <c r="BA3252" i="1"/>
  <c r="AU3003" i="1"/>
  <c r="BA2867" i="1"/>
  <c r="BA2804" i="1"/>
  <c r="BA2698" i="1"/>
  <c r="BA2347" i="1"/>
  <c r="AU2748" i="1"/>
  <c r="AU1620" i="1"/>
  <c r="AU372" i="1"/>
  <c r="AU165" i="1"/>
  <c r="BA4755" i="1"/>
  <c r="AU3716" i="1"/>
  <c r="AU1854" i="1"/>
  <c r="AU2300" i="1"/>
  <c r="AU1588" i="1"/>
  <c r="BA1483" i="1"/>
  <c r="O2902" i="1"/>
  <c r="AG2493" i="1"/>
  <c r="AG2494" i="1" s="1"/>
  <c r="BA3320" i="1"/>
  <c r="AU3124" i="1"/>
  <c r="AU3055" i="1"/>
  <c r="AU2972" i="1"/>
  <c r="BA3288" i="1"/>
  <c r="AU3252" i="1"/>
  <c r="BA2955" i="1"/>
  <c r="AU2867" i="1"/>
  <c r="AU2842" i="1"/>
  <c r="AU2698" i="1"/>
  <c r="AU2347" i="1"/>
  <c r="BA2758" i="1"/>
  <c r="AU2535" i="1"/>
  <c r="AU1816" i="1"/>
  <c r="AU825" i="1"/>
  <c r="BA621" i="1"/>
  <c r="BA4401" i="1"/>
  <c r="BA3145" i="1"/>
  <c r="BA2842" i="1"/>
  <c r="BA2238" i="1"/>
  <c r="BA1649" i="1"/>
  <c r="BA903" i="1"/>
  <c r="BA2413" i="1"/>
  <c r="AU2293" i="1"/>
  <c r="BA1673" i="1"/>
  <c r="BA1234" i="1"/>
  <c r="BA658" i="1"/>
  <c r="AU1498" i="1"/>
  <c r="AU2273" i="1"/>
  <c r="AU903" i="1"/>
  <c r="AU575" i="1"/>
  <c r="BA1279" i="1"/>
  <c r="BA2644" i="1"/>
  <c r="AU1275" i="1"/>
  <c r="BA4669" i="1"/>
  <c r="AU2445" i="1"/>
  <c r="AU2452" i="1" s="1"/>
  <c r="BA3671" i="1"/>
  <c r="BA4041" i="1"/>
  <c r="AU4082" i="1"/>
  <c r="BA4082" i="1"/>
  <c r="BA2147" i="1"/>
  <c r="BA2574" i="1"/>
  <c r="BA2071" i="1"/>
  <c r="AU284" i="1"/>
  <c r="BA1677" i="1"/>
  <c r="AU1483" i="1"/>
  <c r="BA2196" i="1"/>
  <c r="AU1895" i="1"/>
  <c r="AU1027" i="1"/>
  <c r="BA25" i="1"/>
  <c r="AU3894" i="1"/>
  <c r="BA29" i="1"/>
  <c r="AU698" i="1"/>
  <c r="BA2112" i="1"/>
  <c r="BA1740" i="1"/>
  <c r="AU483" i="1"/>
  <c r="BA3415" i="1"/>
  <c r="BA2015" i="1"/>
  <c r="BA2300" i="1"/>
  <c r="AU1980" i="1"/>
  <c r="BA2293" i="1"/>
  <c r="BA1606" i="1"/>
  <c r="AU1677" i="1"/>
  <c r="BA985" i="1"/>
  <c r="BA2736" i="1"/>
  <c r="AU1770" i="1"/>
  <c r="BA3424" i="1"/>
  <c r="AU2196" i="1"/>
  <c r="K586" i="1"/>
  <c r="K617" i="1" s="1"/>
  <c r="K621" i="1" s="1"/>
  <c r="AI4144" i="1"/>
  <c r="AU4041" i="1"/>
  <c r="AU2391" i="1"/>
  <c r="BA2391" i="1"/>
  <c r="BA483" i="1"/>
  <c r="AU2920" i="1"/>
  <c r="AU2112" i="1"/>
  <c r="BA1669" i="1"/>
  <c r="AU1606" i="1"/>
  <c r="AU1942" i="1"/>
  <c r="BA1498" i="1"/>
  <c r="BA2273" i="1"/>
  <c r="AU1359" i="1"/>
  <c r="AU779" i="1"/>
  <c r="AU78" i="1"/>
  <c r="AU29" i="1"/>
  <c r="BA47" i="1"/>
  <c r="BA3350" i="1"/>
  <c r="BA3803" i="1"/>
  <c r="BA326" i="1"/>
  <c r="BA2019" i="1"/>
  <c r="BA1541" i="1"/>
  <c r="BG2030" i="1"/>
  <c r="AU2894" i="1"/>
  <c r="AU3424" i="1"/>
  <c r="BA3340" i="1"/>
  <c r="BA534" i="1"/>
  <c r="AU2147" i="1"/>
  <c r="AU3671" i="1"/>
  <c r="AU1441" i="1"/>
  <c r="BA1110" i="1"/>
  <c r="AU326" i="1"/>
  <c r="BA1588" i="1"/>
  <c r="AU739" i="1"/>
  <c r="BA3849" i="1"/>
  <c r="BA3030" i="1"/>
  <c r="AU2736" i="1"/>
  <c r="BA5" i="1"/>
  <c r="AV2155" i="1"/>
  <c r="BA4027" i="1"/>
  <c r="AU2837" i="1"/>
  <c r="AU2019" i="1"/>
  <c r="BA2837" i="1"/>
  <c r="BA2620" i="1"/>
  <c r="AU3030" i="1"/>
  <c r="AU3415" i="1"/>
  <c r="AU2574" i="1"/>
  <c r="AU2015" i="1"/>
  <c r="AC4629" i="1"/>
  <c r="AC3101" i="1"/>
  <c r="AC2955" i="1"/>
  <c r="AC2804" i="1"/>
  <c r="AI2671" i="1"/>
  <c r="AI2293" i="1"/>
  <c r="AI2273" i="1"/>
  <c r="AC1498" i="1"/>
  <c r="AI2323" i="1"/>
  <c r="AC5" i="1"/>
  <c r="AI1234" i="1"/>
  <c r="AI903" i="1"/>
  <c r="AI2920" i="1"/>
  <c r="AI2837" i="1"/>
  <c r="AI1606" i="1"/>
  <c r="AI698" i="1"/>
  <c r="AC29" i="1"/>
  <c r="AC47" i="1"/>
  <c r="AI3983" i="1"/>
  <c r="AC3716" i="1"/>
  <c r="AI2972" i="1"/>
  <c r="AC2300" i="1"/>
  <c r="AI1854" i="1"/>
  <c r="AC201" i="1"/>
  <c r="AC3758" i="1"/>
  <c r="AC658" i="1"/>
  <c r="AC3030" i="1"/>
  <c r="AC3037" i="1" s="1"/>
  <c r="AI4082" i="1"/>
  <c r="AC483" i="1"/>
  <c r="AC4082" i="1"/>
  <c r="AC4089" i="1" s="1"/>
  <c r="AI483" i="1"/>
  <c r="AI3671" i="1"/>
  <c r="AI3292" i="1"/>
  <c r="AC3353" i="1"/>
  <c r="AI3198" i="1"/>
  <c r="AI2867" i="1"/>
  <c r="AI2698" i="1"/>
  <c r="AC2671" i="1"/>
  <c r="AC2293" i="1"/>
  <c r="AC2273" i="1"/>
  <c r="AC2323" i="1"/>
  <c r="AC903" i="1"/>
  <c r="AI4448" i="1"/>
  <c r="AI4355" i="1"/>
  <c r="AI3278" i="1"/>
  <c r="AC3252" i="1"/>
  <c r="AI3340" i="1"/>
  <c r="AC3145" i="1"/>
  <c r="AC2736" i="1"/>
  <c r="AC2894" i="1"/>
  <c r="AC2196" i="1"/>
  <c r="AC3278" i="1"/>
  <c r="AI1669" i="1"/>
  <c r="AC1620" i="1"/>
  <c r="AC698" i="1"/>
  <c r="AC1400" i="1"/>
  <c r="AI407" i="1"/>
  <c r="AC368" i="1"/>
  <c r="AC3983" i="1"/>
  <c r="AI3849" i="1"/>
  <c r="AI617" i="1"/>
  <c r="AI534" i="1"/>
  <c r="AC3563" i="1"/>
  <c r="AC2391" i="1"/>
  <c r="AC4041" i="1"/>
  <c r="AI3320" i="1"/>
  <c r="AC3292" i="1"/>
  <c r="AC3198" i="1"/>
  <c r="AI3124" i="1"/>
  <c r="AI3055" i="1"/>
  <c r="AC2867" i="1"/>
  <c r="AC2698" i="1"/>
  <c r="AI4401" i="1"/>
  <c r="AC4448" i="1"/>
  <c r="AC2842" i="1"/>
  <c r="AI3252" i="1"/>
  <c r="AC2837" i="1"/>
  <c r="AC3612" i="1"/>
  <c r="AC2972" i="1"/>
  <c r="AI2894" i="1"/>
  <c r="AI1942" i="1"/>
  <c r="AC1677" i="1"/>
  <c r="AI1677" i="1"/>
  <c r="AI1649" i="1"/>
  <c r="AC1606" i="1"/>
  <c r="AC575" i="1"/>
  <c r="AC407" i="1"/>
  <c r="AC3849" i="1"/>
  <c r="AC1673" i="1"/>
  <c r="AC1068" i="1"/>
  <c r="AC617" i="1"/>
  <c r="AC284" i="1"/>
  <c r="AI2300" i="1"/>
  <c r="AC1441" i="1"/>
  <c r="AI2748" i="1"/>
  <c r="AI3361" i="1"/>
  <c r="AI3415" i="1"/>
  <c r="AI4223" i="1"/>
  <c r="AC3320" i="1"/>
  <c r="AI3350" i="1"/>
  <c r="AC3124" i="1"/>
  <c r="AC3055" i="1"/>
  <c r="AI2758" i="1"/>
  <c r="AI2254" i="1"/>
  <c r="AC2112" i="1"/>
  <c r="AC866" i="1"/>
  <c r="AI4728" i="1"/>
  <c r="AC4728" i="1"/>
  <c r="AC3657" i="1"/>
  <c r="AI3479" i="1"/>
  <c r="AC3479" i="1"/>
  <c r="AI2964" i="1"/>
  <c r="AC2748" i="1"/>
  <c r="AC1669" i="1"/>
  <c r="AI821" i="1"/>
  <c r="AC1027" i="1"/>
  <c r="AC779" i="1"/>
  <c r="AI4673" i="1"/>
  <c r="AI2019" i="1"/>
  <c r="AC1980" i="1"/>
  <c r="AI1359" i="1"/>
  <c r="AI1321" i="1"/>
  <c r="AI3175" i="1"/>
  <c r="AI29" i="1"/>
  <c r="AC3361" i="1"/>
  <c r="AI2391" i="1"/>
  <c r="AI2015" i="1"/>
  <c r="AI2620" i="1"/>
  <c r="AC2147" i="1"/>
  <c r="AI4041" i="1"/>
  <c r="AC4223" i="1"/>
  <c r="AI4135" i="1"/>
  <c r="AI3288" i="1"/>
  <c r="AC3350" i="1"/>
  <c r="AI3030" i="1"/>
  <c r="AC2758" i="1"/>
  <c r="AI2347" i="1"/>
  <c r="AC2254" i="1"/>
  <c r="AC25" i="1"/>
  <c r="AI4584" i="1"/>
  <c r="AI4266" i="1"/>
  <c r="AC3175" i="1"/>
  <c r="AC3424" i="1"/>
  <c r="AI2200" i="1"/>
  <c r="AI2544" i="1"/>
  <c r="AC1649" i="1"/>
  <c r="AI1770" i="1"/>
  <c r="AC821" i="1"/>
  <c r="AI47" i="1"/>
  <c r="AC2920" i="1"/>
  <c r="AI1151" i="1"/>
  <c r="AC1541" i="1"/>
  <c r="AC120" i="1"/>
  <c r="AI1620" i="1"/>
  <c r="AC3894" i="1"/>
  <c r="AI3424" i="1"/>
  <c r="AC2015" i="1"/>
  <c r="AC2620" i="1"/>
  <c r="AC2574" i="1"/>
  <c r="AI4629" i="1"/>
  <c r="AC4135" i="1"/>
  <c r="AC3288" i="1"/>
  <c r="AI3101" i="1"/>
  <c r="AI2804" i="1"/>
  <c r="AC2347" i="1"/>
  <c r="AI1498" i="1"/>
  <c r="AI5" i="1"/>
  <c r="AI3145" i="1"/>
  <c r="AC2964" i="1"/>
  <c r="AI2736" i="1"/>
  <c r="AI2955" i="1"/>
  <c r="AI2489" i="1"/>
  <c r="AI2574" i="1"/>
  <c r="AC1696" i="1"/>
  <c r="AI1696" i="1"/>
  <c r="AI1400" i="1"/>
  <c r="AC1110" i="1"/>
  <c r="AI1027" i="1"/>
  <c r="AI1588" i="1"/>
  <c r="AC739" i="1"/>
  <c r="AC4669" i="1"/>
  <c r="AI3716" i="1"/>
  <c r="AI2842" i="1"/>
  <c r="AI1541" i="1"/>
  <c r="AC1151" i="1"/>
  <c r="AI985" i="1"/>
  <c r="AI201" i="1"/>
  <c r="AI368" i="1"/>
  <c r="AC534" i="1"/>
  <c r="AC2019" i="1"/>
  <c r="AI3803" i="1"/>
  <c r="AC3415" i="1"/>
  <c r="AC3671" i="1"/>
  <c r="AI2147" i="1"/>
  <c r="X3341" i="1"/>
  <c r="X3340" i="1" s="1"/>
  <c r="W2344" i="1"/>
  <c r="W2343" i="1" s="1"/>
  <c r="AF1674" i="1"/>
  <c r="AF1673" i="1" s="1"/>
  <c r="AN15" i="1"/>
  <c r="AN4" i="1" s="1"/>
  <c r="AN33" i="1" s="1"/>
  <c r="AI3354" i="1"/>
  <c r="AM2635" i="1"/>
  <c r="AL1670" i="1"/>
  <c r="AL1669" i="1" s="1"/>
  <c r="AQ15" i="1"/>
  <c r="AM3438" i="1"/>
  <c r="AM3442" i="1" s="1"/>
  <c r="AM3443" i="1" s="1"/>
  <c r="AN3037" i="1"/>
  <c r="AJ2902" i="1"/>
  <c r="AK2333" i="1"/>
  <c r="AK2322" i="1" s="1"/>
  <c r="AK2352" i="1" s="1"/>
  <c r="AC3330" i="1"/>
  <c r="K4728" i="1"/>
  <c r="K4355" i="1"/>
  <c r="Q4135" i="1"/>
  <c r="Q3983" i="1"/>
  <c r="Q3278" i="1"/>
  <c r="K3657" i="1"/>
  <c r="K3350" i="1"/>
  <c r="Q3198" i="1"/>
  <c r="Q2644" i="1"/>
  <c r="Q1673" i="1"/>
  <c r="K2112" i="1"/>
  <c r="K2116" i="1" s="1"/>
  <c r="Q25" i="1"/>
  <c r="K779" i="1"/>
  <c r="K4543" i="1"/>
  <c r="Q4310" i="1"/>
  <c r="Q3849" i="1"/>
  <c r="K3288" i="1"/>
  <c r="Q3758" i="1"/>
  <c r="K3518" i="1"/>
  <c r="Q2867" i="1"/>
  <c r="K2748" i="1"/>
  <c r="K2894" i="1"/>
  <c r="K1234" i="1"/>
  <c r="Q658" i="1"/>
  <c r="Q1234" i="1"/>
  <c r="K575" i="1"/>
  <c r="K4135" i="1"/>
  <c r="Q1483" i="1"/>
  <c r="Q1359" i="1"/>
  <c r="Q617" i="1"/>
  <c r="K1588" i="1"/>
  <c r="Q739" i="1"/>
  <c r="Q4082" i="1"/>
  <c r="K3415" i="1"/>
  <c r="Q3671" i="1"/>
  <c r="K2015" i="1"/>
  <c r="K483" i="1"/>
  <c r="K3278" i="1"/>
  <c r="Q2955" i="1"/>
  <c r="Q2698" i="1"/>
  <c r="K3198" i="1"/>
  <c r="Q3124" i="1"/>
  <c r="Q3055" i="1"/>
  <c r="Q2972" i="1"/>
  <c r="Q2736" i="1"/>
  <c r="K2644" i="1"/>
  <c r="K1673" i="1"/>
  <c r="Q1620" i="1"/>
  <c r="K25" i="1"/>
  <c r="K1279" i="1"/>
  <c r="Q284" i="1"/>
  <c r="K3849" i="1"/>
  <c r="Q3361" i="1"/>
  <c r="K3320" i="1"/>
  <c r="Q2837" i="1"/>
  <c r="K2489" i="1"/>
  <c r="K2497" i="1" s="1"/>
  <c r="Q2323" i="1"/>
  <c r="K2293" i="1"/>
  <c r="Q534" i="1"/>
  <c r="Q1498" i="1"/>
  <c r="K658" i="1"/>
  <c r="K372" i="1"/>
  <c r="Q3939" i="1"/>
  <c r="Q2238" i="1"/>
  <c r="Q2920" i="1"/>
  <c r="Q368" i="1"/>
  <c r="K2842" i="1"/>
  <c r="Q1588" i="1"/>
  <c r="Q2842" i="1"/>
  <c r="K1541" i="1"/>
  <c r="K2391" i="1"/>
  <c r="K2147" i="1"/>
  <c r="Q4584" i="1"/>
  <c r="K4401" i="1"/>
  <c r="Q3340" i="1"/>
  <c r="K2955" i="1"/>
  <c r="K2698" i="1"/>
  <c r="K3124" i="1"/>
  <c r="K3055" i="1"/>
  <c r="K2972" i="1"/>
  <c r="K2736" i="1"/>
  <c r="K1620" i="1"/>
  <c r="Q1669" i="1"/>
  <c r="K284" i="1"/>
  <c r="Q78" i="1"/>
  <c r="Q2019" i="1"/>
  <c r="K1938" i="1"/>
  <c r="K534" i="1"/>
  <c r="K29" i="1"/>
  <c r="Q1110" i="1"/>
  <c r="Q2300" i="1"/>
  <c r="K1895" i="1"/>
  <c r="Q326" i="1"/>
  <c r="K120" i="1"/>
  <c r="K3758" i="1"/>
  <c r="Q3424" i="1"/>
  <c r="Q3292" i="1"/>
  <c r="K1606" i="1"/>
  <c r="K4082" i="1"/>
  <c r="K4041" i="1"/>
  <c r="Q2015" i="1"/>
  <c r="K4584" i="1"/>
  <c r="K3340" i="1"/>
  <c r="Q3175" i="1"/>
  <c r="Q3479" i="1"/>
  <c r="Q2254" i="1"/>
  <c r="Q3320" i="1"/>
  <c r="K1669" i="1"/>
  <c r="K78" i="1"/>
  <c r="K82" i="1" s="1"/>
  <c r="K4266" i="1"/>
  <c r="K3894" i="1"/>
  <c r="K3361" i="1"/>
  <c r="Q2748" i="1"/>
  <c r="Q3030" i="1"/>
  <c r="K2019" i="1"/>
  <c r="K2323" i="1"/>
  <c r="K2322" i="1" s="1"/>
  <c r="Q1606" i="1"/>
  <c r="K739" i="1"/>
  <c r="Q903" i="1"/>
  <c r="K1498" i="1"/>
  <c r="K1110" i="1"/>
  <c r="K326" i="1"/>
  <c r="Q4223" i="1"/>
  <c r="Q3716" i="1"/>
  <c r="K2920" i="1"/>
  <c r="Q2273" i="1"/>
  <c r="Q1027" i="1"/>
  <c r="Q3288" i="1"/>
  <c r="K3424" i="1"/>
  <c r="K2620" i="1"/>
  <c r="Q2147" i="1"/>
  <c r="Q4728" i="1"/>
  <c r="K4629" i="1"/>
  <c r="Q4629" i="1"/>
  <c r="K3175" i="1"/>
  <c r="Q2804" i="1"/>
  <c r="Q2758" i="1"/>
  <c r="Q2671" i="1"/>
  <c r="K3479" i="1"/>
  <c r="Q3350" i="1"/>
  <c r="K2254" i="1"/>
  <c r="Q3101" i="1"/>
  <c r="Q2964" i="1"/>
  <c r="Q1816" i="1"/>
  <c r="Q1400" i="1"/>
  <c r="Q4710" i="1"/>
  <c r="K4448" i="1"/>
  <c r="K3292" i="1"/>
  <c r="Q3567" i="1"/>
  <c r="Q3003" i="1"/>
  <c r="K3145" i="1"/>
  <c r="K2300" i="1"/>
  <c r="K2273" i="1"/>
  <c r="Q1677" i="1"/>
  <c r="Q2894" i="1"/>
  <c r="Q201" i="1"/>
  <c r="Q1193" i="1"/>
  <c r="Q698" i="1"/>
  <c r="Q131" i="1"/>
  <c r="K161" i="1"/>
  <c r="Q3145" i="1"/>
  <c r="Q1155" i="1"/>
  <c r="K3563" i="1"/>
  <c r="K2867" i="1"/>
  <c r="Q120" i="1"/>
  <c r="Q411" i="1"/>
  <c r="K1677" i="1"/>
  <c r="K3030" i="1"/>
  <c r="Q3415" i="1"/>
  <c r="K3671" i="1"/>
  <c r="Q2620" i="1"/>
  <c r="Q483" i="1"/>
  <c r="Q4355" i="1"/>
  <c r="K2804" i="1"/>
  <c r="K2758" i="1"/>
  <c r="K2671" i="1"/>
  <c r="Q3657" i="1"/>
  <c r="K3101" i="1"/>
  <c r="K2964" i="1"/>
  <c r="Q2112" i="1"/>
  <c r="K1400" i="1"/>
  <c r="K702" i="1"/>
  <c r="Q779" i="1"/>
  <c r="K3252" i="1"/>
  <c r="K2347" i="1"/>
  <c r="Q2347" i="1"/>
  <c r="Q1980" i="1"/>
  <c r="Q2293" i="1"/>
  <c r="K1649" i="1"/>
  <c r="Q575" i="1"/>
  <c r="K201" i="1"/>
  <c r="K1068" i="1"/>
  <c r="K985" i="1"/>
  <c r="K1193" i="1"/>
  <c r="K4492" i="1"/>
  <c r="Q4177" i="1"/>
  <c r="K2837" i="1"/>
  <c r="K2445" i="1"/>
  <c r="K2449" i="1" s="1"/>
  <c r="K3003" i="1"/>
  <c r="Q4448" i="1"/>
  <c r="Q29" i="1"/>
  <c r="Q2535" i="1"/>
  <c r="Q2071" i="1"/>
  <c r="K2574" i="1"/>
  <c r="Q2391" i="1"/>
  <c r="Q4041" i="1"/>
  <c r="Q2574" i="1"/>
  <c r="AX3341" i="1"/>
  <c r="AX3340" i="1" s="1"/>
  <c r="X3438" i="1"/>
  <c r="X3442" i="1" s="1"/>
  <c r="X3443" i="1" s="1"/>
  <c r="AP2405" i="1"/>
  <c r="AP2406" i="1" s="1"/>
  <c r="AP2407" i="1"/>
  <c r="AN1670" i="1"/>
  <c r="AN1669" i="1" s="1"/>
  <c r="AL1674" i="1"/>
  <c r="AL1673" i="1" s="1"/>
  <c r="AQ2333" i="1"/>
  <c r="AQ2322" i="1" s="1"/>
  <c r="M1670" i="1"/>
  <c r="M1669" i="1" s="1"/>
  <c r="BE2590" i="1"/>
  <c r="BE2588" i="1"/>
  <c r="BE2589" i="1" s="1"/>
  <c r="AW1659" i="1"/>
  <c r="AW1648" i="1" s="1"/>
  <c r="BA1659" i="1"/>
  <c r="AO3354" i="1"/>
  <c r="AO3353" i="1" s="1"/>
  <c r="N3341" i="1"/>
  <c r="N3340" i="1" s="1"/>
  <c r="S1577" i="1"/>
  <c r="S1578" i="1" s="1"/>
  <c r="S1579" i="1"/>
  <c r="BG3354" i="1"/>
  <c r="BG3353" i="1" s="1"/>
  <c r="Q2344" i="1"/>
  <c r="AK3089" i="1"/>
  <c r="AK3090" i="1" s="1"/>
  <c r="AI3330" i="1"/>
  <c r="AP2344" i="1"/>
  <c r="AP2343" i="1" s="1"/>
  <c r="AK15" i="1"/>
  <c r="AK4" i="1" s="1"/>
  <c r="AK33" i="1" s="1"/>
  <c r="O2030" i="1"/>
  <c r="O2034" i="1" s="1"/>
  <c r="O2035" i="1" s="1"/>
  <c r="AY2680" i="1"/>
  <c r="AY2684" i="1" s="1"/>
  <c r="AY2685" i="1" s="1"/>
  <c r="AY2849" i="1"/>
  <c r="W3438" i="1"/>
  <c r="AQ2030" i="1"/>
  <c r="AW26" i="1"/>
  <c r="AW25" i="1" s="1"/>
  <c r="BG3341" i="1"/>
  <c r="BG3340" i="1" s="1"/>
  <c r="AJ2984" i="1"/>
  <c r="AJ2993" i="1" s="1"/>
  <c r="AJ2996" i="1" s="1"/>
  <c r="AL1633" i="1"/>
  <c r="AL1642" i="1" s="1"/>
  <c r="BC2155" i="1"/>
  <c r="BC2159" i="1" s="1"/>
  <c r="BC2160" i="1" s="1"/>
  <c r="BG2629" i="1"/>
  <c r="BG2633" i="1" s="1"/>
  <c r="BG2634" i="1" s="1"/>
  <c r="BB2030" i="1"/>
  <c r="BB2034" i="1" s="1"/>
  <c r="BB2035" i="1" s="1"/>
  <c r="AW3341" i="1"/>
  <c r="AW3340" i="1" s="1"/>
  <c r="BH2452" i="1"/>
  <c r="BH2449" i="1"/>
  <c r="BI1577" i="1"/>
  <c r="BI1578" i="1" s="1"/>
  <c r="BC4759" i="1"/>
  <c r="BC4760" i="1" s="1"/>
  <c r="AX3354" i="1"/>
  <c r="AX3353" i="1" s="1"/>
  <c r="BE2333" i="1"/>
  <c r="BE2322" i="1" s="1"/>
  <c r="BF3354" i="1"/>
  <c r="BF3353" i="1" s="1"/>
  <c r="AY1670" i="1"/>
  <c r="AY1669" i="1" s="1"/>
  <c r="BG1674" i="1"/>
  <c r="BG1673" i="1" s="1"/>
  <c r="AW1530" i="1"/>
  <c r="AW1531" i="1" s="1"/>
  <c r="AW1534" i="1"/>
  <c r="BC1633" i="1"/>
  <c r="AK2680" i="1"/>
  <c r="AK2688" i="1" s="1"/>
  <c r="AK2691" i="1" s="1"/>
  <c r="AW1633" i="1"/>
  <c r="BH3303" i="1"/>
  <c r="BH2902" i="1"/>
  <c r="BH2910" i="1" s="1"/>
  <c r="BH2913" i="1" s="1"/>
  <c r="AW2584" i="1"/>
  <c r="AW2588" i="1" s="1"/>
  <c r="AW2589" i="1" s="1"/>
  <c r="O3354" i="1"/>
  <c r="O3353" i="1" s="1"/>
  <c r="AY2449" i="1"/>
  <c r="AY2450" i="1" s="1"/>
  <c r="AY2452" i="1"/>
  <c r="U2452" i="1"/>
  <c r="AW2030" i="1"/>
  <c r="AW2034" i="1" s="1"/>
  <c r="AW2035" i="1" s="1"/>
  <c r="AY2030" i="1"/>
  <c r="AY2034" i="1" s="1"/>
  <c r="AY2035" i="1" s="1"/>
  <c r="BG3037" i="1"/>
  <c r="BG3041" i="1" s="1"/>
  <c r="BG3042" i="1" s="1"/>
  <c r="AK2449" i="1"/>
  <c r="AK2450" i="1" s="1"/>
  <c r="BB1633" i="1"/>
  <c r="AP2849" i="1"/>
  <c r="AM2680" i="1"/>
  <c r="AM2688" i="1" s="1"/>
  <c r="AM2691" i="1" s="1"/>
  <c r="BC4763" i="1"/>
  <c r="BC4766" i="1" s="1"/>
  <c r="BC2333" i="1"/>
  <c r="BC2322" i="1" s="1"/>
  <c r="BF1577" i="1"/>
  <c r="BF1578" i="1" s="1"/>
  <c r="BF1579" i="1"/>
  <c r="BH1670" i="1"/>
  <c r="BH1669" i="1" s="1"/>
  <c r="BF1633" i="1"/>
  <c r="AG1670" i="1"/>
  <c r="AG1669" i="1" s="1"/>
  <c r="BF26" i="1"/>
  <c r="BF25" i="1" s="1"/>
  <c r="O2633" i="1"/>
  <c r="O2634" i="1" s="1"/>
  <c r="O2635" i="1"/>
  <c r="N2680" i="1"/>
  <c r="S1534" i="1"/>
  <c r="S1530" i="1"/>
  <c r="S1531" i="1" s="1"/>
  <c r="R2407" i="1"/>
  <c r="R2405" i="1"/>
  <c r="R2406" i="1" s="1"/>
  <c r="T2333" i="1"/>
  <c r="T2322" i="1" s="1"/>
  <c r="N3438" i="1"/>
  <c r="Y1633" i="1"/>
  <c r="N2401" i="1"/>
  <c r="N2405" i="1" s="1"/>
  <c r="T2030" i="1"/>
  <c r="AL2030" i="1"/>
  <c r="AL2034" i="1" s="1"/>
  <c r="AL2035" i="1" s="1"/>
  <c r="BD2030" i="1"/>
  <c r="BD2034" i="1" s="1"/>
  <c r="BD2035" i="1" s="1"/>
  <c r="BH2307" i="1"/>
  <c r="BH2316" i="1" s="1"/>
  <c r="AJ3091" i="1"/>
  <c r="AJ3094" i="1" s="1"/>
  <c r="AJ3089" i="1"/>
  <c r="AJ3090" i="1" s="1"/>
  <c r="AV2405" i="1"/>
  <c r="AV2406" i="1" s="1"/>
  <c r="AV2407" i="1"/>
  <c r="BC2493" i="1"/>
  <c r="BC2494" i="1" s="1"/>
  <c r="BC2497" i="1"/>
  <c r="AQ2902" i="1"/>
  <c r="BC3341" i="1"/>
  <c r="BC3340" i="1" s="1"/>
  <c r="AW3438" i="1"/>
  <c r="AW4718" i="1" s="1"/>
  <c r="AY2590" i="1"/>
  <c r="BF2633" i="1"/>
  <c r="BF2634" i="1" s="1"/>
  <c r="AL2497" i="1"/>
  <c r="BB1670" i="1"/>
  <c r="BB1669" i="1" s="1"/>
  <c r="V2849" i="1"/>
  <c r="S2452" i="1"/>
  <c r="T1577" i="1"/>
  <c r="T1578" i="1" s="1"/>
  <c r="U15" i="1"/>
  <c r="U4" i="1" s="1"/>
  <c r="U33" i="1" s="1"/>
  <c r="AL2333" i="1"/>
  <c r="AL2322" i="1" s="1"/>
  <c r="BD3438" i="1"/>
  <c r="BD3442" i="1" s="1"/>
  <c r="BD3443" i="1" s="1"/>
  <c r="BE2452" i="1"/>
  <c r="AM3330" i="1"/>
  <c r="AM3319" i="1" s="1"/>
  <c r="AM1633" i="1"/>
  <c r="BG2680" i="1"/>
  <c r="BH2849" i="1"/>
  <c r="BI15" i="1"/>
  <c r="BI4" i="1" s="1"/>
  <c r="BF493" i="1"/>
  <c r="BF497" i="1" s="1"/>
  <c r="BF498" i="1" s="1"/>
  <c r="O2680" i="1"/>
  <c r="AW2493" i="1"/>
  <c r="AW2494" i="1" s="1"/>
  <c r="AW2497" i="1"/>
  <c r="BI2493" i="1"/>
  <c r="BI2494" i="1" s="1"/>
  <c r="BI2497" i="1"/>
  <c r="N15" i="1"/>
  <c r="N4" i="1" s="1"/>
  <c r="AC15" i="1"/>
  <c r="AK2307" i="1"/>
  <c r="BE3330" i="1"/>
  <c r="BE3319" i="1" s="1"/>
  <c r="V3438" i="1"/>
  <c r="V4718" i="1" s="1"/>
  <c r="BB3303" i="1"/>
  <c r="AO2030" i="1"/>
  <c r="AO2034" i="1" s="1"/>
  <c r="AO2035" i="1" s="1"/>
  <c r="BE2030" i="1"/>
  <c r="BE2034" i="1" s="1"/>
  <c r="BE2035" i="1" s="1"/>
  <c r="L2680" i="1"/>
  <c r="L2688" i="1" s="1"/>
  <c r="L2691" i="1" s="1"/>
  <c r="AV2030" i="1"/>
  <c r="AV2034" i="1" s="1"/>
  <c r="AV2035" i="1" s="1"/>
  <c r="BE493" i="1"/>
  <c r="BF2030" i="1"/>
  <c r="BF2034" i="1" s="1"/>
  <c r="BF2035" i="1" s="1"/>
  <c r="K15" i="1"/>
  <c r="K4" i="1" s="1"/>
  <c r="BG2307" i="1"/>
  <c r="U3354" i="1"/>
  <c r="U3353" i="1" s="1"/>
  <c r="S2633" i="1"/>
  <c r="S2634" i="1" s="1"/>
  <c r="AF3037" i="1"/>
  <c r="BH2629" i="1"/>
  <c r="BH2633" i="1" s="1"/>
  <c r="BH2634" i="1" s="1"/>
  <c r="AY2401" i="1"/>
  <c r="AF3438" i="1"/>
  <c r="AF3442" i="1" s="1"/>
  <c r="AF3443" i="1" s="1"/>
  <c r="AQ4089" i="1"/>
  <c r="AQ4093" i="1" s="1"/>
  <c r="AQ4094" i="1" s="1"/>
  <c r="AX493" i="1"/>
  <c r="X3354" i="1"/>
  <c r="X3353" i="1" s="1"/>
  <c r="L2344" i="1"/>
  <c r="L2343" i="1" s="1"/>
  <c r="BB2405" i="1"/>
  <c r="BB2406" i="1" s="1"/>
  <c r="AG3341" i="1"/>
  <c r="AG3340" i="1" s="1"/>
  <c r="AI26" i="1"/>
  <c r="M2449" i="1"/>
  <c r="M2452" i="1"/>
  <c r="L1659" i="1"/>
  <c r="L1648" i="1" s="1"/>
  <c r="AJ15" i="1"/>
  <c r="AJ4" i="1" s="1"/>
  <c r="AJ33" i="1" s="1"/>
  <c r="AY2635" i="1"/>
  <c r="AY2633" i="1"/>
  <c r="AY2634" i="1" s="1"/>
  <c r="AV1670" i="1"/>
  <c r="AV1669" i="1" s="1"/>
  <c r="BA2344" i="1"/>
  <c r="BG26" i="1"/>
  <c r="BG25" i="1" s="1"/>
  <c r="O1670" i="1"/>
  <c r="O1669" i="1" s="1"/>
  <c r="W3341" i="1"/>
  <c r="W3340" i="1" s="1"/>
  <c r="L1670" i="1"/>
  <c r="L1669" i="1" s="1"/>
  <c r="AM2590" i="1"/>
  <c r="AM2588" i="1"/>
  <c r="AM2589" i="1" s="1"/>
  <c r="AM1659" i="1"/>
  <c r="AM1648" i="1" s="1"/>
  <c r="AM1682" i="1" s="1"/>
  <c r="BD3330" i="1"/>
  <c r="BD3319" i="1" s="1"/>
  <c r="BB3330" i="1"/>
  <c r="BB3319" i="1" s="1"/>
  <c r="AV2449" i="1"/>
  <c r="AV2450" i="1" s="1"/>
  <c r="AV2452" i="1"/>
  <c r="AW2344" i="1"/>
  <c r="AW2343" i="1" s="1"/>
  <c r="Y2633" i="1"/>
  <c r="Y2634" i="1" s="1"/>
  <c r="Y2635" i="1"/>
  <c r="V2449" i="1"/>
  <c r="V2450" i="1" s="1"/>
  <c r="V2452" i="1"/>
  <c r="W2449" i="1"/>
  <c r="W2356" i="1" s="1"/>
  <c r="W2452" i="1"/>
  <c r="AE15" i="1"/>
  <c r="AE4" i="1" s="1"/>
  <c r="AE33" i="1" s="1"/>
  <c r="BB4763" i="1"/>
  <c r="BB4766" i="1" s="1"/>
  <c r="BB4759" i="1"/>
  <c r="BB4760" i="1" s="1"/>
  <c r="BH2493" i="1"/>
  <c r="BH2494" i="1" s="1"/>
  <c r="BH2497" i="1"/>
  <c r="BE15" i="1"/>
  <c r="BE4" i="1" s="1"/>
  <c r="AU2449" i="1"/>
  <c r="AU2356" i="1" s="1"/>
  <c r="AD1674" i="1"/>
  <c r="AD1673" i="1" s="1"/>
  <c r="AL26" i="1"/>
  <c r="AL25" i="1" s="1"/>
  <c r="AD1670" i="1"/>
  <c r="AD1669" i="1" s="1"/>
  <c r="U1674" i="1"/>
  <c r="U1673" i="1" s="1"/>
  <c r="AO1530" i="1"/>
  <c r="AO1531" i="1" s="1"/>
  <c r="AO1534" i="1"/>
  <c r="AG15" i="1"/>
  <c r="AG4" i="1" s="1"/>
  <c r="AG33" i="1" s="1"/>
  <c r="K2344" i="1"/>
  <c r="AE2333" i="1"/>
  <c r="AE2322" i="1" s="1"/>
  <c r="BH1534" i="1"/>
  <c r="BH1530" i="1"/>
  <c r="BH1531" i="1" s="1"/>
  <c r="AQ26" i="1"/>
  <c r="AQ25" i="1" s="1"/>
  <c r="M2588" i="1"/>
  <c r="M2589" i="1" s="1"/>
  <c r="M2590" i="1"/>
  <c r="U2344" i="1"/>
  <c r="U2343" i="1" s="1"/>
  <c r="L3354" i="1"/>
  <c r="L3353" i="1" s="1"/>
  <c r="AJ3354" i="1"/>
  <c r="AJ3353" i="1" s="1"/>
  <c r="AG2633" i="1"/>
  <c r="AG2634" i="1" s="1"/>
  <c r="AG2635" i="1"/>
  <c r="BI2680" i="1"/>
  <c r="AF1659" i="1"/>
  <c r="AF1648" i="1" s="1"/>
  <c r="AF1682" i="1" s="1"/>
  <c r="AU1670" i="1"/>
  <c r="R2344" i="1"/>
  <c r="R2343" i="1" s="1"/>
  <c r="AQ3341" i="1"/>
  <c r="AQ3340" i="1" s="1"/>
  <c r="W2849" i="1"/>
  <c r="O2322" i="1"/>
  <c r="Y3037" i="1"/>
  <c r="U3438" i="1"/>
  <c r="U3442" i="1" s="1"/>
  <c r="U3443" i="1" s="1"/>
  <c r="T1633" i="1"/>
  <c r="S4089" i="1"/>
  <c r="S4093" i="1" s="1"/>
  <c r="S4094" i="1" s="1"/>
  <c r="AJ3037" i="1"/>
  <c r="AJ3045" i="1" s="1"/>
  <c r="AJ3048" i="1" s="1"/>
  <c r="AG3438" i="1"/>
  <c r="AG3442" i="1" s="1"/>
  <c r="AG3443" i="1" s="1"/>
  <c r="BB2307" i="1"/>
  <c r="S1633" i="1"/>
  <c r="W2030" i="1"/>
  <c r="W2034" i="1" s="1"/>
  <c r="W2035" i="1" s="1"/>
  <c r="AP2902" i="1"/>
  <c r="AP2906" i="1" s="1"/>
  <c r="AP2907" i="1" s="1"/>
  <c r="AE1633" i="1"/>
  <c r="AQ3438" i="1"/>
  <c r="AQ3442" i="1" s="1"/>
  <c r="AQ3443" i="1" s="1"/>
  <c r="BG3438" i="1"/>
  <c r="BC2680" i="1"/>
  <c r="T3438" i="1"/>
  <c r="T4718" i="1" s="1"/>
  <c r="R2984" i="1"/>
  <c r="X2680" i="1"/>
  <c r="M1633" i="1"/>
  <c r="M1642" i="1" s="1"/>
  <c r="AD2849" i="1"/>
  <c r="AD2857" i="1" s="1"/>
  <c r="AD2860" i="1" s="1"/>
  <c r="AP2680" i="1"/>
  <c r="BG2902" i="1"/>
  <c r="BG2906" i="1" s="1"/>
  <c r="BG2907" i="1" s="1"/>
  <c r="BE2849" i="1"/>
  <c r="AL3303" i="1"/>
  <c r="AN2849" i="1"/>
  <c r="AN2857" i="1" s="1"/>
  <c r="AN2860" i="1" s="1"/>
  <c r="AG1633" i="1"/>
  <c r="AO493" i="1"/>
  <c r="BC15" i="1"/>
  <c r="BC4" i="1" s="1"/>
  <c r="AY493" i="1"/>
  <c r="AY497" i="1" s="1"/>
  <c r="AY498" i="1" s="1"/>
  <c r="AN4089" i="1"/>
  <c r="AN4093" i="1" s="1"/>
  <c r="AN4094" i="1" s="1"/>
  <c r="W1633" i="1"/>
  <c r="BE1659" i="1"/>
  <c r="BE1648" i="1" s="1"/>
  <c r="BB1659" i="1"/>
  <c r="BB1648" i="1" s="1"/>
  <c r="BI2333" i="1"/>
  <c r="BI2322" i="1" s="1"/>
  <c r="BI2352" i="1" s="1"/>
  <c r="W2493" i="1"/>
  <c r="W2494" i="1" s="1"/>
  <c r="W2497" i="1"/>
  <c r="AN2984" i="1"/>
  <c r="AN2993" i="1" s="1"/>
  <c r="AN2996" i="1" s="1"/>
  <c r="AP1633" i="1"/>
  <c r="AL2680" i="1"/>
  <c r="AL2688" i="1" s="1"/>
  <c r="AL2691" i="1" s="1"/>
  <c r="S15" i="1"/>
  <c r="S4" i="1" s="1"/>
  <c r="O2584" i="1"/>
  <c r="O2590" i="1" s="1"/>
  <c r="W2307" i="1"/>
  <c r="BF2984" i="1"/>
  <c r="S2307" i="1"/>
  <c r="S2316" i="1" s="1"/>
  <c r="M2030" i="1"/>
  <c r="M2034" i="1" s="1"/>
  <c r="M2035" i="1" s="1"/>
  <c r="AO2680" i="1"/>
  <c r="N2344" i="1"/>
  <c r="N2343" i="1" s="1"/>
  <c r="L1534" i="1"/>
  <c r="R2902" i="1"/>
  <c r="R2497" i="1"/>
  <c r="X1659" i="1"/>
  <c r="X1648" i="1" s="1"/>
  <c r="X1682" i="1" s="1"/>
  <c r="T3037" i="1"/>
  <c r="AM2322" i="1"/>
  <c r="AL3037" i="1"/>
  <c r="AL3045" i="1" s="1"/>
  <c r="AL3048" i="1" s="1"/>
  <c r="AQ2307" i="1"/>
  <c r="AN2155" i="1"/>
  <c r="AN2159" i="1" s="1"/>
  <c r="AN2160" i="1" s="1"/>
  <c r="AO2849" i="1"/>
  <c r="AP3330" i="1"/>
  <c r="AP3319" i="1" s="1"/>
  <c r="AD3354" i="1"/>
  <c r="AD3353" i="1" s="1"/>
  <c r="AQ2680" i="1"/>
  <c r="AQ2688" i="1" s="1"/>
  <c r="AQ2691" i="1" s="1"/>
  <c r="AD3037" i="1"/>
  <c r="AD3045" i="1" s="1"/>
  <c r="AD3048" i="1" s="1"/>
  <c r="AD2333" i="1"/>
  <c r="AD2322" i="1" s="1"/>
  <c r="AM15" i="1"/>
  <c r="AM4" i="1" s="1"/>
  <c r="AM33" i="1" s="1"/>
  <c r="AE2684" i="1"/>
  <c r="AE2685" i="1" s="1"/>
  <c r="AE2688" i="1"/>
  <c r="AE2691" i="1" s="1"/>
  <c r="AJ3238" i="1"/>
  <c r="AJ3239" i="1" s="1"/>
  <c r="BI3341" i="1"/>
  <c r="BI3340" i="1" s="1"/>
  <c r="BF2449" i="1"/>
  <c r="BF2356" i="1" s="1"/>
  <c r="BF2452" i="1"/>
  <c r="N26" i="1"/>
  <c r="N25" i="1" s="1"/>
  <c r="AG2588" i="1"/>
  <c r="AG2589" i="1" s="1"/>
  <c r="AG2590" i="1"/>
  <c r="AL1659" i="1"/>
  <c r="AL1648" i="1" s="1"/>
  <c r="AE1530" i="1"/>
  <c r="AE1531" i="1" s="1"/>
  <c r="AE1534" i="1"/>
  <c r="AP1659" i="1"/>
  <c r="AP1648" i="1" s="1"/>
  <c r="AP1682" i="1" s="1"/>
  <c r="AN1659" i="1"/>
  <c r="AN1648" i="1" s="1"/>
  <c r="AD15" i="1"/>
  <c r="AD4" i="1" s="1"/>
  <c r="AF15" i="1"/>
  <c r="AF4" i="1" s="1"/>
  <c r="AE2452" i="1"/>
  <c r="AE2449" i="1"/>
  <c r="AJ1659" i="1"/>
  <c r="AJ1648" i="1" s="1"/>
  <c r="AJ1682" i="1" s="1"/>
  <c r="AL1579" i="1"/>
  <c r="AL1577" i="1"/>
  <c r="AL1578" i="1" s="1"/>
  <c r="T15" i="1"/>
  <c r="T4" i="1" s="1"/>
  <c r="AQ2405" i="1"/>
  <c r="AQ2406" i="1" s="1"/>
  <c r="AQ2407" i="1"/>
  <c r="AL3330" i="1"/>
  <c r="AL3319" i="1" s="1"/>
  <c r="AL3364" i="1" s="1"/>
  <c r="AL3368" i="1" s="1"/>
  <c r="AL3369" i="1" s="1"/>
  <c r="AO3330" i="1"/>
  <c r="AO3319" i="1" s="1"/>
  <c r="AN2588" i="1"/>
  <c r="AN2589" i="1" s="1"/>
  <c r="AN2590" i="1"/>
  <c r="AP1534" i="1"/>
  <c r="AP1530" i="1"/>
  <c r="AP1531" i="1" s="1"/>
  <c r="AQ1534" i="1"/>
  <c r="W3037" i="1"/>
  <c r="M2307" i="1"/>
  <c r="AF3303" i="1"/>
  <c r="AO2902" i="1"/>
  <c r="AK2030" i="1"/>
  <c r="AK2034" i="1" s="1"/>
  <c r="AK2035" i="1" s="1"/>
  <c r="AY3438" i="1"/>
  <c r="AK3037" i="1"/>
  <c r="AK3045" i="1" s="1"/>
  <c r="AK3048" i="1" s="1"/>
  <c r="AF2902" i="1"/>
  <c r="AF2906" i="1" s="1"/>
  <c r="AF2907" i="1" s="1"/>
  <c r="AK2786" i="1"/>
  <c r="AG2680" i="1"/>
  <c r="AM2030" i="1"/>
  <c r="BH3341" i="1"/>
  <c r="BH3340" i="1" s="1"/>
  <c r="AV2344" i="1"/>
  <c r="AV2343" i="1" s="1"/>
  <c r="BF1670" i="1"/>
  <c r="BF1669" i="1" s="1"/>
  <c r="BI2984" i="1"/>
  <c r="AU2344" i="1"/>
  <c r="AQ2984" i="1"/>
  <c r="AQ2993" i="1" s="1"/>
  <c r="AQ2996" i="1" s="1"/>
  <c r="AJ2849" i="1"/>
  <c r="AK2984" i="1"/>
  <c r="AK2993" i="1" s="1"/>
  <c r="AK2996" i="1" s="1"/>
  <c r="AM2849" i="1"/>
  <c r="AX2786" i="1"/>
  <c r="BC1648" i="1"/>
  <c r="BD2344" i="1"/>
  <c r="BD2343" i="1" s="1"/>
  <c r="AQ1633" i="1"/>
  <c r="AQ1642" i="1" s="1"/>
  <c r="AD2401" i="1"/>
  <c r="AD2407" i="1" s="1"/>
  <c r="AW2984" i="1"/>
  <c r="AY2307" i="1"/>
  <c r="BE2307" i="1"/>
  <c r="AV2307" i="1"/>
  <c r="AU493" i="1"/>
  <c r="BG1648" i="1"/>
  <c r="BD2590" i="1"/>
  <c r="BD2588" i="1"/>
  <c r="BD2589" i="1" s="1"/>
  <c r="T1659" i="1"/>
  <c r="T1648" i="1" s="1"/>
  <c r="BH3183" i="1"/>
  <c r="BI3183" i="1"/>
  <c r="X2984" i="1"/>
  <c r="AV3341" i="1"/>
  <c r="AV3340" i="1" s="1"/>
  <c r="AK1530" i="1"/>
  <c r="AK1531" i="1" s="1"/>
  <c r="AK1534" i="1"/>
  <c r="AP3091" i="1"/>
  <c r="AP3094" i="1" s="1"/>
  <c r="AP3089" i="1"/>
  <c r="AP3090" i="1" s="1"/>
  <c r="K2493" i="1"/>
  <c r="AW3354" i="1"/>
  <c r="AW3353" i="1" s="1"/>
  <c r="Y1659" i="1"/>
  <c r="Y1648" i="1" s="1"/>
  <c r="Y1682" i="1" s="1"/>
  <c r="BB15" i="1"/>
  <c r="BB4" i="1" s="1"/>
  <c r="BB33" i="1" s="1"/>
  <c r="O2344" i="1"/>
  <c r="O2343" i="1" s="1"/>
  <c r="AW2155" i="1"/>
  <c r="AL1530" i="1"/>
  <c r="AL1531" i="1" s="1"/>
  <c r="AL1534" i="1"/>
  <c r="X2902" i="1"/>
  <c r="AG3183" i="1"/>
  <c r="BC3183" i="1"/>
  <c r="BE3183" i="1"/>
  <c r="BD1633" i="1"/>
  <c r="BF2902" i="1"/>
  <c r="AF2333" i="1"/>
  <c r="AF2322" i="1" s="1"/>
  <c r="BF2786" i="1"/>
  <c r="BE26" i="1"/>
  <c r="BE25" i="1" s="1"/>
  <c r="BC2307" i="1"/>
  <c r="X1633" i="1"/>
  <c r="AJ1577" i="1"/>
  <c r="AJ1578" i="1" s="1"/>
  <c r="AJ1579" i="1"/>
  <c r="BI1534" i="1"/>
  <c r="BI1530" i="1"/>
  <c r="BI1531" i="1" s="1"/>
  <c r="BH1633" i="1"/>
  <c r="AX15" i="1"/>
  <c r="AX4" i="1" s="1"/>
  <c r="AX33" i="1" s="1"/>
  <c r="AX3303" i="1"/>
  <c r="AX3313" i="1" s="1"/>
  <c r="AM2902" i="1"/>
  <c r="AM2906" i="1" s="1"/>
  <c r="AM2907" i="1" s="1"/>
  <c r="AV1633" i="1"/>
  <c r="BD2786" i="1"/>
  <c r="BD2794" i="1" s="1"/>
  <c r="BD2797" i="1" s="1"/>
  <c r="V26" i="1"/>
  <c r="V25" i="1" s="1"/>
  <c r="AK3303" i="1"/>
  <c r="AK3313" i="1" s="1"/>
  <c r="BE2786" i="1"/>
  <c r="BE2790" i="1" s="1"/>
  <c r="BE2791" i="1" s="1"/>
  <c r="BF2307" i="1"/>
  <c r="BF3303" i="1"/>
  <c r="BF3313" i="1" s="1"/>
  <c r="AE2405" i="1"/>
  <c r="AE2406" i="1" s="1"/>
  <c r="AE2407" i="1"/>
  <c r="BH1579" i="1"/>
  <c r="BH1577" i="1"/>
  <c r="BH1578" i="1" s="1"/>
  <c r="X1530" i="1"/>
  <c r="X1531" i="1" s="1"/>
  <c r="X1534" i="1"/>
  <c r="BH4763" i="1"/>
  <c r="BH4766" i="1" s="1"/>
  <c r="BH4759" i="1"/>
  <c r="BH4760" i="1" s="1"/>
  <c r="AN1530" i="1"/>
  <c r="AN1531" i="1" s="1"/>
  <c r="AN1534" i="1"/>
  <c r="AF2344" i="1"/>
  <c r="AF2343" i="1" s="1"/>
  <c r="BI2786" i="1"/>
  <c r="BI2794" i="1" s="1"/>
  <c r="BI2797" i="1" s="1"/>
  <c r="V3183" i="1"/>
  <c r="AP3183" i="1"/>
  <c r="AP3242" i="1" s="1"/>
  <c r="AP3245" i="1" s="1"/>
  <c r="AN2030" i="1"/>
  <c r="AN2034" i="1" s="1"/>
  <c r="AN2035" i="1" s="1"/>
  <c r="BH3438" i="1"/>
  <c r="BH3442" i="1" s="1"/>
  <c r="BH3443" i="1" s="1"/>
  <c r="BC2984" i="1"/>
  <c r="AJ3183" i="1"/>
  <c r="BC2786" i="1"/>
  <c r="BC2794" i="1" s="1"/>
  <c r="BC2797" i="1" s="1"/>
  <c r="BI2307" i="1"/>
  <c r="AD3183" i="1"/>
  <c r="AD3242" i="1" s="1"/>
  <c r="AD3245" i="1" s="1"/>
  <c r="AQ2786" i="1"/>
  <c r="AV3303" i="1"/>
  <c r="AX3319" i="1"/>
  <c r="BB3341" i="1"/>
  <c r="BB3340" i="1" s="1"/>
  <c r="BB2849" i="1"/>
  <c r="BB2857" i="1" s="1"/>
  <c r="BB2860" i="1" s="1"/>
  <c r="AV2902" i="1"/>
  <c r="BB2786" i="1"/>
  <c r="AX1648" i="1"/>
  <c r="BD1659" i="1"/>
  <c r="BD1648" i="1" s="1"/>
  <c r="BG15" i="1"/>
  <c r="BG4" i="1" s="1"/>
  <c r="BI3354" i="1"/>
  <c r="BI3353" i="1" s="1"/>
  <c r="AY3303" i="1"/>
  <c r="AY3313" i="1" s="1"/>
  <c r="BG3303" i="1"/>
  <c r="BG3313" i="1" s="1"/>
  <c r="AN3438" i="1"/>
  <c r="AN3442" i="1" s="1"/>
  <c r="AN3443" i="1" s="1"/>
  <c r="AJ1633" i="1"/>
  <c r="BI1633" i="1"/>
  <c r="BI1642" i="1" s="1"/>
  <c r="BF3438" i="1"/>
  <c r="BF3442" i="1" s="1"/>
  <c r="BF3443" i="1" s="1"/>
  <c r="AX2333" i="1"/>
  <c r="AX2322" i="1" s="1"/>
  <c r="BI1648" i="1"/>
  <c r="W2588" i="1"/>
  <c r="W2589" i="1" s="1"/>
  <c r="W2590" i="1"/>
  <c r="BB1534" i="1"/>
  <c r="BB1530" i="1"/>
  <c r="BB1531" i="1" s="1"/>
  <c r="AP3238" i="1"/>
  <c r="AP3239" i="1" s="1"/>
  <c r="BF4759" i="1"/>
  <c r="BF4760" i="1" s="1"/>
  <c r="BF4763" i="1"/>
  <c r="BF4766" i="1" s="1"/>
  <c r="AV1534" i="1"/>
  <c r="AV1530" i="1"/>
  <c r="AV1531" i="1" s="1"/>
  <c r="AV4763" i="1"/>
  <c r="AV4766" i="1" s="1"/>
  <c r="AV4759" i="1"/>
  <c r="AV4760" i="1" s="1"/>
  <c r="BE2405" i="1"/>
  <c r="BE2406" i="1" s="1"/>
  <c r="BE2407" i="1"/>
  <c r="AX2497" i="1"/>
  <c r="AX2493" i="1"/>
  <c r="AX2494" i="1" s="1"/>
  <c r="AO2493" i="1"/>
  <c r="AO2494" i="1" s="1"/>
  <c r="AO2497" i="1"/>
  <c r="BB2452" i="1"/>
  <c r="BB2449" i="1"/>
  <c r="BB2356" i="1" s="1"/>
  <c r="AK1579" i="1"/>
  <c r="AK1577" i="1"/>
  <c r="AK1578" i="1" s="1"/>
  <c r="BD3303" i="1"/>
  <c r="BD3313" i="1" s="1"/>
  <c r="BG2984" i="1"/>
  <c r="BG2993" i="1" s="1"/>
  <c r="BG2996" i="1" s="1"/>
  <c r="AW2786" i="1"/>
  <c r="AU2333" i="1"/>
  <c r="AW1674" i="1"/>
  <c r="AW1673" i="1" s="1"/>
  <c r="AY1674" i="1"/>
  <c r="AY1673" i="1" s="1"/>
  <c r="AV1659" i="1"/>
  <c r="AV1648" i="1" s="1"/>
  <c r="AW1670" i="1"/>
  <c r="AW1669" i="1" s="1"/>
  <c r="T26" i="1"/>
  <c r="T25" i="1" s="1"/>
  <c r="AP3303" i="1"/>
  <c r="AP3313" i="1" s="1"/>
  <c r="BH2680" i="1"/>
  <c r="AY2344" i="1"/>
  <c r="AY2343" i="1" s="1"/>
  <c r="AY1659" i="1"/>
  <c r="AY1648" i="1" s="1"/>
  <c r="R1633" i="1"/>
  <c r="AG3319" i="1"/>
  <c r="AM3183" i="1"/>
  <c r="AD2680" i="1"/>
  <c r="AD2684" i="1" s="1"/>
  <c r="AD2685" i="1" s="1"/>
  <c r="AC2333" i="1"/>
  <c r="AE2307" i="1"/>
  <c r="BC3354" i="1"/>
  <c r="BC3353" i="1" s="1"/>
  <c r="BB3438" i="1"/>
  <c r="BB3442" i="1" s="1"/>
  <c r="BB3443" i="1" s="1"/>
  <c r="BB2680" i="1"/>
  <c r="BD2680" i="1"/>
  <c r="BG2333" i="1"/>
  <c r="BG2322" i="1" s="1"/>
  <c r="BG2352" i="1" s="1"/>
  <c r="AY2333" i="1"/>
  <c r="AY2322" i="1" s="1"/>
  <c r="BD2307" i="1"/>
  <c r="AX1670" i="1"/>
  <c r="AX1669" i="1" s="1"/>
  <c r="BI1670" i="1"/>
  <c r="BI1669" i="1" s="1"/>
  <c r="AW15" i="1"/>
  <c r="AW4" i="1" s="1"/>
  <c r="AY15" i="1"/>
  <c r="AY4" i="1" s="1"/>
  <c r="BA15" i="1"/>
  <c r="BF3183" i="1"/>
  <c r="BD2984" i="1"/>
  <c r="BI3303" i="1"/>
  <c r="BI3313" i="1" s="1"/>
  <c r="BE3037" i="1"/>
  <c r="BE3045" i="1" s="1"/>
  <c r="BE3048" i="1" s="1"/>
  <c r="AV2680" i="1"/>
  <c r="AV2684" i="1" s="1"/>
  <c r="AV2685" i="1" s="1"/>
  <c r="BG1633" i="1"/>
  <c r="AW2322" i="1"/>
  <c r="BD15" i="1"/>
  <c r="BD4" i="1" s="1"/>
  <c r="AJ2307" i="1"/>
  <c r="AJ2316" i="1" s="1"/>
  <c r="AF2680" i="1"/>
  <c r="BB3183" i="1"/>
  <c r="BH3037" i="1"/>
  <c r="BH3041" i="1" s="1"/>
  <c r="BH3042" i="1" s="1"/>
  <c r="AX2984" i="1"/>
  <c r="AV3438" i="1"/>
  <c r="AV3442" i="1" s="1"/>
  <c r="AV3443" i="1" s="1"/>
  <c r="BC3303" i="1"/>
  <c r="BC3313" i="1" s="1"/>
  <c r="AY3037" i="1"/>
  <c r="BE2902" i="1"/>
  <c r="AY3183" i="1"/>
  <c r="AX2680" i="1"/>
  <c r="BB2333" i="1"/>
  <c r="BB2322" i="1" s="1"/>
  <c r="BB2352" i="1" s="1"/>
  <c r="BA2333" i="1"/>
  <c r="BH2322" i="1"/>
  <c r="AX2307" i="1"/>
  <c r="BD2333" i="1"/>
  <c r="BD2322" i="1" s="1"/>
  <c r="BC1674" i="1"/>
  <c r="BC1673" i="1" s="1"/>
  <c r="BE1674" i="1"/>
  <c r="BE1673" i="1" s="1"/>
  <c r="BH1659" i="1"/>
  <c r="BH1648" i="1" s="1"/>
  <c r="BC1670" i="1"/>
  <c r="BC1669" i="1" s="1"/>
  <c r="AU15" i="1"/>
  <c r="T3354" i="1"/>
  <c r="T3353" i="1" s="1"/>
  <c r="AV3183" i="1"/>
  <c r="AW3303" i="1"/>
  <c r="AW2680" i="1"/>
  <c r="AW2307" i="1"/>
  <c r="BE2344" i="1"/>
  <c r="BE2343" i="1" s="1"/>
  <c r="BD3238" i="1"/>
  <c r="BD3239" i="1" s="1"/>
  <c r="BH3238" i="1"/>
  <c r="BH3239" i="1" s="1"/>
  <c r="AV3089" i="1"/>
  <c r="AV3090" i="1" s="1"/>
  <c r="AV3091" i="1"/>
  <c r="AV3094" i="1" s="1"/>
  <c r="BF3483" i="1"/>
  <c r="BF3484" i="1" s="1"/>
  <c r="AX1530" i="1"/>
  <c r="AX1531" i="1" s="1"/>
  <c r="AX1534" i="1"/>
  <c r="AW1579" i="1"/>
  <c r="AW1577" i="1"/>
  <c r="AW1578" i="1" s="1"/>
  <c r="BG4759" i="1"/>
  <c r="BG4760" i="1" s="1"/>
  <c r="BG4763" i="1"/>
  <c r="BG4766" i="1" s="1"/>
  <c r="AX3238" i="1"/>
  <c r="AX3239" i="1" s="1"/>
  <c r="BB3238" i="1"/>
  <c r="BB3239" i="1" s="1"/>
  <c r="AY3089" i="1"/>
  <c r="AY3090" i="1" s="1"/>
  <c r="AY3091" i="1"/>
  <c r="AY3094" i="1" s="1"/>
  <c r="BE2684" i="1"/>
  <c r="BE2685" i="1" s="1"/>
  <c r="BE2688" i="1"/>
  <c r="BE2691" i="1" s="1"/>
  <c r="BE3238" i="1"/>
  <c r="BE3239" i="1" s="1"/>
  <c r="BB1577" i="1"/>
  <c r="BB1578" i="1" s="1"/>
  <c r="BB1579" i="1"/>
  <c r="BE1577" i="1"/>
  <c r="BE1578" i="1" s="1"/>
  <c r="BE1579" i="1"/>
  <c r="BD3091" i="1"/>
  <c r="BD3094" i="1" s="1"/>
  <c r="BD3089" i="1"/>
  <c r="BD3090" i="1" s="1"/>
  <c r="AV3238" i="1"/>
  <c r="AV3239" i="1" s="1"/>
  <c r="BG3089" i="1"/>
  <c r="BG3090" i="1" s="1"/>
  <c r="BG3091" i="1"/>
  <c r="BG3094" i="1" s="1"/>
  <c r="BD1579" i="1"/>
  <c r="BD1577" i="1"/>
  <c r="BD1578" i="1" s="1"/>
  <c r="AV1577" i="1"/>
  <c r="AV1578" i="1" s="1"/>
  <c r="AV1579" i="1"/>
  <c r="AY1577" i="1"/>
  <c r="AY1578" i="1" s="1"/>
  <c r="AY1579" i="1"/>
  <c r="AX3091" i="1"/>
  <c r="AX3094" i="1" s="1"/>
  <c r="AX3089" i="1"/>
  <c r="AX3090" i="1" s="1"/>
  <c r="BE3313" i="1"/>
  <c r="BE3089" i="1"/>
  <c r="BE3090" i="1" s="1"/>
  <c r="BE3091" i="1"/>
  <c r="BE3094" i="1" s="1"/>
  <c r="AX1633" i="1"/>
  <c r="AX1579" i="1"/>
  <c r="AX1577" i="1"/>
  <c r="AX1578" i="1" s="1"/>
  <c r="BH3089" i="1"/>
  <c r="BH3090" i="1" s="1"/>
  <c r="BH3091" i="1"/>
  <c r="BH3094" i="1" s="1"/>
  <c r="BG3238" i="1"/>
  <c r="BG3239" i="1" s="1"/>
  <c r="AW1642" i="1"/>
  <c r="BE1530" i="1"/>
  <c r="BE1531" i="1" s="1"/>
  <c r="BE1534" i="1"/>
  <c r="BB3089" i="1"/>
  <c r="BB3090" i="1" s="1"/>
  <c r="BB3091" i="1"/>
  <c r="BB3094" i="1" s="1"/>
  <c r="BD3045" i="1"/>
  <c r="BD3048" i="1" s="1"/>
  <c r="BD3041" i="1"/>
  <c r="BD3042" i="1" s="1"/>
  <c r="BD2906" i="1"/>
  <c r="BD2907" i="1" s="1"/>
  <c r="BD2910" i="1"/>
  <c r="BD2913" i="1" s="1"/>
  <c r="AY3238" i="1"/>
  <c r="AY3239" i="1" s="1"/>
  <c r="BD1530" i="1"/>
  <c r="BD1531" i="1" s="1"/>
  <c r="BD1534" i="1"/>
  <c r="BC1579" i="1"/>
  <c r="BC1577" i="1"/>
  <c r="BC1578" i="1" s="1"/>
  <c r="AY1530" i="1"/>
  <c r="AY1531" i="1" s="1"/>
  <c r="AY1534" i="1"/>
  <c r="AV3045" i="1"/>
  <c r="AV3048" i="1" s="1"/>
  <c r="BA3330" i="1"/>
  <c r="BC3330" i="1"/>
  <c r="BC3319" i="1" s="1"/>
  <c r="BH2984" i="1"/>
  <c r="AW3183" i="1"/>
  <c r="AY3341" i="1"/>
  <c r="AY3340" i="1" s="1"/>
  <c r="BF3330" i="1"/>
  <c r="BF3319" i="1" s="1"/>
  <c r="BC3037" i="1"/>
  <c r="BC2902" i="1"/>
  <c r="AW2849" i="1"/>
  <c r="BI3238" i="1"/>
  <c r="BI3239" i="1" s="1"/>
  <c r="BC3238" i="1"/>
  <c r="BC3239" i="1" s="1"/>
  <c r="BI3091" i="1"/>
  <c r="BI3094" i="1" s="1"/>
  <c r="BI3089" i="1"/>
  <c r="BI3090" i="1" s="1"/>
  <c r="BG2786" i="1"/>
  <c r="BH2786" i="1"/>
  <c r="BI2633" i="1"/>
  <c r="BI2634" i="1" s="1"/>
  <c r="BI2635" i="1"/>
  <c r="AY1633" i="1"/>
  <c r="BG2493" i="1"/>
  <c r="BG2494" i="1" s="1"/>
  <c r="BG2497" i="1"/>
  <c r="AX2405" i="1"/>
  <c r="AX2407" i="1"/>
  <c r="BH2588" i="1"/>
  <c r="BH2589" i="1" s="1"/>
  <c r="BH2590" i="1"/>
  <c r="BG1534" i="1"/>
  <c r="BG1530" i="1"/>
  <c r="BG1531" i="1" s="1"/>
  <c r="BH15" i="1"/>
  <c r="BH4" i="1" s="1"/>
  <c r="BH33" i="1" s="1"/>
  <c r="BF82" i="1"/>
  <c r="BF83" i="1" s="1"/>
  <c r="BD4759" i="1"/>
  <c r="BD4760" i="1" s="1"/>
  <c r="BD4763" i="1"/>
  <c r="BD4766" i="1" s="1"/>
  <c r="BE4759" i="1"/>
  <c r="BE4760" i="1" s="1"/>
  <c r="BE4763" i="1"/>
  <c r="BE4766" i="1" s="1"/>
  <c r="AV3354" i="1"/>
  <c r="AV3353" i="1" s="1"/>
  <c r="BB2984" i="1"/>
  <c r="AW3037" i="1"/>
  <c r="AW2902" i="1"/>
  <c r="BG2688" i="1"/>
  <c r="BG2691" i="1" s="1"/>
  <c r="BG2684" i="1"/>
  <c r="BG2685" i="1" s="1"/>
  <c r="BF2680" i="1"/>
  <c r="AV2786" i="1"/>
  <c r="BF3238" i="1"/>
  <c r="BF3239" i="1" s="1"/>
  <c r="BC3091" i="1"/>
  <c r="BC3094" i="1" s="1"/>
  <c r="BC3089" i="1"/>
  <c r="BC3090" i="1" s="1"/>
  <c r="BF2849" i="1"/>
  <c r="AV2849" i="1"/>
  <c r="BC2633" i="1"/>
  <c r="BC2634" i="1" s="1"/>
  <c r="BC2635" i="1"/>
  <c r="BF2242" i="1"/>
  <c r="BF2243" i="1" s="1"/>
  <c r="BD2497" i="1"/>
  <c r="BD2493" i="1"/>
  <c r="BD2494" i="1" s="1"/>
  <c r="BC2452" i="1"/>
  <c r="BC2449" i="1"/>
  <c r="BB2588" i="1"/>
  <c r="BB2589" i="1" s="1"/>
  <c r="BB2590" i="1"/>
  <c r="BH2242" i="1"/>
  <c r="BH2243" i="1" s="1"/>
  <c r="BG1577" i="1"/>
  <c r="BG1578" i="1" s="1"/>
  <c r="BG1579" i="1"/>
  <c r="BF1530" i="1"/>
  <c r="BF1531" i="1" s="1"/>
  <c r="BF1534" i="1"/>
  <c r="BI1491" i="1"/>
  <c r="BI82" i="1"/>
  <c r="BI83" i="1" s="1"/>
  <c r="AV1491" i="1"/>
  <c r="AW4763" i="1"/>
  <c r="AW4766" i="1" s="1"/>
  <c r="AW4759" i="1"/>
  <c r="AW4760" i="1" s="1"/>
  <c r="BI4763" i="1"/>
  <c r="BI4766" i="1" s="1"/>
  <c r="BI4759" i="1"/>
  <c r="BI4760" i="1" s="1"/>
  <c r="AY4759" i="1"/>
  <c r="AY4760" i="1" s="1"/>
  <c r="AY4763" i="1"/>
  <c r="AY4766" i="1" s="1"/>
  <c r="AU3330" i="1"/>
  <c r="AW3330" i="1"/>
  <c r="AW3319" i="1" s="1"/>
  <c r="AV2984" i="1"/>
  <c r="BE3354" i="1"/>
  <c r="BE3353" i="1" s="1"/>
  <c r="BF3089" i="1"/>
  <c r="BF3090" i="1" s="1"/>
  <c r="BF3091" i="1"/>
  <c r="BF3094" i="1" s="1"/>
  <c r="BI2849" i="1"/>
  <c r="BC4718" i="1"/>
  <c r="AW3091" i="1"/>
  <c r="AW3094" i="1" s="1"/>
  <c r="AW3089" i="1"/>
  <c r="AW3090" i="1" s="1"/>
  <c r="AW2633" i="1"/>
  <c r="AW2634" i="1" s="1"/>
  <c r="AW2635" i="1"/>
  <c r="BE2450" i="1"/>
  <c r="BE2356" i="1"/>
  <c r="BB2493" i="1"/>
  <c r="BB2494" i="1" s="1"/>
  <c r="BB2497" i="1"/>
  <c r="AV2242" i="1"/>
  <c r="AV2243" i="1" s="1"/>
  <c r="AU2493" i="1"/>
  <c r="AU2497" i="1"/>
  <c r="AW2452" i="1"/>
  <c r="AW2449" i="1"/>
  <c r="BD2449" i="1"/>
  <c r="BD2452" i="1"/>
  <c r="BB2242" i="1"/>
  <c r="BB2243" i="1" s="1"/>
  <c r="BC2405" i="1"/>
  <c r="BC2407" i="1"/>
  <c r="BD2635" i="1"/>
  <c r="BD2633" i="1"/>
  <c r="BD2634" i="1" s="1"/>
  <c r="AX2590" i="1"/>
  <c r="AX2588" i="1"/>
  <c r="AX2589" i="1" s="1"/>
  <c r="AV2588" i="1"/>
  <c r="AV2589" i="1" s="1"/>
  <c r="AV2590" i="1"/>
  <c r="AV15" i="1"/>
  <c r="AV4" i="1" s="1"/>
  <c r="BF15" i="1"/>
  <c r="BF4" i="1" s="1"/>
  <c r="AW1491" i="1"/>
  <c r="AW82" i="1"/>
  <c r="AW83" i="1" s="1"/>
  <c r="BH3354" i="1"/>
  <c r="BH3353" i="1" s="1"/>
  <c r="BD3183" i="1"/>
  <c r="BF3037" i="1"/>
  <c r="AW3238" i="1"/>
  <c r="AW3239" i="1" s="1"/>
  <c r="BB2902" i="1"/>
  <c r="BI2588" i="1"/>
  <c r="BI2589" i="1" s="1"/>
  <c r="BI2590" i="1"/>
  <c r="BG2242" i="1"/>
  <c r="BG2243" i="1" s="1"/>
  <c r="AV2493" i="1"/>
  <c r="AV2494" i="1" s="1"/>
  <c r="AV2497" i="1"/>
  <c r="AX2449" i="1"/>
  <c r="AX2452" i="1"/>
  <c r="BE2497" i="1"/>
  <c r="BE2493" i="1"/>
  <c r="BE2494" i="1" s="1"/>
  <c r="BG2356" i="1"/>
  <c r="BG2450" i="1"/>
  <c r="BG2406" i="1"/>
  <c r="BI2242" i="1"/>
  <c r="BI2243" i="1" s="1"/>
  <c r="AV2633" i="1"/>
  <c r="AV2634" i="1" s="1"/>
  <c r="AV2635" i="1"/>
  <c r="BH1491" i="1"/>
  <c r="BC1491" i="1"/>
  <c r="BC82" i="1"/>
  <c r="BC83" i="1" s="1"/>
  <c r="BG3330" i="1"/>
  <c r="BG3319" i="1" s="1"/>
  <c r="BI3330" i="1"/>
  <c r="BI3319" i="1" s="1"/>
  <c r="BE3438" i="1"/>
  <c r="AX3183" i="1"/>
  <c r="AY3354" i="1"/>
  <c r="AY3353" i="1" s="1"/>
  <c r="BE3341" i="1"/>
  <c r="BE3340" i="1" s="1"/>
  <c r="BE2984" i="1"/>
  <c r="BC2849" i="1"/>
  <c r="BG2588" i="1"/>
  <c r="BG2589" i="1" s="1"/>
  <c r="BG2590" i="1"/>
  <c r="AY2497" i="1"/>
  <c r="AY2493" i="1"/>
  <c r="AY2494" i="1" s="1"/>
  <c r="BF2493" i="1"/>
  <c r="BF2494" i="1" s="1"/>
  <c r="BF2497" i="1"/>
  <c r="BC2242" i="1"/>
  <c r="BC2243" i="1" s="1"/>
  <c r="BF2407" i="1"/>
  <c r="BG1491" i="1"/>
  <c r="AX4759" i="1"/>
  <c r="AX4760" i="1" s="1"/>
  <c r="AX4763" i="1"/>
  <c r="AX4766" i="1" s="1"/>
  <c r="BB3354" i="1"/>
  <c r="BB3353" i="1" s="1"/>
  <c r="BB3045" i="1"/>
  <c r="BB3048" i="1" s="1"/>
  <c r="BG3183" i="1"/>
  <c r="BI3037" i="1"/>
  <c r="AY2984" i="1"/>
  <c r="BI2902" i="1"/>
  <c r="BI2452" i="1"/>
  <c r="BI2449" i="1"/>
  <c r="BI2405" i="1"/>
  <c r="BI2407" i="1"/>
  <c r="BH2406" i="1"/>
  <c r="BE1633" i="1"/>
  <c r="AW2242" i="1"/>
  <c r="AW2243" i="1" s="1"/>
  <c r="BD2405" i="1"/>
  <c r="BD2407" i="1"/>
  <c r="AW2405" i="1"/>
  <c r="AW2407" i="1"/>
  <c r="BB1491" i="1"/>
  <c r="AN2449" i="1"/>
  <c r="AN2356" i="1" s="1"/>
  <c r="AN2452" i="1"/>
  <c r="Q15" i="1"/>
  <c r="AD1633" i="1"/>
  <c r="AD1642" i="1" s="1"/>
  <c r="AO1633" i="1"/>
  <c r="AO15" i="1"/>
  <c r="AO4" i="1" s="1"/>
  <c r="AO33" i="1" s="1"/>
  <c r="AK1633" i="1"/>
  <c r="AG3303" i="1"/>
  <c r="AG3313" i="1" s="1"/>
  <c r="AL2786" i="1"/>
  <c r="AL2790" i="1" s="1"/>
  <c r="AL2791" i="1" s="1"/>
  <c r="AI2344" i="1"/>
  <c r="AN2344" i="1"/>
  <c r="AN2343" i="1" s="1"/>
  <c r="AP3037" i="1"/>
  <c r="AP3041" i="1" s="1"/>
  <c r="AP3042" i="1" s="1"/>
  <c r="AE2786" i="1"/>
  <c r="AE3183" i="1"/>
  <c r="AN3183" i="1"/>
  <c r="AJ4763" i="1"/>
  <c r="AJ4766" i="1" s="1"/>
  <c r="AJ4759" i="1"/>
  <c r="AJ4760" i="1" s="1"/>
  <c r="AD3238" i="1"/>
  <c r="AD3239" i="1" s="1"/>
  <c r="AM3089" i="1"/>
  <c r="AM3090" i="1" s="1"/>
  <c r="AM3091" i="1"/>
  <c r="AM3094" i="1" s="1"/>
  <c r="AO2449" i="1"/>
  <c r="AO2450" i="1" s="1"/>
  <c r="AO2452" i="1"/>
  <c r="AK2635" i="1"/>
  <c r="AK2633" i="1"/>
  <c r="AK2634" i="1" s="1"/>
  <c r="AQ2635" i="1"/>
  <c r="AQ2633" i="1"/>
  <c r="AQ2634" i="1" s="1"/>
  <c r="AD2449" i="1"/>
  <c r="AD2452" i="1"/>
  <c r="AE1579" i="1"/>
  <c r="AE1577" i="1"/>
  <c r="AE1578" i="1" s="1"/>
  <c r="AG1530" i="1"/>
  <c r="AG1531" i="1" s="1"/>
  <c r="AG1534" i="1"/>
  <c r="AL2590" i="1"/>
  <c r="AL2588" i="1"/>
  <c r="AL2589" i="1" s="1"/>
  <c r="AD3091" i="1"/>
  <c r="AD3094" i="1" s="1"/>
  <c r="AD3089" i="1"/>
  <c r="AD3090" i="1" s="1"/>
  <c r="AM4763" i="1"/>
  <c r="AM4766" i="1" s="1"/>
  <c r="AM4759" i="1"/>
  <c r="AM4760" i="1" s="1"/>
  <c r="AK2588" i="1"/>
  <c r="AK2589" i="1" s="1"/>
  <c r="AK2590" i="1"/>
  <c r="AQ2493" i="1"/>
  <c r="AQ2494" i="1" s="1"/>
  <c r="AQ2497" i="1"/>
  <c r="AQ2590" i="1"/>
  <c r="AQ2588" i="1"/>
  <c r="AQ2589" i="1" s="1"/>
  <c r="AG124" i="1"/>
  <c r="AG125" i="1" s="1"/>
  <c r="AK2407" i="1"/>
  <c r="AK2405" i="1"/>
  <c r="AK2406" i="1" s="1"/>
  <c r="AF1579" i="1"/>
  <c r="AF1577" i="1"/>
  <c r="AF1578" i="1" s="1"/>
  <c r="O3238" i="1"/>
  <c r="O3239" i="1" s="1"/>
  <c r="AO2407" i="1"/>
  <c r="AO2405" i="1"/>
  <c r="AO2406" i="1" s="1"/>
  <c r="AJ2449" i="1"/>
  <c r="AJ2356" i="1" s="1"/>
  <c r="AJ2452" i="1"/>
  <c r="AP2449" i="1"/>
  <c r="AP2356" i="1" s="1"/>
  <c r="AP2452" i="1"/>
  <c r="AL2635" i="1"/>
  <c r="AL2633" i="1"/>
  <c r="AL2634" i="1" s="1"/>
  <c r="AM1530" i="1"/>
  <c r="AM1531" i="1" s="1"/>
  <c r="AM1534" i="1"/>
  <c r="L2307" i="1"/>
  <c r="V2307" i="1"/>
  <c r="Y2307" i="1"/>
  <c r="AM3303" i="1"/>
  <c r="AE3303" i="1"/>
  <c r="AJ2680" i="1"/>
  <c r="AJ2688" i="1" s="1"/>
  <c r="AJ2691" i="1" s="1"/>
  <c r="AD2984" i="1"/>
  <c r="AD2993" i="1" s="1"/>
  <c r="AD2996" i="1" s="1"/>
  <c r="AL2344" i="1"/>
  <c r="AL2343" i="1" s="1"/>
  <c r="AP2307" i="1"/>
  <c r="AP3438" i="1"/>
  <c r="AP3442" i="1" s="1"/>
  <c r="AP3443" i="1" s="1"/>
  <c r="AG1659" i="1"/>
  <c r="AG1648" i="1" s="1"/>
  <c r="AQ1659" i="1"/>
  <c r="AQ1648" i="1" s="1"/>
  <c r="AQ1682" i="1" s="1"/>
  <c r="AO1659" i="1"/>
  <c r="AO1648" i="1" s="1"/>
  <c r="AO1682" i="1" s="1"/>
  <c r="N2849" i="1"/>
  <c r="N2857" i="1" s="1"/>
  <c r="N2860" i="1" s="1"/>
  <c r="AJ3438" i="1"/>
  <c r="AJ3442" i="1" s="1"/>
  <c r="AJ3443" i="1" s="1"/>
  <c r="AJ3330" i="1"/>
  <c r="AJ3319" i="1" s="1"/>
  <c r="AQ3330" i="1"/>
  <c r="AQ3319" i="1" s="1"/>
  <c r="AE1659" i="1"/>
  <c r="AE1648" i="1" s="1"/>
  <c r="AE1682" i="1" s="1"/>
  <c r="R2680" i="1"/>
  <c r="AO3303" i="1"/>
  <c r="AO3313" i="1" s="1"/>
  <c r="AJ3303" i="1"/>
  <c r="AJ3313" i="1" s="1"/>
  <c r="AQ2849" i="1"/>
  <c r="AQ2857" i="1" s="1"/>
  <c r="AQ2860" i="1" s="1"/>
  <c r="AD2307" i="1"/>
  <c r="AD2316" i="1" s="1"/>
  <c r="AL2307" i="1"/>
  <c r="AL2316" i="1" s="1"/>
  <c r="AD3438" i="1"/>
  <c r="AD3442" i="1" s="1"/>
  <c r="AD3443" i="1" s="1"/>
  <c r="AD3303" i="1"/>
  <c r="AM3037" i="1"/>
  <c r="AM2786" i="1"/>
  <c r="AM2794" i="1" s="1"/>
  <c r="AM2797" i="1" s="1"/>
  <c r="AC3341" i="1"/>
  <c r="AO3341" i="1"/>
  <c r="AO3340" i="1" s="1"/>
  <c r="AO2344" i="1"/>
  <c r="AO2343" i="1" s="1"/>
  <c r="AK3330" i="1"/>
  <c r="AK3319" i="1" s="1"/>
  <c r="AK3364" i="1" s="1"/>
  <c r="AO2333" i="1"/>
  <c r="AO2322" i="1" s="1"/>
  <c r="J2541" i="1"/>
  <c r="W2786" i="1"/>
  <c r="W2790" i="1" s="1"/>
  <c r="W2791" i="1" s="1"/>
  <c r="O3303" i="1"/>
  <c r="O3313" i="1" s="1"/>
  <c r="AQ3303" i="1"/>
  <c r="AK3183" i="1"/>
  <c r="AG2849" i="1"/>
  <c r="AL2984" i="1"/>
  <c r="AN2786" i="1"/>
  <c r="AG2984" i="1"/>
  <c r="AG2993" i="1" s="1"/>
  <c r="AG2996" i="1" s="1"/>
  <c r="AE2849" i="1"/>
  <c r="AG2786" i="1"/>
  <c r="AG2794" i="1" s="1"/>
  <c r="AG2797" i="1" s="1"/>
  <c r="AM3354" i="1"/>
  <c r="AM3353" i="1" s="1"/>
  <c r="AN3330" i="1"/>
  <c r="AN3319" i="1" s="1"/>
  <c r="AC1659" i="1"/>
  <c r="AI15" i="1"/>
  <c r="AN3303" i="1"/>
  <c r="AN3313" i="1" s="1"/>
  <c r="AN2680" i="1"/>
  <c r="AL2902" i="1"/>
  <c r="AL2910" i="1" s="1"/>
  <c r="AL2913" i="1" s="1"/>
  <c r="AF2786" i="1"/>
  <c r="AE3330" i="1"/>
  <c r="AE3319" i="1" s="1"/>
  <c r="AE3364" i="1" s="1"/>
  <c r="AI2333" i="1"/>
  <c r="AK1648" i="1"/>
  <c r="AQ4759" i="1"/>
  <c r="AQ4760" i="1" s="1"/>
  <c r="AQ4763" i="1"/>
  <c r="AQ4766" i="1" s="1"/>
  <c r="AF3183" i="1"/>
  <c r="AN3041" i="1"/>
  <c r="AN3042" i="1" s="1"/>
  <c r="AN3045" i="1"/>
  <c r="AN3048" i="1" s="1"/>
  <c r="AG2075" i="1"/>
  <c r="AG2076" i="1" s="1"/>
  <c r="AG2244" i="1"/>
  <c r="AL2242" i="1"/>
  <c r="AL2243" i="1" s="1"/>
  <c r="AO3089" i="1"/>
  <c r="AO3090" i="1" s="1"/>
  <c r="AO3091" i="1"/>
  <c r="AO3094" i="1" s="1"/>
  <c r="AQ3041" i="1"/>
  <c r="AQ3042" i="1" s="1"/>
  <c r="AN1577" i="1"/>
  <c r="AN1578" i="1" s="1"/>
  <c r="AN1579" i="1"/>
  <c r="AM1577" i="1"/>
  <c r="AM1578" i="1" s="1"/>
  <c r="AM1579" i="1"/>
  <c r="AF2242" i="1"/>
  <c r="AF2243" i="1" s="1"/>
  <c r="AK4759" i="1"/>
  <c r="AK4760" i="1" s="1"/>
  <c r="AK4763" i="1"/>
  <c r="AK4766" i="1" s="1"/>
  <c r="AF3238" i="1"/>
  <c r="AF3239" i="1" s="1"/>
  <c r="AG1577" i="1"/>
  <c r="AG1578" i="1" s="1"/>
  <c r="AG1579" i="1"/>
  <c r="AO3238" i="1"/>
  <c r="AO3239" i="1" s="1"/>
  <c r="AL3238" i="1"/>
  <c r="AL3239" i="1" s="1"/>
  <c r="AF3089" i="1"/>
  <c r="AF3090" i="1" s="1"/>
  <c r="AF3091" i="1"/>
  <c r="AF3094" i="1" s="1"/>
  <c r="AJ2857" i="1"/>
  <c r="AJ2860" i="1" s="1"/>
  <c r="AD2910" i="1"/>
  <c r="AD2913" i="1" s="1"/>
  <c r="AD2906" i="1"/>
  <c r="AD2907" i="1" s="1"/>
  <c r="AJ1534" i="1"/>
  <c r="AJ1530" i="1"/>
  <c r="AJ1531" i="1" s="1"/>
  <c r="AE4759" i="1"/>
  <c r="AE4760" i="1" s="1"/>
  <c r="AE4763" i="1"/>
  <c r="AE4766" i="1" s="1"/>
  <c r="AF2307" i="1"/>
  <c r="AD1534" i="1"/>
  <c r="AD1530" i="1"/>
  <c r="AD1531" i="1" s="1"/>
  <c r="AO2307" i="1"/>
  <c r="AF4759" i="1"/>
  <c r="AF4760" i="1" s="1"/>
  <c r="AF4763" i="1"/>
  <c r="AF4766" i="1" s="1"/>
  <c r="AO3183" i="1"/>
  <c r="AL3183" i="1"/>
  <c r="AL3089" i="1"/>
  <c r="AL3090" i="1" s="1"/>
  <c r="AL3091" i="1"/>
  <c r="AL3094" i="1" s="1"/>
  <c r="AO4763" i="1"/>
  <c r="AO4766" i="1" s="1"/>
  <c r="AO4759" i="1"/>
  <c r="AO4760" i="1" s="1"/>
  <c r="AG3238" i="1"/>
  <c r="AG3239" i="1" s="1"/>
  <c r="AF2849" i="1"/>
  <c r="AE3238" i="1"/>
  <c r="AE3239" i="1" s="1"/>
  <c r="AK2902" i="1"/>
  <c r="AJ2633" i="1"/>
  <c r="AJ2634" i="1" s="1"/>
  <c r="AJ2635" i="1"/>
  <c r="AF2590" i="1"/>
  <c r="AF2588" i="1"/>
  <c r="AF2589" i="1" s="1"/>
  <c r="AD2588" i="1"/>
  <c r="AD2589" i="1" s="1"/>
  <c r="AD2590" i="1"/>
  <c r="AM2307" i="1"/>
  <c r="AL2452" i="1"/>
  <c r="AL2449" i="1"/>
  <c r="AE2493" i="1"/>
  <c r="AE2494" i="1" s="1"/>
  <c r="AE2497" i="1"/>
  <c r="AN2405" i="1"/>
  <c r="AN2407" i="1"/>
  <c r="AJ1491" i="1"/>
  <c r="AE1491" i="1"/>
  <c r="AD4763" i="1"/>
  <c r="AD4766" i="1" s="1"/>
  <c r="AD4759" i="1"/>
  <c r="AD4760" i="1" s="1"/>
  <c r="AG4759" i="1"/>
  <c r="AG4760" i="1" s="1"/>
  <c r="AG4763" i="1"/>
  <c r="AG4766" i="1" s="1"/>
  <c r="AF2984" i="1"/>
  <c r="AE2902" i="1"/>
  <c r="AF2635" i="1"/>
  <c r="AF2633" i="1"/>
  <c r="AF2634" i="1" s="1"/>
  <c r="AD2633" i="1"/>
  <c r="AD2634" i="1" s="1"/>
  <c r="AD2635" i="1"/>
  <c r="AG2307" i="1"/>
  <c r="AO2588" i="1"/>
  <c r="AO2589" i="1" s="1"/>
  <c r="AO2590" i="1"/>
  <c r="AM2405" i="1"/>
  <c r="AM2407" i="1"/>
  <c r="AP2244" i="1"/>
  <c r="AG2450" i="1"/>
  <c r="AG2356" i="1"/>
  <c r="AC2242" i="1"/>
  <c r="AO1577" i="1"/>
  <c r="AO1578" i="1" s="1"/>
  <c r="AO1579" i="1"/>
  <c r="AF1491" i="1"/>
  <c r="AN1491" i="1"/>
  <c r="AN82" i="1"/>
  <c r="AN83" i="1" s="1"/>
  <c r="AN3089" i="1"/>
  <c r="AN3090" i="1" s="1"/>
  <c r="AN3091" i="1"/>
  <c r="AN3094" i="1" s="1"/>
  <c r="AM3238" i="1"/>
  <c r="AM3239" i="1" s="1"/>
  <c r="AO2633" i="1"/>
  <c r="AO2634" i="1" s="1"/>
  <c r="AO2635" i="1"/>
  <c r="AD1577" i="1"/>
  <c r="AD1578" i="1" s="1"/>
  <c r="AD1579" i="1"/>
  <c r="AG2405" i="1"/>
  <c r="AG2407" i="1"/>
  <c r="AQ2242" i="1"/>
  <c r="AQ2243" i="1" s="1"/>
  <c r="AL1491" i="1"/>
  <c r="AQ1491" i="1"/>
  <c r="AL4759" i="1"/>
  <c r="AL4760" i="1" s="1"/>
  <c r="AL4763" i="1"/>
  <c r="AL4766" i="1" s="1"/>
  <c r="AO4718" i="1"/>
  <c r="AO2984" i="1"/>
  <c r="AM2984" i="1"/>
  <c r="AP2786" i="1"/>
  <c r="AO2786" i="1"/>
  <c r="AN2333" i="1"/>
  <c r="AN2322" i="1" s="1"/>
  <c r="AE2590" i="1"/>
  <c r="AE2588" i="1"/>
  <c r="AE2589" i="1" s="1"/>
  <c r="AN2497" i="1"/>
  <c r="AN2493" i="1"/>
  <c r="AN2494" i="1" s="1"/>
  <c r="AQ4" i="1"/>
  <c r="AJ2244" i="1"/>
  <c r="AP2493" i="1"/>
  <c r="AP2494" i="1" s="1"/>
  <c r="AP2497" i="1"/>
  <c r="AD1491" i="1"/>
  <c r="AN4763" i="1"/>
  <c r="AN4766" i="1" s="1"/>
  <c r="AN4759" i="1"/>
  <c r="AN4760" i="1" s="1"/>
  <c r="AE3091" i="1"/>
  <c r="AE3094" i="1" s="1"/>
  <c r="AE3089" i="1"/>
  <c r="AE3090" i="1" s="1"/>
  <c r="AQ3091" i="1"/>
  <c r="AQ3094" i="1" s="1"/>
  <c r="AQ3089" i="1"/>
  <c r="AQ3090" i="1" s="1"/>
  <c r="AG3037" i="1"/>
  <c r="AE2984" i="1"/>
  <c r="AJ2786" i="1"/>
  <c r="AQ3238" i="1"/>
  <c r="AQ3239" i="1" s="1"/>
  <c r="AP2588" i="1"/>
  <c r="AP2589" i="1" s="1"/>
  <c r="AP2590" i="1"/>
  <c r="AE2635" i="1"/>
  <c r="AE2633" i="1"/>
  <c r="AE2634" i="1" s="1"/>
  <c r="AF2493" i="1"/>
  <c r="AF2494" i="1" s="1"/>
  <c r="AF2497" i="1"/>
  <c r="AI2242" i="1"/>
  <c r="AN2242" i="1"/>
  <c r="AN2243" i="1" s="1"/>
  <c r="AL2405" i="1"/>
  <c r="AL2407" i="1"/>
  <c r="AP1577" i="1"/>
  <c r="AP1578" i="1" s="1"/>
  <c r="AP1579" i="1"/>
  <c r="AJ2493" i="1"/>
  <c r="AJ2494" i="1" s="1"/>
  <c r="AJ2497" i="1"/>
  <c r="AF2452" i="1"/>
  <c r="AF2449" i="1"/>
  <c r="AK1491" i="1"/>
  <c r="AP1491" i="1"/>
  <c r="AP4763" i="1"/>
  <c r="AP4766" i="1" s="1"/>
  <c r="AP4759" i="1"/>
  <c r="AP4760" i="1" s="1"/>
  <c r="AN3238" i="1"/>
  <c r="AN3239" i="1" s="1"/>
  <c r="AM4718" i="1"/>
  <c r="AL2849" i="1"/>
  <c r="AD2786" i="1"/>
  <c r="AK3238" i="1"/>
  <c r="AK3239" i="1" s="1"/>
  <c r="AK2849" i="1"/>
  <c r="AP2633" i="1"/>
  <c r="AP2634" i="1" s="1"/>
  <c r="AP2635" i="1"/>
  <c r="AJ2588" i="1"/>
  <c r="AJ2589" i="1" s="1"/>
  <c r="AJ2590" i="1"/>
  <c r="AM2449" i="1"/>
  <c r="AM2452" i="1"/>
  <c r="AC2493" i="1"/>
  <c r="AC2497" i="1"/>
  <c r="AD2244" i="1"/>
  <c r="AK2493" i="1"/>
  <c r="AK2494" i="1" s="1"/>
  <c r="AK2497" i="1"/>
  <c r="AF2405" i="1"/>
  <c r="AF2407" i="1"/>
  <c r="AD2493" i="1"/>
  <c r="AD2494" i="1" s="1"/>
  <c r="AD2497" i="1"/>
  <c r="AE2242" i="1"/>
  <c r="AE2243" i="1" s="1"/>
  <c r="AM1491" i="1"/>
  <c r="S2407" i="1"/>
  <c r="S2405" i="1"/>
  <c r="S2406" i="1" s="1"/>
  <c r="Y1577" i="1"/>
  <c r="Y1578" i="1" s="1"/>
  <c r="Y1579" i="1"/>
  <c r="M1577" i="1"/>
  <c r="M1578" i="1" s="1"/>
  <c r="M1579" i="1"/>
  <c r="T1530" i="1"/>
  <c r="T1531" i="1" s="1"/>
  <c r="T1534" i="1"/>
  <c r="O3438" i="1"/>
  <c r="O3442" i="1" s="1"/>
  <c r="O3443" i="1" s="1"/>
  <c r="N1633" i="1"/>
  <c r="N1642" i="1" s="1"/>
  <c r="L1633" i="1"/>
  <c r="Y2680" i="1"/>
  <c r="Y2688" i="1" s="1"/>
  <c r="Y2691" i="1" s="1"/>
  <c r="L2902" i="1"/>
  <c r="W2902" i="1"/>
  <c r="W15" i="1"/>
  <c r="W4" i="1" s="1"/>
  <c r="Y3438" i="1"/>
  <c r="Y3442" i="1" s="1"/>
  <c r="Y3443" i="1" s="1"/>
  <c r="U3303" i="1"/>
  <c r="S2984" i="1"/>
  <c r="S2993" i="1" s="1"/>
  <c r="S2996" i="1" s="1"/>
  <c r="U2902" i="1"/>
  <c r="U2910" i="1" s="1"/>
  <c r="U2913" i="1" s="1"/>
  <c r="M2680" i="1"/>
  <c r="M2684" i="1" s="1"/>
  <c r="M2685" i="1" s="1"/>
  <c r="V2333" i="1"/>
  <c r="V2322" i="1" s="1"/>
  <c r="O2307" i="1"/>
  <c r="T2344" i="1"/>
  <c r="T2343" i="1" s="1"/>
  <c r="Q2333" i="1"/>
  <c r="S2333" i="1"/>
  <c r="S2322" i="1" s="1"/>
  <c r="U3091" i="1"/>
  <c r="U3094" i="1" s="1"/>
  <c r="U3089" i="1"/>
  <c r="U3090" i="1" s="1"/>
  <c r="Y2497" i="1"/>
  <c r="Y2493" i="1"/>
  <c r="Y2494" i="1" s="1"/>
  <c r="S2588" i="1"/>
  <c r="S2589" i="1" s="1"/>
  <c r="S2590" i="1"/>
  <c r="Y2452" i="1"/>
  <c r="Y2449" i="1"/>
  <c r="Y2356" i="1" s="1"/>
  <c r="M2116" i="1"/>
  <c r="M2117" i="1" s="1"/>
  <c r="N1579" i="1"/>
  <c r="N1577" i="1"/>
  <c r="N1578" i="1" s="1"/>
  <c r="M1534" i="1"/>
  <c r="M1530" i="1"/>
  <c r="M1531" i="1" s="1"/>
  <c r="O3091" i="1"/>
  <c r="O3094" i="1" s="1"/>
  <c r="O3089" i="1"/>
  <c r="O3090" i="1" s="1"/>
  <c r="V1577" i="1"/>
  <c r="V1578" i="1" s="1"/>
  <c r="V1579" i="1"/>
  <c r="W2407" i="1"/>
  <c r="W2405" i="1"/>
  <c r="W2406" i="1" s="1"/>
  <c r="U2307" i="1"/>
  <c r="N2242" i="1"/>
  <c r="N2243" i="1" s="1"/>
  <c r="Y1530" i="1"/>
  <c r="Y1531" i="1" s="1"/>
  <c r="Y1534" i="1"/>
  <c r="X2493" i="1"/>
  <c r="X2494" i="1" s="1"/>
  <c r="X2497" i="1"/>
  <c r="Y2405" i="1"/>
  <c r="Y2407" i="1"/>
  <c r="Y2116" i="1"/>
  <c r="Y2117" i="1" s="1"/>
  <c r="S2116" i="1"/>
  <c r="S2117" i="1" s="1"/>
  <c r="X1577" i="1"/>
  <c r="X1578" i="1" s="1"/>
  <c r="X1579" i="1"/>
  <c r="V3341" i="1"/>
  <c r="V3340" i="1" s="1"/>
  <c r="W3303" i="1"/>
  <c r="M3303" i="1"/>
  <c r="M3313" i="1" s="1"/>
  <c r="Y2984" i="1"/>
  <c r="Q1659" i="1"/>
  <c r="M3438" i="1"/>
  <c r="M3442" i="1" s="1"/>
  <c r="M3443" i="1" s="1"/>
  <c r="T2307" i="1"/>
  <c r="R3303" i="1"/>
  <c r="N2984" i="1"/>
  <c r="N2993" i="1" s="1"/>
  <c r="N2996" i="1" s="1"/>
  <c r="V2344" i="1"/>
  <c r="V2343" i="1" s="1"/>
  <c r="N1670" i="1"/>
  <c r="N1669" i="1" s="1"/>
  <c r="Y2322" i="1"/>
  <c r="V1659" i="1"/>
  <c r="V1648" i="1" s="1"/>
  <c r="Y15" i="1"/>
  <c r="Y4" i="1" s="1"/>
  <c r="L2849" i="1"/>
  <c r="M2984" i="1"/>
  <c r="T2849" i="1"/>
  <c r="T2857" i="1" s="1"/>
  <c r="T2860" i="1" s="1"/>
  <c r="N2307" i="1"/>
  <c r="L3303" i="1"/>
  <c r="L3313" i="1" s="1"/>
  <c r="U2786" i="1"/>
  <c r="X2307" i="1"/>
  <c r="S1659" i="1"/>
  <c r="S1648" i="1" s="1"/>
  <c r="S1682" i="1" s="1"/>
  <c r="V3303" i="1"/>
  <c r="R3330" i="1"/>
  <c r="R3319" i="1" s="1"/>
  <c r="Y3303" i="1"/>
  <c r="Y3313" i="1" s="1"/>
  <c r="S3183" i="1"/>
  <c r="U3183" i="1"/>
  <c r="U3037" i="1"/>
  <c r="U2849" i="1"/>
  <c r="U2857" i="1" s="1"/>
  <c r="U2860" i="1" s="1"/>
  <c r="O2786" i="1"/>
  <c r="O2790" i="1" s="1"/>
  <c r="O2791" i="1" s="1"/>
  <c r="S3438" i="1"/>
  <c r="X3303" i="1"/>
  <c r="X3313" i="1" s="1"/>
  <c r="T2984" i="1"/>
  <c r="X15" i="1"/>
  <c r="X4" i="1" s="1"/>
  <c r="X33" i="1" s="1"/>
  <c r="M2333" i="1"/>
  <c r="M2322" i="1" s="1"/>
  <c r="S2344" i="1"/>
  <c r="S2343" i="1" s="1"/>
  <c r="R1659" i="1"/>
  <c r="R1648" i="1" s="1"/>
  <c r="R1682" i="1" s="1"/>
  <c r="K3354" i="1"/>
  <c r="S3303" i="1"/>
  <c r="O3183" i="1"/>
  <c r="O2849" i="1"/>
  <c r="O2857" i="1" s="1"/>
  <c r="O2860" i="1" s="1"/>
  <c r="R2307" i="1"/>
  <c r="R2316" i="1" s="1"/>
  <c r="T2902" i="1"/>
  <c r="W2333" i="1"/>
  <c r="W2322" i="1" s="1"/>
  <c r="T1670" i="1"/>
  <c r="T1669" i="1" s="1"/>
  <c r="M1659" i="1"/>
  <c r="M1648" i="1" s="1"/>
  <c r="M15" i="1"/>
  <c r="M4" i="1" s="1"/>
  <c r="M33" i="1" s="1"/>
  <c r="N4763" i="1"/>
  <c r="N4766" i="1" s="1"/>
  <c r="N4759" i="1"/>
  <c r="N4760" i="1" s="1"/>
  <c r="R2588" i="1"/>
  <c r="R2589" i="1" s="1"/>
  <c r="R2590" i="1"/>
  <c r="O1579" i="1"/>
  <c r="O1577" i="1"/>
  <c r="O1578" i="1" s="1"/>
  <c r="L2493" i="1"/>
  <c r="L2494" i="1" s="1"/>
  <c r="L2497" i="1"/>
  <c r="V4759" i="1"/>
  <c r="V4760" i="1" s="1"/>
  <c r="V4763" i="1"/>
  <c r="V4766" i="1" s="1"/>
  <c r="R2633" i="1"/>
  <c r="R2634" i="1" s="1"/>
  <c r="R2635" i="1"/>
  <c r="O1633" i="1"/>
  <c r="W4759" i="1"/>
  <c r="W4760" i="1" s="1"/>
  <c r="W4763" i="1"/>
  <c r="W4766" i="1" s="1"/>
  <c r="W2857" i="1"/>
  <c r="W2860" i="1" s="1"/>
  <c r="W3089" i="1"/>
  <c r="W3090" i="1" s="1"/>
  <c r="W3091" i="1"/>
  <c r="W3094" i="1" s="1"/>
  <c r="Y3041" i="1"/>
  <c r="Y3042" i="1" s="1"/>
  <c r="Y3045" i="1"/>
  <c r="Y3048" i="1" s="1"/>
  <c r="U1530" i="1"/>
  <c r="U1531" i="1" s="1"/>
  <c r="U1534" i="1"/>
  <c r="R3089" i="1"/>
  <c r="R3090" i="1" s="1"/>
  <c r="R3091" i="1"/>
  <c r="R3094" i="1" s="1"/>
  <c r="N2633" i="1"/>
  <c r="N2634" i="1" s="1"/>
  <c r="N2635" i="1"/>
  <c r="T3238" i="1"/>
  <c r="T3239" i="1" s="1"/>
  <c r="O1530" i="1"/>
  <c r="O1531" i="1" s="1"/>
  <c r="O1534" i="1"/>
  <c r="W2116" i="1"/>
  <c r="W2117" i="1" s="1"/>
  <c r="N3238" i="1"/>
  <c r="N3239" i="1" s="1"/>
  <c r="T3089" i="1"/>
  <c r="T3090" i="1" s="1"/>
  <c r="T3091" i="1"/>
  <c r="T3094" i="1" s="1"/>
  <c r="W3238" i="1"/>
  <c r="W3239" i="1" s="1"/>
  <c r="V3238" i="1"/>
  <c r="V3239" i="1" s="1"/>
  <c r="X3089" i="1"/>
  <c r="X3090" i="1" s="1"/>
  <c r="X3091" i="1"/>
  <c r="X3094" i="1" s="1"/>
  <c r="O1858" i="1"/>
  <c r="O1859" i="1" s="1"/>
  <c r="T4763" i="1"/>
  <c r="T4766" i="1" s="1"/>
  <c r="T4759" i="1"/>
  <c r="T4760" i="1" s="1"/>
  <c r="N3089" i="1"/>
  <c r="N3090" i="1" s="1"/>
  <c r="N3091" i="1"/>
  <c r="N3094" i="1" s="1"/>
  <c r="X2588" i="1"/>
  <c r="X2589" i="1" s="1"/>
  <c r="X2590" i="1"/>
  <c r="U1579" i="1"/>
  <c r="U1577" i="1"/>
  <c r="U1578" i="1" s="1"/>
  <c r="L3089" i="1"/>
  <c r="L3090" i="1" s="1"/>
  <c r="L3091" i="1"/>
  <c r="L3094" i="1" s="1"/>
  <c r="U1984" i="1"/>
  <c r="U1985" i="1" s="1"/>
  <c r="Y4759" i="1"/>
  <c r="Y4760" i="1" s="1"/>
  <c r="Y4763" i="1"/>
  <c r="Y4766" i="1" s="1"/>
  <c r="R4759" i="1"/>
  <c r="R4760" i="1" s="1"/>
  <c r="R4763" i="1"/>
  <c r="R4766" i="1" s="1"/>
  <c r="U3330" i="1"/>
  <c r="U3319" i="1" s="1"/>
  <c r="W3330" i="1"/>
  <c r="W3319" i="1" s="1"/>
  <c r="S3354" i="1"/>
  <c r="S3353" i="1" s="1"/>
  <c r="O2984" i="1"/>
  <c r="S2849" i="1"/>
  <c r="W2984" i="1"/>
  <c r="Y3341" i="1"/>
  <c r="Y3340" i="1" s="1"/>
  <c r="L2984" i="1"/>
  <c r="T2588" i="1"/>
  <c r="T2589" i="1" s="1"/>
  <c r="T2590" i="1"/>
  <c r="L2588" i="1"/>
  <c r="L2589" i="1" s="1"/>
  <c r="L2590" i="1"/>
  <c r="N2452" i="1"/>
  <c r="N2449" i="1"/>
  <c r="S3330" i="1"/>
  <c r="S3319" i="1" s="1"/>
  <c r="U2497" i="1"/>
  <c r="U2493" i="1"/>
  <c r="U2494" i="1" s="1"/>
  <c r="U2450" i="1"/>
  <c r="U2356" i="1"/>
  <c r="U2406" i="1"/>
  <c r="M3089" i="1"/>
  <c r="M3090" i="1" s="1"/>
  <c r="M3091" i="1"/>
  <c r="M3094" i="1" s="1"/>
  <c r="X2633" i="1"/>
  <c r="X2634" i="1" s="1"/>
  <c r="X2635" i="1"/>
  <c r="T2242" i="1"/>
  <c r="T2243" i="1" s="1"/>
  <c r="U1659" i="1"/>
  <c r="U1648" i="1" s="1"/>
  <c r="N3354" i="1"/>
  <c r="N3353" i="1" s="1"/>
  <c r="V2984" i="1"/>
  <c r="L3183" i="1"/>
  <c r="L2333" i="1"/>
  <c r="L2322" i="1" s="1"/>
  <c r="L2352" i="1" s="1"/>
  <c r="T3303" i="1"/>
  <c r="L15" i="1"/>
  <c r="L4" i="1" s="1"/>
  <c r="L33" i="1" s="1"/>
  <c r="V15" i="1"/>
  <c r="V4" i="1" s="1"/>
  <c r="N1491" i="1"/>
  <c r="V1491" i="1"/>
  <c r="V82" i="1"/>
  <c r="V83" i="1" s="1"/>
  <c r="U1491" i="1"/>
  <c r="O1491" i="1"/>
  <c r="S4759" i="1"/>
  <c r="S4760" i="1" s="1"/>
  <c r="S4763" i="1"/>
  <c r="S4766" i="1" s="1"/>
  <c r="L4759" i="1"/>
  <c r="L4760" i="1" s="1"/>
  <c r="L4763" i="1"/>
  <c r="L4766" i="1" s="1"/>
  <c r="M2849" i="1"/>
  <c r="X3037" i="1"/>
  <c r="V2786" i="1"/>
  <c r="X3330" i="1"/>
  <c r="X3319" i="1" s="1"/>
  <c r="Y2786" i="1"/>
  <c r="V3354" i="1"/>
  <c r="V3353" i="1" s="1"/>
  <c r="N2588" i="1"/>
  <c r="N2589" i="1" s="1"/>
  <c r="N2590" i="1"/>
  <c r="O2405" i="1"/>
  <c r="O2407" i="1"/>
  <c r="K1659" i="1"/>
  <c r="N2902" i="1"/>
  <c r="O1659" i="1"/>
  <c r="O1648" i="1" s="1"/>
  <c r="U1633" i="1"/>
  <c r="X3238" i="1"/>
  <c r="X3239" i="1" s="1"/>
  <c r="N3183" i="1"/>
  <c r="L2786" i="1"/>
  <c r="S2356" i="1"/>
  <c r="S2450" i="1"/>
  <c r="X2449" i="1"/>
  <c r="X2452" i="1"/>
  <c r="O2450" i="1"/>
  <c r="O2356" i="1"/>
  <c r="W1491" i="1"/>
  <c r="W82" i="1"/>
  <c r="W83" i="1" s="1"/>
  <c r="M4759" i="1"/>
  <c r="M4760" i="1" s="1"/>
  <c r="M4763" i="1"/>
  <c r="M4766" i="1" s="1"/>
  <c r="U4763" i="1"/>
  <c r="U4766" i="1" s="1"/>
  <c r="U4759" i="1"/>
  <c r="U4760" i="1" s="1"/>
  <c r="O4763" i="1"/>
  <c r="O4766" i="1" s="1"/>
  <c r="O4759" i="1"/>
  <c r="O4760" i="1" s="1"/>
  <c r="O3330" i="1"/>
  <c r="O3319" i="1" s="1"/>
  <c r="Q3330" i="1"/>
  <c r="M3354" i="1"/>
  <c r="M3353" i="1" s="1"/>
  <c r="Y2902" i="1"/>
  <c r="R3037" i="1"/>
  <c r="X2849" i="1"/>
  <c r="Y3183" i="1"/>
  <c r="S2786" i="1"/>
  <c r="S3341" i="1"/>
  <c r="S3340" i="1" s="1"/>
  <c r="V2680" i="1"/>
  <c r="V2405" i="1"/>
  <c r="V2407" i="1"/>
  <c r="M3330" i="1"/>
  <c r="M3319" i="1" s="1"/>
  <c r="N3303" i="1"/>
  <c r="L2633" i="1"/>
  <c r="L2634" i="1" s="1"/>
  <c r="L2635" i="1"/>
  <c r="L3238" i="1"/>
  <c r="L3239" i="1" s="1"/>
  <c r="N3037" i="1"/>
  <c r="T2786" i="1"/>
  <c r="X3183" i="1"/>
  <c r="X2333" i="1"/>
  <c r="X2322" i="1" s="1"/>
  <c r="X2244" i="1"/>
  <c r="N2786" i="1"/>
  <c r="R2449" i="1"/>
  <c r="R2452" i="1"/>
  <c r="Y1491" i="1"/>
  <c r="X1491" i="1"/>
  <c r="X82" i="1"/>
  <c r="X83" i="1" s="1"/>
  <c r="Q82" i="1"/>
  <c r="S2902" i="1"/>
  <c r="W2680" i="1"/>
  <c r="L3037" i="1"/>
  <c r="R2849" i="1"/>
  <c r="T3330" i="1"/>
  <c r="T3319" i="1" s="1"/>
  <c r="M2786" i="1"/>
  <c r="T2493" i="1"/>
  <c r="T2494" i="1" s="1"/>
  <c r="T2497" i="1"/>
  <c r="V3091" i="1"/>
  <c r="V3094" i="1" s="1"/>
  <c r="V3089" i="1"/>
  <c r="V3090" i="1" s="1"/>
  <c r="V2635" i="1"/>
  <c r="V2633" i="1"/>
  <c r="V2634" i="1" s="1"/>
  <c r="X2786" i="1"/>
  <c r="L2449" i="1"/>
  <c r="L2452" i="1"/>
  <c r="X2407" i="1"/>
  <c r="X2405" i="1"/>
  <c r="R1491" i="1"/>
  <c r="R82" i="1"/>
  <c r="R83" i="1" s="1"/>
  <c r="K3330" i="1"/>
  <c r="Y3354" i="1"/>
  <c r="Y3353" i="1" s="1"/>
  <c r="W3183" i="1"/>
  <c r="M2902" i="1"/>
  <c r="Q3354" i="1"/>
  <c r="M3183" i="1"/>
  <c r="O3045" i="1"/>
  <c r="O3048" i="1" s="1"/>
  <c r="O3041" i="1"/>
  <c r="O3042" i="1" s="1"/>
  <c r="M3341" i="1"/>
  <c r="M3340" i="1" s="1"/>
  <c r="V2497" i="1"/>
  <c r="V2493" i="1"/>
  <c r="V2494" i="1" s="1"/>
  <c r="Y3238" i="1"/>
  <c r="Y3239" i="1" s="1"/>
  <c r="Y3089" i="1"/>
  <c r="Y3090" i="1" s="1"/>
  <c r="Y3091" i="1"/>
  <c r="Y3094" i="1" s="1"/>
  <c r="T2452" i="1"/>
  <c r="T2449" i="1"/>
  <c r="W3354" i="1"/>
  <c r="W3353" i="1" s="1"/>
  <c r="R3183" i="1"/>
  <c r="U2635" i="1"/>
  <c r="U2633" i="1"/>
  <c r="U2634" i="1" s="1"/>
  <c r="R2333" i="1"/>
  <c r="R2322" i="1" s="1"/>
  <c r="R2242" i="1"/>
  <c r="R2243" i="1" s="1"/>
  <c r="U2590" i="1"/>
  <c r="U2588" i="1"/>
  <c r="U2589" i="1" s="1"/>
  <c r="W1530" i="1"/>
  <c r="W1531" i="1" s="1"/>
  <c r="W1534" i="1"/>
  <c r="V1530" i="1"/>
  <c r="V1531" i="1" s="1"/>
  <c r="V1534" i="1"/>
  <c r="T1491" i="1"/>
  <c r="M1491" i="1"/>
  <c r="L1491" i="1"/>
  <c r="L82" i="1"/>
  <c r="L83" i="1" s="1"/>
  <c r="S1491" i="1"/>
  <c r="S82" i="1"/>
  <c r="S83" i="1" s="1"/>
  <c r="X4759" i="1"/>
  <c r="X4760" i="1" s="1"/>
  <c r="X4763" i="1"/>
  <c r="X4766" i="1" s="1"/>
  <c r="U2984" i="1"/>
  <c r="Y2849" i="1"/>
  <c r="L3330" i="1"/>
  <c r="L3319" i="1" s="1"/>
  <c r="N3330" i="1"/>
  <c r="N3319" i="1" s="1"/>
  <c r="V3330" i="1"/>
  <c r="V3319" i="1" s="1"/>
  <c r="S2688" i="1"/>
  <c r="S2691" i="1" s="1"/>
  <c r="R3238" i="1"/>
  <c r="R3239" i="1" s="1"/>
  <c r="N2493" i="1"/>
  <c r="N2494" i="1" s="1"/>
  <c r="N2497" i="1"/>
  <c r="W1659" i="1"/>
  <c r="W1648" i="1" s="1"/>
  <c r="M3238" i="1"/>
  <c r="M3239" i="1" s="1"/>
  <c r="S3089" i="1"/>
  <c r="S3090" i="1" s="1"/>
  <c r="S3091" i="1"/>
  <c r="S3094" i="1" s="1"/>
  <c r="T3183" i="1"/>
  <c r="L2407" i="1"/>
  <c r="L2405" i="1"/>
  <c r="R2786" i="1"/>
  <c r="V2590" i="1"/>
  <c r="V2588" i="1"/>
  <c r="V2589" i="1" s="1"/>
  <c r="S2493" i="1"/>
  <c r="S2494" i="1" s="1"/>
  <c r="S2497" i="1"/>
  <c r="L2242" i="1"/>
  <c r="L2243" i="1" s="1"/>
  <c r="S3238" i="1"/>
  <c r="S3239" i="1" s="1"/>
  <c r="T2633" i="1"/>
  <c r="T2634" i="1" s="1"/>
  <c r="T2635" i="1"/>
  <c r="O2497" i="1"/>
  <c r="O2493" i="1"/>
  <c r="O2494" i="1" s="1"/>
  <c r="N2333" i="1"/>
  <c r="N2322" i="1" s="1"/>
  <c r="W1577" i="1"/>
  <c r="W1578" i="1" s="1"/>
  <c r="W1579" i="1"/>
  <c r="R15" i="1"/>
  <c r="R4" i="1" s="1"/>
  <c r="R33" i="1" s="1"/>
  <c r="AT3031" i="1"/>
  <c r="AB1509" i="1"/>
  <c r="AB1498" i="1" s="1"/>
  <c r="AB3176" i="1"/>
  <c r="AT1672" i="1"/>
  <c r="AT3263" i="1"/>
  <c r="J1621" i="1"/>
  <c r="AB2313" i="1"/>
  <c r="AB2346" i="1"/>
  <c r="AB1639" i="1"/>
  <c r="AB4458" i="1"/>
  <c r="J2878" i="1"/>
  <c r="J2265" i="1"/>
  <c r="J2855" i="1"/>
  <c r="J3209" i="1"/>
  <c r="AB2459" i="1"/>
  <c r="AB2991" i="1"/>
  <c r="AT1509" i="1"/>
  <c r="AT2016" i="1"/>
  <c r="AT3289" i="1"/>
  <c r="J2301" i="1"/>
  <c r="J3014" i="1"/>
  <c r="J3003" i="1" s="1"/>
  <c r="J3066" i="1"/>
  <c r="AB3293" i="1"/>
  <c r="AT379" i="1"/>
  <c r="AT407" i="1" s="1"/>
  <c r="AT3066" i="1"/>
  <c r="J1865" i="1"/>
  <c r="J2843" i="1"/>
  <c r="J2956" i="1"/>
  <c r="J3176" i="1"/>
  <c r="J459" i="1"/>
  <c r="J3341" i="1"/>
  <c r="J2313" i="1"/>
  <c r="J2342" i="1"/>
  <c r="J2333" i="1" s="1"/>
  <c r="AB13" i="1"/>
  <c r="AB1621" i="1"/>
  <c r="AB1657" i="1"/>
  <c r="AB2895" i="1"/>
  <c r="AB2413" i="1"/>
  <c r="AT47" i="1"/>
  <c r="AT2313" i="1"/>
  <c r="AT1639" i="1"/>
  <c r="AT2294" i="1"/>
  <c r="AT2855" i="1"/>
  <c r="AT2973" i="1"/>
  <c r="AB1668" i="1"/>
  <c r="AB3194" i="1"/>
  <c r="AB2855" i="1"/>
  <c r="AB3328" i="1"/>
  <c r="AB3574" i="1"/>
  <c r="J1781" i="1"/>
  <c r="J2357" i="1"/>
  <c r="J13" i="1"/>
  <c r="J1639" i="1"/>
  <c r="J2413" i="1"/>
  <c r="J1121" i="1"/>
  <c r="J3279" i="1"/>
  <c r="J1740" i="1"/>
  <c r="AB1286" i="1"/>
  <c r="AB1551" i="1"/>
  <c r="AB2838" i="1"/>
  <c r="AB3031" i="1"/>
  <c r="J4098" i="1"/>
  <c r="J4739" i="1"/>
  <c r="AB586" i="1"/>
  <c r="AB1607" i="1"/>
  <c r="AB7" i="1"/>
  <c r="AB212" i="1"/>
  <c r="AB243" i="1" s="1"/>
  <c r="AB459" i="1"/>
  <c r="AB2973" i="1"/>
  <c r="AB3289" i="1"/>
  <c r="AB3311" i="1"/>
  <c r="AB4083" i="1"/>
  <c r="J3263" i="1"/>
  <c r="J3311" i="1"/>
  <c r="AB504" i="1"/>
  <c r="AB3362" i="1"/>
  <c r="J4640" i="1"/>
  <c r="AB379" i="1"/>
  <c r="AB2931" i="1"/>
  <c r="AT2020" i="1"/>
  <c r="AT1676" i="1"/>
  <c r="AB3339" i="1"/>
  <c r="AT1740" i="1"/>
  <c r="AT2878" i="1"/>
  <c r="AT3359" i="1"/>
  <c r="AB4412" i="1"/>
  <c r="AT3328" i="1"/>
  <c r="AB1949" i="1"/>
  <c r="AB1672" i="1"/>
  <c r="AB2123" i="1"/>
  <c r="AB2843" i="1"/>
  <c r="AB3066" i="1"/>
  <c r="AB3209" i="1"/>
  <c r="AB3378" i="1"/>
  <c r="AT484" i="1"/>
  <c r="AT3209" i="1"/>
  <c r="AB2166" i="1"/>
  <c r="AB3950" i="1"/>
  <c r="AT30" i="1"/>
  <c r="AB790" i="1"/>
  <c r="AB1696" i="1"/>
  <c r="AT2749" i="1"/>
  <c r="AT3339" i="1"/>
  <c r="AT3738" i="1"/>
  <c r="AT2541" i="1"/>
  <c r="AT2991" i="1"/>
  <c r="AT4188" i="1"/>
  <c r="AT1696" i="1"/>
  <c r="AT1781" i="1"/>
  <c r="AT2346" i="1"/>
  <c r="AT2550" i="1"/>
  <c r="AT2759" i="1"/>
  <c r="AT3311" i="1"/>
  <c r="AT3574" i="1"/>
  <c r="AT504" i="1"/>
  <c r="AT832" i="1"/>
  <c r="AT862" i="1" s="1"/>
  <c r="AT1551" i="1"/>
  <c r="AT1906" i="1"/>
  <c r="AT2342" i="1"/>
  <c r="AT2838" i="1"/>
  <c r="AT2931" i="1"/>
  <c r="AT3194" i="1"/>
  <c r="AT4739" i="1"/>
  <c r="AT545" i="1"/>
  <c r="AT1452" i="1"/>
  <c r="AT1949" i="1"/>
  <c r="AT2041" i="1"/>
  <c r="AT2956" i="1"/>
  <c r="AT3362" i="1"/>
  <c r="AT131" i="1"/>
  <c r="AT2301" i="1"/>
  <c r="AT24" i="1"/>
  <c r="AT183" i="1"/>
  <c r="AT709" i="1"/>
  <c r="AT1370" i="1"/>
  <c r="AT1651" i="1"/>
  <c r="AT7" i="1"/>
  <c r="AT13" i="1"/>
  <c r="AT1607" i="1"/>
  <c r="AT1657" i="1"/>
  <c r="AT1621" i="1"/>
  <c r="AT1668" i="1"/>
  <c r="AT2325" i="1"/>
  <c r="AT2331" i="1"/>
  <c r="AT2655" i="1"/>
  <c r="AT2737" i="1"/>
  <c r="AT2965" i="1"/>
  <c r="AT3112" i="1"/>
  <c r="AT3351" i="1"/>
  <c r="AT2265" i="1"/>
  <c r="AT2378" i="1"/>
  <c r="AT2843" i="1"/>
  <c r="AT2895" i="1"/>
  <c r="AT3293" i="1"/>
  <c r="AT3125" i="1"/>
  <c r="AT1599" i="1"/>
  <c r="AT1678" i="1"/>
  <c r="AT2274" i="1"/>
  <c r="AT3146" i="1"/>
  <c r="AT3322" i="1"/>
  <c r="AT2348" i="1"/>
  <c r="AT2357" i="1"/>
  <c r="AT2672" i="1"/>
  <c r="AT2709" i="1"/>
  <c r="AT2815" i="1"/>
  <c r="AT3014" i="1"/>
  <c r="AT3176" i="1"/>
  <c r="AT3279" i="1"/>
  <c r="AT4098" i="1"/>
  <c r="AB1599" i="1"/>
  <c r="AB1678" i="1"/>
  <c r="AB2301" i="1"/>
  <c r="AB3490" i="1"/>
  <c r="AB24" i="1"/>
  <c r="AB30" i="1"/>
  <c r="AB484" i="1"/>
  <c r="AB2265" i="1"/>
  <c r="AB2331" i="1"/>
  <c r="AB2342" i="1"/>
  <c r="AB2541" i="1"/>
  <c r="AB2357" i="1"/>
  <c r="AB3125" i="1"/>
  <c r="AB2325" i="1"/>
  <c r="AB1651" i="1"/>
  <c r="AB2655" i="1"/>
  <c r="AB3112" i="1"/>
  <c r="AB2759" i="1"/>
  <c r="AB1865" i="1"/>
  <c r="AB2020" i="1"/>
  <c r="AB2965" i="1"/>
  <c r="AB2737" i="1"/>
  <c r="AB3351" i="1"/>
  <c r="AB3460" i="1"/>
  <c r="AB4366" i="1"/>
  <c r="AB4680" i="1"/>
  <c r="AB2878" i="1"/>
  <c r="AB2956" i="1"/>
  <c r="AB3263" i="1"/>
  <c r="AB2274" i="1"/>
  <c r="AB2294" i="1"/>
  <c r="AB2749" i="1"/>
  <c r="AB3146" i="1"/>
  <c r="AB3322" i="1"/>
  <c r="AB4188" i="1"/>
  <c r="AB2348" i="1"/>
  <c r="AB2672" i="1"/>
  <c r="AB2709" i="1"/>
  <c r="AB2815" i="1"/>
  <c r="AB3014" i="1"/>
  <c r="AB3279" i="1"/>
  <c r="AB4739" i="1"/>
  <c r="J750" i="1"/>
  <c r="J47" i="1"/>
  <c r="J379" i="1"/>
  <c r="J3289" i="1"/>
  <c r="J1672" i="1"/>
  <c r="J2016" i="1"/>
  <c r="J1678" i="1"/>
  <c r="J2123" i="1"/>
  <c r="J2331" i="1"/>
  <c r="J2838" i="1"/>
  <c r="J2325" i="1"/>
  <c r="J3322" i="1"/>
  <c r="J24" i="1"/>
  <c r="J30" i="1"/>
  <c r="J1599" i="1"/>
  <c r="J1668" i="1"/>
  <c r="J1707" i="1"/>
  <c r="J1675" i="1"/>
  <c r="J2020" i="1"/>
  <c r="J2082" i="1"/>
  <c r="J2737" i="1"/>
  <c r="J7" i="1"/>
  <c r="J2709" i="1"/>
  <c r="J2815" i="1"/>
  <c r="J2274" i="1"/>
  <c r="J2991" i="1"/>
  <c r="J3362" i="1"/>
  <c r="J2672" i="1"/>
  <c r="J2749" i="1"/>
  <c r="J3146" i="1"/>
  <c r="J3328" i="1"/>
  <c r="J3378" i="1"/>
  <c r="J2294" i="1"/>
  <c r="J3031" i="1"/>
  <c r="J3125" i="1"/>
  <c r="J3293" i="1"/>
  <c r="J1509" i="1"/>
  <c r="J1551" i="1"/>
  <c r="J1607" i="1"/>
  <c r="J1651" i="1"/>
  <c r="J1657" i="1"/>
  <c r="J2348" i="1"/>
  <c r="J2392" i="1"/>
  <c r="J2346" i="1"/>
  <c r="J2655" i="1"/>
  <c r="J2759" i="1"/>
  <c r="J2895" i="1"/>
  <c r="J2931" i="1"/>
  <c r="J2973" i="1"/>
  <c r="J3194" i="1"/>
  <c r="J3727" i="1"/>
  <c r="J3339" i="1"/>
  <c r="J2965" i="1"/>
  <c r="J3112" i="1"/>
  <c r="J3351" i="1"/>
  <c r="J4188" i="1"/>
  <c r="J4458" i="1"/>
  <c r="P4721" i="1" l="1"/>
  <c r="AB3860" i="1"/>
  <c r="AB1991" i="1"/>
  <c r="AB1162" i="1"/>
  <c r="AT4640" i="1"/>
  <c r="AZ3368" i="1"/>
  <c r="AZ3369" i="1" s="1"/>
  <c r="BF1491" i="1"/>
  <c r="BB1642" i="1"/>
  <c r="W2450" i="1"/>
  <c r="AL2244" i="1"/>
  <c r="AL2247" i="1" s="1"/>
  <c r="J996" i="1"/>
  <c r="AI944" i="1"/>
  <c r="AT2596" i="1"/>
  <c r="AT2459" i="1"/>
  <c r="AT2489" i="1" s="1"/>
  <c r="AT2497" i="1" s="1"/>
  <c r="AT3378" i="1"/>
  <c r="AI3762" i="1"/>
  <c r="AT790" i="1"/>
  <c r="Q825" i="1"/>
  <c r="BC1642" i="1"/>
  <c r="AB1781" i="1"/>
  <c r="AT1038" i="1"/>
  <c r="J3449" i="1"/>
  <c r="J3479" i="1" s="1"/>
  <c r="J3483" i="1" s="1"/>
  <c r="J914" i="1"/>
  <c r="J944" i="1" s="1"/>
  <c r="J89" i="1"/>
  <c r="J120" i="1" s="1"/>
  <c r="V3442" i="1"/>
  <c r="V3443" i="1" s="1"/>
  <c r="BG2857" i="1"/>
  <c r="BG2860" i="1" s="1"/>
  <c r="BA698" i="1"/>
  <c r="BA2493" i="1"/>
  <c r="BD33" i="1"/>
  <c r="AB4321" i="1"/>
  <c r="AB4355" i="1" s="1"/>
  <c r="AT4144" i="1"/>
  <c r="AT4680" i="1"/>
  <c r="AT4710" i="1" s="1"/>
  <c r="AT4277" i="1"/>
  <c r="AB750" i="1"/>
  <c r="AB779" i="1" s="1"/>
  <c r="Q1445" i="1"/>
  <c r="AB4144" i="1"/>
  <c r="AT3994" i="1"/>
  <c r="AT4027" i="1" s="1"/>
  <c r="AT4031" i="1" s="1"/>
  <c r="AT1865" i="1"/>
  <c r="AT1895" i="1" s="1"/>
  <c r="AT4234" i="1"/>
  <c r="AT4266" i="1" s="1"/>
  <c r="AT1162" i="1"/>
  <c r="AT1193" i="1" s="1"/>
  <c r="AT337" i="1"/>
  <c r="AT368" i="1" s="1"/>
  <c r="AT1204" i="1"/>
  <c r="AT459" i="1"/>
  <c r="AB1823" i="1"/>
  <c r="AB832" i="1"/>
  <c r="AB862" i="1" s="1"/>
  <c r="M2316" i="1"/>
  <c r="J3860" i="1"/>
  <c r="J3529" i="1"/>
  <c r="U2790" i="1"/>
  <c r="U2791" i="1" s="1"/>
  <c r="AB172" i="1"/>
  <c r="AB201" i="1" s="1"/>
  <c r="P2361" i="1"/>
  <c r="P2637" i="1" s="1"/>
  <c r="AY33" i="1"/>
  <c r="W1682" i="1"/>
  <c r="T3045" i="1"/>
  <c r="T3048" i="1" s="1"/>
  <c r="J3623" i="1"/>
  <c r="J3657" i="1" s="1"/>
  <c r="N2407" i="1"/>
  <c r="T3041" i="1"/>
  <c r="T3042" i="1" s="1"/>
  <c r="AC3319" i="1"/>
  <c r="AV2356" i="1"/>
  <c r="BF2352" i="1"/>
  <c r="AB709" i="1"/>
  <c r="AB254" i="1"/>
  <c r="AB284" i="1" s="1"/>
  <c r="J3950" i="1"/>
  <c r="J3983" i="1" s="1"/>
  <c r="J2596" i="1"/>
  <c r="J3994" i="1"/>
  <c r="P3372" i="1"/>
  <c r="S3045" i="1"/>
  <c r="S3048" i="1" s="1"/>
  <c r="S3041" i="1"/>
  <c r="S3042" i="1" s="1"/>
  <c r="AZ2359" i="1"/>
  <c r="AO2244" i="1"/>
  <c r="BG2635" i="1"/>
  <c r="J337" i="1"/>
  <c r="J1286" i="1"/>
  <c r="AT4412" i="1"/>
  <c r="AT4448" i="1" s="1"/>
  <c r="AH4721" i="1"/>
  <c r="AT4554" i="1"/>
  <c r="AT4584" i="1" s="1"/>
  <c r="AZ2361" i="1"/>
  <c r="AZ2637" i="1" s="1"/>
  <c r="J4144" i="1"/>
  <c r="J1411" i="1"/>
  <c r="J1441" i="1" s="1"/>
  <c r="J709" i="1"/>
  <c r="J739" i="1" s="1"/>
  <c r="J743" i="1" s="1"/>
  <c r="AB873" i="1"/>
  <c r="AB903" i="1" s="1"/>
  <c r="AB1370" i="1"/>
  <c r="AB1400" i="1" s="1"/>
  <c r="AT3490" i="1"/>
  <c r="AT3518" i="1" s="1"/>
  <c r="AT3522" i="1" s="1"/>
  <c r="AT1121" i="1"/>
  <c r="BD3364" i="1"/>
  <c r="AQ2352" i="1"/>
  <c r="J4680" i="1"/>
  <c r="J4710" i="1" s="1"/>
  <c r="BB2635" i="1"/>
  <c r="AG1491" i="1"/>
  <c r="AB996" i="1"/>
  <c r="AB1027" i="1" s="1"/>
  <c r="AN2906" i="1"/>
  <c r="AN2907" i="1" s="1"/>
  <c r="BF3364" i="1"/>
  <c r="BE2244" i="1"/>
  <c r="AD33" i="1"/>
  <c r="AC2030" i="1"/>
  <c r="AO3041" i="1"/>
  <c r="AO3042" i="1" s="1"/>
  <c r="AT1286" i="1"/>
  <c r="AE2244" i="1"/>
  <c r="AO3045" i="1"/>
  <c r="AO3048" i="1" s="1"/>
  <c r="AI1110" i="1"/>
  <c r="AB26" i="1"/>
  <c r="AB25" i="1" s="1"/>
  <c r="W33" i="1"/>
  <c r="AE4718" i="1"/>
  <c r="AP2857" i="1"/>
  <c r="AP2860" i="1" s="1"/>
  <c r="AV3041" i="1"/>
  <c r="AV3042" i="1" s="1"/>
  <c r="AX2633" i="1"/>
  <c r="AX2634" i="1" s="1"/>
  <c r="AB3994" i="1"/>
  <c r="AB4027" i="1" s="1"/>
  <c r="AF3364" i="1"/>
  <c r="AI2849" i="1"/>
  <c r="AI2857" i="1" s="1"/>
  <c r="AI2860" i="1" s="1"/>
  <c r="Y33" i="1"/>
  <c r="AJ2407" i="1"/>
  <c r="AB4277" i="1"/>
  <c r="AB2550" i="1"/>
  <c r="AT295" i="1"/>
  <c r="K2902" i="1"/>
  <c r="K2906" i="1" s="1"/>
  <c r="AM2352" i="1"/>
  <c r="BB3313" i="1"/>
  <c r="Y2352" i="1"/>
  <c r="T1642" i="1"/>
  <c r="BH3242" i="1"/>
  <c r="BH3245" i="1" s="1"/>
  <c r="AE2352" i="1"/>
  <c r="J2550" i="1"/>
  <c r="J1949" i="1"/>
  <c r="J1980" i="1" s="1"/>
  <c r="J1984" i="1" s="1"/>
  <c r="J1991" i="1"/>
  <c r="AB2082" i="1"/>
  <c r="AB2112" i="1" s="1"/>
  <c r="AB47" i="1"/>
  <c r="AB78" i="1" s="1"/>
  <c r="K2030" i="1"/>
  <c r="K2034" i="1" s="1"/>
  <c r="J3490" i="1"/>
  <c r="J628" i="1"/>
  <c r="J1245" i="1"/>
  <c r="J1275" i="1" s="1"/>
  <c r="J4595" i="1"/>
  <c r="J1452" i="1"/>
  <c r="J1483" i="1" s="1"/>
  <c r="AB2596" i="1"/>
  <c r="AB628" i="1"/>
  <c r="AB658" i="1" s="1"/>
  <c r="AB2504" i="1"/>
  <c r="AT2082" i="1"/>
  <c r="AT2112" i="1" s="1"/>
  <c r="AT89" i="1"/>
  <c r="BC2352" i="1"/>
  <c r="Q4669" i="1"/>
  <c r="BA4584" i="1"/>
  <c r="BA4588" i="1" s="1"/>
  <c r="AQ3242" i="1"/>
  <c r="AQ3245" i="1" s="1"/>
  <c r="AB4503" i="1"/>
  <c r="AB3727" i="1"/>
  <c r="AB3758" i="1" s="1"/>
  <c r="AB545" i="1"/>
  <c r="AB2489" i="1"/>
  <c r="R2244" i="1"/>
  <c r="AQ4718" i="1"/>
  <c r="AB1204" i="1"/>
  <c r="AB1234" i="1" s="1"/>
  <c r="AT914" i="1"/>
  <c r="AT944" i="1" s="1"/>
  <c r="AB1740" i="1"/>
  <c r="AT4321" i="1"/>
  <c r="AT4355" i="1" s="1"/>
  <c r="J295" i="1"/>
  <c r="J326" i="1" s="1"/>
  <c r="AB3623" i="1"/>
  <c r="AB295" i="1"/>
  <c r="AB326" i="1" s="1"/>
  <c r="AB1328" i="1"/>
  <c r="AB1359" i="1" s="1"/>
  <c r="AT3623" i="1"/>
  <c r="AT3657" i="1" s="1"/>
  <c r="J4554" i="1"/>
  <c r="AQ2316" i="1"/>
  <c r="J955" i="1"/>
  <c r="AB2207" i="1"/>
  <c r="AB2238" i="1" s="1"/>
  <c r="AB2041" i="1"/>
  <c r="J3814" i="1"/>
  <c r="J3849" i="1" s="1"/>
  <c r="J1823" i="1"/>
  <c r="J1854" i="1" s="1"/>
  <c r="J2367" i="1"/>
  <c r="J4052" i="1"/>
  <c r="AB4595" i="1"/>
  <c r="AB4629" i="1" s="1"/>
  <c r="AB337" i="1"/>
  <c r="AB1079" i="1"/>
  <c r="AB1110" i="1" s="1"/>
  <c r="AB131" i="1"/>
  <c r="AT212" i="1"/>
  <c r="AT243" i="1" s="1"/>
  <c r="AT4503" i="1"/>
  <c r="AT4543" i="1" s="1"/>
  <c r="AT4547" i="1" s="1"/>
  <c r="AT3769" i="1"/>
  <c r="AT3803" i="1" s="1"/>
  <c r="AQ2034" i="1"/>
  <c r="AQ2035" i="1" s="1"/>
  <c r="AQ2244" i="1"/>
  <c r="AI3612" i="1"/>
  <c r="Q2196" i="1"/>
  <c r="Q2200" i="1" s="1"/>
  <c r="BA3563" i="1"/>
  <c r="BA3894" i="1"/>
  <c r="BA161" i="1"/>
  <c r="AE1642" i="1"/>
  <c r="BH2356" i="1"/>
  <c r="BH2450" i="1"/>
  <c r="BB3041" i="1"/>
  <c r="BB3042" i="1" s="1"/>
  <c r="T2405" i="1"/>
  <c r="T2358" i="1" s="1"/>
  <c r="T2407" i="1"/>
  <c r="AI1899" i="1"/>
  <c r="AI1900" i="1" s="1"/>
  <c r="Q1854" i="1"/>
  <c r="AQ2906" i="1"/>
  <c r="AQ2907" i="1" s="1"/>
  <c r="AT3814" i="1"/>
  <c r="V2906" i="1"/>
  <c r="V2907" i="1" s="1"/>
  <c r="V2910" i="1"/>
  <c r="V2913" i="1" s="1"/>
  <c r="AX2906" i="1"/>
  <c r="AX2907" i="1" s="1"/>
  <c r="AX2910" i="1"/>
  <c r="AX2913" i="1" s="1"/>
  <c r="BA2629" i="1"/>
  <c r="Q2489" i="1"/>
  <c r="AQ3364" i="1"/>
  <c r="AX2794" i="1"/>
  <c r="AX2797" i="1" s="1"/>
  <c r="AX2790" i="1"/>
  <c r="AX2791" i="1" s="1"/>
  <c r="J504" i="1"/>
  <c r="AB4554" i="1"/>
  <c r="AB3814" i="1"/>
  <c r="AN3364" i="1"/>
  <c r="T2034" i="1"/>
  <c r="T2035" i="1" s="1"/>
  <c r="T2244" i="1"/>
  <c r="AI866" i="1"/>
  <c r="AI867" i="1" s="1"/>
  <c r="Q1942" i="1"/>
  <c r="J2254" i="1"/>
  <c r="S33" i="1"/>
  <c r="AT586" i="1"/>
  <c r="AB1674" i="1"/>
  <c r="AB1673" i="1" s="1"/>
  <c r="O3364" i="1"/>
  <c r="AP3364" i="1"/>
  <c r="AT1823" i="1"/>
  <c r="AT1854" i="1" s="1"/>
  <c r="AT1245" i="1"/>
  <c r="AT1275" i="1" s="1"/>
  <c r="AK1682" i="1"/>
  <c r="AJ2352" i="1"/>
  <c r="J4277" i="1"/>
  <c r="J4310" i="1" s="1"/>
  <c r="J4314" i="1" s="1"/>
  <c r="AP2993" i="1"/>
  <c r="AP2996" i="1" s="1"/>
  <c r="AU2450" i="1"/>
  <c r="AL1682" i="1"/>
  <c r="AC4" i="1"/>
  <c r="AC33" i="1" s="1"/>
  <c r="AC37" i="1" s="1"/>
  <c r="AC38" i="1" s="1"/>
  <c r="AT4366" i="1"/>
  <c r="AT4401" i="1" s="1"/>
  <c r="AT873" i="1"/>
  <c r="AT903" i="1" s="1"/>
  <c r="AT4458" i="1"/>
  <c r="AT3449" i="1"/>
  <c r="AT3479" i="1" s="1"/>
  <c r="AT955" i="1"/>
  <c r="AT985" i="1" s="1"/>
  <c r="Q3438" i="1"/>
  <c r="Q3442" i="1" s="1"/>
  <c r="J2041" i="1"/>
  <c r="J586" i="1"/>
  <c r="J617" i="1" s="1"/>
  <c r="J545" i="1"/>
  <c r="J575" i="1" s="1"/>
  <c r="J172" i="1"/>
  <c r="J201" i="1" s="1"/>
  <c r="AB3682" i="1"/>
  <c r="AB3716" i="1" s="1"/>
  <c r="AB1906" i="1"/>
  <c r="AB1938" i="1" s="1"/>
  <c r="AB1121" i="1"/>
  <c r="R3364" i="1"/>
  <c r="AN2316" i="1"/>
  <c r="AF2034" i="1"/>
  <c r="AF2035" i="1" s="1"/>
  <c r="AF2244" i="1"/>
  <c r="Q4543" i="1"/>
  <c r="Q4547" i="1" s="1"/>
  <c r="AN1642" i="1"/>
  <c r="BA1812" i="1"/>
  <c r="BA1027" i="1"/>
  <c r="Q3894" i="1"/>
  <c r="Q3898" i="1" s="1"/>
  <c r="O2684" i="1"/>
  <c r="O2685" i="1" s="1"/>
  <c r="O2688" i="1"/>
  <c r="O2691" i="1" s="1"/>
  <c r="AI3939" i="1"/>
  <c r="AI3943" i="1" s="1"/>
  <c r="AI3944" i="1" s="1"/>
  <c r="BC33" i="1"/>
  <c r="AL4718" i="1"/>
  <c r="AL3442" i="1"/>
  <c r="AL3443" i="1" s="1"/>
  <c r="AQ3045" i="1"/>
  <c r="AQ3048" i="1" s="1"/>
  <c r="BI2159" i="1"/>
  <c r="BI2160" i="1" s="1"/>
  <c r="BI2244" i="1"/>
  <c r="BI2247" i="1" s="1"/>
  <c r="Q1579" i="1"/>
  <c r="BD4093" i="1"/>
  <c r="BD4094" i="1" s="1"/>
  <c r="BD4718" i="1"/>
  <c r="Q3803" i="1"/>
  <c r="Q3807" i="1" s="1"/>
  <c r="L2034" i="1"/>
  <c r="L2035" i="1" s="1"/>
  <c r="L2244" i="1"/>
  <c r="L4093" i="1"/>
  <c r="L4094" i="1" s="1"/>
  <c r="L4718" i="1"/>
  <c r="L4721" i="1" s="1"/>
  <c r="BA284" i="1"/>
  <c r="BA288" i="1" s="1"/>
  <c r="BA3716" i="1"/>
  <c r="AY2906" i="1"/>
  <c r="AY2907" i="1" s="1"/>
  <c r="AX3045" i="1"/>
  <c r="AX3048" i="1" s="1"/>
  <c r="AX3041" i="1"/>
  <c r="AX3042" i="1" s="1"/>
  <c r="J1079" i="1"/>
  <c r="J1110" i="1" s="1"/>
  <c r="M2356" i="1"/>
  <c r="M2450" i="1"/>
  <c r="AD2352" i="1"/>
  <c r="BI33" i="1"/>
  <c r="BI37" i="1" s="1"/>
  <c r="BI38" i="1" s="1"/>
  <c r="J669" i="1"/>
  <c r="J698" i="1" s="1"/>
  <c r="J702" i="1" s="1"/>
  <c r="J254" i="1"/>
  <c r="J284" i="1" s="1"/>
  <c r="J3574" i="1"/>
  <c r="J3612" i="1" s="1"/>
  <c r="AB4234" i="1"/>
  <c r="AB4266" i="1" s="1"/>
  <c r="AT3252" i="1"/>
  <c r="J1317" i="1"/>
  <c r="J1321" i="1" s="1"/>
  <c r="S4718" i="1"/>
  <c r="AB1452" i="1"/>
  <c r="AB1483" i="1" s="1"/>
  <c r="J3682" i="1"/>
  <c r="J3716" i="1" s="1"/>
  <c r="J4503" i="1"/>
  <c r="AB669" i="1"/>
  <c r="J4234" i="1"/>
  <c r="J4266" i="1" s="1"/>
  <c r="AT628" i="1"/>
  <c r="AT658" i="1" s="1"/>
  <c r="AT254" i="1"/>
  <c r="AT284" i="1" s="1"/>
  <c r="AT288" i="1" s="1"/>
  <c r="J4412" i="1"/>
  <c r="J4448" i="1" s="1"/>
  <c r="J832" i="1"/>
  <c r="J862" i="1" s="1"/>
  <c r="J3769" i="1"/>
  <c r="J3803" i="1" s="1"/>
  <c r="J3905" i="1"/>
  <c r="J1204" i="1"/>
  <c r="J418" i="1"/>
  <c r="J448" i="1" s="1"/>
  <c r="J2504" i="1"/>
  <c r="J2535" i="1" s="1"/>
  <c r="J2544" i="1" s="1"/>
  <c r="AB955" i="1"/>
  <c r="AB985" i="1" s="1"/>
  <c r="AB3529" i="1"/>
  <c r="AB3563" i="1" s="1"/>
  <c r="AB2367" i="1"/>
  <c r="AB418" i="1"/>
  <c r="AB448" i="1" s="1"/>
  <c r="AB3769" i="1"/>
  <c r="AB4640" i="1"/>
  <c r="AB4669" i="1" s="1"/>
  <c r="AT3682" i="1"/>
  <c r="AT2207" i="1"/>
  <c r="AT418" i="1"/>
  <c r="AT448" i="1" s="1"/>
  <c r="AT2504" i="1"/>
  <c r="AT2535" i="1" s="1"/>
  <c r="AT1991" i="1"/>
  <c r="AT1411" i="1"/>
  <c r="AT1441" i="1" s="1"/>
  <c r="AT750" i="1"/>
  <c r="AT3950" i="1"/>
  <c r="AT3983" i="1" s="1"/>
  <c r="AT3905" i="1"/>
  <c r="AT3939" i="1" s="1"/>
  <c r="J873" i="1"/>
  <c r="J212" i="1"/>
  <c r="Q1577" i="1"/>
  <c r="R2910" i="1"/>
  <c r="R2913" i="1" s="1"/>
  <c r="AG2910" i="1"/>
  <c r="AG2913" i="1" s="1"/>
  <c r="X2684" i="1"/>
  <c r="X2685" i="1" s="1"/>
  <c r="R2906" i="1"/>
  <c r="R2907" i="1" s="1"/>
  <c r="AG2906" i="1"/>
  <c r="AG2907" i="1" s="1"/>
  <c r="AX4718" i="1"/>
  <c r="AX4721" i="1" s="1"/>
  <c r="X2688" i="1"/>
  <c r="X2691" i="1" s="1"/>
  <c r="Y2244" i="1"/>
  <c r="J1038" i="1"/>
  <c r="J1068" i="1" s="1"/>
  <c r="AB1245" i="1"/>
  <c r="AB1275" i="1" s="1"/>
  <c r="AB3905" i="1"/>
  <c r="AB3939" i="1" s="1"/>
  <c r="R4718" i="1"/>
  <c r="AF1642" i="1"/>
  <c r="AT1079" i="1"/>
  <c r="U2688" i="1"/>
  <c r="U2691" i="1" s="1"/>
  <c r="U2684" i="1"/>
  <c r="U2685" i="1" s="1"/>
  <c r="W2244" i="1"/>
  <c r="AF33" i="1"/>
  <c r="AT4052" i="1"/>
  <c r="J1906" i="1"/>
  <c r="J1938" i="1" s="1"/>
  <c r="J1328" i="1"/>
  <c r="J1359" i="1" s="1"/>
  <c r="J131" i="1"/>
  <c r="J161" i="1" s="1"/>
  <c r="J2459" i="1"/>
  <c r="J2489" i="1" s="1"/>
  <c r="J2497" i="1" s="1"/>
  <c r="J4321" i="1"/>
  <c r="J4355" i="1" s="1"/>
  <c r="J1162" i="1"/>
  <c r="J1193" i="1" s="1"/>
  <c r="J4366" i="1"/>
  <c r="J4401" i="1" s="1"/>
  <c r="J3354" i="1"/>
  <c r="J2207" i="1"/>
  <c r="J2238" i="1" s="1"/>
  <c r="J2242" i="1" s="1"/>
  <c r="J790" i="1"/>
  <c r="J821" i="1" s="1"/>
  <c r="AT2166" i="1"/>
  <c r="AT2196" i="1" s="1"/>
  <c r="AT996" i="1"/>
  <c r="AT1027" i="1" s="1"/>
  <c r="AT4595" i="1"/>
  <c r="AT4629" i="1" s="1"/>
  <c r="AT3860" i="1"/>
  <c r="AT3894" i="1" s="1"/>
  <c r="AT2413" i="1"/>
  <c r="AT2445" i="1" s="1"/>
  <c r="AT1328" i="1"/>
  <c r="AT1359" i="1" s="1"/>
  <c r="AT669" i="1"/>
  <c r="AT698" i="1" s="1"/>
  <c r="AT2123" i="1"/>
  <c r="AB1411" i="1"/>
  <c r="AB1441" i="1" s="1"/>
  <c r="AB1445" i="1" s="1"/>
  <c r="AB4098" i="1"/>
  <c r="AB4135" i="1" s="1"/>
  <c r="AB1038" i="1"/>
  <c r="AB1068" i="1" s="1"/>
  <c r="AB914" i="1"/>
  <c r="AB944" i="1" s="1"/>
  <c r="AB89" i="1"/>
  <c r="AB120" i="1" s="1"/>
  <c r="AT3529" i="1"/>
  <c r="AB4052" i="1"/>
  <c r="S2684" i="1"/>
  <c r="S2685" i="1" s="1"/>
  <c r="J1370" i="1"/>
  <c r="J1400" i="1" s="1"/>
  <c r="AE3041" i="1"/>
  <c r="AE3042" i="1" s="1"/>
  <c r="BH2244" i="1"/>
  <c r="BB1682" i="1"/>
  <c r="AE3045" i="1"/>
  <c r="AE3048" i="1" s="1"/>
  <c r="U2244" i="1"/>
  <c r="AI1633" i="1"/>
  <c r="AI3037" i="1"/>
  <c r="X2906" i="1"/>
  <c r="X2907" i="1" s="1"/>
  <c r="BA2984" i="1"/>
  <c r="Q1733" i="1"/>
  <c r="P2359" i="1"/>
  <c r="AW3364" i="1"/>
  <c r="AW3372" i="1" s="1"/>
  <c r="BH2352" i="1"/>
  <c r="AZ4721" i="1"/>
  <c r="AM2857" i="1"/>
  <c r="AM2860" i="1" s="1"/>
  <c r="K3183" i="1"/>
  <c r="J2166" i="1"/>
  <c r="J2196" i="1" s="1"/>
  <c r="U2352" i="1"/>
  <c r="AU2849" i="1"/>
  <c r="AY2356" i="1"/>
  <c r="S2244" i="1"/>
  <c r="BD1491" i="1"/>
  <c r="BD1581" i="1" s="1"/>
  <c r="BH2857" i="1"/>
  <c r="BH2860" i="1" s="1"/>
  <c r="AH3372" i="1"/>
  <c r="AX2857" i="1"/>
  <c r="AX2860" i="1" s="1"/>
  <c r="V2244" i="1"/>
  <c r="BG3364" i="1"/>
  <c r="BG3368" i="1" s="1"/>
  <c r="BG3369" i="1" s="1"/>
  <c r="AU3319" i="1"/>
  <c r="AX2244" i="1"/>
  <c r="AX3364" i="1"/>
  <c r="AX3368" i="1" s="1"/>
  <c r="AX3369" i="1" s="1"/>
  <c r="K2786" i="1"/>
  <c r="K2790" i="1" s="1"/>
  <c r="K2791" i="1" s="1"/>
  <c r="N2244" i="1"/>
  <c r="AQ2910" i="1"/>
  <c r="AQ2913" i="1" s="1"/>
  <c r="T3442" i="1"/>
  <c r="T3443" i="1" s="1"/>
  <c r="BB2244" i="1"/>
  <c r="BB2247" i="1" s="1"/>
  <c r="BA3183" i="1"/>
  <c r="AY2794" i="1"/>
  <c r="AY2797" i="1" s="1"/>
  <c r="V1642" i="1"/>
  <c r="AC2452" i="1"/>
  <c r="AY2790" i="1"/>
  <c r="AY2791" i="1" s="1"/>
  <c r="X4718" i="1"/>
  <c r="X4721" i="1" s="1"/>
  <c r="V1682" i="1"/>
  <c r="V1690" i="1" s="1"/>
  <c r="Q1633" i="1"/>
  <c r="BF2244" i="1"/>
  <c r="AP33" i="1"/>
  <c r="AP37" i="1" s="1"/>
  <c r="AP38" i="1" s="1"/>
  <c r="L3364" i="1"/>
  <c r="BG2316" i="1"/>
  <c r="BH2635" i="1"/>
  <c r="AV1682" i="1"/>
  <c r="AV1686" i="1" s="1"/>
  <c r="AV1687" i="1" s="1"/>
  <c r="AN1682" i="1"/>
  <c r="AC3041" i="1"/>
  <c r="AC3042" i="1" s="1"/>
  <c r="AC3045" i="1"/>
  <c r="AC3048" i="1" s="1"/>
  <c r="AI2449" i="1"/>
  <c r="AI2452" i="1"/>
  <c r="O2244" i="1"/>
  <c r="AU2030" i="1"/>
  <c r="AU2034" i="1" s="1"/>
  <c r="M1682" i="1"/>
  <c r="AI2322" i="1"/>
  <c r="AW2590" i="1"/>
  <c r="AK2356" i="1"/>
  <c r="AI1648" i="1"/>
  <c r="AI1682" i="1" s="1"/>
  <c r="AM1642" i="1"/>
  <c r="AI2497" i="1"/>
  <c r="AF3313" i="1"/>
  <c r="BD2244" i="1"/>
  <c r="AW3442" i="1"/>
  <c r="AW3443" i="1" s="1"/>
  <c r="AY2688" i="1"/>
  <c r="AY2691" i="1" s="1"/>
  <c r="Q2307" i="1"/>
  <c r="AK2244" i="1"/>
  <c r="AI2786" i="1"/>
  <c r="AQ33" i="1"/>
  <c r="AI2493" i="1"/>
  <c r="AI2494" i="1" s="1"/>
  <c r="AF3045" i="1"/>
  <c r="AF3048" i="1" s="1"/>
  <c r="AI3303" i="1"/>
  <c r="AI3313" i="1" s="1"/>
  <c r="T3364" i="1"/>
  <c r="AO2688" i="1"/>
  <c r="AO2691" i="1" s="1"/>
  <c r="AO2684" i="1"/>
  <c r="AO2685" i="1" s="1"/>
  <c r="BF2993" i="1"/>
  <c r="BF2996" i="1" s="1"/>
  <c r="AY2316" i="1"/>
  <c r="AK3041" i="1"/>
  <c r="AK3042" i="1" s="1"/>
  <c r="AW2993" i="1"/>
  <c r="AW2996" i="1" s="1"/>
  <c r="AP2352" i="1"/>
  <c r="BC1581" i="1"/>
  <c r="AI3319" i="1"/>
  <c r="AQ2356" i="1"/>
  <c r="AQ2450" i="1"/>
  <c r="BF2906" i="1"/>
  <c r="BF2907" i="1" s="1"/>
  <c r="BI3242" i="1"/>
  <c r="BI3245" i="1" s="1"/>
  <c r="K2356" i="1"/>
  <c r="K2450" i="1"/>
  <c r="AX497" i="1"/>
  <c r="AX498" i="1" s="1"/>
  <c r="AX1491" i="1"/>
  <c r="BA2307" i="1"/>
  <c r="T2684" i="1"/>
  <c r="T2685" i="1" s="1"/>
  <c r="T2688" i="1"/>
  <c r="T2691" i="1" s="1"/>
  <c r="AP1642" i="1"/>
  <c r="AP2247" i="1" s="1"/>
  <c r="W3442" i="1"/>
  <c r="W3443" i="1" s="1"/>
  <c r="W4718" i="1"/>
  <c r="Q3037" i="1"/>
  <c r="Q2786" i="1"/>
  <c r="K2984" i="1"/>
  <c r="Q2984" i="1"/>
  <c r="BH3313" i="1"/>
  <c r="BA2030" i="1"/>
  <c r="BA2034" i="1" s="1"/>
  <c r="AI4177" i="1"/>
  <c r="AK2790" i="1"/>
  <c r="AK2791" i="1" s="1"/>
  <c r="AK2794" i="1"/>
  <c r="AK2797" i="1" s="1"/>
  <c r="AP2910" i="1"/>
  <c r="AP2913" i="1" s="1"/>
  <c r="AJ2906" i="1"/>
  <c r="AJ2907" i="1" s="1"/>
  <c r="AJ2910" i="1"/>
  <c r="AJ2913" i="1" s="1"/>
  <c r="X2352" i="1"/>
  <c r="AN2910" i="1"/>
  <c r="AN2913" i="1" s="1"/>
  <c r="AW2352" i="1"/>
  <c r="AV2352" i="1"/>
  <c r="AX2352" i="1"/>
  <c r="BF33" i="1"/>
  <c r="AW33" i="1"/>
  <c r="AV33" i="1"/>
  <c r="AZ37" i="1"/>
  <c r="AZ38" i="1" s="1"/>
  <c r="N2352" i="1"/>
  <c r="U1682" i="1"/>
  <c r="U3364" i="1"/>
  <c r="W2352" i="1"/>
  <c r="W2361" i="1" s="1"/>
  <c r="BI2993" i="1"/>
  <c r="BI2996" i="1" s="1"/>
  <c r="V33" i="1"/>
  <c r="BD2352" i="1"/>
  <c r="BE2316" i="1"/>
  <c r="AT1670" i="1"/>
  <c r="AT1669" i="1" s="1"/>
  <c r="AY1491" i="1"/>
  <c r="AU2684" i="1"/>
  <c r="AU2685" i="1" s="1"/>
  <c r="BA3037" i="1"/>
  <c r="BA3041" i="1" s="1"/>
  <c r="BA3042" i="1" s="1"/>
  <c r="AU2688" i="1"/>
  <c r="AU2691" i="1" s="1"/>
  <c r="AD1682" i="1"/>
  <c r="AD1686" i="1" s="1"/>
  <c r="AD1687" i="1" s="1"/>
  <c r="X1642" i="1"/>
  <c r="X2247" i="1" s="1"/>
  <c r="R2684" i="1"/>
  <c r="R2685" i="1" s="1"/>
  <c r="R2688" i="1"/>
  <c r="R2691" i="1" s="1"/>
  <c r="AL3041" i="1"/>
  <c r="AL3042" i="1" s="1"/>
  <c r="BA372" i="1"/>
  <c r="BA373" i="1" s="1"/>
  <c r="AI493" i="1"/>
  <c r="AI497" i="1" s="1"/>
  <c r="AC2786" i="1"/>
  <c r="AU1633" i="1"/>
  <c r="AU1642" i="1" s="1"/>
  <c r="AO2906" i="1"/>
  <c r="AO2907" i="1" s="1"/>
  <c r="AC2984" i="1"/>
  <c r="AC2993" i="1" s="1"/>
  <c r="AC2996" i="1" s="1"/>
  <c r="AD3041" i="1"/>
  <c r="AD3042" i="1" s="1"/>
  <c r="AC2849" i="1"/>
  <c r="K2680" i="1"/>
  <c r="K2684" i="1" s="1"/>
  <c r="AU2786" i="1"/>
  <c r="AU2794" i="1" s="1"/>
  <c r="AC2307" i="1"/>
  <c r="AC2316" i="1" s="1"/>
  <c r="AU2307" i="1"/>
  <c r="AG2352" i="1"/>
  <c r="K3303" i="1"/>
  <c r="X2993" i="1"/>
  <c r="X2996" i="1" s="1"/>
  <c r="AO497" i="1"/>
  <c r="AO498" i="1" s="1"/>
  <c r="AO1491" i="1"/>
  <c r="AL3313" i="1"/>
  <c r="M2358" i="1"/>
  <c r="M2406" i="1"/>
  <c r="BB2316" i="1"/>
  <c r="Q2116" i="1"/>
  <c r="Q2117" i="1" s="1"/>
  <c r="Q2902" i="1"/>
  <c r="Q3183" i="1"/>
  <c r="Q2680" i="1"/>
  <c r="W1642" i="1"/>
  <c r="AJ37" i="1"/>
  <c r="AJ38" i="1" s="1"/>
  <c r="AJ41" i="1"/>
  <c r="AY2405" i="1"/>
  <c r="AY2406" i="1" s="1"/>
  <c r="AY2407" i="1"/>
  <c r="N4718" i="1"/>
  <c r="N3442" i="1"/>
  <c r="N3443" i="1" s="1"/>
  <c r="N2684" i="1"/>
  <c r="N2685" i="1" s="1"/>
  <c r="N2688" i="1"/>
  <c r="N2691" i="1" s="1"/>
  <c r="AK2684" i="1"/>
  <c r="AK2685" i="1" s="1"/>
  <c r="AY2857" i="1"/>
  <c r="AY2860" i="1" s="1"/>
  <c r="BG2034" i="1"/>
  <c r="BG2035" i="1" s="1"/>
  <c r="BG2244" i="1"/>
  <c r="V3045" i="1"/>
  <c r="V3048" i="1" s="1"/>
  <c r="BI4718" i="1"/>
  <c r="BI4721" i="1" s="1"/>
  <c r="BI3442" i="1"/>
  <c r="BI3443" i="1" s="1"/>
  <c r="Q3518" i="1"/>
  <c r="M3041" i="1"/>
  <c r="M3042" i="1" s="1"/>
  <c r="M3045" i="1"/>
  <c r="M3048" i="1" s="1"/>
  <c r="AU3303" i="1"/>
  <c r="O2906" i="1"/>
  <c r="O2907" i="1" s="1"/>
  <c r="O2910" i="1"/>
  <c r="O2913" i="1" s="1"/>
  <c r="BA2849" i="1"/>
  <c r="AG2688" i="1"/>
  <c r="AG2691" i="1" s="1"/>
  <c r="AG2684" i="1"/>
  <c r="AG2685" i="1" s="1"/>
  <c r="BG3442" i="1"/>
  <c r="BG3443" i="1" s="1"/>
  <c r="BG4718" i="1"/>
  <c r="BG4721" i="1" s="1"/>
  <c r="AV2159" i="1"/>
  <c r="AV2160" i="1" s="1"/>
  <c r="AV2244" i="1"/>
  <c r="K2307" i="1"/>
  <c r="K2316" i="1" s="1"/>
  <c r="O2352" i="1"/>
  <c r="O2361" i="1" s="1"/>
  <c r="AG1682" i="1"/>
  <c r="BD1682" i="1"/>
  <c r="BD1690" i="1" s="1"/>
  <c r="M2407" i="1"/>
  <c r="M2352" i="1"/>
  <c r="AF4718" i="1"/>
  <c r="BF1682" i="1"/>
  <c r="Y2316" i="1"/>
  <c r="Y2358" i="1"/>
  <c r="Y2359" i="1" s="1"/>
  <c r="R1642" i="1"/>
  <c r="AI4089" i="1"/>
  <c r="X2910" i="1"/>
  <c r="X2913" i="1" s="1"/>
  <c r="R2352" i="1"/>
  <c r="X3364" i="1"/>
  <c r="BG2910" i="1"/>
  <c r="BG2913" i="1" s="1"/>
  <c r="AF3041" i="1"/>
  <c r="AF3042" i="1" s="1"/>
  <c r="AO2910" i="1"/>
  <c r="AO2913" i="1" s="1"/>
  <c r="AJ3364" i="1"/>
  <c r="AD2405" i="1"/>
  <c r="AD2406" i="1" s="1"/>
  <c r="O2588" i="1"/>
  <c r="O2589" i="1" s="1"/>
  <c r="V2356" i="1"/>
  <c r="U4718" i="1"/>
  <c r="BH3364" i="1"/>
  <c r="R2993" i="1"/>
  <c r="R2996" i="1" s="1"/>
  <c r="S1642" i="1"/>
  <c r="BF2450" i="1"/>
  <c r="AO3364" i="1"/>
  <c r="AL33" i="1"/>
  <c r="AP3045" i="1"/>
  <c r="AP3048" i="1" s="1"/>
  <c r="AH2361" i="1"/>
  <c r="AH2637" i="1" s="1"/>
  <c r="AN2244" i="1"/>
  <c r="N1581" i="1"/>
  <c r="T1581" i="1"/>
  <c r="AT2293" i="1"/>
  <c r="AT821" i="1"/>
  <c r="AT3288" i="1"/>
  <c r="AT3030" i="1"/>
  <c r="AT2574" i="1"/>
  <c r="AT2584" i="1" s="1"/>
  <c r="AT4041" i="1"/>
  <c r="AT3671" i="1"/>
  <c r="AT2620" i="1"/>
  <c r="AT2629" i="1" s="1"/>
  <c r="AT1980" i="1"/>
  <c r="AT1541" i="1"/>
  <c r="AT3278" i="1"/>
  <c r="AT2804" i="1"/>
  <c r="AT2273" i="1"/>
  <c r="AT3124" i="1"/>
  <c r="AT2964" i="1"/>
  <c r="AT172" i="1"/>
  <c r="AT2300" i="1"/>
  <c r="AT1151" i="1"/>
  <c r="AT2837" i="1"/>
  <c r="AT4223" i="1"/>
  <c r="AT78" i="1"/>
  <c r="AT2015" i="1"/>
  <c r="AT3003" i="1"/>
  <c r="AT2867" i="1"/>
  <c r="AT4135" i="1"/>
  <c r="AT3175" i="1"/>
  <c r="AT2698" i="1"/>
  <c r="AT1677" i="1"/>
  <c r="AT2367" i="1"/>
  <c r="AT3350" i="1"/>
  <c r="AT2323" i="1"/>
  <c r="AT161" i="1"/>
  <c r="AT1483" i="1"/>
  <c r="AT1770" i="1"/>
  <c r="AT3424" i="1"/>
  <c r="AT617" i="1"/>
  <c r="AT1498" i="1"/>
  <c r="AT3415" i="1"/>
  <c r="AT4669" i="1"/>
  <c r="AT1400" i="1"/>
  <c r="AT2920" i="1"/>
  <c r="AT2019" i="1"/>
  <c r="AT2671" i="1"/>
  <c r="AT1588" i="1"/>
  <c r="AT2736" i="1"/>
  <c r="AT1606" i="1"/>
  <c r="AT1649" i="1"/>
  <c r="AT3716" i="1"/>
  <c r="AT2238" i="1"/>
  <c r="AT2242" i="1" s="1"/>
  <c r="AT1068" i="1"/>
  <c r="AT4728" i="1"/>
  <c r="AT534" i="1"/>
  <c r="AT3612" i="1"/>
  <c r="AT3563" i="1"/>
  <c r="AT29" i="1"/>
  <c r="AT3198" i="1"/>
  <c r="AT1110" i="1"/>
  <c r="AT2972" i="1"/>
  <c r="AT4310" i="1"/>
  <c r="AT4492" i="1"/>
  <c r="AV2688" i="1"/>
  <c r="AV2691" i="1" s="1"/>
  <c r="AT2391" i="1"/>
  <c r="AT2842" i="1"/>
  <c r="AT3101" i="1"/>
  <c r="AT2955" i="1"/>
  <c r="AT2748" i="1"/>
  <c r="AT3320" i="1"/>
  <c r="AT3292" i="1"/>
  <c r="AT2254" i="1"/>
  <c r="AT1620" i="1"/>
  <c r="AT779" i="1"/>
  <c r="AT3361" i="1"/>
  <c r="AT575" i="1"/>
  <c r="AT1812" i="1"/>
  <c r="AT3727" i="1"/>
  <c r="AT411" i="1"/>
  <c r="AT120" i="1"/>
  <c r="AT3849" i="1"/>
  <c r="AT3055" i="1"/>
  <c r="AT1317" i="1"/>
  <c r="AT4082" i="1"/>
  <c r="AT2147" i="1"/>
  <c r="AT3340" i="1"/>
  <c r="AT2347" i="1"/>
  <c r="AT3145" i="1"/>
  <c r="AT2894" i="1"/>
  <c r="AT2644" i="1"/>
  <c r="AT5" i="1"/>
  <c r="AT739" i="1"/>
  <c r="AT1234" i="1"/>
  <c r="AT2071" i="1"/>
  <c r="AT1938" i="1"/>
  <c r="AT2758" i="1"/>
  <c r="AT1729" i="1"/>
  <c r="AT483" i="1"/>
  <c r="AT4177" i="1"/>
  <c r="AT326" i="1"/>
  <c r="AG3242" i="1"/>
  <c r="AG3245" i="1" s="1"/>
  <c r="AG4718" i="1"/>
  <c r="AG3364" i="1"/>
  <c r="AG1642" i="1"/>
  <c r="AH2359" i="1"/>
  <c r="AM3364" i="1"/>
  <c r="AB4728" i="1"/>
  <c r="AB2804" i="1"/>
  <c r="AB3145" i="1"/>
  <c r="AB4401" i="1"/>
  <c r="AB2535" i="1"/>
  <c r="AB1649" i="1"/>
  <c r="AB1677" i="1"/>
  <c r="AB2842" i="1"/>
  <c r="AB2972" i="1"/>
  <c r="AB739" i="1"/>
  <c r="AB3030" i="1"/>
  <c r="AB575" i="1"/>
  <c r="AB2698" i="1"/>
  <c r="AB2955" i="1"/>
  <c r="AB3350" i="1"/>
  <c r="AB2748" i="1"/>
  <c r="AB3252" i="1"/>
  <c r="AB3449" i="1"/>
  <c r="AB2019" i="1"/>
  <c r="AB2323" i="1"/>
  <c r="AB483" i="1"/>
  <c r="AB1588" i="1"/>
  <c r="AB1812" i="1"/>
  <c r="AB4177" i="1"/>
  <c r="AB3361" i="1"/>
  <c r="AB4082" i="1"/>
  <c r="AB4089" i="1" s="1"/>
  <c r="AB617" i="1"/>
  <c r="AB3612" i="1"/>
  <c r="AB1770" i="1"/>
  <c r="AB3803" i="1"/>
  <c r="AB2574" i="1"/>
  <c r="AB3101" i="1"/>
  <c r="AB29" i="1"/>
  <c r="AB1729" i="1"/>
  <c r="AB3983" i="1"/>
  <c r="AB698" i="1"/>
  <c r="AB4310" i="1"/>
  <c r="AB2920" i="1"/>
  <c r="AB368" i="1"/>
  <c r="AB2837" i="1"/>
  <c r="AB2894" i="1"/>
  <c r="AB1193" i="1"/>
  <c r="AB4492" i="1"/>
  <c r="AB4041" i="1"/>
  <c r="AB3671" i="1"/>
  <c r="AB3894" i="1"/>
  <c r="AB2293" i="1"/>
  <c r="AB1895" i="1"/>
  <c r="AB2671" i="1"/>
  <c r="AB4223" i="1"/>
  <c r="AB2273" i="1"/>
  <c r="AB2758" i="1"/>
  <c r="AB2116" i="1"/>
  <c r="AB3657" i="1"/>
  <c r="AB1670" i="1"/>
  <c r="AB4448" i="1"/>
  <c r="AB161" i="1"/>
  <c r="AB3849" i="1"/>
  <c r="AB4584" i="1"/>
  <c r="AB3292" i="1"/>
  <c r="AB3175" i="1"/>
  <c r="AB2147" i="1"/>
  <c r="AB3415" i="1"/>
  <c r="AB3278" i="1"/>
  <c r="AB2347" i="1"/>
  <c r="AB4710" i="1"/>
  <c r="AB2964" i="1"/>
  <c r="AB2644" i="1"/>
  <c r="AB3124" i="1"/>
  <c r="AB3518" i="1"/>
  <c r="AB2196" i="1"/>
  <c r="AB3198" i="1"/>
  <c r="AB1980" i="1"/>
  <c r="AB407" i="1"/>
  <c r="AB534" i="1"/>
  <c r="AB3288" i="1"/>
  <c r="AB5" i="1"/>
  <c r="AB1854" i="1"/>
  <c r="AB1541" i="1"/>
  <c r="AB1526" i="1"/>
  <c r="AB1530" i="1" s="1"/>
  <c r="AB2620" i="1"/>
  <c r="AB2629" i="1" s="1"/>
  <c r="AB2015" i="1"/>
  <c r="AB3003" i="1"/>
  <c r="AB3320" i="1"/>
  <c r="AB3424" i="1"/>
  <c r="AB2867" i="1"/>
  <c r="AB2736" i="1"/>
  <c r="AB2254" i="1"/>
  <c r="AB2300" i="1"/>
  <c r="AB821" i="1"/>
  <c r="AB2071" i="1"/>
  <c r="AB3055" i="1"/>
  <c r="AB1606" i="1"/>
  <c r="AB4543" i="1"/>
  <c r="AB1317" i="1"/>
  <c r="AB2445" i="1"/>
  <c r="AB2449" i="1" s="1"/>
  <c r="AB1620" i="1"/>
  <c r="AB2391" i="1"/>
  <c r="J2920" i="1"/>
  <c r="J3353" i="1"/>
  <c r="J1588" i="1"/>
  <c r="J2323" i="1"/>
  <c r="J2322" i="1" s="1"/>
  <c r="J2015" i="1"/>
  <c r="J78" i="1"/>
  <c r="J368" i="1"/>
  <c r="J4027" i="1"/>
  <c r="J4135" i="1"/>
  <c r="J1234" i="1"/>
  <c r="J2071" i="1"/>
  <c r="J483" i="1"/>
  <c r="J493" i="1" s="1"/>
  <c r="J4041" i="1"/>
  <c r="J3671" i="1"/>
  <c r="J2147" i="1"/>
  <c r="J2155" i="1" s="1"/>
  <c r="J4223" i="1"/>
  <c r="J4543" i="1"/>
  <c r="J1606" i="1"/>
  <c r="J3292" i="1"/>
  <c r="J3145" i="1"/>
  <c r="J2804" i="1"/>
  <c r="J2112" i="1"/>
  <c r="J3288" i="1"/>
  <c r="J4669" i="1"/>
  <c r="J3894" i="1"/>
  <c r="J985" i="1"/>
  <c r="J1151" i="1"/>
  <c r="J2445" i="1"/>
  <c r="J2452" i="1" s="1"/>
  <c r="J4177" i="1"/>
  <c r="J2300" i="1"/>
  <c r="J3198" i="1"/>
  <c r="J1620" i="1"/>
  <c r="J2758" i="1"/>
  <c r="J1696" i="1"/>
  <c r="J4629" i="1"/>
  <c r="J3101" i="1"/>
  <c r="J3758" i="1"/>
  <c r="J2894" i="1"/>
  <c r="J2391" i="1"/>
  <c r="J2401" i="1" s="1"/>
  <c r="J2407" i="1" s="1"/>
  <c r="J1541" i="1"/>
  <c r="J2293" i="1"/>
  <c r="J5" i="1"/>
  <c r="J2019" i="1"/>
  <c r="J29" i="1"/>
  <c r="J1677" i="1"/>
  <c r="J3340" i="1"/>
  <c r="J3563" i="1"/>
  <c r="J1027" i="1"/>
  <c r="J3518" i="1"/>
  <c r="J2842" i="1"/>
  <c r="O4718" i="1"/>
  <c r="O4721" i="1" s="1"/>
  <c r="J3415" i="1"/>
  <c r="J2574" i="1"/>
  <c r="J2620" i="1"/>
  <c r="J4492" i="1"/>
  <c r="J2964" i="1"/>
  <c r="J4584" i="1"/>
  <c r="J2347" i="1"/>
  <c r="J1498" i="1"/>
  <c r="J3124" i="1"/>
  <c r="J2748" i="1"/>
  <c r="J2273" i="1"/>
  <c r="J2698" i="1"/>
  <c r="J2736" i="1"/>
  <c r="J903" i="1"/>
  <c r="J3424" i="1"/>
  <c r="J534" i="1"/>
  <c r="J1895" i="1"/>
  <c r="J3252" i="1"/>
  <c r="J3278" i="1"/>
  <c r="J3175" i="1"/>
  <c r="J658" i="1"/>
  <c r="J3939" i="1"/>
  <c r="J4082" i="1"/>
  <c r="J2972" i="1"/>
  <c r="J3350" i="1"/>
  <c r="J2644" i="1"/>
  <c r="J1649" i="1"/>
  <c r="J3030" i="1"/>
  <c r="J2671" i="1"/>
  <c r="J3361" i="1"/>
  <c r="J3320" i="1"/>
  <c r="J2837" i="1"/>
  <c r="J407" i="1"/>
  <c r="J779" i="1"/>
  <c r="J4728" i="1"/>
  <c r="J1770" i="1"/>
  <c r="J1812" i="1"/>
  <c r="J2955" i="1"/>
  <c r="J3055" i="1"/>
  <c r="J2867" i="1"/>
  <c r="AW3242" i="1"/>
  <c r="AW3245" i="1" s="1"/>
  <c r="W2358" i="1"/>
  <c r="AV3364" i="1"/>
  <c r="AV3368" i="1" s="1"/>
  <c r="AV3369" i="1" s="1"/>
  <c r="BI2790" i="1"/>
  <c r="BI2791" i="1" s="1"/>
  <c r="AN37" i="1"/>
  <c r="AN38" i="1" s="1"/>
  <c r="AJ4718" i="1"/>
  <c r="AJ4721" i="1" s="1"/>
  <c r="Y1581" i="1"/>
  <c r="BC2316" i="1"/>
  <c r="BH3045" i="1"/>
  <c r="BH3048" i="1" s="1"/>
  <c r="AU1491" i="1"/>
  <c r="V3041" i="1"/>
  <c r="V3042" i="1" s="1"/>
  <c r="AQ2247" i="1"/>
  <c r="AK4718" i="1"/>
  <c r="AK4721" i="1" s="1"/>
  <c r="BH2906" i="1"/>
  <c r="BH2907" i="1" s="1"/>
  <c r="AY3442" i="1"/>
  <c r="AY3443" i="1" s="1"/>
  <c r="AY4718" i="1"/>
  <c r="AY4721" i="1" s="1"/>
  <c r="AI2984" i="1"/>
  <c r="AI3183" i="1"/>
  <c r="AC1633" i="1"/>
  <c r="AC493" i="1"/>
  <c r="AC497" i="1" s="1"/>
  <c r="AC3183" i="1"/>
  <c r="BA3303" i="1"/>
  <c r="BA3313" i="1" s="1"/>
  <c r="BA4759" i="1"/>
  <c r="BA4760" i="1" s="1"/>
  <c r="BA4763" i="1"/>
  <c r="BA4766" i="1" s="1"/>
  <c r="BA1633" i="1"/>
  <c r="AU3183" i="1"/>
  <c r="AU2984" i="1"/>
  <c r="BD2857" i="1"/>
  <c r="BD2860" i="1" s="1"/>
  <c r="BC2034" i="1"/>
  <c r="BC2035" i="1" s="1"/>
  <c r="BC2244" i="1"/>
  <c r="AE2316" i="1"/>
  <c r="AC3303" i="1"/>
  <c r="AC3313" i="1" s="1"/>
  <c r="BA2786" i="1"/>
  <c r="BF2316" i="1"/>
  <c r="BE2857" i="1"/>
  <c r="BE2860" i="1" s="1"/>
  <c r="AP2450" i="1"/>
  <c r="BF1642" i="1"/>
  <c r="K2849" i="1"/>
  <c r="L2684" i="1"/>
  <c r="L2685" i="1" s="1"/>
  <c r="AF2910" i="1"/>
  <c r="AF2913" i="1" s="1"/>
  <c r="AI2307" i="1"/>
  <c r="O1682" i="1"/>
  <c r="BE3041" i="1"/>
  <c r="BE3042" i="1" s="1"/>
  <c r="AV2316" i="1"/>
  <c r="K3438" i="1"/>
  <c r="K3442" i="1" s="1"/>
  <c r="K1633" i="1"/>
  <c r="BH1682" i="1"/>
  <c r="BG33" i="1"/>
  <c r="BG1682" i="1"/>
  <c r="BG1686" i="1" s="1"/>
  <c r="BG1687" i="1" s="1"/>
  <c r="BE33" i="1"/>
  <c r="AL2906" i="1"/>
  <c r="AL2907" i="1" s="1"/>
  <c r="AQ2794" i="1"/>
  <c r="AQ2797" i="1" s="1"/>
  <c r="S1581" i="1"/>
  <c r="AQ2790" i="1"/>
  <c r="AQ2791" i="1" s="1"/>
  <c r="AB2344" i="1"/>
  <c r="V3242" i="1"/>
  <c r="V3245" i="1" s="1"/>
  <c r="M2244" i="1"/>
  <c r="M2247" i="1" s="1"/>
  <c r="AD3364" i="1"/>
  <c r="AN2450" i="1"/>
  <c r="Y2450" i="1"/>
  <c r="AK3242" i="1"/>
  <c r="AK3245" i="1" s="1"/>
  <c r="L2906" i="1"/>
  <c r="L2907" i="1" s="1"/>
  <c r="BD2790" i="1"/>
  <c r="BD2791" i="1" s="1"/>
  <c r="BD1642" i="1"/>
  <c r="Y2406" i="1"/>
  <c r="AN4718" i="1"/>
  <c r="AE2794" i="1"/>
  <c r="AE2797" i="1" s="1"/>
  <c r="AI2030" i="1"/>
  <c r="AC2401" i="1"/>
  <c r="W1581" i="1"/>
  <c r="AE2790" i="1"/>
  <c r="AE2791" i="1" s="1"/>
  <c r="AB3341" i="1"/>
  <c r="Y2684" i="1"/>
  <c r="Y2685" i="1" s="1"/>
  <c r="BH2684" i="1"/>
  <c r="BH2685" i="1" s="1"/>
  <c r="BE2794" i="1"/>
  <c r="BE2797" i="1" s="1"/>
  <c r="BB2688" i="1"/>
  <c r="BB2691" i="1" s="1"/>
  <c r="V2316" i="1"/>
  <c r="BB2684" i="1"/>
  <c r="BB2685" i="1" s="1"/>
  <c r="BF2794" i="1"/>
  <c r="BF2797" i="1" s="1"/>
  <c r="BF2910" i="1"/>
  <c r="BF2913" i="1" s="1"/>
  <c r="BF2790" i="1"/>
  <c r="BF2791" i="1" s="1"/>
  <c r="AE3242" i="1"/>
  <c r="AE3245" i="1" s="1"/>
  <c r="BA493" i="1"/>
  <c r="BA497" i="1" s="1"/>
  <c r="BA4" i="1"/>
  <c r="AU497" i="1"/>
  <c r="AU2633" i="1"/>
  <c r="AU2584" i="1"/>
  <c r="BA4031" i="1"/>
  <c r="BA1114" i="1"/>
  <c r="AU1238" i="1"/>
  <c r="AU3675" i="1"/>
  <c r="BA1031" i="1"/>
  <c r="BA330" i="1"/>
  <c r="AU1363" i="1"/>
  <c r="AU1943" i="1"/>
  <c r="BA783" i="1"/>
  <c r="BA4181" i="1"/>
  <c r="BA948" i="1"/>
  <c r="AU1155" i="1"/>
  <c r="AU1115" i="1"/>
  <c r="AU1487" i="1"/>
  <c r="BA4405" i="1"/>
  <c r="BA1487" i="1"/>
  <c r="AU3568" i="1"/>
  <c r="AU125" i="1"/>
  <c r="BA3438" i="1"/>
  <c r="BA2680" i="1"/>
  <c r="BA4227" i="1"/>
  <c r="AU3988" i="1"/>
  <c r="BA3522" i="1"/>
  <c r="BA3943" i="1"/>
  <c r="AU2494" i="1"/>
  <c r="BA3319" i="1"/>
  <c r="AU4" i="1"/>
  <c r="AU2343" i="1"/>
  <c r="BA2343" i="1"/>
  <c r="AU4715" i="1"/>
  <c r="BA78" i="1"/>
  <c r="AU4045" i="1"/>
  <c r="BA452" i="1"/>
  <c r="BA247" i="1"/>
  <c r="BA1445" i="1"/>
  <c r="BA3675" i="1"/>
  <c r="BA4673" i="1"/>
  <c r="AU907" i="1"/>
  <c r="BA662" i="1"/>
  <c r="BA1197" i="1"/>
  <c r="AU2544" i="1"/>
  <c r="BA2544" i="1"/>
  <c r="AU3037" i="1"/>
  <c r="BA3085" i="1"/>
  <c r="BA4139" i="1"/>
  <c r="AU452" i="1"/>
  <c r="AU2075" i="1"/>
  <c r="BA1858" i="1"/>
  <c r="BA4360" i="1"/>
  <c r="AU4227" i="1"/>
  <c r="AU3612" i="1"/>
  <c r="BA1733" i="1"/>
  <c r="BA4547" i="1"/>
  <c r="AU4181" i="1"/>
  <c r="AU4588" i="1"/>
  <c r="AU1573" i="1"/>
  <c r="BA3661" i="1"/>
  <c r="BA411" i="1"/>
  <c r="AU3943" i="1"/>
  <c r="BA3567" i="1"/>
  <c r="BA4314" i="1"/>
  <c r="AU3364" i="1"/>
  <c r="BA2322" i="1"/>
  <c r="AU743" i="1"/>
  <c r="AU1445" i="1"/>
  <c r="BA1404" i="1"/>
  <c r="BA3807" i="1"/>
  <c r="BA825" i="1"/>
  <c r="AU82" i="1"/>
  <c r="AU2116" i="1"/>
  <c r="BA579" i="1"/>
  <c r="AU2401" i="1"/>
  <c r="AU1072" i="1"/>
  <c r="AU1984" i="1"/>
  <c r="BA2116" i="1"/>
  <c r="AU1031" i="1"/>
  <c r="AU1899" i="1"/>
  <c r="AU1321" i="1"/>
  <c r="BA2584" i="1"/>
  <c r="BA2155" i="1"/>
  <c r="AU1404" i="1"/>
  <c r="AU1279" i="1"/>
  <c r="BA743" i="1"/>
  <c r="AU4674" i="1"/>
  <c r="BA165" i="1"/>
  <c r="AU3438" i="1"/>
  <c r="BA4496" i="1"/>
  <c r="AU4547" i="1"/>
  <c r="AU3522" i="1"/>
  <c r="BA1321" i="1"/>
  <c r="AU3662" i="1"/>
  <c r="AU3808" i="1"/>
  <c r="BA205" i="1"/>
  <c r="AU662" i="1"/>
  <c r="AU2243" i="1"/>
  <c r="AU2322" i="1"/>
  <c r="AU538" i="1"/>
  <c r="BA1363" i="1"/>
  <c r="BA1985" i="1"/>
  <c r="BA1155" i="1"/>
  <c r="AU2200" i="1"/>
  <c r="AU702" i="1"/>
  <c r="BA4045" i="1"/>
  <c r="AU4359" i="1"/>
  <c r="BA1238" i="1"/>
  <c r="BA1900" i="1"/>
  <c r="BA622" i="1"/>
  <c r="AU247" i="1"/>
  <c r="AU3085" i="1"/>
  <c r="AU1858" i="1"/>
  <c r="BA4270" i="1"/>
  <c r="AU373" i="1"/>
  <c r="AU4270" i="1"/>
  <c r="BA4714" i="1"/>
  <c r="AU4452" i="1"/>
  <c r="BA3762" i="1"/>
  <c r="AU4089" i="1"/>
  <c r="AU411" i="1"/>
  <c r="BA124" i="1"/>
  <c r="AU4755" i="1"/>
  <c r="AU205" i="1"/>
  <c r="AE3313" i="1"/>
  <c r="AU1669" i="1"/>
  <c r="BA1648" i="1"/>
  <c r="BA3853" i="1"/>
  <c r="AU330" i="1"/>
  <c r="BA1573" i="1"/>
  <c r="AU783" i="1"/>
  <c r="BA1526" i="1"/>
  <c r="AU948" i="1"/>
  <c r="AU3898" i="1"/>
  <c r="BA1072" i="1"/>
  <c r="BA2200" i="1"/>
  <c r="AU288" i="1"/>
  <c r="BA2075" i="1"/>
  <c r="BA2401" i="1"/>
  <c r="BA1280" i="1"/>
  <c r="BA2445" i="1"/>
  <c r="BA907" i="1"/>
  <c r="AU989" i="1"/>
  <c r="AU4405" i="1"/>
  <c r="BA866" i="1"/>
  <c r="AU1734" i="1"/>
  <c r="BA3234" i="1"/>
  <c r="AU4633" i="1"/>
  <c r="AU25" i="1"/>
  <c r="AU3483" i="1"/>
  <c r="BA3612" i="1"/>
  <c r="BA3483" i="1"/>
  <c r="AU1197" i="1"/>
  <c r="BA4633" i="1"/>
  <c r="BA2494" i="1"/>
  <c r="BA538" i="1"/>
  <c r="BA1942" i="1"/>
  <c r="AU1774" i="1"/>
  <c r="BA989" i="1"/>
  <c r="BA1770" i="1"/>
  <c r="AU621" i="1"/>
  <c r="AU579" i="1"/>
  <c r="AU1526" i="1"/>
  <c r="BA2242" i="1"/>
  <c r="AU826" i="1"/>
  <c r="AU1817" i="1"/>
  <c r="AU2902" i="1"/>
  <c r="AU4032" i="1"/>
  <c r="AU3720" i="1"/>
  <c r="AU166" i="1"/>
  <c r="BA2902" i="1"/>
  <c r="AU3234" i="1"/>
  <c r="AU3762" i="1"/>
  <c r="AU3853" i="1"/>
  <c r="AU4139" i="1"/>
  <c r="AU4496" i="1"/>
  <c r="AU866" i="1"/>
  <c r="BA4089" i="1"/>
  <c r="BA4452" i="1"/>
  <c r="AU2155" i="1"/>
  <c r="AU4314" i="1"/>
  <c r="BA3987" i="1"/>
  <c r="AI2401" i="1"/>
  <c r="BH2358" i="1"/>
  <c r="BH2359" i="1" s="1"/>
  <c r="T2910" i="1"/>
  <c r="T2913" i="1" s="1"/>
  <c r="AJ1642" i="1"/>
  <c r="AJ2247" i="1" s="1"/>
  <c r="X2316" i="1"/>
  <c r="L2316" i="1"/>
  <c r="L3242" i="1"/>
  <c r="L3245" i="1" s="1"/>
  <c r="V3364" i="1"/>
  <c r="AJ2684" i="1"/>
  <c r="AJ2685" i="1" s="1"/>
  <c r="T1682" i="1"/>
  <c r="T1690" i="1" s="1"/>
  <c r="AC2494" i="1"/>
  <c r="AC2243" i="1"/>
  <c r="AC743" i="1"/>
  <c r="AC1114" i="1"/>
  <c r="AI1729" i="1"/>
  <c r="AC4314" i="1"/>
  <c r="AC2076" i="1"/>
  <c r="AC4139" i="1"/>
  <c r="AI4633" i="1"/>
  <c r="AC124" i="1"/>
  <c r="AI1155" i="1"/>
  <c r="AC825" i="1"/>
  <c r="AI2201" i="1"/>
  <c r="AI1322" i="1"/>
  <c r="AI1363" i="1"/>
  <c r="AC1984" i="1"/>
  <c r="AC783" i="1"/>
  <c r="AC1775" i="1"/>
  <c r="AI1488" i="1"/>
  <c r="AC1072" i="1"/>
  <c r="AC3616" i="1"/>
  <c r="AC4452" i="1"/>
  <c r="AI2116" i="1"/>
  <c r="AC3567" i="1"/>
  <c r="AI621" i="1"/>
  <c r="AI3853" i="1"/>
  <c r="AC3987" i="1"/>
  <c r="AC372" i="1"/>
  <c r="AI411" i="1"/>
  <c r="AC452" i="1"/>
  <c r="AC1279" i="1"/>
  <c r="AC2200" i="1"/>
  <c r="AI3675" i="1"/>
  <c r="AI453" i="1"/>
  <c r="AI907" i="1"/>
  <c r="AC1526" i="1"/>
  <c r="AI2680" i="1"/>
  <c r="AI2243" i="1"/>
  <c r="AC2322" i="1"/>
  <c r="AC3675" i="1"/>
  <c r="AC538" i="1"/>
  <c r="AI205" i="1"/>
  <c r="AI1573" i="1"/>
  <c r="AI3720" i="1"/>
  <c r="AI2584" i="1"/>
  <c r="AC2629" i="1"/>
  <c r="AC3808" i="1"/>
  <c r="AI4588" i="1"/>
  <c r="AI2076" i="1"/>
  <c r="AI3522" i="1"/>
  <c r="AI4139" i="1"/>
  <c r="AI4547" i="1"/>
  <c r="AI2629" i="1"/>
  <c r="AI4674" i="1"/>
  <c r="AC4755" i="1"/>
  <c r="AC3085" i="1"/>
  <c r="AC1445" i="1"/>
  <c r="AC288" i="1"/>
  <c r="AC3853" i="1"/>
  <c r="AI662" i="1"/>
  <c r="AI3661" i="1"/>
  <c r="AC2902" i="1"/>
  <c r="AC3234" i="1"/>
  <c r="AC4182" i="1"/>
  <c r="AC4045" i="1"/>
  <c r="AI4496" i="1"/>
  <c r="AC907" i="1"/>
  <c r="AC990" i="1"/>
  <c r="AI1279" i="1"/>
  <c r="AI1198" i="1"/>
  <c r="AI4714" i="1"/>
  <c r="AC2450" i="1"/>
  <c r="AI1404" i="1"/>
  <c r="AI1526" i="1"/>
  <c r="AC4271" i="1"/>
  <c r="AI124" i="1"/>
  <c r="AI743" i="1"/>
  <c r="AI580" i="1"/>
  <c r="AI1774" i="1"/>
  <c r="AC948" i="1"/>
  <c r="AC1031" i="1"/>
  <c r="AI3616" i="1"/>
  <c r="AI4405" i="1"/>
  <c r="AI1446" i="1"/>
  <c r="AC1488" i="1"/>
  <c r="AI538" i="1"/>
  <c r="AI3438" i="1"/>
  <c r="AI247" i="1"/>
  <c r="AI288" i="1"/>
  <c r="AC1198" i="1"/>
  <c r="AI2902" i="1"/>
  <c r="AI165" i="1"/>
  <c r="AC205" i="1"/>
  <c r="AI1238" i="1"/>
  <c r="AC4032" i="1"/>
  <c r="AI4" i="1"/>
  <c r="AI25" i="1"/>
  <c r="AI989" i="1"/>
  <c r="AC1859" i="1"/>
  <c r="AC4673" i="1"/>
  <c r="AC1729" i="1"/>
  <c r="AI4314" i="1"/>
  <c r="AI3567" i="1"/>
  <c r="AC4227" i="1"/>
  <c r="AI4045" i="1"/>
  <c r="AI3483" i="1"/>
  <c r="AC4405" i="1"/>
  <c r="AC867" i="1"/>
  <c r="AI4227" i="1"/>
  <c r="AC621" i="1"/>
  <c r="AI1072" i="1"/>
  <c r="AI1943" i="1"/>
  <c r="AI3085" i="1"/>
  <c r="AC4360" i="1"/>
  <c r="AC1238" i="1"/>
  <c r="AI2155" i="1"/>
  <c r="AC3522" i="1"/>
  <c r="AI4452" i="1"/>
  <c r="AC662" i="1"/>
  <c r="AI1858" i="1"/>
  <c r="AI3987" i="1"/>
  <c r="AI2343" i="1"/>
  <c r="AC2034" i="1"/>
  <c r="AI3898" i="1"/>
  <c r="AC4588" i="1"/>
  <c r="AC1322" i="1"/>
  <c r="AI1031" i="1"/>
  <c r="AC1364" i="1"/>
  <c r="AC4547" i="1"/>
  <c r="AC2584" i="1"/>
  <c r="AC3898" i="1"/>
  <c r="AI783" i="1"/>
  <c r="AC1573" i="1"/>
  <c r="AI78" i="1"/>
  <c r="AI1114" i="1"/>
  <c r="AI825" i="1"/>
  <c r="AC1943" i="1"/>
  <c r="AI330" i="1"/>
  <c r="AC411" i="1"/>
  <c r="AC4496" i="1"/>
  <c r="AC165" i="1"/>
  <c r="AC3944" i="1"/>
  <c r="AC1404" i="1"/>
  <c r="AC702" i="1"/>
  <c r="AC2680" i="1"/>
  <c r="AI3234" i="1"/>
  <c r="AC247" i="1"/>
  <c r="AC3720" i="1"/>
  <c r="AC78" i="1"/>
  <c r="AI702" i="1"/>
  <c r="AC4633" i="1"/>
  <c r="AC1648" i="1"/>
  <c r="AC3340" i="1"/>
  <c r="AC3364" i="1" s="1"/>
  <c r="AI3353" i="1"/>
  <c r="AI3807" i="1"/>
  <c r="AI372" i="1"/>
  <c r="AC1155" i="1"/>
  <c r="AC1899" i="1"/>
  <c r="AC3438" i="1"/>
  <c r="AI4270" i="1"/>
  <c r="AI3763" i="1"/>
  <c r="AC2155" i="1"/>
  <c r="AI4031" i="1"/>
  <c r="AC3483" i="1"/>
  <c r="AC3661" i="1"/>
  <c r="AI4755" i="1"/>
  <c r="AC2116" i="1"/>
  <c r="AC330" i="1"/>
  <c r="AI1984" i="1"/>
  <c r="AC579" i="1"/>
  <c r="AI1817" i="1"/>
  <c r="AC4093" i="1"/>
  <c r="AI4359" i="1"/>
  <c r="AC4714" i="1"/>
  <c r="AC3762" i="1"/>
  <c r="AC1817" i="1"/>
  <c r="R2358" i="1"/>
  <c r="AE2857" i="1"/>
  <c r="AE2860" i="1" s="1"/>
  <c r="U3313" i="1"/>
  <c r="BF4718" i="1"/>
  <c r="BF4721" i="1" s="1"/>
  <c r="N33" i="1"/>
  <c r="AX2993" i="1"/>
  <c r="AX2996" i="1" s="1"/>
  <c r="BF3242" i="1"/>
  <c r="BF3245" i="1" s="1"/>
  <c r="AJ3242" i="1"/>
  <c r="AJ3245" i="1" s="1"/>
  <c r="AM2910" i="1"/>
  <c r="AM2913" i="1" s="1"/>
  <c r="AE2356" i="1"/>
  <c r="AE2450" i="1"/>
  <c r="AL2684" i="1"/>
  <c r="AL2685" i="1" s="1"/>
  <c r="BE497" i="1"/>
  <c r="BE498" i="1" s="1"/>
  <c r="BE1491" i="1"/>
  <c r="AV1642" i="1"/>
  <c r="AM2034" i="1"/>
  <c r="AM2035" i="1" s="1"/>
  <c r="AM2244" i="1"/>
  <c r="AJ3041" i="1"/>
  <c r="AJ3042" i="1" s="1"/>
  <c r="AK2316" i="1"/>
  <c r="AK1686" i="1"/>
  <c r="AK1687" i="1" s="1"/>
  <c r="AN2688" i="1"/>
  <c r="AN2691" i="1" s="1"/>
  <c r="AW2159" i="1"/>
  <c r="AW2160" i="1" s="1"/>
  <c r="AW2244" i="1"/>
  <c r="AW2247" i="1" s="1"/>
  <c r="BB1581" i="1"/>
  <c r="W2316" i="1"/>
  <c r="AP2316" i="1"/>
  <c r="AD2450" i="1"/>
  <c r="AD2356" i="1"/>
  <c r="AN3242" i="1"/>
  <c r="AN3245" i="1" s="1"/>
  <c r="AO2857" i="1"/>
  <c r="AO2860" i="1" s="1"/>
  <c r="AP2684" i="1"/>
  <c r="AP2685" i="1" s="1"/>
  <c r="AP2688" i="1"/>
  <c r="AP2691" i="1" s="1"/>
  <c r="Y1642" i="1"/>
  <c r="BG2361" i="1"/>
  <c r="BG2637" i="1" s="1"/>
  <c r="AM3242" i="1"/>
  <c r="AM3245" i="1" s="1"/>
  <c r="BE3242" i="1"/>
  <c r="BE3245" i="1" s="1"/>
  <c r="V2857" i="1"/>
  <c r="V2860" i="1" s="1"/>
  <c r="AM2684" i="1"/>
  <c r="AM2685" i="1" s="1"/>
  <c r="AY2244" i="1"/>
  <c r="BG3045" i="1"/>
  <c r="BG3048" i="1" s="1"/>
  <c r="Q3303" i="1"/>
  <c r="L1682" i="1"/>
  <c r="BI3364" i="1"/>
  <c r="BI3372" i="1" s="1"/>
  <c r="AL2352" i="1"/>
  <c r="AL2361" i="1" s="1"/>
  <c r="AL2637" i="1" s="1"/>
  <c r="K2452" i="1"/>
  <c r="Q2849" i="1"/>
  <c r="AB3354" i="1"/>
  <c r="W2794" i="1"/>
  <c r="W2797" i="1" s="1"/>
  <c r="AV2906" i="1"/>
  <c r="AV2907" i="1" s="1"/>
  <c r="S3242" i="1"/>
  <c r="S3245" i="1" s="1"/>
  <c r="L2910" i="1"/>
  <c r="L2913" i="1" s="1"/>
  <c r="R3313" i="1"/>
  <c r="R4721" i="1" s="1"/>
  <c r="AK1690" i="1"/>
  <c r="AN2684" i="1"/>
  <c r="AN2685" i="1" s="1"/>
  <c r="AV2910" i="1"/>
  <c r="AV2913" i="1" s="1"/>
  <c r="BH2688" i="1"/>
  <c r="BH2691" i="1" s="1"/>
  <c r="BH4718" i="1"/>
  <c r="BB2450" i="1"/>
  <c r="K2155" i="1"/>
  <c r="AL2993" i="1"/>
  <c r="AL2996" i="1" s="1"/>
  <c r="AJ2450" i="1"/>
  <c r="AD2688" i="1"/>
  <c r="AD2691" i="1" s="1"/>
  <c r="BD2993" i="1"/>
  <c r="BD2996" i="1" s="1"/>
  <c r="J26" i="1"/>
  <c r="AP4718" i="1"/>
  <c r="AP4721" i="1" s="1"/>
  <c r="BC3242" i="1"/>
  <c r="BC3245" i="1" s="1"/>
  <c r="BC3364" i="1"/>
  <c r="BC3372" i="1" s="1"/>
  <c r="BC2790" i="1"/>
  <c r="BC2791" i="1" s="1"/>
  <c r="Q4089" i="1"/>
  <c r="U2906" i="1"/>
  <c r="U2907" i="1" s="1"/>
  <c r="K2117" i="1"/>
  <c r="K4496" i="1"/>
  <c r="Q4359" i="1"/>
  <c r="Q3616" i="1"/>
  <c r="Q1072" i="1"/>
  <c r="Q2401" i="1"/>
  <c r="K1775" i="1"/>
  <c r="K4452" i="1"/>
  <c r="K4031" i="1"/>
  <c r="Q1446" i="1"/>
  <c r="K1322" i="1"/>
  <c r="K538" i="1"/>
  <c r="K2076" i="1"/>
  <c r="Q948" i="1"/>
  <c r="K373" i="1"/>
  <c r="K662" i="1"/>
  <c r="Q2629" i="1"/>
  <c r="K3987" i="1"/>
  <c r="K4182" i="1"/>
  <c r="Q83" i="1"/>
  <c r="K1648" i="1"/>
  <c r="K3353" i="1"/>
  <c r="K2494" i="1"/>
  <c r="Q4045" i="1"/>
  <c r="Q2544" i="1"/>
  <c r="Q4452" i="1"/>
  <c r="Q866" i="1"/>
  <c r="K1072" i="1"/>
  <c r="K703" i="1"/>
  <c r="K3675" i="1"/>
  <c r="Q412" i="1"/>
  <c r="Q702" i="1"/>
  <c r="K1817" i="1"/>
  <c r="K3483" i="1"/>
  <c r="K4633" i="1"/>
  <c r="Q3720" i="1"/>
  <c r="K825" i="1"/>
  <c r="K1114" i="1"/>
  <c r="K743" i="1"/>
  <c r="K1984" i="1"/>
  <c r="Q330" i="1"/>
  <c r="Q2030" i="1"/>
  <c r="K4228" i="1"/>
  <c r="K1573" i="1"/>
  <c r="K866" i="1"/>
  <c r="K247" i="1"/>
  <c r="K1031" i="1"/>
  <c r="Q1322" i="1"/>
  <c r="K579" i="1"/>
  <c r="Q989" i="1"/>
  <c r="K3522" i="1"/>
  <c r="K4547" i="1"/>
  <c r="K783" i="1"/>
  <c r="K3661" i="1"/>
  <c r="Q3987" i="1"/>
  <c r="K4359" i="1"/>
  <c r="Q3353" i="1"/>
  <c r="K83" i="1"/>
  <c r="Q1648" i="1"/>
  <c r="Q4" i="1"/>
  <c r="Q4181" i="1"/>
  <c r="K4714" i="1"/>
  <c r="K3567" i="1"/>
  <c r="K411" i="1"/>
  <c r="K3720" i="1"/>
  <c r="Q205" i="1"/>
  <c r="Q2584" i="1"/>
  <c r="Q3568" i="1"/>
  <c r="Q4714" i="1"/>
  <c r="Q1031" i="1"/>
  <c r="K4270" i="1"/>
  <c r="Q826" i="1"/>
  <c r="K4045" i="1"/>
  <c r="Q1280" i="1"/>
  <c r="Q1114" i="1"/>
  <c r="K2401" i="1"/>
  <c r="Q372" i="1"/>
  <c r="Q2242" i="1"/>
  <c r="Q1526" i="1"/>
  <c r="K4089" i="1"/>
  <c r="K4314" i="1"/>
  <c r="K3616" i="1"/>
  <c r="K3319" i="1"/>
  <c r="Q1578" i="1"/>
  <c r="Q2322" i="1"/>
  <c r="K3037" i="1"/>
  <c r="K1197" i="1"/>
  <c r="K205" i="1"/>
  <c r="Q1984" i="1"/>
  <c r="Q1734" i="1"/>
  <c r="Q1197" i="1"/>
  <c r="Q1404" i="1"/>
  <c r="Q4755" i="1"/>
  <c r="K2242" i="1"/>
  <c r="Q4227" i="1"/>
  <c r="K622" i="1"/>
  <c r="K1526" i="1"/>
  <c r="K3762" i="1"/>
  <c r="Q247" i="1"/>
  <c r="K1899" i="1"/>
  <c r="Q4270" i="1"/>
  <c r="K1156" i="1"/>
  <c r="K4405" i="1"/>
  <c r="K3234" i="1"/>
  <c r="Q3675" i="1"/>
  <c r="Q743" i="1"/>
  <c r="Q621" i="1"/>
  <c r="Q1363" i="1"/>
  <c r="Q1238" i="1"/>
  <c r="K1445" i="1"/>
  <c r="Q3762" i="1"/>
  <c r="Q3853" i="1"/>
  <c r="Q3234" i="1"/>
  <c r="Q3242" i="1" s="1"/>
  <c r="K4755" i="1"/>
  <c r="K33" i="1"/>
  <c r="K37" i="1" s="1"/>
  <c r="Q2343" i="1"/>
  <c r="K948" i="1"/>
  <c r="K2201" i="1"/>
  <c r="Q4405" i="1"/>
  <c r="Q2452" i="1"/>
  <c r="Q2449" i="1"/>
  <c r="Q1156" i="1"/>
  <c r="K3898" i="1"/>
  <c r="K4673" i="1"/>
  <c r="K1364" i="1"/>
  <c r="Q3483" i="1"/>
  <c r="K4588" i="1"/>
  <c r="K2629" i="1"/>
  <c r="Q3943" i="1"/>
  <c r="Q538" i="1"/>
  <c r="K3853" i="1"/>
  <c r="Q288" i="1"/>
  <c r="Q1943" i="1"/>
  <c r="Q3319" i="1"/>
  <c r="K2343" i="1"/>
  <c r="Q2075" i="1"/>
  <c r="K989" i="1"/>
  <c r="Q579" i="1"/>
  <c r="Q1899" i="1"/>
  <c r="Q783" i="1"/>
  <c r="K1404" i="1"/>
  <c r="Q3661" i="1"/>
  <c r="Q124" i="1"/>
  <c r="K452" i="1"/>
  <c r="Q4496" i="1"/>
  <c r="K165" i="1"/>
  <c r="Q161" i="1"/>
  <c r="Q1817" i="1"/>
  <c r="Q4633" i="1"/>
  <c r="K2584" i="1"/>
  <c r="K330" i="1"/>
  <c r="Q907" i="1"/>
  <c r="Q1775" i="1"/>
  <c r="K3943" i="1"/>
  <c r="K124" i="1"/>
  <c r="Q452" i="1"/>
  <c r="K3808" i="1"/>
  <c r="K1942" i="1"/>
  <c r="Q4031" i="1"/>
  <c r="Q4673" i="1"/>
  <c r="K288" i="1"/>
  <c r="K1488" i="1"/>
  <c r="K3085" i="1"/>
  <c r="Q4588" i="1"/>
  <c r="K908" i="1"/>
  <c r="K1280" i="1"/>
  <c r="Q3085" i="1"/>
  <c r="K493" i="1"/>
  <c r="Q493" i="1"/>
  <c r="Q2155" i="1"/>
  <c r="Q1487" i="1"/>
  <c r="K4139" i="1"/>
  <c r="Q662" i="1"/>
  <c r="K1238" i="1"/>
  <c r="K1858" i="1"/>
  <c r="Q4314" i="1"/>
  <c r="K1734" i="1"/>
  <c r="Q4139" i="1"/>
  <c r="T2352" i="1"/>
  <c r="Y4718" i="1"/>
  <c r="Y4721" i="1" s="1"/>
  <c r="BC2361" i="1"/>
  <c r="L2857" i="1"/>
  <c r="L2860" i="1" s="1"/>
  <c r="N3364" i="1"/>
  <c r="M4718" i="1"/>
  <c r="M4721" i="1" s="1"/>
  <c r="AB1659" i="1"/>
  <c r="AB1648" i="1" s="1"/>
  <c r="R2247" i="1"/>
  <c r="T2906" i="1"/>
  <c r="T2907" i="1" s="1"/>
  <c r="U3041" i="1"/>
  <c r="U3042" i="1" s="1"/>
  <c r="U3045" i="1"/>
  <c r="U3048" i="1" s="1"/>
  <c r="V2352" i="1"/>
  <c r="V2361" i="1" s="1"/>
  <c r="V2637" i="1" s="1"/>
  <c r="M2688" i="1"/>
  <c r="M2691" i="1" s="1"/>
  <c r="AX1682" i="1"/>
  <c r="BI1682" i="1"/>
  <c r="BC4721" i="1"/>
  <c r="AN2790" i="1"/>
  <c r="AN2791" i="1" s="1"/>
  <c r="AN2794" i="1"/>
  <c r="AN2797" i="1" s="1"/>
  <c r="T2316" i="1"/>
  <c r="BI1581" i="1"/>
  <c r="BI2688" i="1"/>
  <c r="BI2691" i="1" s="1"/>
  <c r="BI2684" i="1"/>
  <c r="BI2685" i="1" s="1"/>
  <c r="BC2688" i="1"/>
  <c r="BC2691" i="1" s="1"/>
  <c r="BC2684" i="1"/>
  <c r="BC2685" i="1" s="1"/>
  <c r="AQ2684" i="1"/>
  <c r="AQ2685" i="1" s="1"/>
  <c r="AM2790" i="1"/>
  <c r="AM2791" i="1" s="1"/>
  <c r="AM2361" i="1"/>
  <c r="AG2790" i="1"/>
  <c r="AG2791" i="1" s="1"/>
  <c r="AD3313" i="1"/>
  <c r="AW2794" i="1"/>
  <c r="AW2797" i="1" s="1"/>
  <c r="BE2910" i="1"/>
  <c r="BE2913" i="1" s="1"/>
  <c r="BE2906" i="1"/>
  <c r="BE2907" i="1" s="1"/>
  <c r="AQ2358" i="1"/>
  <c r="BB2790" i="1"/>
  <c r="BB2791" i="1" s="1"/>
  <c r="BB2794" i="1"/>
  <c r="BB2797" i="1" s="1"/>
  <c r="AV3313" i="1"/>
  <c r="BC2993" i="1"/>
  <c r="BC2996" i="1" s="1"/>
  <c r="AV1581" i="1"/>
  <c r="S3442" i="1"/>
  <c r="S3443" i="1" s="1"/>
  <c r="AM3045" i="1"/>
  <c r="AM3048" i="1" s="1"/>
  <c r="AM3041" i="1"/>
  <c r="AM3042" i="1" s="1"/>
  <c r="AQ1686" i="1"/>
  <c r="AQ1687" i="1" s="1"/>
  <c r="AQ1690" i="1"/>
  <c r="AF1581" i="1"/>
  <c r="BB4718" i="1"/>
  <c r="BB4721" i="1" s="1"/>
  <c r="O3242" i="1"/>
  <c r="O3245" i="1" s="1"/>
  <c r="AW2790" i="1"/>
  <c r="AW2791" i="1" s="1"/>
  <c r="AO2356" i="1"/>
  <c r="AN41" i="1"/>
  <c r="AY3364" i="1"/>
  <c r="AY3372" i="1" s="1"/>
  <c r="BD4721" i="1"/>
  <c r="AY3242" i="1"/>
  <c r="AY3245" i="1" s="1"/>
  <c r="BH1642" i="1"/>
  <c r="BE2352" i="1"/>
  <c r="BB3364" i="1"/>
  <c r="AY3045" i="1"/>
  <c r="AY3048" i="1" s="1"/>
  <c r="AN2352" i="1"/>
  <c r="AW1682" i="1"/>
  <c r="N1682" i="1"/>
  <c r="AV4718" i="1"/>
  <c r="AD4718" i="1"/>
  <c r="AL2794" i="1"/>
  <c r="AL2797" i="1" s="1"/>
  <c r="AO4721" i="1"/>
  <c r="AG4721" i="1"/>
  <c r="T33" i="1"/>
  <c r="T41" i="1" s="1"/>
  <c r="BC1682" i="1"/>
  <c r="BC1690" i="1" s="1"/>
  <c r="W3041" i="1"/>
  <c r="W3042" i="1" s="1"/>
  <c r="W3045" i="1"/>
  <c r="W3048" i="1" s="1"/>
  <c r="AY3041" i="1"/>
  <c r="AY3042" i="1" s="1"/>
  <c r="AF3242" i="1"/>
  <c r="AF3245" i="1" s="1"/>
  <c r="AL3372" i="1"/>
  <c r="O2794" i="1"/>
  <c r="O2797" i="1" s="1"/>
  <c r="L1642" i="1"/>
  <c r="AT26" i="1"/>
  <c r="AG2857" i="1"/>
  <c r="AG2860" i="1" s="1"/>
  <c r="AJ1581" i="1"/>
  <c r="O2316" i="1"/>
  <c r="M2993" i="1"/>
  <c r="M2996" i="1" s="1"/>
  <c r="U2794" i="1"/>
  <c r="U2797" i="1" s="1"/>
  <c r="AV3242" i="1"/>
  <c r="AV3245" i="1" s="1"/>
  <c r="AF2352" i="1"/>
  <c r="AB3330" i="1"/>
  <c r="AW3313" i="1"/>
  <c r="AW4721" i="1" s="1"/>
  <c r="BB3242" i="1"/>
  <c r="BB3245" i="1" s="1"/>
  <c r="BI2316" i="1"/>
  <c r="T2993" i="1"/>
  <c r="T2996" i="1" s="1"/>
  <c r="U3242" i="1"/>
  <c r="U3245" i="1" s="1"/>
  <c r="AF2794" i="1"/>
  <c r="AF2797" i="1" s="1"/>
  <c r="AQ3372" i="1"/>
  <c r="AQ3368" i="1"/>
  <c r="AQ3369" i="1" s="1"/>
  <c r="AX41" i="1"/>
  <c r="AX37" i="1"/>
  <c r="AX38" i="1" s="1"/>
  <c r="AE1686" i="1"/>
  <c r="AE1687" i="1" s="1"/>
  <c r="AE1690" i="1"/>
  <c r="AF2790" i="1"/>
  <c r="AF2791" i="1" s="1"/>
  <c r="BE3364" i="1"/>
  <c r="AD2247" i="1"/>
  <c r="S3313" i="1"/>
  <c r="S4721" i="1" s="1"/>
  <c r="AM1581" i="1"/>
  <c r="AM3313" i="1"/>
  <c r="AM4721" i="1" s="1"/>
  <c r="BE2358" i="1"/>
  <c r="BE2359" i="1" s="1"/>
  <c r="BE1682" i="1"/>
  <c r="BE1686" i="1" s="1"/>
  <c r="BE1687" i="1" s="1"/>
  <c r="Y3242" i="1"/>
  <c r="Y3245" i="1" s="1"/>
  <c r="AO1642" i="1"/>
  <c r="BH1686" i="1"/>
  <c r="BH1687" i="1" s="1"/>
  <c r="BH1690" i="1"/>
  <c r="BD41" i="1"/>
  <c r="BD37" i="1"/>
  <c r="BD38" i="1" s="1"/>
  <c r="BH2361" i="1"/>
  <c r="BH2637" i="1" s="1"/>
  <c r="BB2361" i="1"/>
  <c r="AY37" i="1"/>
  <c r="AY38" i="1" s="1"/>
  <c r="AO2358" i="1"/>
  <c r="AW2684" i="1"/>
  <c r="AW2685" i="1" s="1"/>
  <c r="AW2688" i="1"/>
  <c r="AW2691" i="1" s="1"/>
  <c r="BD2316" i="1"/>
  <c r="BI2361" i="1"/>
  <c r="M3242" i="1"/>
  <c r="M3245" i="1" s="1"/>
  <c r="AK1642" i="1"/>
  <c r="BF2361" i="1"/>
  <c r="BG1642" i="1"/>
  <c r="AF2688" i="1"/>
  <c r="AF2691" i="1" s="1"/>
  <c r="AF2684" i="1"/>
  <c r="AF2685" i="1" s="1"/>
  <c r="BB1690" i="1"/>
  <c r="BB1686" i="1"/>
  <c r="BB1687" i="1" s="1"/>
  <c r="BD2684" i="1"/>
  <c r="BD2685" i="1" s="1"/>
  <c r="BD2688" i="1"/>
  <c r="BD2691" i="1" s="1"/>
  <c r="BG1690" i="1"/>
  <c r="AW2316" i="1"/>
  <c r="AX2316" i="1"/>
  <c r="AX2684" i="1"/>
  <c r="AX2685" i="1" s="1"/>
  <c r="AX2688" i="1"/>
  <c r="AX2691" i="1" s="1"/>
  <c r="AY2352" i="1"/>
  <c r="AY1682" i="1"/>
  <c r="BH37" i="1"/>
  <c r="BH38" i="1" s="1"/>
  <c r="BH41" i="1"/>
  <c r="BB37" i="1"/>
  <c r="BB38" i="1" s="1"/>
  <c r="BB41" i="1"/>
  <c r="BG1581" i="1"/>
  <c r="BI3045" i="1"/>
  <c r="BI3048" i="1" s="1"/>
  <c r="BI3041" i="1"/>
  <c r="BI3042" i="1" s="1"/>
  <c r="BA2993" i="1"/>
  <c r="BA2794" i="1"/>
  <c r="BH1581" i="1"/>
  <c r="AY1642" i="1"/>
  <c r="BH2794" i="1"/>
  <c r="BH2797" i="1" s="1"/>
  <c r="BH2790" i="1"/>
  <c r="BH2791" i="1" s="1"/>
  <c r="BC2906" i="1"/>
  <c r="BC2907" i="1" s="1"/>
  <c r="BC2910" i="1"/>
  <c r="BC2913" i="1" s="1"/>
  <c r="AX1642" i="1"/>
  <c r="AX3242" i="1"/>
  <c r="AX3245" i="1" s="1"/>
  <c r="BD3242" i="1"/>
  <c r="BD3245" i="1" s="1"/>
  <c r="BD3368" i="1"/>
  <c r="BD3369" i="1" s="1"/>
  <c r="BD3372" i="1"/>
  <c r="BF37" i="1"/>
  <c r="BF38" i="1" s="1"/>
  <c r="BF41" i="1"/>
  <c r="BE2993" i="1"/>
  <c r="BE2996" i="1" s="1"/>
  <c r="BG2358" i="1"/>
  <c r="BG2359" i="1" s="1"/>
  <c r="BI2857" i="1"/>
  <c r="BI2860" i="1" s="1"/>
  <c r="AW2906" i="1"/>
  <c r="AW2907" i="1" s="1"/>
  <c r="AW2910" i="1"/>
  <c r="AW2913" i="1" s="1"/>
  <c r="BB2993" i="1"/>
  <c r="BB2996" i="1" s="1"/>
  <c r="AX2406" i="1"/>
  <c r="BG2794" i="1"/>
  <c r="BG2797" i="1" s="1"/>
  <c r="BG2790" i="1"/>
  <c r="BG2791" i="1" s="1"/>
  <c r="BC3045" i="1"/>
  <c r="BC3048" i="1" s="1"/>
  <c r="BC3041" i="1"/>
  <c r="BC3042" i="1" s="1"/>
  <c r="AY1581" i="1"/>
  <c r="BI2406" i="1"/>
  <c r="BI2358" i="1"/>
  <c r="BC2406" i="1"/>
  <c r="BC2358" i="1"/>
  <c r="AV2790" i="1"/>
  <c r="AV2791" i="1" s="1"/>
  <c r="AV2794" i="1"/>
  <c r="AV2797" i="1" s="1"/>
  <c r="AW3045" i="1"/>
  <c r="AW3048" i="1" s="1"/>
  <c r="AW3041" i="1"/>
  <c r="AW3042" i="1" s="1"/>
  <c r="BH2993" i="1"/>
  <c r="BH2996" i="1" s="1"/>
  <c r="BI2356" i="1"/>
  <c r="BI2450" i="1"/>
  <c r="BF2406" i="1"/>
  <c r="BF2358" i="1"/>
  <c r="BF2359" i="1" s="1"/>
  <c r="BC2857" i="1"/>
  <c r="BC2860" i="1" s="1"/>
  <c r="AW2356" i="1"/>
  <c r="AW2450" i="1"/>
  <c r="AV2857" i="1"/>
  <c r="AV2860" i="1" s="1"/>
  <c r="BF2688" i="1"/>
  <c r="BF2691" i="1" s="1"/>
  <c r="BF2684" i="1"/>
  <c r="BF2685" i="1" s="1"/>
  <c r="BG3242" i="1"/>
  <c r="BG3245" i="1" s="1"/>
  <c r="BD2358" i="1"/>
  <c r="BD2406" i="1"/>
  <c r="BE1642" i="1"/>
  <c r="BE2247" i="1" s="1"/>
  <c r="BI2906" i="1"/>
  <c r="BI2907" i="1" s="1"/>
  <c r="BI2910" i="1"/>
  <c r="BI2913" i="1" s="1"/>
  <c r="BE4718" i="1"/>
  <c r="BE4721" i="1" s="1"/>
  <c r="BE3442" i="1"/>
  <c r="BE3443" i="1" s="1"/>
  <c r="AV2358" i="1"/>
  <c r="AX2450" i="1"/>
  <c r="AX2356" i="1"/>
  <c r="BF1581" i="1"/>
  <c r="BD2450" i="1"/>
  <c r="BD2356" i="1"/>
  <c r="AV2993" i="1"/>
  <c r="AV2996" i="1" s="1"/>
  <c r="BF2857" i="1"/>
  <c r="BF2860" i="1" s="1"/>
  <c r="AW2406" i="1"/>
  <c r="AW2358" i="1"/>
  <c r="AY2993" i="1"/>
  <c r="AY2996" i="1" s="1"/>
  <c r="AW1581" i="1"/>
  <c r="AU2993" i="1"/>
  <c r="BB2910" i="1"/>
  <c r="BB2913" i="1" s="1"/>
  <c r="BB2906" i="1"/>
  <c r="BB2907" i="1" s="1"/>
  <c r="BF3041" i="1"/>
  <c r="BF3042" i="1" s="1"/>
  <c r="BF3045" i="1"/>
  <c r="BF3048" i="1" s="1"/>
  <c r="BB2358" i="1"/>
  <c r="BB2359" i="1" s="1"/>
  <c r="BC2356" i="1"/>
  <c r="BC2450" i="1"/>
  <c r="AW2857" i="1"/>
  <c r="AW2860" i="1" s="1"/>
  <c r="AO37" i="1"/>
  <c r="AO38" i="1" s="1"/>
  <c r="AO41" i="1"/>
  <c r="AL1581" i="1"/>
  <c r="AQ3313" i="1"/>
  <c r="AQ4721" i="1" s="1"/>
  <c r="AO2352" i="1"/>
  <c r="AO1690" i="1"/>
  <c r="AO1686" i="1"/>
  <c r="AO1687" i="1" s="1"/>
  <c r="AN3368" i="1"/>
  <c r="AN3369" i="1" s="1"/>
  <c r="AN3372" i="1"/>
  <c r="AT3330" i="1"/>
  <c r="AT1674" i="1"/>
  <c r="R3242" i="1"/>
  <c r="R3245" i="1" s="1"/>
  <c r="AN4721" i="1"/>
  <c r="AM1690" i="1"/>
  <c r="AM1686" i="1"/>
  <c r="AM1687" i="1" s="1"/>
  <c r="J1670" i="1"/>
  <c r="N2247" i="1"/>
  <c r="AE37" i="1"/>
  <c r="AE38" i="1" s="1"/>
  <c r="AE41" i="1"/>
  <c r="AF1686" i="1"/>
  <c r="AF1687" i="1" s="1"/>
  <c r="AF1690" i="1"/>
  <c r="AF2406" i="1"/>
  <c r="AF2358" i="1"/>
  <c r="AK2857" i="1"/>
  <c r="AK2860" i="1" s="1"/>
  <c r="AF2356" i="1"/>
  <c r="AF2450" i="1"/>
  <c r="AI2790" i="1"/>
  <c r="AI2794" i="1"/>
  <c r="AJ2790" i="1"/>
  <c r="AJ2791" i="1" s="1"/>
  <c r="AJ2794" i="1"/>
  <c r="AJ2797" i="1" s="1"/>
  <c r="AF41" i="1"/>
  <c r="AF37" i="1"/>
  <c r="AF38" i="1" s="1"/>
  <c r="AE2358" i="1"/>
  <c r="AM2358" i="1"/>
  <c r="AM2406" i="1"/>
  <c r="AG41" i="1"/>
  <c r="AG37" i="1"/>
  <c r="AG38" i="1" s="1"/>
  <c r="AM2316" i="1"/>
  <c r="AG2247" i="1"/>
  <c r="AK1581" i="1"/>
  <c r="AM41" i="1"/>
  <c r="AM37" i="1"/>
  <c r="AM38" i="1" s="1"/>
  <c r="AQ1581" i="1"/>
  <c r="AE3372" i="1"/>
  <c r="AE3368" i="1"/>
  <c r="AE3369" i="1" s="1"/>
  <c r="AO2790" i="1"/>
  <c r="AO2791" i="1" s="1"/>
  <c r="AO2794" i="1"/>
  <c r="AO2797" i="1" s="1"/>
  <c r="AE1581" i="1"/>
  <c r="AO1581" i="1"/>
  <c r="AP1690" i="1"/>
  <c r="AP1686" i="1"/>
  <c r="AP1687" i="1" s="1"/>
  <c r="AL2406" i="1"/>
  <c r="AL2358" i="1"/>
  <c r="AE2993" i="1"/>
  <c r="AE2996" i="1" s="1"/>
  <c r="AN1581" i="1"/>
  <c r="AD37" i="1"/>
  <c r="AD38" i="1" s="1"/>
  <c r="AD41" i="1"/>
  <c r="AO2993" i="1"/>
  <c r="AO2996" i="1" s="1"/>
  <c r="AG2358" i="1"/>
  <c r="AG2359" i="1" s="1"/>
  <c r="AG2406" i="1"/>
  <c r="AK2358" i="1"/>
  <c r="AN2358" i="1"/>
  <c r="AN2359" i="1" s="1"/>
  <c r="AN2406" i="1"/>
  <c r="AK2906" i="1"/>
  <c r="AK2907" i="1" s="1"/>
  <c r="AK2910" i="1"/>
  <c r="AK2913" i="1" s="1"/>
  <c r="AL3242" i="1"/>
  <c r="AL3245" i="1" s="1"/>
  <c r="AL1690" i="1"/>
  <c r="AP2358" i="1"/>
  <c r="AP2359" i="1" s="1"/>
  <c r="AK37" i="1"/>
  <c r="AK38" i="1" s="1"/>
  <c r="AK41" i="1"/>
  <c r="AG3041" i="1"/>
  <c r="AG3042" i="1" s="1"/>
  <c r="AG3045" i="1"/>
  <c r="AG3048" i="1" s="1"/>
  <c r="AK2361" i="1"/>
  <c r="AP2790" i="1"/>
  <c r="AP2791" i="1" s="1"/>
  <c r="AP2794" i="1"/>
  <c r="AP2797" i="1" s="1"/>
  <c r="AJ2358" i="1"/>
  <c r="AJ2359" i="1" s="1"/>
  <c r="AG2316" i="1"/>
  <c r="AJ1690" i="1"/>
  <c r="AJ1686" i="1"/>
  <c r="AJ1687" i="1" s="1"/>
  <c r="AO2316" i="1"/>
  <c r="AO3242" i="1"/>
  <c r="AO3245" i="1" s="1"/>
  <c r="AP1581" i="1"/>
  <c r="AM2450" i="1"/>
  <c r="AM2356" i="1"/>
  <c r="AD2790" i="1"/>
  <c r="AD2791" i="1" s="1"/>
  <c r="AD2794" i="1"/>
  <c r="AD2797" i="1" s="1"/>
  <c r="AD2358" i="1"/>
  <c r="AE2361" i="1"/>
  <c r="AM2993" i="1"/>
  <c r="AM2996" i="1" s="1"/>
  <c r="AD1581" i="1"/>
  <c r="AM3368" i="1"/>
  <c r="AM3369" i="1" s="1"/>
  <c r="AM3372" i="1"/>
  <c r="AE2906" i="1"/>
  <c r="AE2907" i="1" s="1"/>
  <c r="AE2910" i="1"/>
  <c r="AE2913" i="1" s="1"/>
  <c r="AL2356" i="1"/>
  <c r="AL2450" i="1"/>
  <c r="AF2316" i="1"/>
  <c r="AL2857" i="1"/>
  <c r="AL2860" i="1" s="1"/>
  <c r="AD3372" i="1"/>
  <c r="AD3368" i="1"/>
  <c r="AD3369" i="1" s="1"/>
  <c r="AQ37" i="1"/>
  <c r="AQ38" i="1" s="1"/>
  <c r="AQ41" i="1"/>
  <c r="AK3372" i="1"/>
  <c r="AK3368" i="1"/>
  <c r="AK3369" i="1" s="1"/>
  <c r="AF2993" i="1"/>
  <c r="AF2996" i="1" s="1"/>
  <c r="AF2857" i="1"/>
  <c r="AF2860" i="1" s="1"/>
  <c r="N2316" i="1"/>
  <c r="R1581" i="1"/>
  <c r="W2906" i="1"/>
  <c r="W2907" i="1" s="1"/>
  <c r="W2910" i="1"/>
  <c r="W2913" i="1" s="1"/>
  <c r="S2352" i="1"/>
  <c r="S2361" i="1" s="1"/>
  <c r="S2637" i="1" s="1"/>
  <c r="W2359" i="1"/>
  <c r="M37" i="1"/>
  <c r="M38" i="1" s="1"/>
  <c r="M41" i="1"/>
  <c r="R1690" i="1"/>
  <c r="R1686" i="1"/>
  <c r="R1687" i="1" s="1"/>
  <c r="M1690" i="1"/>
  <c r="M1686" i="1"/>
  <c r="M1687" i="1" s="1"/>
  <c r="M2361" i="1"/>
  <c r="M2637" i="1" s="1"/>
  <c r="Y37" i="1"/>
  <c r="Y38" i="1" s="1"/>
  <c r="Y41" i="1"/>
  <c r="Y3364" i="1"/>
  <c r="K3313" i="1"/>
  <c r="Y2993" i="1"/>
  <c r="Y2996" i="1" s="1"/>
  <c r="W3313" i="1"/>
  <c r="V3313" i="1"/>
  <c r="V4721" i="1" s="1"/>
  <c r="X1581" i="1"/>
  <c r="V1581" i="1"/>
  <c r="X1686" i="1"/>
  <c r="X1687" i="1" s="1"/>
  <c r="X1690" i="1"/>
  <c r="Y2361" i="1"/>
  <c r="Y2637" i="1" s="1"/>
  <c r="U2316" i="1"/>
  <c r="Q2910" i="1"/>
  <c r="Q2906" i="1"/>
  <c r="N2361" i="1"/>
  <c r="W1686" i="1"/>
  <c r="W1687" i="1" s="1"/>
  <c r="W1690" i="1"/>
  <c r="R37" i="1"/>
  <c r="R38" i="1" s="1"/>
  <c r="R41" i="1"/>
  <c r="L37" i="1"/>
  <c r="L38" i="1" s="1"/>
  <c r="L41" i="1"/>
  <c r="O41" i="1"/>
  <c r="O37" i="1"/>
  <c r="O38" i="1" s="1"/>
  <c r="U41" i="1"/>
  <c r="U37" i="1"/>
  <c r="U38" i="1" s="1"/>
  <c r="L2356" i="1"/>
  <c r="L2450" i="1"/>
  <c r="X2794" i="1"/>
  <c r="X2797" i="1" s="1"/>
  <c r="X2790" i="1"/>
  <c r="X2791" i="1" s="1"/>
  <c r="O3368" i="1"/>
  <c r="O3369" i="1" s="1"/>
  <c r="O3372" i="1"/>
  <c r="S2910" i="1"/>
  <c r="S2913" i="1" s="1"/>
  <c r="S2906" i="1"/>
  <c r="S2907" i="1" s="1"/>
  <c r="R2356" i="1"/>
  <c r="R2450" i="1"/>
  <c r="N3313" i="1"/>
  <c r="Y1690" i="1"/>
  <c r="Y1686" i="1"/>
  <c r="Y1687" i="1" s="1"/>
  <c r="O2406" i="1"/>
  <c r="V2790" i="1"/>
  <c r="V2791" i="1" s="1"/>
  <c r="V2794" i="1"/>
  <c r="V2797" i="1" s="1"/>
  <c r="T3313" i="1"/>
  <c r="T4721" i="1" s="1"/>
  <c r="N3242" i="1"/>
  <c r="N3245" i="1" s="1"/>
  <c r="T3242" i="1"/>
  <c r="T3245" i="1" s="1"/>
  <c r="R2794" i="1"/>
  <c r="R2797" i="1" s="1"/>
  <c r="R2790" i="1"/>
  <c r="R2791" i="1" s="1"/>
  <c r="S2358" i="1"/>
  <c r="S2359" i="1" s="1"/>
  <c r="U1581" i="1"/>
  <c r="M2790" i="1"/>
  <c r="M2791" i="1" s="1"/>
  <c r="M2794" i="1"/>
  <c r="M2797" i="1" s="1"/>
  <c r="M3364" i="1"/>
  <c r="N2790" i="1"/>
  <c r="N2791" i="1" s="1"/>
  <c r="N2794" i="1"/>
  <c r="N2797" i="1" s="1"/>
  <c r="N3041" i="1"/>
  <c r="N3042" i="1" s="1"/>
  <c r="N3045" i="1"/>
  <c r="N3048" i="1" s="1"/>
  <c r="S2790" i="1"/>
  <c r="S2791" i="1" s="1"/>
  <c r="S2794" i="1"/>
  <c r="S2797" i="1" s="1"/>
  <c r="S3364" i="1"/>
  <c r="L2361" i="1"/>
  <c r="N2356" i="1"/>
  <c r="N2450" i="1"/>
  <c r="L2993" i="1"/>
  <c r="L2996" i="1" s="1"/>
  <c r="M2910" i="1"/>
  <c r="M2913" i="1" s="1"/>
  <c r="M2906" i="1"/>
  <c r="M2907" i="1" s="1"/>
  <c r="T2406" i="1"/>
  <c r="W2688" i="1"/>
  <c r="W2691" i="1" s="1"/>
  <c r="W2684" i="1"/>
  <c r="W2685" i="1" s="1"/>
  <c r="V2358" i="1"/>
  <c r="V2359" i="1" s="1"/>
  <c r="V2406" i="1"/>
  <c r="V2684" i="1"/>
  <c r="V2685" i="1" s="1"/>
  <c r="V2688" i="1"/>
  <c r="V2691" i="1" s="1"/>
  <c r="Y2910" i="1"/>
  <c r="Y2913" i="1" s="1"/>
  <c r="Y2906" i="1"/>
  <c r="Y2907" i="1" s="1"/>
  <c r="X3242" i="1"/>
  <c r="X3245" i="1" s="1"/>
  <c r="S2857" i="1"/>
  <c r="S2860" i="1" s="1"/>
  <c r="N2406" i="1"/>
  <c r="N2358" i="1"/>
  <c r="U1686" i="1"/>
  <c r="U1687" i="1" s="1"/>
  <c r="U1690" i="1"/>
  <c r="Y2857" i="1"/>
  <c r="Y2860" i="1" s="1"/>
  <c r="X2406" i="1"/>
  <c r="X2358" i="1"/>
  <c r="T2790" i="1"/>
  <c r="T2791" i="1" s="1"/>
  <c r="T2794" i="1"/>
  <c r="T2797" i="1" s="1"/>
  <c r="N2910" i="1"/>
  <c r="N2913" i="1" s="1"/>
  <c r="N2906" i="1"/>
  <c r="N2907" i="1" s="1"/>
  <c r="Y2790" i="1"/>
  <c r="Y2791" i="1" s="1"/>
  <c r="Y2794" i="1"/>
  <c r="Y2797" i="1" s="1"/>
  <c r="O2993" i="1"/>
  <c r="O2996" i="1" s="1"/>
  <c r="W3364" i="1"/>
  <c r="L2406" i="1"/>
  <c r="L2358" i="1"/>
  <c r="U2993" i="1"/>
  <c r="U2996" i="1" s="1"/>
  <c r="R2857" i="1"/>
  <c r="R2860" i="1" s="1"/>
  <c r="X2857" i="1"/>
  <c r="X2860" i="1" s="1"/>
  <c r="X2356" i="1"/>
  <c r="X2450" i="1"/>
  <c r="U1642" i="1"/>
  <c r="L1581" i="1"/>
  <c r="W2993" i="1"/>
  <c r="W2996" i="1" s="1"/>
  <c r="M1581" i="1"/>
  <c r="O1642" i="1"/>
  <c r="O1581" i="1"/>
  <c r="X37" i="1"/>
  <c r="X38" i="1" s="1"/>
  <c r="X41" i="1"/>
  <c r="T2356" i="1"/>
  <c r="T2450" i="1"/>
  <c r="L3041" i="1"/>
  <c r="L3042" i="1" s="1"/>
  <c r="L3045" i="1"/>
  <c r="L3048" i="1" s="1"/>
  <c r="S1690" i="1"/>
  <c r="S1686" i="1"/>
  <c r="S1687" i="1" s="1"/>
  <c r="R3041" i="1"/>
  <c r="R3042" i="1" s="1"/>
  <c r="R3045" i="1"/>
  <c r="R3048" i="1" s="1"/>
  <c r="L2794" i="1"/>
  <c r="L2797" i="1" s="1"/>
  <c r="L2790" i="1"/>
  <c r="L2791" i="1" s="1"/>
  <c r="X3041" i="1"/>
  <c r="X3042" i="1" s="1"/>
  <c r="X3045" i="1"/>
  <c r="X3048" i="1" s="1"/>
  <c r="M2857" i="1"/>
  <c r="M2860" i="1" s="1"/>
  <c r="V2993" i="1"/>
  <c r="V2996" i="1" s="1"/>
  <c r="U2358" i="1"/>
  <c r="U2359" i="1" s="1"/>
  <c r="W3242" i="1"/>
  <c r="W3245" i="1" s="1"/>
  <c r="AT3354" i="1"/>
  <c r="AT2344" i="1"/>
  <c r="AT2333" i="1"/>
  <c r="J3330" i="1"/>
  <c r="J3037" i="1"/>
  <c r="AB15" i="1"/>
  <c r="AT82" i="1"/>
  <c r="AT15" i="1"/>
  <c r="AT1659" i="1"/>
  <c r="AB2497" i="1"/>
  <c r="AB2493" i="1"/>
  <c r="AB2333" i="1"/>
  <c r="J2344" i="1"/>
  <c r="J15" i="1"/>
  <c r="J1659" i="1"/>
  <c r="J1674" i="1"/>
  <c r="J82" i="1"/>
  <c r="V2247" i="1" l="1"/>
  <c r="AG1690" i="1"/>
  <c r="BC2247" i="1"/>
  <c r="BH4721" i="1"/>
  <c r="AV3372" i="1"/>
  <c r="J2680" i="1"/>
  <c r="Y2247" i="1"/>
  <c r="BA1642" i="1"/>
  <c r="BH2247" i="1"/>
  <c r="AW2361" i="1"/>
  <c r="AF2247" i="1"/>
  <c r="R2359" i="1"/>
  <c r="AI948" i="1"/>
  <c r="J243" i="1"/>
  <c r="J247" i="1" s="1"/>
  <c r="J248" i="1" s="1"/>
  <c r="AT3303" i="1"/>
  <c r="AL4721" i="1"/>
  <c r="AL1686" i="1"/>
  <c r="AL1687" i="1" s="1"/>
  <c r="AG1581" i="1"/>
  <c r="AO3372" i="1"/>
  <c r="AV1690" i="1"/>
  <c r="K2244" i="1"/>
  <c r="AT2493" i="1"/>
  <c r="Q2790" i="1"/>
  <c r="AY2358" i="1"/>
  <c r="AY2359" i="1" s="1"/>
  <c r="AO3368" i="1"/>
  <c r="AO3369" i="1" s="1"/>
  <c r="L2247" i="1"/>
  <c r="BA702" i="1"/>
  <c r="Q2794" i="1"/>
  <c r="AU2790" i="1"/>
  <c r="AK2359" i="1"/>
  <c r="AT2786" i="1"/>
  <c r="BF3368" i="1"/>
  <c r="BF3369" i="1" s="1"/>
  <c r="BF3372" i="1"/>
  <c r="Q1642" i="1"/>
  <c r="O2247" i="1"/>
  <c r="AP3368" i="1"/>
  <c r="AP3369" i="1" s="1"/>
  <c r="AP3372" i="1"/>
  <c r="AQ2359" i="1"/>
  <c r="R3372" i="1"/>
  <c r="AT493" i="1"/>
  <c r="AT497" i="1" s="1"/>
  <c r="R3368" i="1"/>
  <c r="R3369" i="1" s="1"/>
  <c r="T2247" i="1"/>
  <c r="J3438" i="1"/>
  <c r="J3442" i="1" s="1"/>
  <c r="J1633" i="1"/>
  <c r="J1642" i="1" s="1"/>
  <c r="J2786" i="1"/>
  <c r="J2794" i="1" s="1"/>
  <c r="K2910" i="1"/>
  <c r="AI1642" i="1"/>
  <c r="AJ2361" i="1"/>
  <c r="AJ2637" i="1" s="1"/>
  <c r="AO2247" i="1"/>
  <c r="AC41" i="1"/>
  <c r="AF3372" i="1"/>
  <c r="AF3368" i="1"/>
  <c r="AF3369" i="1" s="1"/>
  <c r="AY41" i="1"/>
  <c r="W41" i="1"/>
  <c r="AV41" i="1"/>
  <c r="W37" i="1"/>
  <c r="W38" i="1" s="1"/>
  <c r="AV37" i="1"/>
  <c r="AV38" i="1" s="1"/>
  <c r="BI41" i="1"/>
  <c r="AF4721" i="1"/>
  <c r="AD2361" i="1"/>
  <c r="AD2637" i="1" s="1"/>
  <c r="AV2359" i="1"/>
  <c r="AE2247" i="1"/>
  <c r="AQ2361" i="1"/>
  <c r="AQ2637" i="1" s="1"/>
  <c r="AE4721" i="1"/>
  <c r="R2361" i="1"/>
  <c r="R2637" i="1" s="1"/>
  <c r="AN1690" i="1"/>
  <c r="AJ3368" i="1"/>
  <c r="AJ3369" i="1" s="1"/>
  <c r="AN1686" i="1"/>
  <c r="AN1687" i="1" s="1"/>
  <c r="Q4718" i="1"/>
  <c r="N3372" i="1"/>
  <c r="AD1690" i="1"/>
  <c r="BA3242" i="1"/>
  <c r="BA3245" i="1" s="1"/>
  <c r="V41" i="1"/>
  <c r="X3372" i="1"/>
  <c r="V37" i="1"/>
  <c r="V38" i="1" s="1"/>
  <c r="AX2358" i="1"/>
  <c r="K3242" i="1"/>
  <c r="N4721" i="1"/>
  <c r="AW3368" i="1"/>
  <c r="AW3369" i="1" s="1"/>
  <c r="AG2361" i="1"/>
  <c r="AC2794" i="1"/>
  <c r="AC2797" i="1" s="1"/>
  <c r="BB2637" i="1"/>
  <c r="AC2790" i="1"/>
  <c r="AC2791" i="1" s="1"/>
  <c r="K41" i="1"/>
  <c r="AN2247" i="1"/>
  <c r="AD2359" i="1"/>
  <c r="O1690" i="1"/>
  <c r="AU3242" i="1"/>
  <c r="AU3245" i="1" s="1"/>
  <c r="M2359" i="1"/>
  <c r="AI2034" i="1"/>
  <c r="J2030" i="1"/>
  <c r="J2034" i="1" s="1"/>
  <c r="S41" i="1"/>
  <c r="BC41" i="1"/>
  <c r="BC37" i="1"/>
  <c r="BC38" i="1" s="1"/>
  <c r="S37" i="1"/>
  <c r="S38" i="1" s="1"/>
  <c r="J2849" i="1"/>
  <c r="AB2030" i="1"/>
  <c r="BC2637" i="1"/>
  <c r="BF2637" i="1"/>
  <c r="BF1690" i="1"/>
  <c r="Q1858" i="1"/>
  <c r="J2449" i="1"/>
  <c r="J2450" i="1" s="1"/>
  <c r="L1686" i="1"/>
  <c r="L1687" i="1" s="1"/>
  <c r="BF1686" i="1"/>
  <c r="BF1687" i="1" s="1"/>
  <c r="AB2984" i="1"/>
  <c r="AB2993" i="1" s="1"/>
  <c r="AT1633" i="1"/>
  <c r="AT3037" i="1"/>
  <c r="AT3041" i="1" s="1"/>
  <c r="AT3042" i="1" s="1"/>
  <c r="AB1534" i="1"/>
  <c r="BE37" i="1"/>
  <c r="BE38" i="1" s="1"/>
  <c r="AP41" i="1"/>
  <c r="Q2493" i="1"/>
  <c r="Q2497" i="1"/>
  <c r="J2405" i="1"/>
  <c r="J2406" i="1" s="1"/>
  <c r="AM2247" i="1"/>
  <c r="BA2633" i="1"/>
  <c r="BA2635" i="1"/>
  <c r="AB2786" i="1"/>
  <c r="AB2794" i="1" s="1"/>
  <c r="AB3037" i="1"/>
  <c r="AB3045" i="1" s="1"/>
  <c r="AB3048" i="1" s="1"/>
  <c r="AT2680" i="1"/>
  <c r="AT2688" i="1" s="1"/>
  <c r="AB1151" i="1"/>
  <c r="AB1155" i="1" s="1"/>
  <c r="AB1156" i="1" s="1"/>
  <c r="BA3898" i="1"/>
  <c r="AV2247" i="1"/>
  <c r="W2247" i="1"/>
  <c r="K2688" i="1"/>
  <c r="K2691" i="1" s="1"/>
  <c r="V3372" i="1"/>
  <c r="BE41" i="1"/>
  <c r="AT2849" i="1"/>
  <c r="AT2322" i="1"/>
  <c r="V3368" i="1"/>
  <c r="V3369" i="1" s="1"/>
  <c r="AC1642" i="1"/>
  <c r="BG41" i="1"/>
  <c r="Q3045" i="1"/>
  <c r="Q3048" i="1" s="1"/>
  <c r="BG37" i="1"/>
  <c r="BG38" i="1" s="1"/>
  <c r="AI4093" i="1"/>
  <c r="BA1816" i="1"/>
  <c r="AB2452" i="1"/>
  <c r="O1686" i="1"/>
  <c r="O1687" i="1" s="1"/>
  <c r="Q3041" i="1"/>
  <c r="Q3042" i="1" s="1"/>
  <c r="V1686" i="1"/>
  <c r="V1687" i="1" s="1"/>
  <c r="AJ3372" i="1"/>
  <c r="AW41" i="1"/>
  <c r="AV2361" i="1"/>
  <c r="AV2637" i="1" s="1"/>
  <c r="BD1686" i="1"/>
  <c r="BD1687" i="1" s="1"/>
  <c r="AW37" i="1"/>
  <c r="AW38" i="1" s="1"/>
  <c r="BA3720" i="1"/>
  <c r="BE1581" i="1"/>
  <c r="K2993" i="1"/>
  <c r="K2996" i="1" s="1"/>
  <c r="Q2993" i="1"/>
  <c r="U2361" i="1"/>
  <c r="AK2637" i="1"/>
  <c r="AE2359" i="1"/>
  <c r="AX2361" i="1"/>
  <c r="AX2637" i="1" s="1"/>
  <c r="O2358" i="1"/>
  <c r="O2359" i="1" s="1"/>
  <c r="BA2790" i="1"/>
  <c r="BA2791" i="1" s="1"/>
  <c r="AG3372" i="1"/>
  <c r="AT2449" i="1"/>
  <c r="AT2356" i="1" s="1"/>
  <c r="AT2452" i="1"/>
  <c r="AC2857" i="1"/>
  <c r="AC2860" i="1" s="1"/>
  <c r="S2247" i="1"/>
  <c r="AT3438" i="1"/>
  <c r="AT3442" i="1" s="1"/>
  <c r="AT3443" i="1" s="1"/>
  <c r="AG3368" i="1"/>
  <c r="AG3369" i="1" s="1"/>
  <c r="BF2247" i="1"/>
  <c r="J2902" i="1"/>
  <c r="J2906" i="1" s="1"/>
  <c r="J2907" i="1" s="1"/>
  <c r="U4721" i="1"/>
  <c r="AB2680" i="1"/>
  <c r="AB2684" i="1" s="1"/>
  <c r="AU3372" i="1"/>
  <c r="T3368" i="1"/>
  <c r="T3369" i="1" s="1"/>
  <c r="T3372" i="1"/>
  <c r="AB3183" i="1"/>
  <c r="AX1581" i="1"/>
  <c r="AT3183" i="1"/>
  <c r="AB2307" i="1"/>
  <c r="AB2316" i="1" s="1"/>
  <c r="U2247" i="1"/>
  <c r="X3368" i="1"/>
  <c r="X3369" i="1" s="1"/>
  <c r="L3372" i="1"/>
  <c r="L1690" i="1"/>
  <c r="AI2450" i="1"/>
  <c r="L3368" i="1"/>
  <c r="L3369" i="1" s="1"/>
  <c r="AI2356" i="1"/>
  <c r="AY2247" i="1"/>
  <c r="T1686" i="1"/>
  <c r="T1687" i="1" s="1"/>
  <c r="AX2247" i="1"/>
  <c r="W4721" i="1"/>
  <c r="AU2857" i="1"/>
  <c r="AU2860" i="1" s="1"/>
  <c r="AB3438" i="1"/>
  <c r="AB3442" i="1" s="1"/>
  <c r="AB3443" i="1" s="1"/>
  <c r="AI3041" i="1"/>
  <c r="AI3042" i="1" s="1"/>
  <c r="AI3045" i="1"/>
  <c r="AI3048" i="1" s="1"/>
  <c r="AI2993" i="1"/>
  <c r="AI2996" i="1" s="1"/>
  <c r="AT2984" i="1"/>
  <c r="BC3368" i="1"/>
  <c r="BC3369" i="1" s="1"/>
  <c r="AE2637" i="1"/>
  <c r="Q2316" i="1"/>
  <c r="J2307" i="1"/>
  <c r="J2316" i="1" s="1"/>
  <c r="AK2247" i="1"/>
  <c r="AT2902" i="1"/>
  <c r="AT2906" i="1" s="1"/>
  <c r="AT2907" i="1" s="1"/>
  <c r="AT2030" i="1"/>
  <c r="AT2034" i="1" s="1"/>
  <c r="BA3045" i="1"/>
  <c r="BA3048" i="1" s="1"/>
  <c r="AM2637" i="1"/>
  <c r="AB3303" i="1"/>
  <c r="AB3313" i="1" s="1"/>
  <c r="AB2849" i="1"/>
  <c r="AB2857" i="1" s="1"/>
  <c r="J2984" i="1"/>
  <c r="J2493" i="1"/>
  <c r="J2494" i="1" s="1"/>
  <c r="AP2361" i="1"/>
  <c r="AP2637" i="1" s="1"/>
  <c r="AI1686" i="1"/>
  <c r="AG1686" i="1"/>
  <c r="AG1687" i="1" s="1"/>
  <c r="Q2684" i="1"/>
  <c r="Q2685" i="1" s="1"/>
  <c r="X2361" i="1"/>
  <c r="X2637" i="1" s="1"/>
  <c r="AI1690" i="1"/>
  <c r="K2794" i="1"/>
  <c r="K2797" i="1" s="1"/>
  <c r="AT2307" i="1"/>
  <c r="Q2688" i="1"/>
  <c r="Q2691" i="1" s="1"/>
  <c r="BD2247" i="1"/>
  <c r="J3303" i="1"/>
  <c r="J3313" i="1" s="1"/>
  <c r="BH3372" i="1"/>
  <c r="BD2361" i="1"/>
  <c r="AL37" i="1"/>
  <c r="AL38" i="1" s="1"/>
  <c r="U3372" i="1"/>
  <c r="BH3368" i="1"/>
  <c r="BH3369" i="1" s="1"/>
  <c r="U3368" i="1"/>
  <c r="U3369" i="1" s="1"/>
  <c r="BG2247" i="1"/>
  <c r="AU3313" i="1"/>
  <c r="J3183" i="1"/>
  <c r="AL41" i="1"/>
  <c r="AX3372" i="1"/>
  <c r="BG3372" i="1"/>
  <c r="AI2316" i="1"/>
  <c r="AU2316" i="1"/>
  <c r="BA2316" i="1"/>
  <c r="AB1633" i="1"/>
  <c r="AB1642" i="1" s="1"/>
  <c r="L2637" i="1"/>
  <c r="AU3368" i="1"/>
  <c r="BI1690" i="1"/>
  <c r="Q3364" i="1"/>
  <c r="Q3368" i="1" s="1"/>
  <c r="BI1686" i="1"/>
  <c r="BI1687" i="1" s="1"/>
  <c r="AN2361" i="1"/>
  <c r="AN2637" i="1" s="1"/>
  <c r="AB2902" i="1"/>
  <c r="AB2906" i="1" s="1"/>
  <c r="AB2907" i="1" s="1"/>
  <c r="N3368" i="1"/>
  <c r="N3369" i="1" s="1"/>
  <c r="AI4181" i="1"/>
  <c r="Q4093" i="1"/>
  <c r="Q4094" i="1" s="1"/>
  <c r="N1686" i="1"/>
  <c r="N1687" i="1" s="1"/>
  <c r="AD4721" i="1"/>
  <c r="Q3522" i="1"/>
  <c r="BA2857" i="1"/>
  <c r="BA2860" i="1" s="1"/>
  <c r="W2637" i="1"/>
  <c r="T2361" i="1"/>
  <c r="T2637" i="1" s="1"/>
  <c r="BI3368" i="1"/>
  <c r="BI3369" i="1" s="1"/>
  <c r="AT2633" i="1"/>
  <c r="AT2634" i="1" s="1"/>
  <c r="AT2635" i="1"/>
  <c r="AT2590" i="1"/>
  <c r="AT2588" i="1"/>
  <c r="AT2589" i="1" s="1"/>
  <c r="AB2635" i="1"/>
  <c r="AB2633" i="1"/>
  <c r="AB2634" i="1" s="1"/>
  <c r="AT83" i="1"/>
  <c r="AT25" i="1"/>
  <c r="AT1279" i="1"/>
  <c r="AT4714" i="1"/>
  <c r="AT289" i="1"/>
  <c r="AT743" i="1"/>
  <c r="AT1321" i="1"/>
  <c r="AT3483" i="1"/>
  <c r="AT412" i="1"/>
  <c r="AT3807" i="1"/>
  <c r="AT372" i="1"/>
  <c r="AT4633" i="1"/>
  <c r="AT3675" i="1"/>
  <c r="AT2343" i="1"/>
  <c r="AT4314" i="1"/>
  <c r="AT3234" i="1"/>
  <c r="AT3567" i="1"/>
  <c r="AT3616" i="1"/>
  <c r="AT1072" i="1"/>
  <c r="AT3898" i="1"/>
  <c r="AT4673" i="1"/>
  <c r="AT4359" i="1"/>
  <c r="AT1774" i="1"/>
  <c r="AT866" i="1"/>
  <c r="AT1487" i="1"/>
  <c r="AT165" i="1"/>
  <c r="AT2494" i="1"/>
  <c r="J1491" i="1"/>
  <c r="AT948" i="1"/>
  <c r="AT4181" i="1"/>
  <c r="AT1942" i="1"/>
  <c r="AT2075" i="1"/>
  <c r="AT1238" i="1"/>
  <c r="AT702" i="1"/>
  <c r="AT3085" i="1"/>
  <c r="AT4270" i="1"/>
  <c r="AT3758" i="1"/>
  <c r="AT1816" i="1"/>
  <c r="AT2116" i="1"/>
  <c r="AT579" i="1"/>
  <c r="AT2544" i="1"/>
  <c r="AT621" i="1"/>
  <c r="AT3987" i="1"/>
  <c r="AT4405" i="1"/>
  <c r="AT3523" i="1"/>
  <c r="AT1573" i="1"/>
  <c r="AT1363" i="1"/>
  <c r="AT4045" i="1"/>
  <c r="AT2243" i="1"/>
  <c r="AT4" i="1"/>
  <c r="AT1114" i="1"/>
  <c r="AT4755" i="1"/>
  <c r="AT4588" i="1"/>
  <c r="AT452" i="1"/>
  <c r="AT3661" i="1"/>
  <c r="AT2155" i="1"/>
  <c r="AT1197" i="1"/>
  <c r="AT4089" i="1"/>
  <c r="AT1648" i="1"/>
  <c r="AT3353" i="1"/>
  <c r="AT1673" i="1"/>
  <c r="AT330" i="1"/>
  <c r="AT1031" i="1"/>
  <c r="AT1733" i="1"/>
  <c r="AT4548" i="1"/>
  <c r="AT3853" i="1"/>
  <c r="AT124" i="1"/>
  <c r="AT4452" i="1"/>
  <c r="AT2200" i="1"/>
  <c r="AT1445" i="1"/>
  <c r="AT783" i="1"/>
  <c r="AT1526" i="1"/>
  <c r="AT907" i="1"/>
  <c r="AT247" i="1"/>
  <c r="AT4227" i="1"/>
  <c r="AT1858" i="1"/>
  <c r="AT1155" i="1"/>
  <c r="AT201" i="1"/>
  <c r="AT1984" i="1"/>
  <c r="AT3319" i="1"/>
  <c r="AT4496" i="1"/>
  <c r="AT1899" i="1"/>
  <c r="AT538" i="1"/>
  <c r="AT3720" i="1"/>
  <c r="AT1404" i="1"/>
  <c r="AT989" i="1"/>
  <c r="AT3943" i="1"/>
  <c r="AT662" i="1"/>
  <c r="AT2401" i="1"/>
  <c r="AT4139" i="1"/>
  <c r="AT4032" i="1"/>
  <c r="AT825" i="1"/>
  <c r="AX1690" i="1"/>
  <c r="AX1686" i="1"/>
  <c r="AX1687" i="1" s="1"/>
  <c r="AB4093" i="1"/>
  <c r="AB2343" i="1"/>
  <c r="AB1197" i="1"/>
  <c r="AB2584" i="1"/>
  <c r="AB1114" i="1"/>
  <c r="AB4314" i="1"/>
  <c r="AB3987" i="1"/>
  <c r="AB1363" i="1"/>
  <c r="AB1774" i="1"/>
  <c r="AB3616" i="1"/>
  <c r="AB4181" i="1"/>
  <c r="AB3319" i="1"/>
  <c r="AB4633" i="1"/>
  <c r="AB1321" i="1"/>
  <c r="AB3085" i="1"/>
  <c r="AB825" i="1"/>
  <c r="AB3720" i="1"/>
  <c r="AB1573" i="1"/>
  <c r="AB1858" i="1"/>
  <c r="AB1446" i="1"/>
  <c r="AB538" i="1"/>
  <c r="AB1984" i="1"/>
  <c r="AB989" i="1"/>
  <c r="AB4139" i="1"/>
  <c r="AB1487" i="1"/>
  <c r="AB4452" i="1"/>
  <c r="AB4031" i="1"/>
  <c r="AB2117" i="1"/>
  <c r="AB4227" i="1"/>
  <c r="AB3675" i="1"/>
  <c r="AB4270" i="1"/>
  <c r="AB82" i="1"/>
  <c r="AB2544" i="1"/>
  <c r="AB1531" i="1"/>
  <c r="AB2322" i="1"/>
  <c r="AB4" i="1"/>
  <c r="AB372" i="1"/>
  <c r="AB702" i="1"/>
  <c r="AB1733" i="1"/>
  <c r="AB783" i="1"/>
  <c r="AB1816" i="1"/>
  <c r="AB493" i="1"/>
  <c r="AB2034" i="1"/>
  <c r="AB3340" i="1"/>
  <c r="AB4547" i="1"/>
  <c r="AB1238" i="1"/>
  <c r="AB2075" i="1"/>
  <c r="AB2401" i="1"/>
  <c r="AB1942" i="1"/>
  <c r="AB3234" i="1"/>
  <c r="AB3522" i="1"/>
  <c r="AB4714" i="1"/>
  <c r="AB3567" i="1"/>
  <c r="AB4588" i="1"/>
  <c r="AB330" i="1"/>
  <c r="AB1031" i="1"/>
  <c r="AB662" i="1"/>
  <c r="AB3898" i="1"/>
  <c r="AB4045" i="1"/>
  <c r="AB579" i="1"/>
  <c r="AB866" i="1"/>
  <c r="AB4359" i="1"/>
  <c r="AB4405" i="1"/>
  <c r="AB2494" i="1"/>
  <c r="AB3353" i="1"/>
  <c r="AB4496" i="1"/>
  <c r="AB907" i="1"/>
  <c r="AB247" i="1"/>
  <c r="AB2155" i="1"/>
  <c r="AB3807" i="1"/>
  <c r="AB621" i="1"/>
  <c r="AB452" i="1"/>
  <c r="AB3762" i="1"/>
  <c r="AB1404" i="1"/>
  <c r="AB3479" i="1"/>
  <c r="AB124" i="1"/>
  <c r="AB4673" i="1"/>
  <c r="AB411" i="1"/>
  <c r="AB2200" i="1"/>
  <c r="AB3943" i="1"/>
  <c r="AB3853" i="1"/>
  <c r="AB165" i="1"/>
  <c r="AB1072" i="1"/>
  <c r="AB1669" i="1"/>
  <c r="AB3661" i="1"/>
  <c r="AB1899" i="1"/>
  <c r="AB205" i="1"/>
  <c r="AB1279" i="1"/>
  <c r="AB288" i="1"/>
  <c r="AB743" i="1"/>
  <c r="AB948" i="1"/>
  <c r="AB2242" i="1"/>
  <c r="AB4755" i="1"/>
  <c r="BC1686" i="1"/>
  <c r="BC1687" i="1" s="1"/>
  <c r="J2343" i="1"/>
  <c r="J2352" i="1" s="1"/>
  <c r="J3319" i="1"/>
  <c r="J1072" i="1"/>
  <c r="J288" i="1"/>
  <c r="J1858" i="1"/>
  <c r="J3484" i="1"/>
  <c r="J4496" i="1"/>
  <c r="J1279" i="1"/>
  <c r="J989" i="1"/>
  <c r="J3898" i="1"/>
  <c r="J4045" i="1"/>
  <c r="J1648" i="1"/>
  <c r="J1669" i="1"/>
  <c r="J25" i="1"/>
  <c r="J1774" i="1"/>
  <c r="J4452" i="1"/>
  <c r="J783" i="1"/>
  <c r="J1114" i="1"/>
  <c r="J3807" i="1"/>
  <c r="J3616" i="1"/>
  <c r="J948" i="1"/>
  <c r="J3567" i="1"/>
  <c r="J3720" i="1"/>
  <c r="J4633" i="1"/>
  <c r="J1729" i="1"/>
  <c r="J2584" i="1"/>
  <c r="J1238" i="1"/>
  <c r="J4139" i="1"/>
  <c r="J2629" i="1"/>
  <c r="J703" i="1"/>
  <c r="J3943" i="1"/>
  <c r="J579" i="1"/>
  <c r="J825" i="1"/>
  <c r="J452" i="1"/>
  <c r="J4359" i="1"/>
  <c r="J4714" i="1"/>
  <c r="J3661" i="1"/>
  <c r="J4089" i="1"/>
  <c r="J2116" i="1"/>
  <c r="J1487" i="1"/>
  <c r="J4547" i="1"/>
  <c r="J2243" i="1"/>
  <c r="J2790" i="1"/>
  <c r="J1197" i="1"/>
  <c r="J3085" i="1"/>
  <c r="J205" i="1"/>
  <c r="J621" i="1"/>
  <c r="J411" i="1"/>
  <c r="J2159" i="1"/>
  <c r="J330" i="1"/>
  <c r="J1899" i="1"/>
  <c r="J3522" i="1"/>
  <c r="J4405" i="1"/>
  <c r="J1573" i="1"/>
  <c r="J3762" i="1"/>
  <c r="J3987" i="1"/>
  <c r="J497" i="1"/>
  <c r="J1404" i="1"/>
  <c r="J4031" i="1"/>
  <c r="J372" i="1"/>
  <c r="J83" i="1"/>
  <c r="J1673" i="1"/>
  <c r="J662" i="1"/>
  <c r="J2200" i="1"/>
  <c r="J4315" i="1"/>
  <c r="J907" i="1"/>
  <c r="J1942" i="1"/>
  <c r="J1526" i="1"/>
  <c r="J4588" i="1"/>
  <c r="J1155" i="1"/>
  <c r="J4673" i="1"/>
  <c r="J1322" i="1"/>
  <c r="J4227" i="1"/>
  <c r="J3675" i="1"/>
  <c r="J3443" i="1"/>
  <c r="J4" i="1"/>
  <c r="J1816" i="1"/>
  <c r="J4755" i="1"/>
  <c r="J4270" i="1"/>
  <c r="J538" i="1"/>
  <c r="J1363" i="1"/>
  <c r="J1031" i="1"/>
  <c r="J866" i="1"/>
  <c r="J1985" i="1"/>
  <c r="J744" i="1"/>
  <c r="J3234" i="1"/>
  <c r="J4181" i="1"/>
  <c r="J3853" i="1"/>
  <c r="J124" i="1"/>
  <c r="J2075" i="1"/>
  <c r="J165" i="1"/>
  <c r="J1445" i="1"/>
  <c r="AW1686" i="1"/>
  <c r="AW1687" i="1" s="1"/>
  <c r="N1690" i="1"/>
  <c r="AW2637" i="1"/>
  <c r="AO2359" i="1"/>
  <c r="J2857" i="1"/>
  <c r="AY3368" i="1"/>
  <c r="AY3369" i="1" s="1"/>
  <c r="AI33" i="1"/>
  <c r="K2159" i="1"/>
  <c r="BB3372" i="1"/>
  <c r="BB3368" i="1"/>
  <c r="BB3369" i="1" s="1"/>
  <c r="O2637" i="1"/>
  <c r="K1642" i="1"/>
  <c r="K2857" i="1"/>
  <c r="K2860" i="1" s="1"/>
  <c r="AC2407" i="1"/>
  <c r="AC2405" i="1"/>
  <c r="AU2996" i="1"/>
  <c r="AU3369" i="1"/>
  <c r="BA2910" i="1"/>
  <c r="BA2906" i="1"/>
  <c r="AU2910" i="1"/>
  <c r="AU2906" i="1"/>
  <c r="AU1530" i="1"/>
  <c r="AU1534" i="1"/>
  <c r="BA1943" i="1"/>
  <c r="BA3484" i="1"/>
  <c r="BA908" i="1"/>
  <c r="BA2407" i="1"/>
  <c r="BA2405" i="1"/>
  <c r="BA2076" i="1"/>
  <c r="BA1534" i="1"/>
  <c r="BA1530" i="1"/>
  <c r="AU206" i="1"/>
  <c r="AU4453" i="1"/>
  <c r="BA4715" i="1"/>
  <c r="BA4046" i="1"/>
  <c r="AU703" i="1"/>
  <c r="AU2352" i="1"/>
  <c r="AU663" i="1"/>
  <c r="BA4497" i="1"/>
  <c r="BA744" i="1"/>
  <c r="AU1280" i="1"/>
  <c r="BA1405" i="1"/>
  <c r="BA2352" i="1"/>
  <c r="AU3041" i="1"/>
  <c r="AU3045" i="1"/>
  <c r="BA3676" i="1"/>
  <c r="BA1446" i="1"/>
  <c r="BA248" i="1"/>
  <c r="BA4228" i="1"/>
  <c r="AU1156" i="1"/>
  <c r="AU1364" i="1"/>
  <c r="BA3988" i="1"/>
  <c r="AU867" i="1"/>
  <c r="AU3763" i="1"/>
  <c r="BA2243" i="1"/>
  <c r="AU1198" i="1"/>
  <c r="BA1682" i="1"/>
  <c r="AU4759" i="1"/>
  <c r="AU4760" i="1" s="1"/>
  <c r="AU4763" i="1"/>
  <c r="AU4766" i="1" s="1"/>
  <c r="AU412" i="1"/>
  <c r="BA3763" i="1"/>
  <c r="BA1156" i="1"/>
  <c r="AU1032" i="1"/>
  <c r="AU2117" i="1"/>
  <c r="AU1579" i="1"/>
  <c r="AU1577" i="1"/>
  <c r="AU4589" i="1"/>
  <c r="BA1734" i="1"/>
  <c r="AU2076" i="1"/>
  <c r="AU33" i="1"/>
  <c r="BA3364" i="1"/>
  <c r="BA4718" i="1"/>
  <c r="BA3442" i="1"/>
  <c r="BA289" i="1"/>
  <c r="BA784" i="1"/>
  <c r="AU3676" i="1"/>
  <c r="AU2634" i="1"/>
  <c r="AU498" i="1"/>
  <c r="BA4453" i="1"/>
  <c r="AU3721" i="1"/>
  <c r="AU580" i="1"/>
  <c r="AU3484" i="1"/>
  <c r="AU4406" i="1"/>
  <c r="BA2452" i="1"/>
  <c r="BA2449" i="1"/>
  <c r="AU289" i="1"/>
  <c r="BA1073" i="1"/>
  <c r="AU784" i="1"/>
  <c r="AU331" i="1"/>
  <c r="AU4271" i="1"/>
  <c r="BA4271" i="1"/>
  <c r="AU2201" i="1"/>
  <c r="BA206" i="1"/>
  <c r="BA1322" i="1"/>
  <c r="AU1405" i="1"/>
  <c r="BA2588" i="1"/>
  <c r="BA2590" i="1"/>
  <c r="AU1985" i="1"/>
  <c r="AU3944" i="1"/>
  <c r="BA412" i="1"/>
  <c r="BA4140" i="1"/>
  <c r="BA1198" i="1"/>
  <c r="BA663" i="1"/>
  <c r="BA4674" i="1"/>
  <c r="BA453" i="1"/>
  <c r="AU2035" i="1"/>
  <c r="BA3944" i="1"/>
  <c r="BA2688" i="1"/>
  <c r="BA2684" i="1"/>
  <c r="BA1488" i="1"/>
  <c r="BA1032" i="1"/>
  <c r="BA33" i="1"/>
  <c r="BA2996" i="1"/>
  <c r="BA4589" i="1"/>
  <c r="BA4093" i="1"/>
  <c r="AU4497" i="1"/>
  <c r="AU3854" i="1"/>
  <c r="AU3238" i="1"/>
  <c r="BA990" i="1"/>
  <c r="AU4634" i="1"/>
  <c r="AU949" i="1"/>
  <c r="BA3854" i="1"/>
  <c r="BA125" i="1"/>
  <c r="AU4093" i="1"/>
  <c r="AU3089" i="1"/>
  <c r="AU3091" i="1"/>
  <c r="AU1322" i="1"/>
  <c r="BA2117" i="1"/>
  <c r="AU2405" i="1"/>
  <c r="AU2407" i="1"/>
  <c r="AU83" i="1"/>
  <c r="AU1446" i="1"/>
  <c r="BA2035" i="1"/>
  <c r="BA4315" i="1"/>
  <c r="AU4182" i="1"/>
  <c r="AU3616" i="1"/>
  <c r="BA82" i="1"/>
  <c r="BA1491" i="1"/>
  <c r="BA3523" i="1"/>
  <c r="BA949" i="1"/>
  <c r="AU1239" i="1"/>
  <c r="AU2588" i="1"/>
  <c r="AU2590" i="1"/>
  <c r="AU2791" i="1"/>
  <c r="BA539" i="1"/>
  <c r="BA3238" i="1"/>
  <c r="BA867" i="1"/>
  <c r="AU990" i="1"/>
  <c r="BA2201" i="1"/>
  <c r="BA498" i="1"/>
  <c r="BA1577" i="1"/>
  <c r="BA1579" i="1"/>
  <c r="AU1682" i="1"/>
  <c r="AU1859" i="1"/>
  <c r="AU539" i="1"/>
  <c r="AU4548" i="1"/>
  <c r="AU4718" i="1"/>
  <c r="AU3442" i="1"/>
  <c r="BA166" i="1"/>
  <c r="AU1073" i="1"/>
  <c r="BA3808" i="1"/>
  <c r="AU453" i="1"/>
  <c r="BA3089" i="1"/>
  <c r="BA3091" i="1"/>
  <c r="AU908" i="1"/>
  <c r="AU4046" i="1"/>
  <c r="BA331" i="1"/>
  <c r="BA4032" i="1"/>
  <c r="AU2797" i="1"/>
  <c r="BA2797" i="1"/>
  <c r="AU4315" i="1"/>
  <c r="AU2159" i="1"/>
  <c r="AU2244" i="1"/>
  <c r="AU4140" i="1"/>
  <c r="AU622" i="1"/>
  <c r="BA1774" i="1"/>
  <c r="AU1775" i="1"/>
  <c r="BA4634" i="1"/>
  <c r="BA3616" i="1"/>
  <c r="AU3899" i="1"/>
  <c r="AU248" i="1"/>
  <c r="BA1239" i="1"/>
  <c r="AU4360" i="1"/>
  <c r="BA1364" i="1"/>
  <c r="AU3523" i="1"/>
  <c r="BA2159" i="1"/>
  <c r="BA2244" i="1"/>
  <c r="AU1900" i="1"/>
  <c r="BA580" i="1"/>
  <c r="BA826" i="1"/>
  <c r="AU744" i="1"/>
  <c r="BA3568" i="1"/>
  <c r="BA3662" i="1"/>
  <c r="BA4548" i="1"/>
  <c r="AU4228" i="1"/>
  <c r="BA1859" i="1"/>
  <c r="BA4406" i="1"/>
  <c r="AU1488" i="1"/>
  <c r="BA4182" i="1"/>
  <c r="BA1115" i="1"/>
  <c r="AI2407" i="1"/>
  <c r="AI2405" i="1"/>
  <c r="AI3364" i="1"/>
  <c r="AC1900" i="1"/>
  <c r="AC1682" i="1"/>
  <c r="AI703" i="1"/>
  <c r="AC2684" i="1"/>
  <c r="AC2688" i="1"/>
  <c r="AI1032" i="1"/>
  <c r="AC4589" i="1"/>
  <c r="AI2159" i="1"/>
  <c r="AI2244" i="1"/>
  <c r="AI3089" i="1"/>
  <c r="AI3091" i="1"/>
  <c r="AI1073" i="1"/>
  <c r="AC4228" i="1"/>
  <c r="AI2352" i="1"/>
  <c r="AC949" i="1"/>
  <c r="AI4094" i="1"/>
  <c r="AC3238" i="1"/>
  <c r="AC3242" i="1"/>
  <c r="AI2684" i="1"/>
  <c r="AI2688" i="1"/>
  <c r="AI908" i="1"/>
  <c r="AI1364" i="1"/>
  <c r="AI4360" i="1"/>
  <c r="AC3484" i="1"/>
  <c r="AI4032" i="1"/>
  <c r="AC2159" i="1"/>
  <c r="AC2244" i="1"/>
  <c r="AI373" i="1"/>
  <c r="AC1405" i="1"/>
  <c r="AC4497" i="1"/>
  <c r="AI826" i="1"/>
  <c r="AC1577" i="1"/>
  <c r="AC1579" i="1"/>
  <c r="AI784" i="1"/>
  <c r="AC2588" i="1"/>
  <c r="AC2590" i="1"/>
  <c r="AC1239" i="1"/>
  <c r="AI3568" i="1"/>
  <c r="AI4315" i="1"/>
  <c r="AC206" i="1"/>
  <c r="AI4406" i="1"/>
  <c r="AI1775" i="1"/>
  <c r="AI1280" i="1"/>
  <c r="AI3662" i="1"/>
  <c r="AC3089" i="1"/>
  <c r="AC3091" i="1"/>
  <c r="AI3523" i="1"/>
  <c r="AI1577" i="1"/>
  <c r="AI1579" i="1"/>
  <c r="AC3676" i="1"/>
  <c r="AC453" i="1"/>
  <c r="AI3854" i="1"/>
  <c r="AI498" i="1"/>
  <c r="AI1156" i="1"/>
  <c r="AI1733" i="1"/>
  <c r="AC331" i="1"/>
  <c r="AC2117" i="1"/>
  <c r="AI4271" i="1"/>
  <c r="AC82" i="1"/>
  <c r="AC1491" i="1"/>
  <c r="AI3899" i="1"/>
  <c r="AI4453" i="1"/>
  <c r="AC622" i="1"/>
  <c r="AI289" i="1"/>
  <c r="AI3442" i="1"/>
  <c r="AI4718" i="1"/>
  <c r="AI125" i="1"/>
  <c r="AI1405" i="1"/>
  <c r="AC4046" i="1"/>
  <c r="AC2910" i="1"/>
  <c r="AC2906" i="1"/>
  <c r="AC289" i="1"/>
  <c r="AI2588" i="1"/>
  <c r="AI2590" i="1"/>
  <c r="AC1530" i="1"/>
  <c r="AC1534" i="1"/>
  <c r="AC2201" i="1"/>
  <c r="AI2117" i="1"/>
  <c r="AI4634" i="1"/>
  <c r="AI2797" i="1"/>
  <c r="AI4763" i="1"/>
  <c r="AI4766" i="1" s="1"/>
  <c r="AI4759" i="1"/>
  <c r="AI4760" i="1" s="1"/>
  <c r="AI3808" i="1"/>
  <c r="AC3721" i="1"/>
  <c r="AI82" i="1"/>
  <c r="AI1491" i="1"/>
  <c r="AI3988" i="1"/>
  <c r="AI4228" i="1"/>
  <c r="AC4406" i="1"/>
  <c r="AC1733" i="1"/>
  <c r="AI990" i="1"/>
  <c r="AI4715" i="1"/>
  <c r="AI663" i="1"/>
  <c r="AI4548" i="1"/>
  <c r="AI4589" i="1"/>
  <c r="AC2633" i="1"/>
  <c r="AC2635" i="1"/>
  <c r="AI206" i="1"/>
  <c r="AC2352" i="1"/>
  <c r="AI412" i="1"/>
  <c r="AI622" i="1"/>
  <c r="AC4453" i="1"/>
  <c r="AC1073" i="1"/>
  <c r="AC826" i="1"/>
  <c r="AC125" i="1"/>
  <c r="AC1115" i="1"/>
  <c r="AI2791" i="1"/>
  <c r="AC3763" i="1"/>
  <c r="AC4094" i="1"/>
  <c r="AC580" i="1"/>
  <c r="AC3442" i="1"/>
  <c r="AC4718" i="1"/>
  <c r="AC4634" i="1"/>
  <c r="AI3242" i="1"/>
  <c r="AI3238" i="1"/>
  <c r="AC412" i="1"/>
  <c r="AC3899" i="1"/>
  <c r="AC2035" i="1"/>
  <c r="AC3523" i="1"/>
  <c r="AI4046" i="1"/>
  <c r="AI1239" i="1"/>
  <c r="AI2906" i="1"/>
  <c r="AI2910" i="1"/>
  <c r="AI248" i="1"/>
  <c r="AI539" i="1"/>
  <c r="AI3617" i="1"/>
  <c r="AC498" i="1"/>
  <c r="AC908" i="1"/>
  <c r="AI4497" i="1"/>
  <c r="AI3676" i="1"/>
  <c r="AC1985" i="1"/>
  <c r="AC4140" i="1"/>
  <c r="AC4315" i="1"/>
  <c r="AC4715" i="1"/>
  <c r="AI1985" i="1"/>
  <c r="AC3662" i="1"/>
  <c r="AC1156" i="1"/>
  <c r="AC248" i="1"/>
  <c r="AC703" i="1"/>
  <c r="AC166" i="1"/>
  <c r="AI331" i="1"/>
  <c r="AI1115" i="1"/>
  <c r="AC4548" i="1"/>
  <c r="AI1859" i="1"/>
  <c r="AC663" i="1"/>
  <c r="AI3484" i="1"/>
  <c r="AC4674" i="1"/>
  <c r="AI166" i="1"/>
  <c r="AC1032" i="1"/>
  <c r="AI744" i="1"/>
  <c r="AI1530" i="1"/>
  <c r="AI1534" i="1"/>
  <c r="AI2035" i="1"/>
  <c r="AC3854" i="1"/>
  <c r="AC1446" i="1"/>
  <c r="AC4763" i="1"/>
  <c r="AC4766" i="1" s="1"/>
  <c r="AC4759" i="1"/>
  <c r="AC4760" i="1" s="1"/>
  <c r="AI2633" i="1"/>
  <c r="AI2635" i="1"/>
  <c r="AI4140" i="1"/>
  <c r="AI3721" i="1"/>
  <c r="AC539" i="1"/>
  <c r="AC1280" i="1"/>
  <c r="AC373" i="1"/>
  <c r="AC3988" i="1"/>
  <c r="AC3568" i="1"/>
  <c r="AC3617" i="1"/>
  <c r="AC784" i="1"/>
  <c r="AC744" i="1"/>
  <c r="N41" i="1"/>
  <c r="N37" i="1"/>
  <c r="N38" i="1" s="1"/>
  <c r="Q2857" i="1"/>
  <c r="Q2860" i="1" s="1"/>
  <c r="Q3313" i="1"/>
  <c r="Q4721" i="1" s="1"/>
  <c r="K2685" i="1"/>
  <c r="Q2907" i="1"/>
  <c r="Q4315" i="1"/>
  <c r="Q497" i="1"/>
  <c r="Q3089" i="1"/>
  <c r="Q3091" i="1"/>
  <c r="Q4634" i="1"/>
  <c r="Q165" i="1"/>
  <c r="Q1491" i="1"/>
  <c r="K990" i="1"/>
  <c r="K3443" i="1"/>
  <c r="K3854" i="1"/>
  <c r="Q2201" i="1"/>
  <c r="Q2356" i="1"/>
  <c r="Q2450" i="1"/>
  <c r="Q4406" i="1"/>
  <c r="Q622" i="1"/>
  <c r="Q1405" i="1"/>
  <c r="Q1198" i="1"/>
  <c r="K412" i="1"/>
  <c r="K4360" i="1"/>
  <c r="K784" i="1"/>
  <c r="Q990" i="1"/>
  <c r="K1032" i="1"/>
  <c r="K1115" i="1"/>
  <c r="Q4046" i="1"/>
  <c r="Q663" i="1"/>
  <c r="K3089" i="1"/>
  <c r="K3091" i="1"/>
  <c r="K289" i="1"/>
  <c r="Q4032" i="1"/>
  <c r="Q3662" i="1"/>
  <c r="Q2076" i="1"/>
  <c r="Q3443" i="1"/>
  <c r="Q3676" i="1"/>
  <c r="K3238" i="1"/>
  <c r="Q248" i="1"/>
  <c r="Q4228" i="1"/>
  <c r="K206" i="1"/>
  <c r="K3617" i="1"/>
  <c r="Q1530" i="1"/>
  <c r="Q1534" i="1"/>
  <c r="Q1032" i="1"/>
  <c r="Q33" i="1"/>
  <c r="Q2034" i="1"/>
  <c r="K3484" i="1"/>
  <c r="K1073" i="1"/>
  <c r="Q2633" i="1"/>
  <c r="Q2635" i="1"/>
  <c r="K539" i="1"/>
  <c r="K4453" i="1"/>
  <c r="Q1073" i="1"/>
  <c r="K4497" i="1"/>
  <c r="Q2996" i="1"/>
  <c r="Q2913" i="1"/>
  <c r="K38" i="1"/>
  <c r="K4140" i="1"/>
  <c r="K331" i="1"/>
  <c r="K166" i="1"/>
  <c r="Q4497" i="1"/>
  <c r="Q125" i="1"/>
  <c r="Q1900" i="1"/>
  <c r="K4674" i="1"/>
  <c r="K4759" i="1"/>
  <c r="K4760" i="1" s="1"/>
  <c r="K4763" i="1"/>
  <c r="K4766" i="1" s="1"/>
  <c r="Q3854" i="1"/>
  <c r="K1446" i="1"/>
  <c r="Q744" i="1"/>
  <c r="Q3808" i="1"/>
  <c r="K4315" i="1"/>
  <c r="K2407" i="1"/>
  <c r="K2405" i="1"/>
  <c r="K4046" i="1"/>
  <c r="Q2590" i="1"/>
  <c r="Q2588" i="1"/>
  <c r="K3568" i="1"/>
  <c r="Q3988" i="1"/>
  <c r="K580" i="1"/>
  <c r="Q331" i="1"/>
  <c r="K1985" i="1"/>
  <c r="K826" i="1"/>
  <c r="Q867" i="1"/>
  <c r="Q4360" i="1"/>
  <c r="K3245" i="1"/>
  <c r="Q4140" i="1"/>
  <c r="K1859" i="1"/>
  <c r="Q453" i="1"/>
  <c r="K1405" i="1"/>
  <c r="K4589" i="1"/>
  <c r="K3763" i="1"/>
  <c r="K1530" i="1"/>
  <c r="K1534" i="1"/>
  <c r="K2243" i="1"/>
  <c r="K1198" i="1"/>
  <c r="K4093" i="1"/>
  <c r="K4718" i="1"/>
  <c r="K4715" i="1"/>
  <c r="Q1682" i="1"/>
  <c r="K3523" i="1"/>
  <c r="K248" i="1"/>
  <c r="K1577" i="1"/>
  <c r="K1579" i="1"/>
  <c r="Q949" i="1"/>
  <c r="Q3617" i="1"/>
  <c r="Q3899" i="1"/>
  <c r="Q2791" i="1"/>
  <c r="K2913" i="1"/>
  <c r="Q1488" i="1"/>
  <c r="K1943" i="1"/>
  <c r="Q908" i="1"/>
  <c r="Q580" i="1"/>
  <c r="K2352" i="1"/>
  <c r="Q3944" i="1"/>
  <c r="K2633" i="1"/>
  <c r="K2635" i="1"/>
  <c r="K3899" i="1"/>
  <c r="K949" i="1"/>
  <c r="Q3763" i="1"/>
  <c r="Q1239" i="1"/>
  <c r="Q1364" i="1"/>
  <c r="K4406" i="1"/>
  <c r="Q4759" i="1"/>
  <c r="Q4760" i="1" s="1"/>
  <c r="Q4763" i="1"/>
  <c r="Q4766" i="1" s="1"/>
  <c r="Q2352" i="1"/>
  <c r="K3364" i="1"/>
  <c r="Q1115" i="1"/>
  <c r="K4271" i="1"/>
  <c r="K3721" i="1"/>
  <c r="Q4182" i="1"/>
  <c r="K3662" i="1"/>
  <c r="K867" i="1"/>
  <c r="K744" i="1"/>
  <c r="Q3721" i="1"/>
  <c r="Q4453" i="1"/>
  <c r="K1682" i="1"/>
  <c r="K3988" i="1"/>
  <c r="K663" i="1"/>
  <c r="K2035" i="1"/>
  <c r="Q3245" i="1"/>
  <c r="Q2797" i="1"/>
  <c r="K2907" i="1"/>
  <c r="K1239" i="1"/>
  <c r="Q2159" i="1"/>
  <c r="Q2244" i="1"/>
  <c r="K497" i="1"/>
  <c r="K1491" i="1"/>
  <c r="Q4589" i="1"/>
  <c r="Q4674" i="1"/>
  <c r="K125" i="1"/>
  <c r="K3944" i="1"/>
  <c r="K2588" i="1"/>
  <c r="K2590" i="1"/>
  <c r="K453" i="1"/>
  <c r="Q784" i="1"/>
  <c r="Q4548" i="1"/>
  <c r="Q289" i="1"/>
  <c r="Q539" i="1"/>
  <c r="Q3484" i="1"/>
  <c r="Q3238" i="1"/>
  <c r="Q4271" i="1"/>
  <c r="K1900" i="1"/>
  <c r="Q1985" i="1"/>
  <c r="K3041" i="1"/>
  <c r="K3045" i="1"/>
  <c r="Q2243" i="1"/>
  <c r="Q373" i="1"/>
  <c r="Q4715" i="1"/>
  <c r="Q206" i="1"/>
  <c r="K4548" i="1"/>
  <c r="K4634" i="1"/>
  <c r="Q703" i="1"/>
  <c r="K3676" i="1"/>
  <c r="K4032" i="1"/>
  <c r="Q2407" i="1"/>
  <c r="Q2405" i="1"/>
  <c r="BD2359" i="1"/>
  <c r="BI2637" i="1"/>
  <c r="AO2361" i="1"/>
  <c r="AO2637" i="1" s="1"/>
  <c r="AV4721" i="1"/>
  <c r="BD2637" i="1"/>
  <c r="AW1690" i="1"/>
  <c r="AT3313" i="1"/>
  <c r="AT2316" i="1"/>
  <c r="BE2361" i="1"/>
  <c r="BE2637" i="1" s="1"/>
  <c r="T37" i="1"/>
  <c r="T38" i="1" s="1"/>
  <c r="BE1690" i="1"/>
  <c r="AX2359" i="1"/>
  <c r="AF2361" i="1"/>
  <c r="AF2637" i="1" s="1"/>
  <c r="BE3372" i="1"/>
  <c r="BE3368" i="1"/>
  <c r="BE3369" i="1" s="1"/>
  <c r="Y3368" i="1"/>
  <c r="Y3369" i="1" s="1"/>
  <c r="N2637" i="1"/>
  <c r="BC2359" i="1"/>
  <c r="Y3372" i="1"/>
  <c r="BI2359" i="1"/>
  <c r="AY1686" i="1"/>
  <c r="AY1687" i="1" s="1"/>
  <c r="AY1690" i="1"/>
  <c r="AY2361" i="1"/>
  <c r="AY2637" i="1" s="1"/>
  <c r="AW2359" i="1"/>
  <c r="AT2857" i="1"/>
  <c r="AG2637" i="1"/>
  <c r="AC3368" i="1"/>
  <c r="AC3372" i="1"/>
  <c r="AM2359" i="1"/>
  <c r="AF2359" i="1"/>
  <c r="AL2359" i="1"/>
  <c r="T2359" i="1"/>
  <c r="U2637" i="1"/>
  <c r="X2359" i="1"/>
  <c r="M3368" i="1"/>
  <c r="M3369" i="1" s="1"/>
  <c r="M3372" i="1"/>
  <c r="N2359" i="1"/>
  <c r="S3368" i="1"/>
  <c r="S3369" i="1" s="1"/>
  <c r="S3372" i="1"/>
  <c r="L2359" i="1"/>
  <c r="W3372" i="1"/>
  <c r="W3368" i="1"/>
  <c r="W3369" i="1" s="1"/>
  <c r="J3041" i="1"/>
  <c r="J3045" i="1"/>
  <c r="AT1642" i="1"/>
  <c r="AT2684" i="1"/>
  <c r="AT2794" i="1"/>
  <c r="AT2790" i="1"/>
  <c r="AB2356" i="1"/>
  <c r="AB2450" i="1"/>
  <c r="AB2790" i="1"/>
  <c r="J2356" i="1"/>
  <c r="J2684" i="1"/>
  <c r="J2688" i="1"/>
  <c r="K2247" i="1" l="1"/>
  <c r="AT3242" i="1"/>
  <c r="AT3245" i="1" s="1"/>
  <c r="J2244" i="1"/>
  <c r="J2247" i="1" s="1"/>
  <c r="J3242" i="1"/>
  <c r="AT1491" i="1"/>
  <c r="AI949" i="1"/>
  <c r="AT2352" i="1"/>
  <c r="BA703" i="1"/>
  <c r="AI1687" i="1"/>
  <c r="AB2688" i="1"/>
  <c r="AB2691" i="1" s="1"/>
  <c r="AT2244" i="1"/>
  <c r="AT2247" i="1" s="1"/>
  <c r="AB3242" i="1"/>
  <c r="AT2450" i="1"/>
  <c r="AT2910" i="1"/>
  <c r="AT2913" i="1" s="1"/>
  <c r="AB3041" i="1"/>
  <c r="AB3042" i="1" s="1"/>
  <c r="AT3045" i="1"/>
  <c r="AT3048" i="1" s="1"/>
  <c r="Q2494" i="1"/>
  <c r="AT2993" i="1"/>
  <c r="AT2996" i="1" s="1"/>
  <c r="BA2634" i="1"/>
  <c r="BA3899" i="1"/>
  <c r="Q1859" i="1"/>
  <c r="BA3721" i="1"/>
  <c r="BA1817" i="1"/>
  <c r="J2910" i="1"/>
  <c r="J2913" i="1" s="1"/>
  <c r="J2993" i="1"/>
  <c r="J2996" i="1" s="1"/>
  <c r="AB4718" i="1"/>
  <c r="AB4721" i="1" s="1"/>
  <c r="AT3364" i="1"/>
  <c r="J1682" i="1"/>
  <c r="J1690" i="1" s="1"/>
  <c r="AT1682" i="1"/>
  <c r="AT1690" i="1" s="1"/>
  <c r="Q3372" i="1"/>
  <c r="AB2910" i="1"/>
  <c r="AB2913" i="1" s="1"/>
  <c r="AI4182" i="1"/>
  <c r="Q3523" i="1"/>
  <c r="AT33" i="1"/>
  <c r="AT41" i="1" s="1"/>
  <c r="AT2407" i="1"/>
  <c r="AT2405" i="1"/>
  <c r="AT3944" i="1"/>
  <c r="AT1405" i="1"/>
  <c r="AT3721" i="1"/>
  <c r="AT1900" i="1"/>
  <c r="AT2691" i="1"/>
  <c r="AT205" i="1"/>
  <c r="AT908" i="1"/>
  <c r="AT1534" i="1"/>
  <c r="AT1530" i="1"/>
  <c r="AT2201" i="1"/>
  <c r="AT3854" i="1"/>
  <c r="AT1032" i="1"/>
  <c r="AT1364" i="1"/>
  <c r="AT703" i="1"/>
  <c r="AT2076" i="1"/>
  <c r="AT867" i="1"/>
  <c r="AT1775" i="1"/>
  <c r="AT4674" i="1"/>
  <c r="AT3617" i="1"/>
  <c r="AT3676" i="1"/>
  <c r="AT4715" i="1"/>
  <c r="AT2797" i="1"/>
  <c r="AT2685" i="1"/>
  <c r="AT2159" i="1"/>
  <c r="AT4759" i="1"/>
  <c r="AT4763" i="1"/>
  <c r="AT1115" i="1"/>
  <c r="AT1817" i="1"/>
  <c r="AT3089" i="1"/>
  <c r="AT3091" i="1"/>
  <c r="AT3808" i="1"/>
  <c r="AT2860" i="1"/>
  <c r="AT663" i="1"/>
  <c r="AT990" i="1"/>
  <c r="AT1985" i="1"/>
  <c r="AT1156" i="1"/>
  <c r="AT4228" i="1"/>
  <c r="AT784" i="1"/>
  <c r="AT4453" i="1"/>
  <c r="AT125" i="1"/>
  <c r="AT498" i="1"/>
  <c r="AT1198" i="1"/>
  <c r="AT4046" i="1"/>
  <c r="AT1579" i="1"/>
  <c r="AT1577" i="1"/>
  <c r="AT4406" i="1"/>
  <c r="AT622" i="1"/>
  <c r="AT1943" i="1"/>
  <c r="AT4182" i="1"/>
  <c r="AT166" i="1"/>
  <c r="AT3899" i="1"/>
  <c r="AT1073" i="1"/>
  <c r="AT3568" i="1"/>
  <c r="AT4315" i="1"/>
  <c r="AT1322" i="1"/>
  <c r="AT3662" i="1"/>
  <c r="AT580" i="1"/>
  <c r="AT3762" i="1"/>
  <c r="AT4718" i="1"/>
  <c r="AT4634" i="1"/>
  <c r="AT2035" i="1"/>
  <c r="AT4140" i="1"/>
  <c r="AT539" i="1"/>
  <c r="AT4497" i="1"/>
  <c r="AT1859" i="1"/>
  <c r="AT248" i="1"/>
  <c r="AT1446" i="1"/>
  <c r="AT1734" i="1"/>
  <c r="AT331" i="1"/>
  <c r="AT4093" i="1"/>
  <c r="AT3988" i="1"/>
  <c r="AT1239" i="1"/>
  <c r="AT949" i="1"/>
  <c r="AT1488" i="1"/>
  <c r="AT4360" i="1"/>
  <c r="AT3238" i="1"/>
  <c r="AT3484" i="1"/>
  <c r="AT744" i="1"/>
  <c r="AT1280" i="1"/>
  <c r="AT2791" i="1"/>
  <c r="AT826" i="1"/>
  <c r="AT453" i="1"/>
  <c r="AT4589" i="1"/>
  <c r="AT2117" i="1"/>
  <c r="AT4271" i="1"/>
  <c r="AT373" i="1"/>
  <c r="AB2797" i="1"/>
  <c r="AB2685" i="1"/>
  <c r="AB2860" i="1"/>
  <c r="AB289" i="1"/>
  <c r="AB4674" i="1"/>
  <c r="AB1405" i="1"/>
  <c r="AB622" i="1"/>
  <c r="AB3808" i="1"/>
  <c r="AB867" i="1"/>
  <c r="AB580" i="1"/>
  <c r="AB3899" i="1"/>
  <c r="AB663" i="1"/>
  <c r="AB331" i="1"/>
  <c r="AB784" i="1"/>
  <c r="AB1734" i="1"/>
  <c r="AB4453" i="1"/>
  <c r="AB539" i="1"/>
  <c r="AB1579" i="1"/>
  <c r="AB1577" i="1"/>
  <c r="AB3089" i="1"/>
  <c r="AB3091" i="1"/>
  <c r="AB1115" i="1"/>
  <c r="AB3245" i="1"/>
  <c r="AB3662" i="1"/>
  <c r="AB1073" i="1"/>
  <c r="AB2201" i="1"/>
  <c r="AB1239" i="1"/>
  <c r="AB83" i="1"/>
  <c r="AB4228" i="1"/>
  <c r="AB2590" i="1"/>
  <c r="AB2588" i="1"/>
  <c r="AB1198" i="1"/>
  <c r="AB2243" i="1"/>
  <c r="AB1280" i="1"/>
  <c r="AB1032" i="1"/>
  <c r="AB4589" i="1"/>
  <c r="AB4715" i="1"/>
  <c r="AB1943" i="1"/>
  <c r="AB497" i="1"/>
  <c r="AB1491" i="1"/>
  <c r="AB703" i="1"/>
  <c r="AB373" i="1"/>
  <c r="AB4032" i="1"/>
  <c r="AB4140" i="1"/>
  <c r="AB990" i="1"/>
  <c r="AB1322" i="1"/>
  <c r="AB3364" i="1"/>
  <c r="AB4182" i="1"/>
  <c r="AB3617" i="1"/>
  <c r="AB1364" i="1"/>
  <c r="AB3988" i="1"/>
  <c r="AB4094" i="1"/>
  <c r="AB166" i="1"/>
  <c r="AB412" i="1"/>
  <c r="AB248" i="1"/>
  <c r="AB2407" i="1"/>
  <c r="AB2405" i="1"/>
  <c r="AB2076" i="1"/>
  <c r="AB4548" i="1"/>
  <c r="AB2035" i="1"/>
  <c r="AB2996" i="1"/>
  <c r="AB4271" i="1"/>
  <c r="AB4759" i="1"/>
  <c r="AB4763" i="1"/>
  <c r="AB949" i="1"/>
  <c r="AB744" i="1"/>
  <c r="AB206" i="1"/>
  <c r="AB125" i="1"/>
  <c r="AB3483" i="1"/>
  <c r="AB3763" i="1"/>
  <c r="AB453" i="1"/>
  <c r="AB4406" i="1"/>
  <c r="AB4360" i="1"/>
  <c r="AB4046" i="1"/>
  <c r="AB3568" i="1"/>
  <c r="AB3523" i="1"/>
  <c r="AB3238" i="1"/>
  <c r="AB1817" i="1"/>
  <c r="AB1488" i="1"/>
  <c r="AB1985" i="1"/>
  <c r="AB1859" i="1"/>
  <c r="AB3721" i="1"/>
  <c r="AB826" i="1"/>
  <c r="AB4634" i="1"/>
  <c r="AB1775" i="1"/>
  <c r="AB4315" i="1"/>
  <c r="AB2791" i="1"/>
  <c r="AB1900" i="1"/>
  <c r="AB3854" i="1"/>
  <c r="AB3944" i="1"/>
  <c r="AB1682" i="1"/>
  <c r="AB2159" i="1"/>
  <c r="AB2244" i="1"/>
  <c r="AB908" i="1"/>
  <c r="AB4497" i="1"/>
  <c r="AB33" i="1"/>
  <c r="AB2352" i="1"/>
  <c r="AB3676" i="1"/>
  <c r="J3048" i="1"/>
  <c r="J2860" i="1"/>
  <c r="J166" i="1"/>
  <c r="J125" i="1"/>
  <c r="J4182" i="1"/>
  <c r="J867" i="1"/>
  <c r="J1364" i="1"/>
  <c r="J4271" i="1"/>
  <c r="J3676" i="1"/>
  <c r="J1530" i="1"/>
  <c r="J1534" i="1"/>
  <c r="J2160" i="1"/>
  <c r="J206" i="1"/>
  <c r="J2117" i="1"/>
  <c r="J2635" i="1"/>
  <c r="J2633" i="1"/>
  <c r="J4140" i="1"/>
  <c r="J2797" i="1"/>
  <c r="J33" i="1"/>
  <c r="J4406" i="1"/>
  <c r="J3523" i="1"/>
  <c r="J1900" i="1"/>
  <c r="J3662" i="1"/>
  <c r="J453" i="1"/>
  <c r="J3568" i="1"/>
  <c r="J3617" i="1"/>
  <c r="J4453" i="1"/>
  <c r="J4497" i="1"/>
  <c r="J1859" i="1"/>
  <c r="J2685" i="1"/>
  <c r="J3854" i="1"/>
  <c r="J3238" i="1"/>
  <c r="J4759" i="1"/>
  <c r="J4763" i="1"/>
  <c r="J4228" i="1"/>
  <c r="J4674" i="1"/>
  <c r="J1943" i="1"/>
  <c r="J2201" i="1"/>
  <c r="J412" i="1"/>
  <c r="J3091" i="1"/>
  <c r="J3089" i="1"/>
  <c r="J4548" i="1"/>
  <c r="J1239" i="1"/>
  <c r="J2691" i="1"/>
  <c r="J3042" i="1"/>
  <c r="J3245" i="1"/>
  <c r="J4032" i="1"/>
  <c r="J1405" i="1"/>
  <c r="J3988" i="1"/>
  <c r="J3763" i="1"/>
  <c r="J331" i="1"/>
  <c r="J4360" i="1"/>
  <c r="J826" i="1"/>
  <c r="J580" i="1"/>
  <c r="J2035" i="1"/>
  <c r="J2590" i="1"/>
  <c r="J2588" i="1"/>
  <c r="J1733" i="1"/>
  <c r="J949" i="1"/>
  <c r="J3808" i="1"/>
  <c r="J784" i="1"/>
  <c r="J1775" i="1"/>
  <c r="J3899" i="1"/>
  <c r="J289" i="1"/>
  <c r="J3364" i="1"/>
  <c r="J1446" i="1"/>
  <c r="J2076" i="1"/>
  <c r="J1032" i="1"/>
  <c r="J539" i="1"/>
  <c r="J1817" i="1"/>
  <c r="J1156" i="1"/>
  <c r="J4589" i="1"/>
  <c r="J908" i="1"/>
  <c r="J663" i="1"/>
  <c r="J622" i="1"/>
  <c r="J1198" i="1"/>
  <c r="J2791" i="1"/>
  <c r="J1488" i="1"/>
  <c r="J373" i="1"/>
  <c r="J498" i="1"/>
  <c r="J1579" i="1"/>
  <c r="J1577" i="1"/>
  <c r="J4093" i="1"/>
  <c r="J4718" i="1"/>
  <c r="J4715" i="1"/>
  <c r="J3944" i="1"/>
  <c r="J4634" i="1"/>
  <c r="J3721" i="1"/>
  <c r="J1115" i="1"/>
  <c r="J4046" i="1"/>
  <c r="J990" i="1"/>
  <c r="J1280" i="1"/>
  <c r="J1073" i="1"/>
  <c r="K2160" i="1"/>
  <c r="AI2247" i="1"/>
  <c r="AI37" i="1"/>
  <c r="AI41" i="1"/>
  <c r="AC2406" i="1"/>
  <c r="BA1581" i="1"/>
  <c r="AU1581" i="1"/>
  <c r="BA83" i="1"/>
  <c r="AU4094" i="1"/>
  <c r="AU3239" i="1"/>
  <c r="BA2247" i="1"/>
  <c r="BA3094" i="1"/>
  <c r="BA1578" i="1"/>
  <c r="AU3617" i="1"/>
  <c r="AU3094" i="1"/>
  <c r="BA4094" i="1"/>
  <c r="BA37" i="1"/>
  <c r="BA41" i="1"/>
  <c r="BA2589" i="1"/>
  <c r="BA3443" i="1"/>
  <c r="BA3368" i="1"/>
  <c r="BA3372" i="1"/>
  <c r="AU4721" i="1"/>
  <c r="AU3048" i="1"/>
  <c r="AU2907" i="1"/>
  <c r="BA2907" i="1"/>
  <c r="BA3617" i="1"/>
  <c r="BA3090" i="1"/>
  <c r="AU1690" i="1"/>
  <c r="AU1686" i="1"/>
  <c r="AU3090" i="1"/>
  <c r="BA4721" i="1"/>
  <c r="AU1578" i="1"/>
  <c r="BA1690" i="1"/>
  <c r="BA1686" i="1"/>
  <c r="AU3042" i="1"/>
  <c r="BA2361" i="1"/>
  <c r="BA1531" i="1"/>
  <c r="AU2913" i="1"/>
  <c r="BA2913" i="1"/>
  <c r="BA2160" i="1"/>
  <c r="BA1775" i="1"/>
  <c r="AU2160" i="1"/>
  <c r="AU37" i="1"/>
  <c r="AU41" i="1"/>
  <c r="AU2361" i="1"/>
  <c r="AU3443" i="1"/>
  <c r="BA3239" i="1"/>
  <c r="AU2406" i="1"/>
  <c r="AU2358" i="1"/>
  <c r="BA2685" i="1"/>
  <c r="AU2247" i="1"/>
  <c r="AU2589" i="1"/>
  <c r="BA2691" i="1"/>
  <c r="BA2356" i="1"/>
  <c r="BA2450" i="1"/>
  <c r="BA2406" i="1"/>
  <c r="BA2358" i="1"/>
  <c r="AU1531" i="1"/>
  <c r="AI2406" i="1"/>
  <c r="AI3368" i="1"/>
  <c r="AI3372" i="1"/>
  <c r="AC3369" i="1"/>
  <c r="AI2913" i="1"/>
  <c r="AI3245" i="1"/>
  <c r="AC2361" i="1"/>
  <c r="AI2685" i="1"/>
  <c r="AC3239" i="1"/>
  <c r="AI2160" i="1"/>
  <c r="AC2907" i="1"/>
  <c r="AI3443" i="1"/>
  <c r="AC2160" i="1"/>
  <c r="AI3094" i="1"/>
  <c r="AI2907" i="1"/>
  <c r="AC1734" i="1"/>
  <c r="AI83" i="1"/>
  <c r="AC2913" i="1"/>
  <c r="AC83" i="1"/>
  <c r="AI1734" i="1"/>
  <c r="AI3090" i="1"/>
  <c r="AC2691" i="1"/>
  <c r="AI2634" i="1"/>
  <c r="AC4721" i="1"/>
  <c r="AI2589" i="1"/>
  <c r="AI2358" i="1"/>
  <c r="AI1578" i="1"/>
  <c r="AC3094" i="1"/>
  <c r="AC1581" i="1"/>
  <c r="AC2685" i="1"/>
  <c r="AC1690" i="1"/>
  <c r="AC1686" i="1"/>
  <c r="AI3239" i="1"/>
  <c r="AC1531" i="1"/>
  <c r="AC3090" i="1"/>
  <c r="AC1578" i="1"/>
  <c r="AI2361" i="1"/>
  <c r="AI4721" i="1"/>
  <c r="AI1581" i="1"/>
  <c r="AI1531" i="1"/>
  <c r="AC3443" i="1"/>
  <c r="AC2634" i="1"/>
  <c r="AC2589" i="1"/>
  <c r="AC2358" i="1"/>
  <c r="AC2247" i="1"/>
  <c r="AI2691" i="1"/>
  <c r="AC3245" i="1"/>
  <c r="Q2406" i="1"/>
  <c r="Q2358" i="1"/>
  <c r="K3048" i="1"/>
  <c r="Q2160" i="1"/>
  <c r="K1686" i="1"/>
  <c r="K1690" i="1"/>
  <c r="Q2361" i="1"/>
  <c r="Q1686" i="1"/>
  <c r="Q1690" i="1"/>
  <c r="K4721" i="1"/>
  <c r="Q3369" i="1"/>
  <c r="K3042" i="1"/>
  <c r="K2589" i="1"/>
  <c r="K4094" i="1"/>
  <c r="Q1581" i="1"/>
  <c r="Q498" i="1"/>
  <c r="K2361" i="1"/>
  <c r="Q1531" i="1"/>
  <c r="K3239" i="1"/>
  <c r="K3094" i="1"/>
  <c r="Q3239" i="1"/>
  <c r="K498" i="1"/>
  <c r="K2634" i="1"/>
  <c r="K1531" i="1"/>
  <c r="Q37" i="1"/>
  <c r="Q41" i="1"/>
  <c r="K3090" i="1"/>
  <c r="Q166" i="1"/>
  <c r="Q2247" i="1"/>
  <c r="K3372" i="1"/>
  <c r="K3368" i="1"/>
  <c r="K1581" i="1"/>
  <c r="K2406" i="1"/>
  <c r="K2358" i="1"/>
  <c r="Q2035" i="1"/>
  <c r="Q3094" i="1"/>
  <c r="K1578" i="1"/>
  <c r="Q2589" i="1"/>
  <c r="Q2634" i="1"/>
  <c r="Q3090" i="1"/>
  <c r="J2361" i="1"/>
  <c r="AT2361" i="1" l="1"/>
  <c r="AT2637" i="1" s="1"/>
  <c r="AT3368" i="1"/>
  <c r="AT3369" i="1" s="1"/>
  <c r="J1686" i="1"/>
  <c r="J1687" i="1" s="1"/>
  <c r="AT3372" i="1"/>
  <c r="AT1581" i="1"/>
  <c r="AT1686" i="1"/>
  <c r="AT1687" i="1" s="1"/>
  <c r="AT37" i="1"/>
  <c r="AT38" i="1" s="1"/>
  <c r="AT4094" i="1"/>
  <c r="AT2160" i="1"/>
  <c r="AT206" i="1"/>
  <c r="AT3239" i="1"/>
  <c r="AT3763" i="1"/>
  <c r="AT3094" i="1"/>
  <c r="AT2406" i="1"/>
  <c r="AT2358" i="1"/>
  <c r="AT3090" i="1"/>
  <c r="AT4766" i="1"/>
  <c r="AT1531" i="1"/>
  <c r="AT1578" i="1"/>
  <c r="AT4760" i="1"/>
  <c r="AT4721" i="1"/>
  <c r="J1581" i="1"/>
  <c r="AB1686" i="1"/>
  <c r="AB1690" i="1"/>
  <c r="AB3484" i="1"/>
  <c r="AB3372" i="1"/>
  <c r="AB3368" i="1"/>
  <c r="AB3090" i="1"/>
  <c r="AB2589" i="1"/>
  <c r="AB1581" i="1"/>
  <c r="AB2361" i="1"/>
  <c r="AB2247" i="1"/>
  <c r="AB3239" i="1"/>
  <c r="AB4766" i="1"/>
  <c r="AB498" i="1"/>
  <c r="AB37" i="1"/>
  <c r="AB41" i="1"/>
  <c r="AB4760" i="1"/>
  <c r="AB2160" i="1"/>
  <c r="AB2406" i="1"/>
  <c r="AB2358" i="1"/>
  <c r="AB3094" i="1"/>
  <c r="AB1578" i="1"/>
  <c r="J4760" i="1"/>
  <c r="J1531" i="1"/>
  <c r="J1734" i="1"/>
  <c r="J4094" i="1"/>
  <c r="J1578" i="1"/>
  <c r="J2589" i="1"/>
  <c r="J2358" i="1"/>
  <c r="J4721" i="1"/>
  <c r="J37" i="1"/>
  <c r="J41" i="1"/>
  <c r="J2634" i="1"/>
  <c r="J3090" i="1"/>
  <c r="J2637" i="1"/>
  <c r="J3372" i="1"/>
  <c r="J3368" i="1"/>
  <c r="J3094" i="1"/>
  <c r="J4766" i="1"/>
  <c r="J3239" i="1"/>
  <c r="AI38" i="1"/>
  <c r="AU2637" i="1"/>
  <c r="BA3369" i="1"/>
  <c r="BA38" i="1"/>
  <c r="BA2359" i="1"/>
  <c r="AU2359" i="1"/>
  <c r="AU1687" i="1"/>
  <c r="AU38" i="1"/>
  <c r="BA2637" i="1"/>
  <c r="BA1687" i="1"/>
  <c r="AI3369" i="1"/>
  <c r="AC2359" i="1"/>
  <c r="AC1687" i="1"/>
  <c r="AI2359" i="1"/>
  <c r="AI2637" i="1"/>
  <c r="AC2637" i="1"/>
  <c r="Q38" i="1"/>
  <c r="K2637" i="1"/>
  <c r="Q2637" i="1"/>
  <c r="K3369" i="1"/>
  <c r="Q1687" i="1"/>
  <c r="Q2359" i="1"/>
  <c r="K2359" i="1"/>
  <c r="K1687" i="1"/>
  <c r="AT2359" i="1" l="1"/>
  <c r="AB38" i="1"/>
  <c r="AB1687" i="1"/>
  <c r="AB2637" i="1"/>
  <c r="AB3369" i="1"/>
  <c r="AB2359" i="1"/>
  <c r="J2359" i="1"/>
  <c r="J38" i="1"/>
  <c r="J3369" i="1"/>
  <c r="I2750" i="1" l="1"/>
  <c r="I2754" i="1"/>
  <c r="I2738" i="1"/>
  <c r="I2749" i="1" l="1"/>
  <c r="I4719" i="1" l="1"/>
  <c r="I3365" i="1" s="1"/>
  <c r="I3373" i="1" s="1"/>
  <c r="I4706" i="1"/>
  <c r="I4705" i="1" s="1"/>
  <c r="I4703" i="1"/>
  <c r="I4702" i="1" s="1"/>
  <c r="I4698" i="1"/>
  <c r="I4690" i="1" s="1"/>
  <c r="I4688" i="1"/>
  <c r="I4683" i="1"/>
  <c r="I4681" i="1" s="1"/>
  <c r="I4667" i="1"/>
  <c r="I4666" i="1" s="1"/>
  <c r="I4664" i="1"/>
  <c r="I4663" i="1" s="1"/>
  <c r="I4659" i="1"/>
  <c r="I4650" i="1" s="1"/>
  <c r="I4648" i="1"/>
  <c r="I4643" i="1"/>
  <c r="I4641" i="1" s="1"/>
  <c r="I4625" i="1"/>
  <c r="I4624" i="1" s="1"/>
  <c r="I4620" i="1"/>
  <c r="I4619" i="1" s="1"/>
  <c r="I4615" i="1"/>
  <c r="I4606" i="1" s="1"/>
  <c r="I4604" i="1"/>
  <c r="I4598" i="1"/>
  <c r="I4596" i="1" s="1"/>
  <c r="I4582" i="1"/>
  <c r="I4581" i="1" s="1"/>
  <c r="I4579" i="1"/>
  <c r="I4578" i="1" s="1"/>
  <c r="I4574" i="1"/>
  <c r="I4565" i="1" s="1"/>
  <c r="I4563" i="1"/>
  <c r="I4557" i="1"/>
  <c r="I4555" i="1" s="1"/>
  <c r="I4541" i="1"/>
  <c r="I4540" i="1" s="1"/>
  <c r="I4536" i="1"/>
  <c r="I4535" i="1" s="1"/>
  <c r="I4533" i="1"/>
  <c r="I4532" i="1" s="1"/>
  <c r="I4528" i="1"/>
  <c r="I4527" i="1" s="1"/>
  <c r="I4523" i="1"/>
  <c r="I4514" i="1" s="1"/>
  <c r="I4512" i="1"/>
  <c r="I4506" i="1"/>
  <c r="I4504" i="1" s="1"/>
  <c r="I4488" i="1"/>
  <c r="I4487" i="1" s="1"/>
  <c r="I4483" i="1"/>
  <c r="I4482" i="1" s="1"/>
  <c r="I4478" i="1"/>
  <c r="I4469" i="1" s="1"/>
  <c r="I4467" i="1"/>
  <c r="I4461" i="1"/>
  <c r="I4459" i="1" s="1"/>
  <c r="I4443" i="1"/>
  <c r="I4442" i="1" s="1"/>
  <c r="I4438" i="1"/>
  <c r="I4437" i="1" s="1"/>
  <c r="I4432" i="1"/>
  <c r="I4423" i="1" s="1"/>
  <c r="I4421" i="1"/>
  <c r="I4415" i="1"/>
  <c r="I4413" i="1" s="1"/>
  <c r="I4397" i="1"/>
  <c r="I4396" i="1" s="1"/>
  <c r="I4392" i="1"/>
  <c r="I4391" i="1" s="1"/>
  <c r="I4386" i="1"/>
  <c r="I4377" i="1" s="1"/>
  <c r="I4375" i="1"/>
  <c r="I4369" i="1"/>
  <c r="I4367" i="1" s="1"/>
  <c r="I4351" i="1"/>
  <c r="I4350" i="1" s="1"/>
  <c r="I4346" i="1"/>
  <c r="I4345" i="1" s="1"/>
  <c r="I4341" i="1"/>
  <c r="I4332" i="1" s="1"/>
  <c r="I4330" i="1"/>
  <c r="I4324" i="1"/>
  <c r="I4322" i="1" s="1"/>
  <c r="I4307" i="1"/>
  <c r="I4306" i="1" s="1"/>
  <c r="I4302" i="1"/>
  <c r="I4301" i="1" s="1"/>
  <c r="I4297" i="1"/>
  <c r="I4288" i="1" s="1"/>
  <c r="I4286" i="1"/>
  <c r="I4280" i="1"/>
  <c r="I4278" i="1" s="1"/>
  <c r="I4264" i="1"/>
  <c r="I4263" i="1" s="1"/>
  <c r="I4260" i="1"/>
  <c r="I4259" i="1" s="1"/>
  <c r="I4254" i="1"/>
  <c r="I4245" i="1" s="1"/>
  <c r="I4243" i="1"/>
  <c r="I4237" i="1"/>
  <c r="I4235" i="1" s="1"/>
  <c r="I4218" i="1"/>
  <c r="I4217" i="1" s="1"/>
  <c r="I4213" i="1"/>
  <c r="I4212" i="1" s="1"/>
  <c r="I4208" i="1"/>
  <c r="I4199" i="1" s="1"/>
  <c r="I4197" i="1"/>
  <c r="I4191" i="1"/>
  <c r="I4189" i="1" s="1"/>
  <c r="I4174" i="1"/>
  <c r="I4173" i="1" s="1"/>
  <c r="I4169" i="1"/>
  <c r="I4168" i="1" s="1"/>
  <c r="I4164" i="1"/>
  <c r="I4155" i="1" s="1"/>
  <c r="I4153" i="1"/>
  <c r="I4147" i="1"/>
  <c r="I4145" i="1" s="1"/>
  <c r="I4129" i="1"/>
  <c r="I4128" i="1" s="1"/>
  <c r="I4124" i="1"/>
  <c r="I4123" i="1" s="1"/>
  <c r="I4118" i="1"/>
  <c r="I4109" i="1" s="1"/>
  <c r="I4107" i="1"/>
  <c r="I4101" i="1"/>
  <c r="I4099" i="1" s="1"/>
  <c r="I4086" i="1"/>
  <c r="I4083" i="1" s="1"/>
  <c r="I4082" i="1" s="1"/>
  <c r="I4078" i="1"/>
  <c r="I4077" i="1" s="1"/>
  <c r="I4072" i="1"/>
  <c r="I4063" i="1" s="1"/>
  <c r="I4061" i="1"/>
  <c r="I4055" i="1"/>
  <c r="I4053" i="1" s="1"/>
  <c r="I4039" i="1"/>
  <c r="I4038" i="1" s="1"/>
  <c r="I4041" i="1" s="1"/>
  <c r="I4023" i="1"/>
  <c r="I4022" i="1" s="1"/>
  <c r="I4019" i="1"/>
  <c r="I4018" i="1" s="1"/>
  <c r="I4014" i="1"/>
  <c r="I4005" i="1" s="1"/>
  <c r="I4003" i="1"/>
  <c r="I3997" i="1"/>
  <c r="I3995" i="1" s="1"/>
  <c r="I3980" i="1"/>
  <c r="I3979" i="1" s="1"/>
  <c r="I3975" i="1"/>
  <c r="I3974" i="1" s="1"/>
  <c r="I3970" i="1"/>
  <c r="I3961" i="1" s="1"/>
  <c r="I3959" i="1"/>
  <c r="I3953" i="1"/>
  <c r="I3951" i="1" s="1"/>
  <c r="I3937" i="1"/>
  <c r="I3936" i="1" s="1"/>
  <c r="I3933" i="1"/>
  <c r="I3932" i="1" s="1"/>
  <c r="I3929" i="1"/>
  <c r="I3928" i="1" s="1"/>
  <c r="I3924" i="1"/>
  <c r="I3916" i="1" s="1"/>
  <c r="I3914" i="1"/>
  <c r="I3908" i="1"/>
  <c r="I3906" i="1" s="1"/>
  <c r="I3891" i="1"/>
  <c r="I3890" i="1" s="1"/>
  <c r="I3886" i="1"/>
  <c r="I3885" i="1" s="1"/>
  <c r="I3880" i="1"/>
  <c r="I3871" i="1" s="1"/>
  <c r="I3869" i="1"/>
  <c r="I3863" i="1"/>
  <c r="I3861" i="1" s="1"/>
  <c r="I3845" i="1"/>
  <c r="I3844" i="1" s="1"/>
  <c r="I3840" i="1"/>
  <c r="I3839" i="1" s="1"/>
  <c r="I3834" i="1"/>
  <c r="I3825" i="1" s="1"/>
  <c r="I3823" i="1"/>
  <c r="I3817" i="1"/>
  <c r="I3815" i="1" s="1"/>
  <c r="I3799" i="1"/>
  <c r="I3798" i="1" s="1"/>
  <c r="I3794" i="1"/>
  <c r="I3793" i="1" s="1"/>
  <c r="I3789" i="1"/>
  <c r="I3780" i="1" s="1"/>
  <c r="I3778" i="1"/>
  <c r="I3772" i="1"/>
  <c r="I3770" i="1" s="1"/>
  <c r="I3755" i="1"/>
  <c r="I3754" i="1" s="1"/>
  <c r="I3752" i="1"/>
  <c r="I3751" i="1" s="1"/>
  <c r="I3747" i="1"/>
  <c r="I3738" i="1" s="1"/>
  <c r="I3736" i="1"/>
  <c r="I3730" i="1"/>
  <c r="I3728" i="1" s="1"/>
  <c r="I3711" i="1"/>
  <c r="I3710" i="1" s="1"/>
  <c r="I3706" i="1"/>
  <c r="I3705" i="1" s="1"/>
  <c r="I3702" i="1"/>
  <c r="I3693" i="1" s="1"/>
  <c r="I3691" i="1"/>
  <c r="I3685" i="1"/>
  <c r="I3683" i="1" s="1"/>
  <c r="I3669" i="1"/>
  <c r="I3668" i="1" s="1"/>
  <c r="I3671" i="1" s="1"/>
  <c r="I3653" i="1"/>
  <c r="I3652" i="1" s="1"/>
  <c r="I3648" i="1"/>
  <c r="I3647" i="1" s="1"/>
  <c r="I3643" i="1"/>
  <c r="I3634" i="1" s="1"/>
  <c r="I3632" i="1"/>
  <c r="I3626" i="1"/>
  <c r="I3624" i="1" s="1"/>
  <c r="I3610" i="1"/>
  <c r="I3609" i="1" s="1"/>
  <c r="I3605" i="1"/>
  <c r="I3604" i="1" s="1"/>
  <c r="I3602" i="1"/>
  <c r="I3601" i="1" s="1"/>
  <c r="I3598" i="1"/>
  <c r="I3597" i="1" s="1"/>
  <c r="I3593" i="1"/>
  <c r="I3585" i="1" s="1"/>
  <c r="I3583" i="1"/>
  <c r="I3577" i="1"/>
  <c r="I3575" i="1" s="1"/>
  <c r="I3559" i="1"/>
  <c r="I3558" i="1" s="1"/>
  <c r="I3554" i="1"/>
  <c r="I3553" i="1" s="1"/>
  <c r="I3549" i="1"/>
  <c r="I3540" i="1" s="1"/>
  <c r="I3538" i="1"/>
  <c r="I3532" i="1"/>
  <c r="I3530" i="1" s="1"/>
  <c r="I3516" i="1"/>
  <c r="I3515" i="1" s="1"/>
  <c r="I3513" i="1"/>
  <c r="I3512" i="1" s="1"/>
  <c r="I3509" i="1"/>
  <c r="I3499" i="1"/>
  <c r="I3493" i="1"/>
  <c r="I3491" i="1" s="1"/>
  <c r="I3477" i="1"/>
  <c r="I3476" i="1" s="1"/>
  <c r="I3469" i="1"/>
  <c r="I3460" i="1" s="1"/>
  <c r="I3458" i="1"/>
  <c r="I3452" i="1"/>
  <c r="I3450" i="1" s="1"/>
  <c r="I3434" i="1"/>
  <c r="I3359" i="1" s="1"/>
  <c r="I3428" i="1"/>
  <c r="I3356" i="1" s="1"/>
  <c r="I3419" i="1"/>
  <c r="I3416" i="1" s="1"/>
  <c r="I3415" i="1" s="1"/>
  <c r="I3405" i="1"/>
  <c r="I3396" i="1" s="1"/>
  <c r="I3393" i="1"/>
  <c r="I3382" i="1"/>
  <c r="I3379" i="1" s="1"/>
  <c r="I3363" i="1"/>
  <c r="I3362" i="1" s="1"/>
  <c r="I3361" i="1" s="1"/>
  <c r="I3358" i="1"/>
  <c r="I3357" i="1"/>
  <c r="I3352" i="1"/>
  <c r="I3351" i="1" s="1"/>
  <c r="I3350" i="1" s="1"/>
  <c r="I3348" i="1"/>
  <c r="I3347" i="1" s="1"/>
  <c r="I3346" i="1"/>
  <c r="I3343" i="1"/>
  <c r="I3338" i="1"/>
  <c r="I3337" i="1"/>
  <c r="I3336" i="1"/>
  <c r="I3335" i="1"/>
  <c r="I3334" i="1"/>
  <c r="I3333" i="1"/>
  <c r="I3332" i="1"/>
  <c r="I3331" i="1"/>
  <c r="I3329" i="1"/>
  <c r="I3328" i="1" s="1"/>
  <c r="I3327" i="1"/>
  <c r="I3326" i="1"/>
  <c r="I3325" i="1"/>
  <c r="I3324" i="1"/>
  <c r="I3323" i="1"/>
  <c r="I3321" i="1"/>
  <c r="I3314" i="1"/>
  <c r="I3310" i="1"/>
  <c r="I3309" i="1"/>
  <c r="I3308" i="1"/>
  <c r="I3307" i="1"/>
  <c r="I3301" i="1"/>
  <c r="I3299" i="1"/>
  <c r="I3297" i="1"/>
  <c r="I3294" i="1"/>
  <c r="I3290" i="1"/>
  <c r="I3289" i="1" s="1"/>
  <c r="I3288" i="1" s="1"/>
  <c r="I3284" i="1"/>
  <c r="I3282" i="1"/>
  <c r="I3280" i="1"/>
  <c r="I3270" i="1"/>
  <c r="I3263" i="1" s="1"/>
  <c r="I3261" i="1"/>
  <c r="I3255" i="1"/>
  <c r="I3253" i="1" s="1"/>
  <c r="I3675" i="1" l="1"/>
  <c r="I3676" i="1" s="1"/>
  <c r="I4045" i="1"/>
  <c r="I4046" i="1" s="1"/>
  <c r="I4144" i="1"/>
  <c r="I4177" i="1" s="1"/>
  <c r="I3994" i="1"/>
  <c r="I4027" i="1" s="1"/>
  <c r="I4052" i="1"/>
  <c r="I4089" i="1" s="1"/>
  <c r="I4458" i="1"/>
  <c r="I4492" i="1" s="1"/>
  <c r="I3950" i="1"/>
  <c r="I3983" i="1" s="1"/>
  <c r="I3529" i="1"/>
  <c r="I3563" i="1" s="1"/>
  <c r="I3449" i="1"/>
  <c r="I3479" i="1" s="1"/>
  <c r="I3279" i="1"/>
  <c r="I3278" i="1" s="1"/>
  <c r="I4554" i="1"/>
  <c r="I4584" i="1" s="1"/>
  <c r="I3727" i="1"/>
  <c r="I3758" i="1" s="1"/>
  <c r="I4321" i="1"/>
  <c r="I4355" i="1" s="1"/>
  <c r="I3769" i="1"/>
  <c r="I3803" i="1" s="1"/>
  <c r="I3378" i="1"/>
  <c r="I4503" i="1"/>
  <c r="I4543" i="1" s="1"/>
  <c r="I3814" i="1"/>
  <c r="I3849" i="1" s="1"/>
  <c r="I3360" i="1"/>
  <c r="I3339" i="1"/>
  <c r="I4098" i="1"/>
  <c r="I4135" i="1" s="1"/>
  <c r="I4722" i="1"/>
  <c r="I3682" i="1"/>
  <c r="I3716" i="1" s="1"/>
  <c r="I3293" i="1"/>
  <c r="I3292" i="1" s="1"/>
  <c r="I3311" i="1"/>
  <c r="I3425" i="1"/>
  <c r="I3424" i="1" s="1"/>
  <c r="I4234" i="1"/>
  <c r="I4266" i="1" s="1"/>
  <c r="I4412" i="1"/>
  <c r="I4448" i="1" s="1"/>
  <c r="I3860" i="1"/>
  <c r="I3894" i="1" s="1"/>
  <c r="I3322" i="1"/>
  <c r="I3320" i="1" s="1"/>
  <c r="I3623" i="1"/>
  <c r="I3657" i="1" s="1"/>
  <c r="I3905" i="1"/>
  <c r="I3939" i="1" s="1"/>
  <c r="I4640" i="1"/>
  <c r="I4669" i="1" s="1"/>
  <c r="I3252" i="1"/>
  <c r="I3501" i="1"/>
  <c r="I3490" i="1" s="1"/>
  <c r="I3518" i="1" s="1"/>
  <c r="I3574" i="1"/>
  <c r="I3612" i="1" s="1"/>
  <c r="I3344" i="1"/>
  <c r="I4277" i="1"/>
  <c r="I4310" i="1" s="1"/>
  <c r="I4366" i="1"/>
  <c r="I4401" i="1" s="1"/>
  <c r="I4188" i="1"/>
  <c r="I4223" i="1" s="1"/>
  <c r="I4595" i="1"/>
  <c r="I4629" i="1" s="1"/>
  <c r="I4680" i="1"/>
  <c r="I4710" i="1" s="1"/>
  <c r="I3807" i="1" l="1"/>
  <c r="I3808" i="1" s="1"/>
  <c r="I4405" i="1"/>
  <c r="I4406" i="1" s="1"/>
  <c r="I3720" i="1"/>
  <c r="I3721" i="1" s="1"/>
  <c r="I3567" i="1"/>
  <c r="I3568" i="1" s="1"/>
  <c r="I4227" i="1"/>
  <c r="I4228" i="1" s="1"/>
  <c r="I4314" i="1"/>
  <c r="I4315" i="1" s="1"/>
  <c r="I4673" i="1"/>
  <c r="I4674" i="1" s="1"/>
  <c r="I3853" i="1"/>
  <c r="I3854" i="1" s="1"/>
  <c r="I4714" i="1"/>
  <c r="I4715" i="1" s="1"/>
  <c r="I3661" i="1"/>
  <c r="I3662" i="1" s="1"/>
  <c r="I4139" i="1"/>
  <c r="I4140" i="1" s="1"/>
  <c r="I4547" i="1"/>
  <c r="I4548" i="1" s="1"/>
  <c r="I4588" i="1"/>
  <c r="I4589" i="1" s="1"/>
  <c r="I3483" i="1"/>
  <c r="I3484" i="1" s="1"/>
  <c r="I4452" i="1"/>
  <c r="I4453" i="1" s="1"/>
  <c r="I4633" i="1"/>
  <c r="I4634" i="1" s="1"/>
  <c r="I3522" i="1"/>
  <c r="I3523" i="1" s="1"/>
  <c r="I4359" i="1"/>
  <c r="I4360" i="1" s="1"/>
  <c r="I3987" i="1"/>
  <c r="I3988" i="1" s="1"/>
  <c r="I4093" i="1"/>
  <c r="I4094" i="1" s="1"/>
  <c r="I4031" i="1"/>
  <c r="I4032" i="1" s="1"/>
  <c r="I4181" i="1"/>
  <c r="I4182" i="1" s="1"/>
  <c r="I3616" i="1"/>
  <c r="I3617" i="1" s="1"/>
  <c r="I3898" i="1"/>
  <c r="I3899" i="1" s="1"/>
  <c r="I4270" i="1"/>
  <c r="I4271" i="1" s="1"/>
  <c r="I4496" i="1"/>
  <c r="I4497" i="1" s="1"/>
  <c r="I3943" i="1"/>
  <c r="I3944" i="1" s="1"/>
  <c r="I3762" i="1"/>
  <c r="I3763" i="1" s="1"/>
  <c r="I3330" i="1"/>
  <c r="I3319" i="1" s="1"/>
  <c r="I3341" i="1"/>
  <c r="I3340" i="1" s="1"/>
  <c r="I3354" i="1"/>
  <c r="I3353" i="1" s="1"/>
  <c r="I3438" i="1"/>
  <c r="I3303" i="1"/>
  <c r="I4718" i="1" l="1"/>
  <c r="I3313" i="1"/>
  <c r="I3364" i="1"/>
  <c r="I3372" i="1" s="1"/>
  <c r="I3442" i="1"/>
  <c r="I3443" i="1" s="1"/>
  <c r="I4721" i="1" l="1"/>
  <c r="I3368" i="1"/>
  <c r="I4753" i="1"/>
  <c r="I4752" i="1" s="1"/>
  <c r="I4748" i="1"/>
  <c r="I4737" i="1"/>
  <c r="I4731" i="1"/>
  <c r="I4729" i="1" s="1"/>
  <c r="I3229" i="1"/>
  <c r="I3228" i="1" s="1"/>
  <c r="I3226" i="1"/>
  <c r="I3225" i="1" s="1"/>
  <c r="I3223" i="1"/>
  <c r="I3222" i="1" s="1"/>
  <c r="I3218" i="1"/>
  <c r="I3207" i="1"/>
  <c r="I3201" i="1"/>
  <c r="I3199" i="1" s="1"/>
  <c r="I3193" i="1"/>
  <c r="I3192" i="1"/>
  <c r="I3191" i="1"/>
  <c r="I3190" i="1"/>
  <c r="I3189" i="1"/>
  <c r="I3188" i="1"/>
  <c r="I3187" i="1"/>
  <c r="I3179" i="1"/>
  <c r="I3177" i="1"/>
  <c r="I3173" i="1"/>
  <c r="I3159" i="1"/>
  <c r="I3153" i="1"/>
  <c r="I3151" i="1"/>
  <c r="I3147" i="1"/>
  <c r="I3142" i="1"/>
  <c r="I3137" i="1"/>
  <c r="I3133" i="1"/>
  <c r="I3129" i="1"/>
  <c r="I3126" i="1"/>
  <c r="I3118" i="1"/>
  <c r="I3110" i="1"/>
  <c r="I3104" i="1"/>
  <c r="I3102" i="1" s="1"/>
  <c r="I3083" i="1"/>
  <c r="I3082" i="1" s="1"/>
  <c r="I3080" i="1"/>
  <c r="I3079" i="1" s="1"/>
  <c r="I3075" i="1"/>
  <c r="I3064" i="1"/>
  <c r="I3058" i="1"/>
  <c r="I3056" i="1" s="1"/>
  <c r="I3033" i="1"/>
  <c r="I3028" i="1"/>
  <c r="I3027" i="1" s="1"/>
  <c r="I3023" i="1"/>
  <c r="I3012" i="1"/>
  <c r="I3006" i="1"/>
  <c r="I3004" i="1" s="1"/>
  <c r="I2942" i="1"/>
  <c r="I2939" i="1"/>
  <c r="I2935" i="1"/>
  <c r="I2945" i="1"/>
  <c r="I2949" i="1"/>
  <c r="I2990" i="1"/>
  <c r="I2989" i="1"/>
  <c r="I2988" i="1"/>
  <c r="I2980" i="1"/>
  <c r="I2974" i="1"/>
  <c r="I2967" i="1"/>
  <c r="I2961" i="1"/>
  <c r="I2957" i="1"/>
  <c r="I2929" i="1"/>
  <c r="I2923" i="1"/>
  <c r="I2921" i="1" s="1"/>
  <c r="I2899" i="1"/>
  <c r="I2896" i="1"/>
  <c r="I2892" i="1"/>
  <c r="I2891" i="1" s="1"/>
  <c r="I2886" i="1"/>
  <c r="I2876" i="1"/>
  <c r="I2870" i="1"/>
  <c r="I2868" i="1" s="1"/>
  <c r="I2854" i="1"/>
  <c r="I2853" i="1"/>
  <c r="I2846" i="1"/>
  <c r="I2844" i="1"/>
  <c r="I2839" i="1"/>
  <c r="I2828" i="1"/>
  <c r="I2824" i="1"/>
  <c r="I2816" i="1"/>
  <c r="I2813" i="1"/>
  <c r="I2807" i="1"/>
  <c r="I2805" i="1" s="1"/>
  <c r="I2781" i="1"/>
  <c r="I2775" i="1"/>
  <c r="I2768" i="1"/>
  <c r="I2764" i="1"/>
  <c r="I2760" i="1"/>
  <c r="I2742" i="1"/>
  <c r="I2737" i="1" s="1"/>
  <c r="I2729" i="1"/>
  <c r="I2723" i="1"/>
  <c r="I2720" i="1"/>
  <c r="I2714" i="1"/>
  <c r="I2711" i="1"/>
  <c r="I2707" i="1"/>
  <c r="I2701" i="1"/>
  <c r="I2699" i="1" s="1"/>
  <c r="I2677" i="1"/>
  <c r="I2673" i="1"/>
  <c r="I2669" i="1"/>
  <c r="I2668" i="1" s="1"/>
  <c r="I2664" i="1"/>
  <c r="I2653" i="1"/>
  <c r="I2647" i="1"/>
  <c r="I2645" i="1" s="1"/>
  <c r="I2312" i="1"/>
  <c r="I2311" i="1"/>
  <c r="I2302" i="1"/>
  <c r="I2297" i="1"/>
  <c r="I2295" i="1"/>
  <c r="I2290" i="1"/>
  <c r="I2283" i="1"/>
  <c r="I2277" i="1"/>
  <c r="I2275" i="1"/>
  <c r="I2268" i="1"/>
  <c r="I2263" i="1"/>
  <c r="I2257" i="1"/>
  <c r="I2255" i="1" s="1"/>
  <c r="I1638" i="1"/>
  <c r="I1637" i="1"/>
  <c r="I1630" i="1"/>
  <c r="I1629" i="1" s="1"/>
  <c r="I1626" i="1"/>
  <c r="I1622" i="1"/>
  <c r="I1613" i="1"/>
  <c r="I1610" i="1"/>
  <c r="I1608" i="1"/>
  <c r="I1601" i="1"/>
  <c r="I1597" i="1"/>
  <c r="I1591" i="1"/>
  <c r="I1589" i="1" s="1"/>
  <c r="I1492" i="1"/>
  <c r="I1580" i="1"/>
  <c r="I1569" i="1"/>
  <c r="I1568" i="1" s="1"/>
  <c r="I1565" i="1"/>
  <c r="I1564" i="1" s="1"/>
  <c r="I1560" i="1"/>
  <c r="I1549" i="1"/>
  <c r="I1544" i="1"/>
  <c r="I1542" i="1" s="1"/>
  <c r="I1535" i="1"/>
  <c r="I1523" i="1"/>
  <c r="I1522" i="1" s="1"/>
  <c r="I1518" i="1"/>
  <c r="I1507" i="1"/>
  <c r="I1501" i="1"/>
  <c r="I1499" i="1" s="1"/>
  <c r="I1480" i="1"/>
  <c r="I1479" i="1" s="1"/>
  <c r="I1477" i="1"/>
  <c r="I1476" i="1" s="1"/>
  <c r="I1472" i="1"/>
  <c r="I1463" i="1" s="1"/>
  <c r="I1461" i="1"/>
  <c r="I1455" i="1"/>
  <c r="I1453" i="1" s="1"/>
  <c r="I1438" i="1"/>
  <c r="I1437" i="1" s="1"/>
  <c r="I1435" i="1"/>
  <c r="I1434" i="1" s="1"/>
  <c r="I1430" i="1"/>
  <c r="I1422" i="1" s="1"/>
  <c r="I1420" i="1"/>
  <c r="I1414" i="1"/>
  <c r="I1412" i="1" s="1"/>
  <c r="I1397" i="1"/>
  <c r="I1396" i="1" s="1"/>
  <c r="I1394" i="1"/>
  <c r="I1393" i="1" s="1"/>
  <c r="I1389" i="1"/>
  <c r="I1381" i="1" s="1"/>
  <c r="I1379" i="1"/>
  <c r="I1373" i="1"/>
  <c r="I1371" i="1" s="1"/>
  <c r="I1356" i="1"/>
  <c r="I1355" i="1" s="1"/>
  <c r="I1353" i="1"/>
  <c r="I1352" i="1" s="1"/>
  <c r="I1348" i="1"/>
  <c r="I1339" i="1" s="1"/>
  <c r="I1337" i="1"/>
  <c r="I1331" i="1"/>
  <c r="I1329" i="1" s="1"/>
  <c r="I1314" i="1"/>
  <c r="I1313" i="1" s="1"/>
  <c r="I1311" i="1"/>
  <c r="I1310" i="1" s="1"/>
  <c r="I1306" i="1"/>
  <c r="I1297" i="1" s="1"/>
  <c r="I1295" i="1"/>
  <c r="I1289" i="1"/>
  <c r="I1287" i="1" s="1"/>
  <c r="I1272" i="1"/>
  <c r="I1271" i="1" s="1"/>
  <c r="I1269" i="1"/>
  <c r="I1268" i="1" s="1"/>
  <c r="I1264" i="1"/>
  <c r="I1256" i="1" s="1"/>
  <c r="I1254" i="1"/>
  <c r="I1248" i="1"/>
  <c r="I1246" i="1" s="1"/>
  <c r="I1231" i="1"/>
  <c r="I1230" i="1" s="1"/>
  <c r="I1228" i="1"/>
  <c r="I1227" i="1" s="1"/>
  <c r="I1223" i="1"/>
  <c r="I1215" i="1" s="1"/>
  <c r="I1213" i="1"/>
  <c r="I1207" i="1"/>
  <c r="I1205" i="1" s="1"/>
  <c r="I1190" i="1"/>
  <c r="I1189" i="1" s="1"/>
  <c r="I1187" i="1"/>
  <c r="I1186" i="1" s="1"/>
  <c r="I1182" i="1"/>
  <c r="I1173" i="1" s="1"/>
  <c r="I1171" i="1"/>
  <c r="I1165" i="1"/>
  <c r="I1163" i="1" s="1"/>
  <c r="I1148" i="1"/>
  <c r="I1147" i="1" s="1"/>
  <c r="I1145" i="1"/>
  <c r="I1144" i="1" s="1"/>
  <c r="I1140" i="1"/>
  <c r="I1132" i="1" s="1"/>
  <c r="I1130" i="1"/>
  <c r="I1124" i="1"/>
  <c r="I1122" i="1" s="1"/>
  <c r="I1107" i="1"/>
  <c r="I1106" i="1" s="1"/>
  <c r="I1104" i="1"/>
  <c r="I1103" i="1" s="1"/>
  <c r="I1099" i="1"/>
  <c r="I1090" i="1" s="1"/>
  <c r="I1088" i="1"/>
  <c r="I1082" i="1"/>
  <c r="I1080" i="1" s="1"/>
  <c r="I1065" i="1"/>
  <c r="I1064" i="1" s="1"/>
  <c r="I1062" i="1"/>
  <c r="I1061" i="1" s="1"/>
  <c r="I1057" i="1"/>
  <c r="I1049" i="1" s="1"/>
  <c r="I1047" i="1"/>
  <c r="I1041" i="1"/>
  <c r="I1039" i="1" s="1"/>
  <c r="I1024" i="1"/>
  <c r="I1023" i="1" s="1"/>
  <c r="I1021" i="1"/>
  <c r="I1020" i="1" s="1"/>
  <c r="I1016" i="1"/>
  <c r="I1007" i="1" s="1"/>
  <c r="I1005" i="1"/>
  <c r="I999" i="1"/>
  <c r="I997" i="1" s="1"/>
  <c r="I982" i="1"/>
  <c r="I981" i="1" s="1"/>
  <c r="I979" i="1"/>
  <c r="I978" i="1" s="1"/>
  <c r="I974" i="1"/>
  <c r="I966" i="1" s="1"/>
  <c r="I964" i="1"/>
  <c r="I958" i="1"/>
  <c r="I956" i="1" s="1"/>
  <c r="I941" i="1"/>
  <c r="I940" i="1" s="1"/>
  <c r="I933" i="1"/>
  <c r="I925" i="1" s="1"/>
  <c r="I923" i="1"/>
  <c r="I917" i="1"/>
  <c r="I915" i="1" s="1"/>
  <c r="I900" i="1"/>
  <c r="I899" i="1" s="1"/>
  <c r="I897" i="1"/>
  <c r="I896" i="1" s="1"/>
  <c r="I892" i="1"/>
  <c r="I884" i="1" s="1"/>
  <c r="I882" i="1"/>
  <c r="I876" i="1"/>
  <c r="I874" i="1" s="1"/>
  <c r="I859" i="1"/>
  <c r="I858" i="1" s="1"/>
  <c r="I851" i="1"/>
  <c r="I843" i="1" s="1"/>
  <c r="I841" i="1"/>
  <c r="I835" i="1"/>
  <c r="I833" i="1" s="1"/>
  <c r="I818" i="1"/>
  <c r="I817" i="1" s="1"/>
  <c r="I814" i="1"/>
  <c r="I813" i="1" s="1"/>
  <c r="I809" i="1"/>
  <c r="I801" i="1" s="1"/>
  <c r="I799" i="1"/>
  <c r="I793" i="1"/>
  <c r="I791" i="1" s="1"/>
  <c r="I776" i="1"/>
  <c r="I775" i="1" s="1"/>
  <c r="I773" i="1"/>
  <c r="I772" i="1" s="1"/>
  <c r="I768" i="1"/>
  <c r="I761" i="1" s="1"/>
  <c r="I759" i="1"/>
  <c r="I753" i="1"/>
  <c r="I751" i="1" s="1"/>
  <c r="I736" i="1"/>
  <c r="I735" i="1" s="1"/>
  <c r="I733" i="1"/>
  <c r="I732" i="1" s="1"/>
  <c r="I728" i="1"/>
  <c r="I720" i="1" s="1"/>
  <c r="I718" i="1"/>
  <c r="I712" i="1"/>
  <c r="I710" i="1" s="1"/>
  <c r="I695" i="1"/>
  <c r="I694" i="1" s="1"/>
  <c r="I692" i="1"/>
  <c r="I691" i="1" s="1"/>
  <c r="I687" i="1"/>
  <c r="I680" i="1" s="1"/>
  <c r="I678" i="1"/>
  <c r="I672" i="1"/>
  <c r="I670" i="1" s="1"/>
  <c r="I655" i="1"/>
  <c r="I654" i="1" s="1"/>
  <c r="I652" i="1"/>
  <c r="I651" i="1" s="1"/>
  <c r="I647" i="1"/>
  <c r="I639" i="1" s="1"/>
  <c r="I637" i="1"/>
  <c r="I631" i="1"/>
  <c r="I629" i="1" s="1"/>
  <c r="I614" i="1"/>
  <c r="I613" i="1" s="1"/>
  <c r="I611" i="1"/>
  <c r="I610" i="1" s="1"/>
  <c r="I606" i="1"/>
  <c r="I597" i="1" s="1"/>
  <c r="I595" i="1"/>
  <c r="I589" i="1"/>
  <c r="I587" i="1" s="1"/>
  <c r="I572" i="1"/>
  <c r="I571" i="1" s="1"/>
  <c r="I569" i="1"/>
  <c r="I568" i="1" s="1"/>
  <c r="I564" i="1"/>
  <c r="I556" i="1" s="1"/>
  <c r="I554" i="1"/>
  <c r="I548" i="1"/>
  <c r="I546" i="1" s="1"/>
  <c r="I531" i="1"/>
  <c r="I530" i="1" s="1"/>
  <c r="I528" i="1"/>
  <c r="I527" i="1" s="1"/>
  <c r="I523" i="1"/>
  <c r="I515" i="1" s="1"/>
  <c r="I513" i="1"/>
  <c r="I507" i="1"/>
  <c r="I505" i="1" s="1"/>
  <c r="I490" i="1"/>
  <c r="I489" i="1" s="1"/>
  <c r="I486" i="1"/>
  <c r="I28" i="1" s="1"/>
  <c r="I479" i="1"/>
  <c r="I470" i="1" s="1"/>
  <c r="I468" i="1"/>
  <c r="I462" i="1"/>
  <c r="I460" i="1" s="1"/>
  <c r="I445" i="1"/>
  <c r="I444" i="1" s="1"/>
  <c r="I437" i="1"/>
  <c r="I429" i="1" s="1"/>
  <c r="I427" i="1"/>
  <c r="I421" i="1"/>
  <c r="I419" i="1" s="1"/>
  <c r="I404" i="1"/>
  <c r="I403" i="1" s="1"/>
  <c r="I399" i="1"/>
  <c r="I390" i="1" s="1"/>
  <c r="I388" i="1"/>
  <c r="I382" i="1"/>
  <c r="I380" i="1" s="1"/>
  <c r="I365" i="1"/>
  <c r="I364" i="1" s="1"/>
  <c r="I362" i="1"/>
  <c r="I361" i="1" s="1"/>
  <c r="I357" i="1"/>
  <c r="I348" i="1" s="1"/>
  <c r="I346" i="1"/>
  <c r="I340" i="1"/>
  <c r="I338" i="1" s="1"/>
  <c r="I323" i="1"/>
  <c r="I322" i="1" s="1"/>
  <c r="I319" i="1"/>
  <c r="I318" i="1" s="1"/>
  <c r="I314" i="1"/>
  <c r="I306" i="1" s="1"/>
  <c r="I304" i="1"/>
  <c r="I298" i="1"/>
  <c r="I296" i="1" s="1"/>
  <c r="I281" i="1"/>
  <c r="I280" i="1" s="1"/>
  <c r="I278" i="1"/>
  <c r="I277" i="1" s="1"/>
  <c r="I273" i="1"/>
  <c r="I265" i="1" s="1"/>
  <c r="I263" i="1"/>
  <c r="I257" i="1"/>
  <c r="I255" i="1" s="1"/>
  <c r="I240" i="1"/>
  <c r="I239" i="1" s="1"/>
  <c r="I232" i="1"/>
  <c r="I223" i="1" s="1"/>
  <c r="I221" i="1"/>
  <c r="I215" i="1"/>
  <c r="I213" i="1" s="1"/>
  <c r="I198" i="1"/>
  <c r="I197" i="1" s="1"/>
  <c r="I195" i="1"/>
  <c r="I194" i="1" s="1"/>
  <c r="I190" i="1"/>
  <c r="I183" i="1" s="1"/>
  <c r="I181" i="1"/>
  <c r="I175" i="1"/>
  <c r="I173" i="1" s="1"/>
  <c r="I158" i="1"/>
  <c r="I157" i="1" s="1"/>
  <c r="I155" i="1"/>
  <c r="I154" i="1" s="1"/>
  <c r="I150" i="1"/>
  <c r="I142" i="1" s="1"/>
  <c r="I140" i="1"/>
  <c r="I134" i="1"/>
  <c r="I132" i="1" s="1"/>
  <c r="I117" i="1"/>
  <c r="I116" i="1" s="1"/>
  <c r="I114" i="1"/>
  <c r="I113" i="1" s="1"/>
  <c r="I109" i="1"/>
  <c r="I100" i="1" s="1"/>
  <c r="I98" i="1"/>
  <c r="I92" i="1"/>
  <c r="I90" i="1" s="1"/>
  <c r="I75" i="1"/>
  <c r="I74" i="1" s="1"/>
  <c r="I72" i="1"/>
  <c r="I71" i="1" s="1"/>
  <c r="I67" i="1"/>
  <c r="I58" i="1" s="1"/>
  <c r="I56" i="1"/>
  <c r="I50" i="1"/>
  <c r="I48" i="1" s="1"/>
  <c r="I484" i="1" l="1"/>
  <c r="I483" i="1" s="1"/>
  <c r="I3369" i="1"/>
  <c r="I1509" i="1"/>
  <c r="I1498" i="1" s="1"/>
  <c r="I1526" i="1" s="1"/>
  <c r="I1551" i="1"/>
  <c r="I1541" i="1" s="1"/>
  <c r="I1573" i="1" s="1"/>
  <c r="I3209" i="1"/>
  <c r="I3198" i="1" s="1"/>
  <c r="I3234" i="1" s="1"/>
  <c r="I4739" i="1"/>
  <c r="I4728" i="1" s="1"/>
  <c r="I4755" i="1" s="1"/>
  <c r="I2265" i="1"/>
  <c r="I2254" i="1" s="1"/>
  <c r="I2655" i="1"/>
  <c r="I2644" i="1" s="1"/>
  <c r="I2878" i="1"/>
  <c r="I2867" i="1" s="1"/>
  <c r="I3014" i="1"/>
  <c r="I3003" i="1" s="1"/>
  <c r="I1599" i="1"/>
  <c r="I1588" i="1" s="1"/>
  <c r="I3112" i="1"/>
  <c r="I3101" i="1" s="1"/>
  <c r="I3066" i="1"/>
  <c r="I3055" i="1" s="1"/>
  <c r="I3085" i="1" s="1"/>
  <c r="I2736" i="1"/>
  <c r="I2838" i="1"/>
  <c r="I2837" i="1" s="1"/>
  <c r="I2965" i="1"/>
  <c r="I2964" i="1" s="1"/>
  <c r="I2748" i="1"/>
  <c r="I3031" i="1"/>
  <c r="I3030" i="1" s="1"/>
  <c r="I2301" i="1"/>
  <c r="I2300" i="1" s="1"/>
  <c r="I3176" i="1"/>
  <c r="I3175" i="1" s="1"/>
  <c r="I2843" i="1"/>
  <c r="I2842" i="1" s="1"/>
  <c r="I2895" i="1"/>
  <c r="I2894" i="1" s="1"/>
  <c r="I1452" i="1"/>
  <c r="I1483" i="1" s="1"/>
  <c r="I2956" i="1"/>
  <c r="I2955" i="1" s="1"/>
  <c r="I254" i="1"/>
  <c r="I284" i="1" s="1"/>
  <c r="I1245" i="1"/>
  <c r="I1275" i="1" s="1"/>
  <c r="I1639" i="1"/>
  <c r="I2973" i="1"/>
  <c r="I2972" i="1" s="1"/>
  <c r="I873" i="1"/>
  <c r="I903" i="1" s="1"/>
  <c r="I2672" i="1"/>
  <c r="I2671" i="1" s="1"/>
  <c r="I295" i="1"/>
  <c r="I326" i="1" s="1"/>
  <c r="I1286" i="1"/>
  <c r="I1317" i="1" s="1"/>
  <c r="I459" i="1"/>
  <c r="I2991" i="1"/>
  <c r="I1621" i="1"/>
  <c r="I1620" i="1" s="1"/>
  <c r="I2274" i="1"/>
  <c r="I2273" i="1" s="1"/>
  <c r="I2855" i="1"/>
  <c r="I3194" i="1"/>
  <c r="I131" i="1"/>
  <c r="I161" i="1" s="1"/>
  <c r="I89" i="1"/>
  <c r="I120" i="1" s="1"/>
  <c r="I212" i="1"/>
  <c r="I243" i="1" s="1"/>
  <c r="I586" i="1"/>
  <c r="I617" i="1" s="1"/>
  <c r="I1121" i="1"/>
  <c r="I1151" i="1" s="1"/>
  <c r="I1607" i="1"/>
  <c r="I1606" i="1" s="1"/>
  <c r="I2931" i="1"/>
  <c r="I2920" i="1" s="1"/>
  <c r="I628" i="1"/>
  <c r="I658" i="1" s="1"/>
  <c r="I2709" i="1"/>
  <c r="I2698" i="1" s="1"/>
  <c r="I2313" i="1"/>
  <c r="I3146" i="1"/>
  <c r="I3145" i="1" s="1"/>
  <c r="I2294" i="1"/>
  <c r="I2293" i="1" s="1"/>
  <c r="I3125" i="1"/>
  <c r="I3124" i="1" s="1"/>
  <c r="I790" i="1"/>
  <c r="I821" i="1" s="1"/>
  <c r="I172" i="1"/>
  <c r="I201" i="1" s="1"/>
  <c r="I1204" i="1"/>
  <c r="I1234" i="1" s="1"/>
  <c r="I2815" i="1"/>
  <c r="I2804" i="1" s="1"/>
  <c r="I2759" i="1"/>
  <c r="I2758" i="1" s="1"/>
  <c r="I379" i="1"/>
  <c r="I407" i="1" s="1"/>
  <c r="I709" i="1"/>
  <c r="I739" i="1" s="1"/>
  <c r="I1370" i="1"/>
  <c r="I1400" i="1" s="1"/>
  <c r="I669" i="1"/>
  <c r="I698" i="1" s="1"/>
  <c r="I1328" i="1"/>
  <c r="I1359" i="1" s="1"/>
  <c r="I337" i="1"/>
  <c r="I368" i="1" s="1"/>
  <c r="I996" i="1"/>
  <c r="I1027" i="1" s="1"/>
  <c r="I1038" i="1"/>
  <c r="I1068" i="1" s="1"/>
  <c r="I418" i="1"/>
  <c r="I448" i="1" s="1"/>
  <c r="I545" i="1"/>
  <c r="I575" i="1" s="1"/>
  <c r="I750" i="1"/>
  <c r="I779" i="1" s="1"/>
  <c r="I955" i="1"/>
  <c r="I985" i="1" s="1"/>
  <c r="I1411" i="1"/>
  <c r="I1441" i="1" s="1"/>
  <c r="I47" i="1"/>
  <c r="I78" i="1" s="1"/>
  <c r="I504" i="1"/>
  <c r="I534" i="1" s="1"/>
  <c r="I914" i="1"/>
  <c r="I944" i="1" s="1"/>
  <c r="I832" i="1"/>
  <c r="I862" i="1" s="1"/>
  <c r="I1079" i="1"/>
  <c r="I1110" i="1" s="1"/>
  <c r="I1162" i="1"/>
  <c r="I1193" i="1" s="1"/>
  <c r="I493" i="1" l="1"/>
  <c r="I497" i="1" s="1"/>
  <c r="I498" i="1" s="1"/>
  <c r="I702" i="1"/>
  <c r="I703" i="1" s="1"/>
  <c r="I1197" i="1"/>
  <c r="I1198" i="1" s="1"/>
  <c r="I538" i="1"/>
  <c r="I539" i="1" s="1"/>
  <c r="I1404" i="1"/>
  <c r="I1405" i="1" s="1"/>
  <c r="I743" i="1"/>
  <c r="I744" i="1" s="1"/>
  <c r="I1238" i="1"/>
  <c r="I1239" i="1" s="1"/>
  <c r="I330" i="1"/>
  <c r="I331" i="1" s="1"/>
  <c r="I907" i="1"/>
  <c r="I908" i="1" s="1"/>
  <c r="I1279" i="1"/>
  <c r="I1280" i="1" s="1"/>
  <c r="I1577" i="1"/>
  <c r="I1578" i="1" s="1"/>
  <c r="I1114" i="1"/>
  <c r="I1115" i="1" s="1"/>
  <c r="I1155" i="1"/>
  <c r="I1156" i="1" s="1"/>
  <c r="I866" i="1"/>
  <c r="I867" i="1" s="1"/>
  <c r="I579" i="1"/>
  <c r="I580" i="1" s="1"/>
  <c r="I1072" i="1"/>
  <c r="I1073" i="1" s="1"/>
  <c r="I621" i="1"/>
  <c r="I622" i="1" s="1"/>
  <c r="I1487" i="1"/>
  <c r="I1488" i="1" s="1"/>
  <c r="I662" i="1"/>
  <c r="I663" i="1" s="1"/>
  <c r="I948" i="1"/>
  <c r="I949" i="1" s="1"/>
  <c r="I1031" i="1"/>
  <c r="I1032" i="1" s="1"/>
  <c r="I372" i="1"/>
  <c r="I373" i="1" s="1"/>
  <c r="I1363" i="1"/>
  <c r="I1364" i="1" s="1"/>
  <c r="I247" i="1"/>
  <c r="I248" i="1" s="1"/>
  <c r="I165" i="1"/>
  <c r="I166" i="1" s="1"/>
  <c r="I288" i="1"/>
  <c r="I289" i="1" s="1"/>
  <c r="I1445" i="1"/>
  <c r="I1446" i="1" s="1"/>
  <c r="I205" i="1"/>
  <c r="I206" i="1" s="1"/>
  <c r="I452" i="1"/>
  <c r="I453" i="1" s="1"/>
  <c r="I411" i="1"/>
  <c r="I412" i="1" s="1"/>
  <c r="I1321" i="1"/>
  <c r="I1322" i="1" s="1"/>
  <c r="I989" i="1"/>
  <c r="I990" i="1" s="1"/>
  <c r="I783" i="1"/>
  <c r="I784" i="1" s="1"/>
  <c r="I825" i="1"/>
  <c r="I826" i="1" s="1"/>
  <c r="I124" i="1"/>
  <c r="I125" i="1" s="1"/>
  <c r="I3037" i="1"/>
  <c r="I2902" i="1"/>
  <c r="I2849" i="1"/>
  <c r="I2984" i="1"/>
  <c r="I1579" i="1"/>
  <c r="I2680" i="1"/>
  <c r="I3089" i="1"/>
  <c r="I3090" i="1" s="1"/>
  <c r="I3091" i="1"/>
  <c r="I3094" i="1" s="1"/>
  <c r="I1633" i="1"/>
  <c r="I2786" i="1"/>
  <c r="I2307" i="1"/>
  <c r="I3183" i="1"/>
  <c r="I4763" i="1"/>
  <c r="I4766" i="1" s="1"/>
  <c r="I4759" i="1"/>
  <c r="I4760" i="1" s="1"/>
  <c r="I3238" i="1"/>
  <c r="I1530" i="1"/>
  <c r="I1531" i="1" s="1"/>
  <c r="I1534" i="1"/>
  <c r="I1491" i="1"/>
  <c r="I82" i="1"/>
  <c r="I83" i="1" s="1"/>
  <c r="I2688" i="1" l="1"/>
  <c r="I2691" i="1" s="1"/>
  <c r="I3045" i="1"/>
  <c r="I3048" i="1" s="1"/>
  <c r="I2794" i="1"/>
  <c r="I2797" i="1" s="1"/>
  <c r="I2993" i="1"/>
  <c r="I2996" i="1" s="1"/>
  <c r="I2857" i="1"/>
  <c r="I2860" i="1" s="1"/>
  <c r="I1642" i="1"/>
  <c r="I2316" i="1"/>
  <c r="I3242" i="1"/>
  <c r="I3245" i="1" s="1"/>
  <c r="I2910" i="1"/>
  <c r="I2913" i="1" s="1"/>
  <c r="I3041" i="1"/>
  <c r="I2906" i="1"/>
  <c r="I2907" i="1" s="1"/>
  <c r="I3239" i="1"/>
  <c r="I2790" i="1"/>
  <c r="I2684" i="1"/>
  <c r="I2685" i="1" s="1"/>
  <c r="I32" i="1"/>
  <c r="I31" i="1"/>
  <c r="I27" i="1"/>
  <c r="I24" i="1"/>
  <c r="I23" i="1"/>
  <c r="I22" i="1"/>
  <c r="I21" i="1"/>
  <c r="I20" i="1"/>
  <c r="I19" i="1"/>
  <c r="I18" i="1"/>
  <c r="I17" i="1"/>
  <c r="I16" i="1"/>
  <c r="I14" i="1"/>
  <c r="I12" i="1"/>
  <c r="I11" i="1"/>
  <c r="I10" i="1"/>
  <c r="I9" i="1"/>
  <c r="I8" i="1"/>
  <c r="I6" i="1"/>
  <c r="I2235" i="1"/>
  <c r="I2234" i="1" s="1"/>
  <c r="I2232" i="1"/>
  <c r="I2231" i="1" s="1"/>
  <c r="I2227" i="1"/>
  <c r="I2218" i="1" s="1"/>
  <c r="I2216" i="1"/>
  <c r="I2210" i="1"/>
  <c r="I2208" i="1" s="1"/>
  <c r="I2193" i="1"/>
  <c r="I2192" i="1" s="1"/>
  <c r="I2190" i="1"/>
  <c r="I2189" i="1" s="1"/>
  <c r="I2185" i="1"/>
  <c r="I2176" i="1" s="1"/>
  <c r="I2174" i="1"/>
  <c r="I2169" i="1"/>
  <c r="I2167" i="1" s="1"/>
  <c r="I2152" i="1"/>
  <c r="I2151" i="1" s="1"/>
  <c r="I2149" i="1"/>
  <c r="I2148" i="1" s="1"/>
  <c r="I2147" i="1" s="1"/>
  <c r="I2143" i="1"/>
  <c r="I2134" i="1" s="1"/>
  <c r="I2132" i="1"/>
  <c r="I2126" i="1"/>
  <c r="I2124" i="1" s="1"/>
  <c r="I2109" i="1"/>
  <c r="I2108" i="1" s="1"/>
  <c r="I2106" i="1"/>
  <c r="I2105" i="1" s="1"/>
  <c r="I2101" i="1"/>
  <c r="I2092" i="1" s="1"/>
  <c r="I2090" i="1"/>
  <c r="I2085" i="1"/>
  <c r="I2083" i="1" s="1"/>
  <c r="I2069" i="1"/>
  <c r="I2068" i="1" s="1"/>
  <c r="I2066" i="1"/>
  <c r="I2065" i="1" s="1"/>
  <c r="I2061" i="1"/>
  <c r="I2052" i="1" s="1"/>
  <c r="I2050" i="1"/>
  <c r="I2044" i="1"/>
  <c r="I2042" i="1" s="1"/>
  <c r="I2027" i="1"/>
  <c r="I2026" i="1" s="1"/>
  <c r="I2023" i="1"/>
  <c r="I1676" i="1" s="1"/>
  <c r="I2021" i="1"/>
  <c r="I1675" i="1" s="1"/>
  <c r="I2017" i="1"/>
  <c r="I2016" i="1" s="1"/>
  <c r="I2015" i="1" s="1"/>
  <c r="I2011" i="1"/>
  <c r="I2002" i="1" s="1"/>
  <c r="I2000" i="1"/>
  <c r="I1994" i="1"/>
  <c r="I1992" i="1" s="1"/>
  <c r="I1978" i="1"/>
  <c r="I1977" i="1" s="1"/>
  <c r="I1975" i="1"/>
  <c r="I1974" i="1" s="1"/>
  <c r="I1969" i="1"/>
  <c r="I1960" i="1" s="1"/>
  <c r="I1958" i="1"/>
  <c r="I1952" i="1"/>
  <c r="I1950" i="1" s="1"/>
  <c r="I1935" i="1"/>
  <c r="I1934" i="1" s="1"/>
  <c r="I1931" i="1"/>
  <c r="I1930" i="1" s="1"/>
  <c r="I1671" i="1"/>
  <c r="I1926" i="1"/>
  <c r="I1917" i="1" s="1"/>
  <c r="I1915" i="1"/>
  <c r="I1909" i="1"/>
  <c r="I1907" i="1" s="1"/>
  <c r="I1893" i="1"/>
  <c r="I1892" i="1" s="1"/>
  <c r="I1890" i="1"/>
  <c r="I1889" i="1" s="1"/>
  <c r="I1885" i="1"/>
  <c r="I1876" i="1" s="1"/>
  <c r="I1874" i="1"/>
  <c r="I1868" i="1"/>
  <c r="I1866" i="1" s="1"/>
  <c r="I1851" i="1"/>
  <c r="I1850" i="1" s="1"/>
  <c r="I1848" i="1"/>
  <c r="I1847" i="1" s="1"/>
  <c r="I1843" i="1"/>
  <c r="I1834" i="1" s="1"/>
  <c r="I1832" i="1"/>
  <c r="I1826" i="1"/>
  <c r="I1824" i="1" s="1"/>
  <c r="I1809" i="1"/>
  <c r="I1808" i="1" s="1"/>
  <c r="I1806" i="1"/>
  <c r="I1805" i="1" s="1"/>
  <c r="I1801" i="1"/>
  <c r="I1792" i="1" s="1"/>
  <c r="I1790" i="1"/>
  <c r="I1784" i="1"/>
  <c r="I1782" i="1" s="1"/>
  <c r="I1768" i="1"/>
  <c r="I1767" i="1" s="1"/>
  <c r="I1765" i="1"/>
  <c r="I1764" i="1" s="1"/>
  <c r="I1760" i="1"/>
  <c r="I1751" i="1" s="1"/>
  <c r="I1749" i="1"/>
  <c r="I1743" i="1"/>
  <c r="I1741" i="1" s="1"/>
  <c r="I1726" i="1"/>
  <c r="I1725" i="1" s="1"/>
  <c r="I1723" i="1"/>
  <c r="I1722" i="1" s="1"/>
  <c r="I1716" i="1"/>
  <c r="I1707" i="1" s="1"/>
  <c r="I1705" i="1"/>
  <c r="I1699" i="1"/>
  <c r="I1697" i="1" s="1"/>
  <c r="I1656" i="1"/>
  <c r="I1654" i="1"/>
  <c r="I1681" i="1"/>
  <c r="I1680" i="1"/>
  <c r="I1679" i="1"/>
  <c r="I1667" i="1"/>
  <c r="I1666" i="1"/>
  <c r="I1665" i="1"/>
  <c r="I1664" i="1"/>
  <c r="I1663" i="1"/>
  <c r="I1662" i="1"/>
  <c r="I1661" i="1"/>
  <c r="I1660" i="1"/>
  <c r="I1658" i="1"/>
  <c r="I1657" i="1" s="1"/>
  <c r="I1655" i="1"/>
  <c r="I1653" i="1"/>
  <c r="I1652" i="1"/>
  <c r="I1650" i="1"/>
  <c r="I2626" i="1"/>
  <c r="I2625" i="1" s="1"/>
  <c r="I2622" i="1"/>
  <c r="I2621" i="1" s="1"/>
  <c r="I2620" i="1" s="1"/>
  <c r="I2616" i="1"/>
  <c r="I2607" i="1" s="1"/>
  <c r="I2605" i="1"/>
  <c r="I2599" i="1"/>
  <c r="I2597" i="1" s="1"/>
  <c r="I2580" i="1"/>
  <c r="I2579" i="1" s="1"/>
  <c r="I2576" i="1"/>
  <c r="I2575" i="1" s="1"/>
  <c r="I2574" i="1" s="1"/>
  <c r="I2570" i="1"/>
  <c r="I2561" i="1" s="1"/>
  <c r="I2559" i="1"/>
  <c r="I2553" i="1"/>
  <c r="I2551" i="1" s="1"/>
  <c r="I2540" i="1"/>
  <c r="I2539" i="1"/>
  <c r="I2357" i="1" s="1"/>
  <c r="I2532" i="1"/>
  <c r="I2531" i="1" s="1"/>
  <c r="I2529" i="1"/>
  <c r="I2528" i="1" s="1"/>
  <c r="I2524" i="1"/>
  <c r="I2515" i="1" s="1"/>
  <c r="I2513" i="1"/>
  <c r="I2507" i="1"/>
  <c r="I2505" i="1" s="1"/>
  <c r="I2483" i="1"/>
  <c r="I2482" i="1" s="1"/>
  <c r="I2478" i="1"/>
  <c r="I2469" i="1" s="1"/>
  <c r="I2467" i="1"/>
  <c r="I2462" i="1"/>
  <c r="I2460" i="1" s="1"/>
  <c r="I2453" i="1"/>
  <c r="I2408" i="1"/>
  <c r="I2441" i="1"/>
  <c r="I2440" i="1" s="1"/>
  <c r="I2438" i="1"/>
  <c r="I2437" i="1" s="1"/>
  <c r="I2433" i="1"/>
  <c r="I2424" i="1" s="1"/>
  <c r="I2422" i="1"/>
  <c r="I2416" i="1"/>
  <c r="I2414" i="1" s="1"/>
  <c r="I2398" i="1"/>
  <c r="I2397" i="1" s="1"/>
  <c r="I2394" i="1"/>
  <c r="I2392" i="1" s="1"/>
  <c r="I2391" i="1" s="1"/>
  <c r="I2387" i="1"/>
  <c r="I2378" i="1" s="1"/>
  <c r="I2376" i="1"/>
  <c r="I2370" i="1"/>
  <c r="I2368" i="1" s="1"/>
  <c r="I2351" i="1"/>
  <c r="I2350" i="1"/>
  <c r="I2349" i="1"/>
  <c r="I2345" i="1"/>
  <c r="I2335" i="1"/>
  <c r="I2336" i="1"/>
  <c r="I2337" i="1"/>
  <c r="I2338" i="1"/>
  <c r="I2339" i="1"/>
  <c r="I2340" i="1"/>
  <c r="I2341" i="1"/>
  <c r="I2334" i="1"/>
  <c r="I2332" i="1"/>
  <c r="I2331" i="1" s="1"/>
  <c r="I2330" i="1"/>
  <c r="I2329" i="1"/>
  <c r="I2328" i="1"/>
  <c r="I2327" i="1"/>
  <c r="I2326" i="1"/>
  <c r="I2324" i="1"/>
  <c r="I3042" i="1" l="1"/>
  <c r="I2791" i="1"/>
  <c r="I13" i="1"/>
  <c r="I26" i="1"/>
  <c r="I30" i="1"/>
  <c r="I15" i="1"/>
  <c r="I7" i="1"/>
  <c r="I1674" i="1"/>
  <c r="I1673" i="1" s="1"/>
  <c r="I2020" i="1"/>
  <c r="I2019" i="1" s="1"/>
  <c r="I1672" i="1"/>
  <c r="I1949" i="1"/>
  <c r="I1980" i="1" s="1"/>
  <c r="I2082" i="1"/>
  <c r="I2112" i="1" s="1"/>
  <c r="I1906" i="1"/>
  <c r="I1938" i="1" s="1"/>
  <c r="I1991" i="1"/>
  <c r="I2041" i="1"/>
  <c r="I2071" i="1" s="1"/>
  <c r="I2123" i="1"/>
  <c r="I2155" i="1" s="1"/>
  <c r="I2207" i="1"/>
  <c r="I2238" i="1" s="1"/>
  <c r="I2166" i="1"/>
  <c r="I2196" i="1" s="1"/>
  <c r="I1696" i="1"/>
  <c r="I1729" i="1" s="1"/>
  <c r="I1823" i="1"/>
  <c r="I1854" i="1" s="1"/>
  <c r="I1740" i="1"/>
  <c r="I1770" i="1" s="1"/>
  <c r="I1781" i="1"/>
  <c r="I1812" i="1" s="1"/>
  <c r="I1865" i="1"/>
  <c r="I1895" i="1" s="1"/>
  <c r="I1678" i="1"/>
  <c r="I1677" i="1" s="1"/>
  <c r="I1668" i="1"/>
  <c r="I1651" i="1"/>
  <c r="I1649" i="1" s="1"/>
  <c r="I2346" i="1"/>
  <c r="I2348" i="1"/>
  <c r="I2347" i="1" s="1"/>
  <c r="I2550" i="1"/>
  <c r="I2584" i="1" s="1"/>
  <c r="I2367" i="1"/>
  <c r="I2401" i="1" s="1"/>
  <c r="I2541" i="1"/>
  <c r="I2504" i="1"/>
  <c r="I2535" i="1" s="1"/>
  <c r="I2342" i="1"/>
  <c r="I2596" i="1"/>
  <c r="I2629" i="1" s="1"/>
  <c r="I2413" i="1"/>
  <c r="I2445" i="1" s="1"/>
  <c r="I2459" i="1"/>
  <c r="I2489" i="1" s="1"/>
  <c r="I2325" i="1"/>
  <c r="I2323" i="1" s="1"/>
  <c r="I2544" i="1" l="1"/>
  <c r="I1899" i="1"/>
  <c r="I1900" i="1" s="1"/>
  <c r="I1774" i="1"/>
  <c r="I1775" i="1" s="1"/>
  <c r="I2200" i="1"/>
  <c r="I2201" i="1" s="1"/>
  <c r="I2159" i="1"/>
  <c r="I2160" i="1" s="1"/>
  <c r="I1942" i="1"/>
  <c r="I1943" i="1" s="1"/>
  <c r="I1984" i="1"/>
  <c r="I1985" i="1" s="1"/>
  <c r="I1858" i="1"/>
  <c r="I1859" i="1" s="1"/>
  <c r="I1816" i="1"/>
  <c r="I1817" i="1" s="1"/>
  <c r="I2075" i="1"/>
  <c r="I2076" i="1" s="1"/>
  <c r="I2116" i="1"/>
  <c r="I2117" i="1" s="1"/>
  <c r="I1733" i="1"/>
  <c r="I1734" i="1" s="1"/>
  <c r="I1659" i="1"/>
  <c r="I1648" i="1" s="1"/>
  <c r="I2333" i="1"/>
  <c r="I2322" i="1" s="1"/>
  <c r="I2344" i="1"/>
  <c r="I2343" i="1" s="1"/>
  <c r="I1670" i="1"/>
  <c r="I1669" i="1" s="1"/>
  <c r="I2407" i="1"/>
  <c r="I2405" i="1"/>
  <c r="I2406" i="1" s="1"/>
  <c r="I29" i="1"/>
  <c r="I5" i="1"/>
  <c r="I4" i="1" s="1"/>
  <c r="I25" i="1"/>
  <c r="I2030" i="1"/>
  <c r="I2242" i="1"/>
  <c r="I2243" i="1" s="1"/>
  <c r="I2590" i="1"/>
  <c r="I2588" i="1"/>
  <c r="I2589" i="1" s="1"/>
  <c r="I2633" i="1"/>
  <c r="I2635" i="1"/>
  <c r="I2493" i="1"/>
  <c r="I2494" i="1" s="1"/>
  <c r="I2497" i="1"/>
  <c r="I2452" i="1"/>
  <c r="I2449" i="1"/>
  <c r="I2034" i="1" l="1"/>
  <c r="I2035" i="1" s="1"/>
  <c r="I1581" i="1"/>
  <c r="I1682" i="1"/>
  <c r="I1690" i="1" s="1"/>
  <c r="I2352" i="1"/>
  <c r="I2361" i="1" s="1"/>
  <c r="I2637" i="1" s="1"/>
  <c r="I33" i="1"/>
  <c r="I2244" i="1"/>
  <c r="I2247" i="1" s="1"/>
  <c r="I2356" i="1"/>
  <c r="I2450" i="1"/>
  <c r="I2358" i="1"/>
  <c r="I2634" i="1"/>
  <c r="I1686" i="1" l="1"/>
  <c r="I1687" i="1" s="1"/>
  <c r="I37" i="1"/>
  <c r="I41" i="1"/>
  <c r="I2359" i="1"/>
  <c r="I38" i="1" l="1"/>
  <c r="I4764" i="1" l="1"/>
  <c r="I4767" i="1" s="1"/>
  <c r="I3243" i="1"/>
  <c r="I3246" i="1" s="1"/>
  <c r="I3092" i="1"/>
  <c r="I3095" i="1" s="1"/>
  <c r="I3046" i="1"/>
  <c r="I3049" i="1" s="1"/>
  <c r="I2994" i="1"/>
  <c r="I2997" i="1" s="1"/>
  <c r="I2911" i="1"/>
  <c r="I2914" i="1" s="1"/>
  <c r="I2858" i="1"/>
  <c r="I2861" i="1" s="1"/>
  <c r="I2795" i="1"/>
  <c r="I2798" i="1" s="1"/>
  <c r="I2689" i="1"/>
  <c r="I2692" i="1" s="1"/>
  <c r="I2636" i="1"/>
  <c r="I2591" i="1"/>
  <c r="I2545" i="1"/>
  <c r="I2498" i="1"/>
  <c r="I2317" i="1"/>
  <c r="I2245" i="1"/>
  <c r="I1691" i="1" s="1"/>
  <c r="I1643" i="1"/>
  <c r="I34" i="1" l="1"/>
  <c r="I2353" i="1"/>
  <c r="I2362" i="1" s="1"/>
  <c r="I2638" i="1"/>
  <c r="I2248" i="1"/>
  <c r="I1582" i="1"/>
  <c r="I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Y4087" authorId="0" shapeId="0" xr:uid="{36554A73-8F82-4BB1-8928-AE780CC69AD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Iznos 1.405.000 pustiti operatino kad legne transfer FMF i kad se uradi preknjiženje sa 18010001</t>
        </r>
      </text>
    </comment>
  </commentList>
</comments>
</file>

<file path=xl/sharedStrings.xml><?xml version="1.0" encoding="utf-8"?>
<sst xmlns="http://schemas.openxmlformats.org/spreadsheetml/2006/main" count="44304" uniqueCount="1692">
  <si>
    <t/>
  </si>
  <si>
    <t>01</t>
  </si>
  <si>
    <t>Raz</t>
  </si>
  <si>
    <t>Glava</t>
  </si>
  <si>
    <t>Potr jed</t>
  </si>
  <si>
    <t>Ekon. kod</t>
  </si>
  <si>
    <t>Sub-analitika</t>
  </si>
  <si>
    <t>Funkcija</t>
  </si>
  <si>
    <t>OPIS</t>
  </si>
  <si>
    <t>Budžet Kantona Sarajevo za 2023. godinu</t>
  </si>
  <si>
    <t>Izvor 20 (vlastiti)</t>
  </si>
  <si>
    <r>
      <rPr>
        <b/>
        <sz val="8"/>
        <color rgb="FF000000"/>
        <rFont val="Arial"/>
        <family val="2"/>
      </rPr>
      <t xml:space="preserve">Izvor 40
</t>
    </r>
    <r>
      <rPr>
        <b/>
        <sz val="8"/>
        <color rgb="FF000000"/>
        <rFont val="Arial"/>
        <family val="2"/>
      </rPr>
      <t>(donacije)</t>
    </r>
  </si>
  <si>
    <t>Izvor 50 (transferi)</t>
  </si>
  <si>
    <t>1</t>
  </si>
  <si>
    <t>0001</t>
  </si>
  <si>
    <t xml:space="preserve">I   UKUPNO TEKUĆI IZDACI ORGANA UPRAVE (611000+612000+613000)
</t>
  </si>
  <si>
    <r>
      <rPr>
        <b/>
        <sz val="8"/>
        <color rgb="FF000000"/>
        <rFont val="Arial"/>
        <family val="2"/>
      </rPr>
      <t>611</t>
    </r>
    <r>
      <rPr>
        <b/>
        <sz val="8"/>
        <color rgb="FF000000"/>
        <rFont val="Arial"/>
        <family val="2"/>
      </rPr>
      <t>000</t>
    </r>
  </si>
  <si>
    <t>Plaće i naknade troškova zaposlenih</t>
  </si>
  <si>
    <t>Bruto plaće i naknade plaća</t>
  </si>
  <si>
    <t xml:space="preserve">  611100</t>
  </si>
  <si>
    <r>
      <rPr>
        <b/>
        <sz val="8"/>
        <color rgb="FF000000"/>
        <rFont val="Arial"/>
        <family val="2"/>
      </rPr>
      <t>6112</t>
    </r>
    <r>
      <rPr>
        <b/>
        <sz val="8"/>
        <color rgb="FF000000"/>
        <rFont val="Arial"/>
        <family val="2"/>
      </rPr>
      <t>00</t>
    </r>
  </si>
  <si>
    <t>Naknade troškova zaposlenih</t>
  </si>
  <si>
    <t xml:space="preserve">  611200</t>
  </si>
  <si>
    <t>Otpremnine zbog odlazka u penziju</t>
  </si>
  <si>
    <t>Naknade za topli obrok</t>
  </si>
  <si>
    <t>Naknade za regres za godišnji odmor</t>
  </si>
  <si>
    <t>Naknade u slučaju smrti i teže invalidnosti</t>
  </si>
  <si>
    <r>
      <rPr>
        <b/>
        <sz val="8"/>
        <color rgb="FF000000"/>
        <rFont val="Arial"/>
        <family val="2"/>
      </rPr>
      <t>612</t>
    </r>
    <r>
      <rPr>
        <b/>
        <sz val="8"/>
        <color rgb="FF000000"/>
        <rFont val="Arial"/>
        <family val="2"/>
      </rPr>
      <t>000</t>
    </r>
  </si>
  <si>
    <t>Doprinosi poslodavca i ostali doprinosi</t>
  </si>
  <si>
    <t>Doprinosi poslodavca</t>
  </si>
  <si>
    <t xml:space="preserve">  612100</t>
  </si>
  <si>
    <r>
      <rPr>
        <b/>
        <sz val="8"/>
        <color rgb="FF000000"/>
        <rFont val="Arial"/>
        <family val="2"/>
      </rPr>
      <t>613</t>
    </r>
    <r>
      <rPr>
        <b/>
        <sz val="8"/>
        <color rgb="FF000000"/>
        <rFont val="Arial"/>
        <family val="2"/>
      </rPr>
      <t>000</t>
    </r>
  </si>
  <si>
    <t>Izdaci za materijal, sitan inventar i usluge</t>
  </si>
  <si>
    <r>
      <rPr>
        <b/>
        <sz val="8"/>
        <color rgb="FF000000"/>
        <rFont val="Arial"/>
        <family val="2"/>
      </rPr>
      <t>6131</t>
    </r>
    <r>
      <rPr>
        <b/>
        <sz val="8"/>
        <color rgb="FF000000"/>
        <rFont val="Arial"/>
        <family val="2"/>
      </rPr>
      <t>00</t>
    </r>
  </si>
  <si>
    <t>Putni troškovi</t>
  </si>
  <si>
    <t xml:space="preserve">  613100</t>
  </si>
  <si>
    <r>
      <rPr>
        <b/>
        <sz val="8"/>
        <color rgb="FF000000"/>
        <rFont val="Arial"/>
        <family val="2"/>
      </rPr>
      <t>6139</t>
    </r>
    <r>
      <rPr>
        <b/>
        <sz val="8"/>
        <color rgb="FF000000"/>
        <rFont val="Arial"/>
        <family val="2"/>
      </rPr>
      <t>00</t>
    </r>
  </si>
  <si>
    <t xml:space="preserve">Ugovorene i druge posebne usluge </t>
  </si>
  <si>
    <t xml:space="preserve">  613900</t>
  </si>
  <si>
    <t>Posebna naknada na dohodak za zaštitu od prirodnih i drugih nepogoda</t>
  </si>
  <si>
    <t>Posebna naknada za podsticanje rehabilitacije i zapošljavanje osoba sa invaliditetom</t>
  </si>
  <si>
    <t xml:space="preserve">II   UKUPNO TEKUĆI TRANSFERI (614000)
</t>
  </si>
  <si>
    <r>
      <rPr>
        <b/>
        <sz val="8"/>
        <color rgb="FF000000"/>
        <rFont val="Arial"/>
        <family val="2"/>
      </rPr>
      <t>614</t>
    </r>
    <r>
      <rPr>
        <b/>
        <sz val="8"/>
        <color rgb="FF000000"/>
        <rFont val="Arial"/>
        <family val="2"/>
      </rPr>
      <t>000</t>
    </r>
  </si>
  <si>
    <t>TEKUĆI TRANSFERI I DRUGI TEKUĆI RASHODI</t>
  </si>
  <si>
    <r>
      <rPr>
        <b/>
        <sz val="8"/>
        <color rgb="FF000000"/>
        <rFont val="Arial"/>
        <family val="2"/>
      </rPr>
      <t>6143</t>
    </r>
    <r>
      <rPr>
        <b/>
        <sz val="8"/>
        <color rgb="FF000000"/>
        <rFont val="Arial"/>
        <family val="2"/>
      </rPr>
      <t>00</t>
    </r>
  </si>
  <si>
    <t>Tekući transferi neprofitnim organizacijama</t>
  </si>
  <si>
    <r>
      <rPr>
        <b/>
        <sz val="8"/>
        <color rgb="FF000000"/>
        <rFont val="Arial"/>
        <family val="2"/>
      </rPr>
      <t>6148</t>
    </r>
    <r>
      <rPr>
        <b/>
        <sz val="8"/>
        <color rgb="FF000000"/>
        <rFont val="Arial"/>
        <family val="2"/>
      </rPr>
      <t>00</t>
    </r>
  </si>
  <si>
    <t>Drugi tekući rashodi</t>
  </si>
  <si>
    <t xml:space="preserve">  614800</t>
  </si>
  <si>
    <t xml:space="preserve">V   UKUPNO NABAVKA STALNIH SREDSTAVA (821000)
</t>
  </si>
  <si>
    <r>
      <rPr>
        <b/>
        <sz val="8"/>
        <color rgb="FF000000"/>
        <rFont val="Arial"/>
        <family val="2"/>
      </rPr>
      <t>821</t>
    </r>
    <r>
      <rPr>
        <b/>
        <sz val="8"/>
        <color rgb="FF000000"/>
        <rFont val="Arial"/>
        <family val="2"/>
      </rPr>
      <t>000</t>
    </r>
  </si>
  <si>
    <t>Izdaci za nabavku stalnih sredstava</t>
  </si>
  <si>
    <r>
      <rPr>
        <b/>
        <sz val="8"/>
        <color rgb="FF000000"/>
        <rFont val="Arial"/>
        <family val="2"/>
      </rPr>
      <t>8213</t>
    </r>
    <r>
      <rPr>
        <b/>
        <sz val="8"/>
        <color rgb="FF000000"/>
        <rFont val="Arial"/>
        <family val="2"/>
      </rPr>
      <t>00</t>
    </r>
  </si>
  <si>
    <t>Nabavka opreme</t>
  </si>
  <si>
    <t xml:space="preserve">  821300</t>
  </si>
  <si>
    <t xml:space="preserve">Broj zaposlenih </t>
  </si>
  <si>
    <t>REKAPITULACIJA PO FUNKCIJAMA</t>
  </si>
  <si>
    <t>UKUPNO</t>
  </si>
  <si>
    <t>02</t>
  </si>
  <si>
    <t>Naknade troškova prevoza na posao i s posla</t>
  </si>
  <si>
    <t>03</t>
  </si>
  <si>
    <r>
      <rPr>
        <b/>
        <sz val="8"/>
        <color rgb="FF000000"/>
        <rFont val="Arial"/>
        <family val="2"/>
      </rPr>
      <t>6142</t>
    </r>
    <r>
      <rPr>
        <b/>
        <sz val="8"/>
        <color rgb="FF000000"/>
        <rFont val="Arial"/>
        <family val="2"/>
      </rPr>
      <t>00</t>
    </r>
  </si>
  <si>
    <t xml:space="preserve">Tekući transferi pojedincima </t>
  </si>
  <si>
    <t>Broj zaposlenih za razdjel:</t>
  </si>
  <si>
    <t>Tekući transferi u inostranstvo</t>
  </si>
  <si>
    <t>04</t>
  </si>
  <si>
    <t xml:space="preserve">082F - Usluge kulture </t>
  </si>
  <si>
    <t>05</t>
  </si>
  <si>
    <t>08</t>
  </si>
  <si>
    <r>
      <rPr>
        <b/>
        <sz val="8"/>
        <color rgb="FF000000"/>
        <rFont val="Arial"/>
        <family val="2"/>
      </rPr>
      <t>8215</t>
    </r>
    <r>
      <rPr>
        <b/>
        <sz val="8"/>
        <color rgb="FF000000"/>
        <rFont val="Arial"/>
        <family val="2"/>
      </rPr>
      <t>00</t>
    </r>
  </si>
  <si>
    <t>Nabavka  stalnih sredstava u obliku prava</t>
  </si>
  <si>
    <t xml:space="preserve">  821500</t>
  </si>
  <si>
    <t>013F - Opće usluge</t>
  </si>
  <si>
    <r>
      <rPr>
        <b/>
        <sz val="8"/>
        <color rgb="FF000000"/>
        <rFont val="Arial"/>
        <family val="2"/>
      </rPr>
      <t>6132</t>
    </r>
    <r>
      <rPr>
        <b/>
        <sz val="8"/>
        <color rgb="FF000000"/>
        <rFont val="Arial"/>
        <family val="2"/>
      </rPr>
      <t>00</t>
    </r>
  </si>
  <si>
    <t xml:space="preserve">Izdaci za energiju </t>
  </si>
  <si>
    <t xml:space="preserve">  613200</t>
  </si>
  <si>
    <r>
      <rPr>
        <b/>
        <sz val="8"/>
        <color rgb="FF000000"/>
        <rFont val="Arial"/>
        <family val="2"/>
      </rPr>
      <t>6133</t>
    </r>
    <r>
      <rPr>
        <b/>
        <sz val="8"/>
        <color rgb="FF000000"/>
        <rFont val="Arial"/>
        <family val="2"/>
      </rPr>
      <t>00</t>
    </r>
  </si>
  <si>
    <t>Izdaci za komunikaciju i komunalne usluge</t>
  </si>
  <si>
    <t xml:space="preserve">  613300</t>
  </si>
  <si>
    <r>
      <rPr>
        <b/>
        <sz val="8"/>
        <color rgb="FF000000"/>
        <rFont val="Arial"/>
        <family val="2"/>
      </rPr>
      <t>6134</t>
    </r>
    <r>
      <rPr>
        <b/>
        <sz val="8"/>
        <color rgb="FF000000"/>
        <rFont val="Arial"/>
        <family val="2"/>
      </rPr>
      <t>00</t>
    </r>
  </si>
  <si>
    <t>Nabavka materijala i sitnog inventara</t>
  </si>
  <si>
    <t xml:space="preserve">  613400</t>
  </si>
  <si>
    <r>
      <rPr>
        <b/>
        <sz val="8"/>
        <color rgb="FF000000"/>
        <rFont val="Arial"/>
        <family val="2"/>
      </rPr>
      <t>6135</t>
    </r>
    <r>
      <rPr>
        <b/>
        <sz val="8"/>
        <color rgb="FF000000"/>
        <rFont val="Arial"/>
        <family val="2"/>
      </rPr>
      <t>00</t>
    </r>
  </si>
  <si>
    <t>Izdaci za usluge prevoza i goriva</t>
  </si>
  <si>
    <t xml:space="preserve">  613500</t>
  </si>
  <si>
    <r>
      <rPr>
        <b/>
        <sz val="8"/>
        <color rgb="FF000000"/>
        <rFont val="Arial"/>
        <family val="2"/>
      </rPr>
      <t>6136</t>
    </r>
    <r>
      <rPr>
        <b/>
        <sz val="8"/>
        <color rgb="FF000000"/>
        <rFont val="Arial"/>
        <family val="2"/>
      </rPr>
      <t>00</t>
    </r>
  </si>
  <si>
    <t>Unajmljivanje imovine, opreme i nematerijalne imovine</t>
  </si>
  <si>
    <t xml:space="preserve">  613600</t>
  </si>
  <si>
    <r>
      <rPr>
        <b/>
        <sz val="8"/>
        <color rgb="FF000000"/>
        <rFont val="Arial"/>
        <family val="2"/>
      </rPr>
      <t>6137</t>
    </r>
    <r>
      <rPr>
        <b/>
        <sz val="8"/>
        <color rgb="FF000000"/>
        <rFont val="Arial"/>
        <family val="2"/>
      </rPr>
      <t>00</t>
    </r>
  </si>
  <si>
    <t>Izdaci za tekuće održavanje</t>
  </si>
  <si>
    <t xml:space="preserve">  613700</t>
  </si>
  <si>
    <r>
      <rPr>
        <b/>
        <sz val="8"/>
        <color rgb="FF000000"/>
        <rFont val="Arial"/>
        <family val="2"/>
      </rPr>
      <t>6138</t>
    </r>
    <r>
      <rPr>
        <b/>
        <sz val="8"/>
        <color rgb="FF000000"/>
        <rFont val="Arial"/>
        <family val="2"/>
      </rPr>
      <t>00</t>
    </r>
  </si>
  <si>
    <t xml:space="preserve">Izdaci osiguranja, bankarskih usluga i usluga platnog prometa </t>
  </si>
  <si>
    <t xml:space="preserve">  613800</t>
  </si>
  <si>
    <t>Ostale ugovorene usluge</t>
  </si>
  <si>
    <r>
      <rPr>
        <b/>
        <sz val="8"/>
        <color rgb="FF000000"/>
        <rFont val="Arial"/>
        <family val="2"/>
      </rPr>
      <t>6141</t>
    </r>
    <r>
      <rPr>
        <b/>
        <sz val="8"/>
        <color rgb="FF000000"/>
        <rFont val="Arial"/>
        <family val="2"/>
      </rPr>
      <t>00</t>
    </r>
  </si>
  <si>
    <t>Tekući transferi drugim nivoima vlasti i fondovima</t>
  </si>
  <si>
    <r>
      <rPr>
        <b/>
        <sz val="8"/>
        <color rgb="FF000000"/>
        <rFont val="Arial"/>
        <family val="2"/>
      </rPr>
      <t>6144</t>
    </r>
    <r>
      <rPr>
        <b/>
        <sz val="8"/>
        <color rgb="FF000000"/>
        <rFont val="Arial"/>
        <family val="2"/>
      </rPr>
      <t>00</t>
    </r>
  </si>
  <si>
    <t>Subvencije javnim preduzećima</t>
  </si>
  <si>
    <t xml:space="preserve">III   UKUPNO KAPITALNI TRANSFERI (615000)
</t>
  </si>
  <si>
    <r>
      <rPr>
        <b/>
        <sz val="8"/>
        <color rgb="FF000000"/>
        <rFont val="Arial"/>
        <family val="2"/>
      </rPr>
      <t>615</t>
    </r>
    <r>
      <rPr>
        <b/>
        <sz val="8"/>
        <color rgb="FF000000"/>
        <rFont val="Arial"/>
        <family val="2"/>
      </rPr>
      <t>000</t>
    </r>
  </si>
  <si>
    <t>KAPITALNI TRANSFERI</t>
  </si>
  <si>
    <r>
      <rPr>
        <b/>
        <sz val="8"/>
        <color rgb="FF000000"/>
        <rFont val="Arial"/>
        <family val="2"/>
      </rPr>
      <t>6151</t>
    </r>
    <r>
      <rPr>
        <b/>
        <sz val="8"/>
        <color rgb="FF000000"/>
        <rFont val="Arial"/>
        <family val="2"/>
      </rPr>
      <t>00</t>
    </r>
  </si>
  <si>
    <t>Kapitalni transferi drugim nivoima vlasti i fondovima</t>
  </si>
  <si>
    <t>Kapitalni transferi Gradu i općinama</t>
  </si>
  <si>
    <r>
      <rPr>
        <b/>
        <sz val="8"/>
        <color rgb="FF000000"/>
        <rFont val="Arial"/>
        <family val="2"/>
      </rPr>
      <t>6153</t>
    </r>
    <r>
      <rPr>
        <b/>
        <sz val="8"/>
        <color rgb="FF000000"/>
        <rFont val="Arial"/>
        <family val="2"/>
      </rPr>
      <t>00</t>
    </r>
  </si>
  <si>
    <t>Kapitalni transferi neprofitnim organizacijama</t>
  </si>
  <si>
    <r>
      <rPr>
        <b/>
        <sz val="8"/>
        <color rgb="FF000000"/>
        <rFont val="Arial"/>
        <family val="2"/>
      </rPr>
      <t>6154</t>
    </r>
    <r>
      <rPr>
        <b/>
        <sz val="8"/>
        <color rgb="FF000000"/>
        <rFont val="Arial"/>
        <family val="2"/>
      </rPr>
      <t>00</t>
    </r>
  </si>
  <si>
    <t>Kapitalni transferi javnim preduzećima</t>
  </si>
  <si>
    <r>
      <rPr>
        <b/>
        <sz val="8"/>
        <color rgb="FF000000"/>
        <rFont val="Arial"/>
        <family val="2"/>
      </rPr>
      <t>8216</t>
    </r>
    <r>
      <rPr>
        <b/>
        <sz val="8"/>
        <color rgb="FF000000"/>
        <rFont val="Arial"/>
        <family val="2"/>
      </rPr>
      <t>00</t>
    </r>
  </si>
  <si>
    <t>Rekonstrukcija  i investiciono održavanje</t>
  </si>
  <si>
    <t xml:space="preserve">  821600</t>
  </si>
  <si>
    <t>033F - Sudovi</t>
  </si>
  <si>
    <t>0004</t>
  </si>
  <si>
    <t>Tekući transferi Gradu i općinama</t>
  </si>
  <si>
    <t>Drugi tekući rashodi - sudske presude po tužbama uposlenika KS</t>
  </si>
  <si>
    <r>
      <rPr>
        <b/>
        <sz val="8"/>
        <color rgb="FF000000"/>
        <rFont val="Arial"/>
        <family val="2"/>
      </rPr>
      <t>6152</t>
    </r>
    <r>
      <rPr>
        <b/>
        <sz val="8"/>
        <color rgb="FF000000"/>
        <rFont val="Arial"/>
        <family val="2"/>
      </rPr>
      <t>00</t>
    </r>
  </si>
  <si>
    <t>Kapitalni transferi pojedincima</t>
  </si>
  <si>
    <t>107F - Socijalno isključenje n. k.</t>
  </si>
  <si>
    <r>
      <rPr>
        <b/>
        <sz val="8"/>
        <color rgb="FF000000"/>
        <rFont val="Arial"/>
        <family val="2"/>
      </rPr>
      <t>8211</t>
    </r>
    <r>
      <rPr>
        <b/>
        <sz val="8"/>
        <color rgb="FF000000"/>
        <rFont val="Arial"/>
        <family val="2"/>
      </rPr>
      <t>00</t>
    </r>
  </si>
  <si>
    <t>Nabavka zemljišta, šuma i višegodišnjih zasada</t>
  </si>
  <si>
    <r>
      <rPr>
        <b/>
        <sz val="8"/>
        <color rgb="FF000000"/>
        <rFont val="Arial"/>
        <family val="2"/>
      </rPr>
      <t>8212</t>
    </r>
    <r>
      <rPr>
        <b/>
        <sz val="8"/>
        <color rgb="FF000000"/>
        <rFont val="Arial"/>
        <family val="2"/>
      </rPr>
      <t>00</t>
    </r>
  </si>
  <si>
    <t>Nabavka građevina</t>
  </si>
  <si>
    <t>Nabavka stalnih sredstava u obliku prava</t>
  </si>
  <si>
    <t xml:space="preserve">Nabavka opreme </t>
  </si>
  <si>
    <t>042F - Poljoprivreda, šumarstvo, lov i ribolov</t>
  </si>
  <si>
    <t>049F - Ekonomski poslovi n. k.</t>
  </si>
  <si>
    <t xml:space="preserve">IV   UKUPNO OBAVEZE PO KREDITIMA (616000)
</t>
  </si>
  <si>
    <r>
      <rPr>
        <b/>
        <sz val="8"/>
        <color rgb="FF000000"/>
        <rFont val="Arial"/>
        <family val="2"/>
      </rPr>
      <t>616</t>
    </r>
    <r>
      <rPr>
        <b/>
        <sz val="8"/>
        <color rgb="FF000000"/>
        <rFont val="Arial"/>
        <family val="2"/>
      </rPr>
      <t>000</t>
    </r>
  </si>
  <si>
    <t xml:space="preserve">IZDACI ZA KAMATE </t>
  </si>
  <si>
    <t>Kamate na domaće pozajmljivanje</t>
  </si>
  <si>
    <t xml:space="preserve">VII   UKUPNO OTPLATA DUGOVA (823000)
</t>
  </si>
  <si>
    <r>
      <rPr>
        <b/>
        <sz val="8"/>
        <color rgb="FF000000"/>
        <rFont val="Arial"/>
        <family val="2"/>
      </rPr>
      <t>823</t>
    </r>
    <r>
      <rPr>
        <b/>
        <sz val="8"/>
        <color rgb="FF000000"/>
        <rFont val="Arial"/>
        <family val="2"/>
      </rPr>
      <t>000</t>
    </r>
  </si>
  <si>
    <t>IZDACI ZA OTPLATE  DUGOVA</t>
  </si>
  <si>
    <t>Otplate domaćeg pozajmljivanja</t>
  </si>
  <si>
    <t>21</t>
  </si>
  <si>
    <t>Komisije za izradu nastavnih planova i programa, zakona i podzakonskih akata</t>
  </si>
  <si>
    <t>Tekući transferi pojedincima</t>
  </si>
  <si>
    <t>091F - Predškolsko i osnovno obrazovanje</t>
  </si>
  <si>
    <t>092F - Srednje obrazovanje</t>
  </si>
  <si>
    <t>096F - Pomoćne usluge obrazovanju</t>
  </si>
  <si>
    <t>098F - Obrazovanje n. k.</t>
  </si>
  <si>
    <t>0002</t>
  </si>
  <si>
    <t>0003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</si>
  <si>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</si>
  <si>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</si>
  <si>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</si>
  <si>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</si>
  <si>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</si>
  <si>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</si>
  <si>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</si>
  <si>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</si>
  <si>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</si>
  <si>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</si>
  <si>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</si>
  <si>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</si>
  <si>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</si>
  <si>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</si>
  <si>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</si>
  <si>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</si>
  <si>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</si>
  <si>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</si>
  <si>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</si>
  <si>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</si>
  <si>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</si>
  <si>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</si>
  <si>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</si>
  <si>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</si>
  <si>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</si>
  <si>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</si>
  <si>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</si>
  <si>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</si>
  <si>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</si>
  <si>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</si>
  <si>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</si>
  <si>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21030001</t>
  </si>
  <si>
    <t>JU "Prva gimnazija"</t>
  </si>
  <si>
    <t>LCA001</t>
  </si>
  <si>
    <t>LCA002</t>
  </si>
  <si>
    <t>LCA003</t>
  </si>
  <si>
    <t>LCA004</t>
  </si>
  <si>
    <t>LCA005</t>
  </si>
  <si>
    <t>LCK001</t>
  </si>
  <si>
    <t>LCK036</t>
  </si>
  <si>
    <t>Ukupno za: JU "Prva gimnazija"</t>
  </si>
  <si>
    <t>21030002</t>
  </si>
  <si>
    <t>JU "Druga gimnazija"</t>
  </si>
  <si>
    <t>LCA006</t>
  </si>
  <si>
    <t>LCA007</t>
  </si>
  <si>
    <t>LCA008</t>
  </si>
  <si>
    <t>LCA009</t>
  </si>
  <si>
    <t>LCA010</t>
  </si>
  <si>
    <t>LCK002</t>
  </si>
  <si>
    <t>LCK037</t>
  </si>
  <si>
    <t>Ukupno za: JU "Druga gimnazija"</t>
  </si>
  <si>
    <t>21030003</t>
  </si>
  <si>
    <t>JU "Treća gimnazija"</t>
  </si>
  <si>
    <t>LCA011</t>
  </si>
  <si>
    <t>LCA012</t>
  </si>
  <si>
    <t>LCA013</t>
  </si>
  <si>
    <t>LCA014</t>
  </si>
  <si>
    <t>LCA015</t>
  </si>
  <si>
    <t>LCK003</t>
  </si>
  <si>
    <t>LCK038</t>
  </si>
  <si>
    <t>Ukupno za: JU "Treća gimnazija"</t>
  </si>
  <si>
    <t>21030004</t>
  </si>
  <si>
    <t>JU "Četvrta gimnazija</t>
  </si>
  <si>
    <t>LCA016</t>
  </si>
  <si>
    <t>LCA017</t>
  </si>
  <si>
    <t>LCA018</t>
  </si>
  <si>
    <t>LCA019</t>
  </si>
  <si>
    <t>LCA020</t>
  </si>
  <si>
    <t>LCK004</t>
  </si>
  <si>
    <t>LCK039</t>
  </si>
  <si>
    <t>Ukupno za: JU "Četvrta gimnazija</t>
  </si>
  <si>
    <t>21030005</t>
  </si>
  <si>
    <t>JU "Peta gimnazija"</t>
  </si>
  <si>
    <t>LCA021</t>
  </si>
  <si>
    <t>LCA022</t>
  </si>
  <si>
    <t>LCA023</t>
  </si>
  <si>
    <t>LCA024</t>
  </si>
  <si>
    <t>LCA025</t>
  </si>
  <si>
    <t>LCK005</t>
  </si>
  <si>
    <t>LCK040</t>
  </si>
  <si>
    <t>Ukupno za: JU "Peta gimnazija"</t>
  </si>
  <si>
    <t>21030006</t>
  </si>
  <si>
    <t>JU "Gimnazija Dobrinja"</t>
  </si>
  <si>
    <t>LCA026</t>
  </si>
  <si>
    <t>LCA027</t>
  </si>
  <si>
    <t>LCA028</t>
  </si>
  <si>
    <t>LCA029</t>
  </si>
  <si>
    <t>LCA030</t>
  </si>
  <si>
    <t>LCK006</t>
  </si>
  <si>
    <t>LCK041</t>
  </si>
  <si>
    <t>Ukupno za: JU "Gimnazija Dobrinja"</t>
  </si>
  <si>
    <t>21030007</t>
  </si>
  <si>
    <t>JU "Prva bošnjačka gimnazija"</t>
  </si>
  <si>
    <t>LCA031</t>
  </si>
  <si>
    <t>LCA032</t>
  </si>
  <si>
    <t>LCA033</t>
  </si>
  <si>
    <t>LCA034</t>
  </si>
  <si>
    <t>LCA035</t>
  </si>
  <si>
    <t>LCK007</t>
  </si>
  <si>
    <t>LCK042</t>
  </si>
  <si>
    <t>Ukupno za: JU "Prva bošnjačka gimnazija"</t>
  </si>
  <si>
    <t>21030008</t>
  </si>
  <si>
    <t>JU "Katolički školski centar-Opća realna gimnazija"</t>
  </si>
  <si>
    <t>LCA036</t>
  </si>
  <si>
    <t>LCA037</t>
  </si>
  <si>
    <t>LCA038</t>
  </si>
  <si>
    <t>LCA039</t>
  </si>
  <si>
    <t>LCA040</t>
  </si>
  <si>
    <t>LCK008</t>
  </si>
  <si>
    <t>LCK043</t>
  </si>
  <si>
    <t>Ukupno za: JU "Katolički školski centar-Opća realna gimnazija"</t>
  </si>
  <si>
    <t>21030009</t>
  </si>
  <si>
    <t>JU "Gimnazija Obala"</t>
  </si>
  <si>
    <t>LCA041</t>
  </si>
  <si>
    <t>LCA042</t>
  </si>
  <si>
    <t>LCA043</t>
  </si>
  <si>
    <t>LCA044</t>
  </si>
  <si>
    <t>LCA045</t>
  </si>
  <si>
    <t>LCK009</t>
  </si>
  <si>
    <t>LCK044</t>
  </si>
  <si>
    <t>Ukupno za: JU "Gimnazija Obala"</t>
  </si>
  <si>
    <t>21030010</t>
  </si>
  <si>
    <t>JU "Srednja muzička škola"</t>
  </si>
  <si>
    <t>LCA046</t>
  </si>
  <si>
    <t>LCA047</t>
  </si>
  <si>
    <t>LCA048</t>
  </si>
  <si>
    <t>LCA049</t>
  </si>
  <si>
    <t>LCA050</t>
  </si>
  <si>
    <t>LCK010</t>
  </si>
  <si>
    <t>LCK045</t>
  </si>
  <si>
    <t>Ukupno za: JU "Srednja muzička škola"</t>
  </si>
  <si>
    <t>21030011</t>
  </si>
  <si>
    <t>JU "Srednja škola primjenjenih umjetnosti"</t>
  </si>
  <si>
    <t>LCA051</t>
  </si>
  <si>
    <t>LCA052</t>
  </si>
  <si>
    <t>LCA053</t>
  </si>
  <si>
    <t>LCA054</t>
  </si>
  <si>
    <t>LCA055</t>
  </si>
  <si>
    <t>LCK011</t>
  </si>
  <si>
    <t>LCK046</t>
  </si>
  <si>
    <t>LCS001</t>
  </si>
  <si>
    <t>Ukupno za: JU "Srednja škola primjenjenih umjetnosti"</t>
  </si>
  <si>
    <t>21030012</t>
  </si>
  <si>
    <t>JU "Srednja medicinska škola Sarajevo"</t>
  </si>
  <si>
    <t>LCA056</t>
  </si>
  <si>
    <t>LCA057</t>
  </si>
  <si>
    <t>LCA058</t>
  </si>
  <si>
    <t>LCA059</t>
  </si>
  <si>
    <t>LCA060</t>
  </si>
  <si>
    <t>LCK012</t>
  </si>
  <si>
    <t>LCK047</t>
  </si>
  <si>
    <t>Ukupno za: JU "Srednja medicinska škola Sarajevo"</t>
  </si>
  <si>
    <t>21030013</t>
  </si>
  <si>
    <t>JU "Srednja medicinska škola -Jezero"</t>
  </si>
  <si>
    <t>LCA061</t>
  </si>
  <si>
    <t>LCA062</t>
  </si>
  <si>
    <t>LCA063</t>
  </si>
  <si>
    <t>LCA064</t>
  </si>
  <si>
    <t>LCA065</t>
  </si>
  <si>
    <t>LCK013</t>
  </si>
  <si>
    <t>LCK048</t>
  </si>
  <si>
    <t>Ukupno za: JU "Srednja medicinska škola -Jezero"</t>
  </si>
  <si>
    <t>21030014</t>
  </si>
  <si>
    <t>JU "Srednja zubotehnička škola"</t>
  </si>
  <si>
    <t>LCA066</t>
  </si>
  <si>
    <t>LCA067</t>
  </si>
  <si>
    <t>LCA068</t>
  </si>
  <si>
    <t>LCA069</t>
  </si>
  <si>
    <t>LCA070</t>
  </si>
  <si>
    <t>LCK014</t>
  </si>
  <si>
    <t>LCK049</t>
  </si>
  <si>
    <t>Ukupno za: JU "Srednja zubotehnička škola"</t>
  </si>
  <si>
    <t>21030015</t>
  </si>
  <si>
    <t>JU "Katolički školski centar-Srednja medicinska škola"</t>
  </si>
  <si>
    <t>LCA071</t>
  </si>
  <si>
    <t>LCA072</t>
  </si>
  <si>
    <t>LCA073</t>
  </si>
  <si>
    <t>LCA074</t>
  </si>
  <si>
    <t>LCA075</t>
  </si>
  <si>
    <t>LCK015</t>
  </si>
  <si>
    <t>LCK050</t>
  </si>
  <si>
    <t>Ukupno za: JU "Katolički školski centar-Srednja medicinska škola"</t>
  </si>
  <si>
    <t>21030016</t>
  </si>
  <si>
    <t>JU "Srednja ekonomska škola"</t>
  </si>
  <si>
    <t>LCA076</t>
  </si>
  <si>
    <t>LCA077</t>
  </si>
  <si>
    <t>LCA078</t>
  </si>
  <si>
    <t>LCA079</t>
  </si>
  <si>
    <t>LCA080</t>
  </si>
  <si>
    <t>LCK016</t>
  </si>
  <si>
    <t>LCK051</t>
  </si>
  <si>
    <t>Ukupno za: JU "Srednja ekonomska škola"</t>
  </si>
  <si>
    <t>21030017</t>
  </si>
  <si>
    <t>JU "Elektrotehnička škola za energetiku"</t>
  </si>
  <si>
    <t>LCA081</t>
  </si>
  <si>
    <t>LCA082</t>
  </si>
  <si>
    <t>LCA083</t>
  </si>
  <si>
    <t>LCA084</t>
  </si>
  <si>
    <t>LCA085</t>
  </si>
  <si>
    <t>LCK017</t>
  </si>
  <si>
    <t>LCK052</t>
  </si>
  <si>
    <t>Ukupno za: JU "Elektrotehnička škola za energetiku"</t>
  </si>
  <si>
    <t>21030018</t>
  </si>
  <si>
    <t>JU "Srednja elektrotehnička škola"</t>
  </si>
  <si>
    <t>LCA086</t>
  </si>
  <si>
    <t>LCA087</t>
  </si>
  <si>
    <t>LCA088</t>
  </si>
  <si>
    <t>LCA089</t>
  </si>
  <si>
    <t>LCA090</t>
  </si>
  <si>
    <t>LCK018</t>
  </si>
  <si>
    <t>LCK053</t>
  </si>
  <si>
    <t>Ukupno za: JU "Srednja elektrotehnička škola"</t>
  </si>
  <si>
    <t>21030019</t>
  </si>
  <si>
    <t>JU "Srednja mašinska tehnička škola"</t>
  </si>
  <si>
    <t>LCA091</t>
  </si>
  <si>
    <t>LCA092</t>
  </si>
  <si>
    <t>LCA093</t>
  </si>
  <si>
    <t>LCA094</t>
  </si>
  <si>
    <t>LCA095</t>
  </si>
  <si>
    <t>LCK019</t>
  </si>
  <si>
    <t>LCK054</t>
  </si>
  <si>
    <t>Ukupno za: JU "Srednja mašinska tehnička škola"</t>
  </si>
  <si>
    <t>21030020</t>
  </si>
  <si>
    <t>JU "Srednja škola za saobraćaj i komunikacije"</t>
  </si>
  <si>
    <t>LCA096</t>
  </si>
  <si>
    <t>LCA097</t>
  </si>
  <si>
    <t>LCA098</t>
  </si>
  <si>
    <t>LCA099</t>
  </si>
  <si>
    <t>LCA0A0</t>
  </si>
  <si>
    <t>LCK020</t>
  </si>
  <si>
    <t>LCK055</t>
  </si>
  <si>
    <t>Ukupno za: JU "Srednja škola za saobraćaj i komunikacije"</t>
  </si>
  <si>
    <t>21030021</t>
  </si>
  <si>
    <t>JU "Srednja škola metalskih zanimanja"</t>
  </si>
  <si>
    <t>LCA0A1</t>
  </si>
  <si>
    <t>LCA0A2</t>
  </si>
  <si>
    <t>LCA0A3</t>
  </si>
  <si>
    <t>LCA0A4</t>
  </si>
  <si>
    <t>LCA0A5</t>
  </si>
  <si>
    <t>LCK021</t>
  </si>
  <si>
    <t>LCK056</t>
  </si>
  <si>
    <t>Ukupno za: JU "Srednja škola metalskih zanimanja"</t>
  </si>
  <si>
    <t>21030022</t>
  </si>
  <si>
    <t>JU "Željeznički školski centar"</t>
  </si>
  <si>
    <t>LCA0A6</t>
  </si>
  <si>
    <t>LCA0A7</t>
  </si>
  <si>
    <t>LCA0A8</t>
  </si>
  <si>
    <t>LCA0A9</t>
  </si>
  <si>
    <t>LCA0B0</t>
  </si>
  <si>
    <t>LCK022</t>
  </si>
  <si>
    <t>LCK057</t>
  </si>
  <si>
    <t>Ukupno za: JU "Željeznički školski centar"</t>
  </si>
  <si>
    <t>21030023</t>
  </si>
  <si>
    <t>JU "Srednja građevinsko-geodetska škola"</t>
  </si>
  <si>
    <t>LCA0B1</t>
  </si>
  <si>
    <t>LCA0B2</t>
  </si>
  <si>
    <t>LCA0B3</t>
  </si>
  <si>
    <t>LCA0B4</t>
  </si>
  <si>
    <t>LCA0B5</t>
  </si>
  <si>
    <t>LCK023</t>
  </si>
  <si>
    <t>LCK058</t>
  </si>
  <si>
    <t>Ukupno za: JU "Srednja građevinsko-geodetska škola"</t>
  </si>
  <si>
    <t>21030024</t>
  </si>
  <si>
    <t>JU "Srednja tehnička škola grafičkih tehnologija, dizajna i multimedije</t>
  </si>
  <si>
    <t>LCA0B6</t>
  </si>
  <si>
    <t>LCA0B7</t>
  </si>
  <si>
    <t>LCA0B8</t>
  </si>
  <si>
    <t>LCA0B9</t>
  </si>
  <si>
    <t>LCA0C0</t>
  </si>
  <si>
    <t>LCK024</t>
  </si>
  <si>
    <t>LCK059</t>
  </si>
  <si>
    <t>Ukupno za: JU "Srednja tehnička škola grafičkih tehnologija, dizajna i multimedije</t>
  </si>
  <si>
    <t>21030025</t>
  </si>
  <si>
    <t>JU "Srednja škola za okoliš i drvni dizajn"</t>
  </si>
  <si>
    <t>LCA0C1</t>
  </si>
  <si>
    <t>LCA0C2</t>
  </si>
  <si>
    <t>LCA0C3</t>
  </si>
  <si>
    <t>LCA0C4</t>
  </si>
  <si>
    <t>LCA0C5</t>
  </si>
  <si>
    <t>LCK025</t>
  </si>
  <si>
    <t>LCK060</t>
  </si>
  <si>
    <t>Ukupno za: JU "Srednja škola za okoliš i drvni dizajn"</t>
  </si>
  <si>
    <t>21030026</t>
  </si>
  <si>
    <t>JU "Srednja škola poljoprivrede, prehrane, veterine i uslužnih djelatnosti"</t>
  </si>
  <si>
    <t>LCA0C6</t>
  </si>
  <si>
    <t>LCA0C7</t>
  </si>
  <si>
    <t>LCA0C8</t>
  </si>
  <si>
    <t>LCA0C9</t>
  </si>
  <si>
    <t>LCA0D0</t>
  </si>
  <si>
    <t>LCK026</t>
  </si>
  <si>
    <t>LCK061</t>
  </si>
  <si>
    <t>Ukupno za: JU "Srednja škola poljoprivrede, prehrane, veterine i uslužnih djelatnosti"</t>
  </si>
  <si>
    <t>21030027</t>
  </si>
  <si>
    <t>JU "Srednja škola za tekstil, kožu i dizajn"</t>
  </si>
  <si>
    <t>LCA0D1</t>
  </si>
  <si>
    <t>LCA0D2</t>
  </si>
  <si>
    <t>LCA0D3</t>
  </si>
  <si>
    <t>LCA0D4</t>
  </si>
  <si>
    <t>LCA0D5</t>
  </si>
  <si>
    <t>LCK027</t>
  </si>
  <si>
    <t>LCK062</t>
  </si>
  <si>
    <t>Ukupno za: JU "Srednja škola za tekstil, kožu i dizajn"</t>
  </si>
  <si>
    <t>21030028</t>
  </si>
  <si>
    <t>JU "Srednja ugostiteljsko-turistička škola"</t>
  </si>
  <si>
    <t>LCA0D6</t>
  </si>
  <si>
    <t>LCA0D7</t>
  </si>
  <si>
    <t>LCA0D8</t>
  </si>
  <si>
    <t>LCA0D9</t>
  </si>
  <si>
    <t>LCA0E0</t>
  </si>
  <si>
    <t>LCK028</t>
  </si>
  <si>
    <t>LCK063</t>
  </si>
  <si>
    <t>Ukupno za: JU "Srednja ugostiteljsko-turistička škola"</t>
  </si>
  <si>
    <t>21030029</t>
  </si>
  <si>
    <t>JU "Srednja poslovno - komercijalna i trgovačka škola"</t>
  </si>
  <si>
    <t>LCA0E1</t>
  </si>
  <si>
    <t>LCA0E2</t>
  </si>
  <si>
    <t>LCA0E3</t>
  </si>
  <si>
    <t>LCA0E4</t>
  </si>
  <si>
    <t>LCA0E5</t>
  </si>
  <si>
    <t>LCK029</t>
  </si>
  <si>
    <t>LCK064</t>
  </si>
  <si>
    <t>Ukupno za: JU "Srednja poslovno - komercijalna i trgovačka škola"</t>
  </si>
  <si>
    <t>21030030</t>
  </si>
  <si>
    <t>JU "Srednjoškolski centar Vogošća"</t>
  </si>
  <si>
    <t>LCA0E6</t>
  </si>
  <si>
    <t>LCA0E7</t>
  </si>
  <si>
    <t>LCA0E8</t>
  </si>
  <si>
    <t>LCA0E9</t>
  </si>
  <si>
    <t>LCA0F0</t>
  </si>
  <si>
    <t>LCK030</t>
  </si>
  <si>
    <t>LCK065</t>
  </si>
  <si>
    <t>Ukupno za: JU "Srednjoškolski centar Vogošća"</t>
  </si>
  <si>
    <t>21030031</t>
  </si>
  <si>
    <t>JU "Srednjoškolski centar Hadžići"</t>
  </si>
  <si>
    <t>LCA0F1</t>
  </si>
  <si>
    <t>LCA0F2</t>
  </si>
  <si>
    <t>LCA0F3</t>
  </si>
  <si>
    <t>LCA0F4</t>
  </si>
  <si>
    <t>LCA0F5</t>
  </si>
  <si>
    <t>LCK031</t>
  </si>
  <si>
    <t>LCK066</t>
  </si>
  <si>
    <t>Ukupno za: JU "Srednjoškolski centar Hadžići"</t>
  </si>
  <si>
    <t>21030032</t>
  </si>
  <si>
    <t>JU "Srednjoškolski centar Nedžad Ibrišimović Ilijaš"</t>
  </si>
  <si>
    <t>LCA0F6</t>
  </si>
  <si>
    <t>LCA0F7</t>
  </si>
  <si>
    <t>LCA0F8</t>
  </si>
  <si>
    <t>LCA0F9</t>
  </si>
  <si>
    <t>LCA0G0</t>
  </si>
  <si>
    <t>LCK032</t>
  </si>
  <si>
    <t>LCK067</t>
  </si>
  <si>
    <t>Ukupno za: JU "Srednjoškolski centar Nedžad Ibrišimović Ilijaš"</t>
  </si>
  <si>
    <t>21030033</t>
  </si>
  <si>
    <t>JU "Škola za srednje stručno obrazovanje i radno osposobljavanje"</t>
  </si>
  <si>
    <t>LCA0G1</t>
  </si>
  <si>
    <t>LCA0G2</t>
  </si>
  <si>
    <t>LCA0G3</t>
  </si>
  <si>
    <t>LCA0G4</t>
  </si>
  <si>
    <t>LCA0G5</t>
  </si>
  <si>
    <t>LCK033</t>
  </si>
  <si>
    <t>LCK068</t>
  </si>
  <si>
    <t>Ukupno za: JU "Škola za srednje stručno obrazovanje i radno osposobljavanje"</t>
  </si>
  <si>
    <t>21030034</t>
  </si>
  <si>
    <t>JU "Centar za slijepu i slabovidnu djecu i omladinu"</t>
  </si>
  <si>
    <t>LCA0G6</t>
  </si>
  <si>
    <t>LCA0G7</t>
  </si>
  <si>
    <t>LCA0G8</t>
  </si>
  <si>
    <t>LCA0G9</t>
  </si>
  <si>
    <t>LCA0H0</t>
  </si>
  <si>
    <t>LCK034</t>
  </si>
  <si>
    <t>LCK069</t>
  </si>
  <si>
    <t>Ukupno za: JU "Centar za slijepu i slabovidnu djecu i omladinu"</t>
  </si>
  <si>
    <t>21030035</t>
  </si>
  <si>
    <t>JU "Gazi Husrev-Begova medresa"</t>
  </si>
  <si>
    <t>LCA0H1</t>
  </si>
  <si>
    <t>LCA0H2</t>
  </si>
  <si>
    <t>LCA0H3</t>
  </si>
  <si>
    <t>LCA0H4</t>
  </si>
  <si>
    <t>LCA0H5</t>
  </si>
  <si>
    <t>LCK035</t>
  </si>
  <si>
    <t>LCK070</t>
  </si>
  <si>
    <t>Ukupno za: JU "Gazi Husrev-Begova medresa"</t>
  </si>
  <si>
    <t>Ukupno za glavu: 2103</t>
  </si>
  <si>
    <t>06</t>
  </si>
  <si>
    <t>21060001</t>
  </si>
  <si>
    <t>JU "Djeca Sarajeva"</t>
  </si>
  <si>
    <t>LFA001</t>
  </si>
  <si>
    <t>LFA002</t>
  </si>
  <si>
    <t>LFA003</t>
  </si>
  <si>
    <t>LFA004</t>
  </si>
  <si>
    <t>LFA005</t>
  </si>
  <si>
    <t>LFK001</t>
  </si>
  <si>
    <t>LFK002</t>
  </si>
  <si>
    <t>Ukupno za: JU "Djeca Sarajeva"</t>
  </si>
  <si>
    <t>Ukupno za glavu: 2106</t>
  </si>
  <si>
    <t>21080001</t>
  </si>
  <si>
    <t>JU "Institut za razvoj preduniverzitetskog obrazovanja Kantona Sarajevo"</t>
  </si>
  <si>
    <t>LHA001</t>
  </si>
  <si>
    <t>LHA002</t>
  </si>
  <si>
    <t>LHA003</t>
  </si>
  <si>
    <t>LHA005</t>
  </si>
  <si>
    <t>LHK001</t>
  </si>
  <si>
    <t>LHK002</t>
  </si>
  <si>
    <t>Ukupno za: JU "Institut za razvoj preduniverzitetskog obrazovanja Kantona Sarajevo"</t>
  </si>
  <si>
    <t>Ukupno za glavu: 2108</t>
  </si>
  <si>
    <t>Ukupno za razdjel: 21</t>
  </si>
  <si>
    <t>22</t>
  </si>
  <si>
    <t>Ministarstvo kulture i sporta Kantona Sarajevo</t>
  </si>
  <si>
    <t>22010001</t>
  </si>
  <si>
    <t>MAA001</t>
  </si>
  <si>
    <t>MAA002</t>
  </si>
  <si>
    <t>MAA003</t>
  </si>
  <si>
    <t>MAA004</t>
  </si>
  <si>
    <t>MAA005</t>
  </si>
  <si>
    <t>MAK001</t>
  </si>
  <si>
    <t>MAK002</t>
  </si>
  <si>
    <t>MAK003</t>
  </si>
  <si>
    <t>Studija izvodljivosti i osnivački ulog za Muzej holokausta</t>
  </si>
  <si>
    <t>MAL004</t>
  </si>
  <si>
    <t>MAM007</t>
  </si>
  <si>
    <t>Tekući transferi pojedincima iz oblasti sporta</t>
  </si>
  <si>
    <t>MAM008</t>
  </si>
  <si>
    <t>Tekući transferi pojedincima iz oblasti kulture</t>
  </si>
  <si>
    <t>MAN0M5</t>
  </si>
  <si>
    <t>Tekući transferi neprofitnim organizacijama iz oblasti sporta i inkluzija</t>
  </si>
  <si>
    <t>MAN0M6</t>
  </si>
  <si>
    <t>Tekući transferi neprofitnim organizacijama iz oblasti kulture i inkluzija</t>
  </si>
  <si>
    <t>MAI001</t>
  </si>
  <si>
    <t>MAI003</t>
  </si>
  <si>
    <t>Kapitalni transferi drugim nivoima vlasti iz oblasti sporta</t>
  </si>
  <si>
    <t>MAI004</t>
  </si>
  <si>
    <t>MAU073</t>
  </si>
  <si>
    <t>Kapitalni transferi neprofitnim organizacijama iz oblasti sporta</t>
  </si>
  <si>
    <t>MAU074</t>
  </si>
  <si>
    <t>Kapitalni transferi neprofitnim organizacijama iz oblasti kulture</t>
  </si>
  <si>
    <t>Ukupno za: Ministarstvo kulture i sporta Kantona Sarajevo</t>
  </si>
  <si>
    <t>081F - Usluge sporta i rekreacije</t>
  </si>
  <si>
    <t>Ukupno za glavu: 2201</t>
  </si>
  <si>
    <t>22020001</t>
  </si>
  <si>
    <t>JU "Narodno pozorište"</t>
  </si>
  <si>
    <t>MBA001</t>
  </si>
  <si>
    <t>MBA002</t>
  </si>
  <si>
    <t>MBA003</t>
  </si>
  <si>
    <t>MBA004</t>
  </si>
  <si>
    <t>MBA005</t>
  </si>
  <si>
    <t>MBK001</t>
  </si>
  <si>
    <t>MBK002</t>
  </si>
  <si>
    <t>MBK003</t>
  </si>
  <si>
    <t>Izrada projektne dokumentacije za obnovu fasade JU Narodno pozorište</t>
  </si>
  <si>
    <t>Ukupno za: JU "Narodno pozorište"</t>
  </si>
  <si>
    <t>22020002</t>
  </si>
  <si>
    <t>JU "Sarajevska filharmonija"</t>
  </si>
  <si>
    <t>MCA001</t>
  </si>
  <si>
    <t>MCA002</t>
  </si>
  <si>
    <t>MCA003</t>
  </si>
  <si>
    <t>MCA004</t>
  </si>
  <si>
    <t>MCA005</t>
  </si>
  <si>
    <t>MCK001</t>
  </si>
  <si>
    <t>MCK002</t>
  </si>
  <si>
    <t>Ukupno za: JU "Sarajevska filharmonija"</t>
  </si>
  <si>
    <t>22020003</t>
  </si>
  <si>
    <t>JU "Pozorište mladih"</t>
  </si>
  <si>
    <t>MDA001</t>
  </si>
  <si>
    <t>MDA002</t>
  </si>
  <si>
    <t>MDA003</t>
  </si>
  <si>
    <t>MDA004</t>
  </si>
  <si>
    <t>MDA005</t>
  </si>
  <si>
    <t>MDK001</t>
  </si>
  <si>
    <t>MDK003</t>
  </si>
  <si>
    <t>Troškovi prilagođenja predstave za osobe sa invaliditetom</t>
  </si>
  <si>
    <t>Ukupno za: JU "Pozorište mladih"</t>
  </si>
  <si>
    <t>22020004</t>
  </si>
  <si>
    <t>JU "Kamerni teatar 55"</t>
  </si>
  <si>
    <t>MEA001</t>
  </si>
  <si>
    <t>MEA002</t>
  </si>
  <si>
    <t>MEA003</t>
  </si>
  <si>
    <t>MEA004</t>
  </si>
  <si>
    <t>MEA005</t>
  </si>
  <si>
    <t>MEK001</t>
  </si>
  <si>
    <t>MEK002</t>
  </si>
  <si>
    <t>Ukupno za: JU "Kamerni teatar 55"</t>
  </si>
  <si>
    <t>22020005</t>
  </si>
  <si>
    <t>JU "Sarajevski ratni teatar"</t>
  </si>
  <si>
    <t>MFA001</t>
  </si>
  <si>
    <t>MFA002</t>
  </si>
  <si>
    <t>MFA003</t>
  </si>
  <si>
    <t>MFA005</t>
  </si>
  <si>
    <t>MFK001</t>
  </si>
  <si>
    <t>MFK002</t>
  </si>
  <si>
    <t>Ukupno za: JU "Sarajevski ratni teatar"</t>
  </si>
  <si>
    <t>22020006</t>
  </si>
  <si>
    <t>JU "MES-Međunarodni teatarski festival - Scena MESS"</t>
  </si>
  <si>
    <t>MGA001</t>
  </si>
  <si>
    <t>MGA002</t>
  </si>
  <si>
    <t>MGA003</t>
  </si>
  <si>
    <t>MGA004</t>
  </si>
  <si>
    <t>MGA005</t>
  </si>
  <si>
    <t>MGK001</t>
  </si>
  <si>
    <t>MGK002</t>
  </si>
  <si>
    <t>Ukupno za: JU "MES-Međunarodni teatarski festival - Scena MESS"</t>
  </si>
  <si>
    <t>22020007</t>
  </si>
  <si>
    <t>JU "Muzej Sarajeva"</t>
  </si>
  <si>
    <t>MHA001</t>
  </si>
  <si>
    <t>MHA002</t>
  </si>
  <si>
    <t>MHA003</t>
  </si>
  <si>
    <t>MHA004</t>
  </si>
  <si>
    <t>MHA005</t>
  </si>
  <si>
    <t>MHK001</t>
  </si>
  <si>
    <t>MHK002</t>
  </si>
  <si>
    <t>Ukupno za: JU "Muzej Sarajeva"</t>
  </si>
  <si>
    <t>22020008</t>
  </si>
  <si>
    <t>JU "Kantonalni zavod za zaštitu kulturno-historijskog i prirodnog naslijeđa Sarajevo"</t>
  </si>
  <si>
    <t>MIA001</t>
  </si>
  <si>
    <t>MIA002</t>
  </si>
  <si>
    <t>MIA003</t>
  </si>
  <si>
    <t>MIA004</t>
  </si>
  <si>
    <t>MIA005</t>
  </si>
  <si>
    <t>MIK001</t>
  </si>
  <si>
    <t>MIK002</t>
  </si>
  <si>
    <t>MIS001</t>
  </si>
  <si>
    <t>MIU024</t>
  </si>
  <si>
    <t>Prirodna baština Kantona Sarajevo</t>
  </si>
  <si>
    <t>MIU026</t>
  </si>
  <si>
    <t>Realizacija programskih aktivnosti radova graditeljske baštine-spomenici</t>
  </si>
  <si>
    <t>Ukupno za: JU "Kantonalni zavod za zaštitu kulturno-historijskog i prirodnog naslijeđa Sarajevo"</t>
  </si>
  <si>
    <t>22020009</t>
  </si>
  <si>
    <t>JU "Historijski arhiv Sarajevo"</t>
  </si>
  <si>
    <t>MJA001</t>
  </si>
  <si>
    <t>MJA002</t>
  </si>
  <si>
    <t>MJA003</t>
  </si>
  <si>
    <t>MJA004</t>
  </si>
  <si>
    <t>MJA005</t>
  </si>
  <si>
    <t>MJK001</t>
  </si>
  <si>
    <t>MJK002</t>
  </si>
  <si>
    <t>Ukupno za: JU "Historijski arhiv Sarajevo"</t>
  </si>
  <si>
    <t>22020010</t>
  </si>
  <si>
    <t>JU "Collegium artisticum"</t>
  </si>
  <si>
    <t>MKA001</t>
  </si>
  <si>
    <t>MKA002</t>
  </si>
  <si>
    <t>MKA003</t>
  </si>
  <si>
    <t>MKA005</t>
  </si>
  <si>
    <t>MKK001</t>
  </si>
  <si>
    <t>MKK002</t>
  </si>
  <si>
    <t>Ukupno za: JU "Collegium artisticum"</t>
  </si>
  <si>
    <t>22020011</t>
  </si>
  <si>
    <t>JU "Biblioteka Sarajeva"</t>
  </si>
  <si>
    <t>MLA001</t>
  </si>
  <si>
    <t>MLA002</t>
  </si>
  <si>
    <t>MLA003</t>
  </si>
  <si>
    <t>MLA004</t>
  </si>
  <si>
    <t>MLA005</t>
  </si>
  <si>
    <t>MLK001</t>
  </si>
  <si>
    <t>MLK002</t>
  </si>
  <si>
    <t>MLS001</t>
  </si>
  <si>
    <t>Ukupno za: JU "Biblioteka Sarajeva"</t>
  </si>
  <si>
    <t>22020014</t>
  </si>
  <si>
    <t>JU "Muzej Alija Izetbegović"</t>
  </si>
  <si>
    <t>MOA001</t>
  </si>
  <si>
    <t>MOA002</t>
  </si>
  <si>
    <t>MOA003</t>
  </si>
  <si>
    <t>MOA005</t>
  </si>
  <si>
    <t>MOK001</t>
  </si>
  <si>
    <t>MOK002</t>
  </si>
  <si>
    <t>Ukupno za: JU "Muzej Alija Izetbegović"</t>
  </si>
  <si>
    <t>22020015</t>
  </si>
  <si>
    <t>JU "Bosanski kulturni centar Kantona Sarajevo"</t>
  </si>
  <si>
    <t>MPA001</t>
  </si>
  <si>
    <t>MPA002</t>
  </si>
  <si>
    <t>MPA003</t>
  </si>
  <si>
    <t>MPA004</t>
  </si>
  <si>
    <t>MPA005</t>
  </si>
  <si>
    <t>MPK001</t>
  </si>
  <si>
    <t>MPK002</t>
  </si>
  <si>
    <t>Ukupno za: JU "Bosanski kulturni centar Kantona Sarajevo"</t>
  </si>
  <si>
    <t>Ukupno za glavu: 2202</t>
  </si>
  <si>
    <t>Ukupno za razdjel: 22</t>
  </si>
  <si>
    <t>23</t>
  </si>
  <si>
    <t>Ministarstvo za rad, socijalnu politiku raseljena lica i izbjeglice Kantona Sarajevo</t>
  </si>
  <si>
    <t>23010001</t>
  </si>
  <si>
    <t>NAA001</t>
  </si>
  <si>
    <t>NAA002</t>
  </si>
  <si>
    <t>NAA003</t>
  </si>
  <si>
    <t>NAA004</t>
  </si>
  <si>
    <t>NAA005</t>
  </si>
  <si>
    <t>NAK001</t>
  </si>
  <si>
    <t>NAK003</t>
  </si>
  <si>
    <t>NAK004</t>
  </si>
  <si>
    <t>Usluga za održavanje informacijskog sistema Sotac</t>
  </si>
  <si>
    <t>NAL001</t>
  </si>
  <si>
    <t>NAM001</t>
  </si>
  <si>
    <t>Socijalna zaštita</t>
  </si>
  <si>
    <t>NAM002</t>
  </si>
  <si>
    <t>Zaštita porodice sa djecom</t>
  </si>
  <si>
    <t>NAM003</t>
  </si>
  <si>
    <t xml:space="preserve">Zaštita civilnih žrtava rata </t>
  </si>
  <si>
    <t>NAM044</t>
  </si>
  <si>
    <t>Raseljena lica i izbjeglice</t>
  </si>
  <si>
    <t>NAM045</t>
  </si>
  <si>
    <t xml:space="preserve">Implementacija Zakona o Srebrenici </t>
  </si>
  <si>
    <t>NAN025</t>
  </si>
  <si>
    <t>Sufinansiranje materijalnih troškova i podrška radu KJU "Gerentološki centar</t>
  </si>
  <si>
    <t>NAN043</t>
  </si>
  <si>
    <t>NAN044</t>
  </si>
  <si>
    <t>Sufinansiranje rada javnih kuhinja</t>
  </si>
  <si>
    <t>NAN045</t>
  </si>
  <si>
    <t>Socijalni projekti</t>
  </si>
  <si>
    <t>NAN046</t>
  </si>
  <si>
    <t>Izrada strategije demografskog razvoja</t>
  </si>
  <si>
    <t>NAN047</t>
  </si>
  <si>
    <t xml:space="preserve">Sistemska saradnja sa dijasporom </t>
  </si>
  <si>
    <t>NAS001</t>
  </si>
  <si>
    <t>NAI001</t>
  </si>
  <si>
    <t>NAU016</t>
  </si>
  <si>
    <t>Nabavka ultrazvučnog aparata novije generacije za unapređenje zdravstvene zaštite žena trudnica i porodilja za JU Opća bolnica Prim.dr. Abdulah Nakaš</t>
  </si>
  <si>
    <t>NAX016</t>
  </si>
  <si>
    <t>NAX017</t>
  </si>
  <si>
    <t>Izgradnja objekta kolektivnog stanovanja Šip</t>
  </si>
  <si>
    <t>Ukupno za: Ministarstvo za rad, socijalnu politiku raseljena lica i izbjeglice Kantona Sarajevo</t>
  </si>
  <si>
    <t>104F - Porodica i djeca</t>
  </si>
  <si>
    <t>Ukupno za glavu: 2301</t>
  </si>
  <si>
    <t>23020001</t>
  </si>
  <si>
    <t>Javna ustanova-Kantonalni centar za socijalni rad</t>
  </si>
  <si>
    <t>NBA001</t>
  </si>
  <si>
    <t>NBA002</t>
  </si>
  <si>
    <t>NBA003</t>
  </si>
  <si>
    <t>NBA004</t>
  </si>
  <si>
    <t>NBA005</t>
  </si>
  <si>
    <t>NBK001</t>
  </si>
  <si>
    <t>NBK002</t>
  </si>
  <si>
    <t>NBX001</t>
  </si>
  <si>
    <t>Ukupno za: Javna ustanova-Kantonalni centar za socijalni rad</t>
  </si>
  <si>
    <t>Ukupno za glavu: 2302</t>
  </si>
  <si>
    <t>23030001</t>
  </si>
  <si>
    <t>Kantonalna javna ustanova-Dom za socijalno zdravstveno zbrinjavanje osoba sa invaliditetom i drugih osoba</t>
  </si>
  <si>
    <t>NCA001</t>
  </si>
  <si>
    <t>NCA002</t>
  </si>
  <si>
    <t>NCA003</t>
  </si>
  <si>
    <t>NCA004</t>
  </si>
  <si>
    <t>NCA005</t>
  </si>
  <si>
    <t>NCK001</t>
  </si>
  <si>
    <t>NCK002</t>
  </si>
  <si>
    <t>Ukupno za: Kantonalna javna ustanova-Dom za socijalno zdravstveno zbrinjavanje osoba sa invaliditetom i drugih osoba</t>
  </si>
  <si>
    <t>101F - Bolest i hendikepiranost</t>
  </si>
  <si>
    <t>Ukupno za glavu: 2303</t>
  </si>
  <si>
    <t>23040001</t>
  </si>
  <si>
    <t>Kantonalna javna ustanova-Porodično savjetovalište</t>
  </si>
  <si>
    <t>NDA001</t>
  </si>
  <si>
    <t>NDA002</t>
  </si>
  <si>
    <t>NDA003</t>
  </si>
  <si>
    <t>NDA005</t>
  </si>
  <si>
    <t>NDK001</t>
  </si>
  <si>
    <t>NDK002</t>
  </si>
  <si>
    <t>Ukupno za: Kantonalna javna ustanova-Porodično savjetovalište</t>
  </si>
  <si>
    <t>Ukupno za glavu: 2304</t>
  </si>
  <si>
    <t>23050001</t>
  </si>
  <si>
    <t>Kantonalna javna ustanova-Dom za djecu bez roditeljskog staranja</t>
  </si>
  <si>
    <t>NEA001</t>
  </si>
  <si>
    <t>NEA002</t>
  </si>
  <si>
    <t>NEA003</t>
  </si>
  <si>
    <t>NEA004</t>
  </si>
  <si>
    <t>NEA005</t>
  </si>
  <si>
    <t>NEK001</t>
  </si>
  <si>
    <t>NEK002</t>
  </si>
  <si>
    <t>Ukupno za: Kantonalna javna ustanova-Dom za djecu bez roditeljskog staranja</t>
  </si>
  <si>
    <t>Ukupno za glavu: 2305</t>
  </si>
  <si>
    <t>23060001</t>
  </si>
  <si>
    <t>Kantonalna javna ustanova-Odgojni centar Kantona Sarajevo</t>
  </si>
  <si>
    <t>NFA001</t>
  </si>
  <si>
    <t>NFA002</t>
  </si>
  <si>
    <t>NFA003</t>
  </si>
  <si>
    <t>NFA004</t>
  </si>
  <si>
    <t>NFA005</t>
  </si>
  <si>
    <t>NFK001</t>
  </si>
  <si>
    <t>NFK002</t>
  </si>
  <si>
    <t>NFS001</t>
  </si>
  <si>
    <t>Ukupno za: Kantonalna javna ustanova-Odgojni centar Kantona Sarajevo</t>
  </si>
  <si>
    <t>Ukupno za glavu: 2306</t>
  </si>
  <si>
    <t>07</t>
  </si>
  <si>
    <t>23070001</t>
  </si>
  <si>
    <t>Javna ustanova Terapijska zajednica-Kampus Kantona Sarajevo</t>
  </si>
  <si>
    <t>NGA001</t>
  </si>
  <si>
    <t>NGA002</t>
  </si>
  <si>
    <t>NGA003</t>
  </si>
  <si>
    <t>NGA004</t>
  </si>
  <si>
    <t>NGA005</t>
  </si>
  <si>
    <t>NGK001</t>
  </si>
  <si>
    <t>NGK002</t>
  </si>
  <si>
    <t>NGS001</t>
  </si>
  <si>
    <t>Ukupno za: Javna ustanova Terapijska zajednica-Kampus Kantona Sarajevo</t>
  </si>
  <si>
    <t>Ukupno za glavu: 2307</t>
  </si>
  <si>
    <t>Ukupno za razdjel: 23</t>
  </si>
  <si>
    <t>24</t>
  </si>
  <si>
    <t>Stručna služba za zajedničke poslove</t>
  </si>
  <si>
    <t>24010001</t>
  </si>
  <si>
    <t>OAA001</t>
  </si>
  <si>
    <t>OAA002</t>
  </si>
  <si>
    <t>OAA003</t>
  </si>
  <si>
    <t>OAA004</t>
  </si>
  <si>
    <t>OAA005</t>
  </si>
  <si>
    <t>OAK001</t>
  </si>
  <si>
    <t>OAK002</t>
  </si>
  <si>
    <t>OAX010</t>
  </si>
  <si>
    <t xml:space="preserve">Nabavka opreme - Sanacija štete uzrokovane požarom </t>
  </si>
  <si>
    <t>OAX001</t>
  </si>
  <si>
    <t>Renoviranje i adaptacija prostorija u objektima koje koristi Kanton Sarajevo</t>
  </si>
  <si>
    <t>OAX011</t>
  </si>
  <si>
    <t xml:space="preserve">Rekonstrukcija i investiciono održavanje - Sanacija štete uzrokovane požarom </t>
  </si>
  <si>
    <t>Ukupno za: Stručna služba za zajedničke poslove</t>
  </si>
  <si>
    <t>Ukupno za glavu: 2401</t>
  </si>
  <si>
    <t>Ukupno za razdjel: 24</t>
  </si>
  <si>
    <t>26</t>
  </si>
  <si>
    <t>Zavod za izgradnju Kantona Sarajevo</t>
  </si>
  <si>
    <t>26010001</t>
  </si>
  <si>
    <t>RAA001</t>
  </si>
  <si>
    <t>RAA002</t>
  </si>
  <si>
    <t>RAA003</t>
  </si>
  <si>
    <t>RAA004</t>
  </si>
  <si>
    <t>RAA005</t>
  </si>
  <si>
    <t>RAD001</t>
  </si>
  <si>
    <t>Izdaci za energiju - Naknada za uređenje gradskog građevinskog zemljišta</t>
  </si>
  <si>
    <t>RAE001</t>
  </si>
  <si>
    <t>Izdaci za komunalne usluge - Naknada za uređenje gradskog građevinskog zemljišta</t>
  </si>
  <si>
    <t>RAI001</t>
  </si>
  <si>
    <t>Izdaci za tekuće održavanje - Naknada za uređenje gradskog građevinskog zemljišta</t>
  </si>
  <si>
    <t>RAJ001</t>
  </si>
  <si>
    <t>Izdaci osiguranja, bankarskih usluga i usluga platnog prometa - Naknada za uređenje gradskog građevinskog zemljišta</t>
  </si>
  <si>
    <t>RAJ002</t>
  </si>
  <si>
    <t>Kapitalni projekti Kantona i Općina</t>
  </si>
  <si>
    <t>RAJ003</t>
  </si>
  <si>
    <t>Naknada za pogodnost dodjeljenog gradskog građevinskog zemljišta</t>
  </si>
  <si>
    <t>RAJ004</t>
  </si>
  <si>
    <t xml:space="preserve">Posebna naknada za legalizaciju građevina izgrađenih bez odobrenja </t>
  </si>
  <si>
    <t>RAK001</t>
  </si>
  <si>
    <t>RAK002</t>
  </si>
  <si>
    <t>RAK003</t>
  </si>
  <si>
    <t>Ugovorene i druge posebne usluge - Naknada za uređenje gradskog građevinskog zemljišta</t>
  </si>
  <si>
    <t>RAK004</t>
  </si>
  <si>
    <t>Ugovorene i druge posebne usluge - Projekti Kantona i općina - Kapitalni projekti Kantona i općina</t>
  </si>
  <si>
    <t>RAS001</t>
  </si>
  <si>
    <t>Drugi tekući rashodi - sudske presude za naknade - Naknada za uređenje gradskog građevinskog zemljišta</t>
  </si>
  <si>
    <t>RAS003</t>
  </si>
  <si>
    <t>Drugi tekući rashodi - povrat više uplaćeno - Posebna naknada za legalizaciju građevina izgrađenih bez odobrenja i građevina privremenog karaktera</t>
  </si>
  <si>
    <t>RAS004</t>
  </si>
  <si>
    <t>Drugi tekući rashodi - povrat pogrešno uplaćenih sredstava</t>
  </si>
  <si>
    <t>RAI002</t>
  </si>
  <si>
    <t>Kapitalni transferi općinama - Uređenje gradskog građevinskog zemljišta - Naknada za uređenje gradskog građevinskog zemljišta</t>
  </si>
  <si>
    <t>RAI003</t>
  </si>
  <si>
    <t>Kapitalni transferi - Projekti Kantona i općina - Kapitalni projekti Kantona i općina</t>
  </si>
  <si>
    <t>RAI005</t>
  </si>
  <si>
    <t>Kapitalni transferi općinama - Posebna naknada za legalizaciju građevina privremenog karaktera</t>
  </si>
  <si>
    <t>RAX001</t>
  </si>
  <si>
    <t>Nabavka zemljišta - Uređenje gradskog građevinskog zemljišta - Naknada za uređenje gradskog građevinskog zemljišta</t>
  </si>
  <si>
    <t>RAX002</t>
  </si>
  <si>
    <t>Nabavka zemljišta - Projekti Kantona i općina - Kapitalni projekti Kantona i općina</t>
  </si>
  <si>
    <t>RAX003</t>
  </si>
  <si>
    <t>Nabavka zemljišta - Rješavanje imovinsko-pravnih poslova Vodozaštitna zona - Posebna naknada za legalizaciju građevina izgrađenih bez odobrenja i građevina privremenog karaktera</t>
  </si>
  <si>
    <t>RAX004</t>
  </si>
  <si>
    <t>Nabavka građevina - Naknada za uređenje gradskog građevinskog zemljišta</t>
  </si>
  <si>
    <t>RAX015</t>
  </si>
  <si>
    <t>Nabavka građevina- Kapitalni projekti Kantona i Općina</t>
  </si>
  <si>
    <t>RAX005</t>
  </si>
  <si>
    <t>Nabavka opreme - Naknada za uređenje gradskog građevinskog zemljišta</t>
  </si>
  <si>
    <t>RAX013</t>
  </si>
  <si>
    <t>Nabavka opreme -  Projekti Kantona i općina - Kapitalni projekti Kantona i općina</t>
  </si>
  <si>
    <t>RAX006</t>
  </si>
  <si>
    <t>Nabavka stalnih sredstava u obliku prava - Uređenje gradskog građevinskog zemljišta - Naknada za uređenje gradskog građevinskog zemljišta</t>
  </si>
  <si>
    <t>RAX007</t>
  </si>
  <si>
    <t>Nabavka stalnih sredstava u obliku prava - Projekti Kantona i općina - Kapitalni projekti Kantona i općina</t>
  </si>
  <si>
    <t>RAX008</t>
  </si>
  <si>
    <t>Nabavka stalnih sredstava u obliku prava - Projektovanje - Posebna naknada za legalizaciju građevina izgrađenih bez odobrenja i građevina privremenog karaktera</t>
  </si>
  <si>
    <t>RAX009</t>
  </si>
  <si>
    <t>Nabavka stalnih sredstava u obliku prava - Renta - Naknada za pogodnost dodijeljenog gradskog građevinskog zemljišta (renta)</t>
  </si>
  <si>
    <t>RAX010</t>
  </si>
  <si>
    <t>Investiciono održavanje - Uređenje gradskog građevinskog zemljišta - Naknada za uređenje gradskog građevinskog zemljišta</t>
  </si>
  <si>
    <t>RAX011</t>
  </si>
  <si>
    <t>Investiciono održavanje - Projekti Kantona i općina - Kapitalni projekti Kantona i općina</t>
  </si>
  <si>
    <t>RAX012</t>
  </si>
  <si>
    <t>Rekonstrukcija i investiciono održavanje - Posebna naknada za legalizaciju građevina izgrađenih bez odobrenja i građevina privremenog karaktera</t>
  </si>
  <si>
    <t>RAX017</t>
  </si>
  <si>
    <t>Rekonstrukcija i investiciono održavanje</t>
  </si>
  <si>
    <t>Ukupno za: Zavod za izgradnju Kantona Sarajevo</t>
  </si>
  <si>
    <t xml:space="preserve">044F - Rudarstvo, proizvodnja i izgradnja </t>
  </si>
  <si>
    <t>Ukupno za glavu: 2601</t>
  </si>
  <si>
    <t>Ukupno za razdjel: 26</t>
  </si>
  <si>
    <t>27</t>
  </si>
  <si>
    <t>Zavod za planiranje Kantona Sarajevo</t>
  </si>
  <si>
    <t>27010001</t>
  </si>
  <si>
    <t>SAA001</t>
  </si>
  <si>
    <t>SAA002</t>
  </si>
  <si>
    <t>SAA003</t>
  </si>
  <si>
    <t>SAA004</t>
  </si>
  <si>
    <t>SAA005</t>
  </si>
  <si>
    <t>SAC001</t>
  </si>
  <si>
    <t>Putni troškovi - urbanistički plan KS</t>
  </si>
  <si>
    <t>SAI001</t>
  </si>
  <si>
    <t>Izdaci za tekuće održavanje - urbanistički planovi KS</t>
  </si>
  <si>
    <t>SAK001</t>
  </si>
  <si>
    <t>SAK004</t>
  </si>
  <si>
    <t>Ugovorene i druge posebne usluge - urbanistički planovi KS</t>
  </si>
  <si>
    <t>SAK005</t>
  </si>
  <si>
    <t>SAK006</t>
  </si>
  <si>
    <t>Program javnih investicija KS</t>
  </si>
  <si>
    <t>SAK008</t>
  </si>
  <si>
    <t>E arhiva ZZPRKS</t>
  </si>
  <si>
    <t>SAK009</t>
  </si>
  <si>
    <t>Ugovorene i druge posebne usluge - Strategija razvoja KS 2021 - 2027 g.</t>
  </si>
  <si>
    <t>SAK010</t>
  </si>
  <si>
    <t>Prostorni planovi Kantona Sarajevo</t>
  </si>
  <si>
    <t>SAS002</t>
  </si>
  <si>
    <t>Sudska presuda po tužbi dobavljača</t>
  </si>
  <si>
    <t>SAX001</t>
  </si>
  <si>
    <t xml:space="preserve">ESRI ArcGISS licenca </t>
  </si>
  <si>
    <t>Ukupno za: Zavod za planiranje Kantona Sarajevo</t>
  </si>
  <si>
    <t>014F - Osnovno istraživanje</t>
  </si>
  <si>
    <t>Ukupno za glavu: 2701</t>
  </si>
  <si>
    <t>Ukupno za razdjel: 27</t>
  </si>
  <si>
    <t>28</t>
  </si>
  <si>
    <t>Zavod za informatiku i statistiku Kantona Sarajevo</t>
  </si>
  <si>
    <t>28010001</t>
  </si>
  <si>
    <t>TAA001</t>
  </si>
  <si>
    <t>TAA002</t>
  </si>
  <si>
    <t>TAA003</t>
  </si>
  <si>
    <t>TAA004</t>
  </si>
  <si>
    <t>TAA005</t>
  </si>
  <si>
    <t>TAK001</t>
  </si>
  <si>
    <t>TAK002</t>
  </si>
  <si>
    <t>TAX001</t>
  </si>
  <si>
    <t>Nabavka opreme za Zavod</t>
  </si>
  <si>
    <t>TAX002</t>
  </si>
  <si>
    <t>Nabavka opreme za organe uprave i službe Kantona</t>
  </si>
  <si>
    <t>TAX008</t>
  </si>
  <si>
    <t>Nabavka godišnjih licenci za organe uprave i službe Kantona</t>
  </si>
  <si>
    <t>TAX011</t>
  </si>
  <si>
    <t>Nabavka projekata i planova</t>
  </si>
  <si>
    <t>Ukupno za: Zavod za informatiku i statistiku Kantona Sarajevo</t>
  </si>
  <si>
    <t>Ukupno za glavu: 2801</t>
  </si>
  <si>
    <t>Ukupno za razdjel: 28</t>
  </si>
  <si>
    <t>29</t>
  </si>
  <si>
    <t>Kantonalna uprava civilne zaštite Kantona Sarajevo</t>
  </si>
  <si>
    <t>29010001</t>
  </si>
  <si>
    <t>UAA001</t>
  </si>
  <si>
    <t>UAA002</t>
  </si>
  <si>
    <t>UAA003</t>
  </si>
  <si>
    <t>UAA004</t>
  </si>
  <si>
    <t>UAA005</t>
  </si>
  <si>
    <t>UAF001</t>
  </si>
  <si>
    <t>Nabavka materijala</t>
  </si>
  <si>
    <t>UAF002</t>
  </si>
  <si>
    <t>Nabavka materijala za vatrogastvo</t>
  </si>
  <si>
    <t>UAG001</t>
  </si>
  <si>
    <t>UAH001</t>
  </si>
  <si>
    <t>UAI001</t>
  </si>
  <si>
    <t>Izdaci za tekuće održavanje - vatrogasna sredstva</t>
  </si>
  <si>
    <t>UAK001</t>
  </si>
  <si>
    <t>UAK002</t>
  </si>
  <si>
    <t>Ugovorene i dr.posebne usluge</t>
  </si>
  <si>
    <t>UAK003</t>
  </si>
  <si>
    <t>UAK004</t>
  </si>
  <si>
    <t>Ugovorene i dr.posebne usluge - vatrogastvo</t>
  </si>
  <si>
    <t>UAN002</t>
  </si>
  <si>
    <t xml:space="preserve">Transfer neprofitnim organi. </t>
  </si>
  <si>
    <t>UAN003</t>
  </si>
  <si>
    <t>Transferi neprofitnim organizacijama</t>
  </si>
  <si>
    <t>UAN004</t>
  </si>
  <si>
    <t>Transferi vatrogasnim društvima</t>
  </si>
  <si>
    <t>UAS001</t>
  </si>
  <si>
    <t>UAS002</t>
  </si>
  <si>
    <t>Drugi tekući rashodi - povrati i sl.</t>
  </si>
  <si>
    <t>UAU002</t>
  </si>
  <si>
    <t>Saniranje korita rijeka</t>
  </si>
  <si>
    <t>UAU003</t>
  </si>
  <si>
    <t xml:space="preserve">Saniranje klizišta u Kantonu Sarajevo </t>
  </si>
  <si>
    <t>UAU005</t>
  </si>
  <si>
    <t xml:space="preserve">Interventna sredstva </t>
  </si>
  <si>
    <t>UAU006</t>
  </si>
  <si>
    <t>Izrada projekata</t>
  </si>
  <si>
    <t>UAX001</t>
  </si>
  <si>
    <t>UAX007</t>
  </si>
  <si>
    <t>Nabavka opreme za vatrogastvo</t>
  </si>
  <si>
    <t>UAX012</t>
  </si>
  <si>
    <t>Nabavka opreme  i opremanje službi</t>
  </si>
  <si>
    <t>UAX011</t>
  </si>
  <si>
    <t xml:space="preserve">Rekonstrukcija i investiciono održavanje za Upravu </t>
  </si>
  <si>
    <t>UAX013</t>
  </si>
  <si>
    <t>Rekonstrukcija  i investiciono održavanje za vatrogastvo</t>
  </si>
  <si>
    <t>Ukupno za: Kantonalna uprava civilne zaštite Kantona Sarajevo</t>
  </si>
  <si>
    <t xml:space="preserve">032F - Usluge protivpožarne zaštite </t>
  </si>
  <si>
    <t xml:space="preserve">055F - IiR Zaštita životne sredine </t>
  </si>
  <si>
    <t>Ukupno za glavu: 2901</t>
  </si>
  <si>
    <t>Ukupno za razdjel: 29</t>
  </si>
  <si>
    <t>31</t>
  </si>
  <si>
    <t>Direkcija za robne rezerve Kantona Sarajevo</t>
  </si>
  <si>
    <t>31010001</t>
  </si>
  <si>
    <t>ZAA001</t>
  </si>
  <si>
    <t>ZAA002</t>
  </si>
  <si>
    <t>ZAA003</t>
  </si>
  <si>
    <t>ZAA004</t>
  </si>
  <si>
    <t>ZAA005</t>
  </si>
  <si>
    <t>ZAK001</t>
  </si>
  <si>
    <t>ZAK002</t>
  </si>
  <si>
    <r>
      <rPr>
        <b/>
        <sz val="8"/>
        <color rgb="FF000000"/>
        <rFont val="Arial"/>
        <family val="2"/>
      </rPr>
      <t>8214</t>
    </r>
    <r>
      <rPr>
        <b/>
        <sz val="8"/>
        <color rgb="FF000000"/>
        <rFont val="Arial"/>
        <family val="2"/>
      </rPr>
      <t>00</t>
    </r>
  </si>
  <si>
    <t>Nabavka robne rezerve</t>
  </si>
  <si>
    <t>ZAX001</t>
  </si>
  <si>
    <t>ZAX003</t>
  </si>
  <si>
    <t>Ukupno za: Direkcija za robne rezerve Kantona Sarajevo</t>
  </si>
  <si>
    <t>109F - Socijalna zaštita n. k.</t>
  </si>
  <si>
    <t>Ukupno za glavu: 3101</t>
  </si>
  <si>
    <t>Ukupno za razdjel: 31</t>
  </si>
  <si>
    <t>32</t>
  </si>
  <si>
    <t>Kantonalni zavod za pružanje besplatne pravne pomoći</t>
  </si>
  <si>
    <t>32010001</t>
  </si>
  <si>
    <t>XAA001</t>
  </si>
  <si>
    <t>XAA002</t>
  </si>
  <si>
    <t>XAA003</t>
  </si>
  <si>
    <t>XAA004</t>
  </si>
  <si>
    <t>XAA005</t>
  </si>
  <si>
    <t>XAK001</t>
  </si>
  <si>
    <t>XAK002</t>
  </si>
  <si>
    <t>Ukupno za: Kantonalni zavod za pružanje besplatne pravne pomoći</t>
  </si>
  <si>
    <t>Ukupno za glavu: 3201</t>
  </si>
  <si>
    <t>Ukupno za razdjel: 32</t>
  </si>
  <si>
    <t>33</t>
  </si>
  <si>
    <t>Ministarstvo komunalne privrede, infrastrukture, prostornog uređenja, građenja i zaštite okoliša Kantona Sarajevo</t>
  </si>
  <si>
    <t>33010001</t>
  </si>
  <si>
    <t>YAA001</t>
  </si>
  <si>
    <t>YAA002</t>
  </si>
  <si>
    <t>YAA003</t>
  </si>
  <si>
    <t>YAA004</t>
  </si>
  <si>
    <t>YAA005</t>
  </si>
  <si>
    <t>YAK001</t>
  </si>
  <si>
    <t>YAK002</t>
  </si>
  <si>
    <t>Druge ugovorene i druge posebne usluge</t>
  </si>
  <si>
    <t>YAK004</t>
  </si>
  <si>
    <t>YAL001</t>
  </si>
  <si>
    <t>YAL002</t>
  </si>
  <si>
    <t>Tekući transfer općinama - Higijenski servis</t>
  </si>
  <si>
    <t>YAM001</t>
  </si>
  <si>
    <t>YAN018</t>
  </si>
  <si>
    <t>Opšte mjere zaštite okoliša</t>
  </si>
  <si>
    <t>YAN019</t>
  </si>
  <si>
    <t>Prostorno planska dokumentacija i stambeni razvoj u KS</t>
  </si>
  <si>
    <t>YAN022</t>
  </si>
  <si>
    <t>Ostali programi-Podrška lokalnim zajednicama, ustanovama i neprofitnim organizacijama iz oblasti komunalne djelatnosti</t>
  </si>
  <si>
    <t>YAO001</t>
  </si>
  <si>
    <t>Plaćanje preuzetih obaveza za preduzeća iz oblasti energetike</t>
  </si>
  <si>
    <t>YAO002</t>
  </si>
  <si>
    <t>Finansiranje troškova iz segmenta zajedničke i individualne komunalne potrošnje</t>
  </si>
  <si>
    <t>YAO003</t>
  </si>
  <si>
    <t>Obaveze plaćanja usluga iz segmenta zajedničke komunalne potrošnje</t>
  </si>
  <si>
    <t>YAO004</t>
  </si>
  <si>
    <t>Naknada za korištenje grobnih mjesta šehida i boraca</t>
  </si>
  <si>
    <t>YAS001</t>
  </si>
  <si>
    <t>YAI004</t>
  </si>
  <si>
    <t>YAI005</t>
  </si>
  <si>
    <t>Rekonstrukcija vodovodne i kanalizacione mreže na području KS - vodne naknade</t>
  </si>
  <si>
    <t>YAI006</t>
  </si>
  <si>
    <t>Kolektor Brezovača</t>
  </si>
  <si>
    <t>YAU028</t>
  </si>
  <si>
    <t>Kapitalni transferi pojedincima - Subvencioniranje mladih pri rješavanju stambenog pitanja</t>
  </si>
  <si>
    <t>YAU023</t>
  </si>
  <si>
    <t>Energijska efikasnost</t>
  </si>
  <si>
    <t>YAU024</t>
  </si>
  <si>
    <t>Stambeni razvoj</t>
  </si>
  <si>
    <t>YAU029</t>
  </si>
  <si>
    <t>Vlastiti prihodi za efikasniji sistem održavanja javne rasvjete</t>
  </si>
  <si>
    <t>YAU030</t>
  </si>
  <si>
    <t>Projekat sanacije vodovodnog sistema putem KJKP Vodovod i kanalizacija-vlastito učešće za kredit EBRD-plaćanje PDV</t>
  </si>
  <si>
    <t>YAU031</t>
  </si>
  <si>
    <t>Smanjenje i uspostava prečišćavanja procjednih voda RCUO Smiljevići i drugi projekti na RCUO Smiljevići</t>
  </si>
  <si>
    <t>YAU036</t>
  </si>
  <si>
    <t>Sufinansiranje nabavke energenata</t>
  </si>
  <si>
    <t>YAU037</t>
  </si>
  <si>
    <t>Smanjenje gubitaka na vodovodnoj mreži</t>
  </si>
  <si>
    <t>YAU038</t>
  </si>
  <si>
    <t>Izgradnja i rekonstrukcija komunalnih objekata i infrastrukture kojim upravljaju KJKP-a</t>
  </si>
  <si>
    <t>YAU039</t>
  </si>
  <si>
    <t>Projekti iz oblasti javne rasvjete</t>
  </si>
  <si>
    <t>YAU041</t>
  </si>
  <si>
    <t>Projekti upravljanja i saniranja deponije Smiljevići</t>
  </si>
  <si>
    <t>YAU043</t>
  </si>
  <si>
    <t>Unapređenje i izgradnja infrastrukture za zaštitu okoliša</t>
  </si>
  <si>
    <t>YAU044</t>
  </si>
  <si>
    <t>Podrška projektima izgradnje, rekonstrukcije i sanacije vodovodne i kanalizacione mreže u KJKP Vodovod  i kanalizacija</t>
  </si>
  <si>
    <r>
      <rPr>
        <b/>
        <sz val="8"/>
        <color rgb="FF000000"/>
        <rFont val="Arial"/>
        <family val="2"/>
      </rPr>
      <t>6155</t>
    </r>
    <r>
      <rPr>
        <b/>
        <sz val="8"/>
        <color rgb="FF000000"/>
        <rFont val="Arial"/>
        <family val="2"/>
      </rPr>
      <t>00</t>
    </r>
  </si>
  <si>
    <t>Kapitalni transferi privatnim preduzećima i poduzetnicima</t>
  </si>
  <si>
    <t>YAU042</t>
  </si>
  <si>
    <t>Javno privatno partnerstvo</t>
  </si>
  <si>
    <t>YAX001</t>
  </si>
  <si>
    <t>Otkup zemljištva u zaštićenim prirodnim područjima</t>
  </si>
  <si>
    <t>YAX002</t>
  </si>
  <si>
    <t>YAX004</t>
  </si>
  <si>
    <t>Nabavka opreme za zaštitu zraka iz kredita</t>
  </si>
  <si>
    <t>Ukupno za: Ministarstvo komunalne privrede, infrastrukture, prostornog uređenja, građenja i zaštite okoliša Kantona Sarajevo</t>
  </si>
  <si>
    <t>043F - Gorivo i energija</t>
  </si>
  <si>
    <t>051F - Upravljanje otpadom</t>
  </si>
  <si>
    <t>052F - Upravljanje otpadnim vodama</t>
  </si>
  <si>
    <t>056F - Zaštita životne sredine n. k.</t>
  </si>
  <si>
    <t>061F - Stambeni razvoj</t>
  </si>
  <si>
    <t>064F - Ulična rasvjeta</t>
  </si>
  <si>
    <t>33010003</t>
  </si>
  <si>
    <t>Kantonalna javna ustanova za zaštićena prirodna područja</t>
  </si>
  <si>
    <t>YBA001</t>
  </si>
  <si>
    <t>YBA002</t>
  </si>
  <si>
    <t>YBA003</t>
  </si>
  <si>
    <t>YBA004</t>
  </si>
  <si>
    <t>YBA005</t>
  </si>
  <si>
    <t>YBK001</t>
  </si>
  <si>
    <t>YBK002</t>
  </si>
  <si>
    <t>Ukupno za: Kantonalna javna ustanova za zaštićena prirodna područja</t>
  </si>
  <si>
    <t>054F - Zaštita raznovrsnosti flore i faune i zaštita krajolika</t>
  </si>
  <si>
    <t>Ukupno za glavu: 3301</t>
  </si>
  <si>
    <t>Ukupno za razdjel: 33</t>
  </si>
  <si>
    <t>35</t>
  </si>
  <si>
    <t>Ministarstvo za nauku, visoko obrazovanje i mlade Kantona Sarajevo</t>
  </si>
  <si>
    <t>35010001</t>
  </si>
  <si>
    <t>QAA001</t>
  </si>
  <si>
    <t>QAA002</t>
  </si>
  <si>
    <t>QAA003</t>
  </si>
  <si>
    <t>QAA004</t>
  </si>
  <si>
    <t>QAA005</t>
  </si>
  <si>
    <t>QAK001</t>
  </si>
  <si>
    <t>QAK002</t>
  </si>
  <si>
    <t>QAK003</t>
  </si>
  <si>
    <t>QAK004</t>
  </si>
  <si>
    <t>QAK005</t>
  </si>
  <si>
    <t>Naknada članovima Savjeta za nauku</t>
  </si>
  <si>
    <t>QAK006</t>
  </si>
  <si>
    <t>Komisija za osnivanje i akreditovanje visokoškolskih ustanova i studijskih programa</t>
  </si>
  <si>
    <t>QAK007</t>
  </si>
  <si>
    <t>Upravni i nadzorni odbor UNS-a i Studentskog centra</t>
  </si>
  <si>
    <t>QAL001</t>
  </si>
  <si>
    <t>QAM001</t>
  </si>
  <si>
    <t>QAN001</t>
  </si>
  <si>
    <t>Tekući transferi neprofitnim organizacijama i inkluzija - visoko obrazovanje</t>
  </si>
  <si>
    <t>QAN002</t>
  </si>
  <si>
    <t>Tekući transferi neprofitnim organizacijama - nauka</t>
  </si>
  <si>
    <t>QAI001</t>
  </si>
  <si>
    <t>QAX001</t>
  </si>
  <si>
    <t>Izgradnja kampa "Marš mira"</t>
  </si>
  <si>
    <t>QAX002</t>
  </si>
  <si>
    <t>Izgradnja Akademije scenskih umjetnosti</t>
  </si>
  <si>
    <t>QAX003</t>
  </si>
  <si>
    <t>QAX004</t>
  </si>
  <si>
    <t>QAX005</t>
  </si>
  <si>
    <t>Ukupno za: Ministarstvo za nauku, visoko obrazovanje i mlade Kantona Sarajevo</t>
  </si>
  <si>
    <t>094F - Visoko obrazovanje</t>
  </si>
  <si>
    <t>097F - IiR Obrazovanje</t>
  </si>
  <si>
    <t>Ukupno za glavu: 3501</t>
  </si>
  <si>
    <t>35020001</t>
  </si>
  <si>
    <t>Univerzitet u Sarajevu-Rektorat univerziteta</t>
  </si>
  <si>
    <t>QBA0E6</t>
  </si>
  <si>
    <t>Bruto plaće i naknade plaća - Zemaljski muzej</t>
  </si>
  <si>
    <t>QBA001</t>
  </si>
  <si>
    <t>QBA002</t>
  </si>
  <si>
    <t>QBA003</t>
  </si>
  <si>
    <t>QBA004</t>
  </si>
  <si>
    <t>QBA005</t>
  </si>
  <si>
    <t>QBA0E7</t>
  </si>
  <si>
    <t>Naknade troškova prevoza na posao i s posla - Zemaljski muzej</t>
  </si>
  <si>
    <t>QBA0E8</t>
  </si>
  <si>
    <t>Naknade za topli obrok - Zemaljski muzej</t>
  </si>
  <si>
    <t>QBA0E9</t>
  </si>
  <si>
    <t>Naknade za regres za godišnji odmor - Zemaljski muzej</t>
  </si>
  <si>
    <t>QBA0F0</t>
  </si>
  <si>
    <t>Otpremnine zbog odlazka u penziju - Zemaljski muzej</t>
  </si>
  <si>
    <t>QBA0F1</t>
  </si>
  <si>
    <t>Naknade u slučaju smrti i teže invalidnosti - Zemaljski muzej</t>
  </si>
  <si>
    <t>QBB001</t>
  </si>
  <si>
    <t>Doprinosi poslodavca - Zemaljski muzej</t>
  </si>
  <si>
    <t>Fond za inovacije</t>
  </si>
  <si>
    <t>Fond za razvoj Univeziteta</t>
  </si>
  <si>
    <t>QBK001</t>
  </si>
  <si>
    <t>QBK002</t>
  </si>
  <si>
    <t>QBK003</t>
  </si>
  <si>
    <t>Fond za projekte</t>
  </si>
  <si>
    <t>QBK070</t>
  </si>
  <si>
    <t>Posebna naknada na dohodak za zaštitu od prirodnih i drugih nepogoda - Zemaljski muzej</t>
  </si>
  <si>
    <t>QBK071</t>
  </si>
  <si>
    <t>Posebna naknada za podsticanje rehabilitacije i zapošljavanje osoba sa invaliditetom - Zemaljski muzej</t>
  </si>
  <si>
    <t>QBN001</t>
  </si>
  <si>
    <t>Tekući transferi neprofitnim organizacijama  - Zemaljski Muzej</t>
  </si>
  <si>
    <t>QBX001</t>
  </si>
  <si>
    <t>Izgradnja Univerzitetske bibiloteke - vlastito učešće</t>
  </si>
  <si>
    <t>QBX002</t>
  </si>
  <si>
    <t>Fond za baze</t>
  </si>
  <si>
    <t>Ukupno za: Univerzitet u Sarajevu-Rektorat univerziteta</t>
  </si>
  <si>
    <t>35020002</t>
  </si>
  <si>
    <t>Univerzitet u Sarajevu-Akademija likovnih umjetnosti</t>
  </si>
  <si>
    <t>QBA006</t>
  </si>
  <si>
    <t>QBA007</t>
  </si>
  <si>
    <t>QBA008</t>
  </si>
  <si>
    <t>QBA009</t>
  </si>
  <si>
    <t>QBA010</t>
  </si>
  <si>
    <t>QBK004</t>
  </si>
  <si>
    <t>QBK005</t>
  </si>
  <si>
    <t>Ukupno za: Univerzitet u Sarajevu-Akademija likovnih umjetnosti</t>
  </si>
  <si>
    <t>35020003</t>
  </si>
  <si>
    <t>Univerzitet u Sarajevu-Akademija scenskih umjetnosti</t>
  </si>
  <si>
    <t>QBA011</t>
  </si>
  <si>
    <t>QBA012</t>
  </si>
  <si>
    <t>QBA013</t>
  </si>
  <si>
    <t>QBA014</t>
  </si>
  <si>
    <t>QBA015</t>
  </si>
  <si>
    <t>QBK006</t>
  </si>
  <si>
    <t>Ukupno za: Univerzitet u Sarajevu-Akademija scenskih umjetnosti</t>
  </si>
  <si>
    <t>35020004</t>
  </si>
  <si>
    <t>Univerzitet u Sarajevu-Arhitektonski fakultet</t>
  </si>
  <si>
    <t>QBA016</t>
  </si>
  <si>
    <t>QBA017</t>
  </si>
  <si>
    <t>QBA018</t>
  </si>
  <si>
    <t>QBA019</t>
  </si>
  <si>
    <t>QBA020</t>
  </si>
  <si>
    <t>QBK008</t>
  </si>
  <si>
    <t>QBK009</t>
  </si>
  <si>
    <t>Ukupno za: Univerzitet u Sarajevu-Arhitektonski fakultet</t>
  </si>
  <si>
    <t>35020005</t>
  </si>
  <si>
    <t>Univerzitet u Sarajevu-Ekonomski fakultet</t>
  </si>
  <si>
    <t>QBA021</t>
  </si>
  <si>
    <t>QBA022</t>
  </si>
  <si>
    <t>QBA023</t>
  </si>
  <si>
    <t>QBA024</t>
  </si>
  <si>
    <t>QBA025</t>
  </si>
  <si>
    <t>QBK010</t>
  </si>
  <si>
    <t>QBK011</t>
  </si>
  <si>
    <t>Ukupno za: Univerzitet u Sarajevu-Ekonomski fakultet</t>
  </si>
  <si>
    <t>35020006</t>
  </si>
  <si>
    <t>Univerzitet u Sarajevu-Elektrotehnički fakultet</t>
  </si>
  <si>
    <t>QBA026</t>
  </si>
  <si>
    <t>QBA027</t>
  </si>
  <si>
    <t>QBA028</t>
  </si>
  <si>
    <t>QBA029</t>
  </si>
  <si>
    <t>QBA030</t>
  </si>
  <si>
    <t>QBK012</t>
  </si>
  <si>
    <t>QBK013</t>
  </si>
  <si>
    <t>Ukupno za: Univerzitet u Sarajevu-Elektrotehnički fakultet</t>
  </si>
  <si>
    <t>35020007</t>
  </si>
  <si>
    <t>Univerzitet u Sarajevu-Fakultet islamskih nauka</t>
  </si>
  <si>
    <t>Ukupno za: Univerzitet u Sarajevu-Fakultet islamskih nauka</t>
  </si>
  <si>
    <t>35020008</t>
  </si>
  <si>
    <t>Univerzitet u Sarajevu-Fakultet sporta i tjelesnog odgoja</t>
  </si>
  <si>
    <t>QBA031</t>
  </si>
  <si>
    <t>QBA032</t>
  </si>
  <si>
    <t>QBA033</t>
  </si>
  <si>
    <t>QBA034</t>
  </si>
  <si>
    <t>QBA035</t>
  </si>
  <si>
    <t>QBK014</t>
  </si>
  <si>
    <t>Ukupno za: Univerzitet u Sarajevu-Fakultet sporta i tjelesnog odgoja</t>
  </si>
  <si>
    <t>35020009</t>
  </si>
  <si>
    <t>Univerzitet u Sarajevu-Fakultet za kriminalistiku, kriminologiju i sigurnosne studije</t>
  </si>
  <si>
    <t>QBA036</t>
  </si>
  <si>
    <t>QBA037</t>
  </si>
  <si>
    <t>QBA038</t>
  </si>
  <si>
    <t>QBA039</t>
  </si>
  <si>
    <t>QBA040</t>
  </si>
  <si>
    <t>QBK016</t>
  </si>
  <si>
    <t>QBK017</t>
  </si>
  <si>
    <t>Ukupno za: Univerzitet u Sarajevu-Fakultet za kriminalistiku, kriminologiju i sigurnosne studije</t>
  </si>
  <si>
    <t>35020010</t>
  </si>
  <si>
    <t>Univerzitet u Sarajevu-Fakultet političkih nauka</t>
  </si>
  <si>
    <t>QBA041</t>
  </si>
  <si>
    <t>QBA042</t>
  </si>
  <si>
    <t>QBA043</t>
  </si>
  <si>
    <t>QBA044</t>
  </si>
  <si>
    <t>QBA045</t>
  </si>
  <si>
    <t>QBK018</t>
  </si>
  <si>
    <t>QBK019</t>
  </si>
  <si>
    <t>Ukupno za: Univerzitet u Sarajevu-Fakultet političkih nauka</t>
  </si>
  <si>
    <t>35020011</t>
  </si>
  <si>
    <t>Univerzitet u Sarajevu-Fakultet za saobraćaj i komunikacije</t>
  </si>
  <si>
    <t>QBA046</t>
  </si>
  <si>
    <t>QBA047</t>
  </si>
  <si>
    <t>QBA048</t>
  </si>
  <si>
    <t>QBA049</t>
  </si>
  <si>
    <t>QBA050</t>
  </si>
  <si>
    <t>QBK020</t>
  </si>
  <si>
    <t>QBK021</t>
  </si>
  <si>
    <t>QBK022</t>
  </si>
  <si>
    <t>Projekti 2019/2020</t>
  </si>
  <si>
    <t>Ukupno za: Univerzitet u Sarajevu-Fakultet za saobraćaj i komunikacije</t>
  </si>
  <si>
    <t>35020012</t>
  </si>
  <si>
    <t>Univerzitet u Sarajevu-Fakultet zdravstvenih studija</t>
  </si>
  <si>
    <t>QBA051</t>
  </si>
  <si>
    <t>QBA052</t>
  </si>
  <si>
    <t>QBA053</t>
  </si>
  <si>
    <t>QBA054</t>
  </si>
  <si>
    <t>QBA055</t>
  </si>
  <si>
    <t>QBK023</t>
  </si>
  <si>
    <t>QBK024</t>
  </si>
  <si>
    <t>QBK025</t>
  </si>
  <si>
    <t>Ukupno za: Univerzitet u Sarajevu-Fakultet zdravstvenih studija</t>
  </si>
  <si>
    <t>35020013</t>
  </si>
  <si>
    <t>Univerzitet u Sarajevu-Farmaceutski fakultet</t>
  </si>
  <si>
    <t>QBA056</t>
  </si>
  <si>
    <t>QBA057</t>
  </si>
  <si>
    <t>QBA058</t>
  </si>
  <si>
    <t>QBA059</t>
  </si>
  <si>
    <t>QBA060</t>
  </si>
  <si>
    <t>QBK026</t>
  </si>
  <si>
    <t>QBK027</t>
  </si>
  <si>
    <t>Ukupno za: Univerzitet u Sarajevu-Farmaceutski fakultet</t>
  </si>
  <si>
    <t>35020014</t>
  </si>
  <si>
    <t>Univerzitet u Sarajevu-Filozofski fakultet</t>
  </si>
  <si>
    <t>QBA061</t>
  </si>
  <si>
    <t>QBA062</t>
  </si>
  <si>
    <t>QBA063</t>
  </si>
  <si>
    <t>QBA064</t>
  </si>
  <si>
    <t>QBA065</t>
  </si>
  <si>
    <t>QBK028</t>
  </si>
  <si>
    <t>QBK029</t>
  </si>
  <si>
    <t>Ukupno za: Univerzitet u Sarajevu-Filozofski fakultet</t>
  </si>
  <si>
    <t>35020015</t>
  </si>
  <si>
    <t>Univerzitet u Sarajevu-Građevinski fakultet</t>
  </si>
  <si>
    <t>QBA066</t>
  </si>
  <si>
    <t>QBA067</t>
  </si>
  <si>
    <t>QBA068</t>
  </si>
  <si>
    <t>QBA069</t>
  </si>
  <si>
    <t>QBA070</t>
  </si>
  <si>
    <t>QBK030</t>
  </si>
  <si>
    <t>QBK031</t>
  </si>
  <si>
    <t>Ukupno za: Univerzitet u Sarajevu-Građevinski fakultet</t>
  </si>
  <si>
    <t>35020016</t>
  </si>
  <si>
    <t>Univerzitet u Sarajevu-Katolički bogoslovni fakultet</t>
  </si>
  <si>
    <t>Ukupno za: Univerzitet u Sarajevu-Katolički bogoslovni fakultet</t>
  </si>
  <si>
    <t>35020017</t>
  </si>
  <si>
    <t>Univerzitet u Sarajevu-Mašinski fakultet</t>
  </si>
  <si>
    <t>QBA071</t>
  </si>
  <si>
    <t>QBA072</t>
  </si>
  <si>
    <t>QBA073</t>
  </si>
  <si>
    <t>QBA074</t>
  </si>
  <si>
    <t>QBA075</t>
  </si>
  <si>
    <t>QBK032</t>
  </si>
  <si>
    <t>QBK033</t>
  </si>
  <si>
    <t>QBK034</t>
  </si>
  <si>
    <t>Rekonstrukcija zgrade Mašinskog fakulteta</t>
  </si>
  <si>
    <t>Ukupno za: Univerzitet u Sarajevu-Mašinski fakultet</t>
  </si>
  <si>
    <t>35020018</t>
  </si>
  <si>
    <t>Univerzitet u Sarajevu-Medicinski fakultet</t>
  </si>
  <si>
    <t>QBA076</t>
  </si>
  <si>
    <t>QBA077</t>
  </si>
  <si>
    <t>QBA078</t>
  </si>
  <si>
    <t>QBA079</t>
  </si>
  <si>
    <t>QBA080</t>
  </si>
  <si>
    <t>QBK035</t>
  </si>
  <si>
    <t>QBK036</t>
  </si>
  <si>
    <t>QBK037</t>
  </si>
  <si>
    <t>Ukupno za: Univerzitet u Sarajevu-Medicinski fakultet</t>
  </si>
  <si>
    <t>35020019</t>
  </si>
  <si>
    <t>Univerzitet u Sarajevu-Muzička akademija</t>
  </si>
  <si>
    <t>QBA081</t>
  </si>
  <si>
    <t>QBA082</t>
  </si>
  <si>
    <t>QBA083</t>
  </si>
  <si>
    <t>QBA084</t>
  </si>
  <si>
    <t>QBA085</t>
  </si>
  <si>
    <t>QBK038</t>
  </si>
  <si>
    <t>QBK039</t>
  </si>
  <si>
    <t>Ukupno za: Univerzitet u Sarajevu-Muzička akademija</t>
  </si>
  <si>
    <t>35020020</t>
  </si>
  <si>
    <t>Univerzitet u Sarajevu-Poljoprivredno-prehrambeni fakultet</t>
  </si>
  <si>
    <t>QBA086</t>
  </si>
  <si>
    <t>QBA087</t>
  </si>
  <si>
    <t>QBA088</t>
  </si>
  <si>
    <t>QBA089</t>
  </si>
  <si>
    <t>QBA090</t>
  </si>
  <si>
    <t>QBK040</t>
  </si>
  <si>
    <t>QBK041</t>
  </si>
  <si>
    <t>Ukupno za: Univerzitet u Sarajevu-Poljoprivredno-prehrambeni fakultet</t>
  </si>
  <si>
    <t>35020021</t>
  </si>
  <si>
    <t>Univerzitet u Sarajevu-Pravni fakultet</t>
  </si>
  <si>
    <t>QBA091</t>
  </si>
  <si>
    <t>QBA092</t>
  </si>
  <si>
    <t>QBA093</t>
  </si>
  <si>
    <t>QBA094</t>
  </si>
  <si>
    <t>QBA095</t>
  </si>
  <si>
    <t>QBK042</t>
  </si>
  <si>
    <t>QBK043</t>
  </si>
  <si>
    <t>QBK044</t>
  </si>
  <si>
    <t>Ukupno za: Univerzitet u Sarajevu-Pravni fakultet</t>
  </si>
  <si>
    <t>35020022</t>
  </si>
  <si>
    <t>Univerzitet u Sarajevu-Prirodno-matematički fakultet</t>
  </si>
  <si>
    <t>QBA096</t>
  </si>
  <si>
    <t>QBA097</t>
  </si>
  <si>
    <t>QBA098</t>
  </si>
  <si>
    <t>QBA099</t>
  </si>
  <si>
    <t>QBA0A0</t>
  </si>
  <si>
    <t>QBK045</t>
  </si>
  <si>
    <t>QBK046</t>
  </si>
  <si>
    <t>Ukupno za: Univerzitet u Sarajevu-Prirodno-matematički fakultet</t>
  </si>
  <si>
    <t>35020023</t>
  </si>
  <si>
    <t>Univerzitet u Sarajevu-Pedagoški fakultet</t>
  </si>
  <si>
    <t>QBA0A1</t>
  </si>
  <si>
    <t>QBA0A2</t>
  </si>
  <si>
    <t>QBA0A3</t>
  </si>
  <si>
    <t>QBA0A4</t>
  </si>
  <si>
    <t>QBA0A5</t>
  </si>
  <si>
    <t>QBK048</t>
  </si>
  <si>
    <t>QBK050</t>
  </si>
  <si>
    <t>Ukupno za: Univerzitet u Sarajevu-Pedagoški fakultet</t>
  </si>
  <si>
    <t>35020024</t>
  </si>
  <si>
    <t>Univerzitet u Sarajevu-Stomatološki fakultet sa stomatološkim kliničkim centrom</t>
  </si>
  <si>
    <t>QBA0A6</t>
  </si>
  <si>
    <t>QBA0A7</t>
  </si>
  <si>
    <t>QBA0A8</t>
  </si>
  <si>
    <t>QBA0A9</t>
  </si>
  <si>
    <t>QBA0B0</t>
  </si>
  <si>
    <t>QBK051</t>
  </si>
  <si>
    <t>QBK052</t>
  </si>
  <si>
    <t>QBK053</t>
  </si>
  <si>
    <t>Ukupno za: Univerzitet u Sarajevu-Stomatološki fakultet sa stomatološkim kliničkim centrom</t>
  </si>
  <si>
    <t>35020025</t>
  </si>
  <si>
    <t>Univerzitet u Sarajevu-Šumarski fakultet</t>
  </si>
  <si>
    <t>QBA0B1</t>
  </si>
  <si>
    <t>QBA0B2</t>
  </si>
  <si>
    <t>QBA0B3</t>
  </si>
  <si>
    <t>QBA0B4</t>
  </si>
  <si>
    <t>QBA0B5</t>
  </si>
  <si>
    <t>QBK054</t>
  </si>
  <si>
    <t>QBK055</t>
  </si>
  <si>
    <t>Ukupno za: Univerzitet u Sarajevu-Šumarski fakultet</t>
  </si>
  <si>
    <t>35020026</t>
  </si>
  <si>
    <t>Univerzitet u Sarajevu-Veterinarski fakultet</t>
  </si>
  <si>
    <t>QBA0B6</t>
  </si>
  <si>
    <t>QBA0B7</t>
  </si>
  <si>
    <t>QBA0B8</t>
  </si>
  <si>
    <t>QBA0B9</t>
  </si>
  <si>
    <t>QBA0C0</t>
  </si>
  <si>
    <t>QBK056</t>
  </si>
  <si>
    <t>QBK057</t>
  </si>
  <si>
    <t>Ukupno za: Univerzitet u Sarajevu-Veterinarski fakultet</t>
  </si>
  <si>
    <t>35020027</t>
  </si>
  <si>
    <t>Univerzitet u Sarajevu-Institut za genetičko inženjerstvo i biotehnologiju</t>
  </si>
  <si>
    <t>QBA0C1</t>
  </si>
  <si>
    <t>QBA0C2</t>
  </si>
  <si>
    <t>QBA0C3</t>
  </si>
  <si>
    <t>QBA0C4</t>
  </si>
  <si>
    <t>QBA0C5</t>
  </si>
  <si>
    <t>QBK058</t>
  </si>
  <si>
    <t>QBK059</t>
  </si>
  <si>
    <t>Ukupno za: Univerzitet u Sarajevu-Institut za genetičko inženjerstvo i biotehnologiju</t>
  </si>
  <si>
    <t>35020028</t>
  </si>
  <si>
    <t>Univerzitet u Sarajevu-Institut za historiju</t>
  </si>
  <si>
    <t>QBA0C6</t>
  </si>
  <si>
    <t>QBA0C7</t>
  </si>
  <si>
    <t>QBA0C8</t>
  </si>
  <si>
    <t>QBA0C9</t>
  </si>
  <si>
    <t>QBA0D0</t>
  </si>
  <si>
    <t>QBK061</t>
  </si>
  <si>
    <t>QBK062</t>
  </si>
  <si>
    <t>Ukupno za: Univerzitet u Sarajevu-Institut za historiju</t>
  </si>
  <si>
    <t>35020029</t>
  </si>
  <si>
    <t>Univerzitet u Sarajevu-Institut za istraživanje zločina protiv čovječnosti i međunarodnog prava</t>
  </si>
  <si>
    <t>QBA0D1</t>
  </si>
  <si>
    <t>QBA0D2</t>
  </si>
  <si>
    <t>QBA0D3</t>
  </si>
  <si>
    <t>QBA0D4</t>
  </si>
  <si>
    <t>QBA0D5</t>
  </si>
  <si>
    <t>QBK063</t>
  </si>
  <si>
    <t>QBK064</t>
  </si>
  <si>
    <t>Ukupno za: Univerzitet u Sarajevu-Institut za istraživanje zločina protiv čovječnosti i međunarodnog prava</t>
  </si>
  <si>
    <t>35020030</t>
  </si>
  <si>
    <t>Univerzitet u Sarajevu-Institut za jezik</t>
  </si>
  <si>
    <t>QBA0D6</t>
  </si>
  <si>
    <t>QBA0D7</t>
  </si>
  <si>
    <t>QBA0D8</t>
  </si>
  <si>
    <t>QBA0E0</t>
  </si>
  <si>
    <t>QBK066</t>
  </si>
  <si>
    <t>QBK067</t>
  </si>
  <si>
    <t>Ukupno za: Univerzitet u Sarajevu-Institut za jezik</t>
  </si>
  <si>
    <t>35020031</t>
  </si>
  <si>
    <t>Univerzitet u Sarajevu-Orijentalni institut</t>
  </si>
  <si>
    <t>QBA0E1</t>
  </si>
  <si>
    <t>QBA0E2</t>
  </si>
  <si>
    <t>QBA0E3</t>
  </si>
  <si>
    <t>QBA0E5</t>
  </si>
  <si>
    <t>QBK068</t>
  </si>
  <si>
    <t>QBK069</t>
  </si>
  <si>
    <t>Ukupno za: Univerzitet u Sarajevu-Orijentalni institut</t>
  </si>
  <si>
    <t>Ukupno za glavu: 3502</t>
  </si>
  <si>
    <t>Ukupno za razdjel: 35</t>
  </si>
  <si>
    <t>37</t>
  </si>
  <si>
    <t>Kantonalna uprava za komunalne poslove u Kantonu Sarajevo</t>
  </si>
  <si>
    <t>37010001</t>
  </si>
  <si>
    <t>YBA006</t>
  </si>
  <si>
    <t>YBA007</t>
  </si>
  <si>
    <t>YBA008</t>
  </si>
  <si>
    <t>YBA009</t>
  </si>
  <si>
    <t>YBA010</t>
  </si>
  <si>
    <t>YBK003</t>
  </si>
  <si>
    <t>YBK004</t>
  </si>
  <si>
    <t>Ukupno za: Kantonalna uprava za komunalne poslove u Kantonu Sarajevo</t>
  </si>
  <si>
    <t>Ukupno za glavu: 3701</t>
  </si>
  <si>
    <t>Ukupno za razdjel: 37</t>
  </si>
  <si>
    <t>Tekuća rezerva</t>
  </si>
  <si>
    <t>0000</t>
  </si>
  <si>
    <r>
      <rPr>
        <b/>
        <sz val="8"/>
        <color rgb="FF000000"/>
        <rFont val="Arial"/>
        <family val="2"/>
      </rPr>
      <t>611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</si>
  <si>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6112</t>
    </r>
    <r>
      <rPr>
        <b/>
        <sz val="8"/>
        <color rgb="FF000000"/>
        <rFont val="Arial"/>
        <family val="2"/>
      </rPr>
      <t>00</t>
    </r>
  </si>
  <si>
    <r>
      <rPr>
        <b/>
        <sz val="8"/>
        <color rgb="FF000000"/>
        <rFont val="Arial"/>
        <family val="2"/>
      </rPr>
      <t>612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</si>
  <si>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613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</si>
  <si>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614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</si>
  <si>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821</t>
    </r>
    <r>
      <rPr>
        <b/>
        <sz val="8"/>
        <color rgb="FF000000"/>
        <rFont val="Arial"/>
        <family val="2"/>
      </rPr>
      <t>000</t>
    </r>
  </si>
  <si>
    <t xml:space="preserve">Ukupno za glavu: </t>
  </si>
  <si>
    <t>2103000</t>
  </si>
  <si>
    <t>SREDNJE  OBRAZOVANJE  - ZBIRNI</t>
  </si>
  <si>
    <t>KULTURA  - ZBIRNO</t>
  </si>
  <si>
    <r>
      <rPr>
        <b/>
        <sz val="8"/>
        <color rgb="FF000000"/>
        <rFont val="Arial"/>
        <family val="2"/>
      </rPr>
      <t>615</t>
    </r>
    <r>
      <rPr>
        <b/>
        <sz val="8"/>
        <color rgb="FF000000"/>
        <rFont val="Arial"/>
        <family val="2"/>
      </rPr>
      <t>000</t>
    </r>
  </si>
  <si>
    <t>00</t>
  </si>
  <si>
    <t>2300000</t>
  </si>
  <si>
    <t>USTANOVE SOCIJALE  - ZBIRNO</t>
  </si>
  <si>
    <t>Ukupno za glavu: 2300</t>
  </si>
  <si>
    <t>UNIVERZITET  - ZBIRNO</t>
  </si>
  <si>
    <r>
      <rPr>
        <b/>
        <sz val="8"/>
        <color rgb="FF000000"/>
        <rFont val="Arial"/>
        <family val="2"/>
      </rPr>
      <t>611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</si>
  <si>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6112</t>
    </r>
    <r>
      <rPr>
        <b/>
        <sz val="8"/>
        <color rgb="FF000000"/>
        <rFont val="Arial"/>
        <family val="2"/>
      </rPr>
      <t>00</t>
    </r>
  </si>
  <si>
    <r>
      <rPr>
        <b/>
        <sz val="8"/>
        <color rgb="FF000000"/>
        <rFont val="Arial"/>
        <family val="2"/>
      </rPr>
      <t>612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</si>
  <si>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613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</si>
  <si>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614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</si>
  <si>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615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</si>
  <si>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616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</si>
  <si>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821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</si>
  <si>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823</t>
    </r>
    <r>
      <rPr>
        <b/>
        <sz val="8"/>
        <color rgb="FF000000"/>
        <rFont val="Arial"/>
        <family val="2"/>
      </rPr>
      <t>000</t>
    </r>
  </si>
  <si>
    <t>Izdaci za PDV za izgradnju Univerzitetske biblioteke</t>
  </si>
  <si>
    <t>Projekti Kantona i općina</t>
  </si>
  <si>
    <t>Uređenje grad. građ. Zemljišta</t>
  </si>
  <si>
    <t>Posebna naknada za legalizaciju građevina izgrađenih bez odobrenja za građenje i građevina privremenog karaktera</t>
  </si>
  <si>
    <t xml:space="preserve">Tekući tr.Udruženju slijepihKS,Udruženju distrofičaraKS,Udruženju oboljelih od multiplesklerozeKS,Udruženju paraplegičara, kvadriplegičara i dječije paralizeKS,Udruženju gluhih i nagluhihKS,Udruženju oboljelih od poliomelitisa, povrede mozga i kičmene moždineKS, Udruženje građana oboljelih od dječije paralizeKS, Udruženje građana roditelja i prijatelja za pomoć osobama sa mentalnom retardacijom na područjuKS "Oaza" i UG invalida radaKS </t>
  </si>
  <si>
    <t>Izgradnja projektne dokumentacije za Palatu pravde</t>
  </si>
  <si>
    <t>MFA004</t>
  </si>
  <si>
    <t>Digitalizacija usluga Kantona Sarajevo</t>
  </si>
  <si>
    <t>Nabavka geodetske opreme</t>
  </si>
  <si>
    <t>Nabavka opreme - namještaj i računari</t>
  </si>
  <si>
    <t>Nabavka opreme - vozila</t>
  </si>
  <si>
    <t>Temeljna udruženja naroda BiH od posebng interesa za KS</t>
  </si>
  <si>
    <t>Projekti podrške kinematografije</t>
  </si>
  <si>
    <t>JU ustanove kulture - Historijske muzej BiH, Umjetnička galerija BiH, Muzej književnosti i pozorišne umjetnosti BiH, Biblioteka za slabovidna lica BiH, Kinoteka BiH</t>
  </si>
  <si>
    <t>Nabavka audio vizuelne opreme za pozorišta</t>
  </si>
  <si>
    <t>Projekat kultura na ulice</t>
  </si>
  <si>
    <t>Kapitalni transferi Gradu i općinama iz oblasti kulture</t>
  </si>
  <si>
    <t>Kapitalni transferi Gradu i općinama iz oblasti sporta</t>
  </si>
  <si>
    <t>Izrada izmjena i dopuna provedbenih projekata iz nadležnosti ministarstva - studije izvodljivosti</t>
  </si>
  <si>
    <t>Povećanje priključne snage za mjerna mjesta</t>
  </si>
  <si>
    <t>Rješavanje stambenih pitanja mladih putem najma</t>
  </si>
  <si>
    <t>Projekat reciklaže i kampanja recikliraj otpad</t>
  </si>
  <si>
    <t>Uređenje i sadnja drveća na javnim površinama</t>
  </si>
  <si>
    <t>Nabavka opreme za KJKP</t>
  </si>
  <si>
    <t>Otkup zemljišta u svrhu proširenja gradskog groblja Vlakova</t>
  </si>
  <si>
    <t>Centar za upravljanje kvalitetom komunalnih usluga</t>
  </si>
  <si>
    <t>Čišćenje fasada od grafita i tagova</t>
  </si>
  <si>
    <t>Izgradnja inkluzivnih igrališta</t>
  </si>
  <si>
    <t>Idejni projekat, urbanistička dozvola, obnova Arboretuma - Šumarski fakultet</t>
  </si>
  <si>
    <t>Unos</t>
  </si>
  <si>
    <t>Preraspodjela interna</t>
  </si>
  <si>
    <t>Preraspodjela vladina</t>
  </si>
  <si>
    <t>Februar</t>
  </si>
  <si>
    <t>Mart</t>
  </si>
  <si>
    <t>April</t>
  </si>
  <si>
    <t>Maj</t>
  </si>
  <si>
    <t>Juni</t>
  </si>
  <si>
    <t>Juli</t>
  </si>
  <si>
    <t>Ukupno ubačeno</t>
  </si>
  <si>
    <t>Ostatak</t>
  </si>
  <si>
    <t>Razgraničenje</t>
  </si>
  <si>
    <t>Januar</t>
  </si>
  <si>
    <t>Avgust</t>
  </si>
  <si>
    <t>Septembar</t>
  </si>
  <si>
    <t>Izvor 20             (vlastiti) RAZGRANIČENJE + TEKUĆA REZERVA+UNOS + PRERASPODJELA</t>
  </si>
  <si>
    <t>Izvor 40
(donacije) RAZGRANIČENJE + TEKUĆA REZERVA+UNOS + PRERASPODJELA</t>
  </si>
  <si>
    <t>Izvor 50     (transferi) RAZGRANIČENJE + TEKUĆA REZERVA+UNOS + PRERASPODJELA</t>
  </si>
  <si>
    <t>MBN001</t>
  </si>
  <si>
    <t>MBN002</t>
  </si>
  <si>
    <t>MBN003</t>
  </si>
  <si>
    <t>MAK004</t>
  </si>
  <si>
    <t>RAK005</t>
  </si>
  <si>
    <t>RAM001</t>
  </si>
  <si>
    <t>RAM002</t>
  </si>
  <si>
    <t>RAM003</t>
  </si>
  <si>
    <t>RAU002</t>
  </si>
  <si>
    <t>RAU003</t>
  </si>
  <si>
    <t>RAU004</t>
  </si>
  <si>
    <t>TAK004</t>
  </si>
  <si>
    <t>YAK006</t>
  </si>
  <si>
    <t>YAK007</t>
  </si>
  <si>
    <t>YAM002</t>
  </si>
  <si>
    <t>YAM003</t>
  </si>
  <si>
    <t>YAU045</t>
  </si>
  <si>
    <t>YAU049</t>
  </si>
  <si>
    <t>YAU050</t>
  </si>
  <si>
    <t>QBK074</t>
  </si>
  <si>
    <t>QBK075</t>
  </si>
  <si>
    <t>MAX004</t>
  </si>
  <si>
    <t>RAX018</t>
  </si>
  <si>
    <t>RAX019</t>
  </si>
  <si>
    <t>RAX020</t>
  </si>
  <si>
    <t>YAU046</t>
  </si>
  <si>
    <t>YAU047</t>
  </si>
  <si>
    <t>YAU048</t>
  </si>
  <si>
    <t>QBK072</t>
  </si>
  <si>
    <t>QBK073</t>
  </si>
  <si>
    <t>QBX003</t>
  </si>
  <si>
    <t>013</t>
  </si>
  <si>
    <t>014</t>
  </si>
  <si>
    <t>032</t>
  </si>
  <si>
    <t>033</t>
  </si>
  <si>
    <t>042</t>
  </si>
  <si>
    <t>043</t>
  </si>
  <si>
    <t>044</t>
  </si>
  <si>
    <t>049</t>
  </si>
  <si>
    <t>051</t>
  </si>
  <si>
    <t>052</t>
  </si>
  <si>
    <t>054</t>
  </si>
  <si>
    <t>055</t>
  </si>
  <si>
    <t>056</t>
  </si>
  <si>
    <t>061</t>
  </si>
  <si>
    <t>064</t>
  </si>
  <si>
    <t>081</t>
  </si>
  <si>
    <t>082</t>
  </si>
  <si>
    <t>091</t>
  </si>
  <si>
    <t>092</t>
  </si>
  <si>
    <t>094</t>
  </si>
  <si>
    <t>096</t>
  </si>
  <si>
    <t>097</t>
  </si>
  <si>
    <t>098</t>
  </si>
  <si>
    <t>101</t>
  </si>
  <si>
    <t>104</t>
  </si>
  <si>
    <t>107</t>
  </si>
  <si>
    <t>109</t>
  </si>
  <si>
    <t xml:space="preserve"> </t>
  </si>
  <si>
    <t>RAS002</t>
  </si>
  <si>
    <t>MHK003</t>
  </si>
  <si>
    <t>MIU010</t>
  </si>
  <si>
    <t>Uređenje fasada</t>
  </si>
  <si>
    <t>NAX014</t>
  </si>
  <si>
    <t>Izgradnja prihvatilištva za prosjake i skitnice</t>
  </si>
  <si>
    <t>NAU013</t>
  </si>
  <si>
    <t xml:space="preserve">Utopljavanje objakata koje koriste osobe u stanju socijalne potrebe u KS </t>
  </si>
  <si>
    <t>UAX015</t>
  </si>
  <si>
    <t>6141</t>
  </si>
  <si>
    <t>6147</t>
  </si>
  <si>
    <t>614000</t>
  </si>
  <si>
    <t>6143</t>
  </si>
  <si>
    <t>8211</t>
  </si>
  <si>
    <t xml:space="preserve">Nabavka zemljišta </t>
  </si>
  <si>
    <t>821100</t>
  </si>
  <si>
    <t>Nabavka zemljišza</t>
  </si>
  <si>
    <t>Nabavka zemljišta</t>
  </si>
  <si>
    <t>821400</t>
  </si>
  <si>
    <t>8214</t>
  </si>
  <si>
    <t>Nabavka ostalih stalnih sredstava</t>
  </si>
  <si>
    <t>8216</t>
  </si>
  <si>
    <t>8212</t>
  </si>
  <si>
    <t>6136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</si>
</sst>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101A]#,##0;\-#,##0"/>
    <numFmt numFmtId="165" formatCode="[$-10409]#,##0;\-#,##0"/>
    <numFmt numFmtId="167" formatCode="0_ ;\-0\ 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D3D3D3"/>
      </patternFill>
    </fill>
    <fill>
      <patternFill patternType="solid">
        <fgColor rgb="FF00B050"/>
        <bgColor rgb="FFD3D3D3"/>
      </patternFill>
    </fill>
    <fill>
      <patternFill patternType="solid">
        <fgColor theme="9" tint="-0.249977111117893"/>
        <bgColor rgb="FFD3D3D3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/>
      <right style="thin">
        <color rgb="FFD3D3D3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medium">
        <color rgb="FF000000"/>
      </bottom>
      <diagonal/>
    </border>
    <border>
      <left style="thin">
        <color rgb="FFD3D3D3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top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vertical="top" wrapText="1" readingOrder="1"/>
    </xf>
    <xf numFmtId="164" fontId="3" fillId="2" borderId="1" xfId="0" applyNumberFormat="1" applyFont="1" applyFill="1" applyBorder="1" applyAlignment="1">
      <alignment horizontal="right" vertical="top" wrapText="1" readingOrder="1"/>
    </xf>
    <xf numFmtId="164" fontId="2" fillId="0" borderId="1" xfId="0" applyNumberFormat="1" applyFont="1" applyBorder="1" applyAlignment="1">
      <alignment horizontal="right"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164" fontId="3" fillId="0" borderId="10" xfId="0" applyNumberFormat="1" applyFont="1" applyBorder="1" applyAlignment="1">
      <alignment horizontal="right" vertical="top" wrapText="1" readingOrder="1"/>
    </xf>
    <xf numFmtId="0" fontId="3" fillId="0" borderId="10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top" wrapText="1" readingOrder="1"/>
    </xf>
    <xf numFmtId="164" fontId="2" fillId="2" borderId="1" xfId="0" applyNumberFormat="1" applyFont="1" applyFill="1" applyBorder="1" applyAlignment="1">
      <alignment horizontal="righ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164" fontId="3" fillId="0" borderId="0" xfId="0" applyNumberFormat="1" applyFont="1" applyAlignment="1">
      <alignment horizontal="right" vertical="top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0" fillId="0" borderId="0" xfId="0"/>
    <xf numFmtId="0" fontId="6" fillId="0" borderId="3" xfId="0" applyFont="1" applyBorder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5" fillId="2" borderId="1" xfId="0" applyFont="1" applyFill="1" applyBorder="1" applyAlignment="1">
      <alignment vertical="top" wrapText="1" readingOrder="1"/>
    </xf>
    <xf numFmtId="164" fontId="6" fillId="2" borderId="1" xfId="0" applyNumberFormat="1" applyFont="1" applyFill="1" applyBorder="1" applyAlignment="1">
      <alignment horizontal="right" vertical="top" wrapText="1" readingOrder="1"/>
    </xf>
    <xf numFmtId="164" fontId="5" fillId="0" borderId="1" xfId="0" applyNumberFormat="1" applyFont="1" applyBorder="1" applyAlignment="1">
      <alignment horizontal="right" vertical="top" wrapText="1" readingOrder="1"/>
    </xf>
    <xf numFmtId="0" fontId="6" fillId="0" borderId="1" xfId="0" applyFont="1" applyBorder="1" applyAlignment="1">
      <alignment vertical="top" wrapText="1" readingOrder="1"/>
    </xf>
    <xf numFmtId="0" fontId="5" fillId="0" borderId="9" xfId="0" applyFont="1" applyBorder="1" applyAlignment="1">
      <alignment horizontal="left" vertical="top" wrapText="1" readingOrder="1"/>
    </xf>
    <xf numFmtId="0" fontId="6" fillId="0" borderId="10" xfId="0" applyFont="1" applyBorder="1" applyAlignment="1">
      <alignment horizontal="left" vertical="top" wrapText="1" readingOrder="1"/>
    </xf>
    <xf numFmtId="164" fontId="6" fillId="0" borderId="10" xfId="0" applyNumberFormat="1" applyFont="1" applyBorder="1" applyAlignment="1">
      <alignment horizontal="right" vertical="top" wrapText="1" readingOrder="1"/>
    </xf>
    <xf numFmtId="0" fontId="6" fillId="0" borderId="1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165" fontId="6" fillId="2" borderId="1" xfId="0" applyNumberFormat="1" applyFont="1" applyFill="1" applyBorder="1" applyAlignment="1">
      <alignment horizontal="right" vertical="top" wrapText="1" readingOrder="1"/>
    </xf>
    <xf numFmtId="165" fontId="5" fillId="0" borderId="1" xfId="0" applyNumberFormat="1" applyFont="1" applyBorder="1" applyAlignment="1">
      <alignment horizontal="right" vertical="top" wrapText="1" readingOrder="1"/>
    </xf>
    <xf numFmtId="0" fontId="6" fillId="3" borderId="1" xfId="0" applyFont="1" applyFill="1" applyBorder="1" applyAlignment="1">
      <alignment horizontal="center" vertical="top" wrapText="1" readingOrder="1"/>
    </xf>
    <xf numFmtId="0" fontId="6" fillId="3" borderId="1" xfId="0" applyFont="1" applyFill="1" applyBorder="1" applyAlignment="1">
      <alignment vertical="top" wrapText="1" readingOrder="1"/>
    </xf>
    <xf numFmtId="165" fontId="6" fillId="0" borderId="1" xfId="0" applyNumberFormat="1" applyFont="1" applyBorder="1" applyAlignment="1">
      <alignment horizontal="right" vertical="top" wrapText="1" readingOrder="1"/>
    </xf>
    <xf numFmtId="165" fontId="6" fillId="0" borderId="10" xfId="0" applyNumberFormat="1" applyFont="1" applyBorder="1" applyAlignment="1">
      <alignment horizontal="right" vertical="top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49" fontId="8" fillId="2" borderId="2" xfId="0" applyNumberFormat="1" applyFont="1" applyFill="1" applyBorder="1" applyAlignment="1">
      <alignment horizontal="center" vertical="center" wrapText="1" readingOrder="1"/>
    </xf>
    <xf numFmtId="49" fontId="8" fillId="2" borderId="2" xfId="0" applyNumberFormat="1" applyFont="1" applyFill="1" applyBorder="1" applyAlignment="1">
      <alignment vertical="top" wrapText="1" readingOrder="1"/>
    </xf>
    <xf numFmtId="0" fontId="9" fillId="0" borderId="0" xfId="0" applyFont="1"/>
    <xf numFmtId="0" fontId="10" fillId="0" borderId="3" xfId="0" applyFont="1" applyBorder="1" applyAlignment="1">
      <alignment vertical="top" wrapText="1" readingOrder="1"/>
    </xf>
    <xf numFmtId="49" fontId="10" fillId="0" borderId="3" xfId="0" applyNumberFormat="1" applyFont="1" applyBorder="1" applyAlignment="1">
      <alignment vertical="top" wrapText="1" readingOrder="1"/>
    </xf>
    <xf numFmtId="49" fontId="10" fillId="0" borderId="4" xfId="0" applyNumberFormat="1" applyFont="1" applyBorder="1" applyAlignment="1">
      <alignment vertical="top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top" wrapText="1" readingOrder="1"/>
    </xf>
    <xf numFmtId="49" fontId="5" fillId="0" borderId="1" xfId="0" applyNumberFormat="1" applyFont="1" applyBorder="1" applyAlignment="1">
      <alignment horizontal="center" vertical="top" wrapText="1" readingOrder="1"/>
    </xf>
    <xf numFmtId="49" fontId="10" fillId="0" borderId="1" xfId="0" applyNumberFormat="1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10" fillId="0" borderId="1" xfId="0" applyFont="1" applyBorder="1" applyAlignment="1">
      <alignment horizontal="right" vertical="top" wrapText="1" readingOrder="1"/>
    </xf>
    <xf numFmtId="49" fontId="8" fillId="0" borderId="1" xfId="0" applyNumberFormat="1" applyFont="1" applyBorder="1" applyAlignment="1">
      <alignment horizontal="center" vertical="top" wrapText="1" readingOrder="1"/>
    </xf>
    <xf numFmtId="49" fontId="8" fillId="0" borderId="1" xfId="0" applyNumberFormat="1" applyFont="1" applyBorder="1" applyAlignment="1">
      <alignment vertical="top" wrapText="1" readingOrder="1"/>
    </xf>
    <xf numFmtId="0" fontId="8" fillId="2" borderId="1" xfId="0" applyFont="1" applyFill="1" applyBorder="1" applyAlignment="1">
      <alignment vertical="top" wrapText="1" readingOrder="1"/>
    </xf>
    <xf numFmtId="165" fontId="10" fillId="2" borderId="1" xfId="0" applyNumberFormat="1" applyFont="1" applyFill="1" applyBorder="1" applyAlignment="1">
      <alignment horizontal="right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49" fontId="6" fillId="0" borderId="1" xfId="0" applyNumberFormat="1" applyFont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horizontal="center" vertical="top" wrapText="1" readingOrder="1"/>
    </xf>
    <xf numFmtId="49" fontId="6" fillId="3" borderId="1" xfId="0" applyNumberFormat="1" applyFont="1" applyFill="1" applyBorder="1" applyAlignment="1">
      <alignment horizontal="center" vertical="top" wrapText="1" readingOrder="1"/>
    </xf>
    <xf numFmtId="49" fontId="10" fillId="3" borderId="1" xfId="0" applyNumberFormat="1" applyFont="1" applyFill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vertical="top" wrapText="1" readingOrder="1"/>
    </xf>
    <xf numFmtId="165" fontId="10" fillId="3" borderId="1" xfId="0" applyNumberFormat="1" applyFont="1" applyFill="1" applyBorder="1" applyAlignment="1">
      <alignment horizontal="right" vertical="top" wrapText="1" readingOrder="1"/>
    </xf>
    <xf numFmtId="0" fontId="9" fillId="3" borderId="0" xfId="0" applyFont="1" applyFill="1"/>
    <xf numFmtId="0" fontId="10" fillId="0" borderId="1" xfId="0" applyFont="1" applyBorder="1" applyAlignment="1">
      <alignment vertical="top" wrapText="1" readingOrder="1"/>
    </xf>
    <xf numFmtId="165" fontId="8" fillId="0" borderId="1" xfId="0" applyNumberFormat="1" applyFont="1" applyBorder="1" applyAlignment="1">
      <alignment horizontal="right" vertical="top" wrapText="1" readingOrder="1"/>
    </xf>
    <xf numFmtId="165" fontId="10" fillId="0" borderId="1" xfId="0" applyNumberFormat="1" applyFont="1" applyBorder="1" applyAlignment="1">
      <alignment horizontal="right" vertical="top" wrapText="1" readingOrder="1"/>
    </xf>
    <xf numFmtId="49" fontId="10" fillId="0" borderId="1" xfId="0" applyNumberFormat="1" applyFont="1" applyBorder="1" applyAlignment="1">
      <alignment vertical="top" wrapText="1" readingOrder="1"/>
    </xf>
    <xf numFmtId="0" fontId="8" fillId="0" borderId="9" xfId="0" applyFont="1" applyBorder="1" applyAlignment="1">
      <alignment horizontal="left" vertical="top" wrapText="1" readingOrder="1"/>
    </xf>
    <xf numFmtId="0" fontId="10" fillId="0" borderId="10" xfId="0" applyFont="1" applyBorder="1" applyAlignment="1">
      <alignment horizontal="left" vertical="top" wrapText="1" readingOrder="1"/>
    </xf>
    <xf numFmtId="165" fontId="10" fillId="0" borderId="10" xfId="0" applyNumberFormat="1" applyFont="1" applyBorder="1" applyAlignment="1">
      <alignment horizontal="right" vertical="top" wrapText="1" readingOrder="1"/>
    </xf>
    <xf numFmtId="0" fontId="10" fillId="0" borderId="10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49" fontId="10" fillId="0" borderId="5" xfId="0" applyNumberFormat="1" applyFont="1" applyBorder="1" applyAlignment="1">
      <alignment vertical="top" wrapText="1" readingOrder="1"/>
    </xf>
    <xf numFmtId="0" fontId="13" fillId="0" borderId="1" xfId="0" applyFont="1" applyBorder="1" applyAlignment="1">
      <alignment vertical="top" wrapText="1" readingOrder="1"/>
    </xf>
    <xf numFmtId="164" fontId="3" fillId="4" borderId="1" xfId="0" applyNumberFormat="1" applyFont="1" applyFill="1" applyBorder="1" applyAlignment="1">
      <alignment horizontal="right" vertical="top" wrapText="1" readingOrder="1"/>
    </xf>
    <xf numFmtId="0" fontId="1" fillId="4" borderId="0" xfId="0" applyFont="1" applyFill="1"/>
    <xf numFmtId="164" fontId="3" fillId="5" borderId="1" xfId="0" applyNumberFormat="1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vertical="top" wrapText="1" readingOrder="1"/>
    </xf>
    <xf numFmtId="164" fontId="3" fillId="3" borderId="1" xfId="0" applyNumberFormat="1" applyFont="1" applyFill="1" applyBorder="1" applyAlignment="1">
      <alignment horizontal="right" vertical="top" wrapText="1" readingOrder="1"/>
    </xf>
    <xf numFmtId="0" fontId="13" fillId="3" borderId="1" xfId="0" applyFont="1" applyFill="1" applyBorder="1" applyAlignment="1">
      <alignment vertical="top" wrapText="1" readingOrder="1"/>
    </xf>
    <xf numFmtId="0" fontId="2" fillId="6" borderId="2" xfId="0" applyFont="1" applyFill="1" applyBorder="1" applyAlignment="1">
      <alignment horizontal="center" vertical="center" wrapText="1" readingOrder="1"/>
    </xf>
    <xf numFmtId="0" fontId="2" fillId="7" borderId="2" xfId="0" applyFont="1" applyFill="1" applyBorder="1" applyAlignment="1">
      <alignment horizontal="center" vertical="center" wrapText="1" readingOrder="1"/>
    </xf>
    <xf numFmtId="0" fontId="2" fillId="8" borderId="2" xfId="0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top" wrapText="1" readingOrder="1"/>
    </xf>
    <xf numFmtId="49" fontId="6" fillId="5" borderId="1" xfId="0" applyNumberFormat="1" applyFont="1" applyFill="1" applyBorder="1" applyAlignment="1">
      <alignment horizontal="center" vertical="top" wrapText="1" readingOrder="1"/>
    </xf>
    <xf numFmtId="49" fontId="10" fillId="5" borderId="1" xfId="0" applyNumberFormat="1" applyFont="1" applyFill="1" applyBorder="1" applyAlignment="1">
      <alignment horizontal="center" vertical="top" wrapText="1" readingOrder="1"/>
    </xf>
    <xf numFmtId="0" fontId="10" fillId="5" borderId="1" xfId="0" applyFont="1" applyFill="1" applyBorder="1" applyAlignment="1">
      <alignment vertical="top" wrapText="1" readingOrder="1"/>
    </xf>
    <xf numFmtId="165" fontId="10" fillId="5" borderId="1" xfId="0" applyNumberFormat="1" applyFont="1" applyFill="1" applyBorder="1" applyAlignment="1">
      <alignment horizontal="right" vertical="top" wrapText="1" readingOrder="1"/>
    </xf>
    <xf numFmtId="0" fontId="9" fillId="5" borderId="0" xfId="0" applyFont="1" applyFill="1"/>
    <xf numFmtId="49" fontId="3" fillId="0" borderId="1" xfId="0" applyNumberFormat="1" applyFont="1" applyBorder="1" applyAlignment="1">
      <alignment vertical="top" wrapText="1" readingOrder="1"/>
    </xf>
    <xf numFmtId="49" fontId="3" fillId="3" borderId="1" xfId="0" applyNumberFormat="1" applyFont="1" applyFill="1" applyBorder="1" applyAlignment="1">
      <alignment vertical="top" wrapText="1" readingOrder="1"/>
    </xf>
    <xf numFmtId="49" fontId="1" fillId="0" borderId="0" xfId="0" applyNumberFormat="1" applyFont="1"/>
    <xf numFmtId="49" fontId="2" fillId="0" borderId="1" xfId="0" applyNumberFormat="1" applyFont="1" applyBorder="1" applyAlignment="1">
      <alignment vertical="top" wrapText="1" readingOrder="1"/>
    </xf>
    <xf numFmtId="49" fontId="3" fillId="0" borderId="1" xfId="0" applyNumberFormat="1" applyFont="1" applyBorder="1" applyAlignment="1">
      <alignment horizontal="center" vertical="top" wrapText="1" readingOrder="1"/>
    </xf>
    <xf numFmtId="49" fontId="2" fillId="2" borderId="2" xfId="0" applyNumberFormat="1" applyFont="1" applyFill="1" applyBorder="1" applyAlignment="1">
      <alignment vertical="top" wrapText="1" readingOrder="1"/>
    </xf>
    <xf numFmtId="49" fontId="3" fillId="0" borderId="4" xfId="0" applyNumberFormat="1" applyFont="1" applyBorder="1" applyAlignment="1">
      <alignment vertical="top" wrapText="1" readingOrder="1"/>
    </xf>
    <xf numFmtId="49" fontId="2" fillId="0" borderId="1" xfId="0" applyNumberFormat="1" applyFont="1" applyBorder="1" applyAlignment="1">
      <alignment horizontal="center" vertical="top" wrapText="1" readingOrder="1"/>
    </xf>
    <xf numFmtId="49" fontId="3" fillId="3" borderId="1" xfId="0" applyNumberFormat="1" applyFont="1" applyFill="1" applyBorder="1" applyAlignment="1">
      <alignment horizontal="center" vertical="top" wrapText="1" readingOrder="1"/>
    </xf>
    <xf numFmtId="49" fontId="5" fillId="2" borderId="2" xfId="0" applyNumberFormat="1" applyFont="1" applyFill="1" applyBorder="1" applyAlignment="1">
      <alignment vertical="top" wrapText="1" readingOrder="1"/>
    </xf>
    <xf numFmtId="49" fontId="6" fillId="0" borderId="4" xfId="0" applyNumberFormat="1" applyFont="1" applyBorder="1" applyAlignment="1">
      <alignment vertical="top" wrapText="1" readingOrder="1"/>
    </xf>
    <xf numFmtId="49" fontId="5" fillId="0" borderId="1" xfId="0" applyNumberFormat="1" applyFont="1" applyBorder="1" applyAlignment="1">
      <alignment vertical="top" wrapText="1" readingOrder="1"/>
    </xf>
    <xf numFmtId="49" fontId="6" fillId="0" borderId="1" xfId="0" applyNumberFormat="1" applyFont="1" applyBorder="1" applyAlignment="1">
      <alignment vertical="top" wrapText="1" readingOrder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right" vertical="top" wrapText="1" readingOrder="1"/>
    </xf>
    <xf numFmtId="49" fontId="3" fillId="3" borderId="1" xfId="0" applyNumberFormat="1" applyFont="1" applyFill="1" applyBorder="1" applyAlignment="1">
      <alignment horizontal="right" vertical="top" wrapText="1" readingOrder="1"/>
    </xf>
    <xf numFmtId="49" fontId="5" fillId="2" borderId="2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Border="1" applyAlignment="1">
      <alignment horizontal="right" vertical="top" wrapText="1" readingOrder="1"/>
    </xf>
    <xf numFmtId="49" fontId="6" fillId="3" borderId="1" xfId="0" applyNumberFormat="1" applyFont="1" applyFill="1" applyBorder="1" applyAlignment="1">
      <alignment horizontal="right" vertical="top" wrapText="1" readingOrder="1"/>
    </xf>
    <xf numFmtId="49" fontId="10" fillId="3" borderId="1" xfId="0" applyNumberFormat="1" applyFont="1" applyFill="1" applyBorder="1" applyAlignment="1">
      <alignment horizontal="right" vertical="top" wrapText="1" readingOrder="1"/>
    </xf>
    <xf numFmtId="49" fontId="10" fillId="0" borderId="1" xfId="0" applyNumberFormat="1" applyFont="1" applyBorder="1" applyAlignment="1">
      <alignment horizontal="right" vertical="top" wrapText="1" readingOrder="1"/>
    </xf>
    <xf numFmtId="49" fontId="10" fillId="5" borderId="1" xfId="0" applyNumberFormat="1" applyFont="1" applyFill="1" applyBorder="1" applyAlignment="1">
      <alignment horizontal="right" vertical="top" wrapText="1" readingOrder="1"/>
    </xf>
    <xf numFmtId="49" fontId="3" fillId="0" borderId="5" xfId="0" applyNumberFormat="1" applyFont="1" applyBorder="1" applyAlignment="1">
      <alignment vertical="top" wrapText="1" readingOrder="1"/>
    </xf>
    <xf numFmtId="49" fontId="6" fillId="0" borderId="5" xfId="0" applyNumberFormat="1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49" fontId="2" fillId="0" borderId="1" xfId="0" applyNumberFormat="1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 vertical="top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49" fontId="3" fillId="10" borderId="1" xfId="0" applyNumberFormat="1" applyFont="1" applyFill="1" applyBorder="1" applyAlignment="1">
      <alignment horizontal="center" vertical="top" wrapText="1" readingOrder="1"/>
    </xf>
    <xf numFmtId="49" fontId="3" fillId="10" borderId="1" xfId="0" applyNumberFormat="1" applyFont="1" applyFill="1" applyBorder="1" applyAlignment="1">
      <alignment horizontal="right" vertical="top" wrapText="1" readingOrder="1"/>
    </xf>
    <xf numFmtId="49" fontId="3" fillId="10" borderId="1" xfId="0" applyNumberFormat="1" applyFont="1" applyFill="1" applyBorder="1" applyAlignment="1">
      <alignment vertical="top" wrapText="1" readingOrder="1"/>
    </xf>
    <xf numFmtId="0" fontId="3" fillId="10" borderId="1" xfId="0" applyFont="1" applyFill="1" applyBorder="1" applyAlignment="1">
      <alignment vertical="top" wrapText="1" readingOrder="1"/>
    </xf>
    <xf numFmtId="164" fontId="3" fillId="10" borderId="1" xfId="0" applyNumberFormat="1" applyFont="1" applyFill="1" applyBorder="1" applyAlignment="1">
      <alignment horizontal="right" vertical="top" wrapText="1" readingOrder="1"/>
    </xf>
    <xf numFmtId="165" fontId="6" fillId="9" borderId="1" xfId="0" applyNumberFormat="1" applyFont="1" applyFill="1" applyBorder="1" applyAlignment="1">
      <alignment horizontal="right" vertical="top" wrapText="1" readingOrder="1"/>
    </xf>
    <xf numFmtId="167" fontId="3" fillId="0" borderId="1" xfId="0" applyNumberFormat="1" applyFont="1" applyBorder="1" applyAlignment="1">
      <alignment horizontal="right" vertical="top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8" xfId="0" applyFont="1" applyBorder="1" applyAlignment="1">
      <alignment vertical="top" wrapText="1" readingOrder="1"/>
    </xf>
    <xf numFmtId="0" fontId="6" fillId="0" borderId="11" xfId="0" applyFont="1" applyBorder="1" applyAlignment="1">
      <alignment vertical="top" wrapText="1" readingOrder="1"/>
    </xf>
    <xf numFmtId="49" fontId="6" fillId="0" borderId="12" xfId="0" applyNumberFormat="1" applyFont="1" applyBorder="1" applyAlignment="1">
      <alignment vertical="top" wrapText="1" readingOrder="1"/>
    </xf>
    <xf numFmtId="49" fontId="6" fillId="0" borderId="8" xfId="0" applyNumberFormat="1" applyFont="1" applyBorder="1" applyAlignment="1">
      <alignment vertical="top" wrapText="1" readingOrder="1"/>
    </xf>
    <xf numFmtId="49" fontId="6" fillId="0" borderId="11" xfId="0" applyNumberFormat="1" applyFont="1" applyBorder="1" applyAlignment="1">
      <alignment vertical="top" wrapText="1" readingOrder="1"/>
    </xf>
    <xf numFmtId="0" fontId="6" fillId="0" borderId="13" xfId="0" applyFont="1" applyBorder="1" applyAlignment="1">
      <alignment vertical="top" wrapText="1" readingOrder="1"/>
    </xf>
    <xf numFmtId="0" fontId="6" fillId="0" borderId="14" xfId="0" applyFont="1" applyBorder="1" applyAlignment="1">
      <alignment vertical="top" wrapText="1" readingOrder="1"/>
    </xf>
    <xf numFmtId="0" fontId="6" fillId="0" borderId="15" xfId="0" applyFont="1" applyBorder="1" applyAlignment="1">
      <alignment vertical="top" wrapText="1" readingOrder="1"/>
    </xf>
    <xf numFmtId="0" fontId="3" fillId="0" borderId="12" xfId="0" applyFont="1" applyBorder="1" applyAlignment="1">
      <alignment vertical="top" wrapText="1" readingOrder="1"/>
    </xf>
    <xf numFmtId="0" fontId="3" fillId="0" borderId="8" xfId="0" applyFont="1" applyBorder="1" applyAlignment="1">
      <alignment vertical="top" wrapText="1" readingOrder="1"/>
    </xf>
    <xf numFmtId="0" fontId="3" fillId="0" borderId="11" xfId="0" applyFont="1" applyBorder="1" applyAlignment="1">
      <alignment vertical="top" wrapText="1" readingOrder="1"/>
    </xf>
    <xf numFmtId="49" fontId="3" fillId="0" borderId="12" xfId="0" applyNumberFormat="1" applyFont="1" applyBorder="1" applyAlignment="1">
      <alignment vertical="top" wrapText="1" readingOrder="1"/>
    </xf>
    <xf numFmtId="49" fontId="3" fillId="0" borderId="8" xfId="0" applyNumberFormat="1" applyFont="1" applyBorder="1" applyAlignment="1">
      <alignment vertical="top" wrapText="1" readingOrder="1"/>
    </xf>
    <xf numFmtId="49" fontId="3" fillId="0" borderId="11" xfId="0" applyNumberFormat="1" applyFont="1" applyBorder="1" applyAlignment="1">
      <alignment vertical="top" wrapText="1" readingOrder="1"/>
    </xf>
    <xf numFmtId="0" fontId="3" fillId="0" borderId="13" xfId="0" applyFont="1" applyBorder="1" applyAlignment="1">
      <alignment vertical="top" wrapText="1" readingOrder="1"/>
    </xf>
    <xf numFmtId="0" fontId="3" fillId="0" borderId="14" xfId="0" applyFont="1" applyBorder="1" applyAlignment="1">
      <alignment vertical="top" wrapText="1" readingOrder="1"/>
    </xf>
    <xf numFmtId="0" fontId="3" fillId="0" borderId="15" xfId="0" applyFont="1" applyBorder="1" applyAlignment="1">
      <alignment vertical="top" wrapText="1" readingOrder="1"/>
    </xf>
    <xf numFmtId="0" fontId="3" fillId="0" borderId="16" xfId="0" applyFont="1" applyBorder="1" applyAlignment="1">
      <alignment vertical="top" wrapText="1" readingOrder="1"/>
    </xf>
    <xf numFmtId="49" fontId="3" fillId="0" borderId="16" xfId="0" applyNumberFormat="1" applyFont="1" applyBorder="1" applyAlignment="1">
      <alignment vertical="top" wrapText="1" readingOrder="1"/>
    </xf>
    <xf numFmtId="0" fontId="3" fillId="0" borderId="17" xfId="0" applyFont="1" applyBorder="1" applyAlignment="1">
      <alignment vertical="top" wrapText="1" readingOrder="1"/>
    </xf>
    <xf numFmtId="0" fontId="10" fillId="0" borderId="12" xfId="0" applyFont="1" applyBorder="1" applyAlignment="1">
      <alignment vertical="top" wrapText="1" readingOrder="1"/>
    </xf>
    <xf numFmtId="0" fontId="10" fillId="0" borderId="8" xfId="0" applyFont="1" applyBorder="1" applyAlignment="1">
      <alignment vertical="top" wrapText="1" readingOrder="1"/>
    </xf>
    <xf numFmtId="0" fontId="10" fillId="0" borderId="11" xfId="0" applyFont="1" applyBorder="1" applyAlignment="1">
      <alignment vertical="top" wrapText="1" readingOrder="1"/>
    </xf>
    <xf numFmtId="49" fontId="10" fillId="0" borderId="12" xfId="0" applyNumberFormat="1" applyFont="1" applyBorder="1" applyAlignment="1">
      <alignment vertical="top" wrapText="1" readingOrder="1"/>
    </xf>
    <xf numFmtId="49" fontId="10" fillId="0" borderId="8" xfId="0" applyNumberFormat="1" applyFont="1" applyBorder="1" applyAlignment="1">
      <alignment vertical="top" wrapText="1" readingOrder="1"/>
    </xf>
    <xf numFmtId="49" fontId="10" fillId="0" borderId="11" xfId="0" applyNumberFormat="1" applyFont="1" applyBorder="1" applyAlignment="1">
      <alignment vertical="top" wrapText="1" readingOrder="1"/>
    </xf>
    <xf numFmtId="0" fontId="10" fillId="0" borderId="13" xfId="0" applyFont="1" applyBorder="1" applyAlignment="1">
      <alignment vertical="top" wrapText="1" readingOrder="1"/>
    </xf>
    <xf numFmtId="0" fontId="10" fillId="0" borderId="14" xfId="0" applyFont="1" applyBorder="1" applyAlignment="1">
      <alignment vertical="top" wrapText="1" readingOrder="1"/>
    </xf>
    <xf numFmtId="0" fontId="10" fillId="0" borderId="15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ser" id="{32F12A18-34D2-4E25-A441-318CF146ABCB}" userId="User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T6961" dT="2024-02-27T08:01:27.08" personId="{32F12A18-34D2-4E25-A441-318CF146ABCB}" id="{120EAEC8-AA49-407C-9F0F-E5B90E8C636A}">
    <text xml:space="preserve">Odobreni iznos po operativnom jan-mart 150.000 KM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K4768"/>
  <sheetViews>
    <sheetView showGridLines="0" tabSelected="1" view="pageBreakPreview" zoomScaleNormal="100" zoomScaleSheetLayoutView="100" workbookViewId="0">
      <selection activeCell="P4767" sqref="P4767"/>
    </sheetView>
  </sheetViews>
  <sheetFormatPr defaultRowHeight="15" x14ac:dyDescent="0.25"/>
  <cols>
    <col min="1" max="1" width="3.7109375" customWidth="1"/>
    <col min="2" max="2" width="5.42578125" customWidth="1"/>
    <col min="3" max="3" width="4.5703125" customWidth="1"/>
    <col min="4" max="4" width="9.28515625" style="105" customWidth="1"/>
    <col min="5" max="5" width="7.5703125" style="105" customWidth="1"/>
    <col min="6" max="6" width="8.7109375" style="105" customWidth="1"/>
    <col min="7" max="7" width="7.140625" customWidth="1"/>
    <col min="8" max="8" width="30.7109375" customWidth="1"/>
    <col min="9" max="9" width="11.5703125" hidden="1" customWidth="1"/>
    <col min="10" max="10" width="9.5703125" customWidth="1"/>
    <col min="11" max="11" width="10.7109375" customWidth="1"/>
    <col min="12" max="13" width="9.5703125" customWidth="1"/>
    <col min="14" max="14" width="10.42578125" customWidth="1"/>
    <col min="15" max="15" width="9.5703125" customWidth="1"/>
    <col min="16" max="16" width="12.42578125" customWidth="1"/>
    <col min="17" max="18" width="9.5703125" customWidth="1"/>
    <col min="19" max="19" width="9.7109375" customWidth="1"/>
    <col min="20" max="20" width="8.7109375" customWidth="1"/>
    <col min="21" max="21" width="9.140625" customWidth="1"/>
    <col min="22" max="22" width="8.7109375" customWidth="1"/>
    <col min="23" max="28" width="9.5703125" customWidth="1"/>
    <col min="29" max="29" width="11.85546875" customWidth="1"/>
    <col min="30" max="31" width="9.5703125" customWidth="1"/>
    <col min="32" max="32" width="10.5703125" customWidth="1"/>
    <col min="33" max="33" width="9.5703125" customWidth="1"/>
    <col min="34" max="34" width="9.7109375" customWidth="1"/>
    <col min="35" max="46" width="9.5703125" customWidth="1"/>
    <col min="47" max="47" width="11.5703125" customWidth="1"/>
    <col min="48" max="49" width="9.5703125" customWidth="1"/>
    <col min="50" max="50" width="10.42578125" customWidth="1"/>
    <col min="51" max="51" width="9.5703125" customWidth="1"/>
    <col min="52" max="52" width="11" customWidth="1"/>
    <col min="53" max="62" width="9.5703125" customWidth="1"/>
    <col min="63" max="63" width="9.140625" customWidth="1"/>
  </cols>
  <sheetData>
    <row r="1" spans="1:63" s="26" customFormat="1" ht="69.75" customHeight="1" thickBot="1" x14ac:dyDescent="0.3">
      <c r="A1" s="25" t="s">
        <v>2</v>
      </c>
      <c r="B1" s="25" t="s">
        <v>3</v>
      </c>
      <c r="C1" s="25" t="s">
        <v>4</v>
      </c>
      <c r="D1" s="112" t="s">
        <v>0</v>
      </c>
      <c r="E1" s="119" t="s">
        <v>5</v>
      </c>
      <c r="F1" s="119" t="s">
        <v>6</v>
      </c>
      <c r="G1" s="25" t="s">
        <v>7</v>
      </c>
      <c r="H1" s="25" t="s">
        <v>8</v>
      </c>
      <c r="I1" s="5" t="s">
        <v>9</v>
      </c>
      <c r="J1" s="94" t="s">
        <v>10</v>
      </c>
      <c r="K1" s="94" t="s">
        <v>1602</v>
      </c>
      <c r="L1" s="94" t="s">
        <v>1535</v>
      </c>
      <c r="M1" s="94" t="s">
        <v>1591</v>
      </c>
      <c r="N1" s="94" t="s">
        <v>1592</v>
      </c>
      <c r="O1" s="94" t="s">
        <v>1593</v>
      </c>
      <c r="P1" s="94" t="s">
        <v>1606</v>
      </c>
      <c r="Q1" s="94" t="s">
        <v>1603</v>
      </c>
      <c r="R1" s="94" t="s">
        <v>1594</v>
      </c>
      <c r="S1" s="94" t="s">
        <v>1595</v>
      </c>
      <c r="T1" s="94" t="s">
        <v>1596</v>
      </c>
      <c r="U1" s="94" t="s">
        <v>1597</v>
      </c>
      <c r="V1" s="94" t="s">
        <v>1598</v>
      </c>
      <c r="W1" s="94" t="s">
        <v>1599</v>
      </c>
      <c r="X1" s="94" t="s">
        <v>1604</v>
      </c>
      <c r="Y1" s="94" t="s">
        <v>1605</v>
      </c>
      <c r="Z1" s="94" t="s">
        <v>1600</v>
      </c>
      <c r="AA1" s="94" t="s">
        <v>1601</v>
      </c>
      <c r="AB1" s="95" t="s">
        <v>11</v>
      </c>
      <c r="AC1" s="95" t="s">
        <v>1602</v>
      </c>
      <c r="AD1" s="95" t="s">
        <v>1535</v>
      </c>
      <c r="AE1" s="95" t="s">
        <v>1591</v>
      </c>
      <c r="AF1" s="95" t="s">
        <v>1592</v>
      </c>
      <c r="AG1" s="95" t="s">
        <v>1593</v>
      </c>
      <c r="AH1" s="95" t="s">
        <v>1607</v>
      </c>
      <c r="AI1" s="95" t="s">
        <v>1603</v>
      </c>
      <c r="AJ1" s="95" t="s">
        <v>1594</v>
      </c>
      <c r="AK1" s="95" t="s">
        <v>1595</v>
      </c>
      <c r="AL1" s="95" t="s">
        <v>1596</v>
      </c>
      <c r="AM1" s="95" t="s">
        <v>1597</v>
      </c>
      <c r="AN1" s="95" t="s">
        <v>1598</v>
      </c>
      <c r="AO1" s="95" t="s">
        <v>1599</v>
      </c>
      <c r="AP1" s="95" t="s">
        <v>1604</v>
      </c>
      <c r="AQ1" s="95" t="s">
        <v>1605</v>
      </c>
      <c r="AR1" s="95" t="s">
        <v>1600</v>
      </c>
      <c r="AS1" s="95" t="s">
        <v>1601</v>
      </c>
      <c r="AT1" s="96" t="s">
        <v>12</v>
      </c>
      <c r="AU1" s="96" t="s">
        <v>1602</v>
      </c>
      <c r="AV1" s="96" t="s">
        <v>1535</v>
      </c>
      <c r="AW1" s="96" t="s">
        <v>1591</v>
      </c>
      <c r="AX1" s="96" t="s">
        <v>1592</v>
      </c>
      <c r="AY1" s="96" t="s">
        <v>1593</v>
      </c>
      <c r="AZ1" s="96" t="s">
        <v>1608</v>
      </c>
      <c r="BA1" s="96" t="s">
        <v>1603</v>
      </c>
      <c r="BB1" s="96" t="s">
        <v>1594</v>
      </c>
      <c r="BC1" s="96" t="s">
        <v>1595</v>
      </c>
      <c r="BD1" s="96" t="s">
        <v>1596</v>
      </c>
      <c r="BE1" s="96" t="s">
        <v>1597</v>
      </c>
      <c r="BF1" s="96" t="s">
        <v>1598</v>
      </c>
      <c r="BG1" s="96" t="s">
        <v>1599</v>
      </c>
      <c r="BH1" s="96" t="s">
        <v>1604</v>
      </c>
      <c r="BI1" s="96" t="s">
        <v>1605</v>
      </c>
      <c r="BJ1" s="96" t="s">
        <v>1600</v>
      </c>
      <c r="BK1" s="96" t="s">
        <v>1601</v>
      </c>
    </row>
    <row r="2" spans="1:63" s="26" customFormat="1" x14ac:dyDescent="0.25">
      <c r="A2" s="27" t="s">
        <v>0</v>
      </c>
      <c r="B2" s="27" t="s">
        <v>0</v>
      </c>
      <c r="C2" s="27" t="s">
        <v>0</v>
      </c>
      <c r="D2" s="113" t="s">
        <v>0</v>
      </c>
      <c r="E2" s="113" t="s">
        <v>0</v>
      </c>
      <c r="F2" s="126" t="s">
        <v>0</v>
      </c>
      <c r="G2" s="28" t="s">
        <v>0</v>
      </c>
      <c r="H2" s="29" t="s">
        <v>0</v>
      </c>
      <c r="I2" s="9" t="s">
        <v>13</v>
      </c>
      <c r="J2" s="9">
        <v>1</v>
      </c>
      <c r="K2" s="9">
        <v>2</v>
      </c>
      <c r="L2" s="9">
        <v>3</v>
      </c>
      <c r="M2" s="9">
        <v>4</v>
      </c>
      <c r="N2" s="9">
        <v>5</v>
      </c>
      <c r="O2" s="9">
        <v>6</v>
      </c>
      <c r="P2" s="9">
        <v>7</v>
      </c>
      <c r="Q2" s="9">
        <v>8</v>
      </c>
      <c r="R2" s="9">
        <v>9</v>
      </c>
      <c r="S2" s="9">
        <v>10</v>
      </c>
      <c r="T2" s="9">
        <v>11</v>
      </c>
      <c r="U2" s="9">
        <v>12</v>
      </c>
      <c r="V2" s="9">
        <v>13</v>
      </c>
      <c r="W2" s="9">
        <v>14</v>
      </c>
      <c r="X2" s="9">
        <v>15</v>
      </c>
      <c r="Y2" s="9">
        <v>16</v>
      </c>
      <c r="Z2" s="9">
        <v>20</v>
      </c>
      <c r="AA2" s="9">
        <v>21</v>
      </c>
      <c r="AB2" s="9">
        <v>1</v>
      </c>
      <c r="AC2" s="9">
        <v>2</v>
      </c>
      <c r="AD2" s="9">
        <v>3</v>
      </c>
      <c r="AE2" s="9">
        <v>4</v>
      </c>
      <c r="AF2" s="9">
        <v>5</v>
      </c>
      <c r="AG2" s="9">
        <v>6</v>
      </c>
      <c r="AH2" s="9">
        <v>7</v>
      </c>
      <c r="AI2" s="9">
        <v>8</v>
      </c>
      <c r="AJ2" s="9">
        <v>9</v>
      </c>
      <c r="AK2" s="9">
        <v>10</v>
      </c>
      <c r="AL2" s="9">
        <v>11</v>
      </c>
      <c r="AM2" s="9">
        <v>12</v>
      </c>
      <c r="AN2" s="9">
        <v>13</v>
      </c>
      <c r="AO2" s="9">
        <v>14</v>
      </c>
      <c r="AP2" s="9">
        <v>15</v>
      </c>
      <c r="AQ2" s="9">
        <v>16</v>
      </c>
      <c r="AR2" s="9">
        <v>20</v>
      </c>
      <c r="AS2" s="9">
        <v>21</v>
      </c>
      <c r="AT2" s="9">
        <v>1</v>
      </c>
      <c r="AU2" s="9">
        <v>2</v>
      </c>
      <c r="AV2" s="9">
        <v>3</v>
      </c>
      <c r="AW2" s="9">
        <v>4</v>
      </c>
      <c r="AX2" s="9">
        <v>5</v>
      </c>
      <c r="AY2" s="9">
        <v>6</v>
      </c>
      <c r="AZ2" s="9">
        <v>7</v>
      </c>
      <c r="BA2" s="9">
        <v>8</v>
      </c>
      <c r="BB2" s="9">
        <v>9</v>
      </c>
      <c r="BC2" s="9">
        <v>10</v>
      </c>
      <c r="BD2" s="9">
        <v>11</v>
      </c>
      <c r="BE2" s="9">
        <v>12</v>
      </c>
      <c r="BF2" s="9">
        <v>13</v>
      </c>
      <c r="BG2" s="9">
        <v>14</v>
      </c>
      <c r="BH2" s="9">
        <v>15</v>
      </c>
      <c r="BI2" s="9">
        <v>16</v>
      </c>
      <c r="BJ2" s="9">
        <v>20</v>
      </c>
      <c r="BK2" s="9">
        <v>21</v>
      </c>
    </row>
    <row r="3" spans="1:63" s="26" customFormat="1" x14ac:dyDescent="0.25">
      <c r="A3" s="30" t="s">
        <v>135</v>
      </c>
      <c r="B3" s="30" t="s">
        <v>60</v>
      </c>
      <c r="C3" s="31" t="s">
        <v>1536</v>
      </c>
      <c r="D3" s="68" t="s">
        <v>1544</v>
      </c>
      <c r="E3" s="114" t="s">
        <v>0</v>
      </c>
      <c r="F3" s="114" t="s">
        <v>0</v>
      </c>
      <c r="G3" s="32" t="s">
        <v>0</v>
      </c>
      <c r="H3" s="32" t="s">
        <v>1545</v>
      </c>
      <c r="I3" s="33"/>
      <c r="J3" s="26" t="s">
        <v>0</v>
      </c>
      <c r="Z3" s="26">
        <v>0</v>
      </c>
      <c r="AB3" s="26" t="s">
        <v>0</v>
      </c>
      <c r="AR3" s="26">
        <v>0</v>
      </c>
      <c r="AT3" s="26" t="s">
        <v>0</v>
      </c>
      <c r="BJ3" s="26">
        <v>0</v>
      </c>
    </row>
    <row r="4" spans="1:63" s="26" customFormat="1" ht="33.75" x14ac:dyDescent="0.25">
      <c r="A4" s="30" t="s">
        <v>0</v>
      </c>
      <c r="B4" s="30" t="s">
        <v>0</v>
      </c>
      <c r="C4" s="30" t="s">
        <v>0</v>
      </c>
      <c r="D4" s="114" t="s">
        <v>0</v>
      </c>
      <c r="E4" s="114" t="s">
        <v>0</v>
      </c>
      <c r="F4" s="114" t="s">
        <v>0</v>
      </c>
      <c r="G4" s="32" t="s">
        <v>0</v>
      </c>
      <c r="H4" s="34" t="s">
        <v>15</v>
      </c>
      <c r="I4" s="43">
        <f>SUM(I5,I13,I15)</f>
        <v>81831278</v>
      </c>
      <c r="J4" s="43">
        <f t="shared" ref="J4:Y4" si="0">SUM(J5,J13,J15)</f>
        <v>2331334</v>
      </c>
      <c r="K4" s="43">
        <f t="shared" si="0"/>
        <v>0</v>
      </c>
      <c r="L4" s="43">
        <f t="shared" si="0"/>
        <v>0</v>
      </c>
      <c r="M4" s="43">
        <f t="shared" si="0"/>
        <v>25537</v>
      </c>
      <c r="N4" s="43">
        <f t="shared" si="0"/>
        <v>35000</v>
      </c>
      <c r="O4" s="43">
        <f t="shared" si="0"/>
        <v>0</v>
      </c>
      <c r="P4" s="43">
        <f t="shared" ref="P4" si="1">SUM(P5,P13,P15)</f>
        <v>2391871</v>
      </c>
      <c r="Q4" s="43">
        <f t="shared" si="0"/>
        <v>134654</v>
      </c>
      <c r="R4" s="43">
        <f t="shared" si="0"/>
        <v>264776</v>
      </c>
      <c r="S4" s="43">
        <f t="shared" si="0"/>
        <v>336755</v>
      </c>
      <c r="T4" s="43">
        <f t="shared" si="0"/>
        <v>148327</v>
      </c>
      <c r="U4" s="43">
        <f t="shared" si="0"/>
        <v>240502</v>
      </c>
      <c r="V4" s="43">
        <f t="shared" si="0"/>
        <v>112233</v>
      </c>
      <c r="W4" s="43">
        <f t="shared" si="0"/>
        <v>90696</v>
      </c>
      <c r="X4" s="43">
        <f t="shared" si="0"/>
        <v>177792</v>
      </c>
      <c r="Y4" s="43">
        <f t="shared" si="0"/>
        <v>125682</v>
      </c>
      <c r="Z4" s="43">
        <v>1631417</v>
      </c>
      <c r="AA4" s="43">
        <v>760454</v>
      </c>
      <c r="AB4" s="43">
        <f t="shared" ref="AB4:AQ4" si="2">SUM(AB5,AB13,AB15)</f>
        <v>38000</v>
      </c>
      <c r="AC4" s="43">
        <f t="shared" si="2"/>
        <v>26866</v>
      </c>
      <c r="AD4" s="43">
        <f t="shared" si="2"/>
        <v>0</v>
      </c>
      <c r="AE4" s="43">
        <f t="shared" si="2"/>
        <v>72440</v>
      </c>
      <c r="AF4" s="43">
        <f t="shared" si="2"/>
        <v>0</v>
      </c>
      <c r="AG4" s="43">
        <f t="shared" si="2"/>
        <v>0</v>
      </c>
      <c r="AH4" s="43">
        <f t="shared" ref="AH4" si="3">SUM(AH5,AH13,AH15)</f>
        <v>137306</v>
      </c>
      <c r="AI4" s="43">
        <f t="shared" si="2"/>
        <v>0</v>
      </c>
      <c r="AJ4" s="43">
        <f t="shared" si="2"/>
        <v>19110</v>
      </c>
      <c r="AK4" s="43">
        <f t="shared" si="2"/>
        <v>32866</v>
      </c>
      <c r="AL4" s="43">
        <f t="shared" si="2"/>
        <v>25010</v>
      </c>
      <c r="AM4" s="43">
        <f t="shared" si="2"/>
        <v>15520</v>
      </c>
      <c r="AN4" s="43">
        <f t="shared" si="2"/>
        <v>5000</v>
      </c>
      <c r="AO4" s="43">
        <f t="shared" si="2"/>
        <v>0</v>
      </c>
      <c r="AP4" s="43">
        <f t="shared" si="2"/>
        <v>2000</v>
      </c>
      <c r="AQ4" s="43">
        <f t="shared" si="2"/>
        <v>0</v>
      </c>
      <c r="AR4" s="43">
        <v>99506</v>
      </c>
      <c r="AS4" s="43">
        <v>37800</v>
      </c>
      <c r="AT4" s="43">
        <f t="shared" ref="AT4:BI4" si="4">SUM(AT5,AT13,AT15)</f>
        <v>24000</v>
      </c>
      <c r="AU4" s="43">
        <f t="shared" si="4"/>
        <v>82663</v>
      </c>
      <c r="AV4" s="43">
        <f t="shared" si="4"/>
        <v>0</v>
      </c>
      <c r="AW4" s="43">
        <f t="shared" si="4"/>
        <v>98316</v>
      </c>
      <c r="AX4" s="43">
        <f t="shared" si="4"/>
        <v>0</v>
      </c>
      <c r="AY4" s="43">
        <f t="shared" si="4"/>
        <v>0</v>
      </c>
      <c r="AZ4" s="43">
        <f t="shared" ref="AZ4" si="5">SUM(AZ5,AZ13,AZ15)</f>
        <v>204979</v>
      </c>
      <c r="BA4" s="43">
        <f t="shared" si="4"/>
        <v>0</v>
      </c>
      <c r="BB4" s="43">
        <f t="shared" si="4"/>
        <v>9000</v>
      </c>
      <c r="BC4" s="43">
        <f t="shared" si="4"/>
        <v>85315</v>
      </c>
      <c r="BD4" s="43">
        <f t="shared" si="4"/>
        <v>25255</v>
      </c>
      <c r="BE4" s="43">
        <f t="shared" si="4"/>
        <v>20596</v>
      </c>
      <c r="BF4" s="43">
        <f t="shared" si="4"/>
        <v>5763</v>
      </c>
      <c r="BG4" s="43">
        <f t="shared" si="4"/>
        <v>13513</v>
      </c>
      <c r="BH4" s="43">
        <f t="shared" si="4"/>
        <v>21798</v>
      </c>
      <c r="BI4" s="43">
        <f t="shared" si="4"/>
        <v>1500</v>
      </c>
      <c r="BJ4" s="43">
        <v>182740</v>
      </c>
      <c r="BK4" s="43">
        <v>22239</v>
      </c>
    </row>
    <row r="5" spans="1:63" s="26" customFormat="1" x14ac:dyDescent="0.25">
      <c r="A5" s="31" t="s">
        <v>135</v>
      </c>
      <c r="B5" s="31" t="s">
        <v>60</v>
      </c>
      <c r="C5" s="31" t="s">
        <v>1536</v>
      </c>
      <c r="D5" s="68" t="s">
        <v>1544</v>
      </c>
      <c r="E5" s="114" t="s">
        <v>1537</v>
      </c>
      <c r="F5" s="114" t="s">
        <v>0</v>
      </c>
      <c r="G5" s="32" t="s">
        <v>0</v>
      </c>
      <c r="H5" s="32" t="s">
        <v>17</v>
      </c>
      <c r="I5" s="44">
        <f>SUM(I6:I7)</f>
        <v>67721952</v>
      </c>
      <c r="J5" s="44">
        <f t="shared" ref="J5:Y5" si="6">SUM(J6:J7)</f>
        <v>197900</v>
      </c>
      <c r="K5" s="44">
        <f t="shared" si="6"/>
        <v>0</v>
      </c>
      <c r="L5" s="44">
        <f t="shared" si="6"/>
        <v>0</v>
      </c>
      <c r="M5" s="44">
        <f t="shared" si="6"/>
        <v>0</v>
      </c>
      <c r="N5" s="44">
        <f t="shared" si="6"/>
        <v>-44900</v>
      </c>
      <c r="O5" s="44">
        <f t="shared" si="6"/>
        <v>0</v>
      </c>
      <c r="P5" s="44">
        <f t="shared" ref="P5" si="7">SUM(P6:P7)</f>
        <v>153000</v>
      </c>
      <c r="Q5" s="44">
        <f t="shared" si="6"/>
        <v>0</v>
      </c>
      <c r="R5" s="44">
        <f t="shared" si="6"/>
        <v>0</v>
      </c>
      <c r="S5" s="44">
        <f t="shared" si="6"/>
        <v>24800</v>
      </c>
      <c r="T5" s="44">
        <f t="shared" si="6"/>
        <v>0</v>
      </c>
      <c r="U5" s="44">
        <f t="shared" si="6"/>
        <v>0</v>
      </c>
      <c r="V5" s="44">
        <f t="shared" si="6"/>
        <v>0</v>
      </c>
      <c r="W5" s="44">
        <f t="shared" si="6"/>
        <v>0</v>
      </c>
      <c r="X5" s="44">
        <f t="shared" si="6"/>
        <v>0</v>
      </c>
      <c r="Y5" s="44">
        <f t="shared" si="6"/>
        <v>0</v>
      </c>
      <c r="Z5" s="44">
        <v>24800</v>
      </c>
      <c r="AA5" s="44">
        <v>128200</v>
      </c>
      <c r="AB5" s="44">
        <f t="shared" ref="AB5:AQ5" si="8">SUM(AB6:AB7)</f>
        <v>0</v>
      </c>
      <c r="AC5" s="44">
        <f t="shared" si="8"/>
        <v>0</v>
      </c>
      <c r="AD5" s="44">
        <f t="shared" si="8"/>
        <v>0</v>
      </c>
      <c r="AE5" s="44">
        <f t="shared" si="8"/>
        <v>0</v>
      </c>
      <c r="AF5" s="44">
        <f t="shared" si="8"/>
        <v>0</v>
      </c>
      <c r="AG5" s="44">
        <f t="shared" si="8"/>
        <v>0</v>
      </c>
      <c r="AH5" s="44">
        <f t="shared" ref="AH5" si="9">SUM(AH6:AH7)</f>
        <v>0</v>
      </c>
      <c r="AI5" s="44">
        <f t="shared" si="8"/>
        <v>0</v>
      </c>
      <c r="AJ5" s="44">
        <f t="shared" si="8"/>
        <v>0</v>
      </c>
      <c r="AK5" s="44">
        <f t="shared" si="8"/>
        <v>0</v>
      </c>
      <c r="AL5" s="44">
        <f t="shared" si="8"/>
        <v>0</v>
      </c>
      <c r="AM5" s="44">
        <f t="shared" si="8"/>
        <v>0</v>
      </c>
      <c r="AN5" s="44">
        <f t="shared" si="8"/>
        <v>0</v>
      </c>
      <c r="AO5" s="44">
        <f t="shared" si="8"/>
        <v>0</v>
      </c>
      <c r="AP5" s="44">
        <f t="shared" si="8"/>
        <v>0</v>
      </c>
      <c r="AQ5" s="44">
        <f t="shared" si="8"/>
        <v>0</v>
      </c>
      <c r="AR5" s="44">
        <v>0</v>
      </c>
      <c r="AS5" s="44">
        <v>0</v>
      </c>
      <c r="AT5" s="44">
        <f t="shared" ref="AT5:BI5" si="10">SUM(AT6:AT7)</f>
        <v>0</v>
      </c>
      <c r="AU5" s="44">
        <f t="shared" si="10"/>
        <v>9845</v>
      </c>
      <c r="AV5" s="44">
        <f t="shared" si="10"/>
        <v>0</v>
      </c>
      <c r="AW5" s="44">
        <f t="shared" si="10"/>
        <v>0</v>
      </c>
      <c r="AX5" s="44">
        <f t="shared" si="10"/>
        <v>0</v>
      </c>
      <c r="AY5" s="44">
        <f t="shared" si="10"/>
        <v>0</v>
      </c>
      <c r="AZ5" s="44">
        <f t="shared" ref="AZ5" si="11">SUM(AZ6:AZ7)</f>
        <v>9845</v>
      </c>
      <c r="BA5" s="44">
        <f t="shared" si="10"/>
        <v>0</v>
      </c>
      <c r="BB5" s="44">
        <f t="shared" si="10"/>
        <v>0</v>
      </c>
      <c r="BC5" s="44">
        <f t="shared" si="10"/>
        <v>9845</v>
      </c>
      <c r="BD5" s="44">
        <f t="shared" si="10"/>
        <v>0</v>
      </c>
      <c r="BE5" s="44">
        <f t="shared" si="10"/>
        <v>0</v>
      </c>
      <c r="BF5" s="44">
        <f t="shared" si="10"/>
        <v>0</v>
      </c>
      <c r="BG5" s="44">
        <f t="shared" si="10"/>
        <v>0</v>
      </c>
      <c r="BH5" s="44">
        <f t="shared" si="10"/>
        <v>0</v>
      </c>
      <c r="BI5" s="44">
        <f t="shared" si="10"/>
        <v>0</v>
      </c>
      <c r="BJ5" s="44">
        <v>9845</v>
      </c>
      <c r="BK5" s="44">
        <v>0</v>
      </c>
    </row>
    <row r="6" spans="1:63" s="26" customFormat="1" x14ac:dyDescent="0.25">
      <c r="A6" s="45" t="s">
        <v>135</v>
      </c>
      <c r="B6" s="45" t="s">
        <v>60</v>
      </c>
      <c r="C6" s="45" t="s">
        <v>1536</v>
      </c>
      <c r="D6" s="70" t="s">
        <v>1544</v>
      </c>
      <c r="E6" s="121">
        <v>6111</v>
      </c>
      <c r="F6" s="70" t="s">
        <v>0</v>
      </c>
      <c r="G6" s="103" t="s">
        <v>1658</v>
      </c>
      <c r="H6" s="46" t="s">
        <v>18</v>
      </c>
      <c r="I6" s="47">
        <f>SUM(I49,I91,I133,I174,I214,I256,I297,I339,I381,I420,I461,I506,I547,I588,I630,I671,I711,I752,I792,I834,I875,I916,I957,I998,I1040,I1081,I1123,I1164,I1206,I1247,I1288,I1330,I1372,I1413,I1454,)</f>
        <v>59439482</v>
      </c>
      <c r="J6" s="47">
        <f t="shared" ref="J6:Y6" si="12">SUM(J49,J91,J133,J174,J214,J256,J297,J339,J381,J420,J461,J506,J547,J588,J630,J671,J711,J752,J792,J834,J875,J916,J957,J998,J1040,J1081,J1123,J1164,J1206,J1247,J1288,J1330,J1372,J1413,J1454,)</f>
        <v>168000</v>
      </c>
      <c r="K6" s="47">
        <f t="shared" si="12"/>
        <v>0</v>
      </c>
      <c r="L6" s="47">
        <f t="shared" si="12"/>
        <v>0</v>
      </c>
      <c r="M6" s="47">
        <f t="shared" si="12"/>
        <v>0</v>
      </c>
      <c r="N6" s="47">
        <f t="shared" si="12"/>
        <v>-36000</v>
      </c>
      <c r="O6" s="47">
        <f t="shared" si="12"/>
        <v>0</v>
      </c>
      <c r="P6" s="47">
        <f t="shared" ref="P6" si="13">SUM(P49,P91,P133,P174,P214,P256,P297,P339,P381,P420,P461,P506,P547,P588,P630,P671,P711,P752,P792,P834,P875,P916,P957,P998,P1040,P1081,P1123,P1164,P1206,P1247,P1288,P1330,P1372,P1413,P1454,)</f>
        <v>132000</v>
      </c>
      <c r="Q6" s="47">
        <f t="shared" si="12"/>
        <v>0</v>
      </c>
      <c r="R6" s="47">
        <f t="shared" si="12"/>
        <v>0</v>
      </c>
      <c r="S6" s="47">
        <f t="shared" si="12"/>
        <v>20000</v>
      </c>
      <c r="T6" s="47">
        <f t="shared" si="12"/>
        <v>0</v>
      </c>
      <c r="U6" s="47">
        <f t="shared" si="12"/>
        <v>0</v>
      </c>
      <c r="V6" s="47">
        <f t="shared" si="12"/>
        <v>0</v>
      </c>
      <c r="W6" s="47">
        <f t="shared" si="12"/>
        <v>0</v>
      </c>
      <c r="X6" s="47">
        <f t="shared" si="12"/>
        <v>0</v>
      </c>
      <c r="Y6" s="47">
        <f t="shared" si="12"/>
        <v>0</v>
      </c>
      <c r="Z6" s="47">
        <v>20000</v>
      </c>
      <c r="AA6" s="47">
        <v>112000</v>
      </c>
      <c r="AB6" s="47">
        <f t="shared" ref="AB6:AQ6" si="14">SUM(AB49,AB91,AB133,AB174,AB214,AB256,AB297,AB339,AB381,AB420,AB461,AB506,AB547,AB588,AB630,AB671,AB711,AB752,AB792,AB834,AB875,AB916,AB957,AB998,AB1040,AB1081,AB1123,AB1164,AB1206,AB1247,AB1288,AB1330,AB1372,AB1413,AB1454,)</f>
        <v>0</v>
      </c>
      <c r="AC6" s="47">
        <f t="shared" si="14"/>
        <v>0</v>
      </c>
      <c r="AD6" s="47">
        <f t="shared" si="14"/>
        <v>0</v>
      </c>
      <c r="AE6" s="47">
        <f t="shared" si="14"/>
        <v>0</v>
      </c>
      <c r="AF6" s="47">
        <f t="shared" si="14"/>
        <v>0</v>
      </c>
      <c r="AG6" s="47">
        <f t="shared" si="14"/>
        <v>0</v>
      </c>
      <c r="AH6" s="47">
        <f t="shared" ref="AH6" si="15">SUM(AH49,AH91,AH133,AH174,AH214,AH256,AH297,AH339,AH381,AH420,AH461,AH506,AH547,AH588,AH630,AH671,AH711,AH752,AH792,AH834,AH875,AH916,AH957,AH998,AH1040,AH1081,AH1123,AH1164,AH1206,AH1247,AH1288,AH1330,AH1372,AH1413,AH1454,)</f>
        <v>0</v>
      </c>
      <c r="AI6" s="47">
        <f t="shared" si="14"/>
        <v>0</v>
      </c>
      <c r="AJ6" s="47">
        <f t="shared" si="14"/>
        <v>0</v>
      </c>
      <c r="AK6" s="47">
        <f t="shared" si="14"/>
        <v>0</v>
      </c>
      <c r="AL6" s="47">
        <f t="shared" si="14"/>
        <v>0</v>
      </c>
      <c r="AM6" s="47">
        <f t="shared" si="14"/>
        <v>0</v>
      </c>
      <c r="AN6" s="47">
        <f t="shared" si="14"/>
        <v>0</v>
      </c>
      <c r="AO6" s="47">
        <f t="shared" si="14"/>
        <v>0</v>
      </c>
      <c r="AP6" s="47">
        <f t="shared" si="14"/>
        <v>0</v>
      </c>
      <c r="AQ6" s="47">
        <f t="shared" si="14"/>
        <v>0</v>
      </c>
      <c r="AR6" s="47">
        <v>0</v>
      </c>
      <c r="AS6" s="47">
        <v>0</v>
      </c>
      <c r="AT6" s="47">
        <f t="shared" ref="AT6:BI6" si="16">SUM(AT49,AT91,AT133,AT174,AT214,AT256,AT297,AT339,AT381,AT420,AT461,AT506,AT547,AT588,AT630,AT671,AT711,AT752,AT792,AT834,AT875,AT916,AT957,AT998,AT1040,AT1081,AT1123,AT1164,AT1206,AT1247,AT1288,AT1330,AT1372,AT1413,AT1454,)</f>
        <v>0</v>
      </c>
      <c r="AU6" s="47">
        <f t="shared" si="16"/>
        <v>9845</v>
      </c>
      <c r="AV6" s="47">
        <f t="shared" si="16"/>
        <v>0</v>
      </c>
      <c r="AW6" s="47">
        <f t="shared" si="16"/>
        <v>0</v>
      </c>
      <c r="AX6" s="47">
        <f t="shared" si="16"/>
        <v>0</v>
      </c>
      <c r="AY6" s="47">
        <f t="shared" si="16"/>
        <v>0</v>
      </c>
      <c r="AZ6" s="47">
        <f t="shared" ref="AZ6" si="17">SUM(AZ49,AZ91,AZ133,AZ174,AZ214,AZ256,AZ297,AZ339,AZ381,AZ420,AZ461,AZ506,AZ547,AZ588,AZ630,AZ671,AZ711,AZ752,AZ792,AZ834,AZ875,AZ916,AZ957,AZ998,AZ1040,AZ1081,AZ1123,AZ1164,AZ1206,AZ1247,AZ1288,AZ1330,AZ1372,AZ1413,AZ1454,)</f>
        <v>9845</v>
      </c>
      <c r="BA6" s="47">
        <f t="shared" si="16"/>
        <v>0</v>
      </c>
      <c r="BB6" s="47">
        <f t="shared" si="16"/>
        <v>0</v>
      </c>
      <c r="BC6" s="47">
        <f t="shared" si="16"/>
        <v>9845</v>
      </c>
      <c r="BD6" s="47">
        <f t="shared" si="16"/>
        <v>0</v>
      </c>
      <c r="BE6" s="47">
        <f t="shared" si="16"/>
        <v>0</v>
      </c>
      <c r="BF6" s="47">
        <f t="shared" si="16"/>
        <v>0</v>
      </c>
      <c r="BG6" s="47">
        <f t="shared" si="16"/>
        <v>0</v>
      </c>
      <c r="BH6" s="47">
        <f t="shared" si="16"/>
        <v>0</v>
      </c>
      <c r="BI6" s="47">
        <f t="shared" si="16"/>
        <v>0</v>
      </c>
      <c r="BJ6" s="47">
        <v>9845</v>
      </c>
      <c r="BK6" s="47">
        <v>0</v>
      </c>
    </row>
    <row r="7" spans="1:63" s="26" customFormat="1" x14ac:dyDescent="0.25">
      <c r="A7" s="30" t="s">
        <v>135</v>
      </c>
      <c r="B7" s="30" t="s">
        <v>60</v>
      </c>
      <c r="C7" s="30" t="s">
        <v>1536</v>
      </c>
      <c r="D7" s="59" t="s">
        <v>1544</v>
      </c>
      <c r="E7" s="59" t="s">
        <v>1538</v>
      </c>
      <c r="F7" s="68" t="s">
        <v>0</v>
      </c>
      <c r="G7" s="37" t="s">
        <v>0</v>
      </c>
      <c r="H7" s="32" t="s">
        <v>21</v>
      </c>
      <c r="I7" s="44">
        <f>SUM(I8:I12)</f>
        <v>8282470</v>
      </c>
      <c r="J7" s="44">
        <f t="shared" ref="J7:Y7" si="18">SUM(J8:J12)</f>
        <v>29900</v>
      </c>
      <c r="K7" s="44">
        <f t="shared" si="18"/>
        <v>0</v>
      </c>
      <c r="L7" s="44">
        <f t="shared" si="18"/>
        <v>0</v>
      </c>
      <c r="M7" s="44">
        <f t="shared" si="18"/>
        <v>0</v>
      </c>
      <c r="N7" s="44">
        <f t="shared" si="18"/>
        <v>-8900</v>
      </c>
      <c r="O7" s="44">
        <f t="shared" si="18"/>
        <v>0</v>
      </c>
      <c r="P7" s="44">
        <f t="shared" ref="P7" si="19">SUM(P8:P12)</f>
        <v>21000</v>
      </c>
      <c r="Q7" s="44">
        <f t="shared" si="18"/>
        <v>0</v>
      </c>
      <c r="R7" s="44">
        <f t="shared" si="18"/>
        <v>0</v>
      </c>
      <c r="S7" s="44">
        <f t="shared" si="18"/>
        <v>4800</v>
      </c>
      <c r="T7" s="44">
        <f t="shared" si="18"/>
        <v>0</v>
      </c>
      <c r="U7" s="44">
        <f t="shared" si="18"/>
        <v>0</v>
      </c>
      <c r="V7" s="44">
        <f t="shared" si="18"/>
        <v>0</v>
      </c>
      <c r="W7" s="44">
        <f t="shared" si="18"/>
        <v>0</v>
      </c>
      <c r="X7" s="44">
        <f t="shared" si="18"/>
        <v>0</v>
      </c>
      <c r="Y7" s="44">
        <f t="shared" si="18"/>
        <v>0</v>
      </c>
      <c r="Z7" s="44">
        <v>4800</v>
      </c>
      <c r="AA7" s="44">
        <v>16200</v>
      </c>
      <c r="AB7" s="44">
        <f t="shared" ref="AB7:AQ7" si="20">SUM(AB8:AB12)</f>
        <v>0</v>
      </c>
      <c r="AC7" s="44">
        <f t="shared" si="20"/>
        <v>0</v>
      </c>
      <c r="AD7" s="44">
        <f t="shared" si="20"/>
        <v>0</v>
      </c>
      <c r="AE7" s="44">
        <f t="shared" si="20"/>
        <v>0</v>
      </c>
      <c r="AF7" s="44">
        <f t="shared" si="20"/>
        <v>0</v>
      </c>
      <c r="AG7" s="44">
        <f t="shared" si="20"/>
        <v>0</v>
      </c>
      <c r="AH7" s="44">
        <f t="shared" ref="AH7" si="21">SUM(AH8:AH12)</f>
        <v>0</v>
      </c>
      <c r="AI7" s="44">
        <f t="shared" si="20"/>
        <v>0</v>
      </c>
      <c r="AJ7" s="44">
        <f t="shared" si="20"/>
        <v>0</v>
      </c>
      <c r="AK7" s="44">
        <f t="shared" si="20"/>
        <v>0</v>
      </c>
      <c r="AL7" s="44">
        <f t="shared" si="20"/>
        <v>0</v>
      </c>
      <c r="AM7" s="44">
        <f t="shared" si="20"/>
        <v>0</v>
      </c>
      <c r="AN7" s="44">
        <f t="shared" si="20"/>
        <v>0</v>
      </c>
      <c r="AO7" s="44">
        <f t="shared" si="20"/>
        <v>0</v>
      </c>
      <c r="AP7" s="44">
        <f t="shared" si="20"/>
        <v>0</v>
      </c>
      <c r="AQ7" s="44">
        <f t="shared" si="20"/>
        <v>0</v>
      </c>
      <c r="AR7" s="44">
        <v>0</v>
      </c>
      <c r="AS7" s="44">
        <v>0</v>
      </c>
      <c r="AT7" s="44">
        <f t="shared" ref="AT7:BI7" si="22">SUM(AT8:AT12)</f>
        <v>0</v>
      </c>
      <c r="AU7" s="44">
        <f t="shared" si="22"/>
        <v>0</v>
      </c>
      <c r="AV7" s="44">
        <f t="shared" si="22"/>
        <v>0</v>
      </c>
      <c r="AW7" s="44">
        <f t="shared" si="22"/>
        <v>0</v>
      </c>
      <c r="AX7" s="44">
        <f t="shared" si="22"/>
        <v>0</v>
      </c>
      <c r="AY7" s="44">
        <f t="shared" si="22"/>
        <v>0</v>
      </c>
      <c r="AZ7" s="44">
        <f t="shared" ref="AZ7" si="23">SUM(AZ8:AZ12)</f>
        <v>0</v>
      </c>
      <c r="BA7" s="44">
        <f t="shared" si="22"/>
        <v>0</v>
      </c>
      <c r="BB7" s="44">
        <f t="shared" si="22"/>
        <v>0</v>
      </c>
      <c r="BC7" s="44">
        <f t="shared" si="22"/>
        <v>0</v>
      </c>
      <c r="BD7" s="44">
        <f t="shared" si="22"/>
        <v>0</v>
      </c>
      <c r="BE7" s="44">
        <f t="shared" si="22"/>
        <v>0</v>
      </c>
      <c r="BF7" s="44">
        <f t="shared" si="22"/>
        <v>0</v>
      </c>
      <c r="BG7" s="44">
        <f t="shared" si="22"/>
        <v>0</v>
      </c>
      <c r="BH7" s="44">
        <f t="shared" si="22"/>
        <v>0</v>
      </c>
      <c r="BI7" s="44">
        <f t="shared" si="22"/>
        <v>0</v>
      </c>
      <c r="BJ7" s="44">
        <v>0</v>
      </c>
      <c r="BK7" s="44">
        <v>0</v>
      </c>
    </row>
    <row r="8" spans="1:63" s="26" customFormat="1" ht="22.5" x14ac:dyDescent="0.25">
      <c r="A8" s="45" t="s">
        <v>135</v>
      </c>
      <c r="B8" s="45" t="s">
        <v>60</v>
      </c>
      <c r="C8" s="45" t="s">
        <v>1536</v>
      </c>
      <c r="D8" s="70" t="s">
        <v>1544</v>
      </c>
      <c r="E8" s="121">
        <v>6112</v>
      </c>
      <c r="F8" s="70" t="s">
        <v>0</v>
      </c>
      <c r="G8" s="103" t="s">
        <v>1658</v>
      </c>
      <c r="H8" s="46" t="s">
        <v>59</v>
      </c>
      <c r="I8" s="47">
        <f>SUM(I51,I93,I135,I176,I216,I258,I299,I341,I383,I422,I463,I508,I549,I590,I632,I673,I713,I754,I794,I836,I877,I918,I959,I1000,I1042,I1083,I1125,I1166,I1208,I1249,I1290,I1332,I1374,I1415,I1456)</f>
        <v>1289004</v>
      </c>
      <c r="J8" s="47">
        <f t="shared" ref="J8:Y8" si="24">SUM(J51,J93,J135,J176,J216,J258,J299,J341,J383,J422,J463,J508,J549,J590,J632,J673,J713,J754,J794,J836,J877,J918,J959,J1000,J1042,J1083,J1125,J1166,J1208,J1249,J1290,J1332,J1374,J1415,J1456)</f>
        <v>6400</v>
      </c>
      <c r="K8" s="47">
        <f t="shared" si="24"/>
        <v>0</v>
      </c>
      <c r="L8" s="47">
        <f t="shared" si="24"/>
        <v>0</v>
      </c>
      <c r="M8" s="47">
        <f t="shared" si="24"/>
        <v>0</v>
      </c>
      <c r="N8" s="47">
        <f t="shared" si="24"/>
        <v>-1400</v>
      </c>
      <c r="O8" s="47">
        <f t="shared" si="24"/>
        <v>0</v>
      </c>
      <c r="P8" s="47">
        <f t="shared" ref="P8" si="25">SUM(P51,P93,P135,P176,P216,P258,P299,P341,P383,P422,P463,P508,P549,P590,P632,P673,P713,P754,P794,P836,P877,P918,P959,P1000,P1042,P1083,P1125,P1166,P1208,P1249,P1290,P1332,P1374,P1415,P1456)</f>
        <v>5000</v>
      </c>
      <c r="Q8" s="47">
        <f t="shared" si="24"/>
        <v>0</v>
      </c>
      <c r="R8" s="47">
        <f t="shared" si="24"/>
        <v>0</v>
      </c>
      <c r="S8" s="47">
        <f t="shared" si="24"/>
        <v>800</v>
      </c>
      <c r="T8" s="47">
        <f t="shared" si="24"/>
        <v>0</v>
      </c>
      <c r="U8" s="47">
        <f t="shared" si="24"/>
        <v>0</v>
      </c>
      <c r="V8" s="47">
        <f t="shared" si="24"/>
        <v>0</v>
      </c>
      <c r="W8" s="47">
        <f t="shared" si="24"/>
        <v>0</v>
      </c>
      <c r="X8" s="47">
        <f t="shared" si="24"/>
        <v>0</v>
      </c>
      <c r="Y8" s="47">
        <f t="shared" si="24"/>
        <v>0</v>
      </c>
      <c r="Z8" s="47">
        <v>800</v>
      </c>
      <c r="AA8" s="47">
        <v>4200</v>
      </c>
      <c r="AB8" s="47">
        <f t="shared" ref="AB8:AQ8" si="26">SUM(AB51,AB93,AB135,AB176,AB216,AB258,AB299,AB341,AB383,AB422,AB463,AB508,AB549,AB590,AB632,AB673,AB713,AB754,AB794,AB836,AB877,AB918,AB959,AB1000,AB1042,AB1083,AB1125,AB1166,AB1208,AB1249,AB1290,AB1332,AB1374,AB1415,AB1456)</f>
        <v>0</v>
      </c>
      <c r="AC8" s="47">
        <f t="shared" si="26"/>
        <v>0</v>
      </c>
      <c r="AD8" s="47">
        <f t="shared" si="26"/>
        <v>0</v>
      </c>
      <c r="AE8" s="47">
        <f t="shared" si="26"/>
        <v>0</v>
      </c>
      <c r="AF8" s="47">
        <f t="shared" si="26"/>
        <v>0</v>
      </c>
      <c r="AG8" s="47">
        <f t="shared" si="26"/>
        <v>0</v>
      </c>
      <c r="AH8" s="47">
        <f t="shared" ref="AH8" si="27">SUM(AH51,AH93,AH135,AH176,AH216,AH258,AH299,AH341,AH383,AH422,AH463,AH508,AH549,AH590,AH632,AH673,AH713,AH754,AH794,AH836,AH877,AH918,AH959,AH1000,AH1042,AH1083,AH1125,AH1166,AH1208,AH1249,AH1290,AH1332,AH1374,AH1415,AH1456)</f>
        <v>0</v>
      </c>
      <c r="AI8" s="47">
        <f t="shared" si="26"/>
        <v>0</v>
      </c>
      <c r="AJ8" s="47">
        <f t="shared" si="26"/>
        <v>0</v>
      </c>
      <c r="AK8" s="47">
        <f t="shared" si="26"/>
        <v>0</v>
      </c>
      <c r="AL8" s="47">
        <f t="shared" si="26"/>
        <v>0</v>
      </c>
      <c r="AM8" s="47">
        <f t="shared" si="26"/>
        <v>0</v>
      </c>
      <c r="AN8" s="47">
        <f t="shared" si="26"/>
        <v>0</v>
      </c>
      <c r="AO8" s="47">
        <f t="shared" si="26"/>
        <v>0</v>
      </c>
      <c r="AP8" s="47">
        <f t="shared" si="26"/>
        <v>0</v>
      </c>
      <c r="AQ8" s="47">
        <f t="shared" si="26"/>
        <v>0</v>
      </c>
      <c r="AR8" s="47">
        <v>0</v>
      </c>
      <c r="AS8" s="47">
        <v>0</v>
      </c>
      <c r="AT8" s="47">
        <f t="shared" ref="AT8:BI8" si="28">SUM(AT51,AT93,AT135,AT176,AT216,AT258,AT299,AT341,AT383,AT422,AT463,AT508,AT549,AT590,AT632,AT673,AT713,AT754,AT794,AT836,AT877,AT918,AT959,AT1000,AT1042,AT1083,AT1125,AT1166,AT1208,AT1249,AT1290,AT1332,AT1374,AT1415,AT1456)</f>
        <v>0</v>
      </c>
      <c r="AU8" s="47">
        <f t="shared" si="28"/>
        <v>0</v>
      </c>
      <c r="AV8" s="47">
        <f t="shared" si="28"/>
        <v>0</v>
      </c>
      <c r="AW8" s="47">
        <f t="shared" si="28"/>
        <v>0</v>
      </c>
      <c r="AX8" s="47">
        <f t="shared" si="28"/>
        <v>0</v>
      </c>
      <c r="AY8" s="47">
        <f t="shared" si="28"/>
        <v>0</v>
      </c>
      <c r="AZ8" s="47">
        <f t="shared" ref="AZ8" si="29">SUM(AZ51,AZ93,AZ135,AZ176,AZ216,AZ258,AZ299,AZ341,AZ383,AZ422,AZ463,AZ508,AZ549,AZ590,AZ632,AZ673,AZ713,AZ754,AZ794,AZ836,AZ877,AZ918,AZ959,AZ1000,AZ1042,AZ1083,AZ1125,AZ1166,AZ1208,AZ1249,AZ1290,AZ1332,AZ1374,AZ1415,AZ1456)</f>
        <v>0</v>
      </c>
      <c r="BA8" s="47">
        <f t="shared" si="28"/>
        <v>0</v>
      </c>
      <c r="BB8" s="47">
        <f t="shared" si="28"/>
        <v>0</v>
      </c>
      <c r="BC8" s="47">
        <f t="shared" si="28"/>
        <v>0</v>
      </c>
      <c r="BD8" s="47">
        <f t="shared" si="28"/>
        <v>0</v>
      </c>
      <c r="BE8" s="47">
        <f t="shared" si="28"/>
        <v>0</v>
      </c>
      <c r="BF8" s="47">
        <f t="shared" si="28"/>
        <v>0</v>
      </c>
      <c r="BG8" s="47">
        <f t="shared" si="28"/>
        <v>0</v>
      </c>
      <c r="BH8" s="47">
        <f t="shared" si="28"/>
        <v>0</v>
      </c>
      <c r="BI8" s="47">
        <f t="shared" si="28"/>
        <v>0</v>
      </c>
      <c r="BJ8" s="47">
        <v>0</v>
      </c>
      <c r="BK8" s="47">
        <v>0</v>
      </c>
    </row>
    <row r="9" spans="1:63" s="26" customFormat="1" x14ac:dyDescent="0.25">
      <c r="A9" s="31" t="s">
        <v>135</v>
      </c>
      <c r="B9" s="31" t="s">
        <v>60</v>
      </c>
      <c r="C9" s="31" t="s">
        <v>1536</v>
      </c>
      <c r="D9" s="68" t="s">
        <v>1544</v>
      </c>
      <c r="E9" s="120">
        <v>6112</v>
      </c>
      <c r="F9" s="68" t="s">
        <v>0</v>
      </c>
      <c r="G9" s="103" t="s">
        <v>1658</v>
      </c>
      <c r="H9" s="37" t="s">
        <v>26</v>
      </c>
      <c r="I9" s="47">
        <f>SUM(I55,I97,I139,I180,I220,I262,I303,I345,I387,I426,I467,I512,I553,I594,I636,I677,I717,I758,I798,I840,I881,I922,I963,I1004,I1046,I1087,I1129,I1170,I1212,I1253,I1294,I1336,I1378,I1419,I1460)</f>
        <v>622460</v>
      </c>
      <c r="J9" s="47">
        <f t="shared" ref="J9:Y9" si="30">SUM(J55,J97,J139,J180,J220,J262,J303,J345,J387,J426,J467,J512,J553,J594,J636,J677,J717,J758,J798,J840,J881,J922,J963,J1004,J1046,J1087,J1129,J1170,J1212,J1253,J1294,J1336,J1378,J1419,J1460)</f>
        <v>0</v>
      </c>
      <c r="K9" s="47">
        <f t="shared" si="30"/>
        <v>0</v>
      </c>
      <c r="L9" s="47">
        <f t="shared" si="30"/>
        <v>0</v>
      </c>
      <c r="M9" s="47">
        <f t="shared" si="30"/>
        <v>0</v>
      </c>
      <c r="N9" s="47">
        <f t="shared" si="30"/>
        <v>0</v>
      </c>
      <c r="O9" s="47">
        <f t="shared" si="30"/>
        <v>0</v>
      </c>
      <c r="P9" s="47">
        <f t="shared" ref="P9" si="31">SUM(P55,P97,P139,P180,P220,P262,P303,P345,P387,P426,P467,P512,P553,P594,P636,P677,P717,P758,P798,P840,P881,P922,P963,P1004,P1046,P1087,P1129,P1170,P1212,P1253,P1294,P1336,P1378,P1419,P1460)</f>
        <v>0</v>
      </c>
      <c r="Q9" s="47">
        <f t="shared" si="30"/>
        <v>0</v>
      </c>
      <c r="R9" s="47">
        <f t="shared" si="30"/>
        <v>0</v>
      </c>
      <c r="S9" s="47">
        <f t="shared" si="30"/>
        <v>0</v>
      </c>
      <c r="T9" s="47">
        <f t="shared" si="30"/>
        <v>0</v>
      </c>
      <c r="U9" s="47">
        <f t="shared" si="30"/>
        <v>0</v>
      </c>
      <c r="V9" s="47">
        <f t="shared" si="30"/>
        <v>0</v>
      </c>
      <c r="W9" s="47">
        <f t="shared" si="30"/>
        <v>0</v>
      </c>
      <c r="X9" s="47">
        <f t="shared" si="30"/>
        <v>0</v>
      </c>
      <c r="Y9" s="47">
        <f t="shared" si="30"/>
        <v>0</v>
      </c>
      <c r="Z9" s="47">
        <v>0</v>
      </c>
      <c r="AA9" s="47">
        <v>0</v>
      </c>
      <c r="AB9" s="47">
        <f t="shared" ref="AB9:AQ9" si="32">SUM(AB55,AB97,AB139,AB180,AB220,AB262,AB303,AB345,AB387,AB426,AB467,AB512,AB553,AB594,AB636,AB677,AB717,AB758,AB798,AB840,AB881,AB922,AB963,AB1004,AB1046,AB1087,AB1129,AB1170,AB1212,AB1253,AB1294,AB1336,AB1378,AB1419,AB1460)</f>
        <v>0</v>
      </c>
      <c r="AC9" s="47">
        <f t="shared" si="32"/>
        <v>0</v>
      </c>
      <c r="AD9" s="47">
        <f t="shared" si="32"/>
        <v>0</v>
      </c>
      <c r="AE9" s="47">
        <f t="shared" si="32"/>
        <v>0</v>
      </c>
      <c r="AF9" s="47">
        <f t="shared" si="32"/>
        <v>0</v>
      </c>
      <c r="AG9" s="47">
        <f t="shared" si="32"/>
        <v>0</v>
      </c>
      <c r="AH9" s="47">
        <f t="shared" ref="AH9" si="33">SUM(AH55,AH97,AH139,AH180,AH220,AH262,AH303,AH345,AH387,AH426,AH467,AH512,AH553,AH594,AH636,AH677,AH717,AH758,AH798,AH840,AH881,AH922,AH963,AH1004,AH1046,AH1087,AH1129,AH1170,AH1212,AH1253,AH1294,AH1336,AH1378,AH1419,AH1460)</f>
        <v>0</v>
      </c>
      <c r="AI9" s="47">
        <f t="shared" si="32"/>
        <v>0</v>
      </c>
      <c r="AJ9" s="47">
        <f t="shared" si="32"/>
        <v>0</v>
      </c>
      <c r="AK9" s="47">
        <f t="shared" si="32"/>
        <v>0</v>
      </c>
      <c r="AL9" s="47">
        <f t="shared" si="32"/>
        <v>0</v>
      </c>
      <c r="AM9" s="47">
        <f t="shared" si="32"/>
        <v>0</v>
      </c>
      <c r="AN9" s="47">
        <f t="shared" si="32"/>
        <v>0</v>
      </c>
      <c r="AO9" s="47">
        <f t="shared" si="32"/>
        <v>0</v>
      </c>
      <c r="AP9" s="47">
        <f t="shared" si="32"/>
        <v>0</v>
      </c>
      <c r="AQ9" s="47">
        <f t="shared" si="32"/>
        <v>0</v>
      </c>
      <c r="AR9" s="47">
        <v>0</v>
      </c>
      <c r="AS9" s="47">
        <v>0</v>
      </c>
      <c r="AT9" s="47">
        <f t="shared" ref="AT9:BI9" si="34">SUM(AT55,AT97,AT139,AT180,AT220,AT262,AT303,AT345,AT387,AT426,AT467,AT512,AT553,AT594,AT636,AT677,AT717,AT758,AT798,AT840,AT881,AT922,AT963,AT1004,AT1046,AT1087,AT1129,AT1170,AT1212,AT1253,AT1294,AT1336,AT1378,AT1419,AT1460)</f>
        <v>0</v>
      </c>
      <c r="AU9" s="47">
        <f t="shared" si="34"/>
        <v>0</v>
      </c>
      <c r="AV9" s="47">
        <f t="shared" si="34"/>
        <v>0</v>
      </c>
      <c r="AW9" s="47">
        <f t="shared" si="34"/>
        <v>0</v>
      </c>
      <c r="AX9" s="47">
        <f t="shared" si="34"/>
        <v>0</v>
      </c>
      <c r="AY9" s="47">
        <f t="shared" si="34"/>
        <v>0</v>
      </c>
      <c r="AZ9" s="47">
        <f t="shared" ref="AZ9" si="35">SUM(AZ55,AZ97,AZ139,AZ180,AZ220,AZ262,AZ303,AZ345,AZ387,AZ426,AZ467,AZ512,AZ553,AZ594,AZ636,AZ677,AZ717,AZ758,AZ798,AZ840,AZ881,AZ922,AZ963,AZ1004,AZ1046,AZ1087,AZ1129,AZ1170,AZ1212,AZ1253,AZ1294,AZ1336,AZ1378,AZ1419,AZ1460)</f>
        <v>0</v>
      </c>
      <c r="BA9" s="47">
        <f t="shared" si="34"/>
        <v>0</v>
      </c>
      <c r="BB9" s="47">
        <f t="shared" si="34"/>
        <v>0</v>
      </c>
      <c r="BC9" s="47">
        <f t="shared" si="34"/>
        <v>0</v>
      </c>
      <c r="BD9" s="47">
        <f t="shared" si="34"/>
        <v>0</v>
      </c>
      <c r="BE9" s="47">
        <f t="shared" si="34"/>
        <v>0</v>
      </c>
      <c r="BF9" s="47">
        <f t="shared" si="34"/>
        <v>0</v>
      </c>
      <c r="BG9" s="47">
        <f t="shared" si="34"/>
        <v>0</v>
      </c>
      <c r="BH9" s="47">
        <f t="shared" si="34"/>
        <v>0</v>
      </c>
      <c r="BI9" s="47">
        <f t="shared" si="34"/>
        <v>0</v>
      </c>
      <c r="BJ9" s="47">
        <v>0</v>
      </c>
      <c r="BK9" s="47">
        <v>0</v>
      </c>
    </row>
    <row r="10" spans="1:63" s="26" customFormat="1" x14ac:dyDescent="0.25">
      <c r="A10" s="31" t="s">
        <v>135</v>
      </c>
      <c r="B10" s="31" t="s">
        <v>60</v>
      </c>
      <c r="C10" s="31" t="s">
        <v>1536</v>
      </c>
      <c r="D10" s="68" t="s">
        <v>1544</v>
      </c>
      <c r="E10" s="120">
        <v>6112</v>
      </c>
      <c r="F10" s="68" t="s">
        <v>0</v>
      </c>
      <c r="G10" s="103" t="s">
        <v>1658</v>
      </c>
      <c r="H10" s="37" t="s">
        <v>25</v>
      </c>
      <c r="I10" s="47">
        <f>SUM(I53,I95,I137,I178,I218,I260,I301,I343,I385,I424,I465,I510,I551,I592,I634,I675,I715,I756,I796,I838,I879,I920,I961,I1002,I1044,I1085,I1127,I1168,I1210,I1251,I1292,I1334,I1376,I1417,I1458)</f>
        <v>1057978</v>
      </c>
      <c r="J10" s="47">
        <f t="shared" ref="J10:Y10" si="36">SUM(J53,J95,J137,J178,J218,J260,J301,J343,J385,J424,J465,J510,J551,J592,J634,J675,J715,J756,J796,J838,J879,J920,J961,J1002,J1044,J1085,J1127,J1168,J1210,J1251,J1292,J1334,J1376,J1417,J1458)</f>
        <v>5500</v>
      </c>
      <c r="K10" s="47">
        <f t="shared" si="36"/>
        <v>0</v>
      </c>
      <c r="L10" s="47">
        <f t="shared" si="36"/>
        <v>0</v>
      </c>
      <c r="M10" s="47">
        <f t="shared" si="36"/>
        <v>0</v>
      </c>
      <c r="N10" s="47">
        <f t="shared" si="36"/>
        <v>-1500</v>
      </c>
      <c r="O10" s="47">
        <f t="shared" si="36"/>
        <v>0</v>
      </c>
      <c r="P10" s="47">
        <f t="shared" ref="P10" si="37">SUM(P53,P95,P137,P178,P218,P260,P301,P343,P385,P424,P465,P510,P551,P592,P634,P675,P715,P756,P796,P838,P879,P920,P961,P1002,P1044,P1085,P1127,P1168,P1210,P1251,P1292,P1334,P1376,P1417,P1458)</f>
        <v>4000</v>
      </c>
      <c r="Q10" s="47">
        <f t="shared" si="36"/>
        <v>0</v>
      </c>
      <c r="R10" s="47">
        <f t="shared" si="36"/>
        <v>0</v>
      </c>
      <c r="S10" s="47">
        <f t="shared" si="36"/>
        <v>0</v>
      </c>
      <c r="T10" s="47">
        <f t="shared" si="36"/>
        <v>0</v>
      </c>
      <c r="U10" s="47">
        <f t="shared" si="36"/>
        <v>0</v>
      </c>
      <c r="V10" s="47">
        <f t="shared" si="36"/>
        <v>0</v>
      </c>
      <c r="W10" s="47">
        <f t="shared" si="36"/>
        <v>0</v>
      </c>
      <c r="X10" s="47">
        <f t="shared" si="36"/>
        <v>0</v>
      </c>
      <c r="Y10" s="47">
        <f t="shared" si="36"/>
        <v>0</v>
      </c>
      <c r="Z10" s="47">
        <v>0</v>
      </c>
      <c r="AA10" s="47">
        <v>4000</v>
      </c>
      <c r="AB10" s="47">
        <f t="shared" ref="AB10:AQ10" si="38">SUM(AB53,AB95,AB137,AB178,AB218,AB260,AB301,AB343,AB385,AB424,AB465,AB510,AB551,AB592,AB634,AB675,AB715,AB756,AB796,AB838,AB879,AB920,AB961,AB1002,AB1044,AB1085,AB1127,AB1168,AB1210,AB1251,AB1292,AB1334,AB1376,AB1417,AB1458)</f>
        <v>0</v>
      </c>
      <c r="AC10" s="47">
        <f t="shared" si="38"/>
        <v>0</v>
      </c>
      <c r="AD10" s="47">
        <f t="shared" si="38"/>
        <v>0</v>
      </c>
      <c r="AE10" s="47">
        <f t="shared" si="38"/>
        <v>0</v>
      </c>
      <c r="AF10" s="47">
        <f t="shared" si="38"/>
        <v>0</v>
      </c>
      <c r="AG10" s="47">
        <f t="shared" si="38"/>
        <v>0</v>
      </c>
      <c r="AH10" s="47">
        <f t="shared" ref="AH10" si="39">SUM(AH53,AH95,AH137,AH178,AH218,AH260,AH301,AH343,AH385,AH424,AH465,AH510,AH551,AH592,AH634,AH675,AH715,AH756,AH796,AH838,AH879,AH920,AH961,AH1002,AH1044,AH1085,AH1127,AH1168,AH1210,AH1251,AH1292,AH1334,AH1376,AH1417,AH1458)</f>
        <v>0</v>
      </c>
      <c r="AI10" s="47">
        <f t="shared" si="38"/>
        <v>0</v>
      </c>
      <c r="AJ10" s="47">
        <f t="shared" si="38"/>
        <v>0</v>
      </c>
      <c r="AK10" s="47">
        <f t="shared" si="38"/>
        <v>0</v>
      </c>
      <c r="AL10" s="47">
        <f t="shared" si="38"/>
        <v>0</v>
      </c>
      <c r="AM10" s="47">
        <f t="shared" si="38"/>
        <v>0</v>
      </c>
      <c r="AN10" s="47">
        <f t="shared" si="38"/>
        <v>0</v>
      </c>
      <c r="AO10" s="47">
        <f t="shared" si="38"/>
        <v>0</v>
      </c>
      <c r="AP10" s="47">
        <f t="shared" si="38"/>
        <v>0</v>
      </c>
      <c r="AQ10" s="47">
        <f t="shared" si="38"/>
        <v>0</v>
      </c>
      <c r="AR10" s="47">
        <v>0</v>
      </c>
      <c r="AS10" s="47">
        <v>0</v>
      </c>
      <c r="AT10" s="47">
        <f t="shared" ref="AT10:BI10" si="40">SUM(AT53,AT95,AT137,AT178,AT218,AT260,AT301,AT343,AT385,AT424,AT465,AT510,AT551,AT592,AT634,AT675,AT715,AT756,AT796,AT838,AT879,AT920,AT961,AT1002,AT1044,AT1085,AT1127,AT1168,AT1210,AT1251,AT1292,AT1334,AT1376,AT1417,AT1458)</f>
        <v>0</v>
      </c>
      <c r="AU10" s="47">
        <f t="shared" si="40"/>
        <v>0</v>
      </c>
      <c r="AV10" s="47">
        <f t="shared" si="40"/>
        <v>0</v>
      </c>
      <c r="AW10" s="47">
        <f t="shared" si="40"/>
        <v>0</v>
      </c>
      <c r="AX10" s="47">
        <f t="shared" si="40"/>
        <v>0</v>
      </c>
      <c r="AY10" s="47">
        <f t="shared" si="40"/>
        <v>0</v>
      </c>
      <c r="AZ10" s="47">
        <f t="shared" ref="AZ10" si="41">SUM(AZ53,AZ95,AZ137,AZ178,AZ218,AZ260,AZ301,AZ343,AZ385,AZ424,AZ465,AZ510,AZ551,AZ592,AZ634,AZ675,AZ715,AZ756,AZ796,AZ838,AZ879,AZ920,AZ961,AZ1002,AZ1044,AZ1085,AZ1127,AZ1168,AZ1210,AZ1251,AZ1292,AZ1334,AZ1376,AZ1417,AZ1458)</f>
        <v>0</v>
      </c>
      <c r="BA10" s="47">
        <f t="shared" si="40"/>
        <v>0</v>
      </c>
      <c r="BB10" s="47">
        <f t="shared" si="40"/>
        <v>0</v>
      </c>
      <c r="BC10" s="47">
        <f t="shared" si="40"/>
        <v>0</v>
      </c>
      <c r="BD10" s="47">
        <f t="shared" si="40"/>
        <v>0</v>
      </c>
      <c r="BE10" s="47">
        <f t="shared" si="40"/>
        <v>0</v>
      </c>
      <c r="BF10" s="47">
        <f t="shared" si="40"/>
        <v>0</v>
      </c>
      <c r="BG10" s="47">
        <f t="shared" si="40"/>
        <v>0</v>
      </c>
      <c r="BH10" s="47">
        <f t="shared" si="40"/>
        <v>0</v>
      </c>
      <c r="BI10" s="47">
        <f t="shared" si="40"/>
        <v>0</v>
      </c>
      <c r="BJ10" s="47">
        <v>0</v>
      </c>
      <c r="BK10" s="47">
        <v>0</v>
      </c>
    </row>
    <row r="11" spans="1:63" s="26" customFormat="1" x14ac:dyDescent="0.25">
      <c r="A11" s="45" t="s">
        <v>135</v>
      </c>
      <c r="B11" s="45" t="s">
        <v>60</v>
      </c>
      <c r="C11" s="45" t="s">
        <v>1536</v>
      </c>
      <c r="D11" s="70" t="s">
        <v>1544</v>
      </c>
      <c r="E11" s="121">
        <v>6112</v>
      </c>
      <c r="F11" s="70" t="s">
        <v>0</v>
      </c>
      <c r="G11" s="103" t="s">
        <v>1658</v>
      </c>
      <c r="H11" s="46" t="s">
        <v>24</v>
      </c>
      <c r="I11" s="47">
        <f>SUM(I52,I94,I136,I177,I217,I259,I300,I342,I384,I423,I464,I509,I550,I591,I633,I674,I714,I755,I795,I837,I878,I919,I960,I1001,I1043,I1084,I1126,I1167,I1209,I1250,I1291,I1333,I1375,I1416,I1457)</f>
        <v>4968322</v>
      </c>
      <c r="J11" s="47">
        <f t="shared" ref="J11:Y11" si="42">SUM(J52,J94,J136,J177,J217,J259,J300,J342,J384,J423,J464,J509,J550,J591,J633,J674,J714,J755,J795,J837,J878,J919,J960,J1001,J1043,J1084,J1126,J1167,J1209,J1250,J1291,J1333,J1375,J1416,J1457)</f>
        <v>18000</v>
      </c>
      <c r="K11" s="47">
        <f t="shared" si="42"/>
        <v>0</v>
      </c>
      <c r="L11" s="47">
        <f t="shared" si="42"/>
        <v>0</v>
      </c>
      <c r="M11" s="47">
        <f t="shared" si="42"/>
        <v>0</v>
      </c>
      <c r="N11" s="47">
        <f t="shared" si="42"/>
        <v>-6000</v>
      </c>
      <c r="O11" s="47">
        <f t="shared" si="42"/>
        <v>0</v>
      </c>
      <c r="P11" s="47">
        <f t="shared" ref="P11" si="43">SUM(P52,P94,P136,P177,P217,P259,P300,P342,P384,P423,P464,P509,P550,P591,P633,P674,P714,P755,P795,P837,P878,P919,P960,P1001,P1043,P1084,P1126,P1167,P1209,P1250,P1291,P1333,P1375,P1416,P1457)</f>
        <v>12000</v>
      </c>
      <c r="Q11" s="47">
        <f t="shared" si="42"/>
        <v>0</v>
      </c>
      <c r="R11" s="47">
        <f t="shared" si="42"/>
        <v>0</v>
      </c>
      <c r="S11" s="47">
        <f t="shared" si="42"/>
        <v>4000</v>
      </c>
      <c r="T11" s="47">
        <f t="shared" si="42"/>
        <v>0</v>
      </c>
      <c r="U11" s="47">
        <f t="shared" si="42"/>
        <v>0</v>
      </c>
      <c r="V11" s="47">
        <f t="shared" si="42"/>
        <v>0</v>
      </c>
      <c r="W11" s="47">
        <f t="shared" si="42"/>
        <v>0</v>
      </c>
      <c r="X11" s="47">
        <f t="shared" si="42"/>
        <v>0</v>
      </c>
      <c r="Y11" s="47">
        <f t="shared" si="42"/>
        <v>0</v>
      </c>
      <c r="Z11" s="47">
        <v>4000</v>
      </c>
      <c r="AA11" s="47">
        <v>8000</v>
      </c>
      <c r="AB11" s="47">
        <f t="shared" ref="AB11:AQ11" si="44">SUM(AB52,AB94,AB136,AB177,AB217,AB259,AB300,AB342,AB384,AB423,AB464,AB509,AB550,AB591,AB633,AB674,AB714,AB755,AB795,AB837,AB878,AB919,AB960,AB1001,AB1043,AB1084,AB1126,AB1167,AB1209,AB1250,AB1291,AB1333,AB1375,AB1416,AB1457)</f>
        <v>0</v>
      </c>
      <c r="AC11" s="47">
        <f t="shared" si="44"/>
        <v>0</v>
      </c>
      <c r="AD11" s="47">
        <f t="shared" si="44"/>
        <v>0</v>
      </c>
      <c r="AE11" s="47">
        <f t="shared" si="44"/>
        <v>0</v>
      </c>
      <c r="AF11" s="47">
        <f t="shared" si="44"/>
        <v>0</v>
      </c>
      <c r="AG11" s="47">
        <f t="shared" si="44"/>
        <v>0</v>
      </c>
      <c r="AH11" s="47">
        <f t="shared" ref="AH11" si="45">SUM(AH52,AH94,AH136,AH177,AH217,AH259,AH300,AH342,AH384,AH423,AH464,AH509,AH550,AH591,AH633,AH674,AH714,AH755,AH795,AH837,AH878,AH919,AH960,AH1001,AH1043,AH1084,AH1126,AH1167,AH1209,AH1250,AH1291,AH1333,AH1375,AH1416,AH1457)</f>
        <v>0</v>
      </c>
      <c r="AI11" s="47">
        <f t="shared" si="44"/>
        <v>0</v>
      </c>
      <c r="AJ11" s="47">
        <f t="shared" si="44"/>
        <v>0</v>
      </c>
      <c r="AK11" s="47">
        <f t="shared" si="44"/>
        <v>0</v>
      </c>
      <c r="AL11" s="47">
        <f t="shared" si="44"/>
        <v>0</v>
      </c>
      <c r="AM11" s="47">
        <f t="shared" si="44"/>
        <v>0</v>
      </c>
      <c r="AN11" s="47">
        <f t="shared" si="44"/>
        <v>0</v>
      </c>
      <c r="AO11" s="47">
        <f t="shared" si="44"/>
        <v>0</v>
      </c>
      <c r="AP11" s="47">
        <f t="shared" si="44"/>
        <v>0</v>
      </c>
      <c r="AQ11" s="47">
        <f t="shared" si="44"/>
        <v>0</v>
      </c>
      <c r="AR11" s="47">
        <v>0</v>
      </c>
      <c r="AS11" s="47">
        <v>0</v>
      </c>
      <c r="AT11" s="47">
        <f t="shared" ref="AT11:BI11" si="46">SUM(AT52,AT94,AT136,AT177,AT217,AT259,AT300,AT342,AT384,AT423,AT464,AT509,AT550,AT591,AT633,AT674,AT714,AT755,AT795,AT837,AT878,AT919,AT960,AT1001,AT1043,AT1084,AT1126,AT1167,AT1209,AT1250,AT1291,AT1333,AT1375,AT1416,AT1457)</f>
        <v>0</v>
      </c>
      <c r="AU11" s="47">
        <f t="shared" si="46"/>
        <v>0</v>
      </c>
      <c r="AV11" s="47">
        <f t="shared" si="46"/>
        <v>0</v>
      </c>
      <c r="AW11" s="47">
        <f t="shared" si="46"/>
        <v>0</v>
      </c>
      <c r="AX11" s="47">
        <f t="shared" si="46"/>
        <v>0</v>
      </c>
      <c r="AY11" s="47">
        <f t="shared" si="46"/>
        <v>0</v>
      </c>
      <c r="AZ11" s="47">
        <f t="shared" ref="AZ11" si="47">SUM(AZ52,AZ94,AZ136,AZ177,AZ217,AZ259,AZ300,AZ342,AZ384,AZ423,AZ464,AZ509,AZ550,AZ591,AZ633,AZ674,AZ714,AZ755,AZ795,AZ837,AZ878,AZ919,AZ960,AZ1001,AZ1043,AZ1084,AZ1126,AZ1167,AZ1209,AZ1250,AZ1291,AZ1333,AZ1375,AZ1416,AZ1457)</f>
        <v>0</v>
      </c>
      <c r="BA11" s="47">
        <f t="shared" si="46"/>
        <v>0</v>
      </c>
      <c r="BB11" s="47">
        <f t="shared" si="46"/>
        <v>0</v>
      </c>
      <c r="BC11" s="47">
        <f t="shared" si="46"/>
        <v>0</v>
      </c>
      <c r="BD11" s="47">
        <f t="shared" si="46"/>
        <v>0</v>
      </c>
      <c r="BE11" s="47">
        <f t="shared" si="46"/>
        <v>0</v>
      </c>
      <c r="BF11" s="47">
        <f t="shared" si="46"/>
        <v>0</v>
      </c>
      <c r="BG11" s="47">
        <f t="shared" si="46"/>
        <v>0</v>
      </c>
      <c r="BH11" s="47">
        <f t="shared" si="46"/>
        <v>0</v>
      </c>
      <c r="BI11" s="47">
        <f t="shared" si="46"/>
        <v>0</v>
      </c>
      <c r="BJ11" s="47">
        <v>0</v>
      </c>
      <c r="BK11" s="47">
        <v>0</v>
      </c>
    </row>
    <row r="12" spans="1:63" s="26" customFormat="1" x14ac:dyDescent="0.25">
      <c r="A12" s="31" t="s">
        <v>135</v>
      </c>
      <c r="B12" s="31" t="s">
        <v>60</v>
      </c>
      <c r="C12" s="31" t="s">
        <v>1536</v>
      </c>
      <c r="D12" s="68" t="s">
        <v>1544</v>
      </c>
      <c r="E12" s="120">
        <v>6112</v>
      </c>
      <c r="F12" s="68" t="s">
        <v>0</v>
      </c>
      <c r="G12" s="103" t="s">
        <v>1658</v>
      </c>
      <c r="H12" s="37" t="s">
        <v>23</v>
      </c>
      <c r="I12" s="47">
        <f>SUM(I54,I96,I138,I179,I219,I261,I302,I344,I386,I425,I466,I511,I552,I593,I635,I676,I716,I757,I797,I839,I880,I921,I962,I1003,I1045,I1086,I1128,I1169,I1211,I1252,I1293,I1335,I1377,I1418,I1459)</f>
        <v>344706</v>
      </c>
      <c r="J12" s="47">
        <f t="shared" ref="J12:Y12" si="48">SUM(J54,J96,J138,J179,J219,J261,J302,J344,J386,J425,J466,J511,J552,J593,J635,J676,J716,J757,J797,J839,J880,J921,J962,J1003,J1045,J1086,J1128,J1169,J1211,J1252,J1293,J1335,J1377,J1418,J1459)</f>
        <v>0</v>
      </c>
      <c r="K12" s="47">
        <f t="shared" si="48"/>
        <v>0</v>
      </c>
      <c r="L12" s="47">
        <f t="shared" si="48"/>
        <v>0</v>
      </c>
      <c r="M12" s="47">
        <f t="shared" si="48"/>
        <v>0</v>
      </c>
      <c r="N12" s="47">
        <f t="shared" si="48"/>
        <v>0</v>
      </c>
      <c r="O12" s="47">
        <f t="shared" si="48"/>
        <v>0</v>
      </c>
      <c r="P12" s="47">
        <f t="shared" ref="P12" si="49">SUM(P54,P96,P138,P179,P219,P261,P302,P344,P386,P425,P466,P511,P552,P593,P635,P676,P716,P757,P797,P839,P880,P921,P962,P1003,P1045,P1086,P1128,P1169,P1211,P1252,P1293,P1335,P1377,P1418,P1459)</f>
        <v>0</v>
      </c>
      <c r="Q12" s="47">
        <f t="shared" si="48"/>
        <v>0</v>
      </c>
      <c r="R12" s="47">
        <f t="shared" si="48"/>
        <v>0</v>
      </c>
      <c r="S12" s="47">
        <f t="shared" si="48"/>
        <v>0</v>
      </c>
      <c r="T12" s="47">
        <f t="shared" si="48"/>
        <v>0</v>
      </c>
      <c r="U12" s="47">
        <f t="shared" si="48"/>
        <v>0</v>
      </c>
      <c r="V12" s="47">
        <f t="shared" si="48"/>
        <v>0</v>
      </c>
      <c r="W12" s="47">
        <f t="shared" si="48"/>
        <v>0</v>
      </c>
      <c r="X12" s="47">
        <f t="shared" si="48"/>
        <v>0</v>
      </c>
      <c r="Y12" s="47">
        <f t="shared" si="48"/>
        <v>0</v>
      </c>
      <c r="Z12" s="47">
        <v>0</v>
      </c>
      <c r="AA12" s="47">
        <v>0</v>
      </c>
      <c r="AB12" s="47">
        <f t="shared" ref="AB12:AQ12" si="50">SUM(AB54,AB96,AB138,AB179,AB219,AB261,AB302,AB344,AB386,AB425,AB466,AB511,AB552,AB593,AB635,AB676,AB716,AB757,AB797,AB839,AB880,AB921,AB962,AB1003,AB1045,AB1086,AB1128,AB1169,AB1211,AB1252,AB1293,AB1335,AB1377,AB1418,AB1459)</f>
        <v>0</v>
      </c>
      <c r="AC12" s="47">
        <f t="shared" si="50"/>
        <v>0</v>
      </c>
      <c r="AD12" s="47">
        <f t="shared" si="50"/>
        <v>0</v>
      </c>
      <c r="AE12" s="47">
        <f t="shared" si="50"/>
        <v>0</v>
      </c>
      <c r="AF12" s="47">
        <f t="shared" si="50"/>
        <v>0</v>
      </c>
      <c r="AG12" s="47">
        <f t="shared" si="50"/>
        <v>0</v>
      </c>
      <c r="AH12" s="47">
        <f t="shared" ref="AH12" si="51">SUM(AH54,AH96,AH138,AH179,AH219,AH261,AH302,AH344,AH386,AH425,AH466,AH511,AH552,AH593,AH635,AH676,AH716,AH757,AH797,AH839,AH880,AH921,AH962,AH1003,AH1045,AH1086,AH1128,AH1169,AH1211,AH1252,AH1293,AH1335,AH1377,AH1418,AH1459)</f>
        <v>0</v>
      </c>
      <c r="AI12" s="47">
        <f t="shared" si="50"/>
        <v>0</v>
      </c>
      <c r="AJ12" s="47">
        <f t="shared" si="50"/>
        <v>0</v>
      </c>
      <c r="AK12" s="47">
        <f t="shared" si="50"/>
        <v>0</v>
      </c>
      <c r="AL12" s="47">
        <f t="shared" si="50"/>
        <v>0</v>
      </c>
      <c r="AM12" s="47">
        <f t="shared" si="50"/>
        <v>0</v>
      </c>
      <c r="AN12" s="47">
        <f t="shared" si="50"/>
        <v>0</v>
      </c>
      <c r="AO12" s="47">
        <f t="shared" si="50"/>
        <v>0</v>
      </c>
      <c r="AP12" s="47">
        <f t="shared" si="50"/>
        <v>0</v>
      </c>
      <c r="AQ12" s="47">
        <f t="shared" si="50"/>
        <v>0</v>
      </c>
      <c r="AR12" s="47">
        <v>0</v>
      </c>
      <c r="AS12" s="47">
        <v>0</v>
      </c>
      <c r="AT12" s="47">
        <f t="shared" ref="AT12:BI12" si="52">SUM(AT54,AT96,AT138,AT179,AT219,AT261,AT302,AT344,AT386,AT425,AT466,AT511,AT552,AT593,AT635,AT676,AT716,AT757,AT797,AT839,AT880,AT921,AT962,AT1003,AT1045,AT1086,AT1128,AT1169,AT1211,AT1252,AT1293,AT1335,AT1377,AT1418,AT1459)</f>
        <v>0</v>
      </c>
      <c r="AU12" s="47">
        <f t="shared" si="52"/>
        <v>0</v>
      </c>
      <c r="AV12" s="47">
        <f t="shared" si="52"/>
        <v>0</v>
      </c>
      <c r="AW12" s="47">
        <f t="shared" si="52"/>
        <v>0</v>
      </c>
      <c r="AX12" s="47">
        <f t="shared" si="52"/>
        <v>0</v>
      </c>
      <c r="AY12" s="47">
        <f t="shared" si="52"/>
        <v>0</v>
      </c>
      <c r="AZ12" s="47">
        <f t="shared" ref="AZ12" si="53">SUM(AZ54,AZ96,AZ138,AZ179,AZ219,AZ261,AZ302,AZ344,AZ386,AZ425,AZ466,AZ511,AZ552,AZ593,AZ635,AZ676,AZ716,AZ757,AZ797,AZ839,AZ880,AZ921,AZ962,AZ1003,AZ1045,AZ1086,AZ1128,AZ1169,AZ1211,AZ1252,AZ1293,AZ1335,AZ1377,AZ1418,AZ1459)</f>
        <v>0</v>
      </c>
      <c r="BA12" s="47">
        <f t="shared" si="52"/>
        <v>0</v>
      </c>
      <c r="BB12" s="47">
        <f t="shared" si="52"/>
        <v>0</v>
      </c>
      <c r="BC12" s="47">
        <f t="shared" si="52"/>
        <v>0</v>
      </c>
      <c r="BD12" s="47">
        <f t="shared" si="52"/>
        <v>0</v>
      </c>
      <c r="BE12" s="47">
        <f t="shared" si="52"/>
        <v>0</v>
      </c>
      <c r="BF12" s="47">
        <f t="shared" si="52"/>
        <v>0</v>
      </c>
      <c r="BG12" s="47">
        <f t="shared" si="52"/>
        <v>0</v>
      </c>
      <c r="BH12" s="47">
        <f t="shared" si="52"/>
        <v>0</v>
      </c>
      <c r="BI12" s="47">
        <f t="shared" si="52"/>
        <v>0</v>
      </c>
      <c r="BJ12" s="47">
        <v>0</v>
      </c>
      <c r="BK12" s="47">
        <v>0</v>
      </c>
    </row>
    <row r="13" spans="1:63" s="26" customFormat="1" ht="22.5" x14ac:dyDescent="0.25">
      <c r="A13" s="31" t="s">
        <v>135</v>
      </c>
      <c r="B13" s="31" t="s">
        <v>60</v>
      </c>
      <c r="C13" s="31" t="s">
        <v>1536</v>
      </c>
      <c r="D13" s="68" t="s">
        <v>1544</v>
      </c>
      <c r="E13" s="114" t="s">
        <v>1539</v>
      </c>
      <c r="F13" s="114" t="s">
        <v>0</v>
      </c>
      <c r="G13" s="32" t="s">
        <v>0</v>
      </c>
      <c r="H13" s="32" t="s">
        <v>28</v>
      </c>
      <c r="I13" s="44">
        <f>SUM(I14)</f>
        <v>6241131</v>
      </c>
      <c r="J13" s="44">
        <f t="shared" ref="J13:Y13" si="54">SUM(J14)</f>
        <v>21000</v>
      </c>
      <c r="K13" s="44">
        <f t="shared" si="54"/>
        <v>0</v>
      </c>
      <c r="L13" s="44">
        <f t="shared" si="54"/>
        <v>0</v>
      </c>
      <c r="M13" s="44">
        <f t="shared" si="54"/>
        <v>0</v>
      </c>
      <c r="N13" s="44">
        <f t="shared" si="54"/>
        <v>-5000</v>
      </c>
      <c r="O13" s="44">
        <f t="shared" si="54"/>
        <v>0</v>
      </c>
      <c r="P13" s="44">
        <f t="shared" si="54"/>
        <v>16000</v>
      </c>
      <c r="Q13" s="44">
        <f t="shared" si="54"/>
        <v>0</v>
      </c>
      <c r="R13" s="44">
        <f t="shared" si="54"/>
        <v>0</v>
      </c>
      <c r="S13" s="44">
        <f t="shared" si="54"/>
        <v>2100</v>
      </c>
      <c r="T13" s="44">
        <f t="shared" si="54"/>
        <v>0</v>
      </c>
      <c r="U13" s="44">
        <f t="shared" si="54"/>
        <v>0</v>
      </c>
      <c r="V13" s="44">
        <f t="shared" si="54"/>
        <v>0</v>
      </c>
      <c r="W13" s="44">
        <f t="shared" si="54"/>
        <v>0</v>
      </c>
      <c r="X13" s="44">
        <f t="shared" si="54"/>
        <v>0</v>
      </c>
      <c r="Y13" s="44">
        <f t="shared" si="54"/>
        <v>0</v>
      </c>
      <c r="Z13" s="44">
        <v>2100</v>
      </c>
      <c r="AA13" s="44">
        <v>13900</v>
      </c>
      <c r="AB13" s="44">
        <f t="shared" ref="AB13:AQ13" si="55">SUM(AB14)</f>
        <v>0</v>
      </c>
      <c r="AC13" s="44">
        <f t="shared" si="55"/>
        <v>0</v>
      </c>
      <c r="AD13" s="44">
        <f t="shared" si="55"/>
        <v>0</v>
      </c>
      <c r="AE13" s="44">
        <f t="shared" si="55"/>
        <v>0</v>
      </c>
      <c r="AF13" s="44">
        <f t="shared" si="55"/>
        <v>0</v>
      </c>
      <c r="AG13" s="44">
        <f t="shared" si="55"/>
        <v>0</v>
      </c>
      <c r="AH13" s="44">
        <f t="shared" si="55"/>
        <v>0</v>
      </c>
      <c r="AI13" s="44">
        <f t="shared" si="55"/>
        <v>0</v>
      </c>
      <c r="AJ13" s="44">
        <f t="shared" si="55"/>
        <v>0</v>
      </c>
      <c r="AK13" s="44">
        <f t="shared" si="55"/>
        <v>0</v>
      </c>
      <c r="AL13" s="44">
        <f t="shared" si="55"/>
        <v>0</v>
      </c>
      <c r="AM13" s="44">
        <f t="shared" si="55"/>
        <v>0</v>
      </c>
      <c r="AN13" s="44">
        <f t="shared" si="55"/>
        <v>0</v>
      </c>
      <c r="AO13" s="44">
        <f t="shared" si="55"/>
        <v>0</v>
      </c>
      <c r="AP13" s="44">
        <f t="shared" si="55"/>
        <v>0</v>
      </c>
      <c r="AQ13" s="44">
        <f t="shared" si="55"/>
        <v>0</v>
      </c>
      <c r="AR13" s="44">
        <v>0</v>
      </c>
      <c r="AS13" s="44">
        <v>0</v>
      </c>
      <c r="AT13" s="44">
        <f t="shared" ref="AT13:BI13" si="56">SUM(AT14)</f>
        <v>0</v>
      </c>
      <c r="AU13" s="44">
        <f t="shared" si="56"/>
        <v>1155</v>
      </c>
      <c r="AV13" s="44">
        <f t="shared" si="56"/>
        <v>0</v>
      </c>
      <c r="AW13" s="44">
        <f t="shared" si="56"/>
        <v>0</v>
      </c>
      <c r="AX13" s="44">
        <f t="shared" si="56"/>
        <v>0</v>
      </c>
      <c r="AY13" s="44">
        <f t="shared" si="56"/>
        <v>0</v>
      </c>
      <c r="AZ13" s="44">
        <f t="shared" si="56"/>
        <v>1155</v>
      </c>
      <c r="BA13" s="44">
        <f t="shared" si="56"/>
        <v>0</v>
      </c>
      <c r="BB13" s="44">
        <f t="shared" si="56"/>
        <v>0</v>
      </c>
      <c r="BC13" s="44">
        <f t="shared" si="56"/>
        <v>1155</v>
      </c>
      <c r="BD13" s="44">
        <f t="shared" si="56"/>
        <v>0</v>
      </c>
      <c r="BE13" s="44">
        <f t="shared" si="56"/>
        <v>0</v>
      </c>
      <c r="BF13" s="44">
        <f t="shared" si="56"/>
        <v>0</v>
      </c>
      <c r="BG13" s="44">
        <f t="shared" si="56"/>
        <v>0</v>
      </c>
      <c r="BH13" s="44">
        <f t="shared" si="56"/>
        <v>0</v>
      </c>
      <c r="BI13" s="44">
        <f t="shared" si="56"/>
        <v>0</v>
      </c>
      <c r="BJ13" s="44">
        <v>1155</v>
      </c>
      <c r="BK13" s="44">
        <v>0</v>
      </c>
    </row>
    <row r="14" spans="1:63" s="26" customFormat="1" x14ac:dyDescent="0.25">
      <c r="A14" s="45" t="s">
        <v>135</v>
      </c>
      <c r="B14" s="45" t="s">
        <v>60</v>
      </c>
      <c r="C14" s="45" t="s">
        <v>1536</v>
      </c>
      <c r="D14" s="70" t="s">
        <v>1544</v>
      </c>
      <c r="E14" s="121">
        <v>6121</v>
      </c>
      <c r="F14" s="70" t="s">
        <v>0</v>
      </c>
      <c r="G14" s="103" t="s">
        <v>1658</v>
      </c>
      <c r="H14" s="46" t="s">
        <v>29</v>
      </c>
      <c r="I14" s="47">
        <f>SUM(I57,I99,I141,I182,I222,I264,I305,I347,I389,I428,I469,I514,I555,I596,I638,I679,I719,I760,I800,I842,I883,I924,I965,I1006,I1048,I1089,I1131,I1172,I1214,I1255,I1296,I1338,I1380,I1421,I1462)</f>
        <v>6241131</v>
      </c>
      <c r="J14" s="47">
        <f t="shared" ref="J14:Y14" si="57">SUM(J57,J99,J141,J182,J222,J264,J305,J347,J389,J428,J469,J514,J555,J596,J638,J679,J719,J760,J800,J842,J883,J924,J965,J1006,J1048,J1089,J1131,J1172,J1214,J1255,J1296,J1338,J1380,J1421,J1462)</f>
        <v>21000</v>
      </c>
      <c r="K14" s="47">
        <f t="shared" si="57"/>
        <v>0</v>
      </c>
      <c r="L14" s="47">
        <f t="shared" si="57"/>
        <v>0</v>
      </c>
      <c r="M14" s="47">
        <f t="shared" si="57"/>
        <v>0</v>
      </c>
      <c r="N14" s="47">
        <f t="shared" si="57"/>
        <v>-5000</v>
      </c>
      <c r="O14" s="47">
        <f t="shared" si="57"/>
        <v>0</v>
      </c>
      <c r="P14" s="47">
        <f t="shared" ref="P14" si="58">SUM(P57,P99,P141,P182,P222,P264,P305,P347,P389,P428,P469,P514,P555,P596,P638,P679,P719,P760,P800,P842,P883,P924,P965,P1006,P1048,P1089,P1131,P1172,P1214,P1255,P1296,P1338,P1380,P1421,P1462)</f>
        <v>16000</v>
      </c>
      <c r="Q14" s="47">
        <f t="shared" si="57"/>
        <v>0</v>
      </c>
      <c r="R14" s="47">
        <f t="shared" si="57"/>
        <v>0</v>
      </c>
      <c r="S14" s="47">
        <f t="shared" si="57"/>
        <v>2100</v>
      </c>
      <c r="T14" s="47">
        <f t="shared" si="57"/>
        <v>0</v>
      </c>
      <c r="U14" s="47">
        <f t="shared" si="57"/>
        <v>0</v>
      </c>
      <c r="V14" s="47">
        <f t="shared" si="57"/>
        <v>0</v>
      </c>
      <c r="W14" s="47">
        <f t="shared" si="57"/>
        <v>0</v>
      </c>
      <c r="X14" s="47">
        <f t="shared" si="57"/>
        <v>0</v>
      </c>
      <c r="Y14" s="47">
        <f t="shared" si="57"/>
        <v>0</v>
      </c>
      <c r="Z14" s="47">
        <v>2100</v>
      </c>
      <c r="AA14" s="47">
        <v>13900</v>
      </c>
      <c r="AB14" s="47">
        <f t="shared" ref="AB14:AQ14" si="59">SUM(AB57,AB99,AB141,AB182,AB222,AB264,AB305,AB347,AB389,AB428,AB469,AB514,AB555,AB596,AB638,AB679,AB719,AB760,AB800,AB842,AB883,AB924,AB965,AB1006,AB1048,AB1089,AB1131,AB1172,AB1214,AB1255,AB1296,AB1338,AB1380,AB1421,AB1462)</f>
        <v>0</v>
      </c>
      <c r="AC14" s="47">
        <f t="shared" si="59"/>
        <v>0</v>
      </c>
      <c r="AD14" s="47">
        <f t="shared" si="59"/>
        <v>0</v>
      </c>
      <c r="AE14" s="47">
        <f t="shared" si="59"/>
        <v>0</v>
      </c>
      <c r="AF14" s="47">
        <f t="shared" si="59"/>
        <v>0</v>
      </c>
      <c r="AG14" s="47">
        <f t="shared" si="59"/>
        <v>0</v>
      </c>
      <c r="AH14" s="47">
        <f t="shared" ref="AH14" si="60">SUM(AH57,AH99,AH141,AH182,AH222,AH264,AH305,AH347,AH389,AH428,AH469,AH514,AH555,AH596,AH638,AH679,AH719,AH760,AH800,AH842,AH883,AH924,AH965,AH1006,AH1048,AH1089,AH1131,AH1172,AH1214,AH1255,AH1296,AH1338,AH1380,AH1421,AH1462)</f>
        <v>0</v>
      </c>
      <c r="AI14" s="47">
        <f t="shared" si="59"/>
        <v>0</v>
      </c>
      <c r="AJ14" s="47">
        <f t="shared" si="59"/>
        <v>0</v>
      </c>
      <c r="AK14" s="47">
        <f t="shared" si="59"/>
        <v>0</v>
      </c>
      <c r="AL14" s="47">
        <f t="shared" si="59"/>
        <v>0</v>
      </c>
      <c r="AM14" s="47">
        <f t="shared" si="59"/>
        <v>0</v>
      </c>
      <c r="AN14" s="47">
        <f t="shared" si="59"/>
        <v>0</v>
      </c>
      <c r="AO14" s="47">
        <f t="shared" si="59"/>
        <v>0</v>
      </c>
      <c r="AP14" s="47">
        <f t="shared" si="59"/>
        <v>0</v>
      </c>
      <c r="AQ14" s="47">
        <f t="shared" si="59"/>
        <v>0</v>
      </c>
      <c r="AR14" s="47">
        <v>0</v>
      </c>
      <c r="AS14" s="47">
        <v>0</v>
      </c>
      <c r="AT14" s="47">
        <f t="shared" ref="AT14:BI14" si="61">SUM(AT57,AT99,AT141,AT182,AT222,AT264,AT305,AT347,AT389,AT428,AT469,AT514,AT555,AT596,AT638,AT679,AT719,AT760,AT800,AT842,AT883,AT924,AT965,AT1006,AT1048,AT1089,AT1131,AT1172,AT1214,AT1255,AT1296,AT1338,AT1380,AT1421,AT1462)</f>
        <v>0</v>
      </c>
      <c r="AU14" s="47">
        <f t="shared" si="61"/>
        <v>1155</v>
      </c>
      <c r="AV14" s="47">
        <f t="shared" si="61"/>
        <v>0</v>
      </c>
      <c r="AW14" s="47">
        <f t="shared" si="61"/>
        <v>0</v>
      </c>
      <c r="AX14" s="47">
        <f t="shared" si="61"/>
        <v>0</v>
      </c>
      <c r="AY14" s="47">
        <f t="shared" si="61"/>
        <v>0</v>
      </c>
      <c r="AZ14" s="47">
        <f t="shared" ref="AZ14" si="62">SUM(AZ57,AZ99,AZ141,AZ182,AZ222,AZ264,AZ305,AZ347,AZ389,AZ428,AZ469,AZ514,AZ555,AZ596,AZ638,AZ679,AZ719,AZ760,AZ800,AZ842,AZ883,AZ924,AZ965,AZ1006,AZ1048,AZ1089,AZ1131,AZ1172,AZ1214,AZ1255,AZ1296,AZ1338,AZ1380,AZ1421,AZ1462)</f>
        <v>1155</v>
      </c>
      <c r="BA14" s="47">
        <f t="shared" si="61"/>
        <v>0</v>
      </c>
      <c r="BB14" s="47">
        <f t="shared" si="61"/>
        <v>0</v>
      </c>
      <c r="BC14" s="47">
        <f t="shared" si="61"/>
        <v>1155</v>
      </c>
      <c r="BD14" s="47">
        <f t="shared" si="61"/>
        <v>0</v>
      </c>
      <c r="BE14" s="47">
        <f t="shared" si="61"/>
        <v>0</v>
      </c>
      <c r="BF14" s="47">
        <f t="shared" si="61"/>
        <v>0</v>
      </c>
      <c r="BG14" s="47">
        <f t="shared" si="61"/>
        <v>0</v>
      </c>
      <c r="BH14" s="47">
        <f t="shared" si="61"/>
        <v>0</v>
      </c>
      <c r="BI14" s="47">
        <f t="shared" si="61"/>
        <v>0</v>
      </c>
      <c r="BJ14" s="47">
        <v>1155</v>
      </c>
      <c r="BK14" s="47">
        <v>0</v>
      </c>
    </row>
    <row r="15" spans="1:63" s="26" customFormat="1" ht="22.5" x14ac:dyDescent="0.25">
      <c r="A15" s="31" t="s">
        <v>135</v>
      </c>
      <c r="B15" s="31" t="s">
        <v>60</v>
      </c>
      <c r="C15" s="31" t="s">
        <v>1536</v>
      </c>
      <c r="D15" s="68" t="s">
        <v>1544</v>
      </c>
      <c r="E15" s="114" t="s">
        <v>1540</v>
      </c>
      <c r="F15" s="114" t="s">
        <v>0</v>
      </c>
      <c r="G15" s="32" t="s">
        <v>0</v>
      </c>
      <c r="H15" s="32" t="s">
        <v>32</v>
      </c>
      <c r="I15" s="44">
        <f>SUM(I16:I24)</f>
        <v>7868195</v>
      </c>
      <c r="J15" s="44">
        <f t="shared" ref="J15:Y15" si="63">SUM(J16:J24)</f>
        <v>2112434</v>
      </c>
      <c r="K15" s="44">
        <f t="shared" si="63"/>
        <v>0</v>
      </c>
      <c r="L15" s="44">
        <f t="shared" si="63"/>
        <v>0</v>
      </c>
      <c r="M15" s="44">
        <f t="shared" si="63"/>
        <v>25537</v>
      </c>
      <c r="N15" s="44">
        <f t="shared" si="63"/>
        <v>84900</v>
      </c>
      <c r="O15" s="44">
        <f t="shared" si="63"/>
        <v>0</v>
      </c>
      <c r="P15" s="44">
        <f t="shared" ref="P15" si="64">SUM(P16:P24)</f>
        <v>2222871</v>
      </c>
      <c r="Q15" s="44">
        <f t="shared" si="63"/>
        <v>134654</v>
      </c>
      <c r="R15" s="44">
        <f t="shared" si="63"/>
        <v>264776</v>
      </c>
      <c r="S15" s="44">
        <f t="shared" si="63"/>
        <v>309855</v>
      </c>
      <c r="T15" s="44">
        <f t="shared" si="63"/>
        <v>148327</v>
      </c>
      <c r="U15" s="44">
        <f t="shared" si="63"/>
        <v>240502</v>
      </c>
      <c r="V15" s="44">
        <f t="shared" si="63"/>
        <v>112233</v>
      </c>
      <c r="W15" s="44">
        <f t="shared" si="63"/>
        <v>90696</v>
      </c>
      <c r="X15" s="44">
        <f t="shared" si="63"/>
        <v>177792</v>
      </c>
      <c r="Y15" s="44">
        <f t="shared" si="63"/>
        <v>125682</v>
      </c>
      <c r="Z15" s="44">
        <v>1604517</v>
      </c>
      <c r="AA15" s="44">
        <v>618354</v>
      </c>
      <c r="AB15" s="44">
        <f t="shared" ref="AB15:AQ15" si="65">SUM(AB16:AB24)</f>
        <v>38000</v>
      </c>
      <c r="AC15" s="44">
        <f t="shared" si="65"/>
        <v>26866</v>
      </c>
      <c r="AD15" s="44">
        <f t="shared" si="65"/>
        <v>0</v>
      </c>
      <c r="AE15" s="44">
        <f t="shared" si="65"/>
        <v>72440</v>
      </c>
      <c r="AF15" s="44">
        <f t="shared" si="65"/>
        <v>0</v>
      </c>
      <c r="AG15" s="44">
        <f t="shared" si="65"/>
        <v>0</v>
      </c>
      <c r="AH15" s="44">
        <f t="shared" ref="AH15" si="66">SUM(AH16:AH24)</f>
        <v>137306</v>
      </c>
      <c r="AI15" s="44">
        <f t="shared" si="65"/>
        <v>0</v>
      </c>
      <c r="AJ15" s="44">
        <f t="shared" si="65"/>
        <v>19110</v>
      </c>
      <c r="AK15" s="44">
        <f t="shared" si="65"/>
        <v>32866</v>
      </c>
      <c r="AL15" s="44">
        <f t="shared" si="65"/>
        <v>25010</v>
      </c>
      <c r="AM15" s="44">
        <f t="shared" si="65"/>
        <v>15520</v>
      </c>
      <c r="AN15" s="44">
        <f t="shared" si="65"/>
        <v>5000</v>
      </c>
      <c r="AO15" s="44">
        <f t="shared" si="65"/>
        <v>0</v>
      </c>
      <c r="AP15" s="44">
        <f t="shared" si="65"/>
        <v>2000</v>
      </c>
      <c r="AQ15" s="44">
        <f t="shared" si="65"/>
        <v>0</v>
      </c>
      <c r="AR15" s="44">
        <v>99506</v>
      </c>
      <c r="AS15" s="44">
        <v>37800</v>
      </c>
      <c r="AT15" s="44">
        <f t="shared" ref="AT15:BI15" si="67">SUM(AT16:AT24)</f>
        <v>24000</v>
      </c>
      <c r="AU15" s="44">
        <f t="shared" si="67"/>
        <v>71663</v>
      </c>
      <c r="AV15" s="44">
        <f t="shared" si="67"/>
        <v>0</v>
      </c>
      <c r="AW15" s="44">
        <f t="shared" si="67"/>
        <v>98316</v>
      </c>
      <c r="AX15" s="44">
        <f t="shared" si="67"/>
        <v>0</v>
      </c>
      <c r="AY15" s="44">
        <f t="shared" si="67"/>
        <v>0</v>
      </c>
      <c r="AZ15" s="44">
        <f t="shared" ref="AZ15" si="68">SUM(AZ16:AZ24)</f>
        <v>193979</v>
      </c>
      <c r="BA15" s="44">
        <f t="shared" si="67"/>
        <v>0</v>
      </c>
      <c r="BB15" s="44">
        <f t="shared" si="67"/>
        <v>9000</v>
      </c>
      <c r="BC15" s="44">
        <f t="shared" si="67"/>
        <v>74315</v>
      </c>
      <c r="BD15" s="44">
        <f t="shared" si="67"/>
        <v>25255</v>
      </c>
      <c r="BE15" s="44">
        <f t="shared" si="67"/>
        <v>20596</v>
      </c>
      <c r="BF15" s="44">
        <f t="shared" si="67"/>
        <v>5763</v>
      </c>
      <c r="BG15" s="44">
        <f t="shared" si="67"/>
        <v>13513</v>
      </c>
      <c r="BH15" s="44">
        <f t="shared" si="67"/>
        <v>21798</v>
      </c>
      <c r="BI15" s="44">
        <f t="shared" si="67"/>
        <v>1500</v>
      </c>
      <c r="BJ15" s="44">
        <v>171740</v>
      </c>
      <c r="BK15" s="44">
        <v>22239</v>
      </c>
    </row>
    <row r="16" spans="1:63" s="26" customFormat="1" x14ac:dyDescent="0.25">
      <c r="A16" s="31" t="s">
        <v>135</v>
      </c>
      <c r="B16" s="31" t="s">
        <v>60</v>
      </c>
      <c r="C16" s="31" t="s">
        <v>1536</v>
      </c>
      <c r="D16" s="68" t="s">
        <v>1544</v>
      </c>
      <c r="E16" s="120">
        <v>6131</v>
      </c>
      <c r="F16" s="68" t="s">
        <v>0</v>
      </c>
      <c r="G16" s="103" t="s">
        <v>1658</v>
      </c>
      <c r="H16" s="37" t="s">
        <v>34</v>
      </c>
      <c r="I16" s="47">
        <f>SUM(I59,I101,I143,I184,I224,I266,I307,I349,I391,I430,I471,I516,I557,I598,I640,I681,I721,I762,I802,I844,I885,I926,I967,I1008,I1050,I1091,I1133,I1174,I1216,I1257,I1298,I1340,I1382,I1423,I1464)</f>
        <v>225500</v>
      </c>
      <c r="J16" s="47">
        <f t="shared" ref="J16:Y16" si="69">SUM(J59,J101,J143,J184,J224,J266,J307,J349,J391,J430,J471,J516,J557,J598,J640,J681,J721,J762,J802,J844,J885,J926,J967,J1008,J1050,J1091,J1133,J1174,J1216,J1257,J1298,J1340,J1382,J1423,J1464)</f>
        <v>171650</v>
      </c>
      <c r="K16" s="47">
        <f t="shared" si="69"/>
        <v>0</v>
      </c>
      <c r="L16" s="47">
        <f t="shared" si="69"/>
        <v>0</v>
      </c>
      <c r="M16" s="47">
        <f t="shared" si="69"/>
        <v>0</v>
      </c>
      <c r="N16" s="47">
        <f t="shared" si="69"/>
        <v>29000</v>
      </c>
      <c r="O16" s="47">
        <f t="shared" si="69"/>
        <v>0</v>
      </c>
      <c r="P16" s="47">
        <f t="shared" ref="P16" si="70">SUM(P59,P101,P143,P184,P224,P266,P307,P349,P391,P430,P471,P516,P557,P598,P640,P681,P721,P762,P802,P844,P885,P926,P967,P1008,P1050,P1091,P1133,P1174,P1216,P1257,P1298,P1340,P1382,P1423,P1464)</f>
        <v>200650</v>
      </c>
      <c r="Q16" s="47">
        <f t="shared" si="69"/>
        <v>6050</v>
      </c>
      <c r="R16" s="47">
        <f t="shared" si="69"/>
        <v>11952</v>
      </c>
      <c r="S16" s="47">
        <f t="shared" si="69"/>
        <v>52504</v>
      </c>
      <c r="T16" s="47">
        <f t="shared" si="69"/>
        <v>32276</v>
      </c>
      <c r="U16" s="47">
        <f t="shared" si="69"/>
        <v>30078</v>
      </c>
      <c r="V16" s="47">
        <f t="shared" si="69"/>
        <v>1900</v>
      </c>
      <c r="W16" s="47">
        <f t="shared" si="69"/>
        <v>7200</v>
      </c>
      <c r="X16" s="47">
        <f t="shared" si="69"/>
        <v>3640</v>
      </c>
      <c r="Y16" s="47">
        <f t="shared" si="69"/>
        <v>26600</v>
      </c>
      <c r="Z16" s="47">
        <v>172200</v>
      </c>
      <c r="AA16" s="47">
        <v>28450</v>
      </c>
      <c r="AB16" s="47">
        <f t="shared" ref="AB16:AQ16" si="71">SUM(AB59,AB101,AB143,AB184,AB224,AB266,AB307,AB349,AB391,AB430,AB471,AB516,AB557,AB598,AB640,AB681,AB721,AB762,AB802,AB844,AB885,AB926,AB967,AB1008,AB1050,AB1091,AB1133,AB1174,AB1216,AB1257,AB1298,AB1340,AB1382,AB1423,AB1464)</f>
        <v>2000</v>
      </c>
      <c r="AC16" s="47">
        <f t="shared" si="71"/>
        <v>1027</v>
      </c>
      <c r="AD16" s="47">
        <f t="shared" si="71"/>
        <v>0</v>
      </c>
      <c r="AE16" s="47">
        <f t="shared" si="71"/>
        <v>3700</v>
      </c>
      <c r="AF16" s="47">
        <f t="shared" si="71"/>
        <v>0</v>
      </c>
      <c r="AG16" s="47">
        <f t="shared" si="71"/>
        <v>0</v>
      </c>
      <c r="AH16" s="47">
        <f t="shared" ref="AH16" si="72">SUM(AH59,AH101,AH143,AH184,AH224,AH266,AH307,AH349,AH391,AH430,AH471,AH516,AH557,AH598,AH640,AH681,AH721,AH762,AH802,AH844,AH885,AH926,AH967,AH1008,AH1050,AH1091,AH1133,AH1174,AH1216,AH1257,AH1298,AH1340,AH1382,AH1423,AH1464)</f>
        <v>6727</v>
      </c>
      <c r="AI16" s="47">
        <f t="shared" si="71"/>
        <v>0</v>
      </c>
      <c r="AJ16" s="47">
        <f t="shared" si="71"/>
        <v>0</v>
      </c>
      <c r="AK16" s="47">
        <f t="shared" si="71"/>
        <v>3027</v>
      </c>
      <c r="AL16" s="47">
        <f t="shared" si="71"/>
        <v>0</v>
      </c>
      <c r="AM16" s="47">
        <f t="shared" si="71"/>
        <v>1700</v>
      </c>
      <c r="AN16" s="47">
        <f t="shared" si="71"/>
        <v>0</v>
      </c>
      <c r="AO16" s="47">
        <f t="shared" si="71"/>
        <v>0</v>
      </c>
      <c r="AP16" s="47">
        <f t="shared" si="71"/>
        <v>0</v>
      </c>
      <c r="AQ16" s="47">
        <f t="shared" si="71"/>
        <v>0</v>
      </c>
      <c r="AR16" s="47">
        <v>4727</v>
      </c>
      <c r="AS16" s="47">
        <v>2000</v>
      </c>
      <c r="AT16" s="47">
        <f t="shared" ref="AT16:BI16" si="73">SUM(AT59,AT101,AT143,AT184,AT224,AT266,AT307,AT349,AT391,AT430,AT471,AT516,AT557,AT598,AT640,AT681,AT721,AT762,AT802,AT844,AT885,AT926,AT967,AT1008,AT1050,AT1091,AT1133,AT1174,AT1216,AT1257,AT1298,AT1340,AT1382,AT1423,AT1464)</f>
        <v>3000</v>
      </c>
      <c r="AU16" s="47">
        <f t="shared" si="73"/>
        <v>29995</v>
      </c>
      <c r="AV16" s="47">
        <f t="shared" si="73"/>
        <v>0</v>
      </c>
      <c r="AW16" s="47">
        <f t="shared" si="73"/>
        <v>8020</v>
      </c>
      <c r="AX16" s="47">
        <f t="shared" si="73"/>
        <v>0</v>
      </c>
      <c r="AY16" s="47">
        <f t="shared" si="73"/>
        <v>0</v>
      </c>
      <c r="AZ16" s="47">
        <f t="shared" ref="AZ16" si="74">SUM(AZ59,AZ101,AZ143,AZ184,AZ224,AZ266,AZ307,AZ349,AZ391,AZ430,AZ471,AZ516,AZ557,AZ598,AZ640,AZ681,AZ721,AZ762,AZ802,AZ844,AZ885,AZ926,AZ967,AZ1008,AZ1050,AZ1091,AZ1133,AZ1174,AZ1216,AZ1257,AZ1298,AZ1340,AZ1382,AZ1423,AZ1464)</f>
        <v>41015</v>
      </c>
      <c r="BA16" s="47">
        <f t="shared" si="73"/>
        <v>0</v>
      </c>
      <c r="BB16" s="47">
        <f t="shared" si="73"/>
        <v>0</v>
      </c>
      <c r="BC16" s="47">
        <f t="shared" si="73"/>
        <v>29995</v>
      </c>
      <c r="BD16" s="47">
        <f t="shared" si="73"/>
        <v>7020</v>
      </c>
      <c r="BE16" s="47">
        <f t="shared" si="73"/>
        <v>0</v>
      </c>
      <c r="BF16" s="47">
        <f t="shared" si="73"/>
        <v>0</v>
      </c>
      <c r="BG16" s="47">
        <f t="shared" si="73"/>
        <v>0</v>
      </c>
      <c r="BH16" s="47">
        <f t="shared" si="73"/>
        <v>1000</v>
      </c>
      <c r="BI16" s="47">
        <f t="shared" si="73"/>
        <v>0</v>
      </c>
      <c r="BJ16" s="47">
        <v>38015</v>
      </c>
      <c r="BK16" s="47">
        <v>3000</v>
      </c>
    </row>
    <row r="17" spans="1:63" s="26" customFormat="1" x14ac:dyDescent="0.25">
      <c r="A17" s="31" t="s">
        <v>135</v>
      </c>
      <c r="B17" s="31" t="s">
        <v>60</v>
      </c>
      <c r="C17" s="31" t="s">
        <v>1536</v>
      </c>
      <c r="D17" s="68" t="s">
        <v>1544</v>
      </c>
      <c r="E17" s="120">
        <v>6132</v>
      </c>
      <c r="F17" s="68" t="s">
        <v>0</v>
      </c>
      <c r="G17" s="103" t="s">
        <v>1658</v>
      </c>
      <c r="H17" s="37" t="s">
        <v>74</v>
      </c>
      <c r="I17" s="47">
        <f>SUM(I60,I102,I144,I185,I225,I267,I308,I350,I392,I431,I472,I517,I558,I599,I641,I682,I722,I763,I803,I845,I886,I927,I968,I1009,I1051,I1092,I1134,I1175,I1217,I1258,I1299,I1341,I1383,I1424,I1465)</f>
        <v>2716258</v>
      </c>
      <c r="J17" s="47">
        <f t="shared" ref="J17:Y17" si="75">SUM(J60,J102,J144,J185,J225,J267,J308,J350,J392,J431,J472,J517,J558,J599,J641,J682,J722,J763,J803,J845,J886,J927,J968,J1009,J1051,J1092,J1134,J1175,J1217,J1258,J1299,J1341,J1383,J1424,J1465)</f>
        <v>34000</v>
      </c>
      <c r="K17" s="47">
        <f t="shared" si="75"/>
        <v>0</v>
      </c>
      <c r="L17" s="47">
        <f t="shared" si="75"/>
        <v>0</v>
      </c>
      <c r="M17" s="47">
        <f t="shared" si="75"/>
        <v>0</v>
      </c>
      <c r="N17" s="47">
        <f t="shared" si="75"/>
        <v>0</v>
      </c>
      <c r="O17" s="47">
        <f t="shared" si="75"/>
        <v>0</v>
      </c>
      <c r="P17" s="47">
        <f t="shared" ref="P17" si="76">SUM(P60,P102,P144,P185,P225,P267,P308,P350,P392,P431,P472,P517,P558,P599,P641,P682,P722,P763,P803,P845,P886,P927,P968,P1009,P1051,P1092,P1134,P1175,P1217,P1258,P1299,P1341,P1383,P1424,P1465)</f>
        <v>34000</v>
      </c>
      <c r="Q17" s="47">
        <f t="shared" si="75"/>
        <v>0</v>
      </c>
      <c r="R17" s="47">
        <f t="shared" si="75"/>
        <v>2000</v>
      </c>
      <c r="S17" s="47">
        <f t="shared" si="75"/>
        <v>2200</v>
      </c>
      <c r="T17" s="47">
        <f t="shared" si="75"/>
        <v>0</v>
      </c>
      <c r="U17" s="47">
        <f t="shared" si="75"/>
        <v>0</v>
      </c>
      <c r="V17" s="47">
        <f t="shared" si="75"/>
        <v>0</v>
      </c>
      <c r="W17" s="47">
        <f t="shared" si="75"/>
        <v>4000</v>
      </c>
      <c r="X17" s="47">
        <f t="shared" si="75"/>
        <v>1500</v>
      </c>
      <c r="Y17" s="47">
        <f t="shared" si="75"/>
        <v>600</v>
      </c>
      <c r="Z17" s="47">
        <v>10300</v>
      </c>
      <c r="AA17" s="47">
        <v>23700</v>
      </c>
      <c r="AB17" s="47">
        <f t="shared" ref="AB17:AQ17" si="77">SUM(AB60,AB102,AB144,AB185,AB225,AB267,AB308,AB350,AB392,AB431,AB472,AB517,AB558,AB599,AB641,AB682,AB722,AB763,AB803,AB845,AB886,AB927,AB968,AB1009,AB1051,AB1092,AB1134,AB1175,AB1217,AB1258,AB1299,AB1341,AB1383,AB1424,AB1465)</f>
        <v>0</v>
      </c>
      <c r="AC17" s="47">
        <f t="shared" si="77"/>
        <v>0</v>
      </c>
      <c r="AD17" s="47">
        <f t="shared" si="77"/>
        <v>0</v>
      </c>
      <c r="AE17" s="47">
        <f t="shared" si="77"/>
        <v>0</v>
      </c>
      <c r="AF17" s="47">
        <f t="shared" si="77"/>
        <v>0</v>
      </c>
      <c r="AG17" s="47">
        <f t="shared" si="77"/>
        <v>0</v>
      </c>
      <c r="AH17" s="47">
        <f t="shared" ref="AH17" si="78">SUM(AH60,AH102,AH144,AH185,AH225,AH267,AH308,AH350,AH392,AH431,AH472,AH517,AH558,AH599,AH641,AH682,AH722,AH763,AH803,AH845,AH886,AH927,AH968,AH1009,AH1051,AH1092,AH1134,AH1175,AH1217,AH1258,AH1299,AH1341,AH1383,AH1424,AH1465)</f>
        <v>0</v>
      </c>
      <c r="AI17" s="47">
        <f t="shared" si="77"/>
        <v>0</v>
      </c>
      <c r="AJ17" s="47">
        <f t="shared" si="77"/>
        <v>0</v>
      </c>
      <c r="AK17" s="47">
        <f t="shared" si="77"/>
        <v>0</v>
      </c>
      <c r="AL17" s="47">
        <f t="shared" si="77"/>
        <v>0</v>
      </c>
      <c r="AM17" s="47">
        <f t="shared" si="77"/>
        <v>0</v>
      </c>
      <c r="AN17" s="47">
        <f t="shared" si="77"/>
        <v>0</v>
      </c>
      <c r="AO17" s="47">
        <f t="shared" si="77"/>
        <v>0</v>
      </c>
      <c r="AP17" s="47">
        <f t="shared" si="77"/>
        <v>0</v>
      </c>
      <c r="AQ17" s="47">
        <f t="shared" si="77"/>
        <v>0</v>
      </c>
      <c r="AR17" s="47">
        <v>0</v>
      </c>
      <c r="AS17" s="47">
        <v>0</v>
      </c>
      <c r="AT17" s="47">
        <f t="shared" ref="AT17:BI17" si="79">SUM(AT60,AT102,AT144,AT185,AT225,AT267,AT308,AT350,AT392,AT431,AT472,AT517,AT558,AT599,AT641,AT682,AT722,AT763,AT803,AT845,AT886,AT927,AT968,AT1009,AT1051,AT1092,AT1134,AT1175,AT1217,AT1258,AT1299,AT1341,AT1383,AT1424,AT1465)</f>
        <v>0</v>
      </c>
      <c r="AU17" s="47">
        <f t="shared" si="79"/>
        <v>500</v>
      </c>
      <c r="AV17" s="47">
        <f t="shared" si="79"/>
        <v>0</v>
      </c>
      <c r="AW17" s="47">
        <f t="shared" si="79"/>
        <v>0</v>
      </c>
      <c r="AX17" s="47">
        <f t="shared" si="79"/>
        <v>0</v>
      </c>
      <c r="AY17" s="47">
        <f t="shared" si="79"/>
        <v>0</v>
      </c>
      <c r="AZ17" s="47">
        <f t="shared" ref="AZ17" si="80">SUM(AZ60,AZ102,AZ144,AZ185,AZ225,AZ267,AZ308,AZ350,AZ392,AZ431,AZ472,AZ517,AZ558,AZ599,AZ641,AZ682,AZ722,AZ763,AZ803,AZ845,AZ886,AZ927,AZ968,AZ1009,AZ1051,AZ1092,AZ1134,AZ1175,AZ1217,AZ1258,AZ1299,AZ1341,AZ1383,AZ1424,AZ1465)</f>
        <v>500</v>
      </c>
      <c r="BA17" s="47">
        <f t="shared" si="79"/>
        <v>0</v>
      </c>
      <c r="BB17" s="47">
        <f t="shared" si="79"/>
        <v>0</v>
      </c>
      <c r="BC17" s="47">
        <f t="shared" si="79"/>
        <v>500</v>
      </c>
      <c r="BD17" s="47">
        <f t="shared" si="79"/>
        <v>0</v>
      </c>
      <c r="BE17" s="47">
        <f t="shared" si="79"/>
        <v>0</v>
      </c>
      <c r="BF17" s="47">
        <f t="shared" si="79"/>
        <v>0</v>
      </c>
      <c r="BG17" s="47">
        <f t="shared" si="79"/>
        <v>0</v>
      </c>
      <c r="BH17" s="47">
        <f t="shared" si="79"/>
        <v>0</v>
      </c>
      <c r="BI17" s="47">
        <f t="shared" si="79"/>
        <v>0</v>
      </c>
      <c r="BJ17" s="47">
        <v>500</v>
      </c>
      <c r="BK17" s="47">
        <v>0</v>
      </c>
    </row>
    <row r="18" spans="1:63" s="26" customFormat="1" x14ac:dyDescent="0.25">
      <c r="A18" s="31" t="s">
        <v>135</v>
      </c>
      <c r="B18" s="31" t="s">
        <v>60</v>
      </c>
      <c r="C18" s="31" t="s">
        <v>1536</v>
      </c>
      <c r="D18" s="68" t="s">
        <v>1544</v>
      </c>
      <c r="E18" s="120">
        <v>6133</v>
      </c>
      <c r="F18" s="68" t="s">
        <v>0</v>
      </c>
      <c r="G18" s="103" t="s">
        <v>1658</v>
      </c>
      <c r="H18" s="37" t="s">
        <v>77</v>
      </c>
      <c r="I18" s="47">
        <f>SUM(I61,I103,I145,I186,I226,I268,I309,I351,I393,I432,I473,I518,I559,I600,I642,I683,I723,I764,I804,I846,I887,I928,I969,I1010,I1052,I1093,I1135,I1176,I1218,I1259,I1300,I1342,I1384,I1425,I1466)</f>
        <v>524195</v>
      </c>
      <c r="J18" s="47">
        <f t="shared" ref="J18:Y18" si="81">SUM(J61,J103,J145,J186,J226,J268,J309,J351,J393,J432,J473,J518,J559,J600,J642,J683,J723,J764,J804,J846,J887,J928,J969,J1010,J1052,J1093,J1135,J1176,J1218,J1259,J1300,J1342,J1384,J1425,J1466)</f>
        <v>40500</v>
      </c>
      <c r="K18" s="47">
        <f t="shared" si="81"/>
        <v>0</v>
      </c>
      <c r="L18" s="47">
        <f t="shared" si="81"/>
        <v>0</v>
      </c>
      <c r="M18" s="47">
        <f t="shared" si="81"/>
        <v>0</v>
      </c>
      <c r="N18" s="47">
        <f t="shared" si="81"/>
        <v>5000</v>
      </c>
      <c r="O18" s="47">
        <f t="shared" si="81"/>
        <v>0</v>
      </c>
      <c r="P18" s="47">
        <f t="shared" ref="P18" si="82">SUM(P61,P103,P145,P186,P226,P268,P309,P351,P393,P432,P473,P518,P559,P600,P642,P683,P723,P764,P804,P846,P887,P928,P969,P1010,P1052,P1093,P1135,P1176,P1218,P1259,P1300,P1342,P1384,P1425,P1466)</f>
        <v>45500</v>
      </c>
      <c r="Q18" s="47">
        <f t="shared" si="81"/>
        <v>5200</v>
      </c>
      <c r="R18" s="47">
        <f t="shared" si="81"/>
        <v>6500</v>
      </c>
      <c r="S18" s="47">
        <f t="shared" si="81"/>
        <v>4500</v>
      </c>
      <c r="T18" s="47">
        <f t="shared" si="81"/>
        <v>4000</v>
      </c>
      <c r="U18" s="47">
        <f t="shared" si="81"/>
        <v>2000</v>
      </c>
      <c r="V18" s="47">
        <f t="shared" si="81"/>
        <v>4800</v>
      </c>
      <c r="W18" s="47">
        <f t="shared" si="81"/>
        <v>4000</v>
      </c>
      <c r="X18" s="47">
        <f t="shared" si="81"/>
        <v>3000</v>
      </c>
      <c r="Y18" s="47">
        <f t="shared" si="81"/>
        <v>5000</v>
      </c>
      <c r="Z18" s="47">
        <v>39000</v>
      </c>
      <c r="AA18" s="47">
        <v>6500</v>
      </c>
      <c r="AB18" s="47">
        <f t="shared" ref="AB18:AQ18" si="83">SUM(AB61,AB103,AB145,AB186,AB226,AB268,AB309,AB351,AB393,AB432,AB473,AB518,AB559,AB600,AB642,AB683,AB723,AB764,AB804,AB846,AB887,AB928,AB969,AB1010,AB1052,AB1093,AB1135,AB1176,AB1218,AB1259,AB1300,AB1342,AB1384,AB1425,AB1466)</f>
        <v>0</v>
      </c>
      <c r="AC18" s="47">
        <f t="shared" si="83"/>
        <v>0</v>
      </c>
      <c r="AD18" s="47">
        <f t="shared" si="83"/>
        <v>0</v>
      </c>
      <c r="AE18" s="47">
        <f t="shared" si="83"/>
        <v>0</v>
      </c>
      <c r="AF18" s="47">
        <f t="shared" si="83"/>
        <v>0</v>
      </c>
      <c r="AG18" s="47">
        <f t="shared" si="83"/>
        <v>0</v>
      </c>
      <c r="AH18" s="47">
        <f t="shared" ref="AH18" si="84">SUM(AH61,AH103,AH145,AH186,AH226,AH268,AH309,AH351,AH393,AH432,AH473,AH518,AH559,AH600,AH642,AH683,AH723,AH764,AH804,AH846,AH887,AH928,AH969,AH1010,AH1052,AH1093,AH1135,AH1176,AH1218,AH1259,AH1300,AH1342,AH1384,AH1425,AH1466)</f>
        <v>0</v>
      </c>
      <c r="AI18" s="47">
        <f t="shared" si="83"/>
        <v>0</v>
      </c>
      <c r="AJ18" s="47">
        <f t="shared" si="83"/>
        <v>0</v>
      </c>
      <c r="AK18" s="47">
        <f t="shared" si="83"/>
        <v>0</v>
      </c>
      <c r="AL18" s="47">
        <f t="shared" si="83"/>
        <v>0</v>
      </c>
      <c r="AM18" s="47">
        <f t="shared" si="83"/>
        <v>0</v>
      </c>
      <c r="AN18" s="47">
        <f t="shared" si="83"/>
        <v>0</v>
      </c>
      <c r="AO18" s="47">
        <f t="shared" si="83"/>
        <v>0</v>
      </c>
      <c r="AP18" s="47">
        <f t="shared" si="83"/>
        <v>0</v>
      </c>
      <c r="AQ18" s="47">
        <f t="shared" si="83"/>
        <v>0</v>
      </c>
      <c r="AR18" s="47">
        <v>0</v>
      </c>
      <c r="AS18" s="47">
        <v>0</v>
      </c>
      <c r="AT18" s="47">
        <f t="shared" ref="AT18:BI18" si="85">SUM(AT61,AT103,AT145,AT186,AT226,AT268,AT309,AT351,AT393,AT432,AT473,AT518,AT559,AT600,AT642,AT683,AT723,AT764,AT804,AT846,AT887,AT928,AT969,AT1010,AT1052,AT1093,AT1135,AT1176,AT1218,AT1259,AT1300,AT1342,AT1384,AT1425,AT1466)</f>
        <v>0</v>
      </c>
      <c r="AU18" s="47">
        <f t="shared" si="85"/>
        <v>108</v>
      </c>
      <c r="AV18" s="47">
        <f t="shared" si="85"/>
        <v>0</v>
      </c>
      <c r="AW18" s="47">
        <f t="shared" si="85"/>
        <v>0</v>
      </c>
      <c r="AX18" s="47">
        <f t="shared" si="85"/>
        <v>0</v>
      </c>
      <c r="AY18" s="47">
        <f t="shared" si="85"/>
        <v>0</v>
      </c>
      <c r="AZ18" s="47">
        <f t="shared" ref="AZ18" si="86">SUM(AZ61,AZ103,AZ145,AZ186,AZ226,AZ268,AZ309,AZ351,AZ393,AZ432,AZ473,AZ518,AZ559,AZ600,AZ642,AZ683,AZ723,AZ764,AZ804,AZ846,AZ887,AZ928,AZ969,AZ1010,AZ1052,AZ1093,AZ1135,AZ1176,AZ1218,AZ1259,AZ1300,AZ1342,AZ1384,AZ1425,AZ1466)</f>
        <v>108</v>
      </c>
      <c r="BA18" s="47">
        <f t="shared" si="85"/>
        <v>0</v>
      </c>
      <c r="BB18" s="47">
        <f t="shared" si="85"/>
        <v>0</v>
      </c>
      <c r="BC18" s="47">
        <f t="shared" si="85"/>
        <v>108</v>
      </c>
      <c r="BD18" s="47">
        <f t="shared" si="85"/>
        <v>0</v>
      </c>
      <c r="BE18" s="47">
        <f t="shared" si="85"/>
        <v>0</v>
      </c>
      <c r="BF18" s="47">
        <f t="shared" si="85"/>
        <v>0</v>
      </c>
      <c r="BG18" s="47">
        <f t="shared" si="85"/>
        <v>0</v>
      </c>
      <c r="BH18" s="47">
        <f t="shared" si="85"/>
        <v>0</v>
      </c>
      <c r="BI18" s="47">
        <f t="shared" si="85"/>
        <v>0</v>
      </c>
      <c r="BJ18" s="47">
        <v>108</v>
      </c>
      <c r="BK18" s="47">
        <v>0</v>
      </c>
    </row>
    <row r="19" spans="1:63" s="26" customFormat="1" x14ac:dyDescent="0.25">
      <c r="A19" s="31" t="s">
        <v>135</v>
      </c>
      <c r="B19" s="31" t="s">
        <v>60</v>
      </c>
      <c r="C19" s="31" t="s">
        <v>1536</v>
      </c>
      <c r="D19" s="68" t="s">
        <v>1544</v>
      </c>
      <c r="E19" s="120">
        <v>6134</v>
      </c>
      <c r="F19" s="68" t="s">
        <v>0</v>
      </c>
      <c r="G19" s="103" t="s">
        <v>1658</v>
      </c>
      <c r="H19" s="37" t="s">
        <v>80</v>
      </c>
      <c r="I19" s="47">
        <f>SUM(I62,I104,I146,I187,I227,I269,I310,I352,I394,I433,I474,I519,I560,I601,I643,I684,I724,I765,I805,I847,I888,I929,I970,I1011,I1053,I1094,I1136,I1177,I1219,I1260,I1301,I1343,I1385,I1426,I1467)</f>
        <v>961155</v>
      </c>
      <c r="J19" s="47">
        <f t="shared" ref="J19:Y19" si="87">SUM(J62,J104,J146,J187,J227,J269,J310,J352,J394,J433,J474,J519,J560,J601,J643,J684,J724,J765,J805,J847,J888,J929,J970,J1011,J1053,J1094,J1136,J1177,J1219,J1260,J1301,J1343,J1385,J1426,J1467)</f>
        <v>339990</v>
      </c>
      <c r="K19" s="47">
        <f t="shared" si="87"/>
        <v>0</v>
      </c>
      <c r="L19" s="47">
        <f t="shared" si="87"/>
        <v>0</v>
      </c>
      <c r="M19" s="47">
        <f t="shared" si="87"/>
        <v>0</v>
      </c>
      <c r="N19" s="47">
        <f t="shared" si="87"/>
        <v>12000</v>
      </c>
      <c r="O19" s="47">
        <f t="shared" si="87"/>
        <v>0</v>
      </c>
      <c r="P19" s="47">
        <f t="shared" ref="P19" si="88">SUM(P62,P104,P146,P187,P227,P269,P310,P352,P394,P433,P474,P519,P560,P601,P643,P684,P724,P765,P805,P847,P888,P929,P970,P1011,P1053,P1094,P1136,P1177,P1219,P1260,P1301,P1343,P1385,P1426,P1467)</f>
        <v>351990</v>
      </c>
      <c r="Q19" s="47">
        <f t="shared" si="87"/>
        <v>13892</v>
      </c>
      <c r="R19" s="47">
        <f t="shared" si="87"/>
        <v>37987</v>
      </c>
      <c r="S19" s="47">
        <f t="shared" si="87"/>
        <v>32817</v>
      </c>
      <c r="T19" s="47">
        <f t="shared" si="87"/>
        <v>23102</v>
      </c>
      <c r="U19" s="47">
        <f t="shared" si="87"/>
        <v>13879</v>
      </c>
      <c r="V19" s="47">
        <f t="shared" si="87"/>
        <v>13400</v>
      </c>
      <c r="W19" s="47">
        <f t="shared" si="87"/>
        <v>0</v>
      </c>
      <c r="X19" s="47">
        <f t="shared" si="87"/>
        <v>13623</v>
      </c>
      <c r="Y19" s="47">
        <f t="shared" si="87"/>
        <v>24335</v>
      </c>
      <c r="Z19" s="47">
        <v>173035</v>
      </c>
      <c r="AA19" s="47">
        <v>178955</v>
      </c>
      <c r="AB19" s="47">
        <f t="shared" ref="AB19:AQ19" si="89">SUM(AB62,AB104,AB146,AB187,AB227,AB269,AB310,AB352,AB394,AB433,AB474,AB519,AB560,AB601,AB643,AB684,AB724,AB765,AB805,AB847,AB888,AB929,AB970,AB1011,AB1053,AB1094,AB1136,AB1177,AB1219,AB1260,AB1301,AB1343,AB1385,AB1426,AB1467)</f>
        <v>0</v>
      </c>
      <c r="AC19" s="47">
        <f t="shared" si="89"/>
        <v>1391</v>
      </c>
      <c r="AD19" s="47">
        <f t="shared" si="89"/>
        <v>0</v>
      </c>
      <c r="AE19" s="47">
        <f t="shared" si="89"/>
        <v>4000</v>
      </c>
      <c r="AF19" s="47">
        <f t="shared" si="89"/>
        <v>0</v>
      </c>
      <c r="AG19" s="47">
        <f t="shared" si="89"/>
        <v>0</v>
      </c>
      <c r="AH19" s="47">
        <f t="shared" ref="AH19" si="90">SUM(AH62,AH104,AH146,AH187,AH227,AH269,AH310,AH352,AH394,AH433,AH474,AH519,AH560,AH601,AH643,AH684,AH724,AH765,AH805,AH847,AH888,AH929,AH970,AH1011,AH1053,AH1094,AH1136,AH1177,AH1219,AH1260,AH1301,AH1343,AH1385,AH1426,AH1467)</f>
        <v>5391</v>
      </c>
      <c r="AI19" s="47">
        <f t="shared" si="89"/>
        <v>0</v>
      </c>
      <c r="AJ19" s="47">
        <f t="shared" si="89"/>
        <v>0</v>
      </c>
      <c r="AK19" s="47">
        <f t="shared" si="89"/>
        <v>1391</v>
      </c>
      <c r="AL19" s="47">
        <f t="shared" si="89"/>
        <v>0</v>
      </c>
      <c r="AM19" s="47">
        <f t="shared" si="89"/>
        <v>0</v>
      </c>
      <c r="AN19" s="47">
        <f t="shared" si="89"/>
        <v>3000</v>
      </c>
      <c r="AO19" s="47">
        <f t="shared" si="89"/>
        <v>0</v>
      </c>
      <c r="AP19" s="47">
        <f t="shared" si="89"/>
        <v>1000</v>
      </c>
      <c r="AQ19" s="47">
        <f t="shared" si="89"/>
        <v>0</v>
      </c>
      <c r="AR19" s="47">
        <v>5391</v>
      </c>
      <c r="AS19" s="47">
        <v>0</v>
      </c>
      <c r="AT19" s="47">
        <f t="shared" ref="AT19:BI19" si="91">SUM(AT62,AT104,AT146,AT187,AT227,AT269,AT310,AT352,AT394,AT433,AT474,AT519,AT560,AT601,AT643,AT684,AT724,AT765,AT805,AT847,AT888,AT929,AT970,AT1011,AT1053,AT1094,AT1136,AT1177,AT1219,AT1260,AT1301,AT1343,AT1385,AT1426,AT1467)</f>
        <v>1000</v>
      </c>
      <c r="AU19" s="47">
        <f t="shared" si="91"/>
        <v>9939</v>
      </c>
      <c r="AV19" s="47">
        <f t="shared" si="91"/>
        <v>0</v>
      </c>
      <c r="AW19" s="47">
        <f t="shared" si="91"/>
        <v>32651</v>
      </c>
      <c r="AX19" s="47">
        <f t="shared" si="91"/>
        <v>0</v>
      </c>
      <c r="AY19" s="47">
        <f t="shared" si="91"/>
        <v>0</v>
      </c>
      <c r="AZ19" s="47">
        <f t="shared" ref="AZ19" si="92">SUM(AZ62,AZ104,AZ146,AZ187,AZ227,AZ269,AZ310,AZ352,AZ394,AZ433,AZ474,AZ519,AZ560,AZ601,AZ643,AZ684,AZ724,AZ765,AZ805,AZ847,AZ888,AZ929,AZ970,AZ1011,AZ1053,AZ1094,AZ1136,AZ1177,AZ1219,AZ1260,AZ1301,AZ1343,AZ1385,AZ1426,AZ1467)</f>
        <v>43590</v>
      </c>
      <c r="BA19" s="47">
        <f t="shared" si="91"/>
        <v>0</v>
      </c>
      <c r="BB19" s="47">
        <f t="shared" si="91"/>
        <v>9000</v>
      </c>
      <c r="BC19" s="47">
        <f t="shared" si="91"/>
        <v>12591</v>
      </c>
      <c r="BD19" s="47">
        <f t="shared" si="91"/>
        <v>0</v>
      </c>
      <c r="BE19" s="47">
        <f t="shared" si="91"/>
        <v>6395</v>
      </c>
      <c r="BF19" s="47">
        <f t="shared" si="91"/>
        <v>4067</v>
      </c>
      <c r="BG19" s="47">
        <f t="shared" si="91"/>
        <v>1000</v>
      </c>
      <c r="BH19" s="47">
        <f t="shared" si="91"/>
        <v>8798</v>
      </c>
      <c r="BI19" s="47">
        <f t="shared" si="91"/>
        <v>1500</v>
      </c>
      <c r="BJ19" s="47">
        <v>43351</v>
      </c>
      <c r="BK19" s="47">
        <v>239</v>
      </c>
    </row>
    <row r="20" spans="1:63" s="26" customFormat="1" x14ac:dyDescent="0.25">
      <c r="A20" s="31" t="s">
        <v>135</v>
      </c>
      <c r="B20" s="31" t="s">
        <v>60</v>
      </c>
      <c r="C20" s="31" t="s">
        <v>1536</v>
      </c>
      <c r="D20" s="68" t="s">
        <v>1544</v>
      </c>
      <c r="E20" s="120">
        <v>6135</v>
      </c>
      <c r="F20" s="68" t="s">
        <v>0</v>
      </c>
      <c r="G20" s="103" t="s">
        <v>1658</v>
      </c>
      <c r="H20" s="37" t="s">
        <v>83</v>
      </c>
      <c r="I20" s="47">
        <f>SUM(I63,I105,I147,I228,I270,I353,I395,I475,I520,I561,I602,I644,I685,I725,I806,I848,I889,I930,I971,I1012,I1054,I1095,I1137,I1178,I1220,I1261,I1302,I1344,I1386,I1427,I1468)</f>
        <v>67268</v>
      </c>
      <c r="J20" s="47">
        <f t="shared" ref="J20:Y20" si="93">SUM(J63,J105,J147,J228,J270,J353,J395,J475,J520,J561,J602,J644,J685,J725,J806,J848,J889,J930,J971,J1012,J1054,J1095,J1137,J1178,J1220,J1261,J1302,J1344,J1386,J1427,J1468)</f>
        <v>34100</v>
      </c>
      <c r="K20" s="47">
        <f t="shared" si="93"/>
        <v>0</v>
      </c>
      <c r="L20" s="47">
        <f t="shared" si="93"/>
        <v>0</v>
      </c>
      <c r="M20" s="47">
        <f t="shared" si="93"/>
        <v>0</v>
      </c>
      <c r="N20" s="47">
        <f t="shared" si="93"/>
        <v>0</v>
      </c>
      <c r="O20" s="47">
        <f t="shared" si="93"/>
        <v>0</v>
      </c>
      <c r="P20" s="47">
        <f t="shared" ref="P20" si="94">SUM(P63,P105,P147,P228,P270,P353,P395,P475,P520,P561,P602,P644,P685,P725,P806,P848,P889,P930,P971,P1012,P1054,P1095,P1137,P1178,P1220,P1261,P1302,P1344,P1386,P1427,P1468)</f>
        <v>34100</v>
      </c>
      <c r="Q20" s="47">
        <f t="shared" si="93"/>
        <v>400</v>
      </c>
      <c r="R20" s="47">
        <f t="shared" si="93"/>
        <v>2124</v>
      </c>
      <c r="S20" s="47">
        <f t="shared" si="93"/>
        <v>1450</v>
      </c>
      <c r="T20" s="47">
        <f t="shared" si="93"/>
        <v>1100</v>
      </c>
      <c r="U20" s="47">
        <f t="shared" si="93"/>
        <v>1940</v>
      </c>
      <c r="V20" s="47">
        <f t="shared" si="93"/>
        <v>767</v>
      </c>
      <c r="W20" s="47">
        <f t="shared" si="93"/>
        <v>0</v>
      </c>
      <c r="X20" s="47">
        <f t="shared" si="93"/>
        <v>7009</v>
      </c>
      <c r="Y20" s="47">
        <f t="shared" si="93"/>
        <v>900</v>
      </c>
      <c r="Z20" s="47">
        <v>15690</v>
      </c>
      <c r="AA20" s="47">
        <v>18410</v>
      </c>
      <c r="AB20" s="47">
        <f t="shared" ref="AB20:AQ20" si="95">SUM(AB63,AB105,AB147,AB228,AB270,AB353,AB395,AB475,AB520,AB561,AB602,AB644,AB685,AB725,AB806,AB848,AB889,AB930,AB971,AB1012,AB1054,AB1095,AB1137,AB1178,AB1220,AB1261,AB1302,AB1344,AB1386,AB1427,AB1468)</f>
        <v>0</v>
      </c>
      <c r="AC20" s="47">
        <f t="shared" si="95"/>
        <v>0</v>
      </c>
      <c r="AD20" s="47">
        <f t="shared" si="95"/>
        <v>0</v>
      </c>
      <c r="AE20" s="47">
        <f t="shared" si="95"/>
        <v>3000</v>
      </c>
      <c r="AF20" s="47">
        <f t="shared" si="95"/>
        <v>0</v>
      </c>
      <c r="AG20" s="47">
        <f t="shared" si="95"/>
        <v>0</v>
      </c>
      <c r="AH20" s="47">
        <f t="shared" ref="AH20" si="96">SUM(AH63,AH105,AH147,AH228,AH270,AH353,AH395,AH475,AH520,AH561,AH602,AH644,AH685,AH725,AH806,AH848,AH889,AH930,AH971,AH1012,AH1054,AH1095,AH1137,AH1178,AH1220,AH1261,AH1302,AH1344,AH1386,AH1427,AH1468)</f>
        <v>3000</v>
      </c>
      <c r="AI20" s="47">
        <f t="shared" si="95"/>
        <v>0</v>
      </c>
      <c r="AJ20" s="47">
        <f t="shared" si="95"/>
        <v>0</v>
      </c>
      <c r="AK20" s="47">
        <f t="shared" si="95"/>
        <v>0</v>
      </c>
      <c r="AL20" s="47">
        <f t="shared" si="95"/>
        <v>3000</v>
      </c>
      <c r="AM20" s="47">
        <f t="shared" si="95"/>
        <v>0</v>
      </c>
      <c r="AN20" s="47">
        <f t="shared" si="95"/>
        <v>0</v>
      </c>
      <c r="AO20" s="47">
        <f t="shared" si="95"/>
        <v>0</v>
      </c>
      <c r="AP20" s="47">
        <f t="shared" si="95"/>
        <v>0</v>
      </c>
      <c r="AQ20" s="47">
        <f t="shared" si="95"/>
        <v>0</v>
      </c>
      <c r="AR20" s="47">
        <v>3000</v>
      </c>
      <c r="AS20" s="47">
        <v>0</v>
      </c>
      <c r="AT20" s="47">
        <f t="shared" ref="AT20:BI20" si="97">SUM(AT63,AT105,AT147,AT228,AT270,AT353,AT395,AT475,AT520,AT561,AT602,AT644,AT685,AT725,AT806,AT848,AT889,AT930,AT971,AT1012,AT1054,AT1095,AT1137,AT1178,AT1220,AT1261,AT1302,AT1344,AT1386,AT1427,AT1468)</f>
        <v>0</v>
      </c>
      <c r="AU20" s="47">
        <f t="shared" si="97"/>
        <v>200</v>
      </c>
      <c r="AV20" s="47">
        <f t="shared" si="97"/>
        <v>0</v>
      </c>
      <c r="AW20" s="47">
        <f t="shared" si="97"/>
        <v>2000</v>
      </c>
      <c r="AX20" s="47">
        <f t="shared" si="97"/>
        <v>0</v>
      </c>
      <c r="AY20" s="47">
        <f t="shared" si="97"/>
        <v>0</v>
      </c>
      <c r="AZ20" s="47">
        <f t="shared" ref="AZ20" si="98">SUM(AZ63,AZ105,AZ147,AZ228,AZ270,AZ353,AZ395,AZ475,AZ520,AZ561,AZ602,AZ644,AZ685,AZ725,AZ806,AZ848,AZ889,AZ930,AZ971,AZ1012,AZ1054,AZ1095,AZ1137,AZ1178,AZ1220,AZ1261,AZ1302,AZ1344,AZ1386,AZ1427,AZ1468)</f>
        <v>2200</v>
      </c>
      <c r="BA20" s="47">
        <f t="shared" si="97"/>
        <v>0</v>
      </c>
      <c r="BB20" s="47">
        <f t="shared" si="97"/>
        <v>0</v>
      </c>
      <c r="BC20" s="47">
        <f t="shared" si="97"/>
        <v>200</v>
      </c>
      <c r="BD20" s="47">
        <f t="shared" si="97"/>
        <v>1000</v>
      </c>
      <c r="BE20" s="47">
        <f t="shared" si="97"/>
        <v>0</v>
      </c>
      <c r="BF20" s="47">
        <f t="shared" si="97"/>
        <v>0</v>
      </c>
      <c r="BG20" s="47">
        <f t="shared" si="97"/>
        <v>0</v>
      </c>
      <c r="BH20" s="47">
        <f t="shared" si="97"/>
        <v>1000</v>
      </c>
      <c r="BI20" s="47">
        <f t="shared" si="97"/>
        <v>0</v>
      </c>
      <c r="BJ20" s="47">
        <v>2200</v>
      </c>
      <c r="BK20" s="47">
        <v>0</v>
      </c>
    </row>
    <row r="21" spans="1:63" s="26" customFormat="1" ht="22.5" x14ac:dyDescent="0.25">
      <c r="A21" s="31" t="s">
        <v>135</v>
      </c>
      <c r="B21" s="31" t="s">
        <v>60</v>
      </c>
      <c r="C21" s="31" t="s">
        <v>1536</v>
      </c>
      <c r="D21" s="68" t="s">
        <v>1544</v>
      </c>
      <c r="E21" s="120">
        <v>6136</v>
      </c>
      <c r="F21" s="68" t="s">
        <v>0</v>
      </c>
      <c r="G21" s="103" t="s">
        <v>1658</v>
      </c>
      <c r="H21" s="37" t="s">
        <v>86</v>
      </c>
      <c r="I21" s="47">
        <f>SUM(I106,I188,I229,I311,I354,I396,I434,I476,I603,I1013,I1179,I1303,I1345,I1469)</f>
        <v>143200</v>
      </c>
      <c r="J21" s="47">
        <f t="shared" ref="J21:K21" si="99">SUM(J106,J188,J229,J311,J354,J396,J434,J476,J603,J1013,J1179,J1303,J1345,J1469,J1096,J64)</f>
        <v>15100</v>
      </c>
      <c r="K21" s="47">
        <f t="shared" si="99"/>
        <v>0</v>
      </c>
      <c r="L21" s="47">
        <f t="shared" ref="L21:BI21" si="100">SUM(L106,L188,L229,L311,L354,L396,L434,L476,L603,L1013,L1179,L1303,L1345,L1469,L1096,L64)</f>
        <v>0</v>
      </c>
      <c r="M21" s="47">
        <f t="shared" si="100"/>
        <v>0</v>
      </c>
      <c r="N21" s="47">
        <f t="shared" si="100"/>
        <v>-4000</v>
      </c>
      <c r="O21" s="47">
        <f t="shared" si="100"/>
        <v>0</v>
      </c>
      <c r="P21" s="47">
        <f t="shared" si="100"/>
        <v>11100</v>
      </c>
      <c r="Q21" s="47">
        <f t="shared" si="100"/>
        <v>2024</v>
      </c>
      <c r="R21" s="47">
        <f t="shared" si="100"/>
        <v>0</v>
      </c>
      <c r="S21" s="47">
        <f t="shared" si="100"/>
        <v>1000</v>
      </c>
      <c r="T21" s="47">
        <f t="shared" si="100"/>
        <v>0</v>
      </c>
      <c r="U21" s="47">
        <f t="shared" si="100"/>
        <v>1990</v>
      </c>
      <c r="V21" s="47">
        <f t="shared" si="100"/>
        <v>1000</v>
      </c>
      <c r="W21" s="47">
        <f t="shared" si="100"/>
        <v>0</v>
      </c>
      <c r="X21" s="47">
        <f t="shared" si="100"/>
        <v>0</v>
      </c>
      <c r="Y21" s="47">
        <f t="shared" si="100"/>
        <v>0</v>
      </c>
      <c r="Z21" s="47">
        <v>6014</v>
      </c>
      <c r="AA21" s="47">
        <v>5086</v>
      </c>
      <c r="AB21" s="47">
        <f t="shared" si="100"/>
        <v>0</v>
      </c>
      <c r="AC21" s="47">
        <f t="shared" si="100"/>
        <v>0</v>
      </c>
      <c r="AD21" s="47">
        <f t="shared" si="100"/>
        <v>0</v>
      </c>
      <c r="AE21" s="47">
        <f t="shared" si="100"/>
        <v>0</v>
      </c>
      <c r="AF21" s="47">
        <f t="shared" si="100"/>
        <v>0</v>
      </c>
      <c r="AG21" s="47">
        <f t="shared" si="100"/>
        <v>0</v>
      </c>
      <c r="AH21" s="47">
        <f t="shared" si="100"/>
        <v>0</v>
      </c>
      <c r="AI21" s="47">
        <f t="shared" si="100"/>
        <v>0</v>
      </c>
      <c r="AJ21" s="47">
        <f t="shared" si="100"/>
        <v>0</v>
      </c>
      <c r="AK21" s="47">
        <f t="shared" si="100"/>
        <v>0</v>
      </c>
      <c r="AL21" s="47">
        <f t="shared" si="100"/>
        <v>0</v>
      </c>
      <c r="AM21" s="47">
        <f t="shared" si="100"/>
        <v>0</v>
      </c>
      <c r="AN21" s="47">
        <f t="shared" si="100"/>
        <v>0</v>
      </c>
      <c r="AO21" s="47">
        <f t="shared" si="100"/>
        <v>0</v>
      </c>
      <c r="AP21" s="47">
        <f t="shared" si="100"/>
        <v>0</v>
      </c>
      <c r="AQ21" s="47">
        <f t="shared" si="100"/>
        <v>0</v>
      </c>
      <c r="AR21" s="47">
        <v>0</v>
      </c>
      <c r="AS21" s="47">
        <v>0</v>
      </c>
      <c r="AT21" s="47">
        <f t="shared" si="100"/>
        <v>0</v>
      </c>
      <c r="AU21" s="47">
        <f t="shared" si="100"/>
        <v>0</v>
      </c>
      <c r="AV21" s="47">
        <f t="shared" si="100"/>
        <v>0</v>
      </c>
      <c r="AW21" s="47">
        <f t="shared" si="100"/>
        <v>10850</v>
      </c>
      <c r="AX21" s="47">
        <f t="shared" si="100"/>
        <v>0</v>
      </c>
      <c r="AY21" s="47">
        <f t="shared" si="100"/>
        <v>0</v>
      </c>
      <c r="AZ21" s="47">
        <f t="shared" si="100"/>
        <v>10850</v>
      </c>
      <c r="BA21" s="47">
        <f t="shared" si="100"/>
        <v>0</v>
      </c>
      <c r="BB21" s="47">
        <f t="shared" si="100"/>
        <v>0</v>
      </c>
      <c r="BC21" s="47">
        <f t="shared" si="100"/>
        <v>0</v>
      </c>
      <c r="BD21" s="47">
        <f t="shared" si="100"/>
        <v>0</v>
      </c>
      <c r="BE21" s="47">
        <f t="shared" si="100"/>
        <v>6350</v>
      </c>
      <c r="BF21" s="47">
        <f t="shared" si="100"/>
        <v>0</v>
      </c>
      <c r="BG21" s="47">
        <f t="shared" si="100"/>
        <v>0</v>
      </c>
      <c r="BH21" s="47">
        <f t="shared" si="100"/>
        <v>4500</v>
      </c>
      <c r="BI21" s="47">
        <f t="shared" si="100"/>
        <v>0</v>
      </c>
      <c r="BJ21" s="47">
        <v>10850</v>
      </c>
      <c r="BK21" s="47">
        <v>0</v>
      </c>
    </row>
    <row r="22" spans="1:63" s="26" customFormat="1" x14ac:dyDescent="0.25">
      <c r="A22" s="31" t="s">
        <v>135</v>
      </c>
      <c r="B22" s="31" t="s">
        <v>60</v>
      </c>
      <c r="C22" s="31" t="s">
        <v>1536</v>
      </c>
      <c r="D22" s="68" t="s">
        <v>1544</v>
      </c>
      <c r="E22" s="120">
        <v>6137</v>
      </c>
      <c r="F22" s="68" t="s">
        <v>0</v>
      </c>
      <c r="G22" s="103" t="s">
        <v>1658</v>
      </c>
      <c r="H22" s="37" t="s">
        <v>89</v>
      </c>
      <c r="I22" s="47">
        <f>SUM(I65,I107,I148,I189,I230,I271,I312,I355,I397,I435,I477,I521,I562,I604,I645,I686,I726,I766,I807,I849,I890,I931,I972,I1014,I1055,I1097,I1138,I1180,I1221,I1262,I1304,I1346,I1387,I1428,I1470)</f>
        <v>536863</v>
      </c>
      <c r="J22" s="47">
        <f t="shared" ref="J22:Y22" si="101">SUM(J65,J107,J148,J189,J230,J271,J312,J355,J397,J435,J477,J521,J562,J604,J645,J686,J726,J766,J807,J849,J890,J931,J972,J1014,J1055,J1097,J1138,J1180,J1221,J1262,J1304,J1346,J1387,J1428,J1470)</f>
        <v>207195</v>
      </c>
      <c r="K22" s="47">
        <f t="shared" si="101"/>
        <v>0</v>
      </c>
      <c r="L22" s="47">
        <f t="shared" si="101"/>
        <v>0</v>
      </c>
      <c r="M22" s="47">
        <f t="shared" si="101"/>
        <v>0</v>
      </c>
      <c r="N22" s="47">
        <f t="shared" si="101"/>
        <v>2000</v>
      </c>
      <c r="O22" s="47">
        <f t="shared" si="101"/>
        <v>0</v>
      </c>
      <c r="P22" s="47">
        <f t="shared" ref="P22" si="102">SUM(P65,P107,P148,P189,P230,P271,P312,P355,P397,P435,P477,P521,P562,P604,P645,P686,P726,P766,P807,P849,P890,P931,P972,P1014,P1055,P1097,P1138,P1180,P1221,P1262,P1304,P1346,P1387,P1428,P1470)</f>
        <v>209195</v>
      </c>
      <c r="Q22" s="47">
        <f t="shared" si="101"/>
        <v>25700</v>
      </c>
      <c r="R22" s="47">
        <f t="shared" si="101"/>
        <v>22465</v>
      </c>
      <c r="S22" s="47">
        <f t="shared" si="101"/>
        <v>26032</v>
      </c>
      <c r="T22" s="47">
        <f t="shared" si="101"/>
        <v>9295</v>
      </c>
      <c r="U22" s="47">
        <f t="shared" si="101"/>
        <v>6730</v>
      </c>
      <c r="V22" s="47">
        <f t="shared" si="101"/>
        <v>13100</v>
      </c>
      <c r="W22" s="47">
        <f t="shared" si="101"/>
        <v>7200</v>
      </c>
      <c r="X22" s="47">
        <f t="shared" si="101"/>
        <v>16540</v>
      </c>
      <c r="Y22" s="47">
        <f t="shared" si="101"/>
        <v>13830</v>
      </c>
      <c r="Z22" s="47">
        <v>140892</v>
      </c>
      <c r="AA22" s="47">
        <v>68303</v>
      </c>
      <c r="AB22" s="47">
        <f t="shared" ref="AB22:AQ22" si="103">SUM(AB65,AB107,AB148,AB189,AB230,AB271,AB312,AB355,AB397,AB435,AB477,AB521,AB562,AB604,AB645,AB686,AB726,AB766,AB807,AB849,AB890,AB931,AB972,AB1014,AB1055,AB1097,AB1138,AB1180,AB1221,AB1262,AB1304,AB1346,AB1387,AB1428,AB1470)</f>
        <v>0</v>
      </c>
      <c r="AC22" s="47">
        <f t="shared" si="103"/>
        <v>550</v>
      </c>
      <c r="AD22" s="47">
        <f t="shared" si="103"/>
        <v>0</v>
      </c>
      <c r="AE22" s="47">
        <f t="shared" si="103"/>
        <v>400</v>
      </c>
      <c r="AF22" s="47">
        <f t="shared" si="103"/>
        <v>0</v>
      </c>
      <c r="AG22" s="47">
        <f t="shared" si="103"/>
        <v>0</v>
      </c>
      <c r="AH22" s="47">
        <f t="shared" ref="AH22" si="104">SUM(AH65,AH107,AH148,AH189,AH230,AH271,AH312,AH355,AH397,AH435,AH477,AH521,AH562,AH604,AH645,AH686,AH726,AH766,AH807,AH849,AH890,AH931,AH972,AH1014,AH1055,AH1097,AH1138,AH1180,AH1221,AH1262,AH1304,AH1346,AH1387,AH1428,AH1470)</f>
        <v>950</v>
      </c>
      <c r="AI22" s="47">
        <f t="shared" si="103"/>
        <v>0</v>
      </c>
      <c r="AJ22" s="47">
        <f t="shared" si="103"/>
        <v>0</v>
      </c>
      <c r="AK22" s="47">
        <f t="shared" si="103"/>
        <v>550</v>
      </c>
      <c r="AL22" s="47">
        <f t="shared" si="103"/>
        <v>0</v>
      </c>
      <c r="AM22" s="47">
        <f t="shared" si="103"/>
        <v>400</v>
      </c>
      <c r="AN22" s="47">
        <f t="shared" si="103"/>
        <v>0</v>
      </c>
      <c r="AO22" s="47">
        <f t="shared" si="103"/>
        <v>0</v>
      </c>
      <c r="AP22" s="47">
        <f t="shared" si="103"/>
        <v>0</v>
      </c>
      <c r="AQ22" s="47">
        <f t="shared" si="103"/>
        <v>0</v>
      </c>
      <c r="AR22" s="47">
        <v>950</v>
      </c>
      <c r="AS22" s="47">
        <v>0</v>
      </c>
      <c r="AT22" s="47">
        <f t="shared" ref="AT22:BI22" si="105">SUM(AT65,AT107,AT148,AT189,AT230,AT271,AT312,AT355,AT397,AT435,AT477,AT521,AT562,AT604,AT645,AT686,AT726,AT766,AT807,AT849,AT890,AT931,AT972,AT1014,AT1055,AT1097,AT1138,AT1180,AT1221,AT1262,AT1304,AT1346,AT1387,AT1428,AT1470)</f>
        <v>0</v>
      </c>
      <c r="AU22" s="47">
        <f t="shared" si="105"/>
        <v>2035</v>
      </c>
      <c r="AV22" s="47">
        <f t="shared" si="105"/>
        <v>0</v>
      </c>
      <c r="AW22" s="47">
        <f t="shared" si="105"/>
        <v>8713</v>
      </c>
      <c r="AX22" s="47">
        <f t="shared" si="105"/>
        <v>0</v>
      </c>
      <c r="AY22" s="47">
        <f t="shared" si="105"/>
        <v>0</v>
      </c>
      <c r="AZ22" s="47">
        <f t="shared" ref="AZ22" si="106">SUM(AZ65,AZ107,AZ148,AZ189,AZ230,AZ271,AZ312,AZ355,AZ397,AZ435,AZ477,AZ521,AZ562,AZ604,AZ645,AZ686,AZ726,AZ766,AZ807,AZ849,AZ890,AZ931,AZ972,AZ1014,AZ1055,AZ1097,AZ1138,AZ1180,AZ1221,AZ1262,AZ1304,AZ1346,AZ1387,AZ1428,AZ1470)</f>
        <v>10748</v>
      </c>
      <c r="BA22" s="47">
        <f t="shared" si="105"/>
        <v>0</v>
      </c>
      <c r="BB22" s="47">
        <f t="shared" si="105"/>
        <v>0</v>
      </c>
      <c r="BC22" s="47">
        <f t="shared" si="105"/>
        <v>2035</v>
      </c>
      <c r="BD22" s="47">
        <f t="shared" si="105"/>
        <v>0</v>
      </c>
      <c r="BE22" s="47">
        <f t="shared" si="105"/>
        <v>0</v>
      </c>
      <c r="BF22" s="47">
        <f t="shared" si="105"/>
        <v>0</v>
      </c>
      <c r="BG22" s="47">
        <f t="shared" si="105"/>
        <v>8713</v>
      </c>
      <c r="BH22" s="47">
        <f t="shared" si="105"/>
        <v>0</v>
      </c>
      <c r="BI22" s="47">
        <f t="shared" si="105"/>
        <v>0</v>
      </c>
      <c r="BJ22" s="47">
        <v>10748</v>
      </c>
      <c r="BK22" s="47">
        <v>0</v>
      </c>
    </row>
    <row r="23" spans="1:63" s="26" customFormat="1" ht="22.5" x14ac:dyDescent="0.25">
      <c r="A23" s="31" t="s">
        <v>135</v>
      </c>
      <c r="B23" s="31" t="s">
        <v>60</v>
      </c>
      <c r="C23" s="31" t="s">
        <v>1536</v>
      </c>
      <c r="D23" s="68" t="s">
        <v>1544</v>
      </c>
      <c r="E23" s="120">
        <v>6138</v>
      </c>
      <c r="F23" s="68" t="s">
        <v>0</v>
      </c>
      <c r="G23" s="103" t="s">
        <v>1658</v>
      </c>
      <c r="H23" s="37" t="s">
        <v>92</v>
      </c>
      <c r="I23" s="47">
        <f>SUM(I66,I108,I149,I231,I272,I313,I356,I398,I436,I478,I522,I563,I605,I646,I727,I767,I808,I850,I891,I932,I973,I1015,I1056,I1098,I1139,I1181,I1222,I1263,I1305,I1347,I1388,I1429,I1471)</f>
        <v>90355</v>
      </c>
      <c r="J23" s="47">
        <f t="shared" ref="J23:Y23" si="107">SUM(J66,J108,J149,J231,J272,J313,J356,J398,J436,J478,J522,J563,J605,J646,J727,J767,J808,J850,J891,J932,J973,J1015,J1056,J1098,J1139,J1181,J1222,J1263,J1305,J1347,J1388,J1429,J1471)</f>
        <v>41612</v>
      </c>
      <c r="K23" s="47">
        <f t="shared" si="107"/>
        <v>0</v>
      </c>
      <c r="L23" s="47">
        <f t="shared" si="107"/>
        <v>0</v>
      </c>
      <c r="M23" s="47">
        <f t="shared" si="107"/>
        <v>0</v>
      </c>
      <c r="N23" s="47">
        <f t="shared" si="107"/>
        <v>-3000</v>
      </c>
      <c r="O23" s="47">
        <f t="shared" si="107"/>
        <v>0</v>
      </c>
      <c r="P23" s="47">
        <f t="shared" ref="P23" si="108">SUM(P66,P108,P149,P231,P272,P313,P356,P398,P436,P478,P522,P563,P605,P646,P727,P767,P808,P850,P891,P932,P973,P1015,P1056,P1098,P1139,P1181,P1222,P1263,P1305,P1347,P1388,P1429,P1471)</f>
        <v>38612</v>
      </c>
      <c r="Q23" s="47">
        <f t="shared" si="107"/>
        <v>200</v>
      </c>
      <c r="R23" s="47">
        <f t="shared" si="107"/>
        <v>400</v>
      </c>
      <c r="S23" s="47">
        <f t="shared" si="107"/>
        <v>200</v>
      </c>
      <c r="T23" s="47">
        <f t="shared" si="107"/>
        <v>1000</v>
      </c>
      <c r="U23" s="47">
        <f t="shared" si="107"/>
        <v>2480</v>
      </c>
      <c r="V23" s="47">
        <f t="shared" si="107"/>
        <v>1412</v>
      </c>
      <c r="W23" s="47">
        <f t="shared" si="107"/>
        <v>0</v>
      </c>
      <c r="X23" s="47">
        <f t="shared" si="107"/>
        <v>2620</v>
      </c>
      <c r="Y23" s="47">
        <f t="shared" si="107"/>
        <v>100</v>
      </c>
      <c r="Z23" s="47">
        <v>8412</v>
      </c>
      <c r="AA23" s="47">
        <v>30200</v>
      </c>
      <c r="AB23" s="47">
        <f t="shared" ref="AB23:AQ23" si="109">SUM(AB66,AB108,AB149,AB231,AB272,AB313,AB356,AB398,AB436,AB478,AB522,AB563,AB605,AB646,AB727,AB767,AB808,AB850,AB891,AB932,AB973,AB1015,AB1056,AB1098,AB1139,AB1181,AB1222,AB1263,AB1305,AB1347,AB1388,AB1429,AB1471)</f>
        <v>0</v>
      </c>
      <c r="AC23" s="47">
        <f t="shared" si="109"/>
        <v>0</v>
      </c>
      <c r="AD23" s="47">
        <f t="shared" si="109"/>
        <v>0</v>
      </c>
      <c r="AE23" s="47">
        <f t="shared" si="109"/>
        <v>0</v>
      </c>
      <c r="AF23" s="47">
        <f t="shared" si="109"/>
        <v>0</v>
      </c>
      <c r="AG23" s="47">
        <f t="shared" si="109"/>
        <v>0</v>
      </c>
      <c r="AH23" s="47">
        <f t="shared" ref="AH23" si="110">SUM(AH66,AH108,AH149,AH231,AH272,AH313,AH356,AH398,AH436,AH478,AH522,AH563,AH605,AH646,AH727,AH767,AH808,AH850,AH891,AH932,AH973,AH1015,AH1056,AH1098,AH1139,AH1181,AH1222,AH1263,AH1305,AH1347,AH1388,AH1429,AH1471)</f>
        <v>0</v>
      </c>
      <c r="AI23" s="47">
        <f t="shared" si="109"/>
        <v>0</v>
      </c>
      <c r="AJ23" s="47">
        <f t="shared" si="109"/>
        <v>0</v>
      </c>
      <c r="AK23" s="47">
        <f t="shared" si="109"/>
        <v>0</v>
      </c>
      <c r="AL23" s="47">
        <f t="shared" si="109"/>
        <v>0</v>
      </c>
      <c r="AM23" s="47">
        <f t="shared" si="109"/>
        <v>0</v>
      </c>
      <c r="AN23" s="47">
        <f t="shared" si="109"/>
        <v>0</v>
      </c>
      <c r="AO23" s="47">
        <f t="shared" si="109"/>
        <v>0</v>
      </c>
      <c r="AP23" s="47">
        <f t="shared" si="109"/>
        <v>0</v>
      </c>
      <c r="AQ23" s="47">
        <f t="shared" si="109"/>
        <v>0</v>
      </c>
      <c r="AR23" s="47">
        <v>0</v>
      </c>
      <c r="AS23" s="47">
        <v>0</v>
      </c>
      <c r="AT23" s="47">
        <f t="shared" ref="AT23:BI23" si="111">SUM(AT66,AT108,AT149,AT231,AT272,AT313,AT356,AT398,AT436,AT478,AT522,AT563,AT605,AT646,AT727,AT767,AT808,AT850,AT891,AT932,AT973,AT1015,AT1056,AT1098,AT1139,AT1181,AT1222,AT1263,AT1305,AT1347,AT1388,AT1429,AT1471)</f>
        <v>0</v>
      </c>
      <c r="AU23" s="47">
        <f t="shared" si="111"/>
        <v>0</v>
      </c>
      <c r="AV23" s="47">
        <f t="shared" si="111"/>
        <v>0</v>
      </c>
      <c r="AW23" s="47">
        <f t="shared" si="111"/>
        <v>0</v>
      </c>
      <c r="AX23" s="47">
        <f t="shared" si="111"/>
        <v>0</v>
      </c>
      <c r="AY23" s="47">
        <f t="shared" si="111"/>
        <v>0</v>
      </c>
      <c r="AZ23" s="47">
        <f t="shared" ref="AZ23" si="112">SUM(AZ66,AZ108,AZ149,AZ231,AZ272,AZ313,AZ356,AZ398,AZ436,AZ478,AZ522,AZ563,AZ605,AZ646,AZ727,AZ767,AZ808,AZ850,AZ891,AZ932,AZ973,AZ1015,AZ1056,AZ1098,AZ1139,AZ1181,AZ1222,AZ1263,AZ1305,AZ1347,AZ1388,AZ1429,AZ1471)</f>
        <v>0</v>
      </c>
      <c r="BA23" s="47">
        <f t="shared" si="111"/>
        <v>0</v>
      </c>
      <c r="BB23" s="47">
        <f t="shared" si="111"/>
        <v>0</v>
      </c>
      <c r="BC23" s="47">
        <f t="shared" si="111"/>
        <v>0</v>
      </c>
      <c r="BD23" s="47">
        <f t="shared" si="111"/>
        <v>0</v>
      </c>
      <c r="BE23" s="47">
        <f t="shared" si="111"/>
        <v>0</v>
      </c>
      <c r="BF23" s="47">
        <f t="shared" si="111"/>
        <v>0</v>
      </c>
      <c r="BG23" s="47">
        <f t="shared" si="111"/>
        <v>0</v>
      </c>
      <c r="BH23" s="47">
        <f t="shared" si="111"/>
        <v>0</v>
      </c>
      <c r="BI23" s="47">
        <f t="shared" si="111"/>
        <v>0</v>
      </c>
      <c r="BJ23" s="47">
        <v>0</v>
      </c>
      <c r="BK23" s="47">
        <v>0</v>
      </c>
    </row>
    <row r="24" spans="1:63" s="26" customFormat="1" x14ac:dyDescent="0.25">
      <c r="A24" s="31" t="s">
        <v>135</v>
      </c>
      <c r="B24" s="31" t="s">
        <v>60</v>
      </c>
      <c r="C24" s="31" t="s">
        <v>1536</v>
      </c>
      <c r="D24" s="68" t="s">
        <v>1544</v>
      </c>
      <c r="E24" s="120">
        <v>6139</v>
      </c>
      <c r="F24" s="68" t="s">
        <v>0</v>
      </c>
      <c r="G24" s="103" t="s">
        <v>1658</v>
      </c>
      <c r="H24" s="37" t="s">
        <v>37</v>
      </c>
      <c r="I24" s="47">
        <f>SUM(I67,I109,I150,I190,I232,I273,I314,I357,I399,I437,I479,I523,I564,I606,I647,I687,I728,I768,I809,I851,I892,I933,I974,I1016,I1057,I1099,I1140,I1182,I1223,I1264,I1306,I1348,I1389,I1430,I1472)</f>
        <v>2603401</v>
      </c>
      <c r="J24" s="47">
        <f t="shared" ref="J24:Y24" si="113">SUM(J67,J109,J150,J190,J232,J273,J314,J357,J399,J437,J479,J523,J564,J606,J647,J687,J728,J768,J809,J851,J892,J933,J974,J1016,J1057,J1099,J1140,J1182,J1223,J1264,J1306,J1348,J1389,J1430,J1472)</f>
        <v>1228287</v>
      </c>
      <c r="K24" s="47">
        <f t="shared" si="113"/>
        <v>0</v>
      </c>
      <c r="L24" s="47">
        <f t="shared" si="113"/>
        <v>0</v>
      </c>
      <c r="M24" s="47">
        <f t="shared" si="113"/>
        <v>25537</v>
      </c>
      <c r="N24" s="47">
        <f t="shared" si="113"/>
        <v>43900</v>
      </c>
      <c r="O24" s="47">
        <f t="shared" si="113"/>
        <v>0</v>
      </c>
      <c r="P24" s="47">
        <f t="shared" ref="P24" si="114">SUM(P67,P109,P150,P190,P232,P273,P314,P357,P399,P437,P479,P523,P564,P606,P647,P687,P728,P768,P809,P851,P892,P933,P974,P1016,P1057,P1099,P1140,P1182,P1223,P1264,P1306,P1348,P1389,P1430,P1472)</f>
        <v>1297724</v>
      </c>
      <c r="Q24" s="47">
        <f t="shared" si="113"/>
        <v>81188</v>
      </c>
      <c r="R24" s="47">
        <f t="shared" si="113"/>
        <v>181348</v>
      </c>
      <c r="S24" s="47">
        <f t="shared" si="113"/>
        <v>189152</v>
      </c>
      <c r="T24" s="47">
        <f t="shared" si="113"/>
        <v>77554</v>
      </c>
      <c r="U24" s="47">
        <f t="shared" si="113"/>
        <v>181405</v>
      </c>
      <c r="V24" s="47">
        <f t="shared" si="113"/>
        <v>75854</v>
      </c>
      <c r="W24" s="47">
        <f t="shared" si="113"/>
        <v>68296</v>
      </c>
      <c r="X24" s="47">
        <f t="shared" si="113"/>
        <v>129860</v>
      </c>
      <c r="Y24" s="47">
        <f t="shared" si="113"/>
        <v>54317</v>
      </c>
      <c r="Z24" s="47">
        <v>1038974</v>
      </c>
      <c r="AA24" s="47">
        <v>258750</v>
      </c>
      <c r="AB24" s="47">
        <f t="shared" ref="AB24:AQ24" si="115">SUM(AB67,AB109,AB150,AB190,AB232,AB273,AB314,AB357,AB399,AB437,AB479,AB523,AB564,AB606,AB647,AB687,AB728,AB768,AB809,AB851,AB892,AB933,AB974,AB1016,AB1057,AB1099,AB1140,AB1182,AB1223,AB1264,AB1306,AB1348,AB1389,AB1430,AB1472)</f>
        <v>36000</v>
      </c>
      <c r="AC24" s="47">
        <f t="shared" si="115"/>
        <v>23898</v>
      </c>
      <c r="AD24" s="47">
        <f t="shared" si="115"/>
        <v>0</v>
      </c>
      <c r="AE24" s="47">
        <f t="shared" si="115"/>
        <v>61340</v>
      </c>
      <c r="AF24" s="47">
        <f t="shared" si="115"/>
        <v>0</v>
      </c>
      <c r="AG24" s="47">
        <f t="shared" si="115"/>
        <v>0</v>
      </c>
      <c r="AH24" s="47">
        <f t="shared" ref="AH24" si="116">SUM(AH67,AH109,AH150,AH190,AH232,AH273,AH314,AH357,AH399,AH437,AH479,AH523,AH564,AH606,AH647,AH687,AH728,AH768,AH809,AH851,AH892,AH933,AH974,AH1016,AH1057,AH1099,AH1140,AH1182,AH1223,AH1264,AH1306,AH1348,AH1389,AH1430,AH1472)</f>
        <v>121238</v>
      </c>
      <c r="AI24" s="47">
        <f t="shared" si="115"/>
        <v>0</v>
      </c>
      <c r="AJ24" s="47">
        <f t="shared" si="115"/>
        <v>19110</v>
      </c>
      <c r="AK24" s="47">
        <f t="shared" si="115"/>
        <v>27898</v>
      </c>
      <c r="AL24" s="47">
        <f t="shared" si="115"/>
        <v>22010</v>
      </c>
      <c r="AM24" s="47">
        <f t="shared" si="115"/>
        <v>13420</v>
      </c>
      <c r="AN24" s="47">
        <f t="shared" si="115"/>
        <v>2000</v>
      </c>
      <c r="AO24" s="47">
        <f t="shared" si="115"/>
        <v>0</v>
      </c>
      <c r="AP24" s="47">
        <f t="shared" si="115"/>
        <v>1000</v>
      </c>
      <c r="AQ24" s="47">
        <f t="shared" si="115"/>
        <v>0</v>
      </c>
      <c r="AR24" s="47">
        <v>85438</v>
      </c>
      <c r="AS24" s="47">
        <v>35800</v>
      </c>
      <c r="AT24" s="47">
        <f t="shared" ref="AT24:BI24" si="117">SUM(AT67,AT109,AT150,AT190,AT232,AT273,AT314,AT357,AT399,AT437,AT479,AT523,AT564,AT606,AT647,AT687,AT728,AT768,AT809,AT851,AT892,AT933,AT974,AT1016,AT1057,AT1099,AT1140,AT1182,AT1223,AT1264,AT1306,AT1348,AT1389,AT1430,AT1472)</f>
        <v>20000</v>
      </c>
      <c r="AU24" s="47">
        <f t="shared" si="117"/>
        <v>28886</v>
      </c>
      <c r="AV24" s="47">
        <f t="shared" si="117"/>
        <v>0</v>
      </c>
      <c r="AW24" s="47">
        <f t="shared" si="117"/>
        <v>36082</v>
      </c>
      <c r="AX24" s="47">
        <f t="shared" si="117"/>
        <v>0</v>
      </c>
      <c r="AY24" s="47">
        <f t="shared" si="117"/>
        <v>0</v>
      </c>
      <c r="AZ24" s="47">
        <f t="shared" ref="AZ24" si="118">SUM(AZ67,AZ109,AZ150,AZ190,AZ232,AZ273,AZ314,AZ357,AZ399,AZ437,AZ479,AZ523,AZ564,AZ606,AZ647,AZ687,AZ728,AZ768,AZ809,AZ851,AZ892,AZ933,AZ974,AZ1016,AZ1057,AZ1099,AZ1140,AZ1182,AZ1223,AZ1264,AZ1306,AZ1348,AZ1389,AZ1430,AZ1472)</f>
        <v>84968</v>
      </c>
      <c r="BA24" s="47">
        <f t="shared" si="117"/>
        <v>0</v>
      </c>
      <c r="BB24" s="47">
        <f t="shared" si="117"/>
        <v>0</v>
      </c>
      <c r="BC24" s="47">
        <f t="shared" si="117"/>
        <v>28886</v>
      </c>
      <c r="BD24" s="47">
        <f t="shared" si="117"/>
        <v>17235</v>
      </c>
      <c r="BE24" s="47">
        <f t="shared" si="117"/>
        <v>7851</v>
      </c>
      <c r="BF24" s="47">
        <f t="shared" si="117"/>
        <v>1696</v>
      </c>
      <c r="BG24" s="47">
        <f t="shared" si="117"/>
        <v>3800</v>
      </c>
      <c r="BH24" s="47">
        <f t="shared" si="117"/>
        <v>6500</v>
      </c>
      <c r="BI24" s="47">
        <f t="shared" si="117"/>
        <v>0</v>
      </c>
      <c r="BJ24" s="47">
        <v>65968</v>
      </c>
      <c r="BK24" s="47">
        <v>19000</v>
      </c>
    </row>
    <row r="25" spans="1:63" s="26" customFormat="1" ht="33.75" x14ac:dyDescent="0.25">
      <c r="A25" s="30" t="s">
        <v>0</v>
      </c>
      <c r="B25" s="30" t="s">
        <v>0</v>
      </c>
      <c r="C25" s="30" t="s">
        <v>0</v>
      </c>
      <c r="D25" s="114" t="s">
        <v>0</v>
      </c>
      <c r="E25" s="114" t="s">
        <v>0</v>
      </c>
      <c r="F25" s="114" t="s">
        <v>0</v>
      </c>
      <c r="G25" s="32" t="s">
        <v>0</v>
      </c>
      <c r="H25" s="34" t="s">
        <v>41</v>
      </c>
      <c r="I25" s="43">
        <f>SUM(I26)</f>
        <v>53466</v>
      </c>
      <c r="J25" s="43">
        <f t="shared" ref="J25:Y25" si="119">SUM(J26)</f>
        <v>7000</v>
      </c>
      <c r="K25" s="43">
        <f t="shared" si="119"/>
        <v>0</v>
      </c>
      <c r="L25" s="43">
        <f t="shared" si="119"/>
        <v>0</v>
      </c>
      <c r="M25" s="43">
        <f t="shared" si="119"/>
        <v>0</v>
      </c>
      <c r="N25" s="43">
        <f t="shared" si="119"/>
        <v>0</v>
      </c>
      <c r="O25" s="43">
        <f t="shared" si="119"/>
        <v>0</v>
      </c>
      <c r="P25" s="43">
        <f t="shared" si="119"/>
        <v>7000</v>
      </c>
      <c r="Q25" s="43">
        <f t="shared" si="119"/>
        <v>0</v>
      </c>
      <c r="R25" s="43">
        <f t="shared" si="119"/>
        <v>0</v>
      </c>
      <c r="S25" s="43">
        <f t="shared" si="119"/>
        <v>3600</v>
      </c>
      <c r="T25" s="43">
        <f t="shared" si="119"/>
        <v>0</v>
      </c>
      <c r="U25" s="43">
        <f t="shared" si="119"/>
        <v>0</v>
      </c>
      <c r="V25" s="43">
        <f t="shared" si="119"/>
        <v>0</v>
      </c>
      <c r="W25" s="43">
        <f t="shared" si="119"/>
        <v>0</v>
      </c>
      <c r="X25" s="43">
        <f t="shared" si="119"/>
        <v>0</v>
      </c>
      <c r="Y25" s="43">
        <f t="shared" si="119"/>
        <v>0</v>
      </c>
      <c r="Z25" s="43">
        <v>3600</v>
      </c>
      <c r="AA25" s="43">
        <v>3400</v>
      </c>
      <c r="AB25" s="43">
        <f t="shared" ref="AB25:AQ25" si="120">SUM(AB26)</f>
        <v>0</v>
      </c>
      <c r="AC25" s="43">
        <f t="shared" si="120"/>
        <v>0</v>
      </c>
      <c r="AD25" s="43">
        <f t="shared" si="120"/>
        <v>0</v>
      </c>
      <c r="AE25" s="43">
        <f t="shared" si="120"/>
        <v>0</v>
      </c>
      <c r="AF25" s="43">
        <f t="shared" si="120"/>
        <v>0</v>
      </c>
      <c r="AG25" s="43">
        <f t="shared" si="120"/>
        <v>0</v>
      </c>
      <c r="AH25" s="43">
        <f t="shared" si="120"/>
        <v>0</v>
      </c>
      <c r="AI25" s="43">
        <f t="shared" si="120"/>
        <v>0</v>
      </c>
      <c r="AJ25" s="43">
        <f t="shared" si="120"/>
        <v>0</v>
      </c>
      <c r="AK25" s="43">
        <f t="shared" si="120"/>
        <v>0</v>
      </c>
      <c r="AL25" s="43">
        <f t="shared" si="120"/>
        <v>0</v>
      </c>
      <c r="AM25" s="43">
        <f t="shared" si="120"/>
        <v>0</v>
      </c>
      <c r="AN25" s="43">
        <f t="shared" si="120"/>
        <v>0</v>
      </c>
      <c r="AO25" s="43">
        <f t="shared" si="120"/>
        <v>0</v>
      </c>
      <c r="AP25" s="43">
        <f t="shared" si="120"/>
        <v>0</v>
      </c>
      <c r="AQ25" s="43">
        <f t="shared" si="120"/>
        <v>0</v>
      </c>
      <c r="AR25" s="43">
        <v>0</v>
      </c>
      <c r="AS25" s="43">
        <v>0</v>
      </c>
      <c r="AT25" s="43">
        <f t="shared" ref="AT25:BI25" si="121">SUM(AT26)</f>
        <v>600</v>
      </c>
      <c r="AU25" s="43">
        <f t="shared" si="121"/>
        <v>0</v>
      </c>
      <c r="AV25" s="43">
        <f t="shared" si="121"/>
        <v>0</v>
      </c>
      <c r="AW25" s="43">
        <f t="shared" si="121"/>
        <v>0</v>
      </c>
      <c r="AX25" s="43">
        <f t="shared" si="121"/>
        <v>0</v>
      </c>
      <c r="AY25" s="43">
        <f t="shared" si="121"/>
        <v>0</v>
      </c>
      <c r="AZ25" s="43">
        <f t="shared" si="121"/>
        <v>600</v>
      </c>
      <c r="BA25" s="43">
        <f t="shared" si="121"/>
        <v>0</v>
      </c>
      <c r="BB25" s="43">
        <f t="shared" si="121"/>
        <v>0</v>
      </c>
      <c r="BC25" s="43">
        <f t="shared" si="121"/>
        <v>0</v>
      </c>
      <c r="BD25" s="43">
        <f t="shared" si="121"/>
        <v>0</v>
      </c>
      <c r="BE25" s="43">
        <f t="shared" si="121"/>
        <v>0</v>
      </c>
      <c r="BF25" s="43">
        <f t="shared" si="121"/>
        <v>0</v>
      </c>
      <c r="BG25" s="43">
        <f t="shared" si="121"/>
        <v>0</v>
      </c>
      <c r="BH25" s="43">
        <f t="shared" si="121"/>
        <v>0</v>
      </c>
      <c r="BI25" s="43">
        <f t="shared" si="121"/>
        <v>0</v>
      </c>
      <c r="BJ25" s="43">
        <v>0</v>
      </c>
      <c r="BK25" s="43">
        <v>600</v>
      </c>
    </row>
    <row r="26" spans="1:63" s="26" customFormat="1" ht="22.5" x14ac:dyDescent="0.25">
      <c r="A26" s="30" t="s">
        <v>135</v>
      </c>
      <c r="B26" s="30" t="s">
        <v>60</v>
      </c>
      <c r="C26" s="30" t="s">
        <v>1536</v>
      </c>
      <c r="D26" s="59" t="s">
        <v>1544</v>
      </c>
      <c r="E26" s="59">
        <v>614000</v>
      </c>
      <c r="F26" s="68" t="s">
        <v>0</v>
      </c>
      <c r="G26" s="37" t="s">
        <v>0</v>
      </c>
      <c r="H26" s="32" t="s">
        <v>43</v>
      </c>
      <c r="I26" s="44">
        <f>SUM(I27:I28)</f>
        <v>53466</v>
      </c>
      <c r="J26" s="44">
        <f t="shared" ref="J26:Y26" si="122">SUM(J27:J28)</f>
        <v>7000</v>
      </c>
      <c r="K26" s="44">
        <f t="shared" si="122"/>
        <v>0</v>
      </c>
      <c r="L26" s="44">
        <f t="shared" si="122"/>
        <v>0</v>
      </c>
      <c r="M26" s="44">
        <f t="shared" si="122"/>
        <v>0</v>
      </c>
      <c r="N26" s="44">
        <f t="shared" si="122"/>
        <v>0</v>
      </c>
      <c r="O26" s="44">
        <f t="shared" si="122"/>
        <v>0</v>
      </c>
      <c r="P26" s="44">
        <f t="shared" ref="P26" si="123">SUM(P27:P28)</f>
        <v>7000</v>
      </c>
      <c r="Q26" s="44">
        <f t="shared" si="122"/>
        <v>0</v>
      </c>
      <c r="R26" s="44">
        <f t="shared" si="122"/>
        <v>0</v>
      </c>
      <c r="S26" s="44">
        <f t="shared" si="122"/>
        <v>3600</v>
      </c>
      <c r="T26" s="44">
        <f t="shared" si="122"/>
        <v>0</v>
      </c>
      <c r="U26" s="44">
        <f t="shared" si="122"/>
        <v>0</v>
      </c>
      <c r="V26" s="44">
        <f t="shared" si="122"/>
        <v>0</v>
      </c>
      <c r="W26" s="44">
        <f t="shared" si="122"/>
        <v>0</v>
      </c>
      <c r="X26" s="44">
        <f t="shared" si="122"/>
        <v>0</v>
      </c>
      <c r="Y26" s="44">
        <f t="shared" si="122"/>
        <v>0</v>
      </c>
      <c r="Z26" s="44">
        <v>3600</v>
      </c>
      <c r="AA26" s="44">
        <v>3400</v>
      </c>
      <c r="AB26" s="44">
        <f t="shared" ref="AB26:AQ26" si="124">SUM(AB27:AB28)</f>
        <v>0</v>
      </c>
      <c r="AC26" s="44">
        <f t="shared" si="124"/>
        <v>0</v>
      </c>
      <c r="AD26" s="44">
        <f t="shared" si="124"/>
        <v>0</v>
      </c>
      <c r="AE26" s="44">
        <f t="shared" si="124"/>
        <v>0</v>
      </c>
      <c r="AF26" s="44">
        <f t="shared" si="124"/>
        <v>0</v>
      </c>
      <c r="AG26" s="44">
        <f t="shared" si="124"/>
        <v>0</v>
      </c>
      <c r="AH26" s="44">
        <f t="shared" ref="AH26" si="125">SUM(AH27:AH28)</f>
        <v>0</v>
      </c>
      <c r="AI26" s="44">
        <f t="shared" si="124"/>
        <v>0</v>
      </c>
      <c r="AJ26" s="44">
        <f t="shared" si="124"/>
        <v>0</v>
      </c>
      <c r="AK26" s="44">
        <f t="shared" si="124"/>
        <v>0</v>
      </c>
      <c r="AL26" s="44">
        <f t="shared" si="124"/>
        <v>0</v>
      </c>
      <c r="AM26" s="44">
        <f t="shared" si="124"/>
        <v>0</v>
      </c>
      <c r="AN26" s="44">
        <f t="shared" si="124"/>
        <v>0</v>
      </c>
      <c r="AO26" s="44">
        <f t="shared" si="124"/>
        <v>0</v>
      </c>
      <c r="AP26" s="44">
        <f t="shared" si="124"/>
        <v>0</v>
      </c>
      <c r="AQ26" s="44">
        <f t="shared" si="124"/>
        <v>0</v>
      </c>
      <c r="AR26" s="44">
        <v>0</v>
      </c>
      <c r="AS26" s="44">
        <v>0</v>
      </c>
      <c r="AT26" s="44">
        <f t="shared" ref="AT26:BI26" si="126">SUM(AT27:AT28)</f>
        <v>600</v>
      </c>
      <c r="AU26" s="44">
        <f t="shared" si="126"/>
        <v>0</v>
      </c>
      <c r="AV26" s="44">
        <f t="shared" si="126"/>
        <v>0</v>
      </c>
      <c r="AW26" s="44">
        <f t="shared" si="126"/>
        <v>0</v>
      </c>
      <c r="AX26" s="44">
        <f t="shared" si="126"/>
        <v>0</v>
      </c>
      <c r="AY26" s="44">
        <f t="shared" si="126"/>
        <v>0</v>
      </c>
      <c r="AZ26" s="44">
        <f t="shared" ref="AZ26" si="127">SUM(AZ27:AZ28)</f>
        <v>600</v>
      </c>
      <c r="BA26" s="44">
        <f t="shared" si="126"/>
        <v>0</v>
      </c>
      <c r="BB26" s="44">
        <f t="shared" si="126"/>
        <v>0</v>
      </c>
      <c r="BC26" s="44">
        <f t="shared" si="126"/>
        <v>0</v>
      </c>
      <c r="BD26" s="44">
        <f t="shared" si="126"/>
        <v>0</v>
      </c>
      <c r="BE26" s="44">
        <f t="shared" si="126"/>
        <v>0</v>
      </c>
      <c r="BF26" s="44">
        <f t="shared" si="126"/>
        <v>0</v>
      </c>
      <c r="BG26" s="44">
        <f t="shared" si="126"/>
        <v>0</v>
      </c>
      <c r="BH26" s="44">
        <f t="shared" si="126"/>
        <v>0</v>
      </c>
      <c r="BI26" s="44">
        <f t="shared" si="126"/>
        <v>0</v>
      </c>
      <c r="BJ26" s="44">
        <v>0</v>
      </c>
      <c r="BK26" s="44">
        <v>600</v>
      </c>
    </row>
    <row r="27" spans="1:63" s="26" customFormat="1" x14ac:dyDescent="0.25">
      <c r="A27" s="31" t="s">
        <v>135</v>
      </c>
      <c r="B27" s="31" t="s">
        <v>60</v>
      </c>
      <c r="C27" s="31" t="s">
        <v>1536</v>
      </c>
      <c r="D27" s="68" t="s">
        <v>1544</v>
      </c>
      <c r="E27" s="120">
        <v>6142</v>
      </c>
      <c r="F27" s="68" t="s">
        <v>0</v>
      </c>
      <c r="G27" s="103" t="s">
        <v>1658</v>
      </c>
      <c r="H27" s="37" t="s">
        <v>62</v>
      </c>
      <c r="I27" s="47">
        <f>SUM(I320,I485,I815)</f>
        <v>23100</v>
      </c>
      <c r="J27" s="47">
        <f t="shared" ref="J27:Y27" si="128">SUM(J320,J485,J815)</f>
        <v>7000</v>
      </c>
      <c r="K27" s="47">
        <f t="shared" si="128"/>
        <v>0</v>
      </c>
      <c r="L27" s="47">
        <f t="shared" si="128"/>
        <v>0</v>
      </c>
      <c r="M27" s="47">
        <f t="shared" si="128"/>
        <v>0</v>
      </c>
      <c r="N27" s="47">
        <f t="shared" si="128"/>
        <v>0</v>
      </c>
      <c r="O27" s="47">
        <f t="shared" si="128"/>
        <v>0</v>
      </c>
      <c r="P27" s="47">
        <f t="shared" ref="P27" si="129">SUM(P320,P485,P815)</f>
        <v>7000</v>
      </c>
      <c r="Q27" s="47">
        <f t="shared" si="128"/>
        <v>0</v>
      </c>
      <c r="R27" s="47">
        <f t="shared" si="128"/>
        <v>0</v>
      </c>
      <c r="S27" s="47">
        <f t="shared" si="128"/>
        <v>3600</v>
      </c>
      <c r="T27" s="47">
        <f t="shared" si="128"/>
        <v>0</v>
      </c>
      <c r="U27" s="47">
        <f t="shared" si="128"/>
        <v>0</v>
      </c>
      <c r="V27" s="47">
        <f t="shared" si="128"/>
        <v>0</v>
      </c>
      <c r="W27" s="47">
        <f t="shared" si="128"/>
        <v>0</v>
      </c>
      <c r="X27" s="47">
        <f t="shared" si="128"/>
        <v>0</v>
      </c>
      <c r="Y27" s="47">
        <f t="shared" si="128"/>
        <v>0</v>
      </c>
      <c r="Z27" s="47">
        <v>3600</v>
      </c>
      <c r="AA27" s="47">
        <v>3400</v>
      </c>
      <c r="AB27" s="47">
        <f t="shared" ref="AB27:AQ27" si="130">SUM(AB320,AB485,AB815)</f>
        <v>0</v>
      </c>
      <c r="AC27" s="47">
        <f t="shared" si="130"/>
        <v>0</v>
      </c>
      <c r="AD27" s="47">
        <f t="shared" si="130"/>
        <v>0</v>
      </c>
      <c r="AE27" s="47">
        <f t="shared" si="130"/>
        <v>0</v>
      </c>
      <c r="AF27" s="47">
        <f t="shared" si="130"/>
        <v>0</v>
      </c>
      <c r="AG27" s="47">
        <f t="shared" si="130"/>
        <v>0</v>
      </c>
      <c r="AH27" s="47">
        <f t="shared" ref="AH27" si="131">SUM(AH320,AH485,AH815)</f>
        <v>0</v>
      </c>
      <c r="AI27" s="47">
        <f t="shared" si="130"/>
        <v>0</v>
      </c>
      <c r="AJ27" s="47">
        <f t="shared" si="130"/>
        <v>0</v>
      </c>
      <c r="AK27" s="47">
        <f t="shared" si="130"/>
        <v>0</v>
      </c>
      <c r="AL27" s="47">
        <f t="shared" si="130"/>
        <v>0</v>
      </c>
      <c r="AM27" s="47">
        <f t="shared" si="130"/>
        <v>0</v>
      </c>
      <c r="AN27" s="47">
        <f t="shared" si="130"/>
        <v>0</v>
      </c>
      <c r="AO27" s="47">
        <f t="shared" si="130"/>
        <v>0</v>
      </c>
      <c r="AP27" s="47">
        <f t="shared" si="130"/>
        <v>0</v>
      </c>
      <c r="AQ27" s="47">
        <f t="shared" si="130"/>
        <v>0</v>
      </c>
      <c r="AR27" s="47">
        <v>0</v>
      </c>
      <c r="AS27" s="47">
        <v>0</v>
      </c>
      <c r="AT27" s="47">
        <f t="shared" ref="AT27:BI27" si="132">SUM(AT320,AT485,AT815)</f>
        <v>600</v>
      </c>
      <c r="AU27" s="47">
        <f t="shared" si="132"/>
        <v>0</v>
      </c>
      <c r="AV27" s="47">
        <f t="shared" si="132"/>
        <v>0</v>
      </c>
      <c r="AW27" s="47">
        <f t="shared" si="132"/>
        <v>0</v>
      </c>
      <c r="AX27" s="47">
        <f t="shared" si="132"/>
        <v>0</v>
      </c>
      <c r="AY27" s="47">
        <f t="shared" si="132"/>
        <v>0</v>
      </c>
      <c r="AZ27" s="47">
        <f t="shared" ref="AZ27" si="133">SUM(AZ320,AZ485,AZ815)</f>
        <v>600</v>
      </c>
      <c r="BA27" s="47">
        <f t="shared" si="132"/>
        <v>0</v>
      </c>
      <c r="BB27" s="47">
        <f t="shared" si="132"/>
        <v>0</v>
      </c>
      <c r="BC27" s="47">
        <f t="shared" si="132"/>
        <v>0</v>
      </c>
      <c r="BD27" s="47">
        <f t="shared" si="132"/>
        <v>0</v>
      </c>
      <c r="BE27" s="47">
        <f t="shared" si="132"/>
        <v>0</v>
      </c>
      <c r="BF27" s="47">
        <f t="shared" si="132"/>
        <v>0</v>
      </c>
      <c r="BG27" s="47">
        <f t="shared" si="132"/>
        <v>0</v>
      </c>
      <c r="BH27" s="47">
        <f t="shared" si="132"/>
        <v>0</v>
      </c>
      <c r="BI27" s="47">
        <f t="shared" si="132"/>
        <v>0</v>
      </c>
      <c r="BJ27" s="47">
        <v>0</v>
      </c>
      <c r="BK27" s="47">
        <v>600</v>
      </c>
    </row>
    <row r="28" spans="1:63" s="26" customFormat="1" x14ac:dyDescent="0.25">
      <c r="A28" s="31" t="s">
        <v>135</v>
      </c>
      <c r="B28" s="31" t="s">
        <v>60</v>
      </c>
      <c r="C28" s="31" t="s">
        <v>1536</v>
      </c>
      <c r="D28" s="68" t="s">
        <v>1544</v>
      </c>
      <c r="E28" s="120">
        <v>6148</v>
      </c>
      <c r="F28" s="68" t="s">
        <v>0</v>
      </c>
      <c r="G28" s="103" t="s">
        <v>1658</v>
      </c>
      <c r="H28" s="37" t="s">
        <v>47</v>
      </c>
      <c r="I28" s="47">
        <f>SUM(I73,I115,I156,I196,I279,I321,I363,I486,I529,I570,I612,I653,I693,I734,I774,I816,I898,I980,I1022,I1063,I1105,I1146,I1188,I1229,I1270,I1312,I1354,I1395,I1436,I1478,I238,I443,I238,I857,I939)</f>
        <v>30366</v>
      </c>
      <c r="J28" s="137">
        <f t="shared" ref="J28:AB28" si="134">SUM(J73,J115,J156,J196,J279,J321,J363,J486,J529,J570,J612,J653,J693,J734,J774,J816,J898,J980,J1022,J1063,J1105,J1146,J1188,J1229,J1270,J1312,J1354,J1395,J1436,J1478,J238,J443,J238,J857,J939)</f>
        <v>0</v>
      </c>
      <c r="K28" s="137">
        <f t="shared" si="134"/>
        <v>0</v>
      </c>
      <c r="L28" s="137">
        <f t="shared" si="134"/>
        <v>0</v>
      </c>
      <c r="M28" s="137">
        <f t="shared" si="134"/>
        <v>0</v>
      </c>
      <c r="N28" s="137">
        <f t="shared" si="134"/>
        <v>0</v>
      </c>
      <c r="O28" s="137">
        <f t="shared" si="134"/>
        <v>0</v>
      </c>
      <c r="P28" s="137">
        <f t="shared" si="134"/>
        <v>0</v>
      </c>
      <c r="Q28" s="137">
        <f t="shared" si="134"/>
        <v>0</v>
      </c>
      <c r="R28" s="137">
        <f t="shared" si="134"/>
        <v>0</v>
      </c>
      <c r="S28" s="137">
        <f t="shared" si="134"/>
        <v>0</v>
      </c>
      <c r="T28" s="137">
        <f t="shared" si="134"/>
        <v>0</v>
      </c>
      <c r="U28" s="137">
        <f t="shared" si="134"/>
        <v>0</v>
      </c>
      <c r="V28" s="137">
        <f t="shared" si="134"/>
        <v>0</v>
      </c>
      <c r="W28" s="137">
        <f t="shared" si="134"/>
        <v>0</v>
      </c>
      <c r="X28" s="137">
        <f t="shared" si="134"/>
        <v>0</v>
      </c>
      <c r="Y28" s="137">
        <f t="shared" si="134"/>
        <v>0</v>
      </c>
      <c r="Z28" s="137">
        <v>0</v>
      </c>
      <c r="AA28" s="137">
        <v>0</v>
      </c>
      <c r="AB28" s="137">
        <f t="shared" si="134"/>
        <v>0</v>
      </c>
      <c r="AC28" s="137">
        <f t="shared" ref="AC28:BI28" si="135">SUM(AC73,AC115,AC156,AC196,AC279,AC321,AC363,AC486,AC529,AC570,AC612,AC653,AC693,AC734,AC774,AC816,AC898,AC980,AC1022,AC1063,AC1105,AC1146,AC1188,AC1229,AC1270,AC1312,AC1354,AC1395,AC1436,AC1478,AC238,AC443,AC238,AC857,AC939)</f>
        <v>0</v>
      </c>
      <c r="AD28" s="137">
        <f t="shared" si="135"/>
        <v>0</v>
      </c>
      <c r="AE28" s="137">
        <f t="shared" si="135"/>
        <v>0</v>
      </c>
      <c r="AF28" s="137">
        <f t="shared" si="135"/>
        <v>0</v>
      </c>
      <c r="AG28" s="137">
        <f t="shared" si="135"/>
        <v>0</v>
      </c>
      <c r="AH28" s="137">
        <f t="shared" si="135"/>
        <v>0</v>
      </c>
      <c r="AI28" s="137">
        <f t="shared" si="135"/>
        <v>0</v>
      </c>
      <c r="AJ28" s="137">
        <f t="shared" si="135"/>
        <v>0</v>
      </c>
      <c r="AK28" s="137">
        <f t="shared" si="135"/>
        <v>0</v>
      </c>
      <c r="AL28" s="137">
        <f t="shared" si="135"/>
        <v>0</v>
      </c>
      <c r="AM28" s="137">
        <f t="shared" si="135"/>
        <v>0</v>
      </c>
      <c r="AN28" s="137">
        <f t="shared" si="135"/>
        <v>0</v>
      </c>
      <c r="AO28" s="137">
        <f t="shared" si="135"/>
        <v>0</v>
      </c>
      <c r="AP28" s="137">
        <f t="shared" si="135"/>
        <v>0</v>
      </c>
      <c r="AQ28" s="137">
        <f t="shared" si="135"/>
        <v>0</v>
      </c>
      <c r="AR28" s="137">
        <v>0</v>
      </c>
      <c r="AS28" s="137">
        <v>0</v>
      </c>
      <c r="AT28" s="137">
        <f t="shared" si="135"/>
        <v>0</v>
      </c>
      <c r="AU28" s="137">
        <f t="shared" si="135"/>
        <v>0</v>
      </c>
      <c r="AV28" s="137">
        <f t="shared" si="135"/>
        <v>0</v>
      </c>
      <c r="AW28" s="137">
        <f t="shared" si="135"/>
        <v>0</v>
      </c>
      <c r="AX28" s="137">
        <f t="shared" si="135"/>
        <v>0</v>
      </c>
      <c r="AY28" s="137">
        <f t="shared" si="135"/>
        <v>0</v>
      </c>
      <c r="AZ28" s="137">
        <f t="shared" si="135"/>
        <v>0</v>
      </c>
      <c r="BA28" s="137">
        <f t="shared" si="135"/>
        <v>0</v>
      </c>
      <c r="BB28" s="137">
        <f t="shared" si="135"/>
        <v>0</v>
      </c>
      <c r="BC28" s="137">
        <f t="shared" si="135"/>
        <v>0</v>
      </c>
      <c r="BD28" s="137">
        <f t="shared" si="135"/>
        <v>0</v>
      </c>
      <c r="BE28" s="137">
        <f t="shared" si="135"/>
        <v>0</v>
      </c>
      <c r="BF28" s="137">
        <f t="shared" si="135"/>
        <v>0</v>
      </c>
      <c r="BG28" s="137">
        <f t="shared" si="135"/>
        <v>0</v>
      </c>
      <c r="BH28" s="137">
        <f t="shared" si="135"/>
        <v>0</v>
      </c>
      <c r="BI28" s="137">
        <f t="shared" si="135"/>
        <v>0</v>
      </c>
      <c r="BJ28" s="137">
        <v>0</v>
      </c>
      <c r="BK28" s="137">
        <v>0</v>
      </c>
    </row>
    <row r="29" spans="1:63" s="26" customFormat="1" ht="33.75" x14ac:dyDescent="0.25">
      <c r="A29" s="30" t="s">
        <v>0</v>
      </c>
      <c r="B29" s="30" t="s">
        <v>0</v>
      </c>
      <c r="C29" s="30" t="s">
        <v>0</v>
      </c>
      <c r="D29" s="114" t="s">
        <v>0</v>
      </c>
      <c r="E29" s="114" t="s">
        <v>0</v>
      </c>
      <c r="F29" s="114" t="s">
        <v>0</v>
      </c>
      <c r="G29" s="32" t="s">
        <v>0</v>
      </c>
      <c r="H29" s="34" t="s">
        <v>49</v>
      </c>
      <c r="I29" s="43">
        <f>SUM(I30)</f>
        <v>1977079</v>
      </c>
      <c r="J29" s="43">
        <f t="shared" ref="J29:Y29" si="136">SUM(J30)</f>
        <v>687751</v>
      </c>
      <c r="K29" s="43">
        <f t="shared" si="136"/>
        <v>0</v>
      </c>
      <c r="L29" s="43">
        <f t="shared" si="136"/>
        <v>0</v>
      </c>
      <c r="M29" s="43">
        <f t="shared" si="136"/>
        <v>0</v>
      </c>
      <c r="N29" s="43">
        <f t="shared" si="136"/>
        <v>-35000</v>
      </c>
      <c r="O29" s="43">
        <f t="shared" si="136"/>
        <v>0</v>
      </c>
      <c r="P29" s="43">
        <f t="shared" si="136"/>
        <v>652751</v>
      </c>
      <c r="Q29" s="43">
        <f t="shared" si="136"/>
        <v>9700</v>
      </c>
      <c r="R29" s="43">
        <f t="shared" si="136"/>
        <v>20350</v>
      </c>
      <c r="S29" s="43">
        <f t="shared" si="136"/>
        <v>13295</v>
      </c>
      <c r="T29" s="43">
        <f t="shared" si="136"/>
        <v>71705</v>
      </c>
      <c r="U29" s="43">
        <f t="shared" si="136"/>
        <v>56500</v>
      </c>
      <c r="V29" s="43">
        <f t="shared" si="136"/>
        <v>39225</v>
      </c>
      <c r="W29" s="43">
        <f t="shared" si="136"/>
        <v>5000</v>
      </c>
      <c r="X29" s="43">
        <f t="shared" si="136"/>
        <v>31034</v>
      </c>
      <c r="Y29" s="43">
        <f t="shared" si="136"/>
        <v>40334</v>
      </c>
      <c r="Z29" s="43">
        <v>287143</v>
      </c>
      <c r="AA29" s="43">
        <v>365608</v>
      </c>
      <c r="AB29" s="43">
        <f t="shared" ref="AB29:AQ29" si="137">SUM(AB30)</f>
        <v>55200</v>
      </c>
      <c r="AC29" s="43">
        <f t="shared" si="137"/>
        <v>9326</v>
      </c>
      <c r="AD29" s="43">
        <f t="shared" si="137"/>
        <v>0</v>
      </c>
      <c r="AE29" s="43">
        <f t="shared" si="137"/>
        <v>6700</v>
      </c>
      <c r="AF29" s="43">
        <f t="shared" si="137"/>
        <v>0</v>
      </c>
      <c r="AG29" s="43">
        <f t="shared" si="137"/>
        <v>0</v>
      </c>
      <c r="AH29" s="43">
        <f t="shared" si="137"/>
        <v>71226</v>
      </c>
      <c r="AI29" s="43">
        <f t="shared" si="137"/>
        <v>0</v>
      </c>
      <c r="AJ29" s="43">
        <f t="shared" si="137"/>
        <v>2000</v>
      </c>
      <c r="AK29" s="43">
        <f t="shared" si="137"/>
        <v>11326</v>
      </c>
      <c r="AL29" s="43">
        <f t="shared" si="137"/>
        <v>700</v>
      </c>
      <c r="AM29" s="43">
        <f t="shared" si="137"/>
        <v>2000</v>
      </c>
      <c r="AN29" s="43">
        <f t="shared" si="137"/>
        <v>0</v>
      </c>
      <c r="AO29" s="43">
        <f t="shared" si="137"/>
        <v>0</v>
      </c>
      <c r="AP29" s="43">
        <f t="shared" si="137"/>
        <v>0</v>
      </c>
      <c r="AQ29" s="43">
        <f t="shared" si="137"/>
        <v>0</v>
      </c>
      <c r="AR29" s="43">
        <v>16026</v>
      </c>
      <c r="AS29" s="43">
        <v>55200</v>
      </c>
      <c r="AT29" s="43">
        <f t="shared" ref="AT29:BI29" si="138">SUM(AT30)</f>
        <v>12000</v>
      </c>
      <c r="AU29" s="43">
        <f t="shared" si="138"/>
        <v>28724</v>
      </c>
      <c r="AV29" s="43">
        <f t="shared" si="138"/>
        <v>0</v>
      </c>
      <c r="AW29" s="43">
        <f t="shared" si="138"/>
        <v>26144</v>
      </c>
      <c r="AX29" s="43">
        <f t="shared" si="138"/>
        <v>0</v>
      </c>
      <c r="AY29" s="43">
        <f t="shared" si="138"/>
        <v>0</v>
      </c>
      <c r="AZ29" s="43">
        <f t="shared" si="138"/>
        <v>66868</v>
      </c>
      <c r="BA29" s="43">
        <f t="shared" si="138"/>
        <v>0</v>
      </c>
      <c r="BB29" s="43">
        <f t="shared" si="138"/>
        <v>6350</v>
      </c>
      <c r="BC29" s="43">
        <f t="shared" si="138"/>
        <v>29294</v>
      </c>
      <c r="BD29" s="43">
        <f t="shared" si="138"/>
        <v>0</v>
      </c>
      <c r="BE29" s="43">
        <f t="shared" si="138"/>
        <v>-4925</v>
      </c>
      <c r="BF29" s="43">
        <f t="shared" si="138"/>
        <v>0</v>
      </c>
      <c r="BG29" s="43">
        <f t="shared" si="138"/>
        <v>8600</v>
      </c>
      <c r="BH29" s="43">
        <f t="shared" si="138"/>
        <v>10549</v>
      </c>
      <c r="BI29" s="43">
        <f t="shared" si="138"/>
        <v>5000</v>
      </c>
      <c r="BJ29" s="43">
        <v>54868</v>
      </c>
      <c r="BK29" s="43">
        <v>12000</v>
      </c>
    </row>
    <row r="30" spans="1:63" s="26" customFormat="1" x14ac:dyDescent="0.25">
      <c r="A30" s="31" t="s">
        <v>135</v>
      </c>
      <c r="B30" s="31" t="s">
        <v>60</v>
      </c>
      <c r="C30" s="31" t="s">
        <v>1536</v>
      </c>
      <c r="D30" s="68" t="s">
        <v>1544</v>
      </c>
      <c r="E30" s="114" t="s">
        <v>1542</v>
      </c>
      <c r="F30" s="114" t="s">
        <v>0</v>
      </c>
      <c r="G30" s="32" t="s">
        <v>0</v>
      </c>
      <c r="H30" s="32" t="s">
        <v>51</v>
      </c>
      <c r="I30" s="44">
        <f>SUM(I31:I32)</f>
        <v>1977079</v>
      </c>
      <c r="J30" s="44">
        <f t="shared" ref="J30:Y30" si="139">SUM(J31:J32)</f>
        <v>687751</v>
      </c>
      <c r="K30" s="44">
        <f t="shared" si="139"/>
        <v>0</v>
      </c>
      <c r="L30" s="44">
        <f t="shared" si="139"/>
        <v>0</v>
      </c>
      <c r="M30" s="44">
        <f t="shared" si="139"/>
        <v>0</v>
      </c>
      <c r="N30" s="44">
        <f t="shared" si="139"/>
        <v>-35000</v>
      </c>
      <c r="O30" s="44">
        <f t="shared" si="139"/>
        <v>0</v>
      </c>
      <c r="P30" s="44">
        <f t="shared" ref="P30" si="140">SUM(P31:P32)</f>
        <v>652751</v>
      </c>
      <c r="Q30" s="44">
        <f t="shared" si="139"/>
        <v>9700</v>
      </c>
      <c r="R30" s="44">
        <f t="shared" si="139"/>
        <v>20350</v>
      </c>
      <c r="S30" s="44">
        <f t="shared" si="139"/>
        <v>13295</v>
      </c>
      <c r="T30" s="44">
        <f t="shared" si="139"/>
        <v>71705</v>
      </c>
      <c r="U30" s="44">
        <f t="shared" si="139"/>
        <v>56500</v>
      </c>
      <c r="V30" s="44">
        <f t="shared" si="139"/>
        <v>39225</v>
      </c>
      <c r="W30" s="44">
        <f t="shared" si="139"/>
        <v>5000</v>
      </c>
      <c r="X30" s="44">
        <f t="shared" si="139"/>
        <v>31034</v>
      </c>
      <c r="Y30" s="44">
        <f t="shared" si="139"/>
        <v>40334</v>
      </c>
      <c r="Z30" s="44">
        <v>287143</v>
      </c>
      <c r="AA30" s="44">
        <v>365608</v>
      </c>
      <c r="AB30" s="44">
        <f t="shared" ref="AB30:AQ30" si="141">SUM(AB31:AB32)</f>
        <v>55200</v>
      </c>
      <c r="AC30" s="44">
        <f t="shared" si="141"/>
        <v>9326</v>
      </c>
      <c r="AD30" s="44">
        <f t="shared" si="141"/>
        <v>0</v>
      </c>
      <c r="AE30" s="44">
        <f t="shared" si="141"/>
        <v>6700</v>
      </c>
      <c r="AF30" s="44">
        <f t="shared" si="141"/>
        <v>0</v>
      </c>
      <c r="AG30" s="44">
        <f t="shared" si="141"/>
        <v>0</v>
      </c>
      <c r="AH30" s="44">
        <f t="shared" ref="AH30" si="142">SUM(AH31:AH32)</f>
        <v>71226</v>
      </c>
      <c r="AI30" s="44">
        <f t="shared" si="141"/>
        <v>0</v>
      </c>
      <c r="AJ30" s="44">
        <f t="shared" si="141"/>
        <v>2000</v>
      </c>
      <c r="AK30" s="44">
        <f t="shared" si="141"/>
        <v>11326</v>
      </c>
      <c r="AL30" s="44">
        <f t="shared" si="141"/>
        <v>700</v>
      </c>
      <c r="AM30" s="44">
        <f t="shared" si="141"/>
        <v>2000</v>
      </c>
      <c r="AN30" s="44">
        <f t="shared" si="141"/>
        <v>0</v>
      </c>
      <c r="AO30" s="44">
        <f t="shared" si="141"/>
        <v>0</v>
      </c>
      <c r="AP30" s="44">
        <f t="shared" si="141"/>
        <v>0</v>
      </c>
      <c r="AQ30" s="44">
        <f t="shared" si="141"/>
        <v>0</v>
      </c>
      <c r="AR30" s="44">
        <v>16026</v>
      </c>
      <c r="AS30" s="44">
        <v>55200</v>
      </c>
      <c r="AT30" s="44">
        <f t="shared" ref="AT30:BI30" si="143">SUM(AT31:AT32)</f>
        <v>12000</v>
      </c>
      <c r="AU30" s="44">
        <f t="shared" si="143"/>
        <v>28724</v>
      </c>
      <c r="AV30" s="44">
        <f t="shared" si="143"/>
        <v>0</v>
      </c>
      <c r="AW30" s="44">
        <f t="shared" si="143"/>
        <v>26144</v>
      </c>
      <c r="AX30" s="44">
        <f t="shared" si="143"/>
        <v>0</v>
      </c>
      <c r="AY30" s="44">
        <f t="shared" si="143"/>
        <v>0</v>
      </c>
      <c r="AZ30" s="44">
        <f t="shared" ref="AZ30" si="144">SUM(AZ31:AZ32)</f>
        <v>66868</v>
      </c>
      <c r="BA30" s="44">
        <f t="shared" si="143"/>
        <v>0</v>
      </c>
      <c r="BB30" s="44">
        <f t="shared" si="143"/>
        <v>6350</v>
      </c>
      <c r="BC30" s="44">
        <f t="shared" si="143"/>
        <v>29294</v>
      </c>
      <c r="BD30" s="44">
        <f t="shared" si="143"/>
        <v>0</v>
      </c>
      <c r="BE30" s="44">
        <f t="shared" si="143"/>
        <v>-4925</v>
      </c>
      <c r="BF30" s="44">
        <f t="shared" si="143"/>
        <v>0</v>
      </c>
      <c r="BG30" s="44">
        <f t="shared" si="143"/>
        <v>8600</v>
      </c>
      <c r="BH30" s="44">
        <f t="shared" si="143"/>
        <v>10549</v>
      </c>
      <c r="BI30" s="44">
        <f t="shared" si="143"/>
        <v>5000</v>
      </c>
      <c r="BJ30" s="44">
        <v>54868</v>
      </c>
      <c r="BK30" s="44">
        <v>12000</v>
      </c>
    </row>
    <row r="31" spans="1:63" s="26" customFormat="1" x14ac:dyDescent="0.25">
      <c r="A31" s="31" t="s">
        <v>135</v>
      </c>
      <c r="B31" s="31" t="s">
        <v>60</v>
      </c>
      <c r="C31" s="31" t="s">
        <v>1536</v>
      </c>
      <c r="D31" s="68" t="s">
        <v>1544</v>
      </c>
      <c r="E31" s="120">
        <v>8213</v>
      </c>
      <c r="F31" s="68" t="s">
        <v>0</v>
      </c>
      <c r="G31" s="103" t="s">
        <v>1658</v>
      </c>
      <c r="H31" s="37" t="s">
        <v>53</v>
      </c>
      <c r="I31" s="47">
        <f>SUM(I76,I118,I159,I199,I241,I282,I324,I366,I405,I446,I491,I532,I573,I615,I656,I696,I737,I777,I819,I860,I901,I942,I983,I1025,I1066,I1108,I1149,I1191,I1232,I1273,I1315,I1357,I1398,I1439,I1481)</f>
        <v>1370774</v>
      </c>
      <c r="J31" s="47">
        <f t="shared" ref="J31:Y31" si="145">SUM(J76,J118,J159,J199,J241,J282,J324,J366,J405,J446,J491,J532,J573,J615,J656,J696,J737,J777,J819,J860,J901,J942,J983,J1025,J1066,J1108,J1149,J1191,J1232,J1273,J1315,J1357,J1398,J1439,J1481)</f>
        <v>510000</v>
      </c>
      <c r="K31" s="47">
        <f t="shared" si="145"/>
        <v>0</v>
      </c>
      <c r="L31" s="47">
        <f t="shared" si="145"/>
        <v>0</v>
      </c>
      <c r="M31" s="47">
        <f t="shared" si="145"/>
        <v>0</v>
      </c>
      <c r="N31" s="47">
        <f t="shared" si="145"/>
        <v>-35000</v>
      </c>
      <c r="O31" s="47">
        <f t="shared" si="145"/>
        <v>0</v>
      </c>
      <c r="P31" s="47">
        <f t="shared" ref="P31" si="146">SUM(P76,P118,P159,P199,P241,P282,P324,P366,P405,P446,P491,P532,P573,P615,P656,P696,P737,P777,P819,P860,P901,P942,P983,P1025,P1066,P1108,P1149,P1191,P1232,P1273,P1315,P1357,P1398,P1439,P1481)</f>
        <v>475000</v>
      </c>
      <c r="Q31" s="47">
        <f t="shared" si="145"/>
        <v>8700</v>
      </c>
      <c r="R31" s="47">
        <f t="shared" si="145"/>
        <v>19850</v>
      </c>
      <c r="S31" s="47">
        <f t="shared" si="145"/>
        <v>7600</v>
      </c>
      <c r="T31" s="47">
        <f t="shared" si="145"/>
        <v>49995</v>
      </c>
      <c r="U31" s="47">
        <f t="shared" si="145"/>
        <v>48500</v>
      </c>
      <c r="V31" s="47">
        <f t="shared" si="145"/>
        <v>28700</v>
      </c>
      <c r="W31" s="47">
        <f t="shared" si="145"/>
        <v>5000</v>
      </c>
      <c r="X31" s="47">
        <f t="shared" si="145"/>
        <v>28034</v>
      </c>
      <c r="Y31" s="47">
        <f t="shared" si="145"/>
        <v>30334</v>
      </c>
      <c r="Z31" s="47">
        <v>226713</v>
      </c>
      <c r="AA31" s="47">
        <v>248287</v>
      </c>
      <c r="AB31" s="47">
        <f t="shared" ref="AB31:AQ31" si="147">SUM(AB76,AB118,AB159,AB199,AB241,AB282,AB324,AB366,AB405,AB446,AB491,AB532,AB573,AB615,AB656,AB696,AB737,AB777,AB819,AB860,AB901,AB942,AB983,AB1025,AB1066,AB1108,AB1149,AB1191,AB1232,AB1273,AB1315,AB1357,AB1398,AB1439,AB1481)</f>
        <v>30200</v>
      </c>
      <c r="AC31" s="47">
        <f t="shared" si="147"/>
        <v>9326</v>
      </c>
      <c r="AD31" s="47">
        <f t="shared" si="147"/>
        <v>0</v>
      </c>
      <c r="AE31" s="47">
        <f t="shared" si="147"/>
        <v>700</v>
      </c>
      <c r="AF31" s="47">
        <f t="shared" si="147"/>
        <v>0</v>
      </c>
      <c r="AG31" s="47">
        <f t="shared" si="147"/>
        <v>0</v>
      </c>
      <c r="AH31" s="47">
        <f t="shared" ref="AH31" si="148">SUM(AH76,AH118,AH159,AH199,AH241,AH282,AH324,AH366,AH405,AH446,AH491,AH532,AH573,AH615,AH656,AH696,AH737,AH777,AH819,AH860,AH901,AH942,AH983,AH1025,AH1066,AH1108,AH1149,AH1191,AH1232,AH1273,AH1315,AH1357,AH1398,AH1439,AH1481)</f>
        <v>40226</v>
      </c>
      <c r="AI31" s="47">
        <f t="shared" si="147"/>
        <v>0</v>
      </c>
      <c r="AJ31" s="47">
        <f t="shared" si="147"/>
        <v>0</v>
      </c>
      <c r="AK31" s="47">
        <f t="shared" si="147"/>
        <v>9326</v>
      </c>
      <c r="AL31" s="47">
        <f t="shared" si="147"/>
        <v>700</v>
      </c>
      <c r="AM31" s="47">
        <f t="shared" si="147"/>
        <v>0</v>
      </c>
      <c r="AN31" s="47">
        <f t="shared" si="147"/>
        <v>0</v>
      </c>
      <c r="AO31" s="47">
        <f t="shared" si="147"/>
        <v>0</v>
      </c>
      <c r="AP31" s="47">
        <f t="shared" si="147"/>
        <v>0</v>
      </c>
      <c r="AQ31" s="47">
        <f t="shared" si="147"/>
        <v>0</v>
      </c>
      <c r="AR31" s="47">
        <v>10026</v>
      </c>
      <c r="AS31" s="47">
        <v>30200</v>
      </c>
      <c r="AT31" s="47">
        <f t="shared" ref="AT31:BI31" si="149">SUM(AT76,AT118,AT159,AT199,AT241,AT282,AT324,AT366,AT405,AT446,AT491,AT532,AT573,AT615,AT656,AT696,AT737,AT777,AT819,AT860,AT901,AT942,AT983,AT1025,AT1066,AT1108,AT1149,AT1191,AT1232,AT1273,AT1315,AT1357,AT1398,AT1439,AT1481)</f>
        <v>12000</v>
      </c>
      <c r="AU31" s="47">
        <f t="shared" si="149"/>
        <v>16062</v>
      </c>
      <c r="AV31" s="47">
        <f t="shared" si="149"/>
        <v>0</v>
      </c>
      <c r="AW31" s="47">
        <f t="shared" si="149"/>
        <v>19144</v>
      </c>
      <c r="AX31" s="47">
        <f t="shared" si="149"/>
        <v>0</v>
      </c>
      <c r="AY31" s="47">
        <f t="shared" si="149"/>
        <v>0</v>
      </c>
      <c r="AZ31" s="47">
        <f t="shared" ref="AZ31" si="150">SUM(AZ76,AZ118,AZ159,AZ199,AZ241,AZ282,AZ324,AZ366,AZ405,AZ446,AZ491,AZ532,AZ573,AZ615,AZ656,AZ696,AZ737,AZ777,AZ819,AZ860,AZ901,AZ942,AZ983,AZ1025,AZ1066,AZ1108,AZ1149,AZ1191,AZ1232,AZ1273,AZ1315,AZ1357,AZ1398,AZ1439,AZ1481)</f>
        <v>47206</v>
      </c>
      <c r="BA31" s="47">
        <f t="shared" si="149"/>
        <v>0</v>
      </c>
      <c r="BB31" s="47">
        <f t="shared" si="149"/>
        <v>6350</v>
      </c>
      <c r="BC31" s="47">
        <f t="shared" si="149"/>
        <v>16632</v>
      </c>
      <c r="BD31" s="47">
        <f t="shared" si="149"/>
        <v>0</v>
      </c>
      <c r="BE31" s="47">
        <f t="shared" si="149"/>
        <v>-4925</v>
      </c>
      <c r="BF31" s="47">
        <f t="shared" si="149"/>
        <v>0</v>
      </c>
      <c r="BG31" s="47">
        <f t="shared" si="149"/>
        <v>1600</v>
      </c>
      <c r="BH31" s="47">
        <f t="shared" si="149"/>
        <v>10549</v>
      </c>
      <c r="BI31" s="47">
        <f t="shared" si="149"/>
        <v>5000</v>
      </c>
      <c r="BJ31" s="47">
        <v>35206</v>
      </c>
      <c r="BK31" s="47">
        <v>12000</v>
      </c>
    </row>
    <row r="32" spans="1:63" s="26" customFormat="1" x14ac:dyDescent="0.25">
      <c r="A32" s="31" t="s">
        <v>135</v>
      </c>
      <c r="B32" s="31" t="s">
        <v>60</v>
      </c>
      <c r="C32" s="31" t="s">
        <v>1536</v>
      </c>
      <c r="D32" s="68" t="s">
        <v>1544</v>
      </c>
      <c r="E32" s="120">
        <v>8216</v>
      </c>
      <c r="F32" s="68" t="s">
        <v>0</v>
      </c>
      <c r="G32" s="103" t="s">
        <v>1658</v>
      </c>
      <c r="H32" s="37" t="s">
        <v>110</v>
      </c>
      <c r="I32" s="47">
        <f>SUM(I77,I119,I160,I200,I242,I283,I325,I367,I406,I447,I492,I533,I574,I616,I657,I697,I738,I778,I820,I861,I902,I943,I984,I1026,I1067,I1109,I1150,I1192,I1233,I1274,I1316,I1358,I1399,I1440,I1482)</f>
        <v>606305</v>
      </c>
      <c r="J32" s="47">
        <f t="shared" ref="J32:Y32" si="151">SUM(J77,J119,J160,J200,J242,J283,J325,J367,J406,J447,J492,J533,J574,J616,J657,J697,J738,J778,J820,J861,J902,J943,J984,J1026,J1067,J1109,J1150,J1192,J1233,J1274,J1316,J1358,J1399,J1440,J1482)</f>
        <v>177751</v>
      </c>
      <c r="K32" s="47">
        <f t="shared" si="151"/>
        <v>0</v>
      </c>
      <c r="L32" s="47">
        <f t="shared" si="151"/>
        <v>0</v>
      </c>
      <c r="M32" s="47">
        <f t="shared" si="151"/>
        <v>0</v>
      </c>
      <c r="N32" s="47">
        <f t="shared" si="151"/>
        <v>0</v>
      </c>
      <c r="O32" s="47">
        <f t="shared" si="151"/>
        <v>0</v>
      </c>
      <c r="P32" s="47">
        <f t="shared" ref="P32" si="152">SUM(P77,P119,P160,P200,P242,P283,P325,P367,P406,P447,P492,P533,P574,P616,P657,P697,P738,P778,P820,P861,P902,P943,P984,P1026,P1067,P1109,P1150,P1192,P1233,P1274,P1316,P1358,P1399,P1440,P1482)</f>
        <v>177751</v>
      </c>
      <c r="Q32" s="47">
        <f t="shared" si="151"/>
        <v>1000</v>
      </c>
      <c r="R32" s="47">
        <f t="shared" si="151"/>
        <v>500</v>
      </c>
      <c r="S32" s="47">
        <f t="shared" si="151"/>
        <v>5695</v>
      </c>
      <c r="T32" s="47">
        <f t="shared" si="151"/>
        <v>21710</v>
      </c>
      <c r="U32" s="47">
        <f t="shared" si="151"/>
        <v>8000</v>
      </c>
      <c r="V32" s="47">
        <f t="shared" si="151"/>
        <v>10525</v>
      </c>
      <c r="W32" s="47">
        <f t="shared" si="151"/>
        <v>0</v>
      </c>
      <c r="X32" s="47">
        <f t="shared" si="151"/>
        <v>3000</v>
      </c>
      <c r="Y32" s="47">
        <f t="shared" si="151"/>
        <v>10000</v>
      </c>
      <c r="Z32" s="47">
        <v>60430</v>
      </c>
      <c r="AA32" s="47">
        <v>117321</v>
      </c>
      <c r="AB32" s="47">
        <f t="shared" ref="AB32:AQ32" si="153">SUM(AB77,AB119,AB160,AB200,AB242,AB283,AB325,AB367,AB406,AB447,AB492,AB533,AB574,AB616,AB657,AB697,AB738,AB778,AB820,AB861,AB902,AB943,AB984,AB1026,AB1067,AB1109,AB1150,AB1192,AB1233,AB1274,AB1316,AB1358,AB1399,AB1440,AB1482)</f>
        <v>25000</v>
      </c>
      <c r="AC32" s="47">
        <f t="shared" si="153"/>
        <v>0</v>
      </c>
      <c r="AD32" s="47">
        <f t="shared" si="153"/>
        <v>0</v>
      </c>
      <c r="AE32" s="47">
        <f t="shared" si="153"/>
        <v>6000</v>
      </c>
      <c r="AF32" s="47">
        <f t="shared" si="153"/>
        <v>0</v>
      </c>
      <c r="AG32" s="47">
        <f t="shared" si="153"/>
        <v>0</v>
      </c>
      <c r="AH32" s="47">
        <f t="shared" ref="AH32" si="154">SUM(AH77,AH119,AH160,AH200,AH242,AH283,AH325,AH367,AH406,AH447,AH492,AH533,AH574,AH616,AH657,AH697,AH738,AH778,AH820,AH861,AH902,AH943,AH984,AH1026,AH1067,AH1109,AH1150,AH1192,AH1233,AH1274,AH1316,AH1358,AH1399,AH1440,AH1482)</f>
        <v>31000</v>
      </c>
      <c r="AI32" s="47">
        <f t="shared" si="153"/>
        <v>0</v>
      </c>
      <c r="AJ32" s="47">
        <f t="shared" si="153"/>
        <v>2000</v>
      </c>
      <c r="AK32" s="47">
        <f t="shared" si="153"/>
        <v>2000</v>
      </c>
      <c r="AL32" s="47">
        <f t="shared" si="153"/>
        <v>0</v>
      </c>
      <c r="AM32" s="47">
        <f t="shared" si="153"/>
        <v>2000</v>
      </c>
      <c r="AN32" s="47">
        <f t="shared" si="153"/>
        <v>0</v>
      </c>
      <c r="AO32" s="47">
        <f t="shared" si="153"/>
        <v>0</v>
      </c>
      <c r="AP32" s="47">
        <f t="shared" si="153"/>
        <v>0</v>
      </c>
      <c r="AQ32" s="47">
        <f t="shared" si="153"/>
        <v>0</v>
      </c>
      <c r="AR32" s="47">
        <v>6000</v>
      </c>
      <c r="AS32" s="47">
        <v>25000</v>
      </c>
      <c r="AT32" s="47">
        <f t="shared" ref="AT32:BI32" si="155">SUM(AT77,AT119,AT160,AT200,AT242,AT283,AT325,AT367,AT406,AT447,AT492,AT533,AT574,AT616,AT657,AT697,AT738,AT778,AT820,AT861,AT902,AT943,AT984,AT1026,AT1067,AT1109,AT1150,AT1192,AT1233,AT1274,AT1316,AT1358,AT1399,AT1440,AT1482)</f>
        <v>0</v>
      </c>
      <c r="AU32" s="47">
        <f t="shared" si="155"/>
        <v>12662</v>
      </c>
      <c r="AV32" s="47">
        <f t="shared" si="155"/>
        <v>0</v>
      </c>
      <c r="AW32" s="47">
        <f t="shared" si="155"/>
        <v>7000</v>
      </c>
      <c r="AX32" s="47">
        <f t="shared" si="155"/>
        <v>0</v>
      </c>
      <c r="AY32" s="47">
        <f t="shared" si="155"/>
        <v>0</v>
      </c>
      <c r="AZ32" s="47">
        <f t="shared" ref="AZ32" si="156">SUM(AZ77,AZ119,AZ160,AZ200,AZ242,AZ283,AZ325,AZ367,AZ406,AZ447,AZ492,AZ533,AZ574,AZ616,AZ657,AZ697,AZ738,AZ778,AZ820,AZ861,AZ902,AZ943,AZ984,AZ1026,AZ1067,AZ1109,AZ1150,AZ1192,AZ1233,AZ1274,AZ1316,AZ1358,AZ1399,AZ1440,AZ1482)</f>
        <v>19662</v>
      </c>
      <c r="BA32" s="47">
        <f t="shared" si="155"/>
        <v>0</v>
      </c>
      <c r="BB32" s="47">
        <f t="shared" si="155"/>
        <v>0</v>
      </c>
      <c r="BC32" s="47">
        <f t="shared" si="155"/>
        <v>12662</v>
      </c>
      <c r="BD32" s="47">
        <f t="shared" si="155"/>
        <v>0</v>
      </c>
      <c r="BE32" s="47">
        <f t="shared" si="155"/>
        <v>0</v>
      </c>
      <c r="BF32" s="47">
        <f t="shared" si="155"/>
        <v>0</v>
      </c>
      <c r="BG32" s="47">
        <f t="shared" si="155"/>
        <v>7000</v>
      </c>
      <c r="BH32" s="47">
        <f t="shared" si="155"/>
        <v>0</v>
      </c>
      <c r="BI32" s="47">
        <f t="shared" si="155"/>
        <v>0</v>
      </c>
      <c r="BJ32" s="47">
        <v>19662</v>
      </c>
      <c r="BK32" s="47">
        <v>0</v>
      </c>
    </row>
    <row r="33" spans="1:63" s="26" customFormat="1" x14ac:dyDescent="0.25">
      <c r="A33" s="37" t="s">
        <v>0</v>
      </c>
      <c r="B33" s="37" t="s">
        <v>0</v>
      </c>
      <c r="C33" s="37" t="s">
        <v>0</v>
      </c>
      <c r="D33" s="115" t="s">
        <v>0</v>
      </c>
      <c r="E33" s="115" t="s">
        <v>0</v>
      </c>
      <c r="F33" s="115" t="s">
        <v>0</v>
      </c>
      <c r="G33" s="37" t="s">
        <v>0</v>
      </c>
      <c r="H33" s="34" t="s">
        <v>1543</v>
      </c>
      <c r="I33" s="43">
        <f>SUM(I29,I25,I4)</f>
        <v>83861823</v>
      </c>
      <c r="J33" s="43">
        <f t="shared" ref="J33:Y33" si="157">SUM(J29,J25,J4)</f>
        <v>3026085</v>
      </c>
      <c r="K33" s="43">
        <f t="shared" si="157"/>
        <v>0</v>
      </c>
      <c r="L33" s="43">
        <f t="shared" si="157"/>
        <v>0</v>
      </c>
      <c r="M33" s="43">
        <f t="shared" si="157"/>
        <v>25537</v>
      </c>
      <c r="N33" s="43">
        <f t="shared" si="157"/>
        <v>0</v>
      </c>
      <c r="O33" s="43">
        <f t="shared" si="157"/>
        <v>0</v>
      </c>
      <c r="P33" s="43">
        <f t="shared" ref="P33" si="158">SUM(P29,P25,P4)</f>
        <v>3051622</v>
      </c>
      <c r="Q33" s="43">
        <f t="shared" si="157"/>
        <v>144354</v>
      </c>
      <c r="R33" s="43">
        <f t="shared" si="157"/>
        <v>285126</v>
      </c>
      <c r="S33" s="43">
        <f t="shared" si="157"/>
        <v>353650</v>
      </c>
      <c r="T33" s="43">
        <f t="shared" si="157"/>
        <v>220032</v>
      </c>
      <c r="U33" s="43">
        <f t="shared" si="157"/>
        <v>297002</v>
      </c>
      <c r="V33" s="43">
        <f t="shared" si="157"/>
        <v>151458</v>
      </c>
      <c r="W33" s="43">
        <f t="shared" si="157"/>
        <v>95696</v>
      </c>
      <c r="X33" s="43">
        <f t="shared" si="157"/>
        <v>208826</v>
      </c>
      <c r="Y33" s="43">
        <f t="shared" si="157"/>
        <v>166016</v>
      </c>
      <c r="Z33" s="43">
        <v>1922160</v>
      </c>
      <c r="AA33" s="43">
        <v>1129462</v>
      </c>
      <c r="AB33" s="43">
        <f t="shared" ref="AB33:AQ33" si="159">SUM(AB29,AB25,AB4)</f>
        <v>93200</v>
      </c>
      <c r="AC33" s="43">
        <f t="shared" si="159"/>
        <v>36192</v>
      </c>
      <c r="AD33" s="43">
        <f t="shared" si="159"/>
        <v>0</v>
      </c>
      <c r="AE33" s="43">
        <f t="shared" si="159"/>
        <v>79140</v>
      </c>
      <c r="AF33" s="43">
        <f t="shared" si="159"/>
        <v>0</v>
      </c>
      <c r="AG33" s="43">
        <f t="shared" si="159"/>
        <v>0</v>
      </c>
      <c r="AH33" s="43">
        <f t="shared" ref="AH33" si="160">SUM(AH29,AH25,AH4)</f>
        <v>208532</v>
      </c>
      <c r="AI33" s="43">
        <f t="shared" si="159"/>
        <v>0</v>
      </c>
      <c r="AJ33" s="43">
        <f t="shared" si="159"/>
        <v>21110</v>
      </c>
      <c r="AK33" s="43">
        <f t="shared" si="159"/>
        <v>44192</v>
      </c>
      <c r="AL33" s="43">
        <f t="shared" si="159"/>
        <v>25710</v>
      </c>
      <c r="AM33" s="43">
        <f t="shared" si="159"/>
        <v>17520</v>
      </c>
      <c r="AN33" s="43">
        <f t="shared" si="159"/>
        <v>5000</v>
      </c>
      <c r="AO33" s="43">
        <f t="shared" si="159"/>
        <v>0</v>
      </c>
      <c r="AP33" s="43">
        <f t="shared" si="159"/>
        <v>2000</v>
      </c>
      <c r="AQ33" s="43">
        <f t="shared" si="159"/>
        <v>0</v>
      </c>
      <c r="AR33" s="43">
        <v>115532</v>
      </c>
      <c r="AS33" s="43">
        <v>93000</v>
      </c>
      <c r="AT33" s="43">
        <f t="shared" ref="AT33:BI33" si="161">SUM(AT29,AT25,AT4)</f>
        <v>36600</v>
      </c>
      <c r="AU33" s="43">
        <f t="shared" si="161"/>
        <v>111387</v>
      </c>
      <c r="AV33" s="43">
        <f t="shared" si="161"/>
        <v>0</v>
      </c>
      <c r="AW33" s="43">
        <f t="shared" si="161"/>
        <v>124460</v>
      </c>
      <c r="AX33" s="43">
        <f t="shared" si="161"/>
        <v>0</v>
      </c>
      <c r="AY33" s="43">
        <f t="shared" si="161"/>
        <v>0</v>
      </c>
      <c r="AZ33" s="43">
        <f t="shared" ref="AZ33" si="162">SUM(AZ29,AZ25,AZ4)</f>
        <v>272447</v>
      </c>
      <c r="BA33" s="43">
        <f t="shared" si="161"/>
        <v>0</v>
      </c>
      <c r="BB33" s="43">
        <f t="shared" si="161"/>
        <v>15350</v>
      </c>
      <c r="BC33" s="43">
        <f t="shared" si="161"/>
        <v>114609</v>
      </c>
      <c r="BD33" s="43">
        <f t="shared" si="161"/>
        <v>25255</v>
      </c>
      <c r="BE33" s="43">
        <f t="shared" si="161"/>
        <v>15671</v>
      </c>
      <c r="BF33" s="43">
        <f t="shared" si="161"/>
        <v>5763</v>
      </c>
      <c r="BG33" s="43">
        <f t="shared" si="161"/>
        <v>22113</v>
      </c>
      <c r="BH33" s="43">
        <f t="shared" si="161"/>
        <v>32347</v>
      </c>
      <c r="BI33" s="43">
        <f t="shared" si="161"/>
        <v>6500</v>
      </c>
      <c r="BJ33" s="43">
        <v>237608</v>
      </c>
      <c r="BK33" s="43">
        <v>34839</v>
      </c>
    </row>
    <row r="34" spans="1:63" s="26" customFormat="1" ht="15.75" thickBot="1" x14ac:dyDescent="0.3">
      <c r="A34" s="37" t="s">
        <v>0</v>
      </c>
      <c r="B34" s="37" t="s">
        <v>0</v>
      </c>
      <c r="C34" s="37" t="s">
        <v>0</v>
      </c>
      <c r="D34" s="115" t="s">
        <v>0</v>
      </c>
      <c r="E34" s="115" t="s">
        <v>0</v>
      </c>
      <c r="F34" s="115" t="s">
        <v>0</v>
      </c>
      <c r="G34" s="37" t="s">
        <v>0</v>
      </c>
      <c r="H34" s="32" t="s">
        <v>55</v>
      </c>
      <c r="I34" s="44">
        <f>SUM(I1492)</f>
        <v>2029</v>
      </c>
      <c r="J34" s="26" t="s">
        <v>0</v>
      </c>
      <c r="Z34" s="26">
        <v>0</v>
      </c>
      <c r="AB34" s="26" t="s">
        <v>0</v>
      </c>
      <c r="AR34" s="26">
        <v>0</v>
      </c>
      <c r="AT34" s="26" t="s">
        <v>0</v>
      </c>
      <c r="BJ34" s="26">
        <v>0</v>
      </c>
    </row>
    <row r="35" spans="1:63" s="26" customFormat="1" ht="69.75" customHeight="1" thickBot="1" x14ac:dyDescent="0.3">
      <c r="A35" s="139" t="s">
        <v>0</v>
      </c>
      <c r="B35" s="139" t="s">
        <v>0</v>
      </c>
      <c r="C35" s="139" t="s">
        <v>0</v>
      </c>
      <c r="D35" s="142" t="s">
        <v>0</v>
      </c>
      <c r="E35" s="142" t="s">
        <v>0</v>
      </c>
      <c r="F35" s="142" t="s">
        <v>0</v>
      </c>
      <c r="G35" s="145" t="s">
        <v>0</v>
      </c>
      <c r="H35" s="5" t="s">
        <v>56</v>
      </c>
      <c r="I35" s="5" t="s">
        <v>9</v>
      </c>
      <c r="J35" s="94" t="s">
        <v>10</v>
      </c>
      <c r="K35" s="94" t="s">
        <v>1602</v>
      </c>
      <c r="L35" s="94" t="s">
        <v>1535</v>
      </c>
      <c r="M35" s="94" t="s">
        <v>1591</v>
      </c>
      <c r="N35" s="94" t="s">
        <v>1592</v>
      </c>
      <c r="O35" s="94" t="s">
        <v>1593</v>
      </c>
      <c r="P35" s="94" t="s">
        <v>1606</v>
      </c>
      <c r="Q35" s="94" t="s">
        <v>1603</v>
      </c>
      <c r="R35" s="94" t="s">
        <v>1594</v>
      </c>
      <c r="S35" s="94" t="s">
        <v>1595</v>
      </c>
      <c r="T35" s="94" t="s">
        <v>1596</v>
      </c>
      <c r="U35" s="94" t="s">
        <v>1597</v>
      </c>
      <c r="V35" s="94" t="s">
        <v>1598</v>
      </c>
      <c r="W35" s="94" t="s">
        <v>1599</v>
      </c>
      <c r="X35" s="94" t="s">
        <v>1604</v>
      </c>
      <c r="Y35" s="94" t="s">
        <v>1605</v>
      </c>
      <c r="Z35" s="94" t="s">
        <v>1600</v>
      </c>
      <c r="AA35" s="94" t="s">
        <v>1601</v>
      </c>
      <c r="AB35" s="95" t="s">
        <v>11</v>
      </c>
      <c r="AC35" s="95" t="s">
        <v>1602</v>
      </c>
      <c r="AD35" s="95" t="s">
        <v>1535</v>
      </c>
      <c r="AE35" s="95" t="s">
        <v>1591</v>
      </c>
      <c r="AF35" s="95" t="s">
        <v>1592</v>
      </c>
      <c r="AG35" s="95" t="s">
        <v>1593</v>
      </c>
      <c r="AH35" s="95" t="s">
        <v>1607</v>
      </c>
      <c r="AI35" s="95" t="s">
        <v>1603</v>
      </c>
      <c r="AJ35" s="95" t="s">
        <v>1594</v>
      </c>
      <c r="AK35" s="95" t="s">
        <v>1595</v>
      </c>
      <c r="AL35" s="95" t="s">
        <v>1596</v>
      </c>
      <c r="AM35" s="95" t="s">
        <v>1597</v>
      </c>
      <c r="AN35" s="95" t="s">
        <v>1598</v>
      </c>
      <c r="AO35" s="95" t="s">
        <v>1599</v>
      </c>
      <c r="AP35" s="95" t="s">
        <v>1604</v>
      </c>
      <c r="AQ35" s="95" t="s">
        <v>1605</v>
      </c>
      <c r="AR35" s="95" t="s">
        <v>1600</v>
      </c>
      <c r="AS35" s="95" t="s">
        <v>1601</v>
      </c>
      <c r="AT35" s="96" t="s">
        <v>12</v>
      </c>
      <c r="AU35" s="96" t="s">
        <v>1602</v>
      </c>
      <c r="AV35" s="96" t="s">
        <v>1535</v>
      </c>
      <c r="AW35" s="96" t="s">
        <v>1591</v>
      </c>
      <c r="AX35" s="96" t="s">
        <v>1592</v>
      </c>
      <c r="AY35" s="96" t="s">
        <v>1593</v>
      </c>
      <c r="AZ35" s="96" t="s">
        <v>1608</v>
      </c>
      <c r="BA35" s="96" t="s">
        <v>1603</v>
      </c>
      <c r="BB35" s="96" t="s">
        <v>1594</v>
      </c>
      <c r="BC35" s="96" t="s">
        <v>1595</v>
      </c>
      <c r="BD35" s="96" t="s">
        <v>1596</v>
      </c>
      <c r="BE35" s="96" t="s">
        <v>1597</v>
      </c>
      <c r="BF35" s="96" t="s">
        <v>1598</v>
      </c>
      <c r="BG35" s="96" t="s">
        <v>1599</v>
      </c>
      <c r="BH35" s="96" t="s">
        <v>1604</v>
      </c>
      <c r="BI35" s="96" t="s">
        <v>1605</v>
      </c>
      <c r="BJ35" s="96" t="s">
        <v>1600</v>
      </c>
      <c r="BK35" s="96" t="s">
        <v>1601</v>
      </c>
    </row>
    <row r="36" spans="1:63" s="26" customFormat="1" x14ac:dyDescent="0.25">
      <c r="A36" s="140"/>
      <c r="B36" s="140"/>
      <c r="C36" s="140"/>
      <c r="D36" s="143"/>
      <c r="E36" s="143"/>
      <c r="F36" s="143"/>
      <c r="G36" s="146"/>
      <c r="H36" s="38" t="s">
        <v>0</v>
      </c>
      <c r="I36" s="9" t="s">
        <v>13</v>
      </c>
      <c r="J36" s="9">
        <v>1</v>
      </c>
      <c r="K36" s="9">
        <v>2</v>
      </c>
      <c r="L36" s="9">
        <v>3</v>
      </c>
      <c r="M36" s="9">
        <v>4</v>
      </c>
      <c r="N36" s="9">
        <v>5</v>
      </c>
      <c r="O36" s="9">
        <v>6</v>
      </c>
      <c r="P36" s="9">
        <v>7</v>
      </c>
      <c r="Q36" s="9">
        <v>8</v>
      </c>
      <c r="R36" s="9">
        <v>9</v>
      </c>
      <c r="S36" s="9">
        <v>10</v>
      </c>
      <c r="T36" s="9">
        <v>11</v>
      </c>
      <c r="U36" s="9">
        <v>12</v>
      </c>
      <c r="V36" s="9">
        <v>13</v>
      </c>
      <c r="W36" s="9">
        <v>14</v>
      </c>
      <c r="X36" s="9">
        <v>15</v>
      </c>
      <c r="Y36" s="9">
        <v>16</v>
      </c>
      <c r="Z36" s="9">
        <v>20</v>
      </c>
      <c r="AA36" s="9">
        <v>21</v>
      </c>
      <c r="AB36" s="9">
        <v>1</v>
      </c>
      <c r="AC36" s="9">
        <v>2</v>
      </c>
      <c r="AD36" s="9">
        <v>3</v>
      </c>
      <c r="AE36" s="9">
        <v>4</v>
      </c>
      <c r="AF36" s="9">
        <v>5</v>
      </c>
      <c r="AG36" s="9">
        <v>6</v>
      </c>
      <c r="AH36" s="9">
        <v>7</v>
      </c>
      <c r="AI36" s="9">
        <v>8</v>
      </c>
      <c r="AJ36" s="9">
        <v>9</v>
      </c>
      <c r="AK36" s="9">
        <v>10</v>
      </c>
      <c r="AL36" s="9">
        <v>11</v>
      </c>
      <c r="AM36" s="9">
        <v>12</v>
      </c>
      <c r="AN36" s="9">
        <v>13</v>
      </c>
      <c r="AO36" s="9">
        <v>14</v>
      </c>
      <c r="AP36" s="9">
        <v>15</v>
      </c>
      <c r="AQ36" s="9">
        <v>16</v>
      </c>
      <c r="AR36" s="9">
        <v>20</v>
      </c>
      <c r="AS36" s="9">
        <v>21</v>
      </c>
      <c r="AT36" s="9">
        <v>1</v>
      </c>
      <c r="AU36" s="9">
        <v>2</v>
      </c>
      <c r="AV36" s="9">
        <v>3</v>
      </c>
      <c r="AW36" s="9">
        <v>4</v>
      </c>
      <c r="AX36" s="9">
        <v>5</v>
      </c>
      <c r="AY36" s="9">
        <v>6</v>
      </c>
      <c r="AZ36" s="9">
        <v>7</v>
      </c>
      <c r="BA36" s="9">
        <v>8</v>
      </c>
      <c r="BB36" s="9">
        <v>9</v>
      </c>
      <c r="BC36" s="9">
        <v>10</v>
      </c>
      <c r="BD36" s="9">
        <v>11</v>
      </c>
      <c r="BE36" s="9">
        <v>12</v>
      </c>
      <c r="BF36" s="9">
        <v>13</v>
      </c>
      <c r="BG36" s="9">
        <v>14</v>
      </c>
      <c r="BH36" s="9">
        <v>15</v>
      </c>
      <c r="BI36" s="9">
        <v>16</v>
      </c>
      <c r="BJ36" s="9">
        <v>20</v>
      </c>
      <c r="BK36" s="9">
        <v>21</v>
      </c>
    </row>
    <row r="37" spans="1:63" s="26" customFormat="1" x14ac:dyDescent="0.25">
      <c r="A37" s="140"/>
      <c r="B37" s="140"/>
      <c r="C37" s="140"/>
      <c r="D37" s="143"/>
      <c r="E37" s="143"/>
      <c r="F37" s="143"/>
      <c r="G37" s="146"/>
      <c r="H37" s="39" t="s">
        <v>139</v>
      </c>
      <c r="I37" s="48">
        <f>SUM(I33)</f>
        <v>83861823</v>
      </c>
      <c r="J37" s="48">
        <f t="shared" ref="J37:Y37" si="163">SUM(J33)</f>
        <v>3026085</v>
      </c>
      <c r="K37" s="48">
        <f t="shared" si="163"/>
        <v>0</v>
      </c>
      <c r="L37" s="48">
        <f t="shared" si="163"/>
        <v>0</v>
      </c>
      <c r="M37" s="48">
        <f t="shared" si="163"/>
        <v>25537</v>
      </c>
      <c r="N37" s="48">
        <f t="shared" si="163"/>
        <v>0</v>
      </c>
      <c r="O37" s="48">
        <f t="shared" si="163"/>
        <v>0</v>
      </c>
      <c r="P37" s="48">
        <f t="shared" ref="P37" si="164">SUM(P33)</f>
        <v>3051622</v>
      </c>
      <c r="Q37" s="48">
        <f t="shared" si="163"/>
        <v>144354</v>
      </c>
      <c r="R37" s="48">
        <f t="shared" si="163"/>
        <v>285126</v>
      </c>
      <c r="S37" s="48">
        <f t="shared" si="163"/>
        <v>353650</v>
      </c>
      <c r="T37" s="48">
        <f t="shared" si="163"/>
        <v>220032</v>
      </c>
      <c r="U37" s="48">
        <f t="shared" si="163"/>
        <v>297002</v>
      </c>
      <c r="V37" s="48">
        <f t="shared" si="163"/>
        <v>151458</v>
      </c>
      <c r="W37" s="48">
        <f t="shared" si="163"/>
        <v>95696</v>
      </c>
      <c r="X37" s="48">
        <f t="shared" si="163"/>
        <v>208826</v>
      </c>
      <c r="Y37" s="48">
        <f t="shared" si="163"/>
        <v>166016</v>
      </c>
      <c r="Z37" s="48">
        <v>1922160</v>
      </c>
      <c r="AA37" s="48">
        <v>1129462</v>
      </c>
      <c r="AB37" s="48">
        <f t="shared" ref="AB37:AQ37" si="165">SUM(AB33)</f>
        <v>93200</v>
      </c>
      <c r="AC37" s="48">
        <f t="shared" si="165"/>
        <v>36192</v>
      </c>
      <c r="AD37" s="48">
        <f t="shared" si="165"/>
        <v>0</v>
      </c>
      <c r="AE37" s="48">
        <f t="shared" si="165"/>
        <v>79140</v>
      </c>
      <c r="AF37" s="48">
        <f t="shared" si="165"/>
        <v>0</v>
      </c>
      <c r="AG37" s="48">
        <f t="shared" si="165"/>
        <v>0</v>
      </c>
      <c r="AH37" s="48">
        <f t="shared" ref="AH37" si="166">SUM(AH33)</f>
        <v>208532</v>
      </c>
      <c r="AI37" s="48">
        <f t="shared" si="165"/>
        <v>0</v>
      </c>
      <c r="AJ37" s="48">
        <f t="shared" si="165"/>
        <v>21110</v>
      </c>
      <c r="AK37" s="48">
        <f t="shared" si="165"/>
        <v>44192</v>
      </c>
      <c r="AL37" s="48">
        <f t="shared" si="165"/>
        <v>25710</v>
      </c>
      <c r="AM37" s="48">
        <f t="shared" si="165"/>
        <v>17520</v>
      </c>
      <c r="AN37" s="48">
        <f t="shared" si="165"/>
        <v>5000</v>
      </c>
      <c r="AO37" s="48">
        <f t="shared" si="165"/>
        <v>0</v>
      </c>
      <c r="AP37" s="48">
        <f t="shared" si="165"/>
        <v>2000</v>
      </c>
      <c r="AQ37" s="48">
        <f t="shared" si="165"/>
        <v>0</v>
      </c>
      <c r="AR37" s="48">
        <v>115532</v>
      </c>
      <c r="AS37" s="48">
        <v>93000</v>
      </c>
      <c r="AT37" s="48">
        <f t="shared" ref="AT37:BI37" si="167">SUM(AT33)</f>
        <v>36600</v>
      </c>
      <c r="AU37" s="48">
        <f t="shared" si="167"/>
        <v>111387</v>
      </c>
      <c r="AV37" s="48">
        <f t="shared" si="167"/>
        <v>0</v>
      </c>
      <c r="AW37" s="48">
        <f t="shared" si="167"/>
        <v>124460</v>
      </c>
      <c r="AX37" s="48">
        <f t="shared" si="167"/>
        <v>0</v>
      </c>
      <c r="AY37" s="48">
        <f t="shared" si="167"/>
        <v>0</v>
      </c>
      <c r="AZ37" s="48">
        <f t="shared" ref="AZ37" si="168">SUM(AZ33)</f>
        <v>272447</v>
      </c>
      <c r="BA37" s="48">
        <f t="shared" si="167"/>
        <v>0</v>
      </c>
      <c r="BB37" s="48">
        <f t="shared" si="167"/>
        <v>15350</v>
      </c>
      <c r="BC37" s="48">
        <f t="shared" si="167"/>
        <v>114609</v>
      </c>
      <c r="BD37" s="48">
        <f t="shared" si="167"/>
        <v>25255</v>
      </c>
      <c r="BE37" s="48">
        <f t="shared" si="167"/>
        <v>15671</v>
      </c>
      <c r="BF37" s="48">
        <f t="shared" si="167"/>
        <v>5763</v>
      </c>
      <c r="BG37" s="48">
        <f t="shared" si="167"/>
        <v>22113</v>
      </c>
      <c r="BH37" s="48">
        <f t="shared" si="167"/>
        <v>32347</v>
      </c>
      <c r="BI37" s="48">
        <f t="shared" si="167"/>
        <v>6500</v>
      </c>
      <c r="BJ37" s="48">
        <v>237608</v>
      </c>
      <c r="BK37" s="48">
        <v>34839</v>
      </c>
    </row>
    <row r="38" spans="1:63" s="26" customFormat="1" x14ac:dyDescent="0.25">
      <c r="A38" s="140"/>
      <c r="B38" s="140"/>
      <c r="C38" s="140"/>
      <c r="D38" s="143"/>
      <c r="E38" s="143"/>
      <c r="F38" s="143"/>
      <c r="G38" s="146"/>
      <c r="H38" s="41" t="s">
        <v>57</v>
      </c>
      <c r="I38" s="48">
        <f>SUM(I37)</f>
        <v>83861823</v>
      </c>
      <c r="J38" s="48">
        <f t="shared" ref="J38:Y38" si="169">SUM(J37)</f>
        <v>3026085</v>
      </c>
      <c r="K38" s="48">
        <f t="shared" si="169"/>
        <v>0</v>
      </c>
      <c r="L38" s="48">
        <f t="shared" si="169"/>
        <v>0</v>
      </c>
      <c r="M38" s="48">
        <f t="shared" si="169"/>
        <v>25537</v>
      </c>
      <c r="N38" s="48">
        <f t="shared" si="169"/>
        <v>0</v>
      </c>
      <c r="O38" s="48">
        <f t="shared" si="169"/>
        <v>0</v>
      </c>
      <c r="P38" s="48">
        <f t="shared" ref="P38" si="170">SUM(P37)</f>
        <v>3051622</v>
      </c>
      <c r="Q38" s="48">
        <f t="shared" si="169"/>
        <v>144354</v>
      </c>
      <c r="R38" s="48">
        <f t="shared" si="169"/>
        <v>285126</v>
      </c>
      <c r="S38" s="48">
        <f t="shared" si="169"/>
        <v>353650</v>
      </c>
      <c r="T38" s="48">
        <f t="shared" si="169"/>
        <v>220032</v>
      </c>
      <c r="U38" s="48">
        <f t="shared" si="169"/>
        <v>297002</v>
      </c>
      <c r="V38" s="48">
        <f t="shared" si="169"/>
        <v>151458</v>
      </c>
      <c r="W38" s="48">
        <f t="shared" si="169"/>
        <v>95696</v>
      </c>
      <c r="X38" s="48">
        <f t="shared" si="169"/>
        <v>208826</v>
      </c>
      <c r="Y38" s="48">
        <f t="shared" si="169"/>
        <v>166016</v>
      </c>
      <c r="Z38" s="48">
        <v>1922160</v>
      </c>
      <c r="AA38" s="48">
        <v>1129462</v>
      </c>
      <c r="AB38" s="48">
        <f t="shared" ref="AB38:AQ38" si="171">SUM(AB37)</f>
        <v>93200</v>
      </c>
      <c r="AC38" s="48">
        <f t="shared" si="171"/>
        <v>36192</v>
      </c>
      <c r="AD38" s="48">
        <f t="shared" si="171"/>
        <v>0</v>
      </c>
      <c r="AE38" s="48">
        <f t="shared" si="171"/>
        <v>79140</v>
      </c>
      <c r="AF38" s="48">
        <f t="shared" si="171"/>
        <v>0</v>
      </c>
      <c r="AG38" s="48">
        <f t="shared" si="171"/>
        <v>0</v>
      </c>
      <c r="AH38" s="48">
        <f t="shared" ref="AH38" si="172">SUM(AH37)</f>
        <v>208532</v>
      </c>
      <c r="AI38" s="48">
        <f t="shared" si="171"/>
        <v>0</v>
      </c>
      <c r="AJ38" s="48">
        <f t="shared" si="171"/>
        <v>21110</v>
      </c>
      <c r="AK38" s="48">
        <f t="shared" si="171"/>
        <v>44192</v>
      </c>
      <c r="AL38" s="48">
        <f t="shared" si="171"/>
        <v>25710</v>
      </c>
      <c r="AM38" s="48">
        <f t="shared" si="171"/>
        <v>17520</v>
      </c>
      <c r="AN38" s="48">
        <f t="shared" si="171"/>
        <v>5000</v>
      </c>
      <c r="AO38" s="48">
        <f t="shared" si="171"/>
        <v>0</v>
      </c>
      <c r="AP38" s="48">
        <f t="shared" si="171"/>
        <v>2000</v>
      </c>
      <c r="AQ38" s="48">
        <f t="shared" si="171"/>
        <v>0</v>
      </c>
      <c r="AR38" s="48">
        <v>115532</v>
      </c>
      <c r="AS38" s="48">
        <v>93000</v>
      </c>
      <c r="AT38" s="48">
        <f t="shared" ref="AT38:BI38" si="173">SUM(AT37)</f>
        <v>36600</v>
      </c>
      <c r="AU38" s="48">
        <f t="shared" si="173"/>
        <v>111387</v>
      </c>
      <c r="AV38" s="48">
        <f t="shared" si="173"/>
        <v>0</v>
      </c>
      <c r="AW38" s="48">
        <f t="shared" si="173"/>
        <v>124460</v>
      </c>
      <c r="AX38" s="48">
        <f t="shared" si="173"/>
        <v>0</v>
      </c>
      <c r="AY38" s="48">
        <f t="shared" si="173"/>
        <v>0</v>
      </c>
      <c r="AZ38" s="48">
        <f t="shared" ref="AZ38" si="174">SUM(AZ37)</f>
        <v>272447</v>
      </c>
      <c r="BA38" s="48">
        <f t="shared" si="173"/>
        <v>0</v>
      </c>
      <c r="BB38" s="48">
        <f t="shared" si="173"/>
        <v>15350</v>
      </c>
      <c r="BC38" s="48">
        <f t="shared" si="173"/>
        <v>114609</v>
      </c>
      <c r="BD38" s="48">
        <f t="shared" si="173"/>
        <v>25255</v>
      </c>
      <c r="BE38" s="48">
        <f t="shared" si="173"/>
        <v>15671</v>
      </c>
      <c r="BF38" s="48">
        <f t="shared" si="173"/>
        <v>5763</v>
      </c>
      <c r="BG38" s="48">
        <f t="shared" si="173"/>
        <v>22113</v>
      </c>
      <c r="BH38" s="48">
        <f t="shared" si="173"/>
        <v>32347</v>
      </c>
      <c r="BI38" s="48">
        <f t="shared" si="173"/>
        <v>6500</v>
      </c>
      <c r="BJ38" s="48">
        <v>237608</v>
      </c>
      <c r="BK38" s="48">
        <v>34839</v>
      </c>
    </row>
    <row r="39" spans="1:63" s="26" customFormat="1" x14ac:dyDescent="0.25">
      <c r="A39" s="141"/>
      <c r="B39" s="141"/>
      <c r="C39" s="141"/>
      <c r="D39" s="144"/>
      <c r="E39" s="144"/>
      <c r="F39" s="144"/>
      <c r="G39" s="147"/>
      <c r="P39" s="26">
        <f t="shared" ref="P39:P84" si="175">J39+K39+L39+M39+N39+O39</f>
        <v>0</v>
      </c>
      <c r="Z39" s="26">
        <v>0</v>
      </c>
      <c r="AA39" s="26">
        <v>0</v>
      </c>
      <c r="AH39" s="26">
        <f t="shared" ref="AH39:AH84" si="176">AB39+AC39+AD39+AE39+AF39+AG39</f>
        <v>0</v>
      </c>
      <c r="AR39" s="26">
        <v>0</v>
      </c>
      <c r="AS39" s="26">
        <v>0</v>
      </c>
      <c r="AZ39" s="26">
        <f t="shared" ref="AZ39:AZ84" si="177">AT39+AU39+AV39+AW39+AX39+AY39</f>
        <v>0</v>
      </c>
      <c r="BJ39" s="26">
        <v>0</v>
      </c>
      <c r="BK39" s="26">
        <v>0</v>
      </c>
    </row>
    <row r="40" spans="1:63" s="26" customFormat="1" x14ac:dyDescent="0.25">
      <c r="A40" s="37" t="s">
        <v>0</v>
      </c>
      <c r="B40" s="37" t="s">
        <v>0</v>
      </c>
      <c r="C40" s="37" t="s">
        <v>0</v>
      </c>
      <c r="D40" s="115" t="s">
        <v>0</v>
      </c>
      <c r="E40" s="115" t="s">
        <v>0</v>
      </c>
      <c r="F40" s="115" t="s">
        <v>0</v>
      </c>
      <c r="G40" s="37" t="s">
        <v>0</v>
      </c>
      <c r="H40" s="42" t="s">
        <v>0</v>
      </c>
      <c r="I40" s="42"/>
      <c r="J40" s="42" t="s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>
        <v>0</v>
      </c>
      <c r="AA40" s="42"/>
      <c r="AB40" s="42" t="s">
        <v>0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>
        <v>0</v>
      </c>
      <c r="AS40" s="42"/>
      <c r="AT40" s="42" t="s">
        <v>0</v>
      </c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>
        <v>0</v>
      </c>
      <c r="BK40" s="42"/>
    </row>
    <row r="41" spans="1:63" s="26" customFormat="1" x14ac:dyDescent="0.25">
      <c r="A41" s="37" t="s">
        <v>0</v>
      </c>
      <c r="B41" s="37" t="s">
        <v>0</v>
      </c>
      <c r="C41" s="37" t="s">
        <v>0</v>
      </c>
      <c r="D41" s="115" t="s">
        <v>0</v>
      </c>
      <c r="E41" s="115" t="s">
        <v>0</v>
      </c>
      <c r="F41" s="115" t="s">
        <v>0</v>
      </c>
      <c r="G41" s="37" t="s">
        <v>0</v>
      </c>
      <c r="H41" s="34" t="s">
        <v>526</v>
      </c>
      <c r="I41" s="43">
        <f>SUM(I33)</f>
        <v>83861823</v>
      </c>
      <c r="J41" s="43">
        <f t="shared" ref="J41:Y41" si="178">SUM(J33)</f>
        <v>3026085</v>
      </c>
      <c r="K41" s="43">
        <f t="shared" si="178"/>
        <v>0</v>
      </c>
      <c r="L41" s="43">
        <f t="shared" si="178"/>
        <v>0</v>
      </c>
      <c r="M41" s="43">
        <f t="shared" si="178"/>
        <v>25537</v>
      </c>
      <c r="N41" s="43">
        <f t="shared" si="178"/>
        <v>0</v>
      </c>
      <c r="O41" s="43">
        <f t="shared" si="178"/>
        <v>0</v>
      </c>
      <c r="P41" s="43">
        <f t="shared" si="178"/>
        <v>3051622</v>
      </c>
      <c r="Q41" s="43">
        <f t="shared" si="178"/>
        <v>144354</v>
      </c>
      <c r="R41" s="43">
        <f t="shared" si="178"/>
        <v>285126</v>
      </c>
      <c r="S41" s="43">
        <f t="shared" si="178"/>
        <v>353650</v>
      </c>
      <c r="T41" s="43">
        <f t="shared" si="178"/>
        <v>220032</v>
      </c>
      <c r="U41" s="43">
        <f t="shared" si="178"/>
        <v>297002</v>
      </c>
      <c r="V41" s="43">
        <f t="shared" si="178"/>
        <v>151458</v>
      </c>
      <c r="W41" s="43">
        <f t="shared" si="178"/>
        <v>95696</v>
      </c>
      <c r="X41" s="43">
        <f t="shared" si="178"/>
        <v>208826</v>
      </c>
      <c r="Y41" s="43">
        <f t="shared" si="178"/>
        <v>166016</v>
      </c>
      <c r="Z41" s="43">
        <v>1922160</v>
      </c>
      <c r="AA41" s="43">
        <v>1129462</v>
      </c>
      <c r="AB41" s="43">
        <f t="shared" ref="AB41:AQ41" si="179">SUM(AB33)</f>
        <v>93200</v>
      </c>
      <c r="AC41" s="43">
        <f t="shared" si="179"/>
        <v>36192</v>
      </c>
      <c r="AD41" s="43">
        <f t="shared" si="179"/>
        <v>0</v>
      </c>
      <c r="AE41" s="43">
        <f t="shared" si="179"/>
        <v>79140</v>
      </c>
      <c r="AF41" s="43">
        <f t="shared" si="179"/>
        <v>0</v>
      </c>
      <c r="AG41" s="43">
        <f t="shared" si="179"/>
        <v>0</v>
      </c>
      <c r="AH41" s="43">
        <f t="shared" si="179"/>
        <v>208532</v>
      </c>
      <c r="AI41" s="43">
        <f t="shared" si="179"/>
        <v>0</v>
      </c>
      <c r="AJ41" s="43">
        <f t="shared" si="179"/>
        <v>21110</v>
      </c>
      <c r="AK41" s="43">
        <f t="shared" si="179"/>
        <v>44192</v>
      </c>
      <c r="AL41" s="43">
        <f t="shared" si="179"/>
        <v>25710</v>
      </c>
      <c r="AM41" s="43">
        <f t="shared" si="179"/>
        <v>17520</v>
      </c>
      <c r="AN41" s="43">
        <f t="shared" si="179"/>
        <v>5000</v>
      </c>
      <c r="AO41" s="43">
        <f t="shared" si="179"/>
        <v>0</v>
      </c>
      <c r="AP41" s="43">
        <f t="shared" si="179"/>
        <v>2000</v>
      </c>
      <c r="AQ41" s="43">
        <f t="shared" si="179"/>
        <v>0</v>
      </c>
      <c r="AR41" s="43">
        <v>115532</v>
      </c>
      <c r="AS41" s="43">
        <v>93000</v>
      </c>
      <c r="AT41" s="43">
        <f t="shared" ref="AT41:BI41" si="180">SUM(AT33)</f>
        <v>36600</v>
      </c>
      <c r="AU41" s="43">
        <f t="shared" si="180"/>
        <v>111387</v>
      </c>
      <c r="AV41" s="43">
        <f t="shared" si="180"/>
        <v>0</v>
      </c>
      <c r="AW41" s="43">
        <f t="shared" si="180"/>
        <v>124460</v>
      </c>
      <c r="AX41" s="43">
        <f t="shared" si="180"/>
        <v>0</v>
      </c>
      <c r="AY41" s="43">
        <f t="shared" si="180"/>
        <v>0</v>
      </c>
      <c r="AZ41" s="43">
        <f t="shared" si="180"/>
        <v>272447</v>
      </c>
      <c r="BA41" s="43">
        <f t="shared" si="180"/>
        <v>0</v>
      </c>
      <c r="BB41" s="43">
        <f t="shared" si="180"/>
        <v>15350</v>
      </c>
      <c r="BC41" s="43">
        <f t="shared" si="180"/>
        <v>114609</v>
      </c>
      <c r="BD41" s="43">
        <f t="shared" si="180"/>
        <v>25255</v>
      </c>
      <c r="BE41" s="43">
        <f t="shared" si="180"/>
        <v>15671</v>
      </c>
      <c r="BF41" s="43">
        <f t="shared" si="180"/>
        <v>5763</v>
      </c>
      <c r="BG41" s="43">
        <f t="shared" si="180"/>
        <v>22113</v>
      </c>
      <c r="BH41" s="43">
        <f t="shared" si="180"/>
        <v>32347</v>
      </c>
      <c r="BI41" s="43">
        <f t="shared" si="180"/>
        <v>6500</v>
      </c>
      <c r="BJ41" s="43">
        <v>237608</v>
      </c>
      <c r="BK41" s="43">
        <v>34839</v>
      </c>
    </row>
    <row r="42" spans="1:63" s="26" customFormat="1" x14ac:dyDescent="0.25">
      <c r="A42" s="37" t="s">
        <v>0</v>
      </c>
      <c r="B42" s="37" t="s">
        <v>0</v>
      </c>
      <c r="C42" s="37" t="s">
        <v>0</v>
      </c>
      <c r="D42" s="115" t="s">
        <v>0</v>
      </c>
      <c r="E42" s="115" t="s">
        <v>0</v>
      </c>
      <c r="F42" s="115" t="s">
        <v>0</v>
      </c>
      <c r="G42" s="37" t="s">
        <v>0</v>
      </c>
      <c r="H42" s="32" t="s">
        <v>55</v>
      </c>
      <c r="I42" s="44">
        <f>SUM(I34)</f>
        <v>2029</v>
      </c>
      <c r="J42" s="37" t="s">
        <v>0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>
        <v>0</v>
      </c>
      <c r="AA42" s="37"/>
      <c r="AB42" s="37" t="s">
        <v>0</v>
      </c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>
        <v>0</v>
      </c>
      <c r="AS42" s="37"/>
      <c r="AT42" s="37" t="s">
        <v>0</v>
      </c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>
        <v>0</v>
      </c>
      <c r="BK42" s="37"/>
    </row>
    <row r="43" spans="1:63" ht="15.75" thickBot="1" x14ac:dyDescent="0.3">
      <c r="A43" s="1" t="s">
        <v>135</v>
      </c>
      <c r="B43" s="1" t="s">
        <v>60</v>
      </c>
      <c r="C43" s="4" t="s">
        <v>0</v>
      </c>
      <c r="D43" s="107" t="s">
        <v>0</v>
      </c>
      <c r="E43" s="106" t="s">
        <v>0</v>
      </c>
      <c r="F43" s="106" t="s">
        <v>0</v>
      </c>
      <c r="G43" s="2" t="s">
        <v>0</v>
      </c>
      <c r="H43" s="2" t="s">
        <v>0</v>
      </c>
      <c r="I43" s="3" t="s">
        <v>0</v>
      </c>
      <c r="J43" s="3" t="s"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>
        <v>0</v>
      </c>
      <c r="AA43" s="3">
        <v>0</v>
      </c>
      <c r="AB43" s="3" t="s">
        <v>0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>
        <v>0</v>
      </c>
      <c r="AS43" s="3">
        <v>0</v>
      </c>
      <c r="AT43" s="3" t="s">
        <v>0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>
        <v>0</v>
      </c>
      <c r="BK43" s="3">
        <v>0</v>
      </c>
    </row>
    <row r="44" spans="1:63" ht="69.75" customHeight="1" thickBot="1" x14ac:dyDescent="0.3">
      <c r="A44" s="5" t="s">
        <v>2</v>
      </c>
      <c r="B44" s="5" t="s">
        <v>3</v>
      </c>
      <c r="C44" s="5" t="s">
        <v>4</v>
      </c>
      <c r="D44" s="108" t="s">
        <v>0</v>
      </c>
      <c r="E44" s="116" t="s">
        <v>5</v>
      </c>
      <c r="F44" s="116" t="s">
        <v>6</v>
      </c>
      <c r="G44" s="5" t="s">
        <v>7</v>
      </c>
      <c r="H44" s="5" t="s">
        <v>8</v>
      </c>
      <c r="I44" s="5" t="s">
        <v>9</v>
      </c>
      <c r="J44" s="94" t="s">
        <v>10</v>
      </c>
      <c r="K44" s="94" t="s">
        <v>1602</v>
      </c>
      <c r="L44" s="94" t="s">
        <v>1535</v>
      </c>
      <c r="M44" s="94" t="s">
        <v>1591</v>
      </c>
      <c r="N44" s="94" t="s">
        <v>1592</v>
      </c>
      <c r="O44" s="94" t="s">
        <v>1593</v>
      </c>
      <c r="P44" s="94" t="s">
        <v>1606</v>
      </c>
      <c r="Q44" s="94" t="s">
        <v>1603</v>
      </c>
      <c r="R44" s="94" t="s">
        <v>1594</v>
      </c>
      <c r="S44" s="94" t="s">
        <v>1595</v>
      </c>
      <c r="T44" s="94" t="s">
        <v>1596</v>
      </c>
      <c r="U44" s="94" t="s">
        <v>1597</v>
      </c>
      <c r="V44" s="94" t="s">
        <v>1598</v>
      </c>
      <c r="W44" s="94" t="s">
        <v>1599</v>
      </c>
      <c r="X44" s="94" t="s">
        <v>1604</v>
      </c>
      <c r="Y44" s="94" t="s">
        <v>1605</v>
      </c>
      <c r="Z44" s="94" t="s">
        <v>1600</v>
      </c>
      <c r="AA44" s="94" t="s">
        <v>1601</v>
      </c>
      <c r="AB44" s="95" t="s">
        <v>11</v>
      </c>
      <c r="AC44" s="95" t="s">
        <v>1602</v>
      </c>
      <c r="AD44" s="95" t="s">
        <v>1535</v>
      </c>
      <c r="AE44" s="95" t="s">
        <v>1591</v>
      </c>
      <c r="AF44" s="95" t="s">
        <v>1592</v>
      </c>
      <c r="AG44" s="95" t="s">
        <v>1593</v>
      </c>
      <c r="AH44" s="95" t="s">
        <v>1607</v>
      </c>
      <c r="AI44" s="95" t="s">
        <v>1603</v>
      </c>
      <c r="AJ44" s="95" t="s">
        <v>1594</v>
      </c>
      <c r="AK44" s="95" t="s">
        <v>1595</v>
      </c>
      <c r="AL44" s="95" t="s">
        <v>1596</v>
      </c>
      <c r="AM44" s="95" t="s">
        <v>1597</v>
      </c>
      <c r="AN44" s="95" t="s">
        <v>1598</v>
      </c>
      <c r="AO44" s="95" t="s">
        <v>1599</v>
      </c>
      <c r="AP44" s="95" t="s">
        <v>1604</v>
      </c>
      <c r="AQ44" s="95" t="s">
        <v>1605</v>
      </c>
      <c r="AR44" s="95" t="s">
        <v>1600</v>
      </c>
      <c r="AS44" s="95" t="s">
        <v>1601</v>
      </c>
      <c r="AT44" s="96" t="s">
        <v>12</v>
      </c>
      <c r="AU44" s="96" t="s">
        <v>1602</v>
      </c>
      <c r="AV44" s="96" t="s">
        <v>1535</v>
      </c>
      <c r="AW44" s="96" t="s">
        <v>1591</v>
      </c>
      <c r="AX44" s="96" t="s">
        <v>1592</v>
      </c>
      <c r="AY44" s="96" t="s">
        <v>1593</v>
      </c>
      <c r="AZ44" s="96" t="s">
        <v>1608</v>
      </c>
      <c r="BA44" s="96" t="s">
        <v>1603</v>
      </c>
      <c r="BB44" s="96" t="s">
        <v>1594</v>
      </c>
      <c r="BC44" s="96" t="s">
        <v>1595</v>
      </c>
      <c r="BD44" s="96" t="s">
        <v>1596</v>
      </c>
      <c r="BE44" s="96" t="s">
        <v>1597</v>
      </c>
      <c r="BF44" s="96" t="s">
        <v>1598</v>
      </c>
      <c r="BG44" s="96" t="s">
        <v>1599</v>
      </c>
      <c r="BH44" s="96" t="s">
        <v>1604</v>
      </c>
      <c r="BI44" s="96" t="s">
        <v>1605</v>
      </c>
      <c r="BJ44" s="96" t="s">
        <v>1600</v>
      </c>
      <c r="BK44" s="96" t="s">
        <v>1601</v>
      </c>
    </row>
    <row r="45" spans="1:63" x14ac:dyDescent="0.25">
      <c r="A45" s="6" t="s">
        <v>0</v>
      </c>
      <c r="B45" s="6" t="s">
        <v>0</v>
      </c>
      <c r="C45" s="6" t="s">
        <v>0</v>
      </c>
      <c r="D45" s="109" t="s">
        <v>0</v>
      </c>
      <c r="E45" s="109" t="s">
        <v>0</v>
      </c>
      <c r="F45" s="125" t="s">
        <v>0</v>
      </c>
      <c r="G45" s="7" t="s">
        <v>0</v>
      </c>
      <c r="H45" s="8" t="s">
        <v>0</v>
      </c>
      <c r="I45" s="9" t="s">
        <v>13</v>
      </c>
      <c r="J45" s="9">
        <v>1</v>
      </c>
      <c r="K45" s="9">
        <v>2</v>
      </c>
      <c r="L45" s="9">
        <v>3</v>
      </c>
      <c r="M45" s="9">
        <v>4</v>
      </c>
      <c r="N45" s="9">
        <v>5</v>
      </c>
      <c r="O45" s="9">
        <v>6</v>
      </c>
      <c r="P45" s="9">
        <v>7</v>
      </c>
      <c r="Q45" s="9">
        <v>8</v>
      </c>
      <c r="R45" s="9">
        <v>9</v>
      </c>
      <c r="S45" s="9">
        <v>10</v>
      </c>
      <c r="T45" s="9">
        <v>11</v>
      </c>
      <c r="U45" s="9">
        <v>12</v>
      </c>
      <c r="V45" s="9">
        <v>13</v>
      </c>
      <c r="W45" s="9">
        <v>14</v>
      </c>
      <c r="X45" s="9">
        <v>15</v>
      </c>
      <c r="Y45" s="9">
        <v>16</v>
      </c>
      <c r="Z45" s="9">
        <v>20</v>
      </c>
      <c r="AA45" s="9">
        <v>21</v>
      </c>
      <c r="AB45" s="9">
        <v>1</v>
      </c>
      <c r="AC45" s="9">
        <v>2</v>
      </c>
      <c r="AD45" s="9">
        <v>3</v>
      </c>
      <c r="AE45" s="9">
        <v>4</v>
      </c>
      <c r="AF45" s="9">
        <v>5</v>
      </c>
      <c r="AG45" s="9">
        <v>6</v>
      </c>
      <c r="AH45" s="9">
        <v>7</v>
      </c>
      <c r="AI45" s="9">
        <v>8</v>
      </c>
      <c r="AJ45" s="9">
        <v>9</v>
      </c>
      <c r="AK45" s="9">
        <v>10</v>
      </c>
      <c r="AL45" s="9">
        <v>11</v>
      </c>
      <c r="AM45" s="9">
        <v>12</v>
      </c>
      <c r="AN45" s="9">
        <v>13</v>
      </c>
      <c r="AO45" s="9">
        <v>14</v>
      </c>
      <c r="AP45" s="9">
        <v>15</v>
      </c>
      <c r="AQ45" s="9">
        <v>16</v>
      </c>
      <c r="AR45" s="9">
        <v>20</v>
      </c>
      <c r="AS45" s="9">
        <v>21</v>
      </c>
      <c r="AT45" s="9">
        <v>1</v>
      </c>
      <c r="AU45" s="9">
        <v>2</v>
      </c>
      <c r="AV45" s="9">
        <v>3</v>
      </c>
      <c r="AW45" s="9">
        <v>4</v>
      </c>
      <c r="AX45" s="9">
        <v>5</v>
      </c>
      <c r="AY45" s="9">
        <v>6</v>
      </c>
      <c r="AZ45" s="9">
        <v>7</v>
      </c>
      <c r="BA45" s="9">
        <v>8</v>
      </c>
      <c r="BB45" s="9">
        <v>9</v>
      </c>
      <c r="BC45" s="9">
        <v>10</v>
      </c>
      <c r="BD45" s="9">
        <v>11</v>
      </c>
      <c r="BE45" s="9">
        <v>12</v>
      </c>
      <c r="BF45" s="9">
        <v>13</v>
      </c>
      <c r="BG45" s="9">
        <v>14</v>
      </c>
      <c r="BH45" s="9">
        <v>15</v>
      </c>
      <c r="BI45" s="9">
        <v>16</v>
      </c>
      <c r="BJ45" s="9">
        <v>20</v>
      </c>
      <c r="BK45" s="9">
        <v>21</v>
      </c>
    </row>
    <row r="46" spans="1:63" x14ac:dyDescent="0.25">
      <c r="A46" s="1" t="s">
        <v>135</v>
      </c>
      <c r="B46" s="1" t="s">
        <v>60</v>
      </c>
      <c r="C46" s="4" t="s">
        <v>14</v>
      </c>
      <c r="D46" s="107" t="s">
        <v>175</v>
      </c>
      <c r="E46" s="106" t="s">
        <v>0</v>
      </c>
      <c r="F46" s="106" t="s">
        <v>0</v>
      </c>
      <c r="G46" s="2" t="s">
        <v>0</v>
      </c>
      <c r="H46" s="2" t="s">
        <v>176</v>
      </c>
      <c r="I46" s="3" t="s">
        <v>0</v>
      </c>
      <c r="J46" s="3" t="s"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>
        <v>0</v>
      </c>
      <c r="AA46" s="3">
        <v>0</v>
      </c>
      <c r="AB46" s="3" t="s">
        <v>0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>
        <v>0</v>
      </c>
      <c r="AS46" s="3">
        <v>0</v>
      </c>
      <c r="AT46" s="3" t="s">
        <v>0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>
        <v>0</v>
      </c>
      <c r="BK46" s="3">
        <v>0</v>
      </c>
    </row>
    <row r="47" spans="1:63" ht="33.75" x14ac:dyDescent="0.25">
      <c r="A47" s="1" t="s">
        <v>0</v>
      </c>
      <c r="B47" s="1" t="s">
        <v>0</v>
      </c>
      <c r="C47" s="1" t="s">
        <v>0</v>
      </c>
      <c r="D47" s="106" t="s">
        <v>0</v>
      </c>
      <c r="E47" s="106" t="s">
        <v>0</v>
      </c>
      <c r="F47" s="106" t="s">
        <v>0</v>
      </c>
      <c r="G47" s="2" t="s">
        <v>0</v>
      </c>
      <c r="H47" s="10" t="s">
        <v>15</v>
      </c>
      <c r="I47" s="11">
        <f>SUM(I48,I56,I58)</f>
        <v>2316415</v>
      </c>
      <c r="J47" s="11">
        <f t="shared" ref="J47:Y47" si="181">SUM(J48,J56,J58)</f>
        <v>18000</v>
      </c>
      <c r="K47" s="11">
        <f t="shared" si="181"/>
        <v>0</v>
      </c>
      <c r="L47" s="11">
        <f t="shared" si="181"/>
        <v>0</v>
      </c>
      <c r="M47" s="11">
        <f t="shared" si="181"/>
        <v>0</v>
      </c>
      <c r="N47" s="11">
        <f t="shared" si="181"/>
        <v>0</v>
      </c>
      <c r="O47" s="11">
        <f t="shared" si="181"/>
        <v>0</v>
      </c>
      <c r="P47" s="11">
        <f t="shared" ref="P47" si="182">SUM(P48,P56,P58)</f>
        <v>18000</v>
      </c>
      <c r="Q47" s="11">
        <f t="shared" si="181"/>
        <v>0</v>
      </c>
      <c r="R47" s="11">
        <f t="shared" si="181"/>
        <v>0</v>
      </c>
      <c r="S47" s="11">
        <f t="shared" si="181"/>
        <v>450</v>
      </c>
      <c r="T47" s="11">
        <f t="shared" si="181"/>
        <v>0</v>
      </c>
      <c r="U47" s="11">
        <f t="shared" si="181"/>
        <v>800</v>
      </c>
      <c r="V47" s="11">
        <f t="shared" si="181"/>
        <v>0</v>
      </c>
      <c r="W47" s="11">
        <f t="shared" si="181"/>
        <v>0</v>
      </c>
      <c r="X47" s="11">
        <f t="shared" si="181"/>
        <v>0</v>
      </c>
      <c r="Y47" s="11">
        <f t="shared" si="181"/>
        <v>0</v>
      </c>
      <c r="Z47" s="11">
        <v>1250</v>
      </c>
      <c r="AA47" s="11">
        <v>16750</v>
      </c>
      <c r="AB47" s="11">
        <f t="shared" ref="AB47:AQ47" si="183">SUM(AB48,AB56,AB58)</f>
        <v>0</v>
      </c>
      <c r="AC47" s="11">
        <f t="shared" si="183"/>
        <v>5172</v>
      </c>
      <c r="AD47" s="11">
        <f t="shared" si="183"/>
        <v>0</v>
      </c>
      <c r="AE47" s="11">
        <f t="shared" si="183"/>
        <v>1000</v>
      </c>
      <c r="AF47" s="11">
        <f t="shared" si="183"/>
        <v>0</v>
      </c>
      <c r="AG47" s="11">
        <f t="shared" si="183"/>
        <v>0</v>
      </c>
      <c r="AH47" s="11">
        <f t="shared" ref="AH47" si="184">SUM(AH48,AH56,AH58)</f>
        <v>6172</v>
      </c>
      <c r="AI47" s="11">
        <f t="shared" si="183"/>
        <v>0</v>
      </c>
      <c r="AJ47" s="11">
        <f t="shared" si="183"/>
        <v>0</v>
      </c>
      <c r="AK47" s="11">
        <f t="shared" si="183"/>
        <v>5172</v>
      </c>
      <c r="AL47" s="11">
        <f t="shared" si="183"/>
        <v>0</v>
      </c>
      <c r="AM47" s="11">
        <f t="shared" si="183"/>
        <v>0</v>
      </c>
      <c r="AN47" s="11">
        <f t="shared" si="183"/>
        <v>0</v>
      </c>
      <c r="AO47" s="11">
        <f t="shared" si="183"/>
        <v>0</v>
      </c>
      <c r="AP47" s="11">
        <f t="shared" si="183"/>
        <v>1000</v>
      </c>
      <c r="AQ47" s="11">
        <f t="shared" si="183"/>
        <v>0</v>
      </c>
      <c r="AR47" s="11">
        <v>6172</v>
      </c>
      <c r="AS47" s="11">
        <v>0</v>
      </c>
      <c r="AT47" s="11">
        <f t="shared" ref="AT47:BI47" si="185">SUM(AT48,AT56,AT58)</f>
        <v>0</v>
      </c>
      <c r="AU47" s="11">
        <f t="shared" si="185"/>
        <v>4336</v>
      </c>
      <c r="AV47" s="11">
        <f t="shared" si="185"/>
        <v>0</v>
      </c>
      <c r="AW47" s="11">
        <f t="shared" si="185"/>
        <v>14473</v>
      </c>
      <c r="AX47" s="11">
        <f t="shared" si="185"/>
        <v>0</v>
      </c>
      <c r="AY47" s="11">
        <f t="shared" si="185"/>
        <v>0</v>
      </c>
      <c r="AZ47" s="11">
        <f t="shared" ref="AZ47" si="186">SUM(AZ48,AZ56,AZ58)</f>
        <v>18809</v>
      </c>
      <c r="BA47" s="11">
        <f t="shared" si="185"/>
        <v>0</v>
      </c>
      <c r="BB47" s="11">
        <f t="shared" si="185"/>
        <v>0</v>
      </c>
      <c r="BC47" s="11">
        <f t="shared" si="185"/>
        <v>4336</v>
      </c>
      <c r="BD47" s="11">
        <f t="shared" si="185"/>
        <v>0</v>
      </c>
      <c r="BE47" s="11">
        <f t="shared" si="185"/>
        <v>0</v>
      </c>
      <c r="BF47" s="11">
        <f t="shared" si="185"/>
        <v>0</v>
      </c>
      <c r="BG47" s="11">
        <f t="shared" si="185"/>
        <v>1713</v>
      </c>
      <c r="BH47" s="11">
        <f t="shared" si="185"/>
        <v>12760</v>
      </c>
      <c r="BI47" s="11">
        <f t="shared" si="185"/>
        <v>0</v>
      </c>
      <c r="BJ47" s="11">
        <v>18809</v>
      </c>
      <c r="BK47" s="11">
        <v>0</v>
      </c>
    </row>
    <row r="48" spans="1:63" x14ac:dyDescent="0.25">
      <c r="A48" s="4" t="s">
        <v>135</v>
      </c>
      <c r="B48" s="4" t="s">
        <v>60</v>
      </c>
      <c r="C48" s="4" t="s">
        <v>14</v>
      </c>
      <c r="D48" s="107" t="s">
        <v>175</v>
      </c>
      <c r="E48" s="106" t="s">
        <v>16</v>
      </c>
      <c r="F48" s="106" t="s">
        <v>0</v>
      </c>
      <c r="G48" s="2" t="s">
        <v>0</v>
      </c>
      <c r="H48" s="2" t="s">
        <v>17</v>
      </c>
      <c r="I48" s="12">
        <f>SUM(I49,I50)</f>
        <v>1960682</v>
      </c>
      <c r="J48" s="12">
        <f t="shared" ref="J48:Y48" si="187">SUM(J49,J50)</f>
        <v>0</v>
      </c>
      <c r="K48" s="12">
        <f t="shared" si="187"/>
        <v>0</v>
      </c>
      <c r="L48" s="12">
        <f t="shared" si="187"/>
        <v>0</v>
      </c>
      <c r="M48" s="12">
        <f t="shared" si="187"/>
        <v>0</v>
      </c>
      <c r="N48" s="12">
        <f t="shared" si="187"/>
        <v>0</v>
      </c>
      <c r="O48" s="12">
        <f t="shared" si="187"/>
        <v>0</v>
      </c>
      <c r="P48" s="12">
        <f t="shared" ref="P48" si="188">SUM(P49,P50)</f>
        <v>0</v>
      </c>
      <c r="Q48" s="12">
        <f t="shared" si="187"/>
        <v>0</v>
      </c>
      <c r="R48" s="12">
        <f t="shared" si="187"/>
        <v>0</v>
      </c>
      <c r="S48" s="12">
        <f t="shared" si="187"/>
        <v>0</v>
      </c>
      <c r="T48" s="12">
        <f t="shared" si="187"/>
        <v>0</v>
      </c>
      <c r="U48" s="12">
        <f t="shared" si="187"/>
        <v>0</v>
      </c>
      <c r="V48" s="12">
        <f t="shared" si="187"/>
        <v>0</v>
      </c>
      <c r="W48" s="12">
        <f t="shared" si="187"/>
        <v>0</v>
      </c>
      <c r="X48" s="12">
        <f t="shared" si="187"/>
        <v>0</v>
      </c>
      <c r="Y48" s="12">
        <f t="shared" si="187"/>
        <v>0</v>
      </c>
      <c r="Z48" s="12">
        <v>0</v>
      </c>
      <c r="AA48" s="12">
        <v>0</v>
      </c>
      <c r="AB48" s="12">
        <f t="shared" ref="AB48:AQ48" si="189">SUM(AB49,AB50)</f>
        <v>0</v>
      </c>
      <c r="AC48" s="12">
        <f t="shared" si="189"/>
        <v>0</v>
      </c>
      <c r="AD48" s="12">
        <f t="shared" si="189"/>
        <v>0</v>
      </c>
      <c r="AE48" s="12">
        <f t="shared" si="189"/>
        <v>0</v>
      </c>
      <c r="AF48" s="12">
        <f t="shared" si="189"/>
        <v>0</v>
      </c>
      <c r="AG48" s="12">
        <f t="shared" si="189"/>
        <v>0</v>
      </c>
      <c r="AH48" s="12">
        <f t="shared" ref="AH48" si="190">SUM(AH49,AH50)</f>
        <v>0</v>
      </c>
      <c r="AI48" s="12">
        <f t="shared" si="189"/>
        <v>0</v>
      </c>
      <c r="AJ48" s="12">
        <f t="shared" si="189"/>
        <v>0</v>
      </c>
      <c r="AK48" s="12">
        <f t="shared" si="189"/>
        <v>0</v>
      </c>
      <c r="AL48" s="12">
        <f t="shared" si="189"/>
        <v>0</v>
      </c>
      <c r="AM48" s="12">
        <f t="shared" si="189"/>
        <v>0</v>
      </c>
      <c r="AN48" s="12">
        <f t="shared" si="189"/>
        <v>0</v>
      </c>
      <c r="AO48" s="12">
        <f t="shared" si="189"/>
        <v>0</v>
      </c>
      <c r="AP48" s="12">
        <f t="shared" si="189"/>
        <v>0</v>
      </c>
      <c r="AQ48" s="12">
        <f t="shared" si="189"/>
        <v>0</v>
      </c>
      <c r="AR48" s="12">
        <v>0</v>
      </c>
      <c r="AS48" s="12">
        <v>0</v>
      </c>
      <c r="AT48" s="12">
        <f t="shared" ref="AT48:BI48" si="191">SUM(AT49,AT50)</f>
        <v>0</v>
      </c>
      <c r="AU48" s="12">
        <f t="shared" si="191"/>
        <v>0</v>
      </c>
      <c r="AV48" s="12">
        <f t="shared" si="191"/>
        <v>0</v>
      </c>
      <c r="AW48" s="12">
        <f t="shared" si="191"/>
        <v>0</v>
      </c>
      <c r="AX48" s="12">
        <f t="shared" si="191"/>
        <v>0</v>
      </c>
      <c r="AY48" s="12">
        <f t="shared" si="191"/>
        <v>0</v>
      </c>
      <c r="AZ48" s="12">
        <f t="shared" ref="AZ48" si="192">SUM(AZ49,AZ50)</f>
        <v>0</v>
      </c>
      <c r="BA48" s="12">
        <f t="shared" si="191"/>
        <v>0</v>
      </c>
      <c r="BB48" s="12">
        <f t="shared" si="191"/>
        <v>0</v>
      </c>
      <c r="BC48" s="12">
        <f t="shared" si="191"/>
        <v>0</v>
      </c>
      <c r="BD48" s="12">
        <f t="shared" si="191"/>
        <v>0</v>
      </c>
      <c r="BE48" s="12">
        <f t="shared" si="191"/>
        <v>0</v>
      </c>
      <c r="BF48" s="12">
        <f t="shared" si="191"/>
        <v>0</v>
      </c>
      <c r="BG48" s="12">
        <f t="shared" si="191"/>
        <v>0</v>
      </c>
      <c r="BH48" s="12">
        <f t="shared" si="191"/>
        <v>0</v>
      </c>
      <c r="BI48" s="12">
        <f t="shared" si="191"/>
        <v>0</v>
      </c>
      <c r="BJ48" s="12">
        <v>0</v>
      </c>
      <c r="BK48" s="12">
        <v>0</v>
      </c>
    </row>
    <row r="49" spans="1:63" x14ac:dyDescent="0.25">
      <c r="A49" s="4" t="s">
        <v>135</v>
      </c>
      <c r="B49" s="4" t="s">
        <v>60</v>
      </c>
      <c r="C49" s="4" t="s">
        <v>14</v>
      </c>
      <c r="D49" s="107" t="s">
        <v>175</v>
      </c>
      <c r="E49" s="117">
        <v>6111</v>
      </c>
      <c r="F49" s="107"/>
      <c r="G49" s="103" t="s">
        <v>1658</v>
      </c>
      <c r="H49" s="13" t="s">
        <v>18</v>
      </c>
      <c r="I49" s="14">
        <v>1721982</v>
      </c>
      <c r="J49" s="14">
        <v>0</v>
      </c>
      <c r="K49" s="14"/>
      <c r="L49" s="14"/>
      <c r="M49" s="14"/>
      <c r="N49" s="14"/>
      <c r="O49" s="14"/>
      <c r="P49" s="14">
        <f t="shared" si="175"/>
        <v>0</v>
      </c>
      <c r="Q49" s="14"/>
      <c r="R49" s="14"/>
      <c r="S49" s="14"/>
      <c r="T49" s="14"/>
      <c r="U49" s="14"/>
      <c r="V49" s="14"/>
      <c r="W49" s="14"/>
      <c r="X49" s="14"/>
      <c r="Y49" s="14"/>
      <c r="Z49" s="14">
        <v>0</v>
      </c>
      <c r="AA49" s="14">
        <v>0</v>
      </c>
      <c r="AB49" s="14">
        <v>0</v>
      </c>
      <c r="AC49" s="14"/>
      <c r="AD49" s="14"/>
      <c r="AE49" s="14"/>
      <c r="AF49" s="14"/>
      <c r="AG49" s="14"/>
      <c r="AH49" s="14">
        <f t="shared" si="176"/>
        <v>0</v>
      </c>
      <c r="AI49" s="14"/>
      <c r="AJ49" s="14"/>
      <c r="AK49" s="14"/>
      <c r="AL49" s="14"/>
      <c r="AM49" s="14"/>
      <c r="AN49" s="14"/>
      <c r="AO49" s="14"/>
      <c r="AP49" s="14"/>
      <c r="AQ49" s="14"/>
      <c r="AR49" s="14">
        <v>0</v>
      </c>
      <c r="AS49" s="14">
        <v>0</v>
      </c>
      <c r="AT49" s="14">
        <v>0</v>
      </c>
      <c r="AU49" s="14"/>
      <c r="AV49" s="14"/>
      <c r="AW49" s="14"/>
      <c r="AX49" s="14"/>
      <c r="AY49" s="14"/>
      <c r="AZ49" s="14">
        <f t="shared" si="177"/>
        <v>0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>
        <v>0</v>
      </c>
      <c r="BK49" s="14">
        <v>0</v>
      </c>
    </row>
    <row r="50" spans="1:63" x14ac:dyDescent="0.25">
      <c r="A50" s="1" t="s">
        <v>135</v>
      </c>
      <c r="B50" s="1" t="s">
        <v>60</v>
      </c>
      <c r="C50" s="1" t="s">
        <v>14</v>
      </c>
      <c r="D50" s="110" t="s">
        <v>175</v>
      </c>
      <c r="E50" s="110" t="s">
        <v>20</v>
      </c>
      <c r="F50" s="107" t="s">
        <v>0</v>
      </c>
      <c r="G50" s="13" t="s">
        <v>0</v>
      </c>
      <c r="H50" s="2" t="s">
        <v>21</v>
      </c>
      <c r="I50" s="12">
        <f>SUM(I51:I55)</f>
        <v>238700</v>
      </c>
      <c r="J50" s="12">
        <f t="shared" ref="J50:Y50" si="193">SUM(J51:J55)</f>
        <v>0</v>
      </c>
      <c r="K50" s="12">
        <f t="shared" si="193"/>
        <v>0</v>
      </c>
      <c r="L50" s="12">
        <f t="shared" si="193"/>
        <v>0</v>
      </c>
      <c r="M50" s="12">
        <f t="shared" si="193"/>
        <v>0</v>
      </c>
      <c r="N50" s="12">
        <f t="shared" si="193"/>
        <v>0</v>
      </c>
      <c r="O50" s="12">
        <f t="shared" si="193"/>
        <v>0</v>
      </c>
      <c r="P50" s="12">
        <f t="shared" si="193"/>
        <v>0</v>
      </c>
      <c r="Q50" s="12">
        <f t="shared" si="193"/>
        <v>0</v>
      </c>
      <c r="R50" s="12">
        <f t="shared" si="193"/>
        <v>0</v>
      </c>
      <c r="S50" s="12">
        <f t="shared" si="193"/>
        <v>0</v>
      </c>
      <c r="T50" s="12">
        <f t="shared" si="193"/>
        <v>0</v>
      </c>
      <c r="U50" s="12">
        <f t="shared" si="193"/>
        <v>0</v>
      </c>
      <c r="V50" s="12">
        <f t="shared" si="193"/>
        <v>0</v>
      </c>
      <c r="W50" s="12">
        <f t="shared" si="193"/>
        <v>0</v>
      </c>
      <c r="X50" s="12">
        <f t="shared" si="193"/>
        <v>0</v>
      </c>
      <c r="Y50" s="12">
        <f t="shared" si="193"/>
        <v>0</v>
      </c>
      <c r="Z50" s="12">
        <v>0</v>
      </c>
      <c r="AA50" s="12">
        <v>0</v>
      </c>
      <c r="AB50" s="12">
        <f t="shared" ref="AB50:AQ50" si="194">SUM(AB51:AB55)</f>
        <v>0</v>
      </c>
      <c r="AC50" s="12">
        <f t="shared" si="194"/>
        <v>0</v>
      </c>
      <c r="AD50" s="12">
        <f t="shared" si="194"/>
        <v>0</v>
      </c>
      <c r="AE50" s="12">
        <f t="shared" si="194"/>
        <v>0</v>
      </c>
      <c r="AF50" s="12">
        <f t="shared" si="194"/>
        <v>0</v>
      </c>
      <c r="AG50" s="12">
        <f t="shared" si="194"/>
        <v>0</v>
      </c>
      <c r="AH50" s="12">
        <f t="shared" si="194"/>
        <v>0</v>
      </c>
      <c r="AI50" s="12">
        <f t="shared" si="194"/>
        <v>0</v>
      </c>
      <c r="AJ50" s="12">
        <f t="shared" si="194"/>
        <v>0</v>
      </c>
      <c r="AK50" s="12">
        <f t="shared" si="194"/>
        <v>0</v>
      </c>
      <c r="AL50" s="12">
        <f t="shared" si="194"/>
        <v>0</v>
      </c>
      <c r="AM50" s="12">
        <f t="shared" si="194"/>
        <v>0</v>
      </c>
      <c r="AN50" s="12">
        <f t="shared" si="194"/>
        <v>0</v>
      </c>
      <c r="AO50" s="12">
        <f t="shared" si="194"/>
        <v>0</v>
      </c>
      <c r="AP50" s="12">
        <f t="shared" si="194"/>
        <v>0</v>
      </c>
      <c r="AQ50" s="12">
        <f t="shared" si="194"/>
        <v>0</v>
      </c>
      <c r="AR50" s="12">
        <v>0</v>
      </c>
      <c r="AS50" s="12">
        <v>0</v>
      </c>
      <c r="AT50" s="12">
        <f t="shared" ref="AT50:BI50" si="195">SUM(AT51:AT55)</f>
        <v>0</v>
      </c>
      <c r="AU50" s="12">
        <f t="shared" si="195"/>
        <v>0</v>
      </c>
      <c r="AV50" s="12">
        <f t="shared" si="195"/>
        <v>0</v>
      </c>
      <c r="AW50" s="12">
        <f t="shared" si="195"/>
        <v>0</v>
      </c>
      <c r="AX50" s="12">
        <f t="shared" si="195"/>
        <v>0</v>
      </c>
      <c r="AY50" s="12">
        <f t="shared" si="195"/>
        <v>0</v>
      </c>
      <c r="AZ50" s="12">
        <f t="shared" si="195"/>
        <v>0</v>
      </c>
      <c r="BA50" s="12">
        <f t="shared" si="195"/>
        <v>0</v>
      </c>
      <c r="BB50" s="12">
        <f t="shared" si="195"/>
        <v>0</v>
      </c>
      <c r="BC50" s="12">
        <f t="shared" si="195"/>
        <v>0</v>
      </c>
      <c r="BD50" s="12">
        <f t="shared" si="195"/>
        <v>0</v>
      </c>
      <c r="BE50" s="12">
        <f t="shared" si="195"/>
        <v>0</v>
      </c>
      <c r="BF50" s="12">
        <f t="shared" si="195"/>
        <v>0</v>
      </c>
      <c r="BG50" s="12">
        <f t="shared" si="195"/>
        <v>0</v>
      </c>
      <c r="BH50" s="12">
        <f t="shared" si="195"/>
        <v>0</v>
      </c>
      <c r="BI50" s="12">
        <f t="shared" si="195"/>
        <v>0</v>
      </c>
      <c r="BJ50" s="12">
        <v>0</v>
      </c>
      <c r="BK50" s="12">
        <v>0</v>
      </c>
    </row>
    <row r="51" spans="1:63" ht="22.5" x14ac:dyDescent="0.25">
      <c r="A51" s="4" t="s">
        <v>135</v>
      </c>
      <c r="B51" s="4" t="s">
        <v>60</v>
      </c>
      <c r="C51" s="4" t="s">
        <v>14</v>
      </c>
      <c r="D51" s="107" t="s">
        <v>175</v>
      </c>
      <c r="E51" s="117">
        <v>6112</v>
      </c>
      <c r="F51" s="107" t="s">
        <v>177</v>
      </c>
      <c r="G51" s="103" t="s">
        <v>1658</v>
      </c>
      <c r="H51" s="13" t="s">
        <v>59</v>
      </c>
      <c r="I51" s="14">
        <v>35500</v>
      </c>
      <c r="J51" s="14">
        <v>0</v>
      </c>
      <c r="K51" s="14"/>
      <c r="L51" s="14"/>
      <c r="M51" s="14"/>
      <c r="N51" s="14"/>
      <c r="O51" s="14"/>
      <c r="P51" s="14">
        <f t="shared" si="175"/>
        <v>0</v>
      </c>
      <c r="Q51" s="14"/>
      <c r="R51" s="14"/>
      <c r="S51" s="14"/>
      <c r="T51" s="14"/>
      <c r="U51" s="14"/>
      <c r="V51" s="14"/>
      <c r="W51" s="14"/>
      <c r="X51" s="14"/>
      <c r="Y51" s="14"/>
      <c r="Z51" s="14">
        <v>0</v>
      </c>
      <c r="AA51" s="14">
        <v>0</v>
      </c>
      <c r="AB51" s="14">
        <v>0</v>
      </c>
      <c r="AC51" s="14"/>
      <c r="AD51" s="14"/>
      <c r="AE51" s="14"/>
      <c r="AF51" s="14"/>
      <c r="AG51" s="14"/>
      <c r="AH51" s="14">
        <f t="shared" si="176"/>
        <v>0</v>
      </c>
      <c r="AI51" s="14"/>
      <c r="AJ51" s="14"/>
      <c r="AK51" s="14"/>
      <c r="AL51" s="14"/>
      <c r="AM51" s="14"/>
      <c r="AN51" s="14"/>
      <c r="AO51" s="14"/>
      <c r="AP51" s="14"/>
      <c r="AQ51" s="14"/>
      <c r="AR51" s="14">
        <v>0</v>
      </c>
      <c r="AS51" s="14">
        <v>0</v>
      </c>
      <c r="AT51" s="14">
        <v>0</v>
      </c>
      <c r="AU51" s="14"/>
      <c r="AV51" s="14"/>
      <c r="AW51" s="14"/>
      <c r="AX51" s="14"/>
      <c r="AY51" s="14"/>
      <c r="AZ51" s="14">
        <f t="shared" si="177"/>
        <v>0</v>
      </c>
      <c r="BA51" s="14"/>
      <c r="BB51" s="14"/>
      <c r="BC51" s="14"/>
      <c r="BD51" s="14"/>
      <c r="BE51" s="14"/>
      <c r="BF51" s="14"/>
      <c r="BG51" s="14"/>
      <c r="BH51" s="14"/>
      <c r="BI51" s="14"/>
      <c r="BJ51" s="14">
        <v>0</v>
      </c>
      <c r="BK51" s="14">
        <v>0</v>
      </c>
    </row>
    <row r="52" spans="1:63" x14ac:dyDescent="0.25">
      <c r="A52" s="4" t="s">
        <v>135</v>
      </c>
      <c r="B52" s="4" t="s">
        <v>60</v>
      </c>
      <c r="C52" s="4" t="s">
        <v>14</v>
      </c>
      <c r="D52" s="107" t="s">
        <v>175</v>
      </c>
      <c r="E52" s="117">
        <v>6112</v>
      </c>
      <c r="F52" s="107" t="s">
        <v>178</v>
      </c>
      <c r="G52" s="103" t="s">
        <v>1658</v>
      </c>
      <c r="H52" s="13" t="s">
        <v>24</v>
      </c>
      <c r="I52" s="14">
        <v>156000</v>
      </c>
      <c r="J52" s="14">
        <v>0</v>
      </c>
      <c r="K52" s="14"/>
      <c r="L52" s="14"/>
      <c r="M52" s="14"/>
      <c r="N52" s="14"/>
      <c r="O52" s="14"/>
      <c r="P52" s="14">
        <f t="shared" si="175"/>
        <v>0</v>
      </c>
      <c r="Q52" s="14"/>
      <c r="R52" s="14"/>
      <c r="S52" s="14"/>
      <c r="T52" s="14"/>
      <c r="U52" s="14"/>
      <c r="V52" s="14"/>
      <c r="W52" s="14"/>
      <c r="X52" s="14"/>
      <c r="Y52" s="14"/>
      <c r="Z52" s="14">
        <v>0</v>
      </c>
      <c r="AA52" s="14">
        <v>0</v>
      </c>
      <c r="AB52" s="14">
        <v>0</v>
      </c>
      <c r="AC52" s="14"/>
      <c r="AD52" s="14"/>
      <c r="AE52" s="14"/>
      <c r="AF52" s="14"/>
      <c r="AG52" s="14"/>
      <c r="AH52" s="14">
        <f t="shared" si="176"/>
        <v>0</v>
      </c>
      <c r="AI52" s="14"/>
      <c r="AJ52" s="14"/>
      <c r="AK52" s="14"/>
      <c r="AL52" s="14"/>
      <c r="AM52" s="14"/>
      <c r="AN52" s="14"/>
      <c r="AO52" s="14"/>
      <c r="AP52" s="14"/>
      <c r="AQ52" s="14"/>
      <c r="AR52" s="14">
        <v>0</v>
      </c>
      <c r="AS52" s="14">
        <v>0</v>
      </c>
      <c r="AT52" s="14">
        <v>0</v>
      </c>
      <c r="AU52" s="14"/>
      <c r="AV52" s="14"/>
      <c r="AW52" s="14"/>
      <c r="AX52" s="14"/>
      <c r="AY52" s="14"/>
      <c r="AZ52" s="14">
        <f t="shared" si="177"/>
        <v>0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>
        <v>0</v>
      </c>
      <c r="BK52" s="14">
        <v>0</v>
      </c>
    </row>
    <row r="53" spans="1:63" x14ac:dyDescent="0.25">
      <c r="A53" s="4" t="s">
        <v>135</v>
      </c>
      <c r="B53" s="4" t="s">
        <v>60</v>
      </c>
      <c r="C53" s="4" t="s">
        <v>14</v>
      </c>
      <c r="D53" s="107" t="s">
        <v>175</v>
      </c>
      <c r="E53" s="117">
        <v>6112</v>
      </c>
      <c r="F53" s="107" t="s">
        <v>179</v>
      </c>
      <c r="G53" s="103" t="s">
        <v>1658</v>
      </c>
      <c r="H53" s="13" t="s">
        <v>25</v>
      </c>
      <c r="I53" s="14">
        <v>26700</v>
      </c>
      <c r="J53" s="14">
        <v>0</v>
      </c>
      <c r="K53" s="14"/>
      <c r="L53" s="14"/>
      <c r="M53" s="14"/>
      <c r="N53" s="14"/>
      <c r="O53" s="14"/>
      <c r="P53" s="14">
        <f t="shared" si="175"/>
        <v>0</v>
      </c>
      <c r="Q53" s="14"/>
      <c r="R53" s="14"/>
      <c r="S53" s="14"/>
      <c r="T53" s="14"/>
      <c r="U53" s="14"/>
      <c r="V53" s="14"/>
      <c r="W53" s="14"/>
      <c r="X53" s="14"/>
      <c r="Y53" s="14"/>
      <c r="Z53" s="14">
        <v>0</v>
      </c>
      <c r="AA53" s="14">
        <v>0</v>
      </c>
      <c r="AB53" s="14">
        <v>0</v>
      </c>
      <c r="AC53" s="14"/>
      <c r="AD53" s="14"/>
      <c r="AE53" s="14"/>
      <c r="AF53" s="14"/>
      <c r="AG53" s="14"/>
      <c r="AH53" s="14">
        <f t="shared" si="176"/>
        <v>0</v>
      </c>
      <c r="AI53" s="14"/>
      <c r="AJ53" s="14"/>
      <c r="AK53" s="14"/>
      <c r="AL53" s="14"/>
      <c r="AM53" s="14"/>
      <c r="AN53" s="14"/>
      <c r="AO53" s="14"/>
      <c r="AP53" s="14"/>
      <c r="AQ53" s="14"/>
      <c r="AR53" s="14">
        <v>0</v>
      </c>
      <c r="AS53" s="14">
        <v>0</v>
      </c>
      <c r="AT53" s="14">
        <v>0</v>
      </c>
      <c r="AU53" s="14"/>
      <c r="AV53" s="14"/>
      <c r="AW53" s="14"/>
      <c r="AX53" s="14"/>
      <c r="AY53" s="14"/>
      <c r="AZ53" s="14">
        <f t="shared" si="177"/>
        <v>0</v>
      </c>
      <c r="BA53" s="14"/>
      <c r="BB53" s="14"/>
      <c r="BC53" s="14"/>
      <c r="BD53" s="14"/>
      <c r="BE53" s="14"/>
      <c r="BF53" s="14"/>
      <c r="BG53" s="14"/>
      <c r="BH53" s="14"/>
      <c r="BI53" s="14"/>
      <c r="BJ53" s="14">
        <v>0</v>
      </c>
      <c r="BK53" s="14">
        <v>0</v>
      </c>
    </row>
    <row r="54" spans="1:63" x14ac:dyDescent="0.25">
      <c r="A54" s="4" t="s">
        <v>135</v>
      </c>
      <c r="B54" s="4" t="s">
        <v>60</v>
      </c>
      <c r="C54" s="4" t="s">
        <v>14</v>
      </c>
      <c r="D54" s="107" t="s">
        <v>175</v>
      </c>
      <c r="E54" s="117">
        <v>6112</v>
      </c>
      <c r="F54" s="107" t="s">
        <v>180</v>
      </c>
      <c r="G54" s="103" t="s">
        <v>1658</v>
      </c>
      <c r="H54" s="13" t="s">
        <v>23</v>
      </c>
      <c r="I54" s="14">
        <v>0</v>
      </c>
      <c r="J54" s="14">
        <v>0</v>
      </c>
      <c r="K54" s="14"/>
      <c r="L54" s="14"/>
      <c r="M54" s="14"/>
      <c r="N54" s="14"/>
      <c r="O54" s="14"/>
      <c r="P54" s="14">
        <f t="shared" si="175"/>
        <v>0</v>
      </c>
      <c r="Q54" s="14"/>
      <c r="R54" s="14"/>
      <c r="S54" s="14"/>
      <c r="T54" s="14"/>
      <c r="U54" s="14"/>
      <c r="V54" s="14"/>
      <c r="W54" s="14"/>
      <c r="X54" s="14"/>
      <c r="Y54" s="14"/>
      <c r="Z54" s="14">
        <v>0</v>
      </c>
      <c r="AA54" s="14">
        <v>0</v>
      </c>
      <c r="AB54" s="14">
        <v>0</v>
      </c>
      <c r="AC54" s="14"/>
      <c r="AD54" s="14"/>
      <c r="AE54" s="14"/>
      <c r="AF54" s="14"/>
      <c r="AG54" s="14"/>
      <c r="AH54" s="14">
        <f t="shared" si="176"/>
        <v>0</v>
      </c>
      <c r="AI54" s="14"/>
      <c r="AJ54" s="14"/>
      <c r="AK54" s="14"/>
      <c r="AL54" s="14"/>
      <c r="AM54" s="14"/>
      <c r="AN54" s="14"/>
      <c r="AO54" s="14"/>
      <c r="AP54" s="14"/>
      <c r="AQ54" s="14"/>
      <c r="AR54" s="14">
        <v>0</v>
      </c>
      <c r="AS54" s="14">
        <v>0</v>
      </c>
      <c r="AT54" s="14">
        <v>0</v>
      </c>
      <c r="AU54" s="14"/>
      <c r="AV54" s="14"/>
      <c r="AW54" s="14"/>
      <c r="AX54" s="14"/>
      <c r="AY54" s="14"/>
      <c r="AZ54" s="14">
        <f t="shared" si="177"/>
        <v>0</v>
      </c>
      <c r="BA54" s="14"/>
      <c r="BB54" s="14"/>
      <c r="BC54" s="14"/>
      <c r="BD54" s="14"/>
      <c r="BE54" s="14"/>
      <c r="BF54" s="14"/>
      <c r="BG54" s="14"/>
      <c r="BH54" s="14"/>
      <c r="BI54" s="14"/>
      <c r="BJ54" s="14">
        <v>0</v>
      </c>
      <c r="BK54" s="14">
        <v>0</v>
      </c>
    </row>
    <row r="55" spans="1:63" x14ac:dyDescent="0.25">
      <c r="A55" s="4" t="s">
        <v>135</v>
      </c>
      <c r="B55" s="4" t="s">
        <v>60</v>
      </c>
      <c r="C55" s="4" t="s">
        <v>14</v>
      </c>
      <c r="D55" s="107" t="s">
        <v>175</v>
      </c>
      <c r="E55" s="117">
        <v>6112</v>
      </c>
      <c r="F55" s="107" t="s">
        <v>181</v>
      </c>
      <c r="G55" s="103" t="s">
        <v>1658</v>
      </c>
      <c r="H55" s="13" t="s">
        <v>26</v>
      </c>
      <c r="I55" s="14">
        <v>20500</v>
      </c>
      <c r="J55" s="14">
        <v>0</v>
      </c>
      <c r="K55" s="14"/>
      <c r="L55" s="14"/>
      <c r="M55" s="14"/>
      <c r="N55" s="14"/>
      <c r="O55" s="14"/>
      <c r="P55" s="14">
        <f t="shared" si="175"/>
        <v>0</v>
      </c>
      <c r="Q55" s="14"/>
      <c r="R55" s="14"/>
      <c r="S55" s="14"/>
      <c r="T55" s="14"/>
      <c r="U55" s="14"/>
      <c r="V55" s="14"/>
      <c r="W55" s="14"/>
      <c r="X55" s="14"/>
      <c r="Y55" s="14"/>
      <c r="Z55" s="14">
        <v>0</v>
      </c>
      <c r="AA55" s="14">
        <v>0</v>
      </c>
      <c r="AB55" s="14">
        <v>0</v>
      </c>
      <c r="AC55" s="14"/>
      <c r="AD55" s="14"/>
      <c r="AE55" s="14"/>
      <c r="AF55" s="14"/>
      <c r="AG55" s="14"/>
      <c r="AH55" s="14">
        <f t="shared" si="176"/>
        <v>0</v>
      </c>
      <c r="AI55" s="14"/>
      <c r="AJ55" s="14"/>
      <c r="AK55" s="14"/>
      <c r="AL55" s="14"/>
      <c r="AM55" s="14"/>
      <c r="AN55" s="14"/>
      <c r="AO55" s="14"/>
      <c r="AP55" s="14"/>
      <c r="AQ55" s="14"/>
      <c r="AR55" s="14">
        <v>0</v>
      </c>
      <c r="AS55" s="14">
        <v>0</v>
      </c>
      <c r="AT55" s="14">
        <v>0</v>
      </c>
      <c r="AU55" s="14"/>
      <c r="AV55" s="14"/>
      <c r="AW55" s="14"/>
      <c r="AX55" s="14"/>
      <c r="AY55" s="14"/>
      <c r="AZ55" s="14">
        <f t="shared" si="177"/>
        <v>0</v>
      </c>
      <c r="BA55" s="14"/>
      <c r="BB55" s="14"/>
      <c r="BC55" s="14"/>
      <c r="BD55" s="14"/>
      <c r="BE55" s="14"/>
      <c r="BF55" s="14"/>
      <c r="BG55" s="14"/>
      <c r="BH55" s="14"/>
      <c r="BI55" s="14"/>
      <c r="BJ55" s="14">
        <v>0</v>
      </c>
      <c r="BK55" s="14">
        <v>0</v>
      </c>
    </row>
    <row r="56" spans="1:63" ht="22.5" x14ac:dyDescent="0.25">
      <c r="A56" s="4" t="s">
        <v>135</v>
      </c>
      <c r="B56" s="4" t="s">
        <v>60</v>
      </c>
      <c r="C56" s="4" t="s">
        <v>14</v>
      </c>
      <c r="D56" s="107" t="s">
        <v>175</v>
      </c>
      <c r="E56" s="106" t="s">
        <v>27</v>
      </c>
      <c r="F56" s="106" t="s">
        <v>0</v>
      </c>
      <c r="G56" s="2" t="s">
        <v>0</v>
      </c>
      <c r="H56" s="2" t="s">
        <v>28</v>
      </c>
      <c r="I56" s="12">
        <f>SUM(I57)</f>
        <v>180808</v>
      </c>
      <c r="J56" s="12">
        <f t="shared" ref="J56:Y56" si="196">SUM(J57)</f>
        <v>0</v>
      </c>
      <c r="K56" s="12">
        <f t="shared" si="196"/>
        <v>0</v>
      </c>
      <c r="L56" s="12">
        <f t="shared" si="196"/>
        <v>0</v>
      </c>
      <c r="M56" s="12">
        <f t="shared" si="196"/>
        <v>0</v>
      </c>
      <c r="N56" s="12">
        <f t="shared" si="196"/>
        <v>0</v>
      </c>
      <c r="O56" s="12">
        <f t="shared" si="196"/>
        <v>0</v>
      </c>
      <c r="P56" s="12">
        <f t="shared" si="196"/>
        <v>0</v>
      </c>
      <c r="Q56" s="12">
        <f t="shared" si="196"/>
        <v>0</v>
      </c>
      <c r="R56" s="12">
        <f t="shared" si="196"/>
        <v>0</v>
      </c>
      <c r="S56" s="12">
        <f t="shared" si="196"/>
        <v>0</v>
      </c>
      <c r="T56" s="12">
        <f t="shared" si="196"/>
        <v>0</v>
      </c>
      <c r="U56" s="12">
        <f t="shared" si="196"/>
        <v>0</v>
      </c>
      <c r="V56" s="12">
        <f t="shared" si="196"/>
        <v>0</v>
      </c>
      <c r="W56" s="12">
        <f t="shared" si="196"/>
        <v>0</v>
      </c>
      <c r="X56" s="12">
        <f t="shared" si="196"/>
        <v>0</v>
      </c>
      <c r="Y56" s="12">
        <f t="shared" si="196"/>
        <v>0</v>
      </c>
      <c r="Z56" s="12">
        <v>0</v>
      </c>
      <c r="AA56" s="12">
        <v>0</v>
      </c>
      <c r="AB56" s="12">
        <f t="shared" ref="AB56:AQ56" si="197">SUM(AB57)</f>
        <v>0</v>
      </c>
      <c r="AC56" s="12">
        <f t="shared" si="197"/>
        <v>0</v>
      </c>
      <c r="AD56" s="12">
        <f t="shared" si="197"/>
        <v>0</v>
      </c>
      <c r="AE56" s="12">
        <f t="shared" si="197"/>
        <v>0</v>
      </c>
      <c r="AF56" s="12">
        <f t="shared" si="197"/>
        <v>0</v>
      </c>
      <c r="AG56" s="12">
        <f t="shared" si="197"/>
        <v>0</v>
      </c>
      <c r="AH56" s="12">
        <f t="shared" si="197"/>
        <v>0</v>
      </c>
      <c r="AI56" s="12">
        <f t="shared" si="197"/>
        <v>0</v>
      </c>
      <c r="AJ56" s="12">
        <f t="shared" si="197"/>
        <v>0</v>
      </c>
      <c r="AK56" s="12">
        <f t="shared" si="197"/>
        <v>0</v>
      </c>
      <c r="AL56" s="12">
        <f t="shared" si="197"/>
        <v>0</v>
      </c>
      <c r="AM56" s="12">
        <f t="shared" si="197"/>
        <v>0</v>
      </c>
      <c r="AN56" s="12">
        <f t="shared" si="197"/>
        <v>0</v>
      </c>
      <c r="AO56" s="12">
        <f t="shared" si="197"/>
        <v>0</v>
      </c>
      <c r="AP56" s="12">
        <f t="shared" si="197"/>
        <v>0</v>
      </c>
      <c r="AQ56" s="12">
        <f t="shared" si="197"/>
        <v>0</v>
      </c>
      <c r="AR56" s="12">
        <v>0</v>
      </c>
      <c r="AS56" s="12">
        <v>0</v>
      </c>
      <c r="AT56" s="12">
        <f t="shared" ref="AT56:BI56" si="198">SUM(AT57)</f>
        <v>0</v>
      </c>
      <c r="AU56" s="12">
        <f t="shared" si="198"/>
        <v>0</v>
      </c>
      <c r="AV56" s="12">
        <f t="shared" si="198"/>
        <v>0</v>
      </c>
      <c r="AW56" s="12">
        <f t="shared" si="198"/>
        <v>0</v>
      </c>
      <c r="AX56" s="12">
        <f t="shared" si="198"/>
        <v>0</v>
      </c>
      <c r="AY56" s="12">
        <f t="shared" si="198"/>
        <v>0</v>
      </c>
      <c r="AZ56" s="12">
        <f t="shared" si="198"/>
        <v>0</v>
      </c>
      <c r="BA56" s="12">
        <f t="shared" si="198"/>
        <v>0</v>
      </c>
      <c r="BB56" s="12">
        <f t="shared" si="198"/>
        <v>0</v>
      </c>
      <c r="BC56" s="12">
        <f t="shared" si="198"/>
        <v>0</v>
      </c>
      <c r="BD56" s="12">
        <f t="shared" si="198"/>
        <v>0</v>
      </c>
      <c r="BE56" s="12">
        <f t="shared" si="198"/>
        <v>0</v>
      </c>
      <c r="BF56" s="12">
        <f t="shared" si="198"/>
        <v>0</v>
      </c>
      <c r="BG56" s="12">
        <f t="shared" si="198"/>
        <v>0</v>
      </c>
      <c r="BH56" s="12">
        <f t="shared" si="198"/>
        <v>0</v>
      </c>
      <c r="BI56" s="12">
        <f t="shared" si="198"/>
        <v>0</v>
      </c>
      <c r="BJ56" s="12">
        <v>0</v>
      </c>
      <c r="BK56" s="12">
        <v>0</v>
      </c>
    </row>
    <row r="57" spans="1:63" x14ac:dyDescent="0.25">
      <c r="A57" s="4" t="s">
        <v>135</v>
      </c>
      <c r="B57" s="4" t="s">
        <v>60</v>
      </c>
      <c r="C57" s="4" t="s">
        <v>14</v>
      </c>
      <c r="D57" s="107" t="s">
        <v>175</v>
      </c>
      <c r="E57" s="117">
        <v>6121</v>
      </c>
      <c r="F57" s="107"/>
      <c r="G57" s="103" t="s">
        <v>1658</v>
      </c>
      <c r="H57" s="13" t="s">
        <v>29</v>
      </c>
      <c r="I57" s="14">
        <v>180808</v>
      </c>
      <c r="J57" s="14">
        <v>0</v>
      </c>
      <c r="K57" s="14"/>
      <c r="L57" s="14"/>
      <c r="M57" s="14"/>
      <c r="N57" s="14"/>
      <c r="O57" s="14"/>
      <c r="P57" s="14">
        <f t="shared" si="175"/>
        <v>0</v>
      </c>
      <c r="Q57" s="14"/>
      <c r="R57" s="14"/>
      <c r="S57" s="14"/>
      <c r="T57" s="14"/>
      <c r="U57" s="14"/>
      <c r="V57" s="14"/>
      <c r="W57" s="14"/>
      <c r="X57" s="14"/>
      <c r="Y57" s="14"/>
      <c r="Z57" s="14">
        <v>0</v>
      </c>
      <c r="AA57" s="14">
        <v>0</v>
      </c>
      <c r="AB57" s="14">
        <v>0</v>
      </c>
      <c r="AC57" s="14"/>
      <c r="AD57" s="14"/>
      <c r="AE57" s="14"/>
      <c r="AF57" s="14"/>
      <c r="AG57" s="14"/>
      <c r="AH57" s="14">
        <f t="shared" si="176"/>
        <v>0</v>
      </c>
      <c r="AI57" s="14"/>
      <c r="AJ57" s="14"/>
      <c r="AK57" s="14"/>
      <c r="AL57" s="14"/>
      <c r="AM57" s="14"/>
      <c r="AN57" s="14"/>
      <c r="AO57" s="14"/>
      <c r="AP57" s="14"/>
      <c r="AQ57" s="14"/>
      <c r="AR57" s="14">
        <v>0</v>
      </c>
      <c r="AS57" s="14">
        <v>0</v>
      </c>
      <c r="AT57" s="14">
        <v>0</v>
      </c>
      <c r="AU57" s="14"/>
      <c r="AV57" s="14"/>
      <c r="AW57" s="14"/>
      <c r="AX57" s="14"/>
      <c r="AY57" s="14"/>
      <c r="AZ57" s="14">
        <f t="shared" si="177"/>
        <v>0</v>
      </c>
      <c r="BA57" s="14"/>
      <c r="BB57" s="14"/>
      <c r="BC57" s="14"/>
      <c r="BD57" s="14"/>
      <c r="BE57" s="14"/>
      <c r="BF57" s="14"/>
      <c r="BG57" s="14"/>
      <c r="BH57" s="14"/>
      <c r="BI57" s="14"/>
      <c r="BJ57" s="14">
        <v>0</v>
      </c>
      <c r="BK57" s="14">
        <v>0</v>
      </c>
    </row>
    <row r="58" spans="1:63" ht="22.5" x14ac:dyDescent="0.25">
      <c r="A58" s="4" t="s">
        <v>135</v>
      </c>
      <c r="B58" s="4" t="s">
        <v>60</v>
      </c>
      <c r="C58" s="4" t="s">
        <v>14</v>
      </c>
      <c r="D58" s="107" t="s">
        <v>175</v>
      </c>
      <c r="E58" s="106" t="s">
        <v>31</v>
      </c>
      <c r="F58" s="106" t="s">
        <v>0</v>
      </c>
      <c r="G58" s="2" t="s">
        <v>0</v>
      </c>
      <c r="H58" s="2" t="s">
        <v>32</v>
      </c>
      <c r="I58" s="12">
        <f>SUM(I59:I67)</f>
        <v>174925</v>
      </c>
      <c r="J58" s="12">
        <f t="shared" ref="J58:Y58" si="199">SUM(J59:J67)</f>
        <v>18000</v>
      </c>
      <c r="K58" s="12">
        <f t="shared" si="199"/>
        <v>0</v>
      </c>
      <c r="L58" s="12">
        <f t="shared" si="199"/>
        <v>0</v>
      </c>
      <c r="M58" s="12">
        <f t="shared" si="199"/>
        <v>0</v>
      </c>
      <c r="N58" s="12">
        <f t="shared" si="199"/>
        <v>0</v>
      </c>
      <c r="O58" s="12">
        <f t="shared" si="199"/>
        <v>0</v>
      </c>
      <c r="P58" s="12">
        <f t="shared" si="199"/>
        <v>18000</v>
      </c>
      <c r="Q58" s="12">
        <f t="shared" si="199"/>
        <v>0</v>
      </c>
      <c r="R58" s="12">
        <f t="shared" si="199"/>
        <v>0</v>
      </c>
      <c r="S58" s="12">
        <f t="shared" si="199"/>
        <v>450</v>
      </c>
      <c r="T58" s="12">
        <f t="shared" si="199"/>
        <v>0</v>
      </c>
      <c r="U58" s="12">
        <f t="shared" si="199"/>
        <v>800</v>
      </c>
      <c r="V58" s="12">
        <f t="shared" si="199"/>
        <v>0</v>
      </c>
      <c r="W58" s="12">
        <f t="shared" si="199"/>
        <v>0</v>
      </c>
      <c r="X58" s="12">
        <f t="shared" si="199"/>
        <v>0</v>
      </c>
      <c r="Y58" s="12">
        <f t="shared" si="199"/>
        <v>0</v>
      </c>
      <c r="Z58" s="12">
        <v>1250</v>
      </c>
      <c r="AA58" s="12">
        <v>16750</v>
      </c>
      <c r="AB58" s="12">
        <f t="shared" ref="AB58:AQ58" si="200">SUM(AB59:AB67)</f>
        <v>0</v>
      </c>
      <c r="AC58" s="12">
        <f t="shared" si="200"/>
        <v>5172</v>
      </c>
      <c r="AD58" s="12">
        <f t="shared" si="200"/>
        <v>0</v>
      </c>
      <c r="AE58" s="12">
        <f t="shared" si="200"/>
        <v>1000</v>
      </c>
      <c r="AF58" s="12">
        <f t="shared" si="200"/>
        <v>0</v>
      </c>
      <c r="AG58" s="12">
        <f t="shared" si="200"/>
        <v>0</v>
      </c>
      <c r="AH58" s="12">
        <f t="shared" si="200"/>
        <v>6172</v>
      </c>
      <c r="AI58" s="12">
        <f t="shared" si="200"/>
        <v>0</v>
      </c>
      <c r="AJ58" s="12">
        <f t="shared" si="200"/>
        <v>0</v>
      </c>
      <c r="AK58" s="12">
        <f t="shared" si="200"/>
        <v>5172</v>
      </c>
      <c r="AL58" s="12">
        <f t="shared" si="200"/>
        <v>0</v>
      </c>
      <c r="AM58" s="12">
        <f t="shared" si="200"/>
        <v>0</v>
      </c>
      <c r="AN58" s="12">
        <f t="shared" si="200"/>
        <v>0</v>
      </c>
      <c r="AO58" s="12">
        <f t="shared" si="200"/>
        <v>0</v>
      </c>
      <c r="AP58" s="12">
        <f t="shared" si="200"/>
        <v>1000</v>
      </c>
      <c r="AQ58" s="12">
        <f t="shared" si="200"/>
        <v>0</v>
      </c>
      <c r="AR58" s="12">
        <v>6172</v>
      </c>
      <c r="AS58" s="12">
        <v>0</v>
      </c>
      <c r="AT58" s="12">
        <f t="shared" ref="AT58:BI58" si="201">SUM(AT59:AT67)</f>
        <v>0</v>
      </c>
      <c r="AU58" s="12">
        <f t="shared" si="201"/>
        <v>4336</v>
      </c>
      <c r="AV58" s="12">
        <f t="shared" si="201"/>
        <v>0</v>
      </c>
      <c r="AW58" s="12">
        <f>SUM(AW59:AW67)</f>
        <v>14473</v>
      </c>
      <c r="AX58" s="12">
        <f t="shared" si="201"/>
        <v>0</v>
      </c>
      <c r="AY58" s="12">
        <f t="shared" si="201"/>
        <v>0</v>
      </c>
      <c r="AZ58" s="12">
        <f t="shared" si="201"/>
        <v>18809</v>
      </c>
      <c r="BA58" s="12">
        <f t="shared" si="201"/>
        <v>0</v>
      </c>
      <c r="BB58" s="12">
        <f t="shared" si="201"/>
        <v>0</v>
      </c>
      <c r="BC58" s="12">
        <f t="shared" si="201"/>
        <v>4336</v>
      </c>
      <c r="BD58" s="12">
        <f t="shared" si="201"/>
        <v>0</v>
      </c>
      <c r="BE58" s="12">
        <f t="shared" si="201"/>
        <v>0</v>
      </c>
      <c r="BF58" s="12">
        <f t="shared" si="201"/>
        <v>0</v>
      </c>
      <c r="BG58" s="12">
        <f t="shared" si="201"/>
        <v>1713</v>
      </c>
      <c r="BH58" s="12">
        <f>SUM(BH59:BH67)</f>
        <v>12760</v>
      </c>
      <c r="BI58" s="12">
        <f t="shared" si="201"/>
        <v>0</v>
      </c>
      <c r="BJ58" s="12">
        <v>18809</v>
      </c>
      <c r="BK58" s="12">
        <v>0</v>
      </c>
    </row>
    <row r="59" spans="1:63" x14ac:dyDescent="0.25">
      <c r="A59" s="4" t="s">
        <v>135</v>
      </c>
      <c r="B59" s="4" t="s">
        <v>60</v>
      </c>
      <c r="C59" s="4" t="s">
        <v>14</v>
      </c>
      <c r="D59" s="107" t="s">
        <v>175</v>
      </c>
      <c r="E59" s="117">
        <v>6131</v>
      </c>
      <c r="F59" s="107"/>
      <c r="G59" s="103" t="s">
        <v>1658</v>
      </c>
      <c r="H59" s="13" t="s">
        <v>34</v>
      </c>
      <c r="I59" s="14">
        <v>2500</v>
      </c>
      <c r="J59" s="14">
        <v>7000</v>
      </c>
      <c r="K59" s="14"/>
      <c r="L59" s="14"/>
      <c r="M59" s="14"/>
      <c r="N59" s="14"/>
      <c r="O59" s="14"/>
      <c r="P59" s="14">
        <f t="shared" si="175"/>
        <v>7000</v>
      </c>
      <c r="Q59" s="14"/>
      <c r="R59" s="14"/>
      <c r="S59" s="14"/>
      <c r="T59" s="14"/>
      <c r="U59" s="14"/>
      <c r="V59" s="14"/>
      <c r="W59" s="14"/>
      <c r="X59" s="14"/>
      <c r="Y59" s="14"/>
      <c r="Z59" s="14">
        <v>0</v>
      </c>
      <c r="AA59" s="14">
        <v>7000</v>
      </c>
      <c r="AB59" s="14">
        <v>0</v>
      </c>
      <c r="AC59" s="14"/>
      <c r="AD59" s="14"/>
      <c r="AE59" s="14"/>
      <c r="AF59" s="14"/>
      <c r="AG59" s="14"/>
      <c r="AH59" s="14">
        <f t="shared" si="176"/>
        <v>0</v>
      </c>
      <c r="AI59" s="14"/>
      <c r="AJ59" s="14"/>
      <c r="AK59" s="14"/>
      <c r="AL59" s="14"/>
      <c r="AM59" s="14"/>
      <c r="AN59" s="14"/>
      <c r="AO59" s="14"/>
      <c r="AP59" s="14"/>
      <c r="AQ59" s="14"/>
      <c r="AR59" s="14">
        <v>0</v>
      </c>
      <c r="AS59" s="14">
        <v>0</v>
      </c>
      <c r="AT59" s="14">
        <v>0</v>
      </c>
      <c r="AU59" s="14"/>
      <c r="AV59" s="14"/>
      <c r="AW59" s="14"/>
      <c r="AX59" s="14"/>
      <c r="AY59" s="14"/>
      <c r="AZ59" s="14">
        <f t="shared" si="177"/>
        <v>0</v>
      </c>
      <c r="BA59" s="14"/>
      <c r="BB59" s="14"/>
      <c r="BC59" s="14"/>
      <c r="BD59" s="14"/>
      <c r="BE59" s="14"/>
      <c r="BF59" s="14"/>
      <c r="BG59" s="14"/>
      <c r="BH59" s="14"/>
      <c r="BI59" s="14"/>
      <c r="BJ59" s="14">
        <v>0</v>
      </c>
      <c r="BK59" s="14">
        <v>0</v>
      </c>
    </row>
    <row r="60" spans="1:63" x14ac:dyDescent="0.25">
      <c r="A60" s="4" t="s">
        <v>135</v>
      </c>
      <c r="B60" s="4" t="s">
        <v>60</v>
      </c>
      <c r="C60" s="4" t="s">
        <v>14</v>
      </c>
      <c r="D60" s="107" t="s">
        <v>175</v>
      </c>
      <c r="E60" s="117">
        <v>6132</v>
      </c>
      <c r="F60" s="107"/>
      <c r="G60" s="103" t="s">
        <v>1658</v>
      </c>
      <c r="H60" s="13" t="s">
        <v>74</v>
      </c>
      <c r="I60" s="14">
        <v>62500</v>
      </c>
      <c r="J60" s="14">
        <v>0</v>
      </c>
      <c r="K60" s="14"/>
      <c r="L60" s="14"/>
      <c r="M60" s="14"/>
      <c r="N60" s="14"/>
      <c r="O60" s="14"/>
      <c r="P60" s="14">
        <f t="shared" si="175"/>
        <v>0</v>
      </c>
      <c r="Q60" s="14"/>
      <c r="R60" s="14"/>
      <c r="S60" s="14"/>
      <c r="T60" s="14"/>
      <c r="U60" s="14"/>
      <c r="V60" s="14"/>
      <c r="W60" s="14"/>
      <c r="X60" s="14"/>
      <c r="Y60" s="14"/>
      <c r="Z60" s="14">
        <v>0</v>
      </c>
      <c r="AA60" s="14">
        <v>0</v>
      </c>
      <c r="AB60" s="14">
        <v>0</v>
      </c>
      <c r="AC60" s="14"/>
      <c r="AD60" s="14"/>
      <c r="AE60" s="14"/>
      <c r="AF60" s="14"/>
      <c r="AG60" s="14"/>
      <c r="AH60" s="14">
        <f t="shared" si="176"/>
        <v>0</v>
      </c>
      <c r="AI60" s="14"/>
      <c r="AJ60" s="14"/>
      <c r="AK60" s="14"/>
      <c r="AL60" s="14"/>
      <c r="AM60" s="14"/>
      <c r="AN60" s="14"/>
      <c r="AO60" s="14"/>
      <c r="AP60" s="14"/>
      <c r="AQ60" s="14"/>
      <c r="AR60" s="14">
        <v>0</v>
      </c>
      <c r="AS60" s="14">
        <v>0</v>
      </c>
      <c r="AT60" s="14">
        <v>0</v>
      </c>
      <c r="AU60" s="14"/>
      <c r="AV60" s="14"/>
      <c r="AW60" s="14"/>
      <c r="AX60" s="14"/>
      <c r="AY60" s="14"/>
      <c r="AZ60" s="14">
        <f t="shared" si="177"/>
        <v>0</v>
      </c>
      <c r="BA60" s="14"/>
      <c r="BB60" s="14"/>
      <c r="BC60" s="14"/>
      <c r="BD60" s="14"/>
      <c r="BE60" s="14"/>
      <c r="BF60" s="14"/>
      <c r="BG60" s="14"/>
      <c r="BH60" s="14"/>
      <c r="BI60" s="14"/>
      <c r="BJ60" s="14">
        <v>0</v>
      </c>
      <c r="BK60" s="14">
        <v>0</v>
      </c>
    </row>
    <row r="61" spans="1:63" x14ac:dyDescent="0.25">
      <c r="A61" s="4" t="s">
        <v>135</v>
      </c>
      <c r="B61" s="4" t="s">
        <v>60</v>
      </c>
      <c r="C61" s="4" t="s">
        <v>14</v>
      </c>
      <c r="D61" s="107" t="s">
        <v>175</v>
      </c>
      <c r="E61" s="117">
        <v>6133</v>
      </c>
      <c r="F61" s="107"/>
      <c r="G61" s="103" t="s">
        <v>1658</v>
      </c>
      <c r="H61" s="13" t="s">
        <v>77</v>
      </c>
      <c r="I61" s="14">
        <v>14000</v>
      </c>
      <c r="J61" s="14">
        <v>0</v>
      </c>
      <c r="K61" s="14"/>
      <c r="L61" s="14"/>
      <c r="M61" s="14"/>
      <c r="N61" s="14"/>
      <c r="O61" s="14"/>
      <c r="P61" s="14">
        <f t="shared" si="175"/>
        <v>0</v>
      </c>
      <c r="Q61" s="14"/>
      <c r="R61" s="14"/>
      <c r="S61" s="14"/>
      <c r="T61" s="14"/>
      <c r="U61" s="14"/>
      <c r="V61" s="14"/>
      <c r="W61" s="14"/>
      <c r="X61" s="14"/>
      <c r="Y61" s="14"/>
      <c r="Z61" s="14">
        <v>0</v>
      </c>
      <c r="AA61" s="14">
        <v>0</v>
      </c>
      <c r="AB61" s="14">
        <v>0</v>
      </c>
      <c r="AC61" s="14"/>
      <c r="AD61" s="14"/>
      <c r="AE61" s="14"/>
      <c r="AF61" s="14"/>
      <c r="AG61" s="14"/>
      <c r="AH61" s="14">
        <f t="shared" si="176"/>
        <v>0</v>
      </c>
      <c r="AI61" s="14"/>
      <c r="AJ61" s="14"/>
      <c r="AK61" s="14"/>
      <c r="AL61" s="14"/>
      <c r="AM61" s="14"/>
      <c r="AN61" s="14"/>
      <c r="AO61" s="14"/>
      <c r="AP61" s="14"/>
      <c r="AQ61" s="14"/>
      <c r="AR61" s="14">
        <v>0</v>
      </c>
      <c r="AS61" s="14">
        <v>0</v>
      </c>
      <c r="AT61" s="14">
        <v>0</v>
      </c>
      <c r="AU61" s="14"/>
      <c r="AV61" s="14"/>
      <c r="AW61" s="14"/>
      <c r="AX61" s="14"/>
      <c r="AY61" s="14"/>
      <c r="AZ61" s="14">
        <f t="shared" si="177"/>
        <v>0</v>
      </c>
      <c r="BA61" s="14"/>
      <c r="BB61" s="14"/>
      <c r="BC61" s="14"/>
      <c r="BD61" s="14"/>
      <c r="BE61" s="14"/>
      <c r="BF61" s="14"/>
      <c r="BG61" s="14"/>
      <c r="BH61" s="14"/>
      <c r="BI61" s="14"/>
      <c r="BJ61" s="14">
        <v>0</v>
      </c>
      <c r="BK61" s="14">
        <v>0</v>
      </c>
    </row>
    <row r="62" spans="1:63" x14ac:dyDescent="0.25">
      <c r="A62" s="4" t="s">
        <v>135</v>
      </c>
      <c r="B62" s="4" t="s">
        <v>60</v>
      </c>
      <c r="C62" s="4" t="s">
        <v>14</v>
      </c>
      <c r="D62" s="107" t="s">
        <v>175</v>
      </c>
      <c r="E62" s="117">
        <v>6134</v>
      </c>
      <c r="F62" s="107"/>
      <c r="G62" s="103" t="s">
        <v>1658</v>
      </c>
      <c r="H62" s="13" t="s">
        <v>80</v>
      </c>
      <c r="I62" s="14">
        <v>21000</v>
      </c>
      <c r="J62" s="14">
        <v>2000</v>
      </c>
      <c r="K62" s="14"/>
      <c r="L62" s="14"/>
      <c r="M62" s="14"/>
      <c r="N62" s="14"/>
      <c r="O62" s="14"/>
      <c r="P62" s="14">
        <f t="shared" si="175"/>
        <v>2000</v>
      </c>
      <c r="Q62" s="14"/>
      <c r="R62" s="14"/>
      <c r="S62" s="14"/>
      <c r="T62" s="14"/>
      <c r="U62" s="14">
        <v>800</v>
      </c>
      <c r="V62" s="14"/>
      <c r="W62" s="14"/>
      <c r="X62" s="14"/>
      <c r="Y62" s="14"/>
      <c r="Z62" s="14">
        <v>800</v>
      </c>
      <c r="AA62" s="14">
        <v>1200</v>
      </c>
      <c r="AB62" s="14">
        <v>0</v>
      </c>
      <c r="AC62" s="14"/>
      <c r="AD62" s="14"/>
      <c r="AE62" s="14">
        <v>1000</v>
      </c>
      <c r="AF62" s="14"/>
      <c r="AG62" s="14"/>
      <c r="AH62" s="14">
        <f t="shared" si="176"/>
        <v>1000</v>
      </c>
      <c r="AI62" s="14"/>
      <c r="AJ62" s="14"/>
      <c r="AK62" s="14"/>
      <c r="AL62" s="14"/>
      <c r="AM62" s="14"/>
      <c r="AN62" s="14"/>
      <c r="AO62" s="14"/>
      <c r="AP62" s="14">
        <v>1000</v>
      </c>
      <c r="AQ62" s="14"/>
      <c r="AR62" s="14">
        <v>1000</v>
      </c>
      <c r="AS62" s="14">
        <v>0</v>
      </c>
      <c r="AT62" s="14">
        <v>0</v>
      </c>
      <c r="AU62" s="14">
        <v>642</v>
      </c>
      <c r="AV62" s="14"/>
      <c r="AW62" s="14">
        <v>2760</v>
      </c>
      <c r="AX62" s="14"/>
      <c r="AY62" s="14"/>
      <c r="AZ62" s="14">
        <f t="shared" si="177"/>
        <v>3402</v>
      </c>
      <c r="BA62" s="14"/>
      <c r="BB62" s="14"/>
      <c r="BC62" s="14">
        <v>642</v>
      </c>
      <c r="BD62" s="14"/>
      <c r="BE62" s="14"/>
      <c r="BF62" s="14"/>
      <c r="BG62" s="14"/>
      <c r="BH62" s="14">
        <v>2760</v>
      </c>
      <c r="BI62" s="14"/>
      <c r="BJ62" s="14">
        <v>3402</v>
      </c>
      <c r="BK62" s="14">
        <v>0</v>
      </c>
    </row>
    <row r="63" spans="1:63" ht="15.75" customHeight="1" x14ac:dyDescent="0.25">
      <c r="A63" s="4" t="s">
        <v>135</v>
      </c>
      <c r="B63" s="4" t="s">
        <v>60</v>
      </c>
      <c r="C63" s="4" t="s">
        <v>14</v>
      </c>
      <c r="D63" s="107" t="s">
        <v>175</v>
      </c>
      <c r="E63" s="117">
        <v>6135</v>
      </c>
      <c r="F63" s="107"/>
      <c r="G63" s="103" t="s">
        <v>1658</v>
      </c>
      <c r="H63" s="13" t="s">
        <v>83</v>
      </c>
      <c r="I63" s="14">
        <v>1950</v>
      </c>
      <c r="J63" s="14">
        <v>1000</v>
      </c>
      <c r="K63" s="14"/>
      <c r="L63" s="14"/>
      <c r="M63" s="14"/>
      <c r="N63" s="14"/>
      <c r="O63" s="14"/>
      <c r="P63" s="14">
        <f t="shared" si="175"/>
        <v>1000</v>
      </c>
      <c r="Q63" s="14"/>
      <c r="R63" s="14"/>
      <c r="S63" s="14">
        <v>450</v>
      </c>
      <c r="T63" s="14"/>
      <c r="U63" s="14"/>
      <c r="V63" s="14"/>
      <c r="W63" s="14"/>
      <c r="X63" s="14"/>
      <c r="Y63" s="14"/>
      <c r="Z63" s="14">
        <v>450</v>
      </c>
      <c r="AA63" s="14">
        <v>550</v>
      </c>
      <c r="AB63" s="14">
        <v>0</v>
      </c>
      <c r="AC63" s="14"/>
      <c r="AD63" s="14"/>
      <c r="AE63" s="14"/>
      <c r="AF63" s="14"/>
      <c r="AG63" s="14"/>
      <c r="AH63" s="14">
        <f t="shared" si="176"/>
        <v>0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>
        <v>0</v>
      </c>
      <c r="AS63" s="14">
        <v>0</v>
      </c>
      <c r="AT63" s="14">
        <v>0</v>
      </c>
      <c r="AU63" s="14"/>
      <c r="AV63" s="14"/>
      <c r="AW63" s="14"/>
      <c r="AX63" s="14"/>
      <c r="AY63" s="14"/>
      <c r="AZ63" s="14">
        <f t="shared" si="177"/>
        <v>0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>
        <v>0</v>
      </c>
      <c r="BK63" s="14">
        <v>0</v>
      </c>
    </row>
    <row r="64" spans="1:63" ht="22.5" x14ac:dyDescent="0.25">
      <c r="A64" s="4" t="s">
        <v>135</v>
      </c>
      <c r="B64" s="4" t="s">
        <v>60</v>
      </c>
      <c r="C64" s="4" t="s">
        <v>14</v>
      </c>
      <c r="D64" s="107" t="s">
        <v>175</v>
      </c>
      <c r="E64" s="117" t="s">
        <v>1691</v>
      </c>
      <c r="F64" s="107"/>
      <c r="G64" s="103" t="s">
        <v>1658</v>
      </c>
      <c r="H64" s="13" t="s">
        <v>86</v>
      </c>
      <c r="I64" s="14"/>
      <c r="J64" s="14">
        <v>0</v>
      </c>
      <c r="K64" s="14"/>
      <c r="L64" s="14"/>
      <c r="M64" s="14"/>
      <c r="N64" s="14"/>
      <c r="O64" s="14"/>
      <c r="P64" s="14">
        <f>J64+K64+L64+M64+N64+O64</f>
        <v>0</v>
      </c>
      <c r="Q64" s="14"/>
      <c r="R64" s="14"/>
      <c r="S64" s="14"/>
      <c r="T64" s="14"/>
      <c r="U64" s="14"/>
      <c r="V64" s="14"/>
      <c r="W64" s="14"/>
      <c r="X64" s="14"/>
      <c r="Y64" s="14"/>
      <c r="Z64" s="14">
        <v>0</v>
      </c>
      <c r="AA64" s="14">
        <v>0</v>
      </c>
      <c r="AB64" s="14">
        <v>0</v>
      </c>
      <c r="AC64" s="14"/>
      <c r="AD64" s="14"/>
      <c r="AE64" s="14"/>
      <c r="AF64" s="14"/>
      <c r="AG64" s="14"/>
      <c r="AH64" s="14">
        <f>AB64+AC64+AD64+AE64+AF64+AG64</f>
        <v>0</v>
      </c>
      <c r="AI64" s="14"/>
      <c r="AJ64" s="14"/>
      <c r="AK64" s="14"/>
      <c r="AL64" s="14"/>
      <c r="AM64" s="14"/>
      <c r="AN64" s="14"/>
      <c r="AO64" s="14"/>
      <c r="AP64" s="14"/>
      <c r="AQ64" s="14"/>
      <c r="AR64" s="14">
        <v>0</v>
      </c>
      <c r="AS64" s="14">
        <v>0</v>
      </c>
      <c r="AT64" s="14">
        <v>0</v>
      </c>
      <c r="AU64" s="14"/>
      <c r="AV64" s="14"/>
      <c r="AW64" s="14">
        <v>4500</v>
      </c>
      <c r="AX64" s="14"/>
      <c r="AY64" s="14"/>
      <c r="AZ64" s="14">
        <f>AT64+AU64+AV64+AW64+AX64+AY64</f>
        <v>4500</v>
      </c>
      <c r="BA64" s="14"/>
      <c r="BB64" s="14"/>
      <c r="BC64" s="14"/>
      <c r="BD64" s="14"/>
      <c r="BE64" s="14"/>
      <c r="BF64" s="14"/>
      <c r="BG64" s="14"/>
      <c r="BH64" s="14">
        <v>4500</v>
      </c>
      <c r="BI64" s="14"/>
      <c r="BJ64" s="14">
        <v>4500</v>
      </c>
      <c r="BK64" s="14">
        <v>0</v>
      </c>
    </row>
    <row r="65" spans="1:63" x14ac:dyDescent="0.25">
      <c r="A65" s="4" t="s">
        <v>135</v>
      </c>
      <c r="B65" s="4" t="s">
        <v>60</v>
      </c>
      <c r="C65" s="4" t="s">
        <v>14</v>
      </c>
      <c r="D65" s="107" t="s">
        <v>175</v>
      </c>
      <c r="E65" s="117">
        <v>6137</v>
      </c>
      <c r="F65" s="107"/>
      <c r="G65" s="103" t="s">
        <v>1658</v>
      </c>
      <c r="H65" s="13" t="s">
        <v>89</v>
      </c>
      <c r="I65" s="14">
        <v>18425</v>
      </c>
      <c r="J65" s="14">
        <v>2500</v>
      </c>
      <c r="K65" s="14"/>
      <c r="L65" s="14"/>
      <c r="M65" s="14"/>
      <c r="N65" s="14"/>
      <c r="O65" s="14"/>
      <c r="P65" s="14">
        <f t="shared" si="175"/>
        <v>2500</v>
      </c>
      <c r="Q65" s="14"/>
      <c r="R65" s="14"/>
      <c r="S65" s="14"/>
      <c r="T65" s="14"/>
      <c r="U65" s="14"/>
      <c r="V65" s="14"/>
      <c r="W65" s="14"/>
      <c r="X65" s="14"/>
      <c r="Y65" s="14"/>
      <c r="Z65" s="14">
        <v>0</v>
      </c>
      <c r="AA65" s="14">
        <v>2500</v>
      </c>
      <c r="AB65" s="14">
        <v>0</v>
      </c>
      <c r="AC65" s="14"/>
      <c r="AD65" s="14"/>
      <c r="AE65" s="14"/>
      <c r="AF65" s="14"/>
      <c r="AG65" s="14"/>
      <c r="AH65" s="14">
        <f>AB65+AC65+AD65+AE65+AF65+AG65</f>
        <v>0</v>
      </c>
      <c r="AI65" s="14"/>
      <c r="AJ65" s="14"/>
      <c r="AK65" s="14"/>
      <c r="AL65" s="14"/>
      <c r="AM65" s="14"/>
      <c r="AN65" s="14"/>
      <c r="AO65" s="14"/>
      <c r="AP65" s="14"/>
      <c r="AQ65" s="14"/>
      <c r="AR65" s="14">
        <v>0</v>
      </c>
      <c r="AS65" s="14">
        <v>0</v>
      </c>
      <c r="AT65" s="14">
        <v>0</v>
      </c>
      <c r="AU65" s="14"/>
      <c r="AV65" s="14"/>
      <c r="AW65" s="14">
        <v>1713</v>
      </c>
      <c r="AX65" s="14"/>
      <c r="AY65" s="14"/>
      <c r="AZ65" s="14">
        <f t="shared" si="177"/>
        <v>1713</v>
      </c>
      <c r="BA65" s="14"/>
      <c r="BB65" s="14"/>
      <c r="BC65" s="14"/>
      <c r="BD65" s="14"/>
      <c r="BE65" s="14"/>
      <c r="BF65" s="14"/>
      <c r="BG65" s="14">
        <v>1713</v>
      </c>
      <c r="BH65" s="14"/>
      <c r="BI65" s="14"/>
      <c r="BJ65" s="14">
        <v>1713</v>
      </c>
      <c r="BK65" s="14">
        <v>0</v>
      </c>
    </row>
    <row r="66" spans="1:63" ht="22.5" x14ac:dyDescent="0.25">
      <c r="A66" s="4" t="s">
        <v>135</v>
      </c>
      <c r="B66" s="4" t="s">
        <v>60</v>
      </c>
      <c r="C66" s="4" t="s">
        <v>14</v>
      </c>
      <c r="D66" s="107" t="s">
        <v>175</v>
      </c>
      <c r="E66" s="117">
        <v>6138</v>
      </c>
      <c r="F66" s="107"/>
      <c r="G66" s="103" t="s">
        <v>1658</v>
      </c>
      <c r="H66" s="13" t="s">
        <v>92</v>
      </c>
      <c r="I66" s="14">
        <v>3200</v>
      </c>
      <c r="J66" s="14">
        <v>3500</v>
      </c>
      <c r="K66" s="14"/>
      <c r="L66" s="14"/>
      <c r="M66" s="14"/>
      <c r="N66" s="14"/>
      <c r="O66" s="14"/>
      <c r="P66" s="14">
        <f t="shared" si="175"/>
        <v>3500</v>
      </c>
      <c r="Q66" s="14"/>
      <c r="R66" s="14"/>
      <c r="S66" s="14"/>
      <c r="T66" s="14"/>
      <c r="U66" s="14"/>
      <c r="V66" s="14"/>
      <c r="W66" s="14"/>
      <c r="X66" s="14"/>
      <c r="Y66" s="14"/>
      <c r="Z66" s="14">
        <v>0</v>
      </c>
      <c r="AA66" s="14">
        <v>3500</v>
      </c>
      <c r="AB66" s="14">
        <v>0</v>
      </c>
      <c r="AC66" s="14"/>
      <c r="AD66" s="14"/>
      <c r="AE66" s="14"/>
      <c r="AF66" s="14"/>
      <c r="AG66" s="14"/>
      <c r="AH66" s="14">
        <f t="shared" si="176"/>
        <v>0</v>
      </c>
      <c r="AI66" s="14"/>
      <c r="AJ66" s="14"/>
      <c r="AK66" s="14"/>
      <c r="AL66" s="14"/>
      <c r="AM66" s="14"/>
      <c r="AN66" s="14"/>
      <c r="AO66" s="14"/>
      <c r="AP66" s="14"/>
      <c r="AQ66" s="14"/>
      <c r="AR66" s="14">
        <v>0</v>
      </c>
      <c r="AS66" s="14">
        <v>0</v>
      </c>
      <c r="AT66" s="14">
        <v>0</v>
      </c>
      <c r="AU66" s="14"/>
      <c r="AV66" s="14"/>
      <c r="AW66" s="14"/>
      <c r="AX66" s="14"/>
      <c r="AY66" s="14"/>
      <c r="AZ66" s="14">
        <f t="shared" si="177"/>
        <v>0</v>
      </c>
      <c r="BA66" s="14"/>
      <c r="BB66" s="14"/>
      <c r="BC66" s="14"/>
      <c r="BD66" s="14"/>
      <c r="BE66" s="14"/>
      <c r="BF66" s="14"/>
      <c r="BG66" s="14"/>
      <c r="BH66" s="14"/>
      <c r="BI66" s="14"/>
      <c r="BJ66" s="14">
        <v>0</v>
      </c>
      <c r="BK66" s="14">
        <v>0</v>
      </c>
    </row>
    <row r="67" spans="1:63" x14ac:dyDescent="0.25">
      <c r="A67" s="1" t="s">
        <v>135</v>
      </c>
      <c r="B67" s="1" t="s">
        <v>60</v>
      </c>
      <c r="C67" s="1" t="s">
        <v>14</v>
      </c>
      <c r="D67" s="110" t="s">
        <v>175</v>
      </c>
      <c r="E67" s="110" t="s">
        <v>36</v>
      </c>
      <c r="F67" s="107" t="s">
        <v>0</v>
      </c>
      <c r="G67" s="13" t="s">
        <v>0</v>
      </c>
      <c r="H67" s="2" t="s">
        <v>37</v>
      </c>
      <c r="I67" s="12">
        <f>SUM(I68:I70)</f>
        <v>51350</v>
      </c>
      <c r="J67" s="12">
        <f t="shared" ref="J67:Y67" si="202">SUM(J68:J70)</f>
        <v>2000</v>
      </c>
      <c r="K67" s="12">
        <f t="shared" si="202"/>
        <v>0</v>
      </c>
      <c r="L67" s="12">
        <f t="shared" si="202"/>
        <v>0</v>
      </c>
      <c r="M67" s="12">
        <f t="shared" si="202"/>
        <v>0</v>
      </c>
      <c r="N67" s="12">
        <f t="shared" si="202"/>
        <v>0</v>
      </c>
      <c r="O67" s="12">
        <f t="shared" si="202"/>
        <v>0</v>
      </c>
      <c r="P67" s="12">
        <f t="shared" si="202"/>
        <v>2000</v>
      </c>
      <c r="Q67" s="12">
        <f t="shared" si="202"/>
        <v>0</v>
      </c>
      <c r="R67" s="12">
        <f t="shared" si="202"/>
        <v>0</v>
      </c>
      <c r="S67" s="12">
        <f t="shared" si="202"/>
        <v>0</v>
      </c>
      <c r="T67" s="12">
        <f t="shared" si="202"/>
        <v>0</v>
      </c>
      <c r="U67" s="12">
        <f t="shared" si="202"/>
        <v>0</v>
      </c>
      <c r="V67" s="12">
        <f t="shared" si="202"/>
        <v>0</v>
      </c>
      <c r="W67" s="12">
        <f t="shared" si="202"/>
        <v>0</v>
      </c>
      <c r="X67" s="12">
        <f t="shared" si="202"/>
        <v>0</v>
      </c>
      <c r="Y67" s="12">
        <f t="shared" si="202"/>
        <v>0</v>
      </c>
      <c r="Z67" s="12">
        <v>0</v>
      </c>
      <c r="AA67" s="12">
        <v>2000</v>
      </c>
      <c r="AB67" s="12">
        <f t="shared" ref="AB67:AQ67" si="203">SUM(AB68:AB70)</f>
        <v>0</v>
      </c>
      <c r="AC67" s="12">
        <f t="shared" si="203"/>
        <v>5172</v>
      </c>
      <c r="AD67" s="12">
        <f t="shared" si="203"/>
        <v>0</v>
      </c>
      <c r="AE67" s="12">
        <f t="shared" si="203"/>
        <v>0</v>
      </c>
      <c r="AF67" s="12">
        <f t="shared" si="203"/>
        <v>0</v>
      </c>
      <c r="AG67" s="12">
        <f t="shared" si="203"/>
        <v>0</v>
      </c>
      <c r="AH67" s="12">
        <f t="shared" si="203"/>
        <v>5172</v>
      </c>
      <c r="AI67" s="12">
        <f t="shared" si="203"/>
        <v>0</v>
      </c>
      <c r="AJ67" s="12">
        <f t="shared" si="203"/>
        <v>0</v>
      </c>
      <c r="AK67" s="12">
        <f t="shared" si="203"/>
        <v>5172</v>
      </c>
      <c r="AL67" s="12">
        <f t="shared" si="203"/>
        <v>0</v>
      </c>
      <c r="AM67" s="12">
        <f t="shared" si="203"/>
        <v>0</v>
      </c>
      <c r="AN67" s="12">
        <f t="shared" si="203"/>
        <v>0</v>
      </c>
      <c r="AO67" s="12">
        <f t="shared" si="203"/>
        <v>0</v>
      </c>
      <c r="AP67" s="12">
        <f t="shared" si="203"/>
        <v>0</v>
      </c>
      <c r="AQ67" s="12">
        <f t="shared" si="203"/>
        <v>0</v>
      </c>
      <c r="AR67" s="12">
        <v>5172</v>
      </c>
      <c r="AS67" s="12">
        <v>0</v>
      </c>
      <c r="AT67" s="12">
        <f t="shared" ref="AT67:BI67" si="204">SUM(AT68:AT70)</f>
        <v>0</v>
      </c>
      <c r="AU67" s="12">
        <f t="shared" si="204"/>
        <v>3694</v>
      </c>
      <c r="AV67" s="12">
        <f t="shared" si="204"/>
        <v>0</v>
      </c>
      <c r="AW67" s="12">
        <f t="shared" si="204"/>
        <v>5500</v>
      </c>
      <c r="AX67" s="12">
        <f t="shared" si="204"/>
        <v>0</v>
      </c>
      <c r="AY67" s="12">
        <f t="shared" si="204"/>
        <v>0</v>
      </c>
      <c r="AZ67" s="12">
        <f t="shared" si="204"/>
        <v>9194</v>
      </c>
      <c r="BA67" s="12">
        <f t="shared" si="204"/>
        <v>0</v>
      </c>
      <c r="BB67" s="12">
        <f t="shared" si="204"/>
        <v>0</v>
      </c>
      <c r="BC67" s="12">
        <f t="shared" si="204"/>
        <v>3694</v>
      </c>
      <c r="BD67" s="12">
        <f t="shared" si="204"/>
        <v>0</v>
      </c>
      <c r="BE67" s="12">
        <f t="shared" si="204"/>
        <v>0</v>
      </c>
      <c r="BF67" s="12">
        <f t="shared" si="204"/>
        <v>0</v>
      </c>
      <c r="BG67" s="12">
        <f t="shared" si="204"/>
        <v>0</v>
      </c>
      <c r="BH67" s="12">
        <f t="shared" si="204"/>
        <v>5500</v>
      </c>
      <c r="BI67" s="12">
        <f t="shared" si="204"/>
        <v>0</v>
      </c>
      <c r="BJ67" s="12">
        <v>9194</v>
      </c>
      <c r="BK67" s="12">
        <v>0</v>
      </c>
    </row>
    <row r="68" spans="1:63" x14ac:dyDescent="0.25">
      <c r="A68" s="4" t="s">
        <v>135</v>
      </c>
      <c r="B68" s="4" t="s">
        <v>60</v>
      </c>
      <c r="C68" s="4" t="s">
        <v>14</v>
      </c>
      <c r="D68" s="107" t="s">
        <v>175</v>
      </c>
      <c r="E68" s="117">
        <v>6139</v>
      </c>
      <c r="F68" s="107"/>
      <c r="G68" s="103" t="s">
        <v>1658</v>
      </c>
      <c r="H68" s="13" t="s">
        <v>37</v>
      </c>
      <c r="I68" s="14">
        <v>38450</v>
      </c>
      <c r="J68" s="14">
        <v>2000</v>
      </c>
      <c r="K68" s="14"/>
      <c r="L68" s="14"/>
      <c r="M68" s="14"/>
      <c r="N68" s="14"/>
      <c r="O68" s="14"/>
      <c r="P68" s="14">
        <f t="shared" si="175"/>
        <v>2000</v>
      </c>
      <c r="Q68" s="14"/>
      <c r="R68" s="14"/>
      <c r="S68" s="14"/>
      <c r="T68" s="14"/>
      <c r="U68" s="14"/>
      <c r="V68" s="14"/>
      <c r="W68" s="14"/>
      <c r="X68" s="14"/>
      <c r="Y68" s="14"/>
      <c r="Z68" s="14">
        <v>0</v>
      </c>
      <c r="AA68" s="14">
        <v>2000</v>
      </c>
      <c r="AB68" s="14">
        <v>0</v>
      </c>
      <c r="AC68" s="14">
        <v>5172</v>
      </c>
      <c r="AD68" s="14"/>
      <c r="AE68" s="14"/>
      <c r="AF68" s="14"/>
      <c r="AG68" s="14"/>
      <c r="AH68" s="14">
        <f t="shared" si="176"/>
        <v>5172</v>
      </c>
      <c r="AI68" s="14"/>
      <c r="AJ68" s="14"/>
      <c r="AK68" s="14">
        <v>5172</v>
      </c>
      <c r="AL68" s="14"/>
      <c r="AM68" s="14"/>
      <c r="AN68" s="14"/>
      <c r="AO68" s="14"/>
      <c r="AP68" s="14"/>
      <c r="AQ68" s="14"/>
      <c r="AR68" s="14">
        <v>5172</v>
      </c>
      <c r="AS68" s="14">
        <v>0</v>
      </c>
      <c r="AT68" s="14">
        <v>0</v>
      </c>
      <c r="AU68" s="14">
        <v>3694</v>
      </c>
      <c r="AV68" s="14"/>
      <c r="AW68" s="14">
        <f>5500</f>
        <v>5500</v>
      </c>
      <c r="AX68" s="14"/>
      <c r="AY68" s="14"/>
      <c r="AZ68" s="14">
        <f t="shared" si="177"/>
        <v>9194</v>
      </c>
      <c r="BA68" s="14"/>
      <c r="BB68" s="14"/>
      <c r="BC68" s="14">
        <v>3694</v>
      </c>
      <c r="BD68" s="14"/>
      <c r="BE68" s="14"/>
      <c r="BF68" s="14"/>
      <c r="BG68" s="14"/>
      <c r="BH68" s="14">
        <v>5500</v>
      </c>
      <c r="BI68" s="14"/>
      <c r="BJ68" s="14">
        <v>9194</v>
      </c>
      <c r="BK68" s="14">
        <v>0</v>
      </c>
    </row>
    <row r="69" spans="1:63" ht="22.5" x14ac:dyDescent="0.25">
      <c r="A69" s="4" t="s">
        <v>135</v>
      </c>
      <c r="B69" s="4" t="s">
        <v>60</v>
      </c>
      <c r="C69" s="4" t="s">
        <v>14</v>
      </c>
      <c r="D69" s="107" t="s">
        <v>175</v>
      </c>
      <c r="E69" s="117">
        <v>6139</v>
      </c>
      <c r="F69" s="107" t="s">
        <v>182</v>
      </c>
      <c r="G69" s="103" t="s">
        <v>1658</v>
      </c>
      <c r="H69" s="13" t="s">
        <v>39</v>
      </c>
      <c r="I69" s="14">
        <v>5200</v>
      </c>
      <c r="J69" s="14">
        <v>0</v>
      </c>
      <c r="K69" s="14"/>
      <c r="L69" s="14"/>
      <c r="M69" s="14"/>
      <c r="N69" s="14"/>
      <c r="O69" s="14"/>
      <c r="P69" s="14">
        <f t="shared" si="175"/>
        <v>0</v>
      </c>
      <c r="Q69" s="14"/>
      <c r="R69" s="14"/>
      <c r="S69" s="14"/>
      <c r="T69" s="14"/>
      <c r="U69" s="14"/>
      <c r="V69" s="14"/>
      <c r="W69" s="14"/>
      <c r="X69" s="14"/>
      <c r="Y69" s="14"/>
      <c r="Z69" s="14">
        <v>0</v>
      </c>
      <c r="AA69" s="14">
        <v>0</v>
      </c>
      <c r="AB69" s="14">
        <v>0</v>
      </c>
      <c r="AC69" s="14"/>
      <c r="AD69" s="14"/>
      <c r="AE69" s="14"/>
      <c r="AF69" s="14"/>
      <c r="AG69" s="14"/>
      <c r="AH69" s="14">
        <f t="shared" si="176"/>
        <v>0</v>
      </c>
      <c r="AI69" s="14"/>
      <c r="AJ69" s="14"/>
      <c r="AK69" s="14"/>
      <c r="AL69" s="14"/>
      <c r="AM69" s="14"/>
      <c r="AN69" s="14"/>
      <c r="AO69" s="14"/>
      <c r="AP69" s="14"/>
      <c r="AQ69" s="14"/>
      <c r="AR69" s="14">
        <v>0</v>
      </c>
      <c r="AS69" s="14">
        <v>0</v>
      </c>
      <c r="AT69" s="14">
        <v>0</v>
      </c>
      <c r="AU69" s="14"/>
      <c r="AV69" s="14"/>
      <c r="AW69" s="14"/>
      <c r="AX69" s="14"/>
      <c r="AY69" s="14"/>
      <c r="AZ69" s="14">
        <f t="shared" si="177"/>
        <v>0</v>
      </c>
      <c r="BA69" s="14"/>
      <c r="BB69" s="14"/>
      <c r="BC69" s="14"/>
      <c r="BD69" s="14"/>
      <c r="BE69" s="14"/>
      <c r="BF69" s="14"/>
      <c r="BG69" s="14"/>
      <c r="BH69" s="14"/>
      <c r="BI69" s="14"/>
      <c r="BJ69" s="14">
        <v>0</v>
      </c>
      <c r="BK69" s="14">
        <v>0</v>
      </c>
    </row>
    <row r="70" spans="1:63" ht="33.75" x14ac:dyDescent="0.25">
      <c r="A70" s="4" t="s">
        <v>135</v>
      </c>
      <c r="B70" s="4" t="s">
        <v>60</v>
      </c>
      <c r="C70" s="4" t="s">
        <v>14</v>
      </c>
      <c r="D70" s="107" t="s">
        <v>175</v>
      </c>
      <c r="E70" s="117">
        <v>6139</v>
      </c>
      <c r="F70" s="107" t="s">
        <v>183</v>
      </c>
      <c r="G70" s="103" t="s">
        <v>1658</v>
      </c>
      <c r="H70" s="13" t="s">
        <v>40</v>
      </c>
      <c r="I70" s="14">
        <v>7700</v>
      </c>
      <c r="J70" s="14">
        <v>0</v>
      </c>
      <c r="K70" s="14"/>
      <c r="L70" s="14"/>
      <c r="M70" s="14"/>
      <c r="N70" s="14"/>
      <c r="O70" s="14"/>
      <c r="P70" s="14">
        <f t="shared" si="175"/>
        <v>0</v>
      </c>
      <c r="Q70" s="14"/>
      <c r="R70" s="14"/>
      <c r="S70" s="14"/>
      <c r="T70" s="14"/>
      <c r="U70" s="14"/>
      <c r="V70" s="14"/>
      <c r="W70" s="14"/>
      <c r="X70" s="14"/>
      <c r="Y70" s="14"/>
      <c r="Z70" s="14">
        <v>0</v>
      </c>
      <c r="AA70" s="14">
        <v>0</v>
      </c>
      <c r="AB70" s="14">
        <v>0</v>
      </c>
      <c r="AC70" s="14"/>
      <c r="AD70" s="14"/>
      <c r="AE70" s="14"/>
      <c r="AF70" s="14"/>
      <c r="AG70" s="14"/>
      <c r="AH70" s="14">
        <f t="shared" si="176"/>
        <v>0</v>
      </c>
      <c r="AI70" s="14"/>
      <c r="AJ70" s="14"/>
      <c r="AK70" s="14"/>
      <c r="AL70" s="14"/>
      <c r="AM70" s="14"/>
      <c r="AN70" s="14"/>
      <c r="AO70" s="14"/>
      <c r="AP70" s="14"/>
      <c r="AQ70" s="14"/>
      <c r="AR70" s="14">
        <v>0</v>
      </c>
      <c r="AS70" s="14">
        <v>0</v>
      </c>
      <c r="AT70" s="14">
        <v>0</v>
      </c>
      <c r="AU70" s="14"/>
      <c r="AV70" s="14"/>
      <c r="AW70" s="14"/>
      <c r="AX70" s="14"/>
      <c r="AY70" s="14"/>
      <c r="AZ70" s="14">
        <f t="shared" si="177"/>
        <v>0</v>
      </c>
      <c r="BA70" s="14"/>
      <c r="BB70" s="14"/>
      <c r="BC70" s="14"/>
      <c r="BD70" s="14"/>
      <c r="BE70" s="14"/>
      <c r="BF70" s="14"/>
      <c r="BG70" s="14"/>
      <c r="BH70" s="14"/>
      <c r="BI70" s="14"/>
      <c r="BJ70" s="14">
        <v>0</v>
      </c>
      <c r="BK70" s="14">
        <v>0</v>
      </c>
    </row>
    <row r="71" spans="1:63" ht="33.75" x14ac:dyDescent="0.25">
      <c r="A71" s="1" t="s">
        <v>0</v>
      </c>
      <c r="B71" s="1" t="s">
        <v>0</v>
      </c>
      <c r="C71" s="1" t="s">
        <v>0</v>
      </c>
      <c r="D71" s="106" t="s">
        <v>0</v>
      </c>
      <c r="E71" s="106" t="s">
        <v>0</v>
      </c>
      <c r="F71" s="106" t="s">
        <v>0</v>
      </c>
      <c r="G71" s="2" t="s">
        <v>0</v>
      </c>
      <c r="H71" s="10" t="s">
        <v>41</v>
      </c>
      <c r="I71" s="11">
        <f>SUM(I72)</f>
        <v>100</v>
      </c>
      <c r="J71" s="11">
        <f t="shared" ref="J71:Y72" si="205">SUM(J72)</f>
        <v>0</v>
      </c>
      <c r="K71" s="11">
        <f t="shared" si="205"/>
        <v>0</v>
      </c>
      <c r="L71" s="11">
        <f t="shared" si="205"/>
        <v>0</v>
      </c>
      <c r="M71" s="11">
        <f t="shared" si="205"/>
        <v>0</v>
      </c>
      <c r="N71" s="11">
        <f t="shared" si="205"/>
        <v>0</v>
      </c>
      <c r="O71" s="11">
        <f t="shared" si="205"/>
        <v>0</v>
      </c>
      <c r="P71" s="11">
        <f t="shared" si="205"/>
        <v>0</v>
      </c>
      <c r="Q71" s="11">
        <f t="shared" si="205"/>
        <v>0</v>
      </c>
      <c r="R71" s="11">
        <f t="shared" si="205"/>
        <v>0</v>
      </c>
      <c r="S71" s="11">
        <f t="shared" si="205"/>
        <v>0</v>
      </c>
      <c r="T71" s="11">
        <f t="shared" si="205"/>
        <v>0</v>
      </c>
      <c r="U71" s="11">
        <f t="shared" si="205"/>
        <v>0</v>
      </c>
      <c r="V71" s="11">
        <f t="shared" si="205"/>
        <v>0</v>
      </c>
      <c r="W71" s="11">
        <f t="shared" si="205"/>
        <v>0</v>
      </c>
      <c r="X71" s="11">
        <f t="shared" si="205"/>
        <v>0</v>
      </c>
      <c r="Y71" s="11">
        <f t="shared" si="205"/>
        <v>0</v>
      </c>
      <c r="Z71" s="11">
        <v>0</v>
      </c>
      <c r="AA71" s="11">
        <v>0</v>
      </c>
      <c r="AB71" s="11">
        <f t="shared" ref="AB71:AQ72" si="206">SUM(AB72)</f>
        <v>0</v>
      </c>
      <c r="AC71" s="11">
        <f t="shared" si="206"/>
        <v>0</v>
      </c>
      <c r="AD71" s="11">
        <f t="shared" si="206"/>
        <v>0</v>
      </c>
      <c r="AE71" s="11">
        <f t="shared" si="206"/>
        <v>0</v>
      </c>
      <c r="AF71" s="11">
        <f t="shared" si="206"/>
        <v>0</v>
      </c>
      <c r="AG71" s="11">
        <f t="shared" si="206"/>
        <v>0</v>
      </c>
      <c r="AH71" s="11">
        <f t="shared" si="206"/>
        <v>0</v>
      </c>
      <c r="AI71" s="11">
        <f t="shared" si="206"/>
        <v>0</v>
      </c>
      <c r="AJ71" s="11">
        <f t="shared" si="206"/>
        <v>0</v>
      </c>
      <c r="AK71" s="11">
        <f t="shared" si="206"/>
        <v>0</v>
      </c>
      <c r="AL71" s="11">
        <f t="shared" si="206"/>
        <v>0</v>
      </c>
      <c r="AM71" s="11">
        <f t="shared" si="206"/>
        <v>0</v>
      </c>
      <c r="AN71" s="11">
        <f t="shared" si="206"/>
        <v>0</v>
      </c>
      <c r="AO71" s="11">
        <f t="shared" si="206"/>
        <v>0</v>
      </c>
      <c r="AP71" s="11">
        <f t="shared" si="206"/>
        <v>0</v>
      </c>
      <c r="AQ71" s="11">
        <f t="shared" si="206"/>
        <v>0</v>
      </c>
      <c r="AR71" s="11">
        <v>0</v>
      </c>
      <c r="AS71" s="11">
        <v>0</v>
      </c>
      <c r="AT71" s="11">
        <f t="shared" ref="AT71:BI72" si="207">SUM(AT72)</f>
        <v>0</v>
      </c>
      <c r="AU71" s="11">
        <f t="shared" si="207"/>
        <v>0</v>
      </c>
      <c r="AV71" s="11">
        <f t="shared" si="207"/>
        <v>0</v>
      </c>
      <c r="AW71" s="11">
        <f t="shared" si="207"/>
        <v>0</v>
      </c>
      <c r="AX71" s="11">
        <f t="shared" si="207"/>
        <v>0</v>
      </c>
      <c r="AY71" s="11">
        <f t="shared" si="207"/>
        <v>0</v>
      </c>
      <c r="AZ71" s="11">
        <f t="shared" si="207"/>
        <v>0</v>
      </c>
      <c r="BA71" s="11">
        <f t="shared" si="207"/>
        <v>0</v>
      </c>
      <c r="BB71" s="11">
        <f t="shared" si="207"/>
        <v>0</v>
      </c>
      <c r="BC71" s="11">
        <f t="shared" si="207"/>
        <v>0</v>
      </c>
      <c r="BD71" s="11">
        <f t="shared" si="207"/>
        <v>0</v>
      </c>
      <c r="BE71" s="11">
        <f t="shared" si="207"/>
        <v>0</v>
      </c>
      <c r="BF71" s="11">
        <f t="shared" si="207"/>
        <v>0</v>
      </c>
      <c r="BG71" s="11">
        <f t="shared" si="207"/>
        <v>0</v>
      </c>
      <c r="BH71" s="11">
        <f t="shared" si="207"/>
        <v>0</v>
      </c>
      <c r="BI71" s="11">
        <f t="shared" si="207"/>
        <v>0</v>
      </c>
      <c r="BJ71" s="11">
        <v>0</v>
      </c>
      <c r="BK71" s="11">
        <v>0</v>
      </c>
    </row>
    <row r="72" spans="1:63" ht="22.5" x14ac:dyDescent="0.25">
      <c r="A72" s="4" t="s">
        <v>135</v>
      </c>
      <c r="B72" s="4" t="s">
        <v>60</v>
      </c>
      <c r="C72" s="4" t="s">
        <v>14</v>
      </c>
      <c r="D72" s="107" t="s">
        <v>175</v>
      </c>
      <c r="E72" s="106" t="s">
        <v>42</v>
      </c>
      <c r="F72" s="106" t="s">
        <v>0</v>
      </c>
      <c r="G72" s="2" t="s">
        <v>0</v>
      </c>
      <c r="H72" s="2" t="s">
        <v>43</v>
      </c>
      <c r="I72" s="12">
        <f>SUM(I73)</f>
        <v>100</v>
      </c>
      <c r="J72" s="12">
        <f t="shared" si="205"/>
        <v>0</v>
      </c>
      <c r="K72" s="12">
        <f t="shared" ref="K72:Y72" si="208">SUM(K73)</f>
        <v>0</v>
      </c>
      <c r="L72" s="12">
        <f t="shared" si="208"/>
        <v>0</v>
      </c>
      <c r="M72" s="12">
        <f t="shared" si="208"/>
        <v>0</v>
      </c>
      <c r="N72" s="12">
        <f t="shared" si="208"/>
        <v>0</v>
      </c>
      <c r="O72" s="12">
        <f t="shared" si="208"/>
        <v>0</v>
      </c>
      <c r="P72" s="12">
        <f t="shared" si="208"/>
        <v>0</v>
      </c>
      <c r="Q72" s="12">
        <f t="shared" si="208"/>
        <v>0</v>
      </c>
      <c r="R72" s="12">
        <f t="shared" si="208"/>
        <v>0</v>
      </c>
      <c r="S72" s="12">
        <f t="shared" si="208"/>
        <v>0</v>
      </c>
      <c r="T72" s="12">
        <f t="shared" si="208"/>
        <v>0</v>
      </c>
      <c r="U72" s="12">
        <f t="shared" si="208"/>
        <v>0</v>
      </c>
      <c r="V72" s="12">
        <f t="shared" si="208"/>
        <v>0</v>
      </c>
      <c r="W72" s="12">
        <f t="shared" si="208"/>
        <v>0</v>
      </c>
      <c r="X72" s="12">
        <f t="shared" si="208"/>
        <v>0</v>
      </c>
      <c r="Y72" s="12">
        <f t="shared" si="208"/>
        <v>0</v>
      </c>
      <c r="Z72" s="12">
        <v>0</v>
      </c>
      <c r="AA72" s="12">
        <v>0</v>
      </c>
      <c r="AB72" s="12">
        <f t="shared" si="206"/>
        <v>0</v>
      </c>
      <c r="AC72" s="12">
        <f t="shared" ref="AC72:AQ72" si="209">SUM(AC73)</f>
        <v>0</v>
      </c>
      <c r="AD72" s="12">
        <f t="shared" si="209"/>
        <v>0</v>
      </c>
      <c r="AE72" s="12">
        <f t="shared" si="209"/>
        <v>0</v>
      </c>
      <c r="AF72" s="12">
        <f t="shared" si="209"/>
        <v>0</v>
      </c>
      <c r="AG72" s="12">
        <f t="shared" si="209"/>
        <v>0</v>
      </c>
      <c r="AH72" s="12">
        <f t="shared" si="209"/>
        <v>0</v>
      </c>
      <c r="AI72" s="12">
        <f t="shared" si="209"/>
        <v>0</v>
      </c>
      <c r="AJ72" s="12">
        <f t="shared" si="209"/>
        <v>0</v>
      </c>
      <c r="AK72" s="12">
        <f t="shared" si="209"/>
        <v>0</v>
      </c>
      <c r="AL72" s="12">
        <f t="shared" si="209"/>
        <v>0</v>
      </c>
      <c r="AM72" s="12">
        <f t="shared" si="209"/>
        <v>0</v>
      </c>
      <c r="AN72" s="12">
        <f t="shared" si="209"/>
        <v>0</v>
      </c>
      <c r="AO72" s="12">
        <f t="shared" si="209"/>
        <v>0</v>
      </c>
      <c r="AP72" s="12">
        <f t="shared" si="209"/>
        <v>0</v>
      </c>
      <c r="AQ72" s="12">
        <f t="shared" si="209"/>
        <v>0</v>
      </c>
      <c r="AR72" s="12">
        <v>0</v>
      </c>
      <c r="AS72" s="12">
        <v>0</v>
      </c>
      <c r="AT72" s="12">
        <f t="shared" si="207"/>
        <v>0</v>
      </c>
      <c r="AU72" s="12">
        <f t="shared" ref="AU72:BI72" si="210">SUM(AU73)</f>
        <v>0</v>
      </c>
      <c r="AV72" s="12">
        <f t="shared" si="210"/>
        <v>0</v>
      </c>
      <c r="AW72" s="12">
        <f t="shared" si="210"/>
        <v>0</v>
      </c>
      <c r="AX72" s="12">
        <f t="shared" si="210"/>
        <v>0</v>
      </c>
      <c r="AY72" s="12">
        <f t="shared" si="210"/>
        <v>0</v>
      </c>
      <c r="AZ72" s="12">
        <f t="shared" si="210"/>
        <v>0</v>
      </c>
      <c r="BA72" s="12">
        <f t="shared" si="210"/>
        <v>0</v>
      </c>
      <c r="BB72" s="12">
        <f t="shared" si="210"/>
        <v>0</v>
      </c>
      <c r="BC72" s="12">
        <f t="shared" si="210"/>
        <v>0</v>
      </c>
      <c r="BD72" s="12">
        <f t="shared" si="210"/>
        <v>0</v>
      </c>
      <c r="BE72" s="12">
        <f t="shared" si="210"/>
        <v>0</v>
      </c>
      <c r="BF72" s="12">
        <f t="shared" si="210"/>
        <v>0</v>
      </c>
      <c r="BG72" s="12">
        <f t="shared" si="210"/>
        <v>0</v>
      </c>
      <c r="BH72" s="12">
        <f t="shared" si="210"/>
        <v>0</v>
      </c>
      <c r="BI72" s="12">
        <f t="shared" si="210"/>
        <v>0</v>
      </c>
      <c r="BJ72" s="12">
        <v>0</v>
      </c>
      <c r="BK72" s="12">
        <v>0</v>
      </c>
    </row>
    <row r="73" spans="1:63" x14ac:dyDescent="0.25">
      <c r="A73" s="4" t="s">
        <v>135</v>
      </c>
      <c r="B73" s="4" t="s">
        <v>60</v>
      </c>
      <c r="C73" s="4" t="s">
        <v>14</v>
      </c>
      <c r="D73" s="107" t="s">
        <v>175</v>
      </c>
      <c r="E73" s="117">
        <v>6148</v>
      </c>
      <c r="F73" s="107"/>
      <c r="G73" s="103" t="s">
        <v>1658</v>
      </c>
      <c r="H73" s="13" t="s">
        <v>47</v>
      </c>
      <c r="I73" s="14">
        <v>100</v>
      </c>
      <c r="J73" s="14">
        <v>0</v>
      </c>
      <c r="K73" s="14"/>
      <c r="L73" s="14"/>
      <c r="M73" s="14"/>
      <c r="N73" s="14"/>
      <c r="O73" s="14"/>
      <c r="P73" s="14">
        <f t="shared" si="175"/>
        <v>0</v>
      </c>
      <c r="Q73" s="14"/>
      <c r="R73" s="14"/>
      <c r="S73" s="14"/>
      <c r="T73" s="14"/>
      <c r="U73" s="14"/>
      <c r="V73" s="14"/>
      <c r="W73" s="14"/>
      <c r="X73" s="14"/>
      <c r="Y73" s="14"/>
      <c r="Z73" s="14">
        <v>0</v>
      </c>
      <c r="AA73" s="14">
        <v>0</v>
      </c>
      <c r="AB73" s="14">
        <v>0</v>
      </c>
      <c r="AC73" s="14"/>
      <c r="AD73" s="14"/>
      <c r="AE73" s="14"/>
      <c r="AF73" s="14"/>
      <c r="AG73" s="14"/>
      <c r="AH73" s="14">
        <f t="shared" si="176"/>
        <v>0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>
        <v>0</v>
      </c>
      <c r="AS73" s="14">
        <v>0</v>
      </c>
      <c r="AT73" s="14">
        <v>0</v>
      </c>
      <c r="AU73" s="14"/>
      <c r="AV73" s="14"/>
      <c r="AW73" s="14"/>
      <c r="AX73" s="14"/>
      <c r="AY73" s="14"/>
      <c r="AZ73" s="14">
        <f t="shared" si="177"/>
        <v>0</v>
      </c>
      <c r="BA73" s="14"/>
      <c r="BB73" s="14"/>
      <c r="BC73" s="14"/>
      <c r="BD73" s="14"/>
      <c r="BE73" s="14"/>
      <c r="BF73" s="14"/>
      <c r="BG73" s="14"/>
      <c r="BH73" s="14"/>
      <c r="BI73" s="14"/>
      <c r="BJ73" s="14">
        <v>0</v>
      </c>
      <c r="BK73" s="14">
        <v>0</v>
      </c>
    </row>
    <row r="74" spans="1:63" ht="33.75" x14ac:dyDescent="0.25">
      <c r="A74" s="1" t="s">
        <v>0</v>
      </c>
      <c r="B74" s="1" t="s">
        <v>0</v>
      </c>
      <c r="C74" s="1" t="s">
        <v>0</v>
      </c>
      <c r="D74" s="106" t="s">
        <v>0</v>
      </c>
      <c r="E74" s="106" t="s">
        <v>0</v>
      </c>
      <c r="F74" s="106" t="s">
        <v>0</v>
      </c>
      <c r="G74" s="2" t="s">
        <v>0</v>
      </c>
      <c r="H74" s="10" t="s">
        <v>49</v>
      </c>
      <c r="I74" s="11">
        <f>SUM(I75)</f>
        <v>36000</v>
      </c>
      <c r="J74" s="11">
        <f t="shared" ref="J74:Y74" si="211">SUM(J75)</f>
        <v>5000</v>
      </c>
      <c r="K74" s="11">
        <f t="shared" si="211"/>
        <v>0</v>
      </c>
      <c r="L74" s="11">
        <f t="shared" si="211"/>
        <v>0</v>
      </c>
      <c r="M74" s="11">
        <f t="shared" si="211"/>
        <v>0</v>
      </c>
      <c r="N74" s="11">
        <f t="shared" si="211"/>
        <v>0</v>
      </c>
      <c r="O74" s="11">
        <f t="shared" si="211"/>
        <v>0</v>
      </c>
      <c r="P74" s="11">
        <f t="shared" si="211"/>
        <v>5000</v>
      </c>
      <c r="Q74" s="11">
        <f t="shared" si="211"/>
        <v>0</v>
      </c>
      <c r="R74" s="11">
        <f t="shared" si="211"/>
        <v>0</v>
      </c>
      <c r="S74" s="11">
        <f t="shared" si="211"/>
        <v>0</v>
      </c>
      <c r="T74" s="11">
        <f t="shared" si="211"/>
        <v>0</v>
      </c>
      <c r="U74" s="11">
        <f t="shared" si="211"/>
        <v>0</v>
      </c>
      <c r="V74" s="11">
        <f t="shared" si="211"/>
        <v>0</v>
      </c>
      <c r="W74" s="11">
        <f t="shared" si="211"/>
        <v>0</v>
      </c>
      <c r="X74" s="11">
        <f t="shared" si="211"/>
        <v>0</v>
      </c>
      <c r="Y74" s="11">
        <f t="shared" si="211"/>
        <v>0</v>
      </c>
      <c r="Z74" s="11">
        <v>0</v>
      </c>
      <c r="AA74" s="11">
        <v>5000</v>
      </c>
      <c r="AB74" s="11">
        <f t="shared" ref="AB74:AQ74" si="212">SUM(AB75)</f>
        <v>0</v>
      </c>
      <c r="AC74" s="11">
        <f t="shared" si="212"/>
        <v>0</v>
      </c>
      <c r="AD74" s="11">
        <f t="shared" si="212"/>
        <v>0</v>
      </c>
      <c r="AE74" s="11">
        <f t="shared" si="212"/>
        <v>0</v>
      </c>
      <c r="AF74" s="11">
        <f t="shared" si="212"/>
        <v>0</v>
      </c>
      <c r="AG74" s="11">
        <f t="shared" si="212"/>
        <v>0</v>
      </c>
      <c r="AH74" s="11">
        <f t="shared" si="212"/>
        <v>0</v>
      </c>
      <c r="AI74" s="11">
        <f t="shared" si="212"/>
        <v>0</v>
      </c>
      <c r="AJ74" s="11">
        <f t="shared" si="212"/>
        <v>0</v>
      </c>
      <c r="AK74" s="11">
        <f t="shared" si="212"/>
        <v>0</v>
      </c>
      <c r="AL74" s="11">
        <f t="shared" si="212"/>
        <v>0</v>
      </c>
      <c r="AM74" s="11">
        <f t="shared" si="212"/>
        <v>0</v>
      </c>
      <c r="AN74" s="11">
        <f t="shared" si="212"/>
        <v>0</v>
      </c>
      <c r="AO74" s="11">
        <f t="shared" si="212"/>
        <v>0</v>
      </c>
      <c r="AP74" s="11">
        <f t="shared" si="212"/>
        <v>0</v>
      </c>
      <c r="AQ74" s="11">
        <f t="shared" si="212"/>
        <v>0</v>
      </c>
      <c r="AR74" s="11">
        <v>0</v>
      </c>
      <c r="AS74" s="11">
        <v>0</v>
      </c>
      <c r="AT74" s="11">
        <f t="shared" ref="AT74:BI74" si="213">SUM(AT75)</f>
        <v>0</v>
      </c>
      <c r="AU74" s="11">
        <f t="shared" si="213"/>
        <v>0</v>
      </c>
      <c r="AV74" s="11">
        <f t="shared" si="213"/>
        <v>0</v>
      </c>
      <c r="AW74" s="11">
        <f t="shared" si="213"/>
        <v>2504</v>
      </c>
      <c r="AX74" s="11">
        <f t="shared" si="213"/>
        <v>0</v>
      </c>
      <c r="AY74" s="11">
        <f t="shared" si="213"/>
        <v>0</v>
      </c>
      <c r="AZ74" s="11">
        <f t="shared" si="213"/>
        <v>2504</v>
      </c>
      <c r="BA74" s="11">
        <f t="shared" si="213"/>
        <v>0</v>
      </c>
      <c r="BB74" s="11">
        <f t="shared" si="213"/>
        <v>0</v>
      </c>
      <c r="BC74" s="11">
        <f t="shared" si="213"/>
        <v>0</v>
      </c>
      <c r="BD74" s="11">
        <f t="shared" si="213"/>
        <v>0</v>
      </c>
      <c r="BE74" s="11">
        <f t="shared" si="213"/>
        <v>0</v>
      </c>
      <c r="BF74" s="11">
        <f t="shared" si="213"/>
        <v>0</v>
      </c>
      <c r="BG74" s="11">
        <f t="shared" si="213"/>
        <v>0</v>
      </c>
      <c r="BH74" s="11">
        <f t="shared" si="213"/>
        <v>2504</v>
      </c>
      <c r="BI74" s="11">
        <f t="shared" si="213"/>
        <v>0</v>
      </c>
      <c r="BJ74" s="11">
        <v>2504</v>
      </c>
      <c r="BK74" s="11">
        <v>0</v>
      </c>
    </row>
    <row r="75" spans="1:63" x14ac:dyDescent="0.25">
      <c r="A75" s="4" t="s">
        <v>135</v>
      </c>
      <c r="B75" s="4" t="s">
        <v>60</v>
      </c>
      <c r="C75" s="4" t="s">
        <v>14</v>
      </c>
      <c r="D75" s="107" t="s">
        <v>175</v>
      </c>
      <c r="E75" s="106" t="s">
        <v>50</v>
      </c>
      <c r="F75" s="106" t="s">
        <v>0</v>
      </c>
      <c r="G75" s="2" t="s">
        <v>0</v>
      </c>
      <c r="H75" s="2" t="s">
        <v>51</v>
      </c>
      <c r="I75" s="12">
        <f>SUM(I76:I77)</f>
        <v>36000</v>
      </c>
      <c r="J75" s="12">
        <f t="shared" ref="J75:Y75" si="214">SUM(J76:J77)</f>
        <v>5000</v>
      </c>
      <c r="K75" s="12">
        <f t="shared" si="214"/>
        <v>0</v>
      </c>
      <c r="L75" s="12">
        <f t="shared" si="214"/>
        <v>0</v>
      </c>
      <c r="M75" s="12">
        <f t="shared" si="214"/>
        <v>0</v>
      </c>
      <c r="N75" s="12">
        <f t="shared" si="214"/>
        <v>0</v>
      </c>
      <c r="O75" s="12">
        <f t="shared" si="214"/>
        <v>0</v>
      </c>
      <c r="P75" s="12">
        <f t="shared" ref="P75" si="215">SUM(P76:P77)</f>
        <v>5000</v>
      </c>
      <c r="Q75" s="12">
        <f t="shared" si="214"/>
        <v>0</v>
      </c>
      <c r="R75" s="12">
        <f t="shared" si="214"/>
        <v>0</v>
      </c>
      <c r="S75" s="12">
        <f t="shared" si="214"/>
        <v>0</v>
      </c>
      <c r="T75" s="12">
        <f t="shared" si="214"/>
        <v>0</v>
      </c>
      <c r="U75" s="12">
        <f t="shared" si="214"/>
        <v>0</v>
      </c>
      <c r="V75" s="12">
        <f t="shared" si="214"/>
        <v>0</v>
      </c>
      <c r="W75" s="12">
        <f t="shared" si="214"/>
        <v>0</v>
      </c>
      <c r="X75" s="12">
        <f t="shared" si="214"/>
        <v>0</v>
      </c>
      <c r="Y75" s="12">
        <f t="shared" si="214"/>
        <v>0</v>
      </c>
      <c r="Z75" s="12">
        <v>0</v>
      </c>
      <c r="AA75" s="12">
        <v>5000</v>
      </c>
      <c r="AB75" s="12">
        <f t="shared" ref="AB75:AQ75" si="216">SUM(AB76:AB77)</f>
        <v>0</v>
      </c>
      <c r="AC75" s="12">
        <f t="shared" si="216"/>
        <v>0</v>
      </c>
      <c r="AD75" s="12">
        <f t="shared" si="216"/>
        <v>0</v>
      </c>
      <c r="AE75" s="12">
        <f t="shared" si="216"/>
        <v>0</v>
      </c>
      <c r="AF75" s="12">
        <f t="shared" si="216"/>
        <v>0</v>
      </c>
      <c r="AG75" s="12">
        <f t="shared" si="216"/>
        <v>0</v>
      </c>
      <c r="AH75" s="12">
        <f t="shared" ref="AH75" si="217">SUM(AH76:AH77)</f>
        <v>0</v>
      </c>
      <c r="AI75" s="12">
        <f t="shared" si="216"/>
        <v>0</v>
      </c>
      <c r="AJ75" s="12">
        <f t="shared" si="216"/>
        <v>0</v>
      </c>
      <c r="AK75" s="12">
        <f t="shared" si="216"/>
        <v>0</v>
      </c>
      <c r="AL75" s="12">
        <f t="shared" si="216"/>
        <v>0</v>
      </c>
      <c r="AM75" s="12">
        <f t="shared" si="216"/>
        <v>0</v>
      </c>
      <c r="AN75" s="12">
        <f t="shared" si="216"/>
        <v>0</v>
      </c>
      <c r="AO75" s="12">
        <f t="shared" si="216"/>
        <v>0</v>
      </c>
      <c r="AP75" s="12">
        <f t="shared" si="216"/>
        <v>0</v>
      </c>
      <c r="AQ75" s="12">
        <f t="shared" si="216"/>
        <v>0</v>
      </c>
      <c r="AR75" s="12">
        <v>0</v>
      </c>
      <c r="AS75" s="12">
        <v>0</v>
      </c>
      <c r="AT75" s="12">
        <f t="shared" ref="AT75:BI75" si="218">SUM(AT76:AT77)</f>
        <v>0</v>
      </c>
      <c r="AU75" s="12">
        <f t="shared" si="218"/>
        <v>0</v>
      </c>
      <c r="AV75" s="12">
        <f t="shared" si="218"/>
        <v>0</v>
      </c>
      <c r="AW75" s="12">
        <f t="shared" si="218"/>
        <v>2504</v>
      </c>
      <c r="AX75" s="12">
        <f t="shared" si="218"/>
        <v>0</v>
      </c>
      <c r="AY75" s="12">
        <f t="shared" si="218"/>
        <v>0</v>
      </c>
      <c r="AZ75" s="12">
        <f t="shared" ref="AZ75" si="219">SUM(AZ76:AZ77)</f>
        <v>2504</v>
      </c>
      <c r="BA75" s="12">
        <f t="shared" si="218"/>
        <v>0</v>
      </c>
      <c r="BB75" s="12">
        <f t="shared" si="218"/>
        <v>0</v>
      </c>
      <c r="BC75" s="12">
        <f t="shared" si="218"/>
        <v>0</v>
      </c>
      <c r="BD75" s="12">
        <f t="shared" si="218"/>
        <v>0</v>
      </c>
      <c r="BE75" s="12">
        <f t="shared" si="218"/>
        <v>0</v>
      </c>
      <c r="BF75" s="12">
        <f t="shared" si="218"/>
        <v>0</v>
      </c>
      <c r="BG75" s="12">
        <f t="shared" si="218"/>
        <v>0</v>
      </c>
      <c r="BH75" s="12">
        <f t="shared" si="218"/>
        <v>2504</v>
      </c>
      <c r="BI75" s="12">
        <f t="shared" si="218"/>
        <v>0</v>
      </c>
      <c r="BJ75" s="12">
        <v>2504</v>
      </c>
      <c r="BK75" s="12">
        <v>0</v>
      </c>
    </row>
    <row r="76" spans="1:63" x14ac:dyDescent="0.25">
      <c r="A76" s="4" t="s">
        <v>135</v>
      </c>
      <c r="B76" s="4" t="s">
        <v>60</v>
      </c>
      <c r="C76" s="4" t="s">
        <v>14</v>
      </c>
      <c r="D76" s="107" t="s">
        <v>175</v>
      </c>
      <c r="E76" s="117">
        <v>8213</v>
      </c>
      <c r="F76" s="107"/>
      <c r="G76" s="103" t="s">
        <v>1658</v>
      </c>
      <c r="H76" s="13" t="s">
        <v>53</v>
      </c>
      <c r="I76" s="14">
        <v>26000</v>
      </c>
      <c r="J76" s="14">
        <v>5000</v>
      </c>
      <c r="K76" s="14"/>
      <c r="L76" s="14"/>
      <c r="M76" s="14"/>
      <c r="N76" s="14"/>
      <c r="O76" s="14"/>
      <c r="P76" s="14">
        <f t="shared" si="175"/>
        <v>5000</v>
      </c>
      <c r="Q76" s="14"/>
      <c r="R76" s="14"/>
      <c r="S76" s="14"/>
      <c r="T76" s="14"/>
      <c r="U76" s="14"/>
      <c r="V76" s="14"/>
      <c r="W76" s="14"/>
      <c r="X76" s="14"/>
      <c r="Y76" s="14"/>
      <c r="Z76" s="14">
        <v>0</v>
      </c>
      <c r="AA76" s="14">
        <v>5000</v>
      </c>
      <c r="AB76" s="14">
        <v>0</v>
      </c>
      <c r="AC76" s="14"/>
      <c r="AD76" s="14"/>
      <c r="AE76" s="14"/>
      <c r="AF76" s="14"/>
      <c r="AG76" s="14"/>
      <c r="AH76" s="14">
        <f t="shared" si="176"/>
        <v>0</v>
      </c>
      <c r="AI76" s="14"/>
      <c r="AJ76" s="14"/>
      <c r="AK76" s="14"/>
      <c r="AL76" s="14"/>
      <c r="AM76" s="14"/>
      <c r="AN76" s="14"/>
      <c r="AO76" s="14"/>
      <c r="AP76" s="14"/>
      <c r="AQ76" s="14"/>
      <c r="AR76" s="14">
        <v>0</v>
      </c>
      <c r="AS76" s="14">
        <v>0</v>
      </c>
      <c r="AT76" s="14">
        <v>0</v>
      </c>
      <c r="AU76" s="14"/>
      <c r="AV76" s="14"/>
      <c r="AW76" s="14">
        <f>2504</f>
        <v>2504</v>
      </c>
      <c r="AX76" s="14"/>
      <c r="AY76" s="14"/>
      <c r="AZ76" s="14">
        <f t="shared" si="177"/>
        <v>2504</v>
      </c>
      <c r="BA76" s="14"/>
      <c r="BB76" s="14"/>
      <c r="BC76" s="14"/>
      <c r="BD76" s="14"/>
      <c r="BE76" s="14"/>
      <c r="BF76" s="14"/>
      <c r="BG76" s="14"/>
      <c r="BH76" s="14">
        <v>2504</v>
      </c>
      <c r="BI76" s="14"/>
      <c r="BJ76" s="14">
        <v>2504</v>
      </c>
      <c r="BK76" s="14">
        <v>0</v>
      </c>
    </row>
    <row r="77" spans="1:63" x14ac:dyDescent="0.25">
      <c r="A77" s="4" t="s">
        <v>135</v>
      </c>
      <c r="B77" s="4" t="s">
        <v>60</v>
      </c>
      <c r="C77" s="4" t="s">
        <v>14</v>
      </c>
      <c r="D77" s="107" t="s">
        <v>175</v>
      </c>
      <c r="E77" s="117">
        <v>8216</v>
      </c>
      <c r="F77" s="107"/>
      <c r="G77" s="103" t="s">
        <v>1658</v>
      </c>
      <c r="H77" s="13" t="s">
        <v>110</v>
      </c>
      <c r="I77" s="14">
        <v>10000</v>
      </c>
      <c r="J77" s="14">
        <v>0</v>
      </c>
      <c r="K77" s="14"/>
      <c r="L77" s="14"/>
      <c r="M77" s="14"/>
      <c r="N77" s="14"/>
      <c r="O77" s="14"/>
      <c r="P77" s="14">
        <f t="shared" si="175"/>
        <v>0</v>
      </c>
      <c r="Q77" s="14"/>
      <c r="R77" s="14"/>
      <c r="S77" s="14"/>
      <c r="T77" s="14"/>
      <c r="U77" s="14"/>
      <c r="V77" s="14"/>
      <c r="W77" s="14"/>
      <c r="X77" s="14"/>
      <c r="Y77" s="14"/>
      <c r="Z77" s="14">
        <v>0</v>
      </c>
      <c r="AA77" s="14">
        <v>0</v>
      </c>
      <c r="AB77" s="14">
        <v>0</v>
      </c>
      <c r="AC77" s="14"/>
      <c r="AD77" s="14"/>
      <c r="AE77" s="14"/>
      <c r="AF77" s="14"/>
      <c r="AG77" s="14"/>
      <c r="AH77" s="14">
        <f t="shared" si="176"/>
        <v>0</v>
      </c>
      <c r="AI77" s="14"/>
      <c r="AJ77" s="14"/>
      <c r="AK77" s="14"/>
      <c r="AL77" s="14"/>
      <c r="AM77" s="14"/>
      <c r="AN77" s="14"/>
      <c r="AO77" s="14"/>
      <c r="AP77" s="14"/>
      <c r="AQ77" s="14"/>
      <c r="AR77" s="14">
        <v>0</v>
      </c>
      <c r="AS77" s="14">
        <v>0</v>
      </c>
      <c r="AT77" s="14">
        <v>0</v>
      </c>
      <c r="AU77" s="14"/>
      <c r="AV77" s="14"/>
      <c r="AW77" s="14"/>
      <c r="AX77" s="14"/>
      <c r="AY77" s="14"/>
      <c r="AZ77" s="14">
        <f t="shared" si="177"/>
        <v>0</v>
      </c>
      <c r="BA77" s="14"/>
      <c r="BB77" s="14"/>
      <c r="BC77" s="14"/>
      <c r="BD77" s="14"/>
      <c r="BE77" s="14"/>
      <c r="BF77" s="14"/>
      <c r="BG77" s="14"/>
      <c r="BH77" s="14"/>
      <c r="BI77" s="14"/>
      <c r="BJ77" s="14">
        <v>0</v>
      </c>
      <c r="BK77" s="14">
        <v>0</v>
      </c>
    </row>
    <row r="78" spans="1:63" x14ac:dyDescent="0.25">
      <c r="A78" s="13" t="s">
        <v>0</v>
      </c>
      <c r="B78" s="13" t="s">
        <v>0</v>
      </c>
      <c r="C78" s="13" t="s">
        <v>0</v>
      </c>
      <c r="D78" s="103" t="s">
        <v>0</v>
      </c>
      <c r="E78" s="103" t="s">
        <v>0</v>
      </c>
      <c r="F78" s="103" t="s">
        <v>0</v>
      </c>
      <c r="G78" s="13" t="s">
        <v>0</v>
      </c>
      <c r="H78" s="10" t="s">
        <v>184</v>
      </c>
      <c r="I78" s="11">
        <f>SUM(I47,I71,I74)</f>
        <v>2352515</v>
      </c>
      <c r="J78" s="11">
        <f t="shared" ref="J78:Y78" si="220">SUM(J47,J71,J74)</f>
        <v>23000</v>
      </c>
      <c r="K78" s="11">
        <f t="shared" si="220"/>
        <v>0</v>
      </c>
      <c r="L78" s="11">
        <f t="shared" si="220"/>
        <v>0</v>
      </c>
      <c r="M78" s="11">
        <f t="shared" si="220"/>
        <v>0</v>
      </c>
      <c r="N78" s="11">
        <f t="shared" si="220"/>
        <v>0</v>
      </c>
      <c r="O78" s="11">
        <f t="shared" si="220"/>
        <v>0</v>
      </c>
      <c r="P78" s="11">
        <f t="shared" si="220"/>
        <v>23000</v>
      </c>
      <c r="Q78" s="11">
        <f t="shared" si="220"/>
        <v>0</v>
      </c>
      <c r="R78" s="11">
        <f t="shared" si="220"/>
        <v>0</v>
      </c>
      <c r="S78" s="11">
        <f t="shared" si="220"/>
        <v>450</v>
      </c>
      <c r="T78" s="11">
        <f t="shared" si="220"/>
        <v>0</v>
      </c>
      <c r="U78" s="11">
        <f t="shared" si="220"/>
        <v>800</v>
      </c>
      <c r="V78" s="11">
        <f t="shared" si="220"/>
        <v>0</v>
      </c>
      <c r="W78" s="11">
        <f t="shared" si="220"/>
        <v>0</v>
      </c>
      <c r="X78" s="11">
        <f t="shared" si="220"/>
        <v>0</v>
      </c>
      <c r="Y78" s="11">
        <f t="shared" si="220"/>
        <v>0</v>
      </c>
      <c r="Z78" s="11">
        <v>1250</v>
      </c>
      <c r="AA78" s="11">
        <v>21750</v>
      </c>
      <c r="AB78" s="11">
        <f t="shared" ref="AB78:AQ78" si="221">SUM(AB47,AB71,AB74)</f>
        <v>0</v>
      </c>
      <c r="AC78" s="11">
        <f t="shared" si="221"/>
        <v>5172</v>
      </c>
      <c r="AD78" s="11">
        <f t="shared" si="221"/>
        <v>0</v>
      </c>
      <c r="AE78" s="11">
        <f t="shared" si="221"/>
        <v>1000</v>
      </c>
      <c r="AF78" s="11">
        <f t="shared" si="221"/>
        <v>0</v>
      </c>
      <c r="AG78" s="11">
        <f t="shared" si="221"/>
        <v>0</v>
      </c>
      <c r="AH78" s="11">
        <f t="shared" si="221"/>
        <v>6172</v>
      </c>
      <c r="AI78" s="11">
        <f t="shared" si="221"/>
        <v>0</v>
      </c>
      <c r="AJ78" s="11">
        <f t="shared" si="221"/>
        <v>0</v>
      </c>
      <c r="AK78" s="11">
        <f t="shared" si="221"/>
        <v>5172</v>
      </c>
      <c r="AL78" s="11">
        <f t="shared" si="221"/>
        <v>0</v>
      </c>
      <c r="AM78" s="11">
        <f t="shared" si="221"/>
        <v>0</v>
      </c>
      <c r="AN78" s="11">
        <f t="shared" si="221"/>
        <v>0</v>
      </c>
      <c r="AO78" s="11">
        <f t="shared" si="221"/>
        <v>0</v>
      </c>
      <c r="AP78" s="11">
        <f t="shared" si="221"/>
        <v>1000</v>
      </c>
      <c r="AQ78" s="11">
        <f t="shared" si="221"/>
        <v>0</v>
      </c>
      <c r="AR78" s="11">
        <v>6172</v>
      </c>
      <c r="AS78" s="11">
        <v>0</v>
      </c>
      <c r="AT78" s="11">
        <f t="shared" ref="AT78:BI78" si="222">SUM(AT47,AT71,AT74)</f>
        <v>0</v>
      </c>
      <c r="AU78" s="11">
        <f t="shared" si="222"/>
        <v>4336</v>
      </c>
      <c r="AV78" s="11">
        <f t="shared" si="222"/>
        <v>0</v>
      </c>
      <c r="AW78" s="11">
        <f t="shared" si="222"/>
        <v>16977</v>
      </c>
      <c r="AX78" s="11">
        <f t="shared" si="222"/>
        <v>0</v>
      </c>
      <c r="AY78" s="11">
        <f t="shared" si="222"/>
        <v>0</v>
      </c>
      <c r="AZ78" s="11">
        <f t="shared" si="222"/>
        <v>21313</v>
      </c>
      <c r="BA78" s="11">
        <f t="shared" si="222"/>
        <v>0</v>
      </c>
      <c r="BB78" s="11">
        <f t="shared" si="222"/>
        <v>0</v>
      </c>
      <c r="BC78" s="11">
        <f t="shared" si="222"/>
        <v>4336</v>
      </c>
      <c r="BD78" s="11">
        <f t="shared" si="222"/>
        <v>0</v>
      </c>
      <c r="BE78" s="11">
        <f t="shared" si="222"/>
        <v>0</v>
      </c>
      <c r="BF78" s="11">
        <f t="shared" si="222"/>
        <v>0</v>
      </c>
      <c r="BG78" s="11">
        <f t="shared" si="222"/>
        <v>1713</v>
      </c>
      <c r="BH78" s="11">
        <f t="shared" si="222"/>
        <v>15264</v>
      </c>
      <c r="BI78" s="11">
        <f t="shared" si="222"/>
        <v>0</v>
      </c>
      <c r="BJ78" s="11">
        <v>21313</v>
      </c>
      <c r="BK78" s="11">
        <v>0</v>
      </c>
    </row>
    <row r="79" spans="1:63" ht="15.75" thickBot="1" x14ac:dyDescent="0.3">
      <c r="A79" s="13" t="s">
        <v>0</v>
      </c>
      <c r="B79" s="13" t="s">
        <v>0</v>
      </c>
      <c r="C79" s="13" t="s">
        <v>0</v>
      </c>
      <c r="D79" s="103" t="s">
        <v>0</v>
      </c>
      <c r="E79" s="103" t="s">
        <v>0</v>
      </c>
      <c r="F79" s="103" t="s">
        <v>0</v>
      </c>
      <c r="G79" s="13" t="s">
        <v>0</v>
      </c>
      <c r="H79" s="2" t="s">
        <v>55</v>
      </c>
      <c r="I79" s="12">
        <v>69</v>
      </c>
      <c r="J79" s="13" t="s">
        <v>0</v>
      </c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>
        <v>0</v>
      </c>
      <c r="AA79" s="13"/>
      <c r="AB79" s="13" t="s">
        <v>0</v>
      </c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>
        <v>0</v>
      </c>
      <c r="AS79" s="13"/>
      <c r="AT79" s="13" t="s">
        <v>0</v>
      </c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>
        <v>0</v>
      </c>
      <c r="BK79" s="13"/>
    </row>
    <row r="80" spans="1:63" ht="69.75" customHeight="1" thickBot="1" x14ac:dyDescent="0.3">
      <c r="A80" s="148" t="s">
        <v>0</v>
      </c>
      <c r="B80" s="148" t="s">
        <v>0</v>
      </c>
      <c r="C80" s="148" t="s">
        <v>0</v>
      </c>
      <c r="D80" s="151" t="s">
        <v>0</v>
      </c>
      <c r="E80" s="151" t="s">
        <v>0</v>
      </c>
      <c r="F80" s="151" t="s">
        <v>0</v>
      </c>
      <c r="G80" s="154" t="s">
        <v>0</v>
      </c>
      <c r="H80" s="5" t="s">
        <v>56</v>
      </c>
      <c r="I80" s="5" t="s">
        <v>9</v>
      </c>
      <c r="J80" s="94" t="s">
        <v>10</v>
      </c>
      <c r="K80" s="94" t="s">
        <v>1602</v>
      </c>
      <c r="L80" s="94" t="s">
        <v>1535</v>
      </c>
      <c r="M80" s="94" t="s">
        <v>1591</v>
      </c>
      <c r="N80" s="94" t="s">
        <v>1592</v>
      </c>
      <c r="O80" s="94" t="s">
        <v>1593</v>
      </c>
      <c r="P80" s="94" t="s">
        <v>1606</v>
      </c>
      <c r="Q80" s="94" t="s">
        <v>1603</v>
      </c>
      <c r="R80" s="94" t="s">
        <v>1594</v>
      </c>
      <c r="S80" s="94" t="s">
        <v>1595</v>
      </c>
      <c r="T80" s="94" t="s">
        <v>1596</v>
      </c>
      <c r="U80" s="94" t="s">
        <v>1597</v>
      </c>
      <c r="V80" s="94" t="s">
        <v>1598</v>
      </c>
      <c r="W80" s="94" t="s">
        <v>1599</v>
      </c>
      <c r="X80" s="94" t="s">
        <v>1604</v>
      </c>
      <c r="Y80" s="94" t="s">
        <v>1605</v>
      </c>
      <c r="Z80" s="94" t="s">
        <v>1600</v>
      </c>
      <c r="AA80" s="94" t="s">
        <v>1601</v>
      </c>
      <c r="AB80" s="95" t="s">
        <v>11</v>
      </c>
      <c r="AC80" s="95" t="s">
        <v>1602</v>
      </c>
      <c r="AD80" s="95" t="s">
        <v>1535</v>
      </c>
      <c r="AE80" s="95" t="s">
        <v>1591</v>
      </c>
      <c r="AF80" s="95" t="s">
        <v>1592</v>
      </c>
      <c r="AG80" s="95" t="s">
        <v>1593</v>
      </c>
      <c r="AH80" s="95" t="s">
        <v>1607</v>
      </c>
      <c r="AI80" s="95" t="s">
        <v>1603</v>
      </c>
      <c r="AJ80" s="95" t="s">
        <v>1594</v>
      </c>
      <c r="AK80" s="95" t="s">
        <v>1595</v>
      </c>
      <c r="AL80" s="95" t="s">
        <v>1596</v>
      </c>
      <c r="AM80" s="95" t="s">
        <v>1597</v>
      </c>
      <c r="AN80" s="95" t="s">
        <v>1598</v>
      </c>
      <c r="AO80" s="95" t="s">
        <v>1599</v>
      </c>
      <c r="AP80" s="95" t="s">
        <v>1604</v>
      </c>
      <c r="AQ80" s="95" t="s">
        <v>1605</v>
      </c>
      <c r="AR80" s="95" t="s">
        <v>1600</v>
      </c>
      <c r="AS80" s="95" t="s">
        <v>1601</v>
      </c>
      <c r="AT80" s="96" t="s">
        <v>12</v>
      </c>
      <c r="AU80" s="96" t="s">
        <v>1602</v>
      </c>
      <c r="AV80" s="96" t="s">
        <v>1535</v>
      </c>
      <c r="AW80" s="96" t="s">
        <v>1591</v>
      </c>
      <c r="AX80" s="96" t="s">
        <v>1592</v>
      </c>
      <c r="AY80" s="96" t="s">
        <v>1593</v>
      </c>
      <c r="AZ80" s="96" t="s">
        <v>1608</v>
      </c>
      <c r="BA80" s="96" t="s">
        <v>1603</v>
      </c>
      <c r="BB80" s="96" t="s">
        <v>1594</v>
      </c>
      <c r="BC80" s="96" t="s">
        <v>1595</v>
      </c>
      <c r="BD80" s="96" t="s">
        <v>1596</v>
      </c>
      <c r="BE80" s="96" t="s">
        <v>1597</v>
      </c>
      <c r="BF80" s="96" t="s">
        <v>1598</v>
      </c>
      <c r="BG80" s="96" t="s">
        <v>1599</v>
      </c>
      <c r="BH80" s="96" t="s">
        <v>1604</v>
      </c>
      <c r="BI80" s="96" t="s">
        <v>1605</v>
      </c>
      <c r="BJ80" s="96" t="s">
        <v>1600</v>
      </c>
      <c r="BK80" s="96" t="s">
        <v>1601</v>
      </c>
    </row>
    <row r="81" spans="1:63" x14ac:dyDescent="0.25">
      <c r="A81" s="149"/>
      <c r="B81" s="149"/>
      <c r="C81" s="149"/>
      <c r="D81" s="152"/>
      <c r="E81" s="152"/>
      <c r="F81" s="152"/>
      <c r="G81" s="155"/>
      <c r="H81" s="15" t="s">
        <v>0</v>
      </c>
      <c r="I81" s="9" t="s">
        <v>13</v>
      </c>
      <c r="J81" s="9">
        <v>1</v>
      </c>
      <c r="K81" s="9">
        <v>2</v>
      </c>
      <c r="L81" s="9">
        <v>3</v>
      </c>
      <c r="M81" s="9">
        <v>4</v>
      </c>
      <c r="N81" s="9">
        <v>5</v>
      </c>
      <c r="O81" s="9">
        <v>6</v>
      </c>
      <c r="P81" s="9">
        <v>7</v>
      </c>
      <c r="Q81" s="9">
        <v>8</v>
      </c>
      <c r="R81" s="9">
        <v>9</v>
      </c>
      <c r="S81" s="9">
        <v>10</v>
      </c>
      <c r="T81" s="9">
        <v>11</v>
      </c>
      <c r="U81" s="9">
        <v>12</v>
      </c>
      <c r="V81" s="9">
        <v>13</v>
      </c>
      <c r="W81" s="9">
        <v>14</v>
      </c>
      <c r="X81" s="9">
        <v>15</v>
      </c>
      <c r="Y81" s="9">
        <v>16</v>
      </c>
      <c r="Z81" s="9">
        <v>20</v>
      </c>
      <c r="AA81" s="9">
        <v>21</v>
      </c>
      <c r="AB81" s="9">
        <v>1</v>
      </c>
      <c r="AC81" s="9">
        <v>2</v>
      </c>
      <c r="AD81" s="9">
        <v>3</v>
      </c>
      <c r="AE81" s="9">
        <v>4</v>
      </c>
      <c r="AF81" s="9">
        <v>5</v>
      </c>
      <c r="AG81" s="9">
        <v>6</v>
      </c>
      <c r="AH81" s="9">
        <v>7</v>
      </c>
      <c r="AI81" s="9">
        <v>8</v>
      </c>
      <c r="AJ81" s="9">
        <v>9</v>
      </c>
      <c r="AK81" s="9">
        <v>10</v>
      </c>
      <c r="AL81" s="9">
        <v>11</v>
      </c>
      <c r="AM81" s="9">
        <v>12</v>
      </c>
      <c r="AN81" s="9">
        <v>13</v>
      </c>
      <c r="AO81" s="9">
        <v>14</v>
      </c>
      <c r="AP81" s="9">
        <v>15</v>
      </c>
      <c r="AQ81" s="9">
        <v>16</v>
      </c>
      <c r="AR81" s="9">
        <v>20</v>
      </c>
      <c r="AS81" s="9">
        <v>21</v>
      </c>
      <c r="AT81" s="9">
        <v>1</v>
      </c>
      <c r="AU81" s="9">
        <v>2</v>
      </c>
      <c r="AV81" s="9">
        <v>3</v>
      </c>
      <c r="AW81" s="9">
        <v>4</v>
      </c>
      <c r="AX81" s="9">
        <v>5</v>
      </c>
      <c r="AY81" s="9">
        <v>6</v>
      </c>
      <c r="AZ81" s="9">
        <v>7</v>
      </c>
      <c r="BA81" s="9">
        <v>8</v>
      </c>
      <c r="BB81" s="9">
        <v>9</v>
      </c>
      <c r="BC81" s="9">
        <v>10</v>
      </c>
      <c r="BD81" s="9">
        <v>11</v>
      </c>
      <c r="BE81" s="9">
        <v>12</v>
      </c>
      <c r="BF81" s="9">
        <v>13</v>
      </c>
      <c r="BG81" s="9">
        <v>14</v>
      </c>
      <c r="BH81" s="9">
        <v>15</v>
      </c>
      <c r="BI81" s="9">
        <v>16</v>
      </c>
      <c r="BJ81" s="9">
        <v>20</v>
      </c>
      <c r="BK81" s="9">
        <v>21</v>
      </c>
    </row>
    <row r="82" spans="1:63" x14ac:dyDescent="0.25">
      <c r="A82" s="149"/>
      <c r="B82" s="149"/>
      <c r="C82" s="149"/>
      <c r="D82" s="152"/>
      <c r="E82" s="152"/>
      <c r="F82" s="152"/>
      <c r="G82" s="155"/>
      <c r="H82" s="16" t="s">
        <v>139</v>
      </c>
      <c r="I82" s="17">
        <f>SUM(I78)</f>
        <v>2352515</v>
      </c>
      <c r="J82" s="17">
        <f t="shared" ref="J82:Y82" si="223">SUM(J78)</f>
        <v>23000</v>
      </c>
      <c r="K82" s="17">
        <f t="shared" si="223"/>
        <v>0</v>
      </c>
      <c r="L82" s="17">
        <f t="shared" si="223"/>
        <v>0</v>
      </c>
      <c r="M82" s="17">
        <f t="shared" si="223"/>
        <v>0</v>
      </c>
      <c r="N82" s="17">
        <f t="shared" si="223"/>
        <v>0</v>
      </c>
      <c r="O82" s="17">
        <f t="shared" si="223"/>
        <v>0</v>
      </c>
      <c r="P82" s="17">
        <f t="shared" ref="P82" si="224">SUM(P78)</f>
        <v>23000</v>
      </c>
      <c r="Q82" s="17">
        <f t="shared" si="223"/>
        <v>0</v>
      </c>
      <c r="R82" s="17">
        <f t="shared" si="223"/>
        <v>0</v>
      </c>
      <c r="S82" s="17">
        <f t="shared" si="223"/>
        <v>450</v>
      </c>
      <c r="T82" s="17">
        <f t="shared" si="223"/>
        <v>0</v>
      </c>
      <c r="U82" s="17">
        <f t="shared" si="223"/>
        <v>800</v>
      </c>
      <c r="V82" s="17">
        <f t="shared" si="223"/>
        <v>0</v>
      </c>
      <c r="W82" s="17">
        <f t="shared" si="223"/>
        <v>0</v>
      </c>
      <c r="X82" s="17">
        <f t="shared" si="223"/>
        <v>0</v>
      </c>
      <c r="Y82" s="17">
        <f t="shared" si="223"/>
        <v>0</v>
      </c>
      <c r="Z82" s="17">
        <v>1250</v>
      </c>
      <c r="AA82" s="17">
        <v>21750</v>
      </c>
      <c r="AB82" s="17">
        <f t="shared" ref="AB82:AQ82" si="225">SUM(AB78)</f>
        <v>0</v>
      </c>
      <c r="AC82" s="17">
        <f t="shared" si="225"/>
        <v>5172</v>
      </c>
      <c r="AD82" s="17">
        <f t="shared" si="225"/>
        <v>0</v>
      </c>
      <c r="AE82" s="17">
        <f t="shared" si="225"/>
        <v>1000</v>
      </c>
      <c r="AF82" s="17">
        <f t="shared" si="225"/>
        <v>0</v>
      </c>
      <c r="AG82" s="17">
        <f t="shared" si="225"/>
        <v>0</v>
      </c>
      <c r="AH82" s="17">
        <f t="shared" ref="AH82" si="226">SUM(AH78)</f>
        <v>6172</v>
      </c>
      <c r="AI82" s="17">
        <f t="shared" si="225"/>
        <v>0</v>
      </c>
      <c r="AJ82" s="17">
        <f t="shared" si="225"/>
        <v>0</v>
      </c>
      <c r="AK82" s="17">
        <f t="shared" si="225"/>
        <v>5172</v>
      </c>
      <c r="AL82" s="17">
        <f t="shared" si="225"/>
        <v>0</v>
      </c>
      <c r="AM82" s="17">
        <f t="shared" si="225"/>
        <v>0</v>
      </c>
      <c r="AN82" s="17">
        <f t="shared" si="225"/>
        <v>0</v>
      </c>
      <c r="AO82" s="17">
        <f t="shared" si="225"/>
        <v>0</v>
      </c>
      <c r="AP82" s="17">
        <f t="shared" si="225"/>
        <v>1000</v>
      </c>
      <c r="AQ82" s="17">
        <f t="shared" si="225"/>
        <v>0</v>
      </c>
      <c r="AR82" s="17">
        <v>6172</v>
      </c>
      <c r="AS82" s="17">
        <v>0</v>
      </c>
      <c r="AT82" s="17">
        <f t="shared" ref="AT82:BI82" si="227">SUM(AT78)</f>
        <v>0</v>
      </c>
      <c r="AU82" s="17">
        <f t="shared" si="227"/>
        <v>4336</v>
      </c>
      <c r="AV82" s="17">
        <f t="shared" si="227"/>
        <v>0</v>
      </c>
      <c r="AW82" s="17">
        <f t="shared" si="227"/>
        <v>16977</v>
      </c>
      <c r="AX82" s="17">
        <f t="shared" si="227"/>
        <v>0</v>
      </c>
      <c r="AY82" s="17">
        <f t="shared" si="227"/>
        <v>0</v>
      </c>
      <c r="AZ82" s="17">
        <f t="shared" ref="AZ82" si="228">SUM(AZ78)</f>
        <v>21313</v>
      </c>
      <c r="BA82" s="17">
        <f t="shared" si="227"/>
        <v>0</v>
      </c>
      <c r="BB82" s="17">
        <f t="shared" si="227"/>
        <v>0</v>
      </c>
      <c r="BC82" s="17">
        <f t="shared" si="227"/>
        <v>4336</v>
      </c>
      <c r="BD82" s="17">
        <f t="shared" si="227"/>
        <v>0</v>
      </c>
      <c r="BE82" s="17">
        <f t="shared" si="227"/>
        <v>0</v>
      </c>
      <c r="BF82" s="17">
        <f t="shared" si="227"/>
        <v>0</v>
      </c>
      <c r="BG82" s="17">
        <f t="shared" si="227"/>
        <v>1713</v>
      </c>
      <c r="BH82" s="17">
        <f t="shared" si="227"/>
        <v>15264</v>
      </c>
      <c r="BI82" s="17">
        <f t="shared" si="227"/>
        <v>0</v>
      </c>
      <c r="BJ82" s="17">
        <v>21313</v>
      </c>
      <c r="BK82" s="17">
        <v>0</v>
      </c>
    </row>
    <row r="83" spans="1:63" x14ac:dyDescent="0.25">
      <c r="A83" s="149"/>
      <c r="B83" s="149"/>
      <c r="C83" s="149"/>
      <c r="D83" s="152"/>
      <c r="E83" s="152"/>
      <c r="F83" s="152"/>
      <c r="G83" s="155"/>
      <c r="H83" s="18" t="s">
        <v>57</v>
      </c>
      <c r="I83" s="17">
        <f>SUM(I82)</f>
        <v>2352515</v>
      </c>
      <c r="J83" s="17">
        <f t="shared" ref="J83:Y83" si="229">SUM(J82)</f>
        <v>23000</v>
      </c>
      <c r="K83" s="17">
        <f t="shared" si="229"/>
        <v>0</v>
      </c>
      <c r="L83" s="17">
        <f t="shared" si="229"/>
        <v>0</v>
      </c>
      <c r="M83" s="17">
        <f t="shared" si="229"/>
        <v>0</v>
      </c>
      <c r="N83" s="17">
        <f t="shared" si="229"/>
        <v>0</v>
      </c>
      <c r="O83" s="17">
        <f t="shared" si="229"/>
        <v>0</v>
      </c>
      <c r="P83" s="17">
        <f t="shared" ref="P83" si="230">SUM(P82)</f>
        <v>23000</v>
      </c>
      <c r="Q83" s="17">
        <f t="shared" si="229"/>
        <v>0</v>
      </c>
      <c r="R83" s="17">
        <f t="shared" si="229"/>
        <v>0</v>
      </c>
      <c r="S83" s="17">
        <f t="shared" si="229"/>
        <v>450</v>
      </c>
      <c r="T83" s="17">
        <f t="shared" si="229"/>
        <v>0</v>
      </c>
      <c r="U83" s="17">
        <f t="shared" si="229"/>
        <v>800</v>
      </c>
      <c r="V83" s="17">
        <f t="shared" si="229"/>
        <v>0</v>
      </c>
      <c r="W83" s="17">
        <f t="shared" si="229"/>
        <v>0</v>
      </c>
      <c r="X83" s="17">
        <f t="shared" si="229"/>
        <v>0</v>
      </c>
      <c r="Y83" s="17">
        <f t="shared" si="229"/>
        <v>0</v>
      </c>
      <c r="Z83" s="17">
        <v>1250</v>
      </c>
      <c r="AA83" s="17">
        <v>21750</v>
      </c>
      <c r="AB83" s="17">
        <f t="shared" ref="AB83:AQ83" si="231">SUM(AB82)</f>
        <v>0</v>
      </c>
      <c r="AC83" s="17">
        <f t="shared" si="231"/>
        <v>5172</v>
      </c>
      <c r="AD83" s="17">
        <f t="shared" si="231"/>
        <v>0</v>
      </c>
      <c r="AE83" s="17">
        <f t="shared" si="231"/>
        <v>1000</v>
      </c>
      <c r="AF83" s="17">
        <f t="shared" si="231"/>
        <v>0</v>
      </c>
      <c r="AG83" s="17">
        <f t="shared" si="231"/>
        <v>0</v>
      </c>
      <c r="AH83" s="17">
        <f t="shared" ref="AH83" si="232">SUM(AH82)</f>
        <v>6172</v>
      </c>
      <c r="AI83" s="17">
        <f t="shared" si="231"/>
        <v>0</v>
      </c>
      <c r="AJ83" s="17">
        <f t="shared" si="231"/>
        <v>0</v>
      </c>
      <c r="AK83" s="17">
        <f t="shared" si="231"/>
        <v>5172</v>
      </c>
      <c r="AL83" s="17">
        <f t="shared" si="231"/>
        <v>0</v>
      </c>
      <c r="AM83" s="17">
        <f t="shared" si="231"/>
        <v>0</v>
      </c>
      <c r="AN83" s="17">
        <f t="shared" si="231"/>
        <v>0</v>
      </c>
      <c r="AO83" s="17">
        <f t="shared" si="231"/>
        <v>0</v>
      </c>
      <c r="AP83" s="17">
        <f t="shared" si="231"/>
        <v>1000</v>
      </c>
      <c r="AQ83" s="17">
        <f t="shared" si="231"/>
        <v>0</v>
      </c>
      <c r="AR83" s="17">
        <v>6172</v>
      </c>
      <c r="AS83" s="17">
        <v>0</v>
      </c>
      <c r="AT83" s="17">
        <f t="shared" ref="AT83:BI83" si="233">SUM(AT82)</f>
        <v>0</v>
      </c>
      <c r="AU83" s="17">
        <f t="shared" si="233"/>
        <v>4336</v>
      </c>
      <c r="AV83" s="17">
        <f t="shared" si="233"/>
        <v>0</v>
      </c>
      <c r="AW83" s="17">
        <f t="shared" si="233"/>
        <v>16977</v>
      </c>
      <c r="AX83" s="17">
        <f t="shared" si="233"/>
        <v>0</v>
      </c>
      <c r="AY83" s="17">
        <f t="shared" si="233"/>
        <v>0</v>
      </c>
      <c r="AZ83" s="17">
        <f t="shared" ref="AZ83" si="234">SUM(AZ82)</f>
        <v>21313</v>
      </c>
      <c r="BA83" s="17">
        <f t="shared" si="233"/>
        <v>0</v>
      </c>
      <c r="BB83" s="17">
        <f t="shared" si="233"/>
        <v>0</v>
      </c>
      <c r="BC83" s="17">
        <f t="shared" si="233"/>
        <v>4336</v>
      </c>
      <c r="BD83" s="17">
        <f t="shared" si="233"/>
        <v>0</v>
      </c>
      <c r="BE83" s="17">
        <f t="shared" si="233"/>
        <v>0</v>
      </c>
      <c r="BF83" s="17">
        <f t="shared" si="233"/>
        <v>0</v>
      </c>
      <c r="BG83" s="17">
        <f t="shared" si="233"/>
        <v>1713</v>
      </c>
      <c r="BH83" s="17">
        <f t="shared" si="233"/>
        <v>15264</v>
      </c>
      <c r="BI83" s="17">
        <f t="shared" si="233"/>
        <v>0</v>
      </c>
      <c r="BJ83" s="17">
        <v>21313</v>
      </c>
      <c r="BK83" s="17">
        <v>0</v>
      </c>
    </row>
    <row r="84" spans="1:63" x14ac:dyDescent="0.25">
      <c r="A84" s="150"/>
      <c r="B84" s="150"/>
      <c r="C84" s="150"/>
      <c r="D84" s="153"/>
      <c r="E84" s="153"/>
      <c r="F84" s="153"/>
      <c r="G84" s="156"/>
      <c r="P84">
        <f t="shared" si="175"/>
        <v>0</v>
      </c>
      <c r="Z84">
        <v>0</v>
      </c>
      <c r="AA84">
        <v>0</v>
      </c>
      <c r="AH84">
        <f t="shared" si="176"/>
        <v>0</v>
      </c>
      <c r="AR84">
        <v>0</v>
      </c>
      <c r="AS84">
        <v>0</v>
      </c>
      <c r="AZ84">
        <f t="shared" si="177"/>
        <v>0</v>
      </c>
      <c r="BJ84">
        <v>0</v>
      </c>
      <c r="BK84">
        <v>0</v>
      </c>
    </row>
    <row r="85" spans="1:63" ht="15.75" thickBot="1" x14ac:dyDescent="0.3">
      <c r="A85" s="13" t="s">
        <v>0</v>
      </c>
      <c r="B85" s="13" t="s">
        <v>0</v>
      </c>
      <c r="C85" s="13" t="s">
        <v>0</v>
      </c>
      <c r="D85" s="103" t="s">
        <v>0</v>
      </c>
      <c r="E85" s="103" t="s">
        <v>0</v>
      </c>
      <c r="F85" s="103" t="s">
        <v>0</v>
      </c>
      <c r="G85" s="13" t="s">
        <v>0</v>
      </c>
      <c r="H85" s="19" t="s">
        <v>0</v>
      </c>
      <c r="I85" s="19" t="s">
        <v>0</v>
      </c>
      <c r="J85" s="19" t="s">
        <v>0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>
        <v>0</v>
      </c>
      <c r="AA85" s="19">
        <v>0</v>
      </c>
      <c r="AB85" s="19" t="s">
        <v>0</v>
      </c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>
        <v>0</v>
      </c>
      <c r="AS85" s="19">
        <v>0</v>
      </c>
      <c r="AT85" s="19" t="s">
        <v>0</v>
      </c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>
        <v>0</v>
      </c>
      <c r="BK85" s="19">
        <v>0</v>
      </c>
    </row>
    <row r="86" spans="1:63" ht="69.75" customHeight="1" thickBot="1" x14ac:dyDescent="0.3">
      <c r="A86" s="5" t="s">
        <v>2</v>
      </c>
      <c r="B86" s="5" t="s">
        <v>3</v>
      </c>
      <c r="C86" s="5" t="s">
        <v>4</v>
      </c>
      <c r="D86" s="108" t="s">
        <v>0</v>
      </c>
      <c r="E86" s="116" t="s">
        <v>5</v>
      </c>
      <c r="F86" s="116" t="s">
        <v>6</v>
      </c>
      <c r="G86" s="5" t="s">
        <v>7</v>
      </c>
      <c r="H86" s="5" t="s">
        <v>8</v>
      </c>
      <c r="I86" s="5" t="s">
        <v>9</v>
      </c>
      <c r="J86" s="94" t="s">
        <v>10</v>
      </c>
      <c r="K86" s="94" t="s">
        <v>1602</v>
      </c>
      <c r="L86" s="94" t="s">
        <v>1535</v>
      </c>
      <c r="M86" s="94" t="s">
        <v>1591</v>
      </c>
      <c r="N86" s="94" t="s">
        <v>1592</v>
      </c>
      <c r="O86" s="94" t="s">
        <v>1593</v>
      </c>
      <c r="P86" s="94" t="s">
        <v>1606</v>
      </c>
      <c r="Q86" s="94" t="s">
        <v>1603</v>
      </c>
      <c r="R86" s="94" t="s">
        <v>1594</v>
      </c>
      <c r="S86" s="94" t="s">
        <v>1595</v>
      </c>
      <c r="T86" s="94" t="s">
        <v>1596</v>
      </c>
      <c r="U86" s="94" t="s">
        <v>1597</v>
      </c>
      <c r="V86" s="94" t="s">
        <v>1598</v>
      </c>
      <c r="W86" s="94" t="s">
        <v>1599</v>
      </c>
      <c r="X86" s="94" t="s">
        <v>1604</v>
      </c>
      <c r="Y86" s="94" t="s">
        <v>1605</v>
      </c>
      <c r="Z86" s="94" t="s">
        <v>1600</v>
      </c>
      <c r="AA86" s="94" t="s">
        <v>1601</v>
      </c>
      <c r="AB86" s="95" t="s">
        <v>11</v>
      </c>
      <c r="AC86" s="95" t="s">
        <v>1602</v>
      </c>
      <c r="AD86" s="95" t="s">
        <v>1535</v>
      </c>
      <c r="AE86" s="95" t="s">
        <v>1591</v>
      </c>
      <c r="AF86" s="95" t="s">
        <v>1592</v>
      </c>
      <c r="AG86" s="95" t="s">
        <v>1593</v>
      </c>
      <c r="AH86" s="95" t="s">
        <v>1607</v>
      </c>
      <c r="AI86" s="95" t="s">
        <v>1603</v>
      </c>
      <c r="AJ86" s="95" t="s">
        <v>1594</v>
      </c>
      <c r="AK86" s="95" t="s">
        <v>1595</v>
      </c>
      <c r="AL86" s="95" t="s">
        <v>1596</v>
      </c>
      <c r="AM86" s="95" t="s">
        <v>1597</v>
      </c>
      <c r="AN86" s="95" t="s">
        <v>1598</v>
      </c>
      <c r="AO86" s="95" t="s">
        <v>1599</v>
      </c>
      <c r="AP86" s="95" t="s">
        <v>1604</v>
      </c>
      <c r="AQ86" s="95" t="s">
        <v>1605</v>
      </c>
      <c r="AR86" s="95" t="s">
        <v>1600</v>
      </c>
      <c r="AS86" s="95" t="s">
        <v>1601</v>
      </c>
      <c r="AT86" s="96" t="s">
        <v>12</v>
      </c>
      <c r="AU86" s="96" t="s">
        <v>1602</v>
      </c>
      <c r="AV86" s="96" t="s">
        <v>1535</v>
      </c>
      <c r="AW86" s="96" t="s">
        <v>1591</v>
      </c>
      <c r="AX86" s="96" t="s">
        <v>1592</v>
      </c>
      <c r="AY86" s="96" t="s">
        <v>1593</v>
      </c>
      <c r="AZ86" s="96" t="s">
        <v>1608</v>
      </c>
      <c r="BA86" s="96" t="s">
        <v>1603</v>
      </c>
      <c r="BB86" s="96" t="s">
        <v>1594</v>
      </c>
      <c r="BC86" s="96" t="s">
        <v>1595</v>
      </c>
      <c r="BD86" s="96" t="s">
        <v>1596</v>
      </c>
      <c r="BE86" s="96" t="s">
        <v>1597</v>
      </c>
      <c r="BF86" s="96" t="s">
        <v>1598</v>
      </c>
      <c r="BG86" s="96" t="s">
        <v>1599</v>
      </c>
      <c r="BH86" s="96" t="s">
        <v>1604</v>
      </c>
      <c r="BI86" s="96" t="s">
        <v>1605</v>
      </c>
      <c r="BJ86" s="96" t="s">
        <v>1600</v>
      </c>
      <c r="BK86" s="96" t="s">
        <v>1601</v>
      </c>
    </row>
    <row r="87" spans="1:63" x14ac:dyDescent="0.25">
      <c r="A87" s="6" t="s">
        <v>0</v>
      </c>
      <c r="B87" s="6" t="s">
        <v>0</v>
      </c>
      <c r="C87" s="6" t="s">
        <v>0</v>
      </c>
      <c r="D87" s="109" t="s">
        <v>0</v>
      </c>
      <c r="E87" s="109" t="s">
        <v>0</v>
      </c>
      <c r="F87" s="125" t="s">
        <v>0</v>
      </c>
      <c r="G87" s="7" t="s">
        <v>0</v>
      </c>
      <c r="H87" s="8" t="s">
        <v>0</v>
      </c>
      <c r="I87" s="9" t="s">
        <v>13</v>
      </c>
      <c r="J87" s="9">
        <v>1</v>
      </c>
      <c r="K87" s="9">
        <v>2</v>
      </c>
      <c r="L87" s="9">
        <v>3</v>
      </c>
      <c r="M87" s="9">
        <v>4</v>
      </c>
      <c r="N87" s="9">
        <v>5</v>
      </c>
      <c r="O87" s="9">
        <v>6</v>
      </c>
      <c r="P87" s="9">
        <v>7</v>
      </c>
      <c r="Q87" s="9">
        <v>8</v>
      </c>
      <c r="R87" s="9">
        <v>9</v>
      </c>
      <c r="S87" s="9">
        <v>10</v>
      </c>
      <c r="T87" s="9">
        <v>11</v>
      </c>
      <c r="U87" s="9">
        <v>12</v>
      </c>
      <c r="V87" s="9">
        <v>13</v>
      </c>
      <c r="W87" s="9">
        <v>14</v>
      </c>
      <c r="X87" s="9">
        <v>15</v>
      </c>
      <c r="Y87" s="9">
        <v>16</v>
      </c>
      <c r="Z87" s="9">
        <v>20</v>
      </c>
      <c r="AA87" s="9">
        <v>21</v>
      </c>
      <c r="AB87" s="9">
        <v>1</v>
      </c>
      <c r="AC87" s="9">
        <v>2</v>
      </c>
      <c r="AD87" s="9">
        <v>3</v>
      </c>
      <c r="AE87" s="9">
        <v>4</v>
      </c>
      <c r="AF87" s="9">
        <v>5</v>
      </c>
      <c r="AG87" s="9">
        <v>6</v>
      </c>
      <c r="AH87" s="9">
        <v>7</v>
      </c>
      <c r="AI87" s="9">
        <v>8</v>
      </c>
      <c r="AJ87" s="9">
        <v>9</v>
      </c>
      <c r="AK87" s="9">
        <v>10</v>
      </c>
      <c r="AL87" s="9">
        <v>11</v>
      </c>
      <c r="AM87" s="9">
        <v>12</v>
      </c>
      <c r="AN87" s="9">
        <v>13</v>
      </c>
      <c r="AO87" s="9">
        <v>14</v>
      </c>
      <c r="AP87" s="9">
        <v>15</v>
      </c>
      <c r="AQ87" s="9">
        <v>16</v>
      </c>
      <c r="AR87" s="9">
        <v>20</v>
      </c>
      <c r="AS87" s="9">
        <v>21</v>
      </c>
      <c r="AT87" s="9">
        <v>1</v>
      </c>
      <c r="AU87" s="9">
        <v>2</v>
      </c>
      <c r="AV87" s="9">
        <v>3</v>
      </c>
      <c r="AW87" s="9">
        <v>4</v>
      </c>
      <c r="AX87" s="9">
        <v>5</v>
      </c>
      <c r="AY87" s="9">
        <v>6</v>
      </c>
      <c r="AZ87" s="9">
        <v>7</v>
      </c>
      <c r="BA87" s="9">
        <v>8</v>
      </c>
      <c r="BB87" s="9">
        <v>9</v>
      </c>
      <c r="BC87" s="9">
        <v>10</v>
      </c>
      <c r="BD87" s="9">
        <v>11</v>
      </c>
      <c r="BE87" s="9">
        <v>12</v>
      </c>
      <c r="BF87" s="9">
        <v>13</v>
      </c>
      <c r="BG87" s="9">
        <v>14</v>
      </c>
      <c r="BH87" s="9">
        <v>15</v>
      </c>
      <c r="BI87" s="9">
        <v>16</v>
      </c>
      <c r="BJ87" s="9">
        <v>20</v>
      </c>
      <c r="BK87" s="9">
        <v>21</v>
      </c>
    </row>
    <row r="88" spans="1:63" x14ac:dyDescent="0.25">
      <c r="A88" s="1" t="s">
        <v>135</v>
      </c>
      <c r="B88" s="1" t="s">
        <v>60</v>
      </c>
      <c r="C88" s="4" t="s">
        <v>142</v>
      </c>
      <c r="D88" s="107" t="s">
        <v>185</v>
      </c>
      <c r="E88" s="106" t="s">
        <v>0</v>
      </c>
      <c r="F88" s="106" t="s">
        <v>0</v>
      </c>
      <c r="G88" s="2" t="s">
        <v>0</v>
      </c>
      <c r="H88" s="2" t="s">
        <v>186</v>
      </c>
      <c r="I88" s="3" t="s">
        <v>0</v>
      </c>
      <c r="J88" s="3" t="s"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>
        <v>0</v>
      </c>
      <c r="AA88" s="3">
        <v>0</v>
      </c>
      <c r="AB88" s="3" t="s">
        <v>0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>
        <v>0</v>
      </c>
      <c r="AS88" s="3">
        <v>0</v>
      </c>
      <c r="AT88" s="3" t="s">
        <v>0</v>
      </c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0</v>
      </c>
      <c r="BK88" s="3">
        <v>0</v>
      </c>
    </row>
    <row r="89" spans="1:63" ht="33.75" x14ac:dyDescent="0.25">
      <c r="A89" s="1" t="s">
        <v>0</v>
      </c>
      <c r="B89" s="1" t="s">
        <v>0</v>
      </c>
      <c r="C89" s="1" t="s">
        <v>0</v>
      </c>
      <c r="D89" s="106" t="s">
        <v>0</v>
      </c>
      <c r="E89" s="106" t="s">
        <v>0</v>
      </c>
      <c r="F89" s="106" t="s">
        <v>0</v>
      </c>
      <c r="G89" s="2" t="s">
        <v>0</v>
      </c>
      <c r="H89" s="10" t="s">
        <v>15</v>
      </c>
      <c r="I89" s="11">
        <f>SUM(I90,I98,I100)</f>
        <v>4545967</v>
      </c>
      <c r="J89" s="11">
        <f t="shared" ref="J89:Y89" si="235">SUM(J90,J98,J100)</f>
        <v>451745</v>
      </c>
      <c r="K89" s="11">
        <f t="shared" si="235"/>
        <v>0</v>
      </c>
      <c r="L89" s="11">
        <f t="shared" si="235"/>
        <v>0</v>
      </c>
      <c r="M89" s="11">
        <f t="shared" si="235"/>
        <v>0</v>
      </c>
      <c r="N89" s="11">
        <f t="shared" si="235"/>
        <v>33000</v>
      </c>
      <c r="O89" s="11">
        <f t="shared" si="235"/>
        <v>0</v>
      </c>
      <c r="P89" s="11">
        <f t="shared" ref="P89" si="236">SUM(P90,P98,P100)</f>
        <v>484745</v>
      </c>
      <c r="Q89" s="11">
        <f t="shared" si="235"/>
        <v>36300</v>
      </c>
      <c r="R89" s="11">
        <f t="shared" si="235"/>
        <v>52000</v>
      </c>
      <c r="S89" s="11">
        <f t="shared" si="235"/>
        <v>105900</v>
      </c>
      <c r="T89" s="11">
        <f t="shared" si="235"/>
        <v>47800</v>
      </c>
      <c r="U89" s="11">
        <f t="shared" si="235"/>
        <v>55290</v>
      </c>
      <c r="V89" s="11">
        <f t="shared" si="235"/>
        <v>18000</v>
      </c>
      <c r="W89" s="11">
        <f t="shared" si="235"/>
        <v>18000</v>
      </c>
      <c r="X89" s="11">
        <f t="shared" si="235"/>
        <v>36100</v>
      </c>
      <c r="Y89" s="11">
        <f t="shared" si="235"/>
        <v>55200</v>
      </c>
      <c r="Z89" s="11">
        <v>424590</v>
      </c>
      <c r="AA89" s="11">
        <v>60155</v>
      </c>
      <c r="AB89" s="11">
        <f t="shared" ref="AB89:AQ89" si="237">SUM(AB90,AB98,AB100)</f>
        <v>0</v>
      </c>
      <c r="AC89" s="11">
        <f t="shared" si="237"/>
        <v>0</v>
      </c>
      <c r="AD89" s="11">
        <f t="shared" si="237"/>
        <v>0</v>
      </c>
      <c r="AE89" s="11">
        <f t="shared" si="237"/>
        <v>31630</v>
      </c>
      <c r="AF89" s="11">
        <f t="shared" si="237"/>
        <v>0</v>
      </c>
      <c r="AG89" s="11">
        <f t="shared" si="237"/>
        <v>0</v>
      </c>
      <c r="AH89" s="11">
        <f t="shared" ref="AH89" si="238">SUM(AH90,AH98,AH100)</f>
        <v>31630</v>
      </c>
      <c r="AI89" s="11">
        <f t="shared" si="237"/>
        <v>0</v>
      </c>
      <c r="AJ89" s="11">
        <f t="shared" si="237"/>
        <v>19110</v>
      </c>
      <c r="AK89" s="11">
        <f t="shared" si="237"/>
        <v>0</v>
      </c>
      <c r="AL89" s="11">
        <f t="shared" si="237"/>
        <v>0</v>
      </c>
      <c r="AM89" s="11">
        <f t="shared" si="237"/>
        <v>11520</v>
      </c>
      <c r="AN89" s="11">
        <f t="shared" si="237"/>
        <v>0</v>
      </c>
      <c r="AO89" s="11">
        <f t="shared" si="237"/>
        <v>0</v>
      </c>
      <c r="AP89" s="11">
        <f t="shared" si="237"/>
        <v>1000</v>
      </c>
      <c r="AQ89" s="11">
        <f t="shared" si="237"/>
        <v>0</v>
      </c>
      <c r="AR89" s="11">
        <v>31630</v>
      </c>
      <c r="AS89" s="11">
        <v>0</v>
      </c>
      <c r="AT89" s="11">
        <f t="shared" ref="AT89:BI89" si="239">SUM(AT90,AT98,AT100)</f>
        <v>0</v>
      </c>
      <c r="AU89" s="11">
        <f t="shared" si="239"/>
        <v>4649</v>
      </c>
      <c r="AV89" s="11">
        <f t="shared" si="239"/>
        <v>0</v>
      </c>
      <c r="AW89" s="11">
        <f t="shared" si="239"/>
        <v>2000</v>
      </c>
      <c r="AX89" s="11">
        <f t="shared" si="239"/>
        <v>0</v>
      </c>
      <c r="AY89" s="11">
        <f t="shared" si="239"/>
        <v>0</v>
      </c>
      <c r="AZ89" s="11">
        <f t="shared" ref="AZ89" si="240">SUM(AZ90,AZ98,AZ100)</f>
        <v>6649</v>
      </c>
      <c r="BA89" s="11">
        <f t="shared" si="239"/>
        <v>0</v>
      </c>
      <c r="BB89" s="11">
        <f t="shared" si="239"/>
        <v>0</v>
      </c>
      <c r="BC89" s="11">
        <f t="shared" si="239"/>
        <v>4649</v>
      </c>
      <c r="BD89" s="11">
        <f t="shared" si="239"/>
        <v>0</v>
      </c>
      <c r="BE89" s="11">
        <f t="shared" si="239"/>
        <v>0</v>
      </c>
      <c r="BF89" s="11">
        <f t="shared" si="239"/>
        <v>0</v>
      </c>
      <c r="BG89" s="11">
        <f t="shared" si="239"/>
        <v>0</v>
      </c>
      <c r="BH89" s="11">
        <f t="shared" si="239"/>
        <v>2000</v>
      </c>
      <c r="BI89" s="11">
        <f t="shared" si="239"/>
        <v>0</v>
      </c>
      <c r="BJ89" s="11">
        <v>6649</v>
      </c>
      <c r="BK89" s="11">
        <v>0</v>
      </c>
    </row>
    <row r="90" spans="1:63" x14ac:dyDescent="0.25">
      <c r="A90" s="4" t="s">
        <v>135</v>
      </c>
      <c r="B90" s="4" t="s">
        <v>60</v>
      </c>
      <c r="C90" s="4" t="s">
        <v>142</v>
      </c>
      <c r="D90" s="107" t="s">
        <v>185</v>
      </c>
      <c r="E90" s="106" t="s">
        <v>16</v>
      </c>
      <c r="F90" s="106" t="s">
        <v>0</v>
      </c>
      <c r="G90" s="2" t="s">
        <v>0</v>
      </c>
      <c r="H90" s="2" t="s">
        <v>17</v>
      </c>
      <c r="I90" s="12">
        <f>SUM(I91,I92)</f>
        <v>3513268</v>
      </c>
      <c r="J90" s="12">
        <f t="shared" ref="J90:Y90" si="241">SUM(J91,J92)</f>
        <v>0</v>
      </c>
      <c r="K90" s="12">
        <f t="shared" si="241"/>
        <v>0</v>
      </c>
      <c r="L90" s="12">
        <f t="shared" si="241"/>
        <v>0</v>
      </c>
      <c r="M90" s="12">
        <f t="shared" si="241"/>
        <v>0</v>
      </c>
      <c r="N90" s="12">
        <f t="shared" si="241"/>
        <v>0</v>
      </c>
      <c r="O90" s="12">
        <f t="shared" si="241"/>
        <v>0</v>
      </c>
      <c r="P90" s="12">
        <f t="shared" ref="P90" si="242">SUM(P91,P92)</f>
        <v>0</v>
      </c>
      <c r="Q90" s="12">
        <f t="shared" si="241"/>
        <v>0</v>
      </c>
      <c r="R90" s="12">
        <f t="shared" si="241"/>
        <v>0</v>
      </c>
      <c r="S90" s="12">
        <f t="shared" si="241"/>
        <v>0</v>
      </c>
      <c r="T90" s="12">
        <f t="shared" si="241"/>
        <v>0</v>
      </c>
      <c r="U90" s="12">
        <f t="shared" si="241"/>
        <v>0</v>
      </c>
      <c r="V90" s="12">
        <f t="shared" si="241"/>
        <v>0</v>
      </c>
      <c r="W90" s="12">
        <f t="shared" si="241"/>
        <v>0</v>
      </c>
      <c r="X90" s="12">
        <f t="shared" si="241"/>
        <v>0</v>
      </c>
      <c r="Y90" s="12">
        <f t="shared" si="241"/>
        <v>0</v>
      </c>
      <c r="Z90" s="12">
        <v>0</v>
      </c>
      <c r="AA90" s="12">
        <v>0</v>
      </c>
      <c r="AB90" s="12">
        <f t="shared" ref="AB90:AQ90" si="243">SUM(AB91,AB92)</f>
        <v>0</v>
      </c>
      <c r="AC90" s="12">
        <f t="shared" si="243"/>
        <v>0</v>
      </c>
      <c r="AD90" s="12">
        <f t="shared" si="243"/>
        <v>0</v>
      </c>
      <c r="AE90" s="12">
        <f t="shared" si="243"/>
        <v>0</v>
      </c>
      <c r="AF90" s="12">
        <f t="shared" si="243"/>
        <v>0</v>
      </c>
      <c r="AG90" s="12">
        <f t="shared" si="243"/>
        <v>0</v>
      </c>
      <c r="AH90" s="12">
        <f t="shared" ref="AH90" si="244">SUM(AH91,AH92)</f>
        <v>0</v>
      </c>
      <c r="AI90" s="12">
        <f t="shared" si="243"/>
        <v>0</v>
      </c>
      <c r="AJ90" s="12">
        <f t="shared" si="243"/>
        <v>0</v>
      </c>
      <c r="AK90" s="12">
        <f t="shared" si="243"/>
        <v>0</v>
      </c>
      <c r="AL90" s="12">
        <f t="shared" si="243"/>
        <v>0</v>
      </c>
      <c r="AM90" s="12">
        <f t="shared" si="243"/>
        <v>0</v>
      </c>
      <c r="AN90" s="12">
        <f t="shared" si="243"/>
        <v>0</v>
      </c>
      <c r="AO90" s="12">
        <f t="shared" si="243"/>
        <v>0</v>
      </c>
      <c r="AP90" s="12">
        <f t="shared" si="243"/>
        <v>0</v>
      </c>
      <c r="AQ90" s="12">
        <f t="shared" si="243"/>
        <v>0</v>
      </c>
      <c r="AR90" s="12">
        <v>0</v>
      </c>
      <c r="AS90" s="12">
        <v>0</v>
      </c>
      <c r="AT90" s="12">
        <f t="shared" ref="AT90:BI90" si="245">SUM(AT91,AT92)</f>
        <v>0</v>
      </c>
      <c r="AU90" s="12">
        <f t="shared" si="245"/>
        <v>0</v>
      </c>
      <c r="AV90" s="12">
        <f t="shared" si="245"/>
        <v>0</v>
      </c>
      <c r="AW90" s="12">
        <f t="shared" si="245"/>
        <v>0</v>
      </c>
      <c r="AX90" s="12">
        <f t="shared" si="245"/>
        <v>0</v>
      </c>
      <c r="AY90" s="12">
        <f t="shared" si="245"/>
        <v>0</v>
      </c>
      <c r="AZ90" s="12">
        <f t="shared" ref="AZ90" si="246">SUM(AZ91,AZ92)</f>
        <v>0</v>
      </c>
      <c r="BA90" s="12">
        <f t="shared" si="245"/>
        <v>0</v>
      </c>
      <c r="BB90" s="12">
        <f t="shared" si="245"/>
        <v>0</v>
      </c>
      <c r="BC90" s="12">
        <f t="shared" si="245"/>
        <v>0</v>
      </c>
      <c r="BD90" s="12">
        <f t="shared" si="245"/>
        <v>0</v>
      </c>
      <c r="BE90" s="12">
        <f t="shared" si="245"/>
        <v>0</v>
      </c>
      <c r="BF90" s="12">
        <f t="shared" si="245"/>
        <v>0</v>
      </c>
      <c r="BG90" s="12">
        <f t="shared" si="245"/>
        <v>0</v>
      </c>
      <c r="BH90" s="12">
        <f t="shared" si="245"/>
        <v>0</v>
      </c>
      <c r="BI90" s="12">
        <f t="shared" si="245"/>
        <v>0</v>
      </c>
      <c r="BJ90" s="12">
        <v>0</v>
      </c>
      <c r="BK90" s="12">
        <v>0</v>
      </c>
    </row>
    <row r="91" spans="1:63" x14ac:dyDescent="0.25">
      <c r="A91" s="4" t="s">
        <v>135</v>
      </c>
      <c r="B91" s="4" t="s">
        <v>60</v>
      </c>
      <c r="C91" s="4" t="s">
        <v>142</v>
      </c>
      <c r="D91" s="107" t="s">
        <v>185</v>
      </c>
      <c r="E91" s="117">
        <v>6111</v>
      </c>
      <c r="F91" s="107"/>
      <c r="G91" s="103" t="s">
        <v>1658</v>
      </c>
      <c r="H91" s="13" t="s">
        <v>18</v>
      </c>
      <c r="I91" s="14">
        <v>3112368</v>
      </c>
      <c r="J91" s="14">
        <v>0</v>
      </c>
      <c r="K91" s="14"/>
      <c r="L91" s="14"/>
      <c r="M91" s="14"/>
      <c r="N91" s="14"/>
      <c r="O91" s="14"/>
      <c r="P91" s="14">
        <f t="shared" ref="P91:P153" si="247">J91+K91+L91+M91+N91+O91</f>
        <v>0</v>
      </c>
      <c r="Q91" s="14"/>
      <c r="R91" s="14"/>
      <c r="S91" s="14"/>
      <c r="T91" s="14"/>
      <c r="U91" s="14"/>
      <c r="V91" s="14"/>
      <c r="W91" s="14"/>
      <c r="X91" s="14"/>
      <c r="Y91" s="14"/>
      <c r="Z91" s="14">
        <v>0</v>
      </c>
      <c r="AA91" s="14">
        <v>0</v>
      </c>
      <c r="AB91" s="14">
        <v>0</v>
      </c>
      <c r="AC91" s="14"/>
      <c r="AD91" s="14"/>
      <c r="AE91" s="14"/>
      <c r="AF91" s="14"/>
      <c r="AG91" s="14"/>
      <c r="AH91" s="14">
        <f t="shared" ref="AH91:AH153" si="248">AB91+AC91+AD91+AE91+AF91+AG91</f>
        <v>0</v>
      </c>
      <c r="AI91" s="14"/>
      <c r="AJ91" s="14"/>
      <c r="AK91" s="14"/>
      <c r="AL91" s="14"/>
      <c r="AM91" s="14"/>
      <c r="AN91" s="14"/>
      <c r="AO91" s="14"/>
      <c r="AP91" s="14"/>
      <c r="AQ91" s="14"/>
      <c r="AR91" s="14">
        <v>0</v>
      </c>
      <c r="AS91" s="14">
        <v>0</v>
      </c>
      <c r="AT91" s="14">
        <v>0</v>
      </c>
      <c r="AU91" s="14"/>
      <c r="AV91" s="14"/>
      <c r="AW91" s="14"/>
      <c r="AX91" s="14"/>
      <c r="AY91" s="14"/>
      <c r="AZ91" s="14">
        <f t="shared" ref="AZ91:AZ153" si="249">AT91+AU91+AV91+AW91+AX91+AY91</f>
        <v>0</v>
      </c>
      <c r="BA91" s="14"/>
      <c r="BB91" s="14"/>
      <c r="BC91" s="14"/>
      <c r="BD91" s="14"/>
      <c r="BE91" s="14"/>
      <c r="BF91" s="14"/>
      <c r="BG91" s="14"/>
      <c r="BH91" s="14"/>
      <c r="BI91" s="14"/>
      <c r="BJ91" s="14">
        <v>0</v>
      </c>
      <c r="BK91" s="14">
        <v>0</v>
      </c>
    </row>
    <row r="92" spans="1:63" x14ac:dyDescent="0.25">
      <c r="A92" s="1" t="s">
        <v>135</v>
      </c>
      <c r="B92" s="1" t="s">
        <v>60</v>
      </c>
      <c r="C92" s="1" t="s">
        <v>142</v>
      </c>
      <c r="D92" s="110" t="s">
        <v>185</v>
      </c>
      <c r="E92" s="110" t="s">
        <v>20</v>
      </c>
      <c r="F92" s="107" t="s">
        <v>0</v>
      </c>
      <c r="G92" s="13" t="s">
        <v>0</v>
      </c>
      <c r="H92" s="2" t="s">
        <v>21</v>
      </c>
      <c r="I92" s="12">
        <f>SUM(I93:I97)</f>
        <v>400900</v>
      </c>
      <c r="J92" s="12">
        <f t="shared" ref="J92:Y92" si="250">SUM(J93:J97)</f>
        <v>0</v>
      </c>
      <c r="K92" s="12">
        <f t="shared" si="250"/>
        <v>0</v>
      </c>
      <c r="L92" s="12">
        <f t="shared" si="250"/>
        <v>0</v>
      </c>
      <c r="M92" s="12">
        <f t="shared" si="250"/>
        <v>0</v>
      </c>
      <c r="N92" s="12">
        <f t="shared" si="250"/>
        <v>0</v>
      </c>
      <c r="O92" s="12">
        <f t="shared" si="250"/>
        <v>0</v>
      </c>
      <c r="P92" s="12">
        <f t="shared" si="250"/>
        <v>0</v>
      </c>
      <c r="Q92" s="12">
        <f t="shared" si="250"/>
        <v>0</v>
      </c>
      <c r="R92" s="12">
        <f t="shared" si="250"/>
        <v>0</v>
      </c>
      <c r="S92" s="12">
        <f t="shared" si="250"/>
        <v>0</v>
      </c>
      <c r="T92" s="12">
        <f t="shared" si="250"/>
        <v>0</v>
      </c>
      <c r="U92" s="12">
        <f t="shared" si="250"/>
        <v>0</v>
      </c>
      <c r="V92" s="12">
        <f t="shared" si="250"/>
        <v>0</v>
      </c>
      <c r="W92" s="12">
        <f t="shared" si="250"/>
        <v>0</v>
      </c>
      <c r="X92" s="12">
        <f t="shared" si="250"/>
        <v>0</v>
      </c>
      <c r="Y92" s="12">
        <f t="shared" si="250"/>
        <v>0</v>
      </c>
      <c r="Z92" s="12">
        <v>0</v>
      </c>
      <c r="AA92" s="12">
        <v>0</v>
      </c>
      <c r="AB92" s="12">
        <f t="shared" ref="AB92:AQ92" si="251">SUM(AB93:AB97)</f>
        <v>0</v>
      </c>
      <c r="AC92" s="12">
        <f t="shared" si="251"/>
        <v>0</v>
      </c>
      <c r="AD92" s="12">
        <f t="shared" si="251"/>
        <v>0</v>
      </c>
      <c r="AE92" s="12">
        <f t="shared" si="251"/>
        <v>0</v>
      </c>
      <c r="AF92" s="12">
        <f t="shared" si="251"/>
        <v>0</v>
      </c>
      <c r="AG92" s="12">
        <f t="shared" si="251"/>
        <v>0</v>
      </c>
      <c r="AH92" s="12">
        <f t="shared" si="251"/>
        <v>0</v>
      </c>
      <c r="AI92" s="12">
        <f t="shared" si="251"/>
        <v>0</v>
      </c>
      <c r="AJ92" s="12">
        <f t="shared" si="251"/>
        <v>0</v>
      </c>
      <c r="AK92" s="12">
        <f t="shared" si="251"/>
        <v>0</v>
      </c>
      <c r="AL92" s="12">
        <f t="shared" si="251"/>
        <v>0</v>
      </c>
      <c r="AM92" s="12">
        <f t="shared" si="251"/>
        <v>0</v>
      </c>
      <c r="AN92" s="12">
        <f t="shared" si="251"/>
        <v>0</v>
      </c>
      <c r="AO92" s="12">
        <f t="shared" si="251"/>
        <v>0</v>
      </c>
      <c r="AP92" s="12">
        <f t="shared" si="251"/>
        <v>0</v>
      </c>
      <c r="AQ92" s="12">
        <f t="shared" si="251"/>
        <v>0</v>
      </c>
      <c r="AR92" s="12">
        <v>0</v>
      </c>
      <c r="AS92" s="12">
        <v>0</v>
      </c>
      <c r="AT92" s="12">
        <f t="shared" ref="AT92:BI92" si="252">SUM(AT93:AT97)</f>
        <v>0</v>
      </c>
      <c r="AU92" s="12">
        <f t="shared" si="252"/>
        <v>0</v>
      </c>
      <c r="AV92" s="12">
        <f t="shared" si="252"/>
        <v>0</v>
      </c>
      <c r="AW92" s="12">
        <f t="shared" si="252"/>
        <v>0</v>
      </c>
      <c r="AX92" s="12">
        <f t="shared" si="252"/>
        <v>0</v>
      </c>
      <c r="AY92" s="12">
        <f t="shared" si="252"/>
        <v>0</v>
      </c>
      <c r="AZ92" s="12">
        <f t="shared" si="252"/>
        <v>0</v>
      </c>
      <c r="BA92" s="12">
        <f t="shared" si="252"/>
        <v>0</v>
      </c>
      <c r="BB92" s="12">
        <f t="shared" si="252"/>
        <v>0</v>
      </c>
      <c r="BC92" s="12">
        <f t="shared" si="252"/>
        <v>0</v>
      </c>
      <c r="BD92" s="12">
        <f t="shared" si="252"/>
        <v>0</v>
      </c>
      <c r="BE92" s="12">
        <f t="shared" si="252"/>
        <v>0</v>
      </c>
      <c r="BF92" s="12">
        <f t="shared" si="252"/>
        <v>0</v>
      </c>
      <c r="BG92" s="12">
        <f t="shared" si="252"/>
        <v>0</v>
      </c>
      <c r="BH92" s="12">
        <f t="shared" si="252"/>
        <v>0</v>
      </c>
      <c r="BI92" s="12">
        <f t="shared" si="252"/>
        <v>0</v>
      </c>
      <c r="BJ92" s="12">
        <v>0</v>
      </c>
      <c r="BK92" s="12">
        <v>0</v>
      </c>
    </row>
    <row r="93" spans="1:63" ht="22.5" x14ac:dyDescent="0.25">
      <c r="A93" s="4" t="s">
        <v>135</v>
      </c>
      <c r="B93" s="4" t="s">
        <v>60</v>
      </c>
      <c r="C93" s="4" t="s">
        <v>142</v>
      </c>
      <c r="D93" s="107" t="s">
        <v>185</v>
      </c>
      <c r="E93" s="117">
        <v>6112</v>
      </c>
      <c r="F93" s="107" t="s">
        <v>187</v>
      </c>
      <c r="G93" s="103" t="s">
        <v>1658</v>
      </c>
      <c r="H93" s="13" t="s">
        <v>59</v>
      </c>
      <c r="I93" s="14">
        <v>65000</v>
      </c>
      <c r="J93" s="14">
        <v>0</v>
      </c>
      <c r="K93" s="14"/>
      <c r="L93" s="14"/>
      <c r="M93" s="14"/>
      <c r="N93" s="14"/>
      <c r="O93" s="14"/>
      <c r="P93" s="14">
        <f t="shared" si="247"/>
        <v>0</v>
      </c>
      <c r="Q93" s="14"/>
      <c r="R93" s="14"/>
      <c r="S93" s="14"/>
      <c r="T93" s="14"/>
      <c r="U93" s="14"/>
      <c r="V93" s="14"/>
      <c r="W93" s="14"/>
      <c r="X93" s="14"/>
      <c r="Y93" s="14"/>
      <c r="Z93" s="14">
        <v>0</v>
      </c>
      <c r="AA93" s="14">
        <v>0</v>
      </c>
      <c r="AB93" s="14">
        <v>0</v>
      </c>
      <c r="AC93" s="14"/>
      <c r="AD93" s="14"/>
      <c r="AE93" s="14"/>
      <c r="AF93" s="14"/>
      <c r="AG93" s="14"/>
      <c r="AH93" s="14">
        <f t="shared" si="248"/>
        <v>0</v>
      </c>
      <c r="AI93" s="14"/>
      <c r="AJ93" s="14"/>
      <c r="AK93" s="14"/>
      <c r="AL93" s="14"/>
      <c r="AM93" s="14"/>
      <c r="AN93" s="14"/>
      <c r="AO93" s="14"/>
      <c r="AP93" s="14"/>
      <c r="AQ93" s="14"/>
      <c r="AR93" s="14">
        <v>0</v>
      </c>
      <c r="AS93" s="14">
        <v>0</v>
      </c>
      <c r="AT93" s="14">
        <v>0</v>
      </c>
      <c r="AU93" s="14"/>
      <c r="AV93" s="14"/>
      <c r="AW93" s="14"/>
      <c r="AX93" s="14"/>
      <c r="AY93" s="14"/>
      <c r="AZ93" s="14">
        <f t="shared" si="249"/>
        <v>0</v>
      </c>
      <c r="BA93" s="14"/>
      <c r="BB93" s="14"/>
      <c r="BC93" s="14"/>
      <c r="BD93" s="14"/>
      <c r="BE93" s="14"/>
      <c r="BF93" s="14"/>
      <c r="BG93" s="14"/>
      <c r="BH93" s="14"/>
      <c r="BI93" s="14"/>
      <c r="BJ93" s="14">
        <v>0</v>
      </c>
      <c r="BK93" s="14">
        <v>0</v>
      </c>
    </row>
    <row r="94" spans="1:63" x14ac:dyDescent="0.25">
      <c r="A94" s="4" t="s">
        <v>135</v>
      </c>
      <c r="B94" s="4" t="s">
        <v>60</v>
      </c>
      <c r="C94" s="4" t="s">
        <v>142</v>
      </c>
      <c r="D94" s="107" t="s">
        <v>185</v>
      </c>
      <c r="E94" s="117">
        <v>6112</v>
      </c>
      <c r="F94" s="107" t="s">
        <v>188</v>
      </c>
      <c r="G94" s="103" t="s">
        <v>1658</v>
      </c>
      <c r="H94" s="13" t="s">
        <v>24</v>
      </c>
      <c r="I94" s="14">
        <v>241900</v>
      </c>
      <c r="J94" s="14">
        <v>0</v>
      </c>
      <c r="K94" s="14"/>
      <c r="L94" s="14"/>
      <c r="M94" s="14"/>
      <c r="N94" s="14"/>
      <c r="O94" s="14"/>
      <c r="P94" s="14">
        <f t="shared" si="247"/>
        <v>0</v>
      </c>
      <c r="Q94" s="14"/>
      <c r="R94" s="14"/>
      <c r="S94" s="14"/>
      <c r="T94" s="14"/>
      <c r="U94" s="14"/>
      <c r="V94" s="14"/>
      <c r="W94" s="14"/>
      <c r="X94" s="14"/>
      <c r="Y94" s="14"/>
      <c r="Z94" s="14">
        <v>0</v>
      </c>
      <c r="AA94" s="14">
        <v>0</v>
      </c>
      <c r="AB94" s="14">
        <v>0</v>
      </c>
      <c r="AC94" s="14"/>
      <c r="AD94" s="14"/>
      <c r="AE94" s="14"/>
      <c r="AF94" s="14"/>
      <c r="AG94" s="14"/>
      <c r="AH94" s="14">
        <f t="shared" si="248"/>
        <v>0</v>
      </c>
      <c r="AI94" s="14"/>
      <c r="AJ94" s="14"/>
      <c r="AK94" s="14"/>
      <c r="AL94" s="14"/>
      <c r="AM94" s="14"/>
      <c r="AN94" s="14"/>
      <c r="AO94" s="14"/>
      <c r="AP94" s="14"/>
      <c r="AQ94" s="14"/>
      <c r="AR94" s="14">
        <v>0</v>
      </c>
      <c r="AS94" s="14">
        <v>0</v>
      </c>
      <c r="AT94" s="14">
        <v>0</v>
      </c>
      <c r="AU94" s="14"/>
      <c r="AV94" s="14"/>
      <c r="AW94" s="14"/>
      <c r="AX94" s="14"/>
      <c r="AY94" s="14"/>
      <c r="AZ94" s="14">
        <f t="shared" si="249"/>
        <v>0</v>
      </c>
      <c r="BA94" s="14"/>
      <c r="BB94" s="14"/>
      <c r="BC94" s="14"/>
      <c r="BD94" s="14"/>
      <c r="BE94" s="14"/>
      <c r="BF94" s="14"/>
      <c r="BG94" s="14"/>
      <c r="BH94" s="14"/>
      <c r="BI94" s="14"/>
      <c r="BJ94" s="14">
        <v>0</v>
      </c>
      <c r="BK94" s="14">
        <v>0</v>
      </c>
    </row>
    <row r="95" spans="1:63" x14ac:dyDescent="0.25">
      <c r="A95" s="4" t="s">
        <v>135</v>
      </c>
      <c r="B95" s="4" t="s">
        <v>60</v>
      </c>
      <c r="C95" s="4" t="s">
        <v>142</v>
      </c>
      <c r="D95" s="107" t="s">
        <v>185</v>
      </c>
      <c r="E95" s="117">
        <v>6112</v>
      </c>
      <c r="F95" s="107" t="s">
        <v>189</v>
      </c>
      <c r="G95" s="103" t="s">
        <v>1658</v>
      </c>
      <c r="H95" s="13" t="s">
        <v>25</v>
      </c>
      <c r="I95" s="14">
        <v>50000</v>
      </c>
      <c r="J95" s="14">
        <v>0</v>
      </c>
      <c r="K95" s="14"/>
      <c r="L95" s="14"/>
      <c r="M95" s="14"/>
      <c r="N95" s="14"/>
      <c r="O95" s="14"/>
      <c r="P95" s="14">
        <f t="shared" si="247"/>
        <v>0</v>
      </c>
      <c r="Q95" s="14"/>
      <c r="R95" s="14"/>
      <c r="S95" s="14"/>
      <c r="T95" s="14"/>
      <c r="U95" s="14"/>
      <c r="V95" s="14"/>
      <c r="W95" s="14"/>
      <c r="X95" s="14"/>
      <c r="Y95" s="14"/>
      <c r="Z95" s="14">
        <v>0</v>
      </c>
      <c r="AA95" s="14">
        <v>0</v>
      </c>
      <c r="AB95" s="14">
        <v>0</v>
      </c>
      <c r="AC95" s="14"/>
      <c r="AD95" s="14"/>
      <c r="AE95" s="14"/>
      <c r="AF95" s="14"/>
      <c r="AG95" s="14"/>
      <c r="AH95" s="14">
        <f t="shared" si="248"/>
        <v>0</v>
      </c>
      <c r="AI95" s="14"/>
      <c r="AJ95" s="14"/>
      <c r="AK95" s="14"/>
      <c r="AL95" s="14"/>
      <c r="AM95" s="14"/>
      <c r="AN95" s="14"/>
      <c r="AO95" s="14"/>
      <c r="AP95" s="14"/>
      <c r="AQ95" s="14"/>
      <c r="AR95" s="14">
        <v>0</v>
      </c>
      <c r="AS95" s="14">
        <v>0</v>
      </c>
      <c r="AT95" s="14">
        <v>0</v>
      </c>
      <c r="AU95" s="14"/>
      <c r="AV95" s="14"/>
      <c r="AW95" s="14"/>
      <c r="AX95" s="14"/>
      <c r="AY95" s="14"/>
      <c r="AZ95" s="14">
        <f t="shared" si="249"/>
        <v>0</v>
      </c>
      <c r="BA95" s="14"/>
      <c r="BB95" s="14"/>
      <c r="BC95" s="14"/>
      <c r="BD95" s="14"/>
      <c r="BE95" s="14"/>
      <c r="BF95" s="14"/>
      <c r="BG95" s="14"/>
      <c r="BH95" s="14"/>
      <c r="BI95" s="14"/>
      <c r="BJ95" s="14">
        <v>0</v>
      </c>
      <c r="BK95" s="14">
        <v>0</v>
      </c>
    </row>
    <row r="96" spans="1:63" x14ac:dyDescent="0.25">
      <c r="A96" s="4" t="s">
        <v>135</v>
      </c>
      <c r="B96" s="4" t="s">
        <v>60</v>
      </c>
      <c r="C96" s="4" t="s">
        <v>142</v>
      </c>
      <c r="D96" s="107" t="s">
        <v>185</v>
      </c>
      <c r="E96" s="117">
        <v>6112</v>
      </c>
      <c r="F96" s="107" t="s">
        <v>190</v>
      </c>
      <c r="G96" s="103" t="s">
        <v>1658</v>
      </c>
      <c r="H96" s="13" t="s">
        <v>23</v>
      </c>
      <c r="I96" s="14">
        <v>0</v>
      </c>
      <c r="J96" s="14">
        <v>0</v>
      </c>
      <c r="K96" s="14"/>
      <c r="L96" s="14"/>
      <c r="M96" s="14"/>
      <c r="N96" s="14"/>
      <c r="O96" s="14"/>
      <c r="P96" s="14">
        <f t="shared" si="247"/>
        <v>0</v>
      </c>
      <c r="Q96" s="14"/>
      <c r="R96" s="14"/>
      <c r="S96" s="14"/>
      <c r="T96" s="14"/>
      <c r="U96" s="14"/>
      <c r="V96" s="14"/>
      <c r="W96" s="14"/>
      <c r="X96" s="14"/>
      <c r="Y96" s="14"/>
      <c r="Z96" s="14">
        <v>0</v>
      </c>
      <c r="AA96" s="14">
        <v>0</v>
      </c>
      <c r="AB96" s="14">
        <v>0</v>
      </c>
      <c r="AC96" s="14"/>
      <c r="AD96" s="14"/>
      <c r="AE96" s="14"/>
      <c r="AF96" s="14"/>
      <c r="AG96" s="14"/>
      <c r="AH96" s="14">
        <f t="shared" si="248"/>
        <v>0</v>
      </c>
      <c r="AI96" s="14"/>
      <c r="AJ96" s="14"/>
      <c r="AK96" s="14"/>
      <c r="AL96" s="14"/>
      <c r="AM96" s="14"/>
      <c r="AN96" s="14"/>
      <c r="AO96" s="14"/>
      <c r="AP96" s="14"/>
      <c r="AQ96" s="14"/>
      <c r="AR96" s="14">
        <v>0</v>
      </c>
      <c r="AS96" s="14">
        <v>0</v>
      </c>
      <c r="AT96" s="14">
        <v>0</v>
      </c>
      <c r="AU96" s="14"/>
      <c r="AV96" s="14"/>
      <c r="AW96" s="14"/>
      <c r="AX96" s="14"/>
      <c r="AY96" s="14"/>
      <c r="AZ96" s="14">
        <f t="shared" si="249"/>
        <v>0</v>
      </c>
      <c r="BA96" s="14"/>
      <c r="BB96" s="14"/>
      <c r="BC96" s="14"/>
      <c r="BD96" s="14"/>
      <c r="BE96" s="14"/>
      <c r="BF96" s="14"/>
      <c r="BG96" s="14"/>
      <c r="BH96" s="14"/>
      <c r="BI96" s="14"/>
      <c r="BJ96" s="14">
        <v>0</v>
      </c>
      <c r="BK96" s="14">
        <v>0</v>
      </c>
    </row>
    <row r="97" spans="1:63" x14ac:dyDescent="0.25">
      <c r="A97" s="4" t="s">
        <v>135</v>
      </c>
      <c r="B97" s="4" t="s">
        <v>60</v>
      </c>
      <c r="C97" s="4" t="s">
        <v>142</v>
      </c>
      <c r="D97" s="107" t="s">
        <v>185</v>
      </c>
      <c r="E97" s="117">
        <v>6112</v>
      </c>
      <c r="F97" s="107" t="s">
        <v>191</v>
      </c>
      <c r="G97" s="103" t="s">
        <v>1658</v>
      </c>
      <c r="H97" s="13" t="s">
        <v>26</v>
      </c>
      <c r="I97" s="14">
        <v>44000</v>
      </c>
      <c r="J97" s="14">
        <v>0</v>
      </c>
      <c r="K97" s="14"/>
      <c r="L97" s="14"/>
      <c r="M97" s="14"/>
      <c r="N97" s="14"/>
      <c r="O97" s="14"/>
      <c r="P97" s="14">
        <f t="shared" si="247"/>
        <v>0</v>
      </c>
      <c r="Q97" s="14"/>
      <c r="R97" s="14"/>
      <c r="S97" s="14"/>
      <c r="T97" s="14"/>
      <c r="U97" s="14"/>
      <c r="V97" s="14"/>
      <c r="W97" s="14"/>
      <c r="X97" s="14"/>
      <c r="Y97" s="14"/>
      <c r="Z97" s="14">
        <v>0</v>
      </c>
      <c r="AA97" s="14">
        <v>0</v>
      </c>
      <c r="AB97" s="14">
        <v>0</v>
      </c>
      <c r="AC97" s="14"/>
      <c r="AD97" s="14"/>
      <c r="AE97" s="14"/>
      <c r="AF97" s="14"/>
      <c r="AG97" s="14"/>
      <c r="AH97" s="14">
        <f t="shared" si="248"/>
        <v>0</v>
      </c>
      <c r="AI97" s="14"/>
      <c r="AJ97" s="14"/>
      <c r="AK97" s="14"/>
      <c r="AL97" s="14"/>
      <c r="AM97" s="14"/>
      <c r="AN97" s="14"/>
      <c r="AO97" s="14"/>
      <c r="AP97" s="14"/>
      <c r="AQ97" s="14"/>
      <c r="AR97" s="14">
        <v>0</v>
      </c>
      <c r="AS97" s="14">
        <v>0</v>
      </c>
      <c r="AT97" s="14">
        <v>0</v>
      </c>
      <c r="AU97" s="14"/>
      <c r="AV97" s="14"/>
      <c r="AW97" s="14"/>
      <c r="AX97" s="14"/>
      <c r="AY97" s="14"/>
      <c r="AZ97" s="14">
        <f t="shared" si="249"/>
        <v>0</v>
      </c>
      <c r="BA97" s="14"/>
      <c r="BB97" s="14"/>
      <c r="BC97" s="14"/>
      <c r="BD97" s="14"/>
      <c r="BE97" s="14"/>
      <c r="BF97" s="14"/>
      <c r="BG97" s="14"/>
      <c r="BH97" s="14"/>
      <c r="BI97" s="14"/>
      <c r="BJ97" s="14">
        <v>0</v>
      </c>
      <c r="BK97" s="14">
        <v>0</v>
      </c>
    </row>
    <row r="98" spans="1:63" ht="22.5" x14ac:dyDescent="0.25">
      <c r="A98" s="4" t="s">
        <v>135</v>
      </c>
      <c r="B98" s="4" t="s">
        <v>60</v>
      </c>
      <c r="C98" s="4" t="s">
        <v>142</v>
      </c>
      <c r="D98" s="107" t="s">
        <v>185</v>
      </c>
      <c r="E98" s="106" t="s">
        <v>27</v>
      </c>
      <c r="F98" s="106" t="s">
        <v>0</v>
      </c>
      <c r="G98" s="2" t="s">
        <v>0</v>
      </c>
      <c r="H98" s="2" t="s">
        <v>28</v>
      </c>
      <c r="I98" s="12">
        <f>SUM(I99)</f>
        <v>326798</v>
      </c>
      <c r="J98" s="12">
        <f t="shared" ref="J98:Y98" si="253">SUM(J99)</f>
        <v>0</v>
      </c>
      <c r="K98" s="12">
        <f t="shared" si="253"/>
        <v>0</v>
      </c>
      <c r="L98" s="12">
        <f t="shared" si="253"/>
        <v>0</v>
      </c>
      <c r="M98" s="12">
        <f t="shared" si="253"/>
        <v>0</v>
      </c>
      <c r="N98" s="12">
        <f t="shared" si="253"/>
        <v>0</v>
      </c>
      <c r="O98" s="12">
        <f t="shared" si="253"/>
        <v>0</v>
      </c>
      <c r="P98" s="12">
        <f t="shared" si="253"/>
        <v>0</v>
      </c>
      <c r="Q98" s="12">
        <f t="shared" si="253"/>
        <v>0</v>
      </c>
      <c r="R98" s="12">
        <f t="shared" si="253"/>
        <v>0</v>
      </c>
      <c r="S98" s="12">
        <f t="shared" si="253"/>
        <v>0</v>
      </c>
      <c r="T98" s="12">
        <f t="shared" si="253"/>
        <v>0</v>
      </c>
      <c r="U98" s="12">
        <f t="shared" si="253"/>
        <v>0</v>
      </c>
      <c r="V98" s="12">
        <f t="shared" si="253"/>
        <v>0</v>
      </c>
      <c r="W98" s="12">
        <f t="shared" si="253"/>
        <v>0</v>
      </c>
      <c r="X98" s="12">
        <f t="shared" si="253"/>
        <v>0</v>
      </c>
      <c r="Y98" s="12">
        <f t="shared" si="253"/>
        <v>0</v>
      </c>
      <c r="Z98" s="12">
        <v>0</v>
      </c>
      <c r="AA98" s="12">
        <v>0</v>
      </c>
      <c r="AB98" s="12">
        <f t="shared" ref="AB98:AQ98" si="254">SUM(AB99)</f>
        <v>0</v>
      </c>
      <c r="AC98" s="12">
        <f t="shared" si="254"/>
        <v>0</v>
      </c>
      <c r="AD98" s="12">
        <f t="shared" si="254"/>
        <v>0</v>
      </c>
      <c r="AE98" s="12">
        <f t="shared" si="254"/>
        <v>0</v>
      </c>
      <c r="AF98" s="12">
        <f t="shared" si="254"/>
        <v>0</v>
      </c>
      <c r="AG98" s="12">
        <f t="shared" si="254"/>
        <v>0</v>
      </c>
      <c r="AH98" s="12">
        <f t="shared" si="254"/>
        <v>0</v>
      </c>
      <c r="AI98" s="12">
        <f t="shared" si="254"/>
        <v>0</v>
      </c>
      <c r="AJ98" s="12">
        <f t="shared" si="254"/>
        <v>0</v>
      </c>
      <c r="AK98" s="12">
        <f t="shared" si="254"/>
        <v>0</v>
      </c>
      <c r="AL98" s="12">
        <f t="shared" si="254"/>
        <v>0</v>
      </c>
      <c r="AM98" s="12">
        <f t="shared" si="254"/>
        <v>0</v>
      </c>
      <c r="AN98" s="12">
        <f t="shared" si="254"/>
        <v>0</v>
      </c>
      <c r="AO98" s="12">
        <f t="shared" si="254"/>
        <v>0</v>
      </c>
      <c r="AP98" s="12">
        <f t="shared" si="254"/>
        <v>0</v>
      </c>
      <c r="AQ98" s="12">
        <f t="shared" si="254"/>
        <v>0</v>
      </c>
      <c r="AR98" s="12">
        <v>0</v>
      </c>
      <c r="AS98" s="12">
        <v>0</v>
      </c>
      <c r="AT98" s="12">
        <f t="shared" ref="AT98:BI98" si="255">SUM(AT99)</f>
        <v>0</v>
      </c>
      <c r="AU98" s="12">
        <f t="shared" si="255"/>
        <v>0</v>
      </c>
      <c r="AV98" s="12">
        <f t="shared" si="255"/>
        <v>0</v>
      </c>
      <c r="AW98" s="12">
        <f t="shared" si="255"/>
        <v>0</v>
      </c>
      <c r="AX98" s="12">
        <f t="shared" si="255"/>
        <v>0</v>
      </c>
      <c r="AY98" s="12">
        <f t="shared" si="255"/>
        <v>0</v>
      </c>
      <c r="AZ98" s="12">
        <f t="shared" si="255"/>
        <v>0</v>
      </c>
      <c r="BA98" s="12">
        <f t="shared" si="255"/>
        <v>0</v>
      </c>
      <c r="BB98" s="12">
        <f t="shared" si="255"/>
        <v>0</v>
      </c>
      <c r="BC98" s="12">
        <f t="shared" si="255"/>
        <v>0</v>
      </c>
      <c r="BD98" s="12">
        <f t="shared" si="255"/>
        <v>0</v>
      </c>
      <c r="BE98" s="12">
        <f t="shared" si="255"/>
        <v>0</v>
      </c>
      <c r="BF98" s="12">
        <f t="shared" si="255"/>
        <v>0</v>
      </c>
      <c r="BG98" s="12">
        <f t="shared" si="255"/>
        <v>0</v>
      </c>
      <c r="BH98" s="12">
        <f t="shared" si="255"/>
        <v>0</v>
      </c>
      <c r="BI98" s="12">
        <f t="shared" si="255"/>
        <v>0</v>
      </c>
      <c r="BJ98" s="12">
        <v>0</v>
      </c>
      <c r="BK98" s="12">
        <v>0</v>
      </c>
    </row>
    <row r="99" spans="1:63" x14ac:dyDescent="0.25">
      <c r="A99" s="4" t="s">
        <v>135</v>
      </c>
      <c r="B99" s="4" t="s">
        <v>60</v>
      </c>
      <c r="C99" s="4" t="s">
        <v>142</v>
      </c>
      <c r="D99" s="107" t="s">
        <v>185</v>
      </c>
      <c r="E99" s="117">
        <v>6121</v>
      </c>
      <c r="F99" s="107"/>
      <c r="G99" s="103" t="s">
        <v>1658</v>
      </c>
      <c r="H99" s="13" t="s">
        <v>29</v>
      </c>
      <c r="I99" s="14">
        <v>326798</v>
      </c>
      <c r="J99" s="14">
        <v>0</v>
      </c>
      <c r="K99" s="14"/>
      <c r="L99" s="14"/>
      <c r="M99" s="14"/>
      <c r="N99" s="14"/>
      <c r="O99" s="14"/>
      <c r="P99" s="14">
        <f t="shared" si="247"/>
        <v>0</v>
      </c>
      <c r="Q99" s="14"/>
      <c r="R99" s="14"/>
      <c r="S99" s="14"/>
      <c r="T99" s="14"/>
      <c r="U99" s="14"/>
      <c r="V99" s="14"/>
      <c r="W99" s="14"/>
      <c r="X99" s="14"/>
      <c r="Y99" s="14"/>
      <c r="Z99" s="14">
        <v>0</v>
      </c>
      <c r="AA99" s="14">
        <v>0</v>
      </c>
      <c r="AB99" s="14">
        <v>0</v>
      </c>
      <c r="AC99" s="14"/>
      <c r="AD99" s="14"/>
      <c r="AE99" s="14"/>
      <c r="AF99" s="14"/>
      <c r="AG99" s="14"/>
      <c r="AH99" s="14">
        <f t="shared" si="248"/>
        <v>0</v>
      </c>
      <c r="AI99" s="14"/>
      <c r="AJ99" s="14"/>
      <c r="AK99" s="14"/>
      <c r="AL99" s="14"/>
      <c r="AM99" s="14"/>
      <c r="AN99" s="14"/>
      <c r="AO99" s="14"/>
      <c r="AP99" s="14"/>
      <c r="AQ99" s="14"/>
      <c r="AR99" s="14">
        <v>0</v>
      </c>
      <c r="AS99" s="14">
        <v>0</v>
      </c>
      <c r="AT99" s="14">
        <v>0</v>
      </c>
      <c r="AU99" s="14"/>
      <c r="AV99" s="14"/>
      <c r="AW99" s="14"/>
      <c r="AX99" s="14"/>
      <c r="AY99" s="14"/>
      <c r="AZ99" s="14">
        <f t="shared" si="249"/>
        <v>0</v>
      </c>
      <c r="BA99" s="14"/>
      <c r="BB99" s="14"/>
      <c r="BC99" s="14"/>
      <c r="BD99" s="14"/>
      <c r="BE99" s="14"/>
      <c r="BF99" s="14"/>
      <c r="BG99" s="14"/>
      <c r="BH99" s="14"/>
      <c r="BI99" s="14"/>
      <c r="BJ99" s="14">
        <v>0</v>
      </c>
      <c r="BK99" s="14">
        <v>0</v>
      </c>
    </row>
    <row r="100" spans="1:63" ht="22.5" x14ac:dyDescent="0.25">
      <c r="A100" s="4" t="s">
        <v>135</v>
      </c>
      <c r="B100" s="4" t="s">
        <v>60</v>
      </c>
      <c r="C100" s="4" t="s">
        <v>142</v>
      </c>
      <c r="D100" s="107" t="s">
        <v>185</v>
      </c>
      <c r="E100" s="106" t="s">
        <v>31</v>
      </c>
      <c r="F100" s="106" t="s">
        <v>0</v>
      </c>
      <c r="G100" s="2" t="s">
        <v>0</v>
      </c>
      <c r="H100" s="2" t="s">
        <v>32</v>
      </c>
      <c r="I100" s="12">
        <f>SUM(I101:I109)</f>
        <v>705901</v>
      </c>
      <c r="J100" s="12">
        <f t="shared" ref="J100:Y100" si="256">SUM(J101:J109)</f>
        <v>451745</v>
      </c>
      <c r="K100" s="12">
        <f t="shared" si="256"/>
        <v>0</v>
      </c>
      <c r="L100" s="12">
        <f t="shared" si="256"/>
        <v>0</v>
      </c>
      <c r="M100" s="12">
        <f t="shared" si="256"/>
        <v>0</v>
      </c>
      <c r="N100" s="12">
        <f t="shared" si="256"/>
        <v>33000</v>
      </c>
      <c r="O100" s="12">
        <f t="shared" si="256"/>
        <v>0</v>
      </c>
      <c r="P100" s="12">
        <f t="shared" si="256"/>
        <v>484745</v>
      </c>
      <c r="Q100" s="12">
        <f t="shared" si="256"/>
        <v>36300</v>
      </c>
      <c r="R100" s="12">
        <f t="shared" si="256"/>
        <v>52000</v>
      </c>
      <c r="S100" s="12">
        <f t="shared" si="256"/>
        <v>105900</v>
      </c>
      <c r="T100" s="12">
        <f t="shared" si="256"/>
        <v>47800</v>
      </c>
      <c r="U100" s="12">
        <f t="shared" si="256"/>
        <v>55290</v>
      </c>
      <c r="V100" s="12">
        <f t="shared" si="256"/>
        <v>18000</v>
      </c>
      <c r="W100" s="12">
        <f t="shared" si="256"/>
        <v>18000</v>
      </c>
      <c r="X100" s="12">
        <f t="shared" si="256"/>
        <v>36100</v>
      </c>
      <c r="Y100" s="12">
        <f t="shared" si="256"/>
        <v>55200</v>
      </c>
      <c r="Z100" s="12">
        <v>424590</v>
      </c>
      <c r="AA100" s="12">
        <v>60155</v>
      </c>
      <c r="AB100" s="12">
        <f t="shared" ref="AB100:AQ100" si="257">SUM(AB101:AB109)</f>
        <v>0</v>
      </c>
      <c r="AC100" s="12">
        <f t="shared" si="257"/>
        <v>0</v>
      </c>
      <c r="AD100" s="12">
        <f t="shared" si="257"/>
        <v>0</v>
      </c>
      <c r="AE100" s="12">
        <f t="shared" si="257"/>
        <v>31630</v>
      </c>
      <c r="AF100" s="12">
        <f t="shared" si="257"/>
        <v>0</v>
      </c>
      <c r="AG100" s="12">
        <f t="shared" si="257"/>
        <v>0</v>
      </c>
      <c r="AH100" s="12">
        <f t="shared" si="257"/>
        <v>31630</v>
      </c>
      <c r="AI100" s="12">
        <f t="shared" si="257"/>
        <v>0</v>
      </c>
      <c r="AJ100" s="12">
        <f t="shared" si="257"/>
        <v>19110</v>
      </c>
      <c r="AK100" s="12">
        <f t="shared" si="257"/>
        <v>0</v>
      </c>
      <c r="AL100" s="12">
        <f t="shared" si="257"/>
        <v>0</v>
      </c>
      <c r="AM100" s="12">
        <f t="shared" si="257"/>
        <v>11520</v>
      </c>
      <c r="AN100" s="12">
        <f t="shared" si="257"/>
        <v>0</v>
      </c>
      <c r="AO100" s="12">
        <f t="shared" si="257"/>
        <v>0</v>
      </c>
      <c r="AP100" s="12">
        <f t="shared" si="257"/>
        <v>1000</v>
      </c>
      <c r="AQ100" s="12">
        <f t="shared" si="257"/>
        <v>0</v>
      </c>
      <c r="AR100" s="12">
        <v>31630</v>
      </c>
      <c r="AS100" s="12">
        <v>0</v>
      </c>
      <c r="AT100" s="12">
        <f t="shared" ref="AT100:BI100" si="258">SUM(AT101:AT109)</f>
        <v>0</v>
      </c>
      <c r="AU100" s="12">
        <f t="shared" si="258"/>
        <v>4649</v>
      </c>
      <c r="AV100" s="12">
        <f t="shared" si="258"/>
        <v>0</v>
      </c>
      <c r="AW100" s="12">
        <f t="shared" si="258"/>
        <v>2000</v>
      </c>
      <c r="AX100" s="12">
        <f t="shared" si="258"/>
        <v>0</v>
      </c>
      <c r="AY100" s="12">
        <f t="shared" si="258"/>
        <v>0</v>
      </c>
      <c r="AZ100" s="12">
        <f t="shared" si="258"/>
        <v>6649</v>
      </c>
      <c r="BA100" s="12">
        <f t="shared" si="258"/>
        <v>0</v>
      </c>
      <c r="BB100" s="12">
        <f t="shared" si="258"/>
        <v>0</v>
      </c>
      <c r="BC100" s="12">
        <f t="shared" si="258"/>
        <v>4649</v>
      </c>
      <c r="BD100" s="12">
        <f t="shared" si="258"/>
        <v>0</v>
      </c>
      <c r="BE100" s="12">
        <f t="shared" si="258"/>
        <v>0</v>
      </c>
      <c r="BF100" s="12">
        <f t="shared" si="258"/>
        <v>0</v>
      </c>
      <c r="BG100" s="12">
        <f t="shared" si="258"/>
        <v>0</v>
      </c>
      <c r="BH100" s="12">
        <f t="shared" si="258"/>
        <v>2000</v>
      </c>
      <c r="BI100" s="12">
        <f t="shared" si="258"/>
        <v>0</v>
      </c>
      <c r="BJ100" s="12">
        <v>6649</v>
      </c>
      <c r="BK100" s="12">
        <v>0</v>
      </c>
    </row>
    <row r="101" spans="1:63" x14ac:dyDescent="0.25">
      <c r="A101" s="4" t="s">
        <v>135</v>
      </c>
      <c r="B101" s="4" t="s">
        <v>60</v>
      </c>
      <c r="C101" s="4" t="s">
        <v>142</v>
      </c>
      <c r="D101" s="107" t="s">
        <v>185</v>
      </c>
      <c r="E101" s="117">
        <v>6131</v>
      </c>
      <c r="F101" s="107"/>
      <c r="G101" s="103" t="s">
        <v>1658</v>
      </c>
      <c r="H101" s="13" t="s">
        <v>34</v>
      </c>
      <c r="I101" s="14">
        <v>70100</v>
      </c>
      <c r="J101" s="14">
        <v>70000</v>
      </c>
      <c r="K101" s="14"/>
      <c r="L101" s="14"/>
      <c r="M101" s="14"/>
      <c r="N101" s="14">
        <v>20000</v>
      </c>
      <c r="O101" s="14"/>
      <c r="P101" s="14">
        <f t="shared" si="247"/>
        <v>90000</v>
      </c>
      <c r="Q101" s="14">
        <v>3000</v>
      </c>
      <c r="R101" s="14">
        <v>3000</v>
      </c>
      <c r="S101" s="14">
        <f>13500+10000+5000</f>
        <v>28500</v>
      </c>
      <c r="T101" s="14">
        <f>10000+10000</f>
        <v>20000</v>
      </c>
      <c r="U101" s="14">
        <f>10000+5500</f>
        <v>15500</v>
      </c>
      <c r="V101" s="14"/>
      <c r="W101" s="14"/>
      <c r="X101" s="14"/>
      <c r="Y101" s="14">
        <v>20000</v>
      </c>
      <c r="Z101" s="14">
        <v>90000</v>
      </c>
      <c r="AA101" s="14">
        <v>0</v>
      </c>
      <c r="AB101" s="14">
        <v>0</v>
      </c>
      <c r="AC101" s="14"/>
      <c r="AD101" s="14"/>
      <c r="AE101" s="14"/>
      <c r="AF101" s="14"/>
      <c r="AG101" s="14"/>
      <c r="AH101" s="14">
        <f t="shared" si="248"/>
        <v>0</v>
      </c>
      <c r="AI101" s="14"/>
      <c r="AJ101" s="14"/>
      <c r="AK101" s="14"/>
      <c r="AL101" s="14"/>
      <c r="AM101" s="14"/>
      <c r="AN101" s="14"/>
      <c r="AO101" s="14"/>
      <c r="AP101" s="14"/>
      <c r="AQ101" s="14"/>
      <c r="AR101" s="14">
        <v>0</v>
      </c>
      <c r="AS101" s="14">
        <v>0</v>
      </c>
      <c r="AT101" s="14">
        <v>0</v>
      </c>
      <c r="AU101" s="14"/>
      <c r="AV101" s="14"/>
      <c r="AW101" s="14">
        <f>1000</f>
        <v>1000</v>
      </c>
      <c r="AX101" s="14"/>
      <c r="AY101" s="14"/>
      <c r="AZ101" s="14">
        <f t="shared" si="249"/>
        <v>1000</v>
      </c>
      <c r="BA101" s="14"/>
      <c r="BB101" s="14"/>
      <c r="BC101" s="14"/>
      <c r="BD101" s="14"/>
      <c r="BE101" s="14"/>
      <c r="BF101" s="14"/>
      <c r="BG101" s="14"/>
      <c r="BH101" s="14">
        <v>1000</v>
      </c>
      <c r="BI101" s="14"/>
      <c r="BJ101" s="14">
        <v>1000</v>
      </c>
      <c r="BK101" s="14">
        <v>0</v>
      </c>
    </row>
    <row r="102" spans="1:63" x14ac:dyDescent="0.25">
      <c r="A102" s="4" t="s">
        <v>135</v>
      </c>
      <c r="B102" s="4" t="s">
        <v>60</v>
      </c>
      <c r="C102" s="4" t="s">
        <v>142</v>
      </c>
      <c r="D102" s="107" t="s">
        <v>185</v>
      </c>
      <c r="E102" s="117">
        <v>6132</v>
      </c>
      <c r="F102" s="107"/>
      <c r="G102" s="103" t="s">
        <v>1658</v>
      </c>
      <c r="H102" s="13" t="s">
        <v>74</v>
      </c>
      <c r="I102" s="14">
        <v>182000</v>
      </c>
      <c r="J102" s="14">
        <v>0</v>
      </c>
      <c r="K102" s="14"/>
      <c r="L102" s="14"/>
      <c r="M102" s="14"/>
      <c r="N102" s="14"/>
      <c r="O102" s="14"/>
      <c r="P102" s="14">
        <f t="shared" si="247"/>
        <v>0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>
        <v>0</v>
      </c>
      <c r="AA102" s="14">
        <v>0</v>
      </c>
      <c r="AB102" s="14">
        <v>0</v>
      </c>
      <c r="AC102" s="14"/>
      <c r="AD102" s="14"/>
      <c r="AE102" s="14"/>
      <c r="AF102" s="14"/>
      <c r="AG102" s="14"/>
      <c r="AH102" s="14">
        <f t="shared" si="248"/>
        <v>0</v>
      </c>
      <c r="AI102" s="14"/>
      <c r="AJ102" s="14"/>
      <c r="AK102" s="14"/>
      <c r="AL102" s="14"/>
      <c r="AM102" s="14"/>
      <c r="AN102" s="14"/>
      <c r="AO102" s="14"/>
      <c r="AP102" s="14"/>
      <c r="AQ102" s="14"/>
      <c r="AR102" s="14">
        <v>0</v>
      </c>
      <c r="AS102" s="14">
        <v>0</v>
      </c>
      <c r="AT102" s="14">
        <v>0</v>
      </c>
      <c r="AU102" s="14"/>
      <c r="AV102" s="14"/>
      <c r="AW102" s="14"/>
      <c r="AX102" s="14"/>
      <c r="AY102" s="14"/>
      <c r="AZ102" s="14">
        <f t="shared" si="249"/>
        <v>0</v>
      </c>
      <c r="BA102" s="14"/>
      <c r="BB102" s="14"/>
      <c r="BC102" s="14"/>
      <c r="BD102" s="14"/>
      <c r="BE102" s="14"/>
      <c r="BF102" s="14"/>
      <c r="BG102" s="14"/>
      <c r="BH102" s="14"/>
      <c r="BI102" s="14"/>
      <c r="BJ102" s="14">
        <v>0</v>
      </c>
      <c r="BK102" s="14">
        <v>0</v>
      </c>
    </row>
    <row r="103" spans="1:63" x14ac:dyDescent="0.25">
      <c r="A103" s="4" t="s">
        <v>135</v>
      </c>
      <c r="B103" s="4" t="s">
        <v>60</v>
      </c>
      <c r="C103" s="4" t="s">
        <v>142</v>
      </c>
      <c r="D103" s="107" t="s">
        <v>185</v>
      </c>
      <c r="E103" s="117">
        <v>6133</v>
      </c>
      <c r="F103" s="107"/>
      <c r="G103" s="103" t="s">
        <v>1658</v>
      </c>
      <c r="H103" s="13" t="s">
        <v>77</v>
      </c>
      <c r="I103" s="14">
        <v>34000</v>
      </c>
      <c r="J103" s="14">
        <v>30000</v>
      </c>
      <c r="K103" s="14"/>
      <c r="L103" s="14"/>
      <c r="M103" s="14"/>
      <c r="N103" s="14">
        <v>5000</v>
      </c>
      <c r="O103" s="14"/>
      <c r="P103" s="14">
        <f t="shared" si="247"/>
        <v>35000</v>
      </c>
      <c r="Q103" s="14">
        <v>5000</v>
      </c>
      <c r="R103" s="14">
        <v>5000</v>
      </c>
      <c r="S103" s="14">
        <f>1000+3000</f>
        <v>4000</v>
      </c>
      <c r="T103" s="14">
        <v>4000</v>
      </c>
      <c r="U103" s="14">
        <f>1000+1000</f>
        <v>2000</v>
      </c>
      <c r="V103" s="14">
        <v>4000</v>
      </c>
      <c r="W103" s="14">
        <v>4000</v>
      </c>
      <c r="X103" s="14">
        <v>2000</v>
      </c>
      <c r="Y103" s="14">
        <v>5000</v>
      </c>
      <c r="Z103" s="14">
        <v>35000</v>
      </c>
      <c r="AA103" s="14">
        <v>0</v>
      </c>
      <c r="AB103" s="14">
        <v>0</v>
      </c>
      <c r="AC103" s="14"/>
      <c r="AD103" s="14"/>
      <c r="AE103" s="14"/>
      <c r="AF103" s="14"/>
      <c r="AG103" s="14"/>
      <c r="AH103" s="14">
        <f t="shared" si="248"/>
        <v>0</v>
      </c>
      <c r="AI103" s="14"/>
      <c r="AJ103" s="14"/>
      <c r="AK103" s="14"/>
      <c r="AL103" s="14"/>
      <c r="AM103" s="14"/>
      <c r="AN103" s="14"/>
      <c r="AO103" s="14"/>
      <c r="AP103" s="14"/>
      <c r="AQ103" s="14"/>
      <c r="AR103" s="14">
        <v>0</v>
      </c>
      <c r="AS103" s="14">
        <v>0</v>
      </c>
      <c r="AT103" s="14">
        <v>0</v>
      </c>
      <c r="AU103" s="14"/>
      <c r="AV103" s="14"/>
      <c r="AW103" s="14"/>
      <c r="AX103" s="14"/>
      <c r="AY103" s="14"/>
      <c r="AZ103" s="14">
        <f t="shared" si="249"/>
        <v>0</v>
      </c>
      <c r="BA103" s="14"/>
      <c r="BB103" s="14"/>
      <c r="BC103" s="14"/>
      <c r="BD103" s="14"/>
      <c r="BE103" s="14"/>
      <c r="BF103" s="14"/>
      <c r="BG103" s="14"/>
      <c r="BH103" s="14"/>
      <c r="BI103" s="14"/>
      <c r="BJ103" s="14">
        <v>0</v>
      </c>
      <c r="BK103" s="14">
        <v>0</v>
      </c>
    </row>
    <row r="104" spans="1:63" x14ac:dyDescent="0.25">
      <c r="A104" s="4" t="s">
        <v>135</v>
      </c>
      <c r="B104" s="4" t="s">
        <v>60</v>
      </c>
      <c r="C104" s="4" t="s">
        <v>142</v>
      </c>
      <c r="D104" s="107" t="s">
        <v>185</v>
      </c>
      <c r="E104" s="117">
        <v>6134</v>
      </c>
      <c r="F104" s="107"/>
      <c r="G104" s="103" t="s">
        <v>1658</v>
      </c>
      <c r="H104" s="13" t="s">
        <v>80</v>
      </c>
      <c r="I104" s="14">
        <v>57000</v>
      </c>
      <c r="J104" s="14">
        <v>44000</v>
      </c>
      <c r="K104" s="14"/>
      <c r="L104" s="14"/>
      <c r="M104" s="14"/>
      <c r="N104" s="14">
        <v>15000</v>
      </c>
      <c r="O104" s="14"/>
      <c r="P104" s="14">
        <f t="shared" si="247"/>
        <v>59000</v>
      </c>
      <c r="Q104" s="14">
        <v>6000</v>
      </c>
      <c r="R104" s="14">
        <f>3000+21000</f>
        <v>24000</v>
      </c>
      <c r="S104" s="14">
        <f>4000+3000+3000</f>
        <v>10000</v>
      </c>
      <c r="T104" s="14">
        <v>4000</v>
      </c>
      <c r="U104" s="14"/>
      <c r="V104" s="14"/>
      <c r="W104" s="14"/>
      <c r="X104" s="14"/>
      <c r="Y104" s="14">
        <v>15000</v>
      </c>
      <c r="Z104" s="14">
        <v>59000</v>
      </c>
      <c r="AA104" s="14">
        <v>0</v>
      </c>
      <c r="AB104" s="14">
        <v>0</v>
      </c>
      <c r="AC104" s="14"/>
      <c r="AD104" s="14"/>
      <c r="AE104" s="14"/>
      <c r="AF104" s="14"/>
      <c r="AG104" s="14"/>
      <c r="AH104" s="14">
        <f t="shared" si="248"/>
        <v>0</v>
      </c>
      <c r="AI104" s="14"/>
      <c r="AJ104" s="14"/>
      <c r="AK104" s="14"/>
      <c r="AL104" s="14"/>
      <c r="AM104" s="14"/>
      <c r="AN104" s="14"/>
      <c r="AO104" s="14"/>
      <c r="AP104" s="14"/>
      <c r="AQ104" s="14"/>
      <c r="AR104" s="14">
        <v>0</v>
      </c>
      <c r="AS104" s="14">
        <v>0</v>
      </c>
      <c r="AT104" s="14">
        <v>0</v>
      </c>
      <c r="AU104" s="14"/>
      <c r="AV104" s="14"/>
      <c r="AW104" s="14"/>
      <c r="AX104" s="14"/>
      <c r="AY104" s="14"/>
      <c r="AZ104" s="14">
        <f t="shared" si="249"/>
        <v>0</v>
      </c>
      <c r="BA104" s="14"/>
      <c r="BB104" s="14"/>
      <c r="BC104" s="14"/>
      <c r="BD104" s="14"/>
      <c r="BE104" s="14"/>
      <c r="BF104" s="14"/>
      <c r="BG104" s="14"/>
      <c r="BH104" s="14"/>
      <c r="BI104" s="14"/>
      <c r="BJ104" s="14">
        <v>0</v>
      </c>
      <c r="BK104" s="14">
        <v>0</v>
      </c>
    </row>
    <row r="105" spans="1:63" x14ac:dyDescent="0.25">
      <c r="A105" s="4" t="s">
        <v>135</v>
      </c>
      <c r="B105" s="4" t="s">
        <v>60</v>
      </c>
      <c r="C105" s="4" t="s">
        <v>142</v>
      </c>
      <c r="D105" s="107" t="s">
        <v>185</v>
      </c>
      <c r="E105" s="117">
        <v>6135</v>
      </c>
      <c r="F105" s="107"/>
      <c r="G105" s="103" t="s">
        <v>1658</v>
      </c>
      <c r="H105" s="13" t="s">
        <v>83</v>
      </c>
      <c r="I105" s="14">
        <v>1050</v>
      </c>
      <c r="J105" s="14">
        <v>900</v>
      </c>
      <c r="K105" s="14"/>
      <c r="L105" s="14"/>
      <c r="M105" s="14"/>
      <c r="N105" s="14"/>
      <c r="O105" s="14"/>
      <c r="P105" s="14">
        <f t="shared" si="247"/>
        <v>900</v>
      </c>
      <c r="Q105" s="14">
        <v>100</v>
      </c>
      <c r="R105" s="14"/>
      <c r="S105" s="14">
        <f>100+100</f>
        <v>200</v>
      </c>
      <c r="T105" s="14"/>
      <c r="U105" s="14"/>
      <c r="V105" s="14"/>
      <c r="W105" s="14"/>
      <c r="X105" s="14">
        <v>100</v>
      </c>
      <c r="Y105" s="14">
        <v>100</v>
      </c>
      <c r="Z105" s="14">
        <v>500</v>
      </c>
      <c r="AA105" s="14">
        <v>400</v>
      </c>
      <c r="AB105" s="14">
        <v>0</v>
      </c>
      <c r="AC105" s="14"/>
      <c r="AD105" s="14"/>
      <c r="AE105" s="14"/>
      <c r="AF105" s="14"/>
      <c r="AG105" s="14"/>
      <c r="AH105" s="14">
        <f t="shared" si="248"/>
        <v>0</v>
      </c>
      <c r="AI105" s="14"/>
      <c r="AJ105" s="14"/>
      <c r="AK105" s="14"/>
      <c r="AL105" s="14"/>
      <c r="AM105" s="14"/>
      <c r="AN105" s="14"/>
      <c r="AO105" s="14"/>
      <c r="AP105" s="14"/>
      <c r="AQ105" s="14"/>
      <c r="AR105" s="14">
        <v>0</v>
      </c>
      <c r="AS105" s="14">
        <v>0</v>
      </c>
      <c r="AT105" s="14">
        <v>0</v>
      </c>
      <c r="AU105" s="14"/>
      <c r="AV105" s="14"/>
      <c r="AW105" s="14"/>
      <c r="AX105" s="14"/>
      <c r="AY105" s="14"/>
      <c r="AZ105" s="14">
        <f t="shared" si="249"/>
        <v>0</v>
      </c>
      <c r="BA105" s="14"/>
      <c r="BB105" s="14"/>
      <c r="BC105" s="14"/>
      <c r="BD105" s="14"/>
      <c r="BE105" s="14"/>
      <c r="BF105" s="14"/>
      <c r="BG105" s="14"/>
      <c r="BH105" s="14"/>
      <c r="BI105" s="14"/>
      <c r="BJ105" s="14">
        <v>0</v>
      </c>
      <c r="BK105" s="14">
        <v>0</v>
      </c>
    </row>
    <row r="106" spans="1:63" ht="22.5" x14ac:dyDescent="0.25">
      <c r="A106" s="4" t="s">
        <v>135</v>
      </c>
      <c r="B106" s="4" t="s">
        <v>60</v>
      </c>
      <c r="C106" s="4" t="s">
        <v>142</v>
      </c>
      <c r="D106" s="107" t="s">
        <v>185</v>
      </c>
      <c r="E106" s="117">
        <v>6136</v>
      </c>
      <c r="F106" s="107"/>
      <c r="G106" s="103" t="s">
        <v>1658</v>
      </c>
      <c r="H106" s="13" t="s">
        <v>86</v>
      </c>
      <c r="I106" s="14">
        <v>6600</v>
      </c>
      <c r="J106" s="14">
        <v>6600</v>
      </c>
      <c r="K106" s="14"/>
      <c r="L106" s="14"/>
      <c r="M106" s="14"/>
      <c r="N106" s="14">
        <v>-4000</v>
      </c>
      <c r="O106" s="14"/>
      <c r="P106" s="14">
        <f t="shared" si="247"/>
        <v>2600</v>
      </c>
      <c r="Q106" s="14"/>
      <c r="R106" s="14"/>
      <c r="S106" s="14"/>
      <c r="T106" s="14"/>
      <c r="U106" s="14">
        <v>1990</v>
      </c>
      <c r="V106" s="14"/>
      <c r="W106" s="14"/>
      <c r="X106" s="14"/>
      <c r="Y106" s="14"/>
      <c r="Z106" s="14">
        <v>1990</v>
      </c>
      <c r="AA106" s="14">
        <v>610</v>
      </c>
      <c r="AB106" s="14">
        <v>0</v>
      </c>
      <c r="AC106" s="14"/>
      <c r="AD106" s="14"/>
      <c r="AE106" s="14"/>
      <c r="AF106" s="14"/>
      <c r="AG106" s="14"/>
      <c r="AH106" s="14">
        <f t="shared" si="248"/>
        <v>0</v>
      </c>
      <c r="AI106" s="14"/>
      <c r="AJ106" s="14"/>
      <c r="AK106" s="14"/>
      <c r="AL106" s="14"/>
      <c r="AM106" s="14"/>
      <c r="AN106" s="14"/>
      <c r="AO106" s="14"/>
      <c r="AP106" s="14"/>
      <c r="AQ106" s="14"/>
      <c r="AR106" s="14">
        <v>0</v>
      </c>
      <c r="AS106" s="14">
        <v>0</v>
      </c>
      <c r="AT106" s="14">
        <v>0</v>
      </c>
      <c r="AU106" s="14"/>
      <c r="AV106" s="14"/>
      <c r="AW106" s="14"/>
      <c r="AX106" s="14"/>
      <c r="AY106" s="14"/>
      <c r="AZ106" s="14">
        <f t="shared" si="249"/>
        <v>0</v>
      </c>
      <c r="BA106" s="14"/>
      <c r="BB106" s="14"/>
      <c r="BC106" s="14"/>
      <c r="BD106" s="14"/>
      <c r="BE106" s="14"/>
      <c r="BF106" s="14"/>
      <c r="BG106" s="14"/>
      <c r="BH106" s="14"/>
      <c r="BI106" s="14"/>
      <c r="BJ106" s="14">
        <v>0</v>
      </c>
      <c r="BK106" s="14">
        <v>0</v>
      </c>
    </row>
    <row r="107" spans="1:63" x14ac:dyDescent="0.25">
      <c r="A107" s="4" t="s">
        <v>135</v>
      </c>
      <c r="B107" s="4" t="s">
        <v>60</v>
      </c>
      <c r="C107" s="4" t="s">
        <v>142</v>
      </c>
      <c r="D107" s="107" t="s">
        <v>185</v>
      </c>
      <c r="E107" s="117">
        <v>6137</v>
      </c>
      <c r="F107" s="107"/>
      <c r="G107" s="103" t="s">
        <v>1658</v>
      </c>
      <c r="H107" s="13" t="s">
        <v>89</v>
      </c>
      <c r="I107" s="14">
        <v>57895</v>
      </c>
      <c r="J107" s="14">
        <v>54145</v>
      </c>
      <c r="K107" s="14"/>
      <c r="L107" s="14"/>
      <c r="M107" s="14"/>
      <c r="N107" s="14"/>
      <c r="O107" s="14"/>
      <c r="P107" s="14">
        <f t="shared" si="247"/>
        <v>54145</v>
      </c>
      <c r="Q107" s="14">
        <v>10000</v>
      </c>
      <c r="R107" s="14">
        <f>7000+3000</f>
        <v>10000</v>
      </c>
      <c r="S107" s="14">
        <f>8000+3000</f>
        <v>11000</v>
      </c>
      <c r="T107" s="14">
        <v>2000</v>
      </c>
      <c r="U107" s="14"/>
      <c r="V107" s="14">
        <v>4000</v>
      </c>
      <c r="W107" s="14">
        <v>4000</v>
      </c>
      <c r="X107" s="14">
        <v>5000</v>
      </c>
      <c r="Y107" s="14">
        <v>4000</v>
      </c>
      <c r="Z107" s="14">
        <v>50000</v>
      </c>
      <c r="AA107" s="14">
        <v>4145</v>
      </c>
      <c r="AB107" s="14">
        <v>0</v>
      </c>
      <c r="AC107" s="14"/>
      <c r="AD107" s="14"/>
      <c r="AE107" s="14"/>
      <c r="AF107" s="14"/>
      <c r="AG107" s="14"/>
      <c r="AH107" s="14">
        <f t="shared" si="248"/>
        <v>0</v>
      </c>
      <c r="AI107" s="14"/>
      <c r="AJ107" s="14"/>
      <c r="AK107" s="14"/>
      <c r="AL107" s="14"/>
      <c r="AM107" s="14"/>
      <c r="AN107" s="14"/>
      <c r="AO107" s="14"/>
      <c r="AP107" s="14"/>
      <c r="AQ107" s="14"/>
      <c r="AR107" s="14">
        <v>0</v>
      </c>
      <c r="AS107" s="14">
        <v>0</v>
      </c>
      <c r="AT107" s="14">
        <v>0</v>
      </c>
      <c r="AU107" s="14"/>
      <c r="AV107" s="14"/>
      <c r="AW107" s="14"/>
      <c r="AX107" s="14"/>
      <c r="AY107" s="14"/>
      <c r="AZ107" s="14">
        <f t="shared" si="249"/>
        <v>0</v>
      </c>
      <c r="BA107" s="14"/>
      <c r="BB107" s="14"/>
      <c r="BC107" s="14"/>
      <c r="BD107" s="14"/>
      <c r="BE107" s="14"/>
      <c r="BF107" s="14"/>
      <c r="BG107" s="14"/>
      <c r="BH107" s="14"/>
      <c r="BI107" s="14"/>
      <c r="BJ107" s="14">
        <v>0</v>
      </c>
      <c r="BK107" s="14">
        <v>0</v>
      </c>
    </row>
    <row r="108" spans="1:63" ht="22.5" x14ac:dyDescent="0.25">
      <c r="A108" s="4" t="s">
        <v>135</v>
      </c>
      <c r="B108" s="4" t="s">
        <v>60</v>
      </c>
      <c r="C108" s="4" t="s">
        <v>142</v>
      </c>
      <c r="D108" s="107" t="s">
        <v>185</v>
      </c>
      <c r="E108" s="117">
        <v>6138</v>
      </c>
      <c r="F108" s="107"/>
      <c r="G108" s="103" t="s">
        <v>1658</v>
      </c>
      <c r="H108" s="13" t="s">
        <v>92</v>
      </c>
      <c r="I108" s="14">
        <v>6175</v>
      </c>
      <c r="J108" s="14">
        <v>6100</v>
      </c>
      <c r="K108" s="14"/>
      <c r="L108" s="14"/>
      <c r="M108" s="14"/>
      <c r="N108" s="14">
        <v>-3000</v>
      </c>
      <c r="O108" s="14"/>
      <c r="P108" s="14">
        <f t="shared" si="247"/>
        <v>3100</v>
      </c>
      <c r="Q108" s="14">
        <v>200</v>
      </c>
      <c r="R108" s="14"/>
      <c r="S108" s="14">
        <v>200</v>
      </c>
      <c r="T108" s="14">
        <v>800</v>
      </c>
      <c r="U108" s="14">
        <v>800</v>
      </c>
      <c r="V108" s="14"/>
      <c r="W108" s="14"/>
      <c r="X108" s="14">
        <v>2000</v>
      </c>
      <c r="Y108" s="14">
        <v>-900</v>
      </c>
      <c r="Z108" s="14">
        <v>3100</v>
      </c>
      <c r="AA108" s="14">
        <v>0</v>
      </c>
      <c r="AB108" s="14">
        <v>0</v>
      </c>
      <c r="AC108" s="14"/>
      <c r="AD108" s="14"/>
      <c r="AE108" s="14"/>
      <c r="AF108" s="14"/>
      <c r="AG108" s="14"/>
      <c r="AH108" s="14">
        <f t="shared" si="248"/>
        <v>0</v>
      </c>
      <c r="AI108" s="14"/>
      <c r="AJ108" s="14"/>
      <c r="AK108" s="14"/>
      <c r="AL108" s="14"/>
      <c r="AM108" s="14"/>
      <c r="AN108" s="14"/>
      <c r="AO108" s="14"/>
      <c r="AP108" s="14"/>
      <c r="AQ108" s="14"/>
      <c r="AR108" s="14">
        <v>0</v>
      </c>
      <c r="AS108" s="14">
        <v>0</v>
      </c>
      <c r="AT108" s="14">
        <v>0</v>
      </c>
      <c r="AU108" s="14"/>
      <c r="AV108" s="14"/>
      <c r="AW108" s="14"/>
      <c r="AX108" s="14"/>
      <c r="AY108" s="14"/>
      <c r="AZ108" s="14">
        <f t="shared" si="249"/>
        <v>0</v>
      </c>
      <c r="BA108" s="14"/>
      <c r="BB108" s="14"/>
      <c r="BC108" s="14"/>
      <c r="BD108" s="14"/>
      <c r="BE108" s="14"/>
      <c r="BF108" s="14"/>
      <c r="BG108" s="14"/>
      <c r="BH108" s="14"/>
      <c r="BI108" s="14"/>
      <c r="BJ108" s="14">
        <v>0</v>
      </c>
      <c r="BK108" s="14">
        <v>0</v>
      </c>
    </row>
    <row r="109" spans="1:63" x14ac:dyDescent="0.25">
      <c r="A109" s="1" t="s">
        <v>135</v>
      </c>
      <c r="B109" s="1" t="s">
        <v>60</v>
      </c>
      <c r="C109" s="1" t="s">
        <v>142</v>
      </c>
      <c r="D109" s="110" t="s">
        <v>185</v>
      </c>
      <c r="E109" s="110" t="s">
        <v>36</v>
      </c>
      <c r="F109" s="107" t="s">
        <v>0</v>
      </c>
      <c r="G109" s="13" t="s">
        <v>0</v>
      </c>
      <c r="H109" s="2" t="s">
        <v>37</v>
      </c>
      <c r="I109" s="12">
        <f>SUM(I110:I112)</f>
        <v>291081</v>
      </c>
      <c r="J109" s="12">
        <f t="shared" ref="J109:Y109" si="259">SUM(J110:J112)</f>
        <v>240000</v>
      </c>
      <c r="K109" s="12">
        <f t="shared" si="259"/>
        <v>0</v>
      </c>
      <c r="L109" s="12">
        <f t="shared" si="259"/>
        <v>0</v>
      </c>
      <c r="M109" s="12">
        <f t="shared" si="259"/>
        <v>0</v>
      </c>
      <c r="N109" s="12">
        <f t="shared" si="259"/>
        <v>0</v>
      </c>
      <c r="O109" s="12">
        <f t="shared" si="259"/>
        <v>0</v>
      </c>
      <c r="P109" s="12">
        <f t="shared" si="259"/>
        <v>240000</v>
      </c>
      <c r="Q109" s="12">
        <f t="shared" si="259"/>
        <v>12000</v>
      </c>
      <c r="R109" s="12">
        <f t="shared" si="259"/>
        <v>10000</v>
      </c>
      <c r="S109" s="12">
        <f t="shared" si="259"/>
        <v>52000</v>
      </c>
      <c r="T109" s="12">
        <f t="shared" si="259"/>
        <v>17000</v>
      </c>
      <c r="U109" s="12">
        <f t="shared" si="259"/>
        <v>35000</v>
      </c>
      <c r="V109" s="12">
        <f t="shared" si="259"/>
        <v>10000</v>
      </c>
      <c r="W109" s="12">
        <f t="shared" si="259"/>
        <v>10000</v>
      </c>
      <c r="X109" s="12">
        <f t="shared" si="259"/>
        <v>27000</v>
      </c>
      <c r="Y109" s="12">
        <f t="shared" si="259"/>
        <v>12000</v>
      </c>
      <c r="Z109" s="12">
        <v>185000</v>
      </c>
      <c r="AA109" s="12">
        <v>55000</v>
      </c>
      <c r="AB109" s="12">
        <f t="shared" ref="AB109:AQ109" si="260">SUM(AB110:AB112)</f>
        <v>0</v>
      </c>
      <c r="AC109" s="12">
        <f t="shared" si="260"/>
        <v>0</v>
      </c>
      <c r="AD109" s="12">
        <f t="shared" si="260"/>
        <v>0</v>
      </c>
      <c r="AE109" s="12">
        <f t="shared" si="260"/>
        <v>31630</v>
      </c>
      <c r="AF109" s="12">
        <f t="shared" si="260"/>
        <v>0</v>
      </c>
      <c r="AG109" s="12">
        <f t="shared" si="260"/>
        <v>0</v>
      </c>
      <c r="AH109" s="12">
        <f t="shared" si="260"/>
        <v>31630</v>
      </c>
      <c r="AI109" s="12">
        <f t="shared" si="260"/>
        <v>0</v>
      </c>
      <c r="AJ109" s="12">
        <f t="shared" si="260"/>
        <v>19110</v>
      </c>
      <c r="AK109" s="12">
        <f t="shared" si="260"/>
        <v>0</v>
      </c>
      <c r="AL109" s="12">
        <f t="shared" si="260"/>
        <v>0</v>
      </c>
      <c r="AM109" s="12">
        <f t="shared" si="260"/>
        <v>11520</v>
      </c>
      <c r="AN109" s="12">
        <f t="shared" si="260"/>
        <v>0</v>
      </c>
      <c r="AO109" s="12">
        <f t="shared" si="260"/>
        <v>0</v>
      </c>
      <c r="AP109" s="12">
        <f t="shared" si="260"/>
        <v>1000</v>
      </c>
      <c r="AQ109" s="12">
        <f t="shared" si="260"/>
        <v>0</v>
      </c>
      <c r="AR109" s="12">
        <v>31630</v>
      </c>
      <c r="AS109" s="12">
        <v>0</v>
      </c>
      <c r="AT109" s="12">
        <f t="shared" ref="AT109:BI109" si="261">SUM(AT110:AT112)</f>
        <v>0</v>
      </c>
      <c r="AU109" s="12">
        <f t="shared" si="261"/>
        <v>4649</v>
      </c>
      <c r="AV109" s="12">
        <f t="shared" si="261"/>
        <v>0</v>
      </c>
      <c r="AW109" s="12">
        <f t="shared" si="261"/>
        <v>1000</v>
      </c>
      <c r="AX109" s="12">
        <f t="shared" si="261"/>
        <v>0</v>
      </c>
      <c r="AY109" s="12">
        <f t="shared" si="261"/>
        <v>0</v>
      </c>
      <c r="AZ109" s="12">
        <f t="shared" si="261"/>
        <v>5649</v>
      </c>
      <c r="BA109" s="12">
        <f t="shared" si="261"/>
        <v>0</v>
      </c>
      <c r="BB109" s="12">
        <f t="shared" si="261"/>
        <v>0</v>
      </c>
      <c r="BC109" s="12">
        <f t="shared" si="261"/>
        <v>4649</v>
      </c>
      <c r="BD109" s="12">
        <f t="shared" si="261"/>
        <v>0</v>
      </c>
      <c r="BE109" s="12">
        <f t="shared" si="261"/>
        <v>0</v>
      </c>
      <c r="BF109" s="12">
        <f t="shared" si="261"/>
        <v>0</v>
      </c>
      <c r="BG109" s="12">
        <f t="shared" si="261"/>
        <v>0</v>
      </c>
      <c r="BH109" s="12">
        <f t="shared" si="261"/>
        <v>1000</v>
      </c>
      <c r="BI109" s="12">
        <f t="shared" si="261"/>
        <v>0</v>
      </c>
      <c r="BJ109" s="12">
        <v>5649</v>
      </c>
      <c r="BK109" s="12">
        <v>0</v>
      </c>
    </row>
    <row r="110" spans="1:63" x14ac:dyDescent="0.25">
      <c r="A110" s="4" t="s">
        <v>135</v>
      </c>
      <c r="B110" s="4" t="s">
        <v>60</v>
      </c>
      <c r="C110" s="4" t="s">
        <v>142</v>
      </c>
      <c r="D110" s="107" t="s">
        <v>185</v>
      </c>
      <c r="E110" s="117">
        <v>6139</v>
      </c>
      <c r="F110" s="107"/>
      <c r="G110" s="103" t="s">
        <v>1658</v>
      </c>
      <c r="H110" s="13" t="s">
        <v>37</v>
      </c>
      <c r="I110" s="14">
        <v>263700</v>
      </c>
      <c r="J110" s="14">
        <v>240000</v>
      </c>
      <c r="K110" s="14"/>
      <c r="L110" s="14"/>
      <c r="M110" s="14"/>
      <c r="N110" s="14"/>
      <c r="O110" s="14"/>
      <c r="P110" s="14">
        <f t="shared" si="247"/>
        <v>240000</v>
      </c>
      <c r="Q110" s="14">
        <v>12000</v>
      </c>
      <c r="R110" s="14">
        <v>10000</v>
      </c>
      <c r="S110" s="14">
        <f>10000+30000+12000</f>
        <v>52000</v>
      </c>
      <c r="T110" s="14">
        <f>12000+5000</f>
        <v>17000</v>
      </c>
      <c r="U110" s="14">
        <f>15000+12000+8000</f>
        <v>35000</v>
      </c>
      <c r="V110" s="14">
        <v>10000</v>
      </c>
      <c r="W110" s="14">
        <v>10000</v>
      </c>
      <c r="X110" s="14">
        <f>10000+17000</f>
        <v>27000</v>
      </c>
      <c r="Y110" s="14">
        <v>12000</v>
      </c>
      <c r="Z110" s="14">
        <v>185000</v>
      </c>
      <c r="AA110" s="14">
        <v>55000</v>
      </c>
      <c r="AB110" s="14">
        <v>0</v>
      </c>
      <c r="AC110" s="14"/>
      <c r="AD110" s="14"/>
      <c r="AE110" s="14">
        <f>19110+11520+1000</f>
        <v>31630</v>
      </c>
      <c r="AF110" s="14"/>
      <c r="AG110" s="14"/>
      <c r="AH110" s="14">
        <f t="shared" si="248"/>
        <v>31630</v>
      </c>
      <c r="AI110" s="14"/>
      <c r="AJ110" s="14">
        <v>19110</v>
      </c>
      <c r="AK110" s="14"/>
      <c r="AL110" s="14"/>
      <c r="AM110" s="14">
        <v>11520</v>
      </c>
      <c r="AN110" s="14"/>
      <c r="AO110" s="14"/>
      <c r="AP110" s="14">
        <v>1000</v>
      </c>
      <c r="AQ110" s="14"/>
      <c r="AR110" s="14">
        <v>31630</v>
      </c>
      <c r="AS110" s="14">
        <v>0</v>
      </c>
      <c r="AT110" s="14">
        <v>0</v>
      </c>
      <c r="AU110" s="14">
        <f>3721+928</f>
        <v>4649</v>
      </c>
      <c r="AV110" s="14"/>
      <c r="AW110" s="14">
        <f>1000</f>
        <v>1000</v>
      </c>
      <c r="AX110" s="14"/>
      <c r="AY110" s="14"/>
      <c r="AZ110" s="14">
        <f t="shared" si="249"/>
        <v>5649</v>
      </c>
      <c r="BA110" s="14"/>
      <c r="BB110" s="14"/>
      <c r="BC110" s="14">
        <f>3721+928</f>
        <v>4649</v>
      </c>
      <c r="BD110" s="14"/>
      <c r="BE110" s="14"/>
      <c r="BF110" s="14"/>
      <c r="BG110" s="14"/>
      <c r="BH110" s="14">
        <v>1000</v>
      </c>
      <c r="BI110" s="14"/>
      <c r="BJ110" s="14">
        <v>5649</v>
      </c>
      <c r="BK110" s="14">
        <v>0</v>
      </c>
    </row>
    <row r="111" spans="1:63" ht="22.5" x14ac:dyDescent="0.25">
      <c r="A111" s="4" t="s">
        <v>135</v>
      </c>
      <c r="B111" s="4" t="s">
        <v>60</v>
      </c>
      <c r="C111" s="4" t="s">
        <v>142</v>
      </c>
      <c r="D111" s="107" t="s">
        <v>185</v>
      </c>
      <c r="E111" s="117">
        <v>6139</v>
      </c>
      <c r="F111" s="107" t="s">
        <v>192</v>
      </c>
      <c r="G111" s="103" t="s">
        <v>1658</v>
      </c>
      <c r="H111" s="13" t="s">
        <v>39</v>
      </c>
      <c r="I111" s="14">
        <v>9381</v>
      </c>
      <c r="J111" s="14">
        <v>0</v>
      </c>
      <c r="K111" s="14"/>
      <c r="L111" s="14"/>
      <c r="M111" s="14"/>
      <c r="N111" s="14"/>
      <c r="O111" s="14"/>
      <c r="P111" s="14">
        <f t="shared" si="247"/>
        <v>0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>
        <v>0</v>
      </c>
      <c r="AA111" s="14">
        <v>0</v>
      </c>
      <c r="AB111" s="14">
        <v>0</v>
      </c>
      <c r="AC111" s="14"/>
      <c r="AD111" s="14"/>
      <c r="AE111" s="14"/>
      <c r="AF111" s="14"/>
      <c r="AG111" s="14"/>
      <c r="AH111" s="14">
        <f t="shared" si="248"/>
        <v>0</v>
      </c>
      <c r="AI111" s="14"/>
      <c r="AJ111" s="14"/>
      <c r="AK111" s="14"/>
      <c r="AL111" s="14"/>
      <c r="AM111" s="14"/>
      <c r="AN111" s="14"/>
      <c r="AO111" s="14"/>
      <c r="AP111" s="14"/>
      <c r="AQ111" s="14"/>
      <c r="AR111" s="14">
        <v>0</v>
      </c>
      <c r="AS111" s="14">
        <v>0</v>
      </c>
      <c r="AT111" s="14">
        <v>0</v>
      </c>
      <c r="AU111" s="14"/>
      <c r="AV111" s="14"/>
      <c r="AW111" s="14"/>
      <c r="AX111" s="14"/>
      <c r="AY111" s="14"/>
      <c r="AZ111" s="14">
        <f t="shared" si="249"/>
        <v>0</v>
      </c>
      <c r="BA111" s="14"/>
      <c r="BB111" s="14"/>
      <c r="BC111" s="14"/>
      <c r="BD111" s="14"/>
      <c r="BE111" s="14"/>
      <c r="BF111" s="14"/>
      <c r="BG111" s="14"/>
      <c r="BH111" s="14"/>
      <c r="BI111" s="14"/>
      <c r="BJ111" s="14">
        <v>0</v>
      </c>
      <c r="BK111" s="14">
        <v>0</v>
      </c>
    </row>
    <row r="112" spans="1:63" ht="33.75" x14ac:dyDescent="0.25">
      <c r="A112" s="4" t="s">
        <v>135</v>
      </c>
      <c r="B112" s="4" t="s">
        <v>60</v>
      </c>
      <c r="C112" s="4" t="s">
        <v>142</v>
      </c>
      <c r="D112" s="107" t="s">
        <v>185</v>
      </c>
      <c r="E112" s="117">
        <v>6139</v>
      </c>
      <c r="F112" s="107" t="s">
        <v>193</v>
      </c>
      <c r="G112" s="103" t="s">
        <v>1658</v>
      </c>
      <c r="H112" s="13" t="s">
        <v>40</v>
      </c>
      <c r="I112" s="14">
        <v>18000</v>
      </c>
      <c r="J112" s="14">
        <v>0</v>
      </c>
      <c r="K112" s="14"/>
      <c r="L112" s="14"/>
      <c r="M112" s="14"/>
      <c r="N112" s="14"/>
      <c r="O112" s="14"/>
      <c r="P112" s="14">
        <f t="shared" si="247"/>
        <v>0</v>
      </c>
      <c r="Q112" s="14"/>
      <c r="R112" s="14"/>
      <c r="S112" s="14"/>
      <c r="T112" s="14"/>
      <c r="U112" s="14"/>
      <c r="V112" s="14"/>
      <c r="W112" s="14"/>
      <c r="X112" s="14"/>
      <c r="Y112" s="14"/>
      <c r="Z112" s="14">
        <v>0</v>
      </c>
      <c r="AA112" s="14">
        <v>0</v>
      </c>
      <c r="AB112" s="14">
        <v>0</v>
      </c>
      <c r="AC112" s="14"/>
      <c r="AD112" s="14"/>
      <c r="AE112" s="14"/>
      <c r="AF112" s="14"/>
      <c r="AG112" s="14"/>
      <c r="AH112" s="14">
        <f t="shared" si="248"/>
        <v>0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>
        <v>0</v>
      </c>
      <c r="AS112" s="14">
        <v>0</v>
      </c>
      <c r="AT112" s="14">
        <v>0</v>
      </c>
      <c r="AU112" s="14"/>
      <c r="AV112" s="14"/>
      <c r="AW112" s="14"/>
      <c r="AX112" s="14"/>
      <c r="AY112" s="14"/>
      <c r="AZ112" s="14">
        <f t="shared" si="249"/>
        <v>0</v>
      </c>
      <c r="BA112" s="14"/>
      <c r="BB112" s="14"/>
      <c r="BC112" s="14"/>
      <c r="BD112" s="14"/>
      <c r="BE112" s="14"/>
      <c r="BF112" s="14"/>
      <c r="BG112" s="14"/>
      <c r="BH112" s="14"/>
      <c r="BI112" s="14"/>
      <c r="BJ112" s="14">
        <v>0</v>
      </c>
      <c r="BK112" s="14">
        <v>0</v>
      </c>
    </row>
    <row r="113" spans="1:63" ht="33.75" x14ac:dyDescent="0.25">
      <c r="A113" s="1" t="s">
        <v>0</v>
      </c>
      <c r="B113" s="1" t="s">
        <v>0</v>
      </c>
      <c r="C113" s="1" t="s">
        <v>0</v>
      </c>
      <c r="D113" s="106" t="s">
        <v>0</v>
      </c>
      <c r="E113" s="106" t="s">
        <v>0</v>
      </c>
      <c r="F113" s="106" t="s">
        <v>0</v>
      </c>
      <c r="G113" s="2" t="s">
        <v>0</v>
      </c>
      <c r="H113" s="10" t="s">
        <v>41</v>
      </c>
      <c r="I113" s="11">
        <f>SUM(I114)</f>
        <v>100</v>
      </c>
      <c r="J113" s="11">
        <f t="shared" ref="J113:Y114" si="262">SUM(J114)</f>
        <v>0</v>
      </c>
      <c r="K113" s="11">
        <f t="shared" si="262"/>
        <v>0</v>
      </c>
      <c r="L113" s="11">
        <f t="shared" si="262"/>
        <v>0</v>
      </c>
      <c r="M113" s="11">
        <f t="shared" si="262"/>
        <v>0</v>
      </c>
      <c r="N113" s="11">
        <f t="shared" si="262"/>
        <v>0</v>
      </c>
      <c r="O113" s="11">
        <f t="shared" si="262"/>
        <v>0</v>
      </c>
      <c r="P113" s="11">
        <f t="shared" si="262"/>
        <v>0</v>
      </c>
      <c r="Q113" s="11">
        <f t="shared" si="262"/>
        <v>0</v>
      </c>
      <c r="R113" s="11">
        <f t="shared" si="262"/>
        <v>0</v>
      </c>
      <c r="S113" s="11">
        <f t="shared" si="262"/>
        <v>0</v>
      </c>
      <c r="T113" s="11">
        <f t="shared" si="262"/>
        <v>0</v>
      </c>
      <c r="U113" s="11">
        <f t="shared" si="262"/>
        <v>0</v>
      </c>
      <c r="V113" s="11">
        <f t="shared" si="262"/>
        <v>0</v>
      </c>
      <c r="W113" s="11">
        <f t="shared" si="262"/>
        <v>0</v>
      </c>
      <c r="X113" s="11">
        <f t="shared" si="262"/>
        <v>0</v>
      </c>
      <c r="Y113" s="11">
        <f t="shared" si="262"/>
        <v>0</v>
      </c>
      <c r="Z113" s="11">
        <v>0</v>
      </c>
      <c r="AA113" s="11">
        <v>0</v>
      </c>
      <c r="AB113" s="11">
        <f t="shared" ref="AB113:AQ114" si="263">SUM(AB114)</f>
        <v>0</v>
      </c>
      <c r="AC113" s="11">
        <f t="shared" si="263"/>
        <v>0</v>
      </c>
      <c r="AD113" s="11">
        <f t="shared" si="263"/>
        <v>0</v>
      </c>
      <c r="AE113" s="11">
        <f t="shared" si="263"/>
        <v>0</v>
      </c>
      <c r="AF113" s="11">
        <f t="shared" si="263"/>
        <v>0</v>
      </c>
      <c r="AG113" s="11">
        <f t="shared" si="263"/>
        <v>0</v>
      </c>
      <c r="AH113" s="11">
        <f t="shared" si="263"/>
        <v>0</v>
      </c>
      <c r="AI113" s="11">
        <f t="shared" si="263"/>
        <v>0</v>
      </c>
      <c r="AJ113" s="11">
        <f t="shared" si="263"/>
        <v>0</v>
      </c>
      <c r="AK113" s="11">
        <f t="shared" si="263"/>
        <v>0</v>
      </c>
      <c r="AL113" s="11">
        <f t="shared" si="263"/>
        <v>0</v>
      </c>
      <c r="AM113" s="11">
        <f t="shared" si="263"/>
        <v>0</v>
      </c>
      <c r="AN113" s="11">
        <f t="shared" si="263"/>
        <v>0</v>
      </c>
      <c r="AO113" s="11">
        <f t="shared" si="263"/>
        <v>0</v>
      </c>
      <c r="AP113" s="11">
        <f t="shared" si="263"/>
        <v>0</v>
      </c>
      <c r="AQ113" s="11">
        <f t="shared" si="263"/>
        <v>0</v>
      </c>
      <c r="AR113" s="11">
        <v>0</v>
      </c>
      <c r="AS113" s="11">
        <v>0</v>
      </c>
      <c r="AT113" s="11">
        <f t="shared" ref="AT113:BI114" si="264">SUM(AT114)</f>
        <v>0</v>
      </c>
      <c r="AU113" s="11">
        <f t="shared" si="264"/>
        <v>0</v>
      </c>
      <c r="AV113" s="11">
        <f t="shared" si="264"/>
        <v>0</v>
      </c>
      <c r="AW113" s="11">
        <f t="shared" si="264"/>
        <v>0</v>
      </c>
      <c r="AX113" s="11">
        <f t="shared" si="264"/>
        <v>0</v>
      </c>
      <c r="AY113" s="11">
        <f t="shared" si="264"/>
        <v>0</v>
      </c>
      <c r="AZ113" s="11">
        <f t="shared" si="264"/>
        <v>0</v>
      </c>
      <c r="BA113" s="11">
        <f t="shared" si="264"/>
        <v>0</v>
      </c>
      <c r="BB113" s="11">
        <f t="shared" si="264"/>
        <v>0</v>
      </c>
      <c r="BC113" s="11">
        <f t="shared" si="264"/>
        <v>0</v>
      </c>
      <c r="BD113" s="11">
        <f t="shared" si="264"/>
        <v>0</v>
      </c>
      <c r="BE113" s="11">
        <f t="shared" si="264"/>
        <v>0</v>
      </c>
      <c r="BF113" s="11">
        <f t="shared" si="264"/>
        <v>0</v>
      </c>
      <c r="BG113" s="11">
        <f t="shared" si="264"/>
        <v>0</v>
      </c>
      <c r="BH113" s="11">
        <f t="shared" si="264"/>
        <v>0</v>
      </c>
      <c r="BI113" s="11">
        <f t="shared" si="264"/>
        <v>0</v>
      </c>
      <c r="BJ113" s="11">
        <v>0</v>
      </c>
      <c r="BK113" s="11">
        <v>0</v>
      </c>
    </row>
    <row r="114" spans="1:63" ht="22.5" x14ac:dyDescent="0.25">
      <c r="A114" s="4" t="s">
        <v>135</v>
      </c>
      <c r="B114" s="4" t="s">
        <v>60</v>
      </c>
      <c r="C114" s="4" t="s">
        <v>142</v>
      </c>
      <c r="D114" s="107" t="s">
        <v>185</v>
      </c>
      <c r="E114" s="106" t="s">
        <v>42</v>
      </c>
      <c r="F114" s="106" t="s">
        <v>0</v>
      </c>
      <c r="G114" s="2" t="s">
        <v>0</v>
      </c>
      <c r="H114" s="2" t="s">
        <v>43</v>
      </c>
      <c r="I114" s="12">
        <f>SUM(I115)</f>
        <v>100</v>
      </c>
      <c r="J114" s="12">
        <f t="shared" si="262"/>
        <v>0</v>
      </c>
      <c r="K114" s="12">
        <f t="shared" ref="K114:Y114" si="265">SUM(K115)</f>
        <v>0</v>
      </c>
      <c r="L114" s="12">
        <f t="shared" si="265"/>
        <v>0</v>
      </c>
      <c r="M114" s="12">
        <f t="shared" si="265"/>
        <v>0</v>
      </c>
      <c r="N114" s="12">
        <f t="shared" si="265"/>
        <v>0</v>
      </c>
      <c r="O114" s="12">
        <f t="shared" si="265"/>
        <v>0</v>
      </c>
      <c r="P114" s="12">
        <f t="shared" si="265"/>
        <v>0</v>
      </c>
      <c r="Q114" s="12">
        <f t="shared" si="265"/>
        <v>0</v>
      </c>
      <c r="R114" s="12">
        <f t="shared" si="265"/>
        <v>0</v>
      </c>
      <c r="S114" s="12">
        <f t="shared" si="265"/>
        <v>0</v>
      </c>
      <c r="T114" s="12">
        <f t="shared" si="265"/>
        <v>0</v>
      </c>
      <c r="U114" s="12">
        <f t="shared" si="265"/>
        <v>0</v>
      </c>
      <c r="V114" s="12">
        <f t="shared" si="265"/>
        <v>0</v>
      </c>
      <c r="W114" s="12">
        <f t="shared" si="265"/>
        <v>0</v>
      </c>
      <c r="X114" s="12">
        <f t="shared" si="265"/>
        <v>0</v>
      </c>
      <c r="Y114" s="12">
        <f t="shared" si="265"/>
        <v>0</v>
      </c>
      <c r="Z114" s="12">
        <v>0</v>
      </c>
      <c r="AA114" s="12">
        <v>0</v>
      </c>
      <c r="AB114" s="12">
        <f t="shared" si="263"/>
        <v>0</v>
      </c>
      <c r="AC114" s="12">
        <f t="shared" ref="AC114:AQ114" si="266">SUM(AC115)</f>
        <v>0</v>
      </c>
      <c r="AD114" s="12">
        <f t="shared" si="266"/>
        <v>0</v>
      </c>
      <c r="AE114" s="12">
        <f t="shared" si="266"/>
        <v>0</v>
      </c>
      <c r="AF114" s="12">
        <f t="shared" si="266"/>
        <v>0</v>
      </c>
      <c r="AG114" s="12">
        <f t="shared" si="266"/>
        <v>0</v>
      </c>
      <c r="AH114" s="12">
        <f t="shared" si="266"/>
        <v>0</v>
      </c>
      <c r="AI114" s="12">
        <f t="shared" si="266"/>
        <v>0</v>
      </c>
      <c r="AJ114" s="12">
        <f t="shared" si="266"/>
        <v>0</v>
      </c>
      <c r="AK114" s="12">
        <f t="shared" si="266"/>
        <v>0</v>
      </c>
      <c r="AL114" s="12">
        <f t="shared" si="266"/>
        <v>0</v>
      </c>
      <c r="AM114" s="12">
        <f t="shared" si="266"/>
        <v>0</v>
      </c>
      <c r="AN114" s="12">
        <f t="shared" si="266"/>
        <v>0</v>
      </c>
      <c r="AO114" s="12">
        <f t="shared" si="266"/>
        <v>0</v>
      </c>
      <c r="AP114" s="12">
        <f t="shared" si="266"/>
        <v>0</v>
      </c>
      <c r="AQ114" s="12">
        <f t="shared" si="266"/>
        <v>0</v>
      </c>
      <c r="AR114" s="12">
        <v>0</v>
      </c>
      <c r="AS114" s="12">
        <v>0</v>
      </c>
      <c r="AT114" s="12">
        <f t="shared" si="264"/>
        <v>0</v>
      </c>
      <c r="AU114" s="12">
        <f t="shared" ref="AU114:BI114" si="267">SUM(AU115)</f>
        <v>0</v>
      </c>
      <c r="AV114" s="12">
        <f t="shared" si="267"/>
        <v>0</v>
      </c>
      <c r="AW114" s="12">
        <f t="shared" si="267"/>
        <v>0</v>
      </c>
      <c r="AX114" s="12">
        <f t="shared" si="267"/>
        <v>0</v>
      </c>
      <c r="AY114" s="12">
        <f t="shared" si="267"/>
        <v>0</v>
      </c>
      <c r="AZ114" s="12">
        <f t="shared" si="267"/>
        <v>0</v>
      </c>
      <c r="BA114" s="12">
        <f t="shared" si="267"/>
        <v>0</v>
      </c>
      <c r="BB114" s="12">
        <f t="shared" si="267"/>
        <v>0</v>
      </c>
      <c r="BC114" s="12">
        <f t="shared" si="267"/>
        <v>0</v>
      </c>
      <c r="BD114" s="12">
        <f t="shared" si="267"/>
        <v>0</v>
      </c>
      <c r="BE114" s="12">
        <f t="shared" si="267"/>
        <v>0</v>
      </c>
      <c r="BF114" s="12">
        <f t="shared" si="267"/>
        <v>0</v>
      </c>
      <c r="BG114" s="12">
        <f t="shared" si="267"/>
        <v>0</v>
      </c>
      <c r="BH114" s="12">
        <f t="shared" si="267"/>
        <v>0</v>
      </c>
      <c r="BI114" s="12">
        <f t="shared" si="267"/>
        <v>0</v>
      </c>
      <c r="BJ114" s="12">
        <v>0</v>
      </c>
      <c r="BK114" s="12">
        <v>0</v>
      </c>
    </row>
    <row r="115" spans="1:63" x14ac:dyDescent="0.25">
      <c r="A115" s="4" t="s">
        <v>135</v>
      </c>
      <c r="B115" s="4" t="s">
        <v>60</v>
      </c>
      <c r="C115" s="4" t="s">
        <v>142</v>
      </c>
      <c r="D115" s="107" t="s">
        <v>185</v>
      </c>
      <c r="E115" s="117">
        <v>6148</v>
      </c>
      <c r="F115" s="107"/>
      <c r="G115" s="103" t="s">
        <v>1658</v>
      </c>
      <c r="H115" s="13" t="s">
        <v>47</v>
      </c>
      <c r="I115" s="14">
        <v>100</v>
      </c>
      <c r="J115" s="14">
        <v>0</v>
      </c>
      <c r="K115" s="14"/>
      <c r="L115" s="14"/>
      <c r="M115" s="14"/>
      <c r="N115" s="14"/>
      <c r="O115" s="14"/>
      <c r="P115" s="14">
        <f t="shared" si="247"/>
        <v>0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14">
        <v>0</v>
      </c>
      <c r="AA115" s="14">
        <v>0</v>
      </c>
      <c r="AB115" s="14">
        <v>0</v>
      </c>
      <c r="AC115" s="14"/>
      <c r="AD115" s="14"/>
      <c r="AE115" s="14"/>
      <c r="AF115" s="14"/>
      <c r="AG115" s="14"/>
      <c r="AH115" s="14">
        <f t="shared" si="248"/>
        <v>0</v>
      </c>
      <c r="AI115" s="14"/>
      <c r="AJ115" s="14"/>
      <c r="AK115" s="14"/>
      <c r="AL115" s="14"/>
      <c r="AM115" s="14"/>
      <c r="AN115" s="14"/>
      <c r="AO115" s="14"/>
      <c r="AP115" s="14"/>
      <c r="AQ115" s="14"/>
      <c r="AR115" s="14">
        <v>0</v>
      </c>
      <c r="AS115" s="14">
        <v>0</v>
      </c>
      <c r="AT115" s="14">
        <v>0</v>
      </c>
      <c r="AU115" s="14"/>
      <c r="AV115" s="14"/>
      <c r="AW115" s="14"/>
      <c r="AX115" s="14"/>
      <c r="AY115" s="14"/>
      <c r="AZ115" s="14">
        <f t="shared" si="249"/>
        <v>0</v>
      </c>
      <c r="BA115" s="14"/>
      <c r="BB115" s="14"/>
      <c r="BC115" s="14"/>
      <c r="BD115" s="14"/>
      <c r="BE115" s="14"/>
      <c r="BF115" s="14"/>
      <c r="BG115" s="14"/>
      <c r="BH115" s="14"/>
      <c r="BI115" s="14"/>
      <c r="BJ115" s="14">
        <v>0</v>
      </c>
      <c r="BK115" s="14">
        <v>0</v>
      </c>
    </row>
    <row r="116" spans="1:63" ht="33.75" x14ac:dyDescent="0.25">
      <c r="A116" s="1" t="s">
        <v>0</v>
      </c>
      <c r="B116" s="1" t="s">
        <v>0</v>
      </c>
      <c r="C116" s="1" t="s">
        <v>0</v>
      </c>
      <c r="D116" s="106" t="s">
        <v>0</v>
      </c>
      <c r="E116" s="106" t="s">
        <v>0</v>
      </c>
      <c r="F116" s="106" t="s">
        <v>0</v>
      </c>
      <c r="G116" s="2" t="s">
        <v>0</v>
      </c>
      <c r="H116" s="10" t="s">
        <v>49</v>
      </c>
      <c r="I116" s="11">
        <f>SUM(I117)</f>
        <v>218355</v>
      </c>
      <c r="J116" s="11">
        <f t="shared" ref="J116:Y116" si="268">SUM(J117)</f>
        <v>230000</v>
      </c>
      <c r="K116" s="11">
        <f t="shared" si="268"/>
        <v>0</v>
      </c>
      <c r="L116" s="11">
        <f t="shared" si="268"/>
        <v>0</v>
      </c>
      <c r="M116" s="11">
        <f t="shared" si="268"/>
        <v>0</v>
      </c>
      <c r="N116" s="11">
        <f t="shared" si="268"/>
        <v>-33000</v>
      </c>
      <c r="O116" s="11">
        <f t="shared" si="268"/>
        <v>0</v>
      </c>
      <c r="P116" s="11">
        <f t="shared" si="268"/>
        <v>197000</v>
      </c>
      <c r="Q116" s="11">
        <f t="shared" si="268"/>
        <v>0</v>
      </c>
      <c r="R116" s="11">
        <f t="shared" si="268"/>
        <v>7000</v>
      </c>
      <c r="S116" s="11">
        <f t="shared" si="268"/>
        <v>0</v>
      </c>
      <c r="T116" s="11">
        <f t="shared" si="268"/>
        <v>66710</v>
      </c>
      <c r="U116" s="11">
        <f t="shared" si="268"/>
        <v>47000</v>
      </c>
      <c r="V116" s="11">
        <f t="shared" si="268"/>
        <v>3290</v>
      </c>
      <c r="W116" s="11">
        <f t="shared" si="268"/>
        <v>0</v>
      </c>
      <c r="X116" s="11">
        <f t="shared" si="268"/>
        <v>0</v>
      </c>
      <c r="Y116" s="11">
        <f t="shared" si="268"/>
        <v>10000</v>
      </c>
      <c r="Z116" s="11">
        <v>134000</v>
      </c>
      <c r="AA116" s="11">
        <v>63000</v>
      </c>
      <c r="AB116" s="11">
        <f t="shared" ref="AB116:AQ116" si="269">SUM(AB117)</f>
        <v>0</v>
      </c>
      <c r="AC116" s="11">
        <f t="shared" si="269"/>
        <v>0</v>
      </c>
      <c r="AD116" s="11">
        <f t="shared" si="269"/>
        <v>0</v>
      </c>
      <c r="AE116" s="11">
        <f t="shared" si="269"/>
        <v>0</v>
      </c>
      <c r="AF116" s="11">
        <f t="shared" si="269"/>
        <v>0</v>
      </c>
      <c r="AG116" s="11">
        <f t="shared" si="269"/>
        <v>0</v>
      </c>
      <c r="AH116" s="11">
        <f t="shared" si="269"/>
        <v>0</v>
      </c>
      <c r="AI116" s="11">
        <f t="shared" si="269"/>
        <v>0</v>
      </c>
      <c r="AJ116" s="11">
        <f t="shared" si="269"/>
        <v>0</v>
      </c>
      <c r="AK116" s="11">
        <f t="shared" si="269"/>
        <v>0</v>
      </c>
      <c r="AL116" s="11">
        <f t="shared" si="269"/>
        <v>0</v>
      </c>
      <c r="AM116" s="11">
        <f t="shared" si="269"/>
        <v>0</v>
      </c>
      <c r="AN116" s="11">
        <f t="shared" si="269"/>
        <v>0</v>
      </c>
      <c r="AO116" s="11">
        <f t="shared" si="269"/>
        <v>0</v>
      </c>
      <c r="AP116" s="11">
        <f t="shared" si="269"/>
        <v>0</v>
      </c>
      <c r="AQ116" s="11">
        <f t="shared" si="269"/>
        <v>0</v>
      </c>
      <c r="AR116" s="11">
        <v>0</v>
      </c>
      <c r="AS116" s="11">
        <v>0</v>
      </c>
      <c r="AT116" s="11">
        <f t="shared" ref="AT116:BI116" si="270">SUM(AT117)</f>
        <v>0</v>
      </c>
      <c r="AU116" s="11">
        <f t="shared" si="270"/>
        <v>8508</v>
      </c>
      <c r="AV116" s="11">
        <f t="shared" si="270"/>
        <v>0</v>
      </c>
      <c r="AW116" s="11">
        <f t="shared" si="270"/>
        <v>0</v>
      </c>
      <c r="AX116" s="11">
        <f t="shared" si="270"/>
        <v>0</v>
      </c>
      <c r="AY116" s="11">
        <f t="shared" si="270"/>
        <v>0</v>
      </c>
      <c r="AZ116" s="11">
        <f t="shared" si="270"/>
        <v>8508</v>
      </c>
      <c r="BA116" s="11">
        <f t="shared" si="270"/>
        <v>0</v>
      </c>
      <c r="BB116" s="11">
        <f t="shared" si="270"/>
        <v>0</v>
      </c>
      <c r="BC116" s="11">
        <f t="shared" si="270"/>
        <v>8508</v>
      </c>
      <c r="BD116" s="11">
        <f t="shared" si="270"/>
        <v>0</v>
      </c>
      <c r="BE116" s="11">
        <f t="shared" si="270"/>
        <v>0</v>
      </c>
      <c r="BF116" s="11">
        <f t="shared" si="270"/>
        <v>0</v>
      </c>
      <c r="BG116" s="11">
        <f t="shared" si="270"/>
        <v>0</v>
      </c>
      <c r="BH116" s="11">
        <f t="shared" si="270"/>
        <v>0</v>
      </c>
      <c r="BI116" s="11">
        <f t="shared" si="270"/>
        <v>0</v>
      </c>
      <c r="BJ116" s="11">
        <v>8508</v>
      </c>
      <c r="BK116" s="11">
        <v>0</v>
      </c>
    </row>
    <row r="117" spans="1:63" x14ac:dyDescent="0.25">
      <c r="A117" s="4" t="s">
        <v>135</v>
      </c>
      <c r="B117" s="4" t="s">
        <v>60</v>
      </c>
      <c r="C117" s="4" t="s">
        <v>142</v>
      </c>
      <c r="D117" s="107" t="s">
        <v>185</v>
      </c>
      <c r="E117" s="106" t="s">
        <v>50</v>
      </c>
      <c r="F117" s="106" t="s">
        <v>0</v>
      </c>
      <c r="G117" s="2" t="s">
        <v>0</v>
      </c>
      <c r="H117" s="2" t="s">
        <v>51</v>
      </c>
      <c r="I117" s="12">
        <f>SUM(I118:I119)</f>
        <v>218355</v>
      </c>
      <c r="J117" s="12">
        <f t="shared" ref="J117:Y117" si="271">SUM(J118:J119)</f>
        <v>230000</v>
      </c>
      <c r="K117" s="12">
        <f t="shared" si="271"/>
        <v>0</v>
      </c>
      <c r="L117" s="12">
        <f t="shared" si="271"/>
        <v>0</v>
      </c>
      <c r="M117" s="12">
        <f t="shared" si="271"/>
        <v>0</v>
      </c>
      <c r="N117" s="12">
        <f t="shared" si="271"/>
        <v>-33000</v>
      </c>
      <c r="O117" s="12">
        <f t="shared" si="271"/>
        <v>0</v>
      </c>
      <c r="P117" s="12">
        <f t="shared" ref="P117" si="272">SUM(P118:P119)</f>
        <v>197000</v>
      </c>
      <c r="Q117" s="12">
        <f t="shared" si="271"/>
        <v>0</v>
      </c>
      <c r="R117" s="12">
        <f t="shared" si="271"/>
        <v>7000</v>
      </c>
      <c r="S117" s="12">
        <f t="shared" si="271"/>
        <v>0</v>
      </c>
      <c r="T117" s="12">
        <f t="shared" si="271"/>
        <v>66710</v>
      </c>
      <c r="U117" s="12">
        <f t="shared" si="271"/>
        <v>47000</v>
      </c>
      <c r="V117" s="12">
        <f t="shared" si="271"/>
        <v>3290</v>
      </c>
      <c r="W117" s="12">
        <f t="shared" si="271"/>
        <v>0</v>
      </c>
      <c r="X117" s="12">
        <f t="shared" si="271"/>
        <v>0</v>
      </c>
      <c r="Y117" s="12">
        <f t="shared" si="271"/>
        <v>10000</v>
      </c>
      <c r="Z117" s="12">
        <v>134000</v>
      </c>
      <c r="AA117" s="12">
        <v>63000</v>
      </c>
      <c r="AB117" s="12">
        <f t="shared" ref="AB117:AQ117" si="273">SUM(AB118:AB119)</f>
        <v>0</v>
      </c>
      <c r="AC117" s="12">
        <f t="shared" si="273"/>
        <v>0</v>
      </c>
      <c r="AD117" s="12">
        <f t="shared" si="273"/>
        <v>0</v>
      </c>
      <c r="AE117" s="12">
        <f t="shared" si="273"/>
        <v>0</v>
      </c>
      <c r="AF117" s="12">
        <f t="shared" si="273"/>
        <v>0</v>
      </c>
      <c r="AG117" s="12">
        <f t="shared" si="273"/>
        <v>0</v>
      </c>
      <c r="AH117" s="12">
        <f t="shared" ref="AH117" si="274">SUM(AH118:AH119)</f>
        <v>0</v>
      </c>
      <c r="AI117" s="12">
        <f t="shared" si="273"/>
        <v>0</v>
      </c>
      <c r="AJ117" s="12">
        <f t="shared" si="273"/>
        <v>0</v>
      </c>
      <c r="AK117" s="12">
        <f t="shared" si="273"/>
        <v>0</v>
      </c>
      <c r="AL117" s="12">
        <f t="shared" si="273"/>
        <v>0</v>
      </c>
      <c r="AM117" s="12">
        <f t="shared" si="273"/>
        <v>0</v>
      </c>
      <c r="AN117" s="12">
        <f t="shared" si="273"/>
        <v>0</v>
      </c>
      <c r="AO117" s="12">
        <f t="shared" si="273"/>
        <v>0</v>
      </c>
      <c r="AP117" s="12">
        <f t="shared" si="273"/>
        <v>0</v>
      </c>
      <c r="AQ117" s="12">
        <f t="shared" si="273"/>
        <v>0</v>
      </c>
      <c r="AR117" s="12">
        <v>0</v>
      </c>
      <c r="AS117" s="12">
        <v>0</v>
      </c>
      <c r="AT117" s="12">
        <f t="shared" ref="AT117:BI117" si="275">SUM(AT118:AT119)</f>
        <v>0</v>
      </c>
      <c r="AU117" s="12">
        <f t="shared" si="275"/>
        <v>8508</v>
      </c>
      <c r="AV117" s="12">
        <f t="shared" si="275"/>
        <v>0</v>
      </c>
      <c r="AW117" s="12">
        <f t="shared" si="275"/>
        <v>0</v>
      </c>
      <c r="AX117" s="12">
        <f t="shared" si="275"/>
        <v>0</v>
      </c>
      <c r="AY117" s="12">
        <f t="shared" si="275"/>
        <v>0</v>
      </c>
      <c r="AZ117" s="12">
        <f t="shared" ref="AZ117" si="276">SUM(AZ118:AZ119)</f>
        <v>8508</v>
      </c>
      <c r="BA117" s="12">
        <f t="shared" si="275"/>
        <v>0</v>
      </c>
      <c r="BB117" s="12">
        <f t="shared" si="275"/>
        <v>0</v>
      </c>
      <c r="BC117" s="12">
        <f t="shared" si="275"/>
        <v>8508</v>
      </c>
      <c r="BD117" s="12">
        <f t="shared" si="275"/>
        <v>0</v>
      </c>
      <c r="BE117" s="12">
        <f t="shared" si="275"/>
        <v>0</v>
      </c>
      <c r="BF117" s="12">
        <f t="shared" si="275"/>
        <v>0</v>
      </c>
      <c r="BG117" s="12">
        <f t="shared" si="275"/>
        <v>0</v>
      </c>
      <c r="BH117" s="12">
        <f t="shared" si="275"/>
        <v>0</v>
      </c>
      <c r="BI117" s="12">
        <f t="shared" si="275"/>
        <v>0</v>
      </c>
      <c r="BJ117" s="12">
        <v>8508</v>
      </c>
      <c r="BK117" s="12">
        <v>0</v>
      </c>
    </row>
    <row r="118" spans="1:63" x14ac:dyDescent="0.25">
      <c r="A118" s="4" t="s">
        <v>135</v>
      </c>
      <c r="B118" s="4" t="s">
        <v>60</v>
      </c>
      <c r="C118" s="4" t="s">
        <v>142</v>
      </c>
      <c r="D118" s="107" t="s">
        <v>185</v>
      </c>
      <c r="E118" s="117">
        <v>8213</v>
      </c>
      <c r="F118" s="107"/>
      <c r="G118" s="103" t="s">
        <v>1658</v>
      </c>
      <c r="H118" s="13" t="s">
        <v>53</v>
      </c>
      <c r="I118" s="14">
        <v>180000</v>
      </c>
      <c r="J118" s="14">
        <v>200000</v>
      </c>
      <c r="K118" s="14"/>
      <c r="L118" s="14"/>
      <c r="M118" s="14"/>
      <c r="N118" s="14">
        <v>-33000</v>
      </c>
      <c r="O118" s="14"/>
      <c r="P118" s="14">
        <f t="shared" si="247"/>
        <v>167000</v>
      </c>
      <c r="Q118" s="14"/>
      <c r="R118" s="14">
        <v>7000</v>
      </c>
      <c r="S118" s="14"/>
      <c r="T118" s="14">
        <f>20000+25000</f>
        <v>45000</v>
      </c>
      <c r="U118" s="14">
        <f>5000+37000</f>
        <v>42000</v>
      </c>
      <c r="V118" s="14"/>
      <c r="W118" s="14"/>
      <c r="X118" s="14"/>
      <c r="Y118" s="14">
        <v>10000</v>
      </c>
      <c r="Z118" s="14">
        <v>104000</v>
      </c>
      <c r="AA118" s="14">
        <v>63000</v>
      </c>
      <c r="AB118" s="14">
        <v>0</v>
      </c>
      <c r="AC118" s="14"/>
      <c r="AD118" s="14"/>
      <c r="AE118" s="14"/>
      <c r="AF118" s="14"/>
      <c r="AG118" s="14"/>
      <c r="AH118" s="14">
        <f t="shared" si="248"/>
        <v>0</v>
      </c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0</v>
      </c>
      <c r="AS118" s="14">
        <v>0</v>
      </c>
      <c r="AT118" s="14">
        <v>0</v>
      </c>
      <c r="AU118" s="14">
        <v>8508</v>
      </c>
      <c r="AV118" s="14"/>
      <c r="AW118" s="14"/>
      <c r="AX118" s="14"/>
      <c r="AY118" s="14"/>
      <c r="AZ118" s="14">
        <f t="shared" si="249"/>
        <v>8508</v>
      </c>
      <c r="BA118" s="14"/>
      <c r="BB118" s="14"/>
      <c r="BC118" s="14">
        <v>8508</v>
      </c>
      <c r="BD118" s="14"/>
      <c r="BE118" s="14"/>
      <c r="BF118" s="14"/>
      <c r="BG118" s="14"/>
      <c r="BH118" s="14"/>
      <c r="BI118" s="14"/>
      <c r="BJ118" s="14">
        <v>8508</v>
      </c>
      <c r="BK118" s="14">
        <v>0</v>
      </c>
    </row>
    <row r="119" spans="1:63" x14ac:dyDescent="0.25">
      <c r="A119" s="4" t="s">
        <v>135</v>
      </c>
      <c r="B119" s="4" t="s">
        <v>60</v>
      </c>
      <c r="C119" s="4" t="s">
        <v>142</v>
      </c>
      <c r="D119" s="107" t="s">
        <v>185</v>
      </c>
      <c r="E119" s="117">
        <v>8216</v>
      </c>
      <c r="F119" s="107"/>
      <c r="G119" s="103" t="s">
        <v>1658</v>
      </c>
      <c r="H119" s="13" t="s">
        <v>110</v>
      </c>
      <c r="I119" s="14">
        <v>38355</v>
      </c>
      <c r="J119" s="14">
        <v>30000</v>
      </c>
      <c r="K119" s="14"/>
      <c r="L119" s="14"/>
      <c r="M119" s="14"/>
      <c r="N119" s="14"/>
      <c r="O119" s="14"/>
      <c r="P119" s="14">
        <f t="shared" si="247"/>
        <v>30000</v>
      </c>
      <c r="Q119" s="14"/>
      <c r="R119" s="14"/>
      <c r="S119" s="14"/>
      <c r="T119" s="14">
        <f>17000+4710</f>
        <v>21710</v>
      </c>
      <c r="U119" s="14">
        <v>5000</v>
      </c>
      <c r="V119" s="14">
        <v>3290</v>
      </c>
      <c r="W119" s="14"/>
      <c r="X119" s="14"/>
      <c r="Y119" s="14"/>
      <c r="Z119" s="14">
        <v>30000</v>
      </c>
      <c r="AA119" s="14">
        <v>0</v>
      </c>
      <c r="AB119" s="14">
        <v>0</v>
      </c>
      <c r="AC119" s="14"/>
      <c r="AD119" s="14"/>
      <c r="AE119" s="14"/>
      <c r="AF119" s="14"/>
      <c r="AG119" s="14"/>
      <c r="AH119" s="14">
        <f t="shared" si="248"/>
        <v>0</v>
      </c>
      <c r="AI119" s="14"/>
      <c r="AJ119" s="14"/>
      <c r="AK119" s="14"/>
      <c r="AL119" s="14"/>
      <c r="AM119" s="14"/>
      <c r="AN119" s="14"/>
      <c r="AO119" s="14"/>
      <c r="AP119" s="14"/>
      <c r="AQ119" s="14"/>
      <c r="AR119" s="14">
        <v>0</v>
      </c>
      <c r="AS119" s="14">
        <v>0</v>
      </c>
      <c r="AT119" s="14">
        <v>0</v>
      </c>
      <c r="AU119" s="14"/>
      <c r="AV119" s="14"/>
      <c r="AW119" s="14"/>
      <c r="AX119" s="14"/>
      <c r="AY119" s="14"/>
      <c r="AZ119" s="14">
        <f t="shared" si="249"/>
        <v>0</v>
      </c>
      <c r="BA119" s="14"/>
      <c r="BB119" s="14"/>
      <c r="BC119" s="14"/>
      <c r="BD119" s="14"/>
      <c r="BE119" s="14"/>
      <c r="BF119" s="14"/>
      <c r="BG119" s="14"/>
      <c r="BH119" s="14"/>
      <c r="BI119" s="14"/>
      <c r="BJ119" s="14">
        <v>0</v>
      </c>
      <c r="BK119" s="14">
        <v>0</v>
      </c>
    </row>
    <row r="120" spans="1:63" x14ac:dyDescent="0.25">
      <c r="A120" s="13" t="s">
        <v>0</v>
      </c>
      <c r="B120" s="13" t="s">
        <v>0</v>
      </c>
      <c r="C120" s="13" t="s">
        <v>0</v>
      </c>
      <c r="D120" s="103" t="s">
        <v>0</v>
      </c>
      <c r="E120" s="103" t="s">
        <v>0</v>
      </c>
      <c r="F120" s="103" t="s">
        <v>0</v>
      </c>
      <c r="G120" s="13" t="s">
        <v>0</v>
      </c>
      <c r="H120" s="10" t="s">
        <v>194</v>
      </c>
      <c r="I120" s="11">
        <f>SUM(I89,I113,I116)</f>
        <v>4764422</v>
      </c>
      <c r="J120" s="11">
        <f t="shared" ref="J120:Y120" si="277">SUM(J89,J113,J116)</f>
        <v>681745</v>
      </c>
      <c r="K120" s="11">
        <f t="shared" si="277"/>
        <v>0</v>
      </c>
      <c r="L120" s="11">
        <f t="shared" si="277"/>
        <v>0</v>
      </c>
      <c r="M120" s="11">
        <f t="shared" si="277"/>
        <v>0</v>
      </c>
      <c r="N120" s="11">
        <f t="shared" si="277"/>
        <v>0</v>
      </c>
      <c r="O120" s="11">
        <f t="shared" si="277"/>
        <v>0</v>
      </c>
      <c r="P120" s="11">
        <f t="shared" si="277"/>
        <v>681745</v>
      </c>
      <c r="Q120" s="11">
        <f t="shared" si="277"/>
        <v>36300</v>
      </c>
      <c r="R120" s="11">
        <f t="shared" si="277"/>
        <v>59000</v>
      </c>
      <c r="S120" s="11">
        <f t="shared" si="277"/>
        <v>105900</v>
      </c>
      <c r="T120" s="11">
        <f>SUM(T89,T113,T116)</f>
        <v>114510</v>
      </c>
      <c r="U120" s="11">
        <f t="shared" si="277"/>
        <v>102290</v>
      </c>
      <c r="V120" s="11">
        <f t="shared" si="277"/>
        <v>21290</v>
      </c>
      <c r="W120" s="11">
        <f t="shared" si="277"/>
        <v>18000</v>
      </c>
      <c r="X120" s="11">
        <f t="shared" si="277"/>
        <v>36100</v>
      </c>
      <c r="Y120" s="11">
        <f t="shared" si="277"/>
        <v>65200</v>
      </c>
      <c r="Z120" s="11">
        <v>558590</v>
      </c>
      <c r="AA120" s="11">
        <v>123155</v>
      </c>
      <c r="AB120" s="11">
        <f t="shared" ref="AB120:AQ120" si="278">SUM(AB89,AB113,AB116)</f>
        <v>0</v>
      </c>
      <c r="AC120" s="11">
        <f t="shared" si="278"/>
        <v>0</v>
      </c>
      <c r="AD120" s="11">
        <f t="shared" si="278"/>
        <v>0</v>
      </c>
      <c r="AE120" s="11">
        <f t="shared" si="278"/>
        <v>31630</v>
      </c>
      <c r="AF120" s="11">
        <f t="shared" si="278"/>
        <v>0</v>
      </c>
      <c r="AG120" s="11">
        <f t="shared" si="278"/>
        <v>0</v>
      </c>
      <c r="AH120" s="11">
        <f t="shared" si="278"/>
        <v>31630</v>
      </c>
      <c r="AI120" s="11">
        <f t="shared" si="278"/>
        <v>0</v>
      </c>
      <c r="AJ120" s="11">
        <f t="shared" si="278"/>
        <v>19110</v>
      </c>
      <c r="AK120" s="11">
        <f t="shared" si="278"/>
        <v>0</v>
      </c>
      <c r="AL120" s="11">
        <f t="shared" si="278"/>
        <v>0</v>
      </c>
      <c r="AM120" s="11">
        <f t="shared" si="278"/>
        <v>11520</v>
      </c>
      <c r="AN120" s="11">
        <f t="shared" si="278"/>
        <v>0</v>
      </c>
      <c r="AO120" s="11">
        <f t="shared" si="278"/>
        <v>0</v>
      </c>
      <c r="AP120" s="11">
        <f t="shared" si="278"/>
        <v>1000</v>
      </c>
      <c r="AQ120" s="11">
        <f t="shared" si="278"/>
        <v>0</v>
      </c>
      <c r="AR120" s="11">
        <v>31630</v>
      </c>
      <c r="AS120" s="11">
        <v>0</v>
      </c>
      <c r="AT120" s="11">
        <f t="shared" ref="AT120:BI120" si="279">SUM(AT89,AT113,AT116)</f>
        <v>0</v>
      </c>
      <c r="AU120" s="11">
        <f t="shared" si="279"/>
        <v>13157</v>
      </c>
      <c r="AV120" s="11">
        <f t="shared" si="279"/>
        <v>0</v>
      </c>
      <c r="AW120" s="11">
        <f t="shared" si="279"/>
        <v>2000</v>
      </c>
      <c r="AX120" s="11">
        <f t="shared" si="279"/>
        <v>0</v>
      </c>
      <c r="AY120" s="11">
        <f t="shared" si="279"/>
        <v>0</v>
      </c>
      <c r="AZ120" s="11">
        <f t="shared" si="279"/>
        <v>15157</v>
      </c>
      <c r="BA120" s="11">
        <f t="shared" si="279"/>
        <v>0</v>
      </c>
      <c r="BB120" s="11">
        <f t="shared" si="279"/>
        <v>0</v>
      </c>
      <c r="BC120" s="11">
        <f t="shared" si="279"/>
        <v>13157</v>
      </c>
      <c r="BD120" s="11">
        <f t="shared" si="279"/>
        <v>0</v>
      </c>
      <c r="BE120" s="11">
        <f t="shared" si="279"/>
        <v>0</v>
      </c>
      <c r="BF120" s="11">
        <f t="shared" si="279"/>
        <v>0</v>
      </c>
      <c r="BG120" s="11">
        <f t="shared" si="279"/>
        <v>0</v>
      </c>
      <c r="BH120" s="11">
        <f t="shared" si="279"/>
        <v>2000</v>
      </c>
      <c r="BI120" s="11">
        <f t="shared" si="279"/>
        <v>0</v>
      </c>
      <c r="BJ120" s="11">
        <v>15157</v>
      </c>
      <c r="BK120" s="11">
        <v>0</v>
      </c>
    </row>
    <row r="121" spans="1:63" ht="15.75" thickBot="1" x14ac:dyDescent="0.3">
      <c r="A121" s="13" t="s">
        <v>0</v>
      </c>
      <c r="B121" s="13" t="s">
        <v>0</v>
      </c>
      <c r="C121" s="13" t="s">
        <v>0</v>
      </c>
      <c r="D121" s="103" t="s">
        <v>0</v>
      </c>
      <c r="E121" s="103" t="s">
        <v>0</v>
      </c>
      <c r="F121" s="103" t="s">
        <v>0</v>
      </c>
      <c r="G121" s="13" t="s">
        <v>0</v>
      </c>
      <c r="H121" s="2" t="s">
        <v>55</v>
      </c>
      <c r="I121" s="12">
        <v>92</v>
      </c>
      <c r="J121" s="13" t="s">
        <v>0</v>
      </c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>
        <v>0</v>
      </c>
      <c r="AA121" s="13"/>
      <c r="AB121" s="13" t="s">
        <v>0</v>
      </c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>
        <v>0</v>
      </c>
      <c r="AS121" s="13"/>
      <c r="AT121" s="13" t="s">
        <v>0</v>
      </c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>
        <v>0</v>
      </c>
      <c r="BK121" s="13"/>
    </row>
    <row r="122" spans="1:63" ht="69.75" customHeight="1" thickBot="1" x14ac:dyDescent="0.3">
      <c r="A122" s="148" t="s">
        <v>0</v>
      </c>
      <c r="B122" s="148" t="s">
        <v>0</v>
      </c>
      <c r="C122" s="148" t="s">
        <v>0</v>
      </c>
      <c r="D122" s="151" t="s">
        <v>0</v>
      </c>
      <c r="E122" s="151" t="s">
        <v>0</v>
      </c>
      <c r="F122" s="151" t="s">
        <v>0</v>
      </c>
      <c r="G122" s="154" t="s">
        <v>0</v>
      </c>
      <c r="H122" s="5" t="s">
        <v>56</v>
      </c>
      <c r="I122" s="5" t="s">
        <v>9</v>
      </c>
      <c r="J122" s="94" t="s">
        <v>10</v>
      </c>
      <c r="K122" s="94" t="s">
        <v>1602</v>
      </c>
      <c r="L122" s="94" t="s">
        <v>1535</v>
      </c>
      <c r="M122" s="94" t="s">
        <v>1591</v>
      </c>
      <c r="N122" s="94" t="s">
        <v>1592</v>
      </c>
      <c r="O122" s="94" t="s">
        <v>1593</v>
      </c>
      <c r="P122" s="94" t="s">
        <v>1606</v>
      </c>
      <c r="Q122" s="94" t="s">
        <v>1603</v>
      </c>
      <c r="R122" s="94" t="s">
        <v>1594</v>
      </c>
      <c r="S122" s="94" t="s">
        <v>1595</v>
      </c>
      <c r="T122" s="94" t="s">
        <v>1596</v>
      </c>
      <c r="U122" s="94" t="s">
        <v>1597</v>
      </c>
      <c r="V122" s="94" t="s">
        <v>1598</v>
      </c>
      <c r="W122" s="94" t="s">
        <v>1599</v>
      </c>
      <c r="X122" s="94" t="s">
        <v>1604</v>
      </c>
      <c r="Y122" s="94" t="s">
        <v>1605</v>
      </c>
      <c r="Z122" s="94" t="s">
        <v>1600</v>
      </c>
      <c r="AA122" s="94" t="s">
        <v>1601</v>
      </c>
      <c r="AB122" s="95" t="s">
        <v>11</v>
      </c>
      <c r="AC122" s="95" t="s">
        <v>1602</v>
      </c>
      <c r="AD122" s="95" t="s">
        <v>1535</v>
      </c>
      <c r="AE122" s="95" t="s">
        <v>1591</v>
      </c>
      <c r="AF122" s="95" t="s">
        <v>1592</v>
      </c>
      <c r="AG122" s="95" t="s">
        <v>1593</v>
      </c>
      <c r="AH122" s="95" t="s">
        <v>1607</v>
      </c>
      <c r="AI122" s="95" t="s">
        <v>1603</v>
      </c>
      <c r="AJ122" s="95" t="s">
        <v>1594</v>
      </c>
      <c r="AK122" s="95" t="s">
        <v>1595</v>
      </c>
      <c r="AL122" s="95" t="s">
        <v>1596</v>
      </c>
      <c r="AM122" s="95" t="s">
        <v>1597</v>
      </c>
      <c r="AN122" s="95" t="s">
        <v>1598</v>
      </c>
      <c r="AO122" s="95" t="s">
        <v>1599</v>
      </c>
      <c r="AP122" s="95" t="s">
        <v>1604</v>
      </c>
      <c r="AQ122" s="95" t="s">
        <v>1605</v>
      </c>
      <c r="AR122" s="95" t="s">
        <v>1600</v>
      </c>
      <c r="AS122" s="95" t="s">
        <v>1601</v>
      </c>
      <c r="AT122" s="96" t="s">
        <v>12</v>
      </c>
      <c r="AU122" s="96" t="s">
        <v>1602</v>
      </c>
      <c r="AV122" s="96" t="s">
        <v>1535</v>
      </c>
      <c r="AW122" s="96" t="s">
        <v>1591</v>
      </c>
      <c r="AX122" s="96" t="s">
        <v>1592</v>
      </c>
      <c r="AY122" s="96" t="s">
        <v>1593</v>
      </c>
      <c r="AZ122" s="96" t="s">
        <v>1608</v>
      </c>
      <c r="BA122" s="96" t="s">
        <v>1603</v>
      </c>
      <c r="BB122" s="96" t="s">
        <v>1594</v>
      </c>
      <c r="BC122" s="96" t="s">
        <v>1595</v>
      </c>
      <c r="BD122" s="96" t="s">
        <v>1596</v>
      </c>
      <c r="BE122" s="96" t="s">
        <v>1597</v>
      </c>
      <c r="BF122" s="96" t="s">
        <v>1598</v>
      </c>
      <c r="BG122" s="96" t="s">
        <v>1599</v>
      </c>
      <c r="BH122" s="96" t="s">
        <v>1604</v>
      </c>
      <c r="BI122" s="96" t="s">
        <v>1605</v>
      </c>
      <c r="BJ122" s="96" t="s">
        <v>1600</v>
      </c>
      <c r="BK122" s="96" t="s">
        <v>1601</v>
      </c>
    </row>
    <row r="123" spans="1:63" x14ac:dyDescent="0.25">
      <c r="A123" s="149"/>
      <c r="B123" s="149"/>
      <c r="C123" s="149"/>
      <c r="D123" s="152"/>
      <c r="E123" s="152"/>
      <c r="F123" s="152"/>
      <c r="G123" s="155"/>
      <c r="H123" s="15" t="s">
        <v>0</v>
      </c>
      <c r="I123" s="9" t="s">
        <v>13</v>
      </c>
      <c r="J123" s="9">
        <v>1</v>
      </c>
      <c r="K123" s="9">
        <v>2</v>
      </c>
      <c r="L123" s="9">
        <v>3</v>
      </c>
      <c r="M123" s="9">
        <v>4</v>
      </c>
      <c r="N123" s="9">
        <v>5</v>
      </c>
      <c r="O123" s="9">
        <v>6</v>
      </c>
      <c r="P123" s="9">
        <v>7</v>
      </c>
      <c r="Q123" s="9">
        <v>8</v>
      </c>
      <c r="R123" s="9">
        <v>9</v>
      </c>
      <c r="S123" s="9">
        <v>10</v>
      </c>
      <c r="T123" s="9">
        <v>11</v>
      </c>
      <c r="U123" s="9">
        <v>12</v>
      </c>
      <c r="V123" s="9">
        <v>13</v>
      </c>
      <c r="W123" s="9">
        <v>14</v>
      </c>
      <c r="X123" s="9">
        <v>15</v>
      </c>
      <c r="Y123" s="9">
        <v>16</v>
      </c>
      <c r="Z123" s="9">
        <v>20</v>
      </c>
      <c r="AA123" s="9">
        <v>21</v>
      </c>
      <c r="AB123" s="9">
        <v>1</v>
      </c>
      <c r="AC123" s="9">
        <v>2</v>
      </c>
      <c r="AD123" s="9">
        <v>3</v>
      </c>
      <c r="AE123" s="9">
        <v>4</v>
      </c>
      <c r="AF123" s="9">
        <v>5</v>
      </c>
      <c r="AG123" s="9">
        <v>6</v>
      </c>
      <c r="AH123" s="9">
        <v>7</v>
      </c>
      <c r="AI123" s="9">
        <v>8</v>
      </c>
      <c r="AJ123" s="9">
        <v>9</v>
      </c>
      <c r="AK123" s="9">
        <v>10</v>
      </c>
      <c r="AL123" s="9">
        <v>11</v>
      </c>
      <c r="AM123" s="9">
        <v>12</v>
      </c>
      <c r="AN123" s="9">
        <v>13</v>
      </c>
      <c r="AO123" s="9">
        <v>14</v>
      </c>
      <c r="AP123" s="9">
        <v>15</v>
      </c>
      <c r="AQ123" s="9">
        <v>16</v>
      </c>
      <c r="AR123" s="9">
        <v>20</v>
      </c>
      <c r="AS123" s="9">
        <v>21</v>
      </c>
      <c r="AT123" s="9">
        <v>1</v>
      </c>
      <c r="AU123" s="9">
        <v>2</v>
      </c>
      <c r="AV123" s="9">
        <v>3</v>
      </c>
      <c r="AW123" s="9">
        <v>4</v>
      </c>
      <c r="AX123" s="9">
        <v>5</v>
      </c>
      <c r="AY123" s="9">
        <v>6</v>
      </c>
      <c r="AZ123" s="9">
        <v>7</v>
      </c>
      <c r="BA123" s="9">
        <v>8</v>
      </c>
      <c r="BB123" s="9">
        <v>9</v>
      </c>
      <c r="BC123" s="9">
        <v>10</v>
      </c>
      <c r="BD123" s="9">
        <v>11</v>
      </c>
      <c r="BE123" s="9">
        <v>12</v>
      </c>
      <c r="BF123" s="9">
        <v>13</v>
      </c>
      <c r="BG123" s="9">
        <v>14</v>
      </c>
      <c r="BH123" s="9">
        <v>15</v>
      </c>
      <c r="BI123" s="9">
        <v>16</v>
      </c>
      <c r="BJ123" s="9">
        <v>20</v>
      </c>
      <c r="BK123" s="9">
        <v>21</v>
      </c>
    </row>
    <row r="124" spans="1:63" x14ac:dyDescent="0.25">
      <c r="A124" s="149"/>
      <c r="B124" s="149"/>
      <c r="C124" s="149"/>
      <c r="D124" s="152"/>
      <c r="E124" s="152"/>
      <c r="F124" s="152"/>
      <c r="G124" s="155"/>
      <c r="H124" s="16" t="s">
        <v>139</v>
      </c>
      <c r="I124" s="17">
        <f>SUM(I120)</f>
        <v>4764422</v>
      </c>
      <c r="J124" s="17">
        <f t="shared" ref="J124:Y124" si="280">SUM(J120)</f>
        <v>681745</v>
      </c>
      <c r="K124" s="17">
        <f t="shared" si="280"/>
        <v>0</v>
      </c>
      <c r="L124" s="17">
        <f t="shared" si="280"/>
        <v>0</v>
      </c>
      <c r="M124" s="17">
        <f t="shared" si="280"/>
        <v>0</v>
      </c>
      <c r="N124" s="17">
        <f t="shared" si="280"/>
        <v>0</v>
      </c>
      <c r="O124" s="17">
        <f t="shared" si="280"/>
        <v>0</v>
      </c>
      <c r="P124" s="17">
        <f t="shared" ref="P124" si="281">SUM(P120)</f>
        <v>681745</v>
      </c>
      <c r="Q124" s="17">
        <f t="shared" si="280"/>
        <v>36300</v>
      </c>
      <c r="R124" s="17">
        <f t="shared" si="280"/>
        <v>59000</v>
      </c>
      <c r="S124" s="17">
        <f t="shared" si="280"/>
        <v>105900</v>
      </c>
      <c r="T124" s="17">
        <f t="shared" si="280"/>
        <v>114510</v>
      </c>
      <c r="U124" s="17">
        <f t="shared" si="280"/>
        <v>102290</v>
      </c>
      <c r="V124" s="17">
        <f t="shared" si="280"/>
        <v>21290</v>
      </c>
      <c r="W124" s="17">
        <f t="shared" si="280"/>
        <v>18000</v>
      </c>
      <c r="X124" s="17">
        <f t="shared" si="280"/>
        <v>36100</v>
      </c>
      <c r="Y124" s="17">
        <f t="shared" si="280"/>
        <v>65200</v>
      </c>
      <c r="Z124" s="17">
        <v>558590</v>
      </c>
      <c r="AA124" s="17">
        <v>123155</v>
      </c>
      <c r="AB124" s="17">
        <f t="shared" ref="AB124:AQ124" si="282">SUM(AB120)</f>
        <v>0</v>
      </c>
      <c r="AC124" s="17">
        <f t="shared" si="282"/>
        <v>0</v>
      </c>
      <c r="AD124" s="17">
        <f t="shared" si="282"/>
        <v>0</v>
      </c>
      <c r="AE124" s="17">
        <f t="shared" si="282"/>
        <v>31630</v>
      </c>
      <c r="AF124" s="17">
        <f t="shared" si="282"/>
        <v>0</v>
      </c>
      <c r="AG124" s="17">
        <f t="shared" si="282"/>
        <v>0</v>
      </c>
      <c r="AH124" s="17">
        <f t="shared" ref="AH124" si="283">SUM(AH120)</f>
        <v>31630</v>
      </c>
      <c r="AI124" s="17">
        <f t="shared" si="282"/>
        <v>0</v>
      </c>
      <c r="AJ124" s="17">
        <f t="shared" si="282"/>
        <v>19110</v>
      </c>
      <c r="AK124" s="17">
        <f t="shared" si="282"/>
        <v>0</v>
      </c>
      <c r="AL124" s="17">
        <f t="shared" si="282"/>
        <v>0</v>
      </c>
      <c r="AM124" s="17">
        <f t="shared" si="282"/>
        <v>11520</v>
      </c>
      <c r="AN124" s="17">
        <f t="shared" si="282"/>
        <v>0</v>
      </c>
      <c r="AO124" s="17">
        <f t="shared" si="282"/>
        <v>0</v>
      </c>
      <c r="AP124" s="17">
        <f t="shared" si="282"/>
        <v>1000</v>
      </c>
      <c r="AQ124" s="17">
        <f t="shared" si="282"/>
        <v>0</v>
      </c>
      <c r="AR124" s="17">
        <v>31630</v>
      </c>
      <c r="AS124" s="17">
        <v>0</v>
      </c>
      <c r="AT124" s="17">
        <f t="shared" ref="AT124:BI124" si="284">SUM(AT120)</f>
        <v>0</v>
      </c>
      <c r="AU124" s="17">
        <f t="shared" si="284"/>
        <v>13157</v>
      </c>
      <c r="AV124" s="17">
        <f t="shared" si="284"/>
        <v>0</v>
      </c>
      <c r="AW124" s="17">
        <f t="shared" si="284"/>
        <v>2000</v>
      </c>
      <c r="AX124" s="17">
        <f t="shared" si="284"/>
        <v>0</v>
      </c>
      <c r="AY124" s="17">
        <f t="shared" si="284"/>
        <v>0</v>
      </c>
      <c r="AZ124" s="17">
        <f t="shared" ref="AZ124" si="285">SUM(AZ120)</f>
        <v>15157</v>
      </c>
      <c r="BA124" s="17">
        <f t="shared" si="284"/>
        <v>0</v>
      </c>
      <c r="BB124" s="17">
        <f t="shared" si="284"/>
        <v>0</v>
      </c>
      <c r="BC124" s="17">
        <f t="shared" si="284"/>
        <v>13157</v>
      </c>
      <c r="BD124" s="17">
        <f t="shared" si="284"/>
        <v>0</v>
      </c>
      <c r="BE124" s="17">
        <f t="shared" si="284"/>
        <v>0</v>
      </c>
      <c r="BF124" s="17">
        <f t="shared" si="284"/>
        <v>0</v>
      </c>
      <c r="BG124" s="17">
        <f t="shared" si="284"/>
        <v>0</v>
      </c>
      <c r="BH124" s="17">
        <f t="shared" si="284"/>
        <v>2000</v>
      </c>
      <c r="BI124" s="17">
        <f t="shared" si="284"/>
        <v>0</v>
      </c>
      <c r="BJ124" s="17">
        <v>15157</v>
      </c>
      <c r="BK124" s="17">
        <v>0</v>
      </c>
    </row>
    <row r="125" spans="1:63" x14ac:dyDescent="0.25">
      <c r="A125" s="149"/>
      <c r="B125" s="149"/>
      <c r="C125" s="149"/>
      <c r="D125" s="152"/>
      <c r="E125" s="152"/>
      <c r="F125" s="152"/>
      <c r="G125" s="155"/>
      <c r="H125" s="18" t="s">
        <v>57</v>
      </c>
      <c r="I125" s="17">
        <f>SUM(I124)</f>
        <v>4764422</v>
      </c>
      <c r="J125" s="17">
        <f t="shared" ref="J125:Y125" si="286">SUM(J124)</f>
        <v>681745</v>
      </c>
      <c r="K125" s="17">
        <f t="shared" si="286"/>
        <v>0</v>
      </c>
      <c r="L125" s="17">
        <f t="shared" si="286"/>
        <v>0</v>
      </c>
      <c r="M125" s="17">
        <f t="shared" si="286"/>
        <v>0</v>
      </c>
      <c r="N125" s="17">
        <f t="shared" si="286"/>
        <v>0</v>
      </c>
      <c r="O125" s="17">
        <f t="shared" si="286"/>
        <v>0</v>
      </c>
      <c r="P125" s="17">
        <f t="shared" ref="P125" si="287">SUM(P124)</f>
        <v>681745</v>
      </c>
      <c r="Q125" s="17">
        <f t="shared" si="286"/>
        <v>36300</v>
      </c>
      <c r="R125" s="17">
        <f t="shared" si="286"/>
        <v>59000</v>
      </c>
      <c r="S125" s="17">
        <f t="shared" si="286"/>
        <v>105900</v>
      </c>
      <c r="T125" s="17">
        <f t="shared" si="286"/>
        <v>114510</v>
      </c>
      <c r="U125" s="17">
        <f t="shared" si="286"/>
        <v>102290</v>
      </c>
      <c r="V125" s="17">
        <f t="shared" si="286"/>
        <v>21290</v>
      </c>
      <c r="W125" s="17">
        <f t="shared" si="286"/>
        <v>18000</v>
      </c>
      <c r="X125" s="17">
        <f t="shared" si="286"/>
        <v>36100</v>
      </c>
      <c r="Y125" s="17">
        <f t="shared" si="286"/>
        <v>65200</v>
      </c>
      <c r="Z125" s="17">
        <v>558590</v>
      </c>
      <c r="AA125" s="17">
        <v>123155</v>
      </c>
      <c r="AB125" s="17">
        <f t="shared" ref="AB125:AQ125" si="288">SUM(AB124)</f>
        <v>0</v>
      </c>
      <c r="AC125" s="17">
        <f t="shared" si="288"/>
        <v>0</v>
      </c>
      <c r="AD125" s="17">
        <f t="shared" si="288"/>
        <v>0</v>
      </c>
      <c r="AE125" s="17">
        <f t="shared" si="288"/>
        <v>31630</v>
      </c>
      <c r="AF125" s="17">
        <f t="shared" si="288"/>
        <v>0</v>
      </c>
      <c r="AG125" s="17">
        <f t="shared" si="288"/>
        <v>0</v>
      </c>
      <c r="AH125" s="17">
        <f t="shared" ref="AH125" si="289">SUM(AH124)</f>
        <v>31630</v>
      </c>
      <c r="AI125" s="17">
        <f t="shared" si="288"/>
        <v>0</v>
      </c>
      <c r="AJ125" s="17">
        <f t="shared" si="288"/>
        <v>19110</v>
      </c>
      <c r="AK125" s="17">
        <f t="shared" si="288"/>
        <v>0</v>
      </c>
      <c r="AL125" s="17">
        <f t="shared" si="288"/>
        <v>0</v>
      </c>
      <c r="AM125" s="17">
        <f t="shared" si="288"/>
        <v>11520</v>
      </c>
      <c r="AN125" s="17">
        <f t="shared" si="288"/>
        <v>0</v>
      </c>
      <c r="AO125" s="17">
        <f t="shared" si="288"/>
        <v>0</v>
      </c>
      <c r="AP125" s="17">
        <f t="shared" si="288"/>
        <v>1000</v>
      </c>
      <c r="AQ125" s="17">
        <f t="shared" si="288"/>
        <v>0</v>
      </c>
      <c r="AR125" s="17">
        <v>31630</v>
      </c>
      <c r="AS125" s="17">
        <v>0</v>
      </c>
      <c r="AT125" s="17">
        <f t="shared" ref="AT125:BI125" si="290">SUM(AT124)</f>
        <v>0</v>
      </c>
      <c r="AU125" s="17">
        <f t="shared" si="290"/>
        <v>13157</v>
      </c>
      <c r="AV125" s="17">
        <f t="shared" si="290"/>
        <v>0</v>
      </c>
      <c r="AW125" s="17">
        <f t="shared" si="290"/>
        <v>2000</v>
      </c>
      <c r="AX125" s="17">
        <f t="shared" si="290"/>
        <v>0</v>
      </c>
      <c r="AY125" s="17">
        <f t="shared" si="290"/>
        <v>0</v>
      </c>
      <c r="AZ125" s="17">
        <f t="shared" ref="AZ125" si="291">SUM(AZ124)</f>
        <v>15157</v>
      </c>
      <c r="BA125" s="17">
        <f t="shared" si="290"/>
        <v>0</v>
      </c>
      <c r="BB125" s="17">
        <f t="shared" si="290"/>
        <v>0</v>
      </c>
      <c r="BC125" s="17">
        <f t="shared" si="290"/>
        <v>13157</v>
      </c>
      <c r="BD125" s="17">
        <f t="shared" si="290"/>
        <v>0</v>
      </c>
      <c r="BE125" s="17">
        <f t="shared" si="290"/>
        <v>0</v>
      </c>
      <c r="BF125" s="17">
        <f t="shared" si="290"/>
        <v>0</v>
      </c>
      <c r="BG125" s="17">
        <f t="shared" si="290"/>
        <v>0</v>
      </c>
      <c r="BH125" s="17">
        <f t="shared" si="290"/>
        <v>2000</v>
      </c>
      <c r="BI125" s="17">
        <f t="shared" si="290"/>
        <v>0</v>
      </c>
      <c r="BJ125" s="17">
        <v>15157</v>
      </c>
      <c r="BK125" s="17">
        <v>0</v>
      </c>
    </row>
    <row r="126" spans="1:63" x14ac:dyDescent="0.25">
      <c r="A126" s="150"/>
      <c r="B126" s="150"/>
      <c r="C126" s="150"/>
      <c r="D126" s="153"/>
      <c r="E126" s="153"/>
      <c r="F126" s="153"/>
      <c r="G126" s="156"/>
      <c r="P126">
        <f t="shared" si="247"/>
        <v>0</v>
      </c>
      <c r="Z126">
        <v>0</v>
      </c>
      <c r="AA126">
        <v>0</v>
      </c>
      <c r="AH126">
        <f t="shared" si="248"/>
        <v>0</v>
      </c>
      <c r="AR126">
        <v>0</v>
      </c>
      <c r="AS126">
        <v>0</v>
      </c>
      <c r="AZ126">
        <f t="shared" si="249"/>
        <v>0</v>
      </c>
      <c r="BJ126">
        <v>0</v>
      </c>
      <c r="BK126">
        <v>0</v>
      </c>
    </row>
    <row r="127" spans="1:63" ht="15.75" thickBot="1" x14ac:dyDescent="0.3">
      <c r="A127" s="13" t="s">
        <v>0</v>
      </c>
      <c r="B127" s="13" t="s">
        <v>0</v>
      </c>
      <c r="C127" s="13" t="s">
        <v>0</v>
      </c>
      <c r="D127" s="103" t="s">
        <v>0</v>
      </c>
      <c r="E127" s="103" t="s">
        <v>0</v>
      </c>
      <c r="F127" s="103" t="s">
        <v>0</v>
      </c>
      <c r="G127" s="13" t="s">
        <v>0</v>
      </c>
      <c r="H127" s="19" t="s">
        <v>0</v>
      </c>
      <c r="I127" s="19" t="s">
        <v>0</v>
      </c>
      <c r="J127" s="19" t="s">
        <v>0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>
        <v>0</v>
      </c>
      <c r="AA127" s="19">
        <v>0</v>
      </c>
      <c r="AB127" s="19" t="s">
        <v>0</v>
      </c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>
        <v>0</v>
      </c>
      <c r="AS127" s="19">
        <v>0</v>
      </c>
      <c r="AT127" s="19" t="s">
        <v>0</v>
      </c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>
        <v>0</v>
      </c>
      <c r="BK127" s="19">
        <v>0</v>
      </c>
    </row>
    <row r="128" spans="1:63" ht="69.75" customHeight="1" thickBot="1" x14ac:dyDescent="0.3">
      <c r="A128" s="5" t="s">
        <v>2</v>
      </c>
      <c r="B128" s="5" t="s">
        <v>3</v>
      </c>
      <c r="C128" s="5" t="s">
        <v>4</v>
      </c>
      <c r="D128" s="108" t="s">
        <v>0</v>
      </c>
      <c r="E128" s="116" t="s">
        <v>5</v>
      </c>
      <c r="F128" s="116" t="s">
        <v>6</v>
      </c>
      <c r="G128" s="5" t="s">
        <v>7</v>
      </c>
      <c r="H128" s="5" t="s">
        <v>8</v>
      </c>
      <c r="I128" s="5" t="s">
        <v>9</v>
      </c>
      <c r="J128" s="94" t="s">
        <v>10</v>
      </c>
      <c r="K128" s="94" t="s">
        <v>1602</v>
      </c>
      <c r="L128" s="94" t="s">
        <v>1535</v>
      </c>
      <c r="M128" s="94" t="s">
        <v>1591</v>
      </c>
      <c r="N128" s="94" t="s">
        <v>1592</v>
      </c>
      <c r="O128" s="94" t="s">
        <v>1593</v>
      </c>
      <c r="P128" s="94" t="s">
        <v>1606</v>
      </c>
      <c r="Q128" s="94" t="s">
        <v>1603</v>
      </c>
      <c r="R128" s="94" t="s">
        <v>1594</v>
      </c>
      <c r="S128" s="94" t="s">
        <v>1595</v>
      </c>
      <c r="T128" s="94" t="s">
        <v>1596</v>
      </c>
      <c r="U128" s="94" t="s">
        <v>1597</v>
      </c>
      <c r="V128" s="94" t="s">
        <v>1598</v>
      </c>
      <c r="W128" s="94" t="s">
        <v>1599</v>
      </c>
      <c r="X128" s="94" t="s">
        <v>1604</v>
      </c>
      <c r="Y128" s="94" t="s">
        <v>1605</v>
      </c>
      <c r="Z128" s="94" t="s">
        <v>1600</v>
      </c>
      <c r="AA128" s="94" t="s">
        <v>1601</v>
      </c>
      <c r="AB128" s="95" t="s">
        <v>11</v>
      </c>
      <c r="AC128" s="95" t="s">
        <v>1602</v>
      </c>
      <c r="AD128" s="95" t="s">
        <v>1535</v>
      </c>
      <c r="AE128" s="95" t="s">
        <v>1591</v>
      </c>
      <c r="AF128" s="95" t="s">
        <v>1592</v>
      </c>
      <c r="AG128" s="95" t="s">
        <v>1593</v>
      </c>
      <c r="AH128" s="95" t="s">
        <v>1607</v>
      </c>
      <c r="AI128" s="95" t="s">
        <v>1603</v>
      </c>
      <c r="AJ128" s="95" t="s">
        <v>1594</v>
      </c>
      <c r="AK128" s="95" t="s">
        <v>1595</v>
      </c>
      <c r="AL128" s="95" t="s">
        <v>1596</v>
      </c>
      <c r="AM128" s="95" t="s">
        <v>1597</v>
      </c>
      <c r="AN128" s="95" t="s">
        <v>1598</v>
      </c>
      <c r="AO128" s="95" t="s">
        <v>1599</v>
      </c>
      <c r="AP128" s="95" t="s">
        <v>1604</v>
      </c>
      <c r="AQ128" s="95" t="s">
        <v>1605</v>
      </c>
      <c r="AR128" s="95" t="s">
        <v>1600</v>
      </c>
      <c r="AS128" s="95" t="s">
        <v>1601</v>
      </c>
      <c r="AT128" s="96" t="s">
        <v>12</v>
      </c>
      <c r="AU128" s="96" t="s">
        <v>1602</v>
      </c>
      <c r="AV128" s="96" t="s">
        <v>1535</v>
      </c>
      <c r="AW128" s="96" t="s">
        <v>1591</v>
      </c>
      <c r="AX128" s="96" t="s">
        <v>1592</v>
      </c>
      <c r="AY128" s="96" t="s">
        <v>1593</v>
      </c>
      <c r="AZ128" s="96" t="s">
        <v>1608</v>
      </c>
      <c r="BA128" s="96" t="s">
        <v>1603</v>
      </c>
      <c r="BB128" s="96" t="s">
        <v>1594</v>
      </c>
      <c r="BC128" s="96" t="s">
        <v>1595</v>
      </c>
      <c r="BD128" s="96" t="s">
        <v>1596</v>
      </c>
      <c r="BE128" s="96" t="s">
        <v>1597</v>
      </c>
      <c r="BF128" s="96" t="s">
        <v>1598</v>
      </c>
      <c r="BG128" s="96" t="s">
        <v>1599</v>
      </c>
      <c r="BH128" s="96" t="s">
        <v>1604</v>
      </c>
      <c r="BI128" s="96" t="s">
        <v>1605</v>
      </c>
      <c r="BJ128" s="96" t="s">
        <v>1600</v>
      </c>
      <c r="BK128" s="96" t="s">
        <v>1601</v>
      </c>
    </row>
    <row r="129" spans="1:63" x14ac:dyDescent="0.25">
      <c r="A129" s="6" t="s">
        <v>0</v>
      </c>
      <c r="B129" s="6" t="s">
        <v>0</v>
      </c>
      <c r="C129" s="6" t="s">
        <v>0</v>
      </c>
      <c r="D129" s="109" t="s">
        <v>0</v>
      </c>
      <c r="E129" s="109" t="s">
        <v>0</v>
      </c>
      <c r="F129" s="125" t="s">
        <v>0</v>
      </c>
      <c r="G129" s="7" t="s">
        <v>0</v>
      </c>
      <c r="H129" s="8" t="s">
        <v>0</v>
      </c>
      <c r="I129" s="9" t="s">
        <v>13</v>
      </c>
      <c r="J129" s="9">
        <v>1</v>
      </c>
      <c r="K129" s="9">
        <v>2</v>
      </c>
      <c r="L129" s="9">
        <v>3</v>
      </c>
      <c r="M129" s="9">
        <v>4</v>
      </c>
      <c r="N129" s="9">
        <v>5</v>
      </c>
      <c r="O129" s="9">
        <v>6</v>
      </c>
      <c r="P129" s="9">
        <v>7</v>
      </c>
      <c r="Q129" s="9">
        <v>8</v>
      </c>
      <c r="R129" s="9">
        <v>9</v>
      </c>
      <c r="S129" s="9">
        <v>10</v>
      </c>
      <c r="T129" s="9">
        <v>11</v>
      </c>
      <c r="U129" s="9">
        <v>12</v>
      </c>
      <c r="V129" s="9">
        <v>13</v>
      </c>
      <c r="W129" s="9">
        <v>14</v>
      </c>
      <c r="X129" s="9">
        <v>15</v>
      </c>
      <c r="Y129" s="9">
        <v>16</v>
      </c>
      <c r="Z129" s="9">
        <v>20</v>
      </c>
      <c r="AA129" s="9">
        <v>21</v>
      </c>
      <c r="AB129" s="9">
        <v>1</v>
      </c>
      <c r="AC129" s="9">
        <v>2</v>
      </c>
      <c r="AD129" s="9">
        <v>3</v>
      </c>
      <c r="AE129" s="9">
        <v>4</v>
      </c>
      <c r="AF129" s="9">
        <v>5</v>
      </c>
      <c r="AG129" s="9">
        <v>6</v>
      </c>
      <c r="AH129" s="9">
        <v>7</v>
      </c>
      <c r="AI129" s="9">
        <v>8</v>
      </c>
      <c r="AJ129" s="9">
        <v>9</v>
      </c>
      <c r="AK129" s="9">
        <v>10</v>
      </c>
      <c r="AL129" s="9">
        <v>11</v>
      </c>
      <c r="AM129" s="9">
        <v>12</v>
      </c>
      <c r="AN129" s="9">
        <v>13</v>
      </c>
      <c r="AO129" s="9">
        <v>14</v>
      </c>
      <c r="AP129" s="9">
        <v>15</v>
      </c>
      <c r="AQ129" s="9">
        <v>16</v>
      </c>
      <c r="AR129" s="9">
        <v>20</v>
      </c>
      <c r="AS129" s="9">
        <v>21</v>
      </c>
      <c r="AT129" s="9">
        <v>1</v>
      </c>
      <c r="AU129" s="9">
        <v>2</v>
      </c>
      <c r="AV129" s="9">
        <v>3</v>
      </c>
      <c r="AW129" s="9">
        <v>4</v>
      </c>
      <c r="AX129" s="9">
        <v>5</v>
      </c>
      <c r="AY129" s="9">
        <v>6</v>
      </c>
      <c r="AZ129" s="9">
        <v>7</v>
      </c>
      <c r="BA129" s="9">
        <v>8</v>
      </c>
      <c r="BB129" s="9">
        <v>9</v>
      </c>
      <c r="BC129" s="9">
        <v>10</v>
      </c>
      <c r="BD129" s="9">
        <v>11</v>
      </c>
      <c r="BE129" s="9">
        <v>12</v>
      </c>
      <c r="BF129" s="9">
        <v>13</v>
      </c>
      <c r="BG129" s="9">
        <v>14</v>
      </c>
      <c r="BH129" s="9">
        <v>15</v>
      </c>
      <c r="BI129" s="9">
        <v>16</v>
      </c>
      <c r="BJ129" s="9">
        <v>20</v>
      </c>
      <c r="BK129" s="9">
        <v>21</v>
      </c>
    </row>
    <row r="130" spans="1:63" x14ac:dyDescent="0.25">
      <c r="A130" s="1" t="s">
        <v>135</v>
      </c>
      <c r="B130" s="1" t="s">
        <v>60</v>
      </c>
      <c r="C130" s="4" t="s">
        <v>143</v>
      </c>
      <c r="D130" s="107" t="s">
        <v>195</v>
      </c>
      <c r="E130" s="106" t="s">
        <v>0</v>
      </c>
      <c r="F130" s="106" t="s">
        <v>0</v>
      </c>
      <c r="G130" s="2" t="s">
        <v>0</v>
      </c>
      <c r="H130" s="2" t="s">
        <v>196</v>
      </c>
      <c r="I130" s="3" t="s">
        <v>0</v>
      </c>
      <c r="J130" s="3" t="s">
        <v>0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>
        <v>0</v>
      </c>
      <c r="AA130" s="3">
        <v>0</v>
      </c>
      <c r="AB130" s="3" t="s">
        <v>0</v>
      </c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>
        <v>0</v>
      </c>
      <c r="AS130" s="3">
        <v>0</v>
      </c>
      <c r="AT130" s="3" t="s">
        <v>0</v>
      </c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>
        <v>0</v>
      </c>
      <c r="BK130" s="3">
        <v>0</v>
      </c>
    </row>
    <row r="131" spans="1:63" ht="33.75" x14ac:dyDescent="0.25">
      <c r="A131" s="1" t="s">
        <v>0</v>
      </c>
      <c r="B131" s="1" t="s">
        <v>0</v>
      </c>
      <c r="C131" s="1" t="s">
        <v>0</v>
      </c>
      <c r="D131" s="106" t="s">
        <v>0</v>
      </c>
      <c r="E131" s="106" t="s">
        <v>0</v>
      </c>
      <c r="F131" s="106"/>
      <c r="G131" s="2" t="s">
        <v>0</v>
      </c>
      <c r="H131" s="10" t="s">
        <v>15</v>
      </c>
      <c r="I131" s="11">
        <f>SUM(I132,I140,I142)</f>
        <v>2566253</v>
      </c>
      <c r="J131" s="11">
        <f t="shared" ref="J131:Y131" si="292">SUM(J132,J140,J142)</f>
        <v>19000</v>
      </c>
      <c r="K131" s="11">
        <f t="shared" si="292"/>
        <v>0</v>
      </c>
      <c r="L131" s="11">
        <f t="shared" si="292"/>
        <v>0</v>
      </c>
      <c r="M131" s="11">
        <f t="shared" si="292"/>
        <v>0</v>
      </c>
      <c r="N131" s="11">
        <f t="shared" si="292"/>
        <v>0</v>
      </c>
      <c r="O131" s="11">
        <f t="shared" si="292"/>
        <v>0</v>
      </c>
      <c r="P131" s="11">
        <f t="shared" ref="P131" si="293">SUM(P132,P140,P142)</f>
        <v>19000</v>
      </c>
      <c r="Q131" s="11">
        <f t="shared" si="292"/>
        <v>0</v>
      </c>
      <c r="R131" s="11">
        <f t="shared" si="292"/>
        <v>1055</v>
      </c>
      <c r="S131" s="11">
        <f t="shared" si="292"/>
        <v>720</v>
      </c>
      <c r="T131" s="11">
        <f t="shared" si="292"/>
        <v>200</v>
      </c>
      <c r="U131" s="11">
        <f t="shared" si="292"/>
        <v>0</v>
      </c>
      <c r="V131" s="11">
        <f t="shared" si="292"/>
        <v>0</v>
      </c>
      <c r="W131" s="11">
        <f t="shared" si="292"/>
        <v>0</v>
      </c>
      <c r="X131" s="11">
        <f t="shared" si="292"/>
        <v>2205</v>
      </c>
      <c r="Y131" s="11">
        <f t="shared" si="292"/>
        <v>0</v>
      </c>
      <c r="Z131" s="11">
        <v>4180</v>
      </c>
      <c r="AA131" s="11">
        <v>14820</v>
      </c>
      <c r="AB131" s="11">
        <f t="shared" ref="AB131:AQ131" si="294">SUM(AB132,AB140,AB142)</f>
        <v>0</v>
      </c>
      <c r="AC131" s="11">
        <f t="shared" si="294"/>
        <v>454</v>
      </c>
      <c r="AD131" s="11">
        <f t="shared" si="294"/>
        <v>0</v>
      </c>
      <c r="AE131" s="11">
        <f t="shared" si="294"/>
        <v>0</v>
      </c>
      <c r="AF131" s="11">
        <f t="shared" si="294"/>
        <v>0</v>
      </c>
      <c r="AG131" s="11">
        <f t="shared" si="294"/>
        <v>0</v>
      </c>
      <c r="AH131" s="11">
        <f t="shared" ref="AH131" si="295">SUM(AH132,AH140,AH142)</f>
        <v>454</v>
      </c>
      <c r="AI131" s="11">
        <f t="shared" si="294"/>
        <v>0</v>
      </c>
      <c r="AJ131" s="11">
        <f t="shared" si="294"/>
        <v>0</v>
      </c>
      <c r="AK131" s="11">
        <f t="shared" si="294"/>
        <v>454</v>
      </c>
      <c r="AL131" s="11">
        <f t="shared" si="294"/>
        <v>0</v>
      </c>
      <c r="AM131" s="11">
        <f t="shared" si="294"/>
        <v>0</v>
      </c>
      <c r="AN131" s="11">
        <f t="shared" si="294"/>
        <v>0</v>
      </c>
      <c r="AO131" s="11">
        <f t="shared" si="294"/>
        <v>0</v>
      </c>
      <c r="AP131" s="11">
        <f t="shared" si="294"/>
        <v>0</v>
      </c>
      <c r="AQ131" s="11">
        <f t="shared" si="294"/>
        <v>0</v>
      </c>
      <c r="AR131" s="11">
        <v>454</v>
      </c>
      <c r="AS131" s="11">
        <v>0</v>
      </c>
      <c r="AT131" s="11">
        <f t="shared" ref="AT131:BI131" si="296">SUM(AT132,AT140,AT142)</f>
        <v>0</v>
      </c>
      <c r="AU131" s="11">
        <f t="shared" si="296"/>
        <v>0</v>
      </c>
      <c r="AV131" s="11">
        <f t="shared" si="296"/>
        <v>0</v>
      </c>
      <c r="AW131" s="11">
        <f t="shared" si="296"/>
        <v>1000</v>
      </c>
      <c r="AX131" s="11">
        <f t="shared" si="296"/>
        <v>0</v>
      </c>
      <c r="AY131" s="11">
        <f t="shared" si="296"/>
        <v>0</v>
      </c>
      <c r="AZ131" s="11">
        <f t="shared" ref="AZ131" si="297">SUM(AZ132,AZ140,AZ142)</f>
        <v>1000</v>
      </c>
      <c r="BA131" s="11">
        <f t="shared" si="296"/>
        <v>0</v>
      </c>
      <c r="BB131" s="11">
        <f t="shared" si="296"/>
        <v>0</v>
      </c>
      <c r="BC131" s="11">
        <f t="shared" si="296"/>
        <v>0</v>
      </c>
      <c r="BD131" s="11">
        <f t="shared" si="296"/>
        <v>0</v>
      </c>
      <c r="BE131" s="11">
        <f t="shared" si="296"/>
        <v>0</v>
      </c>
      <c r="BF131" s="11">
        <f t="shared" si="296"/>
        <v>0</v>
      </c>
      <c r="BG131" s="11">
        <f t="shared" si="296"/>
        <v>0</v>
      </c>
      <c r="BH131" s="11">
        <f t="shared" si="296"/>
        <v>1000</v>
      </c>
      <c r="BI131" s="11">
        <f t="shared" si="296"/>
        <v>0</v>
      </c>
      <c r="BJ131" s="11">
        <v>1000</v>
      </c>
      <c r="BK131" s="11">
        <v>0</v>
      </c>
    </row>
    <row r="132" spans="1:63" x14ac:dyDescent="0.25">
      <c r="A132" s="4" t="s">
        <v>135</v>
      </c>
      <c r="B132" s="4" t="s">
        <v>60</v>
      </c>
      <c r="C132" s="4" t="s">
        <v>143</v>
      </c>
      <c r="D132" s="107" t="s">
        <v>195</v>
      </c>
      <c r="E132" s="106" t="s">
        <v>16</v>
      </c>
      <c r="F132" s="106" t="s">
        <v>0</v>
      </c>
      <c r="G132" s="2" t="s">
        <v>0</v>
      </c>
      <c r="H132" s="2" t="s">
        <v>17</v>
      </c>
      <c r="I132" s="12">
        <f>SUM(I133,I134)</f>
        <v>2161765</v>
      </c>
      <c r="J132" s="12">
        <f t="shared" ref="J132:Y132" si="298">SUM(J133,J134)</f>
        <v>0</v>
      </c>
      <c r="K132" s="12">
        <f t="shared" si="298"/>
        <v>0</v>
      </c>
      <c r="L132" s="12">
        <f t="shared" si="298"/>
        <v>0</v>
      </c>
      <c r="M132" s="12">
        <f t="shared" si="298"/>
        <v>0</v>
      </c>
      <c r="N132" s="12">
        <f t="shared" si="298"/>
        <v>0</v>
      </c>
      <c r="O132" s="12">
        <f t="shared" si="298"/>
        <v>0</v>
      </c>
      <c r="P132" s="12">
        <f t="shared" ref="P132" si="299">SUM(P133,P134)</f>
        <v>0</v>
      </c>
      <c r="Q132" s="12">
        <f t="shared" si="298"/>
        <v>0</v>
      </c>
      <c r="R132" s="12">
        <f t="shared" si="298"/>
        <v>0</v>
      </c>
      <c r="S132" s="12">
        <f t="shared" si="298"/>
        <v>0</v>
      </c>
      <c r="T132" s="12">
        <f t="shared" si="298"/>
        <v>0</v>
      </c>
      <c r="U132" s="12">
        <f t="shared" si="298"/>
        <v>0</v>
      </c>
      <c r="V132" s="12">
        <f t="shared" si="298"/>
        <v>0</v>
      </c>
      <c r="W132" s="12">
        <f t="shared" si="298"/>
        <v>0</v>
      </c>
      <c r="X132" s="12">
        <f t="shared" si="298"/>
        <v>0</v>
      </c>
      <c r="Y132" s="12">
        <f t="shared" si="298"/>
        <v>0</v>
      </c>
      <c r="Z132" s="12">
        <v>0</v>
      </c>
      <c r="AA132" s="12">
        <v>0</v>
      </c>
      <c r="AB132" s="12">
        <f t="shared" ref="AB132:AQ132" si="300">SUM(AB133,AB134)</f>
        <v>0</v>
      </c>
      <c r="AC132" s="12">
        <f t="shared" si="300"/>
        <v>0</v>
      </c>
      <c r="AD132" s="12">
        <f t="shared" si="300"/>
        <v>0</v>
      </c>
      <c r="AE132" s="12">
        <f t="shared" si="300"/>
        <v>0</v>
      </c>
      <c r="AF132" s="12">
        <f t="shared" si="300"/>
        <v>0</v>
      </c>
      <c r="AG132" s="12">
        <f t="shared" si="300"/>
        <v>0</v>
      </c>
      <c r="AH132" s="12">
        <f t="shared" ref="AH132" si="301">SUM(AH133,AH134)</f>
        <v>0</v>
      </c>
      <c r="AI132" s="12">
        <f t="shared" si="300"/>
        <v>0</v>
      </c>
      <c r="AJ132" s="12">
        <f t="shared" si="300"/>
        <v>0</v>
      </c>
      <c r="AK132" s="12">
        <f t="shared" si="300"/>
        <v>0</v>
      </c>
      <c r="AL132" s="12">
        <f t="shared" si="300"/>
        <v>0</v>
      </c>
      <c r="AM132" s="12">
        <f t="shared" si="300"/>
        <v>0</v>
      </c>
      <c r="AN132" s="12">
        <f t="shared" si="300"/>
        <v>0</v>
      </c>
      <c r="AO132" s="12">
        <f t="shared" si="300"/>
        <v>0</v>
      </c>
      <c r="AP132" s="12">
        <f t="shared" si="300"/>
        <v>0</v>
      </c>
      <c r="AQ132" s="12">
        <f t="shared" si="300"/>
        <v>0</v>
      </c>
      <c r="AR132" s="12">
        <v>0</v>
      </c>
      <c r="AS132" s="12">
        <v>0</v>
      </c>
      <c r="AT132" s="12">
        <f t="shared" ref="AT132:BI132" si="302">SUM(AT133,AT134)</f>
        <v>0</v>
      </c>
      <c r="AU132" s="12">
        <f t="shared" si="302"/>
        <v>0</v>
      </c>
      <c r="AV132" s="12">
        <f t="shared" si="302"/>
        <v>0</v>
      </c>
      <c r="AW132" s="12">
        <f t="shared" si="302"/>
        <v>0</v>
      </c>
      <c r="AX132" s="12">
        <f t="shared" si="302"/>
        <v>0</v>
      </c>
      <c r="AY132" s="12">
        <f t="shared" si="302"/>
        <v>0</v>
      </c>
      <c r="AZ132" s="12">
        <f t="shared" ref="AZ132" si="303">SUM(AZ133,AZ134)</f>
        <v>0</v>
      </c>
      <c r="BA132" s="12">
        <f t="shared" si="302"/>
        <v>0</v>
      </c>
      <c r="BB132" s="12">
        <f t="shared" si="302"/>
        <v>0</v>
      </c>
      <c r="BC132" s="12">
        <f t="shared" si="302"/>
        <v>0</v>
      </c>
      <c r="BD132" s="12">
        <f t="shared" si="302"/>
        <v>0</v>
      </c>
      <c r="BE132" s="12">
        <f t="shared" si="302"/>
        <v>0</v>
      </c>
      <c r="BF132" s="12">
        <f t="shared" si="302"/>
        <v>0</v>
      </c>
      <c r="BG132" s="12">
        <f t="shared" si="302"/>
        <v>0</v>
      </c>
      <c r="BH132" s="12">
        <f t="shared" si="302"/>
        <v>0</v>
      </c>
      <c r="BI132" s="12">
        <f t="shared" si="302"/>
        <v>0</v>
      </c>
      <c r="BJ132" s="12">
        <v>0</v>
      </c>
      <c r="BK132" s="12">
        <v>0</v>
      </c>
    </row>
    <row r="133" spans="1:63" x14ac:dyDescent="0.25">
      <c r="A133" s="4" t="s">
        <v>135</v>
      </c>
      <c r="B133" s="4" t="s">
        <v>60</v>
      </c>
      <c r="C133" s="4" t="s">
        <v>143</v>
      </c>
      <c r="D133" s="107" t="s">
        <v>195</v>
      </c>
      <c r="E133" s="117">
        <v>6111</v>
      </c>
      <c r="F133" s="107"/>
      <c r="G133" s="103" t="s">
        <v>1658</v>
      </c>
      <c r="H133" s="13" t="s">
        <v>18</v>
      </c>
      <c r="I133" s="14">
        <v>1906555</v>
      </c>
      <c r="J133" s="14">
        <v>0</v>
      </c>
      <c r="K133" s="14"/>
      <c r="L133" s="14"/>
      <c r="M133" s="14"/>
      <c r="N133" s="14"/>
      <c r="O133" s="14"/>
      <c r="P133" s="14">
        <f t="shared" si="247"/>
        <v>0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v>0</v>
      </c>
      <c r="AA133" s="14">
        <v>0</v>
      </c>
      <c r="AB133" s="14">
        <v>0</v>
      </c>
      <c r="AC133" s="14"/>
      <c r="AD133" s="14"/>
      <c r="AE133" s="14"/>
      <c r="AF133" s="14"/>
      <c r="AG133" s="14"/>
      <c r="AH133" s="14">
        <f t="shared" si="248"/>
        <v>0</v>
      </c>
      <c r="AI133" s="14"/>
      <c r="AJ133" s="14"/>
      <c r="AK133" s="14"/>
      <c r="AL133" s="14"/>
      <c r="AM133" s="14"/>
      <c r="AN133" s="14"/>
      <c r="AO133" s="14"/>
      <c r="AP133" s="14"/>
      <c r="AQ133" s="14"/>
      <c r="AR133" s="14">
        <v>0</v>
      </c>
      <c r="AS133" s="14">
        <v>0</v>
      </c>
      <c r="AT133" s="14">
        <v>0</v>
      </c>
      <c r="AU133" s="14"/>
      <c r="AV133" s="14"/>
      <c r="AW133" s="14"/>
      <c r="AX133" s="14"/>
      <c r="AY133" s="14"/>
      <c r="AZ133" s="14">
        <f t="shared" si="249"/>
        <v>0</v>
      </c>
      <c r="BA133" s="14"/>
      <c r="BB133" s="14"/>
      <c r="BC133" s="14"/>
      <c r="BD133" s="14"/>
      <c r="BE133" s="14"/>
      <c r="BF133" s="14"/>
      <c r="BG133" s="14"/>
      <c r="BH133" s="14"/>
      <c r="BI133" s="14"/>
      <c r="BJ133" s="14">
        <v>0</v>
      </c>
      <c r="BK133" s="14">
        <v>0</v>
      </c>
    </row>
    <row r="134" spans="1:63" x14ac:dyDescent="0.25">
      <c r="A134" s="1" t="s">
        <v>135</v>
      </c>
      <c r="B134" s="1" t="s">
        <v>60</v>
      </c>
      <c r="C134" s="1" t="s">
        <v>143</v>
      </c>
      <c r="D134" s="110" t="s">
        <v>195</v>
      </c>
      <c r="E134" s="110" t="s">
        <v>20</v>
      </c>
      <c r="F134" s="107" t="s">
        <v>0</v>
      </c>
      <c r="G134" s="13" t="s">
        <v>0</v>
      </c>
      <c r="H134" s="2" t="s">
        <v>21</v>
      </c>
      <c r="I134" s="12">
        <f>SUM(I135:I139)</f>
        <v>255210</v>
      </c>
      <c r="J134" s="12">
        <f t="shared" ref="J134:Y134" si="304">SUM(J135:J139)</f>
        <v>0</v>
      </c>
      <c r="K134" s="12">
        <f t="shared" si="304"/>
        <v>0</v>
      </c>
      <c r="L134" s="12">
        <f t="shared" si="304"/>
        <v>0</v>
      </c>
      <c r="M134" s="12">
        <f t="shared" si="304"/>
        <v>0</v>
      </c>
      <c r="N134" s="12">
        <f t="shared" si="304"/>
        <v>0</v>
      </c>
      <c r="O134" s="12">
        <f t="shared" si="304"/>
        <v>0</v>
      </c>
      <c r="P134" s="12">
        <f t="shared" si="304"/>
        <v>0</v>
      </c>
      <c r="Q134" s="12">
        <f t="shared" si="304"/>
        <v>0</v>
      </c>
      <c r="R134" s="12">
        <f t="shared" si="304"/>
        <v>0</v>
      </c>
      <c r="S134" s="12">
        <f t="shared" si="304"/>
        <v>0</v>
      </c>
      <c r="T134" s="12">
        <f t="shared" si="304"/>
        <v>0</v>
      </c>
      <c r="U134" s="12">
        <f t="shared" si="304"/>
        <v>0</v>
      </c>
      <c r="V134" s="12">
        <f t="shared" si="304"/>
        <v>0</v>
      </c>
      <c r="W134" s="12">
        <f t="shared" si="304"/>
        <v>0</v>
      </c>
      <c r="X134" s="12">
        <f t="shared" si="304"/>
        <v>0</v>
      </c>
      <c r="Y134" s="12">
        <f t="shared" si="304"/>
        <v>0</v>
      </c>
      <c r="Z134" s="12">
        <v>0</v>
      </c>
      <c r="AA134" s="12">
        <v>0</v>
      </c>
      <c r="AB134" s="12">
        <f t="shared" ref="AB134:AQ134" si="305">SUM(AB135:AB139)</f>
        <v>0</v>
      </c>
      <c r="AC134" s="12">
        <f t="shared" si="305"/>
        <v>0</v>
      </c>
      <c r="AD134" s="12">
        <f t="shared" si="305"/>
        <v>0</v>
      </c>
      <c r="AE134" s="12">
        <f t="shared" si="305"/>
        <v>0</v>
      </c>
      <c r="AF134" s="12">
        <f t="shared" si="305"/>
        <v>0</v>
      </c>
      <c r="AG134" s="12">
        <f t="shared" si="305"/>
        <v>0</v>
      </c>
      <c r="AH134" s="12">
        <f t="shared" si="305"/>
        <v>0</v>
      </c>
      <c r="AI134" s="12">
        <f t="shared" si="305"/>
        <v>0</v>
      </c>
      <c r="AJ134" s="12">
        <f t="shared" si="305"/>
        <v>0</v>
      </c>
      <c r="AK134" s="12">
        <f t="shared" si="305"/>
        <v>0</v>
      </c>
      <c r="AL134" s="12">
        <f t="shared" si="305"/>
        <v>0</v>
      </c>
      <c r="AM134" s="12">
        <f t="shared" si="305"/>
        <v>0</v>
      </c>
      <c r="AN134" s="12">
        <f t="shared" si="305"/>
        <v>0</v>
      </c>
      <c r="AO134" s="12">
        <f t="shared" si="305"/>
        <v>0</v>
      </c>
      <c r="AP134" s="12">
        <f t="shared" si="305"/>
        <v>0</v>
      </c>
      <c r="AQ134" s="12">
        <f t="shared" si="305"/>
        <v>0</v>
      </c>
      <c r="AR134" s="12">
        <v>0</v>
      </c>
      <c r="AS134" s="12">
        <v>0</v>
      </c>
      <c r="AT134" s="12">
        <f t="shared" ref="AT134:BI134" si="306">SUM(AT135:AT139)</f>
        <v>0</v>
      </c>
      <c r="AU134" s="12">
        <f t="shared" si="306"/>
        <v>0</v>
      </c>
      <c r="AV134" s="12">
        <f t="shared" si="306"/>
        <v>0</v>
      </c>
      <c r="AW134" s="12">
        <f t="shared" si="306"/>
        <v>0</v>
      </c>
      <c r="AX134" s="12">
        <f t="shared" si="306"/>
        <v>0</v>
      </c>
      <c r="AY134" s="12">
        <f t="shared" si="306"/>
        <v>0</v>
      </c>
      <c r="AZ134" s="12">
        <f t="shared" si="306"/>
        <v>0</v>
      </c>
      <c r="BA134" s="12">
        <f t="shared" si="306"/>
        <v>0</v>
      </c>
      <c r="BB134" s="12">
        <f t="shared" si="306"/>
        <v>0</v>
      </c>
      <c r="BC134" s="12">
        <f t="shared" si="306"/>
        <v>0</v>
      </c>
      <c r="BD134" s="12">
        <f t="shared" si="306"/>
        <v>0</v>
      </c>
      <c r="BE134" s="12">
        <f t="shared" si="306"/>
        <v>0</v>
      </c>
      <c r="BF134" s="12">
        <f t="shared" si="306"/>
        <v>0</v>
      </c>
      <c r="BG134" s="12">
        <f t="shared" si="306"/>
        <v>0</v>
      </c>
      <c r="BH134" s="12">
        <f t="shared" si="306"/>
        <v>0</v>
      </c>
      <c r="BI134" s="12">
        <f t="shared" si="306"/>
        <v>0</v>
      </c>
      <c r="BJ134" s="12">
        <v>0</v>
      </c>
      <c r="BK134" s="12">
        <v>0</v>
      </c>
    </row>
    <row r="135" spans="1:63" ht="22.5" x14ac:dyDescent="0.25">
      <c r="A135" s="4" t="s">
        <v>135</v>
      </c>
      <c r="B135" s="4" t="s">
        <v>60</v>
      </c>
      <c r="C135" s="4" t="s">
        <v>143</v>
      </c>
      <c r="D135" s="107" t="s">
        <v>195</v>
      </c>
      <c r="E135" s="117">
        <v>6112</v>
      </c>
      <c r="F135" s="107" t="s">
        <v>197</v>
      </c>
      <c r="G135" s="103" t="s">
        <v>1658</v>
      </c>
      <c r="H135" s="13" t="s">
        <v>59</v>
      </c>
      <c r="I135" s="14">
        <v>41900</v>
      </c>
      <c r="J135" s="14">
        <v>0</v>
      </c>
      <c r="K135" s="14"/>
      <c r="L135" s="14"/>
      <c r="M135" s="14"/>
      <c r="N135" s="14"/>
      <c r="O135" s="14"/>
      <c r="P135" s="14">
        <f t="shared" si="247"/>
        <v>0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14">
        <v>0</v>
      </c>
      <c r="AA135" s="14">
        <v>0</v>
      </c>
      <c r="AB135" s="14">
        <v>0</v>
      </c>
      <c r="AC135" s="14"/>
      <c r="AD135" s="14"/>
      <c r="AE135" s="14"/>
      <c r="AF135" s="14"/>
      <c r="AG135" s="14"/>
      <c r="AH135" s="14">
        <f t="shared" si="248"/>
        <v>0</v>
      </c>
      <c r="AI135" s="14"/>
      <c r="AJ135" s="14"/>
      <c r="AK135" s="14"/>
      <c r="AL135" s="14"/>
      <c r="AM135" s="14"/>
      <c r="AN135" s="14"/>
      <c r="AO135" s="14"/>
      <c r="AP135" s="14"/>
      <c r="AQ135" s="14"/>
      <c r="AR135" s="14">
        <v>0</v>
      </c>
      <c r="AS135" s="14">
        <v>0</v>
      </c>
      <c r="AT135" s="14">
        <v>0</v>
      </c>
      <c r="AU135" s="14"/>
      <c r="AV135" s="14"/>
      <c r="AW135" s="14"/>
      <c r="AX135" s="14"/>
      <c r="AY135" s="14"/>
      <c r="AZ135" s="14">
        <f t="shared" si="249"/>
        <v>0</v>
      </c>
      <c r="BA135" s="14"/>
      <c r="BB135" s="14"/>
      <c r="BC135" s="14"/>
      <c r="BD135" s="14"/>
      <c r="BE135" s="14"/>
      <c r="BF135" s="14"/>
      <c r="BG135" s="14"/>
      <c r="BH135" s="14"/>
      <c r="BI135" s="14"/>
      <c r="BJ135" s="14">
        <v>0</v>
      </c>
      <c r="BK135" s="14">
        <v>0</v>
      </c>
    </row>
    <row r="136" spans="1:63" x14ac:dyDescent="0.25">
      <c r="A136" s="4" t="s">
        <v>135</v>
      </c>
      <c r="B136" s="4" t="s">
        <v>60</v>
      </c>
      <c r="C136" s="4" t="s">
        <v>143</v>
      </c>
      <c r="D136" s="107" t="s">
        <v>195</v>
      </c>
      <c r="E136" s="117">
        <v>6112</v>
      </c>
      <c r="F136" s="107" t="s">
        <v>198</v>
      </c>
      <c r="G136" s="103" t="s">
        <v>1658</v>
      </c>
      <c r="H136" s="13" t="s">
        <v>24</v>
      </c>
      <c r="I136" s="14">
        <v>158400</v>
      </c>
      <c r="J136" s="14">
        <v>0</v>
      </c>
      <c r="K136" s="14"/>
      <c r="L136" s="14"/>
      <c r="M136" s="14"/>
      <c r="N136" s="14"/>
      <c r="O136" s="14"/>
      <c r="P136" s="14">
        <f t="shared" si="247"/>
        <v>0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14">
        <v>0</v>
      </c>
      <c r="AA136" s="14">
        <v>0</v>
      </c>
      <c r="AB136" s="14">
        <v>0</v>
      </c>
      <c r="AC136" s="14"/>
      <c r="AD136" s="14"/>
      <c r="AE136" s="14"/>
      <c r="AF136" s="14"/>
      <c r="AG136" s="14"/>
      <c r="AH136" s="14">
        <f t="shared" si="248"/>
        <v>0</v>
      </c>
      <c r="AI136" s="14"/>
      <c r="AJ136" s="14"/>
      <c r="AK136" s="14"/>
      <c r="AL136" s="14"/>
      <c r="AM136" s="14"/>
      <c r="AN136" s="14"/>
      <c r="AO136" s="14"/>
      <c r="AP136" s="14"/>
      <c r="AQ136" s="14"/>
      <c r="AR136" s="14">
        <v>0</v>
      </c>
      <c r="AS136" s="14">
        <v>0</v>
      </c>
      <c r="AT136" s="14">
        <v>0</v>
      </c>
      <c r="AU136" s="14"/>
      <c r="AV136" s="14"/>
      <c r="AW136" s="14"/>
      <c r="AX136" s="14"/>
      <c r="AY136" s="14"/>
      <c r="AZ136" s="14">
        <f t="shared" si="249"/>
        <v>0</v>
      </c>
      <c r="BA136" s="14"/>
      <c r="BB136" s="14"/>
      <c r="BC136" s="14"/>
      <c r="BD136" s="14"/>
      <c r="BE136" s="14"/>
      <c r="BF136" s="14"/>
      <c r="BG136" s="14"/>
      <c r="BH136" s="14"/>
      <c r="BI136" s="14"/>
      <c r="BJ136" s="14">
        <v>0</v>
      </c>
      <c r="BK136" s="14">
        <v>0</v>
      </c>
    </row>
    <row r="137" spans="1:63" x14ac:dyDescent="0.25">
      <c r="A137" s="4" t="s">
        <v>135</v>
      </c>
      <c r="B137" s="4" t="s">
        <v>60</v>
      </c>
      <c r="C137" s="4" t="s">
        <v>143</v>
      </c>
      <c r="D137" s="107" t="s">
        <v>195</v>
      </c>
      <c r="E137" s="117">
        <v>6112</v>
      </c>
      <c r="F137" s="107" t="s">
        <v>199</v>
      </c>
      <c r="G137" s="103" t="s">
        <v>1658</v>
      </c>
      <c r="H137" s="13" t="s">
        <v>25</v>
      </c>
      <c r="I137" s="14">
        <v>30000</v>
      </c>
      <c r="J137" s="14">
        <v>0</v>
      </c>
      <c r="K137" s="14"/>
      <c r="L137" s="14"/>
      <c r="M137" s="14"/>
      <c r="N137" s="14"/>
      <c r="O137" s="14"/>
      <c r="P137" s="14">
        <f t="shared" si="247"/>
        <v>0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14">
        <v>0</v>
      </c>
      <c r="AA137" s="14">
        <v>0</v>
      </c>
      <c r="AB137" s="14">
        <v>0</v>
      </c>
      <c r="AC137" s="14"/>
      <c r="AD137" s="14"/>
      <c r="AE137" s="14"/>
      <c r="AF137" s="14"/>
      <c r="AG137" s="14"/>
      <c r="AH137" s="14">
        <f t="shared" si="248"/>
        <v>0</v>
      </c>
      <c r="AI137" s="14"/>
      <c r="AJ137" s="14"/>
      <c r="AK137" s="14"/>
      <c r="AL137" s="14"/>
      <c r="AM137" s="14"/>
      <c r="AN137" s="14"/>
      <c r="AO137" s="14"/>
      <c r="AP137" s="14"/>
      <c r="AQ137" s="14"/>
      <c r="AR137" s="14">
        <v>0</v>
      </c>
      <c r="AS137" s="14">
        <v>0</v>
      </c>
      <c r="AT137" s="14">
        <v>0</v>
      </c>
      <c r="AU137" s="14"/>
      <c r="AV137" s="14"/>
      <c r="AW137" s="14"/>
      <c r="AX137" s="14"/>
      <c r="AY137" s="14"/>
      <c r="AZ137" s="14">
        <f t="shared" si="249"/>
        <v>0</v>
      </c>
      <c r="BA137" s="14"/>
      <c r="BB137" s="14"/>
      <c r="BC137" s="14"/>
      <c r="BD137" s="14"/>
      <c r="BE137" s="14"/>
      <c r="BF137" s="14"/>
      <c r="BG137" s="14"/>
      <c r="BH137" s="14"/>
      <c r="BI137" s="14"/>
      <c r="BJ137" s="14">
        <v>0</v>
      </c>
      <c r="BK137" s="14">
        <v>0</v>
      </c>
    </row>
    <row r="138" spans="1:63" x14ac:dyDescent="0.25">
      <c r="A138" s="4" t="s">
        <v>135</v>
      </c>
      <c r="B138" s="4" t="s">
        <v>60</v>
      </c>
      <c r="C138" s="4" t="s">
        <v>143</v>
      </c>
      <c r="D138" s="107" t="s">
        <v>195</v>
      </c>
      <c r="E138" s="117">
        <v>6112</v>
      </c>
      <c r="F138" s="107" t="s">
        <v>200</v>
      </c>
      <c r="G138" s="103" t="s">
        <v>1658</v>
      </c>
      <c r="H138" s="13" t="s">
        <v>23</v>
      </c>
      <c r="I138" s="14">
        <v>9600</v>
      </c>
      <c r="J138" s="14">
        <v>0</v>
      </c>
      <c r="K138" s="14"/>
      <c r="L138" s="14"/>
      <c r="M138" s="14"/>
      <c r="N138" s="14"/>
      <c r="O138" s="14"/>
      <c r="P138" s="14">
        <f t="shared" si="247"/>
        <v>0</v>
      </c>
      <c r="Q138" s="14"/>
      <c r="R138" s="14"/>
      <c r="S138" s="14"/>
      <c r="T138" s="14"/>
      <c r="U138" s="14"/>
      <c r="V138" s="14"/>
      <c r="W138" s="14"/>
      <c r="X138" s="14"/>
      <c r="Y138" s="14"/>
      <c r="Z138" s="14">
        <v>0</v>
      </c>
      <c r="AA138" s="14">
        <v>0</v>
      </c>
      <c r="AB138" s="14">
        <v>0</v>
      </c>
      <c r="AC138" s="14"/>
      <c r="AD138" s="14"/>
      <c r="AE138" s="14"/>
      <c r="AF138" s="14"/>
      <c r="AG138" s="14"/>
      <c r="AH138" s="14">
        <f t="shared" si="248"/>
        <v>0</v>
      </c>
      <c r="AI138" s="14"/>
      <c r="AJ138" s="14"/>
      <c r="AK138" s="14"/>
      <c r="AL138" s="14"/>
      <c r="AM138" s="14"/>
      <c r="AN138" s="14"/>
      <c r="AO138" s="14"/>
      <c r="AP138" s="14"/>
      <c r="AQ138" s="14"/>
      <c r="AR138" s="14">
        <v>0</v>
      </c>
      <c r="AS138" s="14">
        <v>0</v>
      </c>
      <c r="AT138" s="14">
        <v>0</v>
      </c>
      <c r="AU138" s="14"/>
      <c r="AV138" s="14"/>
      <c r="AW138" s="14"/>
      <c r="AX138" s="14"/>
      <c r="AY138" s="14"/>
      <c r="AZ138" s="14">
        <f t="shared" si="249"/>
        <v>0</v>
      </c>
      <c r="BA138" s="14"/>
      <c r="BB138" s="14"/>
      <c r="BC138" s="14"/>
      <c r="BD138" s="14"/>
      <c r="BE138" s="14"/>
      <c r="BF138" s="14"/>
      <c r="BG138" s="14"/>
      <c r="BH138" s="14"/>
      <c r="BI138" s="14"/>
      <c r="BJ138" s="14">
        <v>0</v>
      </c>
      <c r="BK138" s="14">
        <v>0</v>
      </c>
    </row>
    <row r="139" spans="1:63" x14ac:dyDescent="0.25">
      <c r="A139" s="4" t="s">
        <v>135</v>
      </c>
      <c r="B139" s="4" t="s">
        <v>60</v>
      </c>
      <c r="C139" s="4" t="s">
        <v>143</v>
      </c>
      <c r="D139" s="107" t="s">
        <v>195</v>
      </c>
      <c r="E139" s="117">
        <v>6112</v>
      </c>
      <c r="F139" s="107" t="s">
        <v>201</v>
      </c>
      <c r="G139" s="103" t="s">
        <v>1658</v>
      </c>
      <c r="H139" s="13" t="s">
        <v>26</v>
      </c>
      <c r="I139" s="14">
        <v>15310</v>
      </c>
      <c r="J139" s="14">
        <v>0</v>
      </c>
      <c r="K139" s="14"/>
      <c r="L139" s="14"/>
      <c r="M139" s="14"/>
      <c r="N139" s="14"/>
      <c r="O139" s="14"/>
      <c r="P139" s="14">
        <f t="shared" si="247"/>
        <v>0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14">
        <v>0</v>
      </c>
      <c r="AA139" s="14">
        <v>0</v>
      </c>
      <c r="AB139" s="14">
        <v>0</v>
      </c>
      <c r="AC139" s="14"/>
      <c r="AD139" s="14"/>
      <c r="AE139" s="14"/>
      <c r="AF139" s="14"/>
      <c r="AG139" s="14"/>
      <c r="AH139" s="14">
        <f t="shared" si="248"/>
        <v>0</v>
      </c>
      <c r="AI139" s="14"/>
      <c r="AJ139" s="14"/>
      <c r="AK139" s="14"/>
      <c r="AL139" s="14"/>
      <c r="AM139" s="14"/>
      <c r="AN139" s="14"/>
      <c r="AO139" s="14"/>
      <c r="AP139" s="14"/>
      <c r="AQ139" s="14"/>
      <c r="AR139" s="14">
        <v>0</v>
      </c>
      <c r="AS139" s="14">
        <v>0</v>
      </c>
      <c r="AT139" s="14">
        <v>0</v>
      </c>
      <c r="AU139" s="14"/>
      <c r="AV139" s="14"/>
      <c r="AW139" s="14"/>
      <c r="AX139" s="14"/>
      <c r="AY139" s="14"/>
      <c r="AZ139" s="14">
        <f t="shared" si="249"/>
        <v>0</v>
      </c>
      <c r="BA139" s="14"/>
      <c r="BB139" s="14"/>
      <c r="BC139" s="14"/>
      <c r="BD139" s="14"/>
      <c r="BE139" s="14"/>
      <c r="BF139" s="14"/>
      <c r="BG139" s="14"/>
      <c r="BH139" s="14"/>
      <c r="BI139" s="14"/>
      <c r="BJ139" s="14">
        <v>0</v>
      </c>
      <c r="BK139" s="14">
        <v>0</v>
      </c>
    </row>
    <row r="140" spans="1:63" ht="22.5" x14ac:dyDescent="0.25">
      <c r="A140" s="4" t="s">
        <v>135</v>
      </c>
      <c r="B140" s="4" t="s">
        <v>60</v>
      </c>
      <c r="C140" s="4" t="s">
        <v>143</v>
      </c>
      <c r="D140" s="107" t="s">
        <v>195</v>
      </c>
      <c r="E140" s="106" t="s">
        <v>27</v>
      </c>
      <c r="F140" s="106" t="s">
        <v>0</v>
      </c>
      <c r="G140" s="2" t="s">
        <v>0</v>
      </c>
      <c r="H140" s="2" t="s">
        <v>28</v>
      </c>
      <c r="I140" s="12">
        <f>SUM(I141)</f>
        <v>200188</v>
      </c>
      <c r="J140" s="12">
        <f t="shared" ref="J140:Y140" si="307">SUM(J141)</f>
        <v>0</v>
      </c>
      <c r="K140" s="12">
        <f t="shared" si="307"/>
        <v>0</v>
      </c>
      <c r="L140" s="12">
        <f t="shared" si="307"/>
        <v>0</v>
      </c>
      <c r="M140" s="12">
        <f t="shared" si="307"/>
        <v>0</v>
      </c>
      <c r="N140" s="12">
        <f t="shared" si="307"/>
        <v>0</v>
      </c>
      <c r="O140" s="12">
        <f t="shared" si="307"/>
        <v>0</v>
      </c>
      <c r="P140" s="12">
        <f t="shared" si="307"/>
        <v>0</v>
      </c>
      <c r="Q140" s="12">
        <f t="shared" si="307"/>
        <v>0</v>
      </c>
      <c r="R140" s="12">
        <f t="shared" si="307"/>
        <v>0</v>
      </c>
      <c r="S140" s="12">
        <f t="shared" si="307"/>
        <v>0</v>
      </c>
      <c r="T140" s="12">
        <f t="shared" si="307"/>
        <v>0</v>
      </c>
      <c r="U140" s="12">
        <f t="shared" si="307"/>
        <v>0</v>
      </c>
      <c r="V140" s="12">
        <f t="shared" si="307"/>
        <v>0</v>
      </c>
      <c r="W140" s="12">
        <f t="shared" si="307"/>
        <v>0</v>
      </c>
      <c r="X140" s="12">
        <f t="shared" si="307"/>
        <v>0</v>
      </c>
      <c r="Y140" s="12">
        <f t="shared" si="307"/>
        <v>0</v>
      </c>
      <c r="Z140" s="12">
        <v>0</v>
      </c>
      <c r="AA140" s="12">
        <v>0</v>
      </c>
      <c r="AB140" s="12">
        <f t="shared" ref="AB140:AQ140" si="308">SUM(AB141)</f>
        <v>0</v>
      </c>
      <c r="AC140" s="12">
        <f t="shared" si="308"/>
        <v>0</v>
      </c>
      <c r="AD140" s="12">
        <f t="shared" si="308"/>
        <v>0</v>
      </c>
      <c r="AE140" s="12">
        <f t="shared" si="308"/>
        <v>0</v>
      </c>
      <c r="AF140" s="12">
        <f t="shared" si="308"/>
        <v>0</v>
      </c>
      <c r="AG140" s="12">
        <f t="shared" si="308"/>
        <v>0</v>
      </c>
      <c r="AH140" s="12">
        <f t="shared" si="308"/>
        <v>0</v>
      </c>
      <c r="AI140" s="12">
        <f t="shared" si="308"/>
        <v>0</v>
      </c>
      <c r="AJ140" s="12">
        <f t="shared" si="308"/>
        <v>0</v>
      </c>
      <c r="AK140" s="12">
        <f t="shared" si="308"/>
        <v>0</v>
      </c>
      <c r="AL140" s="12">
        <f t="shared" si="308"/>
        <v>0</v>
      </c>
      <c r="AM140" s="12">
        <f t="shared" si="308"/>
        <v>0</v>
      </c>
      <c r="AN140" s="12">
        <f t="shared" si="308"/>
        <v>0</v>
      </c>
      <c r="AO140" s="12">
        <f t="shared" si="308"/>
        <v>0</v>
      </c>
      <c r="AP140" s="12">
        <f t="shared" si="308"/>
        <v>0</v>
      </c>
      <c r="AQ140" s="12">
        <f t="shared" si="308"/>
        <v>0</v>
      </c>
      <c r="AR140" s="12">
        <v>0</v>
      </c>
      <c r="AS140" s="12">
        <v>0</v>
      </c>
      <c r="AT140" s="12">
        <f t="shared" ref="AT140:BI140" si="309">SUM(AT141)</f>
        <v>0</v>
      </c>
      <c r="AU140" s="12">
        <f t="shared" si="309"/>
        <v>0</v>
      </c>
      <c r="AV140" s="12">
        <f t="shared" si="309"/>
        <v>0</v>
      </c>
      <c r="AW140" s="12">
        <f t="shared" si="309"/>
        <v>0</v>
      </c>
      <c r="AX140" s="12">
        <f t="shared" si="309"/>
        <v>0</v>
      </c>
      <c r="AY140" s="12">
        <f t="shared" si="309"/>
        <v>0</v>
      </c>
      <c r="AZ140" s="12">
        <f t="shared" si="309"/>
        <v>0</v>
      </c>
      <c r="BA140" s="12">
        <f t="shared" si="309"/>
        <v>0</v>
      </c>
      <c r="BB140" s="12">
        <f t="shared" si="309"/>
        <v>0</v>
      </c>
      <c r="BC140" s="12">
        <f t="shared" si="309"/>
        <v>0</v>
      </c>
      <c r="BD140" s="12">
        <f t="shared" si="309"/>
        <v>0</v>
      </c>
      <c r="BE140" s="12">
        <f t="shared" si="309"/>
        <v>0</v>
      </c>
      <c r="BF140" s="12">
        <f t="shared" si="309"/>
        <v>0</v>
      </c>
      <c r="BG140" s="12">
        <f t="shared" si="309"/>
        <v>0</v>
      </c>
      <c r="BH140" s="12">
        <f t="shared" si="309"/>
        <v>0</v>
      </c>
      <c r="BI140" s="12">
        <f t="shared" si="309"/>
        <v>0</v>
      </c>
      <c r="BJ140" s="12">
        <v>0</v>
      </c>
      <c r="BK140" s="12">
        <v>0</v>
      </c>
    </row>
    <row r="141" spans="1:63" x14ac:dyDescent="0.25">
      <c r="A141" s="4" t="s">
        <v>135</v>
      </c>
      <c r="B141" s="4" t="s">
        <v>60</v>
      </c>
      <c r="C141" s="4" t="s">
        <v>143</v>
      </c>
      <c r="D141" s="107" t="s">
        <v>195</v>
      </c>
      <c r="E141" s="117">
        <v>6121</v>
      </c>
      <c r="F141" s="107"/>
      <c r="G141" s="103" t="s">
        <v>1658</v>
      </c>
      <c r="H141" s="13" t="s">
        <v>29</v>
      </c>
      <c r="I141" s="14">
        <v>200188</v>
      </c>
      <c r="J141" s="14">
        <v>0</v>
      </c>
      <c r="K141" s="14"/>
      <c r="L141" s="14"/>
      <c r="M141" s="14"/>
      <c r="N141" s="14"/>
      <c r="O141" s="14"/>
      <c r="P141" s="14">
        <f t="shared" si="247"/>
        <v>0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14">
        <v>0</v>
      </c>
      <c r="AA141" s="14">
        <v>0</v>
      </c>
      <c r="AB141" s="14">
        <v>0</v>
      </c>
      <c r="AC141" s="14"/>
      <c r="AD141" s="14"/>
      <c r="AE141" s="14"/>
      <c r="AF141" s="14"/>
      <c r="AG141" s="14"/>
      <c r="AH141" s="14">
        <f t="shared" si="248"/>
        <v>0</v>
      </c>
      <c r="AI141" s="14"/>
      <c r="AJ141" s="14"/>
      <c r="AK141" s="14"/>
      <c r="AL141" s="14"/>
      <c r="AM141" s="14"/>
      <c r="AN141" s="14"/>
      <c r="AO141" s="14"/>
      <c r="AP141" s="14"/>
      <c r="AQ141" s="14"/>
      <c r="AR141" s="14">
        <v>0</v>
      </c>
      <c r="AS141" s="14">
        <v>0</v>
      </c>
      <c r="AT141" s="14">
        <v>0</v>
      </c>
      <c r="AU141" s="14"/>
      <c r="AV141" s="14"/>
      <c r="AW141" s="14"/>
      <c r="AX141" s="14"/>
      <c r="AY141" s="14"/>
      <c r="AZ141" s="14">
        <f t="shared" si="249"/>
        <v>0</v>
      </c>
      <c r="BA141" s="14"/>
      <c r="BB141" s="14"/>
      <c r="BC141" s="14"/>
      <c r="BD141" s="14"/>
      <c r="BE141" s="14"/>
      <c r="BF141" s="14"/>
      <c r="BG141" s="14"/>
      <c r="BH141" s="14"/>
      <c r="BI141" s="14"/>
      <c r="BJ141" s="14">
        <v>0</v>
      </c>
      <c r="BK141" s="14">
        <v>0</v>
      </c>
    </row>
    <row r="142" spans="1:63" ht="22.5" x14ac:dyDescent="0.25">
      <c r="A142" s="4" t="s">
        <v>135</v>
      </c>
      <c r="B142" s="4" t="s">
        <v>60</v>
      </c>
      <c r="C142" s="4" t="s">
        <v>143</v>
      </c>
      <c r="D142" s="107" t="s">
        <v>195</v>
      </c>
      <c r="E142" s="106" t="s">
        <v>31</v>
      </c>
      <c r="F142" s="106" t="s">
        <v>0</v>
      </c>
      <c r="G142" s="2" t="s">
        <v>0</v>
      </c>
      <c r="H142" s="2" t="s">
        <v>32</v>
      </c>
      <c r="I142" s="12">
        <f>SUM(I143:I150)</f>
        <v>204300</v>
      </c>
      <c r="J142" s="12">
        <f t="shared" ref="J142:Y142" si="310">SUM(J143:J150)</f>
        <v>19000</v>
      </c>
      <c r="K142" s="12">
        <f t="shared" si="310"/>
        <v>0</v>
      </c>
      <c r="L142" s="12">
        <f t="shared" si="310"/>
        <v>0</v>
      </c>
      <c r="M142" s="12">
        <f t="shared" si="310"/>
        <v>0</v>
      </c>
      <c r="N142" s="12">
        <f t="shared" si="310"/>
        <v>0</v>
      </c>
      <c r="O142" s="12">
        <f t="shared" si="310"/>
        <v>0</v>
      </c>
      <c r="P142" s="12">
        <f t="shared" si="310"/>
        <v>19000</v>
      </c>
      <c r="Q142" s="12">
        <f t="shared" si="310"/>
        <v>0</v>
      </c>
      <c r="R142" s="12">
        <f t="shared" si="310"/>
        <v>1055</v>
      </c>
      <c r="S142" s="12">
        <f t="shared" si="310"/>
        <v>720</v>
      </c>
      <c r="T142" s="12">
        <f t="shared" si="310"/>
        <v>200</v>
      </c>
      <c r="U142" s="12">
        <f t="shared" si="310"/>
        <v>0</v>
      </c>
      <c r="V142" s="12">
        <f t="shared" si="310"/>
        <v>0</v>
      </c>
      <c r="W142" s="12">
        <f t="shared" si="310"/>
        <v>0</v>
      </c>
      <c r="X142" s="12">
        <f t="shared" si="310"/>
        <v>2205</v>
      </c>
      <c r="Y142" s="12">
        <f t="shared" si="310"/>
        <v>0</v>
      </c>
      <c r="Z142" s="12">
        <v>4180</v>
      </c>
      <c r="AA142" s="12">
        <v>14820</v>
      </c>
      <c r="AB142" s="12">
        <f t="shared" ref="AB142:AQ142" si="311">SUM(AB143:AB150)</f>
        <v>0</v>
      </c>
      <c r="AC142" s="12">
        <f t="shared" si="311"/>
        <v>454</v>
      </c>
      <c r="AD142" s="12">
        <f t="shared" si="311"/>
        <v>0</v>
      </c>
      <c r="AE142" s="12">
        <f t="shared" si="311"/>
        <v>0</v>
      </c>
      <c r="AF142" s="12">
        <f t="shared" si="311"/>
        <v>0</v>
      </c>
      <c r="AG142" s="12">
        <f t="shared" si="311"/>
        <v>0</v>
      </c>
      <c r="AH142" s="12">
        <f t="shared" si="311"/>
        <v>454</v>
      </c>
      <c r="AI142" s="12">
        <f t="shared" si="311"/>
        <v>0</v>
      </c>
      <c r="AJ142" s="12">
        <f t="shared" si="311"/>
        <v>0</v>
      </c>
      <c r="AK142" s="12">
        <f t="shared" si="311"/>
        <v>454</v>
      </c>
      <c r="AL142" s="12">
        <f t="shared" si="311"/>
        <v>0</v>
      </c>
      <c r="AM142" s="12">
        <f t="shared" si="311"/>
        <v>0</v>
      </c>
      <c r="AN142" s="12">
        <f t="shared" si="311"/>
        <v>0</v>
      </c>
      <c r="AO142" s="12">
        <f t="shared" si="311"/>
        <v>0</v>
      </c>
      <c r="AP142" s="12">
        <f t="shared" si="311"/>
        <v>0</v>
      </c>
      <c r="AQ142" s="12">
        <f t="shared" si="311"/>
        <v>0</v>
      </c>
      <c r="AR142" s="12">
        <v>454</v>
      </c>
      <c r="AS142" s="12">
        <v>0</v>
      </c>
      <c r="AT142" s="12">
        <f t="shared" ref="AT142:BI142" si="312">SUM(AT143:AT150)</f>
        <v>0</v>
      </c>
      <c r="AU142" s="12">
        <f t="shared" si="312"/>
        <v>0</v>
      </c>
      <c r="AV142" s="12">
        <f t="shared" si="312"/>
        <v>0</v>
      </c>
      <c r="AW142" s="12">
        <f t="shared" si="312"/>
        <v>1000</v>
      </c>
      <c r="AX142" s="12">
        <f t="shared" si="312"/>
        <v>0</v>
      </c>
      <c r="AY142" s="12">
        <f t="shared" si="312"/>
        <v>0</v>
      </c>
      <c r="AZ142" s="12">
        <f t="shared" si="312"/>
        <v>1000</v>
      </c>
      <c r="BA142" s="12">
        <f t="shared" si="312"/>
        <v>0</v>
      </c>
      <c r="BB142" s="12">
        <f t="shared" si="312"/>
        <v>0</v>
      </c>
      <c r="BC142" s="12">
        <f t="shared" si="312"/>
        <v>0</v>
      </c>
      <c r="BD142" s="12">
        <f t="shared" si="312"/>
        <v>0</v>
      </c>
      <c r="BE142" s="12">
        <f t="shared" si="312"/>
        <v>0</v>
      </c>
      <c r="BF142" s="12">
        <f t="shared" si="312"/>
        <v>0</v>
      </c>
      <c r="BG142" s="12">
        <f t="shared" si="312"/>
        <v>0</v>
      </c>
      <c r="BH142" s="12">
        <f t="shared" si="312"/>
        <v>1000</v>
      </c>
      <c r="BI142" s="12">
        <f t="shared" si="312"/>
        <v>0</v>
      </c>
      <c r="BJ142" s="12">
        <v>1000</v>
      </c>
      <c r="BK142" s="12">
        <v>0</v>
      </c>
    </row>
    <row r="143" spans="1:63" x14ac:dyDescent="0.25">
      <c r="A143" s="4" t="s">
        <v>135</v>
      </c>
      <c r="B143" s="4" t="s">
        <v>60</v>
      </c>
      <c r="C143" s="4" t="s">
        <v>143</v>
      </c>
      <c r="D143" s="107" t="s">
        <v>195</v>
      </c>
      <c r="E143" s="117">
        <v>6131</v>
      </c>
      <c r="F143" s="107"/>
      <c r="G143" s="103" t="s">
        <v>1658</v>
      </c>
      <c r="H143" s="13" t="s">
        <v>34</v>
      </c>
      <c r="I143" s="14">
        <v>9000</v>
      </c>
      <c r="J143" s="14">
        <v>5000</v>
      </c>
      <c r="K143" s="14"/>
      <c r="L143" s="14"/>
      <c r="M143" s="14"/>
      <c r="N143" s="14"/>
      <c r="O143" s="14"/>
      <c r="P143" s="14">
        <f t="shared" si="247"/>
        <v>5000</v>
      </c>
      <c r="Q143" s="14"/>
      <c r="R143" s="14"/>
      <c r="S143" s="14"/>
      <c r="T143" s="14"/>
      <c r="U143" s="14"/>
      <c r="V143" s="14"/>
      <c r="W143" s="14"/>
      <c r="X143" s="14">
        <v>850</v>
      </c>
      <c r="Y143" s="14"/>
      <c r="Z143" s="14">
        <v>850</v>
      </c>
      <c r="AA143" s="14">
        <v>4150</v>
      </c>
      <c r="AB143" s="14">
        <v>0</v>
      </c>
      <c r="AC143" s="14"/>
      <c r="AD143" s="14"/>
      <c r="AE143" s="14"/>
      <c r="AF143" s="14"/>
      <c r="AG143" s="14"/>
      <c r="AH143" s="14">
        <f t="shared" si="248"/>
        <v>0</v>
      </c>
      <c r="AI143" s="14"/>
      <c r="AJ143" s="14"/>
      <c r="AK143" s="14"/>
      <c r="AL143" s="14"/>
      <c r="AM143" s="14"/>
      <c r="AN143" s="14"/>
      <c r="AO143" s="14"/>
      <c r="AP143" s="14"/>
      <c r="AQ143" s="14"/>
      <c r="AR143" s="14">
        <v>0</v>
      </c>
      <c r="AS143" s="14">
        <v>0</v>
      </c>
      <c r="AT143" s="14">
        <v>0</v>
      </c>
      <c r="AU143" s="14"/>
      <c r="AV143" s="14"/>
      <c r="AW143" s="14"/>
      <c r="AX143" s="14"/>
      <c r="AY143" s="14"/>
      <c r="AZ143" s="14">
        <f t="shared" si="249"/>
        <v>0</v>
      </c>
      <c r="BA143" s="14"/>
      <c r="BB143" s="14"/>
      <c r="BC143" s="14"/>
      <c r="BD143" s="14"/>
      <c r="BE143" s="14"/>
      <c r="BF143" s="14"/>
      <c r="BG143" s="14"/>
      <c r="BH143" s="14"/>
      <c r="BI143" s="14"/>
      <c r="BJ143" s="14">
        <v>0</v>
      </c>
      <c r="BK143" s="14">
        <v>0</v>
      </c>
    </row>
    <row r="144" spans="1:63" x14ac:dyDescent="0.25">
      <c r="A144" s="4" t="s">
        <v>135</v>
      </c>
      <c r="B144" s="4" t="s">
        <v>60</v>
      </c>
      <c r="C144" s="4" t="s">
        <v>143</v>
      </c>
      <c r="D144" s="107" t="s">
        <v>195</v>
      </c>
      <c r="E144" s="117">
        <v>6132</v>
      </c>
      <c r="F144" s="107"/>
      <c r="G144" s="103" t="s">
        <v>1658</v>
      </c>
      <c r="H144" s="13" t="s">
        <v>74</v>
      </c>
      <c r="I144" s="14">
        <v>81000</v>
      </c>
      <c r="J144" s="14">
        <v>0</v>
      </c>
      <c r="K144" s="14"/>
      <c r="L144" s="14"/>
      <c r="M144" s="14"/>
      <c r="N144" s="14"/>
      <c r="O144" s="14"/>
      <c r="P144" s="14">
        <f t="shared" si="247"/>
        <v>0</v>
      </c>
      <c r="Q144" s="14"/>
      <c r="R144" s="14"/>
      <c r="S144" s="14"/>
      <c r="T144" s="14"/>
      <c r="U144" s="14"/>
      <c r="V144" s="14"/>
      <c r="W144" s="14"/>
      <c r="X144" s="14"/>
      <c r="Y144" s="14"/>
      <c r="Z144" s="14">
        <v>0</v>
      </c>
      <c r="AA144" s="14">
        <v>0</v>
      </c>
      <c r="AB144" s="14">
        <v>0</v>
      </c>
      <c r="AC144" s="14"/>
      <c r="AD144" s="14"/>
      <c r="AE144" s="14"/>
      <c r="AF144" s="14"/>
      <c r="AG144" s="14"/>
      <c r="AH144" s="14">
        <f t="shared" si="248"/>
        <v>0</v>
      </c>
      <c r="AI144" s="14"/>
      <c r="AJ144" s="14"/>
      <c r="AK144" s="14"/>
      <c r="AL144" s="14"/>
      <c r="AM144" s="14"/>
      <c r="AN144" s="14"/>
      <c r="AO144" s="14"/>
      <c r="AP144" s="14"/>
      <c r="AQ144" s="14"/>
      <c r="AR144" s="14">
        <v>0</v>
      </c>
      <c r="AS144" s="14">
        <v>0</v>
      </c>
      <c r="AT144" s="14">
        <v>0</v>
      </c>
      <c r="AU144" s="14"/>
      <c r="AV144" s="14"/>
      <c r="AW144" s="14"/>
      <c r="AX144" s="14"/>
      <c r="AY144" s="14"/>
      <c r="AZ144" s="14">
        <f t="shared" si="249"/>
        <v>0</v>
      </c>
      <c r="BA144" s="14"/>
      <c r="BB144" s="14"/>
      <c r="BC144" s="14"/>
      <c r="BD144" s="14"/>
      <c r="BE144" s="14"/>
      <c r="BF144" s="14"/>
      <c r="BG144" s="14"/>
      <c r="BH144" s="14"/>
      <c r="BI144" s="14"/>
      <c r="BJ144" s="14">
        <v>0</v>
      </c>
      <c r="BK144" s="14">
        <v>0</v>
      </c>
    </row>
    <row r="145" spans="1:63" x14ac:dyDescent="0.25">
      <c r="A145" s="4" t="s">
        <v>135</v>
      </c>
      <c r="B145" s="4" t="s">
        <v>60</v>
      </c>
      <c r="C145" s="4" t="s">
        <v>143</v>
      </c>
      <c r="D145" s="107" t="s">
        <v>195</v>
      </c>
      <c r="E145" s="117">
        <v>6133</v>
      </c>
      <c r="F145" s="107"/>
      <c r="G145" s="103" t="s">
        <v>1658</v>
      </c>
      <c r="H145" s="13" t="s">
        <v>77</v>
      </c>
      <c r="I145" s="14">
        <v>15900</v>
      </c>
      <c r="J145" s="14">
        <v>0</v>
      </c>
      <c r="K145" s="14"/>
      <c r="L145" s="14"/>
      <c r="M145" s="14"/>
      <c r="N145" s="14"/>
      <c r="O145" s="14"/>
      <c r="P145" s="14">
        <f t="shared" si="247"/>
        <v>0</v>
      </c>
      <c r="Q145" s="14"/>
      <c r="R145" s="14"/>
      <c r="S145" s="14"/>
      <c r="T145" s="14"/>
      <c r="U145" s="14"/>
      <c r="V145" s="14"/>
      <c r="W145" s="14"/>
      <c r="X145" s="14"/>
      <c r="Y145" s="14"/>
      <c r="Z145" s="14">
        <v>0</v>
      </c>
      <c r="AA145" s="14">
        <v>0</v>
      </c>
      <c r="AB145" s="14">
        <v>0</v>
      </c>
      <c r="AC145" s="14"/>
      <c r="AD145" s="14"/>
      <c r="AE145" s="14"/>
      <c r="AF145" s="14"/>
      <c r="AG145" s="14"/>
      <c r="AH145" s="14">
        <f t="shared" si="248"/>
        <v>0</v>
      </c>
      <c r="AI145" s="14"/>
      <c r="AJ145" s="14"/>
      <c r="AK145" s="14"/>
      <c r="AL145" s="14"/>
      <c r="AM145" s="14"/>
      <c r="AN145" s="14"/>
      <c r="AO145" s="14"/>
      <c r="AP145" s="14"/>
      <c r="AQ145" s="14"/>
      <c r="AR145" s="14">
        <v>0</v>
      </c>
      <c r="AS145" s="14">
        <v>0</v>
      </c>
      <c r="AT145" s="14">
        <v>0</v>
      </c>
      <c r="AU145" s="14"/>
      <c r="AV145" s="14"/>
      <c r="AW145" s="14"/>
      <c r="AX145" s="14"/>
      <c r="AY145" s="14"/>
      <c r="AZ145" s="14">
        <f t="shared" si="249"/>
        <v>0</v>
      </c>
      <c r="BA145" s="14"/>
      <c r="BB145" s="14"/>
      <c r="BC145" s="14"/>
      <c r="BD145" s="14"/>
      <c r="BE145" s="14"/>
      <c r="BF145" s="14"/>
      <c r="BG145" s="14"/>
      <c r="BH145" s="14"/>
      <c r="BI145" s="14"/>
      <c r="BJ145" s="14">
        <v>0</v>
      </c>
      <c r="BK145" s="14">
        <v>0</v>
      </c>
    </row>
    <row r="146" spans="1:63" x14ac:dyDescent="0.25">
      <c r="A146" s="4" t="s">
        <v>135</v>
      </c>
      <c r="B146" s="4" t="s">
        <v>60</v>
      </c>
      <c r="C146" s="4" t="s">
        <v>143</v>
      </c>
      <c r="D146" s="107" t="s">
        <v>195</v>
      </c>
      <c r="E146" s="117">
        <v>6134</v>
      </c>
      <c r="F146" s="107"/>
      <c r="G146" s="103" t="s">
        <v>1658</v>
      </c>
      <c r="H146" s="13" t="s">
        <v>80</v>
      </c>
      <c r="I146" s="14">
        <v>26000</v>
      </c>
      <c r="J146" s="14">
        <v>5000</v>
      </c>
      <c r="K146" s="14"/>
      <c r="L146" s="14"/>
      <c r="M146" s="14"/>
      <c r="N146" s="14"/>
      <c r="O146" s="14"/>
      <c r="P146" s="14">
        <f t="shared" si="247"/>
        <v>5000</v>
      </c>
      <c r="Q146" s="14"/>
      <c r="R146" s="14"/>
      <c r="S146" s="14"/>
      <c r="T146" s="14"/>
      <c r="U146" s="14"/>
      <c r="V146" s="14"/>
      <c r="W146" s="14"/>
      <c r="X146" s="14"/>
      <c r="Y146" s="14"/>
      <c r="Z146" s="14">
        <v>0</v>
      </c>
      <c r="AA146" s="14">
        <v>5000</v>
      </c>
      <c r="AB146" s="14">
        <v>0</v>
      </c>
      <c r="AC146" s="14"/>
      <c r="AD146" s="14"/>
      <c r="AE146" s="14"/>
      <c r="AF146" s="14"/>
      <c r="AG146" s="14"/>
      <c r="AH146" s="14">
        <f t="shared" si="248"/>
        <v>0</v>
      </c>
      <c r="AI146" s="14"/>
      <c r="AJ146" s="14"/>
      <c r="AK146" s="14"/>
      <c r="AL146" s="14"/>
      <c r="AM146" s="14"/>
      <c r="AN146" s="14"/>
      <c r="AO146" s="14"/>
      <c r="AP146" s="14"/>
      <c r="AQ146" s="14"/>
      <c r="AR146" s="14">
        <v>0</v>
      </c>
      <c r="AS146" s="14">
        <v>0</v>
      </c>
      <c r="AT146" s="14">
        <v>0</v>
      </c>
      <c r="AU146" s="14"/>
      <c r="AV146" s="14"/>
      <c r="AW146" s="14"/>
      <c r="AX146" s="14"/>
      <c r="AY146" s="14"/>
      <c r="AZ146" s="14">
        <f t="shared" si="249"/>
        <v>0</v>
      </c>
      <c r="BA146" s="14"/>
      <c r="BB146" s="14"/>
      <c r="BC146" s="14"/>
      <c r="BD146" s="14"/>
      <c r="BE146" s="14"/>
      <c r="BF146" s="14"/>
      <c r="BG146" s="14"/>
      <c r="BH146" s="14"/>
      <c r="BI146" s="14"/>
      <c r="BJ146" s="14">
        <v>0</v>
      </c>
      <c r="BK146" s="14">
        <v>0</v>
      </c>
    </row>
    <row r="147" spans="1:63" x14ac:dyDescent="0.25">
      <c r="A147" s="4" t="s">
        <v>135</v>
      </c>
      <c r="B147" s="4" t="s">
        <v>60</v>
      </c>
      <c r="C147" s="4" t="s">
        <v>143</v>
      </c>
      <c r="D147" s="107" t="s">
        <v>195</v>
      </c>
      <c r="E147" s="117">
        <v>6135</v>
      </c>
      <c r="F147" s="107"/>
      <c r="G147" s="103" t="s">
        <v>1658</v>
      </c>
      <c r="H147" s="13" t="s">
        <v>83</v>
      </c>
      <c r="I147" s="14">
        <v>2500</v>
      </c>
      <c r="J147" s="14">
        <v>1500</v>
      </c>
      <c r="K147" s="14"/>
      <c r="L147" s="14"/>
      <c r="M147" s="14"/>
      <c r="N147" s="14"/>
      <c r="O147" s="14"/>
      <c r="P147" s="14">
        <f t="shared" si="247"/>
        <v>1500</v>
      </c>
      <c r="Q147" s="14"/>
      <c r="R147" s="14"/>
      <c r="S147" s="14"/>
      <c r="T147" s="14"/>
      <c r="U147" s="14"/>
      <c r="V147" s="14"/>
      <c r="W147" s="14"/>
      <c r="X147" s="14"/>
      <c r="Y147" s="14"/>
      <c r="Z147" s="14">
        <v>0</v>
      </c>
      <c r="AA147" s="14">
        <v>1500</v>
      </c>
      <c r="AB147" s="14">
        <v>0</v>
      </c>
      <c r="AC147" s="14"/>
      <c r="AD147" s="14"/>
      <c r="AE147" s="14"/>
      <c r="AF147" s="14"/>
      <c r="AG147" s="14"/>
      <c r="AH147" s="14">
        <f t="shared" si="248"/>
        <v>0</v>
      </c>
      <c r="AI147" s="14"/>
      <c r="AJ147" s="14"/>
      <c r="AK147" s="14"/>
      <c r="AL147" s="14"/>
      <c r="AM147" s="14"/>
      <c r="AN147" s="14"/>
      <c r="AO147" s="14"/>
      <c r="AP147" s="14"/>
      <c r="AQ147" s="14"/>
      <c r="AR147" s="14">
        <v>0</v>
      </c>
      <c r="AS147" s="14">
        <v>0</v>
      </c>
      <c r="AT147" s="14">
        <v>0</v>
      </c>
      <c r="AU147" s="14"/>
      <c r="AV147" s="14"/>
      <c r="AW147" s="14">
        <v>1000</v>
      </c>
      <c r="AX147" s="14"/>
      <c r="AY147" s="14"/>
      <c r="AZ147" s="14">
        <f t="shared" si="249"/>
        <v>1000</v>
      </c>
      <c r="BA147" s="14"/>
      <c r="BB147" s="14"/>
      <c r="BC147" s="14"/>
      <c r="BD147" s="14"/>
      <c r="BE147" s="14"/>
      <c r="BF147" s="14"/>
      <c r="BG147" s="14"/>
      <c r="BH147" s="14">
        <v>1000</v>
      </c>
      <c r="BI147" s="14"/>
      <c r="BJ147" s="14">
        <v>1000</v>
      </c>
      <c r="BK147" s="14">
        <v>0</v>
      </c>
    </row>
    <row r="148" spans="1:63" x14ac:dyDescent="0.25">
      <c r="A148" s="4" t="s">
        <v>135</v>
      </c>
      <c r="B148" s="4" t="s">
        <v>60</v>
      </c>
      <c r="C148" s="4" t="s">
        <v>143</v>
      </c>
      <c r="D148" s="107" t="s">
        <v>195</v>
      </c>
      <c r="E148" s="117">
        <v>6137</v>
      </c>
      <c r="F148" s="107"/>
      <c r="G148" s="103" t="s">
        <v>1658</v>
      </c>
      <c r="H148" s="13" t="s">
        <v>89</v>
      </c>
      <c r="I148" s="14">
        <v>13500</v>
      </c>
      <c r="J148" s="14">
        <v>1500</v>
      </c>
      <c r="K148" s="14"/>
      <c r="L148" s="14"/>
      <c r="M148" s="14"/>
      <c r="N148" s="14"/>
      <c r="O148" s="14"/>
      <c r="P148" s="14">
        <f t="shared" si="247"/>
        <v>1500</v>
      </c>
      <c r="Q148" s="14"/>
      <c r="R148" s="14">
        <v>1055</v>
      </c>
      <c r="S148" s="14"/>
      <c r="T148" s="14"/>
      <c r="U148" s="14"/>
      <c r="V148" s="14"/>
      <c r="W148" s="14"/>
      <c r="X148" s="14"/>
      <c r="Y148" s="14"/>
      <c r="Z148" s="14">
        <v>1055</v>
      </c>
      <c r="AA148" s="14">
        <v>445</v>
      </c>
      <c r="AB148" s="14">
        <v>0</v>
      </c>
      <c r="AC148" s="14"/>
      <c r="AD148" s="14"/>
      <c r="AE148" s="14"/>
      <c r="AF148" s="14"/>
      <c r="AG148" s="14"/>
      <c r="AH148" s="14">
        <f t="shared" si="248"/>
        <v>0</v>
      </c>
      <c r="AI148" s="14"/>
      <c r="AJ148" s="14"/>
      <c r="AK148" s="14"/>
      <c r="AL148" s="14"/>
      <c r="AM148" s="14"/>
      <c r="AN148" s="14"/>
      <c r="AO148" s="14"/>
      <c r="AP148" s="14"/>
      <c r="AQ148" s="14"/>
      <c r="AR148" s="14">
        <v>0</v>
      </c>
      <c r="AS148" s="14">
        <v>0</v>
      </c>
      <c r="AT148" s="14">
        <v>0</v>
      </c>
      <c r="AU148" s="14"/>
      <c r="AV148" s="14"/>
      <c r="AW148" s="14"/>
      <c r="AX148" s="14"/>
      <c r="AY148" s="14"/>
      <c r="AZ148" s="14">
        <f t="shared" si="249"/>
        <v>0</v>
      </c>
      <c r="BA148" s="14"/>
      <c r="BB148" s="14"/>
      <c r="BC148" s="14"/>
      <c r="BD148" s="14"/>
      <c r="BE148" s="14"/>
      <c r="BF148" s="14"/>
      <c r="BG148" s="14"/>
      <c r="BH148" s="14"/>
      <c r="BI148" s="14"/>
      <c r="BJ148" s="14">
        <v>0</v>
      </c>
      <c r="BK148" s="14">
        <v>0</v>
      </c>
    </row>
    <row r="149" spans="1:63" ht="22.5" x14ac:dyDescent="0.25">
      <c r="A149" s="4" t="s">
        <v>135</v>
      </c>
      <c r="B149" s="4" t="s">
        <v>60</v>
      </c>
      <c r="C149" s="4" t="s">
        <v>143</v>
      </c>
      <c r="D149" s="107" t="s">
        <v>195</v>
      </c>
      <c r="E149" s="117">
        <v>6138</v>
      </c>
      <c r="F149" s="107"/>
      <c r="G149" s="103" t="s">
        <v>1658</v>
      </c>
      <c r="H149" s="13" t="s">
        <v>92</v>
      </c>
      <c r="I149" s="14">
        <v>0</v>
      </c>
      <c r="J149" s="14">
        <v>0</v>
      </c>
      <c r="K149" s="14"/>
      <c r="L149" s="14"/>
      <c r="M149" s="14"/>
      <c r="N149" s="14"/>
      <c r="O149" s="14"/>
      <c r="P149" s="14">
        <f t="shared" si="247"/>
        <v>0</v>
      </c>
      <c r="Q149" s="14"/>
      <c r="R149" s="14"/>
      <c r="S149" s="14"/>
      <c r="T149" s="14"/>
      <c r="U149" s="14"/>
      <c r="V149" s="14"/>
      <c r="W149" s="14"/>
      <c r="X149" s="14"/>
      <c r="Y149" s="14"/>
      <c r="Z149" s="14">
        <v>0</v>
      </c>
      <c r="AA149" s="14">
        <v>0</v>
      </c>
      <c r="AB149" s="14">
        <v>0</v>
      </c>
      <c r="AC149" s="14"/>
      <c r="AD149" s="14"/>
      <c r="AE149" s="14"/>
      <c r="AF149" s="14"/>
      <c r="AG149" s="14"/>
      <c r="AH149" s="14">
        <f t="shared" si="248"/>
        <v>0</v>
      </c>
      <c r="AI149" s="14"/>
      <c r="AJ149" s="14"/>
      <c r="AK149" s="14"/>
      <c r="AL149" s="14"/>
      <c r="AM149" s="14"/>
      <c r="AN149" s="14"/>
      <c r="AO149" s="14"/>
      <c r="AP149" s="14"/>
      <c r="AQ149" s="14"/>
      <c r="AR149" s="14">
        <v>0</v>
      </c>
      <c r="AS149" s="14">
        <v>0</v>
      </c>
      <c r="AT149" s="14">
        <v>0</v>
      </c>
      <c r="AU149" s="14"/>
      <c r="AV149" s="14"/>
      <c r="AW149" s="14"/>
      <c r="AX149" s="14"/>
      <c r="AY149" s="14"/>
      <c r="AZ149" s="14">
        <f t="shared" si="249"/>
        <v>0</v>
      </c>
      <c r="BA149" s="14"/>
      <c r="BB149" s="14"/>
      <c r="BC149" s="14"/>
      <c r="BD149" s="14"/>
      <c r="BE149" s="14"/>
      <c r="BF149" s="14"/>
      <c r="BG149" s="14"/>
      <c r="BH149" s="14"/>
      <c r="BI149" s="14"/>
      <c r="BJ149" s="14">
        <v>0</v>
      </c>
      <c r="BK149" s="14">
        <v>0</v>
      </c>
    </row>
    <row r="150" spans="1:63" x14ac:dyDescent="0.25">
      <c r="A150" s="1" t="s">
        <v>135</v>
      </c>
      <c r="B150" s="1" t="s">
        <v>60</v>
      </c>
      <c r="C150" s="1" t="s">
        <v>143</v>
      </c>
      <c r="D150" s="110" t="s">
        <v>195</v>
      </c>
      <c r="E150" s="110" t="s">
        <v>36</v>
      </c>
      <c r="F150" s="107" t="s">
        <v>0</v>
      </c>
      <c r="G150" s="13" t="s">
        <v>0</v>
      </c>
      <c r="H150" s="2" t="s">
        <v>37</v>
      </c>
      <c r="I150" s="12">
        <f>SUM(I151:I153)</f>
        <v>56400</v>
      </c>
      <c r="J150" s="12">
        <f t="shared" ref="J150:Y150" si="313">SUM(J151:J153)</f>
        <v>6000</v>
      </c>
      <c r="K150" s="12">
        <f t="shared" si="313"/>
        <v>0</v>
      </c>
      <c r="L150" s="12">
        <f t="shared" si="313"/>
        <v>0</v>
      </c>
      <c r="M150" s="12">
        <f t="shared" si="313"/>
        <v>0</v>
      </c>
      <c r="N150" s="12">
        <f t="shared" si="313"/>
        <v>0</v>
      </c>
      <c r="O150" s="12">
        <f t="shared" si="313"/>
        <v>0</v>
      </c>
      <c r="P150" s="12">
        <f t="shared" si="313"/>
        <v>6000</v>
      </c>
      <c r="Q150" s="12">
        <f t="shared" si="313"/>
        <v>0</v>
      </c>
      <c r="R150" s="12">
        <f t="shared" si="313"/>
        <v>0</v>
      </c>
      <c r="S150" s="12">
        <f t="shared" si="313"/>
        <v>720</v>
      </c>
      <c r="T150" s="12">
        <f t="shared" si="313"/>
        <v>200</v>
      </c>
      <c r="U150" s="12">
        <f t="shared" si="313"/>
        <v>0</v>
      </c>
      <c r="V150" s="12">
        <f t="shared" si="313"/>
        <v>0</v>
      </c>
      <c r="W150" s="12">
        <f t="shared" si="313"/>
        <v>0</v>
      </c>
      <c r="X150" s="12">
        <f t="shared" si="313"/>
        <v>1355</v>
      </c>
      <c r="Y150" s="12">
        <f t="shared" si="313"/>
        <v>0</v>
      </c>
      <c r="Z150" s="12">
        <v>2275</v>
      </c>
      <c r="AA150" s="12">
        <v>3725</v>
      </c>
      <c r="AB150" s="12">
        <f t="shared" ref="AB150:AQ150" si="314">SUM(AB151:AB153)</f>
        <v>0</v>
      </c>
      <c r="AC150" s="12">
        <f t="shared" si="314"/>
        <v>454</v>
      </c>
      <c r="AD150" s="12">
        <f t="shared" si="314"/>
        <v>0</v>
      </c>
      <c r="AE150" s="12">
        <f t="shared" si="314"/>
        <v>0</v>
      </c>
      <c r="AF150" s="12">
        <f t="shared" si="314"/>
        <v>0</v>
      </c>
      <c r="AG150" s="12">
        <f t="shared" si="314"/>
        <v>0</v>
      </c>
      <c r="AH150" s="12">
        <f t="shared" si="314"/>
        <v>454</v>
      </c>
      <c r="AI150" s="12">
        <f t="shared" si="314"/>
        <v>0</v>
      </c>
      <c r="AJ150" s="12">
        <f t="shared" si="314"/>
        <v>0</v>
      </c>
      <c r="AK150" s="12">
        <f t="shared" si="314"/>
        <v>454</v>
      </c>
      <c r="AL150" s="12">
        <f t="shared" si="314"/>
        <v>0</v>
      </c>
      <c r="AM150" s="12">
        <f t="shared" si="314"/>
        <v>0</v>
      </c>
      <c r="AN150" s="12">
        <f t="shared" si="314"/>
        <v>0</v>
      </c>
      <c r="AO150" s="12">
        <f t="shared" si="314"/>
        <v>0</v>
      </c>
      <c r="AP150" s="12">
        <f t="shared" si="314"/>
        <v>0</v>
      </c>
      <c r="AQ150" s="12">
        <f t="shared" si="314"/>
        <v>0</v>
      </c>
      <c r="AR150" s="12">
        <v>454</v>
      </c>
      <c r="AS150" s="12">
        <v>0</v>
      </c>
      <c r="AT150" s="12">
        <f t="shared" ref="AT150:BI150" si="315">SUM(AT151:AT153)</f>
        <v>0</v>
      </c>
      <c r="AU150" s="12">
        <f t="shared" si="315"/>
        <v>0</v>
      </c>
      <c r="AV150" s="12">
        <f t="shared" si="315"/>
        <v>0</v>
      </c>
      <c r="AW150" s="12">
        <f t="shared" si="315"/>
        <v>0</v>
      </c>
      <c r="AX150" s="12">
        <f t="shared" si="315"/>
        <v>0</v>
      </c>
      <c r="AY150" s="12">
        <f t="shared" si="315"/>
        <v>0</v>
      </c>
      <c r="AZ150" s="12">
        <f t="shared" si="315"/>
        <v>0</v>
      </c>
      <c r="BA150" s="12">
        <f t="shared" si="315"/>
        <v>0</v>
      </c>
      <c r="BB150" s="12">
        <f t="shared" si="315"/>
        <v>0</v>
      </c>
      <c r="BC150" s="12">
        <f t="shared" si="315"/>
        <v>0</v>
      </c>
      <c r="BD150" s="12">
        <f t="shared" si="315"/>
        <v>0</v>
      </c>
      <c r="BE150" s="12">
        <f t="shared" si="315"/>
        <v>0</v>
      </c>
      <c r="BF150" s="12">
        <f t="shared" si="315"/>
        <v>0</v>
      </c>
      <c r="BG150" s="12">
        <f t="shared" si="315"/>
        <v>0</v>
      </c>
      <c r="BH150" s="12">
        <f t="shared" si="315"/>
        <v>0</v>
      </c>
      <c r="BI150" s="12">
        <f t="shared" si="315"/>
        <v>0</v>
      </c>
      <c r="BJ150" s="12">
        <v>0</v>
      </c>
      <c r="BK150" s="12">
        <v>0</v>
      </c>
    </row>
    <row r="151" spans="1:63" x14ac:dyDescent="0.25">
      <c r="A151" s="4" t="s">
        <v>135</v>
      </c>
      <c r="B151" s="4" t="s">
        <v>60</v>
      </c>
      <c r="C151" s="4" t="s">
        <v>143</v>
      </c>
      <c r="D151" s="107" t="s">
        <v>195</v>
      </c>
      <c r="E151" s="117">
        <v>6139</v>
      </c>
      <c r="F151" s="107"/>
      <c r="G151" s="103" t="s">
        <v>1658</v>
      </c>
      <c r="H151" s="13" t="s">
        <v>37</v>
      </c>
      <c r="I151" s="14">
        <v>40600</v>
      </c>
      <c r="J151" s="14">
        <v>6000</v>
      </c>
      <c r="K151" s="14"/>
      <c r="L151" s="14"/>
      <c r="M151" s="14"/>
      <c r="N151" s="14"/>
      <c r="O151" s="14"/>
      <c r="P151" s="14">
        <f t="shared" si="247"/>
        <v>6000</v>
      </c>
      <c r="Q151" s="14"/>
      <c r="R151" s="14"/>
      <c r="S151" s="14">
        <v>720</v>
      </c>
      <c r="T151" s="14">
        <v>200</v>
      </c>
      <c r="U151" s="14"/>
      <c r="V151" s="14"/>
      <c r="W151" s="14"/>
      <c r="X151" s="14">
        <v>1355</v>
      </c>
      <c r="Y151" s="14"/>
      <c r="Z151" s="14">
        <v>2275</v>
      </c>
      <c r="AA151" s="14">
        <v>3725</v>
      </c>
      <c r="AB151" s="14">
        <v>0</v>
      </c>
      <c r="AC151" s="14">
        <v>454</v>
      </c>
      <c r="AD151" s="14"/>
      <c r="AE151" s="14"/>
      <c r="AF151" s="14"/>
      <c r="AG151" s="14"/>
      <c r="AH151" s="14">
        <f t="shared" si="248"/>
        <v>454</v>
      </c>
      <c r="AI151" s="14"/>
      <c r="AJ151" s="14"/>
      <c r="AK151" s="14">
        <v>454</v>
      </c>
      <c r="AL151" s="14"/>
      <c r="AM151" s="14"/>
      <c r="AN151" s="14"/>
      <c r="AO151" s="14"/>
      <c r="AP151" s="14"/>
      <c r="AQ151" s="14"/>
      <c r="AR151" s="14">
        <v>454</v>
      </c>
      <c r="AS151" s="14">
        <v>0</v>
      </c>
      <c r="AT151" s="14">
        <v>0</v>
      </c>
      <c r="AU151" s="14"/>
      <c r="AV151" s="14"/>
      <c r="AW151" s="14"/>
      <c r="AX151" s="14"/>
      <c r="AY151" s="14"/>
      <c r="AZ151" s="14">
        <f t="shared" si="249"/>
        <v>0</v>
      </c>
      <c r="BA151" s="14"/>
      <c r="BB151" s="14"/>
      <c r="BC151" s="14"/>
      <c r="BD151" s="14"/>
      <c r="BE151" s="14"/>
      <c r="BF151" s="14"/>
      <c r="BG151" s="14"/>
      <c r="BH151" s="14"/>
      <c r="BI151" s="14"/>
      <c r="BJ151" s="14">
        <v>0</v>
      </c>
      <c r="BK151" s="14">
        <v>0</v>
      </c>
    </row>
    <row r="152" spans="1:63" ht="22.5" x14ac:dyDescent="0.25">
      <c r="A152" s="4" t="s">
        <v>135</v>
      </c>
      <c r="B152" s="4" t="s">
        <v>60</v>
      </c>
      <c r="C152" s="4" t="s">
        <v>143</v>
      </c>
      <c r="D152" s="107" t="s">
        <v>195</v>
      </c>
      <c r="E152" s="117">
        <v>6139</v>
      </c>
      <c r="F152" s="107" t="s">
        <v>202</v>
      </c>
      <c r="G152" s="103" t="s">
        <v>1658</v>
      </c>
      <c r="H152" s="13" t="s">
        <v>39</v>
      </c>
      <c r="I152" s="14">
        <v>5700</v>
      </c>
      <c r="J152" s="14">
        <v>0</v>
      </c>
      <c r="K152" s="14"/>
      <c r="L152" s="14"/>
      <c r="M152" s="14"/>
      <c r="N152" s="14"/>
      <c r="O152" s="14"/>
      <c r="P152" s="14">
        <f t="shared" si="247"/>
        <v>0</v>
      </c>
      <c r="Q152" s="14"/>
      <c r="R152" s="14"/>
      <c r="S152" s="14"/>
      <c r="T152" s="14"/>
      <c r="U152" s="14"/>
      <c r="V152" s="14"/>
      <c r="W152" s="14"/>
      <c r="X152" s="14"/>
      <c r="Y152" s="14"/>
      <c r="Z152" s="14">
        <v>0</v>
      </c>
      <c r="AA152" s="14">
        <v>0</v>
      </c>
      <c r="AB152" s="14">
        <v>0</v>
      </c>
      <c r="AC152" s="14"/>
      <c r="AD152" s="14"/>
      <c r="AE152" s="14"/>
      <c r="AF152" s="14"/>
      <c r="AG152" s="14"/>
      <c r="AH152" s="14">
        <f t="shared" si="248"/>
        <v>0</v>
      </c>
      <c r="AI152" s="14"/>
      <c r="AJ152" s="14"/>
      <c r="AK152" s="14"/>
      <c r="AL152" s="14"/>
      <c r="AM152" s="14"/>
      <c r="AN152" s="14"/>
      <c r="AO152" s="14"/>
      <c r="AP152" s="14"/>
      <c r="AQ152" s="14"/>
      <c r="AR152" s="14">
        <v>0</v>
      </c>
      <c r="AS152" s="14">
        <v>0</v>
      </c>
      <c r="AT152" s="14">
        <v>0</v>
      </c>
      <c r="AU152" s="14"/>
      <c r="AV152" s="14"/>
      <c r="AW152" s="14"/>
      <c r="AX152" s="14"/>
      <c r="AY152" s="14"/>
      <c r="AZ152" s="14">
        <f t="shared" si="249"/>
        <v>0</v>
      </c>
      <c r="BA152" s="14"/>
      <c r="BB152" s="14"/>
      <c r="BC152" s="14"/>
      <c r="BD152" s="14"/>
      <c r="BE152" s="14"/>
      <c r="BF152" s="14"/>
      <c r="BG152" s="14"/>
      <c r="BH152" s="14"/>
      <c r="BI152" s="14"/>
      <c r="BJ152" s="14">
        <v>0</v>
      </c>
      <c r="BK152" s="14">
        <v>0</v>
      </c>
    </row>
    <row r="153" spans="1:63" ht="33.75" x14ac:dyDescent="0.25">
      <c r="A153" s="4" t="s">
        <v>135</v>
      </c>
      <c r="B153" s="4" t="s">
        <v>60</v>
      </c>
      <c r="C153" s="4" t="s">
        <v>143</v>
      </c>
      <c r="D153" s="107" t="s">
        <v>195</v>
      </c>
      <c r="E153" s="117">
        <v>6139</v>
      </c>
      <c r="F153" s="107" t="s">
        <v>203</v>
      </c>
      <c r="G153" s="103" t="s">
        <v>1658</v>
      </c>
      <c r="H153" s="13" t="s">
        <v>40</v>
      </c>
      <c r="I153" s="14">
        <v>10100</v>
      </c>
      <c r="J153" s="14">
        <v>0</v>
      </c>
      <c r="K153" s="14"/>
      <c r="L153" s="14"/>
      <c r="M153" s="14"/>
      <c r="N153" s="14"/>
      <c r="O153" s="14"/>
      <c r="P153" s="14">
        <f t="shared" si="247"/>
        <v>0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14">
        <v>0</v>
      </c>
      <c r="AA153" s="14">
        <v>0</v>
      </c>
      <c r="AB153" s="14">
        <v>0</v>
      </c>
      <c r="AC153" s="14"/>
      <c r="AD153" s="14"/>
      <c r="AE153" s="14"/>
      <c r="AF153" s="14"/>
      <c r="AG153" s="14"/>
      <c r="AH153" s="14">
        <f t="shared" si="248"/>
        <v>0</v>
      </c>
      <c r="AI153" s="14"/>
      <c r="AJ153" s="14"/>
      <c r="AK153" s="14"/>
      <c r="AL153" s="14"/>
      <c r="AM153" s="14"/>
      <c r="AN153" s="14"/>
      <c r="AO153" s="14"/>
      <c r="AP153" s="14"/>
      <c r="AQ153" s="14"/>
      <c r="AR153" s="14">
        <v>0</v>
      </c>
      <c r="AS153" s="14">
        <v>0</v>
      </c>
      <c r="AT153" s="14">
        <v>0</v>
      </c>
      <c r="AU153" s="14"/>
      <c r="AV153" s="14"/>
      <c r="AW153" s="14"/>
      <c r="AX153" s="14"/>
      <c r="AY153" s="14"/>
      <c r="AZ153" s="14">
        <f t="shared" si="249"/>
        <v>0</v>
      </c>
      <c r="BA153" s="14"/>
      <c r="BB153" s="14"/>
      <c r="BC153" s="14"/>
      <c r="BD153" s="14"/>
      <c r="BE153" s="14"/>
      <c r="BF153" s="14"/>
      <c r="BG153" s="14"/>
      <c r="BH153" s="14"/>
      <c r="BI153" s="14"/>
      <c r="BJ153" s="14">
        <v>0</v>
      </c>
      <c r="BK153" s="14">
        <v>0</v>
      </c>
    </row>
    <row r="154" spans="1:63" ht="33.75" x14ac:dyDescent="0.25">
      <c r="A154" s="1" t="s">
        <v>0</v>
      </c>
      <c r="B154" s="1" t="s">
        <v>0</v>
      </c>
      <c r="C154" s="1" t="s">
        <v>0</v>
      </c>
      <c r="D154" s="106" t="s">
        <v>0</v>
      </c>
      <c r="E154" s="106" t="s">
        <v>0</v>
      </c>
      <c r="F154" s="106" t="s">
        <v>0</v>
      </c>
      <c r="G154" s="2" t="s">
        <v>0</v>
      </c>
      <c r="H154" s="10" t="s">
        <v>41</v>
      </c>
      <c r="I154" s="11">
        <f>SUM(I155)</f>
        <v>100</v>
      </c>
      <c r="J154" s="11">
        <f t="shared" ref="J154:Y155" si="316">SUM(J155)</f>
        <v>0</v>
      </c>
      <c r="K154" s="11">
        <f t="shared" si="316"/>
        <v>0</v>
      </c>
      <c r="L154" s="11">
        <f t="shared" si="316"/>
        <v>0</v>
      </c>
      <c r="M154" s="11">
        <f t="shared" si="316"/>
        <v>0</v>
      </c>
      <c r="N154" s="11">
        <f t="shared" si="316"/>
        <v>0</v>
      </c>
      <c r="O154" s="11">
        <f t="shared" si="316"/>
        <v>0</v>
      </c>
      <c r="P154" s="11">
        <f t="shared" si="316"/>
        <v>0</v>
      </c>
      <c r="Q154" s="11">
        <f t="shared" si="316"/>
        <v>0</v>
      </c>
      <c r="R154" s="11">
        <f t="shared" si="316"/>
        <v>0</v>
      </c>
      <c r="S154" s="11">
        <f t="shared" si="316"/>
        <v>0</v>
      </c>
      <c r="T154" s="11">
        <f t="shared" si="316"/>
        <v>0</v>
      </c>
      <c r="U154" s="11">
        <f t="shared" si="316"/>
        <v>0</v>
      </c>
      <c r="V154" s="11">
        <f t="shared" si="316"/>
        <v>0</v>
      </c>
      <c r="W154" s="11">
        <f t="shared" si="316"/>
        <v>0</v>
      </c>
      <c r="X154" s="11">
        <f t="shared" si="316"/>
        <v>0</v>
      </c>
      <c r="Y154" s="11">
        <f t="shared" si="316"/>
        <v>0</v>
      </c>
      <c r="Z154" s="11">
        <v>0</v>
      </c>
      <c r="AA154" s="11">
        <v>0</v>
      </c>
      <c r="AB154" s="11">
        <f t="shared" ref="AB154:AQ155" si="317">SUM(AB155)</f>
        <v>0</v>
      </c>
      <c r="AC154" s="11">
        <f t="shared" si="317"/>
        <v>0</v>
      </c>
      <c r="AD154" s="11">
        <f t="shared" si="317"/>
        <v>0</v>
      </c>
      <c r="AE154" s="11">
        <f t="shared" si="317"/>
        <v>0</v>
      </c>
      <c r="AF154" s="11">
        <f t="shared" si="317"/>
        <v>0</v>
      </c>
      <c r="AG154" s="11">
        <f t="shared" si="317"/>
        <v>0</v>
      </c>
      <c r="AH154" s="11">
        <f t="shared" si="317"/>
        <v>0</v>
      </c>
      <c r="AI154" s="11">
        <f t="shared" si="317"/>
        <v>0</v>
      </c>
      <c r="AJ154" s="11">
        <f t="shared" si="317"/>
        <v>0</v>
      </c>
      <c r="AK154" s="11">
        <f t="shared" si="317"/>
        <v>0</v>
      </c>
      <c r="AL154" s="11">
        <f t="shared" si="317"/>
        <v>0</v>
      </c>
      <c r="AM154" s="11">
        <f t="shared" si="317"/>
        <v>0</v>
      </c>
      <c r="AN154" s="11">
        <f t="shared" si="317"/>
        <v>0</v>
      </c>
      <c r="AO154" s="11">
        <f t="shared" si="317"/>
        <v>0</v>
      </c>
      <c r="AP154" s="11">
        <f t="shared" si="317"/>
        <v>0</v>
      </c>
      <c r="AQ154" s="11">
        <f t="shared" si="317"/>
        <v>0</v>
      </c>
      <c r="AR154" s="11">
        <v>0</v>
      </c>
      <c r="AS154" s="11">
        <v>0</v>
      </c>
      <c r="AT154" s="11">
        <f t="shared" ref="AT154:BI155" si="318">SUM(AT155)</f>
        <v>0</v>
      </c>
      <c r="AU154" s="11">
        <f t="shared" si="318"/>
        <v>0</v>
      </c>
      <c r="AV154" s="11">
        <f t="shared" si="318"/>
        <v>0</v>
      </c>
      <c r="AW154" s="11">
        <f t="shared" si="318"/>
        <v>0</v>
      </c>
      <c r="AX154" s="11">
        <f t="shared" si="318"/>
        <v>0</v>
      </c>
      <c r="AY154" s="11">
        <f t="shared" si="318"/>
        <v>0</v>
      </c>
      <c r="AZ154" s="11">
        <f t="shared" si="318"/>
        <v>0</v>
      </c>
      <c r="BA154" s="11">
        <f t="shared" si="318"/>
        <v>0</v>
      </c>
      <c r="BB154" s="11">
        <f t="shared" si="318"/>
        <v>0</v>
      </c>
      <c r="BC154" s="11">
        <f t="shared" si="318"/>
        <v>0</v>
      </c>
      <c r="BD154" s="11">
        <f t="shared" si="318"/>
        <v>0</v>
      </c>
      <c r="BE154" s="11">
        <f t="shared" si="318"/>
        <v>0</v>
      </c>
      <c r="BF154" s="11">
        <f t="shared" si="318"/>
        <v>0</v>
      </c>
      <c r="BG154" s="11">
        <f t="shared" si="318"/>
        <v>0</v>
      </c>
      <c r="BH154" s="11">
        <f t="shared" si="318"/>
        <v>0</v>
      </c>
      <c r="BI154" s="11">
        <f t="shared" si="318"/>
        <v>0</v>
      </c>
      <c r="BJ154" s="11">
        <v>0</v>
      </c>
      <c r="BK154" s="11">
        <v>0</v>
      </c>
    </row>
    <row r="155" spans="1:63" ht="22.5" x14ac:dyDescent="0.25">
      <c r="A155" s="4" t="s">
        <v>135</v>
      </c>
      <c r="B155" s="4" t="s">
        <v>60</v>
      </c>
      <c r="C155" s="4" t="s">
        <v>143</v>
      </c>
      <c r="D155" s="107" t="s">
        <v>195</v>
      </c>
      <c r="E155" s="106" t="s">
        <v>42</v>
      </c>
      <c r="F155" s="106" t="s">
        <v>0</v>
      </c>
      <c r="G155" s="2" t="s">
        <v>0</v>
      </c>
      <c r="H155" s="2" t="s">
        <v>43</v>
      </c>
      <c r="I155" s="12">
        <f>SUM(I156)</f>
        <v>100</v>
      </c>
      <c r="J155" s="12">
        <f t="shared" si="316"/>
        <v>0</v>
      </c>
      <c r="K155" s="12">
        <f t="shared" ref="K155:Y155" si="319">SUM(K156)</f>
        <v>0</v>
      </c>
      <c r="L155" s="12">
        <f t="shared" si="319"/>
        <v>0</v>
      </c>
      <c r="M155" s="12">
        <f t="shared" si="319"/>
        <v>0</v>
      </c>
      <c r="N155" s="12">
        <f t="shared" si="319"/>
        <v>0</v>
      </c>
      <c r="O155" s="12">
        <f t="shared" si="319"/>
        <v>0</v>
      </c>
      <c r="P155" s="12">
        <f t="shared" si="319"/>
        <v>0</v>
      </c>
      <c r="Q155" s="12">
        <f t="shared" si="319"/>
        <v>0</v>
      </c>
      <c r="R155" s="12">
        <f t="shared" si="319"/>
        <v>0</v>
      </c>
      <c r="S155" s="12">
        <f t="shared" si="319"/>
        <v>0</v>
      </c>
      <c r="T155" s="12">
        <f t="shared" si="319"/>
        <v>0</v>
      </c>
      <c r="U155" s="12">
        <f t="shared" si="319"/>
        <v>0</v>
      </c>
      <c r="V155" s="12">
        <f t="shared" si="319"/>
        <v>0</v>
      </c>
      <c r="W155" s="12">
        <f t="shared" si="319"/>
        <v>0</v>
      </c>
      <c r="X155" s="12">
        <f t="shared" si="319"/>
        <v>0</v>
      </c>
      <c r="Y155" s="12">
        <f t="shared" si="319"/>
        <v>0</v>
      </c>
      <c r="Z155" s="12">
        <v>0</v>
      </c>
      <c r="AA155" s="12">
        <v>0</v>
      </c>
      <c r="AB155" s="12">
        <f t="shared" si="317"/>
        <v>0</v>
      </c>
      <c r="AC155" s="12">
        <f t="shared" ref="AC155:AQ155" si="320">SUM(AC156)</f>
        <v>0</v>
      </c>
      <c r="AD155" s="12">
        <f t="shared" si="320"/>
        <v>0</v>
      </c>
      <c r="AE155" s="12">
        <f t="shared" si="320"/>
        <v>0</v>
      </c>
      <c r="AF155" s="12">
        <f t="shared" si="320"/>
        <v>0</v>
      </c>
      <c r="AG155" s="12">
        <f t="shared" si="320"/>
        <v>0</v>
      </c>
      <c r="AH155" s="12">
        <f t="shared" si="320"/>
        <v>0</v>
      </c>
      <c r="AI155" s="12">
        <f t="shared" si="320"/>
        <v>0</v>
      </c>
      <c r="AJ155" s="12">
        <f t="shared" si="320"/>
        <v>0</v>
      </c>
      <c r="AK155" s="12">
        <f t="shared" si="320"/>
        <v>0</v>
      </c>
      <c r="AL155" s="12">
        <f t="shared" si="320"/>
        <v>0</v>
      </c>
      <c r="AM155" s="12">
        <f t="shared" si="320"/>
        <v>0</v>
      </c>
      <c r="AN155" s="12">
        <f t="shared" si="320"/>
        <v>0</v>
      </c>
      <c r="AO155" s="12">
        <f t="shared" si="320"/>
        <v>0</v>
      </c>
      <c r="AP155" s="12">
        <f t="shared" si="320"/>
        <v>0</v>
      </c>
      <c r="AQ155" s="12">
        <f t="shared" si="320"/>
        <v>0</v>
      </c>
      <c r="AR155" s="12">
        <v>0</v>
      </c>
      <c r="AS155" s="12">
        <v>0</v>
      </c>
      <c r="AT155" s="12">
        <f t="shared" si="318"/>
        <v>0</v>
      </c>
      <c r="AU155" s="12">
        <f t="shared" ref="AU155:BI155" si="321">SUM(AU156)</f>
        <v>0</v>
      </c>
      <c r="AV155" s="12">
        <f t="shared" si="321"/>
        <v>0</v>
      </c>
      <c r="AW155" s="12">
        <f t="shared" si="321"/>
        <v>0</v>
      </c>
      <c r="AX155" s="12">
        <f t="shared" si="321"/>
        <v>0</v>
      </c>
      <c r="AY155" s="12">
        <f t="shared" si="321"/>
        <v>0</v>
      </c>
      <c r="AZ155" s="12">
        <f t="shared" si="321"/>
        <v>0</v>
      </c>
      <c r="BA155" s="12">
        <f t="shared" si="321"/>
        <v>0</v>
      </c>
      <c r="BB155" s="12">
        <f t="shared" si="321"/>
        <v>0</v>
      </c>
      <c r="BC155" s="12">
        <f t="shared" si="321"/>
        <v>0</v>
      </c>
      <c r="BD155" s="12">
        <f t="shared" si="321"/>
        <v>0</v>
      </c>
      <c r="BE155" s="12">
        <f t="shared" si="321"/>
        <v>0</v>
      </c>
      <c r="BF155" s="12">
        <f t="shared" si="321"/>
        <v>0</v>
      </c>
      <c r="BG155" s="12">
        <f t="shared" si="321"/>
        <v>0</v>
      </c>
      <c r="BH155" s="12">
        <f t="shared" si="321"/>
        <v>0</v>
      </c>
      <c r="BI155" s="12">
        <f t="shared" si="321"/>
        <v>0</v>
      </c>
      <c r="BJ155" s="12">
        <v>0</v>
      </c>
      <c r="BK155" s="12">
        <v>0</v>
      </c>
    </row>
    <row r="156" spans="1:63" x14ac:dyDescent="0.25">
      <c r="A156" s="4" t="s">
        <v>135</v>
      </c>
      <c r="B156" s="4" t="s">
        <v>60</v>
      </c>
      <c r="C156" s="4" t="s">
        <v>143</v>
      </c>
      <c r="D156" s="107" t="s">
        <v>195</v>
      </c>
      <c r="E156" s="117">
        <v>6148</v>
      </c>
      <c r="F156" s="107"/>
      <c r="G156" s="103" t="s">
        <v>1658</v>
      </c>
      <c r="H156" s="13" t="s">
        <v>47</v>
      </c>
      <c r="I156" s="14">
        <v>100</v>
      </c>
      <c r="J156" s="14">
        <v>0</v>
      </c>
      <c r="K156" s="14"/>
      <c r="L156" s="14"/>
      <c r="M156" s="14"/>
      <c r="N156" s="14"/>
      <c r="O156" s="14"/>
      <c r="P156" s="14">
        <f t="shared" ref="P156:P218" si="322">J156+K156+L156+M156+N156+O156</f>
        <v>0</v>
      </c>
      <c r="Q156" s="14"/>
      <c r="R156" s="14"/>
      <c r="S156" s="14"/>
      <c r="T156" s="14"/>
      <c r="U156" s="14"/>
      <c r="V156" s="14"/>
      <c r="W156" s="14"/>
      <c r="X156" s="14"/>
      <c r="Y156" s="14"/>
      <c r="Z156" s="14">
        <v>0</v>
      </c>
      <c r="AA156" s="14">
        <v>0</v>
      </c>
      <c r="AB156" s="14">
        <v>0</v>
      </c>
      <c r="AC156" s="14"/>
      <c r="AD156" s="14"/>
      <c r="AE156" s="14"/>
      <c r="AF156" s="14"/>
      <c r="AG156" s="14"/>
      <c r="AH156" s="14">
        <f t="shared" ref="AH156:AH218" si="323">AB156+AC156+AD156+AE156+AF156+AG156</f>
        <v>0</v>
      </c>
      <c r="AI156" s="14"/>
      <c r="AJ156" s="14"/>
      <c r="AK156" s="14"/>
      <c r="AL156" s="14"/>
      <c r="AM156" s="14"/>
      <c r="AN156" s="14"/>
      <c r="AO156" s="14"/>
      <c r="AP156" s="14"/>
      <c r="AQ156" s="14"/>
      <c r="AR156" s="14">
        <v>0</v>
      </c>
      <c r="AS156" s="14">
        <v>0</v>
      </c>
      <c r="AT156" s="14">
        <v>0</v>
      </c>
      <c r="AU156" s="14"/>
      <c r="AV156" s="14"/>
      <c r="AW156" s="14"/>
      <c r="AX156" s="14"/>
      <c r="AY156" s="14"/>
      <c r="AZ156" s="14">
        <f t="shared" ref="AZ156:AZ218" si="324">AT156+AU156+AV156+AW156+AX156+AY156</f>
        <v>0</v>
      </c>
      <c r="BA156" s="14"/>
      <c r="BB156" s="14"/>
      <c r="BC156" s="14"/>
      <c r="BD156" s="14"/>
      <c r="BE156" s="14"/>
      <c r="BF156" s="14"/>
      <c r="BG156" s="14"/>
      <c r="BH156" s="14"/>
      <c r="BI156" s="14"/>
      <c r="BJ156" s="14">
        <v>0</v>
      </c>
      <c r="BK156" s="14">
        <v>0</v>
      </c>
    </row>
    <row r="157" spans="1:63" ht="33.75" x14ac:dyDescent="0.25">
      <c r="A157" s="1" t="s">
        <v>0</v>
      </c>
      <c r="B157" s="1" t="s">
        <v>0</v>
      </c>
      <c r="C157" s="1" t="s">
        <v>0</v>
      </c>
      <c r="D157" s="106" t="s">
        <v>0</v>
      </c>
      <c r="E157" s="106" t="s">
        <v>0</v>
      </c>
      <c r="F157" s="106" t="s">
        <v>0</v>
      </c>
      <c r="G157" s="2" t="s">
        <v>0</v>
      </c>
      <c r="H157" s="10" t="s">
        <v>49</v>
      </c>
      <c r="I157" s="11">
        <f>SUM(I158)</f>
        <v>49000</v>
      </c>
      <c r="J157" s="11">
        <f t="shared" ref="J157:Y157" si="325">SUM(J158)</f>
        <v>11000</v>
      </c>
      <c r="K157" s="11">
        <f t="shared" si="325"/>
        <v>0</v>
      </c>
      <c r="L157" s="11">
        <f t="shared" si="325"/>
        <v>0</v>
      </c>
      <c r="M157" s="11">
        <f t="shared" si="325"/>
        <v>0</v>
      </c>
      <c r="N157" s="11">
        <f t="shared" si="325"/>
        <v>0</v>
      </c>
      <c r="O157" s="11">
        <f t="shared" si="325"/>
        <v>0</v>
      </c>
      <c r="P157" s="11">
        <f t="shared" si="325"/>
        <v>11000</v>
      </c>
      <c r="Q157" s="11">
        <f t="shared" si="325"/>
        <v>0</v>
      </c>
      <c r="R157" s="11">
        <f t="shared" si="325"/>
        <v>0</v>
      </c>
      <c r="S157" s="11">
        <f t="shared" si="325"/>
        <v>0</v>
      </c>
      <c r="T157" s="11">
        <f t="shared" si="325"/>
        <v>0</v>
      </c>
      <c r="U157" s="11">
        <f t="shared" si="325"/>
        <v>0</v>
      </c>
      <c r="V157" s="11">
        <f t="shared" si="325"/>
        <v>0</v>
      </c>
      <c r="W157" s="11">
        <f t="shared" si="325"/>
        <v>0</v>
      </c>
      <c r="X157" s="11">
        <f t="shared" si="325"/>
        <v>0</v>
      </c>
      <c r="Y157" s="11">
        <f t="shared" si="325"/>
        <v>0</v>
      </c>
      <c r="Z157" s="11">
        <v>0</v>
      </c>
      <c r="AA157" s="11">
        <v>11000</v>
      </c>
      <c r="AB157" s="11">
        <f t="shared" ref="AB157:AQ157" si="326">SUM(AB158)</f>
        <v>0</v>
      </c>
      <c r="AC157" s="11">
        <f t="shared" si="326"/>
        <v>0</v>
      </c>
      <c r="AD157" s="11">
        <f t="shared" si="326"/>
        <v>0</v>
      </c>
      <c r="AE157" s="11">
        <f t="shared" si="326"/>
        <v>0</v>
      </c>
      <c r="AF157" s="11">
        <f t="shared" si="326"/>
        <v>0</v>
      </c>
      <c r="AG157" s="11">
        <f t="shared" si="326"/>
        <v>0</v>
      </c>
      <c r="AH157" s="11">
        <f t="shared" si="326"/>
        <v>0</v>
      </c>
      <c r="AI157" s="11">
        <f t="shared" si="326"/>
        <v>0</v>
      </c>
      <c r="AJ157" s="11">
        <f t="shared" si="326"/>
        <v>0</v>
      </c>
      <c r="AK157" s="11">
        <f t="shared" si="326"/>
        <v>0</v>
      </c>
      <c r="AL157" s="11">
        <f t="shared" si="326"/>
        <v>0</v>
      </c>
      <c r="AM157" s="11">
        <f t="shared" si="326"/>
        <v>0</v>
      </c>
      <c r="AN157" s="11">
        <f t="shared" si="326"/>
        <v>0</v>
      </c>
      <c r="AO157" s="11">
        <f t="shared" si="326"/>
        <v>0</v>
      </c>
      <c r="AP157" s="11">
        <f t="shared" si="326"/>
        <v>0</v>
      </c>
      <c r="AQ157" s="11">
        <f t="shared" si="326"/>
        <v>0</v>
      </c>
      <c r="AR157" s="11">
        <v>0</v>
      </c>
      <c r="AS157" s="11">
        <v>0</v>
      </c>
      <c r="AT157" s="11">
        <f t="shared" ref="AT157:BI157" si="327">SUM(AT158)</f>
        <v>0</v>
      </c>
      <c r="AU157" s="11">
        <f t="shared" si="327"/>
        <v>0</v>
      </c>
      <c r="AV157" s="11">
        <f t="shared" si="327"/>
        <v>0</v>
      </c>
      <c r="AW157" s="11">
        <f t="shared" si="327"/>
        <v>0</v>
      </c>
      <c r="AX157" s="11">
        <f t="shared" si="327"/>
        <v>0</v>
      </c>
      <c r="AY157" s="11">
        <f t="shared" si="327"/>
        <v>0</v>
      </c>
      <c r="AZ157" s="11">
        <f t="shared" si="327"/>
        <v>0</v>
      </c>
      <c r="BA157" s="11">
        <f t="shared" si="327"/>
        <v>0</v>
      </c>
      <c r="BB157" s="11">
        <f t="shared" si="327"/>
        <v>0</v>
      </c>
      <c r="BC157" s="11">
        <f t="shared" si="327"/>
        <v>0</v>
      </c>
      <c r="BD157" s="11">
        <f t="shared" si="327"/>
        <v>0</v>
      </c>
      <c r="BE157" s="11">
        <f t="shared" si="327"/>
        <v>0</v>
      </c>
      <c r="BF157" s="11">
        <f t="shared" si="327"/>
        <v>0</v>
      </c>
      <c r="BG157" s="11">
        <f t="shared" si="327"/>
        <v>0</v>
      </c>
      <c r="BH157" s="11">
        <f t="shared" si="327"/>
        <v>0</v>
      </c>
      <c r="BI157" s="11">
        <f t="shared" si="327"/>
        <v>0</v>
      </c>
      <c r="BJ157" s="11">
        <v>0</v>
      </c>
      <c r="BK157" s="11">
        <v>0</v>
      </c>
    </row>
    <row r="158" spans="1:63" x14ac:dyDescent="0.25">
      <c r="A158" s="4" t="s">
        <v>135</v>
      </c>
      <c r="B158" s="4" t="s">
        <v>60</v>
      </c>
      <c r="C158" s="4" t="s">
        <v>143</v>
      </c>
      <c r="D158" s="107" t="s">
        <v>195</v>
      </c>
      <c r="E158" s="106" t="s">
        <v>50</v>
      </c>
      <c r="F158" s="106" t="s">
        <v>0</v>
      </c>
      <c r="G158" s="2" t="s">
        <v>0</v>
      </c>
      <c r="H158" s="2" t="s">
        <v>51</v>
      </c>
      <c r="I158" s="12">
        <f>SUM(I159:I160)</f>
        <v>49000</v>
      </c>
      <c r="J158" s="12">
        <f t="shared" ref="J158:Y158" si="328">SUM(J159:J160)</f>
        <v>11000</v>
      </c>
      <c r="K158" s="12">
        <f t="shared" si="328"/>
        <v>0</v>
      </c>
      <c r="L158" s="12">
        <f t="shared" si="328"/>
        <v>0</v>
      </c>
      <c r="M158" s="12">
        <f t="shared" si="328"/>
        <v>0</v>
      </c>
      <c r="N158" s="12">
        <f t="shared" si="328"/>
        <v>0</v>
      </c>
      <c r="O158" s="12">
        <f t="shared" si="328"/>
        <v>0</v>
      </c>
      <c r="P158" s="12">
        <f t="shared" ref="P158" si="329">SUM(P159:P160)</f>
        <v>11000</v>
      </c>
      <c r="Q158" s="12">
        <f t="shared" si="328"/>
        <v>0</v>
      </c>
      <c r="R158" s="12">
        <f t="shared" si="328"/>
        <v>0</v>
      </c>
      <c r="S158" s="12">
        <f t="shared" si="328"/>
        <v>0</v>
      </c>
      <c r="T158" s="12">
        <f t="shared" si="328"/>
        <v>0</v>
      </c>
      <c r="U158" s="12">
        <f t="shared" si="328"/>
        <v>0</v>
      </c>
      <c r="V158" s="12">
        <f t="shared" si="328"/>
        <v>0</v>
      </c>
      <c r="W158" s="12">
        <f t="shared" si="328"/>
        <v>0</v>
      </c>
      <c r="X158" s="12">
        <f t="shared" si="328"/>
        <v>0</v>
      </c>
      <c r="Y158" s="12">
        <f t="shared" si="328"/>
        <v>0</v>
      </c>
      <c r="Z158" s="12">
        <v>0</v>
      </c>
      <c r="AA158" s="12">
        <v>11000</v>
      </c>
      <c r="AB158" s="12">
        <f t="shared" ref="AB158:AQ158" si="330">SUM(AB159:AB160)</f>
        <v>0</v>
      </c>
      <c r="AC158" s="12">
        <f t="shared" si="330"/>
        <v>0</v>
      </c>
      <c r="AD158" s="12">
        <f t="shared" si="330"/>
        <v>0</v>
      </c>
      <c r="AE158" s="12">
        <f t="shared" si="330"/>
        <v>0</v>
      </c>
      <c r="AF158" s="12">
        <f t="shared" si="330"/>
        <v>0</v>
      </c>
      <c r="AG158" s="12">
        <f t="shared" si="330"/>
        <v>0</v>
      </c>
      <c r="AH158" s="12">
        <f t="shared" ref="AH158" si="331">SUM(AH159:AH160)</f>
        <v>0</v>
      </c>
      <c r="AI158" s="12">
        <f t="shared" si="330"/>
        <v>0</v>
      </c>
      <c r="AJ158" s="12">
        <f t="shared" si="330"/>
        <v>0</v>
      </c>
      <c r="AK158" s="12">
        <f t="shared" si="330"/>
        <v>0</v>
      </c>
      <c r="AL158" s="12">
        <f t="shared" si="330"/>
        <v>0</v>
      </c>
      <c r="AM158" s="12">
        <f t="shared" si="330"/>
        <v>0</v>
      </c>
      <c r="AN158" s="12">
        <f t="shared" si="330"/>
        <v>0</v>
      </c>
      <c r="AO158" s="12">
        <f t="shared" si="330"/>
        <v>0</v>
      </c>
      <c r="AP158" s="12">
        <f t="shared" si="330"/>
        <v>0</v>
      </c>
      <c r="AQ158" s="12">
        <f t="shared" si="330"/>
        <v>0</v>
      </c>
      <c r="AR158" s="12">
        <v>0</v>
      </c>
      <c r="AS158" s="12">
        <v>0</v>
      </c>
      <c r="AT158" s="12">
        <f t="shared" ref="AT158:BI158" si="332">SUM(AT159:AT160)</f>
        <v>0</v>
      </c>
      <c r="AU158" s="12">
        <f t="shared" si="332"/>
        <v>0</v>
      </c>
      <c r="AV158" s="12">
        <f t="shared" si="332"/>
        <v>0</v>
      </c>
      <c r="AW158" s="12">
        <f t="shared" si="332"/>
        <v>0</v>
      </c>
      <c r="AX158" s="12">
        <f t="shared" si="332"/>
        <v>0</v>
      </c>
      <c r="AY158" s="12">
        <f t="shared" si="332"/>
        <v>0</v>
      </c>
      <c r="AZ158" s="12">
        <f t="shared" ref="AZ158" si="333">SUM(AZ159:AZ160)</f>
        <v>0</v>
      </c>
      <c r="BA158" s="12">
        <f t="shared" si="332"/>
        <v>0</v>
      </c>
      <c r="BB158" s="12">
        <f t="shared" si="332"/>
        <v>0</v>
      </c>
      <c r="BC158" s="12">
        <f t="shared" si="332"/>
        <v>0</v>
      </c>
      <c r="BD158" s="12">
        <f t="shared" si="332"/>
        <v>0</v>
      </c>
      <c r="BE158" s="12">
        <f t="shared" si="332"/>
        <v>0</v>
      </c>
      <c r="BF158" s="12">
        <f t="shared" si="332"/>
        <v>0</v>
      </c>
      <c r="BG158" s="12">
        <f t="shared" si="332"/>
        <v>0</v>
      </c>
      <c r="BH158" s="12">
        <f t="shared" si="332"/>
        <v>0</v>
      </c>
      <c r="BI158" s="12">
        <f t="shared" si="332"/>
        <v>0</v>
      </c>
      <c r="BJ158" s="12">
        <v>0</v>
      </c>
      <c r="BK158" s="12">
        <v>0</v>
      </c>
    </row>
    <row r="159" spans="1:63" x14ac:dyDescent="0.25">
      <c r="A159" s="4" t="s">
        <v>135</v>
      </c>
      <c r="B159" s="4" t="s">
        <v>60</v>
      </c>
      <c r="C159" s="4" t="s">
        <v>143</v>
      </c>
      <c r="D159" s="107" t="s">
        <v>195</v>
      </c>
      <c r="E159" s="117">
        <v>8213</v>
      </c>
      <c r="F159" s="107"/>
      <c r="G159" s="103" t="s">
        <v>1658</v>
      </c>
      <c r="H159" s="13" t="s">
        <v>53</v>
      </c>
      <c r="I159" s="14">
        <v>38000</v>
      </c>
      <c r="J159" s="14">
        <v>10000</v>
      </c>
      <c r="K159" s="14"/>
      <c r="L159" s="14"/>
      <c r="M159" s="14"/>
      <c r="N159" s="14"/>
      <c r="O159" s="14"/>
      <c r="P159" s="14">
        <f t="shared" si="322"/>
        <v>10000</v>
      </c>
      <c r="Q159" s="14"/>
      <c r="R159" s="14"/>
      <c r="S159" s="14"/>
      <c r="T159" s="14"/>
      <c r="U159" s="14"/>
      <c r="V159" s="14"/>
      <c r="W159" s="14"/>
      <c r="X159" s="14"/>
      <c r="Y159" s="14"/>
      <c r="Z159" s="14">
        <v>0</v>
      </c>
      <c r="AA159" s="14">
        <v>10000</v>
      </c>
      <c r="AB159" s="14">
        <v>0</v>
      </c>
      <c r="AC159" s="14"/>
      <c r="AD159" s="14"/>
      <c r="AE159" s="14"/>
      <c r="AF159" s="14"/>
      <c r="AG159" s="14"/>
      <c r="AH159" s="14">
        <f t="shared" si="323"/>
        <v>0</v>
      </c>
      <c r="AI159" s="14"/>
      <c r="AJ159" s="14"/>
      <c r="AK159" s="14"/>
      <c r="AL159" s="14"/>
      <c r="AM159" s="14"/>
      <c r="AN159" s="14"/>
      <c r="AO159" s="14"/>
      <c r="AP159" s="14"/>
      <c r="AQ159" s="14"/>
      <c r="AR159" s="14">
        <v>0</v>
      </c>
      <c r="AS159" s="14">
        <v>0</v>
      </c>
      <c r="AT159" s="14">
        <v>0</v>
      </c>
      <c r="AU159" s="14"/>
      <c r="AV159" s="14"/>
      <c r="AW159" s="14"/>
      <c r="AX159" s="14"/>
      <c r="AY159" s="14"/>
      <c r="AZ159" s="14">
        <f t="shared" si="324"/>
        <v>0</v>
      </c>
      <c r="BA159" s="14"/>
      <c r="BB159" s="14"/>
      <c r="BC159" s="14"/>
      <c r="BD159" s="14"/>
      <c r="BE159" s="14"/>
      <c r="BF159" s="14"/>
      <c r="BG159" s="14"/>
      <c r="BH159" s="14"/>
      <c r="BI159" s="14"/>
      <c r="BJ159" s="14">
        <v>0</v>
      </c>
      <c r="BK159" s="14">
        <v>0</v>
      </c>
    </row>
    <row r="160" spans="1:63" x14ac:dyDescent="0.25">
      <c r="A160" s="4" t="s">
        <v>135</v>
      </c>
      <c r="B160" s="4" t="s">
        <v>60</v>
      </c>
      <c r="C160" s="4" t="s">
        <v>143</v>
      </c>
      <c r="D160" s="107" t="s">
        <v>195</v>
      </c>
      <c r="E160" s="117">
        <v>8216</v>
      </c>
      <c r="F160" s="107"/>
      <c r="G160" s="103" t="s">
        <v>1658</v>
      </c>
      <c r="H160" s="13" t="s">
        <v>110</v>
      </c>
      <c r="I160" s="14">
        <v>11000</v>
      </c>
      <c r="J160" s="14">
        <v>1000</v>
      </c>
      <c r="K160" s="14"/>
      <c r="L160" s="14"/>
      <c r="M160" s="14"/>
      <c r="N160" s="14"/>
      <c r="O160" s="14"/>
      <c r="P160" s="14">
        <f t="shared" si="322"/>
        <v>1000</v>
      </c>
      <c r="Q160" s="14"/>
      <c r="R160" s="14"/>
      <c r="S160" s="14"/>
      <c r="T160" s="14"/>
      <c r="U160" s="14"/>
      <c r="V160" s="14"/>
      <c r="W160" s="14"/>
      <c r="X160" s="14"/>
      <c r="Y160" s="14"/>
      <c r="Z160" s="14">
        <v>0</v>
      </c>
      <c r="AA160" s="14">
        <v>1000</v>
      </c>
      <c r="AB160" s="14">
        <v>0</v>
      </c>
      <c r="AC160" s="14"/>
      <c r="AD160" s="14"/>
      <c r="AE160" s="14"/>
      <c r="AF160" s="14"/>
      <c r="AG160" s="14"/>
      <c r="AH160" s="14">
        <f t="shared" si="323"/>
        <v>0</v>
      </c>
      <c r="AI160" s="14"/>
      <c r="AJ160" s="14"/>
      <c r="AK160" s="14"/>
      <c r="AL160" s="14"/>
      <c r="AM160" s="14"/>
      <c r="AN160" s="14"/>
      <c r="AO160" s="14"/>
      <c r="AP160" s="14"/>
      <c r="AQ160" s="14"/>
      <c r="AR160" s="14">
        <v>0</v>
      </c>
      <c r="AS160" s="14">
        <v>0</v>
      </c>
      <c r="AT160" s="14">
        <v>0</v>
      </c>
      <c r="AU160" s="14"/>
      <c r="AV160" s="14"/>
      <c r="AW160" s="14"/>
      <c r="AX160" s="14"/>
      <c r="AY160" s="14"/>
      <c r="AZ160" s="14">
        <f t="shared" si="324"/>
        <v>0</v>
      </c>
      <c r="BA160" s="14"/>
      <c r="BB160" s="14"/>
      <c r="BC160" s="14"/>
      <c r="BD160" s="14"/>
      <c r="BE160" s="14"/>
      <c r="BF160" s="14"/>
      <c r="BG160" s="14"/>
      <c r="BH160" s="14"/>
      <c r="BI160" s="14"/>
      <c r="BJ160" s="14">
        <v>0</v>
      </c>
      <c r="BK160" s="14">
        <v>0</v>
      </c>
    </row>
    <row r="161" spans="1:63" x14ac:dyDescent="0.25">
      <c r="A161" s="13" t="s">
        <v>0</v>
      </c>
      <c r="B161" s="13" t="s">
        <v>0</v>
      </c>
      <c r="C161" s="13" t="s">
        <v>0</v>
      </c>
      <c r="D161" s="103" t="s">
        <v>0</v>
      </c>
      <c r="E161" s="103" t="s">
        <v>0</v>
      </c>
      <c r="F161" s="103" t="s">
        <v>0</v>
      </c>
      <c r="G161" s="13" t="s">
        <v>0</v>
      </c>
      <c r="H161" s="10" t="s">
        <v>204</v>
      </c>
      <c r="I161" s="11">
        <f>SUM(I131,I154,I157)</f>
        <v>2615353</v>
      </c>
      <c r="J161" s="11">
        <f t="shared" ref="J161:Y161" si="334">SUM(J131,J154,J157)</f>
        <v>30000</v>
      </c>
      <c r="K161" s="11">
        <f t="shared" si="334"/>
        <v>0</v>
      </c>
      <c r="L161" s="11">
        <f t="shared" si="334"/>
        <v>0</v>
      </c>
      <c r="M161" s="11">
        <f t="shared" si="334"/>
        <v>0</v>
      </c>
      <c r="N161" s="11">
        <f t="shared" si="334"/>
        <v>0</v>
      </c>
      <c r="O161" s="11">
        <f t="shared" si="334"/>
        <v>0</v>
      </c>
      <c r="P161" s="11">
        <f t="shared" si="334"/>
        <v>30000</v>
      </c>
      <c r="Q161" s="11">
        <f t="shared" si="334"/>
        <v>0</v>
      </c>
      <c r="R161" s="11">
        <f t="shared" si="334"/>
        <v>1055</v>
      </c>
      <c r="S161" s="11">
        <f t="shared" si="334"/>
        <v>720</v>
      </c>
      <c r="T161" s="11">
        <f t="shared" si="334"/>
        <v>200</v>
      </c>
      <c r="U161" s="11">
        <f t="shared" si="334"/>
        <v>0</v>
      </c>
      <c r="V161" s="11">
        <f t="shared" si="334"/>
        <v>0</v>
      </c>
      <c r="W161" s="11">
        <f t="shared" si="334"/>
        <v>0</v>
      </c>
      <c r="X161" s="11">
        <f t="shared" si="334"/>
        <v>2205</v>
      </c>
      <c r="Y161" s="11">
        <f t="shared" si="334"/>
        <v>0</v>
      </c>
      <c r="Z161" s="11">
        <v>4180</v>
      </c>
      <c r="AA161" s="11">
        <v>25820</v>
      </c>
      <c r="AB161" s="11">
        <f t="shared" ref="AB161:AQ161" si="335">SUM(AB131,AB154,AB157)</f>
        <v>0</v>
      </c>
      <c r="AC161" s="11">
        <f t="shared" si="335"/>
        <v>454</v>
      </c>
      <c r="AD161" s="11">
        <f t="shared" si="335"/>
        <v>0</v>
      </c>
      <c r="AE161" s="11">
        <f t="shared" si="335"/>
        <v>0</v>
      </c>
      <c r="AF161" s="11">
        <f t="shared" si="335"/>
        <v>0</v>
      </c>
      <c r="AG161" s="11">
        <f t="shared" si="335"/>
        <v>0</v>
      </c>
      <c r="AH161" s="11">
        <f t="shared" si="335"/>
        <v>454</v>
      </c>
      <c r="AI161" s="11">
        <f t="shared" si="335"/>
        <v>0</v>
      </c>
      <c r="AJ161" s="11">
        <f t="shared" si="335"/>
        <v>0</v>
      </c>
      <c r="AK161" s="11">
        <f t="shared" si="335"/>
        <v>454</v>
      </c>
      <c r="AL161" s="11">
        <f t="shared" si="335"/>
        <v>0</v>
      </c>
      <c r="AM161" s="11">
        <f t="shared" si="335"/>
        <v>0</v>
      </c>
      <c r="AN161" s="11">
        <f t="shared" si="335"/>
        <v>0</v>
      </c>
      <c r="AO161" s="11">
        <f t="shared" si="335"/>
        <v>0</v>
      </c>
      <c r="AP161" s="11">
        <f t="shared" si="335"/>
        <v>0</v>
      </c>
      <c r="AQ161" s="11">
        <f t="shared" si="335"/>
        <v>0</v>
      </c>
      <c r="AR161" s="11">
        <v>454</v>
      </c>
      <c r="AS161" s="11">
        <v>0</v>
      </c>
      <c r="AT161" s="11">
        <f t="shared" ref="AT161:BI161" si="336">SUM(AT131,AT154,AT157)</f>
        <v>0</v>
      </c>
      <c r="AU161" s="11">
        <f t="shared" si="336"/>
        <v>0</v>
      </c>
      <c r="AV161" s="11">
        <f t="shared" si="336"/>
        <v>0</v>
      </c>
      <c r="AW161" s="11">
        <f t="shared" si="336"/>
        <v>1000</v>
      </c>
      <c r="AX161" s="11">
        <f t="shared" si="336"/>
        <v>0</v>
      </c>
      <c r="AY161" s="11">
        <f t="shared" si="336"/>
        <v>0</v>
      </c>
      <c r="AZ161" s="11">
        <f t="shared" si="336"/>
        <v>1000</v>
      </c>
      <c r="BA161" s="11">
        <f t="shared" si="336"/>
        <v>0</v>
      </c>
      <c r="BB161" s="11">
        <f t="shared" si="336"/>
        <v>0</v>
      </c>
      <c r="BC161" s="11">
        <f t="shared" si="336"/>
        <v>0</v>
      </c>
      <c r="BD161" s="11">
        <f t="shared" si="336"/>
        <v>0</v>
      </c>
      <c r="BE161" s="11">
        <f t="shared" si="336"/>
        <v>0</v>
      </c>
      <c r="BF161" s="11">
        <f t="shared" si="336"/>
        <v>0</v>
      </c>
      <c r="BG161" s="11">
        <f t="shared" si="336"/>
        <v>0</v>
      </c>
      <c r="BH161" s="11">
        <f t="shared" si="336"/>
        <v>1000</v>
      </c>
      <c r="BI161" s="11">
        <f t="shared" si="336"/>
        <v>0</v>
      </c>
      <c r="BJ161" s="11">
        <v>1000</v>
      </c>
      <c r="BK161" s="11">
        <v>0</v>
      </c>
    </row>
    <row r="162" spans="1:63" ht="15.75" thickBot="1" x14ac:dyDescent="0.3">
      <c r="A162" s="13" t="s">
        <v>0</v>
      </c>
      <c r="B162" s="13" t="s">
        <v>0</v>
      </c>
      <c r="C162" s="13" t="s">
        <v>0</v>
      </c>
      <c r="D162" s="103" t="s">
        <v>0</v>
      </c>
      <c r="E162" s="103" t="s">
        <v>0</v>
      </c>
      <c r="F162" s="103" t="s">
        <v>0</v>
      </c>
      <c r="G162" s="13" t="s">
        <v>0</v>
      </c>
      <c r="H162" s="2" t="s">
        <v>55</v>
      </c>
      <c r="I162" s="12">
        <v>67</v>
      </c>
      <c r="J162" s="13" t="s">
        <v>0</v>
      </c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>
        <v>0</v>
      </c>
      <c r="AA162" s="13"/>
      <c r="AB162" s="13" t="s">
        <v>0</v>
      </c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>
        <v>0</v>
      </c>
      <c r="AS162" s="13"/>
      <c r="AT162" s="13" t="s">
        <v>0</v>
      </c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>
        <v>0</v>
      </c>
      <c r="BK162" s="13"/>
    </row>
    <row r="163" spans="1:63" ht="69.75" customHeight="1" thickBot="1" x14ac:dyDescent="0.3">
      <c r="A163" s="148" t="s">
        <v>0</v>
      </c>
      <c r="B163" s="148" t="s">
        <v>0</v>
      </c>
      <c r="C163" s="148" t="s">
        <v>0</v>
      </c>
      <c r="D163" s="151" t="s">
        <v>0</v>
      </c>
      <c r="E163" s="151" t="s">
        <v>0</v>
      </c>
      <c r="F163" s="151" t="s">
        <v>0</v>
      </c>
      <c r="G163" s="154" t="s">
        <v>0</v>
      </c>
      <c r="H163" s="5" t="s">
        <v>56</v>
      </c>
      <c r="I163" s="5" t="s">
        <v>9</v>
      </c>
      <c r="J163" s="94" t="s">
        <v>10</v>
      </c>
      <c r="K163" s="94" t="s">
        <v>1602</v>
      </c>
      <c r="L163" s="94" t="s">
        <v>1535</v>
      </c>
      <c r="M163" s="94" t="s">
        <v>1591</v>
      </c>
      <c r="N163" s="94" t="s">
        <v>1592</v>
      </c>
      <c r="O163" s="94" t="s">
        <v>1593</v>
      </c>
      <c r="P163" s="94" t="s">
        <v>1606</v>
      </c>
      <c r="Q163" s="94" t="s">
        <v>1603</v>
      </c>
      <c r="R163" s="94" t="s">
        <v>1594</v>
      </c>
      <c r="S163" s="94" t="s">
        <v>1595</v>
      </c>
      <c r="T163" s="94" t="s">
        <v>1596</v>
      </c>
      <c r="U163" s="94" t="s">
        <v>1597</v>
      </c>
      <c r="V163" s="94" t="s">
        <v>1598</v>
      </c>
      <c r="W163" s="94" t="s">
        <v>1599</v>
      </c>
      <c r="X163" s="94" t="s">
        <v>1604</v>
      </c>
      <c r="Y163" s="94" t="s">
        <v>1605</v>
      </c>
      <c r="Z163" s="94" t="s">
        <v>1600</v>
      </c>
      <c r="AA163" s="94" t="s">
        <v>1601</v>
      </c>
      <c r="AB163" s="95" t="s">
        <v>11</v>
      </c>
      <c r="AC163" s="95" t="s">
        <v>1602</v>
      </c>
      <c r="AD163" s="95" t="s">
        <v>1535</v>
      </c>
      <c r="AE163" s="95" t="s">
        <v>1591</v>
      </c>
      <c r="AF163" s="95" t="s">
        <v>1592</v>
      </c>
      <c r="AG163" s="95" t="s">
        <v>1593</v>
      </c>
      <c r="AH163" s="95" t="s">
        <v>1607</v>
      </c>
      <c r="AI163" s="95" t="s">
        <v>1603</v>
      </c>
      <c r="AJ163" s="95" t="s">
        <v>1594</v>
      </c>
      <c r="AK163" s="95" t="s">
        <v>1595</v>
      </c>
      <c r="AL163" s="95" t="s">
        <v>1596</v>
      </c>
      <c r="AM163" s="95" t="s">
        <v>1597</v>
      </c>
      <c r="AN163" s="95" t="s">
        <v>1598</v>
      </c>
      <c r="AO163" s="95" t="s">
        <v>1599</v>
      </c>
      <c r="AP163" s="95" t="s">
        <v>1604</v>
      </c>
      <c r="AQ163" s="95" t="s">
        <v>1605</v>
      </c>
      <c r="AR163" s="95" t="s">
        <v>1600</v>
      </c>
      <c r="AS163" s="95" t="s">
        <v>1601</v>
      </c>
      <c r="AT163" s="96" t="s">
        <v>12</v>
      </c>
      <c r="AU163" s="96" t="s">
        <v>1602</v>
      </c>
      <c r="AV163" s="96" t="s">
        <v>1535</v>
      </c>
      <c r="AW163" s="96" t="s">
        <v>1591</v>
      </c>
      <c r="AX163" s="96" t="s">
        <v>1592</v>
      </c>
      <c r="AY163" s="96" t="s">
        <v>1593</v>
      </c>
      <c r="AZ163" s="96" t="s">
        <v>1608</v>
      </c>
      <c r="BA163" s="96" t="s">
        <v>1603</v>
      </c>
      <c r="BB163" s="96" t="s">
        <v>1594</v>
      </c>
      <c r="BC163" s="96" t="s">
        <v>1595</v>
      </c>
      <c r="BD163" s="96" t="s">
        <v>1596</v>
      </c>
      <c r="BE163" s="96" t="s">
        <v>1597</v>
      </c>
      <c r="BF163" s="96" t="s">
        <v>1598</v>
      </c>
      <c r="BG163" s="96" t="s">
        <v>1599</v>
      </c>
      <c r="BH163" s="96" t="s">
        <v>1604</v>
      </c>
      <c r="BI163" s="96" t="s">
        <v>1605</v>
      </c>
      <c r="BJ163" s="96" t="s">
        <v>1600</v>
      </c>
      <c r="BK163" s="96" t="s">
        <v>1601</v>
      </c>
    </row>
    <row r="164" spans="1:63" x14ac:dyDescent="0.25">
      <c r="A164" s="149"/>
      <c r="B164" s="149"/>
      <c r="C164" s="149"/>
      <c r="D164" s="152"/>
      <c r="E164" s="152"/>
      <c r="F164" s="152"/>
      <c r="G164" s="155"/>
      <c r="H164" s="15" t="s">
        <v>0</v>
      </c>
      <c r="I164" s="9" t="s">
        <v>13</v>
      </c>
      <c r="J164" s="9">
        <v>1</v>
      </c>
      <c r="K164" s="9">
        <v>2</v>
      </c>
      <c r="L164" s="9">
        <v>3</v>
      </c>
      <c r="M164" s="9">
        <v>4</v>
      </c>
      <c r="N164" s="9">
        <v>5</v>
      </c>
      <c r="O164" s="9">
        <v>6</v>
      </c>
      <c r="P164" s="9">
        <v>7</v>
      </c>
      <c r="Q164" s="9">
        <v>8</v>
      </c>
      <c r="R164" s="9">
        <v>9</v>
      </c>
      <c r="S164" s="9">
        <v>10</v>
      </c>
      <c r="T164" s="9">
        <v>11</v>
      </c>
      <c r="U164" s="9">
        <v>12</v>
      </c>
      <c r="V164" s="9">
        <v>13</v>
      </c>
      <c r="W164" s="9">
        <v>14</v>
      </c>
      <c r="X164" s="9">
        <v>15</v>
      </c>
      <c r="Y164" s="9">
        <v>16</v>
      </c>
      <c r="Z164" s="9">
        <v>20</v>
      </c>
      <c r="AA164" s="9">
        <v>21</v>
      </c>
      <c r="AB164" s="9">
        <v>1</v>
      </c>
      <c r="AC164" s="9">
        <v>2</v>
      </c>
      <c r="AD164" s="9">
        <v>3</v>
      </c>
      <c r="AE164" s="9">
        <v>4</v>
      </c>
      <c r="AF164" s="9">
        <v>5</v>
      </c>
      <c r="AG164" s="9">
        <v>6</v>
      </c>
      <c r="AH164" s="9">
        <v>7</v>
      </c>
      <c r="AI164" s="9">
        <v>8</v>
      </c>
      <c r="AJ164" s="9">
        <v>9</v>
      </c>
      <c r="AK164" s="9">
        <v>10</v>
      </c>
      <c r="AL164" s="9">
        <v>11</v>
      </c>
      <c r="AM164" s="9">
        <v>12</v>
      </c>
      <c r="AN164" s="9">
        <v>13</v>
      </c>
      <c r="AO164" s="9">
        <v>14</v>
      </c>
      <c r="AP164" s="9">
        <v>15</v>
      </c>
      <c r="AQ164" s="9">
        <v>16</v>
      </c>
      <c r="AR164" s="9">
        <v>20</v>
      </c>
      <c r="AS164" s="9">
        <v>21</v>
      </c>
      <c r="AT164" s="9">
        <v>1</v>
      </c>
      <c r="AU164" s="9">
        <v>2</v>
      </c>
      <c r="AV164" s="9">
        <v>3</v>
      </c>
      <c r="AW164" s="9">
        <v>4</v>
      </c>
      <c r="AX164" s="9">
        <v>5</v>
      </c>
      <c r="AY164" s="9">
        <v>6</v>
      </c>
      <c r="AZ164" s="9">
        <v>7</v>
      </c>
      <c r="BA164" s="9">
        <v>8</v>
      </c>
      <c r="BB164" s="9">
        <v>9</v>
      </c>
      <c r="BC164" s="9">
        <v>10</v>
      </c>
      <c r="BD164" s="9">
        <v>11</v>
      </c>
      <c r="BE164" s="9">
        <v>12</v>
      </c>
      <c r="BF164" s="9">
        <v>13</v>
      </c>
      <c r="BG164" s="9">
        <v>14</v>
      </c>
      <c r="BH164" s="9">
        <v>15</v>
      </c>
      <c r="BI164" s="9">
        <v>16</v>
      </c>
      <c r="BJ164" s="9">
        <v>20</v>
      </c>
      <c r="BK164" s="9">
        <v>21</v>
      </c>
    </row>
    <row r="165" spans="1:63" x14ac:dyDescent="0.25">
      <c r="A165" s="149"/>
      <c r="B165" s="149"/>
      <c r="C165" s="149"/>
      <c r="D165" s="152"/>
      <c r="E165" s="152"/>
      <c r="F165" s="152"/>
      <c r="G165" s="155"/>
      <c r="H165" s="16" t="s">
        <v>139</v>
      </c>
      <c r="I165" s="17">
        <f>SUM(I161)</f>
        <v>2615353</v>
      </c>
      <c r="J165" s="17">
        <f t="shared" ref="J165:Y165" si="337">SUM(J161)</f>
        <v>30000</v>
      </c>
      <c r="K165" s="17">
        <f t="shared" si="337"/>
        <v>0</v>
      </c>
      <c r="L165" s="17">
        <f t="shared" si="337"/>
        <v>0</v>
      </c>
      <c r="M165" s="17">
        <f t="shared" si="337"/>
        <v>0</v>
      </c>
      <c r="N165" s="17">
        <f t="shared" si="337"/>
        <v>0</v>
      </c>
      <c r="O165" s="17">
        <f t="shared" si="337"/>
        <v>0</v>
      </c>
      <c r="P165" s="17">
        <f t="shared" ref="P165" si="338">SUM(P161)</f>
        <v>30000</v>
      </c>
      <c r="Q165" s="17">
        <f t="shared" si="337"/>
        <v>0</v>
      </c>
      <c r="R165" s="17">
        <f t="shared" si="337"/>
        <v>1055</v>
      </c>
      <c r="S165" s="17">
        <f t="shared" si="337"/>
        <v>720</v>
      </c>
      <c r="T165" s="17">
        <f t="shared" si="337"/>
        <v>200</v>
      </c>
      <c r="U165" s="17">
        <f t="shared" si="337"/>
        <v>0</v>
      </c>
      <c r="V165" s="17">
        <f t="shared" si="337"/>
        <v>0</v>
      </c>
      <c r="W165" s="17">
        <f t="shared" si="337"/>
        <v>0</v>
      </c>
      <c r="X165" s="17">
        <f t="shared" si="337"/>
        <v>2205</v>
      </c>
      <c r="Y165" s="17">
        <f t="shared" si="337"/>
        <v>0</v>
      </c>
      <c r="Z165" s="17">
        <v>4180</v>
      </c>
      <c r="AA165" s="17">
        <v>25820</v>
      </c>
      <c r="AB165" s="17">
        <f t="shared" ref="AB165:AQ165" si="339">SUM(AB161)</f>
        <v>0</v>
      </c>
      <c r="AC165" s="17">
        <f t="shared" si="339"/>
        <v>454</v>
      </c>
      <c r="AD165" s="17">
        <f t="shared" si="339"/>
        <v>0</v>
      </c>
      <c r="AE165" s="17">
        <f t="shared" si="339"/>
        <v>0</v>
      </c>
      <c r="AF165" s="17">
        <f t="shared" si="339"/>
        <v>0</v>
      </c>
      <c r="AG165" s="17">
        <f t="shared" si="339"/>
        <v>0</v>
      </c>
      <c r="AH165" s="17">
        <f t="shared" ref="AH165" si="340">SUM(AH161)</f>
        <v>454</v>
      </c>
      <c r="AI165" s="17">
        <f t="shared" si="339"/>
        <v>0</v>
      </c>
      <c r="AJ165" s="17">
        <f t="shared" si="339"/>
        <v>0</v>
      </c>
      <c r="AK165" s="17">
        <f t="shared" si="339"/>
        <v>454</v>
      </c>
      <c r="AL165" s="17">
        <f t="shared" si="339"/>
        <v>0</v>
      </c>
      <c r="AM165" s="17">
        <f t="shared" si="339"/>
        <v>0</v>
      </c>
      <c r="AN165" s="17">
        <f t="shared" si="339"/>
        <v>0</v>
      </c>
      <c r="AO165" s="17">
        <f t="shared" si="339"/>
        <v>0</v>
      </c>
      <c r="AP165" s="17">
        <f t="shared" si="339"/>
        <v>0</v>
      </c>
      <c r="AQ165" s="17">
        <f t="shared" si="339"/>
        <v>0</v>
      </c>
      <c r="AR165" s="17">
        <v>454</v>
      </c>
      <c r="AS165" s="17">
        <v>0</v>
      </c>
      <c r="AT165" s="17">
        <f t="shared" ref="AT165:BI165" si="341">SUM(AT161)</f>
        <v>0</v>
      </c>
      <c r="AU165" s="17">
        <f t="shared" si="341"/>
        <v>0</v>
      </c>
      <c r="AV165" s="17">
        <f t="shared" si="341"/>
        <v>0</v>
      </c>
      <c r="AW165" s="17">
        <f t="shared" si="341"/>
        <v>1000</v>
      </c>
      <c r="AX165" s="17">
        <f t="shared" si="341"/>
        <v>0</v>
      </c>
      <c r="AY165" s="17">
        <f t="shared" si="341"/>
        <v>0</v>
      </c>
      <c r="AZ165" s="17">
        <f t="shared" ref="AZ165" si="342">SUM(AZ161)</f>
        <v>1000</v>
      </c>
      <c r="BA165" s="17">
        <f t="shared" si="341"/>
        <v>0</v>
      </c>
      <c r="BB165" s="17">
        <f t="shared" si="341"/>
        <v>0</v>
      </c>
      <c r="BC165" s="17">
        <f t="shared" si="341"/>
        <v>0</v>
      </c>
      <c r="BD165" s="17">
        <f t="shared" si="341"/>
        <v>0</v>
      </c>
      <c r="BE165" s="17">
        <f t="shared" si="341"/>
        <v>0</v>
      </c>
      <c r="BF165" s="17">
        <f t="shared" si="341"/>
        <v>0</v>
      </c>
      <c r="BG165" s="17">
        <f t="shared" si="341"/>
        <v>0</v>
      </c>
      <c r="BH165" s="17">
        <f t="shared" si="341"/>
        <v>1000</v>
      </c>
      <c r="BI165" s="17">
        <f t="shared" si="341"/>
        <v>0</v>
      </c>
      <c r="BJ165" s="17">
        <v>1000</v>
      </c>
      <c r="BK165" s="17">
        <v>0</v>
      </c>
    </row>
    <row r="166" spans="1:63" x14ac:dyDescent="0.25">
      <c r="A166" s="149"/>
      <c r="B166" s="149"/>
      <c r="C166" s="149"/>
      <c r="D166" s="152"/>
      <c r="E166" s="152"/>
      <c r="F166" s="152"/>
      <c r="G166" s="155"/>
      <c r="H166" s="18" t="s">
        <v>57</v>
      </c>
      <c r="I166" s="17">
        <f>SUM(I165)</f>
        <v>2615353</v>
      </c>
      <c r="J166" s="17">
        <f t="shared" ref="J166:Y166" si="343">SUM(J165)</f>
        <v>30000</v>
      </c>
      <c r="K166" s="17">
        <f t="shared" si="343"/>
        <v>0</v>
      </c>
      <c r="L166" s="17">
        <f t="shared" si="343"/>
        <v>0</v>
      </c>
      <c r="M166" s="17">
        <f t="shared" si="343"/>
        <v>0</v>
      </c>
      <c r="N166" s="17">
        <f t="shared" si="343"/>
        <v>0</v>
      </c>
      <c r="O166" s="17">
        <f t="shared" si="343"/>
        <v>0</v>
      </c>
      <c r="P166" s="17">
        <f t="shared" ref="P166" si="344">SUM(P165)</f>
        <v>30000</v>
      </c>
      <c r="Q166" s="17">
        <f t="shared" si="343"/>
        <v>0</v>
      </c>
      <c r="R166" s="17">
        <f t="shared" si="343"/>
        <v>1055</v>
      </c>
      <c r="S166" s="17">
        <f t="shared" si="343"/>
        <v>720</v>
      </c>
      <c r="T166" s="17">
        <f t="shared" si="343"/>
        <v>200</v>
      </c>
      <c r="U166" s="17">
        <f t="shared" si="343"/>
        <v>0</v>
      </c>
      <c r="V166" s="17">
        <f t="shared" si="343"/>
        <v>0</v>
      </c>
      <c r="W166" s="17">
        <f t="shared" si="343"/>
        <v>0</v>
      </c>
      <c r="X166" s="17">
        <f t="shared" si="343"/>
        <v>2205</v>
      </c>
      <c r="Y166" s="17">
        <f t="shared" si="343"/>
        <v>0</v>
      </c>
      <c r="Z166" s="17">
        <v>4180</v>
      </c>
      <c r="AA166" s="17">
        <v>25820</v>
      </c>
      <c r="AB166" s="17">
        <f t="shared" ref="AB166:AQ166" si="345">SUM(AB165)</f>
        <v>0</v>
      </c>
      <c r="AC166" s="17">
        <f t="shared" si="345"/>
        <v>454</v>
      </c>
      <c r="AD166" s="17">
        <f t="shared" si="345"/>
        <v>0</v>
      </c>
      <c r="AE166" s="17">
        <f t="shared" si="345"/>
        <v>0</v>
      </c>
      <c r="AF166" s="17">
        <f t="shared" si="345"/>
        <v>0</v>
      </c>
      <c r="AG166" s="17">
        <f t="shared" si="345"/>
        <v>0</v>
      </c>
      <c r="AH166" s="17">
        <f t="shared" ref="AH166" si="346">SUM(AH165)</f>
        <v>454</v>
      </c>
      <c r="AI166" s="17">
        <f t="shared" si="345"/>
        <v>0</v>
      </c>
      <c r="AJ166" s="17">
        <f t="shared" si="345"/>
        <v>0</v>
      </c>
      <c r="AK166" s="17">
        <f t="shared" si="345"/>
        <v>454</v>
      </c>
      <c r="AL166" s="17">
        <f t="shared" si="345"/>
        <v>0</v>
      </c>
      <c r="AM166" s="17">
        <f t="shared" si="345"/>
        <v>0</v>
      </c>
      <c r="AN166" s="17">
        <f t="shared" si="345"/>
        <v>0</v>
      </c>
      <c r="AO166" s="17">
        <f t="shared" si="345"/>
        <v>0</v>
      </c>
      <c r="AP166" s="17">
        <f t="shared" si="345"/>
        <v>0</v>
      </c>
      <c r="AQ166" s="17">
        <f t="shared" si="345"/>
        <v>0</v>
      </c>
      <c r="AR166" s="17">
        <v>454</v>
      </c>
      <c r="AS166" s="17">
        <v>0</v>
      </c>
      <c r="AT166" s="17">
        <f t="shared" ref="AT166:BI166" si="347">SUM(AT165)</f>
        <v>0</v>
      </c>
      <c r="AU166" s="17">
        <f t="shared" si="347"/>
        <v>0</v>
      </c>
      <c r="AV166" s="17">
        <f t="shared" si="347"/>
        <v>0</v>
      </c>
      <c r="AW166" s="17">
        <f t="shared" si="347"/>
        <v>1000</v>
      </c>
      <c r="AX166" s="17">
        <f t="shared" si="347"/>
        <v>0</v>
      </c>
      <c r="AY166" s="17">
        <f t="shared" si="347"/>
        <v>0</v>
      </c>
      <c r="AZ166" s="17">
        <f t="shared" ref="AZ166" si="348">SUM(AZ165)</f>
        <v>1000</v>
      </c>
      <c r="BA166" s="17">
        <f t="shared" si="347"/>
        <v>0</v>
      </c>
      <c r="BB166" s="17">
        <f t="shared" si="347"/>
        <v>0</v>
      </c>
      <c r="BC166" s="17">
        <f t="shared" si="347"/>
        <v>0</v>
      </c>
      <c r="BD166" s="17">
        <f t="shared" si="347"/>
        <v>0</v>
      </c>
      <c r="BE166" s="17">
        <f t="shared" si="347"/>
        <v>0</v>
      </c>
      <c r="BF166" s="17">
        <f t="shared" si="347"/>
        <v>0</v>
      </c>
      <c r="BG166" s="17">
        <f t="shared" si="347"/>
        <v>0</v>
      </c>
      <c r="BH166" s="17">
        <f t="shared" si="347"/>
        <v>1000</v>
      </c>
      <c r="BI166" s="17">
        <f t="shared" si="347"/>
        <v>0</v>
      </c>
      <c r="BJ166" s="17">
        <v>1000</v>
      </c>
      <c r="BK166" s="17">
        <v>0</v>
      </c>
    </row>
    <row r="167" spans="1:63" x14ac:dyDescent="0.25">
      <c r="A167" s="150"/>
      <c r="B167" s="150"/>
      <c r="C167" s="150"/>
      <c r="D167" s="153"/>
      <c r="E167" s="153"/>
      <c r="F167" s="153"/>
      <c r="G167" s="156"/>
      <c r="P167">
        <f t="shared" si="322"/>
        <v>0</v>
      </c>
      <c r="Z167">
        <v>0</v>
      </c>
      <c r="AA167">
        <v>0</v>
      </c>
      <c r="AH167">
        <f t="shared" si="323"/>
        <v>0</v>
      </c>
      <c r="AR167">
        <v>0</v>
      </c>
      <c r="AS167">
        <v>0</v>
      </c>
      <c r="AZ167">
        <f t="shared" si="324"/>
        <v>0</v>
      </c>
      <c r="BJ167">
        <v>0</v>
      </c>
      <c r="BK167">
        <v>0</v>
      </c>
    </row>
    <row r="168" spans="1:63" ht="15.75" thickBot="1" x14ac:dyDescent="0.3">
      <c r="A168" s="13" t="s">
        <v>0</v>
      </c>
      <c r="B168" s="13" t="s">
        <v>0</v>
      </c>
      <c r="C168" s="13" t="s">
        <v>0</v>
      </c>
      <c r="D168" s="103" t="s">
        <v>0</v>
      </c>
      <c r="E168" s="103" t="s">
        <v>0</v>
      </c>
      <c r="F168" s="103" t="s">
        <v>0</v>
      </c>
      <c r="G168" s="13" t="s">
        <v>0</v>
      </c>
      <c r="H168" s="19" t="s">
        <v>0</v>
      </c>
      <c r="I168" s="19" t="s">
        <v>0</v>
      </c>
      <c r="J168" s="19" t="s">
        <v>0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>
        <v>0</v>
      </c>
      <c r="AA168" s="19">
        <v>0</v>
      </c>
      <c r="AB168" s="19" t="s">
        <v>0</v>
      </c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>
        <v>0</v>
      </c>
      <c r="AS168" s="19">
        <v>0</v>
      </c>
      <c r="AT168" s="19" t="s">
        <v>0</v>
      </c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>
        <v>0</v>
      </c>
      <c r="BK168" s="19">
        <v>0</v>
      </c>
    </row>
    <row r="169" spans="1:63" ht="69.75" customHeight="1" thickBot="1" x14ac:dyDescent="0.3">
      <c r="A169" s="5" t="s">
        <v>2</v>
      </c>
      <c r="B169" s="5" t="s">
        <v>3</v>
      </c>
      <c r="C169" s="5" t="s">
        <v>4</v>
      </c>
      <c r="D169" s="108" t="s">
        <v>0</v>
      </c>
      <c r="E169" s="116" t="s">
        <v>5</v>
      </c>
      <c r="F169" s="116" t="s">
        <v>6</v>
      </c>
      <c r="G169" s="5" t="s">
        <v>7</v>
      </c>
      <c r="H169" s="5" t="s">
        <v>8</v>
      </c>
      <c r="I169" s="5" t="s">
        <v>9</v>
      </c>
      <c r="J169" s="94" t="s">
        <v>10</v>
      </c>
      <c r="K169" s="94" t="s">
        <v>1602</v>
      </c>
      <c r="L169" s="94" t="s">
        <v>1535</v>
      </c>
      <c r="M169" s="94" t="s">
        <v>1591</v>
      </c>
      <c r="N169" s="94" t="s">
        <v>1592</v>
      </c>
      <c r="O169" s="94" t="s">
        <v>1593</v>
      </c>
      <c r="P169" s="94" t="s">
        <v>1606</v>
      </c>
      <c r="Q169" s="94" t="s">
        <v>1603</v>
      </c>
      <c r="R169" s="94" t="s">
        <v>1594</v>
      </c>
      <c r="S169" s="94" t="s">
        <v>1595</v>
      </c>
      <c r="T169" s="94" t="s">
        <v>1596</v>
      </c>
      <c r="U169" s="94" t="s">
        <v>1597</v>
      </c>
      <c r="V169" s="94" t="s">
        <v>1598</v>
      </c>
      <c r="W169" s="94" t="s">
        <v>1599</v>
      </c>
      <c r="X169" s="94" t="s">
        <v>1604</v>
      </c>
      <c r="Y169" s="94" t="s">
        <v>1605</v>
      </c>
      <c r="Z169" s="94" t="s">
        <v>1600</v>
      </c>
      <c r="AA169" s="94" t="s">
        <v>1601</v>
      </c>
      <c r="AB169" s="95" t="s">
        <v>11</v>
      </c>
      <c r="AC169" s="95" t="s">
        <v>1602</v>
      </c>
      <c r="AD169" s="95" t="s">
        <v>1535</v>
      </c>
      <c r="AE169" s="95" t="s">
        <v>1591</v>
      </c>
      <c r="AF169" s="95" t="s">
        <v>1592</v>
      </c>
      <c r="AG169" s="95" t="s">
        <v>1593</v>
      </c>
      <c r="AH169" s="95" t="s">
        <v>1607</v>
      </c>
      <c r="AI169" s="95" t="s">
        <v>1603</v>
      </c>
      <c r="AJ169" s="95" t="s">
        <v>1594</v>
      </c>
      <c r="AK169" s="95" t="s">
        <v>1595</v>
      </c>
      <c r="AL169" s="95" t="s">
        <v>1596</v>
      </c>
      <c r="AM169" s="95" t="s">
        <v>1597</v>
      </c>
      <c r="AN169" s="95" t="s">
        <v>1598</v>
      </c>
      <c r="AO169" s="95" t="s">
        <v>1599</v>
      </c>
      <c r="AP169" s="95" t="s">
        <v>1604</v>
      </c>
      <c r="AQ169" s="95" t="s">
        <v>1605</v>
      </c>
      <c r="AR169" s="95" t="s">
        <v>1600</v>
      </c>
      <c r="AS169" s="95" t="s">
        <v>1601</v>
      </c>
      <c r="AT169" s="96" t="s">
        <v>12</v>
      </c>
      <c r="AU169" s="96" t="s">
        <v>1602</v>
      </c>
      <c r="AV169" s="96" t="s">
        <v>1535</v>
      </c>
      <c r="AW169" s="96" t="s">
        <v>1591</v>
      </c>
      <c r="AX169" s="96" t="s">
        <v>1592</v>
      </c>
      <c r="AY169" s="96" t="s">
        <v>1593</v>
      </c>
      <c r="AZ169" s="96" t="s">
        <v>1608</v>
      </c>
      <c r="BA169" s="96" t="s">
        <v>1603</v>
      </c>
      <c r="BB169" s="96" t="s">
        <v>1594</v>
      </c>
      <c r="BC169" s="96" t="s">
        <v>1595</v>
      </c>
      <c r="BD169" s="96" t="s">
        <v>1596</v>
      </c>
      <c r="BE169" s="96" t="s">
        <v>1597</v>
      </c>
      <c r="BF169" s="96" t="s">
        <v>1598</v>
      </c>
      <c r="BG169" s="96" t="s">
        <v>1599</v>
      </c>
      <c r="BH169" s="96" t="s">
        <v>1604</v>
      </c>
      <c r="BI169" s="96" t="s">
        <v>1605</v>
      </c>
      <c r="BJ169" s="96" t="s">
        <v>1600</v>
      </c>
      <c r="BK169" s="96" t="s">
        <v>1601</v>
      </c>
    </row>
    <row r="170" spans="1:63" x14ac:dyDescent="0.25">
      <c r="A170" s="6" t="s">
        <v>0</v>
      </c>
      <c r="B170" s="6" t="s">
        <v>0</v>
      </c>
      <c r="C170" s="6" t="s">
        <v>0</v>
      </c>
      <c r="D170" s="109" t="s">
        <v>0</v>
      </c>
      <c r="E170" s="109" t="s">
        <v>0</v>
      </c>
      <c r="F170" s="125" t="s">
        <v>0</v>
      </c>
      <c r="G170" s="7" t="s">
        <v>0</v>
      </c>
      <c r="H170" s="8" t="s">
        <v>0</v>
      </c>
      <c r="I170" s="9" t="s">
        <v>13</v>
      </c>
      <c r="J170" s="9">
        <v>1</v>
      </c>
      <c r="K170" s="9">
        <v>2</v>
      </c>
      <c r="L170" s="9">
        <v>3</v>
      </c>
      <c r="M170" s="9">
        <v>4</v>
      </c>
      <c r="N170" s="9">
        <v>5</v>
      </c>
      <c r="O170" s="9">
        <v>6</v>
      </c>
      <c r="P170" s="9">
        <v>7</v>
      </c>
      <c r="Q170" s="9">
        <v>8</v>
      </c>
      <c r="R170" s="9">
        <v>9</v>
      </c>
      <c r="S170" s="9">
        <v>10</v>
      </c>
      <c r="T170" s="9">
        <v>11</v>
      </c>
      <c r="U170" s="9">
        <v>12</v>
      </c>
      <c r="V170" s="9">
        <v>13</v>
      </c>
      <c r="W170" s="9">
        <v>14</v>
      </c>
      <c r="X170" s="9">
        <v>15</v>
      </c>
      <c r="Y170" s="9">
        <v>16</v>
      </c>
      <c r="Z170" s="9">
        <v>20</v>
      </c>
      <c r="AA170" s="9">
        <v>21</v>
      </c>
      <c r="AB170" s="9">
        <v>1</v>
      </c>
      <c r="AC170" s="9">
        <v>2</v>
      </c>
      <c r="AD170" s="9">
        <v>3</v>
      </c>
      <c r="AE170" s="9">
        <v>4</v>
      </c>
      <c r="AF170" s="9">
        <v>5</v>
      </c>
      <c r="AG170" s="9">
        <v>6</v>
      </c>
      <c r="AH170" s="9">
        <v>7</v>
      </c>
      <c r="AI170" s="9">
        <v>8</v>
      </c>
      <c r="AJ170" s="9">
        <v>9</v>
      </c>
      <c r="AK170" s="9">
        <v>10</v>
      </c>
      <c r="AL170" s="9">
        <v>11</v>
      </c>
      <c r="AM170" s="9">
        <v>12</v>
      </c>
      <c r="AN170" s="9">
        <v>13</v>
      </c>
      <c r="AO170" s="9">
        <v>14</v>
      </c>
      <c r="AP170" s="9">
        <v>15</v>
      </c>
      <c r="AQ170" s="9">
        <v>16</v>
      </c>
      <c r="AR170" s="9">
        <v>20</v>
      </c>
      <c r="AS170" s="9">
        <v>21</v>
      </c>
      <c r="AT170" s="9">
        <v>1</v>
      </c>
      <c r="AU170" s="9">
        <v>2</v>
      </c>
      <c r="AV170" s="9">
        <v>3</v>
      </c>
      <c r="AW170" s="9">
        <v>4</v>
      </c>
      <c r="AX170" s="9">
        <v>5</v>
      </c>
      <c r="AY170" s="9">
        <v>6</v>
      </c>
      <c r="AZ170" s="9">
        <v>7</v>
      </c>
      <c r="BA170" s="9">
        <v>8</v>
      </c>
      <c r="BB170" s="9">
        <v>9</v>
      </c>
      <c r="BC170" s="9">
        <v>10</v>
      </c>
      <c r="BD170" s="9">
        <v>11</v>
      </c>
      <c r="BE170" s="9">
        <v>12</v>
      </c>
      <c r="BF170" s="9">
        <v>13</v>
      </c>
      <c r="BG170" s="9">
        <v>14</v>
      </c>
      <c r="BH170" s="9">
        <v>15</v>
      </c>
      <c r="BI170" s="9">
        <v>16</v>
      </c>
      <c r="BJ170" s="9">
        <v>20</v>
      </c>
      <c r="BK170" s="9">
        <v>21</v>
      </c>
    </row>
    <row r="171" spans="1:63" x14ac:dyDescent="0.25">
      <c r="A171" s="1" t="s">
        <v>135</v>
      </c>
      <c r="B171" s="1" t="s">
        <v>60</v>
      </c>
      <c r="C171" s="4" t="s">
        <v>113</v>
      </c>
      <c r="D171" s="107" t="s">
        <v>205</v>
      </c>
      <c r="E171" s="106" t="s">
        <v>0</v>
      </c>
      <c r="F171" s="106" t="s">
        <v>0</v>
      </c>
      <c r="G171" s="2" t="s">
        <v>0</v>
      </c>
      <c r="H171" s="2" t="s">
        <v>206</v>
      </c>
      <c r="I171" s="3" t="s">
        <v>0</v>
      </c>
      <c r="J171" s="3" t="s">
        <v>0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>
        <v>0</v>
      </c>
      <c r="AA171" s="3">
        <v>0</v>
      </c>
      <c r="AB171" s="3" t="s">
        <v>0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>
        <v>0</v>
      </c>
      <c r="AS171" s="3">
        <v>0</v>
      </c>
      <c r="AT171" s="3" t="s">
        <v>0</v>
      </c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>
        <v>0</v>
      </c>
      <c r="BK171" s="3">
        <v>0</v>
      </c>
    </row>
    <row r="172" spans="1:63" ht="33.75" x14ac:dyDescent="0.25">
      <c r="A172" s="1" t="s">
        <v>0</v>
      </c>
      <c r="B172" s="1" t="s">
        <v>0</v>
      </c>
      <c r="C172" s="1" t="s">
        <v>0</v>
      </c>
      <c r="D172" s="106" t="s">
        <v>0</v>
      </c>
      <c r="E172" s="106" t="s">
        <v>0</v>
      </c>
      <c r="F172" s="106" t="s">
        <v>0</v>
      </c>
      <c r="G172" s="2" t="s">
        <v>0</v>
      </c>
      <c r="H172" s="10" t="s">
        <v>15</v>
      </c>
      <c r="I172" s="11">
        <f>SUM(I173,I181,I183)</f>
        <v>1795733</v>
      </c>
      <c r="J172" s="11">
        <f t="shared" ref="J172:Y172" si="349">SUM(J173,J181,J183)</f>
        <v>14040</v>
      </c>
      <c r="K172" s="11">
        <f t="shared" si="349"/>
        <v>0</v>
      </c>
      <c r="L172" s="11">
        <f t="shared" si="349"/>
        <v>0</v>
      </c>
      <c r="M172" s="11">
        <f t="shared" si="349"/>
        <v>0</v>
      </c>
      <c r="N172" s="11">
        <f t="shared" si="349"/>
        <v>2000</v>
      </c>
      <c r="O172" s="11">
        <f t="shared" si="349"/>
        <v>0</v>
      </c>
      <c r="P172" s="11">
        <f t="shared" ref="P172" si="350">SUM(P173,P181,P183)</f>
        <v>16040</v>
      </c>
      <c r="Q172" s="11">
        <f t="shared" si="349"/>
        <v>0</v>
      </c>
      <c r="R172" s="11">
        <f t="shared" si="349"/>
        <v>7000</v>
      </c>
      <c r="S172" s="11">
        <f t="shared" si="349"/>
        <v>0</v>
      </c>
      <c r="T172" s="11">
        <f t="shared" si="349"/>
        <v>0</v>
      </c>
      <c r="U172" s="11">
        <f t="shared" si="349"/>
        <v>0</v>
      </c>
      <c r="V172" s="11">
        <f t="shared" si="349"/>
        <v>0</v>
      </c>
      <c r="W172" s="11">
        <f t="shared" si="349"/>
        <v>0</v>
      </c>
      <c r="X172" s="11">
        <f t="shared" si="349"/>
        <v>2495</v>
      </c>
      <c r="Y172" s="11">
        <f t="shared" si="349"/>
        <v>3835</v>
      </c>
      <c r="Z172" s="11">
        <v>13330</v>
      </c>
      <c r="AA172" s="11">
        <v>2710</v>
      </c>
      <c r="AB172" s="11">
        <f t="shared" ref="AB172:AQ172" si="351">SUM(AB173,AB181,AB183)</f>
        <v>1000</v>
      </c>
      <c r="AC172" s="11">
        <f t="shared" si="351"/>
        <v>0</v>
      </c>
      <c r="AD172" s="11">
        <f t="shared" si="351"/>
        <v>0</v>
      </c>
      <c r="AE172" s="11">
        <f t="shared" si="351"/>
        <v>0</v>
      </c>
      <c r="AF172" s="11">
        <f t="shared" si="351"/>
        <v>0</v>
      </c>
      <c r="AG172" s="11">
        <f t="shared" si="351"/>
        <v>0</v>
      </c>
      <c r="AH172" s="11">
        <f t="shared" ref="AH172" si="352">SUM(AH173,AH181,AH183)</f>
        <v>1000</v>
      </c>
      <c r="AI172" s="11">
        <f t="shared" si="351"/>
        <v>0</v>
      </c>
      <c r="AJ172" s="11">
        <f t="shared" si="351"/>
        <v>0</v>
      </c>
      <c r="AK172" s="11">
        <f t="shared" si="351"/>
        <v>0</v>
      </c>
      <c r="AL172" s="11">
        <f t="shared" si="351"/>
        <v>0</v>
      </c>
      <c r="AM172" s="11">
        <f t="shared" si="351"/>
        <v>200</v>
      </c>
      <c r="AN172" s="11">
        <f t="shared" si="351"/>
        <v>0</v>
      </c>
      <c r="AO172" s="11">
        <f t="shared" si="351"/>
        <v>0</v>
      </c>
      <c r="AP172" s="11">
        <f t="shared" si="351"/>
        <v>0</v>
      </c>
      <c r="AQ172" s="11">
        <f t="shared" si="351"/>
        <v>0</v>
      </c>
      <c r="AR172" s="11">
        <v>200</v>
      </c>
      <c r="AS172" s="11">
        <v>800</v>
      </c>
      <c r="AT172" s="11">
        <f t="shared" ref="AT172:BI172" si="353">SUM(AT173,AT181,AT183)</f>
        <v>1000</v>
      </c>
      <c r="AU172" s="11">
        <f t="shared" si="353"/>
        <v>1000</v>
      </c>
      <c r="AV172" s="11">
        <f t="shared" si="353"/>
        <v>0</v>
      </c>
      <c r="AW172" s="11">
        <f t="shared" si="353"/>
        <v>0</v>
      </c>
      <c r="AX172" s="11">
        <f t="shared" si="353"/>
        <v>0</v>
      </c>
      <c r="AY172" s="11">
        <f t="shared" si="353"/>
        <v>0</v>
      </c>
      <c r="AZ172" s="11">
        <f t="shared" ref="AZ172" si="354">SUM(AZ173,AZ181,AZ183)</f>
        <v>2000</v>
      </c>
      <c r="BA172" s="11">
        <f t="shared" si="353"/>
        <v>0</v>
      </c>
      <c r="BB172" s="11">
        <f t="shared" si="353"/>
        <v>0</v>
      </c>
      <c r="BC172" s="11">
        <f t="shared" si="353"/>
        <v>1000</v>
      </c>
      <c r="BD172" s="11">
        <f t="shared" si="353"/>
        <v>0</v>
      </c>
      <c r="BE172" s="11">
        <f t="shared" si="353"/>
        <v>0</v>
      </c>
      <c r="BF172" s="11">
        <f t="shared" si="353"/>
        <v>0</v>
      </c>
      <c r="BG172" s="11">
        <f t="shared" si="353"/>
        <v>0</v>
      </c>
      <c r="BH172" s="11">
        <f t="shared" si="353"/>
        <v>761</v>
      </c>
      <c r="BI172" s="11">
        <f t="shared" si="353"/>
        <v>0</v>
      </c>
      <c r="BJ172" s="11">
        <v>1761</v>
      </c>
      <c r="BK172" s="11">
        <v>239</v>
      </c>
    </row>
    <row r="173" spans="1:63" x14ac:dyDescent="0.25">
      <c r="A173" s="4" t="s">
        <v>135</v>
      </c>
      <c r="B173" s="4" t="s">
        <v>60</v>
      </c>
      <c r="C173" s="4" t="s">
        <v>113</v>
      </c>
      <c r="D173" s="107" t="s">
        <v>205</v>
      </c>
      <c r="E173" s="106" t="s">
        <v>16</v>
      </c>
      <c r="F173" s="106" t="s">
        <v>0</v>
      </c>
      <c r="G173" s="2" t="s">
        <v>0</v>
      </c>
      <c r="H173" s="2" t="s">
        <v>17</v>
      </c>
      <c r="I173" s="12">
        <f>SUM(I174,I175)</f>
        <v>1473636</v>
      </c>
      <c r="J173" s="12">
        <f t="shared" ref="J173:Y173" si="355">SUM(J174,J175)</f>
        <v>0</v>
      </c>
      <c r="K173" s="12">
        <f t="shared" si="355"/>
        <v>0</v>
      </c>
      <c r="L173" s="12">
        <f t="shared" si="355"/>
        <v>0</v>
      </c>
      <c r="M173" s="12">
        <f t="shared" si="355"/>
        <v>0</v>
      </c>
      <c r="N173" s="12">
        <f t="shared" si="355"/>
        <v>0</v>
      </c>
      <c r="O173" s="12">
        <f t="shared" si="355"/>
        <v>0</v>
      </c>
      <c r="P173" s="12">
        <f t="shared" ref="P173" si="356">SUM(P174,P175)</f>
        <v>0</v>
      </c>
      <c r="Q173" s="12">
        <f t="shared" si="355"/>
        <v>0</v>
      </c>
      <c r="R173" s="12">
        <f t="shared" si="355"/>
        <v>0</v>
      </c>
      <c r="S173" s="12">
        <f t="shared" si="355"/>
        <v>0</v>
      </c>
      <c r="T173" s="12">
        <f t="shared" si="355"/>
        <v>0</v>
      </c>
      <c r="U173" s="12">
        <f t="shared" si="355"/>
        <v>0</v>
      </c>
      <c r="V173" s="12">
        <f t="shared" si="355"/>
        <v>0</v>
      </c>
      <c r="W173" s="12">
        <f t="shared" si="355"/>
        <v>0</v>
      </c>
      <c r="X173" s="12">
        <f t="shared" si="355"/>
        <v>0</v>
      </c>
      <c r="Y173" s="12">
        <f t="shared" si="355"/>
        <v>0</v>
      </c>
      <c r="Z173" s="12">
        <v>0</v>
      </c>
      <c r="AA173" s="12">
        <v>0</v>
      </c>
      <c r="AB173" s="12">
        <f t="shared" ref="AB173:AQ173" si="357">SUM(AB174,AB175)</f>
        <v>0</v>
      </c>
      <c r="AC173" s="12">
        <f t="shared" si="357"/>
        <v>0</v>
      </c>
      <c r="AD173" s="12">
        <f t="shared" si="357"/>
        <v>0</v>
      </c>
      <c r="AE173" s="12">
        <f t="shared" si="357"/>
        <v>0</v>
      </c>
      <c r="AF173" s="12">
        <f t="shared" si="357"/>
        <v>0</v>
      </c>
      <c r="AG173" s="12">
        <f t="shared" si="357"/>
        <v>0</v>
      </c>
      <c r="AH173" s="12">
        <f t="shared" ref="AH173" si="358">SUM(AH174,AH175)</f>
        <v>0</v>
      </c>
      <c r="AI173" s="12">
        <f t="shared" si="357"/>
        <v>0</v>
      </c>
      <c r="AJ173" s="12">
        <f t="shared" si="357"/>
        <v>0</v>
      </c>
      <c r="AK173" s="12">
        <f t="shared" si="357"/>
        <v>0</v>
      </c>
      <c r="AL173" s="12">
        <f t="shared" si="357"/>
        <v>0</v>
      </c>
      <c r="AM173" s="12">
        <f t="shared" si="357"/>
        <v>0</v>
      </c>
      <c r="AN173" s="12">
        <f t="shared" si="357"/>
        <v>0</v>
      </c>
      <c r="AO173" s="12">
        <f t="shared" si="357"/>
        <v>0</v>
      </c>
      <c r="AP173" s="12">
        <f t="shared" si="357"/>
        <v>0</v>
      </c>
      <c r="AQ173" s="12">
        <f t="shared" si="357"/>
        <v>0</v>
      </c>
      <c r="AR173" s="12">
        <v>0</v>
      </c>
      <c r="AS173" s="12">
        <v>0</v>
      </c>
      <c r="AT173" s="12">
        <f t="shared" ref="AT173:BI173" si="359">SUM(AT174,AT175)</f>
        <v>0</v>
      </c>
      <c r="AU173" s="12">
        <f t="shared" si="359"/>
        <v>0</v>
      </c>
      <c r="AV173" s="12">
        <f t="shared" si="359"/>
        <v>0</v>
      </c>
      <c r="AW173" s="12">
        <f t="shared" si="359"/>
        <v>0</v>
      </c>
      <c r="AX173" s="12">
        <f t="shared" si="359"/>
        <v>0</v>
      </c>
      <c r="AY173" s="12">
        <f t="shared" si="359"/>
        <v>0</v>
      </c>
      <c r="AZ173" s="12">
        <f t="shared" ref="AZ173" si="360">SUM(AZ174,AZ175)</f>
        <v>0</v>
      </c>
      <c r="BA173" s="12">
        <f t="shared" si="359"/>
        <v>0</v>
      </c>
      <c r="BB173" s="12">
        <f t="shared" si="359"/>
        <v>0</v>
      </c>
      <c r="BC173" s="12">
        <f t="shared" si="359"/>
        <v>0</v>
      </c>
      <c r="BD173" s="12">
        <f t="shared" si="359"/>
        <v>0</v>
      </c>
      <c r="BE173" s="12">
        <f t="shared" si="359"/>
        <v>0</v>
      </c>
      <c r="BF173" s="12">
        <f t="shared" si="359"/>
        <v>0</v>
      </c>
      <c r="BG173" s="12">
        <f t="shared" si="359"/>
        <v>0</v>
      </c>
      <c r="BH173" s="12">
        <f t="shared" si="359"/>
        <v>0</v>
      </c>
      <c r="BI173" s="12">
        <f t="shared" si="359"/>
        <v>0</v>
      </c>
      <c r="BJ173" s="12">
        <v>0</v>
      </c>
      <c r="BK173" s="12">
        <v>0</v>
      </c>
    </row>
    <row r="174" spans="1:63" x14ac:dyDescent="0.25">
      <c r="A174" s="4" t="s">
        <v>135</v>
      </c>
      <c r="B174" s="4" t="s">
        <v>60</v>
      </c>
      <c r="C174" s="4" t="s">
        <v>113</v>
      </c>
      <c r="D174" s="107" t="s">
        <v>205</v>
      </c>
      <c r="E174" s="117">
        <v>6111</v>
      </c>
      <c r="F174" s="107"/>
      <c r="G174" s="103" t="s">
        <v>1658</v>
      </c>
      <c r="H174" s="13" t="s">
        <v>18</v>
      </c>
      <c r="I174" s="14">
        <v>1267502</v>
      </c>
      <c r="J174" s="14">
        <v>0</v>
      </c>
      <c r="K174" s="14"/>
      <c r="L174" s="14"/>
      <c r="M174" s="14"/>
      <c r="N174" s="14"/>
      <c r="O174" s="14"/>
      <c r="P174" s="14">
        <f t="shared" si="322"/>
        <v>0</v>
      </c>
      <c r="Q174" s="14"/>
      <c r="R174" s="14"/>
      <c r="S174" s="14"/>
      <c r="T174" s="14"/>
      <c r="U174" s="14"/>
      <c r="V174" s="14"/>
      <c r="W174" s="14"/>
      <c r="X174" s="14"/>
      <c r="Y174" s="14"/>
      <c r="Z174" s="14">
        <v>0</v>
      </c>
      <c r="AA174" s="14">
        <v>0</v>
      </c>
      <c r="AB174" s="14">
        <v>0</v>
      </c>
      <c r="AC174" s="14"/>
      <c r="AD174" s="14"/>
      <c r="AE174" s="14"/>
      <c r="AF174" s="14"/>
      <c r="AG174" s="14"/>
      <c r="AH174" s="14">
        <f t="shared" si="323"/>
        <v>0</v>
      </c>
      <c r="AI174" s="14"/>
      <c r="AJ174" s="14"/>
      <c r="AK174" s="14"/>
      <c r="AL174" s="14"/>
      <c r="AM174" s="14"/>
      <c r="AN174" s="14"/>
      <c r="AO174" s="14"/>
      <c r="AP174" s="14"/>
      <c r="AQ174" s="14"/>
      <c r="AR174" s="14">
        <v>0</v>
      </c>
      <c r="AS174" s="14">
        <v>0</v>
      </c>
      <c r="AT174" s="14">
        <v>0</v>
      </c>
      <c r="AU174" s="14"/>
      <c r="AV174" s="14"/>
      <c r="AW174" s="14"/>
      <c r="AX174" s="14"/>
      <c r="AY174" s="14"/>
      <c r="AZ174" s="14">
        <f t="shared" si="324"/>
        <v>0</v>
      </c>
      <c r="BA174" s="14"/>
      <c r="BB174" s="14"/>
      <c r="BC174" s="14"/>
      <c r="BD174" s="14"/>
      <c r="BE174" s="14"/>
      <c r="BF174" s="14"/>
      <c r="BG174" s="14"/>
      <c r="BH174" s="14"/>
      <c r="BI174" s="14"/>
      <c r="BJ174" s="14">
        <v>0</v>
      </c>
      <c r="BK174" s="14">
        <v>0</v>
      </c>
    </row>
    <row r="175" spans="1:63" x14ac:dyDescent="0.25">
      <c r="A175" s="1" t="s">
        <v>135</v>
      </c>
      <c r="B175" s="1" t="s">
        <v>60</v>
      </c>
      <c r="C175" s="1" t="s">
        <v>113</v>
      </c>
      <c r="D175" s="110" t="s">
        <v>205</v>
      </c>
      <c r="E175" s="110" t="s">
        <v>20</v>
      </c>
      <c r="F175" s="107" t="s">
        <v>0</v>
      </c>
      <c r="G175" s="13" t="s">
        <v>0</v>
      </c>
      <c r="H175" s="2" t="s">
        <v>21</v>
      </c>
      <c r="I175" s="12">
        <f>SUM(I176:I180)</f>
        <v>206134</v>
      </c>
      <c r="J175" s="12">
        <f t="shared" ref="J175:Y175" si="361">SUM(J176:J180)</f>
        <v>0</v>
      </c>
      <c r="K175" s="12">
        <f t="shared" si="361"/>
        <v>0</v>
      </c>
      <c r="L175" s="12">
        <f t="shared" si="361"/>
        <v>0</v>
      </c>
      <c r="M175" s="12">
        <f t="shared" si="361"/>
        <v>0</v>
      </c>
      <c r="N175" s="12">
        <f t="shared" si="361"/>
        <v>0</v>
      </c>
      <c r="O175" s="12">
        <f t="shared" si="361"/>
        <v>0</v>
      </c>
      <c r="P175" s="12">
        <f t="shared" si="361"/>
        <v>0</v>
      </c>
      <c r="Q175" s="12">
        <f t="shared" si="361"/>
        <v>0</v>
      </c>
      <c r="R175" s="12">
        <f t="shared" si="361"/>
        <v>0</v>
      </c>
      <c r="S175" s="12">
        <f t="shared" si="361"/>
        <v>0</v>
      </c>
      <c r="T175" s="12">
        <f t="shared" si="361"/>
        <v>0</v>
      </c>
      <c r="U175" s="12">
        <f t="shared" si="361"/>
        <v>0</v>
      </c>
      <c r="V175" s="12">
        <f t="shared" si="361"/>
        <v>0</v>
      </c>
      <c r="W175" s="12">
        <f t="shared" si="361"/>
        <v>0</v>
      </c>
      <c r="X175" s="12">
        <f t="shared" si="361"/>
        <v>0</v>
      </c>
      <c r="Y175" s="12">
        <f t="shared" si="361"/>
        <v>0</v>
      </c>
      <c r="Z175" s="12">
        <v>0</v>
      </c>
      <c r="AA175" s="12">
        <v>0</v>
      </c>
      <c r="AB175" s="12">
        <f t="shared" ref="AB175:AQ175" si="362">SUM(AB176:AB180)</f>
        <v>0</v>
      </c>
      <c r="AC175" s="12">
        <f t="shared" si="362"/>
        <v>0</v>
      </c>
      <c r="AD175" s="12">
        <f t="shared" si="362"/>
        <v>0</v>
      </c>
      <c r="AE175" s="12">
        <f t="shared" si="362"/>
        <v>0</v>
      </c>
      <c r="AF175" s="12">
        <f t="shared" si="362"/>
        <v>0</v>
      </c>
      <c r="AG175" s="12">
        <f t="shared" si="362"/>
        <v>0</v>
      </c>
      <c r="AH175" s="12">
        <f t="shared" si="362"/>
        <v>0</v>
      </c>
      <c r="AI175" s="12">
        <f t="shared" si="362"/>
        <v>0</v>
      </c>
      <c r="AJ175" s="12">
        <f t="shared" si="362"/>
        <v>0</v>
      </c>
      <c r="AK175" s="12">
        <f t="shared" si="362"/>
        <v>0</v>
      </c>
      <c r="AL175" s="12">
        <f t="shared" si="362"/>
        <v>0</v>
      </c>
      <c r="AM175" s="12">
        <f t="shared" si="362"/>
        <v>0</v>
      </c>
      <c r="AN175" s="12">
        <f t="shared" si="362"/>
        <v>0</v>
      </c>
      <c r="AO175" s="12">
        <f t="shared" si="362"/>
        <v>0</v>
      </c>
      <c r="AP175" s="12">
        <f t="shared" si="362"/>
        <v>0</v>
      </c>
      <c r="AQ175" s="12">
        <f t="shared" si="362"/>
        <v>0</v>
      </c>
      <c r="AR175" s="12">
        <v>0</v>
      </c>
      <c r="AS175" s="12">
        <v>0</v>
      </c>
      <c r="AT175" s="12">
        <f t="shared" ref="AT175:BI175" si="363">SUM(AT176:AT180)</f>
        <v>0</v>
      </c>
      <c r="AU175" s="12">
        <f t="shared" si="363"/>
        <v>0</v>
      </c>
      <c r="AV175" s="12">
        <f t="shared" si="363"/>
        <v>0</v>
      </c>
      <c r="AW175" s="12">
        <f t="shared" si="363"/>
        <v>0</v>
      </c>
      <c r="AX175" s="12">
        <f t="shared" si="363"/>
        <v>0</v>
      </c>
      <c r="AY175" s="12">
        <f t="shared" si="363"/>
        <v>0</v>
      </c>
      <c r="AZ175" s="12">
        <f t="shared" si="363"/>
        <v>0</v>
      </c>
      <c r="BA175" s="12">
        <f t="shared" si="363"/>
        <v>0</v>
      </c>
      <c r="BB175" s="12">
        <f t="shared" si="363"/>
        <v>0</v>
      </c>
      <c r="BC175" s="12">
        <f t="shared" si="363"/>
        <v>0</v>
      </c>
      <c r="BD175" s="12">
        <f t="shared" si="363"/>
        <v>0</v>
      </c>
      <c r="BE175" s="12">
        <f t="shared" si="363"/>
        <v>0</v>
      </c>
      <c r="BF175" s="12">
        <f t="shared" si="363"/>
        <v>0</v>
      </c>
      <c r="BG175" s="12">
        <f t="shared" si="363"/>
        <v>0</v>
      </c>
      <c r="BH175" s="12">
        <f t="shared" si="363"/>
        <v>0</v>
      </c>
      <c r="BI175" s="12">
        <f t="shared" si="363"/>
        <v>0</v>
      </c>
      <c r="BJ175" s="12">
        <v>0</v>
      </c>
      <c r="BK175" s="12">
        <v>0</v>
      </c>
    </row>
    <row r="176" spans="1:63" ht="22.5" x14ac:dyDescent="0.25">
      <c r="A176" s="4" t="s">
        <v>135</v>
      </c>
      <c r="B176" s="4" t="s">
        <v>60</v>
      </c>
      <c r="C176" s="4" t="s">
        <v>113</v>
      </c>
      <c r="D176" s="107" t="s">
        <v>205</v>
      </c>
      <c r="E176" s="117">
        <v>6112</v>
      </c>
      <c r="F176" s="107" t="s">
        <v>207</v>
      </c>
      <c r="G176" s="103" t="s">
        <v>1658</v>
      </c>
      <c r="H176" s="13" t="s">
        <v>59</v>
      </c>
      <c r="I176" s="14">
        <v>30194</v>
      </c>
      <c r="J176" s="14">
        <v>0</v>
      </c>
      <c r="K176" s="14"/>
      <c r="L176" s="14"/>
      <c r="M176" s="14"/>
      <c r="N176" s="14"/>
      <c r="O176" s="14"/>
      <c r="P176" s="14">
        <f t="shared" si="322"/>
        <v>0</v>
      </c>
      <c r="Q176" s="14"/>
      <c r="R176" s="14"/>
      <c r="S176" s="14"/>
      <c r="T176" s="14"/>
      <c r="U176" s="14"/>
      <c r="V176" s="14"/>
      <c r="W176" s="14"/>
      <c r="X176" s="14"/>
      <c r="Y176" s="14"/>
      <c r="Z176" s="14">
        <v>0</v>
      </c>
      <c r="AA176" s="14">
        <v>0</v>
      </c>
      <c r="AB176" s="14">
        <v>0</v>
      </c>
      <c r="AC176" s="14"/>
      <c r="AD176" s="14"/>
      <c r="AE176" s="14"/>
      <c r="AF176" s="14"/>
      <c r="AG176" s="14"/>
      <c r="AH176" s="14">
        <f t="shared" si="323"/>
        <v>0</v>
      </c>
      <c r="AI176" s="14"/>
      <c r="AJ176" s="14"/>
      <c r="AK176" s="14"/>
      <c r="AL176" s="14"/>
      <c r="AM176" s="14"/>
      <c r="AN176" s="14"/>
      <c r="AO176" s="14"/>
      <c r="AP176" s="14"/>
      <c r="AQ176" s="14"/>
      <c r="AR176" s="14">
        <v>0</v>
      </c>
      <c r="AS176" s="14">
        <v>0</v>
      </c>
      <c r="AT176" s="14">
        <v>0</v>
      </c>
      <c r="AU176" s="14"/>
      <c r="AV176" s="14"/>
      <c r="AW176" s="14"/>
      <c r="AX176" s="14"/>
      <c r="AY176" s="14"/>
      <c r="AZ176" s="14">
        <f t="shared" si="324"/>
        <v>0</v>
      </c>
      <c r="BA176" s="14"/>
      <c r="BB176" s="14"/>
      <c r="BC176" s="14"/>
      <c r="BD176" s="14"/>
      <c r="BE176" s="14"/>
      <c r="BF176" s="14"/>
      <c r="BG176" s="14"/>
      <c r="BH176" s="14"/>
      <c r="BI176" s="14"/>
      <c r="BJ176" s="14">
        <v>0</v>
      </c>
      <c r="BK176" s="14">
        <v>0</v>
      </c>
    </row>
    <row r="177" spans="1:63" x14ac:dyDescent="0.25">
      <c r="A177" s="4" t="s">
        <v>135</v>
      </c>
      <c r="B177" s="4" t="s">
        <v>60</v>
      </c>
      <c r="C177" s="4" t="s">
        <v>113</v>
      </c>
      <c r="D177" s="107" t="s">
        <v>205</v>
      </c>
      <c r="E177" s="117">
        <v>6112</v>
      </c>
      <c r="F177" s="107" t="s">
        <v>208</v>
      </c>
      <c r="G177" s="103" t="s">
        <v>1658</v>
      </c>
      <c r="H177" s="13" t="s">
        <v>24</v>
      </c>
      <c r="I177" s="14">
        <v>124740</v>
      </c>
      <c r="J177" s="14">
        <v>0</v>
      </c>
      <c r="K177" s="14"/>
      <c r="L177" s="14"/>
      <c r="M177" s="14"/>
      <c r="N177" s="14"/>
      <c r="O177" s="14"/>
      <c r="P177" s="14">
        <f t="shared" si="322"/>
        <v>0</v>
      </c>
      <c r="Q177" s="14"/>
      <c r="R177" s="14"/>
      <c r="S177" s="14"/>
      <c r="T177" s="14"/>
      <c r="U177" s="14"/>
      <c r="V177" s="14"/>
      <c r="W177" s="14"/>
      <c r="X177" s="14"/>
      <c r="Y177" s="14"/>
      <c r="Z177" s="14">
        <v>0</v>
      </c>
      <c r="AA177" s="14">
        <v>0</v>
      </c>
      <c r="AB177" s="14">
        <v>0</v>
      </c>
      <c r="AC177" s="14"/>
      <c r="AD177" s="14"/>
      <c r="AE177" s="14"/>
      <c r="AF177" s="14"/>
      <c r="AG177" s="14"/>
      <c r="AH177" s="14">
        <f t="shared" si="323"/>
        <v>0</v>
      </c>
      <c r="AI177" s="14"/>
      <c r="AJ177" s="14"/>
      <c r="AK177" s="14"/>
      <c r="AL177" s="14"/>
      <c r="AM177" s="14"/>
      <c r="AN177" s="14"/>
      <c r="AO177" s="14"/>
      <c r="AP177" s="14"/>
      <c r="AQ177" s="14"/>
      <c r="AR177" s="14">
        <v>0</v>
      </c>
      <c r="AS177" s="14">
        <v>0</v>
      </c>
      <c r="AT177" s="14">
        <v>0</v>
      </c>
      <c r="AU177" s="14"/>
      <c r="AV177" s="14"/>
      <c r="AW177" s="14"/>
      <c r="AX177" s="14"/>
      <c r="AY177" s="14"/>
      <c r="AZ177" s="14">
        <f t="shared" si="324"/>
        <v>0</v>
      </c>
      <c r="BA177" s="14"/>
      <c r="BB177" s="14"/>
      <c r="BC177" s="14"/>
      <c r="BD177" s="14"/>
      <c r="BE177" s="14"/>
      <c r="BF177" s="14"/>
      <c r="BG177" s="14"/>
      <c r="BH177" s="14"/>
      <c r="BI177" s="14"/>
      <c r="BJ177" s="14">
        <v>0</v>
      </c>
      <c r="BK177" s="14">
        <v>0</v>
      </c>
    </row>
    <row r="178" spans="1:63" x14ac:dyDescent="0.25">
      <c r="A178" s="4" t="s">
        <v>135</v>
      </c>
      <c r="B178" s="4" t="s">
        <v>60</v>
      </c>
      <c r="C178" s="4" t="s">
        <v>113</v>
      </c>
      <c r="D178" s="107" t="s">
        <v>205</v>
      </c>
      <c r="E178" s="117">
        <v>6112</v>
      </c>
      <c r="F178" s="107" t="s">
        <v>209</v>
      </c>
      <c r="G178" s="103" t="s">
        <v>1658</v>
      </c>
      <c r="H178" s="13" t="s">
        <v>25</v>
      </c>
      <c r="I178" s="14">
        <v>27600</v>
      </c>
      <c r="J178" s="14">
        <v>0</v>
      </c>
      <c r="K178" s="14"/>
      <c r="L178" s="14"/>
      <c r="M178" s="14"/>
      <c r="N178" s="14"/>
      <c r="O178" s="14"/>
      <c r="P178" s="14">
        <f t="shared" si="322"/>
        <v>0</v>
      </c>
      <c r="Q178" s="14"/>
      <c r="R178" s="14"/>
      <c r="S178" s="14"/>
      <c r="T178" s="14"/>
      <c r="U178" s="14"/>
      <c r="V178" s="14"/>
      <c r="W178" s="14"/>
      <c r="X178" s="14"/>
      <c r="Y178" s="14"/>
      <c r="Z178" s="14">
        <v>0</v>
      </c>
      <c r="AA178" s="14">
        <v>0</v>
      </c>
      <c r="AB178" s="14">
        <v>0</v>
      </c>
      <c r="AC178" s="14"/>
      <c r="AD178" s="14"/>
      <c r="AE178" s="14"/>
      <c r="AF178" s="14"/>
      <c r="AG178" s="14"/>
      <c r="AH178" s="14">
        <f t="shared" si="323"/>
        <v>0</v>
      </c>
      <c r="AI178" s="14"/>
      <c r="AJ178" s="14"/>
      <c r="AK178" s="14"/>
      <c r="AL178" s="14"/>
      <c r="AM178" s="14"/>
      <c r="AN178" s="14"/>
      <c r="AO178" s="14"/>
      <c r="AP178" s="14"/>
      <c r="AQ178" s="14"/>
      <c r="AR178" s="14">
        <v>0</v>
      </c>
      <c r="AS178" s="14">
        <v>0</v>
      </c>
      <c r="AT178" s="14">
        <v>0</v>
      </c>
      <c r="AU178" s="14"/>
      <c r="AV178" s="14"/>
      <c r="AW178" s="14"/>
      <c r="AX178" s="14"/>
      <c r="AY178" s="14"/>
      <c r="AZ178" s="14">
        <f t="shared" si="324"/>
        <v>0</v>
      </c>
      <c r="BA178" s="14"/>
      <c r="BB178" s="14"/>
      <c r="BC178" s="14"/>
      <c r="BD178" s="14"/>
      <c r="BE178" s="14"/>
      <c r="BF178" s="14"/>
      <c r="BG178" s="14"/>
      <c r="BH178" s="14"/>
      <c r="BI178" s="14"/>
      <c r="BJ178" s="14">
        <v>0</v>
      </c>
      <c r="BK178" s="14">
        <v>0</v>
      </c>
    </row>
    <row r="179" spans="1:63" x14ac:dyDescent="0.25">
      <c r="A179" s="4" t="s">
        <v>135</v>
      </c>
      <c r="B179" s="4" t="s">
        <v>60</v>
      </c>
      <c r="C179" s="4" t="s">
        <v>113</v>
      </c>
      <c r="D179" s="107" t="s">
        <v>205</v>
      </c>
      <c r="E179" s="117">
        <v>6112</v>
      </c>
      <c r="F179" s="107" t="s">
        <v>210</v>
      </c>
      <c r="G179" s="103" t="s">
        <v>1658</v>
      </c>
      <c r="H179" s="13" t="s">
        <v>23</v>
      </c>
      <c r="I179" s="14">
        <v>3600</v>
      </c>
      <c r="J179" s="14">
        <v>0</v>
      </c>
      <c r="K179" s="14"/>
      <c r="L179" s="14"/>
      <c r="M179" s="14"/>
      <c r="N179" s="14"/>
      <c r="O179" s="14"/>
      <c r="P179" s="14">
        <f t="shared" si="322"/>
        <v>0</v>
      </c>
      <c r="Q179" s="14"/>
      <c r="R179" s="14"/>
      <c r="S179" s="14"/>
      <c r="T179" s="14"/>
      <c r="U179" s="14"/>
      <c r="V179" s="14"/>
      <c r="W179" s="14"/>
      <c r="X179" s="14"/>
      <c r="Y179" s="14"/>
      <c r="Z179" s="14">
        <v>0</v>
      </c>
      <c r="AA179" s="14">
        <v>0</v>
      </c>
      <c r="AB179" s="14">
        <v>0</v>
      </c>
      <c r="AC179" s="14"/>
      <c r="AD179" s="14"/>
      <c r="AE179" s="14"/>
      <c r="AF179" s="14"/>
      <c r="AG179" s="14"/>
      <c r="AH179" s="14">
        <f t="shared" si="323"/>
        <v>0</v>
      </c>
      <c r="AI179" s="14"/>
      <c r="AJ179" s="14"/>
      <c r="AK179" s="14"/>
      <c r="AL179" s="14"/>
      <c r="AM179" s="14"/>
      <c r="AN179" s="14"/>
      <c r="AO179" s="14"/>
      <c r="AP179" s="14"/>
      <c r="AQ179" s="14"/>
      <c r="AR179" s="14">
        <v>0</v>
      </c>
      <c r="AS179" s="14">
        <v>0</v>
      </c>
      <c r="AT179" s="14">
        <v>0</v>
      </c>
      <c r="AU179" s="14"/>
      <c r="AV179" s="14"/>
      <c r="AW179" s="14"/>
      <c r="AX179" s="14"/>
      <c r="AY179" s="14"/>
      <c r="AZ179" s="14">
        <f t="shared" si="324"/>
        <v>0</v>
      </c>
      <c r="BA179" s="14"/>
      <c r="BB179" s="14"/>
      <c r="BC179" s="14"/>
      <c r="BD179" s="14"/>
      <c r="BE179" s="14"/>
      <c r="BF179" s="14"/>
      <c r="BG179" s="14"/>
      <c r="BH179" s="14"/>
      <c r="BI179" s="14"/>
      <c r="BJ179" s="14">
        <v>0</v>
      </c>
      <c r="BK179" s="14">
        <v>0</v>
      </c>
    </row>
    <row r="180" spans="1:63" x14ac:dyDescent="0.25">
      <c r="A180" s="4" t="s">
        <v>135</v>
      </c>
      <c r="B180" s="4" t="s">
        <v>60</v>
      </c>
      <c r="C180" s="4" t="s">
        <v>113</v>
      </c>
      <c r="D180" s="107" t="s">
        <v>205</v>
      </c>
      <c r="E180" s="117">
        <v>6112</v>
      </c>
      <c r="F180" s="107" t="s">
        <v>211</v>
      </c>
      <c r="G180" s="103" t="s">
        <v>1658</v>
      </c>
      <c r="H180" s="13" t="s">
        <v>26</v>
      </c>
      <c r="I180" s="14">
        <v>20000</v>
      </c>
      <c r="J180" s="14">
        <v>0</v>
      </c>
      <c r="K180" s="14"/>
      <c r="L180" s="14"/>
      <c r="M180" s="14"/>
      <c r="N180" s="14"/>
      <c r="O180" s="14"/>
      <c r="P180" s="14">
        <f t="shared" si="322"/>
        <v>0</v>
      </c>
      <c r="Q180" s="14"/>
      <c r="R180" s="14"/>
      <c r="S180" s="14"/>
      <c r="T180" s="14"/>
      <c r="U180" s="14"/>
      <c r="V180" s="14"/>
      <c r="W180" s="14"/>
      <c r="X180" s="14"/>
      <c r="Y180" s="14"/>
      <c r="Z180" s="14">
        <v>0</v>
      </c>
      <c r="AA180" s="14">
        <v>0</v>
      </c>
      <c r="AB180" s="14">
        <v>0</v>
      </c>
      <c r="AC180" s="14"/>
      <c r="AD180" s="14"/>
      <c r="AE180" s="14"/>
      <c r="AF180" s="14"/>
      <c r="AG180" s="14"/>
      <c r="AH180" s="14">
        <f t="shared" si="323"/>
        <v>0</v>
      </c>
      <c r="AI180" s="14"/>
      <c r="AJ180" s="14"/>
      <c r="AK180" s="14"/>
      <c r="AL180" s="14"/>
      <c r="AM180" s="14"/>
      <c r="AN180" s="14"/>
      <c r="AO180" s="14"/>
      <c r="AP180" s="14"/>
      <c r="AQ180" s="14"/>
      <c r="AR180" s="14">
        <v>0</v>
      </c>
      <c r="AS180" s="14">
        <v>0</v>
      </c>
      <c r="AT180" s="14">
        <v>0</v>
      </c>
      <c r="AU180" s="14"/>
      <c r="AV180" s="14"/>
      <c r="AW180" s="14"/>
      <c r="AX180" s="14"/>
      <c r="AY180" s="14"/>
      <c r="AZ180" s="14">
        <f t="shared" si="324"/>
        <v>0</v>
      </c>
      <c r="BA180" s="14"/>
      <c r="BB180" s="14"/>
      <c r="BC180" s="14"/>
      <c r="BD180" s="14"/>
      <c r="BE180" s="14"/>
      <c r="BF180" s="14"/>
      <c r="BG180" s="14"/>
      <c r="BH180" s="14"/>
      <c r="BI180" s="14"/>
      <c r="BJ180" s="14">
        <v>0</v>
      </c>
      <c r="BK180" s="14">
        <v>0</v>
      </c>
    </row>
    <row r="181" spans="1:63" ht="22.5" x14ac:dyDescent="0.25">
      <c r="A181" s="4" t="s">
        <v>135</v>
      </c>
      <c r="B181" s="4" t="s">
        <v>60</v>
      </c>
      <c r="C181" s="4" t="s">
        <v>113</v>
      </c>
      <c r="D181" s="107" t="s">
        <v>205</v>
      </c>
      <c r="E181" s="106" t="s">
        <v>27</v>
      </c>
      <c r="F181" s="106" t="s">
        <v>0</v>
      </c>
      <c r="G181" s="2" t="s">
        <v>0</v>
      </c>
      <c r="H181" s="2" t="s">
        <v>28</v>
      </c>
      <c r="I181" s="12">
        <f>SUM(I182)</f>
        <v>133087</v>
      </c>
      <c r="J181" s="12">
        <f t="shared" ref="J181:Y181" si="364">SUM(J182)</f>
        <v>0</v>
      </c>
      <c r="K181" s="12">
        <f t="shared" si="364"/>
        <v>0</v>
      </c>
      <c r="L181" s="12">
        <f t="shared" si="364"/>
        <v>0</v>
      </c>
      <c r="M181" s="12">
        <f t="shared" si="364"/>
        <v>0</v>
      </c>
      <c r="N181" s="12">
        <f t="shared" si="364"/>
        <v>0</v>
      </c>
      <c r="O181" s="12">
        <f t="shared" si="364"/>
        <v>0</v>
      </c>
      <c r="P181" s="12">
        <f t="shared" si="364"/>
        <v>0</v>
      </c>
      <c r="Q181" s="12">
        <f t="shared" si="364"/>
        <v>0</v>
      </c>
      <c r="R181" s="12">
        <f t="shared" si="364"/>
        <v>0</v>
      </c>
      <c r="S181" s="12">
        <f t="shared" si="364"/>
        <v>0</v>
      </c>
      <c r="T181" s="12">
        <f t="shared" si="364"/>
        <v>0</v>
      </c>
      <c r="U181" s="12">
        <f t="shared" si="364"/>
        <v>0</v>
      </c>
      <c r="V181" s="12">
        <f t="shared" si="364"/>
        <v>0</v>
      </c>
      <c r="W181" s="12">
        <f t="shared" si="364"/>
        <v>0</v>
      </c>
      <c r="X181" s="12">
        <f t="shared" si="364"/>
        <v>0</v>
      </c>
      <c r="Y181" s="12">
        <f t="shared" si="364"/>
        <v>0</v>
      </c>
      <c r="Z181" s="12">
        <v>0</v>
      </c>
      <c r="AA181" s="12">
        <v>0</v>
      </c>
      <c r="AB181" s="12">
        <f t="shared" ref="AB181:AQ181" si="365">SUM(AB182)</f>
        <v>0</v>
      </c>
      <c r="AC181" s="12">
        <f t="shared" si="365"/>
        <v>0</v>
      </c>
      <c r="AD181" s="12">
        <f t="shared" si="365"/>
        <v>0</v>
      </c>
      <c r="AE181" s="12">
        <f t="shared" si="365"/>
        <v>0</v>
      </c>
      <c r="AF181" s="12">
        <f t="shared" si="365"/>
        <v>0</v>
      </c>
      <c r="AG181" s="12">
        <f t="shared" si="365"/>
        <v>0</v>
      </c>
      <c r="AH181" s="12">
        <f t="shared" si="365"/>
        <v>0</v>
      </c>
      <c r="AI181" s="12">
        <f t="shared" si="365"/>
        <v>0</v>
      </c>
      <c r="AJ181" s="12">
        <f t="shared" si="365"/>
        <v>0</v>
      </c>
      <c r="AK181" s="12">
        <f t="shared" si="365"/>
        <v>0</v>
      </c>
      <c r="AL181" s="12">
        <f t="shared" si="365"/>
        <v>0</v>
      </c>
      <c r="AM181" s="12">
        <f t="shared" si="365"/>
        <v>0</v>
      </c>
      <c r="AN181" s="12">
        <f t="shared" si="365"/>
        <v>0</v>
      </c>
      <c r="AO181" s="12">
        <f t="shared" si="365"/>
        <v>0</v>
      </c>
      <c r="AP181" s="12">
        <f t="shared" si="365"/>
        <v>0</v>
      </c>
      <c r="AQ181" s="12">
        <f t="shared" si="365"/>
        <v>0</v>
      </c>
      <c r="AR181" s="12">
        <v>0</v>
      </c>
      <c r="AS181" s="12">
        <v>0</v>
      </c>
      <c r="AT181" s="12">
        <f t="shared" ref="AT181:BI181" si="366">SUM(AT182)</f>
        <v>0</v>
      </c>
      <c r="AU181" s="12">
        <f t="shared" si="366"/>
        <v>0</v>
      </c>
      <c r="AV181" s="12">
        <f t="shared" si="366"/>
        <v>0</v>
      </c>
      <c r="AW181" s="12">
        <f t="shared" si="366"/>
        <v>0</v>
      </c>
      <c r="AX181" s="12">
        <f t="shared" si="366"/>
        <v>0</v>
      </c>
      <c r="AY181" s="12">
        <f t="shared" si="366"/>
        <v>0</v>
      </c>
      <c r="AZ181" s="12">
        <f t="shared" si="366"/>
        <v>0</v>
      </c>
      <c r="BA181" s="12">
        <f t="shared" si="366"/>
        <v>0</v>
      </c>
      <c r="BB181" s="12">
        <f t="shared" si="366"/>
        <v>0</v>
      </c>
      <c r="BC181" s="12">
        <f t="shared" si="366"/>
        <v>0</v>
      </c>
      <c r="BD181" s="12">
        <f t="shared" si="366"/>
        <v>0</v>
      </c>
      <c r="BE181" s="12">
        <f t="shared" si="366"/>
        <v>0</v>
      </c>
      <c r="BF181" s="12">
        <f t="shared" si="366"/>
        <v>0</v>
      </c>
      <c r="BG181" s="12">
        <f t="shared" si="366"/>
        <v>0</v>
      </c>
      <c r="BH181" s="12">
        <f t="shared" si="366"/>
        <v>0</v>
      </c>
      <c r="BI181" s="12">
        <f t="shared" si="366"/>
        <v>0</v>
      </c>
      <c r="BJ181" s="12">
        <v>0</v>
      </c>
      <c r="BK181" s="12">
        <v>0</v>
      </c>
    </row>
    <row r="182" spans="1:63" x14ac:dyDescent="0.25">
      <c r="A182" s="4" t="s">
        <v>135</v>
      </c>
      <c r="B182" s="4" t="s">
        <v>60</v>
      </c>
      <c r="C182" s="4" t="s">
        <v>113</v>
      </c>
      <c r="D182" s="107" t="s">
        <v>205</v>
      </c>
      <c r="E182" s="117">
        <v>6121</v>
      </c>
      <c r="F182" s="107"/>
      <c r="G182" s="103" t="s">
        <v>1658</v>
      </c>
      <c r="H182" s="13" t="s">
        <v>29</v>
      </c>
      <c r="I182" s="14">
        <v>133087</v>
      </c>
      <c r="J182" s="14">
        <v>0</v>
      </c>
      <c r="K182" s="14"/>
      <c r="L182" s="14"/>
      <c r="M182" s="14"/>
      <c r="N182" s="14"/>
      <c r="O182" s="14"/>
      <c r="P182" s="14">
        <f t="shared" si="322"/>
        <v>0</v>
      </c>
      <c r="Q182" s="14"/>
      <c r="R182" s="14"/>
      <c r="S182" s="14"/>
      <c r="T182" s="14"/>
      <c r="U182" s="14"/>
      <c r="V182" s="14"/>
      <c r="W182" s="14"/>
      <c r="X182" s="14"/>
      <c r="Y182" s="14"/>
      <c r="Z182" s="14">
        <v>0</v>
      </c>
      <c r="AA182" s="14">
        <v>0</v>
      </c>
      <c r="AB182" s="14">
        <v>0</v>
      </c>
      <c r="AC182" s="14"/>
      <c r="AD182" s="14"/>
      <c r="AE182" s="14"/>
      <c r="AF182" s="14"/>
      <c r="AG182" s="14"/>
      <c r="AH182" s="14">
        <f t="shared" si="323"/>
        <v>0</v>
      </c>
      <c r="AI182" s="14"/>
      <c r="AJ182" s="14"/>
      <c r="AK182" s="14"/>
      <c r="AL182" s="14"/>
      <c r="AM182" s="14"/>
      <c r="AN182" s="14"/>
      <c r="AO182" s="14"/>
      <c r="AP182" s="14"/>
      <c r="AQ182" s="14"/>
      <c r="AR182" s="14">
        <v>0</v>
      </c>
      <c r="AS182" s="14">
        <v>0</v>
      </c>
      <c r="AT182" s="14">
        <v>0</v>
      </c>
      <c r="AU182" s="14"/>
      <c r="AV182" s="14"/>
      <c r="AW182" s="14"/>
      <c r="AX182" s="14"/>
      <c r="AY182" s="14"/>
      <c r="AZ182" s="14">
        <f t="shared" si="324"/>
        <v>0</v>
      </c>
      <c r="BA182" s="14"/>
      <c r="BB182" s="14"/>
      <c r="BC182" s="14"/>
      <c r="BD182" s="14"/>
      <c r="BE182" s="14"/>
      <c r="BF182" s="14"/>
      <c r="BG182" s="14"/>
      <c r="BH182" s="14"/>
      <c r="BI182" s="14"/>
      <c r="BJ182" s="14">
        <v>0</v>
      </c>
      <c r="BK182" s="14">
        <v>0</v>
      </c>
    </row>
    <row r="183" spans="1:63" ht="22.5" x14ac:dyDescent="0.25">
      <c r="A183" s="4" t="s">
        <v>135</v>
      </c>
      <c r="B183" s="4" t="s">
        <v>60</v>
      </c>
      <c r="C183" s="4" t="s">
        <v>113</v>
      </c>
      <c r="D183" s="107" t="s">
        <v>205</v>
      </c>
      <c r="E183" s="106" t="s">
        <v>31</v>
      </c>
      <c r="F183" s="106" t="s">
        <v>0</v>
      </c>
      <c r="G183" s="2" t="s">
        <v>0</v>
      </c>
      <c r="H183" s="2" t="s">
        <v>32</v>
      </c>
      <c r="I183" s="12">
        <f>SUM(I184:I190)</f>
        <v>189010</v>
      </c>
      <c r="J183" s="12">
        <f t="shared" ref="J183:Y183" si="367">SUM(J184:J190)</f>
        <v>14040</v>
      </c>
      <c r="K183" s="12">
        <f t="shared" si="367"/>
        <v>0</v>
      </c>
      <c r="L183" s="12">
        <f t="shared" si="367"/>
        <v>0</v>
      </c>
      <c r="M183" s="12">
        <f t="shared" si="367"/>
        <v>0</v>
      </c>
      <c r="N183" s="12">
        <f t="shared" si="367"/>
        <v>2000</v>
      </c>
      <c r="O183" s="12">
        <f t="shared" si="367"/>
        <v>0</v>
      </c>
      <c r="P183" s="12">
        <f t="shared" si="367"/>
        <v>16040</v>
      </c>
      <c r="Q183" s="12">
        <f t="shared" si="367"/>
        <v>0</v>
      </c>
      <c r="R183" s="12">
        <f t="shared" si="367"/>
        <v>7000</v>
      </c>
      <c r="S183" s="12">
        <f t="shared" si="367"/>
        <v>0</v>
      </c>
      <c r="T183" s="12">
        <f t="shared" si="367"/>
        <v>0</v>
      </c>
      <c r="U183" s="12">
        <f t="shared" si="367"/>
        <v>0</v>
      </c>
      <c r="V183" s="12">
        <f t="shared" si="367"/>
        <v>0</v>
      </c>
      <c r="W183" s="12">
        <f t="shared" si="367"/>
        <v>0</v>
      </c>
      <c r="X183" s="12">
        <f t="shared" si="367"/>
        <v>2495</v>
      </c>
      <c r="Y183" s="12">
        <f t="shared" si="367"/>
        <v>3835</v>
      </c>
      <c r="Z183" s="12">
        <v>13330</v>
      </c>
      <c r="AA183" s="12">
        <v>2710</v>
      </c>
      <c r="AB183" s="12">
        <f t="shared" ref="AB183:AQ183" si="368">SUM(AB184:AB190)</f>
        <v>1000</v>
      </c>
      <c r="AC183" s="12">
        <f t="shared" si="368"/>
        <v>0</v>
      </c>
      <c r="AD183" s="12">
        <f t="shared" si="368"/>
        <v>0</v>
      </c>
      <c r="AE183" s="12">
        <f t="shared" si="368"/>
        <v>0</v>
      </c>
      <c r="AF183" s="12">
        <f t="shared" si="368"/>
        <v>0</v>
      </c>
      <c r="AG183" s="12">
        <f t="shared" si="368"/>
        <v>0</v>
      </c>
      <c r="AH183" s="12">
        <f t="shared" si="368"/>
        <v>1000</v>
      </c>
      <c r="AI183" s="12">
        <f t="shared" si="368"/>
        <v>0</v>
      </c>
      <c r="AJ183" s="12">
        <f t="shared" si="368"/>
        <v>0</v>
      </c>
      <c r="AK183" s="12">
        <f t="shared" si="368"/>
        <v>0</v>
      </c>
      <c r="AL183" s="12">
        <f t="shared" si="368"/>
        <v>0</v>
      </c>
      <c r="AM183" s="12">
        <f t="shared" si="368"/>
        <v>200</v>
      </c>
      <c r="AN183" s="12">
        <f t="shared" si="368"/>
        <v>0</v>
      </c>
      <c r="AO183" s="12">
        <f t="shared" si="368"/>
        <v>0</v>
      </c>
      <c r="AP183" s="12">
        <f t="shared" si="368"/>
        <v>0</v>
      </c>
      <c r="AQ183" s="12">
        <f t="shared" si="368"/>
        <v>0</v>
      </c>
      <c r="AR183" s="12">
        <v>200</v>
      </c>
      <c r="AS183" s="12">
        <v>800</v>
      </c>
      <c r="AT183" s="12">
        <f t="shared" ref="AT183:BI183" si="369">SUM(AT184:AT190)</f>
        <v>1000</v>
      </c>
      <c r="AU183" s="12">
        <f t="shared" si="369"/>
        <v>1000</v>
      </c>
      <c r="AV183" s="12">
        <f t="shared" si="369"/>
        <v>0</v>
      </c>
      <c r="AW183" s="12">
        <f t="shared" si="369"/>
        <v>0</v>
      </c>
      <c r="AX183" s="12">
        <f t="shared" si="369"/>
        <v>0</v>
      </c>
      <c r="AY183" s="12">
        <f t="shared" si="369"/>
        <v>0</v>
      </c>
      <c r="AZ183" s="12">
        <f t="shared" si="369"/>
        <v>2000</v>
      </c>
      <c r="BA183" s="12">
        <f t="shared" si="369"/>
        <v>0</v>
      </c>
      <c r="BB183" s="12">
        <f t="shared" si="369"/>
        <v>0</v>
      </c>
      <c r="BC183" s="12">
        <f t="shared" si="369"/>
        <v>1000</v>
      </c>
      <c r="BD183" s="12">
        <f t="shared" si="369"/>
        <v>0</v>
      </c>
      <c r="BE183" s="12">
        <f t="shared" si="369"/>
        <v>0</v>
      </c>
      <c r="BF183" s="12">
        <f t="shared" si="369"/>
        <v>0</v>
      </c>
      <c r="BG183" s="12">
        <f t="shared" si="369"/>
        <v>0</v>
      </c>
      <c r="BH183" s="12">
        <f t="shared" si="369"/>
        <v>761</v>
      </c>
      <c r="BI183" s="12">
        <f t="shared" si="369"/>
        <v>0</v>
      </c>
      <c r="BJ183" s="12">
        <v>1761</v>
      </c>
      <c r="BK183" s="12">
        <v>239</v>
      </c>
    </row>
    <row r="184" spans="1:63" x14ac:dyDescent="0.25">
      <c r="A184" s="4" t="s">
        <v>135</v>
      </c>
      <c r="B184" s="4" t="s">
        <v>60</v>
      </c>
      <c r="C184" s="4" t="s">
        <v>113</v>
      </c>
      <c r="D184" s="107" t="s">
        <v>205</v>
      </c>
      <c r="E184" s="117">
        <v>6131</v>
      </c>
      <c r="F184" s="107"/>
      <c r="G184" s="103" t="s">
        <v>1658</v>
      </c>
      <c r="H184" s="13" t="s">
        <v>34</v>
      </c>
      <c r="I184" s="14">
        <v>3500</v>
      </c>
      <c r="J184" s="14">
        <v>0</v>
      </c>
      <c r="K184" s="14"/>
      <c r="L184" s="14"/>
      <c r="M184" s="14"/>
      <c r="N184" s="14"/>
      <c r="O184" s="14"/>
      <c r="P184" s="14">
        <f t="shared" si="322"/>
        <v>0</v>
      </c>
      <c r="Q184" s="14"/>
      <c r="R184" s="14"/>
      <c r="S184" s="14"/>
      <c r="T184" s="14"/>
      <c r="U184" s="14"/>
      <c r="V184" s="14"/>
      <c r="W184" s="14"/>
      <c r="X184" s="14"/>
      <c r="Y184" s="14"/>
      <c r="Z184" s="14">
        <v>0</v>
      </c>
      <c r="AA184" s="14">
        <v>0</v>
      </c>
      <c r="AB184" s="14">
        <v>0</v>
      </c>
      <c r="AC184" s="14"/>
      <c r="AD184" s="14"/>
      <c r="AE184" s="14"/>
      <c r="AF184" s="14"/>
      <c r="AG184" s="14"/>
      <c r="AH184" s="14">
        <f t="shared" si="323"/>
        <v>0</v>
      </c>
      <c r="AI184" s="14"/>
      <c r="AJ184" s="14"/>
      <c r="AK184" s="14"/>
      <c r="AL184" s="14"/>
      <c r="AM184" s="14"/>
      <c r="AN184" s="14"/>
      <c r="AO184" s="14"/>
      <c r="AP184" s="14"/>
      <c r="AQ184" s="14"/>
      <c r="AR184" s="14">
        <v>0</v>
      </c>
      <c r="AS184" s="14">
        <v>0</v>
      </c>
      <c r="AT184" s="14">
        <v>0</v>
      </c>
      <c r="AU184" s="14"/>
      <c r="AV184" s="14"/>
      <c r="AW184" s="14"/>
      <c r="AX184" s="14"/>
      <c r="AY184" s="14"/>
      <c r="AZ184" s="14">
        <f t="shared" si="324"/>
        <v>0</v>
      </c>
      <c r="BA184" s="14"/>
      <c r="BB184" s="14"/>
      <c r="BC184" s="14"/>
      <c r="BD184" s="14"/>
      <c r="BE184" s="14"/>
      <c r="BF184" s="14"/>
      <c r="BG184" s="14"/>
      <c r="BH184" s="14"/>
      <c r="BI184" s="14"/>
      <c r="BJ184" s="14">
        <v>0</v>
      </c>
      <c r="BK184" s="14">
        <v>0</v>
      </c>
    </row>
    <row r="185" spans="1:63" x14ac:dyDescent="0.25">
      <c r="A185" s="4" t="s">
        <v>135</v>
      </c>
      <c r="B185" s="4" t="s">
        <v>60</v>
      </c>
      <c r="C185" s="4" t="s">
        <v>113</v>
      </c>
      <c r="D185" s="107" t="s">
        <v>205</v>
      </c>
      <c r="E185" s="117">
        <v>6132</v>
      </c>
      <c r="F185" s="107"/>
      <c r="G185" s="103" t="s">
        <v>1658</v>
      </c>
      <c r="H185" s="13" t="s">
        <v>74</v>
      </c>
      <c r="I185" s="14">
        <v>103000</v>
      </c>
      <c r="J185" s="14">
        <v>0</v>
      </c>
      <c r="K185" s="14"/>
      <c r="L185" s="14"/>
      <c r="M185" s="14"/>
      <c r="N185" s="14"/>
      <c r="O185" s="14"/>
      <c r="P185" s="14">
        <f t="shared" si="322"/>
        <v>0</v>
      </c>
      <c r="Q185" s="14"/>
      <c r="R185" s="14"/>
      <c r="S185" s="14"/>
      <c r="T185" s="14"/>
      <c r="U185" s="14"/>
      <c r="V185" s="14"/>
      <c r="W185" s="14"/>
      <c r="X185" s="14"/>
      <c r="Y185" s="14"/>
      <c r="Z185" s="14">
        <v>0</v>
      </c>
      <c r="AA185" s="14">
        <v>0</v>
      </c>
      <c r="AB185" s="14">
        <v>0</v>
      </c>
      <c r="AC185" s="14"/>
      <c r="AD185" s="14"/>
      <c r="AE185" s="14"/>
      <c r="AF185" s="14"/>
      <c r="AG185" s="14"/>
      <c r="AH185" s="14">
        <f t="shared" si="323"/>
        <v>0</v>
      </c>
      <c r="AI185" s="14"/>
      <c r="AJ185" s="14"/>
      <c r="AK185" s="14"/>
      <c r="AL185" s="14"/>
      <c r="AM185" s="14"/>
      <c r="AN185" s="14"/>
      <c r="AO185" s="14"/>
      <c r="AP185" s="14"/>
      <c r="AQ185" s="14"/>
      <c r="AR185" s="14">
        <v>0</v>
      </c>
      <c r="AS185" s="14">
        <v>0</v>
      </c>
      <c r="AT185" s="14">
        <v>0</v>
      </c>
      <c r="AU185" s="14"/>
      <c r="AV185" s="14"/>
      <c r="AW185" s="14"/>
      <c r="AX185" s="14"/>
      <c r="AY185" s="14"/>
      <c r="AZ185" s="14">
        <f t="shared" si="324"/>
        <v>0</v>
      </c>
      <c r="BA185" s="14"/>
      <c r="BB185" s="14"/>
      <c r="BC185" s="14"/>
      <c r="BD185" s="14"/>
      <c r="BE185" s="14"/>
      <c r="BF185" s="14"/>
      <c r="BG185" s="14"/>
      <c r="BH185" s="14"/>
      <c r="BI185" s="14"/>
      <c r="BJ185" s="14">
        <v>0</v>
      </c>
      <c r="BK185" s="14">
        <v>0</v>
      </c>
    </row>
    <row r="186" spans="1:63" x14ac:dyDescent="0.25">
      <c r="A186" s="4" t="s">
        <v>135</v>
      </c>
      <c r="B186" s="4" t="s">
        <v>60</v>
      </c>
      <c r="C186" s="4" t="s">
        <v>113</v>
      </c>
      <c r="D186" s="107" t="s">
        <v>205</v>
      </c>
      <c r="E186" s="117">
        <v>6133</v>
      </c>
      <c r="F186" s="107"/>
      <c r="G186" s="103" t="s">
        <v>1658</v>
      </c>
      <c r="H186" s="13" t="s">
        <v>77</v>
      </c>
      <c r="I186" s="14">
        <v>8500</v>
      </c>
      <c r="J186" s="14">
        <v>0</v>
      </c>
      <c r="K186" s="14"/>
      <c r="L186" s="14"/>
      <c r="M186" s="14"/>
      <c r="N186" s="14"/>
      <c r="O186" s="14"/>
      <c r="P186" s="14">
        <f t="shared" si="322"/>
        <v>0</v>
      </c>
      <c r="Q186" s="14"/>
      <c r="R186" s="14"/>
      <c r="S186" s="14"/>
      <c r="T186" s="14"/>
      <c r="U186" s="14"/>
      <c r="V186" s="14"/>
      <c r="W186" s="14"/>
      <c r="X186" s="14"/>
      <c r="Y186" s="14"/>
      <c r="Z186" s="14">
        <v>0</v>
      </c>
      <c r="AA186" s="14">
        <v>0</v>
      </c>
      <c r="AB186" s="14">
        <v>0</v>
      </c>
      <c r="AC186" s="14"/>
      <c r="AD186" s="14"/>
      <c r="AE186" s="14"/>
      <c r="AF186" s="14"/>
      <c r="AG186" s="14"/>
      <c r="AH186" s="14">
        <f t="shared" si="323"/>
        <v>0</v>
      </c>
      <c r="AI186" s="14"/>
      <c r="AJ186" s="14"/>
      <c r="AK186" s="14"/>
      <c r="AL186" s="14"/>
      <c r="AM186" s="14"/>
      <c r="AN186" s="14"/>
      <c r="AO186" s="14"/>
      <c r="AP186" s="14"/>
      <c r="AQ186" s="14"/>
      <c r="AR186" s="14">
        <v>0</v>
      </c>
      <c r="AS186" s="14">
        <v>0</v>
      </c>
      <c r="AT186" s="14">
        <v>0</v>
      </c>
      <c r="AU186" s="14"/>
      <c r="AV186" s="14"/>
      <c r="AW186" s="14"/>
      <c r="AX186" s="14"/>
      <c r="AY186" s="14"/>
      <c r="AZ186" s="14">
        <f t="shared" si="324"/>
        <v>0</v>
      </c>
      <c r="BA186" s="14"/>
      <c r="BB186" s="14"/>
      <c r="BC186" s="14"/>
      <c r="BD186" s="14"/>
      <c r="BE186" s="14"/>
      <c r="BF186" s="14"/>
      <c r="BG186" s="14"/>
      <c r="BH186" s="14"/>
      <c r="BI186" s="14"/>
      <c r="BJ186" s="14">
        <v>0</v>
      </c>
      <c r="BK186" s="14">
        <v>0</v>
      </c>
    </row>
    <row r="187" spans="1:63" x14ac:dyDescent="0.25">
      <c r="A187" s="4" t="s">
        <v>135</v>
      </c>
      <c r="B187" s="4" t="s">
        <v>60</v>
      </c>
      <c r="C187" s="4" t="s">
        <v>113</v>
      </c>
      <c r="D187" s="107" t="s">
        <v>205</v>
      </c>
      <c r="E187" s="117">
        <v>6134</v>
      </c>
      <c r="F187" s="107"/>
      <c r="G187" s="103" t="s">
        <v>1658</v>
      </c>
      <c r="H187" s="13" t="s">
        <v>80</v>
      </c>
      <c r="I187" s="14">
        <v>27040</v>
      </c>
      <c r="J187" s="14">
        <v>14040</v>
      </c>
      <c r="K187" s="14"/>
      <c r="L187" s="14"/>
      <c r="M187" s="14"/>
      <c r="N187" s="14">
        <v>-3000</v>
      </c>
      <c r="O187" s="14"/>
      <c r="P187" s="14">
        <f t="shared" si="322"/>
        <v>11040</v>
      </c>
      <c r="Q187" s="14"/>
      <c r="R187" s="14">
        <v>2000</v>
      </c>
      <c r="S187" s="14"/>
      <c r="T187" s="14"/>
      <c r="U187" s="14"/>
      <c r="V187" s="14"/>
      <c r="W187" s="14"/>
      <c r="X187" s="14">
        <v>2495</v>
      </c>
      <c r="Y187" s="14">
        <v>3835</v>
      </c>
      <c r="Z187" s="14">
        <v>8330</v>
      </c>
      <c r="AA187" s="14">
        <v>2710</v>
      </c>
      <c r="AB187" s="14">
        <v>0</v>
      </c>
      <c r="AC187" s="14"/>
      <c r="AD187" s="14"/>
      <c r="AE187" s="14"/>
      <c r="AF187" s="14"/>
      <c r="AG187" s="14"/>
      <c r="AH187" s="14">
        <f t="shared" si="323"/>
        <v>0</v>
      </c>
      <c r="AI187" s="14"/>
      <c r="AJ187" s="14"/>
      <c r="AK187" s="14"/>
      <c r="AL187" s="14"/>
      <c r="AM187" s="14"/>
      <c r="AN187" s="14"/>
      <c r="AO187" s="14"/>
      <c r="AP187" s="14"/>
      <c r="AQ187" s="14"/>
      <c r="AR187" s="14">
        <v>0</v>
      </c>
      <c r="AS187" s="14">
        <v>0</v>
      </c>
      <c r="AT187" s="14">
        <v>1000</v>
      </c>
      <c r="AU187" s="14"/>
      <c r="AV187" s="14"/>
      <c r="AW187" s="14"/>
      <c r="AX187" s="14"/>
      <c r="AY187" s="14"/>
      <c r="AZ187" s="14">
        <f t="shared" si="324"/>
        <v>1000</v>
      </c>
      <c r="BA187" s="14"/>
      <c r="BB187" s="14"/>
      <c r="BC187" s="14"/>
      <c r="BD187" s="14"/>
      <c r="BE187" s="14"/>
      <c r="BF187" s="14"/>
      <c r="BG187" s="14"/>
      <c r="BH187" s="14">
        <v>761</v>
      </c>
      <c r="BI187" s="14"/>
      <c r="BJ187" s="14">
        <v>761</v>
      </c>
      <c r="BK187" s="14">
        <v>239</v>
      </c>
    </row>
    <row r="188" spans="1:63" ht="22.5" x14ac:dyDescent="0.25">
      <c r="A188" s="4" t="s">
        <v>135</v>
      </c>
      <c r="B188" s="4" t="s">
        <v>60</v>
      </c>
      <c r="C188" s="4" t="s">
        <v>113</v>
      </c>
      <c r="D188" s="107" t="s">
        <v>205</v>
      </c>
      <c r="E188" s="117">
        <v>6136</v>
      </c>
      <c r="F188" s="107"/>
      <c r="G188" s="103" t="s">
        <v>1658</v>
      </c>
      <c r="H188" s="13" t="s">
        <v>86</v>
      </c>
      <c r="I188" s="14">
        <v>17100</v>
      </c>
      <c r="J188" s="14">
        <v>0</v>
      </c>
      <c r="K188" s="14"/>
      <c r="L188" s="14"/>
      <c r="M188" s="14"/>
      <c r="N188" s="14"/>
      <c r="O188" s="14"/>
      <c r="P188" s="14">
        <f t="shared" si="322"/>
        <v>0</v>
      </c>
      <c r="Q188" s="14"/>
      <c r="R188" s="14"/>
      <c r="S188" s="14"/>
      <c r="T188" s="14"/>
      <c r="U188" s="14"/>
      <c r="V188" s="14"/>
      <c r="W188" s="14"/>
      <c r="X188" s="14"/>
      <c r="Y188" s="14"/>
      <c r="Z188" s="14">
        <v>0</v>
      </c>
      <c r="AA188" s="14">
        <v>0</v>
      </c>
      <c r="AB188" s="14">
        <v>0</v>
      </c>
      <c r="AC188" s="14"/>
      <c r="AD188" s="14"/>
      <c r="AE188" s="14"/>
      <c r="AF188" s="14"/>
      <c r="AG188" s="14"/>
      <c r="AH188" s="14">
        <f t="shared" si="323"/>
        <v>0</v>
      </c>
      <c r="AI188" s="14"/>
      <c r="AJ188" s="14"/>
      <c r="AK188" s="14"/>
      <c r="AL188" s="14"/>
      <c r="AM188" s="14"/>
      <c r="AN188" s="14"/>
      <c r="AO188" s="14"/>
      <c r="AP188" s="14"/>
      <c r="AQ188" s="14"/>
      <c r="AR188" s="14">
        <v>0</v>
      </c>
      <c r="AS188" s="14">
        <v>0</v>
      </c>
      <c r="AT188" s="14">
        <v>0</v>
      </c>
      <c r="AU188" s="14"/>
      <c r="AV188" s="14"/>
      <c r="AW188" s="14"/>
      <c r="AX188" s="14"/>
      <c r="AY188" s="14"/>
      <c r="AZ188" s="14">
        <f t="shared" si="324"/>
        <v>0</v>
      </c>
      <c r="BA188" s="14"/>
      <c r="BB188" s="14"/>
      <c r="BC188" s="14"/>
      <c r="BD188" s="14"/>
      <c r="BE188" s="14"/>
      <c r="BF188" s="14"/>
      <c r="BG188" s="14"/>
      <c r="BH188" s="14"/>
      <c r="BI188" s="14"/>
      <c r="BJ188" s="14">
        <v>0</v>
      </c>
      <c r="BK188" s="14">
        <v>0</v>
      </c>
    </row>
    <row r="189" spans="1:63" x14ac:dyDescent="0.25">
      <c r="A189" s="4" t="s">
        <v>135</v>
      </c>
      <c r="B189" s="4" t="s">
        <v>60</v>
      </c>
      <c r="C189" s="4" t="s">
        <v>113</v>
      </c>
      <c r="D189" s="107" t="s">
        <v>205</v>
      </c>
      <c r="E189" s="117">
        <v>6137</v>
      </c>
      <c r="F189" s="107"/>
      <c r="G189" s="103" t="s">
        <v>1658</v>
      </c>
      <c r="H189" s="13" t="s">
        <v>89</v>
      </c>
      <c r="I189" s="14">
        <v>6000</v>
      </c>
      <c r="J189" s="14">
        <v>0</v>
      </c>
      <c r="K189" s="14"/>
      <c r="L189" s="14"/>
      <c r="M189" s="14"/>
      <c r="N189" s="14">
        <v>2000</v>
      </c>
      <c r="O189" s="14"/>
      <c r="P189" s="14">
        <f t="shared" si="322"/>
        <v>2000</v>
      </c>
      <c r="Q189" s="14"/>
      <c r="R189" s="14">
        <v>2000</v>
      </c>
      <c r="S189" s="14"/>
      <c r="T189" s="14"/>
      <c r="U189" s="14"/>
      <c r="V189" s="14"/>
      <c r="W189" s="14"/>
      <c r="X189" s="14"/>
      <c r="Y189" s="14"/>
      <c r="Z189" s="14">
        <v>2000</v>
      </c>
      <c r="AA189" s="14">
        <v>0</v>
      </c>
      <c r="AB189" s="14">
        <v>0</v>
      </c>
      <c r="AC189" s="14"/>
      <c r="AD189" s="14"/>
      <c r="AE189" s="14"/>
      <c r="AF189" s="14"/>
      <c r="AG189" s="14"/>
      <c r="AH189" s="14">
        <f t="shared" si="323"/>
        <v>0</v>
      </c>
      <c r="AI189" s="14"/>
      <c r="AJ189" s="14"/>
      <c r="AK189" s="14"/>
      <c r="AL189" s="14"/>
      <c r="AM189" s="14"/>
      <c r="AN189" s="14"/>
      <c r="AO189" s="14"/>
      <c r="AP189" s="14"/>
      <c r="AQ189" s="14"/>
      <c r="AR189" s="14">
        <v>0</v>
      </c>
      <c r="AS189" s="14">
        <v>0</v>
      </c>
      <c r="AT189" s="14">
        <v>0</v>
      </c>
      <c r="AU189" s="14"/>
      <c r="AV189" s="14"/>
      <c r="AW189" s="14"/>
      <c r="AX189" s="14"/>
      <c r="AY189" s="14"/>
      <c r="AZ189" s="14">
        <f t="shared" si="324"/>
        <v>0</v>
      </c>
      <c r="BA189" s="14"/>
      <c r="BB189" s="14"/>
      <c r="BC189" s="14"/>
      <c r="BD189" s="14"/>
      <c r="BE189" s="14"/>
      <c r="BF189" s="14"/>
      <c r="BG189" s="14"/>
      <c r="BH189" s="14"/>
      <c r="BI189" s="14"/>
      <c r="BJ189" s="14">
        <v>0</v>
      </c>
      <c r="BK189" s="14">
        <v>0</v>
      </c>
    </row>
    <row r="190" spans="1:63" x14ac:dyDescent="0.25">
      <c r="A190" s="1" t="s">
        <v>135</v>
      </c>
      <c r="B190" s="1" t="s">
        <v>60</v>
      </c>
      <c r="C190" s="1" t="s">
        <v>113</v>
      </c>
      <c r="D190" s="110" t="s">
        <v>205</v>
      </c>
      <c r="E190" s="110" t="s">
        <v>36</v>
      </c>
      <c r="F190" s="107" t="s">
        <v>0</v>
      </c>
      <c r="G190" s="13" t="s">
        <v>0</v>
      </c>
      <c r="H190" s="2" t="s">
        <v>37</v>
      </c>
      <c r="I190" s="12">
        <f>SUM(I191:I193)</f>
        <v>23870</v>
      </c>
      <c r="J190" s="12">
        <f t="shared" ref="J190:Y190" si="370">SUM(J191:J193)</f>
        <v>0</v>
      </c>
      <c r="K190" s="12">
        <f t="shared" si="370"/>
        <v>0</v>
      </c>
      <c r="L190" s="12">
        <f t="shared" si="370"/>
        <v>0</v>
      </c>
      <c r="M190" s="12">
        <f t="shared" si="370"/>
        <v>0</v>
      </c>
      <c r="N190" s="12">
        <f t="shared" si="370"/>
        <v>3000</v>
      </c>
      <c r="O190" s="12">
        <f t="shared" si="370"/>
        <v>0</v>
      </c>
      <c r="P190" s="12">
        <f t="shared" si="370"/>
        <v>3000</v>
      </c>
      <c r="Q190" s="12">
        <f t="shared" si="370"/>
        <v>0</v>
      </c>
      <c r="R190" s="12">
        <f t="shared" si="370"/>
        <v>3000</v>
      </c>
      <c r="S190" s="12">
        <f t="shared" si="370"/>
        <v>0</v>
      </c>
      <c r="T190" s="12">
        <f t="shared" si="370"/>
        <v>0</v>
      </c>
      <c r="U190" s="12">
        <f t="shared" si="370"/>
        <v>0</v>
      </c>
      <c r="V190" s="12">
        <f t="shared" si="370"/>
        <v>0</v>
      </c>
      <c r="W190" s="12">
        <f t="shared" si="370"/>
        <v>0</v>
      </c>
      <c r="X190" s="12">
        <f t="shared" si="370"/>
        <v>0</v>
      </c>
      <c r="Y190" s="12">
        <f t="shared" si="370"/>
        <v>0</v>
      </c>
      <c r="Z190" s="12">
        <v>3000</v>
      </c>
      <c r="AA190" s="12">
        <v>0</v>
      </c>
      <c r="AB190" s="12">
        <f t="shared" ref="AB190:AQ190" si="371">SUM(AB191:AB193)</f>
        <v>1000</v>
      </c>
      <c r="AC190" s="12">
        <f t="shared" si="371"/>
        <v>0</v>
      </c>
      <c r="AD190" s="12">
        <f t="shared" si="371"/>
        <v>0</v>
      </c>
      <c r="AE190" s="12">
        <f t="shared" si="371"/>
        <v>0</v>
      </c>
      <c r="AF190" s="12">
        <f t="shared" si="371"/>
        <v>0</v>
      </c>
      <c r="AG190" s="12">
        <f t="shared" si="371"/>
        <v>0</v>
      </c>
      <c r="AH190" s="12">
        <f t="shared" si="371"/>
        <v>1000</v>
      </c>
      <c r="AI190" s="12">
        <f t="shared" si="371"/>
        <v>0</v>
      </c>
      <c r="AJ190" s="12">
        <f t="shared" si="371"/>
        <v>0</v>
      </c>
      <c r="AK190" s="12">
        <f t="shared" si="371"/>
        <v>0</v>
      </c>
      <c r="AL190" s="12">
        <f t="shared" si="371"/>
        <v>0</v>
      </c>
      <c r="AM190" s="12">
        <f t="shared" si="371"/>
        <v>200</v>
      </c>
      <c r="AN190" s="12">
        <f t="shared" si="371"/>
        <v>0</v>
      </c>
      <c r="AO190" s="12">
        <f t="shared" si="371"/>
        <v>0</v>
      </c>
      <c r="AP190" s="12">
        <f t="shared" si="371"/>
        <v>0</v>
      </c>
      <c r="AQ190" s="12">
        <f t="shared" si="371"/>
        <v>0</v>
      </c>
      <c r="AR190" s="12">
        <v>200</v>
      </c>
      <c r="AS190" s="12">
        <v>800</v>
      </c>
      <c r="AT190" s="12">
        <f t="shared" ref="AT190:BI190" si="372">SUM(AT191:AT193)</f>
        <v>0</v>
      </c>
      <c r="AU190" s="12">
        <f t="shared" si="372"/>
        <v>1000</v>
      </c>
      <c r="AV190" s="12">
        <f t="shared" si="372"/>
        <v>0</v>
      </c>
      <c r="AW190" s="12">
        <f t="shared" si="372"/>
        <v>0</v>
      </c>
      <c r="AX190" s="12">
        <f t="shared" si="372"/>
        <v>0</v>
      </c>
      <c r="AY190" s="12">
        <f t="shared" si="372"/>
        <v>0</v>
      </c>
      <c r="AZ190" s="12">
        <f t="shared" si="372"/>
        <v>1000</v>
      </c>
      <c r="BA190" s="12">
        <f t="shared" si="372"/>
        <v>0</v>
      </c>
      <c r="BB190" s="12">
        <f t="shared" si="372"/>
        <v>0</v>
      </c>
      <c r="BC190" s="12">
        <f t="shared" si="372"/>
        <v>1000</v>
      </c>
      <c r="BD190" s="12">
        <f t="shared" si="372"/>
        <v>0</v>
      </c>
      <c r="BE190" s="12">
        <f t="shared" si="372"/>
        <v>0</v>
      </c>
      <c r="BF190" s="12">
        <f t="shared" si="372"/>
        <v>0</v>
      </c>
      <c r="BG190" s="12">
        <f t="shared" si="372"/>
        <v>0</v>
      </c>
      <c r="BH190" s="12">
        <f t="shared" si="372"/>
        <v>0</v>
      </c>
      <c r="BI190" s="12">
        <f t="shared" si="372"/>
        <v>0</v>
      </c>
      <c r="BJ190" s="12">
        <v>1000</v>
      </c>
      <c r="BK190" s="12">
        <v>0</v>
      </c>
    </row>
    <row r="191" spans="1:63" x14ac:dyDescent="0.25">
      <c r="A191" s="4" t="s">
        <v>135</v>
      </c>
      <c r="B191" s="4" t="s">
        <v>60</v>
      </c>
      <c r="C191" s="4" t="s">
        <v>113</v>
      </c>
      <c r="D191" s="107" t="s">
        <v>205</v>
      </c>
      <c r="E191" s="117">
        <v>6139</v>
      </c>
      <c r="F191" s="107"/>
      <c r="G191" s="103" t="s">
        <v>1658</v>
      </c>
      <c r="H191" s="13" t="s">
        <v>37</v>
      </c>
      <c r="I191" s="14">
        <v>15770</v>
      </c>
      <c r="J191" s="14">
        <v>0</v>
      </c>
      <c r="K191" s="14"/>
      <c r="L191" s="14"/>
      <c r="M191" s="14"/>
      <c r="N191" s="14">
        <v>3000</v>
      </c>
      <c r="O191" s="14"/>
      <c r="P191" s="14">
        <f t="shared" si="322"/>
        <v>3000</v>
      </c>
      <c r="Q191" s="14"/>
      <c r="R191" s="14">
        <v>3000</v>
      </c>
      <c r="S191" s="14"/>
      <c r="T191" s="14"/>
      <c r="U191" s="14"/>
      <c r="V191" s="14"/>
      <c r="W191" s="14"/>
      <c r="X191" s="14"/>
      <c r="Y191" s="14"/>
      <c r="Z191" s="14">
        <v>3000</v>
      </c>
      <c r="AA191" s="14">
        <v>0</v>
      </c>
      <c r="AB191" s="14">
        <v>1000</v>
      </c>
      <c r="AC191" s="14"/>
      <c r="AD191" s="14"/>
      <c r="AE191" s="14"/>
      <c r="AF191" s="14"/>
      <c r="AG191" s="14"/>
      <c r="AH191" s="14">
        <f t="shared" si="323"/>
        <v>1000</v>
      </c>
      <c r="AI191" s="14"/>
      <c r="AJ191" s="14"/>
      <c r="AK191" s="14"/>
      <c r="AL191" s="14"/>
      <c r="AM191" s="14">
        <v>200</v>
      </c>
      <c r="AN191" s="14"/>
      <c r="AO191" s="14"/>
      <c r="AP191" s="14"/>
      <c r="AQ191" s="14"/>
      <c r="AR191" s="14">
        <v>200</v>
      </c>
      <c r="AS191" s="14">
        <v>800</v>
      </c>
      <c r="AT191" s="14">
        <v>0</v>
      </c>
      <c r="AU191" s="14">
        <v>1000</v>
      </c>
      <c r="AV191" s="14"/>
      <c r="AW191" s="14"/>
      <c r="AX191" s="14"/>
      <c r="AY191" s="14"/>
      <c r="AZ191" s="14">
        <f t="shared" si="324"/>
        <v>1000</v>
      </c>
      <c r="BA191" s="14"/>
      <c r="BB191" s="14"/>
      <c r="BC191" s="14">
        <v>1000</v>
      </c>
      <c r="BD191" s="14"/>
      <c r="BE191" s="14"/>
      <c r="BF191" s="14"/>
      <c r="BG191" s="14"/>
      <c r="BH191" s="14"/>
      <c r="BI191" s="14"/>
      <c r="BJ191" s="14">
        <v>1000</v>
      </c>
      <c r="BK191" s="14">
        <v>0</v>
      </c>
    </row>
    <row r="192" spans="1:63" ht="22.5" x14ac:dyDescent="0.25">
      <c r="A192" s="4" t="s">
        <v>135</v>
      </c>
      <c r="B192" s="4" t="s">
        <v>60</v>
      </c>
      <c r="C192" s="4" t="s">
        <v>113</v>
      </c>
      <c r="D192" s="107" t="s">
        <v>205</v>
      </c>
      <c r="E192" s="117">
        <v>6139</v>
      </c>
      <c r="F192" s="107" t="s">
        <v>212</v>
      </c>
      <c r="G192" s="103" t="s">
        <v>1658</v>
      </c>
      <c r="H192" s="13" t="s">
        <v>39</v>
      </c>
      <c r="I192" s="14">
        <v>3900</v>
      </c>
      <c r="J192" s="14">
        <v>0</v>
      </c>
      <c r="K192" s="14"/>
      <c r="L192" s="14"/>
      <c r="M192" s="14"/>
      <c r="N192" s="14"/>
      <c r="O192" s="14"/>
      <c r="P192" s="14">
        <f t="shared" si="322"/>
        <v>0</v>
      </c>
      <c r="Q192" s="14"/>
      <c r="R192" s="14"/>
      <c r="S192" s="14"/>
      <c r="T192" s="14"/>
      <c r="U192" s="14"/>
      <c r="V192" s="14"/>
      <c r="W192" s="14"/>
      <c r="X192" s="14"/>
      <c r="Y192" s="14"/>
      <c r="Z192" s="14">
        <v>0</v>
      </c>
      <c r="AA192" s="14">
        <v>0</v>
      </c>
      <c r="AB192" s="14">
        <v>0</v>
      </c>
      <c r="AC192" s="14"/>
      <c r="AD192" s="14"/>
      <c r="AE192" s="14"/>
      <c r="AF192" s="14"/>
      <c r="AG192" s="14"/>
      <c r="AH192" s="14">
        <f t="shared" si="323"/>
        <v>0</v>
      </c>
      <c r="AI192" s="14"/>
      <c r="AJ192" s="14"/>
      <c r="AK192" s="14"/>
      <c r="AL192" s="14"/>
      <c r="AM192" s="14"/>
      <c r="AN192" s="14"/>
      <c r="AO192" s="14"/>
      <c r="AP192" s="14"/>
      <c r="AQ192" s="14"/>
      <c r="AR192" s="14">
        <v>0</v>
      </c>
      <c r="AS192" s="14">
        <v>0</v>
      </c>
      <c r="AT192" s="14">
        <v>0</v>
      </c>
      <c r="AU192" s="14"/>
      <c r="AV192" s="14"/>
      <c r="AW192" s="14"/>
      <c r="AX192" s="14"/>
      <c r="AY192" s="14"/>
      <c r="AZ192" s="14">
        <f t="shared" si="324"/>
        <v>0</v>
      </c>
      <c r="BA192" s="14"/>
      <c r="BB192" s="14"/>
      <c r="BC192" s="14"/>
      <c r="BD192" s="14"/>
      <c r="BE192" s="14"/>
      <c r="BF192" s="14"/>
      <c r="BG192" s="14"/>
      <c r="BH192" s="14"/>
      <c r="BI192" s="14"/>
      <c r="BJ192" s="14">
        <v>0</v>
      </c>
      <c r="BK192" s="14">
        <v>0</v>
      </c>
    </row>
    <row r="193" spans="1:63" ht="33.75" x14ac:dyDescent="0.25">
      <c r="A193" s="4" t="s">
        <v>135</v>
      </c>
      <c r="B193" s="4" t="s">
        <v>60</v>
      </c>
      <c r="C193" s="4" t="s">
        <v>113</v>
      </c>
      <c r="D193" s="107" t="s">
        <v>205</v>
      </c>
      <c r="E193" s="117">
        <v>6139</v>
      </c>
      <c r="F193" s="107" t="s">
        <v>213</v>
      </c>
      <c r="G193" s="103" t="s">
        <v>1658</v>
      </c>
      <c r="H193" s="13" t="s">
        <v>40</v>
      </c>
      <c r="I193" s="14">
        <v>4200</v>
      </c>
      <c r="J193" s="14">
        <v>0</v>
      </c>
      <c r="K193" s="14"/>
      <c r="L193" s="14"/>
      <c r="M193" s="14"/>
      <c r="N193" s="14"/>
      <c r="O193" s="14"/>
      <c r="P193" s="14">
        <f t="shared" si="322"/>
        <v>0</v>
      </c>
      <c r="Q193" s="14"/>
      <c r="R193" s="14"/>
      <c r="S193" s="14"/>
      <c r="T193" s="14"/>
      <c r="U193" s="14"/>
      <c r="V193" s="14"/>
      <c r="W193" s="14"/>
      <c r="X193" s="14"/>
      <c r="Y193" s="14"/>
      <c r="Z193" s="14">
        <v>0</v>
      </c>
      <c r="AA193" s="14">
        <v>0</v>
      </c>
      <c r="AB193" s="14">
        <v>0</v>
      </c>
      <c r="AC193" s="14"/>
      <c r="AD193" s="14"/>
      <c r="AE193" s="14"/>
      <c r="AF193" s="14"/>
      <c r="AG193" s="14"/>
      <c r="AH193" s="14">
        <f t="shared" si="323"/>
        <v>0</v>
      </c>
      <c r="AI193" s="14"/>
      <c r="AJ193" s="14"/>
      <c r="AK193" s="14"/>
      <c r="AL193" s="14"/>
      <c r="AM193" s="14"/>
      <c r="AN193" s="14"/>
      <c r="AO193" s="14"/>
      <c r="AP193" s="14"/>
      <c r="AQ193" s="14"/>
      <c r="AR193" s="14">
        <v>0</v>
      </c>
      <c r="AS193" s="14">
        <v>0</v>
      </c>
      <c r="AT193" s="14">
        <v>0</v>
      </c>
      <c r="AU193" s="14"/>
      <c r="AV193" s="14"/>
      <c r="AW193" s="14"/>
      <c r="AX193" s="14"/>
      <c r="AY193" s="14"/>
      <c r="AZ193" s="14">
        <f t="shared" si="324"/>
        <v>0</v>
      </c>
      <c r="BA193" s="14"/>
      <c r="BB193" s="14"/>
      <c r="BC193" s="14"/>
      <c r="BD193" s="14"/>
      <c r="BE193" s="14"/>
      <c r="BF193" s="14"/>
      <c r="BG193" s="14"/>
      <c r="BH193" s="14"/>
      <c r="BI193" s="14"/>
      <c r="BJ193" s="14">
        <v>0</v>
      </c>
      <c r="BK193" s="14">
        <v>0</v>
      </c>
    </row>
    <row r="194" spans="1:63" ht="33.75" x14ac:dyDescent="0.25">
      <c r="A194" s="1" t="s">
        <v>0</v>
      </c>
      <c r="B194" s="1" t="s">
        <v>0</v>
      </c>
      <c r="C194" s="1" t="s">
        <v>0</v>
      </c>
      <c r="D194" s="106" t="s">
        <v>0</v>
      </c>
      <c r="E194" s="106" t="s">
        <v>0</v>
      </c>
      <c r="F194" s="106" t="s">
        <v>0</v>
      </c>
      <c r="G194" s="2" t="s">
        <v>0</v>
      </c>
      <c r="H194" s="10" t="s">
        <v>41</v>
      </c>
      <c r="I194" s="11">
        <f>SUM(I195)</f>
        <v>100</v>
      </c>
      <c r="J194" s="11">
        <f t="shared" ref="J194:Y195" si="373">SUM(J195)</f>
        <v>0</v>
      </c>
      <c r="K194" s="11">
        <f t="shared" si="373"/>
        <v>0</v>
      </c>
      <c r="L194" s="11">
        <f t="shared" si="373"/>
        <v>0</v>
      </c>
      <c r="M194" s="11">
        <f t="shared" si="373"/>
        <v>0</v>
      </c>
      <c r="N194" s="11">
        <f t="shared" si="373"/>
        <v>0</v>
      </c>
      <c r="O194" s="11">
        <f t="shared" si="373"/>
        <v>0</v>
      </c>
      <c r="P194" s="11">
        <f t="shared" si="373"/>
        <v>0</v>
      </c>
      <c r="Q194" s="11">
        <f t="shared" si="373"/>
        <v>0</v>
      </c>
      <c r="R194" s="11">
        <f t="shared" si="373"/>
        <v>0</v>
      </c>
      <c r="S194" s="11">
        <f t="shared" si="373"/>
        <v>0</v>
      </c>
      <c r="T194" s="11">
        <f t="shared" si="373"/>
        <v>0</v>
      </c>
      <c r="U194" s="11">
        <f t="shared" si="373"/>
        <v>0</v>
      </c>
      <c r="V194" s="11">
        <f t="shared" si="373"/>
        <v>0</v>
      </c>
      <c r="W194" s="11">
        <f t="shared" si="373"/>
        <v>0</v>
      </c>
      <c r="X194" s="11">
        <f t="shared" si="373"/>
        <v>0</v>
      </c>
      <c r="Y194" s="11">
        <f t="shared" si="373"/>
        <v>0</v>
      </c>
      <c r="Z194" s="11">
        <v>0</v>
      </c>
      <c r="AA194" s="11">
        <v>0</v>
      </c>
      <c r="AB194" s="11">
        <f t="shared" ref="AB194:AQ195" si="374">SUM(AB195)</f>
        <v>0</v>
      </c>
      <c r="AC194" s="11">
        <f t="shared" si="374"/>
        <v>0</v>
      </c>
      <c r="AD194" s="11">
        <f t="shared" si="374"/>
        <v>0</v>
      </c>
      <c r="AE194" s="11">
        <f t="shared" si="374"/>
        <v>0</v>
      </c>
      <c r="AF194" s="11">
        <f t="shared" si="374"/>
        <v>0</v>
      </c>
      <c r="AG194" s="11">
        <f t="shared" si="374"/>
        <v>0</v>
      </c>
      <c r="AH194" s="11">
        <f t="shared" si="374"/>
        <v>0</v>
      </c>
      <c r="AI194" s="11">
        <f t="shared" si="374"/>
        <v>0</v>
      </c>
      <c r="AJ194" s="11">
        <f t="shared" si="374"/>
        <v>0</v>
      </c>
      <c r="AK194" s="11">
        <f t="shared" si="374"/>
        <v>0</v>
      </c>
      <c r="AL194" s="11">
        <f t="shared" si="374"/>
        <v>0</v>
      </c>
      <c r="AM194" s="11">
        <f t="shared" si="374"/>
        <v>0</v>
      </c>
      <c r="AN194" s="11">
        <f t="shared" si="374"/>
        <v>0</v>
      </c>
      <c r="AO194" s="11">
        <f t="shared" si="374"/>
        <v>0</v>
      </c>
      <c r="AP194" s="11">
        <f t="shared" si="374"/>
        <v>0</v>
      </c>
      <c r="AQ194" s="11">
        <f t="shared" si="374"/>
        <v>0</v>
      </c>
      <c r="AR194" s="11">
        <v>0</v>
      </c>
      <c r="AS194" s="11">
        <v>0</v>
      </c>
      <c r="AT194" s="11">
        <f t="shared" ref="AT194:BI195" si="375">SUM(AT195)</f>
        <v>0</v>
      </c>
      <c r="AU194" s="11">
        <f t="shared" si="375"/>
        <v>0</v>
      </c>
      <c r="AV194" s="11">
        <f t="shared" si="375"/>
        <v>0</v>
      </c>
      <c r="AW194" s="11">
        <f t="shared" si="375"/>
        <v>0</v>
      </c>
      <c r="AX194" s="11">
        <f t="shared" si="375"/>
        <v>0</v>
      </c>
      <c r="AY194" s="11">
        <f t="shared" si="375"/>
        <v>0</v>
      </c>
      <c r="AZ194" s="11">
        <f t="shared" si="375"/>
        <v>0</v>
      </c>
      <c r="BA194" s="11">
        <f t="shared" si="375"/>
        <v>0</v>
      </c>
      <c r="BB194" s="11">
        <f t="shared" si="375"/>
        <v>0</v>
      </c>
      <c r="BC194" s="11">
        <f t="shared" si="375"/>
        <v>0</v>
      </c>
      <c r="BD194" s="11">
        <f t="shared" si="375"/>
        <v>0</v>
      </c>
      <c r="BE194" s="11">
        <f t="shared" si="375"/>
        <v>0</v>
      </c>
      <c r="BF194" s="11">
        <f t="shared" si="375"/>
        <v>0</v>
      </c>
      <c r="BG194" s="11">
        <f t="shared" si="375"/>
        <v>0</v>
      </c>
      <c r="BH194" s="11">
        <f t="shared" si="375"/>
        <v>0</v>
      </c>
      <c r="BI194" s="11">
        <f t="shared" si="375"/>
        <v>0</v>
      </c>
      <c r="BJ194" s="11">
        <v>0</v>
      </c>
      <c r="BK194" s="11">
        <v>0</v>
      </c>
    </row>
    <row r="195" spans="1:63" ht="22.5" x14ac:dyDescent="0.25">
      <c r="A195" s="4" t="s">
        <v>135</v>
      </c>
      <c r="B195" s="4" t="s">
        <v>60</v>
      </c>
      <c r="C195" s="4" t="s">
        <v>113</v>
      </c>
      <c r="D195" s="107" t="s">
        <v>205</v>
      </c>
      <c r="E195" s="106" t="s">
        <v>42</v>
      </c>
      <c r="F195" s="106" t="s">
        <v>0</v>
      </c>
      <c r="G195" s="2" t="s">
        <v>0</v>
      </c>
      <c r="H195" s="2" t="s">
        <v>43</v>
      </c>
      <c r="I195" s="12">
        <f>SUM(I196)</f>
        <v>100</v>
      </c>
      <c r="J195" s="12">
        <f t="shared" si="373"/>
        <v>0</v>
      </c>
      <c r="K195" s="12">
        <f t="shared" ref="K195:Y195" si="376">SUM(K196)</f>
        <v>0</v>
      </c>
      <c r="L195" s="12">
        <f t="shared" si="376"/>
        <v>0</v>
      </c>
      <c r="M195" s="12">
        <f t="shared" si="376"/>
        <v>0</v>
      </c>
      <c r="N195" s="12">
        <f t="shared" si="376"/>
        <v>0</v>
      </c>
      <c r="O195" s="12">
        <f t="shared" si="376"/>
        <v>0</v>
      </c>
      <c r="P195" s="12">
        <f t="shared" si="376"/>
        <v>0</v>
      </c>
      <c r="Q195" s="12">
        <f t="shared" si="376"/>
        <v>0</v>
      </c>
      <c r="R195" s="12">
        <f t="shared" si="376"/>
        <v>0</v>
      </c>
      <c r="S195" s="12">
        <f t="shared" si="376"/>
        <v>0</v>
      </c>
      <c r="T195" s="12">
        <f t="shared" si="376"/>
        <v>0</v>
      </c>
      <c r="U195" s="12">
        <f t="shared" si="376"/>
        <v>0</v>
      </c>
      <c r="V195" s="12">
        <f t="shared" si="376"/>
        <v>0</v>
      </c>
      <c r="W195" s="12">
        <f t="shared" si="376"/>
        <v>0</v>
      </c>
      <c r="X195" s="12">
        <f t="shared" si="376"/>
        <v>0</v>
      </c>
      <c r="Y195" s="12">
        <f t="shared" si="376"/>
        <v>0</v>
      </c>
      <c r="Z195" s="12">
        <v>0</v>
      </c>
      <c r="AA195" s="12">
        <v>0</v>
      </c>
      <c r="AB195" s="12">
        <f t="shared" si="374"/>
        <v>0</v>
      </c>
      <c r="AC195" s="12">
        <f t="shared" ref="AC195:AQ195" si="377">SUM(AC196)</f>
        <v>0</v>
      </c>
      <c r="AD195" s="12">
        <f t="shared" si="377"/>
        <v>0</v>
      </c>
      <c r="AE195" s="12">
        <f t="shared" si="377"/>
        <v>0</v>
      </c>
      <c r="AF195" s="12">
        <f t="shared" si="377"/>
        <v>0</v>
      </c>
      <c r="AG195" s="12">
        <f t="shared" si="377"/>
        <v>0</v>
      </c>
      <c r="AH195" s="12">
        <f t="shared" si="377"/>
        <v>0</v>
      </c>
      <c r="AI195" s="12">
        <f t="shared" si="377"/>
        <v>0</v>
      </c>
      <c r="AJ195" s="12">
        <f t="shared" si="377"/>
        <v>0</v>
      </c>
      <c r="AK195" s="12">
        <f t="shared" si="377"/>
        <v>0</v>
      </c>
      <c r="AL195" s="12">
        <f t="shared" si="377"/>
        <v>0</v>
      </c>
      <c r="AM195" s="12">
        <f t="shared" si="377"/>
        <v>0</v>
      </c>
      <c r="AN195" s="12">
        <f t="shared" si="377"/>
        <v>0</v>
      </c>
      <c r="AO195" s="12">
        <f t="shared" si="377"/>
        <v>0</v>
      </c>
      <c r="AP195" s="12">
        <f t="shared" si="377"/>
        <v>0</v>
      </c>
      <c r="AQ195" s="12">
        <f t="shared" si="377"/>
        <v>0</v>
      </c>
      <c r="AR195" s="12">
        <v>0</v>
      </c>
      <c r="AS195" s="12">
        <v>0</v>
      </c>
      <c r="AT195" s="12">
        <f t="shared" si="375"/>
        <v>0</v>
      </c>
      <c r="AU195" s="12">
        <f t="shared" ref="AU195:BI195" si="378">SUM(AU196)</f>
        <v>0</v>
      </c>
      <c r="AV195" s="12">
        <f t="shared" si="378"/>
        <v>0</v>
      </c>
      <c r="AW195" s="12">
        <f t="shared" si="378"/>
        <v>0</v>
      </c>
      <c r="AX195" s="12">
        <f t="shared" si="378"/>
        <v>0</v>
      </c>
      <c r="AY195" s="12">
        <f t="shared" si="378"/>
        <v>0</v>
      </c>
      <c r="AZ195" s="12">
        <f t="shared" si="378"/>
        <v>0</v>
      </c>
      <c r="BA195" s="12">
        <f t="shared" si="378"/>
        <v>0</v>
      </c>
      <c r="BB195" s="12">
        <f t="shared" si="378"/>
        <v>0</v>
      </c>
      <c r="BC195" s="12">
        <f t="shared" si="378"/>
        <v>0</v>
      </c>
      <c r="BD195" s="12">
        <f t="shared" si="378"/>
        <v>0</v>
      </c>
      <c r="BE195" s="12">
        <f t="shared" si="378"/>
        <v>0</v>
      </c>
      <c r="BF195" s="12">
        <f t="shared" si="378"/>
        <v>0</v>
      </c>
      <c r="BG195" s="12">
        <f t="shared" si="378"/>
        <v>0</v>
      </c>
      <c r="BH195" s="12">
        <f t="shared" si="378"/>
        <v>0</v>
      </c>
      <c r="BI195" s="12">
        <f t="shared" si="378"/>
        <v>0</v>
      </c>
      <c r="BJ195" s="12">
        <v>0</v>
      </c>
      <c r="BK195" s="12">
        <v>0</v>
      </c>
    </row>
    <row r="196" spans="1:63" x14ac:dyDescent="0.25">
      <c r="A196" s="4" t="s">
        <v>135</v>
      </c>
      <c r="B196" s="4" t="s">
        <v>60</v>
      </c>
      <c r="C196" s="4" t="s">
        <v>113</v>
      </c>
      <c r="D196" s="107" t="s">
        <v>205</v>
      </c>
      <c r="E196" s="117">
        <v>6148</v>
      </c>
      <c r="F196" s="107"/>
      <c r="G196" s="103" t="s">
        <v>1658</v>
      </c>
      <c r="H196" s="13" t="s">
        <v>47</v>
      </c>
      <c r="I196" s="14">
        <v>100</v>
      </c>
      <c r="J196" s="14">
        <v>0</v>
      </c>
      <c r="K196" s="14"/>
      <c r="L196" s="14"/>
      <c r="M196" s="14"/>
      <c r="N196" s="14"/>
      <c r="O196" s="14"/>
      <c r="P196" s="14">
        <f t="shared" si="322"/>
        <v>0</v>
      </c>
      <c r="Q196" s="14"/>
      <c r="R196" s="14"/>
      <c r="S196" s="14"/>
      <c r="T196" s="14"/>
      <c r="U196" s="14"/>
      <c r="V196" s="14"/>
      <c r="W196" s="14"/>
      <c r="X196" s="14"/>
      <c r="Y196" s="14"/>
      <c r="Z196" s="14">
        <v>0</v>
      </c>
      <c r="AA196" s="14">
        <v>0</v>
      </c>
      <c r="AB196" s="14">
        <v>0</v>
      </c>
      <c r="AC196" s="14"/>
      <c r="AD196" s="14"/>
      <c r="AE196" s="14"/>
      <c r="AF196" s="14"/>
      <c r="AG196" s="14"/>
      <c r="AH196" s="14">
        <f t="shared" si="323"/>
        <v>0</v>
      </c>
      <c r="AI196" s="14"/>
      <c r="AJ196" s="14"/>
      <c r="AK196" s="14"/>
      <c r="AL196" s="14"/>
      <c r="AM196" s="14"/>
      <c r="AN196" s="14"/>
      <c r="AO196" s="14"/>
      <c r="AP196" s="14"/>
      <c r="AQ196" s="14"/>
      <c r="AR196" s="14">
        <v>0</v>
      </c>
      <c r="AS196" s="14">
        <v>0</v>
      </c>
      <c r="AT196" s="14">
        <v>0</v>
      </c>
      <c r="AU196" s="14"/>
      <c r="AV196" s="14"/>
      <c r="AW196" s="14"/>
      <c r="AX196" s="14"/>
      <c r="AY196" s="14"/>
      <c r="AZ196" s="14">
        <f t="shared" si="324"/>
        <v>0</v>
      </c>
      <c r="BA196" s="14"/>
      <c r="BB196" s="14"/>
      <c r="BC196" s="14"/>
      <c r="BD196" s="14"/>
      <c r="BE196" s="14"/>
      <c r="BF196" s="14"/>
      <c r="BG196" s="14"/>
      <c r="BH196" s="14"/>
      <c r="BI196" s="14"/>
      <c r="BJ196" s="14">
        <v>0</v>
      </c>
      <c r="BK196" s="14">
        <v>0</v>
      </c>
    </row>
    <row r="197" spans="1:63" ht="33.75" x14ac:dyDescent="0.25">
      <c r="A197" s="1" t="s">
        <v>0</v>
      </c>
      <c r="B197" s="1" t="s">
        <v>0</v>
      </c>
      <c r="C197" s="1" t="s">
        <v>0</v>
      </c>
      <c r="D197" s="106" t="s">
        <v>0</v>
      </c>
      <c r="E197" s="106" t="s">
        <v>0</v>
      </c>
      <c r="F197" s="106" t="s">
        <v>0</v>
      </c>
      <c r="G197" s="2" t="s">
        <v>0</v>
      </c>
      <c r="H197" s="10" t="s">
        <v>49</v>
      </c>
      <c r="I197" s="11">
        <f>SUM(I198)</f>
        <v>66891</v>
      </c>
      <c r="J197" s="11">
        <f t="shared" ref="J197:Y197" si="379">SUM(J198)</f>
        <v>32891</v>
      </c>
      <c r="K197" s="11">
        <f t="shared" si="379"/>
        <v>0</v>
      </c>
      <c r="L197" s="11">
        <f t="shared" si="379"/>
        <v>0</v>
      </c>
      <c r="M197" s="11">
        <f t="shared" si="379"/>
        <v>0</v>
      </c>
      <c r="N197" s="11">
        <f t="shared" si="379"/>
        <v>-2000</v>
      </c>
      <c r="O197" s="11">
        <f t="shared" si="379"/>
        <v>0</v>
      </c>
      <c r="P197" s="11">
        <f t="shared" si="379"/>
        <v>30891</v>
      </c>
      <c r="Q197" s="11">
        <f t="shared" si="379"/>
        <v>0</v>
      </c>
      <c r="R197" s="11">
        <f t="shared" si="379"/>
        <v>1850</v>
      </c>
      <c r="S197" s="11">
        <f t="shared" si="379"/>
        <v>3695</v>
      </c>
      <c r="T197" s="11">
        <f t="shared" si="379"/>
        <v>2095</v>
      </c>
      <c r="U197" s="11">
        <f t="shared" si="379"/>
        <v>300</v>
      </c>
      <c r="V197" s="11">
        <f t="shared" si="379"/>
        <v>6235</v>
      </c>
      <c r="W197" s="11">
        <f t="shared" si="379"/>
        <v>0</v>
      </c>
      <c r="X197" s="11">
        <f t="shared" si="379"/>
        <v>4622</v>
      </c>
      <c r="Y197" s="11">
        <f t="shared" si="379"/>
        <v>0</v>
      </c>
      <c r="Z197" s="11">
        <v>18797</v>
      </c>
      <c r="AA197" s="11">
        <v>12094</v>
      </c>
      <c r="AB197" s="11">
        <f t="shared" ref="AB197:AQ197" si="380">SUM(AB198)</f>
        <v>0</v>
      </c>
      <c r="AC197" s="11">
        <f t="shared" si="380"/>
        <v>0</v>
      </c>
      <c r="AD197" s="11">
        <f t="shared" si="380"/>
        <v>0</v>
      </c>
      <c r="AE197" s="11">
        <f t="shared" si="380"/>
        <v>700</v>
      </c>
      <c r="AF197" s="11">
        <f t="shared" si="380"/>
        <v>0</v>
      </c>
      <c r="AG197" s="11">
        <f t="shared" si="380"/>
        <v>0</v>
      </c>
      <c r="AH197" s="11">
        <f t="shared" si="380"/>
        <v>700</v>
      </c>
      <c r="AI197" s="11">
        <f t="shared" si="380"/>
        <v>0</v>
      </c>
      <c r="AJ197" s="11">
        <f t="shared" si="380"/>
        <v>0</v>
      </c>
      <c r="AK197" s="11">
        <f t="shared" si="380"/>
        <v>0</v>
      </c>
      <c r="AL197" s="11">
        <f t="shared" si="380"/>
        <v>700</v>
      </c>
      <c r="AM197" s="11">
        <f t="shared" si="380"/>
        <v>0</v>
      </c>
      <c r="AN197" s="11">
        <f t="shared" si="380"/>
        <v>0</v>
      </c>
      <c r="AO197" s="11">
        <f t="shared" si="380"/>
        <v>0</v>
      </c>
      <c r="AP197" s="11">
        <f t="shared" si="380"/>
        <v>0</v>
      </c>
      <c r="AQ197" s="11">
        <f t="shared" si="380"/>
        <v>0</v>
      </c>
      <c r="AR197" s="11">
        <v>700</v>
      </c>
      <c r="AS197" s="11">
        <v>0</v>
      </c>
      <c r="AT197" s="11">
        <f t="shared" ref="AT197:BI197" si="381">SUM(AT198)</f>
        <v>0</v>
      </c>
      <c r="AU197" s="11">
        <f t="shared" si="381"/>
        <v>0</v>
      </c>
      <c r="AV197" s="11">
        <f t="shared" si="381"/>
        <v>0</v>
      </c>
      <c r="AW197" s="11">
        <f t="shared" si="381"/>
        <v>0</v>
      </c>
      <c r="AX197" s="11">
        <f t="shared" si="381"/>
        <v>0</v>
      </c>
      <c r="AY197" s="11">
        <f t="shared" si="381"/>
        <v>0</v>
      </c>
      <c r="AZ197" s="11">
        <f t="shared" si="381"/>
        <v>0</v>
      </c>
      <c r="BA197" s="11">
        <f t="shared" si="381"/>
        <v>0</v>
      </c>
      <c r="BB197" s="11">
        <f t="shared" si="381"/>
        <v>0</v>
      </c>
      <c r="BC197" s="11">
        <f t="shared" si="381"/>
        <v>0</v>
      </c>
      <c r="BD197" s="11">
        <f t="shared" si="381"/>
        <v>0</v>
      </c>
      <c r="BE197" s="11">
        <f t="shared" si="381"/>
        <v>0</v>
      </c>
      <c r="BF197" s="11">
        <f t="shared" si="381"/>
        <v>0</v>
      </c>
      <c r="BG197" s="11">
        <f t="shared" si="381"/>
        <v>0</v>
      </c>
      <c r="BH197" s="11">
        <f t="shared" si="381"/>
        <v>0</v>
      </c>
      <c r="BI197" s="11">
        <f t="shared" si="381"/>
        <v>0</v>
      </c>
      <c r="BJ197" s="11">
        <v>0</v>
      </c>
      <c r="BK197" s="11">
        <v>0</v>
      </c>
    </row>
    <row r="198" spans="1:63" x14ac:dyDescent="0.25">
      <c r="A198" s="4" t="s">
        <v>135</v>
      </c>
      <c r="B198" s="4" t="s">
        <v>60</v>
      </c>
      <c r="C198" s="4" t="s">
        <v>113</v>
      </c>
      <c r="D198" s="107" t="s">
        <v>205</v>
      </c>
      <c r="E198" s="106" t="s">
        <v>50</v>
      </c>
      <c r="F198" s="106" t="s">
        <v>0</v>
      </c>
      <c r="G198" s="2" t="s">
        <v>0</v>
      </c>
      <c r="H198" s="2" t="s">
        <v>51</v>
      </c>
      <c r="I198" s="12">
        <f>SUM(I199:I200)</f>
        <v>66891</v>
      </c>
      <c r="J198" s="12">
        <f t="shared" ref="J198:Y198" si="382">SUM(J199:J200)</f>
        <v>32891</v>
      </c>
      <c r="K198" s="12">
        <f t="shared" si="382"/>
        <v>0</v>
      </c>
      <c r="L198" s="12">
        <f t="shared" si="382"/>
        <v>0</v>
      </c>
      <c r="M198" s="12">
        <f t="shared" si="382"/>
        <v>0</v>
      </c>
      <c r="N198" s="12">
        <f t="shared" si="382"/>
        <v>-2000</v>
      </c>
      <c r="O198" s="12">
        <f t="shared" si="382"/>
        <v>0</v>
      </c>
      <c r="P198" s="12">
        <f t="shared" ref="P198" si="383">SUM(P199:P200)</f>
        <v>30891</v>
      </c>
      <c r="Q198" s="12">
        <f t="shared" si="382"/>
        <v>0</v>
      </c>
      <c r="R198" s="12">
        <f t="shared" si="382"/>
        <v>1850</v>
      </c>
      <c r="S198" s="12">
        <f t="shared" si="382"/>
        <v>3695</v>
      </c>
      <c r="T198" s="12">
        <f t="shared" si="382"/>
        <v>2095</v>
      </c>
      <c r="U198" s="12">
        <f t="shared" si="382"/>
        <v>300</v>
      </c>
      <c r="V198" s="12">
        <f t="shared" si="382"/>
        <v>6235</v>
      </c>
      <c r="W198" s="12">
        <f t="shared" si="382"/>
        <v>0</v>
      </c>
      <c r="X198" s="12">
        <f t="shared" si="382"/>
        <v>4622</v>
      </c>
      <c r="Y198" s="12">
        <f t="shared" si="382"/>
        <v>0</v>
      </c>
      <c r="Z198" s="12">
        <v>18797</v>
      </c>
      <c r="AA198" s="12">
        <v>12094</v>
      </c>
      <c r="AB198" s="12">
        <f t="shared" ref="AB198:AQ198" si="384">SUM(AB199:AB200)</f>
        <v>0</v>
      </c>
      <c r="AC198" s="12">
        <f t="shared" si="384"/>
        <v>0</v>
      </c>
      <c r="AD198" s="12">
        <f t="shared" si="384"/>
        <v>0</v>
      </c>
      <c r="AE198" s="12">
        <f t="shared" si="384"/>
        <v>700</v>
      </c>
      <c r="AF198" s="12">
        <f t="shared" si="384"/>
        <v>0</v>
      </c>
      <c r="AG198" s="12">
        <f t="shared" si="384"/>
        <v>0</v>
      </c>
      <c r="AH198" s="12">
        <f t="shared" ref="AH198" si="385">SUM(AH199:AH200)</f>
        <v>700</v>
      </c>
      <c r="AI198" s="12">
        <f t="shared" si="384"/>
        <v>0</v>
      </c>
      <c r="AJ198" s="12">
        <f t="shared" si="384"/>
        <v>0</v>
      </c>
      <c r="AK198" s="12">
        <f t="shared" si="384"/>
        <v>0</v>
      </c>
      <c r="AL198" s="12">
        <f t="shared" si="384"/>
        <v>700</v>
      </c>
      <c r="AM198" s="12">
        <f t="shared" si="384"/>
        <v>0</v>
      </c>
      <c r="AN198" s="12">
        <f t="shared" si="384"/>
        <v>0</v>
      </c>
      <c r="AO198" s="12">
        <f t="shared" si="384"/>
        <v>0</v>
      </c>
      <c r="AP198" s="12">
        <f t="shared" si="384"/>
        <v>0</v>
      </c>
      <c r="AQ198" s="12">
        <f t="shared" si="384"/>
        <v>0</v>
      </c>
      <c r="AR198" s="12">
        <v>700</v>
      </c>
      <c r="AS198" s="12">
        <v>0</v>
      </c>
      <c r="AT198" s="12">
        <f t="shared" ref="AT198:BI198" si="386">SUM(AT199:AT200)</f>
        <v>0</v>
      </c>
      <c r="AU198" s="12">
        <f t="shared" si="386"/>
        <v>0</v>
      </c>
      <c r="AV198" s="12">
        <f t="shared" si="386"/>
        <v>0</v>
      </c>
      <c r="AW198" s="12">
        <f t="shared" si="386"/>
        <v>0</v>
      </c>
      <c r="AX198" s="12">
        <f t="shared" si="386"/>
        <v>0</v>
      </c>
      <c r="AY198" s="12">
        <f t="shared" si="386"/>
        <v>0</v>
      </c>
      <c r="AZ198" s="12">
        <f t="shared" ref="AZ198" si="387">SUM(AZ199:AZ200)</f>
        <v>0</v>
      </c>
      <c r="BA198" s="12">
        <f t="shared" si="386"/>
        <v>0</v>
      </c>
      <c r="BB198" s="12">
        <f t="shared" si="386"/>
        <v>0</v>
      </c>
      <c r="BC198" s="12">
        <f t="shared" si="386"/>
        <v>0</v>
      </c>
      <c r="BD198" s="12">
        <f t="shared" si="386"/>
        <v>0</v>
      </c>
      <c r="BE198" s="12">
        <f t="shared" si="386"/>
        <v>0</v>
      </c>
      <c r="BF198" s="12">
        <f t="shared" si="386"/>
        <v>0</v>
      </c>
      <c r="BG198" s="12">
        <f t="shared" si="386"/>
        <v>0</v>
      </c>
      <c r="BH198" s="12">
        <f t="shared" si="386"/>
        <v>0</v>
      </c>
      <c r="BI198" s="12">
        <f t="shared" si="386"/>
        <v>0</v>
      </c>
      <c r="BJ198" s="12">
        <v>0</v>
      </c>
      <c r="BK198" s="12">
        <v>0</v>
      </c>
    </row>
    <row r="199" spans="1:63" x14ac:dyDescent="0.25">
      <c r="A199" s="4" t="s">
        <v>135</v>
      </c>
      <c r="B199" s="4" t="s">
        <v>60</v>
      </c>
      <c r="C199" s="4" t="s">
        <v>113</v>
      </c>
      <c r="D199" s="107" t="s">
        <v>205</v>
      </c>
      <c r="E199" s="117">
        <v>8213</v>
      </c>
      <c r="F199" s="107"/>
      <c r="G199" s="103" t="s">
        <v>1658</v>
      </c>
      <c r="H199" s="13" t="s">
        <v>53</v>
      </c>
      <c r="I199" s="14">
        <v>38040</v>
      </c>
      <c r="J199" s="14">
        <v>14040</v>
      </c>
      <c r="K199" s="14"/>
      <c r="L199" s="14"/>
      <c r="M199" s="14"/>
      <c r="N199" s="14">
        <v>-2000</v>
      </c>
      <c r="O199" s="14"/>
      <c r="P199" s="14">
        <f t="shared" si="322"/>
        <v>12040</v>
      </c>
      <c r="Q199" s="14"/>
      <c r="R199" s="14">
        <v>1850</v>
      </c>
      <c r="S199" s="14"/>
      <c r="T199" s="14">
        <v>2095</v>
      </c>
      <c r="U199" s="14">
        <v>300</v>
      </c>
      <c r="V199" s="14"/>
      <c r="W199" s="14"/>
      <c r="X199" s="14">
        <v>4622</v>
      </c>
      <c r="Y199" s="14"/>
      <c r="Z199" s="14">
        <v>8867</v>
      </c>
      <c r="AA199" s="14">
        <v>3173</v>
      </c>
      <c r="AB199" s="14">
        <v>0</v>
      </c>
      <c r="AC199" s="14"/>
      <c r="AD199" s="14"/>
      <c r="AE199" s="14">
        <v>700</v>
      </c>
      <c r="AF199" s="14"/>
      <c r="AG199" s="14"/>
      <c r="AH199" s="14">
        <f t="shared" si="323"/>
        <v>700</v>
      </c>
      <c r="AI199" s="14"/>
      <c r="AJ199" s="14"/>
      <c r="AK199" s="14"/>
      <c r="AL199" s="14">
        <v>700</v>
      </c>
      <c r="AM199" s="14"/>
      <c r="AN199" s="14"/>
      <c r="AO199" s="14"/>
      <c r="AP199" s="14"/>
      <c r="AQ199" s="14"/>
      <c r="AR199" s="14">
        <v>700</v>
      </c>
      <c r="AS199" s="14">
        <v>0</v>
      </c>
      <c r="AT199" s="14">
        <v>0</v>
      </c>
      <c r="AU199" s="14"/>
      <c r="AV199" s="14"/>
      <c r="AW199" s="14"/>
      <c r="AX199" s="14"/>
      <c r="AY199" s="14"/>
      <c r="AZ199" s="14">
        <f t="shared" si="324"/>
        <v>0</v>
      </c>
      <c r="BA199" s="14"/>
      <c r="BB199" s="14"/>
      <c r="BC199" s="14"/>
      <c r="BD199" s="14"/>
      <c r="BE199" s="14"/>
      <c r="BF199" s="14"/>
      <c r="BG199" s="14"/>
      <c r="BH199" s="14"/>
      <c r="BI199" s="14"/>
      <c r="BJ199" s="14">
        <v>0</v>
      </c>
      <c r="BK199" s="14">
        <v>0</v>
      </c>
    </row>
    <row r="200" spans="1:63" x14ac:dyDescent="0.25">
      <c r="A200" s="4" t="s">
        <v>135</v>
      </c>
      <c r="B200" s="4" t="s">
        <v>60</v>
      </c>
      <c r="C200" s="4" t="s">
        <v>113</v>
      </c>
      <c r="D200" s="107" t="s">
        <v>205</v>
      </c>
      <c r="E200" s="117">
        <v>8216</v>
      </c>
      <c r="F200" s="107"/>
      <c r="G200" s="103" t="s">
        <v>1658</v>
      </c>
      <c r="H200" s="13" t="s">
        <v>110</v>
      </c>
      <c r="I200" s="14">
        <v>28851</v>
      </c>
      <c r="J200" s="14">
        <v>18851</v>
      </c>
      <c r="K200" s="14"/>
      <c r="L200" s="14"/>
      <c r="M200" s="14"/>
      <c r="N200" s="14"/>
      <c r="O200" s="14"/>
      <c r="P200" s="14">
        <f t="shared" si="322"/>
        <v>18851</v>
      </c>
      <c r="Q200" s="14"/>
      <c r="R200" s="14"/>
      <c r="S200" s="14">
        <v>3695</v>
      </c>
      <c r="T200" s="14"/>
      <c r="U200" s="14"/>
      <c r="V200" s="14">
        <v>6235</v>
      </c>
      <c r="W200" s="14"/>
      <c r="X200" s="14"/>
      <c r="Y200" s="14"/>
      <c r="Z200" s="14">
        <v>9930</v>
      </c>
      <c r="AA200" s="14">
        <v>8921</v>
      </c>
      <c r="AB200" s="14">
        <v>0</v>
      </c>
      <c r="AC200" s="14"/>
      <c r="AD200" s="14"/>
      <c r="AE200" s="14"/>
      <c r="AF200" s="14"/>
      <c r="AG200" s="14"/>
      <c r="AH200" s="14">
        <f t="shared" si="323"/>
        <v>0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>
        <v>0</v>
      </c>
      <c r="AS200" s="14">
        <v>0</v>
      </c>
      <c r="AT200" s="14">
        <v>0</v>
      </c>
      <c r="AU200" s="14"/>
      <c r="AV200" s="14"/>
      <c r="AW200" s="14"/>
      <c r="AX200" s="14"/>
      <c r="AY200" s="14"/>
      <c r="AZ200" s="14">
        <f t="shared" si="324"/>
        <v>0</v>
      </c>
      <c r="BA200" s="14"/>
      <c r="BB200" s="14"/>
      <c r="BC200" s="14"/>
      <c r="BD200" s="14"/>
      <c r="BE200" s="14"/>
      <c r="BF200" s="14"/>
      <c r="BG200" s="14"/>
      <c r="BH200" s="14"/>
      <c r="BI200" s="14"/>
      <c r="BJ200" s="14">
        <v>0</v>
      </c>
      <c r="BK200" s="14">
        <v>0</v>
      </c>
    </row>
    <row r="201" spans="1:63" x14ac:dyDescent="0.25">
      <c r="A201" s="13" t="s">
        <v>0</v>
      </c>
      <c r="B201" s="13" t="s">
        <v>0</v>
      </c>
      <c r="C201" s="13" t="s">
        <v>0</v>
      </c>
      <c r="D201" s="103" t="s">
        <v>0</v>
      </c>
      <c r="E201" s="103" t="s">
        <v>0</v>
      </c>
      <c r="F201" s="103" t="s">
        <v>0</v>
      </c>
      <c r="G201" s="13" t="s">
        <v>0</v>
      </c>
      <c r="H201" s="10" t="s">
        <v>214</v>
      </c>
      <c r="I201" s="11">
        <f>SUM(I172,I194,I197)</f>
        <v>1862724</v>
      </c>
      <c r="J201" s="11">
        <f t="shared" ref="J201:Y201" si="388">SUM(J172,J194,J197)</f>
        <v>46931</v>
      </c>
      <c r="K201" s="11">
        <f t="shared" si="388"/>
        <v>0</v>
      </c>
      <c r="L201" s="11">
        <f t="shared" si="388"/>
        <v>0</v>
      </c>
      <c r="M201" s="11">
        <f t="shared" si="388"/>
        <v>0</v>
      </c>
      <c r="N201" s="11">
        <f t="shared" si="388"/>
        <v>0</v>
      </c>
      <c r="O201" s="11">
        <f t="shared" si="388"/>
        <v>0</v>
      </c>
      <c r="P201" s="11">
        <f t="shared" si="388"/>
        <v>46931</v>
      </c>
      <c r="Q201" s="11">
        <f t="shared" si="388"/>
        <v>0</v>
      </c>
      <c r="R201" s="11">
        <f t="shared" si="388"/>
        <v>8850</v>
      </c>
      <c r="S201" s="11">
        <f t="shared" si="388"/>
        <v>3695</v>
      </c>
      <c r="T201" s="11">
        <f t="shared" si="388"/>
        <v>2095</v>
      </c>
      <c r="U201" s="11">
        <f t="shared" si="388"/>
        <v>300</v>
      </c>
      <c r="V201" s="11">
        <f t="shared" si="388"/>
        <v>6235</v>
      </c>
      <c r="W201" s="11">
        <f t="shared" si="388"/>
        <v>0</v>
      </c>
      <c r="X201" s="11">
        <f t="shared" si="388"/>
        <v>7117</v>
      </c>
      <c r="Y201" s="11">
        <f t="shared" si="388"/>
        <v>3835</v>
      </c>
      <c r="Z201" s="11">
        <v>32127</v>
      </c>
      <c r="AA201" s="11">
        <v>14804</v>
      </c>
      <c r="AB201" s="11">
        <f t="shared" ref="AB201:AQ201" si="389">SUM(AB172,AB194,AB197)</f>
        <v>1000</v>
      </c>
      <c r="AC201" s="11">
        <f t="shared" si="389"/>
        <v>0</v>
      </c>
      <c r="AD201" s="11">
        <f t="shared" si="389"/>
        <v>0</v>
      </c>
      <c r="AE201" s="11">
        <f t="shared" si="389"/>
        <v>700</v>
      </c>
      <c r="AF201" s="11">
        <f t="shared" si="389"/>
        <v>0</v>
      </c>
      <c r="AG201" s="11">
        <f t="shared" si="389"/>
        <v>0</v>
      </c>
      <c r="AH201" s="11">
        <f t="shared" si="389"/>
        <v>1700</v>
      </c>
      <c r="AI201" s="11">
        <f t="shared" si="389"/>
        <v>0</v>
      </c>
      <c r="AJ201" s="11">
        <f t="shared" si="389"/>
        <v>0</v>
      </c>
      <c r="AK201" s="11">
        <f t="shared" si="389"/>
        <v>0</v>
      </c>
      <c r="AL201" s="11">
        <f t="shared" si="389"/>
        <v>700</v>
      </c>
      <c r="AM201" s="11">
        <f t="shared" si="389"/>
        <v>200</v>
      </c>
      <c r="AN201" s="11">
        <f t="shared" si="389"/>
        <v>0</v>
      </c>
      <c r="AO201" s="11">
        <f t="shared" si="389"/>
        <v>0</v>
      </c>
      <c r="AP201" s="11">
        <f t="shared" si="389"/>
        <v>0</v>
      </c>
      <c r="AQ201" s="11">
        <f t="shared" si="389"/>
        <v>0</v>
      </c>
      <c r="AR201" s="11">
        <v>900</v>
      </c>
      <c r="AS201" s="11">
        <v>800</v>
      </c>
      <c r="AT201" s="11">
        <f t="shared" ref="AT201:BI201" si="390">SUM(AT172,AT194,AT197)</f>
        <v>1000</v>
      </c>
      <c r="AU201" s="11">
        <f t="shared" si="390"/>
        <v>1000</v>
      </c>
      <c r="AV201" s="11">
        <f t="shared" si="390"/>
        <v>0</v>
      </c>
      <c r="AW201" s="11">
        <f t="shared" si="390"/>
        <v>0</v>
      </c>
      <c r="AX201" s="11">
        <f t="shared" si="390"/>
        <v>0</v>
      </c>
      <c r="AY201" s="11">
        <f t="shared" si="390"/>
        <v>0</v>
      </c>
      <c r="AZ201" s="11">
        <f t="shared" si="390"/>
        <v>2000</v>
      </c>
      <c r="BA201" s="11">
        <f t="shared" si="390"/>
        <v>0</v>
      </c>
      <c r="BB201" s="11">
        <f t="shared" si="390"/>
        <v>0</v>
      </c>
      <c r="BC201" s="11">
        <f t="shared" si="390"/>
        <v>1000</v>
      </c>
      <c r="BD201" s="11">
        <f t="shared" si="390"/>
        <v>0</v>
      </c>
      <c r="BE201" s="11">
        <f t="shared" si="390"/>
        <v>0</v>
      </c>
      <c r="BF201" s="11">
        <f t="shared" si="390"/>
        <v>0</v>
      </c>
      <c r="BG201" s="11">
        <f t="shared" si="390"/>
        <v>0</v>
      </c>
      <c r="BH201" s="11">
        <f t="shared" si="390"/>
        <v>761</v>
      </c>
      <c r="BI201" s="11">
        <f t="shared" si="390"/>
        <v>0</v>
      </c>
      <c r="BJ201" s="11">
        <v>1761</v>
      </c>
      <c r="BK201" s="11">
        <v>239</v>
      </c>
    </row>
    <row r="202" spans="1:63" ht="15.75" thickBot="1" x14ac:dyDescent="0.3">
      <c r="A202" s="13" t="s">
        <v>0</v>
      </c>
      <c r="B202" s="13" t="s">
        <v>0</v>
      </c>
      <c r="C202" s="13" t="s">
        <v>0</v>
      </c>
      <c r="D202" s="103" t="s">
        <v>0</v>
      </c>
      <c r="E202" s="103" t="s">
        <v>0</v>
      </c>
      <c r="F202" s="103" t="s">
        <v>0</v>
      </c>
      <c r="G202" s="13" t="s">
        <v>0</v>
      </c>
      <c r="H202" s="2" t="s">
        <v>55</v>
      </c>
      <c r="I202" s="12">
        <v>46</v>
      </c>
      <c r="J202" s="13" t="s">
        <v>0</v>
      </c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>
        <v>0</v>
      </c>
      <c r="AA202" s="13"/>
      <c r="AB202" s="13" t="s">
        <v>0</v>
      </c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>
        <v>0</v>
      </c>
      <c r="AS202" s="13"/>
      <c r="AT202" s="13" t="s">
        <v>0</v>
      </c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>
        <v>0</v>
      </c>
      <c r="BK202" s="13"/>
    </row>
    <row r="203" spans="1:63" ht="69.75" customHeight="1" thickBot="1" x14ac:dyDescent="0.3">
      <c r="A203" s="148" t="s">
        <v>0</v>
      </c>
      <c r="B203" s="148" t="s">
        <v>0</v>
      </c>
      <c r="C203" s="148" t="s">
        <v>0</v>
      </c>
      <c r="D203" s="151" t="s">
        <v>0</v>
      </c>
      <c r="E203" s="151" t="s">
        <v>0</v>
      </c>
      <c r="F203" s="151" t="s">
        <v>0</v>
      </c>
      <c r="G203" s="154" t="s">
        <v>0</v>
      </c>
      <c r="H203" s="5" t="s">
        <v>56</v>
      </c>
      <c r="I203" s="5" t="s">
        <v>9</v>
      </c>
      <c r="J203" s="94" t="s">
        <v>10</v>
      </c>
      <c r="K203" s="94" t="s">
        <v>1602</v>
      </c>
      <c r="L203" s="94" t="s">
        <v>1535</v>
      </c>
      <c r="M203" s="94" t="s">
        <v>1591</v>
      </c>
      <c r="N203" s="94" t="s">
        <v>1592</v>
      </c>
      <c r="O203" s="94" t="s">
        <v>1593</v>
      </c>
      <c r="P203" s="94" t="s">
        <v>1606</v>
      </c>
      <c r="Q203" s="94" t="s">
        <v>1603</v>
      </c>
      <c r="R203" s="94" t="s">
        <v>1594</v>
      </c>
      <c r="S203" s="94" t="s">
        <v>1595</v>
      </c>
      <c r="T203" s="94" t="s">
        <v>1596</v>
      </c>
      <c r="U203" s="94" t="s">
        <v>1597</v>
      </c>
      <c r="V203" s="94" t="s">
        <v>1598</v>
      </c>
      <c r="W203" s="94" t="s">
        <v>1599</v>
      </c>
      <c r="X203" s="94" t="s">
        <v>1604</v>
      </c>
      <c r="Y203" s="94" t="s">
        <v>1605</v>
      </c>
      <c r="Z203" s="94" t="s">
        <v>1600</v>
      </c>
      <c r="AA203" s="94" t="s">
        <v>1601</v>
      </c>
      <c r="AB203" s="95" t="s">
        <v>11</v>
      </c>
      <c r="AC203" s="95" t="s">
        <v>1602</v>
      </c>
      <c r="AD203" s="95" t="s">
        <v>1535</v>
      </c>
      <c r="AE203" s="95" t="s">
        <v>1591</v>
      </c>
      <c r="AF203" s="95" t="s">
        <v>1592</v>
      </c>
      <c r="AG203" s="95" t="s">
        <v>1593</v>
      </c>
      <c r="AH203" s="95" t="s">
        <v>1607</v>
      </c>
      <c r="AI203" s="95" t="s">
        <v>1603</v>
      </c>
      <c r="AJ203" s="95" t="s">
        <v>1594</v>
      </c>
      <c r="AK203" s="95" t="s">
        <v>1595</v>
      </c>
      <c r="AL203" s="95" t="s">
        <v>1596</v>
      </c>
      <c r="AM203" s="95" t="s">
        <v>1597</v>
      </c>
      <c r="AN203" s="95" t="s">
        <v>1598</v>
      </c>
      <c r="AO203" s="95" t="s">
        <v>1599</v>
      </c>
      <c r="AP203" s="95" t="s">
        <v>1604</v>
      </c>
      <c r="AQ203" s="95" t="s">
        <v>1605</v>
      </c>
      <c r="AR203" s="95" t="s">
        <v>1600</v>
      </c>
      <c r="AS203" s="95" t="s">
        <v>1601</v>
      </c>
      <c r="AT203" s="96" t="s">
        <v>12</v>
      </c>
      <c r="AU203" s="96" t="s">
        <v>1602</v>
      </c>
      <c r="AV203" s="96" t="s">
        <v>1535</v>
      </c>
      <c r="AW203" s="96" t="s">
        <v>1591</v>
      </c>
      <c r="AX203" s="96" t="s">
        <v>1592</v>
      </c>
      <c r="AY203" s="96" t="s">
        <v>1593</v>
      </c>
      <c r="AZ203" s="96" t="s">
        <v>1608</v>
      </c>
      <c r="BA203" s="96" t="s">
        <v>1603</v>
      </c>
      <c r="BB203" s="96" t="s">
        <v>1594</v>
      </c>
      <c r="BC203" s="96" t="s">
        <v>1595</v>
      </c>
      <c r="BD203" s="96" t="s">
        <v>1596</v>
      </c>
      <c r="BE203" s="96" t="s">
        <v>1597</v>
      </c>
      <c r="BF203" s="96" t="s">
        <v>1598</v>
      </c>
      <c r="BG203" s="96" t="s">
        <v>1599</v>
      </c>
      <c r="BH203" s="96" t="s">
        <v>1604</v>
      </c>
      <c r="BI203" s="96" t="s">
        <v>1605</v>
      </c>
      <c r="BJ203" s="96" t="s">
        <v>1600</v>
      </c>
      <c r="BK203" s="96" t="s">
        <v>1601</v>
      </c>
    </row>
    <row r="204" spans="1:63" x14ac:dyDescent="0.25">
      <c r="A204" s="149"/>
      <c r="B204" s="149"/>
      <c r="C204" s="149"/>
      <c r="D204" s="152"/>
      <c r="E204" s="152"/>
      <c r="F204" s="152"/>
      <c r="G204" s="155"/>
      <c r="H204" s="15" t="s">
        <v>0</v>
      </c>
      <c r="I204" s="9" t="s">
        <v>13</v>
      </c>
      <c r="J204" s="9">
        <v>1</v>
      </c>
      <c r="K204" s="9">
        <v>2</v>
      </c>
      <c r="L204" s="9">
        <v>3</v>
      </c>
      <c r="M204" s="9">
        <v>4</v>
      </c>
      <c r="N204" s="9">
        <v>5</v>
      </c>
      <c r="O204" s="9">
        <v>6</v>
      </c>
      <c r="P204" s="9">
        <v>7</v>
      </c>
      <c r="Q204" s="9">
        <v>8</v>
      </c>
      <c r="R204" s="9">
        <v>9</v>
      </c>
      <c r="S204" s="9">
        <v>10</v>
      </c>
      <c r="T204" s="9">
        <v>11</v>
      </c>
      <c r="U204" s="9">
        <v>12</v>
      </c>
      <c r="V204" s="9">
        <v>13</v>
      </c>
      <c r="W204" s="9">
        <v>14</v>
      </c>
      <c r="X204" s="9">
        <v>15</v>
      </c>
      <c r="Y204" s="9">
        <v>16</v>
      </c>
      <c r="Z204" s="9">
        <v>20</v>
      </c>
      <c r="AA204" s="9">
        <v>21</v>
      </c>
      <c r="AB204" s="9">
        <v>1</v>
      </c>
      <c r="AC204" s="9">
        <v>2</v>
      </c>
      <c r="AD204" s="9">
        <v>3</v>
      </c>
      <c r="AE204" s="9">
        <v>4</v>
      </c>
      <c r="AF204" s="9">
        <v>5</v>
      </c>
      <c r="AG204" s="9">
        <v>6</v>
      </c>
      <c r="AH204" s="9">
        <v>7</v>
      </c>
      <c r="AI204" s="9">
        <v>8</v>
      </c>
      <c r="AJ204" s="9">
        <v>9</v>
      </c>
      <c r="AK204" s="9">
        <v>10</v>
      </c>
      <c r="AL204" s="9">
        <v>11</v>
      </c>
      <c r="AM204" s="9">
        <v>12</v>
      </c>
      <c r="AN204" s="9">
        <v>13</v>
      </c>
      <c r="AO204" s="9">
        <v>14</v>
      </c>
      <c r="AP204" s="9">
        <v>15</v>
      </c>
      <c r="AQ204" s="9">
        <v>16</v>
      </c>
      <c r="AR204" s="9">
        <v>20</v>
      </c>
      <c r="AS204" s="9">
        <v>21</v>
      </c>
      <c r="AT204" s="9">
        <v>1</v>
      </c>
      <c r="AU204" s="9">
        <v>2</v>
      </c>
      <c r="AV204" s="9">
        <v>3</v>
      </c>
      <c r="AW204" s="9">
        <v>4</v>
      </c>
      <c r="AX204" s="9">
        <v>5</v>
      </c>
      <c r="AY204" s="9">
        <v>6</v>
      </c>
      <c r="AZ204" s="9">
        <v>7</v>
      </c>
      <c r="BA204" s="9">
        <v>8</v>
      </c>
      <c r="BB204" s="9">
        <v>9</v>
      </c>
      <c r="BC204" s="9">
        <v>10</v>
      </c>
      <c r="BD204" s="9">
        <v>11</v>
      </c>
      <c r="BE204" s="9">
        <v>12</v>
      </c>
      <c r="BF204" s="9">
        <v>13</v>
      </c>
      <c r="BG204" s="9">
        <v>14</v>
      </c>
      <c r="BH204" s="9">
        <v>15</v>
      </c>
      <c r="BI204" s="9">
        <v>16</v>
      </c>
      <c r="BJ204" s="9">
        <v>20</v>
      </c>
      <c r="BK204" s="9">
        <v>21</v>
      </c>
    </row>
    <row r="205" spans="1:63" x14ac:dyDescent="0.25">
      <c r="A205" s="149"/>
      <c r="B205" s="149"/>
      <c r="C205" s="149"/>
      <c r="D205" s="152"/>
      <c r="E205" s="152"/>
      <c r="F205" s="152"/>
      <c r="G205" s="155"/>
      <c r="H205" s="16" t="s">
        <v>139</v>
      </c>
      <c r="I205" s="17">
        <f>SUM(I201)</f>
        <v>1862724</v>
      </c>
      <c r="J205" s="17">
        <f t="shared" ref="J205:Y205" si="391">SUM(J201)</f>
        <v>46931</v>
      </c>
      <c r="K205" s="17">
        <f t="shared" si="391"/>
        <v>0</v>
      </c>
      <c r="L205" s="17">
        <f t="shared" si="391"/>
        <v>0</v>
      </c>
      <c r="M205" s="17">
        <f t="shared" si="391"/>
        <v>0</v>
      </c>
      <c r="N205" s="17">
        <f t="shared" si="391"/>
        <v>0</v>
      </c>
      <c r="O205" s="17">
        <f t="shared" si="391"/>
        <v>0</v>
      </c>
      <c r="P205" s="17">
        <f t="shared" ref="P205" si="392">SUM(P201)</f>
        <v>46931</v>
      </c>
      <c r="Q205" s="17">
        <f t="shared" si="391"/>
        <v>0</v>
      </c>
      <c r="R205" s="17">
        <f t="shared" si="391"/>
        <v>8850</v>
      </c>
      <c r="S205" s="17">
        <f t="shared" si="391"/>
        <v>3695</v>
      </c>
      <c r="T205" s="17">
        <f t="shared" si="391"/>
        <v>2095</v>
      </c>
      <c r="U205" s="17">
        <f t="shared" si="391"/>
        <v>300</v>
      </c>
      <c r="V205" s="17">
        <f t="shared" si="391"/>
        <v>6235</v>
      </c>
      <c r="W205" s="17">
        <f t="shared" si="391"/>
        <v>0</v>
      </c>
      <c r="X205" s="17">
        <f t="shared" si="391"/>
        <v>7117</v>
      </c>
      <c r="Y205" s="17">
        <f t="shared" si="391"/>
        <v>3835</v>
      </c>
      <c r="Z205" s="17">
        <v>32127</v>
      </c>
      <c r="AA205" s="17">
        <v>14804</v>
      </c>
      <c r="AB205" s="17">
        <f t="shared" ref="AB205:AQ205" si="393">SUM(AB201)</f>
        <v>1000</v>
      </c>
      <c r="AC205" s="17">
        <f t="shared" si="393"/>
        <v>0</v>
      </c>
      <c r="AD205" s="17">
        <f t="shared" si="393"/>
        <v>0</v>
      </c>
      <c r="AE205" s="17">
        <f t="shared" si="393"/>
        <v>700</v>
      </c>
      <c r="AF205" s="17">
        <f t="shared" si="393"/>
        <v>0</v>
      </c>
      <c r="AG205" s="17">
        <f t="shared" si="393"/>
        <v>0</v>
      </c>
      <c r="AH205" s="17">
        <f t="shared" ref="AH205" si="394">SUM(AH201)</f>
        <v>1700</v>
      </c>
      <c r="AI205" s="17">
        <f t="shared" si="393"/>
        <v>0</v>
      </c>
      <c r="AJ205" s="17">
        <f t="shared" si="393"/>
        <v>0</v>
      </c>
      <c r="AK205" s="17">
        <f t="shared" si="393"/>
        <v>0</v>
      </c>
      <c r="AL205" s="17">
        <f t="shared" si="393"/>
        <v>700</v>
      </c>
      <c r="AM205" s="17">
        <f t="shared" si="393"/>
        <v>200</v>
      </c>
      <c r="AN205" s="17">
        <f t="shared" si="393"/>
        <v>0</v>
      </c>
      <c r="AO205" s="17">
        <f t="shared" si="393"/>
        <v>0</v>
      </c>
      <c r="AP205" s="17">
        <f t="shared" si="393"/>
        <v>0</v>
      </c>
      <c r="AQ205" s="17">
        <f t="shared" si="393"/>
        <v>0</v>
      </c>
      <c r="AR205" s="17">
        <v>900</v>
      </c>
      <c r="AS205" s="17">
        <v>800</v>
      </c>
      <c r="AT205" s="17">
        <f t="shared" ref="AT205:BI205" si="395">SUM(AT201)</f>
        <v>1000</v>
      </c>
      <c r="AU205" s="17">
        <f t="shared" si="395"/>
        <v>1000</v>
      </c>
      <c r="AV205" s="17">
        <f t="shared" si="395"/>
        <v>0</v>
      </c>
      <c r="AW205" s="17">
        <f t="shared" si="395"/>
        <v>0</v>
      </c>
      <c r="AX205" s="17">
        <f t="shared" si="395"/>
        <v>0</v>
      </c>
      <c r="AY205" s="17">
        <f t="shared" si="395"/>
        <v>0</v>
      </c>
      <c r="AZ205" s="17">
        <f t="shared" ref="AZ205" si="396">SUM(AZ201)</f>
        <v>2000</v>
      </c>
      <c r="BA205" s="17">
        <f t="shared" si="395"/>
        <v>0</v>
      </c>
      <c r="BB205" s="17">
        <f t="shared" si="395"/>
        <v>0</v>
      </c>
      <c r="BC205" s="17">
        <f t="shared" si="395"/>
        <v>1000</v>
      </c>
      <c r="BD205" s="17">
        <f t="shared" si="395"/>
        <v>0</v>
      </c>
      <c r="BE205" s="17">
        <f t="shared" si="395"/>
        <v>0</v>
      </c>
      <c r="BF205" s="17">
        <f t="shared" si="395"/>
        <v>0</v>
      </c>
      <c r="BG205" s="17">
        <f t="shared" si="395"/>
        <v>0</v>
      </c>
      <c r="BH205" s="17">
        <f t="shared" si="395"/>
        <v>761</v>
      </c>
      <c r="BI205" s="17">
        <f t="shared" si="395"/>
        <v>0</v>
      </c>
      <c r="BJ205" s="17">
        <v>1761</v>
      </c>
      <c r="BK205" s="17">
        <v>239</v>
      </c>
    </row>
    <row r="206" spans="1:63" x14ac:dyDescent="0.25">
      <c r="A206" s="149"/>
      <c r="B206" s="149"/>
      <c r="C206" s="149"/>
      <c r="D206" s="152"/>
      <c r="E206" s="152"/>
      <c r="F206" s="152"/>
      <c r="G206" s="155"/>
      <c r="H206" s="18" t="s">
        <v>57</v>
      </c>
      <c r="I206" s="17">
        <f>SUM(I205)</f>
        <v>1862724</v>
      </c>
      <c r="J206" s="17">
        <f t="shared" ref="J206:Y206" si="397">SUM(J205)</f>
        <v>46931</v>
      </c>
      <c r="K206" s="17">
        <f t="shared" si="397"/>
        <v>0</v>
      </c>
      <c r="L206" s="17">
        <f t="shared" si="397"/>
        <v>0</v>
      </c>
      <c r="M206" s="17">
        <f t="shared" si="397"/>
        <v>0</v>
      </c>
      <c r="N206" s="17">
        <f t="shared" si="397"/>
        <v>0</v>
      </c>
      <c r="O206" s="17">
        <f t="shared" si="397"/>
        <v>0</v>
      </c>
      <c r="P206" s="17">
        <f t="shared" ref="P206" si="398">SUM(P205)</f>
        <v>46931</v>
      </c>
      <c r="Q206" s="17">
        <f t="shared" si="397"/>
        <v>0</v>
      </c>
      <c r="R206" s="17">
        <f t="shared" si="397"/>
        <v>8850</v>
      </c>
      <c r="S206" s="17">
        <f t="shared" si="397"/>
        <v>3695</v>
      </c>
      <c r="T206" s="17">
        <f t="shared" si="397"/>
        <v>2095</v>
      </c>
      <c r="U206" s="17">
        <f t="shared" si="397"/>
        <v>300</v>
      </c>
      <c r="V206" s="17">
        <f t="shared" si="397"/>
        <v>6235</v>
      </c>
      <c r="W206" s="17">
        <f t="shared" si="397"/>
        <v>0</v>
      </c>
      <c r="X206" s="17">
        <f t="shared" si="397"/>
        <v>7117</v>
      </c>
      <c r="Y206" s="17">
        <f t="shared" si="397"/>
        <v>3835</v>
      </c>
      <c r="Z206" s="17">
        <v>32127</v>
      </c>
      <c r="AA206" s="17">
        <v>14804</v>
      </c>
      <c r="AB206" s="17">
        <f t="shared" ref="AB206:AQ206" si="399">SUM(AB205)</f>
        <v>1000</v>
      </c>
      <c r="AC206" s="17">
        <f t="shared" si="399"/>
        <v>0</v>
      </c>
      <c r="AD206" s="17">
        <f t="shared" si="399"/>
        <v>0</v>
      </c>
      <c r="AE206" s="17">
        <f t="shared" si="399"/>
        <v>700</v>
      </c>
      <c r="AF206" s="17">
        <f t="shared" si="399"/>
        <v>0</v>
      </c>
      <c r="AG206" s="17">
        <f t="shared" si="399"/>
        <v>0</v>
      </c>
      <c r="AH206" s="17">
        <f t="shared" ref="AH206" si="400">SUM(AH205)</f>
        <v>1700</v>
      </c>
      <c r="AI206" s="17">
        <f t="shared" si="399"/>
        <v>0</v>
      </c>
      <c r="AJ206" s="17">
        <f t="shared" si="399"/>
        <v>0</v>
      </c>
      <c r="AK206" s="17">
        <f t="shared" si="399"/>
        <v>0</v>
      </c>
      <c r="AL206" s="17">
        <f t="shared" si="399"/>
        <v>700</v>
      </c>
      <c r="AM206" s="17">
        <f t="shared" si="399"/>
        <v>200</v>
      </c>
      <c r="AN206" s="17">
        <f t="shared" si="399"/>
        <v>0</v>
      </c>
      <c r="AO206" s="17">
        <f t="shared" si="399"/>
        <v>0</v>
      </c>
      <c r="AP206" s="17">
        <f t="shared" si="399"/>
        <v>0</v>
      </c>
      <c r="AQ206" s="17">
        <f t="shared" si="399"/>
        <v>0</v>
      </c>
      <c r="AR206" s="17">
        <v>900</v>
      </c>
      <c r="AS206" s="17">
        <v>800</v>
      </c>
      <c r="AT206" s="17">
        <f t="shared" ref="AT206:BI206" si="401">SUM(AT205)</f>
        <v>1000</v>
      </c>
      <c r="AU206" s="17">
        <f t="shared" si="401"/>
        <v>1000</v>
      </c>
      <c r="AV206" s="17">
        <f t="shared" si="401"/>
        <v>0</v>
      </c>
      <c r="AW206" s="17">
        <f t="shared" si="401"/>
        <v>0</v>
      </c>
      <c r="AX206" s="17">
        <f t="shared" si="401"/>
        <v>0</v>
      </c>
      <c r="AY206" s="17">
        <f t="shared" si="401"/>
        <v>0</v>
      </c>
      <c r="AZ206" s="17">
        <f t="shared" ref="AZ206" si="402">SUM(AZ205)</f>
        <v>2000</v>
      </c>
      <c r="BA206" s="17">
        <f t="shared" si="401"/>
        <v>0</v>
      </c>
      <c r="BB206" s="17">
        <f t="shared" si="401"/>
        <v>0</v>
      </c>
      <c r="BC206" s="17">
        <f t="shared" si="401"/>
        <v>1000</v>
      </c>
      <c r="BD206" s="17">
        <f t="shared" si="401"/>
        <v>0</v>
      </c>
      <c r="BE206" s="17">
        <f t="shared" si="401"/>
        <v>0</v>
      </c>
      <c r="BF206" s="17">
        <f t="shared" si="401"/>
        <v>0</v>
      </c>
      <c r="BG206" s="17">
        <f t="shared" si="401"/>
        <v>0</v>
      </c>
      <c r="BH206" s="17">
        <f t="shared" si="401"/>
        <v>761</v>
      </c>
      <c r="BI206" s="17">
        <f t="shared" si="401"/>
        <v>0</v>
      </c>
      <c r="BJ206" s="17">
        <v>1761</v>
      </c>
      <c r="BK206" s="17">
        <v>239</v>
      </c>
    </row>
    <row r="207" spans="1:63" x14ac:dyDescent="0.25">
      <c r="A207" s="150"/>
      <c r="B207" s="150"/>
      <c r="C207" s="150"/>
      <c r="D207" s="153"/>
      <c r="E207" s="153"/>
      <c r="F207" s="153"/>
      <c r="G207" s="156"/>
      <c r="P207">
        <f t="shared" si="322"/>
        <v>0</v>
      </c>
      <c r="Z207">
        <v>0</v>
      </c>
      <c r="AA207">
        <v>0</v>
      </c>
      <c r="AH207">
        <f t="shared" si="323"/>
        <v>0</v>
      </c>
      <c r="AR207">
        <v>0</v>
      </c>
      <c r="AS207">
        <v>0</v>
      </c>
      <c r="AZ207">
        <f t="shared" si="324"/>
        <v>0</v>
      </c>
      <c r="BJ207">
        <v>0</v>
      </c>
      <c r="BK207">
        <v>0</v>
      </c>
    </row>
    <row r="208" spans="1:63" ht="15.75" thickBot="1" x14ac:dyDescent="0.3">
      <c r="A208" s="13" t="s">
        <v>0</v>
      </c>
      <c r="B208" s="13" t="s">
        <v>0</v>
      </c>
      <c r="C208" s="13" t="s">
        <v>0</v>
      </c>
      <c r="D208" s="103" t="s">
        <v>0</v>
      </c>
      <c r="E208" s="103" t="s">
        <v>0</v>
      </c>
      <c r="F208" s="103" t="s">
        <v>0</v>
      </c>
      <c r="G208" s="13" t="s">
        <v>0</v>
      </c>
      <c r="H208" s="19" t="s">
        <v>0</v>
      </c>
      <c r="I208" s="19" t="s">
        <v>0</v>
      </c>
      <c r="J208" s="19" t="s">
        <v>0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>
        <v>0</v>
      </c>
      <c r="AA208" s="19">
        <v>0</v>
      </c>
      <c r="AB208" s="19" t="s">
        <v>0</v>
      </c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>
        <v>0</v>
      </c>
      <c r="AS208" s="19">
        <v>0</v>
      </c>
      <c r="AT208" s="19" t="s">
        <v>0</v>
      </c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>
        <v>0</v>
      </c>
      <c r="BK208" s="19">
        <v>0</v>
      </c>
    </row>
    <row r="209" spans="1:63" ht="69.75" customHeight="1" thickBot="1" x14ac:dyDescent="0.3">
      <c r="A209" s="5" t="s">
        <v>2</v>
      </c>
      <c r="B209" s="5" t="s">
        <v>3</v>
      </c>
      <c r="C209" s="5" t="s">
        <v>4</v>
      </c>
      <c r="D209" s="108" t="s">
        <v>0</v>
      </c>
      <c r="E209" s="116" t="s">
        <v>5</v>
      </c>
      <c r="F209" s="116" t="s">
        <v>6</v>
      </c>
      <c r="G209" s="5" t="s">
        <v>7</v>
      </c>
      <c r="H209" s="5" t="s">
        <v>8</v>
      </c>
      <c r="I209" s="5" t="s">
        <v>9</v>
      </c>
      <c r="J209" s="94" t="s">
        <v>10</v>
      </c>
      <c r="K209" s="94" t="s">
        <v>1602</v>
      </c>
      <c r="L209" s="94" t="s">
        <v>1535</v>
      </c>
      <c r="M209" s="94" t="s">
        <v>1591</v>
      </c>
      <c r="N209" s="94" t="s">
        <v>1592</v>
      </c>
      <c r="O209" s="94" t="s">
        <v>1593</v>
      </c>
      <c r="P209" s="94" t="s">
        <v>1606</v>
      </c>
      <c r="Q209" s="94" t="s">
        <v>1603</v>
      </c>
      <c r="R209" s="94" t="s">
        <v>1594</v>
      </c>
      <c r="S209" s="94" t="s">
        <v>1595</v>
      </c>
      <c r="T209" s="94" t="s">
        <v>1596</v>
      </c>
      <c r="U209" s="94" t="s">
        <v>1597</v>
      </c>
      <c r="V209" s="94" t="s">
        <v>1598</v>
      </c>
      <c r="W209" s="94" t="s">
        <v>1599</v>
      </c>
      <c r="X209" s="94" t="s">
        <v>1604</v>
      </c>
      <c r="Y209" s="94" t="s">
        <v>1605</v>
      </c>
      <c r="Z209" s="94" t="s">
        <v>1600</v>
      </c>
      <c r="AA209" s="94" t="s">
        <v>1601</v>
      </c>
      <c r="AB209" s="95" t="s">
        <v>11</v>
      </c>
      <c r="AC209" s="95" t="s">
        <v>1602</v>
      </c>
      <c r="AD209" s="95" t="s">
        <v>1535</v>
      </c>
      <c r="AE209" s="95" t="s">
        <v>1591</v>
      </c>
      <c r="AF209" s="95" t="s">
        <v>1592</v>
      </c>
      <c r="AG209" s="95" t="s">
        <v>1593</v>
      </c>
      <c r="AH209" s="95" t="s">
        <v>1607</v>
      </c>
      <c r="AI209" s="95" t="s">
        <v>1603</v>
      </c>
      <c r="AJ209" s="95" t="s">
        <v>1594</v>
      </c>
      <c r="AK209" s="95" t="s">
        <v>1595</v>
      </c>
      <c r="AL209" s="95" t="s">
        <v>1596</v>
      </c>
      <c r="AM209" s="95" t="s">
        <v>1597</v>
      </c>
      <c r="AN209" s="95" t="s">
        <v>1598</v>
      </c>
      <c r="AO209" s="95" t="s">
        <v>1599</v>
      </c>
      <c r="AP209" s="95" t="s">
        <v>1604</v>
      </c>
      <c r="AQ209" s="95" t="s">
        <v>1605</v>
      </c>
      <c r="AR209" s="95" t="s">
        <v>1600</v>
      </c>
      <c r="AS209" s="95" t="s">
        <v>1601</v>
      </c>
      <c r="AT209" s="96" t="s">
        <v>12</v>
      </c>
      <c r="AU209" s="96" t="s">
        <v>1602</v>
      </c>
      <c r="AV209" s="96" t="s">
        <v>1535</v>
      </c>
      <c r="AW209" s="96" t="s">
        <v>1591</v>
      </c>
      <c r="AX209" s="96" t="s">
        <v>1592</v>
      </c>
      <c r="AY209" s="96" t="s">
        <v>1593</v>
      </c>
      <c r="AZ209" s="96" t="s">
        <v>1608</v>
      </c>
      <c r="BA209" s="96" t="s">
        <v>1603</v>
      </c>
      <c r="BB209" s="96" t="s">
        <v>1594</v>
      </c>
      <c r="BC209" s="96" t="s">
        <v>1595</v>
      </c>
      <c r="BD209" s="96" t="s">
        <v>1596</v>
      </c>
      <c r="BE209" s="96" t="s">
        <v>1597</v>
      </c>
      <c r="BF209" s="96" t="s">
        <v>1598</v>
      </c>
      <c r="BG209" s="96" t="s">
        <v>1599</v>
      </c>
      <c r="BH209" s="96" t="s">
        <v>1604</v>
      </c>
      <c r="BI209" s="96" t="s">
        <v>1605</v>
      </c>
      <c r="BJ209" s="96" t="s">
        <v>1600</v>
      </c>
      <c r="BK209" s="96" t="s">
        <v>1601</v>
      </c>
    </row>
    <row r="210" spans="1:63" x14ac:dyDescent="0.25">
      <c r="A210" s="6" t="s">
        <v>0</v>
      </c>
      <c r="B210" s="6" t="s">
        <v>0</v>
      </c>
      <c r="C210" s="6" t="s">
        <v>0</v>
      </c>
      <c r="D210" s="109" t="s">
        <v>0</v>
      </c>
      <c r="E210" s="109" t="s">
        <v>0</v>
      </c>
      <c r="F210" s="125" t="s">
        <v>0</v>
      </c>
      <c r="G210" s="7" t="s">
        <v>0</v>
      </c>
      <c r="H210" s="8" t="s">
        <v>0</v>
      </c>
      <c r="I210" s="9" t="s">
        <v>13</v>
      </c>
      <c r="J210" s="9">
        <v>1</v>
      </c>
      <c r="K210" s="9">
        <v>2</v>
      </c>
      <c r="L210" s="9">
        <v>3</v>
      </c>
      <c r="M210" s="9">
        <v>4</v>
      </c>
      <c r="N210" s="9">
        <v>5</v>
      </c>
      <c r="O210" s="9">
        <v>6</v>
      </c>
      <c r="P210" s="9">
        <v>7</v>
      </c>
      <c r="Q210" s="9">
        <v>8</v>
      </c>
      <c r="R210" s="9">
        <v>9</v>
      </c>
      <c r="S210" s="9">
        <v>10</v>
      </c>
      <c r="T210" s="9">
        <v>11</v>
      </c>
      <c r="U210" s="9">
        <v>12</v>
      </c>
      <c r="V210" s="9">
        <v>13</v>
      </c>
      <c r="W210" s="9">
        <v>14</v>
      </c>
      <c r="X210" s="9">
        <v>15</v>
      </c>
      <c r="Y210" s="9">
        <v>16</v>
      </c>
      <c r="Z210" s="9">
        <v>20</v>
      </c>
      <c r="AA210" s="9">
        <v>21</v>
      </c>
      <c r="AB210" s="9">
        <v>1</v>
      </c>
      <c r="AC210" s="9">
        <v>2</v>
      </c>
      <c r="AD210" s="9">
        <v>3</v>
      </c>
      <c r="AE210" s="9">
        <v>4</v>
      </c>
      <c r="AF210" s="9">
        <v>5</v>
      </c>
      <c r="AG210" s="9">
        <v>6</v>
      </c>
      <c r="AH210" s="9">
        <v>7</v>
      </c>
      <c r="AI210" s="9">
        <v>8</v>
      </c>
      <c r="AJ210" s="9">
        <v>9</v>
      </c>
      <c r="AK210" s="9">
        <v>10</v>
      </c>
      <c r="AL210" s="9">
        <v>11</v>
      </c>
      <c r="AM210" s="9">
        <v>12</v>
      </c>
      <c r="AN210" s="9">
        <v>13</v>
      </c>
      <c r="AO210" s="9">
        <v>14</v>
      </c>
      <c r="AP210" s="9">
        <v>15</v>
      </c>
      <c r="AQ210" s="9">
        <v>16</v>
      </c>
      <c r="AR210" s="9">
        <v>20</v>
      </c>
      <c r="AS210" s="9">
        <v>21</v>
      </c>
      <c r="AT210" s="9">
        <v>1</v>
      </c>
      <c r="AU210" s="9">
        <v>2</v>
      </c>
      <c r="AV210" s="9">
        <v>3</v>
      </c>
      <c r="AW210" s="9">
        <v>4</v>
      </c>
      <c r="AX210" s="9">
        <v>5</v>
      </c>
      <c r="AY210" s="9">
        <v>6</v>
      </c>
      <c r="AZ210" s="9">
        <v>7</v>
      </c>
      <c r="BA210" s="9">
        <v>8</v>
      </c>
      <c r="BB210" s="9">
        <v>9</v>
      </c>
      <c r="BC210" s="9">
        <v>10</v>
      </c>
      <c r="BD210" s="9">
        <v>11</v>
      </c>
      <c r="BE210" s="9">
        <v>12</v>
      </c>
      <c r="BF210" s="9">
        <v>13</v>
      </c>
      <c r="BG210" s="9">
        <v>14</v>
      </c>
      <c r="BH210" s="9">
        <v>15</v>
      </c>
      <c r="BI210" s="9">
        <v>16</v>
      </c>
      <c r="BJ210" s="9">
        <v>20</v>
      </c>
      <c r="BK210" s="9">
        <v>21</v>
      </c>
    </row>
    <row r="211" spans="1:63" x14ac:dyDescent="0.25">
      <c r="A211" s="1" t="s">
        <v>135</v>
      </c>
      <c r="B211" s="1" t="s">
        <v>60</v>
      </c>
      <c r="C211" s="4" t="s">
        <v>144</v>
      </c>
      <c r="D211" s="107" t="s">
        <v>215</v>
      </c>
      <c r="E211" s="106" t="s">
        <v>0</v>
      </c>
      <c r="F211" s="106" t="s">
        <v>0</v>
      </c>
      <c r="G211" s="2" t="s">
        <v>0</v>
      </c>
      <c r="H211" s="2" t="s">
        <v>216</v>
      </c>
      <c r="I211" s="3" t="s">
        <v>0</v>
      </c>
      <c r="J211" s="3" t="s">
        <v>0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>
        <v>0</v>
      </c>
      <c r="AA211" s="3">
        <v>0</v>
      </c>
      <c r="AB211" s="3" t="s">
        <v>0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>
        <v>0</v>
      </c>
      <c r="AS211" s="3">
        <v>0</v>
      </c>
      <c r="AT211" s="3" t="s">
        <v>0</v>
      </c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>
        <v>0</v>
      </c>
      <c r="BK211" s="3">
        <v>0</v>
      </c>
    </row>
    <row r="212" spans="1:63" ht="33.75" x14ac:dyDescent="0.25">
      <c r="A212" s="1" t="s">
        <v>0</v>
      </c>
      <c r="B212" s="1" t="s">
        <v>0</v>
      </c>
      <c r="C212" s="1" t="s">
        <v>0</v>
      </c>
      <c r="D212" s="106" t="s">
        <v>0</v>
      </c>
      <c r="E212" s="106" t="s">
        <v>0</v>
      </c>
      <c r="F212" s="106" t="s">
        <v>0</v>
      </c>
      <c r="G212" s="2" t="s">
        <v>0</v>
      </c>
      <c r="H212" s="10" t="s">
        <v>15</v>
      </c>
      <c r="I212" s="11">
        <f>SUM(I213,I221,I223)</f>
        <v>2300349</v>
      </c>
      <c r="J212" s="11">
        <f t="shared" ref="J212:Y212" si="403">SUM(J213,J221,J223)</f>
        <v>25000</v>
      </c>
      <c r="K212" s="11">
        <f t="shared" si="403"/>
        <v>0</v>
      </c>
      <c r="L212" s="11">
        <f t="shared" si="403"/>
        <v>0</v>
      </c>
      <c r="M212" s="11">
        <f t="shared" si="403"/>
        <v>0</v>
      </c>
      <c r="N212" s="11">
        <f t="shared" si="403"/>
        <v>0</v>
      </c>
      <c r="O212" s="11">
        <f t="shared" si="403"/>
        <v>0</v>
      </c>
      <c r="P212" s="11">
        <f t="shared" ref="P212" si="404">SUM(P213,P221,P223)</f>
        <v>25000</v>
      </c>
      <c r="Q212" s="11">
        <f t="shared" si="403"/>
        <v>0</v>
      </c>
      <c r="R212" s="11">
        <f t="shared" si="403"/>
        <v>0</v>
      </c>
      <c r="S212" s="11">
        <f t="shared" si="403"/>
        <v>1475</v>
      </c>
      <c r="T212" s="11">
        <f t="shared" si="403"/>
        <v>1665</v>
      </c>
      <c r="U212" s="11">
        <f t="shared" si="403"/>
        <v>1120</v>
      </c>
      <c r="V212" s="11">
        <f t="shared" si="403"/>
        <v>0</v>
      </c>
      <c r="W212" s="11">
        <f t="shared" si="403"/>
        <v>0</v>
      </c>
      <c r="X212" s="11">
        <f t="shared" si="403"/>
        <v>0</v>
      </c>
      <c r="Y212" s="11">
        <f t="shared" si="403"/>
        <v>0</v>
      </c>
      <c r="Z212" s="11">
        <v>4260</v>
      </c>
      <c r="AA212" s="11">
        <v>20740</v>
      </c>
      <c r="AB212" s="11">
        <f t="shared" ref="AB212:AQ212" si="405">SUM(AB213,AB221,AB223)</f>
        <v>0</v>
      </c>
      <c r="AC212" s="11">
        <f t="shared" si="405"/>
        <v>0</v>
      </c>
      <c r="AD212" s="11">
        <f t="shared" si="405"/>
        <v>0</v>
      </c>
      <c r="AE212" s="11">
        <f t="shared" si="405"/>
        <v>0</v>
      </c>
      <c r="AF212" s="11">
        <f t="shared" si="405"/>
        <v>0</v>
      </c>
      <c r="AG212" s="11">
        <f t="shared" si="405"/>
        <v>0</v>
      </c>
      <c r="AH212" s="11">
        <f t="shared" ref="AH212" si="406">SUM(AH213,AH221,AH223)</f>
        <v>0</v>
      </c>
      <c r="AI212" s="11">
        <f t="shared" si="405"/>
        <v>0</v>
      </c>
      <c r="AJ212" s="11">
        <f t="shared" si="405"/>
        <v>0</v>
      </c>
      <c r="AK212" s="11">
        <f t="shared" si="405"/>
        <v>0</v>
      </c>
      <c r="AL212" s="11">
        <f t="shared" si="405"/>
        <v>0</v>
      </c>
      <c r="AM212" s="11">
        <f t="shared" si="405"/>
        <v>0</v>
      </c>
      <c r="AN212" s="11">
        <f t="shared" si="405"/>
        <v>0</v>
      </c>
      <c r="AO212" s="11">
        <f t="shared" si="405"/>
        <v>0</v>
      </c>
      <c r="AP212" s="11">
        <f t="shared" si="405"/>
        <v>0</v>
      </c>
      <c r="AQ212" s="11">
        <f t="shared" si="405"/>
        <v>0</v>
      </c>
      <c r="AR212" s="11">
        <v>0</v>
      </c>
      <c r="AS212" s="11">
        <v>0</v>
      </c>
      <c r="AT212" s="11">
        <f t="shared" ref="AT212:BI212" si="407">SUM(AT213,AT221,AT223)</f>
        <v>0</v>
      </c>
      <c r="AU212" s="11">
        <f t="shared" si="407"/>
        <v>0</v>
      </c>
      <c r="AV212" s="11">
        <f t="shared" si="407"/>
        <v>0</v>
      </c>
      <c r="AW212" s="11">
        <f t="shared" si="407"/>
        <v>0</v>
      </c>
      <c r="AX212" s="11">
        <f t="shared" si="407"/>
        <v>0</v>
      </c>
      <c r="AY212" s="11">
        <f t="shared" si="407"/>
        <v>0</v>
      </c>
      <c r="AZ212" s="11">
        <f t="shared" ref="AZ212" si="408">SUM(AZ213,AZ221,AZ223)</f>
        <v>0</v>
      </c>
      <c r="BA212" s="11">
        <f t="shared" si="407"/>
        <v>0</v>
      </c>
      <c r="BB212" s="11">
        <f t="shared" si="407"/>
        <v>0</v>
      </c>
      <c r="BC212" s="11">
        <f t="shared" si="407"/>
        <v>0</v>
      </c>
      <c r="BD212" s="11">
        <f t="shared" si="407"/>
        <v>0</v>
      </c>
      <c r="BE212" s="11">
        <f t="shared" si="407"/>
        <v>0</v>
      </c>
      <c r="BF212" s="11">
        <f t="shared" si="407"/>
        <v>0</v>
      </c>
      <c r="BG212" s="11">
        <f t="shared" si="407"/>
        <v>0</v>
      </c>
      <c r="BH212" s="11">
        <f t="shared" si="407"/>
        <v>0</v>
      </c>
      <c r="BI212" s="11">
        <f t="shared" si="407"/>
        <v>0</v>
      </c>
      <c r="BJ212" s="11">
        <v>0</v>
      </c>
      <c r="BK212" s="11">
        <v>0</v>
      </c>
    </row>
    <row r="213" spans="1:63" x14ac:dyDescent="0.25">
      <c r="A213" s="4" t="s">
        <v>135</v>
      </c>
      <c r="B213" s="4" t="s">
        <v>60</v>
      </c>
      <c r="C213" s="4" t="s">
        <v>144</v>
      </c>
      <c r="D213" s="107" t="s">
        <v>215</v>
      </c>
      <c r="E213" s="106" t="s">
        <v>16</v>
      </c>
      <c r="F213" s="106" t="s">
        <v>0</v>
      </c>
      <c r="G213" s="2" t="s">
        <v>0</v>
      </c>
      <c r="H213" s="2" t="s">
        <v>17</v>
      </c>
      <c r="I213" s="12">
        <f>SUM(I214,I215)</f>
        <v>1869745</v>
      </c>
      <c r="J213" s="12">
        <f t="shared" ref="J213:Y213" si="409">SUM(J214,J215)</f>
        <v>0</v>
      </c>
      <c r="K213" s="12">
        <f t="shared" si="409"/>
        <v>0</v>
      </c>
      <c r="L213" s="12">
        <f t="shared" si="409"/>
        <v>0</v>
      </c>
      <c r="M213" s="12">
        <f t="shared" si="409"/>
        <v>0</v>
      </c>
      <c r="N213" s="12">
        <f t="shared" si="409"/>
        <v>0</v>
      </c>
      <c r="O213" s="12">
        <f t="shared" si="409"/>
        <v>0</v>
      </c>
      <c r="P213" s="12">
        <f t="shared" ref="P213" si="410">SUM(P214,P215)</f>
        <v>0</v>
      </c>
      <c r="Q213" s="12">
        <f t="shared" si="409"/>
        <v>0</v>
      </c>
      <c r="R213" s="12">
        <f t="shared" si="409"/>
        <v>0</v>
      </c>
      <c r="S213" s="12">
        <f t="shared" si="409"/>
        <v>0</v>
      </c>
      <c r="T213" s="12">
        <f t="shared" si="409"/>
        <v>0</v>
      </c>
      <c r="U213" s="12">
        <f t="shared" si="409"/>
        <v>0</v>
      </c>
      <c r="V213" s="12">
        <f t="shared" si="409"/>
        <v>0</v>
      </c>
      <c r="W213" s="12">
        <f t="shared" si="409"/>
        <v>0</v>
      </c>
      <c r="X213" s="12">
        <f t="shared" si="409"/>
        <v>0</v>
      </c>
      <c r="Y213" s="12">
        <f t="shared" si="409"/>
        <v>0</v>
      </c>
      <c r="Z213" s="12">
        <v>0</v>
      </c>
      <c r="AA213" s="12">
        <v>0</v>
      </c>
      <c r="AB213" s="12">
        <f t="shared" ref="AB213:AQ213" si="411">SUM(AB214,AB215)</f>
        <v>0</v>
      </c>
      <c r="AC213" s="12">
        <f t="shared" si="411"/>
        <v>0</v>
      </c>
      <c r="AD213" s="12">
        <f t="shared" si="411"/>
        <v>0</v>
      </c>
      <c r="AE213" s="12">
        <f t="shared" si="411"/>
        <v>0</v>
      </c>
      <c r="AF213" s="12">
        <f t="shared" si="411"/>
        <v>0</v>
      </c>
      <c r="AG213" s="12">
        <f t="shared" si="411"/>
        <v>0</v>
      </c>
      <c r="AH213" s="12">
        <f t="shared" ref="AH213" si="412">SUM(AH214,AH215)</f>
        <v>0</v>
      </c>
      <c r="AI213" s="12">
        <f t="shared" si="411"/>
        <v>0</v>
      </c>
      <c r="AJ213" s="12">
        <f t="shared" si="411"/>
        <v>0</v>
      </c>
      <c r="AK213" s="12">
        <f t="shared" si="411"/>
        <v>0</v>
      </c>
      <c r="AL213" s="12">
        <f t="shared" si="411"/>
        <v>0</v>
      </c>
      <c r="AM213" s="12">
        <f t="shared" si="411"/>
        <v>0</v>
      </c>
      <c r="AN213" s="12">
        <f t="shared" si="411"/>
        <v>0</v>
      </c>
      <c r="AO213" s="12">
        <f t="shared" si="411"/>
        <v>0</v>
      </c>
      <c r="AP213" s="12">
        <f t="shared" si="411"/>
        <v>0</v>
      </c>
      <c r="AQ213" s="12">
        <f t="shared" si="411"/>
        <v>0</v>
      </c>
      <c r="AR213" s="12">
        <v>0</v>
      </c>
      <c r="AS213" s="12">
        <v>0</v>
      </c>
      <c r="AT213" s="12">
        <f t="shared" ref="AT213:BI213" si="413">SUM(AT214,AT215)</f>
        <v>0</v>
      </c>
      <c r="AU213" s="12">
        <f t="shared" si="413"/>
        <v>0</v>
      </c>
      <c r="AV213" s="12">
        <f t="shared" si="413"/>
        <v>0</v>
      </c>
      <c r="AW213" s="12">
        <f t="shared" si="413"/>
        <v>0</v>
      </c>
      <c r="AX213" s="12">
        <f t="shared" si="413"/>
        <v>0</v>
      </c>
      <c r="AY213" s="12">
        <f t="shared" si="413"/>
        <v>0</v>
      </c>
      <c r="AZ213" s="12">
        <f t="shared" ref="AZ213" si="414">SUM(AZ214,AZ215)</f>
        <v>0</v>
      </c>
      <c r="BA213" s="12">
        <f t="shared" si="413"/>
        <v>0</v>
      </c>
      <c r="BB213" s="12">
        <f t="shared" si="413"/>
        <v>0</v>
      </c>
      <c r="BC213" s="12">
        <f t="shared" si="413"/>
        <v>0</v>
      </c>
      <c r="BD213" s="12">
        <f t="shared" si="413"/>
        <v>0</v>
      </c>
      <c r="BE213" s="12">
        <f t="shared" si="413"/>
        <v>0</v>
      </c>
      <c r="BF213" s="12">
        <f t="shared" si="413"/>
        <v>0</v>
      </c>
      <c r="BG213" s="12">
        <f t="shared" si="413"/>
        <v>0</v>
      </c>
      <c r="BH213" s="12">
        <f t="shared" si="413"/>
        <v>0</v>
      </c>
      <c r="BI213" s="12">
        <f t="shared" si="413"/>
        <v>0</v>
      </c>
      <c r="BJ213" s="12">
        <v>0</v>
      </c>
      <c r="BK213" s="12">
        <v>0</v>
      </c>
    </row>
    <row r="214" spans="1:63" x14ac:dyDescent="0.25">
      <c r="A214" s="4" t="s">
        <v>135</v>
      </c>
      <c r="B214" s="4" t="s">
        <v>60</v>
      </c>
      <c r="C214" s="4" t="s">
        <v>144</v>
      </c>
      <c r="D214" s="107" t="s">
        <v>215</v>
      </c>
      <c r="E214" s="117">
        <v>6111</v>
      </c>
      <c r="F214" s="107"/>
      <c r="G214" s="103" t="s">
        <v>1658</v>
      </c>
      <c r="H214" s="13" t="s">
        <v>18</v>
      </c>
      <c r="I214" s="14">
        <v>1645345</v>
      </c>
      <c r="J214" s="14">
        <v>0</v>
      </c>
      <c r="K214" s="14"/>
      <c r="L214" s="14"/>
      <c r="M214" s="14"/>
      <c r="N214" s="14"/>
      <c r="O214" s="14"/>
      <c r="P214" s="14">
        <f t="shared" si="322"/>
        <v>0</v>
      </c>
      <c r="Q214" s="14"/>
      <c r="R214" s="14"/>
      <c r="S214" s="14"/>
      <c r="T214" s="14"/>
      <c r="U214" s="14"/>
      <c r="V214" s="14"/>
      <c r="W214" s="14"/>
      <c r="X214" s="14"/>
      <c r="Y214" s="14"/>
      <c r="Z214" s="14">
        <v>0</v>
      </c>
      <c r="AA214" s="14">
        <v>0</v>
      </c>
      <c r="AB214" s="14">
        <v>0</v>
      </c>
      <c r="AC214" s="14"/>
      <c r="AD214" s="14"/>
      <c r="AE214" s="14"/>
      <c r="AF214" s="14"/>
      <c r="AG214" s="14"/>
      <c r="AH214" s="14">
        <f t="shared" si="323"/>
        <v>0</v>
      </c>
      <c r="AI214" s="14"/>
      <c r="AJ214" s="14"/>
      <c r="AK214" s="14"/>
      <c r="AL214" s="14"/>
      <c r="AM214" s="14"/>
      <c r="AN214" s="14"/>
      <c r="AO214" s="14"/>
      <c r="AP214" s="14"/>
      <c r="AQ214" s="14"/>
      <c r="AR214" s="14">
        <v>0</v>
      </c>
      <c r="AS214" s="14">
        <v>0</v>
      </c>
      <c r="AT214" s="14">
        <v>0</v>
      </c>
      <c r="AU214" s="14"/>
      <c r="AV214" s="14"/>
      <c r="AW214" s="14"/>
      <c r="AX214" s="14"/>
      <c r="AY214" s="14"/>
      <c r="AZ214" s="14">
        <f t="shared" si="324"/>
        <v>0</v>
      </c>
      <c r="BA214" s="14"/>
      <c r="BB214" s="14"/>
      <c r="BC214" s="14"/>
      <c r="BD214" s="14"/>
      <c r="BE214" s="14"/>
      <c r="BF214" s="14"/>
      <c r="BG214" s="14"/>
      <c r="BH214" s="14"/>
      <c r="BI214" s="14"/>
      <c r="BJ214" s="14">
        <v>0</v>
      </c>
      <c r="BK214" s="14">
        <v>0</v>
      </c>
    </row>
    <row r="215" spans="1:63" x14ac:dyDescent="0.25">
      <c r="A215" s="1" t="s">
        <v>135</v>
      </c>
      <c r="B215" s="1" t="s">
        <v>60</v>
      </c>
      <c r="C215" s="1" t="s">
        <v>144</v>
      </c>
      <c r="D215" s="110" t="s">
        <v>215</v>
      </c>
      <c r="E215" s="110" t="s">
        <v>20</v>
      </c>
      <c r="F215" s="107" t="s">
        <v>0</v>
      </c>
      <c r="G215" s="13" t="s">
        <v>0</v>
      </c>
      <c r="H215" s="2" t="s">
        <v>21</v>
      </c>
      <c r="I215" s="12">
        <f>SUM(I216:I220)</f>
        <v>224400</v>
      </c>
      <c r="J215" s="12">
        <f t="shared" ref="J215:Y215" si="415">SUM(J216:J220)</f>
        <v>0</v>
      </c>
      <c r="K215" s="12">
        <f t="shared" si="415"/>
        <v>0</v>
      </c>
      <c r="L215" s="12">
        <f t="shared" si="415"/>
        <v>0</v>
      </c>
      <c r="M215" s="12">
        <f t="shared" si="415"/>
        <v>0</v>
      </c>
      <c r="N215" s="12">
        <f t="shared" si="415"/>
        <v>0</v>
      </c>
      <c r="O215" s="12">
        <f t="shared" si="415"/>
        <v>0</v>
      </c>
      <c r="P215" s="12">
        <f t="shared" si="415"/>
        <v>0</v>
      </c>
      <c r="Q215" s="12">
        <f t="shared" si="415"/>
        <v>0</v>
      </c>
      <c r="R215" s="12">
        <f t="shared" si="415"/>
        <v>0</v>
      </c>
      <c r="S215" s="12">
        <f t="shared" si="415"/>
        <v>0</v>
      </c>
      <c r="T215" s="12">
        <f t="shared" si="415"/>
        <v>0</v>
      </c>
      <c r="U215" s="12">
        <f t="shared" si="415"/>
        <v>0</v>
      </c>
      <c r="V215" s="12">
        <f t="shared" si="415"/>
        <v>0</v>
      </c>
      <c r="W215" s="12">
        <f t="shared" si="415"/>
        <v>0</v>
      </c>
      <c r="X215" s="12">
        <f t="shared" si="415"/>
        <v>0</v>
      </c>
      <c r="Y215" s="12">
        <f t="shared" si="415"/>
        <v>0</v>
      </c>
      <c r="Z215" s="12">
        <v>0</v>
      </c>
      <c r="AA215" s="12">
        <v>0</v>
      </c>
      <c r="AB215" s="12">
        <f t="shared" ref="AB215:AQ215" si="416">SUM(AB216:AB220)</f>
        <v>0</v>
      </c>
      <c r="AC215" s="12">
        <f t="shared" si="416"/>
        <v>0</v>
      </c>
      <c r="AD215" s="12">
        <f t="shared" si="416"/>
        <v>0</v>
      </c>
      <c r="AE215" s="12">
        <f t="shared" si="416"/>
        <v>0</v>
      </c>
      <c r="AF215" s="12">
        <f t="shared" si="416"/>
        <v>0</v>
      </c>
      <c r="AG215" s="12">
        <f t="shared" si="416"/>
        <v>0</v>
      </c>
      <c r="AH215" s="12">
        <f t="shared" si="416"/>
        <v>0</v>
      </c>
      <c r="AI215" s="12">
        <f t="shared" si="416"/>
        <v>0</v>
      </c>
      <c r="AJ215" s="12">
        <f t="shared" si="416"/>
        <v>0</v>
      </c>
      <c r="AK215" s="12">
        <f t="shared" si="416"/>
        <v>0</v>
      </c>
      <c r="AL215" s="12">
        <f t="shared" si="416"/>
        <v>0</v>
      </c>
      <c r="AM215" s="12">
        <f t="shared" si="416"/>
        <v>0</v>
      </c>
      <c r="AN215" s="12">
        <f t="shared" si="416"/>
        <v>0</v>
      </c>
      <c r="AO215" s="12">
        <f t="shared" si="416"/>
        <v>0</v>
      </c>
      <c r="AP215" s="12">
        <f t="shared" si="416"/>
        <v>0</v>
      </c>
      <c r="AQ215" s="12">
        <f t="shared" si="416"/>
        <v>0</v>
      </c>
      <c r="AR215" s="12">
        <v>0</v>
      </c>
      <c r="AS215" s="12">
        <v>0</v>
      </c>
      <c r="AT215" s="12">
        <f t="shared" ref="AT215:BI215" si="417">SUM(AT216:AT220)</f>
        <v>0</v>
      </c>
      <c r="AU215" s="12">
        <f t="shared" si="417"/>
        <v>0</v>
      </c>
      <c r="AV215" s="12">
        <f t="shared" si="417"/>
        <v>0</v>
      </c>
      <c r="AW215" s="12">
        <f t="shared" si="417"/>
        <v>0</v>
      </c>
      <c r="AX215" s="12">
        <f t="shared" si="417"/>
        <v>0</v>
      </c>
      <c r="AY215" s="12">
        <f t="shared" si="417"/>
        <v>0</v>
      </c>
      <c r="AZ215" s="12">
        <f t="shared" si="417"/>
        <v>0</v>
      </c>
      <c r="BA215" s="12">
        <f t="shared" si="417"/>
        <v>0</v>
      </c>
      <c r="BB215" s="12">
        <f t="shared" si="417"/>
        <v>0</v>
      </c>
      <c r="BC215" s="12">
        <f t="shared" si="417"/>
        <v>0</v>
      </c>
      <c r="BD215" s="12">
        <f t="shared" si="417"/>
        <v>0</v>
      </c>
      <c r="BE215" s="12">
        <f t="shared" si="417"/>
        <v>0</v>
      </c>
      <c r="BF215" s="12">
        <f t="shared" si="417"/>
        <v>0</v>
      </c>
      <c r="BG215" s="12">
        <f t="shared" si="417"/>
        <v>0</v>
      </c>
      <c r="BH215" s="12">
        <f t="shared" si="417"/>
        <v>0</v>
      </c>
      <c r="BI215" s="12">
        <f t="shared" si="417"/>
        <v>0</v>
      </c>
      <c r="BJ215" s="12">
        <v>0</v>
      </c>
      <c r="BK215" s="12">
        <v>0</v>
      </c>
    </row>
    <row r="216" spans="1:63" ht="22.5" x14ac:dyDescent="0.25">
      <c r="A216" s="4" t="s">
        <v>135</v>
      </c>
      <c r="B216" s="4" t="s">
        <v>60</v>
      </c>
      <c r="C216" s="4" t="s">
        <v>144</v>
      </c>
      <c r="D216" s="107" t="s">
        <v>215</v>
      </c>
      <c r="E216" s="117">
        <v>6112</v>
      </c>
      <c r="F216" s="107" t="s">
        <v>217</v>
      </c>
      <c r="G216" s="103" t="s">
        <v>1658</v>
      </c>
      <c r="H216" s="13" t="s">
        <v>59</v>
      </c>
      <c r="I216" s="14">
        <v>37500</v>
      </c>
      <c r="J216" s="14">
        <v>0</v>
      </c>
      <c r="K216" s="14"/>
      <c r="L216" s="14"/>
      <c r="M216" s="14"/>
      <c r="N216" s="14"/>
      <c r="O216" s="14"/>
      <c r="P216" s="14">
        <f t="shared" si="322"/>
        <v>0</v>
      </c>
      <c r="Q216" s="14"/>
      <c r="R216" s="14"/>
      <c r="S216" s="14"/>
      <c r="T216" s="14"/>
      <c r="U216" s="14"/>
      <c r="V216" s="14"/>
      <c r="W216" s="14"/>
      <c r="X216" s="14"/>
      <c r="Y216" s="14"/>
      <c r="Z216" s="14">
        <v>0</v>
      </c>
      <c r="AA216" s="14">
        <v>0</v>
      </c>
      <c r="AB216" s="14">
        <v>0</v>
      </c>
      <c r="AC216" s="14"/>
      <c r="AD216" s="14"/>
      <c r="AE216" s="14"/>
      <c r="AF216" s="14"/>
      <c r="AG216" s="14"/>
      <c r="AH216" s="14">
        <f t="shared" si="323"/>
        <v>0</v>
      </c>
      <c r="AI216" s="14"/>
      <c r="AJ216" s="14"/>
      <c r="AK216" s="14"/>
      <c r="AL216" s="14"/>
      <c r="AM216" s="14"/>
      <c r="AN216" s="14"/>
      <c r="AO216" s="14"/>
      <c r="AP216" s="14"/>
      <c r="AQ216" s="14"/>
      <c r="AR216" s="14">
        <v>0</v>
      </c>
      <c r="AS216" s="14">
        <v>0</v>
      </c>
      <c r="AT216" s="14">
        <v>0</v>
      </c>
      <c r="AU216" s="14"/>
      <c r="AV216" s="14"/>
      <c r="AW216" s="14"/>
      <c r="AX216" s="14"/>
      <c r="AY216" s="14"/>
      <c r="AZ216" s="14">
        <f t="shared" si="324"/>
        <v>0</v>
      </c>
      <c r="BA216" s="14"/>
      <c r="BB216" s="14"/>
      <c r="BC216" s="14"/>
      <c r="BD216" s="14"/>
      <c r="BE216" s="14"/>
      <c r="BF216" s="14"/>
      <c r="BG216" s="14"/>
      <c r="BH216" s="14"/>
      <c r="BI216" s="14"/>
      <c r="BJ216" s="14">
        <v>0</v>
      </c>
      <c r="BK216" s="14">
        <v>0</v>
      </c>
    </row>
    <row r="217" spans="1:63" x14ac:dyDescent="0.25">
      <c r="A217" s="4" t="s">
        <v>135</v>
      </c>
      <c r="B217" s="4" t="s">
        <v>60</v>
      </c>
      <c r="C217" s="4" t="s">
        <v>144</v>
      </c>
      <c r="D217" s="107" t="s">
        <v>215</v>
      </c>
      <c r="E217" s="117">
        <v>6112</v>
      </c>
      <c r="F217" s="107" t="s">
        <v>218</v>
      </c>
      <c r="G217" s="103" t="s">
        <v>1658</v>
      </c>
      <c r="H217" s="13" t="s">
        <v>24</v>
      </c>
      <c r="I217" s="14">
        <v>138700</v>
      </c>
      <c r="J217" s="14">
        <v>0</v>
      </c>
      <c r="K217" s="14"/>
      <c r="L217" s="14"/>
      <c r="M217" s="14"/>
      <c r="N217" s="14"/>
      <c r="O217" s="14"/>
      <c r="P217" s="14">
        <f t="shared" si="322"/>
        <v>0</v>
      </c>
      <c r="Q217" s="14"/>
      <c r="R217" s="14"/>
      <c r="S217" s="14"/>
      <c r="T217" s="14"/>
      <c r="U217" s="14"/>
      <c r="V217" s="14"/>
      <c r="W217" s="14"/>
      <c r="X217" s="14"/>
      <c r="Y217" s="14"/>
      <c r="Z217" s="14">
        <v>0</v>
      </c>
      <c r="AA217" s="14">
        <v>0</v>
      </c>
      <c r="AB217" s="14">
        <v>0</v>
      </c>
      <c r="AC217" s="14"/>
      <c r="AD217" s="14"/>
      <c r="AE217" s="14"/>
      <c r="AF217" s="14"/>
      <c r="AG217" s="14"/>
      <c r="AH217" s="14">
        <f t="shared" si="323"/>
        <v>0</v>
      </c>
      <c r="AI217" s="14"/>
      <c r="AJ217" s="14"/>
      <c r="AK217" s="14"/>
      <c r="AL217" s="14"/>
      <c r="AM217" s="14"/>
      <c r="AN217" s="14"/>
      <c r="AO217" s="14"/>
      <c r="AP217" s="14"/>
      <c r="AQ217" s="14"/>
      <c r="AR217" s="14">
        <v>0</v>
      </c>
      <c r="AS217" s="14">
        <v>0</v>
      </c>
      <c r="AT217" s="14">
        <v>0</v>
      </c>
      <c r="AU217" s="14"/>
      <c r="AV217" s="14"/>
      <c r="AW217" s="14"/>
      <c r="AX217" s="14"/>
      <c r="AY217" s="14"/>
      <c r="AZ217" s="14">
        <f t="shared" si="324"/>
        <v>0</v>
      </c>
      <c r="BA217" s="14"/>
      <c r="BB217" s="14"/>
      <c r="BC217" s="14"/>
      <c r="BD217" s="14"/>
      <c r="BE217" s="14"/>
      <c r="BF217" s="14"/>
      <c r="BG217" s="14"/>
      <c r="BH217" s="14"/>
      <c r="BI217" s="14"/>
      <c r="BJ217" s="14">
        <v>0</v>
      </c>
      <c r="BK217" s="14">
        <v>0</v>
      </c>
    </row>
    <row r="218" spans="1:63" x14ac:dyDescent="0.25">
      <c r="A218" s="4" t="s">
        <v>135</v>
      </c>
      <c r="B218" s="4" t="s">
        <v>60</v>
      </c>
      <c r="C218" s="4" t="s">
        <v>144</v>
      </c>
      <c r="D218" s="107" t="s">
        <v>215</v>
      </c>
      <c r="E218" s="117">
        <v>6112</v>
      </c>
      <c r="F218" s="107" t="s">
        <v>219</v>
      </c>
      <c r="G218" s="103" t="s">
        <v>1658</v>
      </c>
      <c r="H218" s="13" t="s">
        <v>25</v>
      </c>
      <c r="I218" s="14">
        <v>26200</v>
      </c>
      <c r="J218" s="14">
        <v>0</v>
      </c>
      <c r="K218" s="14"/>
      <c r="L218" s="14"/>
      <c r="M218" s="14"/>
      <c r="N218" s="14"/>
      <c r="O218" s="14"/>
      <c r="P218" s="14">
        <f t="shared" si="322"/>
        <v>0</v>
      </c>
      <c r="Q218" s="14"/>
      <c r="R218" s="14"/>
      <c r="S218" s="14"/>
      <c r="T218" s="14"/>
      <c r="U218" s="14"/>
      <c r="V218" s="14"/>
      <c r="W218" s="14"/>
      <c r="X218" s="14"/>
      <c r="Y218" s="14"/>
      <c r="Z218" s="14">
        <v>0</v>
      </c>
      <c r="AA218" s="14">
        <v>0</v>
      </c>
      <c r="AB218" s="14">
        <v>0</v>
      </c>
      <c r="AC218" s="14"/>
      <c r="AD218" s="14"/>
      <c r="AE218" s="14"/>
      <c r="AF218" s="14"/>
      <c r="AG218" s="14"/>
      <c r="AH218" s="14">
        <f t="shared" si="323"/>
        <v>0</v>
      </c>
      <c r="AI218" s="14"/>
      <c r="AJ218" s="14"/>
      <c r="AK218" s="14"/>
      <c r="AL218" s="14"/>
      <c r="AM218" s="14"/>
      <c r="AN218" s="14"/>
      <c r="AO218" s="14"/>
      <c r="AP218" s="14"/>
      <c r="AQ218" s="14"/>
      <c r="AR218" s="14">
        <v>0</v>
      </c>
      <c r="AS218" s="14">
        <v>0</v>
      </c>
      <c r="AT218" s="14">
        <v>0</v>
      </c>
      <c r="AU218" s="14"/>
      <c r="AV218" s="14"/>
      <c r="AW218" s="14"/>
      <c r="AX218" s="14"/>
      <c r="AY218" s="14"/>
      <c r="AZ218" s="14">
        <f t="shared" si="324"/>
        <v>0</v>
      </c>
      <c r="BA218" s="14"/>
      <c r="BB218" s="14"/>
      <c r="BC218" s="14"/>
      <c r="BD218" s="14"/>
      <c r="BE218" s="14"/>
      <c r="BF218" s="14"/>
      <c r="BG218" s="14"/>
      <c r="BH218" s="14"/>
      <c r="BI218" s="14"/>
      <c r="BJ218" s="14">
        <v>0</v>
      </c>
      <c r="BK218" s="14">
        <v>0</v>
      </c>
    </row>
    <row r="219" spans="1:63" x14ac:dyDescent="0.25">
      <c r="A219" s="4" t="s">
        <v>135</v>
      </c>
      <c r="B219" s="4" t="s">
        <v>60</v>
      </c>
      <c r="C219" s="4" t="s">
        <v>144</v>
      </c>
      <c r="D219" s="107" t="s">
        <v>215</v>
      </c>
      <c r="E219" s="117">
        <v>6112</v>
      </c>
      <c r="F219" s="107" t="s">
        <v>220</v>
      </c>
      <c r="G219" s="103" t="s">
        <v>1658</v>
      </c>
      <c r="H219" s="13" t="s">
        <v>23</v>
      </c>
      <c r="I219" s="14">
        <v>4500</v>
      </c>
      <c r="J219" s="14">
        <v>0</v>
      </c>
      <c r="K219" s="14"/>
      <c r="L219" s="14"/>
      <c r="M219" s="14"/>
      <c r="N219" s="14"/>
      <c r="O219" s="14"/>
      <c r="P219" s="14">
        <f t="shared" ref="P219:P283" si="418">J219+K219+L219+M219+N219+O219</f>
        <v>0</v>
      </c>
      <c r="Q219" s="14"/>
      <c r="R219" s="14"/>
      <c r="S219" s="14"/>
      <c r="T219" s="14"/>
      <c r="U219" s="14"/>
      <c r="V219" s="14"/>
      <c r="W219" s="14"/>
      <c r="X219" s="14"/>
      <c r="Y219" s="14"/>
      <c r="Z219" s="14">
        <v>0</v>
      </c>
      <c r="AA219" s="14">
        <v>0</v>
      </c>
      <c r="AB219" s="14">
        <v>0</v>
      </c>
      <c r="AC219" s="14"/>
      <c r="AD219" s="14"/>
      <c r="AE219" s="14"/>
      <c r="AF219" s="14"/>
      <c r="AG219" s="14"/>
      <c r="AH219" s="14">
        <f t="shared" ref="AH219:AH283" si="419">AB219+AC219+AD219+AE219+AF219+AG219</f>
        <v>0</v>
      </c>
      <c r="AI219" s="14"/>
      <c r="AJ219" s="14"/>
      <c r="AK219" s="14"/>
      <c r="AL219" s="14"/>
      <c r="AM219" s="14"/>
      <c r="AN219" s="14"/>
      <c r="AO219" s="14"/>
      <c r="AP219" s="14"/>
      <c r="AQ219" s="14"/>
      <c r="AR219" s="14">
        <v>0</v>
      </c>
      <c r="AS219" s="14">
        <v>0</v>
      </c>
      <c r="AT219" s="14">
        <v>0</v>
      </c>
      <c r="AU219" s="14"/>
      <c r="AV219" s="14"/>
      <c r="AW219" s="14"/>
      <c r="AX219" s="14"/>
      <c r="AY219" s="14"/>
      <c r="AZ219" s="14">
        <f t="shared" ref="AZ219:AZ283" si="420">AT219+AU219+AV219+AW219+AX219+AY219</f>
        <v>0</v>
      </c>
      <c r="BA219" s="14"/>
      <c r="BB219" s="14"/>
      <c r="BC219" s="14"/>
      <c r="BD219" s="14"/>
      <c r="BE219" s="14"/>
      <c r="BF219" s="14"/>
      <c r="BG219" s="14"/>
      <c r="BH219" s="14"/>
      <c r="BI219" s="14"/>
      <c r="BJ219" s="14">
        <v>0</v>
      </c>
      <c r="BK219" s="14">
        <v>0</v>
      </c>
    </row>
    <row r="220" spans="1:63" x14ac:dyDescent="0.25">
      <c r="A220" s="4" t="s">
        <v>135</v>
      </c>
      <c r="B220" s="4" t="s">
        <v>60</v>
      </c>
      <c r="C220" s="4" t="s">
        <v>144</v>
      </c>
      <c r="D220" s="107" t="s">
        <v>215</v>
      </c>
      <c r="E220" s="117">
        <v>6112</v>
      </c>
      <c r="F220" s="107" t="s">
        <v>221</v>
      </c>
      <c r="G220" s="103" t="s">
        <v>1658</v>
      </c>
      <c r="H220" s="13" t="s">
        <v>26</v>
      </c>
      <c r="I220" s="14">
        <v>17500</v>
      </c>
      <c r="J220" s="14">
        <v>0</v>
      </c>
      <c r="K220" s="14"/>
      <c r="L220" s="14"/>
      <c r="M220" s="14"/>
      <c r="N220" s="14"/>
      <c r="O220" s="14"/>
      <c r="P220" s="14">
        <f t="shared" si="418"/>
        <v>0</v>
      </c>
      <c r="Q220" s="14"/>
      <c r="R220" s="14"/>
      <c r="S220" s="14"/>
      <c r="T220" s="14"/>
      <c r="U220" s="14"/>
      <c r="V220" s="14"/>
      <c r="W220" s="14"/>
      <c r="X220" s="14"/>
      <c r="Y220" s="14"/>
      <c r="Z220" s="14">
        <v>0</v>
      </c>
      <c r="AA220" s="14">
        <v>0</v>
      </c>
      <c r="AB220" s="14">
        <v>0</v>
      </c>
      <c r="AC220" s="14"/>
      <c r="AD220" s="14"/>
      <c r="AE220" s="14"/>
      <c r="AF220" s="14"/>
      <c r="AG220" s="14"/>
      <c r="AH220" s="14">
        <f t="shared" si="419"/>
        <v>0</v>
      </c>
      <c r="AI220" s="14"/>
      <c r="AJ220" s="14"/>
      <c r="AK220" s="14"/>
      <c r="AL220" s="14"/>
      <c r="AM220" s="14"/>
      <c r="AN220" s="14"/>
      <c r="AO220" s="14"/>
      <c r="AP220" s="14"/>
      <c r="AQ220" s="14"/>
      <c r="AR220" s="14">
        <v>0</v>
      </c>
      <c r="AS220" s="14">
        <v>0</v>
      </c>
      <c r="AT220" s="14">
        <v>0</v>
      </c>
      <c r="AU220" s="14"/>
      <c r="AV220" s="14"/>
      <c r="AW220" s="14"/>
      <c r="AX220" s="14"/>
      <c r="AY220" s="14"/>
      <c r="AZ220" s="14">
        <f t="shared" si="420"/>
        <v>0</v>
      </c>
      <c r="BA220" s="14"/>
      <c r="BB220" s="14"/>
      <c r="BC220" s="14"/>
      <c r="BD220" s="14"/>
      <c r="BE220" s="14"/>
      <c r="BF220" s="14"/>
      <c r="BG220" s="14"/>
      <c r="BH220" s="14"/>
      <c r="BI220" s="14"/>
      <c r="BJ220" s="14">
        <v>0</v>
      </c>
      <c r="BK220" s="14">
        <v>0</v>
      </c>
    </row>
    <row r="221" spans="1:63" ht="22.5" x14ac:dyDescent="0.25">
      <c r="A221" s="4" t="s">
        <v>135</v>
      </c>
      <c r="B221" s="4" t="s">
        <v>60</v>
      </c>
      <c r="C221" s="4" t="s">
        <v>144</v>
      </c>
      <c r="D221" s="107" t="s">
        <v>215</v>
      </c>
      <c r="E221" s="106" t="s">
        <v>27</v>
      </c>
      <c r="F221" s="106" t="s">
        <v>0</v>
      </c>
      <c r="G221" s="2" t="s">
        <v>0</v>
      </c>
      <c r="H221" s="2" t="s">
        <v>28</v>
      </c>
      <c r="I221" s="12">
        <f>SUM(I222)</f>
        <v>172761</v>
      </c>
      <c r="J221" s="12">
        <f t="shared" ref="J221:Y221" si="421">SUM(J222)</f>
        <v>0</v>
      </c>
      <c r="K221" s="12">
        <f t="shared" si="421"/>
        <v>0</v>
      </c>
      <c r="L221" s="12">
        <f t="shared" si="421"/>
        <v>0</v>
      </c>
      <c r="M221" s="12">
        <f t="shared" si="421"/>
        <v>0</v>
      </c>
      <c r="N221" s="12">
        <f t="shared" si="421"/>
        <v>0</v>
      </c>
      <c r="O221" s="12">
        <f t="shared" si="421"/>
        <v>0</v>
      </c>
      <c r="P221" s="12">
        <f t="shared" si="421"/>
        <v>0</v>
      </c>
      <c r="Q221" s="12">
        <f t="shared" si="421"/>
        <v>0</v>
      </c>
      <c r="R221" s="12">
        <f t="shared" si="421"/>
        <v>0</v>
      </c>
      <c r="S221" s="12">
        <f t="shared" si="421"/>
        <v>0</v>
      </c>
      <c r="T221" s="12">
        <f t="shared" si="421"/>
        <v>0</v>
      </c>
      <c r="U221" s="12">
        <f t="shared" si="421"/>
        <v>0</v>
      </c>
      <c r="V221" s="12">
        <f t="shared" si="421"/>
        <v>0</v>
      </c>
      <c r="W221" s="12">
        <f t="shared" si="421"/>
        <v>0</v>
      </c>
      <c r="X221" s="12">
        <f t="shared" si="421"/>
        <v>0</v>
      </c>
      <c r="Y221" s="12">
        <f t="shared" si="421"/>
        <v>0</v>
      </c>
      <c r="Z221" s="12">
        <v>0</v>
      </c>
      <c r="AA221" s="12">
        <v>0</v>
      </c>
      <c r="AB221" s="12">
        <f t="shared" ref="AB221:AQ221" si="422">SUM(AB222)</f>
        <v>0</v>
      </c>
      <c r="AC221" s="12">
        <f t="shared" si="422"/>
        <v>0</v>
      </c>
      <c r="AD221" s="12">
        <f t="shared" si="422"/>
        <v>0</v>
      </c>
      <c r="AE221" s="12">
        <f t="shared" si="422"/>
        <v>0</v>
      </c>
      <c r="AF221" s="12">
        <f t="shared" si="422"/>
        <v>0</v>
      </c>
      <c r="AG221" s="12">
        <f t="shared" si="422"/>
        <v>0</v>
      </c>
      <c r="AH221" s="12">
        <f t="shared" si="422"/>
        <v>0</v>
      </c>
      <c r="AI221" s="12">
        <f t="shared" si="422"/>
        <v>0</v>
      </c>
      <c r="AJ221" s="12">
        <f t="shared" si="422"/>
        <v>0</v>
      </c>
      <c r="AK221" s="12">
        <f t="shared" si="422"/>
        <v>0</v>
      </c>
      <c r="AL221" s="12">
        <f t="shared" si="422"/>
        <v>0</v>
      </c>
      <c r="AM221" s="12">
        <f t="shared" si="422"/>
        <v>0</v>
      </c>
      <c r="AN221" s="12">
        <f t="shared" si="422"/>
        <v>0</v>
      </c>
      <c r="AO221" s="12">
        <f t="shared" si="422"/>
        <v>0</v>
      </c>
      <c r="AP221" s="12">
        <f t="shared" si="422"/>
        <v>0</v>
      </c>
      <c r="AQ221" s="12">
        <f t="shared" si="422"/>
        <v>0</v>
      </c>
      <c r="AR221" s="12">
        <v>0</v>
      </c>
      <c r="AS221" s="12">
        <v>0</v>
      </c>
      <c r="AT221" s="12">
        <f t="shared" ref="AT221:BI221" si="423">SUM(AT222)</f>
        <v>0</v>
      </c>
      <c r="AU221" s="12">
        <f t="shared" si="423"/>
        <v>0</v>
      </c>
      <c r="AV221" s="12">
        <f t="shared" si="423"/>
        <v>0</v>
      </c>
      <c r="AW221" s="12">
        <f t="shared" si="423"/>
        <v>0</v>
      </c>
      <c r="AX221" s="12">
        <f t="shared" si="423"/>
        <v>0</v>
      </c>
      <c r="AY221" s="12">
        <f t="shared" si="423"/>
        <v>0</v>
      </c>
      <c r="AZ221" s="12">
        <f t="shared" si="423"/>
        <v>0</v>
      </c>
      <c r="BA221" s="12">
        <f t="shared" si="423"/>
        <v>0</v>
      </c>
      <c r="BB221" s="12">
        <f t="shared" si="423"/>
        <v>0</v>
      </c>
      <c r="BC221" s="12">
        <f t="shared" si="423"/>
        <v>0</v>
      </c>
      <c r="BD221" s="12">
        <f t="shared" si="423"/>
        <v>0</v>
      </c>
      <c r="BE221" s="12">
        <f t="shared" si="423"/>
        <v>0</v>
      </c>
      <c r="BF221" s="12">
        <f t="shared" si="423"/>
        <v>0</v>
      </c>
      <c r="BG221" s="12">
        <f t="shared" si="423"/>
        <v>0</v>
      </c>
      <c r="BH221" s="12">
        <f t="shared" si="423"/>
        <v>0</v>
      </c>
      <c r="BI221" s="12">
        <f t="shared" si="423"/>
        <v>0</v>
      </c>
      <c r="BJ221" s="12">
        <v>0</v>
      </c>
      <c r="BK221" s="12">
        <v>0</v>
      </c>
    </row>
    <row r="222" spans="1:63" x14ac:dyDescent="0.25">
      <c r="A222" s="4" t="s">
        <v>135</v>
      </c>
      <c r="B222" s="4" t="s">
        <v>60</v>
      </c>
      <c r="C222" s="4" t="s">
        <v>144</v>
      </c>
      <c r="D222" s="107" t="s">
        <v>215</v>
      </c>
      <c r="E222" s="117">
        <v>6121</v>
      </c>
      <c r="F222" s="107"/>
      <c r="G222" s="103" t="s">
        <v>1658</v>
      </c>
      <c r="H222" s="13" t="s">
        <v>29</v>
      </c>
      <c r="I222" s="14">
        <v>172761</v>
      </c>
      <c r="J222" s="14">
        <v>0</v>
      </c>
      <c r="K222" s="14"/>
      <c r="L222" s="14"/>
      <c r="M222" s="14"/>
      <c r="N222" s="14"/>
      <c r="O222" s="14"/>
      <c r="P222" s="14">
        <f t="shared" si="418"/>
        <v>0</v>
      </c>
      <c r="Q222" s="14"/>
      <c r="R222" s="14"/>
      <c r="S222" s="14"/>
      <c r="T222" s="14"/>
      <c r="U222" s="14"/>
      <c r="V222" s="14"/>
      <c r="W222" s="14"/>
      <c r="X222" s="14"/>
      <c r="Y222" s="14"/>
      <c r="Z222" s="14">
        <v>0</v>
      </c>
      <c r="AA222" s="14">
        <v>0</v>
      </c>
      <c r="AB222" s="14">
        <v>0</v>
      </c>
      <c r="AC222" s="14"/>
      <c r="AD222" s="14"/>
      <c r="AE222" s="14"/>
      <c r="AF222" s="14"/>
      <c r="AG222" s="14"/>
      <c r="AH222" s="14">
        <f t="shared" si="419"/>
        <v>0</v>
      </c>
      <c r="AI222" s="14"/>
      <c r="AJ222" s="14"/>
      <c r="AK222" s="14"/>
      <c r="AL222" s="14"/>
      <c r="AM222" s="14"/>
      <c r="AN222" s="14"/>
      <c r="AO222" s="14"/>
      <c r="AP222" s="14"/>
      <c r="AQ222" s="14"/>
      <c r="AR222" s="14">
        <v>0</v>
      </c>
      <c r="AS222" s="14">
        <v>0</v>
      </c>
      <c r="AT222" s="14">
        <v>0</v>
      </c>
      <c r="AU222" s="14"/>
      <c r="AV222" s="14"/>
      <c r="AW222" s="14"/>
      <c r="AX222" s="14"/>
      <c r="AY222" s="14"/>
      <c r="AZ222" s="14">
        <f t="shared" si="420"/>
        <v>0</v>
      </c>
      <c r="BA222" s="14"/>
      <c r="BB222" s="14"/>
      <c r="BC222" s="14"/>
      <c r="BD222" s="14"/>
      <c r="BE222" s="14"/>
      <c r="BF222" s="14"/>
      <c r="BG222" s="14"/>
      <c r="BH222" s="14"/>
      <c r="BI222" s="14"/>
      <c r="BJ222" s="14">
        <v>0</v>
      </c>
      <c r="BK222" s="14">
        <v>0</v>
      </c>
    </row>
    <row r="223" spans="1:63" ht="22.5" x14ac:dyDescent="0.25">
      <c r="A223" s="4" t="s">
        <v>135</v>
      </c>
      <c r="B223" s="4" t="s">
        <v>60</v>
      </c>
      <c r="C223" s="4" t="s">
        <v>144</v>
      </c>
      <c r="D223" s="107" t="s">
        <v>215</v>
      </c>
      <c r="E223" s="106" t="s">
        <v>31</v>
      </c>
      <c r="F223" s="106"/>
      <c r="G223" s="2" t="s">
        <v>0</v>
      </c>
      <c r="H223" s="2" t="s">
        <v>32</v>
      </c>
      <c r="I223" s="12">
        <f>SUM(I224:I232)</f>
        <v>257843</v>
      </c>
      <c r="J223" s="12">
        <f t="shared" ref="J223:Y223" si="424">SUM(J224:J232)</f>
        <v>25000</v>
      </c>
      <c r="K223" s="12">
        <f t="shared" si="424"/>
        <v>0</v>
      </c>
      <c r="L223" s="12">
        <f t="shared" si="424"/>
        <v>0</v>
      </c>
      <c r="M223" s="12">
        <f t="shared" si="424"/>
        <v>0</v>
      </c>
      <c r="N223" s="12">
        <f t="shared" si="424"/>
        <v>0</v>
      </c>
      <c r="O223" s="12">
        <f t="shared" si="424"/>
        <v>0</v>
      </c>
      <c r="P223" s="12">
        <f t="shared" si="424"/>
        <v>25000</v>
      </c>
      <c r="Q223" s="12">
        <f t="shared" si="424"/>
        <v>0</v>
      </c>
      <c r="R223" s="12">
        <f t="shared" si="424"/>
        <v>0</v>
      </c>
      <c r="S223" s="12">
        <f t="shared" si="424"/>
        <v>1475</v>
      </c>
      <c r="T223" s="12">
        <f t="shared" si="424"/>
        <v>1665</v>
      </c>
      <c r="U223" s="12">
        <f t="shared" si="424"/>
        <v>1120</v>
      </c>
      <c r="V223" s="12">
        <f t="shared" si="424"/>
        <v>0</v>
      </c>
      <c r="W223" s="12">
        <f t="shared" si="424"/>
        <v>0</v>
      </c>
      <c r="X223" s="12">
        <f t="shared" si="424"/>
        <v>0</v>
      </c>
      <c r="Y223" s="12">
        <f t="shared" si="424"/>
        <v>0</v>
      </c>
      <c r="Z223" s="12">
        <v>4260</v>
      </c>
      <c r="AA223" s="12">
        <v>20740</v>
      </c>
      <c r="AB223" s="12">
        <f t="shared" ref="AB223:AQ223" si="425">SUM(AB224:AB232)</f>
        <v>0</v>
      </c>
      <c r="AC223" s="12">
        <f t="shared" si="425"/>
        <v>0</v>
      </c>
      <c r="AD223" s="12">
        <f t="shared" si="425"/>
        <v>0</v>
      </c>
      <c r="AE223" s="12">
        <f t="shared" si="425"/>
        <v>0</v>
      </c>
      <c r="AF223" s="12">
        <f t="shared" si="425"/>
        <v>0</v>
      </c>
      <c r="AG223" s="12">
        <f t="shared" si="425"/>
        <v>0</v>
      </c>
      <c r="AH223" s="12">
        <f t="shared" si="425"/>
        <v>0</v>
      </c>
      <c r="AI223" s="12">
        <f t="shared" si="425"/>
        <v>0</v>
      </c>
      <c r="AJ223" s="12">
        <f t="shared" si="425"/>
        <v>0</v>
      </c>
      <c r="AK223" s="12">
        <f t="shared" si="425"/>
        <v>0</v>
      </c>
      <c r="AL223" s="12">
        <f t="shared" si="425"/>
        <v>0</v>
      </c>
      <c r="AM223" s="12">
        <f t="shared" si="425"/>
        <v>0</v>
      </c>
      <c r="AN223" s="12">
        <f t="shared" si="425"/>
        <v>0</v>
      </c>
      <c r="AO223" s="12">
        <f t="shared" si="425"/>
        <v>0</v>
      </c>
      <c r="AP223" s="12">
        <f t="shared" si="425"/>
        <v>0</v>
      </c>
      <c r="AQ223" s="12">
        <f t="shared" si="425"/>
        <v>0</v>
      </c>
      <c r="AR223" s="12">
        <v>0</v>
      </c>
      <c r="AS223" s="12">
        <v>0</v>
      </c>
      <c r="AT223" s="12">
        <f t="shared" ref="AT223:BI223" si="426">SUM(AT224:AT232)</f>
        <v>0</v>
      </c>
      <c r="AU223" s="12">
        <f t="shared" si="426"/>
        <v>0</v>
      </c>
      <c r="AV223" s="12">
        <f t="shared" si="426"/>
        <v>0</v>
      </c>
      <c r="AW223" s="12">
        <f t="shared" si="426"/>
        <v>0</v>
      </c>
      <c r="AX223" s="12">
        <f t="shared" si="426"/>
        <v>0</v>
      </c>
      <c r="AY223" s="12">
        <f t="shared" si="426"/>
        <v>0</v>
      </c>
      <c r="AZ223" s="12">
        <f t="shared" si="426"/>
        <v>0</v>
      </c>
      <c r="BA223" s="12">
        <f t="shared" si="426"/>
        <v>0</v>
      </c>
      <c r="BB223" s="12">
        <f t="shared" si="426"/>
        <v>0</v>
      </c>
      <c r="BC223" s="12">
        <f t="shared" si="426"/>
        <v>0</v>
      </c>
      <c r="BD223" s="12">
        <f t="shared" si="426"/>
        <v>0</v>
      </c>
      <c r="BE223" s="12">
        <f t="shared" si="426"/>
        <v>0</v>
      </c>
      <c r="BF223" s="12">
        <f t="shared" si="426"/>
        <v>0</v>
      </c>
      <c r="BG223" s="12">
        <f t="shared" si="426"/>
        <v>0</v>
      </c>
      <c r="BH223" s="12">
        <f t="shared" si="426"/>
        <v>0</v>
      </c>
      <c r="BI223" s="12">
        <f t="shared" si="426"/>
        <v>0</v>
      </c>
      <c r="BJ223" s="12">
        <v>0</v>
      </c>
      <c r="BK223" s="12">
        <v>0</v>
      </c>
    </row>
    <row r="224" spans="1:63" x14ac:dyDescent="0.25">
      <c r="A224" s="4" t="s">
        <v>135</v>
      </c>
      <c r="B224" s="4" t="s">
        <v>60</v>
      </c>
      <c r="C224" s="4" t="s">
        <v>144</v>
      </c>
      <c r="D224" s="107" t="s">
        <v>215</v>
      </c>
      <c r="E224" s="117">
        <v>6131</v>
      </c>
      <c r="F224" s="107"/>
      <c r="G224" s="103" t="s">
        <v>1658</v>
      </c>
      <c r="H224" s="13" t="s">
        <v>34</v>
      </c>
      <c r="I224" s="14">
        <v>5000</v>
      </c>
      <c r="J224" s="14">
        <v>0</v>
      </c>
      <c r="K224" s="14"/>
      <c r="L224" s="14"/>
      <c r="M224" s="14"/>
      <c r="N224" s="14"/>
      <c r="O224" s="14"/>
      <c r="P224" s="14">
        <f t="shared" si="418"/>
        <v>0</v>
      </c>
      <c r="Q224" s="14"/>
      <c r="R224" s="14"/>
      <c r="S224" s="14"/>
      <c r="T224" s="14"/>
      <c r="U224" s="14"/>
      <c r="V224" s="14"/>
      <c r="W224" s="14"/>
      <c r="X224" s="14"/>
      <c r="Y224" s="14"/>
      <c r="Z224" s="14">
        <v>0</v>
      </c>
      <c r="AA224" s="14">
        <v>0</v>
      </c>
      <c r="AB224" s="14">
        <v>0</v>
      </c>
      <c r="AC224" s="14"/>
      <c r="AD224" s="14"/>
      <c r="AE224" s="14"/>
      <c r="AF224" s="14"/>
      <c r="AG224" s="14"/>
      <c r="AH224" s="14">
        <f t="shared" si="419"/>
        <v>0</v>
      </c>
      <c r="AI224" s="14"/>
      <c r="AJ224" s="14"/>
      <c r="AK224" s="14"/>
      <c r="AL224" s="14"/>
      <c r="AM224" s="14"/>
      <c r="AN224" s="14"/>
      <c r="AO224" s="14"/>
      <c r="AP224" s="14"/>
      <c r="AQ224" s="14"/>
      <c r="AR224" s="14">
        <v>0</v>
      </c>
      <c r="AS224" s="14">
        <v>0</v>
      </c>
      <c r="AT224" s="14">
        <v>0</v>
      </c>
      <c r="AU224" s="14"/>
      <c r="AV224" s="14"/>
      <c r="AW224" s="14"/>
      <c r="AX224" s="14"/>
      <c r="AY224" s="14"/>
      <c r="AZ224" s="14">
        <f t="shared" si="420"/>
        <v>0</v>
      </c>
      <c r="BA224" s="14"/>
      <c r="BB224" s="14"/>
      <c r="BC224" s="14"/>
      <c r="BD224" s="14"/>
      <c r="BE224" s="14"/>
      <c r="BF224" s="14"/>
      <c r="BG224" s="14"/>
      <c r="BH224" s="14"/>
      <c r="BI224" s="14"/>
      <c r="BJ224" s="14">
        <v>0</v>
      </c>
      <c r="BK224" s="14">
        <v>0</v>
      </c>
    </row>
    <row r="225" spans="1:63" x14ac:dyDescent="0.25">
      <c r="A225" s="4" t="s">
        <v>135</v>
      </c>
      <c r="B225" s="4" t="s">
        <v>60</v>
      </c>
      <c r="C225" s="4" t="s">
        <v>144</v>
      </c>
      <c r="D225" s="107" t="s">
        <v>215</v>
      </c>
      <c r="E225" s="117">
        <v>6132</v>
      </c>
      <c r="F225" s="107"/>
      <c r="G225" s="103" t="s">
        <v>1658</v>
      </c>
      <c r="H225" s="13" t="s">
        <v>74</v>
      </c>
      <c r="I225" s="14">
        <v>105000</v>
      </c>
      <c r="J225" s="14">
        <v>0</v>
      </c>
      <c r="K225" s="14"/>
      <c r="L225" s="14"/>
      <c r="M225" s="14"/>
      <c r="N225" s="14"/>
      <c r="O225" s="14"/>
      <c r="P225" s="14">
        <f t="shared" si="418"/>
        <v>0</v>
      </c>
      <c r="Q225" s="14"/>
      <c r="R225" s="14"/>
      <c r="S225" s="14"/>
      <c r="T225" s="14"/>
      <c r="U225" s="14"/>
      <c r="V225" s="14"/>
      <c r="W225" s="14"/>
      <c r="X225" s="14"/>
      <c r="Y225" s="14"/>
      <c r="Z225" s="14">
        <v>0</v>
      </c>
      <c r="AA225" s="14">
        <v>0</v>
      </c>
      <c r="AB225" s="14">
        <v>0</v>
      </c>
      <c r="AC225" s="14"/>
      <c r="AD225" s="14"/>
      <c r="AE225" s="14"/>
      <c r="AF225" s="14"/>
      <c r="AG225" s="14"/>
      <c r="AH225" s="14">
        <f t="shared" si="419"/>
        <v>0</v>
      </c>
      <c r="AI225" s="14"/>
      <c r="AJ225" s="14"/>
      <c r="AK225" s="14"/>
      <c r="AL225" s="14"/>
      <c r="AM225" s="14"/>
      <c r="AN225" s="14"/>
      <c r="AO225" s="14"/>
      <c r="AP225" s="14"/>
      <c r="AQ225" s="14"/>
      <c r="AR225" s="14">
        <v>0</v>
      </c>
      <c r="AS225" s="14">
        <v>0</v>
      </c>
      <c r="AT225" s="14">
        <v>0</v>
      </c>
      <c r="AU225" s="14"/>
      <c r="AV225" s="14"/>
      <c r="AW225" s="14"/>
      <c r="AX225" s="14"/>
      <c r="AY225" s="14"/>
      <c r="AZ225" s="14">
        <f t="shared" si="420"/>
        <v>0</v>
      </c>
      <c r="BA225" s="14"/>
      <c r="BB225" s="14"/>
      <c r="BC225" s="14"/>
      <c r="BD225" s="14"/>
      <c r="BE225" s="14"/>
      <c r="BF225" s="14"/>
      <c r="BG225" s="14"/>
      <c r="BH225" s="14"/>
      <c r="BI225" s="14"/>
      <c r="BJ225" s="14">
        <v>0</v>
      </c>
      <c r="BK225" s="14">
        <v>0</v>
      </c>
    </row>
    <row r="226" spans="1:63" x14ac:dyDescent="0.25">
      <c r="A226" s="4" t="s">
        <v>135</v>
      </c>
      <c r="B226" s="4" t="s">
        <v>60</v>
      </c>
      <c r="C226" s="4" t="s">
        <v>144</v>
      </c>
      <c r="D226" s="107" t="s">
        <v>215</v>
      </c>
      <c r="E226" s="117">
        <v>6133</v>
      </c>
      <c r="F226" s="107"/>
      <c r="G226" s="103" t="s">
        <v>1658</v>
      </c>
      <c r="H226" s="13" t="s">
        <v>77</v>
      </c>
      <c r="I226" s="14">
        <v>30500</v>
      </c>
      <c r="J226" s="14">
        <v>0</v>
      </c>
      <c r="K226" s="14"/>
      <c r="L226" s="14"/>
      <c r="M226" s="14"/>
      <c r="N226" s="14"/>
      <c r="O226" s="14"/>
      <c r="P226" s="14">
        <f t="shared" si="418"/>
        <v>0</v>
      </c>
      <c r="Q226" s="14"/>
      <c r="R226" s="14"/>
      <c r="S226" s="14"/>
      <c r="T226" s="14"/>
      <c r="U226" s="14"/>
      <c r="V226" s="14"/>
      <c r="W226" s="14"/>
      <c r="X226" s="14"/>
      <c r="Y226" s="14"/>
      <c r="Z226" s="14">
        <v>0</v>
      </c>
      <c r="AA226" s="14">
        <v>0</v>
      </c>
      <c r="AB226" s="14">
        <v>0</v>
      </c>
      <c r="AC226" s="14"/>
      <c r="AD226" s="14"/>
      <c r="AE226" s="14"/>
      <c r="AF226" s="14"/>
      <c r="AG226" s="14"/>
      <c r="AH226" s="14">
        <f t="shared" si="419"/>
        <v>0</v>
      </c>
      <c r="AI226" s="14"/>
      <c r="AJ226" s="14"/>
      <c r="AK226" s="14"/>
      <c r="AL226" s="14"/>
      <c r="AM226" s="14"/>
      <c r="AN226" s="14"/>
      <c r="AO226" s="14"/>
      <c r="AP226" s="14"/>
      <c r="AQ226" s="14"/>
      <c r="AR226" s="14">
        <v>0</v>
      </c>
      <c r="AS226" s="14">
        <v>0</v>
      </c>
      <c r="AT226" s="14">
        <v>0</v>
      </c>
      <c r="AU226" s="14"/>
      <c r="AV226" s="14"/>
      <c r="AW226" s="14"/>
      <c r="AX226" s="14"/>
      <c r="AY226" s="14"/>
      <c r="AZ226" s="14">
        <f t="shared" si="420"/>
        <v>0</v>
      </c>
      <c r="BA226" s="14"/>
      <c r="BB226" s="14"/>
      <c r="BC226" s="14"/>
      <c r="BD226" s="14"/>
      <c r="BE226" s="14"/>
      <c r="BF226" s="14"/>
      <c r="BG226" s="14"/>
      <c r="BH226" s="14"/>
      <c r="BI226" s="14"/>
      <c r="BJ226" s="14">
        <v>0</v>
      </c>
      <c r="BK226" s="14">
        <v>0</v>
      </c>
    </row>
    <row r="227" spans="1:63" x14ac:dyDescent="0.25">
      <c r="A227" s="4" t="s">
        <v>135</v>
      </c>
      <c r="B227" s="4" t="s">
        <v>60</v>
      </c>
      <c r="C227" s="4" t="s">
        <v>144</v>
      </c>
      <c r="D227" s="107" t="s">
        <v>215</v>
      </c>
      <c r="E227" s="117">
        <v>6134</v>
      </c>
      <c r="F227" s="107"/>
      <c r="G227" s="103" t="s">
        <v>1658</v>
      </c>
      <c r="H227" s="13" t="s">
        <v>80</v>
      </c>
      <c r="I227" s="14">
        <v>27000</v>
      </c>
      <c r="J227" s="14">
        <v>4000</v>
      </c>
      <c r="K227" s="14"/>
      <c r="L227" s="14"/>
      <c r="M227" s="14"/>
      <c r="N227" s="14"/>
      <c r="O227" s="14"/>
      <c r="P227" s="14">
        <f t="shared" si="418"/>
        <v>4000</v>
      </c>
      <c r="Q227" s="14"/>
      <c r="R227" s="14"/>
      <c r="S227" s="14">
        <v>1000</v>
      </c>
      <c r="T227" s="14">
        <v>400</v>
      </c>
      <c r="U227" s="14">
        <v>500</v>
      </c>
      <c r="V227" s="14"/>
      <c r="W227" s="14"/>
      <c r="X227" s="14"/>
      <c r="Y227" s="14"/>
      <c r="Z227" s="14">
        <v>1900</v>
      </c>
      <c r="AA227" s="14">
        <v>2100</v>
      </c>
      <c r="AB227" s="14">
        <v>0</v>
      </c>
      <c r="AC227" s="14"/>
      <c r="AD227" s="14"/>
      <c r="AE227" s="14"/>
      <c r="AF227" s="14"/>
      <c r="AG227" s="14"/>
      <c r="AH227" s="14">
        <f t="shared" si="419"/>
        <v>0</v>
      </c>
      <c r="AI227" s="14"/>
      <c r="AJ227" s="14"/>
      <c r="AK227" s="14"/>
      <c r="AL227" s="14"/>
      <c r="AM227" s="14"/>
      <c r="AN227" s="14"/>
      <c r="AO227" s="14"/>
      <c r="AP227" s="14"/>
      <c r="AQ227" s="14"/>
      <c r="AR227" s="14">
        <v>0</v>
      </c>
      <c r="AS227" s="14">
        <v>0</v>
      </c>
      <c r="AT227" s="14">
        <v>0</v>
      </c>
      <c r="AU227" s="14"/>
      <c r="AV227" s="14"/>
      <c r="AW227" s="14"/>
      <c r="AX227" s="14"/>
      <c r="AY227" s="14"/>
      <c r="AZ227" s="14">
        <f t="shared" si="420"/>
        <v>0</v>
      </c>
      <c r="BA227" s="14"/>
      <c r="BB227" s="14"/>
      <c r="BC227" s="14"/>
      <c r="BD227" s="14"/>
      <c r="BE227" s="14"/>
      <c r="BF227" s="14"/>
      <c r="BG227" s="14"/>
      <c r="BH227" s="14"/>
      <c r="BI227" s="14"/>
      <c r="BJ227" s="14">
        <v>0</v>
      </c>
      <c r="BK227" s="14">
        <v>0</v>
      </c>
    </row>
    <row r="228" spans="1:63" x14ac:dyDescent="0.25">
      <c r="A228" s="4" t="s">
        <v>135</v>
      </c>
      <c r="B228" s="4" t="s">
        <v>60</v>
      </c>
      <c r="C228" s="4" t="s">
        <v>144</v>
      </c>
      <c r="D228" s="107" t="s">
        <v>215</v>
      </c>
      <c r="E228" s="117">
        <v>6135</v>
      </c>
      <c r="F228" s="107"/>
      <c r="G228" s="103" t="s">
        <v>1658</v>
      </c>
      <c r="H228" s="13" t="s">
        <v>83</v>
      </c>
      <c r="I228" s="14">
        <v>9500</v>
      </c>
      <c r="J228" s="14">
        <v>2000</v>
      </c>
      <c r="K228" s="14"/>
      <c r="L228" s="14"/>
      <c r="M228" s="14"/>
      <c r="N228" s="14"/>
      <c r="O228" s="14"/>
      <c r="P228" s="14">
        <f t="shared" si="418"/>
        <v>2000</v>
      </c>
      <c r="Q228" s="14"/>
      <c r="R228" s="14"/>
      <c r="S228" s="14"/>
      <c r="T228" s="14"/>
      <c r="U228" s="14"/>
      <c r="V228" s="14"/>
      <c r="W228" s="14"/>
      <c r="X228" s="14"/>
      <c r="Y228" s="14"/>
      <c r="Z228" s="14">
        <v>0</v>
      </c>
      <c r="AA228" s="14">
        <v>2000</v>
      </c>
      <c r="AB228" s="14">
        <v>0</v>
      </c>
      <c r="AC228" s="14"/>
      <c r="AD228" s="14"/>
      <c r="AE228" s="14"/>
      <c r="AF228" s="14"/>
      <c r="AG228" s="14"/>
      <c r="AH228" s="14">
        <f t="shared" si="419"/>
        <v>0</v>
      </c>
      <c r="AI228" s="14"/>
      <c r="AJ228" s="14"/>
      <c r="AK228" s="14"/>
      <c r="AL228" s="14"/>
      <c r="AM228" s="14"/>
      <c r="AN228" s="14"/>
      <c r="AO228" s="14"/>
      <c r="AP228" s="14"/>
      <c r="AQ228" s="14"/>
      <c r="AR228" s="14">
        <v>0</v>
      </c>
      <c r="AS228" s="14">
        <v>0</v>
      </c>
      <c r="AT228" s="14">
        <v>0</v>
      </c>
      <c r="AU228" s="14"/>
      <c r="AV228" s="14"/>
      <c r="AW228" s="14"/>
      <c r="AX228" s="14"/>
      <c r="AY228" s="14"/>
      <c r="AZ228" s="14">
        <f t="shared" si="420"/>
        <v>0</v>
      </c>
      <c r="BA228" s="14"/>
      <c r="BB228" s="14"/>
      <c r="BC228" s="14"/>
      <c r="BD228" s="14"/>
      <c r="BE228" s="14"/>
      <c r="BF228" s="14"/>
      <c r="BG228" s="14"/>
      <c r="BH228" s="14"/>
      <c r="BI228" s="14"/>
      <c r="BJ228" s="14">
        <v>0</v>
      </c>
      <c r="BK228" s="14">
        <v>0</v>
      </c>
    </row>
    <row r="229" spans="1:63" ht="22.5" x14ac:dyDescent="0.25">
      <c r="A229" s="4" t="s">
        <v>135</v>
      </c>
      <c r="B229" s="4" t="s">
        <v>60</v>
      </c>
      <c r="C229" s="4" t="s">
        <v>144</v>
      </c>
      <c r="D229" s="107" t="s">
        <v>215</v>
      </c>
      <c r="E229" s="117">
        <v>6136</v>
      </c>
      <c r="F229" s="107"/>
      <c r="G229" s="103" t="s">
        <v>1658</v>
      </c>
      <c r="H229" s="13" t="s">
        <v>86</v>
      </c>
      <c r="I229" s="14">
        <v>5000</v>
      </c>
      <c r="J229" s="14">
        <v>1000</v>
      </c>
      <c r="K229" s="14"/>
      <c r="L229" s="14"/>
      <c r="M229" s="14"/>
      <c r="N229" s="14"/>
      <c r="O229" s="14"/>
      <c r="P229" s="14">
        <f t="shared" si="418"/>
        <v>1000</v>
      </c>
      <c r="Q229" s="14"/>
      <c r="R229" s="14"/>
      <c r="S229" s="14"/>
      <c r="T229" s="14"/>
      <c r="U229" s="14"/>
      <c r="V229" s="14"/>
      <c r="W229" s="14"/>
      <c r="X229" s="14"/>
      <c r="Y229" s="14"/>
      <c r="Z229" s="14">
        <v>0</v>
      </c>
      <c r="AA229" s="14">
        <v>1000</v>
      </c>
      <c r="AB229" s="14">
        <v>0</v>
      </c>
      <c r="AC229" s="14"/>
      <c r="AD229" s="14"/>
      <c r="AE229" s="14"/>
      <c r="AF229" s="14"/>
      <c r="AG229" s="14"/>
      <c r="AH229" s="14">
        <f t="shared" si="419"/>
        <v>0</v>
      </c>
      <c r="AI229" s="14"/>
      <c r="AJ229" s="14"/>
      <c r="AK229" s="14"/>
      <c r="AL229" s="14"/>
      <c r="AM229" s="14"/>
      <c r="AN229" s="14"/>
      <c r="AO229" s="14"/>
      <c r="AP229" s="14"/>
      <c r="AQ229" s="14"/>
      <c r="AR229" s="14">
        <v>0</v>
      </c>
      <c r="AS229" s="14">
        <v>0</v>
      </c>
      <c r="AT229" s="14">
        <v>0</v>
      </c>
      <c r="AU229" s="14"/>
      <c r="AV229" s="14"/>
      <c r="AW229" s="14"/>
      <c r="AX229" s="14"/>
      <c r="AY229" s="14"/>
      <c r="AZ229" s="14">
        <f t="shared" si="420"/>
        <v>0</v>
      </c>
      <c r="BA229" s="14"/>
      <c r="BB229" s="14"/>
      <c r="BC229" s="14"/>
      <c r="BD229" s="14"/>
      <c r="BE229" s="14"/>
      <c r="BF229" s="14"/>
      <c r="BG229" s="14"/>
      <c r="BH229" s="14"/>
      <c r="BI229" s="14"/>
      <c r="BJ229" s="14">
        <v>0</v>
      </c>
      <c r="BK229" s="14">
        <v>0</v>
      </c>
    </row>
    <row r="230" spans="1:63" x14ac:dyDescent="0.25">
      <c r="A230" s="4" t="s">
        <v>135</v>
      </c>
      <c r="B230" s="4" t="s">
        <v>60</v>
      </c>
      <c r="C230" s="4" t="s">
        <v>144</v>
      </c>
      <c r="D230" s="107" t="s">
        <v>215</v>
      </c>
      <c r="E230" s="117">
        <v>6137</v>
      </c>
      <c r="F230" s="107"/>
      <c r="G230" s="103" t="s">
        <v>1658</v>
      </c>
      <c r="H230" s="13" t="s">
        <v>89</v>
      </c>
      <c r="I230" s="14">
        <v>12500</v>
      </c>
      <c r="J230" s="14">
        <v>3500</v>
      </c>
      <c r="K230" s="14"/>
      <c r="L230" s="14"/>
      <c r="M230" s="14"/>
      <c r="N230" s="14"/>
      <c r="O230" s="14"/>
      <c r="P230" s="14">
        <f t="shared" si="418"/>
        <v>3500</v>
      </c>
      <c r="Q230" s="14"/>
      <c r="R230" s="14"/>
      <c r="S230" s="14">
        <v>475</v>
      </c>
      <c r="T230" s="14">
        <f>805+460</f>
        <v>1265</v>
      </c>
      <c r="U230" s="14"/>
      <c r="V230" s="14"/>
      <c r="W230" s="14"/>
      <c r="X230" s="14"/>
      <c r="Y230" s="14"/>
      <c r="Z230" s="14">
        <v>1740</v>
      </c>
      <c r="AA230" s="14">
        <v>1760</v>
      </c>
      <c r="AB230" s="14">
        <v>0</v>
      </c>
      <c r="AC230" s="14"/>
      <c r="AD230" s="14"/>
      <c r="AE230" s="14"/>
      <c r="AF230" s="14"/>
      <c r="AG230" s="14"/>
      <c r="AH230" s="14">
        <f t="shared" si="419"/>
        <v>0</v>
      </c>
      <c r="AI230" s="14"/>
      <c r="AJ230" s="14"/>
      <c r="AK230" s="14"/>
      <c r="AL230" s="14"/>
      <c r="AM230" s="14"/>
      <c r="AN230" s="14"/>
      <c r="AO230" s="14"/>
      <c r="AP230" s="14"/>
      <c r="AQ230" s="14"/>
      <c r="AR230" s="14">
        <v>0</v>
      </c>
      <c r="AS230" s="14">
        <v>0</v>
      </c>
      <c r="AT230" s="14">
        <v>0</v>
      </c>
      <c r="AU230" s="14"/>
      <c r="AV230" s="14"/>
      <c r="AW230" s="14"/>
      <c r="AX230" s="14"/>
      <c r="AY230" s="14"/>
      <c r="AZ230" s="14">
        <f t="shared" si="420"/>
        <v>0</v>
      </c>
      <c r="BA230" s="14"/>
      <c r="BB230" s="14"/>
      <c r="BC230" s="14"/>
      <c r="BD230" s="14"/>
      <c r="BE230" s="14"/>
      <c r="BF230" s="14"/>
      <c r="BG230" s="14"/>
      <c r="BH230" s="14"/>
      <c r="BI230" s="14"/>
      <c r="BJ230" s="14">
        <v>0</v>
      </c>
      <c r="BK230" s="14">
        <v>0</v>
      </c>
    </row>
    <row r="231" spans="1:63" ht="22.5" x14ac:dyDescent="0.25">
      <c r="A231" s="4" t="s">
        <v>135</v>
      </c>
      <c r="B231" s="4" t="s">
        <v>60</v>
      </c>
      <c r="C231" s="4" t="s">
        <v>144</v>
      </c>
      <c r="D231" s="107" t="s">
        <v>215</v>
      </c>
      <c r="E231" s="117">
        <v>6138</v>
      </c>
      <c r="F231" s="107"/>
      <c r="G231" s="103" t="s">
        <v>1658</v>
      </c>
      <c r="H231" s="13" t="s">
        <v>92</v>
      </c>
      <c r="I231" s="14">
        <v>5000</v>
      </c>
      <c r="J231" s="14">
        <v>4500</v>
      </c>
      <c r="K231" s="14"/>
      <c r="L231" s="14"/>
      <c r="M231" s="14"/>
      <c r="N231" s="14"/>
      <c r="O231" s="14"/>
      <c r="P231" s="14">
        <f t="shared" si="418"/>
        <v>4500</v>
      </c>
      <c r="Q231" s="14"/>
      <c r="R231" s="14"/>
      <c r="S231" s="14"/>
      <c r="T231" s="14"/>
      <c r="U231" s="14"/>
      <c r="V231" s="14"/>
      <c r="W231" s="14"/>
      <c r="X231" s="14"/>
      <c r="Y231" s="14"/>
      <c r="Z231" s="14">
        <v>0</v>
      </c>
      <c r="AA231" s="14">
        <v>4500</v>
      </c>
      <c r="AB231" s="14">
        <v>0</v>
      </c>
      <c r="AC231" s="14"/>
      <c r="AD231" s="14"/>
      <c r="AE231" s="14"/>
      <c r="AF231" s="14"/>
      <c r="AG231" s="14"/>
      <c r="AH231" s="14">
        <f t="shared" si="419"/>
        <v>0</v>
      </c>
      <c r="AI231" s="14"/>
      <c r="AJ231" s="14"/>
      <c r="AK231" s="14"/>
      <c r="AL231" s="14"/>
      <c r="AM231" s="14"/>
      <c r="AN231" s="14"/>
      <c r="AO231" s="14"/>
      <c r="AP231" s="14"/>
      <c r="AQ231" s="14"/>
      <c r="AR231" s="14">
        <v>0</v>
      </c>
      <c r="AS231" s="14">
        <v>0</v>
      </c>
      <c r="AT231" s="14">
        <v>0</v>
      </c>
      <c r="AU231" s="14"/>
      <c r="AV231" s="14"/>
      <c r="AW231" s="14"/>
      <c r="AX231" s="14"/>
      <c r="AY231" s="14"/>
      <c r="AZ231" s="14">
        <f t="shared" si="420"/>
        <v>0</v>
      </c>
      <c r="BA231" s="14"/>
      <c r="BB231" s="14"/>
      <c r="BC231" s="14"/>
      <c r="BD231" s="14"/>
      <c r="BE231" s="14"/>
      <c r="BF231" s="14"/>
      <c r="BG231" s="14"/>
      <c r="BH231" s="14"/>
      <c r="BI231" s="14"/>
      <c r="BJ231" s="14">
        <v>0</v>
      </c>
      <c r="BK231" s="14">
        <v>0</v>
      </c>
    </row>
    <row r="232" spans="1:63" x14ac:dyDescent="0.25">
      <c r="A232" s="1" t="s">
        <v>135</v>
      </c>
      <c r="B232" s="1" t="s">
        <v>60</v>
      </c>
      <c r="C232" s="1" t="s">
        <v>144</v>
      </c>
      <c r="D232" s="110" t="s">
        <v>215</v>
      </c>
      <c r="E232" s="110" t="s">
        <v>36</v>
      </c>
      <c r="F232" s="107" t="s">
        <v>0</v>
      </c>
      <c r="G232" s="13" t="s">
        <v>0</v>
      </c>
      <c r="H232" s="2" t="s">
        <v>37</v>
      </c>
      <c r="I232" s="12">
        <f>SUM(I233:I235)</f>
        <v>58343</v>
      </c>
      <c r="J232" s="12">
        <f t="shared" ref="J232:Y232" si="427">SUM(J233:J235)</f>
        <v>10000</v>
      </c>
      <c r="K232" s="12">
        <f t="shared" si="427"/>
        <v>0</v>
      </c>
      <c r="L232" s="12">
        <f t="shared" si="427"/>
        <v>0</v>
      </c>
      <c r="M232" s="12">
        <f t="shared" si="427"/>
        <v>0</v>
      </c>
      <c r="N232" s="12">
        <f t="shared" si="427"/>
        <v>0</v>
      </c>
      <c r="O232" s="12">
        <f t="shared" si="427"/>
        <v>0</v>
      </c>
      <c r="P232" s="12">
        <f t="shared" si="427"/>
        <v>10000</v>
      </c>
      <c r="Q232" s="12">
        <f t="shared" si="427"/>
        <v>0</v>
      </c>
      <c r="R232" s="12">
        <f t="shared" si="427"/>
        <v>0</v>
      </c>
      <c r="S232" s="12">
        <f t="shared" si="427"/>
        <v>0</v>
      </c>
      <c r="T232" s="12">
        <f t="shared" si="427"/>
        <v>0</v>
      </c>
      <c r="U232" s="12">
        <f t="shared" si="427"/>
        <v>620</v>
      </c>
      <c r="V232" s="12">
        <f t="shared" si="427"/>
        <v>0</v>
      </c>
      <c r="W232" s="12">
        <f t="shared" si="427"/>
        <v>0</v>
      </c>
      <c r="X232" s="12">
        <f t="shared" si="427"/>
        <v>0</v>
      </c>
      <c r="Y232" s="12">
        <f t="shared" si="427"/>
        <v>0</v>
      </c>
      <c r="Z232" s="12">
        <v>620</v>
      </c>
      <c r="AA232" s="12">
        <v>9380</v>
      </c>
      <c r="AB232" s="12">
        <f t="shared" ref="AB232:AQ232" si="428">SUM(AB233:AB235)</f>
        <v>0</v>
      </c>
      <c r="AC232" s="12">
        <f t="shared" si="428"/>
        <v>0</v>
      </c>
      <c r="AD232" s="12">
        <f t="shared" si="428"/>
        <v>0</v>
      </c>
      <c r="AE232" s="12">
        <f t="shared" si="428"/>
        <v>0</v>
      </c>
      <c r="AF232" s="12">
        <f t="shared" si="428"/>
        <v>0</v>
      </c>
      <c r="AG232" s="12">
        <f t="shared" si="428"/>
        <v>0</v>
      </c>
      <c r="AH232" s="12">
        <f t="shared" si="428"/>
        <v>0</v>
      </c>
      <c r="AI232" s="12">
        <f t="shared" si="428"/>
        <v>0</v>
      </c>
      <c r="AJ232" s="12">
        <f t="shared" si="428"/>
        <v>0</v>
      </c>
      <c r="AK232" s="12">
        <f t="shared" si="428"/>
        <v>0</v>
      </c>
      <c r="AL232" s="12">
        <f t="shared" si="428"/>
        <v>0</v>
      </c>
      <c r="AM232" s="12">
        <f t="shared" si="428"/>
        <v>0</v>
      </c>
      <c r="AN232" s="12">
        <f t="shared" si="428"/>
        <v>0</v>
      </c>
      <c r="AO232" s="12">
        <f t="shared" si="428"/>
        <v>0</v>
      </c>
      <c r="AP232" s="12">
        <f t="shared" si="428"/>
        <v>0</v>
      </c>
      <c r="AQ232" s="12">
        <f t="shared" si="428"/>
        <v>0</v>
      </c>
      <c r="AR232" s="12">
        <v>0</v>
      </c>
      <c r="AS232" s="12">
        <v>0</v>
      </c>
      <c r="AT232" s="12">
        <f t="shared" ref="AT232:BI232" si="429">SUM(AT233:AT235)</f>
        <v>0</v>
      </c>
      <c r="AU232" s="12">
        <f t="shared" si="429"/>
        <v>0</v>
      </c>
      <c r="AV232" s="12">
        <f t="shared" si="429"/>
        <v>0</v>
      </c>
      <c r="AW232" s="12">
        <f t="shared" si="429"/>
        <v>0</v>
      </c>
      <c r="AX232" s="12">
        <f t="shared" si="429"/>
        <v>0</v>
      </c>
      <c r="AY232" s="12">
        <f t="shared" si="429"/>
        <v>0</v>
      </c>
      <c r="AZ232" s="12">
        <f t="shared" si="429"/>
        <v>0</v>
      </c>
      <c r="BA232" s="12">
        <f t="shared" si="429"/>
        <v>0</v>
      </c>
      <c r="BB232" s="12">
        <f t="shared" si="429"/>
        <v>0</v>
      </c>
      <c r="BC232" s="12">
        <f t="shared" si="429"/>
        <v>0</v>
      </c>
      <c r="BD232" s="12">
        <f t="shared" si="429"/>
        <v>0</v>
      </c>
      <c r="BE232" s="12">
        <f t="shared" si="429"/>
        <v>0</v>
      </c>
      <c r="BF232" s="12">
        <f t="shared" si="429"/>
        <v>0</v>
      </c>
      <c r="BG232" s="12">
        <f t="shared" si="429"/>
        <v>0</v>
      </c>
      <c r="BH232" s="12">
        <f t="shared" si="429"/>
        <v>0</v>
      </c>
      <c r="BI232" s="12">
        <f t="shared" si="429"/>
        <v>0</v>
      </c>
      <c r="BJ232" s="12">
        <v>0</v>
      </c>
      <c r="BK232" s="12">
        <v>0</v>
      </c>
    </row>
    <row r="233" spans="1:63" x14ac:dyDescent="0.25">
      <c r="A233" s="4" t="s">
        <v>135</v>
      </c>
      <c r="B233" s="4" t="s">
        <v>60</v>
      </c>
      <c r="C233" s="4" t="s">
        <v>144</v>
      </c>
      <c r="D233" s="107" t="s">
        <v>215</v>
      </c>
      <c r="E233" s="117">
        <v>6139</v>
      </c>
      <c r="F233" s="107"/>
      <c r="G233" s="103" t="s">
        <v>1658</v>
      </c>
      <c r="H233" s="13" t="s">
        <v>37</v>
      </c>
      <c r="I233" s="14">
        <v>49800</v>
      </c>
      <c r="J233" s="14">
        <v>10000</v>
      </c>
      <c r="K233" s="14"/>
      <c r="L233" s="14"/>
      <c r="M233" s="14"/>
      <c r="N233" s="14"/>
      <c r="O233" s="14"/>
      <c r="P233" s="14">
        <f t="shared" si="418"/>
        <v>10000</v>
      </c>
      <c r="Q233" s="14"/>
      <c r="R233" s="14"/>
      <c r="S233" s="14"/>
      <c r="T233" s="14"/>
      <c r="U233" s="14">
        <v>620</v>
      </c>
      <c r="V233" s="14"/>
      <c r="W233" s="14"/>
      <c r="X233" s="14"/>
      <c r="Y233" s="14"/>
      <c r="Z233" s="14">
        <v>620</v>
      </c>
      <c r="AA233" s="14">
        <v>9380</v>
      </c>
      <c r="AB233" s="14">
        <v>0</v>
      </c>
      <c r="AC233" s="14"/>
      <c r="AD233" s="14"/>
      <c r="AE233" s="14"/>
      <c r="AF233" s="14"/>
      <c r="AG233" s="14"/>
      <c r="AH233" s="14">
        <f t="shared" si="419"/>
        <v>0</v>
      </c>
      <c r="AI233" s="14"/>
      <c r="AJ233" s="14"/>
      <c r="AK233" s="14"/>
      <c r="AL233" s="14"/>
      <c r="AM233" s="14"/>
      <c r="AN233" s="14"/>
      <c r="AO233" s="14"/>
      <c r="AP233" s="14"/>
      <c r="AQ233" s="14"/>
      <c r="AR233" s="14">
        <v>0</v>
      </c>
      <c r="AS233" s="14">
        <v>0</v>
      </c>
      <c r="AT233" s="14">
        <v>0</v>
      </c>
      <c r="AU233" s="14"/>
      <c r="AV233" s="14"/>
      <c r="AW233" s="14"/>
      <c r="AX233" s="14"/>
      <c r="AY233" s="14"/>
      <c r="AZ233" s="14">
        <f t="shared" si="420"/>
        <v>0</v>
      </c>
      <c r="BA233" s="14"/>
      <c r="BB233" s="14"/>
      <c r="BC233" s="14"/>
      <c r="BD233" s="14"/>
      <c r="BE233" s="14"/>
      <c r="BF233" s="14"/>
      <c r="BG233" s="14"/>
      <c r="BH233" s="14"/>
      <c r="BI233" s="14"/>
      <c r="BJ233" s="14">
        <v>0</v>
      </c>
      <c r="BK233" s="14">
        <v>0</v>
      </c>
    </row>
    <row r="234" spans="1:63" ht="22.5" x14ac:dyDescent="0.25">
      <c r="A234" s="4" t="s">
        <v>135</v>
      </c>
      <c r="B234" s="4" t="s">
        <v>60</v>
      </c>
      <c r="C234" s="4" t="s">
        <v>144</v>
      </c>
      <c r="D234" s="107" t="s">
        <v>215</v>
      </c>
      <c r="E234" s="117">
        <v>6139</v>
      </c>
      <c r="F234" s="107" t="s">
        <v>222</v>
      </c>
      <c r="G234" s="103" t="s">
        <v>1658</v>
      </c>
      <c r="H234" s="13" t="s">
        <v>39</v>
      </c>
      <c r="I234" s="14">
        <v>5693</v>
      </c>
      <c r="J234" s="14">
        <v>0</v>
      </c>
      <c r="K234" s="14"/>
      <c r="L234" s="14"/>
      <c r="M234" s="14"/>
      <c r="N234" s="14"/>
      <c r="O234" s="14"/>
      <c r="P234" s="14">
        <f t="shared" si="418"/>
        <v>0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14">
        <v>0</v>
      </c>
      <c r="AA234" s="14">
        <v>0</v>
      </c>
      <c r="AB234" s="14">
        <v>0</v>
      </c>
      <c r="AC234" s="14"/>
      <c r="AD234" s="14"/>
      <c r="AE234" s="14"/>
      <c r="AF234" s="14"/>
      <c r="AG234" s="14"/>
      <c r="AH234" s="14">
        <f t="shared" si="419"/>
        <v>0</v>
      </c>
      <c r="AI234" s="14"/>
      <c r="AJ234" s="14"/>
      <c r="AK234" s="14"/>
      <c r="AL234" s="14"/>
      <c r="AM234" s="14"/>
      <c r="AN234" s="14"/>
      <c r="AO234" s="14"/>
      <c r="AP234" s="14"/>
      <c r="AQ234" s="14"/>
      <c r="AR234" s="14">
        <v>0</v>
      </c>
      <c r="AS234" s="14">
        <v>0</v>
      </c>
      <c r="AT234" s="14">
        <v>0</v>
      </c>
      <c r="AU234" s="14"/>
      <c r="AV234" s="14"/>
      <c r="AW234" s="14"/>
      <c r="AX234" s="14"/>
      <c r="AY234" s="14"/>
      <c r="AZ234" s="14">
        <f t="shared" si="420"/>
        <v>0</v>
      </c>
      <c r="BA234" s="14"/>
      <c r="BB234" s="14"/>
      <c r="BC234" s="14"/>
      <c r="BD234" s="14"/>
      <c r="BE234" s="14"/>
      <c r="BF234" s="14"/>
      <c r="BG234" s="14"/>
      <c r="BH234" s="14"/>
      <c r="BI234" s="14"/>
      <c r="BJ234" s="14">
        <v>0</v>
      </c>
      <c r="BK234" s="14">
        <v>0</v>
      </c>
    </row>
    <row r="235" spans="1:63" ht="33.75" x14ac:dyDescent="0.25">
      <c r="A235" s="4" t="s">
        <v>135</v>
      </c>
      <c r="B235" s="4" t="s">
        <v>60</v>
      </c>
      <c r="C235" s="4" t="s">
        <v>144</v>
      </c>
      <c r="D235" s="107" t="s">
        <v>215</v>
      </c>
      <c r="E235" s="117">
        <v>6139</v>
      </c>
      <c r="F235" s="107" t="s">
        <v>223</v>
      </c>
      <c r="G235" s="103" t="s">
        <v>1658</v>
      </c>
      <c r="H235" s="13" t="s">
        <v>40</v>
      </c>
      <c r="I235" s="14">
        <v>2850</v>
      </c>
      <c r="J235" s="14">
        <v>0</v>
      </c>
      <c r="K235" s="14"/>
      <c r="L235" s="14"/>
      <c r="M235" s="14"/>
      <c r="N235" s="14"/>
      <c r="O235" s="14"/>
      <c r="P235" s="14">
        <f t="shared" si="418"/>
        <v>0</v>
      </c>
      <c r="Q235" s="14"/>
      <c r="R235" s="14"/>
      <c r="S235" s="14"/>
      <c r="T235" s="14"/>
      <c r="U235" s="14"/>
      <c r="V235" s="14"/>
      <c r="W235" s="14"/>
      <c r="X235" s="14"/>
      <c r="Y235" s="14"/>
      <c r="Z235" s="14">
        <v>0</v>
      </c>
      <c r="AA235" s="14">
        <v>0</v>
      </c>
      <c r="AB235" s="14">
        <v>0</v>
      </c>
      <c r="AC235" s="14"/>
      <c r="AD235" s="14"/>
      <c r="AE235" s="14"/>
      <c r="AF235" s="14"/>
      <c r="AG235" s="14"/>
      <c r="AH235" s="14">
        <f t="shared" si="419"/>
        <v>0</v>
      </c>
      <c r="AI235" s="14"/>
      <c r="AJ235" s="14"/>
      <c r="AK235" s="14"/>
      <c r="AL235" s="14"/>
      <c r="AM235" s="14"/>
      <c r="AN235" s="14"/>
      <c r="AO235" s="14"/>
      <c r="AP235" s="14"/>
      <c r="AQ235" s="14"/>
      <c r="AR235" s="14">
        <v>0</v>
      </c>
      <c r="AS235" s="14">
        <v>0</v>
      </c>
      <c r="AT235" s="14">
        <v>0</v>
      </c>
      <c r="AU235" s="14"/>
      <c r="AV235" s="14"/>
      <c r="AW235" s="14"/>
      <c r="AX235" s="14"/>
      <c r="AY235" s="14"/>
      <c r="AZ235" s="14">
        <f t="shared" si="420"/>
        <v>0</v>
      </c>
      <c r="BA235" s="14"/>
      <c r="BB235" s="14"/>
      <c r="BC235" s="14"/>
      <c r="BD235" s="14"/>
      <c r="BE235" s="14"/>
      <c r="BF235" s="14"/>
      <c r="BG235" s="14"/>
      <c r="BH235" s="14"/>
      <c r="BI235" s="14"/>
      <c r="BJ235" s="14">
        <v>0</v>
      </c>
      <c r="BK235" s="14">
        <v>0</v>
      </c>
    </row>
    <row r="236" spans="1:63" ht="33.75" x14ac:dyDescent="0.25">
      <c r="A236" s="1" t="s">
        <v>0</v>
      </c>
      <c r="B236" s="1" t="s">
        <v>0</v>
      </c>
      <c r="C236" s="1" t="s">
        <v>0</v>
      </c>
      <c r="D236" s="106" t="s">
        <v>0</v>
      </c>
      <c r="E236" s="106" t="s">
        <v>0</v>
      </c>
      <c r="F236" s="106" t="s">
        <v>0</v>
      </c>
      <c r="G236" s="2" t="s">
        <v>0</v>
      </c>
      <c r="H236" s="10" t="s">
        <v>41</v>
      </c>
      <c r="I236" s="11">
        <f>SUM(I237)</f>
        <v>0</v>
      </c>
      <c r="J236" s="11">
        <f t="shared" ref="J236:Y237" si="430">SUM(J237)</f>
        <v>0</v>
      </c>
      <c r="K236" s="11">
        <f t="shared" si="430"/>
        <v>0</v>
      </c>
      <c r="L236" s="11">
        <f t="shared" si="430"/>
        <v>0</v>
      </c>
      <c r="M236" s="11">
        <f t="shared" si="430"/>
        <v>0</v>
      </c>
      <c r="N236" s="11">
        <f t="shared" si="430"/>
        <v>0</v>
      </c>
      <c r="O236" s="11">
        <f t="shared" si="430"/>
        <v>0</v>
      </c>
      <c r="P236" s="11">
        <f t="shared" si="430"/>
        <v>0</v>
      </c>
      <c r="Q236" s="11">
        <f t="shared" si="430"/>
        <v>0</v>
      </c>
      <c r="R236" s="11">
        <f t="shared" si="430"/>
        <v>0</v>
      </c>
      <c r="S236" s="11">
        <f t="shared" si="430"/>
        <v>0</v>
      </c>
      <c r="T236" s="11">
        <f t="shared" si="430"/>
        <v>0</v>
      </c>
      <c r="U236" s="11">
        <f t="shared" si="430"/>
        <v>0</v>
      </c>
      <c r="V236" s="11">
        <f t="shared" si="430"/>
        <v>0</v>
      </c>
      <c r="W236" s="11">
        <f t="shared" si="430"/>
        <v>0</v>
      </c>
      <c r="X236" s="11">
        <f t="shared" si="430"/>
        <v>0</v>
      </c>
      <c r="Y236" s="11">
        <f t="shared" si="430"/>
        <v>0</v>
      </c>
      <c r="Z236" s="11">
        <v>0</v>
      </c>
      <c r="AA236" s="11">
        <v>0</v>
      </c>
      <c r="AB236" s="11">
        <f t="shared" ref="AB236:AQ237" si="431">SUM(AB237)</f>
        <v>0</v>
      </c>
      <c r="AC236" s="11">
        <f t="shared" si="431"/>
        <v>0</v>
      </c>
      <c r="AD236" s="11">
        <f t="shared" si="431"/>
        <v>0</v>
      </c>
      <c r="AE236" s="11">
        <f t="shared" si="431"/>
        <v>0</v>
      </c>
      <c r="AF236" s="11">
        <f t="shared" si="431"/>
        <v>0</v>
      </c>
      <c r="AG236" s="11">
        <f t="shared" si="431"/>
        <v>0</v>
      </c>
      <c r="AH236" s="11">
        <f t="shared" si="431"/>
        <v>0</v>
      </c>
      <c r="AI236" s="11">
        <f t="shared" si="431"/>
        <v>0</v>
      </c>
      <c r="AJ236" s="11">
        <f t="shared" si="431"/>
        <v>0</v>
      </c>
      <c r="AK236" s="11">
        <f t="shared" si="431"/>
        <v>0</v>
      </c>
      <c r="AL236" s="11">
        <f t="shared" si="431"/>
        <v>0</v>
      </c>
      <c r="AM236" s="11">
        <f t="shared" si="431"/>
        <v>0</v>
      </c>
      <c r="AN236" s="11">
        <f t="shared" si="431"/>
        <v>0</v>
      </c>
      <c r="AO236" s="11">
        <f t="shared" si="431"/>
        <v>0</v>
      </c>
      <c r="AP236" s="11">
        <f t="shared" si="431"/>
        <v>0</v>
      </c>
      <c r="AQ236" s="11">
        <f t="shared" si="431"/>
        <v>0</v>
      </c>
      <c r="AR236" s="11">
        <v>0</v>
      </c>
      <c r="AS236" s="11">
        <v>0</v>
      </c>
      <c r="AT236" s="11">
        <f t="shared" ref="AT236:BI237" si="432">SUM(AT237)</f>
        <v>0</v>
      </c>
      <c r="AU236" s="11">
        <f t="shared" si="432"/>
        <v>0</v>
      </c>
      <c r="AV236" s="11">
        <f t="shared" si="432"/>
        <v>0</v>
      </c>
      <c r="AW236" s="11">
        <f t="shared" si="432"/>
        <v>0</v>
      </c>
      <c r="AX236" s="11">
        <f t="shared" si="432"/>
        <v>0</v>
      </c>
      <c r="AY236" s="11">
        <f t="shared" si="432"/>
        <v>0</v>
      </c>
      <c r="AZ236" s="11">
        <f t="shared" si="432"/>
        <v>0</v>
      </c>
      <c r="BA236" s="11">
        <f t="shared" si="432"/>
        <v>0</v>
      </c>
      <c r="BB236" s="11">
        <f t="shared" si="432"/>
        <v>0</v>
      </c>
      <c r="BC236" s="11">
        <f t="shared" si="432"/>
        <v>0</v>
      </c>
      <c r="BD236" s="11">
        <f t="shared" si="432"/>
        <v>0</v>
      </c>
      <c r="BE236" s="11">
        <f t="shared" si="432"/>
        <v>0</v>
      </c>
      <c r="BF236" s="11">
        <f t="shared" si="432"/>
        <v>0</v>
      </c>
      <c r="BG236" s="11">
        <f t="shared" si="432"/>
        <v>0</v>
      </c>
      <c r="BH236" s="11">
        <f t="shared" si="432"/>
        <v>0</v>
      </c>
      <c r="BI236" s="11">
        <f t="shared" si="432"/>
        <v>0</v>
      </c>
      <c r="BJ236" s="11">
        <v>0</v>
      </c>
      <c r="BK236" s="11">
        <v>0</v>
      </c>
    </row>
    <row r="237" spans="1:63" ht="22.5" x14ac:dyDescent="0.25">
      <c r="A237" s="4" t="s">
        <v>135</v>
      </c>
      <c r="B237" s="4" t="s">
        <v>60</v>
      </c>
      <c r="C237" s="4" t="s">
        <v>144</v>
      </c>
      <c r="D237" s="107" t="s">
        <v>215</v>
      </c>
      <c r="E237" s="106" t="s">
        <v>42</v>
      </c>
      <c r="F237" s="106" t="s">
        <v>0</v>
      </c>
      <c r="G237" s="2" t="s">
        <v>0</v>
      </c>
      <c r="H237" s="2" t="s">
        <v>43</v>
      </c>
      <c r="I237" s="12">
        <f>SUM(I238)</f>
        <v>0</v>
      </c>
      <c r="J237" s="12">
        <f t="shared" si="430"/>
        <v>0</v>
      </c>
      <c r="K237" s="12">
        <f t="shared" si="430"/>
        <v>0</v>
      </c>
      <c r="L237" s="12">
        <f t="shared" si="430"/>
        <v>0</v>
      </c>
      <c r="M237" s="12">
        <f t="shared" si="430"/>
        <v>0</v>
      </c>
      <c r="N237" s="12">
        <f t="shared" si="430"/>
        <v>0</v>
      </c>
      <c r="O237" s="12">
        <f t="shared" si="430"/>
        <v>0</v>
      </c>
      <c r="P237" s="12">
        <f t="shared" si="430"/>
        <v>0</v>
      </c>
      <c r="Q237" s="12">
        <f t="shared" si="430"/>
        <v>0</v>
      </c>
      <c r="R237" s="12">
        <f t="shared" si="430"/>
        <v>0</v>
      </c>
      <c r="S237" s="12">
        <f t="shared" si="430"/>
        <v>0</v>
      </c>
      <c r="T237" s="12">
        <f t="shared" si="430"/>
        <v>0</v>
      </c>
      <c r="U237" s="12">
        <f t="shared" si="430"/>
        <v>0</v>
      </c>
      <c r="V237" s="12">
        <f t="shared" si="430"/>
        <v>0</v>
      </c>
      <c r="W237" s="12">
        <f t="shared" si="430"/>
        <v>0</v>
      </c>
      <c r="X237" s="12">
        <f t="shared" si="430"/>
        <v>0</v>
      </c>
      <c r="Y237" s="12">
        <f t="shared" si="430"/>
        <v>0</v>
      </c>
      <c r="Z237" s="12">
        <v>0</v>
      </c>
      <c r="AA237" s="12">
        <v>0</v>
      </c>
      <c r="AB237" s="12">
        <f t="shared" si="431"/>
        <v>0</v>
      </c>
      <c r="AC237" s="12">
        <f t="shared" si="431"/>
        <v>0</v>
      </c>
      <c r="AD237" s="12">
        <f t="shared" si="431"/>
        <v>0</v>
      </c>
      <c r="AE237" s="12">
        <f t="shared" si="431"/>
        <v>0</v>
      </c>
      <c r="AF237" s="12">
        <f t="shared" si="431"/>
        <v>0</v>
      </c>
      <c r="AG237" s="12">
        <f t="shared" si="431"/>
        <v>0</v>
      </c>
      <c r="AH237" s="12">
        <f t="shared" si="431"/>
        <v>0</v>
      </c>
      <c r="AI237" s="12">
        <f t="shared" si="431"/>
        <v>0</v>
      </c>
      <c r="AJ237" s="12">
        <f t="shared" si="431"/>
        <v>0</v>
      </c>
      <c r="AK237" s="12">
        <f t="shared" si="431"/>
        <v>0</v>
      </c>
      <c r="AL237" s="12">
        <f t="shared" si="431"/>
        <v>0</v>
      </c>
      <c r="AM237" s="12">
        <f t="shared" si="431"/>
        <v>0</v>
      </c>
      <c r="AN237" s="12">
        <f t="shared" si="431"/>
        <v>0</v>
      </c>
      <c r="AO237" s="12">
        <f t="shared" si="431"/>
        <v>0</v>
      </c>
      <c r="AP237" s="12">
        <f t="shared" si="431"/>
        <v>0</v>
      </c>
      <c r="AQ237" s="12">
        <f t="shared" si="431"/>
        <v>0</v>
      </c>
      <c r="AR237" s="12">
        <v>0</v>
      </c>
      <c r="AS237" s="12">
        <v>0</v>
      </c>
      <c r="AT237" s="12">
        <f t="shared" si="432"/>
        <v>0</v>
      </c>
      <c r="AU237" s="12">
        <f t="shared" si="432"/>
        <v>0</v>
      </c>
      <c r="AV237" s="12">
        <f t="shared" si="432"/>
        <v>0</v>
      </c>
      <c r="AW237" s="12">
        <f t="shared" si="432"/>
        <v>0</v>
      </c>
      <c r="AX237" s="12">
        <f t="shared" si="432"/>
        <v>0</v>
      </c>
      <c r="AY237" s="12">
        <f t="shared" si="432"/>
        <v>0</v>
      </c>
      <c r="AZ237" s="12">
        <f t="shared" si="432"/>
        <v>0</v>
      </c>
      <c r="BA237" s="12">
        <f t="shared" si="432"/>
        <v>0</v>
      </c>
      <c r="BB237" s="12">
        <f t="shared" si="432"/>
        <v>0</v>
      </c>
      <c r="BC237" s="12">
        <f t="shared" si="432"/>
        <v>0</v>
      </c>
      <c r="BD237" s="12">
        <f t="shared" si="432"/>
        <v>0</v>
      </c>
      <c r="BE237" s="12">
        <f t="shared" si="432"/>
        <v>0</v>
      </c>
      <c r="BF237" s="12">
        <f t="shared" si="432"/>
        <v>0</v>
      </c>
      <c r="BG237" s="12">
        <f t="shared" si="432"/>
        <v>0</v>
      </c>
      <c r="BH237" s="12">
        <f t="shared" si="432"/>
        <v>0</v>
      </c>
      <c r="BI237" s="12">
        <f t="shared" si="432"/>
        <v>0</v>
      </c>
      <c r="BJ237" s="12">
        <v>0</v>
      </c>
      <c r="BK237" s="12">
        <v>0</v>
      </c>
    </row>
    <row r="238" spans="1:63" x14ac:dyDescent="0.25">
      <c r="A238" s="4" t="s">
        <v>135</v>
      </c>
      <c r="B238" s="4" t="s">
        <v>60</v>
      </c>
      <c r="C238" s="4" t="s">
        <v>144</v>
      </c>
      <c r="D238" s="107" t="s">
        <v>215</v>
      </c>
      <c r="E238" s="117">
        <v>6148</v>
      </c>
      <c r="F238" s="107"/>
      <c r="G238" s="103" t="s">
        <v>1658</v>
      </c>
      <c r="H238" s="13" t="s">
        <v>47</v>
      </c>
      <c r="I238" s="14"/>
      <c r="J238" s="14">
        <v>0</v>
      </c>
      <c r="K238" s="14"/>
      <c r="L238" s="14"/>
      <c r="M238" s="14"/>
      <c r="N238" s="14"/>
      <c r="O238" s="14"/>
      <c r="P238" s="14">
        <f t="shared" ref="P238" si="433">J238+K238+L238+M238+N238+O238</f>
        <v>0</v>
      </c>
      <c r="Q238" s="14"/>
      <c r="R238" s="14"/>
      <c r="S238" s="14"/>
      <c r="T238" s="14"/>
      <c r="U238" s="14"/>
      <c r="V238" s="14"/>
      <c r="W238" s="14"/>
      <c r="X238" s="14"/>
      <c r="Y238" s="14"/>
      <c r="Z238" s="14">
        <v>0</v>
      </c>
      <c r="AA238" s="14">
        <v>0</v>
      </c>
      <c r="AB238" s="14">
        <v>0</v>
      </c>
      <c r="AC238" s="14"/>
      <c r="AD238" s="14"/>
      <c r="AE238" s="14"/>
      <c r="AF238" s="14"/>
      <c r="AG238" s="14"/>
      <c r="AH238" s="14">
        <f t="shared" ref="AH238" si="434">AB238+AC238+AD238+AE238+AF238+AG238</f>
        <v>0</v>
      </c>
      <c r="AI238" s="14"/>
      <c r="AJ238" s="14"/>
      <c r="AK238" s="14"/>
      <c r="AL238" s="14"/>
      <c r="AM238" s="14"/>
      <c r="AN238" s="14"/>
      <c r="AO238" s="14"/>
      <c r="AP238" s="14"/>
      <c r="AQ238" s="14"/>
      <c r="AR238" s="14">
        <v>0</v>
      </c>
      <c r="AS238" s="14">
        <v>0</v>
      </c>
      <c r="AT238" s="14">
        <v>0</v>
      </c>
      <c r="AU238" s="14"/>
      <c r="AV238" s="14"/>
      <c r="AW238" s="14"/>
      <c r="AX238" s="14"/>
      <c r="AY238" s="14"/>
      <c r="AZ238" s="14">
        <f t="shared" ref="AZ238" si="435">AT238+AU238+AV238+AW238+AX238+AY238</f>
        <v>0</v>
      </c>
      <c r="BA238" s="14"/>
      <c r="BB238" s="14"/>
      <c r="BC238" s="14"/>
      <c r="BD238" s="14"/>
      <c r="BE238" s="14"/>
      <c r="BF238" s="14"/>
      <c r="BG238" s="14"/>
      <c r="BH238" s="14"/>
      <c r="BI238" s="14"/>
      <c r="BJ238" s="14">
        <v>0</v>
      </c>
      <c r="BK238" s="14">
        <v>0</v>
      </c>
    </row>
    <row r="239" spans="1:63" ht="33.75" x14ac:dyDescent="0.25">
      <c r="A239" s="1" t="s">
        <v>0</v>
      </c>
      <c r="B239" s="1" t="s">
        <v>0</v>
      </c>
      <c r="C239" s="1" t="s">
        <v>0</v>
      </c>
      <c r="D239" s="106" t="s">
        <v>0</v>
      </c>
      <c r="E239" s="106" t="s">
        <v>0</v>
      </c>
      <c r="F239" s="106" t="s">
        <v>0</v>
      </c>
      <c r="G239" s="2" t="s">
        <v>0</v>
      </c>
      <c r="H239" s="10" t="s">
        <v>49</v>
      </c>
      <c r="I239" s="11">
        <f>SUM(I240)</f>
        <v>44000</v>
      </c>
      <c r="J239" s="11">
        <f t="shared" ref="J239:Y239" si="436">SUM(J240)</f>
        <v>9000</v>
      </c>
      <c r="K239" s="11">
        <f t="shared" si="436"/>
        <v>0</v>
      </c>
      <c r="L239" s="11">
        <f t="shared" si="436"/>
        <v>0</v>
      </c>
      <c r="M239" s="11">
        <f t="shared" si="436"/>
        <v>0</v>
      </c>
      <c r="N239" s="11">
        <f t="shared" si="436"/>
        <v>0</v>
      </c>
      <c r="O239" s="11">
        <f t="shared" si="436"/>
        <v>0</v>
      </c>
      <c r="P239" s="11">
        <f t="shared" si="436"/>
        <v>9000</v>
      </c>
      <c r="Q239" s="11">
        <f t="shared" si="436"/>
        <v>0</v>
      </c>
      <c r="R239" s="11">
        <f t="shared" si="436"/>
        <v>0</v>
      </c>
      <c r="S239" s="11">
        <f t="shared" si="436"/>
        <v>0</v>
      </c>
      <c r="T239" s="11">
        <f t="shared" si="436"/>
        <v>0</v>
      </c>
      <c r="U239" s="11">
        <f t="shared" si="436"/>
        <v>0</v>
      </c>
      <c r="V239" s="11">
        <f t="shared" si="436"/>
        <v>0</v>
      </c>
      <c r="W239" s="11">
        <f t="shared" si="436"/>
        <v>0</v>
      </c>
      <c r="X239" s="11">
        <f t="shared" si="436"/>
        <v>0</v>
      </c>
      <c r="Y239" s="11">
        <f t="shared" si="436"/>
        <v>3280</v>
      </c>
      <c r="Z239" s="11">
        <v>3280</v>
      </c>
      <c r="AA239" s="11">
        <v>5720</v>
      </c>
      <c r="AB239" s="11">
        <f t="shared" ref="AB239:AQ239" si="437">SUM(AB240)</f>
        <v>0</v>
      </c>
      <c r="AC239" s="11">
        <f t="shared" si="437"/>
        <v>0</v>
      </c>
      <c r="AD239" s="11">
        <f t="shared" si="437"/>
        <v>0</v>
      </c>
      <c r="AE239" s="11">
        <f t="shared" si="437"/>
        <v>0</v>
      </c>
      <c r="AF239" s="11">
        <f t="shared" si="437"/>
        <v>0</v>
      </c>
      <c r="AG239" s="11">
        <f t="shared" si="437"/>
        <v>0</v>
      </c>
      <c r="AH239" s="11">
        <f t="shared" si="437"/>
        <v>0</v>
      </c>
      <c r="AI239" s="11">
        <f t="shared" si="437"/>
        <v>0</v>
      </c>
      <c r="AJ239" s="11">
        <f t="shared" si="437"/>
        <v>0</v>
      </c>
      <c r="AK239" s="11">
        <f t="shared" si="437"/>
        <v>0</v>
      </c>
      <c r="AL239" s="11">
        <f t="shared" si="437"/>
        <v>0</v>
      </c>
      <c r="AM239" s="11">
        <f t="shared" si="437"/>
        <v>0</v>
      </c>
      <c r="AN239" s="11">
        <f t="shared" si="437"/>
        <v>0</v>
      </c>
      <c r="AO239" s="11">
        <f t="shared" si="437"/>
        <v>0</v>
      </c>
      <c r="AP239" s="11">
        <f t="shared" si="437"/>
        <v>0</v>
      </c>
      <c r="AQ239" s="11">
        <f t="shared" si="437"/>
        <v>0</v>
      </c>
      <c r="AR239" s="11">
        <v>0</v>
      </c>
      <c r="AS239" s="11">
        <v>0</v>
      </c>
      <c r="AT239" s="11">
        <f t="shared" ref="AT239:BI239" si="438">SUM(AT240)</f>
        <v>0</v>
      </c>
      <c r="AU239" s="11">
        <f t="shared" si="438"/>
        <v>10000</v>
      </c>
      <c r="AV239" s="11">
        <f t="shared" si="438"/>
        <v>0</v>
      </c>
      <c r="AW239" s="11">
        <f t="shared" si="438"/>
        <v>7000</v>
      </c>
      <c r="AX239" s="11">
        <f t="shared" si="438"/>
        <v>0</v>
      </c>
      <c r="AY239" s="11">
        <f t="shared" si="438"/>
        <v>0</v>
      </c>
      <c r="AZ239" s="11">
        <f t="shared" si="438"/>
        <v>17000</v>
      </c>
      <c r="BA239" s="11">
        <f t="shared" si="438"/>
        <v>0</v>
      </c>
      <c r="BB239" s="11">
        <f t="shared" si="438"/>
        <v>0</v>
      </c>
      <c r="BC239" s="11">
        <f t="shared" si="438"/>
        <v>10000</v>
      </c>
      <c r="BD239" s="11">
        <f t="shared" si="438"/>
        <v>0</v>
      </c>
      <c r="BE239" s="11">
        <f t="shared" si="438"/>
        <v>0</v>
      </c>
      <c r="BF239" s="11">
        <f t="shared" si="438"/>
        <v>0</v>
      </c>
      <c r="BG239" s="11">
        <f t="shared" si="438"/>
        <v>7000</v>
      </c>
      <c r="BH239" s="11">
        <f t="shared" si="438"/>
        <v>0</v>
      </c>
      <c r="BI239" s="11">
        <f t="shared" si="438"/>
        <v>0</v>
      </c>
      <c r="BJ239" s="11">
        <v>17000</v>
      </c>
      <c r="BK239" s="11">
        <v>0</v>
      </c>
    </row>
    <row r="240" spans="1:63" x14ac:dyDescent="0.25">
      <c r="A240" s="4" t="s">
        <v>135</v>
      </c>
      <c r="B240" s="4" t="s">
        <v>60</v>
      </c>
      <c r="C240" s="4" t="s">
        <v>144</v>
      </c>
      <c r="D240" s="107" t="s">
        <v>215</v>
      </c>
      <c r="E240" s="106" t="s">
        <v>50</v>
      </c>
      <c r="F240" s="106" t="s">
        <v>0</v>
      </c>
      <c r="G240" s="2" t="s">
        <v>0</v>
      </c>
      <c r="H240" s="2" t="s">
        <v>51</v>
      </c>
      <c r="I240" s="12">
        <f>SUM(I241:I242)</f>
        <v>44000</v>
      </c>
      <c r="J240" s="12">
        <f t="shared" ref="J240:Y240" si="439">SUM(J241:J242)</f>
        <v>9000</v>
      </c>
      <c r="K240" s="12">
        <f t="shared" si="439"/>
        <v>0</v>
      </c>
      <c r="L240" s="12">
        <f t="shared" si="439"/>
        <v>0</v>
      </c>
      <c r="M240" s="12">
        <f t="shared" si="439"/>
        <v>0</v>
      </c>
      <c r="N240" s="12">
        <f t="shared" si="439"/>
        <v>0</v>
      </c>
      <c r="O240" s="12">
        <f t="shared" si="439"/>
        <v>0</v>
      </c>
      <c r="P240" s="12">
        <f t="shared" ref="P240" si="440">SUM(P241:P242)</f>
        <v>9000</v>
      </c>
      <c r="Q240" s="12">
        <f t="shared" si="439"/>
        <v>0</v>
      </c>
      <c r="R240" s="12">
        <f t="shared" si="439"/>
        <v>0</v>
      </c>
      <c r="S240" s="12">
        <f t="shared" si="439"/>
        <v>0</v>
      </c>
      <c r="T240" s="12">
        <f t="shared" si="439"/>
        <v>0</v>
      </c>
      <c r="U240" s="12">
        <f t="shared" si="439"/>
        <v>0</v>
      </c>
      <c r="V240" s="12">
        <f t="shared" si="439"/>
        <v>0</v>
      </c>
      <c r="W240" s="12">
        <f t="shared" si="439"/>
        <v>0</v>
      </c>
      <c r="X240" s="12">
        <f t="shared" si="439"/>
        <v>0</v>
      </c>
      <c r="Y240" s="12">
        <f t="shared" si="439"/>
        <v>3280</v>
      </c>
      <c r="Z240" s="12">
        <v>3280</v>
      </c>
      <c r="AA240" s="12">
        <v>5720</v>
      </c>
      <c r="AB240" s="12">
        <f t="shared" ref="AB240:AQ240" si="441">SUM(AB241:AB242)</f>
        <v>0</v>
      </c>
      <c r="AC240" s="12">
        <f t="shared" si="441"/>
        <v>0</v>
      </c>
      <c r="AD240" s="12">
        <f t="shared" si="441"/>
        <v>0</v>
      </c>
      <c r="AE240" s="12">
        <f t="shared" si="441"/>
        <v>0</v>
      </c>
      <c r="AF240" s="12">
        <f t="shared" si="441"/>
        <v>0</v>
      </c>
      <c r="AG240" s="12">
        <f t="shared" si="441"/>
        <v>0</v>
      </c>
      <c r="AH240" s="12">
        <f t="shared" ref="AH240" si="442">SUM(AH241:AH242)</f>
        <v>0</v>
      </c>
      <c r="AI240" s="12">
        <f t="shared" si="441"/>
        <v>0</v>
      </c>
      <c r="AJ240" s="12">
        <f t="shared" si="441"/>
        <v>0</v>
      </c>
      <c r="AK240" s="12">
        <f t="shared" si="441"/>
        <v>0</v>
      </c>
      <c r="AL240" s="12">
        <f t="shared" si="441"/>
        <v>0</v>
      </c>
      <c r="AM240" s="12">
        <f t="shared" si="441"/>
        <v>0</v>
      </c>
      <c r="AN240" s="12">
        <f t="shared" si="441"/>
        <v>0</v>
      </c>
      <c r="AO240" s="12">
        <f t="shared" si="441"/>
        <v>0</v>
      </c>
      <c r="AP240" s="12">
        <f t="shared" si="441"/>
        <v>0</v>
      </c>
      <c r="AQ240" s="12">
        <f t="shared" si="441"/>
        <v>0</v>
      </c>
      <c r="AR240" s="12">
        <v>0</v>
      </c>
      <c r="AS240" s="12">
        <v>0</v>
      </c>
      <c r="AT240" s="12">
        <f t="shared" ref="AT240:BI240" si="443">SUM(AT241:AT242)</f>
        <v>0</v>
      </c>
      <c r="AU240" s="12">
        <f t="shared" si="443"/>
        <v>10000</v>
      </c>
      <c r="AV240" s="12">
        <f t="shared" si="443"/>
        <v>0</v>
      </c>
      <c r="AW240" s="12">
        <f t="shared" si="443"/>
        <v>7000</v>
      </c>
      <c r="AX240" s="12">
        <f t="shared" si="443"/>
        <v>0</v>
      </c>
      <c r="AY240" s="12">
        <f t="shared" si="443"/>
        <v>0</v>
      </c>
      <c r="AZ240" s="12">
        <f t="shared" ref="AZ240" si="444">SUM(AZ241:AZ242)</f>
        <v>17000</v>
      </c>
      <c r="BA240" s="12">
        <f t="shared" si="443"/>
        <v>0</v>
      </c>
      <c r="BB240" s="12">
        <f t="shared" si="443"/>
        <v>0</v>
      </c>
      <c r="BC240" s="12">
        <f t="shared" si="443"/>
        <v>10000</v>
      </c>
      <c r="BD240" s="12">
        <f t="shared" si="443"/>
        <v>0</v>
      </c>
      <c r="BE240" s="12">
        <f t="shared" si="443"/>
        <v>0</v>
      </c>
      <c r="BF240" s="12">
        <f t="shared" si="443"/>
        <v>0</v>
      </c>
      <c r="BG240" s="12">
        <f t="shared" si="443"/>
        <v>7000</v>
      </c>
      <c r="BH240" s="12">
        <f t="shared" si="443"/>
        <v>0</v>
      </c>
      <c r="BI240" s="12">
        <f t="shared" si="443"/>
        <v>0</v>
      </c>
      <c r="BJ240" s="12">
        <v>17000</v>
      </c>
      <c r="BK240" s="12">
        <v>0</v>
      </c>
    </row>
    <row r="241" spans="1:63" x14ac:dyDescent="0.25">
      <c r="A241" s="4" t="s">
        <v>135</v>
      </c>
      <c r="B241" s="4" t="s">
        <v>60</v>
      </c>
      <c r="C241" s="4" t="s">
        <v>144</v>
      </c>
      <c r="D241" s="107" t="s">
        <v>215</v>
      </c>
      <c r="E241" s="117">
        <v>8213</v>
      </c>
      <c r="F241" s="107"/>
      <c r="G241" s="103" t="s">
        <v>1658</v>
      </c>
      <c r="H241" s="13" t="s">
        <v>53</v>
      </c>
      <c r="I241" s="14">
        <v>34000</v>
      </c>
      <c r="J241" s="14">
        <v>9000</v>
      </c>
      <c r="K241" s="14"/>
      <c r="L241" s="14"/>
      <c r="M241" s="14"/>
      <c r="N241" s="14"/>
      <c r="O241" s="14"/>
      <c r="P241" s="14">
        <f t="shared" si="418"/>
        <v>9000</v>
      </c>
      <c r="Q241" s="14"/>
      <c r="R241" s="14"/>
      <c r="S241" s="14"/>
      <c r="T241" s="14"/>
      <c r="U241" s="14"/>
      <c r="V241" s="14"/>
      <c r="W241" s="14"/>
      <c r="X241" s="14"/>
      <c r="Y241" s="14">
        <v>3280</v>
      </c>
      <c r="Z241" s="14">
        <v>3280</v>
      </c>
      <c r="AA241" s="14">
        <v>5720</v>
      </c>
      <c r="AB241" s="14">
        <v>0</v>
      </c>
      <c r="AC241" s="14"/>
      <c r="AD241" s="14"/>
      <c r="AE241" s="14"/>
      <c r="AF241" s="14"/>
      <c r="AG241" s="14"/>
      <c r="AH241" s="14">
        <f t="shared" si="419"/>
        <v>0</v>
      </c>
      <c r="AI241" s="14"/>
      <c r="AJ241" s="14"/>
      <c r="AK241" s="14"/>
      <c r="AL241" s="14"/>
      <c r="AM241" s="14"/>
      <c r="AN241" s="14"/>
      <c r="AO241" s="14"/>
      <c r="AP241" s="14"/>
      <c r="AQ241" s="14"/>
      <c r="AR241" s="14">
        <v>0</v>
      </c>
      <c r="AS241" s="14">
        <v>0</v>
      </c>
      <c r="AT241" s="14">
        <v>0</v>
      </c>
      <c r="AU241" s="14"/>
      <c r="AV241" s="14"/>
      <c r="AW241" s="14"/>
      <c r="AX241" s="14"/>
      <c r="AY241" s="14"/>
      <c r="AZ241" s="14">
        <f t="shared" si="420"/>
        <v>0</v>
      </c>
      <c r="BA241" s="14"/>
      <c r="BB241" s="14"/>
      <c r="BC241" s="14"/>
      <c r="BD241" s="14"/>
      <c r="BE241" s="14"/>
      <c r="BF241" s="14"/>
      <c r="BG241" s="14"/>
      <c r="BH241" s="14"/>
      <c r="BI241" s="14"/>
      <c r="BJ241" s="14">
        <v>0</v>
      </c>
      <c r="BK241" s="14">
        <v>0</v>
      </c>
    </row>
    <row r="242" spans="1:63" x14ac:dyDescent="0.25">
      <c r="A242" s="4" t="s">
        <v>135</v>
      </c>
      <c r="B242" s="4" t="s">
        <v>60</v>
      </c>
      <c r="C242" s="4" t="s">
        <v>144</v>
      </c>
      <c r="D242" s="107" t="s">
        <v>215</v>
      </c>
      <c r="E242" s="117">
        <v>8216</v>
      </c>
      <c r="F242" s="107"/>
      <c r="G242" s="103" t="s">
        <v>1658</v>
      </c>
      <c r="H242" s="13" t="s">
        <v>110</v>
      </c>
      <c r="I242" s="14">
        <v>10000</v>
      </c>
      <c r="J242" s="14">
        <v>0</v>
      </c>
      <c r="K242" s="14"/>
      <c r="L242" s="14"/>
      <c r="M242" s="14"/>
      <c r="N242" s="14"/>
      <c r="O242" s="14"/>
      <c r="P242" s="14">
        <f t="shared" si="418"/>
        <v>0</v>
      </c>
      <c r="Q242" s="14"/>
      <c r="R242" s="14"/>
      <c r="S242" s="14"/>
      <c r="T242" s="14"/>
      <c r="U242" s="14"/>
      <c r="V242" s="14"/>
      <c r="W242" s="14"/>
      <c r="X242" s="14"/>
      <c r="Y242" s="14"/>
      <c r="Z242" s="14">
        <v>0</v>
      </c>
      <c r="AA242" s="14">
        <v>0</v>
      </c>
      <c r="AB242" s="14">
        <v>0</v>
      </c>
      <c r="AC242" s="14"/>
      <c r="AD242" s="14"/>
      <c r="AE242" s="14"/>
      <c r="AF242" s="14"/>
      <c r="AG242" s="14"/>
      <c r="AH242" s="14">
        <f t="shared" si="419"/>
        <v>0</v>
      </c>
      <c r="AI242" s="14"/>
      <c r="AJ242" s="14"/>
      <c r="AK242" s="14"/>
      <c r="AL242" s="14"/>
      <c r="AM242" s="14"/>
      <c r="AN242" s="14"/>
      <c r="AO242" s="14"/>
      <c r="AP242" s="14"/>
      <c r="AQ242" s="14"/>
      <c r="AR242" s="14">
        <v>0</v>
      </c>
      <c r="AS242" s="14">
        <v>0</v>
      </c>
      <c r="AT242" s="14">
        <v>0</v>
      </c>
      <c r="AU242" s="14">
        <v>10000</v>
      </c>
      <c r="AV242" s="14"/>
      <c r="AW242" s="14">
        <v>7000</v>
      </c>
      <c r="AX242" s="14"/>
      <c r="AY242" s="14"/>
      <c r="AZ242" s="14">
        <f t="shared" si="420"/>
        <v>17000</v>
      </c>
      <c r="BA242" s="14"/>
      <c r="BB242" s="14"/>
      <c r="BC242" s="14">
        <v>10000</v>
      </c>
      <c r="BD242" s="14"/>
      <c r="BE242" s="14"/>
      <c r="BF242" s="14"/>
      <c r="BG242" s="14">
        <v>7000</v>
      </c>
      <c r="BH242" s="14"/>
      <c r="BI242" s="14"/>
      <c r="BJ242" s="14">
        <v>17000</v>
      </c>
      <c r="BK242" s="14">
        <v>0</v>
      </c>
    </row>
    <row r="243" spans="1:63" x14ac:dyDescent="0.25">
      <c r="A243" s="13" t="s">
        <v>0</v>
      </c>
      <c r="B243" s="13" t="s">
        <v>0</v>
      </c>
      <c r="C243" s="13" t="s">
        <v>0</v>
      </c>
      <c r="D243" s="103" t="s">
        <v>0</v>
      </c>
      <c r="E243" s="103" t="s">
        <v>0</v>
      </c>
      <c r="F243" s="103" t="s">
        <v>0</v>
      </c>
      <c r="G243" s="13" t="s">
        <v>0</v>
      </c>
      <c r="H243" s="10" t="s">
        <v>224</v>
      </c>
      <c r="I243" s="11">
        <f>SUM(I212,I236,I239)</f>
        <v>2344349</v>
      </c>
      <c r="J243" s="11">
        <f>SUM(J212,J239,J236)</f>
        <v>34000</v>
      </c>
      <c r="K243" s="11">
        <f t="shared" ref="K243:Y243" si="445">SUM(K212,K239,K236)</f>
        <v>0</v>
      </c>
      <c r="L243" s="11">
        <f t="shared" si="445"/>
        <v>0</v>
      </c>
      <c r="M243" s="11">
        <f t="shared" si="445"/>
        <v>0</v>
      </c>
      <c r="N243" s="11">
        <f t="shared" si="445"/>
        <v>0</v>
      </c>
      <c r="O243" s="11">
        <f t="shared" si="445"/>
        <v>0</v>
      </c>
      <c r="P243" s="11">
        <f t="shared" si="445"/>
        <v>34000</v>
      </c>
      <c r="Q243" s="11">
        <f t="shared" si="445"/>
        <v>0</v>
      </c>
      <c r="R243" s="11">
        <f t="shared" si="445"/>
        <v>0</v>
      </c>
      <c r="S243" s="11">
        <f t="shared" si="445"/>
        <v>1475</v>
      </c>
      <c r="T243" s="11">
        <f t="shared" si="445"/>
        <v>1665</v>
      </c>
      <c r="U243" s="11">
        <f t="shared" si="445"/>
        <v>1120</v>
      </c>
      <c r="V243" s="11">
        <f t="shared" si="445"/>
        <v>0</v>
      </c>
      <c r="W243" s="11">
        <f t="shared" si="445"/>
        <v>0</v>
      </c>
      <c r="X243" s="11">
        <f t="shared" si="445"/>
        <v>0</v>
      </c>
      <c r="Y243" s="11">
        <f t="shared" si="445"/>
        <v>3280</v>
      </c>
      <c r="Z243" s="11">
        <v>7540</v>
      </c>
      <c r="AA243" s="11">
        <v>26460</v>
      </c>
      <c r="AB243" s="11">
        <f>SUM(AB212,AB239,AB236)</f>
        <v>0</v>
      </c>
      <c r="AC243" s="11">
        <f t="shared" ref="AC243:AN243" si="446">SUM(AC212,AC239,AC236)</f>
        <v>0</v>
      </c>
      <c r="AD243" s="11">
        <f t="shared" si="446"/>
        <v>0</v>
      </c>
      <c r="AE243" s="11">
        <f t="shared" si="446"/>
        <v>0</v>
      </c>
      <c r="AF243" s="11">
        <f t="shared" si="446"/>
        <v>0</v>
      </c>
      <c r="AG243" s="11">
        <f t="shared" si="446"/>
        <v>0</v>
      </c>
      <c r="AH243" s="11">
        <f t="shared" si="446"/>
        <v>0</v>
      </c>
      <c r="AI243" s="11">
        <f t="shared" si="446"/>
        <v>0</v>
      </c>
      <c r="AJ243" s="11">
        <f t="shared" si="446"/>
        <v>0</v>
      </c>
      <c r="AK243" s="11">
        <f t="shared" si="446"/>
        <v>0</v>
      </c>
      <c r="AL243" s="11">
        <f t="shared" si="446"/>
        <v>0</v>
      </c>
      <c r="AM243" s="11">
        <f t="shared" si="446"/>
        <v>0</v>
      </c>
      <c r="AN243" s="11">
        <f t="shared" si="446"/>
        <v>0</v>
      </c>
      <c r="AO243" s="11">
        <f t="shared" ref="AO243:AQ243" si="447">SUM(AO212,AO239)</f>
        <v>0</v>
      </c>
      <c r="AP243" s="11">
        <f t="shared" si="447"/>
        <v>0</v>
      </c>
      <c r="AQ243" s="11">
        <f t="shared" si="447"/>
        <v>0</v>
      </c>
      <c r="AR243" s="11">
        <v>0</v>
      </c>
      <c r="AS243" s="11">
        <v>0</v>
      </c>
      <c r="AT243" s="11">
        <f>SUM(AT212,AT239,AT236)</f>
        <v>0</v>
      </c>
      <c r="AU243" s="11">
        <f t="shared" ref="AU243:BF243" si="448">SUM(AU212,AU239,AU236)</f>
        <v>10000</v>
      </c>
      <c r="AV243" s="11">
        <f t="shared" si="448"/>
        <v>0</v>
      </c>
      <c r="AW243" s="11">
        <f t="shared" si="448"/>
        <v>7000</v>
      </c>
      <c r="AX243" s="11">
        <f t="shared" si="448"/>
        <v>0</v>
      </c>
      <c r="AY243" s="11">
        <f t="shared" si="448"/>
        <v>0</v>
      </c>
      <c r="AZ243" s="11">
        <f t="shared" si="448"/>
        <v>17000</v>
      </c>
      <c r="BA243" s="11">
        <f t="shared" si="448"/>
        <v>0</v>
      </c>
      <c r="BB243" s="11">
        <f t="shared" si="448"/>
        <v>0</v>
      </c>
      <c r="BC243" s="11">
        <f t="shared" si="448"/>
        <v>10000</v>
      </c>
      <c r="BD243" s="11">
        <f t="shared" si="448"/>
        <v>0</v>
      </c>
      <c r="BE243" s="11">
        <f t="shared" si="448"/>
        <v>0</v>
      </c>
      <c r="BF243" s="11">
        <f t="shared" si="448"/>
        <v>0</v>
      </c>
      <c r="BG243" s="11">
        <f t="shared" ref="BG243:BI243" si="449">SUM(BG212,BG239)</f>
        <v>7000</v>
      </c>
      <c r="BH243" s="11">
        <f t="shared" si="449"/>
        <v>0</v>
      </c>
      <c r="BI243" s="11">
        <f t="shared" si="449"/>
        <v>0</v>
      </c>
      <c r="BJ243" s="11">
        <v>17000</v>
      </c>
      <c r="BK243" s="11">
        <v>0</v>
      </c>
    </row>
    <row r="244" spans="1:63" ht="15.75" thickBot="1" x14ac:dyDescent="0.3">
      <c r="A244" s="13" t="s">
        <v>0</v>
      </c>
      <c r="B244" s="13" t="s">
        <v>0</v>
      </c>
      <c r="C244" s="13" t="s">
        <v>0</v>
      </c>
      <c r="D244" s="103" t="s">
        <v>0</v>
      </c>
      <c r="E244" s="103" t="s">
        <v>0</v>
      </c>
      <c r="F244" s="103" t="s">
        <v>0</v>
      </c>
      <c r="G244" s="13" t="s">
        <v>0</v>
      </c>
      <c r="H244" s="2" t="s">
        <v>55</v>
      </c>
      <c r="I244" s="12">
        <v>58</v>
      </c>
      <c r="J244" s="13" t="s">
        <v>0</v>
      </c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>
        <v>0</v>
      </c>
      <c r="AA244" s="13"/>
      <c r="AB244" s="13" t="s">
        <v>0</v>
      </c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>
        <v>0</v>
      </c>
      <c r="AS244" s="13"/>
      <c r="AT244" s="13" t="s">
        <v>0</v>
      </c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>
        <v>0</v>
      </c>
      <c r="BK244" s="13"/>
    </row>
    <row r="245" spans="1:63" ht="69.75" customHeight="1" thickBot="1" x14ac:dyDescent="0.3">
      <c r="A245" s="148" t="s">
        <v>0</v>
      </c>
      <c r="B245" s="148" t="s">
        <v>0</v>
      </c>
      <c r="C245" s="148" t="s">
        <v>0</v>
      </c>
      <c r="D245" s="151" t="s">
        <v>0</v>
      </c>
      <c r="E245" s="151" t="s">
        <v>0</v>
      </c>
      <c r="F245" s="151" t="s">
        <v>0</v>
      </c>
      <c r="G245" s="154" t="s">
        <v>0</v>
      </c>
      <c r="H245" s="5" t="s">
        <v>56</v>
      </c>
      <c r="I245" s="5" t="s">
        <v>9</v>
      </c>
      <c r="J245" s="94" t="s">
        <v>10</v>
      </c>
      <c r="K245" s="94" t="s">
        <v>1602</v>
      </c>
      <c r="L245" s="94" t="s">
        <v>1535</v>
      </c>
      <c r="M245" s="94" t="s">
        <v>1591</v>
      </c>
      <c r="N245" s="94" t="s">
        <v>1592</v>
      </c>
      <c r="O245" s="94" t="s">
        <v>1593</v>
      </c>
      <c r="P245" s="94" t="s">
        <v>1606</v>
      </c>
      <c r="Q245" s="94" t="s">
        <v>1603</v>
      </c>
      <c r="R245" s="94" t="s">
        <v>1594</v>
      </c>
      <c r="S245" s="94" t="s">
        <v>1595</v>
      </c>
      <c r="T245" s="94" t="s">
        <v>1596</v>
      </c>
      <c r="U245" s="94" t="s">
        <v>1597</v>
      </c>
      <c r="V245" s="94" t="s">
        <v>1598</v>
      </c>
      <c r="W245" s="94" t="s">
        <v>1599</v>
      </c>
      <c r="X245" s="94" t="s">
        <v>1604</v>
      </c>
      <c r="Y245" s="94" t="s">
        <v>1605</v>
      </c>
      <c r="Z245" s="94" t="s">
        <v>1600</v>
      </c>
      <c r="AA245" s="94" t="s">
        <v>1601</v>
      </c>
      <c r="AB245" s="95" t="s">
        <v>11</v>
      </c>
      <c r="AC245" s="95" t="s">
        <v>1602</v>
      </c>
      <c r="AD245" s="95" t="s">
        <v>1535</v>
      </c>
      <c r="AE245" s="95" t="s">
        <v>1591</v>
      </c>
      <c r="AF245" s="95" t="s">
        <v>1592</v>
      </c>
      <c r="AG245" s="95" t="s">
        <v>1593</v>
      </c>
      <c r="AH245" s="95" t="s">
        <v>1607</v>
      </c>
      <c r="AI245" s="95" t="s">
        <v>1603</v>
      </c>
      <c r="AJ245" s="95" t="s">
        <v>1594</v>
      </c>
      <c r="AK245" s="95" t="s">
        <v>1595</v>
      </c>
      <c r="AL245" s="95" t="s">
        <v>1596</v>
      </c>
      <c r="AM245" s="95" t="s">
        <v>1597</v>
      </c>
      <c r="AN245" s="95" t="s">
        <v>1598</v>
      </c>
      <c r="AO245" s="95" t="s">
        <v>1599</v>
      </c>
      <c r="AP245" s="95" t="s">
        <v>1604</v>
      </c>
      <c r="AQ245" s="95" t="s">
        <v>1605</v>
      </c>
      <c r="AR245" s="95" t="s">
        <v>1600</v>
      </c>
      <c r="AS245" s="95" t="s">
        <v>1601</v>
      </c>
      <c r="AT245" s="96" t="s">
        <v>12</v>
      </c>
      <c r="AU245" s="96" t="s">
        <v>1602</v>
      </c>
      <c r="AV245" s="96" t="s">
        <v>1535</v>
      </c>
      <c r="AW245" s="96" t="s">
        <v>1591</v>
      </c>
      <c r="AX245" s="96" t="s">
        <v>1592</v>
      </c>
      <c r="AY245" s="96" t="s">
        <v>1593</v>
      </c>
      <c r="AZ245" s="96" t="s">
        <v>1608</v>
      </c>
      <c r="BA245" s="96" t="s">
        <v>1603</v>
      </c>
      <c r="BB245" s="96" t="s">
        <v>1594</v>
      </c>
      <c r="BC245" s="96" t="s">
        <v>1595</v>
      </c>
      <c r="BD245" s="96" t="s">
        <v>1596</v>
      </c>
      <c r="BE245" s="96" t="s">
        <v>1597</v>
      </c>
      <c r="BF245" s="96" t="s">
        <v>1598</v>
      </c>
      <c r="BG245" s="96" t="s">
        <v>1599</v>
      </c>
      <c r="BH245" s="96" t="s">
        <v>1604</v>
      </c>
      <c r="BI245" s="96" t="s">
        <v>1605</v>
      </c>
      <c r="BJ245" s="96" t="s">
        <v>1600</v>
      </c>
      <c r="BK245" s="96" t="s">
        <v>1601</v>
      </c>
    </row>
    <row r="246" spans="1:63" x14ac:dyDescent="0.25">
      <c r="A246" s="149"/>
      <c r="B246" s="149"/>
      <c r="C246" s="149"/>
      <c r="D246" s="152"/>
      <c r="E246" s="152"/>
      <c r="F246" s="152"/>
      <c r="G246" s="155"/>
      <c r="H246" s="15" t="s">
        <v>0</v>
      </c>
      <c r="I246" s="9" t="s">
        <v>13</v>
      </c>
      <c r="J246" s="9">
        <v>1</v>
      </c>
      <c r="K246" s="9">
        <v>2</v>
      </c>
      <c r="L246" s="9">
        <v>3</v>
      </c>
      <c r="M246" s="9">
        <v>4</v>
      </c>
      <c r="N246" s="9">
        <v>5</v>
      </c>
      <c r="O246" s="9">
        <v>6</v>
      </c>
      <c r="P246" s="9">
        <v>7</v>
      </c>
      <c r="Q246" s="9">
        <v>8</v>
      </c>
      <c r="R246" s="9">
        <v>9</v>
      </c>
      <c r="S246" s="9">
        <v>10</v>
      </c>
      <c r="T246" s="9">
        <v>11</v>
      </c>
      <c r="U246" s="9">
        <v>12</v>
      </c>
      <c r="V246" s="9">
        <v>13</v>
      </c>
      <c r="W246" s="9">
        <v>14</v>
      </c>
      <c r="X246" s="9">
        <v>15</v>
      </c>
      <c r="Y246" s="9">
        <v>16</v>
      </c>
      <c r="Z246" s="9">
        <v>20</v>
      </c>
      <c r="AA246" s="9">
        <v>21</v>
      </c>
      <c r="AB246" s="9">
        <v>1</v>
      </c>
      <c r="AC246" s="9">
        <v>2</v>
      </c>
      <c r="AD246" s="9">
        <v>3</v>
      </c>
      <c r="AE246" s="9">
        <v>4</v>
      </c>
      <c r="AF246" s="9">
        <v>5</v>
      </c>
      <c r="AG246" s="9">
        <v>6</v>
      </c>
      <c r="AH246" s="9">
        <v>7</v>
      </c>
      <c r="AI246" s="9">
        <v>8</v>
      </c>
      <c r="AJ246" s="9">
        <v>9</v>
      </c>
      <c r="AK246" s="9">
        <v>10</v>
      </c>
      <c r="AL246" s="9">
        <v>11</v>
      </c>
      <c r="AM246" s="9">
        <v>12</v>
      </c>
      <c r="AN246" s="9">
        <v>13</v>
      </c>
      <c r="AO246" s="9">
        <v>14</v>
      </c>
      <c r="AP246" s="9">
        <v>15</v>
      </c>
      <c r="AQ246" s="9">
        <v>16</v>
      </c>
      <c r="AR246" s="9">
        <v>20</v>
      </c>
      <c r="AS246" s="9">
        <v>21</v>
      </c>
      <c r="AT246" s="9">
        <v>1</v>
      </c>
      <c r="AU246" s="9">
        <v>2</v>
      </c>
      <c r="AV246" s="9">
        <v>3</v>
      </c>
      <c r="AW246" s="9">
        <v>4</v>
      </c>
      <c r="AX246" s="9">
        <v>5</v>
      </c>
      <c r="AY246" s="9">
        <v>6</v>
      </c>
      <c r="AZ246" s="9">
        <v>7</v>
      </c>
      <c r="BA246" s="9">
        <v>8</v>
      </c>
      <c r="BB246" s="9">
        <v>9</v>
      </c>
      <c r="BC246" s="9">
        <v>10</v>
      </c>
      <c r="BD246" s="9">
        <v>11</v>
      </c>
      <c r="BE246" s="9">
        <v>12</v>
      </c>
      <c r="BF246" s="9">
        <v>13</v>
      </c>
      <c r="BG246" s="9">
        <v>14</v>
      </c>
      <c r="BH246" s="9">
        <v>15</v>
      </c>
      <c r="BI246" s="9">
        <v>16</v>
      </c>
      <c r="BJ246" s="9">
        <v>20</v>
      </c>
      <c r="BK246" s="9">
        <v>21</v>
      </c>
    </row>
    <row r="247" spans="1:63" x14ac:dyDescent="0.25">
      <c r="A247" s="149"/>
      <c r="B247" s="149"/>
      <c r="C247" s="149"/>
      <c r="D247" s="152"/>
      <c r="E247" s="152"/>
      <c r="F247" s="152"/>
      <c r="G247" s="155"/>
      <c r="H247" s="16" t="s">
        <v>139</v>
      </c>
      <c r="I247" s="17">
        <f>SUM(I243)</f>
        <v>2344349</v>
      </c>
      <c r="J247" s="17">
        <f t="shared" ref="J247:Y247" si="450">SUM(J243)</f>
        <v>34000</v>
      </c>
      <c r="K247" s="17">
        <f t="shared" si="450"/>
        <v>0</v>
      </c>
      <c r="L247" s="17">
        <f t="shared" si="450"/>
        <v>0</v>
      </c>
      <c r="M247" s="17">
        <f t="shared" si="450"/>
        <v>0</v>
      </c>
      <c r="N247" s="17">
        <f t="shared" si="450"/>
        <v>0</v>
      </c>
      <c r="O247" s="17">
        <f t="shared" si="450"/>
        <v>0</v>
      </c>
      <c r="P247" s="17">
        <f t="shared" ref="P247" si="451">SUM(P243)</f>
        <v>34000</v>
      </c>
      <c r="Q247" s="17">
        <f t="shared" si="450"/>
        <v>0</v>
      </c>
      <c r="R247" s="17">
        <f t="shared" si="450"/>
        <v>0</v>
      </c>
      <c r="S247" s="17">
        <f t="shared" si="450"/>
        <v>1475</v>
      </c>
      <c r="T247" s="17">
        <f t="shared" si="450"/>
        <v>1665</v>
      </c>
      <c r="U247" s="17">
        <f t="shared" si="450"/>
        <v>1120</v>
      </c>
      <c r="V247" s="17">
        <f t="shared" si="450"/>
        <v>0</v>
      </c>
      <c r="W247" s="17">
        <f t="shared" si="450"/>
        <v>0</v>
      </c>
      <c r="X247" s="17">
        <f t="shared" si="450"/>
        <v>0</v>
      </c>
      <c r="Y247" s="17">
        <f t="shared" si="450"/>
        <v>3280</v>
      </c>
      <c r="Z247" s="17">
        <v>7540</v>
      </c>
      <c r="AA247" s="17">
        <v>26460</v>
      </c>
      <c r="AB247" s="17">
        <f t="shared" ref="AB247:AQ247" si="452">SUM(AB243)</f>
        <v>0</v>
      </c>
      <c r="AC247" s="17">
        <f t="shared" si="452"/>
        <v>0</v>
      </c>
      <c r="AD247" s="17">
        <f t="shared" si="452"/>
        <v>0</v>
      </c>
      <c r="AE247" s="17">
        <f t="shared" si="452"/>
        <v>0</v>
      </c>
      <c r="AF247" s="17">
        <f t="shared" si="452"/>
        <v>0</v>
      </c>
      <c r="AG247" s="17">
        <f t="shared" si="452"/>
        <v>0</v>
      </c>
      <c r="AH247" s="17">
        <f t="shared" ref="AH247" si="453">SUM(AH243)</f>
        <v>0</v>
      </c>
      <c r="AI247" s="17">
        <f t="shared" si="452"/>
        <v>0</v>
      </c>
      <c r="AJ247" s="17">
        <f t="shared" si="452"/>
        <v>0</v>
      </c>
      <c r="AK247" s="17">
        <f t="shared" si="452"/>
        <v>0</v>
      </c>
      <c r="AL247" s="17">
        <f t="shared" si="452"/>
        <v>0</v>
      </c>
      <c r="AM247" s="17">
        <f t="shared" si="452"/>
        <v>0</v>
      </c>
      <c r="AN247" s="17">
        <f t="shared" si="452"/>
        <v>0</v>
      </c>
      <c r="AO247" s="17">
        <f t="shared" si="452"/>
        <v>0</v>
      </c>
      <c r="AP247" s="17">
        <f t="shared" si="452"/>
        <v>0</v>
      </c>
      <c r="AQ247" s="17">
        <f t="shared" si="452"/>
        <v>0</v>
      </c>
      <c r="AR247" s="17">
        <v>0</v>
      </c>
      <c r="AS247" s="17">
        <v>0</v>
      </c>
      <c r="AT247" s="17">
        <f t="shared" ref="AT247:BI247" si="454">SUM(AT243)</f>
        <v>0</v>
      </c>
      <c r="AU247" s="17">
        <f t="shared" si="454"/>
        <v>10000</v>
      </c>
      <c r="AV247" s="17">
        <f t="shared" si="454"/>
        <v>0</v>
      </c>
      <c r="AW247" s="17">
        <f t="shared" si="454"/>
        <v>7000</v>
      </c>
      <c r="AX247" s="17">
        <f t="shared" si="454"/>
        <v>0</v>
      </c>
      <c r="AY247" s="17">
        <f t="shared" si="454"/>
        <v>0</v>
      </c>
      <c r="AZ247" s="17">
        <f t="shared" ref="AZ247" si="455">SUM(AZ243)</f>
        <v>17000</v>
      </c>
      <c r="BA247" s="17">
        <f t="shared" si="454"/>
        <v>0</v>
      </c>
      <c r="BB247" s="17">
        <f t="shared" si="454"/>
        <v>0</v>
      </c>
      <c r="BC247" s="17">
        <f t="shared" si="454"/>
        <v>10000</v>
      </c>
      <c r="BD247" s="17">
        <f t="shared" si="454"/>
        <v>0</v>
      </c>
      <c r="BE247" s="17">
        <f t="shared" si="454"/>
        <v>0</v>
      </c>
      <c r="BF247" s="17">
        <f t="shared" si="454"/>
        <v>0</v>
      </c>
      <c r="BG247" s="17">
        <f t="shared" si="454"/>
        <v>7000</v>
      </c>
      <c r="BH247" s="17">
        <f t="shared" si="454"/>
        <v>0</v>
      </c>
      <c r="BI247" s="17">
        <f t="shared" si="454"/>
        <v>0</v>
      </c>
      <c r="BJ247" s="17">
        <v>17000</v>
      </c>
      <c r="BK247" s="17">
        <v>0</v>
      </c>
    </row>
    <row r="248" spans="1:63" x14ac:dyDescent="0.25">
      <c r="A248" s="149"/>
      <c r="B248" s="149"/>
      <c r="C248" s="149"/>
      <c r="D248" s="152"/>
      <c r="E248" s="152"/>
      <c r="F248" s="152"/>
      <c r="G248" s="155"/>
      <c r="H248" s="18" t="s">
        <v>57</v>
      </c>
      <c r="I248" s="17">
        <f>SUM(I247)</f>
        <v>2344349</v>
      </c>
      <c r="J248" s="17">
        <f t="shared" ref="J248:Y248" si="456">SUM(J247)</f>
        <v>34000</v>
      </c>
      <c r="K248" s="17">
        <f t="shared" si="456"/>
        <v>0</v>
      </c>
      <c r="L248" s="17">
        <f t="shared" si="456"/>
        <v>0</v>
      </c>
      <c r="M248" s="17">
        <f t="shared" si="456"/>
        <v>0</v>
      </c>
      <c r="N248" s="17">
        <f t="shared" si="456"/>
        <v>0</v>
      </c>
      <c r="O248" s="17">
        <f t="shared" si="456"/>
        <v>0</v>
      </c>
      <c r="P248" s="17">
        <f t="shared" ref="P248" si="457">SUM(P247)</f>
        <v>34000</v>
      </c>
      <c r="Q248" s="17">
        <f t="shared" si="456"/>
        <v>0</v>
      </c>
      <c r="R248" s="17">
        <f t="shared" si="456"/>
        <v>0</v>
      </c>
      <c r="S248" s="17">
        <f t="shared" si="456"/>
        <v>1475</v>
      </c>
      <c r="T248" s="17">
        <f t="shared" si="456"/>
        <v>1665</v>
      </c>
      <c r="U248" s="17">
        <f t="shared" si="456"/>
        <v>1120</v>
      </c>
      <c r="V248" s="17">
        <f t="shared" si="456"/>
        <v>0</v>
      </c>
      <c r="W248" s="17">
        <f t="shared" si="456"/>
        <v>0</v>
      </c>
      <c r="X248" s="17">
        <f t="shared" si="456"/>
        <v>0</v>
      </c>
      <c r="Y248" s="17">
        <f t="shared" si="456"/>
        <v>3280</v>
      </c>
      <c r="Z248" s="17">
        <v>7540</v>
      </c>
      <c r="AA248" s="17">
        <v>26460</v>
      </c>
      <c r="AB248" s="17">
        <f t="shared" ref="AB248:AQ248" si="458">SUM(AB247)</f>
        <v>0</v>
      </c>
      <c r="AC248" s="17">
        <f t="shared" si="458"/>
        <v>0</v>
      </c>
      <c r="AD248" s="17">
        <f t="shared" si="458"/>
        <v>0</v>
      </c>
      <c r="AE248" s="17">
        <f t="shared" si="458"/>
        <v>0</v>
      </c>
      <c r="AF248" s="17">
        <f t="shared" si="458"/>
        <v>0</v>
      </c>
      <c r="AG248" s="17">
        <f t="shared" si="458"/>
        <v>0</v>
      </c>
      <c r="AH248" s="17">
        <f t="shared" ref="AH248" si="459">SUM(AH247)</f>
        <v>0</v>
      </c>
      <c r="AI248" s="17">
        <f t="shared" si="458"/>
        <v>0</v>
      </c>
      <c r="AJ248" s="17">
        <f t="shared" si="458"/>
        <v>0</v>
      </c>
      <c r="AK248" s="17">
        <f t="shared" si="458"/>
        <v>0</v>
      </c>
      <c r="AL248" s="17">
        <f t="shared" si="458"/>
        <v>0</v>
      </c>
      <c r="AM248" s="17">
        <f t="shared" si="458"/>
        <v>0</v>
      </c>
      <c r="AN248" s="17">
        <f t="shared" si="458"/>
        <v>0</v>
      </c>
      <c r="AO248" s="17">
        <f t="shared" si="458"/>
        <v>0</v>
      </c>
      <c r="AP248" s="17">
        <f t="shared" si="458"/>
        <v>0</v>
      </c>
      <c r="AQ248" s="17">
        <f t="shared" si="458"/>
        <v>0</v>
      </c>
      <c r="AR248" s="17">
        <v>0</v>
      </c>
      <c r="AS248" s="17">
        <v>0</v>
      </c>
      <c r="AT248" s="17">
        <f t="shared" ref="AT248:BI248" si="460">SUM(AT247)</f>
        <v>0</v>
      </c>
      <c r="AU248" s="17">
        <f t="shared" si="460"/>
        <v>10000</v>
      </c>
      <c r="AV248" s="17">
        <f t="shared" si="460"/>
        <v>0</v>
      </c>
      <c r="AW248" s="17">
        <f t="shared" si="460"/>
        <v>7000</v>
      </c>
      <c r="AX248" s="17">
        <f t="shared" si="460"/>
        <v>0</v>
      </c>
      <c r="AY248" s="17">
        <f t="shared" si="460"/>
        <v>0</v>
      </c>
      <c r="AZ248" s="17">
        <f t="shared" ref="AZ248" si="461">SUM(AZ247)</f>
        <v>17000</v>
      </c>
      <c r="BA248" s="17">
        <f t="shared" si="460"/>
        <v>0</v>
      </c>
      <c r="BB248" s="17">
        <f t="shared" si="460"/>
        <v>0</v>
      </c>
      <c r="BC248" s="17">
        <f t="shared" si="460"/>
        <v>10000</v>
      </c>
      <c r="BD248" s="17">
        <f t="shared" si="460"/>
        <v>0</v>
      </c>
      <c r="BE248" s="17">
        <f t="shared" si="460"/>
        <v>0</v>
      </c>
      <c r="BF248" s="17">
        <f t="shared" si="460"/>
        <v>0</v>
      </c>
      <c r="BG248" s="17">
        <f t="shared" si="460"/>
        <v>7000</v>
      </c>
      <c r="BH248" s="17">
        <f t="shared" si="460"/>
        <v>0</v>
      </c>
      <c r="BI248" s="17">
        <f t="shared" si="460"/>
        <v>0</v>
      </c>
      <c r="BJ248" s="17">
        <v>17000</v>
      </c>
      <c r="BK248" s="17">
        <v>0</v>
      </c>
    </row>
    <row r="249" spans="1:63" x14ac:dyDescent="0.25">
      <c r="A249" s="150"/>
      <c r="B249" s="150"/>
      <c r="C249" s="150"/>
      <c r="D249" s="153"/>
      <c r="E249" s="153"/>
      <c r="F249" s="153"/>
      <c r="G249" s="156"/>
      <c r="P249">
        <f t="shared" si="418"/>
        <v>0</v>
      </c>
      <c r="Z249">
        <v>0</v>
      </c>
      <c r="AA249">
        <v>0</v>
      </c>
      <c r="AH249">
        <f t="shared" si="419"/>
        <v>0</v>
      </c>
      <c r="AR249">
        <v>0</v>
      </c>
      <c r="AS249">
        <v>0</v>
      </c>
      <c r="AZ249">
        <f t="shared" si="420"/>
        <v>0</v>
      </c>
      <c r="BJ249">
        <v>0</v>
      </c>
      <c r="BK249">
        <v>0</v>
      </c>
    </row>
    <row r="250" spans="1:63" ht="15.75" thickBot="1" x14ac:dyDescent="0.3">
      <c r="A250" s="13" t="s">
        <v>0</v>
      </c>
      <c r="B250" s="13" t="s">
        <v>0</v>
      </c>
      <c r="C250" s="13" t="s">
        <v>0</v>
      </c>
      <c r="D250" s="103" t="s">
        <v>0</v>
      </c>
      <c r="E250" s="103" t="s">
        <v>0</v>
      </c>
      <c r="F250" s="103" t="s">
        <v>0</v>
      </c>
      <c r="G250" s="13" t="s">
        <v>0</v>
      </c>
      <c r="H250" s="19" t="s">
        <v>0</v>
      </c>
      <c r="I250" s="19" t="s">
        <v>0</v>
      </c>
      <c r="J250" s="19" t="s">
        <v>0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>
        <v>0</v>
      </c>
      <c r="AA250" s="19">
        <v>0</v>
      </c>
      <c r="AB250" s="19" t="s">
        <v>0</v>
      </c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>
        <v>0</v>
      </c>
      <c r="AS250" s="19">
        <v>0</v>
      </c>
      <c r="AT250" s="19" t="s">
        <v>0</v>
      </c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>
        <v>0</v>
      </c>
      <c r="BK250" s="19">
        <v>0</v>
      </c>
    </row>
    <row r="251" spans="1:63" ht="69.75" customHeight="1" thickBot="1" x14ac:dyDescent="0.3">
      <c r="A251" s="5" t="s">
        <v>2</v>
      </c>
      <c r="B251" s="5" t="s">
        <v>3</v>
      </c>
      <c r="C251" s="5" t="s">
        <v>4</v>
      </c>
      <c r="D251" s="108" t="s">
        <v>0</v>
      </c>
      <c r="E251" s="116" t="s">
        <v>5</v>
      </c>
      <c r="F251" s="116" t="s">
        <v>6</v>
      </c>
      <c r="G251" s="5" t="s">
        <v>7</v>
      </c>
      <c r="H251" s="5" t="s">
        <v>8</v>
      </c>
      <c r="I251" s="5" t="s">
        <v>9</v>
      </c>
      <c r="J251" s="94" t="s">
        <v>10</v>
      </c>
      <c r="K251" s="94" t="s">
        <v>1602</v>
      </c>
      <c r="L251" s="94" t="s">
        <v>1535</v>
      </c>
      <c r="M251" s="94" t="s">
        <v>1591</v>
      </c>
      <c r="N251" s="94" t="s">
        <v>1592</v>
      </c>
      <c r="O251" s="94" t="s">
        <v>1593</v>
      </c>
      <c r="P251" s="94" t="s">
        <v>1606</v>
      </c>
      <c r="Q251" s="94" t="s">
        <v>1603</v>
      </c>
      <c r="R251" s="94" t="s">
        <v>1594</v>
      </c>
      <c r="S251" s="94" t="s">
        <v>1595</v>
      </c>
      <c r="T251" s="94" t="s">
        <v>1596</v>
      </c>
      <c r="U251" s="94" t="s">
        <v>1597</v>
      </c>
      <c r="V251" s="94" t="s">
        <v>1598</v>
      </c>
      <c r="W251" s="94" t="s">
        <v>1599</v>
      </c>
      <c r="X251" s="94" t="s">
        <v>1604</v>
      </c>
      <c r="Y251" s="94" t="s">
        <v>1605</v>
      </c>
      <c r="Z251" s="94" t="s">
        <v>1600</v>
      </c>
      <c r="AA251" s="94" t="s">
        <v>1601</v>
      </c>
      <c r="AB251" s="95" t="s">
        <v>11</v>
      </c>
      <c r="AC251" s="95" t="s">
        <v>1602</v>
      </c>
      <c r="AD251" s="95" t="s">
        <v>1535</v>
      </c>
      <c r="AE251" s="95" t="s">
        <v>1591</v>
      </c>
      <c r="AF251" s="95" t="s">
        <v>1592</v>
      </c>
      <c r="AG251" s="95" t="s">
        <v>1593</v>
      </c>
      <c r="AH251" s="95" t="s">
        <v>1607</v>
      </c>
      <c r="AI251" s="95" t="s">
        <v>1603</v>
      </c>
      <c r="AJ251" s="95" t="s">
        <v>1594</v>
      </c>
      <c r="AK251" s="95" t="s">
        <v>1595</v>
      </c>
      <c r="AL251" s="95" t="s">
        <v>1596</v>
      </c>
      <c r="AM251" s="95" t="s">
        <v>1597</v>
      </c>
      <c r="AN251" s="95" t="s">
        <v>1598</v>
      </c>
      <c r="AO251" s="95" t="s">
        <v>1599</v>
      </c>
      <c r="AP251" s="95" t="s">
        <v>1604</v>
      </c>
      <c r="AQ251" s="95" t="s">
        <v>1605</v>
      </c>
      <c r="AR251" s="95" t="s">
        <v>1600</v>
      </c>
      <c r="AS251" s="95" t="s">
        <v>1601</v>
      </c>
      <c r="AT251" s="96" t="s">
        <v>12</v>
      </c>
      <c r="AU251" s="96" t="s">
        <v>1602</v>
      </c>
      <c r="AV251" s="96" t="s">
        <v>1535</v>
      </c>
      <c r="AW251" s="96" t="s">
        <v>1591</v>
      </c>
      <c r="AX251" s="96" t="s">
        <v>1592</v>
      </c>
      <c r="AY251" s="96" t="s">
        <v>1593</v>
      </c>
      <c r="AZ251" s="96" t="s">
        <v>1608</v>
      </c>
      <c r="BA251" s="96" t="s">
        <v>1603</v>
      </c>
      <c r="BB251" s="96" t="s">
        <v>1594</v>
      </c>
      <c r="BC251" s="96" t="s">
        <v>1595</v>
      </c>
      <c r="BD251" s="96" t="s">
        <v>1596</v>
      </c>
      <c r="BE251" s="96" t="s">
        <v>1597</v>
      </c>
      <c r="BF251" s="96" t="s">
        <v>1598</v>
      </c>
      <c r="BG251" s="96" t="s">
        <v>1599</v>
      </c>
      <c r="BH251" s="96" t="s">
        <v>1604</v>
      </c>
      <c r="BI251" s="96" t="s">
        <v>1605</v>
      </c>
      <c r="BJ251" s="96" t="s">
        <v>1600</v>
      </c>
      <c r="BK251" s="96" t="s">
        <v>1601</v>
      </c>
    </row>
    <row r="252" spans="1:63" x14ac:dyDescent="0.25">
      <c r="A252" s="6" t="s">
        <v>0</v>
      </c>
      <c r="B252" s="6" t="s">
        <v>0</v>
      </c>
      <c r="C252" s="6" t="s">
        <v>0</v>
      </c>
      <c r="D252" s="109" t="s">
        <v>0</v>
      </c>
      <c r="E252" s="109" t="s">
        <v>0</v>
      </c>
      <c r="F252" s="125" t="s">
        <v>0</v>
      </c>
      <c r="G252" s="7" t="s">
        <v>0</v>
      </c>
      <c r="H252" s="8" t="s">
        <v>0</v>
      </c>
      <c r="I252" s="9" t="s">
        <v>13</v>
      </c>
      <c r="J252" s="9">
        <v>1</v>
      </c>
      <c r="K252" s="9">
        <v>2</v>
      </c>
      <c r="L252" s="9">
        <v>3</v>
      </c>
      <c r="M252" s="9">
        <v>4</v>
      </c>
      <c r="N252" s="9">
        <v>5</v>
      </c>
      <c r="O252" s="9">
        <v>6</v>
      </c>
      <c r="P252" s="9">
        <v>7</v>
      </c>
      <c r="Q252" s="9">
        <v>8</v>
      </c>
      <c r="R252" s="9">
        <v>9</v>
      </c>
      <c r="S252" s="9">
        <v>10</v>
      </c>
      <c r="T252" s="9">
        <v>11</v>
      </c>
      <c r="U252" s="9">
        <v>12</v>
      </c>
      <c r="V252" s="9">
        <v>13</v>
      </c>
      <c r="W252" s="9">
        <v>14</v>
      </c>
      <c r="X252" s="9">
        <v>15</v>
      </c>
      <c r="Y252" s="9">
        <v>16</v>
      </c>
      <c r="Z252" s="9">
        <v>20</v>
      </c>
      <c r="AA252" s="9">
        <v>21</v>
      </c>
      <c r="AB252" s="9">
        <v>1</v>
      </c>
      <c r="AC252" s="9">
        <v>2</v>
      </c>
      <c r="AD252" s="9">
        <v>3</v>
      </c>
      <c r="AE252" s="9">
        <v>4</v>
      </c>
      <c r="AF252" s="9">
        <v>5</v>
      </c>
      <c r="AG252" s="9">
        <v>6</v>
      </c>
      <c r="AH252" s="9">
        <v>7</v>
      </c>
      <c r="AI252" s="9">
        <v>8</v>
      </c>
      <c r="AJ252" s="9">
        <v>9</v>
      </c>
      <c r="AK252" s="9">
        <v>10</v>
      </c>
      <c r="AL252" s="9">
        <v>11</v>
      </c>
      <c r="AM252" s="9">
        <v>12</v>
      </c>
      <c r="AN252" s="9">
        <v>13</v>
      </c>
      <c r="AO252" s="9">
        <v>14</v>
      </c>
      <c r="AP252" s="9">
        <v>15</v>
      </c>
      <c r="AQ252" s="9">
        <v>16</v>
      </c>
      <c r="AR252" s="9">
        <v>20</v>
      </c>
      <c r="AS252" s="9">
        <v>21</v>
      </c>
      <c r="AT252" s="9">
        <v>1</v>
      </c>
      <c r="AU252" s="9">
        <v>2</v>
      </c>
      <c r="AV252" s="9">
        <v>3</v>
      </c>
      <c r="AW252" s="9">
        <v>4</v>
      </c>
      <c r="AX252" s="9">
        <v>5</v>
      </c>
      <c r="AY252" s="9">
        <v>6</v>
      </c>
      <c r="AZ252" s="9">
        <v>7</v>
      </c>
      <c r="BA252" s="9">
        <v>8</v>
      </c>
      <c r="BB252" s="9">
        <v>9</v>
      </c>
      <c r="BC252" s="9">
        <v>10</v>
      </c>
      <c r="BD252" s="9">
        <v>11</v>
      </c>
      <c r="BE252" s="9">
        <v>12</v>
      </c>
      <c r="BF252" s="9">
        <v>13</v>
      </c>
      <c r="BG252" s="9">
        <v>14</v>
      </c>
      <c r="BH252" s="9">
        <v>15</v>
      </c>
      <c r="BI252" s="9">
        <v>16</v>
      </c>
      <c r="BJ252" s="9">
        <v>20</v>
      </c>
      <c r="BK252" s="9">
        <v>21</v>
      </c>
    </row>
    <row r="253" spans="1:63" x14ac:dyDescent="0.25">
      <c r="A253" s="1" t="s">
        <v>135</v>
      </c>
      <c r="B253" s="1" t="s">
        <v>60</v>
      </c>
      <c r="C253" s="4" t="s">
        <v>145</v>
      </c>
      <c r="D253" s="107" t="s">
        <v>225</v>
      </c>
      <c r="E253" s="106" t="s">
        <v>0</v>
      </c>
      <c r="F253" s="106" t="s">
        <v>0</v>
      </c>
      <c r="G253" s="2" t="s">
        <v>0</v>
      </c>
      <c r="H253" s="2" t="s">
        <v>226</v>
      </c>
      <c r="I253" s="3" t="s">
        <v>0</v>
      </c>
      <c r="J253" s="3" t="s">
        <v>0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>
        <v>0</v>
      </c>
      <c r="AA253" s="3">
        <v>0</v>
      </c>
      <c r="AB253" s="3" t="s">
        <v>0</v>
      </c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>
        <v>0</v>
      </c>
      <c r="AS253" s="3">
        <v>0</v>
      </c>
      <c r="AT253" s="3" t="s">
        <v>0</v>
      </c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>
        <v>0</v>
      </c>
      <c r="BK253" s="3">
        <v>0</v>
      </c>
    </row>
    <row r="254" spans="1:63" ht="33.75" x14ac:dyDescent="0.25">
      <c r="A254" s="1" t="s">
        <v>0</v>
      </c>
      <c r="B254" s="1" t="s">
        <v>0</v>
      </c>
      <c r="C254" s="1" t="s">
        <v>0</v>
      </c>
      <c r="D254" s="106" t="s">
        <v>0</v>
      </c>
      <c r="E254" s="106" t="s">
        <v>0</v>
      </c>
      <c r="F254" s="106" t="s">
        <v>0</v>
      </c>
      <c r="G254" s="2" t="s">
        <v>0</v>
      </c>
      <c r="H254" s="10" t="s">
        <v>15</v>
      </c>
      <c r="I254" s="11">
        <f>SUM(I255,I263,I265)</f>
        <v>1597820</v>
      </c>
      <c r="J254" s="11">
        <f t="shared" ref="J254:Y254" si="462">SUM(J255,J263,J265)</f>
        <v>36000</v>
      </c>
      <c r="K254" s="11">
        <f t="shared" si="462"/>
        <v>0</v>
      </c>
      <c r="L254" s="11">
        <f t="shared" si="462"/>
        <v>0</v>
      </c>
      <c r="M254" s="11">
        <f t="shared" si="462"/>
        <v>0</v>
      </c>
      <c r="N254" s="11">
        <f t="shared" si="462"/>
        <v>0</v>
      </c>
      <c r="O254" s="11">
        <f t="shared" si="462"/>
        <v>0</v>
      </c>
      <c r="P254" s="11">
        <f t="shared" ref="P254" si="463">SUM(P255,P263,P265)</f>
        <v>36000</v>
      </c>
      <c r="Q254" s="11">
        <f t="shared" si="462"/>
        <v>3600</v>
      </c>
      <c r="R254" s="11">
        <f t="shared" si="462"/>
        <v>1370</v>
      </c>
      <c r="S254" s="11">
        <f t="shared" si="462"/>
        <v>2240</v>
      </c>
      <c r="T254" s="11">
        <f t="shared" si="462"/>
        <v>2490</v>
      </c>
      <c r="U254" s="11">
        <f t="shared" si="462"/>
        <v>2290</v>
      </c>
      <c r="V254" s="11">
        <f t="shared" si="462"/>
        <v>2100</v>
      </c>
      <c r="W254" s="11">
        <f t="shared" si="462"/>
        <v>0</v>
      </c>
      <c r="X254" s="11">
        <f t="shared" si="462"/>
        <v>3300</v>
      </c>
      <c r="Y254" s="11">
        <f t="shared" si="462"/>
        <v>2000</v>
      </c>
      <c r="Z254" s="11">
        <v>19390</v>
      </c>
      <c r="AA254" s="11">
        <v>16610</v>
      </c>
      <c r="AB254" s="11">
        <f t="shared" ref="AB254:AQ254" si="464">SUM(AB255,AB263,AB265)</f>
        <v>0</v>
      </c>
      <c r="AC254" s="11">
        <f t="shared" si="464"/>
        <v>0</v>
      </c>
      <c r="AD254" s="11">
        <f t="shared" si="464"/>
        <v>0</v>
      </c>
      <c r="AE254" s="11">
        <f t="shared" si="464"/>
        <v>0</v>
      </c>
      <c r="AF254" s="11">
        <f t="shared" si="464"/>
        <v>0</v>
      </c>
      <c r="AG254" s="11">
        <f t="shared" si="464"/>
        <v>0</v>
      </c>
      <c r="AH254" s="11">
        <f t="shared" ref="AH254" si="465">SUM(AH255,AH263,AH265)</f>
        <v>0</v>
      </c>
      <c r="AI254" s="11">
        <f t="shared" si="464"/>
        <v>0</v>
      </c>
      <c r="AJ254" s="11">
        <f t="shared" si="464"/>
        <v>0</v>
      </c>
      <c r="AK254" s="11">
        <f t="shared" si="464"/>
        <v>0</v>
      </c>
      <c r="AL254" s="11">
        <f t="shared" si="464"/>
        <v>0</v>
      </c>
      <c r="AM254" s="11">
        <f t="shared" si="464"/>
        <v>0</v>
      </c>
      <c r="AN254" s="11">
        <f t="shared" si="464"/>
        <v>0</v>
      </c>
      <c r="AO254" s="11">
        <f t="shared" si="464"/>
        <v>0</v>
      </c>
      <c r="AP254" s="11">
        <f t="shared" si="464"/>
        <v>0</v>
      </c>
      <c r="AQ254" s="11">
        <f t="shared" si="464"/>
        <v>0</v>
      </c>
      <c r="AR254" s="11">
        <v>0</v>
      </c>
      <c r="AS254" s="11">
        <v>0</v>
      </c>
      <c r="AT254" s="11">
        <f t="shared" ref="AT254:BI254" si="466">SUM(AT255,AT263,AT265)</f>
        <v>0</v>
      </c>
      <c r="AU254" s="11">
        <f t="shared" si="466"/>
        <v>0</v>
      </c>
      <c r="AV254" s="11">
        <f t="shared" si="466"/>
        <v>0</v>
      </c>
      <c r="AW254" s="11">
        <f t="shared" si="466"/>
        <v>0</v>
      </c>
      <c r="AX254" s="11">
        <f t="shared" si="466"/>
        <v>0</v>
      </c>
      <c r="AY254" s="11">
        <f t="shared" si="466"/>
        <v>0</v>
      </c>
      <c r="AZ254" s="11">
        <f t="shared" ref="AZ254" si="467">SUM(AZ255,AZ263,AZ265)</f>
        <v>0</v>
      </c>
      <c r="BA254" s="11">
        <f t="shared" si="466"/>
        <v>0</v>
      </c>
      <c r="BB254" s="11">
        <f t="shared" si="466"/>
        <v>0</v>
      </c>
      <c r="BC254" s="11">
        <f t="shared" si="466"/>
        <v>0</v>
      </c>
      <c r="BD254" s="11">
        <f t="shared" si="466"/>
        <v>0</v>
      </c>
      <c r="BE254" s="11">
        <f t="shared" si="466"/>
        <v>0</v>
      </c>
      <c r="BF254" s="11">
        <f t="shared" si="466"/>
        <v>0</v>
      </c>
      <c r="BG254" s="11">
        <f t="shared" si="466"/>
        <v>0</v>
      </c>
      <c r="BH254" s="11">
        <f t="shared" si="466"/>
        <v>0</v>
      </c>
      <c r="BI254" s="11">
        <f t="shared" si="466"/>
        <v>0</v>
      </c>
      <c r="BJ254" s="11">
        <v>0</v>
      </c>
      <c r="BK254" s="11">
        <v>0</v>
      </c>
    </row>
    <row r="255" spans="1:63" x14ac:dyDescent="0.25">
      <c r="A255" s="4" t="s">
        <v>135</v>
      </c>
      <c r="B255" s="4" t="s">
        <v>60</v>
      </c>
      <c r="C255" s="4" t="s">
        <v>145</v>
      </c>
      <c r="D255" s="107" t="s">
        <v>225</v>
      </c>
      <c r="E255" s="106" t="s">
        <v>16</v>
      </c>
      <c r="F255" s="106" t="s">
        <v>0</v>
      </c>
      <c r="G255" s="2" t="s">
        <v>0</v>
      </c>
      <c r="H255" s="2" t="s">
        <v>17</v>
      </c>
      <c r="I255" s="12">
        <f>SUM(I256,I257)</f>
        <v>1289664</v>
      </c>
      <c r="J255" s="12">
        <f t="shared" ref="J255:Y255" si="468">SUM(J256,J257)</f>
        <v>0</v>
      </c>
      <c r="K255" s="12">
        <f t="shared" si="468"/>
        <v>0</v>
      </c>
      <c r="L255" s="12">
        <f t="shared" si="468"/>
        <v>0</v>
      </c>
      <c r="M255" s="12">
        <f t="shared" si="468"/>
        <v>0</v>
      </c>
      <c r="N255" s="12">
        <f t="shared" si="468"/>
        <v>0</v>
      </c>
      <c r="O255" s="12">
        <f t="shared" si="468"/>
        <v>0</v>
      </c>
      <c r="P255" s="12">
        <f t="shared" ref="P255" si="469">SUM(P256,P257)</f>
        <v>0</v>
      </c>
      <c r="Q255" s="12">
        <f t="shared" si="468"/>
        <v>0</v>
      </c>
      <c r="R255" s="12">
        <f t="shared" si="468"/>
        <v>0</v>
      </c>
      <c r="S255" s="12">
        <f t="shared" si="468"/>
        <v>0</v>
      </c>
      <c r="T255" s="12">
        <f t="shared" si="468"/>
        <v>0</v>
      </c>
      <c r="U255" s="12">
        <f t="shared" si="468"/>
        <v>0</v>
      </c>
      <c r="V255" s="12">
        <f t="shared" si="468"/>
        <v>0</v>
      </c>
      <c r="W255" s="12">
        <f t="shared" si="468"/>
        <v>0</v>
      </c>
      <c r="X255" s="12">
        <f t="shared" si="468"/>
        <v>0</v>
      </c>
      <c r="Y255" s="12">
        <f t="shared" si="468"/>
        <v>0</v>
      </c>
      <c r="Z255" s="12">
        <v>0</v>
      </c>
      <c r="AA255" s="12">
        <v>0</v>
      </c>
      <c r="AB255" s="12">
        <f t="shared" ref="AB255:AQ255" si="470">SUM(AB256,AB257)</f>
        <v>0</v>
      </c>
      <c r="AC255" s="12">
        <f t="shared" si="470"/>
        <v>0</v>
      </c>
      <c r="AD255" s="12">
        <f t="shared" si="470"/>
        <v>0</v>
      </c>
      <c r="AE255" s="12">
        <f t="shared" si="470"/>
        <v>0</v>
      </c>
      <c r="AF255" s="12">
        <f t="shared" si="470"/>
        <v>0</v>
      </c>
      <c r="AG255" s="12">
        <f t="shared" si="470"/>
        <v>0</v>
      </c>
      <c r="AH255" s="12">
        <f t="shared" ref="AH255" si="471">SUM(AH256,AH257)</f>
        <v>0</v>
      </c>
      <c r="AI255" s="12">
        <f t="shared" si="470"/>
        <v>0</v>
      </c>
      <c r="AJ255" s="12">
        <f t="shared" si="470"/>
        <v>0</v>
      </c>
      <c r="AK255" s="12">
        <f t="shared" si="470"/>
        <v>0</v>
      </c>
      <c r="AL255" s="12">
        <f t="shared" si="470"/>
        <v>0</v>
      </c>
      <c r="AM255" s="12">
        <f t="shared" si="470"/>
        <v>0</v>
      </c>
      <c r="AN255" s="12">
        <f t="shared" si="470"/>
        <v>0</v>
      </c>
      <c r="AO255" s="12">
        <f t="shared" si="470"/>
        <v>0</v>
      </c>
      <c r="AP255" s="12">
        <f t="shared" si="470"/>
        <v>0</v>
      </c>
      <c r="AQ255" s="12">
        <f t="shared" si="470"/>
        <v>0</v>
      </c>
      <c r="AR255" s="12">
        <v>0</v>
      </c>
      <c r="AS255" s="12">
        <v>0</v>
      </c>
      <c r="AT255" s="12">
        <f t="shared" ref="AT255:BI255" si="472">SUM(AT256,AT257)</f>
        <v>0</v>
      </c>
      <c r="AU255" s="12">
        <f t="shared" si="472"/>
        <v>0</v>
      </c>
      <c r="AV255" s="12">
        <f t="shared" si="472"/>
        <v>0</v>
      </c>
      <c r="AW255" s="12">
        <f t="shared" si="472"/>
        <v>0</v>
      </c>
      <c r="AX255" s="12">
        <f t="shared" si="472"/>
        <v>0</v>
      </c>
      <c r="AY255" s="12">
        <f t="shared" si="472"/>
        <v>0</v>
      </c>
      <c r="AZ255" s="12">
        <f t="shared" ref="AZ255" si="473">SUM(AZ256,AZ257)</f>
        <v>0</v>
      </c>
      <c r="BA255" s="12">
        <f t="shared" si="472"/>
        <v>0</v>
      </c>
      <c r="BB255" s="12">
        <f t="shared" si="472"/>
        <v>0</v>
      </c>
      <c r="BC255" s="12">
        <f t="shared" si="472"/>
        <v>0</v>
      </c>
      <c r="BD255" s="12">
        <f t="shared" si="472"/>
        <v>0</v>
      </c>
      <c r="BE255" s="12">
        <f t="shared" si="472"/>
        <v>0</v>
      </c>
      <c r="BF255" s="12">
        <f t="shared" si="472"/>
        <v>0</v>
      </c>
      <c r="BG255" s="12">
        <f t="shared" si="472"/>
        <v>0</v>
      </c>
      <c r="BH255" s="12">
        <f t="shared" si="472"/>
        <v>0</v>
      </c>
      <c r="BI255" s="12">
        <f t="shared" si="472"/>
        <v>0</v>
      </c>
      <c r="BJ255" s="12">
        <v>0</v>
      </c>
      <c r="BK255" s="12">
        <v>0</v>
      </c>
    </row>
    <row r="256" spans="1:63" x14ac:dyDescent="0.25">
      <c r="A256" s="4" t="s">
        <v>135</v>
      </c>
      <c r="B256" s="4" t="s">
        <v>60</v>
      </c>
      <c r="C256" s="4" t="s">
        <v>145</v>
      </c>
      <c r="D256" s="107" t="s">
        <v>225</v>
      </c>
      <c r="E256" s="117">
        <v>6111</v>
      </c>
      <c r="F256" s="107"/>
      <c r="G256" s="103" t="s">
        <v>1658</v>
      </c>
      <c r="H256" s="13" t="s">
        <v>18</v>
      </c>
      <c r="I256" s="14">
        <v>1111964</v>
      </c>
      <c r="J256" s="14">
        <v>0</v>
      </c>
      <c r="K256" s="14"/>
      <c r="L256" s="14"/>
      <c r="M256" s="14"/>
      <c r="N256" s="14"/>
      <c r="O256" s="14"/>
      <c r="P256" s="14">
        <f t="shared" si="418"/>
        <v>0</v>
      </c>
      <c r="Q256" s="14"/>
      <c r="R256" s="14"/>
      <c r="S256" s="14"/>
      <c r="T256" s="14"/>
      <c r="U256" s="14"/>
      <c r="V256" s="14"/>
      <c r="W256" s="14"/>
      <c r="X256" s="14"/>
      <c r="Y256" s="14"/>
      <c r="Z256" s="14">
        <v>0</v>
      </c>
      <c r="AA256" s="14">
        <v>0</v>
      </c>
      <c r="AB256" s="14">
        <v>0</v>
      </c>
      <c r="AC256" s="14"/>
      <c r="AD256" s="14"/>
      <c r="AE256" s="14"/>
      <c r="AF256" s="14"/>
      <c r="AG256" s="14"/>
      <c r="AH256" s="14">
        <f t="shared" si="419"/>
        <v>0</v>
      </c>
      <c r="AI256" s="14"/>
      <c r="AJ256" s="14"/>
      <c r="AK256" s="14"/>
      <c r="AL256" s="14"/>
      <c r="AM256" s="14"/>
      <c r="AN256" s="14"/>
      <c r="AO256" s="14"/>
      <c r="AP256" s="14"/>
      <c r="AQ256" s="14"/>
      <c r="AR256" s="14">
        <v>0</v>
      </c>
      <c r="AS256" s="14">
        <v>0</v>
      </c>
      <c r="AT256" s="14">
        <v>0</v>
      </c>
      <c r="AU256" s="14"/>
      <c r="AV256" s="14"/>
      <c r="AW256" s="14"/>
      <c r="AX256" s="14"/>
      <c r="AY256" s="14"/>
      <c r="AZ256" s="14">
        <f t="shared" si="420"/>
        <v>0</v>
      </c>
      <c r="BA256" s="14"/>
      <c r="BB256" s="14"/>
      <c r="BC256" s="14"/>
      <c r="BD256" s="14"/>
      <c r="BE256" s="14"/>
      <c r="BF256" s="14"/>
      <c r="BG256" s="14"/>
      <c r="BH256" s="14"/>
      <c r="BI256" s="14"/>
      <c r="BJ256" s="14">
        <v>0</v>
      </c>
      <c r="BK256" s="14">
        <v>0</v>
      </c>
    </row>
    <row r="257" spans="1:63" x14ac:dyDescent="0.25">
      <c r="A257" s="1" t="s">
        <v>135</v>
      </c>
      <c r="B257" s="1" t="s">
        <v>60</v>
      </c>
      <c r="C257" s="1" t="s">
        <v>145</v>
      </c>
      <c r="D257" s="110" t="s">
        <v>225</v>
      </c>
      <c r="E257" s="110" t="s">
        <v>20</v>
      </c>
      <c r="F257" s="107" t="s">
        <v>0</v>
      </c>
      <c r="G257" s="13" t="s">
        <v>0</v>
      </c>
      <c r="H257" s="2" t="s">
        <v>21</v>
      </c>
      <c r="I257" s="12">
        <f>SUM(I258:I262)</f>
        <v>177700</v>
      </c>
      <c r="J257" s="12">
        <f t="shared" ref="J257:Y257" si="474">SUM(J258:J262)</f>
        <v>0</v>
      </c>
      <c r="K257" s="12">
        <f t="shared" si="474"/>
        <v>0</v>
      </c>
      <c r="L257" s="12">
        <f t="shared" si="474"/>
        <v>0</v>
      </c>
      <c r="M257" s="12">
        <f t="shared" si="474"/>
        <v>0</v>
      </c>
      <c r="N257" s="12">
        <f t="shared" si="474"/>
        <v>0</v>
      </c>
      <c r="O257" s="12">
        <f t="shared" si="474"/>
        <v>0</v>
      </c>
      <c r="P257" s="12">
        <f t="shared" si="474"/>
        <v>0</v>
      </c>
      <c r="Q257" s="12">
        <f t="shared" si="474"/>
        <v>0</v>
      </c>
      <c r="R257" s="12">
        <f t="shared" si="474"/>
        <v>0</v>
      </c>
      <c r="S257" s="12">
        <f t="shared" si="474"/>
        <v>0</v>
      </c>
      <c r="T257" s="12">
        <f t="shared" si="474"/>
        <v>0</v>
      </c>
      <c r="U257" s="12">
        <f t="shared" si="474"/>
        <v>0</v>
      </c>
      <c r="V257" s="12">
        <f t="shared" si="474"/>
        <v>0</v>
      </c>
      <c r="W257" s="12">
        <f t="shared" si="474"/>
        <v>0</v>
      </c>
      <c r="X257" s="12">
        <f t="shared" si="474"/>
        <v>0</v>
      </c>
      <c r="Y257" s="12">
        <f t="shared" si="474"/>
        <v>0</v>
      </c>
      <c r="Z257" s="12">
        <v>0</v>
      </c>
      <c r="AA257" s="12">
        <v>0</v>
      </c>
      <c r="AB257" s="12">
        <f t="shared" ref="AB257:AQ257" si="475">SUM(AB258:AB262)</f>
        <v>0</v>
      </c>
      <c r="AC257" s="12">
        <f t="shared" si="475"/>
        <v>0</v>
      </c>
      <c r="AD257" s="12">
        <f t="shared" si="475"/>
        <v>0</v>
      </c>
      <c r="AE257" s="12">
        <f t="shared" si="475"/>
        <v>0</v>
      </c>
      <c r="AF257" s="12">
        <f t="shared" si="475"/>
        <v>0</v>
      </c>
      <c r="AG257" s="12">
        <f t="shared" si="475"/>
        <v>0</v>
      </c>
      <c r="AH257" s="12">
        <f t="shared" si="475"/>
        <v>0</v>
      </c>
      <c r="AI257" s="12">
        <f t="shared" si="475"/>
        <v>0</v>
      </c>
      <c r="AJ257" s="12">
        <f t="shared" si="475"/>
        <v>0</v>
      </c>
      <c r="AK257" s="12">
        <f t="shared" si="475"/>
        <v>0</v>
      </c>
      <c r="AL257" s="12">
        <f t="shared" si="475"/>
        <v>0</v>
      </c>
      <c r="AM257" s="12">
        <f t="shared" si="475"/>
        <v>0</v>
      </c>
      <c r="AN257" s="12">
        <f t="shared" si="475"/>
        <v>0</v>
      </c>
      <c r="AO257" s="12">
        <f t="shared" si="475"/>
        <v>0</v>
      </c>
      <c r="AP257" s="12">
        <f t="shared" si="475"/>
        <v>0</v>
      </c>
      <c r="AQ257" s="12">
        <f t="shared" si="475"/>
        <v>0</v>
      </c>
      <c r="AR257" s="12">
        <v>0</v>
      </c>
      <c r="AS257" s="12">
        <v>0</v>
      </c>
      <c r="AT257" s="12">
        <f t="shared" ref="AT257:BI257" si="476">SUM(AT258:AT262)</f>
        <v>0</v>
      </c>
      <c r="AU257" s="12">
        <f t="shared" si="476"/>
        <v>0</v>
      </c>
      <c r="AV257" s="12">
        <f t="shared" si="476"/>
        <v>0</v>
      </c>
      <c r="AW257" s="12">
        <f t="shared" si="476"/>
        <v>0</v>
      </c>
      <c r="AX257" s="12">
        <f t="shared" si="476"/>
        <v>0</v>
      </c>
      <c r="AY257" s="12">
        <f t="shared" si="476"/>
        <v>0</v>
      </c>
      <c r="AZ257" s="12">
        <f t="shared" si="476"/>
        <v>0</v>
      </c>
      <c r="BA257" s="12">
        <f t="shared" si="476"/>
        <v>0</v>
      </c>
      <c r="BB257" s="12">
        <f t="shared" si="476"/>
        <v>0</v>
      </c>
      <c r="BC257" s="12">
        <f t="shared" si="476"/>
        <v>0</v>
      </c>
      <c r="BD257" s="12">
        <f t="shared" si="476"/>
        <v>0</v>
      </c>
      <c r="BE257" s="12">
        <f t="shared" si="476"/>
        <v>0</v>
      </c>
      <c r="BF257" s="12">
        <f t="shared" si="476"/>
        <v>0</v>
      </c>
      <c r="BG257" s="12">
        <f t="shared" si="476"/>
        <v>0</v>
      </c>
      <c r="BH257" s="12">
        <f t="shared" si="476"/>
        <v>0</v>
      </c>
      <c r="BI257" s="12">
        <f t="shared" si="476"/>
        <v>0</v>
      </c>
      <c r="BJ257" s="12">
        <v>0</v>
      </c>
      <c r="BK257" s="12">
        <v>0</v>
      </c>
    </row>
    <row r="258" spans="1:63" ht="22.5" x14ac:dyDescent="0.25">
      <c r="A258" s="4" t="s">
        <v>135</v>
      </c>
      <c r="B258" s="4" t="s">
        <v>60</v>
      </c>
      <c r="C258" s="4" t="s">
        <v>145</v>
      </c>
      <c r="D258" s="107" t="s">
        <v>225</v>
      </c>
      <c r="E258" s="117">
        <v>6112</v>
      </c>
      <c r="F258" s="107" t="s">
        <v>227</v>
      </c>
      <c r="G258" s="103" t="s">
        <v>1658</v>
      </c>
      <c r="H258" s="13" t="s">
        <v>59</v>
      </c>
      <c r="I258" s="14">
        <v>18000</v>
      </c>
      <c r="J258" s="14">
        <v>0</v>
      </c>
      <c r="K258" s="14"/>
      <c r="L258" s="14"/>
      <c r="M258" s="14"/>
      <c r="N258" s="14"/>
      <c r="O258" s="14"/>
      <c r="P258" s="14">
        <f t="shared" si="418"/>
        <v>0</v>
      </c>
      <c r="Q258" s="14"/>
      <c r="R258" s="14"/>
      <c r="S258" s="14"/>
      <c r="T258" s="14"/>
      <c r="U258" s="14"/>
      <c r="V258" s="14"/>
      <c r="W258" s="14"/>
      <c r="X258" s="14"/>
      <c r="Y258" s="14"/>
      <c r="Z258" s="14">
        <v>0</v>
      </c>
      <c r="AA258" s="14">
        <v>0</v>
      </c>
      <c r="AB258" s="14">
        <v>0</v>
      </c>
      <c r="AC258" s="14"/>
      <c r="AD258" s="14"/>
      <c r="AE258" s="14"/>
      <c r="AF258" s="14"/>
      <c r="AG258" s="14"/>
      <c r="AH258" s="14">
        <f t="shared" si="419"/>
        <v>0</v>
      </c>
      <c r="AI258" s="14"/>
      <c r="AJ258" s="14"/>
      <c r="AK258" s="14"/>
      <c r="AL258" s="14"/>
      <c r="AM258" s="14"/>
      <c r="AN258" s="14"/>
      <c r="AO258" s="14"/>
      <c r="AP258" s="14"/>
      <c r="AQ258" s="14"/>
      <c r="AR258" s="14">
        <v>0</v>
      </c>
      <c r="AS258" s="14">
        <v>0</v>
      </c>
      <c r="AT258" s="14">
        <v>0</v>
      </c>
      <c r="AU258" s="14"/>
      <c r="AV258" s="14"/>
      <c r="AW258" s="14"/>
      <c r="AX258" s="14"/>
      <c r="AY258" s="14"/>
      <c r="AZ258" s="14">
        <f t="shared" si="420"/>
        <v>0</v>
      </c>
      <c r="BA258" s="14"/>
      <c r="BB258" s="14"/>
      <c r="BC258" s="14"/>
      <c r="BD258" s="14"/>
      <c r="BE258" s="14"/>
      <c r="BF258" s="14"/>
      <c r="BG258" s="14"/>
      <c r="BH258" s="14"/>
      <c r="BI258" s="14"/>
      <c r="BJ258" s="14">
        <v>0</v>
      </c>
      <c r="BK258" s="14">
        <v>0</v>
      </c>
    </row>
    <row r="259" spans="1:63" x14ac:dyDescent="0.25">
      <c r="A259" s="4" t="s">
        <v>135</v>
      </c>
      <c r="B259" s="4" t="s">
        <v>60</v>
      </c>
      <c r="C259" s="4" t="s">
        <v>145</v>
      </c>
      <c r="D259" s="107" t="s">
        <v>225</v>
      </c>
      <c r="E259" s="117">
        <v>6112</v>
      </c>
      <c r="F259" s="107" t="s">
        <v>228</v>
      </c>
      <c r="G259" s="103" t="s">
        <v>1658</v>
      </c>
      <c r="H259" s="13" t="s">
        <v>24</v>
      </c>
      <c r="I259" s="14">
        <v>92900</v>
      </c>
      <c r="J259" s="14">
        <v>0</v>
      </c>
      <c r="K259" s="14"/>
      <c r="L259" s="14"/>
      <c r="M259" s="14"/>
      <c r="N259" s="14"/>
      <c r="O259" s="14"/>
      <c r="P259" s="14">
        <f t="shared" si="418"/>
        <v>0</v>
      </c>
      <c r="Q259" s="14"/>
      <c r="R259" s="14"/>
      <c r="S259" s="14"/>
      <c r="T259" s="14"/>
      <c r="U259" s="14"/>
      <c r="V259" s="14"/>
      <c r="W259" s="14"/>
      <c r="X259" s="14"/>
      <c r="Y259" s="14"/>
      <c r="Z259" s="14">
        <v>0</v>
      </c>
      <c r="AA259" s="14">
        <v>0</v>
      </c>
      <c r="AB259" s="14">
        <v>0</v>
      </c>
      <c r="AC259" s="14"/>
      <c r="AD259" s="14"/>
      <c r="AE259" s="14"/>
      <c r="AF259" s="14"/>
      <c r="AG259" s="14"/>
      <c r="AH259" s="14">
        <f t="shared" si="419"/>
        <v>0</v>
      </c>
      <c r="AI259" s="14"/>
      <c r="AJ259" s="14"/>
      <c r="AK259" s="14"/>
      <c r="AL259" s="14"/>
      <c r="AM259" s="14"/>
      <c r="AN259" s="14"/>
      <c r="AO259" s="14"/>
      <c r="AP259" s="14"/>
      <c r="AQ259" s="14"/>
      <c r="AR259" s="14">
        <v>0</v>
      </c>
      <c r="AS259" s="14">
        <v>0</v>
      </c>
      <c r="AT259" s="14">
        <v>0</v>
      </c>
      <c r="AU259" s="14"/>
      <c r="AV259" s="14"/>
      <c r="AW259" s="14"/>
      <c r="AX259" s="14"/>
      <c r="AY259" s="14"/>
      <c r="AZ259" s="14">
        <f t="shared" si="420"/>
        <v>0</v>
      </c>
      <c r="BA259" s="14"/>
      <c r="BB259" s="14"/>
      <c r="BC259" s="14"/>
      <c r="BD259" s="14"/>
      <c r="BE259" s="14"/>
      <c r="BF259" s="14"/>
      <c r="BG259" s="14"/>
      <c r="BH259" s="14"/>
      <c r="BI259" s="14"/>
      <c r="BJ259" s="14">
        <v>0</v>
      </c>
      <c r="BK259" s="14">
        <v>0</v>
      </c>
    </row>
    <row r="260" spans="1:63" x14ac:dyDescent="0.25">
      <c r="A260" s="4" t="s">
        <v>135</v>
      </c>
      <c r="B260" s="4" t="s">
        <v>60</v>
      </c>
      <c r="C260" s="4" t="s">
        <v>145</v>
      </c>
      <c r="D260" s="107" t="s">
        <v>225</v>
      </c>
      <c r="E260" s="117">
        <v>6112</v>
      </c>
      <c r="F260" s="107" t="s">
        <v>229</v>
      </c>
      <c r="G260" s="103" t="s">
        <v>1658</v>
      </c>
      <c r="H260" s="13" t="s">
        <v>25</v>
      </c>
      <c r="I260" s="14">
        <v>22000</v>
      </c>
      <c r="J260" s="14">
        <v>0</v>
      </c>
      <c r="K260" s="14"/>
      <c r="L260" s="14"/>
      <c r="M260" s="14"/>
      <c r="N260" s="14"/>
      <c r="O260" s="14"/>
      <c r="P260" s="14">
        <f t="shared" si="418"/>
        <v>0</v>
      </c>
      <c r="Q260" s="14"/>
      <c r="R260" s="14"/>
      <c r="S260" s="14"/>
      <c r="T260" s="14"/>
      <c r="U260" s="14"/>
      <c r="V260" s="14"/>
      <c r="W260" s="14"/>
      <c r="X260" s="14"/>
      <c r="Y260" s="14"/>
      <c r="Z260" s="14">
        <v>0</v>
      </c>
      <c r="AA260" s="14">
        <v>0</v>
      </c>
      <c r="AB260" s="14">
        <v>0</v>
      </c>
      <c r="AC260" s="14"/>
      <c r="AD260" s="14"/>
      <c r="AE260" s="14"/>
      <c r="AF260" s="14"/>
      <c r="AG260" s="14"/>
      <c r="AH260" s="14">
        <f t="shared" si="419"/>
        <v>0</v>
      </c>
      <c r="AI260" s="14"/>
      <c r="AJ260" s="14"/>
      <c r="AK260" s="14"/>
      <c r="AL260" s="14"/>
      <c r="AM260" s="14"/>
      <c r="AN260" s="14"/>
      <c r="AO260" s="14"/>
      <c r="AP260" s="14"/>
      <c r="AQ260" s="14"/>
      <c r="AR260" s="14">
        <v>0</v>
      </c>
      <c r="AS260" s="14">
        <v>0</v>
      </c>
      <c r="AT260" s="14">
        <v>0</v>
      </c>
      <c r="AU260" s="14"/>
      <c r="AV260" s="14"/>
      <c r="AW260" s="14"/>
      <c r="AX260" s="14"/>
      <c r="AY260" s="14"/>
      <c r="AZ260" s="14">
        <f t="shared" si="420"/>
        <v>0</v>
      </c>
      <c r="BA260" s="14"/>
      <c r="BB260" s="14"/>
      <c r="BC260" s="14"/>
      <c r="BD260" s="14"/>
      <c r="BE260" s="14"/>
      <c r="BF260" s="14"/>
      <c r="BG260" s="14"/>
      <c r="BH260" s="14"/>
      <c r="BI260" s="14"/>
      <c r="BJ260" s="14">
        <v>0</v>
      </c>
      <c r="BK260" s="14">
        <v>0</v>
      </c>
    </row>
    <row r="261" spans="1:63" x14ac:dyDescent="0.25">
      <c r="A261" s="4" t="s">
        <v>135</v>
      </c>
      <c r="B261" s="4" t="s">
        <v>60</v>
      </c>
      <c r="C261" s="4" t="s">
        <v>145</v>
      </c>
      <c r="D261" s="107" t="s">
        <v>225</v>
      </c>
      <c r="E261" s="117">
        <v>6112</v>
      </c>
      <c r="F261" s="107" t="s">
        <v>230</v>
      </c>
      <c r="G261" s="103" t="s">
        <v>1658</v>
      </c>
      <c r="H261" s="13" t="s">
        <v>23</v>
      </c>
      <c r="I261" s="14">
        <v>19800</v>
      </c>
      <c r="J261" s="14">
        <v>0</v>
      </c>
      <c r="K261" s="14"/>
      <c r="L261" s="14"/>
      <c r="M261" s="14"/>
      <c r="N261" s="14"/>
      <c r="O261" s="14"/>
      <c r="P261" s="14">
        <f t="shared" si="418"/>
        <v>0</v>
      </c>
      <c r="Q261" s="14"/>
      <c r="R261" s="14"/>
      <c r="S261" s="14"/>
      <c r="T261" s="14"/>
      <c r="U261" s="14"/>
      <c r="V261" s="14"/>
      <c r="W261" s="14"/>
      <c r="X261" s="14"/>
      <c r="Y261" s="14"/>
      <c r="Z261" s="14">
        <v>0</v>
      </c>
      <c r="AA261" s="14">
        <v>0</v>
      </c>
      <c r="AB261" s="14">
        <v>0</v>
      </c>
      <c r="AC261" s="14"/>
      <c r="AD261" s="14"/>
      <c r="AE261" s="14"/>
      <c r="AF261" s="14"/>
      <c r="AG261" s="14"/>
      <c r="AH261" s="14">
        <f t="shared" si="419"/>
        <v>0</v>
      </c>
      <c r="AI261" s="14"/>
      <c r="AJ261" s="14"/>
      <c r="AK261" s="14"/>
      <c r="AL261" s="14"/>
      <c r="AM261" s="14"/>
      <c r="AN261" s="14"/>
      <c r="AO261" s="14"/>
      <c r="AP261" s="14"/>
      <c r="AQ261" s="14"/>
      <c r="AR261" s="14">
        <v>0</v>
      </c>
      <c r="AS261" s="14">
        <v>0</v>
      </c>
      <c r="AT261" s="14">
        <v>0</v>
      </c>
      <c r="AU261" s="14"/>
      <c r="AV261" s="14"/>
      <c r="AW261" s="14"/>
      <c r="AX261" s="14"/>
      <c r="AY261" s="14"/>
      <c r="AZ261" s="14">
        <f t="shared" si="420"/>
        <v>0</v>
      </c>
      <c r="BA261" s="14"/>
      <c r="BB261" s="14"/>
      <c r="BC261" s="14"/>
      <c r="BD261" s="14"/>
      <c r="BE261" s="14"/>
      <c r="BF261" s="14"/>
      <c r="BG261" s="14"/>
      <c r="BH261" s="14"/>
      <c r="BI261" s="14"/>
      <c r="BJ261" s="14">
        <v>0</v>
      </c>
      <c r="BK261" s="14">
        <v>0</v>
      </c>
    </row>
    <row r="262" spans="1:63" x14ac:dyDescent="0.25">
      <c r="A262" s="4" t="s">
        <v>135</v>
      </c>
      <c r="B262" s="4" t="s">
        <v>60</v>
      </c>
      <c r="C262" s="4" t="s">
        <v>145</v>
      </c>
      <c r="D262" s="107" t="s">
        <v>225</v>
      </c>
      <c r="E262" s="117">
        <v>6112</v>
      </c>
      <c r="F262" s="107" t="s">
        <v>231</v>
      </c>
      <c r="G262" s="103" t="s">
        <v>1658</v>
      </c>
      <c r="H262" s="13" t="s">
        <v>26</v>
      </c>
      <c r="I262" s="14">
        <v>25000</v>
      </c>
      <c r="J262" s="14">
        <v>0</v>
      </c>
      <c r="K262" s="14"/>
      <c r="L262" s="14"/>
      <c r="M262" s="14"/>
      <c r="N262" s="14"/>
      <c r="O262" s="14"/>
      <c r="P262" s="14">
        <f t="shared" si="418"/>
        <v>0</v>
      </c>
      <c r="Q262" s="14"/>
      <c r="R262" s="14"/>
      <c r="S262" s="14"/>
      <c r="T262" s="14"/>
      <c r="U262" s="14"/>
      <c r="V262" s="14"/>
      <c r="W262" s="14"/>
      <c r="X262" s="14"/>
      <c r="Y262" s="14"/>
      <c r="Z262" s="14">
        <v>0</v>
      </c>
      <c r="AA262" s="14">
        <v>0</v>
      </c>
      <c r="AB262" s="14">
        <v>0</v>
      </c>
      <c r="AC262" s="14"/>
      <c r="AD262" s="14"/>
      <c r="AE262" s="14"/>
      <c r="AF262" s="14"/>
      <c r="AG262" s="14"/>
      <c r="AH262" s="14">
        <f t="shared" si="419"/>
        <v>0</v>
      </c>
      <c r="AI262" s="14"/>
      <c r="AJ262" s="14"/>
      <c r="AK262" s="14"/>
      <c r="AL262" s="14"/>
      <c r="AM262" s="14"/>
      <c r="AN262" s="14"/>
      <c r="AO262" s="14"/>
      <c r="AP262" s="14"/>
      <c r="AQ262" s="14"/>
      <c r="AR262" s="14">
        <v>0</v>
      </c>
      <c r="AS262" s="14">
        <v>0</v>
      </c>
      <c r="AT262" s="14">
        <v>0</v>
      </c>
      <c r="AU262" s="14"/>
      <c r="AV262" s="14"/>
      <c r="AW262" s="14"/>
      <c r="AX262" s="14"/>
      <c r="AY262" s="14"/>
      <c r="AZ262" s="14">
        <f t="shared" si="420"/>
        <v>0</v>
      </c>
      <c r="BA262" s="14"/>
      <c r="BB262" s="14"/>
      <c r="BC262" s="14"/>
      <c r="BD262" s="14"/>
      <c r="BE262" s="14"/>
      <c r="BF262" s="14"/>
      <c r="BG262" s="14"/>
      <c r="BH262" s="14"/>
      <c r="BI262" s="14"/>
      <c r="BJ262" s="14">
        <v>0</v>
      </c>
      <c r="BK262" s="14">
        <v>0</v>
      </c>
    </row>
    <row r="263" spans="1:63" ht="22.5" x14ac:dyDescent="0.25">
      <c r="A263" s="4" t="s">
        <v>135</v>
      </c>
      <c r="B263" s="4" t="s">
        <v>60</v>
      </c>
      <c r="C263" s="4" t="s">
        <v>145</v>
      </c>
      <c r="D263" s="107" t="s">
        <v>225</v>
      </c>
      <c r="E263" s="106" t="s">
        <v>27</v>
      </c>
      <c r="F263" s="106" t="s">
        <v>0</v>
      </c>
      <c r="G263" s="2" t="s">
        <v>0</v>
      </c>
      <c r="H263" s="2" t="s">
        <v>28</v>
      </c>
      <c r="I263" s="12">
        <f>SUM(I264)</f>
        <v>116756</v>
      </c>
      <c r="J263" s="12">
        <f t="shared" ref="J263:Y263" si="477">SUM(J264)</f>
        <v>0</v>
      </c>
      <c r="K263" s="12">
        <f t="shared" si="477"/>
        <v>0</v>
      </c>
      <c r="L263" s="12">
        <f t="shared" si="477"/>
        <v>0</v>
      </c>
      <c r="M263" s="12">
        <f t="shared" si="477"/>
        <v>0</v>
      </c>
      <c r="N263" s="12">
        <f t="shared" si="477"/>
        <v>0</v>
      </c>
      <c r="O263" s="12">
        <f t="shared" si="477"/>
        <v>0</v>
      </c>
      <c r="P263" s="12">
        <f t="shared" si="477"/>
        <v>0</v>
      </c>
      <c r="Q263" s="12">
        <f t="shared" si="477"/>
        <v>0</v>
      </c>
      <c r="R263" s="12">
        <f t="shared" si="477"/>
        <v>0</v>
      </c>
      <c r="S263" s="12">
        <f t="shared" si="477"/>
        <v>0</v>
      </c>
      <c r="T263" s="12">
        <f t="shared" si="477"/>
        <v>0</v>
      </c>
      <c r="U263" s="12">
        <f t="shared" si="477"/>
        <v>0</v>
      </c>
      <c r="V263" s="12">
        <f t="shared" si="477"/>
        <v>0</v>
      </c>
      <c r="W263" s="12">
        <f t="shared" si="477"/>
        <v>0</v>
      </c>
      <c r="X263" s="12">
        <f t="shared" si="477"/>
        <v>0</v>
      </c>
      <c r="Y263" s="12">
        <f t="shared" si="477"/>
        <v>0</v>
      </c>
      <c r="Z263" s="12">
        <v>0</v>
      </c>
      <c r="AA263" s="12">
        <v>0</v>
      </c>
      <c r="AB263" s="12">
        <f t="shared" ref="AB263:AQ263" si="478">SUM(AB264)</f>
        <v>0</v>
      </c>
      <c r="AC263" s="12">
        <f t="shared" si="478"/>
        <v>0</v>
      </c>
      <c r="AD263" s="12">
        <f t="shared" si="478"/>
        <v>0</v>
      </c>
      <c r="AE263" s="12">
        <f t="shared" si="478"/>
        <v>0</v>
      </c>
      <c r="AF263" s="12">
        <f t="shared" si="478"/>
        <v>0</v>
      </c>
      <c r="AG263" s="12">
        <f t="shared" si="478"/>
        <v>0</v>
      </c>
      <c r="AH263" s="12">
        <f t="shared" si="478"/>
        <v>0</v>
      </c>
      <c r="AI263" s="12">
        <f t="shared" si="478"/>
        <v>0</v>
      </c>
      <c r="AJ263" s="12">
        <f t="shared" si="478"/>
        <v>0</v>
      </c>
      <c r="AK263" s="12">
        <f t="shared" si="478"/>
        <v>0</v>
      </c>
      <c r="AL263" s="12">
        <f t="shared" si="478"/>
        <v>0</v>
      </c>
      <c r="AM263" s="12">
        <f t="shared" si="478"/>
        <v>0</v>
      </c>
      <c r="AN263" s="12">
        <f t="shared" si="478"/>
        <v>0</v>
      </c>
      <c r="AO263" s="12">
        <f t="shared" si="478"/>
        <v>0</v>
      </c>
      <c r="AP263" s="12">
        <f t="shared" si="478"/>
        <v>0</v>
      </c>
      <c r="AQ263" s="12">
        <f t="shared" si="478"/>
        <v>0</v>
      </c>
      <c r="AR263" s="12">
        <v>0</v>
      </c>
      <c r="AS263" s="12">
        <v>0</v>
      </c>
      <c r="AT263" s="12">
        <f t="shared" ref="AT263:BI263" si="479">SUM(AT264)</f>
        <v>0</v>
      </c>
      <c r="AU263" s="12">
        <f t="shared" si="479"/>
        <v>0</v>
      </c>
      <c r="AV263" s="12">
        <f t="shared" si="479"/>
        <v>0</v>
      </c>
      <c r="AW263" s="12">
        <f t="shared" si="479"/>
        <v>0</v>
      </c>
      <c r="AX263" s="12">
        <f t="shared" si="479"/>
        <v>0</v>
      </c>
      <c r="AY263" s="12">
        <f t="shared" si="479"/>
        <v>0</v>
      </c>
      <c r="AZ263" s="12">
        <f t="shared" si="479"/>
        <v>0</v>
      </c>
      <c r="BA263" s="12">
        <f t="shared" si="479"/>
        <v>0</v>
      </c>
      <c r="BB263" s="12">
        <f t="shared" si="479"/>
        <v>0</v>
      </c>
      <c r="BC263" s="12">
        <f t="shared" si="479"/>
        <v>0</v>
      </c>
      <c r="BD263" s="12">
        <f t="shared" si="479"/>
        <v>0</v>
      </c>
      <c r="BE263" s="12">
        <f t="shared" si="479"/>
        <v>0</v>
      </c>
      <c r="BF263" s="12">
        <f t="shared" si="479"/>
        <v>0</v>
      </c>
      <c r="BG263" s="12">
        <f t="shared" si="479"/>
        <v>0</v>
      </c>
      <c r="BH263" s="12">
        <f t="shared" si="479"/>
        <v>0</v>
      </c>
      <c r="BI263" s="12">
        <f t="shared" si="479"/>
        <v>0</v>
      </c>
      <c r="BJ263" s="12">
        <v>0</v>
      </c>
      <c r="BK263" s="12">
        <v>0</v>
      </c>
    </row>
    <row r="264" spans="1:63" x14ac:dyDescent="0.25">
      <c r="A264" s="4" t="s">
        <v>135</v>
      </c>
      <c r="B264" s="4" t="s">
        <v>60</v>
      </c>
      <c r="C264" s="4" t="s">
        <v>145</v>
      </c>
      <c r="D264" s="107" t="s">
        <v>225</v>
      </c>
      <c r="E264" s="117">
        <v>6121</v>
      </c>
      <c r="F264" s="107"/>
      <c r="G264" s="103" t="s">
        <v>1658</v>
      </c>
      <c r="H264" s="13" t="s">
        <v>29</v>
      </c>
      <c r="I264" s="14">
        <v>116756</v>
      </c>
      <c r="J264" s="14">
        <v>0</v>
      </c>
      <c r="K264" s="14"/>
      <c r="L264" s="14"/>
      <c r="M264" s="14"/>
      <c r="N264" s="14"/>
      <c r="O264" s="14"/>
      <c r="P264" s="14">
        <f t="shared" si="418"/>
        <v>0</v>
      </c>
      <c r="Q264" s="14"/>
      <c r="R264" s="14"/>
      <c r="S264" s="14"/>
      <c r="T264" s="14"/>
      <c r="U264" s="14"/>
      <c r="V264" s="14"/>
      <c r="W264" s="14"/>
      <c r="X264" s="14"/>
      <c r="Y264" s="14"/>
      <c r="Z264" s="14">
        <v>0</v>
      </c>
      <c r="AA264" s="14">
        <v>0</v>
      </c>
      <c r="AB264" s="14">
        <v>0</v>
      </c>
      <c r="AC264" s="14"/>
      <c r="AD264" s="14"/>
      <c r="AE264" s="14"/>
      <c r="AF264" s="14"/>
      <c r="AG264" s="14"/>
      <c r="AH264" s="14">
        <f t="shared" si="419"/>
        <v>0</v>
      </c>
      <c r="AI264" s="14"/>
      <c r="AJ264" s="14"/>
      <c r="AK264" s="14"/>
      <c r="AL264" s="14"/>
      <c r="AM264" s="14"/>
      <c r="AN264" s="14"/>
      <c r="AO264" s="14"/>
      <c r="AP264" s="14"/>
      <c r="AQ264" s="14"/>
      <c r="AR264" s="14">
        <v>0</v>
      </c>
      <c r="AS264" s="14">
        <v>0</v>
      </c>
      <c r="AT264" s="14">
        <v>0</v>
      </c>
      <c r="AU264" s="14"/>
      <c r="AV264" s="14"/>
      <c r="AW264" s="14"/>
      <c r="AX264" s="14"/>
      <c r="AY264" s="14"/>
      <c r="AZ264" s="14">
        <f t="shared" si="420"/>
        <v>0</v>
      </c>
      <c r="BA264" s="14"/>
      <c r="BB264" s="14"/>
      <c r="BC264" s="14"/>
      <c r="BD264" s="14"/>
      <c r="BE264" s="14"/>
      <c r="BF264" s="14"/>
      <c r="BG264" s="14"/>
      <c r="BH264" s="14"/>
      <c r="BI264" s="14"/>
      <c r="BJ264" s="14">
        <v>0</v>
      </c>
      <c r="BK264" s="14">
        <v>0</v>
      </c>
    </row>
    <row r="265" spans="1:63" ht="22.5" x14ac:dyDescent="0.25">
      <c r="A265" s="4" t="s">
        <v>135</v>
      </c>
      <c r="B265" s="4" t="s">
        <v>60</v>
      </c>
      <c r="C265" s="4" t="s">
        <v>145</v>
      </c>
      <c r="D265" s="107" t="s">
        <v>225</v>
      </c>
      <c r="E265" s="106" t="s">
        <v>31</v>
      </c>
      <c r="F265" s="106" t="s">
        <v>0</v>
      </c>
      <c r="G265" s="2" t="s">
        <v>0</v>
      </c>
      <c r="H265" s="2" t="s">
        <v>32</v>
      </c>
      <c r="I265" s="12">
        <f>SUM(I266:I273)</f>
        <v>191400</v>
      </c>
      <c r="J265" s="12">
        <f t="shared" ref="J265:Y265" si="480">SUM(J266:J273)</f>
        <v>36000</v>
      </c>
      <c r="K265" s="12">
        <f t="shared" si="480"/>
        <v>0</v>
      </c>
      <c r="L265" s="12">
        <f t="shared" si="480"/>
        <v>0</v>
      </c>
      <c r="M265" s="12">
        <f t="shared" si="480"/>
        <v>0</v>
      </c>
      <c r="N265" s="12">
        <f t="shared" si="480"/>
        <v>0</v>
      </c>
      <c r="O265" s="12">
        <f t="shared" si="480"/>
        <v>0</v>
      </c>
      <c r="P265" s="12">
        <f t="shared" si="480"/>
        <v>36000</v>
      </c>
      <c r="Q265" s="12">
        <f t="shared" si="480"/>
        <v>3600</v>
      </c>
      <c r="R265" s="12">
        <f t="shared" si="480"/>
        <v>1370</v>
      </c>
      <c r="S265" s="12">
        <f t="shared" si="480"/>
        <v>2240</v>
      </c>
      <c r="T265" s="12">
        <f t="shared" si="480"/>
        <v>2490</v>
      </c>
      <c r="U265" s="12">
        <f t="shared" si="480"/>
        <v>2290</v>
      </c>
      <c r="V265" s="12">
        <f t="shared" si="480"/>
        <v>2100</v>
      </c>
      <c r="W265" s="12">
        <f t="shared" si="480"/>
        <v>0</v>
      </c>
      <c r="X265" s="12">
        <f t="shared" si="480"/>
        <v>3300</v>
      </c>
      <c r="Y265" s="12">
        <f t="shared" si="480"/>
        <v>2000</v>
      </c>
      <c r="Z265" s="12">
        <v>19390</v>
      </c>
      <c r="AA265" s="12">
        <v>16610</v>
      </c>
      <c r="AB265" s="12">
        <f t="shared" ref="AB265:AQ265" si="481">SUM(AB266:AB273)</f>
        <v>0</v>
      </c>
      <c r="AC265" s="12">
        <f t="shared" si="481"/>
        <v>0</v>
      </c>
      <c r="AD265" s="12">
        <f t="shared" si="481"/>
        <v>0</v>
      </c>
      <c r="AE265" s="12">
        <f t="shared" si="481"/>
        <v>0</v>
      </c>
      <c r="AF265" s="12">
        <f t="shared" si="481"/>
        <v>0</v>
      </c>
      <c r="AG265" s="12">
        <f t="shared" si="481"/>
        <v>0</v>
      </c>
      <c r="AH265" s="12">
        <f t="shared" si="481"/>
        <v>0</v>
      </c>
      <c r="AI265" s="12">
        <f t="shared" si="481"/>
        <v>0</v>
      </c>
      <c r="AJ265" s="12">
        <f t="shared" si="481"/>
        <v>0</v>
      </c>
      <c r="AK265" s="12">
        <f t="shared" si="481"/>
        <v>0</v>
      </c>
      <c r="AL265" s="12">
        <f t="shared" si="481"/>
        <v>0</v>
      </c>
      <c r="AM265" s="12">
        <f t="shared" si="481"/>
        <v>0</v>
      </c>
      <c r="AN265" s="12">
        <f t="shared" si="481"/>
        <v>0</v>
      </c>
      <c r="AO265" s="12">
        <f t="shared" si="481"/>
        <v>0</v>
      </c>
      <c r="AP265" s="12">
        <f t="shared" si="481"/>
        <v>0</v>
      </c>
      <c r="AQ265" s="12">
        <f t="shared" si="481"/>
        <v>0</v>
      </c>
      <c r="AR265" s="12">
        <v>0</v>
      </c>
      <c r="AS265" s="12">
        <v>0</v>
      </c>
      <c r="AT265" s="12">
        <f t="shared" ref="AT265:BI265" si="482">SUM(AT266:AT273)</f>
        <v>0</v>
      </c>
      <c r="AU265" s="12">
        <f t="shared" si="482"/>
        <v>0</v>
      </c>
      <c r="AV265" s="12">
        <f t="shared" si="482"/>
        <v>0</v>
      </c>
      <c r="AW265" s="12">
        <f t="shared" si="482"/>
        <v>0</v>
      </c>
      <c r="AX265" s="12">
        <f t="shared" si="482"/>
        <v>0</v>
      </c>
      <c r="AY265" s="12">
        <f t="shared" si="482"/>
        <v>0</v>
      </c>
      <c r="AZ265" s="12">
        <f t="shared" si="482"/>
        <v>0</v>
      </c>
      <c r="BA265" s="12">
        <f t="shared" si="482"/>
        <v>0</v>
      </c>
      <c r="BB265" s="12">
        <f t="shared" si="482"/>
        <v>0</v>
      </c>
      <c r="BC265" s="12">
        <f t="shared" si="482"/>
        <v>0</v>
      </c>
      <c r="BD265" s="12">
        <f t="shared" si="482"/>
        <v>0</v>
      </c>
      <c r="BE265" s="12">
        <f t="shared" si="482"/>
        <v>0</v>
      </c>
      <c r="BF265" s="12">
        <f t="shared" si="482"/>
        <v>0</v>
      </c>
      <c r="BG265" s="12">
        <f t="shared" si="482"/>
        <v>0</v>
      </c>
      <c r="BH265" s="12">
        <f t="shared" si="482"/>
        <v>0</v>
      </c>
      <c r="BI265" s="12">
        <f t="shared" si="482"/>
        <v>0</v>
      </c>
      <c r="BJ265" s="12">
        <v>0</v>
      </c>
      <c r="BK265" s="12">
        <v>0</v>
      </c>
    </row>
    <row r="266" spans="1:63" x14ac:dyDescent="0.25">
      <c r="A266" s="4" t="s">
        <v>135</v>
      </c>
      <c r="B266" s="4" t="s">
        <v>60</v>
      </c>
      <c r="C266" s="4" t="s">
        <v>145</v>
      </c>
      <c r="D266" s="107" t="s">
        <v>225</v>
      </c>
      <c r="E266" s="117">
        <v>6131</v>
      </c>
      <c r="F266" s="107"/>
      <c r="G266" s="103" t="s">
        <v>1658</v>
      </c>
      <c r="H266" s="13" t="s">
        <v>34</v>
      </c>
      <c r="I266" s="14">
        <v>6000</v>
      </c>
      <c r="J266" s="14">
        <v>0</v>
      </c>
      <c r="K266" s="14"/>
      <c r="L266" s="14"/>
      <c r="M266" s="14"/>
      <c r="N266" s="14"/>
      <c r="O266" s="14"/>
      <c r="P266" s="14">
        <f t="shared" si="418"/>
        <v>0</v>
      </c>
      <c r="Q266" s="14"/>
      <c r="R266" s="14"/>
      <c r="S266" s="14"/>
      <c r="T266" s="14"/>
      <c r="U266" s="14"/>
      <c r="V266" s="14"/>
      <c r="W266" s="14"/>
      <c r="X266" s="14"/>
      <c r="Y266" s="14"/>
      <c r="Z266" s="14">
        <v>0</v>
      </c>
      <c r="AA266" s="14">
        <v>0</v>
      </c>
      <c r="AB266" s="14">
        <v>0</v>
      </c>
      <c r="AC266" s="14"/>
      <c r="AD266" s="14"/>
      <c r="AE266" s="14"/>
      <c r="AF266" s="14"/>
      <c r="AG266" s="14"/>
      <c r="AH266" s="14">
        <f t="shared" si="419"/>
        <v>0</v>
      </c>
      <c r="AI266" s="14"/>
      <c r="AJ266" s="14"/>
      <c r="AK266" s="14"/>
      <c r="AL266" s="14"/>
      <c r="AM266" s="14"/>
      <c r="AN266" s="14"/>
      <c r="AO266" s="14"/>
      <c r="AP266" s="14"/>
      <c r="AQ266" s="14"/>
      <c r="AR266" s="14">
        <v>0</v>
      </c>
      <c r="AS266" s="14">
        <v>0</v>
      </c>
      <c r="AT266" s="14">
        <v>0</v>
      </c>
      <c r="AU266" s="14"/>
      <c r="AV266" s="14"/>
      <c r="AW266" s="14"/>
      <c r="AX266" s="14"/>
      <c r="AY266" s="14"/>
      <c r="AZ266" s="14">
        <f t="shared" si="420"/>
        <v>0</v>
      </c>
      <c r="BA266" s="14"/>
      <c r="BB266" s="14"/>
      <c r="BC266" s="14"/>
      <c r="BD266" s="14"/>
      <c r="BE266" s="14"/>
      <c r="BF266" s="14"/>
      <c r="BG266" s="14"/>
      <c r="BH266" s="14"/>
      <c r="BI266" s="14"/>
      <c r="BJ266" s="14">
        <v>0</v>
      </c>
      <c r="BK266" s="14">
        <v>0</v>
      </c>
    </row>
    <row r="267" spans="1:63" x14ac:dyDescent="0.25">
      <c r="A267" s="4" t="s">
        <v>135</v>
      </c>
      <c r="B267" s="4" t="s">
        <v>60</v>
      </c>
      <c r="C267" s="4" t="s">
        <v>145</v>
      </c>
      <c r="D267" s="107" t="s">
        <v>225</v>
      </c>
      <c r="E267" s="117">
        <v>6132</v>
      </c>
      <c r="F267" s="107"/>
      <c r="G267" s="103" t="s">
        <v>1658</v>
      </c>
      <c r="H267" s="13" t="s">
        <v>74</v>
      </c>
      <c r="I267" s="14">
        <v>102000</v>
      </c>
      <c r="J267" s="14">
        <v>0</v>
      </c>
      <c r="K267" s="14"/>
      <c r="L267" s="14"/>
      <c r="M267" s="14"/>
      <c r="N267" s="14"/>
      <c r="O267" s="14"/>
      <c r="P267" s="14">
        <f t="shared" si="418"/>
        <v>0</v>
      </c>
      <c r="Q267" s="14"/>
      <c r="R267" s="14"/>
      <c r="S267" s="14"/>
      <c r="T267" s="14"/>
      <c r="U267" s="14"/>
      <c r="V267" s="14"/>
      <c r="W267" s="14"/>
      <c r="X267" s="14"/>
      <c r="Y267" s="14"/>
      <c r="Z267" s="14">
        <v>0</v>
      </c>
      <c r="AA267" s="14">
        <v>0</v>
      </c>
      <c r="AB267" s="14">
        <v>0</v>
      </c>
      <c r="AC267" s="14"/>
      <c r="AD267" s="14"/>
      <c r="AE267" s="14"/>
      <c r="AF267" s="14"/>
      <c r="AG267" s="14"/>
      <c r="AH267" s="14">
        <f t="shared" si="419"/>
        <v>0</v>
      </c>
      <c r="AI267" s="14"/>
      <c r="AJ267" s="14"/>
      <c r="AK267" s="14"/>
      <c r="AL267" s="14"/>
      <c r="AM267" s="14"/>
      <c r="AN267" s="14"/>
      <c r="AO267" s="14"/>
      <c r="AP267" s="14"/>
      <c r="AQ267" s="14"/>
      <c r="AR267" s="14">
        <v>0</v>
      </c>
      <c r="AS267" s="14">
        <v>0</v>
      </c>
      <c r="AT267" s="14">
        <v>0</v>
      </c>
      <c r="AU267" s="14"/>
      <c r="AV267" s="14"/>
      <c r="AW267" s="14"/>
      <c r="AX267" s="14"/>
      <c r="AY267" s="14"/>
      <c r="AZ267" s="14">
        <f t="shared" si="420"/>
        <v>0</v>
      </c>
      <c r="BA267" s="14"/>
      <c r="BB267" s="14"/>
      <c r="BC267" s="14"/>
      <c r="BD267" s="14"/>
      <c r="BE267" s="14"/>
      <c r="BF267" s="14"/>
      <c r="BG267" s="14"/>
      <c r="BH267" s="14"/>
      <c r="BI267" s="14"/>
      <c r="BJ267" s="14">
        <v>0</v>
      </c>
      <c r="BK267" s="14">
        <v>0</v>
      </c>
    </row>
    <row r="268" spans="1:63" x14ac:dyDescent="0.25">
      <c r="A268" s="4" t="s">
        <v>135</v>
      </c>
      <c r="B268" s="4" t="s">
        <v>60</v>
      </c>
      <c r="C268" s="4" t="s">
        <v>145</v>
      </c>
      <c r="D268" s="107" t="s">
        <v>225</v>
      </c>
      <c r="E268" s="117">
        <v>6133</v>
      </c>
      <c r="F268" s="107"/>
      <c r="G268" s="103" t="s">
        <v>1658</v>
      </c>
      <c r="H268" s="13" t="s">
        <v>77</v>
      </c>
      <c r="I268" s="14">
        <v>25100</v>
      </c>
      <c r="J268" s="14">
        <v>0</v>
      </c>
      <c r="K268" s="14"/>
      <c r="L268" s="14"/>
      <c r="M268" s="14"/>
      <c r="N268" s="14"/>
      <c r="O268" s="14"/>
      <c r="P268" s="14">
        <f t="shared" si="418"/>
        <v>0</v>
      </c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v>0</v>
      </c>
      <c r="AA268" s="14">
        <v>0</v>
      </c>
      <c r="AB268" s="14">
        <v>0</v>
      </c>
      <c r="AC268" s="14"/>
      <c r="AD268" s="14"/>
      <c r="AE268" s="14"/>
      <c r="AF268" s="14"/>
      <c r="AG268" s="14"/>
      <c r="AH268" s="14">
        <f t="shared" si="419"/>
        <v>0</v>
      </c>
      <c r="AI268" s="14"/>
      <c r="AJ268" s="14"/>
      <c r="AK268" s="14"/>
      <c r="AL268" s="14"/>
      <c r="AM268" s="14"/>
      <c r="AN268" s="14"/>
      <c r="AO268" s="14"/>
      <c r="AP268" s="14"/>
      <c r="AQ268" s="14"/>
      <c r="AR268" s="14">
        <v>0</v>
      </c>
      <c r="AS268" s="14">
        <v>0</v>
      </c>
      <c r="AT268" s="14">
        <v>0</v>
      </c>
      <c r="AU268" s="14"/>
      <c r="AV268" s="14"/>
      <c r="AW268" s="14"/>
      <c r="AX268" s="14"/>
      <c r="AY268" s="14"/>
      <c r="AZ268" s="14">
        <f t="shared" si="420"/>
        <v>0</v>
      </c>
      <c r="BA268" s="14"/>
      <c r="BB268" s="14"/>
      <c r="BC268" s="14"/>
      <c r="BD268" s="14"/>
      <c r="BE268" s="14"/>
      <c r="BF268" s="14"/>
      <c r="BG268" s="14"/>
      <c r="BH268" s="14"/>
      <c r="BI268" s="14"/>
      <c r="BJ268" s="14">
        <v>0</v>
      </c>
      <c r="BK268" s="14">
        <v>0</v>
      </c>
    </row>
    <row r="269" spans="1:63" x14ac:dyDescent="0.25">
      <c r="A269" s="4" t="s">
        <v>135</v>
      </c>
      <c r="B269" s="4" t="s">
        <v>60</v>
      </c>
      <c r="C269" s="4" t="s">
        <v>145</v>
      </c>
      <c r="D269" s="107" t="s">
        <v>225</v>
      </c>
      <c r="E269" s="117">
        <v>6134</v>
      </c>
      <c r="F269" s="107"/>
      <c r="G269" s="103" t="s">
        <v>1658</v>
      </c>
      <c r="H269" s="13" t="s">
        <v>80</v>
      </c>
      <c r="I269" s="14">
        <v>16700</v>
      </c>
      <c r="J269" s="14">
        <v>10000</v>
      </c>
      <c r="K269" s="14"/>
      <c r="L269" s="14"/>
      <c r="M269" s="14"/>
      <c r="N269" s="14"/>
      <c r="O269" s="14"/>
      <c r="P269" s="14">
        <f t="shared" si="418"/>
        <v>10000</v>
      </c>
      <c r="Q269" s="14">
        <v>500</v>
      </c>
      <c r="R269" s="14">
        <v>700</v>
      </c>
      <c r="S269" s="14">
        <v>1000</v>
      </c>
      <c r="T269" s="14">
        <v>500</v>
      </c>
      <c r="U269" s="14">
        <v>1000</v>
      </c>
      <c r="V269" s="14">
        <v>500</v>
      </c>
      <c r="W269" s="14"/>
      <c r="X269" s="14">
        <v>1000</v>
      </c>
      <c r="Y269" s="14">
        <v>500</v>
      </c>
      <c r="Z269" s="14">
        <v>5700</v>
      </c>
      <c r="AA269" s="14">
        <v>4300</v>
      </c>
      <c r="AB269" s="14">
        <v>0</v>
      </c>
      <c r="AC269" s="14"/>
      <c r="AD269" s="14"/>
      <c r="AE269" s="14"/>
      <c r="AF269" s="14"/>
      <c r="AG269" s="14"/>
      <c r="AH269" s="14">
        <f t="shared" si="419"/>
        <v>0</v>
      </c>
      <c r="AI269" s="14"/>
      <c r="AJ269" s="14"/>
      <c r="AK269" s="14"/>
      <c r="AL269" s="14"/>
      <c r="AM269" s="14"/>
      <c r="AN269" s="14"/>
      <c r="AO269" s="14"/>
      <c r="AP269" s="14"/>
      <c r="AQ269" s="14"/>
      <c r="AR269" s="14">
        <v>0</v>
      </c>
      <c r="AS269" s="14">
        <v>0</v>
      </c>
      <c r="AT269" s="14">
        <v>0</v>
      </c>
      <c r="AU269" s="14"/>
      <c r="AV269" s="14"/>
      <c r="AW269" s="14"/>
      <c r="AX269" s="14"/>
      <c r="AY269" s="14"/>
      <c r="AZ269" s="14">
        <f t="shared" si="420"/>
        <v>0</v>
      </c>
      <c r="BA269" s="14"/>
      <c r="BB269" s="14"/>
      <c r="BC269" s="14"/>
      <c r="BD269" s="14"/>
      <c r="BE269" s="14"/>
      <c r="BF269" s="14"/>
      <c r="BG269" s="14"/>
      <c r="BH269" s="14"/>
      <c r="BI269" s="14"/>
      <c r="BJ269" s="14">
        <v>0</v>
      </c>
      <c r="BK269" s="14">
        <v>0</v>
      </c>
    </row>
    <row r="270" spans="1:63" x14ac:dyDescent="0.25">
      <c r="A270" s="4" t="s">
        <v>135</v>
      </c>
      <c r="B270" s="4" t="s">
        <v>60</v>
      </c>
      <c r="C270" s="4" t="s">
        <v>145</v>
      </c>
      <c r="D270" s="107" t="s">
        <v>225</v>
      </c>
      <c r="E270" s="117">
        <v>6135</v>
      </c>
      <c r="F270" s="107"/>
      <c r="G270" s="103" t="s">
        <v>1658</v>
      </c>
      <c r="H270" s="13" t="s">
        <v>83</v>
      </c>
      <c r="I270" s="14">
        <v>1800</v>
      </c>
      <c r="J270" s="14">
        <v>1500</v>
      </c>
      <c r="K270" s="14"/>
      <c r="L270" s="14"/>
      <c r="M270" s="14"/>
      <c r="N270" s="14"/>
      <c r="O270" s="14"/>
      <c r="P270" s="14">
        <f t="shared" si="418"/>
        <v>1500</v>
      </c>
      <c r="Q270" s="14"/>
      <c r="R270" s="14"/>
      <c r="S270" s="14"/>
      <c r="T270" s="14"/>
      <c r="U270" s="14"/>
      <c r="V270" s="14"/>
      <c r="W270" s="14"/>
      <c r="X270" s="14">
        <v>500</v>
      </c>
      <c r="Y270" s="14"/>
      <c r="Z270" s="14">
        <v>500</v>
      </c>
      <c r="AA270" s="14">
        <v>1000</v>
      </c>
      <c r="AB270" s="14">
        <v>0</v>
      </c>
      <c r="AC270" s="14"/>
      <c r="AD270" s="14"/>
      <c r="AE270" s="14"/>
      <c r="AF270" s="14"/>
      <c r="AG270" s="14"/>
      <c r="AH270" s="14">
        <f t="shared" si="419"/>
        <v>0</v>
      </c>
      <c r="AI270" s="14"/>
      <c r="AJ270" s="14"/>
      <c r="AK270" s="14"/>
      <c r="AL270" s="14"/>
      <c r="AM270" s="14"/>
      <c r="AN270" s="14"/>
      <c r="AO270" s="14"/>
      <c r="AP270" s="14"/>
      <c r="AQ270" s="14"/>
      <c r="AR270" s="14">
        <v>0</v>
      </c>
      <c r="AS270" s="14">
        <v>0</v>
      </c>
      <c r="AT270" s="14">
        <v>0</v>
      </c>
      <c r="AU270" s="14"/>
      <c r="AV270" s="14"/>
      <c r="AW270" s="14"/>
      <c r="AX270" s="14"/>
      <c r="AY270" s="14"/>
      <c r="AZ270" s="14">
        <f t="shared" si="420"/>
        <v>0</v>
      </c>
      <c r="BA270" s="14"/>
      <c r="BB270" s="14"/>
      <c r="BC270" s="14"/>
      <c r="BD270" s="14"/>
      <c r="BE270" s="14"/>
      <c r="BF270" s="14"/>
      <c r="BG270" s="14"/>
      <c r="BH270" s="14"/>
      <c r="BI270" s="14"/>
      <c r="BJ270" s="14">
        <v>0</v>
      </c>
      <c r="BK270" s="14">
        <v>0</v>
      </c>
    </row>
    <row r="271" spans="1:63" x14ac:dyDescent="0.25">
      <c r="A271" s="4" t="s">
        <v>135</v>
      </c>
      <c r="B271" s="4" t="s">
        <v>60</v>
      </c>
      <c r="C271" s="4" t="s">
        <v>145</v>
      </c>
      <c r="D271" s="107" t="s">
        <v>225</v>
      </c>
      <c r="E271" s="117">
        <v>6137</v>
      </c>
      <c r="F271" s="107"/>
      <c r="G271" s="103" t="s">
        <v>1658</v>
      </c>
      <c r="H271" s="13" t="s">
        <v>89</v>
      </c>
      <c r="I271" s="14">
        <v>13000</v>
      </c>
      <c r="J271" s="14">
        <v>10000</v>
      </c>
      <c r="K271" s="14"/>
      <c r="L271" s="14"/>
      <c r="M271" s="14"/>
      <c r="N271" s="14"/>
      <c r="O271" s="14"/>
      <c r="P271" s="14">
        <f t="shared" si="418"/>
        <v>10000</v>
      </c>
      <c r="Q271" s="14">
        <f>500+750</f>
        <v>1250</v>
      </c>
      <c r="R271" s="14">
        <v>670</v>
      </c>
      <c r="S271" s="14">
        <v>740</v>
      </c>
      <c r="T271" s="14">
        <v>300</v>
      </c>
      <c r="U271" s="14">
        <v>290</v>
      </c>
      <c r="V271" s="14">
        <v>1600</v>
      </c>
      <c r="W271" s="14"/>
      <c r="X271" s="14">
        <v>800</v>
      </c>
      <c r="Y271" s="14">
        <v>500</v>
      </c>
      <c r="Z271" s="14">
        <v>6150</v>
      </c>
      <c r="AA271" s="14">
        <v>3850</v>
      </c>
      <c r="AB271" s="14">
        <v>0</v>
      </c>
      <c r="AC271" s="14"/>
      <c r="AD271" s="14"/>
      <c r="AE271" s="14"/>
      <c r="AF271" s="14"/>
      <c r="AG271" s="14"/>
      <c r="AH271" s="14">
        <f t="shared" si="419"/>
        <v>0</v>
      </c>
      <c r="AI271" s="14"/>
      <c r="AJ271" s="14"/>
      <c r="AK271" s="14"/>
      <c r="AL271" s="14"/>
      <c r="AM271" s="14"/>
      <c r="AN271" s="14"/>
      <c r="AO271" s="14"/>
      <c r="AP271" s="14"/>
      <c r="AQ271" s="14"/>
      <c r="AR271" s="14">
        <v>0</v>
      </c>
      <c r="AS271" s="14">
        <v>0</v>
      </c>
      <c r="AT271" s="14">
        <v>0</v>
      </c>
      <c r="AU271" s="14"/>
      <c r="AV271" s="14"/>
      <c r="AW271" s="14"/>
      <c r="AX271" s="14"/>
      <c r="AY271" s="14"/>
      <c r="AZ271" s="14">
        <f t="shared" si="420"/>
        <v>0</v>
      </c>
      <c r="BA271" s="14"/>
      <c r="BB271" s="14"/>
      <c r="BC271" s="14"/>
      <c r="BD271" s="14"/>
      <c r="BE271" s="14"/>
      <c r="BF271" s="14"/>
      <c r="BG271" s="14"/>
      <c r="BH271" s="14"/>
      <c r="BI271" s="14"/>
      <c r="BJ271" s="14">
        <v>0</v>
      </c>
      <c r="BK271" s="14">
        <v>0</v>
      </c>
    </row>
    <row r="272" spans="1:63" ht="22.5" x14ac:dyDescent="0.25">
      <c r="A272" s="4" t="s">
        <v>135</v>
      </c>
      <c r="B272" s="4" t="s">
        <v>60</v>
      </c>
      <c r="C272" s="4" t="s">
        <v>145</v>
      </c>
      <c r="D272" s="107" t="s">
        <v>225</v>
      </c>
      <c r="E272" s="117">
        <v>6138</v>
      </c>
      <c r="F272" s="107"/>
      <c r="G272" s="103" t="s">
        <v>1658</v>
      </c>
      <c r="H272" s="13" t="s">
        <v>92</v>
      </c>
      <c r="I272" s="14">
        <v>1500</v>
      </c>
      <c r="J272" s="14">
        <v>1500</v>
      </c>
      <c r="K272" s="14"/>
      <c r="L272" s="14"/>
      <c r="M272" s="14"/>
      <c r="N272" s="14"/>
      <c r="O272" s="14"/>
      <c r="P272" s="14">
        <f t="shared" si="418"/>
        <v>1500</v>
      </c>
      <c r="Q272" s="14"/>
      <c r="R272" s="14"/>
      <c r="S272" s="14"/>
      <c r="T272" s="14"/>
      <c r="U272" s="14"/>
      <c r="V272" s="14"/>
      <c r="W272" s="14"/>
      <c r="X272" s="14"/>
      <c r="Y272" s="14"/>
      <c r="Z272" s="14">
        <v>0</v>
      </c>
      <c r="AA272" s="14">
        <v>1500</v>
      </c>
      <c r="AB272" s="14">
        <v>0</v>
      </c>
      <c r="AC272" s="14"/>
      <c r="AD272" s="14"/>
      <c r="AE272" s="14"/>
      <c r="AF272" s="14"/>
      <c r="AG272" s="14"/>
      <c r="AH272" s="14">
        <f t="shared" si="419"/>
        <v>0</v>
      </c>
      <c r="AI272" s="14"/>
      <c r="AJ272" s="14"/>
      <c r="AK272" s="14"/>
      <c r="AL272" s="14"/>
      <c r="AM272" s="14"/>
      <c r="AN272" s="14"/>
      <c r="AO272" s="14"/>
      <c r="AP272" s="14"/>
      <c r="AQ272" s="14"/>
      <c r="AR272" s="14">
        <v>0</v>
      </c>
      <c r="AS272" s="14">
        <v>0</v>
      </c>
      <c r="AT272" s="14">
        <v>0</v>
      </c>
      <c r="AU272" s="14"/>
      <c r="AV272" s="14"/>
      <c r="AW272" s="14"/>
      <c r="AX272" s="14"/>
      <c r="AY272" s="14"/>
      <c r="AZ272" s="14">
        <f t="shared" si="420"/>
        <v>0</v>
      </c>
      <c r="BA272" s="14"/>
      <c r="BB272" s="14"/>
      <c r="BC272" s="14"/>
      <c r="BD272" s="14"/>
      <c r="BE272" s="14"/>
      <c r="BF272" s="14"/>
      <c r="BG272" s="14"/>
      <c r="BH272" s="14"/>
      <c r="BI272" s="14"/>
      <c r="BJ272" s="14">
        <v>0</v>
      </c>
      <c r="BK272" s="14">
        <v>0</v>
      </c>
    </row>
    <row r="273" spans="1:63" x14ac:dyDescent="0.25">
      <c r="A273" s="1" t="s">
        <v>135</v>
      </c>
      <c r="B273" s="1" t="s">
        <v>60</v>
      </c>
      <c r="C273" s="1" t="s">
        <v>145</v>
      </c>
      <c r="D273" s="110" t="s">
        <v>225</v>
      </c>
      <c r="E273" s="110" t="s">
        <v>36</v>
      </c>
      <c r="F273" s="107" t="s">
        <v>0</v>
      </c>
      <c r="G273" s="13" t="s">
        <v>0</v>
      </c>
      <c r="H273" s="2" t="s">
        <v>37</v>
      </c>
      <c r="I273" s="12">
        <f>SUM(I274:I276)</f>
        <v>25300</v>
      </c>
      <c r="J273" s="12">
        <f t="shared" ref="J273:Y273" si="483">SUM(J274:J276)</f>
        <v>13000</v>
      </c>
      <c r="K273" s="12">
        <f t="shared" si="483"/>
        <v>0</v>
      </c>
      <c r="L273" s="12">
        <f t="shared" si="483"/>
        <v>0</v>
      </c>
      <c r="M273" s="12">
        <f t="shared" si="483"/>
        <v>0</v>
      </c>
      <c r="N273" s="12">
        <f t="shared" si="483"/>
        <v>0</v>
      </c>
      <c r="O273" s="12">
        <f t="shared" si="483"/>
        <v>0</v>
      </c>
      <c r="P273" s="12">
        <f t="shared" si="483"/>
        <v>13000</v>
      </c>
      <c r="Q273" s="12">
        <f t="shared" si="483"/>
        <v>1850</v>
      </c>
      <c r="R273" s="12">
        <f t="shared" si="483"/>
        <v>0</v>
      </c>
      <c r="S273" s="12">
        <f t="shared" si="483"/>
        <v>500</v>
      </c>
      <c r="T273" s="12">
        <f t="shared" si="483"/>
        <v>1690</v>
      </c>
      <c r="U273" s="12">
        <f t="shared" si="483"/>
        <v>1000</v>
      </c>
      <c r="V273" s="12">
        <f t="shared" si="483"/>
        <v>0</v>
      </c>
      <c r="W273" s="12">
        <f t="shared" si="483"/>
        <v>0</v>
      </c>
      <c r="X273" s="12">
        <f t="shared" si="483"/>
        <v>1000</v>
      </c>
      <c r="Y273" s="12">
        <f t="shared" si="483"/>
        <v>1000</v>
      </c>
      <c r="Z273" s="12">
        <v>7040</v>
      </c>
      <c r="AA273" s="12">
        <v>5960</v>
      </c>
      <c r="AB273" s="12">
        <f t="shared" ref="AB273:AQ273" si="484">SUM(AB274:AB276)</f>
        <v>0</v>
      </c>
      <c r="AC273" s="12">
        <f t="shared" si="484"/>
        <v>0</v>
      </c>
      <c r="AD273" s="12">
        <f t="shared" si="484"/>
        <v>0</v>
      </c>
      <c r="AE273" s="12">
        <f t="shared" si="484"/>
        <v>0</v>
      </c>
      <c r="AF273" s="12">
        <f t="shared" si="484"/>
        <v>0</v>
      </c>
      <c r="AG273" s="12">
        <f t="shared" si="484"/>
        <v>0</v>
      </c>
      <c r="AH273" s="12">
        <f t="shared" si="484"/>
        <v>0</v>
      </c>
      <c r="AI273" s="12">
        <f t="shared" si="484"/>
        <v>0</v>
      </c>
      <c r="AJ273" s="12">
        <f t="shared" si="484"/>
        <v>0</v>
      </c>
      <c r="AK273" s="12">
        <f t="shared" si="484"/>
        <v>0</v>
      </c>
      <c r="AL273" s="12">
        <f t="shared" si="484"/>
        <v>0</v>
      </c>
      <c r="AM273" s="12">
        <f t="shared" si="484"/>
        <v>0</v>
      </c>
      <c r="AN273" s="12">
        <f t="shared" si="484"/>
        <v>0</v>
      </c>
      <c r="AO273" s="12">
        <f t="shared" si="484"/>
        <v>0</v>
      </c>
      <c r="AP273" s="12">
        <f t="shared" si="484"/>
        <v>0</v>
      </c>
      <c r="AQ273" s="12">
        <f t="shared" si="484"/>
        <v>0</v>
      </c>
      <c r="AR273" s="12">
        <v>0</v>
      </c>
      <c r="AS273" s="12">
        <v>0</v>
      </c>
      <c r="AT273" s="12">
        <f t="shared" ref="AT273:BI273" si="485">SUM(AT274:AT276)</f>
        <v>0</v>
      </c>
      <c r="AU273" s="12">
        <f t="shared" si="485"/>
        <v>0</v>
      </c>
      <c r="AV273" s="12">
        <f t="shared" si="485"/>
        <v>0</v>
      </c>
      <c r="AW273" s="12">
        <f t="shared" si="485"/>
        <v>0</v>
      </c>
      <c r="AX273" s="12">
        <f t="shared" si="485"/>
        <v>0</v>
      </c>
      <c r="AY273" s="12">
        <f t="shared" si="485"/>
        <v>0</v>
      </c>
      <c r="AZ273" s="12">
        <f t="shared" si="485"/>
        <v>0</v>
      </c>
      <c r="BA273" s="12">
        <f t="shared" si="485"/>
        <v>0</v>
      </c>
      <c r="BB273" s="12">
        <f t="shared" si="485"/>
        <v>0</v>
      </c>
      <c r="BC273" s="12">
        <f t="shared" si="485"/>
        <v>0</v>
      </c>
      <c r="BD273" s="12">
        <f t="shared" si="485"/>
        <v>0</v>
      </c>
      <c r="BE273" s="12">
        <f t="shared" si="485"/>
        <v>0</v>
      </c>
      <c r="BF273" s="12">
        <f t="shared" si="485"/>
        <v>0</v>
      </c>
      <c r="BG273" s="12">
        <f t="shared" si="485"/>
        <v>0</v>
      </c>
      <c r="BH273" s="12">
        <f t="shared" si="485"/>
        <v>0</v>
      </c>
      <c r="BI273" s="12">
        <f t="shared" si="485"/>
        <v>0</v>
      </c>
      <c r="BJ273" s="12">
        <v>0</v>
      </c>
      <c r="BK273" s="12">
        <v>0</v>
      </c>
    </row>
    <row r="274" spans="1:63" x14ac:dyDescent="0.25">
      <c r="A274" s="4" t="s">
        <v>135</v>
      </c>
      <c r="B274" s="4" t="s">
        <v>60</v>
      </c>
      <c r="C274" s="4" t="s">
        <v>145</v>
      </c>
      <c r="D274" s="107" t="s">
        <v>225</v>
      </c>
      <c r="E274" s="117">
        <v>6139</v>
      </c>
      <c r="F274" s="107"/>
      <c r="G274" s="103" t="s">
        <v>1658</v>
      </c>
      <c r="H274" s="13" t="s">
        <v>37</v>
      </c>
      <c r="I274" s="14">
        <v>22000</v>
      </c>
      <c r="J274" s="14">
        <v>13000</v>
      </c>
      <c r="K274" s="14"/>
      <c r="L274" s="14"/>
      <c r="M274" s="14"/>
      <c r="N274" s="14"/>
      <c r="O274" s="14"/>
      <c r="P274" s="14">
        <f t="shared" si="418"/>
        <v>13000</v>
      </c>
      <c r="Q274" s="14">
        <v>1850</v>
      </c>
      <c r="R274" s="14"/>
      <c r="S274" s="14">
        <v>500</v>
      </c>
      <c r="T274" s="14">
        <v>1690</v>
      </c>
      <c r="U274" s="14">
        <v>1000</v>
      </c>
      <c r="V274" s="14"/>
      <c r="W274" s="14"/>
      <c r="X274" s="14">
        <v>1000</v>
      </c>
      <c r="Y274" s="14">
        <v>1000</v>
      </c>
      <c r="Z274" s="14">
        <v>7040</v>
      </c>
      <c r="AA274" s="14">
        <v>5960</v>
      </c>
      <c r="AB274" s="14">
        <v>0</v>
      </c>
      <c r="AC274" s="14"/>
      <c r="AD274" s="14"/>
      <c r="AE274" s="14"/>
      <c r="AF274" s="14"/>
      <c r="AG274" s="14"/>
      <c r="AH274" s="14">
        <f t="shared" si="419"/>
        <v>0</v>
      </c>
      <c r="AI274" s="14"/>
      <c r="AJ274" s="14"/>
      <c r="AK274" s="14"/>
      <c r="AL274" s="14"/>
      <c r="AM274" s="14"/>
      <c r="AN274" s="14"/>
      <c r="AO274" s="14"/>
      <c r="AP274" s="14"/>
      <c r="AQ274" s="14"/>
      <c r="AR274" s="14">
        <v>0</v>
      </c>
      <c r="AS274" s="14">
        <v>0</v>
      </c>
      <c r="AT274" s="14">
        <v>0</v>
      </c>
      <c r="AU274" s="14"/>
      <c r="AV274" s="14"/>
      <c r="AW274" s="14"/>
      <c r="AX274" s="14"/>
      <c r="AY274" s="14"/>
      <c r="AZ274" s="14">
        <f t="shared" si="420"/>
        <v>0</v>
      </c>
      <c r="BA274" s="14"/>
      <c r="BB274" s="14"/>
      <c r="BC274" s="14"/>
      <c r="BD274" s="14"/>
      <c r="BE274" s="14"/>
      <c r="BF274" s="14"/>
      <c r="BG274" s="14"/>
      <c r="BH274" s="14"/>
      <c r="BI274" s="14"/>
      <c r="BJ274" s="14">
        <v>0</v>
      </c>
      <c r="BK274" s="14">
        <v>0</v>
      </c>
    </row>
    <row r="275" spans="1:63" ht="22.5" x14ac:dyDescent="0.25">
      <c r="A275" s="4" t="s">
        <v>135</v>
      </c>
      <c r="B275" s="4" t="s">
        <v>60</v>
      </c>
      <c r="C275" s="4" t="s">
        <v>145</v>
      </c>
      <c r="D275" s="107" t="s">
        <v>225</v>
      </c>
      <c r="E275" s="117">
        <v>6139</v>
      </c>
      <c r="F275" s="107" t="s">
        <v>232</v>
      </c>
      <c r="G275" s="103" t="s">
        <v>1658</v>
      </c>
      <c r="H275" s="13" t="s">
        <v>39</v>
      </c>
      <c r="I275" s="14">
        <v>3300</v>
      </c>
      <c r="J275" s="14">
        <v>0</v>
      </c>
      <c r="K275" s="14"/>
      <c r="L275" s="14"/>
      <c r="M275" s="14"/>
      <c r="N275" s="14"/>
      <c r="O275" s="14"/>
      <c r="P275" s="14">
        <f t="shared" si="418"/>
        <v>0</v>
      </c>
      <c r="Q275" s="14"/>
      <c r="R275" s="14"/>
      <c r="S275" s="14"/>
      <c r="T275" s="14"/>
      <c r="U275" s="14"/>
      <c r="V275" s="14"/>
      <c r="W275" s="14"/>
      <c r="X275" s="14"/>
      <c r="Y275" s="14"/>
      <c r="Z275" s="14">
        <v>0</v>
      </c>
      <c r="AA275" s="14">
        <v>0</v>
      </c>
      <c r="AB275" s="14">
        <v>0</v>
      </c>
      <c r="AC275" s="14"/>
      <c r="AD275" s="14"/>
      <c r="AE275" s="14"/>
      <c r="AF275" s="14"/>
      <c r="AG275" s="14"/>
      <c r="AH275" s="14">
        <f t="shared" si="419"/>
        <v>0</v>
      </c>
      <c r="AI275" s="14"/>
      <c r="AJ275" s="14"/>
      <c r="AK275" s="14"/>
      <c r="AL275" s="14"/>
      <c r="AM275" s="14"/>
      <c r="AN275" s="14"/>
      <c r="AO275" s="14"/>
      <c r="AP275" s="14"/>
      <c r="AQ275" s="14"/>
      <c r="AR275" s="14">
        <v>0</v>
      </c>
      <c r="AS275" s="14">
        <v>0</v>
      </c>
      <c r="AT275" s="14">
        <v>0</v>
      </c>
      <c r="AU275" s="14"/>
      <c r="AV275" s="14"/>
      <c r="AW275" s="14"/>
      <c r="AX275" s="14"/>
      <c r="AY275" s="14"/>
      <c r="AZ275" s="14">
        <f t="shared" si="420"/>
        <v>0</v>
      </c>
      <c r="BA275" s="14"/>
      <c r="BB275" s="14"/>
      <c r="BC275" s="14"/>
      <c r="BD275" s="14"/>
      <c r="BE275" s="14"/>
      <c r="BF275" s="14"/>
      <c r="BG275" s="14"/>
      <c r="BH275" s="14"/>
      <c r="BI275" s="14"/>
      <c r="BJ275" s="14">
        <v>0</v>
      </c>
      <c r="BK275" s="14">
        <v>0</v>
      </c>
    </row>
    <row r="276" spans="1:63" ht="33.75" x14ac:dyDescent="0.25">
      <c r="A276" s="4" t="s">
        <v>135</v>
      </c>
      <c r="B276" s="4" t="s">
        <v>60</v>
      </c>
      <c r="C276" s="4" t="s">
        <v>145</v>
      </c>
      <c r="D276" s="107" t="s">
        <v>225</v>
      </c>
      <c r="E276" s="117">
        <v>6139</v>
      </c>
      <c r="F276" s="107" t="s">
        <v>233</v>
      </c>
      <c r="G276" s="103" t="s">
        <v>1658</v>
      </c>
      <c r="H276" s="13" t="s">
        <v>40</v>
      </c>
      <c r="I276" s="14">
        <v>0</v>
      </c>
      <c r="J276" s="14">
        <v>0</v>
      </c>
      <c r="K276" s="14"/>
      <c r="L276" s="14"/>
      <c r="M276" s="14"/>
      <c r="N276" s="14"/>
      <c r="O276" s="14"/>
      <c r="P276" s="14">
        <f t="shared" si="418"/>
        <v>0</v>
      </c>
      <c r="Q276" s="14"/>
      <c r="R276" s="14"/>
      <c r="S276" s="14"/>
      <c r="T276" s="14"/>
      <c r="U276" s="14"/>
      <c r="V276" s="14"/>
      <c r="W276" s="14"/>
      <c r="X276" s="14"/>
      <c r="Y276" s="14"/>
      <c r="Z276" s="14">
        <v>0</v>
      </c>
      <c r="AA276" s="14">
        <v>0</v>
      </c>
      <c r="AB276" s="14">
        <v>0</v>
      </c>
      <c r="AC276" s="14"/>
      <c r="AD276" s="14"/>
      <c r="AE276" s="14"/>
      <c r="AF276" s="14"/>
      <c r="AG276" s="14"/>
      <c r="AH276" s="14">
        <f t="shared" si="419"/>
        <v>0</v>
      </c>
      <c r="AI276" s="14"/>
      <c r="AJ276" s="14"/>
      <c r="AK276" s="14"/>
      <c r="AL276" s="14"/>
      <c r="AM276" s="14"/>
      <c r="AN276" s="14"/>
      <c r="AO276" s="14"/>
      <c r="AP276" s="14"/>
      <c r="AQ276" s="14"/>
      <c r="AR276" s="14">
        <v>0</v>
      </c>
      <c r="AS276" s="14">
        <v>0</v>
      </c>
      <c r="AT276" s="14">
        <v>0</v>
      </c>
      <c r="AU276" s="14"/>
      <c r="AV276" s="14"/>
      <c r="AW276" s="14"/>
      <c r="AX276" s="14"/>
      <c r="AY276" s="14"/>
      <c r="AZ276" s="14">
        <f t="shared" si="420"/>
        <v>0</v>
      </c>
      <c r="BA276" s="14"/>
      <c r="BB276" s="14"/>
      <c r="BC276" s="14"/>
      <c r="BD276" s="14"/>
      <c r="BE276" s="14"/>
      <c r="BF276" s="14"/>
      <c r="BG276" s="14"/>
      <c r="BH276" s="14"/>
      <c r="BI276" s="14"/>
      <c r="BJ276" s="14">
        <v>0</v>
      </c>
      <c r="BK276" s="14">
        <v>0</v>
      </c>
    </row>
    <row r="277" spans="1:63" ht="33.75" x14ac:dyDescent="0.25">
      <c r="A277" s="1" t="s">
        <v>0</v>
      </c>
      <c r="B277" s="1" t="s">
        <v>0</v>
      </c>
      <c r="C277" s="1" t="s">
        <v>0</v>
      </c>
      <c r="D277" s="106" t="s">
        <v>0</v>
      </c>
      <c r="E277" s="106" t="s">
        <v>0</v>
      </c>
      <c r="F277" s="106" t="s">
        <v>0</v>
      </c>
      <c r="G277" s="2" t="s">
        <v>0</v>
      </c>
      <c r="H277" s="10" t="s">
        <v>41</v>
      </c>
      <c r="I277" s="11">
        <f>SUM(I278)</f>
        <v>100</v>
      </c>
      <c r="J277" s="11">
        <f t="shared" ref="J277:Y278" si="486">SUM(J278)</f>
        <v>0</v>
      </c>
      <c r="K277" s="11">
        <f t="shared" si="486"/>
        <v>0</v>
      </c>
      <c r="L277" s="11">
        <f t="shared" si="486"/>
        <v>0</v>
      </c>
      <c r="M277" s="11">
        <f t="shared" si="486"/>
        <v>0</v>
      </c>
      <c r="N277" s="11">
        <f t="shared" si="486"/>
        <v>0</v>
      </c>
      <c r="O277" s="11">
        <f t="shared" si="486"/>
        <v>0</v>
      </c>
      <c r="P277" s="11">
        <f t="shared" si="486"/>
        <v>0</v>
      </c>
      <c r="Q277" s="11">
        <f t="shared" si="486"/>
        <v>0</v>
      </c>
      <c r="R277" s="11">
        <f t="shared" si="486"/>
        <v>0</v>
      </c>
      <c r="S277" s="11">
        <f t="shared" si="486"/>
        <v>0</v>
      </c>
      <c r="T277" s="11">
        <f t="shared" si="486"/>
        <v>0</v>
      </c>
      <c r="U277" s="11">
        <f t="shared" si="486"/>
        <v>0</v>
      </c>
      <c r="V277" s="11">
        <f t="shared" si="486"/>
        <v>0</v>
      </c>
      <c r="W277" s="11">
        <f t="shared" si="486"/>
        <v>0</v>
      </c>
      <c r="X277" s="11">
        <f t="shared" si="486"/>
        <v>0</v>
      </c>
      <c r="Y277" s="11">
        <f t="shared" si="486"/>
        <v>0</v>
      </c>
      <c r="Z277" s="11">
        <v>0</v>
      </c>
      <c r="AA277" s="11">
        <v>0</v>
      </c>
      <c r="AB277" s="11">
        <f t="shared" ref="AB277:AQ278" si="487">SUM(AB278)</f>
        <v>0</v>
      </c>
      <c r="AC277" s="11">
        <f t="shared" si="487"/>
        <v>0</v>
      </c>
      <c r="AD277" s="11">
        <f t="shared" si="487"/>
        <v>0</v>
      </c>
      <c r="AE277" s="11">
        <f t="shared" si="487"/>
        <v>0</v>
      </c>
      <c r="AF277" s="11">
        <f t="shared" si="487"/>
        <v>0</v>
      </c>
      <c r="AG277" s="11">
        <f t="shared" si="487"/>
        <v>0</v>
      </c>
      <c r="AH277" s="11">
        <f t="shared" si="487"/>
        <v>0</v>
      </c>
      <c r="AI277" s="11">
        <f t="shared" si="487"/>
        <v>0</v>
      </c>
      <c r="AJ277" s="11">
        <f t="shared" si="487"/>
        <v>0</v>
      </c>
      <c r="AK277" s="11">
        <f t="shared" si="487"/>
        <v>0</v>
      </c>
      <c r="AL277" s="11">
        <f t="shared" si="487"/>
        <v>0</v>
      </c>
      <c r="AM277" s="11">
        <f t="shared" si="487"/>
        <v>0</v>
      </c>
      <c r="AN277" s="11">
        <f t="shared" si="487"/>
        <v>0</v>
      </c>
      <c r="AO277" s="11">
        <f t="shared" si="487"/>
        <v>0</v>
      </c>
      <c r="AP277" s="11">
        <f t="shared" si="487"/>
        <v>0</v>
      </c>
      <c r="AQ277" s="11">
        <f t="shared" si="487"/>
        <v>0</v>
      </c>
      <c r="AR277" s="11">
        <v>0</v>
      </c>
      <c r="AS277" s="11">
        <v>0</v>
      </c>
      <c r="AT277" s="11">
        <f t="shared" ref="AT277:BI278" si="488">SUM(AT278)</f>
        <v>0</v>
      </c>
      <c r="AU277" s="11">
        <f t="shared" si="488"/>
        <v>0</v>
      </c>
      <c r="AV277" s="11">
        <f t="shared" si="488"/>
        <v>0</v>
      </c>
      <c r="AW277" s="11">
        <f t="shared" si="488"/>
        <v>0</v>
      </c>
      <c r="AX277" s="11">
        <f t="shared" si="488"/>
        <v>0</v>
      </c>
      <c r="AY277" s="11">
        <f t="shared" si="488"/>
        <v>0</v>
      </c>
      <c r="AZ277" s="11">
        <f t="shared" si="488"/>
        <v>0</v>
      </c>
      <c r="BA277" s="11">
        <f t="shared" si="488"/>
        <v>0</v>
      </c>
      <c r="BB277" s="11">
        <f t="shared" si="488"/>
        <v>0</v>
      </c>
      <c r="BC277" s="11">
        <f t="shared" si="488"/>
        <v>0</v>
      </c>
      <c r="BD277" s="11">
        <f t="shared" si="488"/>
        <v>0</v>
      </c>
      <c r="BE277" s="11">
        <f t="shared" si="488"/>
        <v>0</v>
      </c>
      <c r="BF277" s="11">
        <f t="shared" si="488"/>
        <v>0</v>
      </c>
      <c r="BG277" s="11">
        <f t="shared" si="488"/>
        <v>0</v>
      </c>
      <c r="BH277" s="11">
        <f t="shared" si="488"/>
        <v>0</v>
      </c>
      <c r="BI277" s="11">
        <f t="shared" si="488"/>
        <v>0</v>
      </c>
      <c r="BJ277" s="11">
        <v>0</v>
      </c>
      <c r="BK277" s="11">
        <v>0</v>
      </c>
    </row>
    <row r="278" spans="1:63" ht="22.5" x14ac:dyDescent="0.25">
      <c r="A278" s="4" t="s">
        <v>135</v>
      </c>
      <c r="B278" s="4" t="s">
        <v>60</v>
      </c>
      <c r="C278" s="4" t="s">
        <v>145</v>
      </c>
      <c r="D278" s="107" t="s">
        <v>225</v>
      </c>
      <c r="E278" s="106" t="s">
        <v>42</v>
      </c>
      <c r="F278" s="106" t="s">
        <v>0</v>
      </c>
      <c r="G278" s="2" t="s">
        <v>0</v>
      </c>
      <c r="H278" s="2" t="s">
        <v>43</v>
      </c>
      <c r="I278" s="12">
        <f>SUM(I279)</f>
        <v>100</v>
      </c>
      <c r="J278" s="12">
        <f t="shared" si="486"/>
        <v>0</v>
      </c>
      <c r="K278" s="12">
        <f t="shared" ref="K278:Y278" si="489">SUM(K279)</f>
        <v>0</v>
      </c>
      <c r="L278" s="12">
        <f t="shared" si="489"/>
        <v>0</v>
      </c>
      <c r="M278" s="12">
        <f t="shared" si="489"/>
        <v>0</v>
      </c>
      <c r="N278" s="12">
        <f t="shared" si="489"/>
        <v>0</v>
      </c>
      <c r="O278" s="12">
        <f t="shared" si="489"/>
        <v>0</v>
      </c>
      <c r="P278" s="12">
        <f t="shared" si="489"/>
        <v>0</v>
      </c>
      <c r="Q278" s="12">
        <f t="shared" si="489"/>
        <v>0</v>
      </c>
      <c r="R278" s="12">
        <f t="shared" si="489"/>
        <v>0</v>
      </c>
      <c r="S278" s="12">
        <f t="shared" si="489"/>
        <v>0</v>
      </c>
      <c r="T278" s="12">
        <f t="shared" si="489"/>
        <v>0</v>
      </c>
      <c r="U278" s="12">
        <f t="shared" si="489"/>
        <v>0</v>
      </c>
      <c r="V278" s="12">
        <f t="shared" si="489"/>
        <v>0</v>
      </c>
      <c r="W278" s="12">
        <f t="shared" si="489"/>
        <v>0</v>
      </c>
      <c r="X278" s="12">
        <f t="shared" si="489"/>
        <v>0</v>
      </c>
      <c r="Y278" s="12">
        <f t="shared" si="489"/>
        <v>0</v>
      </c>
      <c r="Z278" s="12">
        <v>0</v>
      </c>
      <c r="AA278" s="12">
        <v>0</v>
      </c>
      <c r="AB278" s="12">
        <f t="shared" si="487"/>
        <v>0</v>
      </c>
      <c r="AC278" s="12">
        <f t="shared" ref="AC278:AQ278" si="490">SUM(AC279)</f>
        <v>0</v>
      </c>
      <c r="AD278" s="12">
        <f t="shared" si="490"/>
        <v>0</v>
      </c>
      <c r="AE278" s="12">
        <f t="shared" si="490"/>
        <v>0</v>
      </c>
      <c r="AF278" s="12">
        <f t="shared" si="490"/>
        <v>0</v>
      </c>
      <c r="AG278" s="12">
        <f t="shared" si="490"/>
        <v>0</v>
      </c>
      <c r="AH278" s="12">
        <f t="shared" si="490"/>
        <v>0</v>
      </c>
      <c r="AI278" s="12">
        <f t="shared" si="490"/>
        <v>0</v>
      </c>
      <c r="AJ278" s="12">
        <f t="shared" si="490"/>
        <v>0</v>
      </c>
      <c r="AK278" s="12">
        <f t="shared" si="490"/>
        <v>0</v>
      </c>
      <c r="AL278" s="12">
        <f t="shared" si="490"/>
        <v>0</v>
      </c>
      <c r="AM278" s="12">
        <f t="shared" si="490"/>
        <v>0</v>
      </c>
      <c r="AN278" s="12">
        <f t="shared" si="490"/>
        <v>0</v>
      </c>
      <c r="AO278" s="12">
        <f t="shared" si="490"/>
        <v>0</v>
      </c>
      <c r="AP278" s="12">
        <f t="shared" si="490"/>
        <v>0</v>
      </c>
      <c r="AQ278" s="12">
        <f t="shared" si="490"/>
        <v>0</v>
      </c>
      <c r="AR278" s="12">
        <v>0</v>
      </c>
      <c r="AS278" s="12">
        <v>0</v>
      </c>
      <c r="AT278" s="12">
        <f t="shared" si="488"/>
        <v>0</v>
      </c>
      <c r="AU278" s="12">
        <f t="shared" ref="AU278:BI278" si="491">SUM(AU279)</f>
        <v>0</v>
      </c>
      <c r="AV278" s="12">
        <f t="shared" si="491"/>
        <v>0</v>
      </c>
      <c r="AW278" s="12">
        <f t="shared" si="491"/>
        <v>0</v>
      </c>
      <c r="AX278" s="12">
        <f t="shared" si="491"/>
        <v>0</v>
      </c>
      <c r="AY278" s="12">
        <f t="shared" si="491"/>
        <v>0</v>
      </c>
      <c r="AZ278" s="12">
        <f t="shared" si="491"/>
        <v>0</v>
      </c>
      <c r="BA278" s="12">
        <f t="shared" si="491"/>
        <v>0</v>
      </c>
      <c r="BB278" s="12">
        <f t="shared" si="491"/>
        <v>0</v>
      </c>
      <c r="BC278" s="12">
        <f t="shared" si="491"/>
        <v>0</v>
      </c>
      <c r="BD278" s="12">
        <f t="shared" si="491"/>
        <v>0</v>
      </c>
      <c r="BE278" s="12">
        <f t="shared" si="491"/>
        <v>0</v>
      </c>
      <c r="BF278" s="12">
        <f t="shared" si="491"/>
        <v>0</v>
      </c>
      <c r="BG278" s="12">
        <f t="shared" si="491"/>
        <v>0</v>
      </c>
      <c r="BH278" s="12">
        <f t="shared" si="491"/>
        <v>0</v>
      </c>
      <c r="BI278" s="12">
        <f t="shared" si="491"/>
        <v>0</v>
      </c>
      <c r="BJ278" s="12">
        <v>0</v>
      </c>
      <c r="BK278" s="12">
        <v>0</v>
      </c>
    </row>
    <row r="279" spans="1:63" x14ac:dyDescent="0.25">
      <c r="A279" s="4" t="s">
        <v>135</v>
      </c>
      <c r="B279" s="4" t="s">
        <v>60</v>
      </c>
      <c r="C279" s="4" t="s">
        <v>145</v>
      </c>
      <c r="D279" s="107" t="s">
        <v>225</v>
      </c>
      <c r="E279" s="117">
        <v>6148</v>
      </c>
      <c r="F279" s="107"/>
      <c r="G279" s="103" t="s">
        <v>1658</v>
      </c>
      <c r="H279" s="13" t="s">
        <v>47</v>
      </c>
      <c r="I279" s="14">
        <v>100</v>
      </c>
      <c r="J279" s="14">
        <v>0</v>
      </c>
      <c r="K279" s="14"/>
      <c r="L279" s="14"/>
      <c r="M279" s="14"/>
      <c r="N279" s="14"/>
      <c r="O279" s="14"/>
      <c r="P279" s="14">
        <f t="shared" si="418"/>
        <v>0</v>
      </c>
      <c r="Q279" s="14"/>
      <c r="R279" s="14"/>
      <c r="S279" s="14"/>
      <c r="T279" s="14"/>
      <c r="U279" s="14"/>
      <c r="V279" s="14"/>
      <c r="W279" s="14"/>
      <c r="X279" s="14"/>
      <c r="Y279" s="14"/>
      <c r="Z279" s="14">
        <v>0</v>
      </c>
      <c r="AA279" s="14">
        <v>0</v>
      </c>
      <c r="AB279" s="14">
        <v>0</v>
      </c>
      <c r="AC279" s="14"/>
      <c r="AD279" s="14"/>
      <c r="AE279" s="14"/>
      <c r="AF279" s="14"/>
      <c r="AG279" s="14"/>
      <c r="AH279" s="14">
        <f t="shared" si="419"/>
        <v>0</v>
      </c>
      <c r="AI279" s="14"/>
      <c r="AJ279" s="14"/>
      <c r="AK279" s="14"/>
      <c r="AL279" s="14"/>
      <c r="AM279" s="14"/>
      <c r="AN279" s="14"/>
      <c r="AO279" s="14"/>
      <c r="AP279" s="14"/>
      <c r="AQ279" s="14"/>
      <c r="AR279" s="14">
        <v>0</v>
      </c>
      <c r="AS279" s="14">
        <v>0</v>
      </c>
      <c r="AT279" s="14">
        <v>0</v>
      </c>
      <c r="AU279" s="14"/>
      <c r="AV279" s="14"/>
      <c r="AW279" s="14"/>
      <c r="AX279" s="14"/>
      <c r="AY279" s="14"/>
      <c r="AZ279" s="14">
        <f t="shared" si="420"/>
        <v>0</v>
      </c>
      <c r="BA279" s="14"/>
      <c r="BB279" s="14"/>
      <c r="BC279" s="14"/>
      <c r="BD279" s="14"/>
      <c r="BE279" s="14"/>
      <c r="BF279" s="14"/>
      <c r="BG279" s="14"/>
      <c r="BH279" s="14"/>
      <c r="BI279" s="14"/>
      <c r="BJ279" s="14">
        <v>0</v>
      </c>
      <c r="BK279" s="14">
        <v>0</v>
      </c>
    </row>
    <row r="280" spans="1:63" ht="33.75" x14ac:dyDescent="0.25">
      <c r="A280" s="1" t="s">
        <v>0</v>
      </c>
      <c r="B280" s="1" t="s">
        <v>0</v>
      </c>
      <c r="C280" s="1" t="s">
        <v>0</v>
      </c>
      <c r="D280" s="106" t="s">
        <v>0</v>
      </c>
      <c r="E280" s="106" t="s">
        <v>0</v>
      </c>
      <c r="F280" s="106" t="s">
        <v>0</v>
      </c>
      <c r="G280" s="2" t="s">
        <v>0</v>
      </c>
      <c r="H280" s="10" t="s">
        <v>49</v>
      </c>
      <c r="I280" s="11">
        <f>SUM(I281)</f>
        <v>36000</v>
      </c>
      <c r="J280" s="11">
        <f t="shared" ref="J280:Y280" si="492">SUM(J281)</f>
        <v>1000</v>
      </c>
      <c r="K280" s="11">
        <f t="shared" si="492"/>
        <v>0</v>
      </c>
      <c r="L280" s="11">
        <f t="shared" si="492"/>
        <v>0</v>
      </c>
      <c r="M280" s="11">
        <f t="shared" si="492"/>
        <v>0</v>
      </c>
      <c r="N280" s="11">
        <f t="shared" si="492"/>
        <v>0</v>
      </c>
      <c r="O280" s="11">
        <f t="shared" si="492"/>
        <v>0</v>
      </c>
      <c r="P280" s="11">
        <f t="shared" si="492"/>
        <v>1000</v>
      </c>
      <c r="Q280" s="11">
        <f t="shared" si="492"/>
        <v>0</v>
      </c>
      <c r="R280" s="11">
        <f t="shared" si="492"/>
        <v>0</v>
      </c>
      <c r="S280" s="11">
        <f t="shared" si="492"/>
        <v>0</v>
      </c>
      <c r="T280" s="11">
        <f t="shared" si="492"/>
        <v>0</v>
      </c>
      <c r="U280" s="11">
        <f t="shared" si="492"/>
        <v>0</v>
      </c>
      <c r="V280" s="11">
        <f t="shared" si="492"/>
        <v>0</v>
      </c>
      <c r="W280" s="11">
        <f t="shared" si="492"/>
        <v>0</v>
      </c>
      <c r="X280" s="11">
        <f t="shared" si="492"/>
        <v>0</v>
      </c>
      <c r="Y280" s="11">
        <f t="shared" si="492"/>
        <v>0</v>
      </c>
      <c r="Z280" s="11">
        <v>0</v>
      </c>
      <c r="AA280" s="11">
        <v>1000</v>
      </c>
      <c r="AB280" s="11">
        <f t="shared" ref="AB280:AQ280" si="493">SUM(AB281)</f>
        <v>0</v>
      </c>
      <c r="AC280" s="11">
        <f t="shared" si="493"/>
        <v>0</v>
      </c>
      <c r="AD280" s="11">
        <f t="shared" si="493"/>
        <v>0</v>
      </c>
      <c r="AE280" s="11">
        <f t="shared" si="493"/>
        <v>0</v>
      </c>
      <c r="AF280" s="11">
        <f t="shared" si="493"/>
        <v>0</v>
      </c>
      <c r="AG280" s="11">
        <f t="shared" si="493"/>
        <v>0</v>
      </c>
      <c r="AH280" s="11">
        <f t="shared" si="493"/>
        <v>0</v>
      </c>
      <c r="AI280" s="11">
        <f t="shared" si="493"/>
        <v>0</v>
      </c>
      <c r="AJ280" s="11">
        <f t="shared" si="493"/>
        <v>0</v>
      </c>
      <c r="AK280" s="11">
        <f t="shared" si="493"/>
        <v>0</v>
      </c>
      <c r="AL280" s="11">
        <f t="shared" si="493"/>
        <v>0</v>
      </c>
      <c r="AM280" s="11">
        <f t="shared" si="493"/>
        <v>0</v>
      </c>
      <c r="AN280" s="11">
        <f t="shared" si="493"/>
        <v>0</v>
      </c>
      <c r="AO280" s="11">
        <f t="shared" si="493"/>
        <v>0</v>
      </c>
      <c r="AP280" s="11">
        <f t="shared" si="493"/>
        <v>0</v>
      </c>
      <c r="AQ280" s="11">
        <f t="shared" si="493"/>
        <v>0</v>
      </c>
      <c r="AR280" s="11">
        <v>0</v>
      </c>
      <c r="AS280" s="11">
        <v>0</v>
      </c>
      <c r="AT280" s="11">
        <f t="shared" ref="AT280:BI280" si="494">SUM(AT281)</f>
        <v>0</v>
      </c>
      <c r="AU280" s="11">
        <f t="shared" si="494"/>
        <v>0</v>
      </c>
      <c r="AV280" s="11">
        <f t="shared" si="494"/>
        <v>0</v>
      </c>
      <c r="AW280" s="11">
        <f t="shared" si="494"/>
        <v>0</v>
      </c>
      <c r="AX280" s="11">
        <f t="shared" si="494"/>
        <v>0</v>
      </c>
      <c r="AY280" s="11">
        <f t="shared" si="494"/>
        <v>0</v>
      </c>
      <c r="AZ280" s="11">
        <f t="shared" si="494"/>
        <v>0</v>
      </c>
      <c r="BA280" s="11">
        <f t="shared" si="494"/>
        <v>0</v>
      </c>
      <c r="BB280" s="11">
        <f t="shared" si="494"/>
        <v>0</v>
      </c>
      <c r="BC280" s="11">
        <f t="shared" si="494"/>
        <v>0</v>
      </c>
      <c r="BD280" s="11">
        <f t="shared" si="494"/>
        <v>0</v>
      </c>
      <c r="BE280" s="11">
        <f t="shared" si="494"/>
        <v>0</v>
      </c>
      <c r="BF280" s="11">
        <f t="shared" si="494"/>
        <v>0</v>
      </c>
      <c r="BG280" s="11">
        <f t="shared" si="494"/>
        <v>0</v>
      </c>
      <c r="BH280" s="11">
        <f t="shared" si="494"/>
        <v>0</v>
      </c>
      <c r="BI280" s="11">
        <f t="shared" si="494"/>
        <v>0</v>
      </c>
      <c r="BJ280" s="11">
        <v>0</v>
      </c>
      <c r="BK280" s="11">
        <v>0</v>
      </c>
    </row>
    <row r="281" spans="1:63" x14ac:dyDescent="0.25">
      <c r="A281" s="4" t="s">
        <v>135</v>
      </c>
      <c r="B281" s="4" t="s">
        <v>60</v>
      </c>
      <c r="C281" s="4" t="s">
        <v>145</v>
      </c>
      <c r="D281" s="107" t="s">
        <v>225</v>
      </c>
      <c r="E281" s="106" t="s">
        <v>50</v>
      </c>
      <c r="F281" s="106" t="s">
        <v>0</v>
      </c>
      <c r="G281" s="2" t="s">
        <v>0</v>
      </c>
      <c r="H281" s="2" t="s">
        <v>51</v>
      </c>
      <c r="I281" s="12">
        <f>SUM(I282:I283)</f>
        <v>36000</v>
      </c>
      <c r="J281" s="12">
        <f t="shared" ref="J281:Y281" si="495">SUM(J282:J283)</f>
        <v>1000</v>
      </c>
      <c r="K281" s="12">
        <f t="shared" si="495"/>
        <v>0</v>
      </c>
      <c r="L281" s="12">
        <f t="shared" si="495"/>
        <v>0</v>
      </c>
      <c r="M281" s="12">
        <f t="shared" si="495"/>
        <v>0</v>
      </c>
      <c r="N281" s="12">
        <f t="shared" si="495"/>
        <v>0</v>
      </c>
      <c r="O281" s="12">
        <f t="shared" si="495"/>
        <v>0</v>
      </c>
      <c r="P281" s="12">
        <f t="shared" ref="P281" si="496">SUM(P282:P283)</f>
        <v>1000</v>
      </c>
      <c r="Q281" s="12">
        <f t="shared" si="495"/>
        <v>0</v>
      </c>
      <c r="R281" s="12">
        <f t="shared" si="495"/>
        <v>0</v>
      </c>
      <c r="S281" s="12">
        <f t="shared" si="495"/>
        <v>0</v>
      </c>
      <c r="T281" s="12">
        <f t="shared" si="495"/>
        <v>0</v>
      </c>
      <c r="U281" s="12">
        <f t="shared" si="495"/>
        <v>0</v>
      </c>
      <c r="V281" s="12">
        <f t="shared" si="495"/>
        <v>0</v>
      </c>
      <c r="W281" s="12">
        <f t="shared" si="495"/>
        <v>0</v>
      </c>
      <c r="X281" s="12">
        <f t="shared" si="495"/>
        <v>0</v>
      </c>
      <c r="Y281" s="12">
        <f t="shared" si="495"/>
        <v>0</v>
      </c>
      <c r="Z281" s="12">
        <v>0</v>
      </c>
      <c r="AA281" s="12">
        <v>1000</v>
      </c>
      <c r="AB281" s="12">
        <f t="shared" ref="AB281:AQ281" si="497">SUM(AB282:AB283)</f>
        <v>0</v>
      </c>
      <c r="AC281" s="12">
        <f t="shared" si="497"/>
        <v>0</v>
      </c>
      <c r="AD281" s="12">
        <f t="shared" si="497"/>
        <v>0</v>
      </c>
      <c r="AE281" s="12">
        <f t="shared" si="497"/>
        <v>0</v>
      </c>
      <c r="AF281" s="12">
        <f t="shared" si="497"/>
        <v>0</v>
      </c>
      <c r="AG281" s="12">
        <f t="shared" si="497"/>
        <v>0</v>
      </c>
      <c r="AH281" s="12">
        <f t="shared" ref="AH281" si="498">SUM(AH282:AH283)</f>
        <v>0</v>
      </c>
      <c r="AI281" s="12">
        <f t="shared" si="497"/>
        <v>0</v>
      </c>
      <c r="AJ281" s="12">
        <f t="shared" si="497"/>
        <v>0</v>
      </c>
      <c r="AK281" s="12">
        <f t="shared" si="497"/>
        <v>0</v>
      </c>
      <c r="AL281" s="12">
        <f t="shared" si="497"/>
        <v>0</v>
      </c>
      <c r="AM281" s="12">
        <f t="shared" si="497"/>
        <v>0</v>
      </c>
      <c r="AN281" s="12">
        <f t="shared" si="497"/>
        <v>0</v>
      </c>
      <c r="AO281" s="12">
        <f t="shared" si="497"/>
        <v>0</v>
      </c>
      <c r="AP281" s="12">
        <f t="shared" si="497"/>
        <v>0</v>
      </c>
      <c r="AQ281" s="12">
        <f t="shared" si="497"/>
        <v>0</v>
      </c>
      <c r="AR281" s="12">
        <v>0</v>
      </c>
      <c r="AS281" s="12">
        <v>0</v>
      </c>
      <c r="AT281" s="12">
        <f t="shared" ref="AT281:BI281" si="499">SUM(AT282:AT283)</f>
        <v>0</v>
      </c>
      <c r="AU281" s="12">
        <f t="shared" si="499"/>
        <v>0</v>
      </c>
      <c r="AV281" s="12">
        <f t="shared" si="499"/>
        <v>0</v>
      </c>
      <c r="AW281" s="12">
        <f t="shared" si="499"/>
        <v>0</v>
      </c>
      <c r="AX281" s="12">
        <f t="shared" si="499"/>
        <v>0</v>
      </c>
      <c r="AY281" s="12">
        <f t="shared" si="499"/>
        <v>0</v>
      </c>
      <c r="AZ281" s="12">
        <f t="shared" ref="AZ281" si="500">SUM(AZ282:AZ283)</f>
        <v>0</v>
      </c>
      <c r="BA281" s="12">
        <f t="shared" si="499"/>
        <v>0</v>
      </c>
      <c r="BB281" s="12">
        <f t="shared" si="499"/>
        <v>0</v>
      </c>
      <c r="BC281" s="12">
        <f t="shared" si="499"/>
        <v>0</v>
      </c>
      <c r="BD281" s="12">
        <f t="shared" si="499"/>
        <v>0</v>
      </c>
      <c r="BE281" s="12">
        <f t="shared" si="499"/>
        <v>0</v>
      </c>
      <c r="BF281" s="12">
        <f t="shared" si="499"/>
        <v>0</v>
      </c>
      <c r="BG281" s="12">
        <f t="shared" si="499"/>
        <v>0</v>
      </c>
      <c r="BH281" s="12">
        <f t="shared" si="499"/>
        <v>0</v>
      </c>
      <c r="BI281" s="12">
        <f t="shared" si="499"/>
        <v>0</v>
      </c>
      <c r="BJ281" s="12">
        <v>0</v>
      </c>
      <c r="BK281" s="12">
        <v>0</v>
      </c>
    </row>
    <row r="282" spans="1:63" x14ac:dyDescent="0.25">
      <c r="A282" s="4" t="s">
        <v>135</v>
      </c>
      <c r="B282" s="4" t="s">
        <v>60</v>
      </c>
      <c r="C282" s="4" t="s">
        <v>145</v>
      </c>
      <c r="D282" s="107" t="s">
        <v>225</v>
      </c>
      <c r="E282" s="117">
        <v>8213</v>
      </c>
      <c r="F282" s="107"/>
      <c r="G282" s="103" t="s">
        <v>1658</v>
      </c>
      <c r="H282" s="13" t="s">
        <v>53</v>
      </c>
      <c r="I282" s="14">
        <v>26000</v>
      </c>
      <c r="J282" s="14">
        <v>1000</v>
      </c>
      <c r="K282" s="14"/>
      <c r="L282" s="14"/>
      <c r="M282" s="14"/>
      <c r="N282" s="14"/>
      <c r="O282" s="14"/>
      <c r="P282" s="14">
        <f t="shared" si="418"/>
        <v>1000</v>
      </c>
      <c r="Q282" s="14"/>
      <c r="R282" s="14"/>
      <c r="S282" s="14"/>
      <c r="T282" s="14"/>
      <c r="U282" s="14"/>
      <c r="V282" s="14"/>
      <c r="W282" s="14"/>
      <c r="X282" s="14"/>
      <c r="Y282" s="14"/>
      <c r="Z282" s="14">
        <v>0</v>
      </c>
      <c r="AA282" s="14">
        <v>1000</v>
      </c>
      <c r="AB282" s="14">
        <v>0</v>
      </c>
      <c r="AC282" s="14"/>
      <c r="AD282" s="14"/>
      <c r="AE282" s="14"/>
      <c r="AF282" s="14"/>
      <c r="AG282" s="14"/>
      <c r="AH282" s="14">
        <f t="shared" si="419"/>
        <v>0</v>
      </c>
      <c r="AI282" s="14"/>
      <c r="AJ282" s="14"/>
      <c r="AK282" s="14"/>
      <c r="AL282" s="14"/>
      <c r="AM282" s="14"/>
      <c r="AN282" s="14"/>
      <c r="AO282" s="14"/>
      <c r="AP282" s="14"/>
      <c r="AQ282" s="14"/>
      <c r="AR282" s="14">
        <v>0</v>
      </c>
      <c r="AS282" s="14">
        <v>0</v>
      </c>
      <c r="AT282" s="14">
        <v>0</v>
      </c>
      <c r="AU282" s="14"/>
      <c r="AV282" s="14"/>
      <c r="AW282" s="14"/>
      <c r="AX282" s="14"/>
      <c r="AY282" s="14"/>
      <c r="AZ282" s="14">
        <f t="shared" si="420"/>
        <v>0</v>
      </c>
      <c r="BA282" s="14"/>
      <c r="BB282" s="14"/>
      <c r="BC282" s="14"/>
      <c r="BD282" s="14"/>
      <c r="BE282" s="14"/>
      <c r="BF282" s="14"/>
      <c r="BG282" s="14"/>
      <c r="BH282" s="14"/>
      <c r="BI282" s="14"/>
      <c r="BJ282" s="14">
        <v>0</v>
      </c>
      <c r="BK282" s="14">
        <v>0</v>
      </c>
    </row>
    <row r="283" spans="1:63" x14ac:dyDescent="0.25">
      <c r="A283" s="4" t="s">
        <v>135</v>
      </c>
      <c r="B283" s="4" t="s">
        <v>60</v>
      </c>
      <c r="C283" s="4" t="s">
        <v>145</v>
      </c>
      <c r="D283" s="107" t="s">
        <v>225</v>
      </c>
      <c r="E283" s="117">
        <v>8216</v>
      </c>
      <c r="F283" s="107"/>
      <c r="G283" s="103" t="s">
        <v>1658</v>
      </c>
      <c r="H283" s="13" t="s">
        <v>110</v>
      </c>
      <c r="I283" s="14">
        <v>10000</v>
      </c>
      <c r="J283" s="14">
        <v>0</v>
      </c>
      <c r="K283" s="14"/>
      <c r="L283" s="14"/>
      <c r="M283" s="14"/>
      <c r="N283" s="14"/>
      <c r="O283" s="14"/>
      <c r="P283" s="14">
        <f t="shared" si="418"/>
        <v>0</v>
      </c>
      <c r="Q283" s="14"/>
      <c r="R283" s="14"/>
      <c r="S283" s="14"/>
      <c r="T283" s="14"/>
      <c r="U283" s="14"/>
      <c r="V283" s="14"/>
      <c r="W283" s="14"/>
      <c r="X283" s="14"/>
      <c r="Y283" s="14"/>
      <c r="Z283" s="14">
        <v>0</v>
      </c>
      <c r="AA283" s="14">
        <v>0</v>
      </c>
      <c r="AB283" s="14">
        <v>0</v>
      </c>
      <c r="AC283" s="14"/>
      <c r="AD283" s="14"/>
      <c r="AE283" s="14"/>
      <c r="AF283" s="14"/>
      <c r="AG283" s="14"/>
      <c r="AH283" s="14">
        <f t="shared" si="419"/>
        <v>0</v>
      </c>
      <c r="AI283" s="14"/>
      <c r="AJ283" s="14"/>
      <c r="AK283" s="14"/>
      <c r="AL283" s="14"/>
      <c r="AM283" s="14"/>
      <c r="AN283" s="14"/>
      <c r="AO283" s="14"/>
      <c r="AP283" s="14"/>
      <c r="AQ283" s="14"/>
      <c r="AR283" s="14">
        <v>0</v>
      </c>
      <c r="AS283" s="14">
        <v>0</v>
      </c>
      <c r="AT283" s="14">
        <v>0</v>
      </c>
      <c r="AU283" s="14"/>
      <c r="AV283" s="14"/>
      <c r="AW283" s="14"/>
      <c r="AX283" s="14"/>
      <c r="AY283" s="14"/>
      <c r="AZ283" s="14">
        <f t="shared" si="420"/>
        <v>0</v>
      </c>
      <c r="BA283" s="14"/>
      <c r="BB283" s="14"/>
      <c r="BC283" s="14"/>
      <c r="BD283" s="14"/>
      <c r="BE283" s="14"/>
      <c r="BF283" s="14"/>
      <c r="BG283" s="14"/>
      <c r="BH283" s="14"/>
      <c r="BI283" s="14"/>
      <c r="BJ283" s="14">
        <v>0</v>
      </c>
      <c r="BK283" s="14">
        <v>0</v>
      </c>
    </row>
    <row r="284" spans="1:63" x14ac:dyDescent="0.25">
      <c r="A284" s="13" t="s">
        <v>0</v>
      </c>
      <c r="B284" s="13" t="s">
        <v>0</v>
      </c>
      <c r="C284" s="13" t="s">
        <v>0</v>
      </c>
      <c r="D284" s="103" t="s">
        <v>0</v>
      </c>
      <c r="E284" s="103" t="s">
        <v>0</v>
      </c>
      <c r="F284" s="103" t="s">
        <v>0</v>
      </c>
      <c r="G284" s="13" t="s">
        <v>0</v>
      </c>
      <c r="H284" s="10" t="s">
        <v>234</v>
      </c>
      <c r="I284" s="11">
        <f>SUM(I254,I277,I280)</f>
        <v>1633920</v>
      </c>
      <c r="J284" s="11">
        <f t="shared" ref="J284:Y284" si="501">SUM(J254,J277,J280)</f>
        <v>37000</v>
      </c>
      <c r="K284" s="11">
        <f t="shared" si="501"/>
        <v>0</v>
      </c>
      <c r="L284" s="11">
        <f t="shared" si="501"/>
        <v>0</v>
      </c>
      <c r="M284" s="11">
        <f t="shared" si="501"/>
        <v>0</v>
      </c>
      <c r="N284" s="11">
        <f t="shared" si="501"/>
        <v>0</v>
      </c>
      <c r="O284" s="11">
        <f t="shared" si="501"/>
        <v>0</v>
      </c>
      <c r="P284" s="11">
        <f t="shared" si="501"/>
        <v>37000</v>
      </c>
      <c r="Q284" s="11">
        <f t="shared" si="501"/>
        <v>3600</v>
      </c>
      <c r="R284" s="11">
        <f t="shared" si="501"/>
        <v>1370</v>
      </c>
      <c r="S284" s="11">
        <f t="shared" si="501"/>
        <v>2240</v>
      </c>
      <c r="T284" s="11">
        <f t="shared" si="501"/>
        <v>2490</v>
      </c>
      <c r="U284" s="11">
        <f t="shared" si="501"/>
        <v>2290</v>
      </c>
      <c r="V284" s="11">
        <f t="shared" si="501"/>
        <v>2100</v>
      </c>
      <c r="W284" s="11">
        <f t="shared" si="501"/>
        <v>0</v>
      </c>
      <c r="X284" s="11">
        <f t="shared" si="501"/>
        <v>3300</v>
      </c>
      <c r="Y284" s="11">
        <f t="shared" si="501"/>
        <v>2000</v>
      </c>
      <c r="Z284" s="11">
        <v>19390</v>
      </c>
      <c r="AA284" s="11">
        <v>17610</v>
      </c>
      <c r="AB284" s="11">
        <f t="shared" ref="AB284:AQ284" si="502">SUM(AB254,AB277,AB280)</f>
        <v>0</v>
      </c>
      <c r="AC284" s="11">
        <f t="shared" si="502"/>
        <v>0</v>
      </c>
      <c r="AD284" s="11">
        <f t="shared" si="502"/>
        <v>0</v>
      </c>
      <c r="AE284" s="11">
        <f t="shared" si="502"/>
        <v>0</v>
      </c>
      <c r="AF284" s="11">
        <f t="shared" si="502"/>
        <v>0</v>
      </c>
      <c r="AG284" s="11">
        <f t="shared" si="502"/>
        <v>0</v>
      </c>
      <c r="AH284" s="11">
        <f t="shared" si="502"/>
        <v>0</v>
      </c>
      <c r="AI284" s="11">
        <f t="shared" si="502"/>
        <v>0</v>
      </c>
      <c r="AJ284" s="11">
        <f t="shared" si="502"/>
        <v>0</v>
      </c>
      <c r="AK284" s="11">
        <f t="shared" si="502"/>
        <v>0</v>
      </c>
      <c r="AL284" s="11">
        <f t="shared" si="502"/>
        <v>0</v>
      </c>
      <c r="AM284" s="11">
        <f t="shared" si="502"/>
        <v>0</v>
      </c>
      <c r="AN284" s="11">
        <f t="shared" si="502"/>
        <v>0</v>
      </c>
      <c r="AO284" s="11">
        <f t="shared" si="502"/>
        <v>0</v>
      </c>
      <c r="AP284" s="11">
        <f t="shared" si="502"/>
        <v>0</v>
      </c>
      <c r="AQ284" s="11">
        <f t="shared" si="502"/>
        <v>0</v>
      </c>
      <c r="AR284" s="11">
        <v>0</v>
      </c>
      <c r="AS284" s="11">
        <v>0</v>
      </c>
      <c r="AT284" s="11">
        <f t="shared" ref="AT284:BI284" si="503">SUM(AT254,AT277,AT280)</f>
        <v>0</v>
      </c>
      <c r="AU284" s="11">
        <f t="shared" si="503"/>
        <v>0</v>
      </c>
      <c r="AV284" s="11">
        <f t="shared" si="503"/>
        <v>0</v>
      </c>
      <c r="AW284" s="11">
        <f t="shared" si="503"/>
        <v>0</v>
      </c>
      <c r="AX284" s="11">
        <f t="shared" si="503"/>
        <v>0</v>
      </c>
      <c r="AY284" s="11">
        <f t="shared" si="503"/>
        <v>0</v>
      </c>
      <c r="AZ284" s="11">
        <f t="shared" si="503"/>
        <v>0</v>
      </c>
      <c r="BA284" s="11">
        <f t="shared" si="503"/>
        <v>0</v>
      </c>
      <c r="BB284" s="11">
        <f t="shared" si="503"/>
        <v>0</v>
      </c>
      <c r="BC284" s="11">
        <f t="shared" si="503"/>
        <v>0</v>
      </c>
      <c r="BD284" s="11">
        <f t="shared" si="503"/>
        <v>0</v>
      </c>
      <c r="BE284" s="11">
        <f t="shared" si="503"/>
        <v>0</v>
      </c>
      <c r="BF284" s="11">
        <f t="shared" si="503"/>
        <v>0</v>
      </c>
      <c r="BG284" s="11">
        <f t="shared" si="503"/>
        <v>0</v>
      </c>
      <c r="BH284" s="11">
        <f t="shared" si="503"/>
        <v>0</v>
      </c>
      <c r="BI284" s="11">
        <f t="shared" si="503"/>
        <v>0</v>
      </c>
      <c r="BJ284" s="11">
        <v>0</v>
      </c>
      <c r="BK284" s="11">
        <v>0</v>
      </c>
    </row>
    <row r="285" spans="1:63" ht="15.75" thickBot="1" x14ac:dyDescent="0.3">
      <c r="A285" s="13" t="s">
        <v>0</v>
      </c>
      <c r="B285" s="13" t="s">
        <v>0</v>
      </c>
      <c r="C285" s="13" t="s">
        <v>0</v>
      </c>
      <c r="D285" s="103" t="s">
        <v>0</v>
      </c>
      <c r="E285" s="103" t="s">
        <v>0</v>
      </c>
      <c r="F285" s="103" t="s">
        <v>0</v>
      </c>
      <c r="G285" s="13" t="s">
        <v>0</v>
      </c>
      <c r="H285" s="2" t="s">
        <v>55</v>
      </c>
      <c r="I285" s="12">
        <v>40</v>
      </c>
      <c r="J285" s="13" t="s">
        <v>0</v>
      </c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>
        <v>0</v>
      </c>
      <c r="AA285" s="13"/>
      <c r="AB285" s="13" t="s">
        <v>0</v>
      </c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>
        <v>0</v>
      </c>
      <c r="AS285" s="13"/>
      <c r="AT285" s="13" t="s">
        <v>0</v>
      </c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>
        <v>0</v>
      </c>
      <c r="BK285" s="13"/>
    </row>
    <row r="286" spans="1:63" ht="69.75" customHeight="1" thickBot="1" x14ac:dyDescent="0.3">
      <c r="A286" s="148" t="s">
        <v>0</v>
      </c>
      <c r="B286" s="148" t="s">
        <v>0</v>
      </c>
      <c r="C286" s="148" t="s">
        <v>0</v>
      </c>
      <c r="D286" s="151" t="s">
        <v>0</v>
      </c>
      <c r="E286" s="151" t="s">
        <v>0</v>
      </c>
      <c r="F286" s="151" t="s">
        <v>0</v>
      </c>
      <c r="G286" s="154" t="s">
        <v>0</v>
      </c>
      <c r="H286" s="5" t="s">
        <v>56</v>
      </c>
      <c r="I286" s="5" t="s">
        <v>9</v>
      </c>
      <c r="J286" s="94" t="s">
        <v>10</v>
      </c>
      <c r="K286" s="94" t="s">
        <v>1602</v>
      </c>
      <c r="L286" s="94" t="s">
        <v>1535</v>
      </c>
      <c r="M286" s="94" t="s">
        <v>1591</v>
      </c>
      <c r="N286" s="94" t="s">
        <v>1592</v>
      </c>
      <c r="O286" s="94" t="s">
        <v>1593</v>
      </c>
      <c r="P286" s="94" t="s">
        <v>1606</v>
      </c>
      <c r="Q286" s="94" t="s">
        <v>1603</v>
      </c>
      <c r="R286" s="94" t="s">
        <v>1594</v>
      </c>
      <c r="S286" s="94" t="s">
        <v>1595</v>
      </c>
      <c r="T286" s="94" t="s">
        <v>1596</v>
      </c>
      <c r="U286" s="94" t="s">
        <v>1597</v>
      </c>
      <c r="V286" s="94" t="s">
        <v>1598</v>
      </c>
      <c r="W286" s="94" t="s">
        <v>1599</v>
      </c>
      <c r="X286" s="94" t="s">
        <v>1604</v>
      </c>
      <c r="Y286" s="94" t="s">
        <v>1605</v>
      </c>
      <c r="Z286" s="94" t="s">
        <v>1600</v>
      </c>
      <c r="AA286" s="94" t="s">
        <v>1601</v>
      </c>
      <c r="AB286" s="95" t="s">
        <v>11</v>
      </c>
      <c r="AC286" s="95" t="s">
        <v>1602</v>
      </c>
      <c r="AD286" s="95" t="s">
        <v>1535</v>
      </c>
      <c r="AE286" s="95" t="s">
        <v>1591</v>
      </c>
      <c r="AF286" s="95" t="s">
        <v>1592</v>
      </c>
      <c r="AG286" s="95" t="s">
        <v>1593</v>
      </c>
      <c r="AH286" s="95" t="s">
        <v>1607</v>
      </c>
      <c r="AI286" s="95" t="s">
        <v>1603</v>
      </c>
      <c r="AJ286" s="95" t="s">
        <v>1594</v>
      </c>
      <c r="AK286" s="95" t="s">
        <v>1595</v>
      </c>
      <c r="AL286" s="95" t="s">
        <v>1596</v>
      </c>
      <c r="AM286" s="95" t="s">
        <v>1597</v>
      </c>
      <c r="AN286" s="95" t="s">
        <v>1598</v>
      </c>
      <c r="AO286" s="95" t="s">
        <v>1599</v>
      </c>
      <c r="AP286" s="95" t="s">
        <v>1604</v>
      </c>
      <c r="AQ286" s="95" t="s">
        <v>1605</v>
      </c>
      <c r="AR286" s="95" t="s">
        <v>1600</v>
      </c>
      <c r="AS286" s="95" t="s">
        <v>1601</v>
      </c>
      <c r="AT286" s="96" t="s">
        <v>12</v>
      </c>
      <c r="AU286" s="96" t="s">
        <v>1602</v>
      </c>
      <c r="AV286" s="96" t="s">
        <v>1535</v>
      </c>
      <c r="AW286" s="96" t="s">
        <v>1591</v>
      </c>
      <c r="AX286" s="96" t="s">
        <v>1592</v>
      </c>
      <c r="AY286" s="96" t="s">
        <v>1593</v>
      </c>
      <c r="AZ286" s="96" t="s">
        <v>1608</v>
      </c>
      <c r="BA286" s="96" t="s">
        <v>1603</v>
      </c>
      <c r="BB286" s="96" t="s">
        <v>1594</v>
      </c>
      <c r="BC286" s="96" t="s">
        <v>1595</v>
      </c>
      <c r="BD286" s="96" t="s">
        <v>1596</v>
      </c>
      <c r="BE286" s="96" t="s">
        <v>1597</v>
      </c>
      <c r="BF286" s="96" t="s">
        <v>1598</v>
      </c>
      <c r="BG286" s="96" t="s">
        <v>1599</v>
      </c>
      <c r="BH286" s="96" t="s">
        <v>1604</v>
      </c>
      <c r="BI286" s="96" t="s">
        <v>1605</v>
      </c>
      <c r="BJ286" s="96" t="s">
        <v>1600</v>
      </c>
      <c r="BK286" s="96" t="s">
        <v>1601</v>
      </c>
    </row>
    <row r="287" spans="1:63" x14ac:dyDescent="0.25">
      <c r="A287" s="149"/>
      <c r="B287" s="149"/>
      <c r="C287" s="149"/>
      <c r="D287" s="152"/>
      <c r="E287" s="152"/>
      <c r="F287" s="152"/>
      <c r="G287" s="155"/>
      <c r="H287" s="15" t="s">
        <v>0</v>
      </c>
      <c r="I287" s="9" t="s">
        <v>13</v>
      </c>
      <c r="J287" s="9">
        <v>1</v>
      </c>
      <c r="K287" s="9">
        <v>2</v>
      </c>
      <c r="L287" s="9">
        <v>3</v>
      </c>
      <c r="M287" s="9">
        <v>4</v>
      </c>
      <c r="N287" s="9">
        <v>5</v>
      </c>
      <c r="O287" s="9">
        <v>6</v>
      </c>
      <c r="P287" s="9">
        <v>7</v>
      </c>
      <c r="Q287" s="9">
        <v>8</v>
      </c>
      <c r="R287" s="9">
        <v>9</v>
      </c>
      <c r="S287" s="9">
        <v>10</v>
      </c>
      <c r="T287" s="9">
        <v>11</v>
      </c>
      <c r="U287" s="9">
        <v>12</v>
      </c>
      <c r="V287" s="9">
        <v>13</v>
      </c>
      <c r="W287" s="9">
        <v>14</v>
      </c>
      <c r="X287" s="9">
        <v>15</v>
      </c>
      <c r="Y287" s="9">
        <v>16</v>
      </c>
      <c r="Z287" s="9">
        <v>20</v>
      </c>
      <c r="AA287" s="9">
        <v>21</v>
      </c>
      <c r="AB287" s="9">
        <v>1</v>
      </c>
      <c r="AC287" s="9">
        <v>2</v>
      </c>
      <c r="AD287" s="9">
        <v>3</v>
      </c>
      <c r="AE287" s="9">
        <v>4</v>
      </c>
      <c r="AF287" s="9">
        <v>5</v>
      </c>
      <c r="AG287" s="9">
        <v>6</v>
      </c>
      <c r="AH287" s="9">
        <v>7</v>
      </c>
      <c r="AI287" s="9">
        <v>8</v>
      </c>
      <c r="AJ287" s="9">
        <v>9</v>
      </c>
      <c r="AK287" s="9">
        <v>10</v>
      </c>
      <c r="AL287" s="9">
        <v>11</v>
      </c>
      <c r="AM287" s="9">
        <v>12</v>
      </c>
      <c r="AN287" s="9">
        <v>13</v>
      </c>
      <c r="AO287" s="9">
        <v>14</v>
      </c>
      <c r="AP287" s="9">
        <v>15</v>
      </c>
      <c r="AQ287" s="9">
        <v>16</v>
      </c>
      <c r="AR287" s="9">
        <v>20</v>
      </c>
      <c r="AS287" s="9">
        <v>21</v>
      </c>
      <c r="AT287" s="9">
        <v>1</v>
      </c>
      <c r="AU287" s="9">
        <v>2</v>
      </c>
      <c r="AV287" s="9">
        <v>3</v>
      </c>
      <c r="AW287" s="9">
        <v>4</v>
      </c>
      <c r="AX287" s="9">
        <v>5</v>
      </c>
      <c r="AY287" s="9">
        <v>6</v>
      </c>
      <c r="AZ287" s="9">
        <v>7</v>
      </c>
      <c r="BA287" s="9">
        <v>8</v>
      </c>
      <c r="BB287" s="9">
        <v>9</v>
      </c>
      <c r="BC287" s="9">
        <v>10</v>
      </c>
      <c r="BD287" s="9">
        <v>11</v>
      </c>
      <c r="BE287" s="9">
        <v>12</v>
      </c>
      <c r="BF287" s="9">
        <v>13</v>
      </c>
      <c r="BG287" s="9">
        <v>14</v>
      </c>
      <c r="BH287" s="9">
        <v>15</v>
      </c>
      <c r="BI287" s="9">
        <v>16</v>
      </c>
      <c r="BJ287" s="9">
        <v>20</v>
      </c>
      <c r="BK287" s="9">
        <v>21</v>
      </c>
    </row>
    <row r="288" spans="1:63" x14ac:dyDescent="0.25">
      <c r="A288" s="149"/>
      <c r="B288" s="149"/>
      <c r="C288" s="149"/>
      <c r="D288" s="152"/>
      <c r="E288" s="152"/>
      <c r="F288" s="152"/>
      <c r="G288" s="155"/>
      <c r="H288" s="16" t="s">
        <v>139</v>
      </c>
      <c r="I288" s="17">
        <f>SUM(I284)</f>
        <v>1633920</v>
      </c>
      <c r="J288" s="17">
        <f t="shared" ref="J288:Y288" si="504">SUM(J284)</f>
        <v>37000</v>
      </c>
      <c r="K288" s="17">
        <f t="shared" si="504"/>
        <v>0</v>
      </c>
      <c r="L288" s="17">
        <f t="shared" si="504"/>
        <v>0</v>
      </c>
      <c r="M288" s="17">
        <f t="shared" si="504"/>
        <v>0</v>
      </c>
      <c r="N288" s="17">
        <f t="shared" si="504"/>
        <v>0</v>
      </c>
      <c r="O288" s="17">
        <f t="shared" si="504"/>
        <v>0</v>
      </c>
      <c r="P288" s="17">
        <f t="shared" ref="P288" si="505">SUM(P284)</f>
        <v>37000</v>
      </c>
      <c r="Q288" s="17">
        <f t="shared" si="504"/>
        <v>3600</v>
      </c>
      <c r="R288" s="17">
        <f t="shared" si="504"/>
        <v>1370</v>
      </c>
      <c r="S288" s="17">
        <f t="shared" si="504"/>
        <v>2240</v>
      </c>
      <c r="T288" s="17">
        <f t="shared" si="504"/>
        <v>2490</v>
      </c>
      <c r="U288" s="17">
        <f t="shared" si="504"/>
        <v>2290</v>
      </c>
      <c r="V288" s="17">
        <f t="shared" si="504"/>
        <v>2100</v>
      </c>
      <c r="W288" s="17">
        <f t="shared" si="504"/>
        <v>0</v>
      </c>
      <c r="X288" s="17">
        <f t="shared" si="504"/>
        <v>3300</v>
      </c>
      <c r="Y288" s="17">
        <f t="shared" si="504"/>
        <v>2000</v>
      </c>
      <c r="Z288" s="17">
        <v>19390</v>
      </c>
      <c r="AA288" s="17">
        <v>17610</v>
      </c>
      <c r="AB288" s="17">
        <f t="shared" ref="AB288:AQ288" si="506">SUM(AB284)</f>
        <v>0</v>
      </c>
      <c r="AC288" s="17">
        <f t="shared" si="506"/>
        <v>0</v>
      </c>
      <c r="AD288" s="17">
        <f t="shared" si="506"/>
        <v>0</v>
      </c>
      <c r="AE288" s="17">
        <f t="shared" si="506"/>
        <v>0</v>
      </c>
      <c r="AF288" s="17">
        <f t="shared" si="506"/>
        <v>0</v>
      </c>
      <c r="AG288" s="17">
        <f t="shared" si="506"/>
        <v>0</v>
      </c>
      <c r="AH288" s="17">
        <f t="shared" ref="AH288" si="507">SUM(AH284)</f>
        <v>0</v>
      </c>
      <c r="AI288" s="17">
        <f t="shared" si="506"/>
        <v>0</v>
      </c>
      <c r="AJ288" s="17">
        <f t="shared" si="506"/>
        <v>0</v>
      </c>
      <c r="AK288" s="17">
        <f t="shared" si="506"/>
        <v>0</v>
      </c>
      <c r="AL288" s="17">
        <f t="shared" si="506"/>
        <v>0</v>
      </c>
      <c r="AM288" s="17">
        <f t="shared" si="506"/>
        <v>0</v>
      </c>
      <c r="AN288" s="17">
        <f t="shared" si="506"/>
        <v>0</v>
      </c>
      <c r="AO288" s="17">
        <f t="shared" si="506"/>
        <v>0</v>
      </c>
      <c r="AP288" s="17">
        <f t="shared" si="506"/>
        <v>0</v>
      </c>
      <c r="AQ288" s="17">
        <f t="shared" si="506"/>
        <v>0</v>
      </c>
      <c r="AR288" s="17">
        <v>0</v>
      </c>
      <c r="AS288" s="17">
        <v>0</v>
      </c>
      <c r="AT288" s="17">
        <f t="shared" ref="AT288:BI288" si="508">SUM(AT284)</f>
        <v>0</v>
      </c>
      <c r="AU288" s="17">
        <f t="shared" si="508"/>
        <v>0</v>
      </c>
      <c r="AV288" s="17">
        <f t="shared" si="508"/>
        <v>0</v>
      </c>
      <c r="AW288" s="17">
        <f t="shared" si="508"/>
        <v>0</v>
      </c>
      <c r="AX288" s="17">
        <f t="shared" si="508"/>
        <v>0</v>
      </c>
      <c r="AY288" s="17">
        <f t="shared" si="508"/>
        <v>0</v>
      </c>
      <c r="AZ288" s="17">
        <f t="shared" ref="AZ288" si="509">SUM(AZ284)</f>
        <v>0</v>
      </c>
      <c r="BA288" s="17">
        <f t="shared" si="508"/>
        <v>0</v>
      </c>
      <c r="BB288" s="17">
        <f t="shared" si="508"/>
        <v>0</v>
      </c>
      <c r="BC288" s="17">
        <f t="shared" si="508"/>
        <v>0</v>
      </c>
      <c r="BD288" s="17">
        <f t="shared" si="508"/>
        <v>0</v>
      </c>
      <c r="BE288" s="17">
        <f t="shared" si="508"/>
        <v>0</v>
      </c>
      <c r="BF288" s="17">
        <f t="shared" si="508"/>
        <v>0</v>
      </c>
      <c r="BG288" s="17">
        <f t="shared" si="508"/>
        <v>0</v>
      </c>
      <c r="BH288" s="17">
        <f t="shared" si="508"/>
        <v>0</v>
      </c>
      <c r="BI288" s="17">
        <f t="shared" si="508"/>
        <v>0</v>
      </c>
      <c r="BJ288" s="17">
        <v>0</v>
      </c>
      <c r="BK288" s="17">
        <v>0</v>
      </c>
    </row>
    <row r="289" spans="1:63" x14ac:dyDescent="0.25">
      <c r="A289" s="149"/>
      <c r="B289" s="149"/>
      <c r="C289" s="149"/>
      <c r="D289" s="152"/>
      <c r="E289" s="152"/>
      <c r="F289" s="152"/>
      <c r="G289" s="155"/>
      <c r="H289" s="18" t="s">
        <v>57</v>
      </c>
      <c r="I289" s="17">
        <f>SUM(I288)</f>
        <v>1633920</v>
      </c>
      <c r="J289" s="17">
        <f t="shared" ref="J289:Y289" si="510">SUM(J288)</f>
        <v>37000</v>
      </c>
      <c r="K289" s="17">
        <f t="shared" si="510"/>
        <v>0</v>
      </c>
      <c r="L289" s="17">
        <f t="shared" si="510"/>
        <v>0</v>
      </c>
      <c r="M289" s="17">
        <f t="shared" si="510"/>
        <v>0</v>
      </c>
      <c r="N289" s="17">
        <f t="shared" si="510"/>
        <v>0</v>
      </c>
      <c r="O289" s="17">
        <f t="shared" si="510"/>
        <v>0</v>
      </c>
      <c r="P289" s="17">
        <f t="shared" ref="P289" si="511">SUM(P288)</f>
        <v>37000</v>
      </c>
      <c r="Q289" s="17">
        <f t="shared" si="510"/>
        <v>3600</v>
      </c>
      <c r="R289" s="17">
        <f t="shared" si="510"/>
        <v>1370</v>
      </c>
      <c r="S289" s="17">
        <f t="shared" si="510"/>
        <v>2240</v>
      </c>
      <c r="T289" s="17">
        <f t="shared" si="510"/>
        <v>2490</v>
      </c>
      <c r="U289" s="17">
        <f t="shared" si="510"/>
        <v>2290</v>
      </c>
      <c r="V289" s="17">
        <f t="shared" si="510"/>
        <v>2100</v>
      </c>
      <c r="W289" s="17">
        <f t="shared" si="510"/>
        <v>0</v>
      </c>
      <c r="X289" s="17">
        <f t="shared" si="510"/>
        <v>3300</v>
      </c>
      <c r="Y289" s="17">
        <f t="shared" si="510"/>
        <v>2000</v>
      </c>
      <c r="Z289" s="17">
        <v>19390</v>
      </c>
      <c r="AA289" s="17">
        <v>17610</v>
      </c>
      <c r="AB289" s="17">
        <f t="shared" ref="AB289:AQ289" si="512">SUM(AB288)</f>
        <v>0</v>
      </c>
      <c r="AC289" s="17">
        <f t="shared" si="512"/>
        <v>0</v>
      </c>
      <c r="AD289" s="17">
        <f t="shared" si="512"/>
        <v>0</v>
      </c>
      <c r="AE289" s="17">
        <f t="shared" si="512"/>
        <v>0</v>
      </c>
      <c r="AF289" s="17">
        <f t="shared" si="512"/>
        <v>0</v>
      </c>
      <c r="AG289" s="17">
        <f t="shared" si="512"/>
        <v>0</v>
      </c>
      <c r="AH289" s="17">
        <f t="shared" ref="AH289" si="513">SUM(AH288)</f>
        <v>0</v>
      </c>
      <c r="AI289" s="17">
        <f t="shared" si="512"/>
        <v>0</v>
      </c>
      <c r="AJ289" s="17">
        <f t="shared" si="512"/>
        <v>0</v>
      </c>
      <c r="AK289" s="17">
        <f t="shared" si="512"/>
        <v>0</v>
      </c>
      <c r="AL289" s="17">
        <f t="shared" si="512"/>
        <v>0</v>
      </c>
      <c r="AM289" s="17">
        <f t="shared" si="512"/>
        <v>0</v>
      </c>
      <c r="AN289" s="17">
        <f t="shared" si="512"/>
        <v>0</v>
      </c>
      <c r="AO289" s="17">
        <f t="shared" si="512"/>
        <v>0</v>
      </c>
      <c r="AP289" s="17">
        <f t="shared" si="512"/>
        <v>0</v>
      </c>
      <c r="AQ289" s="17">
        <f t="shared" si="512"/>
        <v>0</v>
      </c>
      <c r="AR289" s="17">
        <v>0</v>
      </c>
      <c r="AS289" s="17">
        <v>0</v>
      </c>
      <c r="AT289" s="17">
        <f t="shared" ref="AT289:BI289" si="514">SUM(AT288)</f>
        <v>0</v>
      </c>
      <c r="AU289" s="17">
        <f t="shared" si="514"/>
        <v>0</v>
      </c>
      <c r="AV289" s="17">
        <f t="shared" si="514"/>
        <v>0</v>
      </c>
      <c r="AW289" s="17">
        <f t="shared" si="514"/>
        <v>0</v>
      </c>
      <c r="AX289" s="17">
        <f t="shared" si="514"/>
        <v>0</v>
      </c>
      <c r="AY289" s="17">
        <f t="shared" si="514"/>
        <v>0</v>
      </c>
      <c r="AZ289" s="17">
        <f t="shared" ref="AZ289" si="515">SUM(AZ288)</f>
        <v>0</v>
      </c>
      <c r="BA289" s="17">
        <f t="shared" si="514"/>
        <v>0</v>
      </c>
      <c r="BB289" s="17">
        <f t="shared" si="514"/>
        <v>0</v>
      </c>
      <c r="BC289" s="17">
        <f t="shared" si="514"/>
        <v>0</v>
      </c>
      <c r="BD289" s="17">
        <f t="shared" si="514"/>
        <v>0</v>
      </c>
      <c r="BE289" s="17">
        <f t="shared" si="514"/>
        <v>0</v>
      </c>
      <c r="BF289" s="17">
        <f t="shared" si="514"/>
        <v>0</v>
      </c>
      <c r="BG289" s="17">
        <f t="shared" si="514"/>
        <v>0</v>
      </c>
      <c r="BH289" s="17">
        <f t="shared" si="514"/>
        <v>0</v>
      </c>
      <c r="BI289" s="17">
        <f t="shared" si="514"/>
        <v>0</v>
      </c>
      <c r="BJ289" s="17">
        <v>0</v>
      </c>
      <c r="BK289" s="17">
        <v>0</v>
      </c>
    </row>
    <row r="290" spans="1:63" x14ac:dyDescent="0.25">
      <c r="A290" s="150"/>
      <c r="B290" s="150"/>
      <c r="C290" s="150"/>
      <c r="D290" s="153"/>
      <c r="E290" s="153"/>
      <c r="F290" s="153"/>
      <c r="G290" s="156"/>
      <c r="P290">
        <f t="shared" ref="P290:P349" si="516">J290+K290+L290+M290+N290+O290</f>
        <v>0</v>
      </c>
      <c r="Z290">
        <v>0</v>
      </c>
      <c r="AA290">
        <v>0</v>
      </c>
      <c r="AH290">
        <f t="shared" ref="AH290:AH349" si="517">AB290+AC290+AD290+AE290+AF290+AG290</f>
        <v>0</v>
      </c>
      <c r="AR290">
        <v>0</v>
      </c>
      <c r="AS290">
        <v>0</v>
      </c>
      <c r="AZ290">
        <f t="shared" ref="AZ290:AZ349" si="518">AT290+AU290+AV290+AW290+AX290+AY290</f>
        <v>0</v>
      </c>
      <c r="BJ290">
        <v>0</v>
      </c>
      <c r="BK290">
        <v>0</v>
      </c>
    </row>
    <row r="291" spans="1:63" ht="15.75" thickBot="1" x14ac:dyDescent="0.3">
      <c r="A291" s="13" t="s">
        <v>0</v>
      </c>
      <c r="B291" s="13" t="s">
        <v>0</v>
      </c>
      <c r="C291" s="13" t="s">
        <v>0</v>
      </c>
      <c r="D291" s="103" t="s">
        <v>0</v>
      </c>
      <c r="E291" s="103" t="s">
        <v>0</v>
      </c>
      <c r="F291" s="103" t="s">
        <v>0</v>
      </c>
      <c r="G291" s="13" t="s">
        <v>0</v>
      </c>
      <c r="H291" s="19" t="s">
        <v>0</v>
      </c>
      <c r="I291" s="19" t="s">
        <v>0</v>
      </c>
      <c r="J291" s="19" t="s">
        <v>0</v>
      </c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>
        <v>0</v>
      </c>
      <c r="AA291" s="19">
        <v>0</v>
      </c>
      <c r="AB291" s="19" t="s">
        <v>0</v>
      </c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>
        <v>0</v>
      </c>
      <c r="AS291" s="19">
        <v>0</v>
      </c>
      <c r="AT291" s="19" t="s">
        <v>0</v>
      </c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>
        <v>0</v>
      </c>
      <c r="BK291" s="19">
        <v>0</v>
      </c>
    </row>
    <row r="292" spans="1:63" ht="69.75" customHeight="1" thickBot="1" x14ac:dyDescent="0.3">
      <c r="A292" s="5" t="s">
        <v>2</v>
      </c>
      <c r="B292" s="5" t="s">
        <v>3</v>
      </c>
      <c r="C292" s="5" t="s">
        <v>4</v>
      </c>
      <c r="D292" s="108" t="s">
        <v>0</v>
      </c>
      <c r="E292" s="116" t="s">
        <v>5</v>
      </c>
      <c r="F292" s="116" t="s">
        <v>6</v>
      </c>
      <c r="G292" s="5" t="s">
        <v>7</v>
      </c>
      <c r="H292" s="5" t="s">
        <v>8</v>
      </c>
      <c r="I292" s="5" t="s">
        <v>9</v>
      </c>
      <c r="J292" s="94" t="s">
        <v>10</v>
      </c>
      <c r="K292" s="94" t="s">
        <v>1602</v>
      </c>
      <c r="L292" s="94" t="s">
        <v>1535</v>
      </c>
      <c r="M292" s="94" t="s">
        <v>1591</v>
      </c>
      <c r="N292" s="94" t="s">
        <v>1592</v>
      </c>
      <c r="O292" s="94" t="s">
        <v>1593</v>
      </c>
      <c r="P292" s="94" t="s">
        <v>1606</v>
      </c>
      <c r="Q292" s="94" t="s">
        <v>1603</v>
      </c>
      <c r="R292" s="94" t="s">
        <v>1594</v>
      </c>
      <c r="S292" s="94" t="s">
        <v>1595</v>
      </c>
      <c r="T292" s="94" t="s">
        <v>1596</v>
      </c>
      <c r="U292" s="94" t="s">
        <v>1597</v>
      </c>
      <c r="V292" s="94" t="s">
        <v>1598</v>
      </c>
      <c r="W292" s="94" t="s">
        <v>1599</v>
      </c>
      <c r="X292" s="94" t="s">
        <v>1604</v>
      </c>
      <c r="Y292" s="94" t="s">
        <v>1605</v>
      </c>
      <c r="Z292" s="94" t="s">
        <v>1600</v>
      </c>
      <c r="AA292" s="94" t="s">
        <v>1601</v>
      </c>
      <c r="AB292" s="95" t="s">
        <v>11</v>
      </c>
      <c r="AC292" s="95" t="s">
        <v>1602</v>
      </c>
      <c r="AD292" s="95" t="s">
        <v>1535</v>
      </c>
      <c r="AE292" s="95" t="s">
        <v>1591</v>
      </c>
      <c r="AF292" s="95" t="s">
        <v>1592</v>
      </c>
      <c r="AG292" s="95" t="s">
        <v>1593</v>
      </c>
      <c r="AH292" s="95" t="s">
        <v>1607</v>
      </c>
      <c r="AI292" s="95" t="s">
        <v>1603</v>
      </c>
      <c r="AJ292" s="95" t="s">
        <v>1594</v>
      </c>
      <c r="AK292" s="95" t="s">
        <v>1595</v>
      </c>
      <c r="AL292" s="95" t="s">
        <v>1596</v>
      </c>
      <c r="AM292" s="95" t="s">
        <v>1597</v>
      </c>
      <c r="AN292" s="95" t="s">
        <v>1598</v>
      </c>
      <c r="AO292" s="95" t="s">
        <v>1599</v>
      </c>
      <c r="AP292" s="95" t="s">
        <v>1604</v>
      </c>
      <c r="AQ292" s="95" t="s">
        <v>1605</v>
      </c>
      <c r="AR292" s="95" t="s">
        <v>1600</v>
      </c>
      <c r="AS292" s="95" t="s">
        <v>1601</v>
      </c>
      <c r="AT292" s="96" t="s">
        <v>12</v>
      </c>
      <c r="AU292" s="96" t="s">
        <v>1602</v>
      </c>
      <c r="AV292" s="96" t="s">
        <v>1535</v>
      </c>
      <c r="AW292" s="96" t="s">
        <v>1591</v>
      </c>
      <c r="AX292" s="96" t="s">
        <v>1592</v>
      </c>
      <c r="AY292" s="96" t="s">
        <v>1593</v>
      </c>
      <c r="AZ292" s="96" t="s">
        <v>1608</v>
      </c>
      <c r="BA292" s="96" t="s">
        <v>1603</v>
      </c>
      <c r="BB292" s="96" t="s">
        <v>1594</v>
      </c>
      <c r="BC292" s="96" t="s">
        <v>1595</v>
      </c>
      <c r="BD292" s="96" t="s">
        <v>1596</v>
      </c>
      <c r="BE292" s="96" t="s">
        <v>1597</v>
      </c>
      <c r="BF292" s="96" t="s">
        <v>1598</v>
      </c>
      <c r="BG292" s="96" t="s">
        <v>1599</v>
      </c>
      <c r="BH292" s="96" t="s">
        <v>1604</v>
      </c>
      <c r="BI292" s="96" t="s">
        <v>1605</v>
      </c>
      <c r="BJ292" s="96" t="s">
        <v>1600</v>
      </c>
      <c r="BK292" s="96" t="s">
        <v>1601</v>
      </c>
    </row>
    <row r="293" spans="1:63" x14ac:dyDescent="0.25">
      <c r="A293" s="6" t="s">
        <v>0</v>
      </c>
      <c r="B293" s="6" t="s">
        <v>0</v>
      </c>
      <c r="C293" s="6" t="s">
        <v>0</v>
      </c>
      <c r="D293" s="109" t="s">
        <v>0</v>
      </c>
      <c r="E293" s="109" t="s">
        <v>0</v>
      </c>
      <c r="F293" s="125" t="s">
        <v>0</v>
      </c>
      <c r="G293" s="7" t="s">
        <v>0</v>
      </c>
      <c r="H293" s="8" t="s">
        <v>0</v>
      </c>
      <c r="I293" s="9" t="s">
        <v>13</v>
      </c>
      <c r="J293" s="9">
        <v>1</v>
      </c>
      <c r="K293" s="9">
        <v>2</v>
      </c>
      <c r="L293" s="9">
        <v>3</v>
      </c>
      <c r="M293" s="9">
        <v>4</v>
      </c>
      <c r="N293" s="9">
        <v>5</v>
      </c>
      <c r="O293" s="9">
        <v>6</v>
      </c>
      <c r="P293" s="9">
        <v>7</v>
      </c>
      <c r="Q293" s="9">
        <v>8</v>
      </c>
      <c r="R293" s="9">
        <v>9</v>
      </c>
      <c r="S293" s="9">
        <v>10</v>
      </c>
      <c r="T293" s="9">
        <v>11</v>
      </c>
      <c r="U293" s="9">
        <v>12</v>
      </c>
      <c r="V293" s="9">
        <v>13</v>
      </c>
      <c r="W293" s="9">
        <v>14</v>
      </c>
      <c r="X293" s="9">
        <v>15</v>
      </c>
      <c r="Y293" s="9">
        <v>16</v>
      </c>
      <c r="Z293" s="9">
        <v>20</v>
      </c>
      <c r="AA293" s="9">
        <v>21</v>
      </c>
      <c r="AB293" s="9">
        <v>1</v>
      </c>
      <c r="AC293" s="9">
        <v>2</v>
      </c>
      <c r="AD293" s="9">
        <v>3</v>
      </c>
      <c r="AE293" s="9">
        <v>4</v>
      </c>
      <c r="AF293" s="9">
        <v>5</v>
      </c>
      <c r="AG293" s="9">
        <v>6</v>
      </c>
      <c r="AH293" s="9">
        <v>7</v>
      </c>
      <c r="AI293" s="9">
        <v>8</v>
      </c>
      <c r="AJ293" s="9">
        <v>9</v>
      </c>
      <c r="AK293" s="9">
        <v>10</v>
      </c>
      <c r="AL293" s="9">
        <v>11</v>
      </c>
      <c r="AM293" s="9">
        <v>12</v>
      </c>
      <c r="AN293" s="9">
        <v>13</v>
      </c>
      <c r="AO293" s="9">
        <v>14</v>
      </c>
      <c r="AP293" s="9">
        <v>15</v>
      </c>
      <c r="AQ293" s="9">
        <v>16</v>
      </c>
      <c r="AR293" s="9">
        <v>20</v>
      </c>
      <c r="AS293" s="9">
        <v>21</v>
      </c>
      <c r="AT293" s="9">
        <v>1</v>
      </c>
      <c r="AU293" s="9">
        <v>2</v>
      </c>
      <c r="AV293" s="9">
        <v>3</v>
      </c>
      <c r="AW293" s="9">
        <v>4</v>
      </c>
      <c r="AX293" s="9">
        <v>5</v>
      </c>
      <c r="AY293" s="9">
        <v>6</v>
      </c>
      <c r="AZ293" s="9">
        <v>7</v>
      </c>
      <c r="BA293" s="9">
        <v>8</v>
      </c>
      <c r="BB293" s="9">
        <v>9</v>
      </c>
      <c r="BC293" s="9">
        <v>10</v>
      </c>
      <c r="BD293" s="9">
        <v>11</v>
      </c>
      <c r="BE293" s="9">
        <v>12</v>
      </c>
      <c r="BF293" s="9">
        <v>13</v>
      </c>
      <c r="BG293" s="9">
        <v>14</v>
      </c>
      <c r="BH293" s="9">
        <v>15</v>
      </c>
      <c r="BI293" s="9">
        <v>16</v>
      </c>
      <c r="BJ293" s="9">
        <v>20</v>
      </c>
      <c r="BK293" s="9">
        <v>21</v>
      </c>
    </row>
    <row r="294" spans="1:63" x14ac:dyDescent="0.25">
      <c r="A294" s="1" t="s">
        <v>135</v>
      </c>
      <c r="B294" s="1" t="s">
        <v>60</v>
      </c>
      <c r="C294" s="4" t="s">
        <v>146</v>
      </c>
      <c r="D294" s="107" t="s">
        <v>235</v>
      </c>
      <c r="E294" s="106" t="s">
        <v>0</v>
      </c>
      <c r="F294" s="106" t="s">
        <v>0</v>
      </c>
      <c r="G294" s="2" t="s">
        <v>0</v>
      </c>
      <c r="H294" s="2" t="s">
        <v>236</v>
      </c>
      <c r="I294" s="3" t="s">
        <v>0</v>
      </c>
      <c r="J294" s="3" t="s">
        <v>0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>
        <v>0</v>
      </c>
      <c r="AA294" s="3">
        <v>0</v>
      </c>
      <c r="AB294" s="3" t="s">
        <v>0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>
        <v>0</v>
      </c>
      <c r="AS294" s="3">
        <v>0</v>
      </c>
      <c r="AT294" s="3" t="s">
        <v>0</v>
      </c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>
        <v>0</v>
      </c>
      <c r="BK294" s="3">
        <v>0</v>
      </c>
    </row>
    <row r="295" spans="1:63" ht="33.75" x14ac:dyDescent="0.25">
      <c r="A295" s="1" t="s">
        <v>0</v>
      </c>
      <c r="B295" s="1" t="s">
        <v>0</v>
      </c>
      <c r="C295" s="1" t="s">
        <v>0</v>
      </c>
      <c r="D295" s="106" t="s">
        <v>0</v>
      </c>
      <c r="E295" s="106" t="s">
        <v>0</v>
      </c>
      <c r="F295" s="106" t="s">
        <v>0</v>
      </c>
      <c r="G295" s="2" t="s">
        <v>0</v>
      </c>
      <c r="H295" s="10" t="s">
        <v>15</v>
      </c>
      <c r="I295" s="11">
        <f>SUM(I296,I304,I306)</f>
        <v>2999820</v>
      </c>
      <c r="J295" s="11">
        <f t="shared" ref="J295:Y295" si="519">SUM(J296,J304,J306)</f>
        <v>508000</v>
      </c>
      <c r="K295" s="11">
        <f t="shared" si="519"/>
        <v>0</v>
      </c>
      <c r="L295" s="11">
        <f t="shared" si="519"/>
        <v>0</v>
      </c>
      <c r="M295" s="11">
        <f t="shared" si="519"/>
        <v>0</v>
      </c>
      <c r="N295" s="11">
        <f t="shared" si="519"/>
        <v>0</v>
      </c>
      <c r="O295" s="11">
        <f t="shared" si="519"/>
        <v>0</v>
      </c>
      <c r="P295" s="11">
        <f t="shared" ref="P295" si="520">SUM(P296,P304,P306)</f>
        <v>508000</v>
      </c>
      <c r="Q295" s="11">
        <f t="shared" si="519"/>
        <v>39024</v>
      </c>
      <c r="R295" s="11">
        <f t="shared" si="519"/>
        <v>140200</v>
      </c>
      <c r="S295" s="11">
        <f t="shared" si="519"/>
        <v>38700</v>
      </c>
      <c r="T295" s="11">
        <f t="shared" si="519"/>
        <v>9280</v>
      </c>
      <c r="U295" s="11">
        <f t="shared" si="519"/>
        <v>57777</v>
      </c>
      <c r="V295" s="11">
        <f t="shared" si="519"/>
        <v>9300</v>
      </c>
      <c r="W295" s="11">
        <f t="shared" si="519"/>
        <v>0</v>
      </c>
      <c r="X295" s="11">
        <f t="shared" si="519"/>
        <v>25840</v>
      </c>
      <c r="Y295" s="11">
        <f t="shared" si="519"/>
        <v>12100</v>
      </c>
      <c r="Z295" s="11">
        <v>332221</v>
      </c>
      <c r="AA295" s="11">
        <v>175779</v>
      </c>
      <c r="AB295" s="11">
        <f t="shared" ref="AB295:AQ295" si="521">SUM(AB296,AB304,AB306)</f>
        <v>37000</v>
      </c>
      <c r="AC295" s="11">
        <f t="shared" si="521"/>
        <v>0</v>
      </c>
      <c r="AD295" s="11">
        <f t="shared" si="521"/>
        <v>0</v>
      </c>
      <c r="AE295" s="11">
        <f t="shared" si="521"/>
        <v>9800</v>
      </c>
      <c r="AF295" s="11">
        <f t="shared" si="521"/>
        <v>0</v>
      </c>
      <c r="AG295" s="11">
        <f t="shared" si="521"/>
        <v>0</v>
      </c>
      <c r="AH295" s="11">
        <f t="shared" ref="AH295" si="522">SUM(AH296,AH304,AH306)</f>
        <v>46800</v>
      </c>
      <c r="AI295" s="11">
        <f t="shared" si="521"/>
        <v>0</v>
      </c>
      <c r="AJ295" s="11">
        <f t="shared" si="521"/>
        <v>0</v>
      </c>
      <c r="AK295" s="11">
        <f t="shared" si="521"/>
        <v>6000</v>
      </c>
      <c r="AL295" s="11">
        <f t="shared" si="521"/>
        <v>0</v>
      </c>
      <c r="AM295" s="11">
        <f t="shared" si="521"/>
        <v>3800</v>
      </c>
      <c r="AN295" s="11">
        <f t="shared" si="521"/>
        <v>0</v>
      </c>
      <c r="AO295" s="11">
        <f t="shared" si="521"/>
        <v>0</v>
      </c>
      <c r="AP295" s="11">
        <f t="shared" si="521"/>
        <v>0</v>
      </c>
      <c r="AQ295" s="11">
        <f t="shared" si="521"/>
        <v>0</v>
      </c>
      <c r="AR295" s="11">
        <v>9800</v>
      </c>
      <c r="AS295" s="11">
        <v>37000</v>
      </c>
      <c r="AT295" s="11">
        <f t="shared" ref="AT295:BI295" si="523">SUM(AT296,AT304,AT306)</f>
        <v>18000</v>
      </c>
      <c r="AU295" s="11">
        <f t="shared" si="523"/>
        <v>0</v>
      </c>
      <c r="AV295" s="11">
        <f t="shared" si="523"/>
        <v>0</v>
      </c>
      <c r="AW295" s="11">
        <f t="shared" si="523"/>
        <v>0</v>
      </c>
      <c r="AX295" s="11">
        <f t="shared" si="523"/>
        <v>0</v>
      </c>
      <c r="AY295" s="11">
        <f t="shared" si="523"/>
        <v>0</v>
      </c>
      <c r="AZ295" s="11">
        <f t="shared" ref="AZ295" si="524">SUM(AZ296,AZ304,AZ306)</f>
        <v>18000</v>
      </c>
      <c r="BA295" s="11">
        <f t="shared" si="523"/>
        <v>0</v>
      </c>
      <c r="BB295" s="11">
        <f t="shared" si="523"/>
        <v>0</v>
      </c>
      <c r="BC295" s="11">
        <f t="shared" si="523"/>
        <v>0</v>
      </c>
      <c r="BD295" s="11">
        <f t="shared" si="523"/>
        <v>0</v>
      </c>
      <c r="BE295" s="11">
        <f t="shared" si="523"/>
        <v>0</v>
      </c>
      <c r="BF295" s="11">
        <f t="shared" si="523"/>
        <v>0</v>
      </c>
      <c r="BG295" s="11">
        <f t="shared" si="523"/>
        <v>0</v>
      </c>
      <c r="BH295" s="11">
        <f t="shared" si="523"/>
        <v>0</v>
      </c>
      <c r="BI295" s="11">
        <f t="shared" si="523"/>
        <v>0</v>
      </c>
      <c r="BJ295" s="11">
        <v>0</v>
      </c>
      <c r="BK295" s="11">
        <v>18000</v>
      </c>
    </row>
    <row r="296" spans="1:63" x14ac:dyDescent="0.25">
      <c r="A296" s="4" t="s">
        <v>135</v>
      </c>
      <c r="B296" s="4" t="s">
        <v>60</v>
      </c>
      <c r="C296" s="4" t="s">
        <v>146</v>
      </c>
      <c r="D296" s="107" t="s">
        <v>235</v>
      </c>
      <c r="E296" s="106" t="s">
        <v>16</v>
      </c>
      <c r="F296" s="106" t="s">
        <v>0</v>
      </c>
      <c r="G296" s="2" t="s">
        <v>0</v>
      </c>
      <c r="H296" s="2" t="s">
        <v>17</v>
      </c>
      <c r="I296" s="12">
        <f>SUM(I297,I298)</f>
        <v>2371366</v>
      </c>
      <c r="J296" s="12">
        <f t="shared" ref="J296:Y296" si="525">SUM(J297,J298)</f>
        <v>153000</v>
      </c>
      <c r="K296" s="12">
        <f t="shared" si="525"/>
        <v>0</v>
      </c>
      <c r="L296" s="12">
        <f t="shared" si="525"/>
        <v>0</v>
      </c>
      <c r="M296" s="12">
        <f t="shared" si="525"/>
        <v>0</v>
      </c>
      <c r="N296" s="12">
        <f t="shared" si="525"/>
        <v>0</v>
      </c>
      <c r="O296" s="12">
        <f t="shared" si="525"/>
        <v>0</v>
      </c>
      <c r="P296" s="12">
        <f t="shared" ref="P296" si="526">SUM(P297,P298)</f>
        <v>153000</v>
      </c>
      <c r="Q296" s="12">
        <f t="shared" si="525"/>
        <v>0</v>
      </c>
      <c r="R296" s="12">
        <f t="shared" si="525"/>
        <v>0</v>
      </c>
      <c r="S296" s="12">
        <f t="shared" si="525"/>
        <v>24800</v>
      </c>
      <c r="T296" s="12">
        <f t="shared" si="525"/>
        <v>0</v>
      </c>
      <c r="U296" s="12">
        <f t="shared" si="525"/>
        <v>0</v>
      </c>
      <c r="V296" s="12">
        <f t="shared" si="525"/>
        <v>0</v>
      </c>
      <c r="W296" s="12">
        <f t="shared" si="525"/>
        <v>0</v>
      </c>
      <c r="X296" s="12">
        <f t="shared" si="525"/>
        <v>0</v>
      </c>
      <c r="Y296" s="12">
        <f t="shared" si="525"/>
        <v>0</v>
      </c>
      <c r="Z296" s="12">
        <v>24800</v>
      </c>
      <c r="AA296" s="12">
        <v>128200</v>
      </c>
      <c r="AB296" s="12">
        <f t="shared" ref="AB296:AQ296" si="527">SUM(AB297,AB298)</f>
        <v>0</v>
      </c>
      <c r="AC296" s="12">
        <f t="shared" si="527"/>
        <v>0</v>
      </c>
      <c r="AD296" s="12">
        <f t="shared" si="527"/>
        <v>0</v>
      </c>
      <c r="AE296" s="12">
        <f t="shared" si="527"/>
        <v>0</v>
      </c>
      <c r="AF296" s="12">
        <f t="shared" si="527"/>
        <v>0</v>
      </c>
      <c r="AG296" s="12">
        <f t="shared" si="527"/>
        <v>0</v>
      </c>
      <c r="AH296" s="12">
        <f t="shared" ref="AH296" si="528">SUM(AH297,AH298)</f>
        <v>0</v>
      </c>
      <c r="AI296" s="12">
        <f t="shared" si="527"/>
        <v>0</v>
      </c>
      <c r="AJ296" s="12">
        <f t="shared" si="527"/>
        <v>0</v>
      </c>
      <c r="AK296" s="12">
        <f t="shared" si="527"/>
        <v>0</v>
      </c>
      <c r="AL296" s="12">
        <f t="shared" si="527"/>
        <v>0</v>
      </c>
      <c r="AM296" s="12">
        <f t="shared" si="527"/>
        <v>0</v>
      </c>
      <c r="AN296" s="12">
        <f t="shared" si="527"/>
        <v>0</v>
      </c>
      <c r="AO296" s="12">
        <f t="shared" si="527"/>
        <v>0</v>
      </c>
      <c r="AP296" s="12">
        <f t="shared" si="527"/>
        <v>0</v>
      </c>
      <c r="AQ296" s="12">
        <f t="shared" si="527"/>
        <v>0</v>
      </c>
      <c r="AR296" s="12">
        <v>0</v>
      </c>
      <c r="AS296" s="12">
        <v>0</v>
      </c>
      <c r="AT296" s="12">
        <f t="shared" ref="AT296:BI296" si="529">SUM(AT297,AT298)</f>
        <v>0</v>
      </c>
      <c r="AU296" s="12">
        <f t="shared" si="529"/>
        <v>0</v>
      </c>
      <c r="AV296" s="12">
        <f t="shared" si="529"/>
        <v>0</v>
      </c>
      <c r="AW296" s="12">
        <f t="shared" si="529"/>
        <v>0</v>
      </c>
      <c r="AX296" s="12">
        <f t="shared" si="529"/>
        <v>0</v>
      </c>
      <c r="AY296" s="12">
        <f t="shared" si="529"/>
        <v>0</v>
      </c>
      <c r="AZ296" s="12">
        <f t="shared" ref="AZ296" si="530">SUM(AZ297,AZ298)</f>
        <v>0</v>
      </c>
      <c r="BA296" s="12">
        <f t="shared" si="529"/>
        <v>0</v>
      </c>
      <c r="BB296" s="12">
        <f t="shared" si="529"/>
        <v>0</v>
      </c>
      <c r="BC296" s="12">
        <f t="shared" si="529"/>
        <v>0</v>
      </c>
      <c r="BD296" s="12">
        <f t="shared" si="529"/>
        <v>0</v>
      </c>
      <c r="BE296" s="12">
        <f t="shared" si="529"/>
        <v>0</v>
      </c>
      <c r="BF296" s="12">
        <f t="shared" si="529"/>
        <v>0</v>
      </c>
      <c r="BG296" s="12">
        <f t="shared" si="529"/>
        <v>0</v>
      </c>
      <c r="BH296" s="12">
        <f t="shared" si="529"/>
        <v>0</v>
      </c>
      <c r="BI296" s="12">
        <f t="shared" si="529"/>
        <v>0</v>
      </c>
      <c r="BJ296" s="12">
        <v>0</v>
      </c>
      <c r="BK296" s="12">
        <v>0</v>
      </c>
    </row>
    <row r="297" spans="1:63" x14ac:dyDescent="0.25">
      <c r="A297" s="4" t="s">
        <v>135</v>
      </c>
      <c r="B297" s="4" t="s">
        <v>60</v>
      </c>
      <c r="C297" s="4" t="s">
        <v>146</v>
      </c>
      <c r="D297" s="107" t="s">
        <v>235</v>
      </c>
      <c r="E297" s="117">
        <v>6111</v>
      </c>
      <c r="F297" s="107"/>
      <c r="G297" s="103" t="s">
        <v>1658</v>
      </c>
      <c r="H297" s="13" t="s">
        <v>18</v>
      </c>
      <c r="I297" s="14">
        <v>2117666</v>
      </c>
      <c r="J297" s="14">
        <v>132000</v>
      </c>
      <c r="K297" s="14"/>
      <c r="L297" s="14"/>
      <c r="M297" s="14"/>
      <c r="N297" s="14"/>
      <c r="O297" s="14"/>
      <c r="P297" s="14">
        <f t="shared" si="516"/>
        <v>132000</v>
      </c>
      <c r="Q297" s="14"/>
      <c r="R297" s="14"/>
      <c r="S297" s="14">
        <v>20000</v>
      </c>
      <c r="T297" s="14"/>
      <c r="U297" s="14"/>
      <c r="V297" s="14"/>
      <c r="W297" s="14"/>
      <c r="X297" s="14"/>
      <c r="Y297" s="14"/>
      <c r="Z297" s="14">
        <v>20000</v>
      </c>
      <c r="AA297" s="14">
        <v>112000</v>
      </c>
      <c r="AB297" s="14">
        <v>0</v>
      </c>
      <c r="AC297" s="14"/>
      <c r="AD297" s="14"/>
      <c r="AE297" s="14"/>
      <c r="AF297" s="14"/>
      <c r="AG297" s="14"/>
      <c r="AH297" s="14">
        <f t="shared" si="517"/>
        <v>0</v>
      </c>
      <c r="AI297" s="14"/>
      <c r="AJ297" s="14"/>
      <c r="AK297" s="14"/>
      <c r="AL297" s="14"/>
      <c r="AM297" s="14"/>
      <c r="AN297" s="14"/>
      <c r="AO297" s="14"/>
      <c r="AP297" s="14"/>
      <c r="AQ297" s="14"/>
      <c r="AR297" s="14">
        <v>0</v>
      </c>
      <c r="AS297" s="14">
        <v>0</v>
      </c>
      <c r="AT297" s="14">
        <v>0</v>
      </c>
      <c r="AU297" s="14"/>
      <c r="AV297" s="14"/>
      <c r="AW297" s="14"/>
      <c r="AX297" s="14"/>
      <c r="AY297" s="14"/>
      <c r="AZ297" s="14">
        <f t="shared" si="518"/>
        <v>0</v>
      </c>
      <c r="BA297" s="14"/>
      <c r="BB297" s="14"/>
      <c r="BC297" s="14"/>
      <c r="BD297" s="14"/>
      <c r="BE297" s="14"/>
      <c r="BF297" s="14"/>
      <c r="BG297" s="14"/>
      <c r="BH297" s="14"/>
      <c r="BI297" s="14"/>
      <c r="BJ297" s="14">
        <v>0</v>
      </c>
      <c r="BK297" s="14">
        <v>0</v>
      </c>
    </row>
    <row r="298" spans="1:63" x14ac:dyDescent="0.25">
      <c r="A298" s="1" t="s">
        <v>135</v>
      </c>
      <c r="B298" s="1" t="s">
        <v>60</v>
      </c>
      <c r="C298" s="1" t="s">
        <v>146</v>
      </c>
      <c r="D298" s="110" t="s">
        <v>235</v>
      </c>
      <c r="E298" s="110" t="s">
        <v>20</v>
      </c>
      <c r="F298" s="107" t="s">
        <v>0</v>
      </c>
      <c r="G298" s="13" t="s">
        <v>0</v>
      </c>
      <c r="H298" s="2" t="s">
        <v>21</v>
      </c>
      <c r="I298" s="12">
        <f>SUM(I299:I303)</f>
        <v>253700</v>
      </c>
      <c r="J298" s="12">
        <f t="shared" ref="J298:Y298" si="531">SUM(J299:J303)</f>
        <v>21000</v>
      </c>
      <c r="K298" s="12">
        <f t="shared" si="531"/>
        <v>0</v>
      </c>
      <c r="L298" s="12">
        <f t="shared" si="531"/>
        <v>0</v>
      </c>
      <c r="M298" s="12">
        <f t="shared" si="531"/>
        <v>0</v>
      </c>
      <c r="N298" s="12">
        <f t="shared" si="531"/>
        <v>0</v>
      </c>
      <c r="O298" s="12">
        <f t="shared" si="531"/>
        <v>0</v>
      </c>
      <c r="P298" s="12">
        <f t="shared" si="531"/>
        <v>21000</v>
      </c>
      <c r="Q298" s="12">
        <f t="shared" si="531"/>
        <v>0</v>
      </c>
      <c r="R298" s="12">
        <f t="shared" si="531"/>
        <v>0</v>
      </c>
      <c r="S298" s="12">
        <f t="shared" si="531"/>
        <v>4800</v>
      </c>
      <c r="T298" s="12">
        <f t="shared" si="531"/>
        <v>0</v>
      </c>
      <c r="U298" s="12">
        <f t="shared" si="531"/>
        <v>0</v>
      </c>
      <c r="V298" s="12">
        <f t="shared" si="531"/>
        <v>0</v>
      </c>
      <c r="W298" s="12">
        <f t="shared" si="531"/>
        <v>0</v>
      </c>
      <c r="X298" s="12">
        <f t="shared" si="531"/>
        <v>0</v>
      </c>
      <c r="Y298" s="12">
        <f t="shared" si="531"/>
        <v>0</v>
      </c>
      <c r="Z298" s="12">
        <v>4800</v>
      </c>
      <c r="AA298" s="12">
        <v>16200</v>
      </c>
      <c r="AB298" s="12">
        <f t="shared" ref="AB298:AQ298" si="532">SUM(AB299:AB303)</f>
        <v>0</v>
      </c>
      <c r="AC298" s="12">
        <f t="shared" si="532"/>
        <v>0</v>
      </c>
      <c r="AD298" s="12">
        <f t="shared" si="532"/>
        <v>0</v>
      </c>
      <c r="AE298" s="12">
        <f t="shared" si="532"/>
        <v>0</v>
      </c>
      <c r="AF298" s="12">
        <f t="shared" si="532"/>
        <v>0</v>
      </c>
      <c r="AG298" s="12">
        <f t="shared" si="532"/>
        <v>0</v>
      </c>
      <c r="AH298" s="12">
        <f t="shared" si="532"/>
        <v>0</v>
      </c>
      <c r="AI298" s="12">
        <f t="shared" si="532"/>
        <v>0</v>
      </c>
      <c r="AJ298" s="12">
        <f t="shared" si="532"/>
        <v>0</v>
      </c>
      <c r="AK298" s="12">
        <f t="shared" si="532"/>
        <v>0</v>
      </c>
      <c r="AL298" s="12">
        <f t="shared" si="532"/>
        <v>0</v>
      </c>
      <c r="AM298" s="12">
        <f t="shared" si="532"/>
        <v>0</v>
      </c>
      <c r="AN298" s="12">
        <f t="shared" si="532"/>
        <v>0</v>
      </c>
      <c r="AO298" s="12">
        <f t="shared" si="532"/>
        <v>0</v>
      </c>
      <c r="AP298" s="12">
        <f t="shared" si="532"/>
        <v>0</v>
      </c>
      <c r="AQ298" s="12">
        <f t="shared" si="532"/>
        <v>0</v>
      </c>
      <c r="AR298" s="12">
        <v>0</v>
      </c>
      <c r="AS298" s="12">
        <v>0</v>
      </c>
      <c r="AT298" s="12">
        <f t="shared" ref="AT298:BI298" si="533">SUM(AT299:AT303)</f>
        <v>0</v>
      </c>
      <c r="AU298" s="12">
        <f t="shared" si="533"/>
        <v>0</v>
      </c>
      <c r="AV298" s="12">
        <f t="shared" si="533"/>
        <v>0</v>
      </c>
      <c r="AW298" s="12">
        <f t="shared" si="533"/>
        <v>0</v>
      </c>
      <c r="AX298" s="12">
        <f t="shared" si="533"/>
        <v>0</v>
      </c>
      <c r="AY298" s="12">
        <f t="shared" si="533"/>
        <v>0</v>
      </c>
      <c r="AZ298" s="12">
        <f t="shared" si="533"/>
        <v>0</v>
      </c>
      <c r="BA298" s="12">
        <f t="shared" si="533"/>
        <v>0</v>
      </c>
      <c r="BB298" s="12">
        <f t="shared" si="533"/>
        <v>0</v>
      </c>
      <c r="BC298" s="12">
        <f t="shared" si="533"/>
        <v>0</v>
      </c>
      <c r="BD298" s="12">
        <f t="shared" si="533"/>
        <v>0</v>
      </c>
      <c r="BE298" s="12">
        <f t="shared" si="533"/>
        <v>0</v>
      </c>
      <c r="BF298" s="12">
        <f t="shared" si="533"/>
        <v>0</v>
      </c>
      <c r="BG298" s="12">
        <f t="shared" si="533"/>
        <v>0</v>
      </c>
      <c r="BH298" s="12">
        <f t="shared" si="533"/>
        <v>0</v>
      </c>
      <c r="BI298" s="12">
        <f t="shared" si="533"/>
        <v>0</v>
      </c>
      <c r="BJ298" s="12">
        <v>0</v>
      </c>
      <c r="BK298" s="12">
        <v>0</v>
      </c>
    </row>
    <row r="299" spans="1:63" ht="22.5" x14ac:dyDescent="0.25">
      <c r="A299" s="4" t="s">
        <v>135</v>
      </c>
      <c r="B299" s="4" t="s">
        <v>60</v>
      </c>
      <c r="C299" s="4" t="s">
        <v>146</v>
      </c>
      <c r="D299" s="107" t="s">
        <v>235</v>
      </c>
      <c r="E299" s="117">
        <v>6112</v>
      </c>
      <c r="F299" s="107" t="s">
        <v>237</v>
      </c>
      <c r="G299" s="103" t="s">
        <v>1658</v>
      </c>
      <c r="H299" s="13" t="s">
        <v>59</v>
      </c>
      <c r="I299" s="14">
        <v>43300</v>
      </c>
      <c r="J299" s="14">
        <v>5000</v>
      </c>
      <c r="K299" s="14"/>
      <c r="L299" s="14"/>
      <c r="M299" s="14"/>
      <c r="N299" s="14"/>
      <c r="O299" s="14"/>
      <c r="P299" s="14">
        <f t="shared" si="516"/>
        <v>5000</v>
      </c>
      <c r="Q299" s="14"/>
      <c r="R299" s="14"/>
      <c r="S299" s="14">
        <v>800</v>
      </c>
      <c r="T299" s="14"/>
      <c r="U299" s="14"/>
      <c r="V299" s="14"/>
      <c r="W299" s="14"/>
      <c r="X299" s="14"/>
      <c r="Y299" s="14"/>
      <c r="Z299" s="14">
        <v>800</v>
      </c>
      <c r="AA299" s="14">
        <v>4200</v>
      </c>
      <c r="AB299" s="14">
        <v>0</v>
      </c>
      <c r="AC299" s="14"/>
      <c r="AD299" s="14"/>
      <c r="AE299" s="14"/>
      <c r="AF299" s="14"/>
      <c r="AG299" s="14"/>
      <c r="AH299" s="14">
        <f t="shared" si="517"/>
        <v>0</v>
      </c>
      <c r="AI299" s="14"/>
      <c r="AJ299" s="14"/>
      <c r="AK299" s="14"/>
      <c r="AL299" s="14"/>
      <c r="AM299" s="14"/>
      <c r="AN299" s="14"/>
      <c r="AO299" s="14"/>
      <c r="AP299" s="14"/>
      <c r="AQ299" s="14"/>
      <c r="AR299" s="14">
        <v>0</v>
      </c>
      <c r="AS299" s="14">
        <v>0</v>
      </c>
      <c r="AT299" s="14">
        <v>0</v>
      </c>
      <c r="AU299" s="14"/>
      <c r="AV299" s="14"/>
      <c r="AW299" s="14"/>
      <c r="AX299" s="14"/>
      <c r="AY299" s="14"/>
      <c r="AZ299" s="14">
        <f t="shared" si="518"/>
        <v>0</v>
      </c>
      <c r="BA299" s="14"/>
      <c r="BB299" s="14"/>
      <c r="BC299" s="14"/>
      <c r="BD299" s="14"/>
      <c r="BE299" s="14"/>
      <c r="BF299" s="14"/>
      <c r="BG299" s="14"/>
      <c r="BH299" s="14"/>
      <c r="BI299" s="14"/>
      <c r="BJ299" s="14">
        <v>0</v>
      </c>
      <c r="BK299" s="14">
        <v>0</v>
      </c>
    </row>
    <row r="300" spans="1:63" x14ac:dyDescent="0.25">
      <c r="A300" s="4" t="s">
        <v>135</v>
      </c>
      <c r="B300" s="4" t="s">
        <v>60</v>
      </c>
      <c r="C300" s="4" t="s">
        <v>146</v>
      </c>
      <c r="D300" s="107" t="s">
        <v>235</v>
      </c>
      <c r="E300" s="117">
        <v>6112</v>
      </c>
      <c r="F300" s="107" t="s">
        <v>238</v>
      </c>
      <c r="G300" s="103" t="s">
        <v>1658</v>
      </c>
      <c r="H300" s="13" t="s">
        <v>24</v>
      </c>
      <c r="I300" s="14">
        <v>156400</v>
      </c>
      <c r="J300" s="14">
        <v>12000</v>
      </c>
      <c r="K300" s="14"/>
      <c r="L300" s="14"/>
      <c r="M300" s="14"/>
      <c r="N300" s="14"/>
      <c r="O300" s="14"/>
      <c r="P300" s="14">
        <f t="shared" si="516"/>
        <v>12000</v>
      </c>
      <c r="Q300" s="14"/>
      <c r="R300" s="14"/>
      <c r="S300" s="14">
        <v>4000</v>
      </c>
      <c r="T300" s="14"/>
      <c r="U300" s="14"/>
      <c r="V300" s="14"/>
      <c r="W300" s="14"/>
      <c r="X300" s="14"/>
      <c r="Y300" s="14"/>
      <c r="Z300" s="14">
        <v>4000</v>
      </c>
      <c r="AA300" s="14">
        <v>8000</v>
      </c>
      <c r="AB300" s="14">
        <v>0</v>
      </c>
      <c r="AC300" s="14"/>
      <c r="AD300" s="14"/>
      <c r="AE300" s="14"/>
      <c r="AF300" s="14"/>
      <c r="AG300" s="14"/>
      <c r="AH300" s="14">
        <f t="shared" si="517"/>
        <v>0</v>
      </c>
      <c r="AI300" s="14"/>
      <c r="AJ300" s="14"/>
      <c r="AK300" s="14"/>
      <c r="AL300" s="14"/>
      <c r="AM300" s="14"/>
      <c r="AN300" s="14"/>
      <c r="AO300" s="14"/>
      <c r="AP300" s="14"/>
      <c r="AQ300" s="14"/>
      <c r="AR300" s="14">
        <v>0</v>
      </c>
      <c r="AS300" s="14">
        <v>0</v>
      </c>
      <c r="AT300" s="14">
        <v>0</v>
      </c>
      <c r="AU300" s="14"/>
      <c r="AV300" s="14"/>
      <c r="AW300" s="14"/>
      <c r="AX300" s="14"/>
      <c r="AY300" s="14"/>
      <c r="AZ300" s="14">
        <f t="shared" si="518"/>
        <v>0</v>
      </c>
      <c r="BA300" s="14"/>
      <c r="BB300" s="14"/>
      <c r="BC300" s="14"/>
      <c r="BD300" s="14"/>
      <c r="BE300" s="14"/>
      <c r="BF300" s="14"/>
      <c r="BG300" s="14"/>
      <c r="BH300" s="14"/>
      <c r="BI300" s="14"/>
      <c r="BJ300" s="14">
        <v>0</v>
      </c>
      <c r="BK300" s="14">
        <v>0</v>
      </c>
    </row>
    <row r="301" spans="1:63" x14ac:dyDescent="0.25">
      <c r="A301" s="4" t="s">
        <v>135</v>
      </c>
      <c r="B301" s="4" t="s">
        <v>60</v>
      </c>
      <c r="C301" s="4" t="s">
        <v>146</v>
      </c>
      <c r="D301" s="107" t="s">
        <v>235</v>
      </c>
      <c r="E301" s="117">
        <v>6112</v>
      </c>
      <c r="F301" s="107" t="s">
        <v>239</v>
      </c>
      <c r="G301" s="103" t="s">
        <v>1658</v>
      </c>
      <c r="H301" s="13" t="s">
        <v>25</v>
      </c>
      <c r="I301" s="14">
        <v>30000</v>
      </c>
      <c r="J301" s="14">
        <v>4000</v>
      </c>
      <c r="K301" s="14"/>
      <c r="L301" s="14"/>
      <c r="M301" s="14"/>
      <c r="N301" s="14"/>
      <c r="O301" s="14"/>
      <c r="P301" s="14">
        <f t="shared" si="516"/>
        <v>4000</v>
      </c>
      <c r="Q301" s="14"/>
      <c r="R301" s="14"/>
      <c r="S301" s="14"/>
      <c r="T301" s="14"/>
      <c r="U301" s="14"/>
      <c r="V301" s="14"/>
      <c r="W301" s="14"/>
      <c r="X301" s="14"/>
      <c r="Y301" s="14"/>
      <c r="Z301" s="14">
        <v>0</v>
      </c>
      <c r="AA301" s="14">
        <v>4000</v>
      </c>
      <c r="AB301" s="14">
        <v>0</v>
      </c>
      <c r="AC301" s="14"/>
      <c r="AD301" s="14"/>
      <c r="AE301" s="14"/>
      <c r="AF301" s="14"/>
      <c r="AG301" s="14"/>
      <c r="AH301" s="14">
        <f t="shared" si="517"/>
        <v>0</v>
      </c>
      <c r="AI301" s="14"/>
      <c r="AJ301" s="14"/>
      <c r="AK301" s="14"/>
      <c r="AL301" s="14"/>
      <c r="AM301" s="14"/>
      <c r="AN301" s="14"/>
      <c r="AO301" s="14"/>
      <c r="AP301" s="14"/>
      <c r="AQ301" s="14"/>
      <c r="AR301" s="14">
        <v>0</v>
      </c>
      <c r="AS301" s="14">
        <v>0</v>
      </c>
      <c r="AT301" s="14">
        <v>0</v>
      </c>
      <c r="AU301" s="14"/>
      <c r="AV301" s="14"/>
      <c r="AW301" s="14"/>
      <c r="AX301" s="14"/>
      <c r="AY301" s="14"/>
      <c r="AZ301" s="14">
        <f t="shared" si="518"/>
        <v>0</v>
      </c>
      <c r="BA301" s="14"/>
      <c r="BB301" s="14"/>
      <c r="BC301" s="14"/>
      <c r="BD301" s="14"/>
      <c r="BE301" s="14"/>
      <c r="BF301" s="14"/>
      <c r="BG301" s="14"/>
      <c r="BH301" s="14"/>
      <c r="BI301" s="14"/>
      <c r="BJ301" s="14">
        <v>0</v>
      </c>
      <c r="BK301" s="14">
        <v>0</v>
      </c>
    </row>
    <row r="302" spans="1:63" x14ac:dyDescent="0.25">
      <c r="A302" s="4" t="s">
        <v>135</v>
      </c>
      <c r="B302" s="4" t="s">
        <v>60</v>
      </c>
      <c r="C302" s="4" t="s">
        <v>146</v>
      </c>
      <c r="D302" s="107" t="s">
        <v>235</v>
      </c>
      <c r="E302" s="117">
        <v>6112</v>
      </c>
      <c r="F302" s="107" t="s">
        <v>240</v>
      </c>
      <c r="G302" s="103" t="s">
        <v>1658</v>
      </c>
      <c r="H302" s="13" t="s">
        <v>23</v>
      </c>
      <c r="I302" s="14">
        <v>17000</v>
      </c>
      <c r="J302" s="14">
        <v>0</v>
      </c>
      <c r="K302" s="14"/>
      <c r="L302" s="14"/>
      <c r="M302" s="14"/>
      <c r="N302" s="14"/>
      <c r="O302" s="14"/>
      <c r="P302" s="14">
        <f t="shared" si="516"/>
        <v>0</v>
      </c>
      <c r="Q302" s="14"/>
      <c r="R302" s="14"/>
      <c r="S302" s="14"/>
      <c r="T302" s="14"/>
      <c r="U302" s="14"/>
      <c r="V302" s="14"/>
      <c r="W302" s="14"/>
      <c r="X302" s="14"/>
      <c r="Y302" s="14"/>
      <c r="Z302" s="14">
        <v>0</v>
      </c>
      <c r="AA302" s="14">
        <v>0</v>
      </c>
      <c r="AB302" s="14">
        <v>0</v>
      </c>
      <c r="AC302" s="14"/>
      <c r="AD302" s="14"/>
      <c r="AE302" s="14"/>
      <c r="AF302" s="14"/>
      <c r="AG302" s="14"/>
      <c r="AH302" s="14">
        <f t="shared" si="517"/>
        <v>0</v>
      </c>
      <c r="AI302" s="14"/>
      <c r="AJ302" s="14"/>
      <c r="AK302" s="14"/>
      <c r="AL302" s="14"/>
      <c r="AM302" s="14"/>
      <c r="AN302" s="14"/>
      <c r="AO302" s="14"/>
      <c r="AP302" s="14"/>
      <c r="AQ302" s="14"/>
      <c r="AR302" s="14">
        <v>0</v>
      </c>
      <c r="AS302" s="14">
        <v>0</v>
      </c>
      <c r="AT302" s="14">
        <v>0</v>
      </c>
      <c r="AU302" s="14"/>
      <c r="AV302" s="14"/>
      <c r="AW302" s="14"/>
      <c r="AX302" s="14"/>
      <c r="AY302" s="14"/>
      <c r="AZ302" s="14">
        <f t="shared" si="518"/>
        <v>0</v>
      </c>
      <c r="BA302" s="14"/>
      <c r="BB302" s="14"/>
      <c r="BC302" s="14"/>
      <c r="BD302" s="14"/>
      <c r="BE302" s="14"/>
      <c r="BF302" s="14"/>
      <c r="BG302" s="14"/>
      <c r="BH302" s="14"/>
      <c r="BI302" s="14"/>
      <c r="BJ302" s="14">
        <v>0</v>
      </c>
      <c r="BK302" s="14">
        <v>0</v>
      </c>
    </row>
    <row r="303" spans="1:63" x14ac:dyDescent="0.25">
      <c r="A303" s="4" t="s">
        <v>135</v>
      </c>
      <c r="B303" s="4" t="s">
        <v>60</v>
      </c>
      <c r="C303" s="4" t="s">
        <v>146</v>
      </c>
      <c r="D303" s="107" t="s">
        <v>235</v>
      </c>
      <c r="E303" s="117">
        <v>6112</v>
      </c>
      <c r="F303" s="107" t="s">
        <v>241</v>
      </c>
      <c r="G303" s="103" t="s">
        <v>1658</v>
      </c>
      <c r="H303" s="13" t="s">
        <v>26</v>
      </c>
      <c r="I303" s="14">
        <v>7000</v>
      </c>
      <c r="J303" s="14">
        <v>0</v>
      </c>
      <c r="K303" s="14"/>
      <c r="L303" s="14"/>
      <c r="M303" s="14"/>
      <c r="N303" s="14"/>
      <c r="O303" s="14"/>
      <c r="P303" s="14">
        <f t="shared" si="516"/>
        <v>0</v>
      </c>
      <c r="Q303" s="14"/>
      <c r="R303" s="14"/>
      <c r="S303" s="14"/>
      <c r="T303" s="14"/>
      <c r="U303" s="14"/>
      <c r="V303" s="14"/>
      <c r="W303" s="14"/>
      <c r="X303" s="14"/>
      <c r="Y303" s="14"/>
      <c r="Z303" s="14">
        <v>0</v>
      </c>
      <c r="AA303" s="14">
        <v>0</v>
      </c>
      <c r="AB303" s="14">
        <v>0</v>
      </c>
      <c r="AC303" s="14"/>
      <c r="AD303" s="14"/>
      <c r="AE303" s="14"/>
      <c r="AF303" s="14"/>
      <c r="AG303" s="14"/>
      <c r="AH303" s="14">
        <f t="shared" si="517"/>
        <v>0</v>
      </c>
      <c r="AI303" s="14"/>
      <c r="AJ303" s="14"/>
      <c r="AK303" s="14"/>
      <c r="AL303" s="14"/>
      <c r="AM303" s="14"/>
      <c r="AN303" s="14"/>
      <c r="AO303" s="14"/>
      <c r="AP303" s="14"/>
      <c r="AQ303" s="14"/>
      <c r="AR303" s="14">
        <v>0</v>
      </c>
      <c r="AS303" s="14">
        <v>0</v>
      </c>
      <c r="AT303" s="14">
        <v>0</v>
      </c>
      <c r="AU303" s="14"/>
      <c r="AV303" s="14"/>
      <c r="AW303" s="14"/>
      <c r="AX303" s="14"/>
      <c r="AY303" s="14"/>
      <c r="AZ303" s="14">
        <f t="shared" si="518"/>
        <v>0</v>
      </c>
      <c r="BA303" s="14"/>
      <c r="BB303" s="14"/>
      <c r="BC303" s="14"/>
      <c r="BD303" s="14"/>
      <c r="BE303" s="14"/>
      <c r="BF303" s="14"/>
      <c r="BG303" s="14"/>
      <c r="BH303" s="14"/>
      <c r="BI303" s="14"/>
      <c r="BJ303" s="14">
        <v>0</v>
      </c>
      <c r="BK303" s="14">
        <v>0</v>
      </c>
    </row>
    <row r="304" spans="1:63" ht="22.5" x14ac:dyDescent="0.25">
      <c r="A304" s="4" t="s">
        <v>135</v>
      </c>
      <c r="B304" s="4" t="s">
        <v>60</v>
      </c>
      <c r="C304" s="4" t="s">
        <v>146</v>
      </c>
      <c r="D304" s="107" t="s">
        <v>235</v>
      </c>
      <c r="E304" s="106" t="s">
        <v>27</v>
      </c>
      <c r="F304" s="106" t="s">
        <v>0</v>
      </c>
      <c r="G304" s="2" t="s">
        <v>0</v>
      </c>
      <c r="H304" s="2" t="s">
        <v>28</v>
      </c>
      <c r="I304" s="12">
        <f>SUM(I305)</f>
        <v>222354</v>
      </c>
      <c r="J304" s="12">
        <f t="shared" ref="J304:Y304" si="534">SUM(J305)</f>
        <v>16000</v>
      </c>
      <c r="K304" s="12">
        <f t="shared" si="534"/>
        <v>0</v>
      </c>
      <c r="L304" s="12">
        <f t="shared" si="534"/>
        <v>0</v>
      </c>
      <c r="M304" s="12">
        <f t="shared" si="534"/>
        <v>0</v>
      </c>
      <c r="N304" s="12">
        <f t="shared" si="534"/>
        <v>0</v>
      </c>
      <c r="O304" s="12">
        <f t="shared" si="534"/>
        <v>0</v>
      </c>
      <c r="P304" s="12">
        <f t="shared" si="534"/>
        <v>16000</v>
      </c>
      <c r="Q304" s="12">
        <f t="shared" si="534"/>
        <v>0</v>
      </c>
      <c r="R304" s="12">
        <f t="shared" si="534"/>
        <v>0</v>
      </c>
      <c r="S304" s="12">
        <f t="shared" si="534"/>
        <v>2100</v>
      </c>
      <c r="T304" s="12">
        <f t="shared" si="534"/>
        <v>0</v>
      </c>
      <c r="U304" s="12">
        <f t="shared" si="534"/>
        <v>0</v>
      </c>
      <c r="V304" s="12">
        <f t="shared" si="534"/>
        <v>0</v>
      </c>
      <c r="W304" s="12">
        <f t="shared" si="534"/>
        <v>0</v>
      </c>
      <c r="X304" s="12">
        <f t="shared" si="534"/>
        <v>0</v>
      </c>
      <c r="Y304" s="12">
        <f t="shared" si="534"/>
        <v>0</v>
      </c>
      <c r="Z304" s="12">
        <v>2100</v>
      </c>
      <c r="AA304" s="12">
        <v>13900</v>
      </c>
      <c r="AB304" s="12">
        <f t="shared" ref="AB304:AQ304" si="535">SUM(AB305)</f>
        <v>0</v>
      </c>
      <c r="AC304" s="12">
        <f t="shared" si="535"/>
        <v>0</v>
      </c>
      <c r="AD304" s="12">
        <f t="shared" si="535"/>
        <v>0</v>
      </c>
      <c r="AE304" s="12">
        <f t="shared" si="535"/>
        <v>0</v>
      </c>
      <c r="AF304" s="12">
        <f t="shared" si="535"/>
        <v>0</v>
      </c>
      <c r="AG304" s="12">
        <f t="shared" si="535"/>
        <v>0</v>
      </c>
      <c r="AH304" s="12">
        <f t="shared" si="535"/>
        <v>0</v>
      </c>
      <c r="AI304" s="12">
        <f t="shared" si="535"/>
        <v>0</v>
      </c>
      <c r="AJ304" s="12">
        <f t="shared" si="535"/>
        <v>0</v>
      </c>
      <c r="AK304" s="12">
        <f t="shared" si="535"/>
        <v>0</v>
      </c>
      <c r="AL304" s="12">
        <f t="shared" si="535"/>
        <v>0</v>
      </c>
      <c r="AM304" s="12">
        <f t="shared" si="535"/>
        <v>0</v>
      </c>
      <c r="AN304" s="12">
        <f t="shared" si="535"/>
        <v>0</v>
      </c>
      <c r="AO304" s="12">
        <f t="shared" si="535"/>
        <v>0</v>
      </c>
      <c r="AP304" s="12">
        <f t="shared" si="535"/>
        <v>0</v>
      </c>
      <c r="AQ304" s="12">
        <f t="shared" si="535"/>
        <v>0</v>
      </c>
      <c r="AR304" s="12">
        <v>0</v>
      </c>
      <c r="AS304" s="12">
        <v>0</v>
      </c>
      <c r="AT304" s="12">
        <f t="shared" ref="AT304:BI304" si="536">SUM(AT305)</f>
        <v>0</v>
      </c>
      <c r="AU304" s="12">
        <f t="shared" si="536"/>
        <v>0</v>
      </c>
      <c r="AV304" s="12">
        <f t="shared" si="536"/>
        <v>0</v>
      </c>
      <c r="AW304" s="12">
        <f t="shared" si="536"/>
        <v>0</v>
      </c>
      <c r="AX304" s="12">
        <f t="shared" si="536"/>
        <v>0</v>
      </c>
      <c r="AY304" s="12">
        <f t="shared" si="536"/>
        <v>0</v>
      </c>
      <c r="AZ304" s="12">
        <f t="shared" si="536"/>
        <v>0</v>
      </c>
      <c r="BA304" s="12">
        <f t="shared" si="536"/>
        <v>0</v>
      </c>
      <c r="BB304" s="12">
        <f t="shared" si="536"/>
        <v>0</v>
      </c>
      <c r="BC304" s="12">
        <f t="shared" si="536"/>
        <v>0</v>
      </c>
      <c r="BD304" s="12">
        <f t="shared" si="536"/>
        <v>0</v>
      </c>
      <c r="BE304" s="12">
        <f t="shared" si="536"/>
        <v>0</v>
      </c>
      <c r="BF304" s="12">
        <f t="shared" si="536"/>
        <v>0</v>
      </c>
      <c r="BG304" s="12">
        <f t="shared" si="536"/>
        <v>0</v>
      </c>
      <c r="BH304" s="12">
        <f t="shared" si="536"/>
        <v>0</v>
      </c>
      <c r="BI304" s="12">
        <f t="shared" si="536"/>
        <v>0</v>
      </c>
      <c r="BJ304" s="12">
        <v>0</v>
      </c>
      <c r="BK304" s="12">
        <v>0</v>
      </c>
    </row>
    <row r="305" spans="1:63" x14ac:dyDescent="0.25">
      <c r="A305" s="4" t="s">
        <v>135</v>
      </c>
      <c r="B305" s="4" t="s">
        <v>60</v>
      </c>
      <c r="C305" s="4" t="s">
        <v>146</v>
      </c>
      <c r="D305" s="107" t="s">
        <v>235</v>
      </c>
      <c r="E305" s="117">
        <v>6121</v>
      </c>
      <c r="F305" s="107"/>
      <c r="G305" s="103" t="s">
        <v>1658</v>
      </c>
      <c r="H305" s="13" t="s">
        <v>29</v>
      </c>
      <c r="I305" s="14">
        <v>222354</v>
      </c>
      <c r="J305" s="14">
        <v>16000</v>
      </c>
      <c r="K305" s="14"/>
      <c r="L305" s="14"/>
      <c r="M305" s="14"/>
      <c r="N305" s="14"/>
      <c r="O305" s="14"/>
      <c r="P305" s="14">
        <f t="shared" si="516"/>
        <v>16000</v>
      </c>
      <c r="Q305" s="14"/>
      <c r="R305" s="14"/>
      <c r="S305" s="14">
        <v>2100</v>
      </c>
      <c r="T305" s="14"/>
      <c r="U305" s="14"/>
      <c r="V305" s="14"/>
      <c r="W305" s="14"/>
      <c r="X305" s="14"/>
      <c r="Y305" s="14"/>
      <c r="Z305" s="14">
        <v>2100</v>
      </c>
      <c r="AA305" s="14">
        <v>13900</v>
      </c>
      <c r="AB305" s="14">
        <v>0</v>
      </c>
      <c r="AC305" s="14"/>
      <c r="AD305" s="14"/>
      <c r="AE305" s="14"/>
      <c r="AF305" s="14"/>
      <c r="AG305" s="14"/>
      <c r="AH305" s="14">
        <f t="shared" si="517"/>
        <v>0</v>
      </c>
      <c r="AI305" s="14"/>
      <c r="AJ305" s="14"/>
      <c r="AK305" s="14"/>
      <c r="AL305" s="14"/>
      <c r="AM305" s="14"/>
      <c r="AN305" s="14"/>
      <c r="AO305" s="14"/>
      <c r="AP305" s="14"/>
      <c r="AQ305" s="14"/>
      <c r="AR305" s="14">
        <v>0</v>
      </c>
      <c r="AS305" s="14">
        <v>0</v>
      </c>
      <c r="AT305" s="14">
        <v>0</v>
      </c>
      <c r="AU305" s="14"/>
      <c r="AV305" s="14"/>
      <c r="AW305" s="14"/>
      <c r="AX305" s="14"/>
      <c r="AY305" s="14"/>
      <c r="AZ305" s="14">
        <f t="shared" si="518"/>
        <v>0</v>
      </c>
      <c r="BA305" s="14"/>
      <c r="BB305" s="14"/>
      <c r="BC305" s="14"/>
      <c r="BD305" s="14"/>
      <c r="BE305" s="14"/>
      <c r="BF305" s="14"/>
      <c r="BG305" s="14"/>
      <c r="BH305" s="14"/>
      <c r="BI305" s="14"/>
      <c r="BJ305" s="14">
        <v>0</v>
      </c>
      <c r="BK305" s="14">
        <v>0</v>
      </c>
    </row>
    <row r="306" spans="1:63" ht="22.5" x14ac:dyDescent="0.25">
      <c r="A306" s="4" t="s">
        <v>135</v>
      </c>
      <c r="B306" s="4" t="s">
        <v>60</v>
      </c>
      <c r="C306" s="4" t="s">
        <v>146</v>
      </c>
      <c r="D306" s="107" t="s">
        <v>235</v>
      </c>
      <c r="E306" s="106" t="s">
        <v>31</v>
      </c>
      <c r="F306" s="106" t="s">
        <v>0</v>
      </c>
      <c r="G306" s="2" t="s">
        <v>0</v>
      </c>
      <c r="H306" s="2" t="s">
        <v>32</v>
      </c>
      <c r="I306" s="12">
        <f>SUM(I307:I314)</f>
        <v>406100</v>
      </c>
      <c r="J306" s="12">
        <f t="shared" ref="J306:Y306" si="537">SUM(J307:J314)</f>
        <v>339000</v>
      </c>
      <c r="K306" s="12">
        <f t="shared" si="537"/>
        <v>0</v>
      </c>
      <c r="L306" s="12">
        <f t="shared" si="537"/>
        <v>0</v>
      </c>
      <c r="M306" s="12">
        <f t="shared" si="537"/>
        <v>0</v>
      </c>
      <c r="N306" s="12">
        <f t="shared" si="537"/>
        <v>0</v>
      </c>
      <c r="O306" s="12">
        <f t="shared" si="537"/>
        <v>0</v>
      </c>
      <c r="P306" s="12">
        <f t="shared" si="537"/>
        <v>339000</v>
      </c>
      <c r="Q306" s="12">
        <f t="shared" si="537"/>
        <v>39024</v>
      </c>
      <c r="R306" s="12">
        <f t="shared" si="537"/>
        <v>140200</v>
      </c>
      <c r="S306" s="12">
        <f>SUM(S307:S314)</f>
        <v>11800</v>
      </c>
      <c r="T306" s="12">
        <f t="shared" si="537"/>
        <v>9280</v>
      </c>
      <c r="U306" s="12">
        <f t="shared" si="537"/>
        <v>57777</v>
      </c>
      <c r="V306" s="12">
        <f t="shared" si="537"/>
        <v>9300</v>
      </c>
      <c r="W306" s="12">
        <f t="shared" si="537"/>
        <v>0</v>
      </c>
      <c r="X306" s="12">
        <f t="shared" si="537"/>
        <v>25840</v>
      </c>
      <c r="Y306" s="12">
        <f t="shared" si="537"/>
        <v>12100</v>
      </c>
      <c r="Z306" s="12">
        <v>305321</v>
      </c>
      <c r="AA306" s="12">
        <v>33679</v>
      </c>
      <c r="AB306" s="12">
        <f t="shared" ref="AB306:AQ306" si="538">SUM(AB307:AB314)</f>
        <v>37000</v>
      </c>
      <c r="AC306" s="12">
        <f t="shared" si="538"/>
        <v>0</v>
      </c>
      <c r="AD306" s="12">
        <f t="shared" si="538"/>
        <v>0</v>
      </c>
      <c r="AE306" s="12">
        <f t="shared" si="538"/>
        <v>9800</v>
      </c>
      <c r="AF306" s="12">
        <f t="shared" si="538"/>
        <v>0</v>
      </c>
      <c r="AG306" s="12">
        <f t="shared" si="538"/>
        <v>0</v>
      </c>
      <c r="AH306" s="12">
        <f t="shared" si="538"/>
        <v>46800</v>
      </c>
      <c r="AI306" s="12">
        <f t="shared" si="538"/>
        <v>0</v>
      </c>
      <c r="AJ306" s="12">
        <f t="shared" si="538"/>
        <v>0</v>
      </c>
      <c r="AK306" s="12">
        <f t="shared" si="538"/>
        <v>6000</v>
      </c>
      <c r="AL306" s="12">
        <f t="shared" si="538"/>
        <v>0</v>
      </c>
      <c r="AM306" s="12">
        <f t="shared" si="538"/>
        <v>3800</v>
      </c>
      <c r="AN306" s="12">
        <f t="shared" si="538"/>
        <v>0</v>
      </c>
      <c r="AO306" s="12">
        <f t="shared" si="538"/>
        <v>0</v>
      </c>
      <c r="AP306" s="12">
        <f t="shared" si="538"/>
        <v>0</v>
      </c>
      <c r="AQ306" s="12">
        <f t="shared" si="538"/>
        <v>0</v>
      </c>
      <c r="AR306" s="12">
        <v>9800</v>
      </c>
      <c r="AS306" s="12">
        <v>37000</v>
      </c>
      <c r="AT306" s="12">
        <f t="shared" ref="AT306:BI306" si="539">SUM(AT307:AT314)</f>
        <v>18000</v>
      </c>
      <c r="AU306" s="12">
        <f t="shared" si="539"/>
        <v>0</v>
      </c>
      <c r="AV306" s="12">
        <f t="shared" si="539"/>
        <v>0</v>
      </c>
      <c r="AW306" s="12">
        <f t="shared" si="539"/>
        <v>0</v>
      </c>
      <c r="AX306" s="12">
        <f t="shared" si="539"/>
        <v>0</v>
      </c>
      <c r="AY306" s="12">
        <f t="shared" si="539"/>
        <v>0</v>
      </c>
      <c r="AZ306" s="12">
        <f t="shared" si="539"/>
        <v>18000</v>
      </c>
      <c r="BA306" s="12">
        <f t="shared" si="539"/>
        <v>0</v>
      </c>
      <c r="BB306" s="12">
        <f t="shared" si="539"/>
        <v>0</v>
      </c>
      <c r="BC306" s="12">
        <f t="shared" si="539"/>
        <v>0</v>
      </c>
      <c r="BD306" s="12">
        <f t="shared" si="539"/>
        <v>0</v>
      </c>
      <c r="BE306" s="12">
        <f t="shared" si="539"/>
        <v>0</v>
      </c>
      <c r="BF306" s="12">
        <f t="shared" si="539"/>
        <v>0</v>
      </c>
      <c r="BG306" s="12">
        <f t="shared" si="539"/>
        <v>0</v>
      </c>
      <c r="BH306" s="12">
        <f t="shared" si="539"/>
        <v>0</v>
      </c>
      <c r="BI306" s="12">
        <f t="shared" si="539"/>
        <v>0</v>
      </c>
      <c r="BJ306" s="12">
        <v>0</v>
      </c>
      <c r="BK306" s="12">
        <v>18000</v>
      </c>
    </row>
    <row r="307" spans="1:63" x14ac:dyDescent="0.25">
      <c r="A307" s="4" t="s">
        <v>135</v>
      </c>
      <c r="B307" s="4" t="s">
        <v>60</v>
      </c>
      <c r="C307" s="4" t="s">
        <v>146</v>
      </c>
      <c r="D307" s="107" t="s">
        <v>235</v>
      </c>
      <c r="E307" s="117">
        <v>6131</v>
      </c>
      <c r="F307" s="107"/>
      <c r="G307" s="103" t="s">
        <v>1658</v>
      </c>
      <c r="H307" s="13" t="s">
        <v>34</v>
      </c>
      <c r="I307" s="14">
        <v>15000</v>
      </c>
      <c r="J307" s="14">
        <v>15000</v>
      </c>
      <c r="K307" s="14"/>
      <c r="L307" s="14"/>
      <c r="M307" s="14"/>
      <c r="N307" s="14"/>
      <c r="O307" s="14"/>
      <c r="P307" s="14">
        <f t="shared" si="516"/>
        <v>15000</v>
      </c>
      <c r="Q307" s="14"/>
      <c r="R307" s="14"/>
      <c r="S307" s="14">
        <v>4800</v>
      </c>
      <c r="T307" s="14">
        <v>2700</v>
      </c>
      <c r="U307" s="14">
        <v>2700</v>
      </c>
      <c r="V307" s="14"/>
      <c r="W307" s="14"/>
      <c r="X307" s="14"/>
      <c r="Y307" s="14">
        <v>1500</v>
      </c>
      <c r="Z307" s="14">
        <v>11700</v>
      </c>
      <c r="AA307" s="14">
        <v>3300</v>
      </c>
      <c r="AB307" s="14">
        <v>2000</v>
      </c>
      <c r="AC307" s="14"/>
      <c r="AD307" s="14"/>
      <c r="AE307" s="14">
        <f>2000+1700</f>
        <v>3700</v>
      </c>
      <c r="AF307" s="14"/>
      <c r="AG307" s="14"/>
      <c r="AH307" s="14">
        <f t="shared" si="517"/>
        <v>5700</v>
      </c>
      <c r="AI307" s="14"/>
      <c r="AJ307" s="14"/>
      <c r="AK307" s="14">
        <v>2000</v>
      </c>
      <c r="AL307" s="14"/>
      <c r="AM307" s="14">
        <v>1700</v>
      </c>
      <c r="AN307" s="14"/>
      <c r="AO307" s="14"/>
      <c r="AP307" s="14"/>
      <c r="AQ307" s="14"/>
      <c r="AR307" s="14">
        <v>3700</v>
      </c>
      <c r="AS307" s="14">
        <v>2000</v>
      </c>
      <c r="AT307" s="14">
        <v>3000</v>
      </c>
      <c r="AU307" s="14"/>
      <c r="AV307" s="14"/>
      <c r="AW307" s="14"/>
      <c r="AX307" s="14"/>
      <c r="AY307" s="14"/>
      <c r="AZ307" s="14">
        <f t="shared" si="518"/>
        <v>3000</v>
      </c>
      <c r="BA307" s="14"/>
      <c r="BB307" s="14"/>
      <c r="BC307" s="14"/>
      <c r="BD307" s="14"/>
      <c r="BE307" s="14"/>
      <c r="BF307" s="14"/>
      <c r="BG307" s="14"/>
      <c r="BH307" s="14"/>
      <c r="BI307" s="14"/>
      <c r="BJ307" s="14">
        <v>0</v>
      </c>
      <c r="BK307" s="14">
        <v>3000</v>
      </c>
    </row>
    <row r="308" spans="1:63" x14ac:dyDescent="0.25">
      <c r="A308" s="4" t="s">
        <v>135</v>
      </c>
      <c r="B308" s="4" t="s">
        <v>60</v>
      </c>
      <c r="C308" s="4" t="s">
        <v>146</v>
      </c>
      <c r="D308" s="107" t="s">
        <v>235</v>
      </c>
      <c r="E308" s="117">
        <v>6132</v>
      </c>
      <c r="F308" s="107"/>
      <c r="G308" s="103" t="s">
        <v>1658</v>
      </c>
      <c r="H308" s="13" t="s">
        <v>74</v>
      </c>
      <c r="I308" s="14">
        <v>50000</v>
      </c>
      <c r="J308" s="14">
        <v>10000</v>
      </c>
      <c r="K308" s="14"/>
      <c r="L308" s="14"/>
      <c r="M308" s="14"/>
      <c r="N308" s="14"/>
      <c r="O308" s="14"/>
      <c r="P308" s="14">
        <f t="shared" si="516"/>
        <v>10000</v>
      </c>
      <c r="Q308" s="14"/>
      <c r="R308" s="14">
        <v>1000</v>
      </c>
      <c r="S308" s="14">
        <v>2200</v>
      </c>
      <c r="T308" s="14"/>
      <c r="U308" s="14"/>
      <c r="V308" s="14"/>
      <c r="W308" s="14"/>
      <c r="X308" s="14"/>
      <c r="Y308" s="14">
        <v>600</v>
      </c>
      <c r="Z308" s="14">
        <v>3800</v>
      </c>
      <c r="AA308" s="14">
        <v>6200</v>
      </c>
      <c r="AB308" s="14">
        <v>0</v>
      </c>
      <c r="AC308" s="14"/>
      <c r="AD308" s="14"/>
      <c r="AE308" s="14"/>
      <c r="AF308" s="14"/>
      <c r="AG308" s="14"/>
      <c r="AH308" s="14">
        <f t="shared" si="517"/>
        <v>0</v>
      </c>
      <c r="AI308" s="14"/>
      <c r="AJ308" s="14"/>
      <c r="AK308" s="14"/>
      <c r="AL308" s="14"/>
      <c r="AM308" s="14"/>
      <c r="AN308" s="14"/>
      <c r="AO308" s="14"/>
      <c r="AP308" s="14"/>
      <c r="AQ308" s="14"/>
      <c r="AR308" s="14">
        <v>0</v>
      </c>
      <c r="AS308" s="14">
        <v>0</v>
      </c>
      <c r="AT308" s="14">
        <v>0</v>
      </c>
      <c r="AU308" s="14"/>
      <c r="AV308" s="14"/>
      <c r="AW308" s="14"/>
      <c r="AX308" s="14"/>
      <c r="AY308" s="14"/>
      <c r="AZ308" s="14">
        <f t="shared" si="518"/>
        <v>0</v>
      </c>
      <c r="BA308" s="14"/>
      <c r="BB308" s="14"/>
      <c r="BC308" s="14"/>
      <c r="BD308" s="14"/>
      <c r="BE308" s="14"/>
      <c r="BF308" s="14"/>
      <c r="BG308" s="14"/>
      <c r="BH308" s="14"/>
      <c r="BI308" s="14"/>
      <c r="BJ308" s="14">
        <v>0</v>
      </c>
      <c r="BK308" s="14">
        <v>0</v>
      </c>
    </row>
    <row r="309" spans="1:63" x14ac:dyDescent="0.25">
      <c r="A309" s="4" t="s">
        <v>135</v>
      </c>
      <c r="B309" s="4" t="s">
        <v>60</v>
      </c>
      <c r="C309" s="4" t="s">
        <v>146</v>
      </c>
      <c r="D309" s="107" t="s">
        <v>235</v>
      </c>
      <c r="E309" s="117">
        <v>6133</v>
      </c>
      <c r="F309" s="107"/>
      <c r="G309" s="103" t="s">
        <v>1658</v>
      </c>
      <c r="H309" s="13" t="s">
        <v>77</v>
      </c>
      <c r="I309" s="14">
        <v>10500</v>
      </c>
      <c r="J309" s="14">
        <v>3000</v>
      </c>
      <c r="K309" s="14"/>
      <c r="L309" s="14"/>
      <c r="M309" s="14"/>
      <c r="N309" s="14"/>
      <c r="O309" s="14"/>
      <c r="P309" s="14">
        <f t="shared" si="516"/>
        <v>3000</v>
      </c>
      <c r="Q309" s="14">
        <v>200</v>
      </c>
      <c r="R309" s="14">
        <v>1500</v>
      </c>
      <c r="S309" s="14">
        <v>500</v>
      </c>
      <c r="T309" s="14"/>
      <c r="U309" s="14"/>
      <c r="V309" s="14">
        <v>800</v>
      </c>
      <c r="W309" s="14"/>
      <c r="X309" s="14"/>
      <c r="Y309" s="14"/>
      <c r="Z309" s="14">
        <v>3000</v>
      </c>
      <c r="AA309" s="14">
        <v>0</v>
      </c>
      <c r="AB309" s="14">
        <v>0</v>
      </c>
      <c r="AC309" s="14"/>
      <c r="AD309" s="14"/>
      <c r="AE309" s="14"/>
      <c r="AF309" s="14"/>
      <c r="AG309" s="14"/>
      <c r="AH309" s="14">
        <f t="shared" si="517"/>
        <v>0</v>
      </c>
      <c r="AI309" s="14"/>
      <c r="AJ309" s="14"/>
      <c r="AK309" s="14"/>
      <c r="AL309" s="14"/>
      <c r="AM309" s="14"/>
      <c r="AN309" s="14"/>
      <c r="AO309" s="14"/>
      <c r="AP309" s="14"/>
      <c r="AQ309" s="14"/>
      <c r="AR309" s="14">
        <v>0</v>
      </c>
      <c r="AS309" s="14">
        <v>0</v>
      </c>
      <c r="AT309" s="14">
        <v>0</v>
      </c>
      <c r="AU309" s="14"/>
      <c r="AV309" s="14"/>
      <c r="AW309" s="14"/>
      <c r="AX309" s="14"/>
      <c r="AY309" s="14"/>
      <c r="AZ309" s="14">
        <f t="shared" si="518"/>
        <v>0</v>
      </c>
      <c r="BA309" s="14"/>
      <c r="BB309" s="14"/>
      <c r="BC309" s="14"/>
      <c r="BD309" s="14"/>
      <c r="BE309" s="14"/>
      <c r="BF309" s="14"/>
      <c r="BG309" s="14"/>
      <c r="BH309" s="14"/>
      <c r="BI309" s="14"/>
      <c r="BJ309" s="14">
        <v>0</v>
      </c>
      <c r="BK309" s="14">
        <v>0</v>
      </c>
    </row>
    <row r="310" spans="1:63" x14ac:dyDescent="0.25">
      <c r="A310" s="4" t="s">
        <v>135</v>
      </c>
      <c r="B310" s="4" t="s">
        <v>60</v>
      </c>
      <c r="C310" s="4" t="s">
        <v>146</v>
      </c>
      <c r="D310" s="107" t="s">
        <v>235</v>
      </c>
      <c r="E310" s="117">
        <v>6134</v>
      </c>
      <c r="F310" s="107"/>
      <c r="G310" s="103" t="s">
        <v>1658</v>
      </c>
      <c r="H310" s="13" t="s">
        <v>80</v>
      </c>
      <c r="I310" s="14">
        <v>19000</v>
      </c>
      <c r="J310" s="14">
        <v>8000</v>
      </c>
      <c r="K310" s="14"/>
      <c r="L310" s="14"/>
      <c r="M310" s="14"/>
      <c r="N310" s="14"/>
      <c r="O310" s="14"/>
      <c r="P310" s="14">
        <f t="shared" si="516"/>
        <v>8000</v>
      </c>
      <c r="Q310" s="14">
        <v>200</v>
      </c>
      <c r="R310" s="14">
        <v>1300</v>
      </c>
      <c r="S310" s="14">
        <v>1300</v>
      </c>
      <c r="T310" s="14">
        <v>3650</v>
      </c>
      <c r="U310" s="14">
        <v>3650</v>
      </c>
      <c r="V310" s="14">
        <v>-2100</v>
      </c>
      <c r="W310" s="14"/>
      <c r="X310" s="14"/>
      <c r="Y310" s="14"/>
      <c r="Z310" s="14">
        <v>8000</v>
      </c>
      <c r="AA310" s="14">
        <v>0</v>
      </c>
      <c r="AB310" s="14">
        <v>0</v>
      </c>
      <c r="AC310" s="14"/>
      <c r="AD310" s="14"/>
      <c r="AE310" s="14"/>
      <c r="AF310" s="14"/>
      <c r="AG310" s="14"/>
      <c r="AH310" s="14">
        <f t="shared" si="517"/>
        <v>0</v>
      </c>
      <c r="AI310" s="14"/>
      <c r="AJ310" s="14"/>
      <c r="AK310" s="14"/>
      <c r="AL310" s="14"/>
      <c r="AM310" s="14"/>
      <c r="AN310" s="14"/>
      <c r="AO310" s="14"/>
      <c r="AP310" s="14"/>
      <c r="AQ310" s="14"/>
      <c r="AR310" s="14">
        <v>0</v>
      </c>
      <c r="AS310" s="14">
        <v>0</v>
      </c>
      <c r="AT310" s="14">
        <v>0</v>
      </c>
      <c r="AU310" s="14"/>
      <c r="AV310" s="14"/>
      <c r="AW310" s="14"/>
      <c r="AX310" s="14"/>
      <c r="AY310" s="14"/>
      <c r="AZ310" s="14">
        <f t="shared" si="518"/>
        <v>0</v>
      </c>
      <c r="BA310" s="14"/>
      <c r="BB310" s="14"/>
      <c r="BC310" s="14"/>
      <c r="BD310" s="14"/>
      <c r="BE310" s="14"/>
      <c r="BF310" s="14"/>
      <c r="BG310" s="14"/>
      <c r="BH310" s="14"/>
      <c r="BI310" s="14"/>
      <c r="BJ310" s="14">
        <v>0</v>
      </c>
      <c r="BK310" s="14">
        <v>0</v>
      </c>
    </row>
    <row r="311" spans="1:63" ht="22.5" x14ac:dyDescent="0.25">
      <c r="A311" s="4" t="s">
        <v>135</v>
      </c>
      <c r="B311" s="4" t="s">
        <v>60</v>
      </c>
      <c r="C311" s="4" t="s">
        <v>146</v>
      </c>
      <c r="D311" s="107" t="s">
        <v>235</v>
      </c>
      <c r="E311" s="117">
        <v>6136</v>
      </c>
      <c r="F311" s="107"/>
      <c r="G311" s="103" t="s">
        <v>1658</v>
      </c>
      <c r="H311" s="13" t="s">
        <v>86</v>
      </c>
      <c r="I311" s="14">
        <v>2000</v>
      </c>
      <c r="J311" s="14">
        <v>2000</v>
      </c>
      <c r="K311" s="14"/>
      <c r="L311" s="14"/>
      <c r="M311" s="14"/>
      <c r="N311" s="14"/>
      <c r="O311" s="14"/>
      <c r="P311" s="14">
        <f t="shared" si="516"/>
        <v>2000</v>
      </c>
      <c r="Q311" s="14">
        <v>1624</v>
      </c>
      <c r="R311" s="14"/>
      <c r="S311" s="14"/>
      <c r="T311" s="14"/>
      <c r="U311" s="14"/>
      <c r="V311" s="14"/>
      <c r="W311" s="14"/>
      <c r="X311" s="14"/>
      <c r="Y311" s="14"/>
      <c r="Z311" s="14">
        <v>1624</v>
      </c>
      <c r="AA311" s="14">
        <v>376</v>
      </c>
      <c r="AB311" s="14">
        <v>0</v>
      </c>
      <c r="AC311" s="14"/>
      <c r="AD311" s="14"/>
      <c r="AE311" s="14"/>
      <c r="AF311" s="14"/>
      <c r="AG311" s="14"/>
      <c r="AH311" s="14">
        <f t="shared" si="517"/>
        <v>0</v>
      </c>
      <c r="AI311" s="14"/>
      <c r="AJ311" s="14"/>
      <c r="AK311" s="14"/>
      <c r="AL311" s="14"/>
      <c r="AM311" s="14"/>
      <c r="AN311" s="14"/>
      <c r="AO311" s="14"/>
      <c r="AP311" s="14"/>
      <c r="AQ311" s="14"/>
      <c r="AR311" s="14">
        <v>0</v>
      </c>
      <c r="AS311" s="14">
        <v>0</v>
      </c>
      <c r="AT311" s="14">
        <v>0</v>
      </c>
      <c r="AU311" s="14"/>
      <c r="AV311" s="14"/>
      <c r="AW311" s="14"/>
      <c r="AX311" s="14"/>
      <c r="AY311" s="14"/>
      <c r="AZ311" s="14">
        <f t="shared" si="518"/>
        <v>0</v>
      </c>
      <c r="BA311" s="14"/>
      <c r="BB311" s="14"/>
      <c r="BC311" s="14"/>
      <c r="BD311" s="14"/>
      <c r="BE311" s="14"/>
      <c r="BF311" s="14"/>
      <c r="BG311" s="14"/>
      <c r="BH311" s="14"/>
      <c r="BI311" s="14"/>
      <c r="BJ311" s="14">
        <v>0</v>
      </c>
      <c r="BK311" s="14">
        <v>0</v>
      </c>
    </row>
    <row r="312" spans="1:63" x14ac:dyDescent="0.25">
      <c r="A312" s="4" t="s">
        <v>135</v>
      </c>
      <c r="B312" s="4" t="s">
        <v>60</v>
      </c>
      <c r="C312" s="4" t="s">
        <v>146</v>
      </c>
      <c r="D312" s="107" t="s">
        <v>235</v>
      </c>
      <c r="E312" s="117">
        <v>6137</v>
      </c>
      <c r="F312" s="107"/>
      <c r="G312" s="103" t="s">
        <v>1658</v>
      </c>
      <c r="H312" s="13" t="s">
        <v>89</v>
      </c>
      <c r="I312" s="14">
        <v>12000</v>
      </c>
      <c r="J312" s="14">
        <v>10000</v>
      </c>
      <c r="K312" s="14"/>
      <c r="L312" s="14"/>
      <c r="M312" s="14"/>
      <c r="N312" s="14"/>
      <c r="O312" s="14"/>
      <c r="P312" s="14">
        <f t="shared" si="516"/>
        <v>10000</v>
      </c>
      <c r="Q312" s="14">
        <v>7000</v>
      </c>
      <c r="R312" s="14">
        <v>1000</v>
      </c>
      <c r="S312" s="14">
        <v>500</v>
      </c>
      <c r="T312" s="14">
        <v>230</v>
      </c>
      <c r="U312" s="14">
        <v>230</v>
      </c>
      <c r="V312" s="14">
        <v>500</v>
      </c>
      <c r="W312" s="14"/>
      <c r="X312" s="14">
        <v>540</v>
      </c>
      <c r="Y312" s="14"/>
      <c r="Z312" s="14">
        <v>10000</v>
      </c>
      <c r="AA312" s="14">
        <v>0</v>
      </c>
      <c r="AB312" s="14">
        <v>0</v>
      </c>
      <c r="AC312" s="14"/>
      <c r="AD312" s="14"/>
      <c r="AE312" s="14">
        <f>400</f>
        <v>400</v>
      </c>
      <c r="AF312" s="14"/>
      <c r="AG312" s="14"/>
      <c r="AH312" s="14">
        <f t="shared" si="517"/>
        <v>400</v>
      </c>
      <c r="AI312" s="14"/>
      <c r="AJ312" s="14"/>
      <c r="AK312" s="14"/>
      <c r="AL312" s="14"/>
      <c r="AM312" s="14">
        <v>400</v>
      </c>
      <c r="AN312" s="14"/>
      <c r="AO312" s="14"/>
      <c r="AP312" s="14"/>
      <c r="AQ312" s="14"/>
      <c r="AR312" s="14">
        <v>400</v>
      </c>
      <c r="AS312" s="14">
        <v>0</v>
      </c>
      <c r="AT312" s="14">
        <v>0</v>
      </c>
      <c r="AU312" s="14"/>
      <c r="AV312" s="14"/>
      <c r="AW312" s="14"/>
      <c r="AX312" s="14"/>
      <c r="AY312" s="14"/>
      <c r="AZ312" s="14">
        <f t="shared" si="518"/>
        <v>0</v>
      </c>
      <c r="BA312" s="14"/>
      <c r="BB312" s="14"/>
      <c r="BC312" s="14"/>
      <c r="BD312" s="14"/>
      <c r="BE312" s="14"/>
      <c r="BF312" s="14"/>
      <c r="BG312" s="14"/>
      <c r="BH312" s="14"/>
      <c r="BI312" s="14"/>
      <c r="BJ312" s="14">
        <v>0</v>
      </c>
      <c r="BK312" s="14">
        <v>0</v>
      </c>
    </row>
    <row r="313" spans="1:63" ht="22.5" x14ac:dyDescent="0.25">
      <c r="A313" s="4" t="s">
        <v>135</v>
      </c>
      <c r="B313" s="4" t="s">
        <v>60</v>
      </c>
      <c r="C313" s="4" t="s">
        <v>146</v>
      </c>
      <c r="D313" s="107" t="s">
        <v>235</v>
      </c>
      <c r="E313" s="117">
        <v>6138</v>
      </c>
      <c r="F313" s="107"/>
      <c r="G313" s="103" t="s">
        <v>1658</v>
      </c>
      <c r="H313" s="13" t="s">
        <v>92</v>
      </c>
      <c r="I313" s="14">
        <v>1200</v>
      </c>
      <c r="J313" s="14">
        <v>1000</v>
      </c>
      <c r="K313" s="14"/>
      <c r="L313" s="14"/>
      <c r="M313" s="14"/>
      <c r="N313" s="14"/>
      <c r="O313" s="14"/>
      <c r="P313" s="14">
        <f t="shared" si="516"/>
        <v>1000</v>
      </c>
      <c r="Q313" s="14"/>
      <c r="R313" s="14">
        <v>400</v>
      </c>
      <c r="S313" s="14"/>
      <c r="T313" s="14">
        <v>200</v>
      </c>
      <c r="U313" s="14"/>
      <c r="V313" s="14">
        <v>100</v>
      </c>
      <c r="W313" s="14"/>
      <c r="X313" s="14">
        <v>300</v>
      </c>
      <c r="Y313" s="14"/>
      <c r="Z313" s="14">
        <v>1000</v>
      </c>
      <c r="AA313" s="14">
        <v>0</v>
      </c>
      <c r="AB313" s="14">
        <v>0</v>
      </c>
      <c r="AC313" s="14"/>
      <c r="AD313" s="14"/>
      <c r="AE313" s="14"/>
      <c r="AF313" s="14"/>
      <c r="AG313" s="14"/>
      <c r="AH313" s="14">
        <f t="shared" si="517"/>
        <v>0</v>
      </c>
      <c r="AI313" s="14"/>
      <c r="AJ313" s="14"/>
      <c r="AK313" s="14"/>
      <c r="AL313" s="14"/>
      <c r="AM313" s="14"/>
      <c r="AN313" s="14"/>
      <c r="AO313" s="14"/>
      <c r="AP313" s="14"/>
      <c r="AQ313" s="14"/>
      <c r="AR313" s="14">
        <v>0</v>
      </c>
      <c r="AS313" s="14">
        <v>0</v>
      </c>
      <c r="AT313" s="14">
        <v>0</v>
      </c>
      <c r="AU313" s="14"/>
      <c r="AV313" s="14"/>
      <c r="AW313" s="14"/>
      <c r="AX313" s="14"/>
      <c r="AY313" s="14"/>
      <c r="AZ313" s="14">
        <f t="shared" si="518"/>
        <v>0</v>
      </c>
      <c r="BA313" s="14"/>
      <c r="BB313" s="14"/>
      <c r="BC313" s="14"/>
      <c r="BD313" s="14"/>
      <c r="BE313" s="14"/>
      <c r="BF313" s="14"/>
      <c r="BG313" s="14"/>
      <c r="BH313" s="14"/>
      <c r="BI313" s="14"/>
      <c r="BJ313" s="14">
        <v>0</v>
      </c>
      <c r="BK313" s="14">
        <v>0</v>
      </c>
    </row>
    <row r="314" spans="1:63" x14ac:dyDescent="0.25">
      <c r="A314" s="1" t="s">
        <v>135</v>
      </c>
      <c r="B314" s="1" t="s">
        <v>60</v>
      </c>
      <c r="C314" s="1" t="s">
        <v>146</v>
      </c>
      <c r="D314" s="110" t="s">
        <v>235</v>
      </c>
      <c r="E314" s="110" t="s">
        <v>36</v>
      </c>
      <c r="F314" s="107" t="s">
        <v>0</v>
      </c>
      <c r="G314" s="13" t="s">
        <v>0</v>
      </c>
      <c r="H314" s="2" t="s">
        <v>37</v>
      </c>
      <c r="I314" s="12">
        <f>SUM(I315:I317)</f>
        <v>296400</v>
      </c>
      <c r="J314" s="12">
        <f t="shared" ref="J314:Y314" si="540">SUM(J315:J317)</f>
        <v>290000</v>
      </c>
      <c r="K314" s="12">
        <f t="shared" si="540"/>
        <v>0</v>
      </c>
      <c r="L314" s="12">
        <f t="shared" si="540"/>
        <v>0</v>
      </c>
      <c r="M314" s="12">
        <f t="shared" si="540"/>
        <v>0</v>
      </c>
      <c r="N314" s="12">
        <f t="shared" si="540"/>
        <v>0</v>
      </c>
      <c r="O314" s="12">
        <f t="shared" si="540"/>
        <v>0</v>
      </c>
      <c r="P314" s="12">
        <f t="shared" si="540"/>
        <v>290000</v>
      </c>
      <c r="Q314" s="12">
        <f t="shared" si="540"/>
        <v>30000</v>
      </c>
      <c r="R314" s="12">
        <f t="shared" si="540"/>
        <v>135000</v>
      </c>
      <c r="S314" s="12">
        <f t="shared" si="540"/>
        <v>2500</v>
      </c>
      <c r="T314" s="12">
        <f t="shared" si="540"/>
        <v>2500</v>
      </c>
      <c r="U314" s="12">
        <f t="shared" si="540"/>
        <v>51197</v>
      </c>
      <c r="V314" s="12">
        <f t="shared" si="540"/>
        <v>10000</v>
      </c>
      <c r="W314" s="12">
        <f t="shared" si="540"/>
        <v>0</v>
      </c>
      <c r="X314" s="12">
        <f t="shared" si="540"/>
        <v>25000</v>
      </c>
      <c r="Y314" s="12">
        <f t="shared" si="540"/>
        <v>10000</v>
      </c>
      <c r="Z314" s="12">
        <v>266197</v>
      </c>
      <c r="AA314" s="12">
        <v>23803</v>
      </c>
      <c r="AB314" s="12">
        <f t="shared" ref="AB314:AQ314" si="541">SUM(AB315:AB317)</f>
        <v>35000</v>
      </c>
      <c r="AC314" s="12">
        <f t="shared" si="541"/>
        <v>0</v>
      </c>
      <c r="AD314" s="12">
        <f t="shared" si="541"/>
        <v>0</v>
      </c>
      <c r="AE314" s="12">
        <f t="shared" si="541"/>
        <v>5700</v>
      </c>
      <c r="AF314" s="12">
        <f t="shared" si="541"/>
        <v>0</v>
      </c>
      <c r="AG314" s="12">
        <f t="shared" si="541"/>
        <v>0</v>
      </c>
      <c r="AH314" s="12">
        <f t="shared" si="541"/>
        <v>40700</v>
      </c>
      <c r="AI314" s="12">
        <f t="shared" si="541"/>
        <v>0</v>
      </c>
      <c r="AJ314" s="12">
        <f t="shared" si="541"/>
        <v>0</v>
      </c>
      <c r="AK314" s="12">
        <f t="shared" si="541"/>
        <v>4000</v>
      </c>
      <c r="AL314" s="12">
        <f t="shared" si="541"/>
        <v>0</v>
      </c>
      <c r="AM314" s="12">
        <f t="shared" si="541"/>
        <v>1700</v>
      </c>
      <c r="AN314" s="12">
        <f t="shared" si="541"/>
        <v>0</v>
      </c>
      <c r="AO314" s="12">
        <f t="shared" si="541"/>
        <v>0</v>
      </c>
      <c r="AP314" s="12">
        <f t="shared" si="541"/>
        <v>0</v>
      </c>
      <c r="AQ314" s="12">
        <f t="shared" si="541"/>
        <v>0</v>
      </c>
      <c r="AR314" s="12">
        <v>5700</v>
      </c>
      <c r="AS314" s="12">
        <v>35000</v>
      </c>
      <c r="AT314" s="12">
        <f t="shared" ref="AT314:BI314" si="542">SUM(AT315:AT317)</f>
        <v>15000</v>
      </c>
      <c r="AU314" s="12">
        <f t="shared" si="542"/>
        <v>0</v>
      </c>
      <c r="AV314" s="12">
        <f t="shared" si="542"/>
        <v>0</v>
      </c>
      <c r="AW314" s="12">
        <f t="shared" si="542"/>
        <v>0</v>
      </c>
      <c r="AX314" s="12">
        <f t="shared" si="542"/>
        <v>0</v>
      </c>
      <c r="AY314" s="12">
        <f t="shared" si="542"/>
        <v>0</v>
      </c>
      <c r="AZ314" s="12">
        <f t="shared" si="542"/>
        <v>15000</v>
      </c>
      <c r="BA314" s="12">
        <f t="shared" si="542"/>
        <v>0</v>
      </c>
      <c r="BB314" s="12">
        <f t="shared" si="542"/>
        <v>0</v>
      </c>
      <c r="BC314" s="12">
        <f t="shared" si="542"/>
        <v>0</v>
      </c>
      <c r="BD314" s="12">
        <f t="shared" si="542"/>
        <v>0</v>
      </c>
      <c r="BE314" s="12">
        <f t="shared" si="542"/>
        <v>0</v>
      </c>
      <c r="BF314" s="12">
        <f t="shared" si="542"/>
        <v>0</v>
      </c>
      <c r="BG314" s="12">
        <f t="shared" si="542"/>
        <v>0</v>
      </c>
      <c r="BH314" s="12">
        <f t="shared" si="542"/>
        <v>0</v>
      </c>
      <c r="BI314" s="12">
        <f t="shared" si="542"/>
        <v>0</v>
      </c>
      <c r="BJ314" s="12">
        <v>0</v>
      </c>
      <c r="BK314" s="12">
        <v>15000</v>
      </c>
    </row>
    <row r="315" spans="1:63" x14ac:dyDescent="0.25">
      <c r="A315" s="4" t="s">
        <v>135</v>
      </c>
      <c r="B315" s="4" t="s">
        <v>60</v>
      </c>
      <c r="C315" s="4" t="s">
        <v>146</v>
      </c>
      <c r="D315" s="107" t="s">
        <v>235</v>
      </c>
      <c r="E315" s="117">
        <v>6139</v>
      </c>
      <c r="F315" s="107"/>
      <c r="G315" s="103" t="s">
        <v>1658</v>
      </c>
      <c r="H315" s="13" t="s">
        <v>37</v>
      </c>
      <c r="I315" s="14">
        <v>286500</v>
      </c>
      <c r="J315" s="14">
        <v>290000</v>
      </c>
      <c r="K315" s="14"/>
      <c r="L315" s="14"/>
      <c r="M315" s="14"/>
      <c r="N315" s="14"/>
      <c r="O315" s="14"/>
      <c r="P315" s="14">
        <f t="shared" si="516"/>
        <v>290000</v>
      </c>
      <c r="Q315" s="14">
        <v>30000</v>
      </c>
      <c r="R315" s="14">
        <v>135000</v>
      </c>
      <c r="S315" s="14">
        <v>2500</v>
      </c>
      <c r="T315" s="14">
        <v>2500</v>
      </c>
      <c r="U315" s="14">
        <f>13697+2500+35000</f>
        <v>51197</v>
      </c>
      <c r="V315" s="14">
        <v>10000</v>
      </c>
      <c r="W315" s="14"/>
      <c r="X315" s="14">
        <v>25000</v>
      </c>
      <c r="Y315" s="14">
        <v>10000</v>
      </c>
      <c r="Z315" s="14">
        <v>266197</v>
      </c>
      <c r="AA315" s="14">
        <v>23803</v>
      </c>
      <c r="AB315" s="14">
        <v>35000</v>
      </c>
      <c r="AC315" s="14"/>
      <c r="AD315" s="14"/>
      <c r="AE315" s="14">
        <f>4000+1700</f>
        <v>5700</v>
      </c>
      <c r="AF315" s="14"/>
      <c r="AG315" s="14"/>
      <c r="AH315" s="14">
        <f t="shared" si="517"/>
        <v>40700</v>
      </c>
      <c r="AI315" s="14"/>
      <c r="AJ315" s="14"/>
      <c r="AK315" s="14">
        <v>4000</v>
      </c>
      <c r="AL315" s="14"/>
      <c r="AM315" s="14">
        <v>1700</v>
      </c>
      <c r="AN315" s="14"/>
      <c r="AO315" s="14"/>
      <c r="AP315" s="14"/>
      <c r="AQ315" s="14"/>
      <c r="AR315" s="14">
        <v>5700</v>
      </c>
      <c r="AS315" s="14">
        <v>35000</v>
      </c>
      <c r="AT315" s="14">
        <v>15000</v>
      </c>
      <c r="AU315" s="14"/>
      <c r="AV315" s="14"/>
      <c r="AW315" s="14"/>
      <c r="AX315" s="14"/>
      <c r="AY315" s="14"/>
      <c r="AZ315" s="14">
        <f t="shared" si="518"/>
        <v>15000</v>
      </c>
      <c r="BA315" s="14"/>
      <c r="BB315" s="14"/>
      <c r="BC315" s="14"/>
      <c r="BD315" s="14"/>
      <c r="BE315" s="14"/>
      <c r="BF315" s="14"/>
      <c r="BG315" s="14"/>
      <c r="BH315" s="14"/>
      <c r="BI315" s="14"/>
      <c r="BJ315" s="14">
        <v>0</v>
      </c>
      <c r="BK315" s="14">
        <v>15000</v>
      </c>
    </row>
    <row r="316" spans="1:63" ht="22.5" x14ac:dyDescent="0.25">
      <c r="A316" s="4" t="s">
        <v>135</v>
      </c>
      <c r="B316" s="4" t="s">
        <v>60</v>
      </c>
      <c r="C316" s="4" t="s">
        <v>146</v>
      </c>
      <c r="D316" s="107" t="s">
        <v>235</v>
      </c>
      <c r="E316" s="117">
        <v>6139</v>
      </c>
      <c r="F316" s="107" t="s">
        <v>242</v>
      </c>
      <c r="G316" s="103" t="s">
        <v>1658</v>
      </c>
      <c r="H316" s="13" t="s">
        <v>39</v>
      </c>
      <c r="I316" s="14">
        <v>6400</v>
      </c>
      <c r="J316" s="14">
        <v>0</v>
      </c>
      <c r="K316" s="14"/>
      <c r="L316" s="14"/>
      <c r="M316" s="14"/>
      <c r="N316" s="14"/>
      <c r="O316" s="14"/>
      <c r="P316" s="14">
        <f t="shared" si="516"/>
        <v>0</v>
      </c>
      <c r="Q316" s="14"/>
      <c r="R316" s="14"/>
      <c r="S316" s="14"/>
      <c r="T316" s="14"/>
      <c r="U316" s="14"/>
      <c r="V316" s="14"/>
      <c r="W316" s="14"/>
      <c r="X316" s="14"/>
      <c r="Y316" s="14"/>
      <c r="Z316" s="14">
        <v>0</v>
      </c>
      <c r="AA316" s="14">
        <v>0</v>
      </c>
      <c r="AB316" s="14">
        <v>0</v>
      </c>
      <c r="AC316" s="14"/>
      <c r="AD316" s="14"/>
      <c r="AE316" s="14"/>
      <c r="AF316" s="14"/>
      <c r="AG316" s="14"/>
      <c r="AH316" s="14">
        <f t="shared" si="517"/>
        <v>0</v>
      </c>
      <c r="AI316" s="14"/>
      <c r="AJ316" s="14"/>
      <c r="AK316" s="14"/>
      <c r="AL316" s="14"/>
      <c r="AM316" s="14"/>
      <c r="AN316" s="14"/>
      <c r="AO316" s="14"/>
      <c r="AP316" s="14"/>
      <c r="AQ316" s="14"/>
      <c r="AR316" s="14">
        <v>0</v>
      </c>
      <c r="AS316" s="14">
        <v>0</v>
      </c>
      <c r="AT316" s="14">
        <v>0</v>
      </c>
      <c r="AU316" s="14"/>
      <c r="AV316" s="14"/>
      <c r="AW316" s="14"/>
      <c r="AX316" s="14"/>
      <c r="AY316" s="14"/>
      <c r="AZ316" s="14">
        <f t="shared" si="518"/>
        <v>0</v>
      </c>
      <c r="BA316" s="14"/>
      <c r="BB316" s="14"/>
      <c r="BC316" s="14"/>
      <c r="BD316" s="14"/>
      <c r="BE316" s="14"/>
      <c r="BF316" s="14"/>
      <c r="BG316" s="14"/>
      <c r="BH316" s="14"/>
      <c r="BI316" s="14"/>
      <c r="BJ316" s="14">
        <v>0</v>
      </c>
      <c r="BK316" s="14">
        <v>0</v>
      </c>
    </row>
    <row r="317" spans="1:63" ht="33.75" x14ac:dyDescent="0.25">
      <c r="A317" s="4" t="s">
        <v>135</v>
      </c>
      <c r="B317" s="4" t="s">
        <v>60</v>
      </c>
      <c r="C317" s="4" t="s">
        <v>146</v>
      </c>
      <c r="D317" s="107" t="s">
        <v>235</v>
      </c>
      <c r="E317" s="117">
        <v>6139</v>
      </c>
      <c r="F317" s="107" t="s">
        <v>243</v>
      </c>
      <c r="G317" s="103" t="s">
        <v>1658</v>
      </c>
      <c r="H317" s="13" t="s">
        <v>40</v>
      </c>
      <c r="I317" s="14">
        <v>3500</v>
      </c>
      <c r="J317" s="14">
        <v>0</v>
      </c>
      <c r="K317" s="14"/>
      <c r="L317" s="14"/>
      <c r="M317" s="14"/>
      <c r="N317" s="14"/>
      <c r="O317" s="14"/>
      <c r="P317" s="14">
        <f t="shared" si="516"/>
        <v>0</v>
      </c>
      <c r="Q317" s="14"/>
      <c r="R317" s="14"/>
      <c r="S317" s="14"/>
      <c r="T317" s="14"/>
      <c r="U317" s="14"/>
      <c r="V317" s="14"/>
      <c r="W317" s="14"/>
      <c r="X317" s="14"/>
      <c r="Y317" s="14"/>
      <c r="Z317" s="14">
        <v>0</v>
      </c>
      <c r="AA317" s="14">
        <v>0</v>
      </c>
      <c r="AB317" s="14">
        <v>0</v>
      </c>
      <c r="AC317" s="14"/>
      <c r="AD317" s="14"/>
      <c r="AE317" s="14"/>
      <c r="AF317" s="14"/>
      <c r="AG317" s="14"/>
      <c r="AH317" s="14">
        <f t="shared" si="517"/>
        <v>0</v>
      </c>
      <c r="AI317" s="14"/>
      <c r="AJ317" s="14"/>
      <c r="AK317" s="14"/>
      <c r="AL317" s="14"/>
      <c r="AM317" s="14"/>
      <c r="AN317" s="14"/>
      <c r="AO317" s="14"/>
      <c r="AP317" s="14"/>
      <c r="AQ317" s="14"/>
      <c r="AR317" s="14">
        <v>0</v>
      </c>
      <c r="AS317" s="14">
        <v>0</v>
      </c>
      <c r="AT317" s="14">
        <v>0</v>
      </c>
      <c r="AU317" s="14"/>
      <c r="AV317" s="14"/>
      <c r="AW317" s="14"/>
      <c r="AX317" s="14"/>
      <c r="AY317" s="14"/>
      <c r="AZ317" s="14">
        <f t="shared" si="518"/>
        <v>0</v>
      </c>
      <c r="BA317" s="14"/>
      <c r="BB317" s="14"/>
      <c r="BC317" s="14"/>
      <c r="BD317" s="14"/>
      <c r="BE317" s="14"/>
      <c r="BF317" s="14"/>
      <c r="BG317" s="14"/>
      <c r="BH317" s="14"/>
      <c r="BI317" s="14"/>
      <c r="BJ317" s="14">
        <v>0</v>
      </c>
      <c r="BK317" s="14">
        <v>0</v>
      </c>
    </row>
    <row r="318" spans="1:63" ht="33.75" x14ac:dyDescent="0.25">
      <c r="A318" s="1" t="s">
        <v>0</v>
      </c>
      <c r="B318" s="1" t="s">
        <v>0</v>
      </c>
      <c r="C318" s="1" t="s">
        <v>0</v>
      </c>
      <c r="D318" s="106" t="s">
        <v>0</v>
      </c>
      <c r="E318" s="106" t="s">
        <v>0</v>
      </c>
      <c r="F318" s="106" t="s">
        <v>0</v>
      </c>
      <c r="G318" s="2" t="s">
        <v>0</v>
      </c>
      <c r="H318" s="10" t="s">
        <v>41</v>
      </c>
      <c r="I318" s="11">
        <f>SUM(I319)</f>
        <v>9100</v>
      </c>
      <c r="J318" s="11">
        <f t="shared" ref="J318:Y318" si="543">SUM(J319)</f>
        <v>7000</v>
      </c>
      <c r="K318" s="11">
        <f t="shared" si="543"/>
        <v>0</v>
      </c>
      <c r="L318" s="11">
        <f t="shared" si="543"/>
        <v>0</v>
      </c>
      <c r="M318" s="11">
        <f t="shared" si="543"/>
        <v>0</v>
      </c>
      <c r="N318" s="11">
        <f t="shared" si="543"/>
        <v>0</v>
      </c>
      <c r="O318" s="11">
        <f t="shared" si="543"/>
        <v>0</v>
      </c>
      <c r="P318" s="11">
        <f t="shared" si="543"/>
        <v>7000</v>
      </c>
      <c r="Q318" s="11">
        <f t="shared" si="543"/>
        <v>0</v>
      </c>
      <c r="R318" s="11">
        <f t="shared" si="543"/>
        <v>0</v>
      </c>
      <c r="S318" s="11">
        <f t="shared" si="543"/>
        <v>3600</v>
      </c>
      <c r="T318" s="11">
        <f t="shared" si="543"/>
        <v>0</v>
      </c>
      <c r="U318" s="11">
        <f t="shared" si="543"/>
        <v>0</v>
      </c>
      <c r="V318" s="11">
        <f t="shared" si="543"/>
        <v>0</v>
      </c>
      <c r="W318" s="11">
        <f t="shared" si="543"/>
        <v>0</v>
      </c>
      <c r="X318" s="11">
        <f t="shared" si="543"/>
        <v>0</v>
      </c>
      <c r="Y318" s="11">
        <f t="shared" si="543"/>
        <v>0</v>
      </c>
      <c r="Z318" s="11">
        <v>3600</v>
      </c>
      <c r="AA318" s="11">
        <v>3400</v>
      </c>
      <c r="AB318" s="11">
        <f t="shared" ref="AB318:AQ318" si="544">SUM(AB319)</f>
        <v>0</v>
      </c>
      <c r="AC318" s="11">
        <f t="shared" si="544"/>
        <v>0</v>
      </c>
      <c r="AD318" s="11">
        <f t="shared" si="544"/>
        <v>0</v>
      </c>
      <c r="AE318" s="11">
        <f t="shared" si="544"/>
        <v>0</v>
      </c>
      <c r="AF318" s="11">
        <f t="shared" si="544"/>
        <v>0</v>
      </c>
      <c r="AG318" s="11">
        <f t="shared" si="544"/>
        <v>0</v>
      </c>
      <c r="AH318" s="11">
        <f t="shared" si="544"/>
        <v>0</v>
      </c>
      <c r="AI318" s="11">
        <f t="shared" si="544"/>
        <v>0</v>
      </c>
      <c r="AJ318" s="11">
        <f t="shared" si="544"/>
        <v>0</v>
      </c>
      <c r="AK318" s="11">
        <f t="shared" si="544"/>
        <v>0</v>
      </c>
      <c r="AL318" s="11">
        <f t="shared" si="544"/>
        <v>0</v>
      </c>
      <c r="AM318" s="11">
        <f t="shared" si="544"/>
        <v>0</v>
      </c>
      <c r="AN318" s="11">
        <f t="shared" si="544"/>
        <v>0</v>
      </c>
      <c r="AO318" s="11">
        <f t="shared" si="544"/>
        <v>0</v>
      </c>
      <c r="AP318" s="11">
        <f t="shared" si="544"/>
        <v>0</v>
      </c>
      <c r="AQ318" s="11">
        <f t="shared" si="544"/>
        <v>0</v>
      </c>
      <c r="AR318" s="11">
        <v>0</v>
      </c>
      <c r="AS318" s="11">
        <v>0</v>
      </c>
      <c r="AT318" s="11">
        <f t="shared" ref="AT318:BI318" si="545">SUM(AT319)</f>
        <v>0</v>
      </c>
      <c r="AU318" s="11">
        <f t="shared" si="545"/>
        <v>0</v>
      </c>
      <c r="AV318" s="11">
        <f t="shared" si="545"/>
        <v>0</v>
      </c>
      <c r="AW318" s="11">
        <f t="shared" si="545"/>
        <v>0</v>
      </c>
      <c r="AX318" s="11">
        <f t="shared" si="545"/>
        <v>0</v>
      </c>
      <c r="AY318" s="11">
        <f t="shared" si="545"/>
        <v>0</v>
      </c>
      <c r="AZ318" s="11">
        <f t="shared" si="545"/>
        <v>0</v>
      </c>
      <c r="BA318" s="11">
        <f t="shared" si="545"/>
        <v>0</v>
      </c>
      <c r="BB318" s="11">
        <f t="shared" si="545"/>
        <v>0</v>
      </c>
      <c r="BC318" s="11">
        <f t="shared" si="545"/>
        <v>0</v>
      </c>
      <c r="BD318" s="11">
        <f t="shared" si="545"/>
        <v>0</v>
      </c>
      <c r="BE318" s="11">
        <f t="shared" si="545"/>
        <v>0</v>
      </c>
      <c r="BF318" s="11">
        <f t="shared" si="545"/>
        <v>0</v>
      </c>
      <c r="BG318" s="11">
        <f t="shared" si="545"/>
        <v>0</v>
      </c>
      <c r="BH318" s="11">
        <f t="shared" si="545"/>
        <v>0</v>
      </c>
      <c r="BI318" s="11">
        <f t="shared" si="545"/>
        <v>0</v>
      </c>
      <c r="BJ318" s="11">
        <v>0</v>
      </c>
      <c r="BK318" s="11">
        <v>0</v>
      </c>
    </row>
    <row r="319" spans="1:63" ht="22.5" x14ac:dyDescent="0.25">
      <c r="A319" s="4" t="s">
        <v>135</v>
      </c>
      <c r="B319" s="4" t="s">
        <v>60</v>
      </c>
      <c r="C319" s="4" t="s">
        <v>146</v>
      </c>
      <c r="D319" s="107" t="s">
        <v>235</v>
      </c>
      <c r="E319" s="106" t="s">
        <v>42</v>
      </c>
      <c r="F319" s="106" t="s">
        <v>0</v>
      </c>
      <c r="G319" s="2" t="s">
        <v>0</v>
      </c>
      <c r="H319" s="2" t="s">
        <v>43</v>
      </c>
      <c r="I319" s="12">
        <f>SUM(I320:I321)</f>
        <v>9100</v>
      </c>
      <c r="J319" s="12">
        <f t="shared" ref="J319:Y319" si="546">SUM(J320:J321)</f>
        <v>7000</v>
      </c>
      <c r="K319" s="12">
        <f t="shared" si="546"/>
        <v>0</v>
      </c>
      <c r="L319" s="12">
        <f t="shared" si="546"/>
        <v>0</v>
      </c>
      <c r="M319" s="12">
        <f t="shared" si="546"/>
        <v>0</v>
      </c>
      <c r="N319" s="12">
        <f t="shared" si="546"/>
        <v>0</v>
      </c>
      <c r="O319" s="12">
        <f t="shared" si="546"/>
        <v>0</v>
      </c>
      <c r="P319" s="12">
        <f t="shared" ref="P319" si="547">SUM(P320:P321)</f>
        <v>7000</v>
      </c>
      <c r="Q319" s="12">
        <f t="shared" si="546"/>
        <v>0</v>
      </c>
      <c r="R319" s="12">
        <f t="shared" si="546"/>
        <v>0</v>
      </c>
      <c r="S319" s="12">
        <f t="shared" si="546"/>
        <v>3600</v>
      </c>
      <c r="T319" s="12">
        <f t="shared" si="546"/>
        <v>0</v>
      </c>
      <c r="U319" s="12">
        <f t="shared" si="546"/>
        <v>0</v>
      </c>
      <c r="V319" s="12">
        <f t="shared" si="546"/>
        <v>0</v>
      </c>
      <c r="W319" s="12">
        <f t="shared" si="546"/>
        <v>0</v>
      </c>
      <c r="X319" s="12">
        <f t="shared" si="546"/>
        <v>0</v>
      </c>
      <c r="Y319" s="12">
        <f t="shared" si="546"/>
        <v>0</v>
      </c>
      <c r="Z319" s="12">
        <v>3600</v>
      </c>
      <c r="AA319" s="12">
        <v>3400</v>
      </c>
      <c r="AB319" s="12">
        <f t="shared" ref="AB319:AQ319" si="548">SUM(AB320:AB321)</f>
        <v>0</v>
      </c>
      <c r="AC319" s="12">
        <f t="shared" si="548"/>
        <v>0</v>
      </c>
      <c r="AD319" s="12">
        <f t="shared" si="548"/>
        <v>0</v>
      </c>
      <c r="AE319" s="12">
        <f t="shared" si="548"/>
        <v>0</v>
      </c>
      <c r="AF319" s="12">
        <f t="shared" si="548"/>
        <v>0</v>
      </c>
      <c r="AG319" s="12">
        <f t="shared" si="548"/>
        <v>0</v>
      </c>
      <c r="AH319" s="12">
        <f t="shared" ref="AH319" si="549">SUM(AH320:AH321)</f>
        <v>0</v>
      </c>
      <c r="AI319" s="12">
        <f t="shared" si="548"/>
        <v>0</v>
      </c>
      <c r="AJ319" s="12">
        <f t="shared" si="548"/>
        <v>0</v>
      </c>
      <c r="AK319" s="12">
        <f t="shared" si="548"/>
        <v>0</v>
      </c>
      <c r="AL319" s="12">
        <f t="shared" si="548"/>
        <v>0</v>
      </c>
      <c r="AM319" s="12">
        <f t="shared" si="548"/>
        <v>0</v>
      </c>
      <c r="AN319" s="12">
        <f t="shared" si="548"/>
        <v>0</v>
      </c>
      <c r="AO319" s="12">
        <f t="shared" si="548"/>
        <v>0</v>
      </c>
      <c r="AP319" s="12">
        <f t="shared" si="548"/>
        <v>0</v>
      </c>
      <c r="AQ319" s="12">
        <f t="shared" si="548"/>
        <v>0</v>
      </c>
      <c r="AR319" s="12">
        <v>0</v>
      </c>
      <c r="AS319" s="12">
        <v>0</v>
      </c>
      <c r="AT319" s="12">
        <f t="shared" ref="AT319:BI319" si="550">SUM(AT320:AT321)</f>
        <v>0</v>
      </c>
      <c r="AU319" s="12">
        <f t="shared" si="550"/>
        <v>0</v>
      </c>
      <c r="AV319" s="12">
        <f t="shared" si="550"/>
        <v>0</v>
      </c>
      <c r="AW319" s="12">
        <f t="shared" si="550"/>
        <v>0</v>
      </c>
      <c r="AX319" s="12">
        <f t="shared" si="550"/>
        <v>0</v>
      </c>
      <c r="AY319" s="12">
        <f t="shared" si="550"/>
        <v>0</v>
      </c>
      <c r="AZ319" s="12">
        <f t="shared" ref="AZ319" si="551">SUM(AZ320:AZ321)</f>
        <v>0</v>
      </c>
      <c r="BA319" s="12">
        <f t="shared" si="550"/>
        <v>0</v>
      </c>
      <c r="BB319" s="12">
        <f t="shared" si="550"/>
        <v>0</v>
      </c>
      <c r="BC319" s="12">
        <f t="shared" si="550"/>
        <v>0</v>
      </c>
      <c r="BD319" s="12">
        <f t="shared" si="550"/>
        <v>0</v>
      </c>
      <c r="BE319" s="12">
        <f t="shared" si="550"/>
        <v>0</v>
      </c>
      <c r="BF319" s="12">
        <f t="shared" si="550"/>
        <v>0</v>
      </c>
      <c r="BG319" s="12">
        <f t="shared" si="550"/>
        <v>0</v>
      </c>
      <c r="BH319" s="12">
        <f t="shared" si="550"/>
        <v>0</v>
      </c>
      <c r="BI319" s="12">
        <f t="shared" si="550"/>
        <v>0</v>
      </c>
      <c r="BJ319" s="12">
        <v>0</v>
      </c>
      <c r="BK319" s="12">
        <v>0</v>
      </c>
    </row>
    <row r="320" spans="1:63" x14ac:dyDescent="0.25">
      <c r="A320" s="4" t="s">
        <v>135</v>
      </c>
      <c r="B320" s="4" t="s">
        <v>60</v>
      </c>
      <c r="C320" s="4" t="s">
        <v>146</v>
      </c>
      <c r="D320" s="107" t="s">
        <v>235</v>
      </c>
      <c r="E320" s="117">
        <v>6142</v>
      </c>
      <c r="F320" s="107"/>
      <c r="G320" s="103" t="s">
        <v>1658</v>
      </c>
      <c r="H320" s="13" t="s">
        <v>62</v>
      </c>
      <c r="I320" s="14">
        <v>9000</v>
      </c>
      <c r="J320" s="14">
        <v>7000</v>
      </c>
      <c r="K320" s="14"/>
      <c r="L320" s="14"/>
      <c r="M320" s="14"/>
      <c r="N320" s="14"/>
      <c r="O320" s="14"/>
      <c r="P320" s="14">
        <f t="shared" si="516"/>
        <v>7000</v>
      </c>
      <c r="Q320" s="14"/>
      <c r="R320" s="14"/>
      <c r="S320" s="14">
        <v>3600</v>
      </c>
      <c r="T320" s="14"/>
      <c r="U320" s="14"/>
      <c r="V320" s="14"/>
      <c r="W320" s="14"/>
      <c r="X320" s="14"/>
      <c r="Y320" s="14"/>
      <c r="Z320" s="14">
        <v>3600</v>
      </c>
      <c r="AA320" s="14">
        <v>3400</v>
      </c>
      <c r="AB320" s="14">
        <v>0</v>
      </c>
      <c r="AC320" s="14"/>
      <c r="AD320" s="14"/>
      <c r="AE320" s="14"/>
      <c r="AF320" s="14"/>
      <c r="AG320" s="14"/>
      <c r="AH320" s="14">
        <f t="shared" si="517"/>
        <v>0</v>
      </c>
      <c r="AI320" s="14"/>
      <c r="AJ320" s="14"/>
      <c r="AK320" s="14"/>
      <c r="AL320" s="14"/>
      <c r="AM320" s="14"/>
      <c r="AN320" s="14"/>
      <c r="AO320" s="14"/>
      <c r="AP320" s="14"/>
      <c r="AQ320" s="14"/>
      <c r="AR320" s="14">
        <v>0</v>
      </c>
      <c r="AS320" s="14">
        <v>0</v>
      </c>
      <c r="AT320" s="14">
        <v>0</v>
      </c>
      <c r="AU320" s="14"/>
      <c r="AV320" s="14"/>
      <c r="AW320" s="14"/>
      <c r="AX320" s="14"/>
      <c r="AY320" s="14"/>
      <c r="AZ320" s="14">
        <f t="shared" si="518"/>
        <v>0</v>
      </c>
      <c r="BA320" s="14"/>
      <c r="BB320" s="14"/>
      <c r="BC320" s="14"/>
      <c r="BD320" s="14"/>
      <c r="BE320" s="14"/>
      <c r="BF320" s="14"/>
      <c r="BG320" s="14"/>
      <c r="BH320" s="14"/>
      <c r="BI320" s="14"/>
      <c r="BJ320" s="14">
        <v>0</v>
      </c>
      <c r="BK320" s="14">
        <v>0</v>
      </c>
    </row>
    <row r="321" spans="1:63" x14ac:dyDescent="0.25">
      <c r="A321" s="4" t="s">
        <v>135</v>
      </c>
      <c r="B321" s="4" t="s">
        <v>60</v>
      </c>
      <c r="C321" s="4" t="s">
        <v>146</v>
      </c>
      <c r="D321" s="107" t="s">
        <v>235</v>
      </c>
      <c r="E321" s="117">
        <v>6148</v>
      </c>
      <c r="F321" s="107"/>
      <c r="G321" s="103" t="s">
        <v>1658</v>
      </c>
      <c r="H321" s="13" t="s">
        <v>47</v>
      </c>
      <c r="I321" s="14">
        <v>100</v>
      </c>
      <c r="J321" s="14">
        <v>0</v>
      </c>
      <c r="K321" s="14"/>
      <c r="L321" s="14"/>
      <c r="M321" s="14"/>
      <c r="N321" s="14"/>
      <c r="O321" s="14"/>
      <c r="P321" s="14">
        <f t="shared" si="516"/>
        <v>0</v>
      </c>
      <c r="Q321" s="14"/>
      <c r="R321" s="14"/>
      <c r="S321" s="14"/>
      <c r="T321" s="14"/>
      <c r="U321" s="14"/>
      <c r="V321" s="14"/>
      <c r="W321" s="14"/>
      <c r="X321" s="14"/>
      <c r="Y321" s="14"/>
      <c r="Z321" s="14">
        <v>0</v>
      </c>
      <c r="AA321" s="14">
        <v>0</v>
      </c>
      <c r="AB321" s="14">
        <v>0</v>
      </c>
      <c r="AC321" s="14"/>
      <c r="AD321" s="14"/>
      <c r="AE321" s="14"/>
      <c r="AF321" s="14"/>
      <c r="AG321" s="14"/>
      <c r="AH321" s="14">
        <f t="shared" si="517"/>
        <v>0</v>
      </c>
      <c r="AI321" s="14"/>
      <c r="AJ321" s="14"/>
      <c r="AK321" s="14"/>
      <c r="AL321" s="14"/>
      <c r="AM321" s="14"/>
      <c r="AN321" s="14"/>
      <c r="AO321" s="14"/>
      <c r="AP321" s="14"/>
      <c r="AQ321" s="14"/>
      <c r="AR321" s="14">
        <v>0</v>
      </c>
      <c r="AS321" s="14">
        <v>0</v>
      </c>
      <c r="AT321" s="14">
        <v>0</v>
      </c>
      <c r="AU321" s="14"/>
      <c r="AV321" s="14"/>
      <c r="AW321" s="14"/>
      <c r="AX321" s="14"/>
      <c r="AY321" s="14"/>
      <c r="AZ321" s="14">
        <f t="shared" si="518"/>
        <v>0</v>
      </c>
      <c r="BA321" s="14"/>
      <c r="BB321" s="14"/>
      <c r="BC321" s="14"/>
      <c r="BD321" s="14"/>
      <c r="BE321" s="14"/>
      <c r="BF321" s="14"/>
      <c r="BG321" s="14"/>
      <c r="BH321" s="14"/>
      <c r="BI321" s="14"/>
      <c r="BJ321" s="14">
        <v>0</v>
      </c>
      <c r="BK321" s="14">
        <v>0</v>
      </c>
    </row>
    <row r="322" spans="1:63" ht="33.75" x14ac:dyDescent="0.25">
      <c r="A322" s="1" t="s">
        <v>0</v>
      </c>
      <c r="B322" s="1" t="s">
        <v>0</v>
      </c>
      <c r="C322" s="1" t="s">
        <v>0</v>
      </c>
      <c r="D322" s="106" t="s">
        <v>0</v>
      </c>
      <c r="E322" s="106" t="s">
        <v>0</v>
      </c>
      <c r="F322" s="106" t="s">
        <v>0</v>
      </c>
      <c r="G322" s="2" t="s">
        <v>0</v>
      </c>
      <c r="H322" s="10" t="s">
        <v>49</v>
      </c>
      <c r="I322" s="11">
        <f>SUM(I323)</f>
        <v>80000</v>
      </c>
      <c r="J322" s="11">
        <f t="shared" ref="J322:Y322" si="552">SUM(J323)</f>
        <v>40000</v>
      </c>
      <c r="K322" s="11">
        <f t="shared" si="552"/>
        <v>0</v>
      </c>
      <c r="L322" s="11">
        <f t="shared" si="552"/>
        <v>0</v>
      </c>
      <c r="M322" s="11">
        <f t="shared" si="552"/>
        <v>0</v>
      </c>
      <c r="N322" s="11">
        <f t="shared" si="552"/>
        <v>0</v>
      </c>
      <c r="O322" s="11">
        <f t="shared" si="552"/>
        <v>0</v>
      </c>
      <c r="P322" s="11">
        <f t="shared" si="552"/>
        <v>40000</v>
      </c>
      <c r="Q322" s="11">
        <f t="shared" si="552"/>
        <v>4200</v>
      </c>
      <c r="R322" s="11">
        <f t="shared" si="552"/>
        <v>2000</v>
      </c>
      <c r="S322" s="11">
        <f t="shared" si="552"/>
        <v>0</v>
      </c>
      <c r="T322" s="11">
        <f t="shared" si="552"/>
        <v>2900</v>
      </c>
      <c r="U322" s="11">
        <f t="shared" si="552"/>
        <v>1200</v>
      </c>
      <c r="V322" s="11">
        <f t="shared" si="552"/>
        <v>19700</v>
      </c>
      <c r="W322" s="11">
        <f t="shared" si="552"/>
        <v>0</v>
      </c>
      <c r="X322" s="11">
        <f t="shared" si="552"/>
        <v>0</v>
      </c>
      <c r="Y322" s="11">
        <f t="shared" si="552"/>
        <v>10000</v>
      </c>
      <c r="Z322" s="11">
        <v>40000</v>
      </c>
      <c r="AA322" s="11">
        <v>0</v>
      </c>
      <c r="AB322" s="11">
        <f t="shared" ref="AB322:AQ322" si="553">SUM(AB323)</f>
        <v>37000</v>
      </c>
      <c r="AC322" s="11">
        <f t="shared" si="553"/>
        <v>0</v>
      </c>
      <c r="AD322" s="11">
        <f t="shared" si="553"/>
        <v>0</v>
      </c>
      <c r="AE322" s="11">
        <f t="shared" si="553"/>
        <v>0</v>
      </c>
      <c r="AF322" s="11">
        <f t="shared" si="553"/>
        <v>0</v>
      </c>
      <c r="AG322" s="11">
        <f t="shared" si="553"/>
        <v>0</v>
      </c>
      <c r="AH322" s="11">
        <f t="shared" si="553"/>
        <v>37000</v>
      </c>
      <c r="AI322" s="11">
        <f t="shared" si="553"/>
        <v>0</v>
      </c>
      <c r="AJ322" s="11">
        <f t="shared" si="553"/>
        <v>0</v>
      </c>
      <c r="AK322" s="11">
        <f t="shared" si="553"/>
        <v>0</v>
      </c>
      <c r="AL322" s="11">
        <f t="shared" si="553"/>
        <v>0</v>
      </c>
      <c r="AM322" s="11">
        <f t="shared" si="553"/>
        <v>0</v>
      </c>
      <c r="AN322" s="11">
        <f t="shared" si="553"/>
        <v>0</v>
      </c>
      <c r="AO322" s="11">
        <f t="shared" si="553"/>
        <v>0</v>
      </c>
      <c r="AP322" s="11">
        <f t="shared" si="553"/>
        <v>0</v>
      </c>
      <c r="AQ322" s="11">
        <f t="shared" si="553"/>
        <v>0</v>
      </c>
      <c r="AR322" s="11">
        <v>0</v>
      </c>
      <c r="AS322" s="11">
        <v>37000</v>
      </c>
      <c r="AT322" s="11">
        <f t="shared" ref="AT322:BI322" si="554">SUM(AT323)</f>
        <v>0</v>
      </c>
      <c r="AU322" s="11">
        <f t="shared" si="554"/>
        <v>0</v>
      </c>
      <c r="AV322" s="11">
        <f t="shared" si="554"/>
        <v>0</v>
      </c>
      <c r="AW322" s="11">
        <f t="shared" si="554"/>
        <v>0</v>
      </c>
      <c r="AX322" s="11">
        <f t="shared" si="554"/>
        <v>0</v>
      </c>
      <c r="AY322" s="11">
        <f t="shared" si="554"/>
        <v>0</v>
      </c>
      <c r="AZ322" s="11">
        <f t="shared" si="554"/>
        <v>0</v>
      </c>
      <c r="BA322" s="11">
        <f t="shared" si="554"/>
        <v>0</v>
      </c>
      <c r="BB322" s="11">
        <f t="shared" si="554"/>
        <v>0</v>
      </c>
      <c r="BC322" s="11">
        <f t="shared" si="554"/>
        <v>0</v>
      </c>
      <c r="BD322" s="11">
        <f t="shared" si="554"/>
        <v>0</v>
      </c>
      <c r="BE322" s="11">
        <f t="shared" si="554"/>
        <v>0</v>
      </c>
      <c r="BF322" s="11">
        <f t="shared" si="554"/>
        <v>0</v>
      </c>
      <c r="BG322" s="11">
        <f t="shared" si="554"/>
        <v>0</v>
      </c>
      <c r="BH322" s="11">
        <f t="shared" si="554"/>
        <v>0</v>
      </c>
      <c r="BI322" s="11">
        <f t="shared" si="554"/>
        <v>0</v>
      </c>
      <c r="BJ322" s="11">
        <v>0</v>
      </c>
      <c r="BK322" s="11">
        <v>0</v>
      </c>
    </row>
    <row r="323" spans="1:63" x14ac:dyDescent="0.25">
      <c r="A323" s="4" t="s">
        <v>135</v>
      </c>
      <c r="B323" s="4" t="s">
        <v>60</v>
      </c>
      <c r="C323" s="4" t="s">
        <v>146</v>
      </c>
      <c r="D323" s="107" t="s">
        <v>235</v>
      </c>
      <c r="E323" s="106" t="s">
        <v>50</v>
      </c>
      <c r="F323" s="106" t="s">
        <v>0</v>
      </c>
      <c r="G323" s="2" t="s">
        <v>0</v>
      </c>
      <c r="H323" s="2" t="s">
        <v>51</v>
      </c>
      <c r="I323" s="12">
        <f>SUM(I324:I325)</f>
        <v>80000</v>
      </c>
      <c r="J323" s="12">
        <f t="shared" ref="J323:Y323" si="555">SUM(J324:J325)</f>
        <v>40000</v>
      </c>
      <c r="K323" s="12">
        <f t="shared" si="555"/>
        <v>0</v>
      </c>
      <c r="L323" s="12">
        <f t="shared" si="555"/>
        <v>0</v>
      </c>
      <c r="M323" s="12">
        <f t="shared" si="555"/>
        <v>0</v>
      </c>
      <c r="N323" s="12">
        <f t="shared" si="555"/>
        <v>0</v>
      </c>
      <c r="O323" s="12">
        <f t="shared" si="555"/>
        <v>0</v>
      </c>
      <c r="P323" s="12">
        <f t="shared" ref="P323" si="556">SUM(P324:P325)</f>
        <v>40000</v>
      </c>
      <c r="Q323" s="12">
        <f t="shared" si="555"/>
        <v>4200</v>
      </c>
      <c r="R323" s="12">
        <f t="shared" si="555"/>
        <v>2000</v>
      </c>
      <c r="S323" s="12">
        <f t="shared" si="555"/>
        <v>0</v>
      </c>
      <c r="T323" s="12">
        <f t="shared" si="555"/>
        <v>2900</v>
      </c>
      <c r="U323" s="12">
        <f t="shared" si="555"/>
        <v>1200</v>
      </c>
      <c r="V323" s="12">
        <f t="shared" si="555"/>
        <v>19700</v>
      </c>
      <c r="W323" s="12">
        <f t="shared" si="555"/>
        <v>0</v>
      </c>
      <c r="X323" s="12">
        <f t="shared" si="555"/>
        <v>0</v>
      </c>
      <c r="Y323" s="12">
        <f t="shared" si="555"/>
        <v>10000</v>
      </c>
      <c r="Z323" s="12">
        <v>40000</v>
      </c>
      <c r="AA323" s="12">
        <v>0</v>
      </c>
      <c r="AB323" s="12">
        <f t="shared" ref="AB323:AQ323" si="557">SUM(AB324:AB325)</f>
        <v>37000</v>
      </c>
      <c r="AC323" s="12">
        <f t="shared" si="557"/>
        <v>0</v>
      </c>
      <c r="AD323" s="12">
        <f t="shared" si="557"/>
        <v>0</v>
      </c>
      <c r="AE323" s="12">
        <f t="shared" si="557"/>
        <v>0</v>
      </c>
      <c r="AF323" s="12">
        <f t="shared" si="557"/>
        <v>0</v>
      </c>
      <c r="AG323" s="12">
        <f t="shared" si="557"/>
        <v>0</v>
      </c>
      <c r="AH323" s="12">
        <f t="shared" ref="AH323" si="558">SUM(AH324:AH325)</f>
        <v>37000</v>
      </c>
      <c r="AI323" s="12">
        <f t="shared" si="557"/>
        <v>0</v>
      </c>
      <c r="AJ323" s="12">
        <f t="shared" si="557"/>
        <v>0</v>
      </c>
      <c r="AK323" s="12">
        <f t="shared" si="557"/>
        <v>0</v>
      </c>
      <c r="AL323" s="12">
        <f t="shared" si="557"/>
        <v>0</v>
      </c>
      <c r="AM323" s="12">
        <f t="shared" si="557"/>
        <v>0</v>
      </c>
      <c r="AN323" s="12">
        <f t="shared" si="557"/>
        <v>0</v>
      </c>
      <c r="AO323" s="12">
        <f t="shared" si="557"/>
        <v>0</v>
      </c>
      <c r="AP323" s="12">
        <f t="shared" si="557"/>
        <v>0</v>
      </c>
      <c r="AQ323" s="12">
        <f t="shared" si="557"/>
        <v>0</v>
      </c>
      <c r="AR323" s="12">
        <v>0</v>
      </c>
      <c r="AS323" s="12">
        <v>37000</v>
      </c>
      <c r="AT323" s="12">
        <f t="shared" ref="AT323:BI323" si="559">SUM(AT324:AT325)</f>
        <v>0</v>
      </c>
      <c r="AU323" s="12">
        <f t="shared" si="559"/>
        <v>0</v>
      </c>
      <c r="AV323" s="12">
        <f t="shared" si="559"/>
        <v>0</v>
      </c>
      <c r="AW323" s="12">
        <f t="shared" si="559"/>
        <v>0</v>
      </c>
      <c r="AX323" s="12">
        <f t="shared" si="559"/>
        <v>0</v>
      </c>
      <c r="AY323" s="12">
        <f t="shared" si="559"/>
        <v>0</v>
      </c>
      <c r="AZ323" s="12">
        <f t="shared" ref="AZ323" si="560">SUM(AZ324:AZ325)</f>
        <v>0</v>
      </c>
      <c r="BA323" s="12">
        <f t="shared" si="559"/>
        <v>0</v>
      </c>
      <c r="BB323" s="12">
        <f t="shared" si="559"/>
        <v>0</v>
      </c>
      <c r="BC323" s="12">
        <f t="shared" si="559"/>
        <v>0</v>
      </c>
      <c r="BD323" s="12">
        <f t="shared" si="559"/>
        <v>0</v>
      </c>
      <c r="BE323" s="12">
        <f t="shared" si="559"/>
        <v>0</v>
      </c>
      <c r="BF323" s="12">
        <f t="shared" si="559"/>
        <v>0</v>
      </c>
      <c r="BG323" s="12">
        <f t="shared" si="559"/>
        <v>0</v>
      </c>
      <c r="BH323" s="12">
        <f t="shared" si="559"/>
        <v>0</v>
      </c>
      <c r="BI323" s="12">
        <f t="shared" si="559"/>
        <v>0</v>
      </c>
      <c r="BJ323" s="12">
        <v>0</v>
      </c>
      <c r="BK323" s="12">
        <v>0</v>
      </c>
    </row>
    <row r="324" spans="1:63" x14ac:dyDescent="0.25">
      <c r="A324" s="4" t="s">
        <v>135</v>
      </c>
      <c r="B324" s="4" t="s">
        <v>60</v>
      </c>
      <c r="C324" s="4" t="s">
        <v>146</v>
      </c>
      <c r="D324" s="107" t="s">
        <v>235</v>
      </c>
      <c r="E324" s="117">
        <v>8213</v>
      </c>
      <c r="F324" s="107"/>
      <c r="G324" s="103" t="s">
        <v>1658</v>
      </c>
      <c r="H324" s="13" t="s">
        <v>53</v>
      </c>
      <c r="I324" s="14">
        <v>44000</v>
      </c>
      <c r="J324" s="14">
        <v>30000</v>
      </c>
      <c r="K324" s="14"/>
      <c r="L324" s="14"/>
      <c r="M324" s="14"/>
      <c r="N324" s="14"/>
      <c r="O324" s="14"/>
      <c r="P324" s="14">
        <f t="shared" si="516"/>
        <v>30000</v>
      </c>
      <c r="Q324" s="14">
        <v>4200</v>
      </c>
      <c r="R324" s="14">
        <v>2000</v>
      </c>
      <c r="S324" s="14"/>
      <c r="T324" s="14">
        <f>2700+200</f>
        <v>2900</v>
      </c>
      <c r="U324" s="14">
        <f>1000+200</f>
        <v>1200</v>
      </c>
      <c r="V324" s="14">
        <v>19700</v>
      </c>
      <c r="W324" s="14"/>
      <c r="X324" s="14"/>
      <c r="Y324" s="14"/>
      <c r="Z324" s="14">
        <v>30000</v>
      </c>
      <c r="AA324" s="14">
        <v>0</v>
      </c>
      <c r="AB324" s="14">
        <v>12000</v>
      </c>
      <c r="AC324" s="14"/>
      <c r="AD324" s="14"/>
      <c r="AE324" s="14"/>
      <c r="AF324" s="14"/>
      <c r="AG324" s="14"/>
      <c r="AH324" s="14">
        <f t="shared" si="517"/>
        <v>12000</v>
      </c>
      <c r="AI324" s="14"/>
      <c r="AJ324" s="14"/>
      <c r="AK324" s="14"/>
      <c r="AL324" s="14"/>
      <c r="AM324" s="14"/>
      <c r="AN324" s="14"/>
      <c r="AO324" s="14"/>
      <c r="AP324" s="14"/>
      <c r="AQ324" s="14"/>
      <c r="AR324" s="14">
        <v>0</v>
      </c>
      <c r="AS324" s="14">
        <v>12000</v>
      </c>
      <c r="AT324" s="14">
        <v>0</v>
      </c>
      <c r="AU324" s="14"/>
      <c r="AV324" s="14"/>
      <c r="AW324" s="14"/>
      <c r="AX324" s="14"/>
      <c r="AY324" s="14"/>
      <c r="AZ324" s="14">
        <f t="shared" si="518"/>
        <v>0</v>
      </c>
      <c r="BA324" s="14"/>
      <c r="BB324" s="14"/>
      <c r="BC324" s="14"/>
      <c r="BD324" s="14"/>
      <c r="BE324" s="14"/>
      <c r="BF324" s="14"/>
      <c r="BG324" s="14"/>
      <c r="BH324" s="14"/>
      <c r="BI324" s="14"/>
      <c r="BJ324" s="14">
        <v>0</v>
      </c>
      <c r="BK324" s="14">
        <v>0</v>
      </c>
    </row>
    <row r="325" spans="1:63" x14ac:dyDescent="0.25">
      <c r="A325" s="4" t="s">
        <v>135</v>
      </c>
      <c r="B325" s="4" t="s">
        <v>60</v>
      </c>
      <c r="C325" s="4" t="s">
        <v>146</v>
      </c>
      <c r="D325" s="107" t="s">
        <v>235</v>
      </c>
      <c r="E325" s="117">
        <v>8216</v>
      </c>
      <c r="F325" s="107"/>
      <c r="G325" s="103" t="s">
        <v>1658</v>
      </c>
      <c r="H325" s="13" t="s">
        <v>110</v>
      </c>
      <c r="I325" s="14">
        <v>36000</v>
      </c>
      <c r="J325" s="14">
        <v>10000</v>
      </c>
      <c r="K325" s="14"/>
      <c r="L325" s="14"/>
      <c r="M325" s="14"/>
      <c r="N325" s="14"/>
      <c r="O325" s="14"/>
      <c r="P325" s="14">
        <f t="shared" si="516"/>
        <v>10000</v>
      </c>
      <c r="Q325" s="14"/>
      <c r="R325" s="14"/>
      <c r="S325" s="14"/>
      <c r="T325" s="14"/>
      <c r="U325" s="14"/>
      <c r="V325" s="14"/>
      <c r="W325" s="14"/>
      <c r="X325" s="14"/>
      <c r="Y325" s="14">
        <v>10000</v>
      </c>
      <c r="Z325" s="14">
        <v>10000</v>
      </c>
      <c r="AA325" s="14">
        <v>0</v>
      </c>
      <c r="AB325" s="14">
        <v>25000</v>
      </c>
      <c r="AC325" s="14"/>
      <c r="AD325" s="14"/>
      <c r="AE325" s="14"/>
      <c r="AF325" s="14"/>
      <c r="AG325" s="14"/>
      <c r="AH325" s="14">
        <f t="shared" si="517"/>
        <v>25000</v>
      </c>
      <c r="AI325" s="14"/>
      <c r="AJ325" s="14"/>
      <c r="AK325" s="14"/>
      <c r="AL325" s="14"/>
      <c r="AM325" s="14"/>
      <c r="AN325" s="14"/>
      <c r="AO325" s="14"/>
      <c r="AP325" s="14"/>
      <c r="AQ325" s="14"/>
      <c r="AR325" s="14">
        <v>0</v>
      </c>
      <c r="AS325" s="14">
        <v>25000</v>
      </c>
      <c r="AT325" s="14">
        <v>0</v>
      </c>
      <c r="AU325" s="14"/>
      <c r="AV325" s="14"/>
      <c r="AW325" s="14"/>
      <c r="AX325" s="14"/>
      <c r="AY325" s="14"/>
      <c r="AZ325" s="14">
        <f t="shared" si="518"/>
        <v>0</v>
      </c>
      <c r="BA325" s="14"/>
      <c r="BB325" s="14"/>
      <c r="BC325" s="14"/>
      <c r="BD325" s="14"/>
      <c r="BE325" s="14"/>
      <c r="BF325" s="14"/>
      <c r="BG325" s="14"/>
      <c r="BH325" s="14"/>
      <c r="BI325" s="14"/>
      <c r="BJ325" s="14">
        <v>0</v>
      </c>
      <c r="BK325" s="14">
        <v>0</v>
      </c>
    </row>
    <row r="326" spans="1:63" ht="22.5" x14ac:dyDescent="0.25">
      <c r="A326" s="13" t="s">
        <v>0</v>
      </c>
      <c r="B326" s="13" t="s">
        <v>0</v>
      </c>
      <c r="C326" s="13" t="s">
        <v>0</v>
      </c>
      <c r="D326" s="103" t="s">
        <v>0</v>
      </c>
      <c r="E326" s="103" t="s">
        <v>0</v>
      </c>
      <c r="F326" s="103" t="s">
        <v>0</v>
      </c>
      <c r="G326" s="13" t="s">
        <v>0</v>
      </c>
      <c r="H326" s="10" t="s">
        <v>244</v>
      </c>
      <c r="I326" s="11">
        <f>SUM(I295,I318,I322)</f>
        <v>3088920</v>
      </c>
      <c r="J326" s="11">
        <f t="shared" ref="J326:Y326" si="561">SUM(J295,J318,J322)</f>
        <v>555000</v>
      </c>
      <c r="K326" s="11">
        <f t="shared" si="561"/>
        <v>0</v>
      </c>
      <c r="L326" s="11">
        <f t="shared" si="561"/>
        <v>0</v>
      </c>
      <c r="M326" s="11">
        <f t="shared" si="561"/>
        <v>0</v>
      </c>
      <c r="N326" s="11">
        <f t="shared" si="561"/>
        <v>0</v>
      </c>
      <c r="O326" s="11">
        <f t="shared" si="561"/>
        <v>0</v>
      </c>
      <c r="P326" s="11">
        <f t="shared" si="561"/>
        <v>555000</v>
      </c>
      <c r="Q326" s="11">
        <f t="shared" si="561"/>
        <v>43224</v>
      </c>
      <c r="R326" s="11">
        <f t="shared" si="561"/>
        <v>142200</v>
      </c>
      <c r="S326" s="11">
        <f t="shared" si="561"/>
        <v>42300</v>
      </c>
      <c r="T326" s="11">
        <f t="shared" si="561"/>
        <v>12180</v>
      </c>
      <c r="U326" s="11">
        <f t="shared" si="561"/>
        <v>58977</v>
      </c>
      <c r="V326" s="11">
        <f t="shared" si="561"/>
        <v>29000</v>
      </c>
      <c r="W326" s="11">
        <f t="shared" si="561"/>
        <v>0</v>
      </c>
      <c r="X326" s="11">
        <f t="shared" si="561"/>
        <v>25840</v>
      </c>
      <c r="Y326" s="11">
        <f t="shared" si="561"/>
        <v>22100</v>
      </c>
      <c r="Z326" s="11">
        <v>375821</v>
      </c>
      <c r="AA326" s="11">
        <v>179179</v>
      </c>
      <c r="AB326" s="11">
        <f t="shared" ref="AB326:AQ326" si="562">SUM(AB295,AB318,AB322)</f>
        <v>74000</v>
      </c>
      <c r="AC326" s="11">
        <f t="shared" si="562"/>
        <v>0</v>
      </c>
      <c r="AD326" s="11">
        <f t="shared" si="562"/>
        <v>0</v>
      </c>
      <c r="AE326" s="11">
        <f t="shared" si="562"/>
        <v>9800</v>
      </c>
      <c r="AF326" s="11">
        <f t="shared" si="562"/>
        <v>0</v>
      </c>
      <c r="AG326" s="11">
        <f t="shared" si="562"/>
        <v>0</v>
      </c>
      <c r="AH326" s="11">
        <f t="shared" si="562"/>
        <v>83800</v>
      </c>
      <c r="AI326" s="11">
        <f t="shared" si="562"/>
        <v>0</v>
      </c>
      <c r="AJ326" s="11">
        <f t="shared" si="562"/>
        <v>0</v>
      </c>
      <c r="AK326" s="11">
        <f t="shared" si="562"/>
        <v>6000</v>
      </c>
      <c r="AL326" s="11">
        <f t="shared" si="562"/>
        <v>0</v>
      </c>
      <c r="AM326" s="11">
        <f t="shared" si="562"/>
        <v>3800</v>
      </c>
      <c r="AN326" s="11">
        <f t="shared" si="562"/>
        <v>0</v>
      </c>
      <c r="AO326" s="11">
        <f t="shared" si="562"/>
        <v>0</v>
      </c>
      <c r="AP326" s="11">
        <f t="shared" si="562"/>
        <v>0</v>
      </c>
      <c r="AQ326" s="11">
        <f t="shared" si="562"/>
        <v>0</v>
      </c>
      <c r="AR326" s="11">
        <v>9800</v>
      </c>
      <c r="AS326" s="11">
        <v>74000</v>
      </c>
      <c r="AT326" s="11">
        <f t="shared" ref="AT326:BI326" si="563">SUM(AT295,AT318,AT322)</f>
        <v>18000</v>
      </c>
      <c r="AU326" s="11">
        <f t="shared" si="563"/>
        <v>0</v>
      </c>
      <c r="AV326" s="11">
        <f t="shared" si="563"/>
        <v>0</v>
      </c>
      <c r="AW326" s="11">
        <f t="shared" si="563"/>
        <v>0</v>
      </c>
      <c r="AX326" s="11">
        <f t="shared" si="563"/>
        <v>0</v>
      </c>
      <c r="AY326" s="11">
        <f t="shared" si="563"/>
        <v>0</v>
      </c>
      <c r="AZ326" s="11">
        <f t="shared" si="563"/>
        <v>18000</v>
      </c>
      <c r="BA326" s="11">
        <f t="shared" si="563"/>
        <v>0</v>
      </c>
      <c r="BB326" s="11">
        <f t="shared" si="563"/>
        <v>0</v>
      </c>
      <c r="BC326" s="11">
        <f t="shared" si="563"/>
        <v>0</v>
      </c>
      <c r="BD326" s="11">
        <f t="shared" si="563"/>
        <v>0</v>
      </c>
      <c r="BE326" s="11">
        <f t="shared" si="563"/>
        <v>0</v>
      </c>
      <c r="BF326" s="11">
        <f t="shared" si="563"/>
        <v>0</v>
      </c>
      <c r="BG326" s="11">
        <f t="shared" si="563"/>
        <v>0</v>
      </c>
      <c r="BH326" s="11">
        <f t="shared" si="563"/>
        <v>0</v>
      </c>
      <c r="BI326" s="11">
        <f t="shared" si="563"/>
        <v>0</v>
      </c>
      <c r="BJ326" s="11">
        <v>0</v>
      </c>
      <c r="BK326" s="11">
        <v>18000</v>
      </c>
    </row>
    <row r="327" spans="1:63" ht="15.75" thickBot="1" x14ac:dyDescent="0.3">
      <c r="A327" s="13" t="s">
        <v>0</v>
      </c>
      <c r="B327" s="13" t="s">
        <v>0</v>
      </c>
      <c r="C327" s="13" t="s">
        <v>0</v>
      </c>
      <c r="D327" s="103" t="s">
        <v>0</v>
      </c>
      <c r="E327" s="103" t="s">
        <v>0</v>
      </c>
      <c r="F327" s="103" t="s">
        <v>0</v>
      </c>
      <c r="G327" s="13" t="s">
        <v>0</v>
      </c>
      <c r="H327" s="2" t="s">
        <v>55</v>
      </c>
      <c r="I327" s="12">
        <v>65</v>
      </c>
      <c r="J327" s="13" t="s">
        <v>0</v>
      </c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>
        <v>0</v>
      </c>
      <c r="AA327" s="13"/>
      <c r="AB327" s="13" t="s">
        <v>0</v>
      </c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>
        <v>0</v>
      </c>
      <c r="AS327" s="13"/>
      <c r="AT327" s="13" t="s">
        <v>0</v>
      </c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>
        <v>0</v>
      </c>
      <c r="BK327" s="13"/>
    </row>
    <row r="328" spans="1:63" ht="69.75" customHeight="1" thickBot="1" x14ac:dyDescent="0.3">
      <c r="A328" s="148" t="s">
        <v>0</v>
      </c>
      <c r="B328" s="148" t="s">
        <v>0</v>
      </c>
      <c r="C328" s="148" t="s">
        <v>0</v>
      </c>
      <c r="D328" s="151" t="s">
        <v>0</v>
      </c>
      <c r="E328" s="151" t="s">
        <v>0</v>
      </c>
      <c r="F328" s="151" t="s">
        <v>0</v>
      </c>
      <c r="G328" s="154" t="s">
        <v>0</v>
      </c>
      <c r="H328" s="5" t="s">
        <v>56</v>
      </c>
      <c r="I328" s="5" t="s">
        <v>9</v>
      </c>
      <c r="J328" s="94" t="s">
        <v>10</v>
      </c>
      <c r="K328" s="94" t="s">
        <v>1602</v>
      </c>
      <c r="L328" s="94" t="s">
        <v>1535</v>
      </c>
      <c r="M328" s="94" t="s">
        <v>1591</v>
      </c>
      <c r="N328" s="94" t="s">
        <v>1592</v>
      </c>
      <c r="O328" s="94" t="s">
        <v>1593</v>
      </c>
      <c r="P328" s="94" t="s">
        <v>1606</v>
      </c>
      <c r="Q328" s="94" t="s">
        <v>1603</v>
      </c>
      <c r="R328" s="94" t="s">
        <v>1594</v>
      </c>
      <c r="S328" s="94" t="s">
        <v>1595</v>
      </c>
      <c r="T328" s="94" t="s">
        <v>1596</v>
      </c>
      <c r="U328" s="94" t="s">
        <v>1597</v>
      </c>
      <c r="V328" s="94" t="s">
        <v>1598</v>
      </c>
      <c r="W328" s="94" t="s">
        <v>1599</v>
      </c>
      <c r="X328" s="94" t="s">
        <v>1604</v>
      </c>
      <c r="Y328" s="94" t="s">
        <v>1605</v>
      </c>
      <c r="Z328" s="94" t="s">
        <v>1600</v>
      </c>
      <c r="AA328" s="94" t="s">
        <v>1601</v>
      </c>
      <c r="AB328" s="95" t="s">
        <v>11</v>
      </c>
      <c r="AC328" s="95" t="s">
        <v>1602</v>
      </c>
      <c r="AD328" s="95" t="s">
        <v>1535</v>
      </c>
      <c r="AE328" s="95" t="s">
        <v>1591</v>
      </c>
      <c r="AF328" s="95" t="s">
        <v>1592</v>
      </c>
      <c r="AG328" s="95" t="s">
        <v>1593</v>
      </c>
      <c r="AH328" s="95" t="s">
        <v>1607</v>
      </c>
      <c r="AI328" s="95" t="s">
        <v>1603</v>
      </c>
      <c r="AJ328" s="95" t="s">
        <v>1594</v>
      </c>
      <c r="AK328" s="95" t="s">
        <v>1595</v>
      </c>
      <c r="AL328" s="95" t="s">
        <v>1596</v>
      </c>
      <c r="AM328" s="95" t="s">
        <v>1597</v>
      </c>
      <c r="AN328" s="95" t="s">
        <v>1598</v>
      </c>
      <c r="AO328" s="95" t="s">
        <v>1599</v>
      </c>
      <c r="AP328" s="95" t="s">
        <v>1604</v>
      </c>
      <c r="AQ328" s="95" t="s">
        <v>1605</v>
      </c>
      <c r="AR328" s="95" t="s">
        <v>1600</v>
      </c>
      <c r="AS328" s="95" t="s">
        <v>1601</v>
      </c>
      <c r="AT328" s="96" t="s">
        <v>12</v>
      </c>
      <c r="AU328" s="96" t="s">
        <v>1602</v>
      </c>
      <c r="AV328" s="96" t="s">
        <v>1535</v>
      </c>
      <c r="AW328" s="96" t="s">
        <v>1591</v>
      </c>
      <c r="AX328" s="96" t="s">
        <v>1592</v>
      </c>
      <c r="AY328" s="96" t="s">
        <v>1593</v>
      </c>
      <c r="AZ328" s="96" t="s">
        <v>1608</v>
      </c>
      <c r="BA328" s="96" t="s">
        <v>1603</v>
      </c>
      <c r="BB328" s="96" t="s">
        <v>1594</v>
      </c>
      <c r="BC328" s="96" t="s">
        <v>1595</v>
      </c>
      <c r="BD328" s="96" t="s">
        <v>1596</v>
      </c>
      <c r="BE328" s="96" t="s">
        <v>1597</v>
      </c>
      <c r="BF328" s="96" t="s">
        <v>1598</v>
      </c>
      <c r="BG328" s="96" t="s">
        <v>1599</v>
      </c>
      <c r="BH328" s="96" t="s">
        <v>1604</v>
      </c>
      <c r="BI328" s="96" t="s">
        <v>1605</v>
      </c>
      <c r="BJ328" s="96" t="s">
        <v>1600</v>
      </c>
      <c r="BK328" s="96" t="s">
        <v>1601</v>
      </c>
    </row>
    <row r="329" spans="1:63" x14ac:dyDescent="0.25">
      <c r="A329" s="149"/>
      <c r="B329" s="149"/>
      <c r="C329" s="149"/>
      <c r="D329" s="152"/>
      <c r="E329" s="152"/>
      <c r="F329" s="152"/>
      <c r="G329" s="155"/>
      <c r="H329" s="15" t="s">
        <v>0</v>
      </c>
      <c r="I329" s="9" t="s">
        <v>13</v>
      </c>
      <c r="J329" s="9">
        <v>1</v>
      </c>
      <c r="K329" s="9">
        <v>2</v>
      </c>
      <c r="L329" s="9">
        <v>3</v>
      </c>
      <c r="M329" s="9">
        <v>4</v>
      </c>
      <c r="N329" s="9">
        <v>5</v>
      </c>
      <c r="O329" s="9">
        <v>6</v>
      </c>
      <c r="P329" s="9">
        <v>7</v>
      </c>
      <c r="Q329" s="9">
        <v>8</v>
      </c>
      <c r="R329" s="9">
        <v>9</v>
      </c>
      <c r="S329" s="9">
        <v>10</v>
      </c>
      <c r="T329" s="9">
        <v>11</v>
      </c>
      <c r="U329" s="9">
        <v>12</v>
      </c>
      <c r="V329" s="9">
        <v>13</v>
      </c>
      <c r="W329" s="9">
        <v>14</v>
      </c>
      <c r="X329" s="9">
        <v>15</v>
      </c>
      <c r="Y329" s="9">
        <v>16</v>
      </c>
      <c r="Z329" s="9">
        <v>20</v>
      </c>
      <c r="AA329" s="9">
        <v>21</v>
      </c>
      <c r="AB329" s="9">
        <v>1</v>
      </c>
      <c r="AC329" s="9">
        <v>2</v>
      </c>
      <c r="AD329" s="9">
        <v>3</v>
      </c>
      <c r="AE329" s="9">
        <v>4</v>
      </c>
      <c r="AF329" s="9">
        <v>5</v>
      </c>
      <c r="AG329" s="9">
        <v>6</v>
      </c>
      <c r="AH329" s="9">
        <v>7</v>
      </c>
      <c r="AI329" s="9">
        <v>8</v>
      </c>
      <c r="AJ329" s="9">
        <v>9</v>
      </c>
      <c r="AK329" s="9">
        <v>10</v>
      </c>
      <c r="AL329" s="9">
        <v>11</v>
      </c>
      <c r="AM329" s="9">
        <v>12</v>
      </c>
      <c r="AN329" s="9">
        <v>13</v>
      </c>
      <c r="AO329" s="9">
        <v>14</v>
      </c>
      <c r="AP329" s="9">
        <v>15</v>
      </c>
      <c r="AQ329" s="9">
        <v>16</v>
      </c>
      <c r="AR329" s="9">
        <v>20</v>
      </c>
      <c r="AS329" s="9">
        <v>21</v>
      </c>
      <c r="AT329" s="9">
        <v>1</v>
      </c>
      <c r="AU329" s="9">
        <v>2</v>
      </c>
      <c r="AV329" s="9">
        <v>3</v>
      </c>
      <c r="AW329" s="9">
        <v>4</v>
      </c>
      <c r="AX329" s="9">
        <v>5</v>
      </c>
      <c r="AY329" s="9">
        <v>6</v>
      </c>
      <c r="AZ329" s="9">
        <v>7</v>
      </c>
      <c r="BA329" s="9">
        <v>8</v>
      </c>
      <c r="BB329" s="9">
        <v>9</v>
      </c>
      <c r="BC329" s="9">
        <v>10</v>
      </c>
      <c r="BD329" s="9">
        <v>11</v>
      </c>
      <c r="BE329" s="9">
        <v>12</v>
      </c>
      <c r="BF329" s="9">
        <v>13</v>
      </c>
      <c r="BG329" s="9">
        <v>14</v>
      </c>
      <c r="BH329" s="9">
        <v>15</v>
      </c>
      <c r="BI329" s="9">
        <v>16</v>
      </c>
      <c r="BJ329" s="9">
        <v>20</v>
      </c>
      <c r="BK329" s="9">
        <v>21</v>
      </c>
    </row>
    <row r="330" spans="1:63" x14ac:dyDescent="0.25">
      <c r="A330" s="149"/>
      <c r="B330" s="149"/>
      <c r="C330" s="149"/>
      <c r="D330" s="152"/>
      <c r="E330" s="152"/>
      <c r="F330" s="152"/>
      <c r="G330" s="155"/>
      <c r="H330" s="16" t="s">
        <v>139</v>
      </c>
      <c r="I330" s="17">
        <f>SUM(I326)</f>
        <v>3088920</v>
      </c>
      <c r="J330" s="17">
        <f t="shared" ref="J330:Y330" si="564">SUM(J326)</f>
        <v>555000</v>
      </c>
      <c r="K330" s="17">
        <f t="shared" si="564"/>
        <v>0</v>
      </c>
      <c r="L330" s="17">
        <f t="shared" si="564"/>
        <v>0</v>
      </c>
      <c r="M330" s="17">
        <f t="shared" si="564"/>
        <v>0</v>
      </c>
      <c r="N330" s="17">
        <f t="shared" si="564"/>
        <v>0</v>
      </c>
      <c r="O330" s="17">
        <f t="shared" si="564"/>
        <v>0</v>
      </c>
      <c r="P330" s="17">
        <f t="shared" ref="P330" si="565">SUM(P326)</f>
        <v>555000</v>
      </c>
      <c r="Q330" s="17">
        <f t="shared" si="564"/>
        <v>43224</v>
      </c>
      <c r="R330" s="17">
        <f t="shared" si="564"/>
        <v>142200</v>
      </c>
      <c r="S330" s="17">
        <f t="shared" si="564"/>
        <v>42300</v>
      </c>
      <c r="T330" s="17">
        <f t="shared" si="564"/>
        <v>12180</v>
      </c>
      <c r="U330" s="17">
        <f t="shared" si="564"/>
        <v>58977</v>
      </c>
      <c r="V330" s="17">
        <f t="shared" si="564"/>
        <v>29000</v>
      </c>
      <c r="W330" s="17">
        <f t="shared" si="564"/>
        <v>0</v>
      </c>
      <c r="X330" s="17">
        <f t="shared" si="564"/>
        <v>25840</v>
      </c>
      <c r="Y330" s="17">
        <f t="shared" si="564"/>
        <v>22100</v>
      </c>
      <c r="Z330" s="17">
        <v>375821</v>
      </c>
      <c r="AA330" s="17">
        <v>179179</v>
      </c>
      <c r="AB330" s="17">
        <f t="shared" ref="AB330:AQ330" si="566">SUM(AB326)</f>
        <v>74000</v>
      </c>
      <c r="AC330" s="17">
        <f t="shared" si="566"/>
        <v>0</v>
      </c>
      <c r="AD330" s="17">
        <f t="shared" si="566"/>
        <v>0</v>
      </c>
      <c r="AE330" s="17">
        <f t="shared" si="566"/>
        <v>9800</v>
      </c>
      <c r="AF330" s="17">
        <f t="shared" si="566"/>
        <v>0</v>
      </c>
      <c r="AG330" s="17">
        <f t="shared" si="566"/>
        <v>0</v>
      </c>
      <c r="AH330" s="17">
        <f t="shared" ref="AH330" si="567">SUM(AH326)</f>
        <v>83800</v>
      </c>
      <c r="AI330" s="17">
        <f t="shared" si="566"/>
        <v>0</v>
      </c>
      <c r="AJ330" s="17">
        <f t="shared" si="566"/>
        <v>0</v>
      </c>
      <c r="AK330" s="17">
        <f t="shared" si="566"/>
        <v>6000</v>
      </c>
      <c r="AL330" s="17">
        <f t="shared" si="566"/>
        <v>0</v>
      </c>
      <c r="AM330" s="17">
        <f t="shared" si="566"/>
        <v>3800</v>
      </c>
      <c r="AN330" s="17">
        <f t="shared" si="566"/>
        <v>0</v>
      </c>
      <c r="AO330" s="17">
        <f t="shared" si="566"/>
        <v>0</v>
      </c>
      <c r="AP330" s="17">
        <f t="shared" si="566"/>
        <v>0</v>
      </c>
      <c r="AQ330" s="17">
        <f t="shared" si="566"/>
        <v>0</v>
      </c>
      <c r="AR330" s="17">
        <v>9800</v>
      </c>
      <c r="AS330" s="17">
        <v>74000</v>
      </c>
      <c r="AT330" s="17">
        <f t="shared" ref="AT330:BI330" si="568">SUM(AT326)</f>
        <v>18000</v>
      </c>
      <c r="AU330" s="17">
        <f t="shared" si="568"/>
        <v>0</v>
      </c>
      <c r="AV330" s="17">
        <f t="shared" si="568"/>
        <v>0</v>
      </c>
      <c r="AW330" s="17">
        <f t="shared" si="568"/>
        <v>0</v>
      </c>
      <c r="AX330" s="17">
        <f t="shared" si="568"/>
        <v>0</v>
      </c>
      <c r="AY330" s="17">
        <f t="shared" si="568"/>
        <v>0</v>
      </c>
      <c r="AZ330" s="17">
        <f t="shared" ref="AZ330" si="569">SUM(AZ326)</f>
        <v>18000</v>
      </c>
      <c r="BA330" s="17">
        <f t="shared" si="568"/>
        <v>0</v>
      </c>
      <c r="BB330" s="17">
        <f t="shared" si="568"/>
        <v>0</v>
      </c>
      <c r="BC330" s="17">
        <f t="shared" si="568"/>
        <v>0</v>
      </c>
      <c r="BD330" s="17">
        <f t="shared" si="568"/>
        <v>0</v>
      </c>
      <c r="BE330" s="17">
        <f t="shared" si="568"/>
        <v>0</v>
      </c>
      <c r="BF330" s="17">
        <f t="shared" si="568"/>
        <v>0</v>
      </c>
      <c r="BG330" s="17">
        <f t="shared" si="568"/>
        <v>0</v>
      </c>
      <c r="BH330" s="17">
        <f t="shared" si="568"/>
        <v>0</v>
      </c>
      <c r="BI330" s="17">
        <f t="shared" si="568"/>
        <v>0</v>
      </c>
      <c r="BJ330" s="17">
        <v>0</v>
      </c>
      <c r="BK330" s="17">
        <v>18000</v>
      </c>
    </row>
    <row r="331" spans="1:63" x14ac:dyDescent="0.25">
      <c r="A331" s="149"/>
      <c r="B331" s="149"/>
      <c r="C331" s="149"/>
      <c r="D331" s="152"/>
      <c r="E331" s="152"/>
      <c r="F331" s="152"/>
      <c r="G331" s="155"/>
      <c r="H331" s="18" t="s">
        <v>57</v>
      </c>
      <c r="I331" s="17">
        <f>SUM(I330)</f>
        <v>3088920</v>
      </c>
      <c r="J331" s="17">
        <f t="shared" ref="J331:Y331" si="570">SUM(J330)</f>
        <v>555000</v>
      </c>
      <c r="K331" s="17">
        <f t="shared" si="570"/>
        <v>0</v>
      </c>
      <c r="L331" s="17">
        <f t="shared" si="570"/>
        <v>0</v>
      </c>
      <c r="M331" s="17">
        <f t="shared" si="570"/>
        <v>0</v>
      </c>
      <c r="N331" s="17">
        <f t="shared" si="570"/>
        <v>0</v>
      </c>
      <c r="O331" s="17">
        <f t="shared" si="570"/>
        <v>0</v>
      </c>
      <c r="P331" s="17">
        <f t="shared" ref="P331" si="571">SUM(P330)</f>
        <v>555000</v>
      </c>
      <c r="Q331" s="17">
        <f t="shared" si="570"/>
        <v>43224</v>
      </c>
      <c r="R331" s="17">
        <f t="shared" si="570"/>
        <v>142200</v>
      </c>
      <c r="S331" s="17">
        <f t="shared" si="570"/>
        <v>42300</v>
      </c>
      <c r="T331" s="17">
        <f t="shared" si="570"/>
        <v>12180</v>
      </c>
      <c r="U331" s="17">
        <f t="shared" si="570"/>
        <v>58977</v>
      </c>
      <c r="V331" s="17">
        <f t="shared" si="570"/>
        <v>29000</v>
      </c>
      <c r="W331" s="17">
        <f t="shared" si="570"/>
        <v>0</v>
      </c>
      <c r="X331" s="17">
        <f t="shared" si="570"/>
        <v>25840</v>
      </c>
      <c r="Y331" s="17">
        <f t="shared" si="570"/>
        <v>22100</v>
      </c>
      <c r="Z331" s="17">
        <v>375821</v>
      </c>
      <c r="AA331" s="17">
        <v>179179</v>
      </c>
      <c r="AB331" s="17">
        <f t="shared" ref="AB331:AQ331" si="572">SUM(AB330)</f>
        <v>74000</v>
      </c>
      <c r="AC331" s="17">
        <f t="shared" si="572"/>
        <v>0</v>
      </c>
      <c r="AD331" s="17">
        <f t="shared" si="572"/>
        <v>0</v>
      </c>
      <c r="AE331" s="17">
        <f t="shared" si="572"/>
        <v>9800</v>
      </c>
      <c r="AF331" s="17">
        <f t="shared" si="572"/>
        <v>0</v>
      </c>
      <c r="AG331" s="17">
        <f t="shared" si="572"/>
        <v>0</v>
      </c>
      <c r="AH331" s="17">
        <f t="shared" ref="AH331" si="573">SUM(AH330)</f>
        <v>83800</v>
      </c>
      <c r="AI331" s="17">
        <f t="shared" si="572"/>
        <v>0</v>
      </c>
      <c r="AJ331" s="17">
        <f t="shared" si="572"/>
        <v>0</v>
      </c>
      <c r="AK331" s="17">
        <f t="shared" si="572"/>
        <v>6000</v>
      </c>
      <c r="AL331" s="17">
        <f t="shared" si="572"/>
        <v>0</v>
      </c>
      <c r="AM331" s="17">
        <f t="shared" si="572"/>
        <v>3800</v>
      </c>
      <c r="AN331" s="17">
        <f t="shared" si="572"/>
        <v>0</v>
      </c>
      <c r="AO331" s="17">
        <f t="shared" si="572"/>
        <v>0</v>
      </c>
      <c r="AP331" s="17">
        <f t="shared" si="572"/>
        <v>0</v>
      </c>
      <c r="AQ331" s="17">
        <f t="shared" si="572"/>
        <v>0</v>
      </c>
      <c r="AR331" s="17">
        <v>9800</v>
      </c>
      <c r="AS331" s="17">
        <v>74000</v>
      </c>
      <c r="AT331" s="17">
        <f t="shared" ref="AT331:BI331" si="574">SUM(AT330)</f>
        <v>18000</v>
      </c>
      <c r="AU331" s="17">
        <f t="shared" si="574"/>
        <v>0</v>
      </c>
      <c r="AV331" s="17">
        <f t="shared" si="574"/>
        <v>0</v>
      </c>
      <c r="AW331" s="17">
        <f t="shared" si="574"/>
        <v>0</v>
      </c>
      <c r="AX331" s="17">
        <f t="shared" si="574"/>
        <v>0</v>
      </c>
      <c r="AY331" s="17">
        <f t="shared" si="574"/>
        <v>0</v>
      </c>
      <c r="AZ331" s="17">
        <f t="shared" ref="AZ331" si="575">SUM(AZ330)</f>
        <v>18000</v>
      </c>
      <c r="BA331" s="17">
        <f t="shared" si="574"/>
        <v>0</v>
      </c>
      <c r="BB331" s="17">
        <f t="shared" si="574"/>
        <v>0</v>
      </c>
      <c r="BC331" s="17">
        <f t="shared" si="574"/>
        <v>0</v>
      </c>
      <c r="BD331" s="17">
        <f t="shared" si="574"/>
        <v>0</v>
      </c>
      <c r="BE331" s="17">
        <f t="shared" si="574"/>
        <v>0</v>
      </c>
      <c r="BF331" s="17">
        <f t="shared" si="574"/>
        <v>0</v>
      </c>
      <c r="BG331" s="17">
        <f t="shared" si="574"/>
        <v>0</v>
      </c>
      <c r="BH331" s="17">
        <f t="shared" si="574"/>
        <v>0</v>
      </c>
      <c r="BI331" s="17">
        <f t="shared" si="574"/>
        <v>0</v>
      </c>
      <c r="BJ331" s="17">
        <v>0</v>
      </c>
      <c r="BK331" s="17">
        <v>18000</v>
      </c>
    </row>
    <row r="332" spans="1:63" x14ac:dyDescent="0.25">
      <c r="A332" s="150"/>
      <c r="B332" s="150"/>
      <c r="C332" s="150"/>
      <c r="D332" s="153"/>
      <c r="E332" s="153"/>
      <c r="F332" s="153"/>
      <c r="G332" s="156"/>
      <c r="P332">
        <f t="shared" si="516"/>
        <v>0</v>
      </c>
      <c r="Z332">
        <v>0</v>
      </c>
      <c r="AA332">
        <v>0</v>
      </c>
      <c r="AH332">
        <f t="shared" si="517"/>
        <v>0</v>
      </c>
      <c r="AR332">
        <v>0</v>
      </c>
      <c r="AS332">
        <v>0</v>
      </c>
      <c r="AZ332">
        <f t="shared" si="518"/>
        <v>0</v>
      </c>
      <c r="BJ332">
        <v>0</v>
      </c>
      <c r="BK332">
        <v>0</v>
      </c>
    </row>
    <row r="333" spans="1:63" ht="15.75" thickBot="1" x14ac:dyDescent="0.3">
      <c r="A333" s="13" t="s">
        <v>0</v>
      </c>
      <c r="B333" s="13" t="s">
        <v>0</v>
      </c>
      <c r="C333" s="13" t="s">
        <v>0</v>
      </c>
      <c r="D333" s="103" t="s">
        <v>0</v>
      </c>
      <c r="E333" s="103" t="s">
        <v>0</v>
      </c>
      <c r="F333" s="103" t="s">
        <v>0</v>
      </c>
      <c r="G333" s="13" t="s">
        <v>0</v>
      </c>
      <c r="H333" s="19" t="s">
        <v>0</v>
      </c>
      <c r="I333" s="19" t="s">
        <v>0</v>
      </c>
      <c r="J333" s="19" t="s">
        <v>0</v>
      </c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>
        <v>0</v>
      </c>
      <c r="AA333" s="19">
        <v>0</v>
      </c>
      <c r="AB333" s="19" t="s">
        <v>0</v>
      </c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>
        <v>0</v>
      </c>
      <c r="AS333" s="19">
        <v>0</v>
      </c>
      <c r="AT333" s="19" t="s">
        <v>0</v>
      </c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>
        <v>0</v>
      </c>
      <c r="BK333" s="19">
        <v>0</v>
      </c>
    </row>
    <row r="334" spans="1:63" ht="69.75" customHeight="1" thickBot="1" x14ac:dyDescent="0.3">
      <c r="A334" s="5" t="s">
        <v>2</v>
      </c>
      <c r="B334" s="5" t="s">
        <v>3</v>
      </c>
      <c r="C334" s="5" t="s">
        <v>4</v>
      </c>
      <c r="D334" s="108" t="s">
        <v>0</v>
      </c>
      <c r="E334" s="116" t="s">
        <v>5</v>
      </c>
      <c r="F334" s="116" t="s">
        <v>6</v>
      </c>
      <c r="G334" s="5" t="s">
        <v>7</v>
      </c>
      <c r="H334" s="5" t="s">
        <v>8</v>
      </c>
      <c r="I334" s="5" t="s">
        <v>9</v>
      </c>
      <c r="J334" s="94" t="s">
        <v>10</v>
      </c>
      <c r="K334" s="94" t="s">
        <v>1602</v>
      </c>
      <c r="L334" s="94" t="s">
        <v>1535</v>
      </c>
      <c r="M334" s="94" t="s">
        <v>1591</v>
      </c>
      <c r="N334" s="94" t="s">
        <v>1592</v>
      </c>
      <c r="O334" s="94" t="s">
        <v>1593</v>
      </c>
      <c r="P334" s="94" t="s">
        <v>1606</v>
      </c>
      <c r="Q334" s="94" t="s">
        <v>1603</v>
      </c>
      <c r="R334" s="94" t="s">
        <v>1594</v>
      </c>
      <c r="S334" s="94" t="s">
        <v>1595</v>
      </c>
      <c r="T334" s="94" t="s">
        <v>1596</v>
      </c>
      <c r="U334" s="94" t="s">
        <v>1597</v>
      </c>
      <c r="V334" s="94" t="s">
        <v>1598</v>
      </c>
      <c r="W334" s="94" t="s">
        <v>1599</v>
      </c>
      <c r="X334" s="94" t="s">
        <v>1604</v>
      </c>
      <c r="Y334" s="94" t="s">
        <v>1605</v>
      </c>
      <c r="Z334" s="94" t="s">
        <v>1600</v>
      </c>
      <c r="AA334" s="94" t="s">
        <v>1601</v>
      </c>
      <c r="AB334" s="95" t="s">
        <v>11</v>
      </c>
      <c r="AC334" s="95" t="s">
        <v>1602</v>
      </c>
      <c r="AD334" s="95" t="s">
        <v>1535</v>
      </c>
      <c r="AE334" s="95" t="s">
        <v>1591</v>
      </c>
      <c r="AF334" s="95" t="s">
        <v>1592</v>
      </c>
      <c r="AG334" s="95" t="s">
        <v>1593</v>
      </c>
      <c r="AH334" s="95" t="s">
        <v>1607</v>
      </c>
      <c r="AI334" s="95" t="s">
        <v>1603</v>
      </c>
      <c r="AJ334" s="95" t="s">
        <v>1594</v>
      </c>
      <c r="AK334" s="95" t="s">
        <v>1595</v>
      </c>
      <c r="AL334" s="95" t="s">
        <v>1596</v>
      </c>
      <c r="AM334" s="95" t="s">
        <v>1597</v>
      </c>
      <c r="AN334" s="95" t="s">
        <v>1598</v>
      </c>
      <c r="AO334" s="95" t="s">
        <v>1599</v>
      </c>
      <c r="AP334" s="95" t="s">
        <v>1604</v>
      </c>
      <c r="AQ334" s="95" t="s">
        <v>1605</v>
      </c>
      <c r="AR334" s="95" t="s">
        <v>1600</v>
      </c>
      <c r="AS334" s="95" t="s">
        <v>1601</v>
      </c>
      <c r="AT334" s="96" t="s">
        <v>12</v>
      </c>
      <c r="AU334" s="96" t="s">
        <v>1602</v>
      </c>
      <c r="AV334" s="96" t="s">
        <v>1535</v>
      </c>
      <c r="AW334" s="96" t="s">
        <v>1591</v>
      </c>
      <c r="AX334" s="96" t="s">
        <v>1592</v>
      </c>
      <c r="AY334" s="96" t="s">
        <v>1593</v>
      </c>
      <c r="AZ334" s="96" t="s">
        <v>1608</v>
      </c>
      <c r="BA334" s="96" t="s">
        <v>1603</v>
      </c>
      <c r="BB334" s="96" t="s">
        <v>1594</v>
      </c>
      <c r="BC334" s="96" t="s">
        <v>1595</v>
      </c>
      <c r="BD334" s="96" t="s">
        <v>1596</v>
      </c>
      <c r="BE334" s="96" t="s">
        <v>1597</v>
      </c>
      <c r="BF334" s="96" t="s">
        <v>1598</v>
      </c>
      <c r="BG334" s="96" t="s">
        <v>1599</v>
      </c>
      <c r="BH334" s="96" t="s">
        <v>1604</v>
      </c>
      <c r="BI334" s="96" t="s">
        <v>1605</v>
      </c>
      <c r="BJ334" s="96" t="s">
        <v>1600</v>
      </c>
      <c r="BK334" s="96" t="s">
        <v>1601</v>
      </c>
    </row>
    <row r="335" spans="1:63" x14ac:dyDescent="0.25">
      <c r="A335" s="6" t="s">
        <v>0</v>
      </c>
      <c r="B335" s="6" t="s">
        <v>0</v>
      </c>
      <c r="C335" s="6" t="s">
        <v>0</v>
      </c>
      <c r="D335" s="109" t="s">
        <v>0</v>
      </c>
      <c r="E335" s="109" t="s">
        <v>0</v>
      </c>
      <c r="F335" s="125" t="s">
        <v>0</v>
      </c>
      <c r="G335" s="7" t="s">
        <v>0</v>
      </c>
      <c r="H335" s="8" t="s">
        <v>0</v>
      </c>
      <c r="I335" s="9" t="s">
        <v>13</v>
      </c>
      <c r="J335" s="9">
        <v>1</v>
      </c>
      <c r="K335" s="9">
        <v>2</v>
      </c>
      <c r="L335" s="9">
        <v>3</v>
      </c>
      <c r="M335" s="9">
        <v>4</v>
      </c>
      <c r="N335" s="9">
        <v>5</v>
      </c>
      <c r="O335" s="9">
        <v>6</v>
      </c>
      <c r="P335" s="9">
        <v>7</v>
      </c>
      <c r="Q335" s="9">
        <v>8</v>
      </c>
      <c r="R335" s="9">
        <v>9</v>
      </c>
      <c r="S335" s="9">
        <v>10</v>
      </c>
      <c r="T335" s="9">
        <v>11</v>
      </c>
      <c r="U335" s="9">
        <v>12</v>
      </c>
      <c r="V335" s="9">
        <v>13</v>
      </c>
      <c r="W335" s="9">
        <v>14</v>
      </c>
      <c r="X335" s="9">
        <v>15</v>
      </c>
      <c r="Y335" s="9">
        <v>16</v>
      </c>
      <c r="Z335" s="9">
        <v>20</v>
      </c>
      <c r="AA335" s="9">
        <v>21</v>
      </c>
      <c r="AB335" s="9">
        <v>1</v>
      </c>
      <c r="AC335" s="9">
        <v>2</v>
      </c>
      <c r="AD335" s="9">
        <v>3</v>
      </c>
      <c r="AE335" s="9">
        <v>4</v>
      </c>
      <c r="AF335" s="9">
        <v>5</v>
      </c>
      <c r="AG335" s="9">
        <v>6</v>
      </c>
      <c r="AH335" s="9">
        <v>7</v>
      </c>
      <c r="AI335" s="9">
        <v>8</v>
      </c>
      <c r="AJ335" s="9">
        <v>9</v>
      </c>
      <c r="AK335" s="9">
        <v>10</v>
      </c>
      <c r="AL335" s="9">
        <v>11</v>
      </c>
      <c r="AM335" s="9">
        <v>12</v>
      </c>
      <c r="AN335" s="9">
        <v>13</v>
      </c>
      <c r="AO335" s="9">
        <v>14</v>
      </c>
      <c r="AP335" s="9">
        <v>15</v>
      </c>
      <c r="AQ335" s="9">
        <v>16</v>
      </c>
      <c r="AR335" s="9">
        <v>20</v>
      </c>
      <c r="AS335" s="9">
        <v>21</v>
      </c>
      <c r="AT335" s="9">
        <v>1</v>
      </c>
      <c r="AU335" s="9">
        <v>2</v>
      </c>
      <c r="AV335" s="9">
        <v>3</v>
      </c>
      <c r="AW335" s="9">
        <v>4</v>
      </c>
      <c r="AX335" s="9">
        <v>5</v>
      </c>
      <c r="AY335" s="9">
        <v>6</v>
      </c>
      <c r="AZ335" s="9">
        <v>7</v>
      </c>
      <c r="BA335" s="9">
        <v>8</v>
      </c>
      <c r="BB335" s="9">
        <v>9</v>
      </c>
      <c r="BC335" s="9">
        <v>10</v>
      </c>
      <c r="BD335" s="9">
        <v>11</v>
      </c>
      <c r="BE335" s="9">
        <v>12</v>
      </c>
      <c r="BF335" s="9">
        <v>13</v>
      </c>
      <c r="BG335" s="9">
        <v>14</v>
      </c>
      <c r="BH335" s="9">
        <v>15</v>
      </c>
      <c r="BI335" s="9">
        <v>16</v>
      </c>
      <c r="BJ335" s="9">
        <v>20</v>
      </c>
      <c r="BK335" s="9">
        <v>21</v>
      </c>
    </row>
    <row r="336" spans="1:63" ht="22.5" x14ac:dyDescent="0.25">
      <c r="A336" s="1" t="s">
        <v>135</v>
      </c>
      <c r="B336" s="1" t="s">
        <v>60</v>
      </c>
      <c r="C336" s="4" t="s">
        <v>147</v>
      </c>
      <c r="D336" s="107" t="s">
        <v>245</v>
      </c>
      <c r="E336" s="106" t="s">
        <v>0</v>
      </c>
      <c r="F336" s="106" t="s">
        <v>0</v>
      </c>
      <c r="G336" s="2" t="s">
        <v>0</v>
      </c>
      <c r="H336" s="2" t="s">
        <v>246</v>
      </c>
      <c r="I336" s="3" t="s">
        <v>0</v>
      </c>
      <c r="J336" s="3" t="s">
        <v>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>
        <v>0</v>
      </c>
      <c r="AA336" s="3">
        <v>0</v>
      </c>
      <c r="AB336" s="3" t="s">
        <v>0</v>
      </c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>
        <v>0</v>
      </c>
      <c r="AS336" s="3">
        <v>0</v>
      </c>
      <c r="AT336" s="3" t="s">
        <v>0</v>
      </c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>
        <v>0</v>
      </c>
      <c r="BK336" s="3">
        <v>0</v>
      </c>
    </row>
    <row r="337" spans="1:63" ht="33.75" x14ac:dyDescent="0.25">
      <c r="A337" s="1" t="s">
        <v>0</v>
      </c>
      <c r="B337" s="1" t="s">
        <v>0</v>
      </c>
      <c r="C337" s="1" t="s">
        <v>0</v>
      </c>
      <c r="D337" s="106" t="s">
        <v>0</v>
      </c>
      <c r="E337" s="106" t="s">
        <v>0</v>
      </c>
      <c r="F337" s="106" t="s">
        <v>0</v>
      </c>
      <c r="G337" s="2" t="s">
        <v>0</v>
      </c>
      <c r="H337" s="10" t="s">
        <v>15</v>
      </c>
      <c r="I337" s="11">
        <f>SUM(I338,I346,I348)</f>
        <v>1073337</v>
      </c>
      <c r="J337" s="11">
        <f t="shared" ref="J337:Y337" si="576">SUM(J338,J346,J348)</f>
        <v>0</v>
      </c>
      <c r="K337" s="11">
        <f t="shared" si="576"/>
        <v>0</v>
      </c>
      <c r="L337" s="11">
        <f t="shared" si="576"/>
        <v>0</v>
      </c>
      <c r="M337" s="11">
        <f t="shared" si="576"/>
        <v>0</v>
      </c>
      <c r="N337" s="11">
        <f t="shared" si="576"/>
        <v>0</v>
      </c>
      <c r="O337" s="11">
        <f t="shared" si="576"/>
        <v>0</v>
      </c>
      <c r="P337" s="11">
        <f t="shared" ref="P337" si="577">SUM(P338,P346,P348)</f>
        <v>0</v>
      </c>
      <c r="Q337" s="11">
        <f t="shared" si="576"/>
        <v>0</v>
      </c>
      <c r="R337" s="11">
        <f t="shared" si="576"/>
        <v>0</v>
      </c>
      <c r="S337" s="11">
        <f t="shared" si="576"/>
        <v>0</v>
      </c>
      <c r="T337" s="11">
        <f t="shared" si="576"/>
        <v>0</v>
      </c>
      <c r="U337" s="11">
        <f t="shared" si="576"/>
        <v>0</v>
      </c>
      <c r="V337" s="11">
        <f t="shared" si="576"/>
        <v>0</v>
      </c>
      <c r="W337" s="11">
        <f t="shared" si="576"/>
        <v>0</v>
      </c>
      <c r="X337" s="11">
        <f t="shared" si="576"/>
        <v>0</v>
      </c>
      <c r="Y337" s="11">
        <f t="shared" si="576"/>
        <v>0</v>
      </c>
      <c r="Z337" s="11">
        <v>0</v>
      </c>
      <c r="AA337" s="11">
        <v>0</v>
      </c>
      <c r="AB337" s="11">
        <f t="shared" ref="AB337:AQ337" si="578">SUM(AB338,AB346,AB348)</f>
        <v>0</v>
      </c>
      <c r="AC337" s="11">
        <f t="shared" si="578"/>
        <v>0</v>
      </c>
      <c r="AD337" s="11">
        <f t="shared" si="578"/>
        <v>0</v>
      </c>
      <c r="AE337" s="11">
        <f t="shared" si="578"/>
        <v>0</v>
      </c>
      <c r="AF337" s="11">
        <f t="shared" si="578"/>
        <v>0</v>
      </c>
      <c r="AG337" s="11">
        <f t="shared" si="578"/>
        <v>0</v>
      </c>
      <c r="AH337" s="11">
        <f t="shared" ref="AH337" si="579">SUM(AH338,AH346,AH348)</f>
        <v>0</v>
      </c>
      <c r="AI337" s="11">
        <f t="shared" si="578"/>
        <v>0</v>
      </c>
      <c r="AJ337" s="11">
        <f t="shared" si="578"/>
        <v>0</v>
      </c>
      <c r="AK337" s="11">
        <f t="shared" si="578"/>
        <v>0</v>
      </c>
      <c r="AL337" s="11">
        <f t="shared" si="578"/>
        <v>0</v>
      </c>
      <c r="AM337" s="11">
        <f t="shared" si="578"/>
        <v>0</v>
      </c>
      <c r="AN337" s="11">
        <f t="shared" si="578"/>
        <v>0</v>
      </c>
      <c r="AO337" s="11">
        <f t="shared" si="578"/>
        <v>0</v>
      </c>
      <c r="AP337" s="11">
        <f t="shared" si="578"/>
        <v>0</v>
      </c>
      <c r="AQ337" s="11">
        <f t="shared" si="578"/>
        <v>0</v>
      </c>
      <c r="AR337" s="11">
        <v>0</v>
      </c>
      <c r="AS337" s="11">
        <v>0</v>
      </c>
      <c r="AT337" s="11">
        <f t="shared" ref="AT337:BI337" si="580">SUM(AT338,AT346,AT348)</f>
        <v>0</v>
      </c>
      <c r="AU337" s="11">
        <f t="shared" si="580"/>
        <v>0</v>
      </c>
      <c r="AV337" s="11">
        <f t="shared" si="580"/>
        <v>0</v>
      </c>
      <c r="AW337" s="11">
        <f t="shared" si="580"/>
        <v>0</v>
      </c>
      <c r="AX337" s="11">
        <f t="shared" si="580"/>
        <v>0</v>
      </c>
      <c r="AY337" s="11">
        <f t="shared" si="580"/>
        <v>0</v>
      </c>
      <c r="AZ337" s="11">
        <f t="shared" ref="AZ337" si="581">SUM(AZ338,AZ346,AZ348)</f>
        <v>0</v>
      </c>
      <c r="BA337" s="11">
        <f t="shared" si="580"/>
        <v>0</v>
      </c>
      <c r="BB337" s="11">
        <f t="shared" si="580"/>
        <v>0</v>
      </c>
      <c r="BC337" s="11">
        <f t="shared" si="580"/>
        <v>0</v>
      </c>
      <c r="BD337" s="11">
        <f t="shared" si="580"/>
        <v>0</v>
      </c>
      <c r="BE337" s="11">
        <f t="shared" si="580"/>
        <v>0</v>
      </c>
      <c r="BF337" s="11">
        <f t="shared" si="580"/>
        <v>0</v>
      </c>
      <c r="BG337" s="11">
        <f t="shared" si="580"/>
        <v>0</v>
      </c>
      <c r="BH337" s="11">
        <f t="shared" si="580"/>
        <v>0</v>
      </c>
      <c r="BI337" s="11">
        <f t="shared" si="580"/>
        <v>0</v>
      </c>
      <c r="BJ337" s="11">
        <v>0</v>
      </c>
      <c r="BK337" s="11">
        <v>0</v>
      </c>
    </row>
    <row r="338" spans="1:63" x14ac:dyDescent="0.25">
      <c r="A338" s="4" t="s">
        <v>135</v>
      </c>
      <c r="B338" s="4" t="s">
        <v>60</v>
      </c>
      <c r="C338" s="4" t="s">
        <v>147</v>
      </c>
      <c r="D338" s="107" t="s">
        <v>245</v>
      </c>
      <c r="E338" s="106" t="s">
        <v>16</v>
      </c>
      <c r="F338" s="106" t="s">
        <v>0</v>
      </c>
      <c r="G338" s="2" t="s">
        <v>0</v>
      </c>
      <c r="H338" s="2" t="s">
        <v>17</v>
      </c>
      <c r="I338" s="12">
        <f>SUM(I339,I340)</f>
        <v>910151</v>
      </c>
      <c r="J338" s="12">
        <f t="shared" ref="J338:Y338" si="582">SUM(J339,J340)</f>
        <v>0</v>
      </c>
      <c r="K338" s="12">
        <f t="shared" si="582"/>
        <v>0</v>
      </c>
      <c r="L338" s="12">
        <f t="shared" si="582"/>
        <v>0</v>
      </c>
      <c r="M338" s="12">
        <f t="shared" si="582"/>
        <v>0</v>
      </c>
      <c r="N338" s="12">
        <f t="shared" si="582"/>
        <v>0</v>
      </c>
      <c r="O338" s="12">
        <f t="shared" si="582"/>
        <v>0</v>
      </c>
      <c r="P338" s="12">
        <f t="shared" ref="P338" si="583">SUM(P339,P340)</f>
        <v>0</v>
      </c>
      <c r="Q338" s="12">
        <f t="shared" si="582"/>
        <v>0</v>
      </c>
      <c r="R338" s="12">
        <f t="shared" si="582"/>
        <v>0</v>
      </c>
      <c r="S338" s="12">
        <f t="shared" si="582"/>
        <v>0</v>
      </c>
      <c r="T338" s="12">
        <f t="shared" si="582"/>
        <v>0</v>
      </c>
      <c r="U338" s="12">
        <f t="shared" si="582"/>
        <v>0</v>
      </c>
      <c r="V338" s="12">
        <f t="shared" si="582"/>
        <v>0</v>
      </c>
      <c r="W338" s="12">
        <f t="shared" si="582"/>
        <v>0</v>
      </c>
      <c r="X338" s="12">
        <f t="shared" si="582"/>
        <v>0</v>
      </c>
      <c r="Y338" s="12">
        <f t="shared" si="582"/>
        <v>0</v>
      </c>
      <c r="Z338" s="12">
        <v>0</v>
      </c>
      <c r="AA338" s="12">
        <v>0</v>
      </c>
      <c r="AB338" s="12">
        <f t="shared" ref="AB338:AQ338" si="584">SUM(AB339,AB340)</f>
        <v>0</v>
      </c>
      <c r="AC338" s="12">
        <f t="shared" si="584"/>
        <v>0</v>
      </c>
      <c r="AD338" s="12">
        <f t="shared" si="584"/>
        <v>0</v>
      </c>
      <c r="AE338" s="12">
        <f t="shared" si="584"/>
        <v>0</v>
      </c>
      <c r="AF338" s="12">
        <f t="shared" si="584"/>
        <v>0</v>
      </c>
      <c r="AG338" s="12">
        <f t="shared" si="584"/>
        <v>0</v>
      </c>
      <c r="AH338" s="12">
        <f t="shared" ref="AH338" si="585">SUM(AH339,AH340)</f>
        <v>0</v>
      </c>
      <c r="AI338" s="12">
        <f t="shared" si="584"/>
        <v>0</v>
      </c>
      <c r="AJ338" s="12">
        <f t="shared" si="584"/>
        <v>0</v>
      </c>
      <c r="AK338" s="12">
        <f t="shared" si="584"/>
        <v>0</v>
      </c>
      <c r="AL338" s="12">
        <f t="shared" si="584"/>
        <v>0</v>
      </c>
      <c r="AM338" s="12">
        <f t="shared" si="584"/>
        <v>0</v>
      </c>
      <c r="AN338" s="12">
        <f t="shared" si="584"/>
        <v>0</v>
      </c>
      <c r="AO338" s="12">
        <f t="shared" si="584"/>
        <v>0</v>
      </c>
      <c r="AP338" s="12">
        <f t="shared" si="584"/>
        <v>0</v>
      </c>
      <c r="AQ338" s="12">
        <f t="shared" si="584"/>
        <v>0</v>
      </c>
      <c r="AR338" s="12">
        <v>0</v>
      </c>
      <c r="AS338" s="12">
        <v>0</v>
      </c>
      <c r="AT338" s="12">
        <f t="shared" ref="AT338:BI338" si="586">SUM(AT339,AT340)</f>
        <v>0</v>
      </c>
      <c r="AU338" s="12">
        <f t="shared" si="586"/>
        <v>0</v>
      </c>
      <c r="AV338" s="12">
        <f t="shared" si="586"/>
        <v>0</v>
      </c>
      <c r="AW338" s="12">
        <f t="shared" si="586"/>
        <v>0</v>
      </c>
      <c r="AX338" s="12">
        <f t="shared" si="586"/>
        <v>0</v>
      </c>
      <c r="AY338" s="12">
        <f t="shared" si="586"/>
        <v>0</v>
      </c>
      <c r="AZ338" s="12">
        <f t="shared" ref="AZ338" si="587">SUM(AZ339,AZ340)</f>
        <v>0</v>
      </c>
      <c r="BA338" s="12">
        <f t="shared" si="586"/>
        <v>0</v>
      </c>
      <c r="BB338" s="12">
        <f t="shared" si="586"/>
        <v>0</v>
      </c>
      <c r="BC338" s="12">
        <f t="shared" si="586"/>
        <v>0</v>
      </c>
      <c r="BD338" s="12">
        <f t="shared" si="586"/>
        <v>0</v>
      </c>
      <c r="BE338" s="12">
        <f t="shared" si="586"/>
        <v>0</v>
      </c>
      <c r="BF338" s="12">
        <f t="shared" si="586"/>
        <v>0</v>
      </c>
      <c r="BG338" s="12">
        <f t="shared" si="586"/>
        <v>0</v>
      </c>
      <c r="BH338" s="12">
        <f t="shared" si="586"/>
        <v>0</v>
      </c>
      <c r="BI338" s="12">
        <f t="shared" si="586"/>
        <v>0</v>
      </c>
      <c r="BJ338" s="12">
        <v>0</v>
      </c>
      <c r="BK338" s="12">
        <v>0</v>
      </c>
    </row>
    <row r="339" spans="1:63" x14ac:dyDescent="0.25">
      <c r="A339" s="4" t="s">
        <v>135</v>
      </c>
      <c r="B339" s="4" t="s">
        <v>60</v>
      </c>
      <c r="C339" s="4" t="s">
        <v>147</v>
      </c>
      <c r="D339" s="107" t="s">
        <v>245</v>
      </c>
      <c r="E339" s="117">
        <v>6111</v>
      </c>
      <c r="F339" s="107"/>
      <c r="G339" s="103" t="s">
        <v>1658</v>
      </c>
      <c r="H339" s="13" t="s">
        <v>18</v>
      </c>
      <c r="I339" s="14">
        <v>799851</v>
      </c>
      <c r="J339" s="14">
        <v>0</v>
      </c>
      <c r="K339" s="14"/>
      <c r="L339" s="14"/>
      <c r="M339" s="14"/>
      <c r="N339" s="14"/>
      <c r="O339" s="14"/>
      <c r="P339" s="14">
        <f t="shared" si="516"/>
        <v>0</v>
      </c>
      <c r="Q339" s="14"/>
      <c r="R339" s="14"/>
      <c r="S339" s="14"/>
      <c r="T339" s="14"/>
      <c r="U339" s="14"/>
      <c r="V339" s="14"/>
      <c r="W339" s="14"/>
      <c r="X339" s="14"/>
      <c r="Y339" s="14"/>
      <c r="Z339" s="14">
        <v>0</v>
      </c>
      <c r="AA339" s="14">
        <v>0</v>
      </c>
      <c r="AB339" s="14">
        <v>0</v>
      </c>
      <c r="AC339" s="14"/>
      <c r="AD339" s="14"/>
      <c r="AE339" s="14"/>
      <c r="AF339" s="14"/>
      <c r="AG339" s="14"/>
      <c r="AH339" s="14">
        <f t="shared" si="517"/>
        <v>0</v>
      </c>
      <c r="AI339" s="14"/>
      <c r="AJ339" s="14"/>
      <c r="AK339" s="14"/>
      <c r="AL339" s="14"/>
      <c r="AM339" s="14"/>
      <c r="AN339" s="14"/>
      <c r="AO339" s="14"/>
      <c r="AP339" s="14"/>
      <c r="AQ339" s="14"/>
      <c r="AR339" s="14">
        <v>0</v>
      </c>
      <c r="AS339" s="14">
        <v>0</v>
      </c>
      <c r="AT339" s="14">
        <v>0</v>
      </c>
      <c r="AU339" s="14"/>
      <c r="AV339" s="14"/>
      <c r="AW339" s="14"/>
      <c r="AX339" s="14"/>
      <c r="AY339" s="14"/>
      <c r="AZ339" s="14">
        <f t="shared" si="518"/>
        <v>0</v>
      </c>
      <c r="BA339" s="14"/>
      <c r="BB339" s="14"/>
      <c r="BC339" s="14"/>
      <c r="BD339" s="14"/>
      <c r="BE339" s="14"/>
      <c r="BF339" s="14"/>
      <c r="BG339" s="14"/>
      <c r="BH339" s="14"/>
      <c r="BI339" s="14"/>
      <c r="BJ339" s="14">
        <v>0</v>
      </c>
      <c r="BK339" s="14">
        <v>0</v>
      </c>
    </row>
    <row r="340" spans="1:63" x14ac:dyDescent="0.25">
      <c r="A340" s="1" t="s">
        <v>135</v>
      </c>
      <c r="B340" s="1" t="s">
        <v>60</v>
      </c>
      <c r="C340" s="1" t="s">
        <v>147</v>
      </c>
      <c r="D340" s="110" t="s">
        <v>245</v>
      </c>
      <c r="E340" s="110" t="s">
        <v>20</v>
      </c>
      <c r="F340" s="107" t="s">
        <v>0</v>
      </c>
      <c r="G340" s="13" t="s">
        <v>0</v>
      </c>
      <c r="H340" s="2" t="s">
        <v>21</v>
      </c>
      <c r="I340" s="12">
        <f>SUM(I341:I345)</f>
        <v>110300</v>
      </c>
      <c r="J340" s="12">
        <f t="shared" ref="J340:Y340" si="588">SUM(J341:J345)</f>
        <v>0</v>
      </c>
      <c r="K340" s="12">
        <f t="shared" si="588"/>
        <v>0</v>
      </c>
      <c r="L340" s="12">
        <f t="shared" si="588"/>
        <v>0</v>
      </c>
      <c r="M340" s="12">
        <f t="shared" si="588"/>
        <v>0</v>
      </c>
      <c r="N340" s="12">
        <f t="shared" si="588"/>
        <v>0</v>
      </c>
      <c r="O340" s="12">
        <f t="shared" si="588"/>
        <v>0</v>
      </c>
      <c r="P340" s="12">
        <f t="shared" si="588"/>
        <v>0</v>
      </c>
      <c r="Q340" s="12">
        <f t="shared" si="588"/>
        <v>0</v>
      </c>
      <c r="R340" s="12">
        <f t="shared" si="588"/>
        <v>0</v>
      </c>
      <c r="S340" s="12">
        <f t="shared" si="588"/>
        <v>0</v>
      </c>
      <c r="T340" s="12">
        <f t="shared" si="588"/>
        <v>0</v>
      </c>
      <c r="U340" s="12">
        <f t="shared" si="588"/>
        <v>0</v>
      </c>
      <c r="V340" s="12">
        <f t="shared" si="588"/>
        <v>0</v>
      </c>
      <c r="W340" s="12">
        <f t="shared" si="588"/>
        <v>0</v>
      </c>
      <c r="X340" s="12">
        <f t="shared" si="588"/>
        <v>0</v>
      </c>
      <c r="Y340" s="12">
        <f t="shared" si="588"/>
        <v>0</v>
      </c>
      <c r="Z340" s="12">
        <v>0</v>
      </c>
      <c r="AA340" s="12">
        <v>0</v>
      </c>
      <c r="AB340" s="12">
        <f t="shared" ref="AB340:AQ340" si="589">SUM(AB341:AB345)</f>
        <v>0</v>
      </c>
      <c r="AC340" s="12">
        <f t="shared" si="589"/>
        <v>0</v>
      </c>
      <c r="AD340" s="12">
        <f t="shared" si="589"/>
        <v>0</v>
      </c>
      <c r="AE340" s="12">
        <f t="shared" si="589"/>
        <v>0</v>
      </c>
      <c r="AF340" s="12">
        <f t="shared" si="589"/>
        <v>0</v>
      </c>
      <c r="AG340" s="12">
        <f t="shared" si="589"/>
        <v>0</v>
      </c>
      <c r="AH340" s="12">
        <f t="shared" si="589"/>
        <v>0</v>
      </c>
      <c r="AI340" s="12">
        <f t="shared" si="589"/>
        <v>0</v>
      </c>
      <c r="AJ340" s="12">
        <f t="shared" si="589"/>
        <v>0</v>
      </c>
      <c r="AK340" s="12">
        <f t="shared" si="589"/>
        <v>0</v>
      </c>
      <c r="AL340" s="12">
        <f t="shared" si="589"/>
        <v>0</v>
      </c>
      <c r="AM340" s="12">
        <f t="shared" si="589"/>
        <v>0</v>
      </c>
      <c r="AN340" s="12">
        <f t="shared" si="589"/>
        <v>0</v>
      </c>
      <c r="AO340" s="12">
        <f t="shared" si="589"/>
        <v>0</v>
      </c>
      <c r="AP340" s="12">
        <f t="shared" si="589"/>
        <v>0</v>
      </c>
      <c r="AQ340" s="12">
        <f t="shared" si="589"/>
        <v>0</v>
      </c>
      <c r="AR340" s="12">
        <v>0</v>
      </c>
      <c r="AS340" s="12">
        <v>0</v>
      </c>
      <c r="AT340" s="12">
        <f t="shared" ref="AT340:BI340" si="590">SUM(AT341:AT345)</f>
        <v>0</v>
      </c>
      <c r="AU340" s="12">
        <f t="shared" si="590"/>
        <v>0</v>
      </c>
      <c r="AV340" s="12">
        <f t="shared" si="590"/>
        <v>0</v>
      </c>
      <c r="AW340" s="12">
        <f t="shared" si="590"/>
        <v>0</v>
      </c>
      <c r="AX340" s="12">
        <f t="shared" si="590"/>
        <v>0</v>
      </c>
      <c r="AY340" s="12">
        <f t="shared" si="590"/>
        <v>0</v>
      </c>
      <c r="AZ340" s="12">
        <f t="shared" si="590"/>
        <v>0</v>
      </c>
      <c r="BA340" s="12">
        <f t="shared" si="590"/>
        <v>0</v>
      </c>
      <c r="BB340" s="12">
        <f t="shared" si="590"/>
        <v>0</v>
      </c>
      <c r="BC340" s="12">
        <f t="shared" si="590"/>
        <v>0</v>
      </c>
      <c r="BD340" s="12">
        <f t="shared" si="590"/>
        <v>0</v>
      </c>
      <c r="BE340" s="12">
        <f t="shared" si="590"/>
        <v>0</v>
      </c>
      <c r="BF340" s="12">
        <f t="shared" si="590"/>
        <v>0</v>
      </c>
      <c r="BG340" s="12">
        <f t="shared" si="590"/>
        <v>0</v>
      </c>
      <c r="BH340" s="12">
        <f t="shared" si="590"/>
        <v>0</v>
      </c>
      <c r="BI340" s="12">
        <f t="shared" si="590"/>
        <v>0</v>
      </c>
      <c r="BJ340" s="12">
        <v>0</v>
      </c>
      <c r="BK340" s="12">
        <v>0</v>
      </c>
    </row>
    <row r="341" spans="1:63" ht="22.5" x14ac:dyDescent="0.25">
      <c r="A341" s="4" t="s">
        <v>135</v>
      </c>
      <c r="B341" s="4" t="s">
        <v>60</v>
      </c>
      <c r="C341" s="4" t="s">
        <v>147</v>
      </c>
      <c r="D341" s="107" t="s">
        <v>245</v>
      </c>
      <c r="E341" s="117">
        <v>6112</v>
      </c>
      <c r="F341" s="107" t="s">
        <v>247</v>
      </c>
      <c r="G341" s="103" t="s">
        <v>1658</v>
      </c>
      <c r="H341" s="13" t="s">
        <v>59</v>
      </c>
      <c r="I341" s="14">
        <v>17100</v>
      </c>
      <c r="J341" s="14">
        <v>0</v>
      </c>
      <c r="K341" s="14"/>
      <c r="L341" s="14"/>
      <c r="M341" s="14"/>
      <c r="N341" s="14"/>
      <c r="O341" s="14"/>
      <c r="P341" s="14">
        <f t="shared" si="516"/>
        <v>0</v>
      </c>
      <c r="Q341" s="14"/>
      <c r="R341" s="14"/>
      <c r="S341" s="14"/>
      <c r="T341" s="14"/>
      <c r="U341" s="14"/>
      <c r="V341" s="14"/>
      <c r="W341" s="14"/>
      <c r="X341" s="14"/>
      <c r="Y341" s="14"/>
      <c r="Z341" s="14">
        <v>0</v>
      </c>
      <c r="AA341" s="14">
        <v>0</v>
      </c>
      <c r="AB341" s="14">
        <v>0</v>
      </c>
      <c r="AC341" s="14"/>
      <c r="AD341" s="14"/>
      <c r="AE341" s="14"/>
      <c r="AF341" s="14"/>
      <c r="AG341" s="14"/>
      <c r="AH341" s="14">
        <f t="shared" si="517"/>
        <v>0</v>
      </c>
      <c r="AI341" s="14"/>
      <c r="AJ341" s="14"/>
      <c r="AK341" s="14"/>
      <c r="AL341" s="14"/>
      <c r="AM341" s="14"/>
      <c r="AN341" s="14"/>
      <c r="AO341" s="14"/>
      <c r="AP341" s="14"/>
      <c r="AQ341" s="14"/>
      <c r="AR341" s="14">
        <v>0</v>
      </c>
      <c r="AS341" s="14">
        <v>0</v>
      </c>
      <c r="AT341" s="14">
        <v>0</v>
      </c>
      <c r="AU341" s="14"/>
      <c r="AV341" s="14"/>
      <c r="AW341" s="14"/>
      <c r="AX341" s="14"/>
      <c r="AY341" s="14"/>
      <c r="AZ341" s="14">
        <f t="shared" si="518"/>
        <v>0</v>
      </c>
      <c r="BA341" s="14"/>
      <c r="BB341" s="14"/>
      <c r="BC341" s="14"/>
      <c r="BD341" s="14"/>
      <c r="BE341" s="14"/>
      <c r="BF341" s="14"/>
      <c r="BG341" s="14"/>
      <c r="BH341" s="14"/>
      <c r="BI341" s="14"/>
      <c r="BJ341" s="14">
        <v>0</v>
      </c>
      <c r="BK341" s="14">
        <v>0</v>
      </c>
    </row>
    <row r="342" spans="1:63" x14ac:dyDescent="0.25">
      <c r="A342" s="4" t="s">
        <v>135</v>
      </c>
      <c r="B342" s="4" t="s">
        <v>60</v>
      </c>
      <c r="C342" s="4" t="s">
        <v>147</v>
      </c>
      <c r="D342" s="107" t="s">
        <v>245</v>
      </c>
      <c r="E342" s="117">
        <v>6112</v>
      </c>
      <c r="F342" s="107" t="s">
        <v>248</v>
      </c>
      <c r="G342" s="103" t="s">
        <v>1658</v>
      </c>
      <c r="H342" s="13" t="s">
        <v>24</v>
      </c>
      <c r="I342" s="14">
        <v>69200</v>
      </c>
      <c r="J342" s="14">
        <v>0</v>
      </c>
      <c r="K342" s="14"/>
      <c r="L342" s="14"/>
      <c r="M342" s="14"/>
      <c r="N342" s="14"/>
      <c r="O342" s="14"/>
      <c r="P342" s="14">
        <f t="shared" si="516"/>
        <v>0</v>
      </c>
      <c r="Q342" s="14"/>
      <c r="R342" s="14"/>
      <c r="S342" s="14"/>
      <c r="T342" s="14"/>
      <c r="U342" s="14"/>
      <c r="V342" s="14"/>
      <c r="W342" s="14"/>
      <c r="X342" s="14"/>
      <c r="Y342" s="14"/>
      <c r="Z342" s="14">
        <v>0</v>
      </c>
      <c r="AA342" s="14">
        <v>0</v>
      </c>
      <c r="AB342" s="14">
        <v>0</v>
      </c>
      <c r="AC342" s="14"/>
      <c r="AD342" s="14"/>
      <c r="AE342" s="14"/>
      <c r="AF342" s="14"/>
      <c r="AG342" s="14"/>
      <c r="AH342" s="14">
        <f t="shared" si="517"/>
        <v>0</v>
      </c>
      <c r="AI342" s="14"/>
      <c r="AJ342" s="14"/>
      <c r="AK342" s="14"/>
      <c r="AL342" s="14"/>
      <c r="AM342" s="14"/>
      <c r="AN342" s="14"/>
      <c r="AO342" s="14"/>
      <c r="AP342" s="14"/>
      <c r="AQ342" s="14"/>
      <c r="AR342" s="14">
        <v>0</v>
      </c>
      <c r="AS342" s="14">
        <v>0</v>
      </c>
      <c r="AT342" s="14">
        <v>0</v>
      </c>
      <c r="AU342" s="14"/>
      <c r="AV342" s="14"/>
      <c r="AW342" s="14"/>
      <c r="AX342" s="14"/>
      <c r="AY342" s="14"/>
      <c r="AZ342" s="14">
        <f t="shared" si="518"/>
        <v>0</v>
      </c>
      <c r="BA342" s="14"/>
      <c r="BB342" s="14"/>
      <c r="BC342" s="14"/>
      <c r="BD342" s="14"/>
      <c r="BE342" s="14"/>
      <c r="BF342" s="14"/>
      <c r="BG342" s="14"/>
      <c r="BH342" s="14"/>
      <c r="BI342" s="14"/>
      <c r="BJ342" s="14">
        <v>0</v>
      </c>
      <c r="BK342" s="14">
        <v>0</v>
      </c>
    </row>
    <row r="343" spans="1:63" x14ac:dyDescent="0.25">
      <c r="A343" s="4" t="s">
        <v>135</v>
      </c>
      <c r="B343" s="4" t="s">
        <v>60</v>
      </c>
      <c r="C343" s="4" t="s">
        <v>147</v>
      </c>
      <c r="D343" s="107" t="s">
        <v>245</v>
      </c>
      <c r="E343" s="117">
        <v>6112</v>
      </c>
      <c r="F343" s="107" t="s">
        <v>249</v>
      </c>
      <c r="G343" s="103" t="s">
        <v>1658</v>
      </c>
      <c r="H343" s="13" t="s">
        <v>25</v>
      </c>
      <c r="I343" s="14">
        <v>17000</v>
      </c>
      <c r="J343" s="14">
        <v>0</v>
      </c>
      <c r="K343" s="14"/>
      <c r="L343" s="14"/>
      <c r="M343" s="14"/>
      <c r="N343" s="14"/>
      <c r="O343" s="14"/>
      <c r="P343" s="14">
        <f t="shared" si="516"/>
        <v>0</v>
      </c>
      <c r="Q343" s="14"/>
      <c r="R343" s="14"/>
      <c r="S343" s="14"/>
      <c r="T343" s="14"/>
      <c r="U343" s="14"/>
      <c r="V343" s="14"/>
      <c r="W343" s="14"/>
      <c r="X343" s="14"/>
      <c r="Y343" s="14"/>
      <c r="Z343" s="14">
        <v>0</v>
      </c>
      <c r="AA343" s="14">
        <v>0</v>
      </c>
      <c r="AB343" s="14">
        <v>0</v>
      </c>
      <c r="AC343" s="14"/>
      <c r="AD343" s="14"/>
      <c r="AE343" s="14"/>
      <c r="AF343" s="14"/>
      <c r="AG343" s="14"/>
      <c r="AH343" s="14">
        <f t="shared" si="517"/>
        <v>0</v>
      </c>
      <c r="AI343" s="14"/>
      <c r="AJ343" s="14"/>
      <c r="AK343" s="14"/>
      <c r="AL343" s="14"/>
      <c r="AM343" s="14"/>
      <c r="AN343" s="14"/>
      <c r="AO343" s="14"/>
      <c r="AP343" s="14"/>
      <c r="AQ343" s="14"/>
      <c r="AR343" s="14">
        <v>0</v>
      </c>
      <c r="AS343" s="14">
        <v>0</v>
      </c>
      <c r="AT343" s="14">
        <v>0</v>
      </c>
      <c r="AU343" s="14"/>
      <c r="AV343" s="14"/>
      <c r="AW343" s="14"/>
      <c r="AX343" s="14"/>
      <c r="AY343" s="14"/>
      <c r="AZ343" s="14">
        <f t="shared" si="518"/>
        <v>0</v>
      </c>
      <c r="BA343" s="14"/>
      <c r="BB343" s="14"/>
      <c r="BC343" s="14"/>
      <c r="BD343" s="14"/>
      <c r="BE343" s="14"/>
      <c r="BF343" s="14"/>
      <c r="BG343" s="14"/>
      <c r="BH343" s="14"/>
      <c r="BI343" s="14"/>
      <c r="BJ343" s="14">
        <v>0</v>
      </c>
      <c r="BK343" s="14">
        <v>0</v>
      </c>
    </row>
    <row r="344" spans="1:63" x14ac:dyDescent="0.25">
      <c r="A344" s="4" t="s">
        <v>135</v>
      </c>
      <c r="B344" s="4" t="s">
        <v>60</v>
      </c>
      <c r="C344" s="4" t="s">
        <v>147</v>
      </c>
      <c r="D344" s="107" t="s">
        <v>245</v>
      </c>
      <c r="E344" s="117">
        <v>6112</v>
      </c>
      <c r="F344" s="107" t="s">
        <v>250</v>
      </c>
      <c r="G344" s="103" t="s">
        <v>1658</v>
      </c>
      <c r="H344" s="13" t="s">
        <v>23</v>
      </c>
      <c r="I344" s="14">
        <v>0</v>
      </c>
      <c r="J344" s="14">
        <v>0</v>
      </c>
      <c r="K344" s="14"/>
      <c r="L344" s="14"/>
      <c r="M344" s="14"/>
      <c r="N344" s="14"/>
      <c r="O344" s="14"/>
      <c r="P344" s="14">
        <f t="shared" si="516"/>
        <v>0</v>
      </c>
      <c r="Q344" s="14"/>
      <c r="R344" s="14"/>
      <c r="S344" s="14"/>
      <c r="T344" s="14"/>
      <c r="U344" s="14"/>
      <c r="V344" s="14"/>
      <c r="W344" s="14"/>
      <c r="X344" s="14"/>
      <c r="Y344" s="14"/>
      <c r="Z344" s="14">
        <v>0</v>
      </c>
      <c r="AA344" s="14">
        <v>0</v>
      </c>
      <c r="AB344" s="14">
        <v>0</v>
      </c>
      <c r="AC344" s="14"/>
      <c r="AD344" s="14"/>
      <c r="AE344" s="14"/>
      <c r="AF344" s="14"/>
      <c r="AG344" s="14"/>
      <c r="AH344" s="14">
        <f t="shared" si="517"/>
        <v>0</v>
      </c>
      <c r="AI344" s="14"/>
      <c r="AJ344" s="14"/>
      <c r="AK344" s="14"/>
      <c r="AL344" s="14"/>
      <c r="AM344" s="14"/>
      <c r="AN344" s="14"/>
      <c r="AO344" s="14"/>
      <c r="AP344" s="14"/>
      <c r="AQ344" s="14"/>
      <c r="AR344" s="14">
        <v>0</v>
      </c>
      <c r="AS344" s="14">
        <v>0</v>
      </c>
      <c r="AT344" s="14">
        <v>0</v>
      </c>
      <c r="AU344" s="14"/>
      <c r="AV344" s="14"/>
      <c r="AW344" s="14"/>
      <c r="AX344" s="14"/>
      <c r="AY344" s="14"/>
      <c r="AZ344" s="14">
        <f t="shared" si="518"/>
        <v>0</v>
      </c>
      <c r="BA344" s="14"/>
      <c r="BB344" s="14"/>
      <c r="BC344" s="14"/>
      <c r="BD344" s="14"/>
      <c r="BE344" s="14"/>
      <c r="BF344" s="14"/>
      <c r="BG344" s="14"/>
      <c r="BH344" s="14"/>
      <c r="BI344" s="14"/>
      <c r="BJ344" s="14">
        <v>0</v>
      </c>
      <c r="BK344" s="14">
        <v>0</v>
      </c>
    </row>
    <row r="345" spans="1:63" x14ac:dyDescent="0.25">
      <c r="A345" s="4" t="s">
        <v>135</v>
      </c>
      <c r="B345" s="4" t="s">
        <v>60</v>
      </c>
      <c r="C345" s="4" t="s">
        <v>147</v>
      </c>
      <c r="D345" s="107" t="s">
        <v>245</v>
      </c>
      <c r="E345" s="117">
        <v>6112</v>
      </c>
      <c r="F345" s="107" t="s">
        <v>251</v>
      </c>
      <c r="G345" s="103" t="s">
        <v>1658</v>
      </c>
      <c r="H345" s="13" t="s">
        <v>26</v>
      </c>
      <c r="I345" s="14">
        <v>7000</v>
      </c>
      <c r="J345" s="14">
        <v>0</v>
      </c>
      <c r="K345" s="14"/>
      <c r="L345" s="14"/>
      <c r="M345" s="14"/>
      <c r="N345" s="14"/>
      <c r="O345" s="14"/>
      <c r="P345" s="14">
        <f t="shared" si="516"/>
        <v>0</v>
      </c>
      <c r="Q345" s="14"/>
      <c r="R345" s="14"/>
      <c r="S345" s="14"/>
      <c r="T345" s="14"/>
      <c r="U345" s="14"/>
      <c r="V345" s="14"/>
      <c r="W345" s="14"/>
      <c r="X345" s="14"/>
      <c r="Y345" s="14"/>
      <c r="Z345" s="14">
        <v>0</v>
      </c>
      <c r="AA345" s="14">
        <v>0</v>
      </c>
      <c r="AB345" s="14">
        <v>0</v>
      </c>
      <c r="AC345" s="14"/>
      <c r="AD345" s="14"/>
      <c r="AE345" s="14"/>
      <c r="AF345" s="14"/>
      <c r="AG345" s="14"/>
      <c r="AH345" s="14">
        <f t="shared" si="517"/>
        <v>0</v>
      </c>
      <c r="AI345" s="14"/>
      <c r="AJ345" s="14"/>
      <c r="AK345" s="14"/>
      <c r="AL345" s="14"/>
      <c r="AM345" s="14"/>
      <c r="AN345" s="14"/>
      <c r="AO345" s="14"/>
      <c r="AP345" s="14"/>
      <c r="AQ345" s="14"/>
      <c r="AR345" s="14">
        <v>0</v>
      </c>
      <c r="AS345" s="14">
        <v>0</v>
      </c>
      <c r="AT345" s="14">
        <v>0</v>
      </c>
      <c r="AU345" s="14"/>
      <c r="AV345" s="14"/>
      <c r="AW345" s="14"/>
      <c r="AX345" s="14"/>
      <c r="AY345" s="14"/>
      <c r="AZ345" s="14">
        <f t="shared" si="518"/>
        <v>0</v>
      </c>
      <c r="BA345" s="14"/>
      <c r="BB345" s="14"/>
      <c r="BC345" s="14"/>
      <c r="BD345" s="14"/>
      <c r="BE345" s="14"/>
      <c r="BF345" s="14"/>
      <c r="BG345" s="14"/>
      <c r="BH345" s="14"/>
      <c r="BI345" s="14"/>
      <c r="BJ345" s="14">
        <v>0</v>
      </c>
      <c r="BK345" s="14">
        <v>0</v>
      </c>
    </row>
    <row r="346" spans="1:63" ht="22.5" x14ac:dyDescent="0.25">
      <c r="A346" s="4" t="s">
        <v>135</v>
      </c>
      <c r="B346" s="4" t="s">
        <v>60</v>
      </c>
      <c r="C346" s="4" t="s">
        <v>147</v>
      </c>
      <c r="D346" s="107" t="s">
        <v>245</v>
      </c>
      <c r="E346" s="106" t="s">
        <v>27</v>
      </c>
      <c r="F346" s="106" t="s">
        <v>0</v>
      </c>
      <c r="G346" s="2" t="s">
        <v>0</v>
      </c>
      <c r="H346" s="2" t="s">
        <v>28</v>
      </c>
      <c r="I346" s="12">
        <f>SUM(I347)</f>
        <v>83984</v>
      </c>
      <c r="J346" s="12">
        <f t="shared" ref="J346:Y346" si="591">SUM(J347)</f>
        <v>0</v>
      </c>
      <c r="K346" s="12">
        <f t="shared" si="591"/>
        <v>0</v>
      </c>
      <c r="L346" s="12">
        <f t="shared" si="591"/>
        <v>0</v>
      </c>
      <c r="M346" s="12">
        <f t="shared" si="591"/>
        <v>0</v>
      </c>
      <c r="N346" s="12">
        <f t="shared" si="591"/>
        <v>0</v>
      </c>
      <c r="O346" s="12">
        <f t="shared" si="591"/>
        <v>0</v>
      </c>
      <c r="P346" s="12">
        <f t="shared" si="591"/>
        <v>0</v>
      </c>
      <c r="Q346" s="12">
        <f t="shared" si="591"/>
        <v>0</v>
      </c>
      <c r="R346" s="12">
        <f t="shared" si="591"/>
        <v>0</v>
      </c>
      <c r="S346" s="12">
        <f t="shared" si="591"/>
        <v>0</v>
      </c>
      <c r="T346" s="12">
        <f t="shared" si="591"/>
        <v>0</v>
      </c>
      <c r="U346" s="12">
        <f t="shared" si="591"/>
        <v>0</v>
      </c>
      <c r="V346" s="12">
        <f t="shared" si="591"/>
        <v>0</v>
      </c>
      <c r="W346" s="12">
        <f t="shared" si="591"/>
        <v>0</v>
      </c>
      <c r="X346" s="12">
        <f t="shared" si="591"/>
        <v>0</v>
      </c>
      <c r="Y346" s="12">
        <f t="shared" si="591"/>
        <v>0</v>
      </c>
      <c r="Z346" s="12">
        <v>0</v>
      </c>
      <c r="AA346" s="12">
        <v>0</v>
      </c>
      <c r="AB346" s="12">
        <f t="shared" ref="AB346:AQ346" si="592">SUM(AB347)</f>
        <v>0</v>
      </c>
      <c r="AC346" s="12">
        <f t="shared" si="592"/>
        <v>0</v>
      </c>
      <c r="AD346" s="12">
        <f t="shared" si="592"/>
        <v>0</v>
      </c>
      <c r="AE346" s="12">
        <f t="shared" si="592"/>
        <v>0</v>
      </c>
      <c r="AF346" s="12">
        <f t="shared" si="592"/>
        <v>0</v>
      </c>
      <c r="AG346" s="12">
        <f t="shared" si="592"/>
        <v>0</v>
      </c>
      <c r="AH346" s="12">
        <f t="shared" si="592"/>
        <v>0</v>
      </c>
      <c r="AI346" s="12">
        <f t="shared" si="592"/>
        <v>0</v>
      </c>
      <c r="AJ346" s="12">
        <f t="shared" si="592"/>
        <v>0</v>
      </c>
      <c r="AK346" s="12">
        <f t="shared" si="592"/>
        <v>0</v>
      </c>
      <c r="AL346" s="12">
        <f t="shared" si="592"/>
        <v>0</v>
      </c>
      <c r="AM346" s="12">
        <f t="shared" si="592"/>
        <v>0</v>
      </c>
      <c r="AN346" s="12">
        <f t="shared" si="592"/>
        <v>0</v>
      </c>
      <c r="AO346" s="12">
        <f t="shared" si="592"/>
        <v>0</v>
      </c>
      <c r="AP346" s="12">
        <f t="shared" si="592"/>
        <v>0</v>
      </c>
      <c r="AQ346" s="12">
        <f t="shared" si="592"/>
        <v>0</v>
      </c>
      <c r="AR346" s="12">
        <v>0</v>
      </c>
      <c r="AS346" s="12">
        <v>0</v>
      </c>
      <c r="AT346" s="12">
        <f t="shared" ref="AT346:BI346" si="593">SUM(AT347)</f>
        <v>0</v>
      </c>
      <c r="AU346" s="12">
        <f t="shared" si="593"/>
        <v>0</v>
      </c>
      <c r="AV346" s="12">
        <f t="shared" si="593"/>
        <v>0</v>
      </c>
      <c r="AW346" s="12">
        <f t="shared" si="593"/>
        <v>0</v>
      </c>
      <c r="AX346" s="12">
        <f t="shared" si="593"/>
        <v>0</v>
      </c>
      <c r="AY346" s="12">
        <f t="shared" si="593"/>
        <v>0</v>
      </c>
      <c r="AZ346" s="12">
        <f t="shared" si="593"/>
        <v>0</v>
      </c>
      <c r="BA346" s="12">
        <f t="shared" si="593"/>
        <v>0</v>
      </c>
      <c r="BB346" s="12">
        <f t="shared" si="593"/>
        <v>0</v>
      </c>
      <c r="BC346" s="12">
        <f t="shared" si="593"/>
        <v>0</v>
      </c>
      <c r="BD346" s="12">
        <f t="shared" si="593"/>
        <v>0</v>
      </c>
      <c r="BE346" s="12">
        <f t="shared" si="593"/>
        <v>0</v>
      </c>
      <c r="BF346" s="12">
        <f t="shared" si="593"/>
        <v>0</v>
      </c>
      <c r="BG346" s="12">
        <f t="shared" si="593"/>
        <v>0</v>
      </c>
      <c r="BH346" s="12">
        <f t="shared" si="593"/>
        <v>0</v>
      </c>
      <c r="BI346" s="12">
        <f t="shared" si="593"/>
        <v>0</v>
      </c>
      <c r="BJ346" s="12">
        <v>0</v>
      </c>
      <c r="BK346" s="12">
        <v>0</v>
      </c>
    </row>
    <row r="347" spans="1:63" x14ac:dyDescent="0.25">
      <c r="A347" s="4" t="s">
        <v>135</v>
      </c>
      <c r="B347" s="4" t="s">
        <v>60</v>
      </c>
      <c r="C347" s="4" t="s">
        <v>147</v>
      </c>
      <c r="D347" s="107" t="s">
        <v>245</v>
      </c>
      <c r="E347" s="117">
        <v>6121</v>
      </c>
      <c r="F347" s="107"/>
      <c r="G347" s="103" t="s">
        <v>1658</v>
      </c>
      <c r="H347" s="13" t="s">
        <v>29</v>
      </c>
      <c r="I347" s="14">
        <v>83984</v>
      </c>
      <c r="J347" s="14">
        <v>0</v>
      </c>
      <c r="K347" s="14"/>
      <c r="L347" s="14"/>
      <c r="M347" s="14"/>
      <c r="N347" s="14"/>
      <c r="O347" s="14"/>
      <c r="P347" s="14">
        <f t="shared" si="516"/>
        <v>0</v>
      </c>
      <c r="Q347" s="14"/>
      <c r="R347" s="14"/>
      <c r="S347" s="14"/>
      <c r="T347" s="14"/>
      <c r="U347" s="14"/>
      <c r="V347" s="14"/>
      <c r="W347" s="14"/>
      <c r="X347" s="14"/>
      <c r="Y347" s="14"/>
      <c r="Z347" s="14">
        <v>0</v>
      </c>
      <c r="AA347" s="14">
        <v>0</v>
      </c>
      <c r="AB347" s="14">
        <v>0</v>
      </c>
      <c r="AC347" s="14"/>
      <c r="AD347" s="14"/>
      <c r="AE347" s="14"/>
      <c r="AF347" s="14"/>
      <c r="AG347" s="14"/>
      <c r="AH347" s="14">
        <f t="shared" si="517"/>
        <v>0</v>
      </c>
      <c r="AI347" s="14"/>
      <c r="AJ347" s="14"/>
      <c r="AK347" s="14"/>
      <c r="AL347" s="14"/>
      <c r="AM347" s="14"/>
      <c r="AN347" s="14"/>
      <c r="AO347" s="14"/>
      <c r="AP347" s="14"/>
      <c r="AQ347" s="14"/>
      <c r="AR347" s="14">
        <v>0</v>
      </c>
      <c r="AS347" s="14">
        <v>0</v>
      </c>
      <c r="AT347" s="14">
        <v>0</v>
      </c>
      <c r="AU347" s="14"/>
      <c r="AV347" s="14"/>
      <c r="AW347" s="14"/>
      <c r="AX347" s="14"/>
      <c r="AY347" s="14"/>
      <c r="AZ347" s="14">
        <f t="shared" si="518"/>
        <v>0</v>
      </c>
      <c r="BA347" s="14"/>
      <c r="BB347" s="14"/>
      <c r="BC347" s="14"/>
      <c r="BD347" s="14"/>
      <c r="BE347" s="14"/>
      <c r="BF347" s="14"/>
      <c r="BG347" s="14"/>
      <c r="BH347" s="14"/>
      <c r="BI347" s="14"/>
      <c r="BJ347" s="14">
        <v>0</v>
      </c>
      <c r="BK347" s="14">
        <v>0</v>
      </c>
    </row>
    <row r="348" spans="1:63" ht="22.5" x14ac:dyDescent="0.25">
      <c r="A348" s="4" t="s">
        <v>135</v>
      </c>
      <c r="B348" s="4" t="s">
        <v>60</v>
      </c>
      <c r="C348" s="4" t="s">
        <v>147</v>
      </c>
      <c r="D348" s="107" t="s">
        <v>245</v>
      </c>
      <c r="E348" s="106" t="s">
        <v>31</v>
      </c>
      <c r="F348" s="106" t="s">
        <v>0</v>
      </c>
      <c r="G348" s="2" t="s">
        <v>0</v>
      </c>
      <c r="H348" s="2" t="s">
        <v>32</v>
      </c>
      <c r="I348" s="12">
        <f>SUM(I349:I357)</f>
        <v>79202</v>
      </c>
      <c r="J348" s="12">
        <f t="shared" ref="J348:Y348" si="594">SUM(J349:J357)</f>
        <v>0</v>
      </c>
      <c r="K348" s="12">
        <f t="shared" si="594"/>
        <v>0</v>
      </c>
      <c r="L348" s="12">
        <f t="shared" si="594"/>
        <v>0</v>
      </c>
      <c r="M348" s="12">
        <f t="shared" si="594"/>
        <v>0</v>
      </c>
      <c r="N348" s="12">
        <f t="shared" si="594"/>
        <v>0</v>
      </c>
      <c r="O348" s="12">
        <f t="shared" si="594"/>
        <v>0</v>
      </c>
      <c r="P348" s="12">
        <f t="shared" si="594"/>
        <v>0</v>
      </c>
      <c r="Q348" s="12">
        <f t="shared" si="594"/>
        <v>0</v>
      </c>
      <c r="R348" s="12">
        <f t="shared" si="594"/>
        <v>0</v>
      </c>
      <c r="S348" s="12">
        <f t="shared" si="594"/>
        <v>0</v>
      </c>
      <c r="T348" s="12">
        <f t="shared" si="594"/>
        <v>0</v>
      </c>
      <c r="U348" s="12">
        <f t="shared" si="594"/>
        <v>0</v>
      </c>
      <c r="V348" s="12">
        <f t="shared" si="594"/>
        <v>0</v>
      </c>
      <c r="W348" s="12">
        <f t="shared" si="594"/>
        <v>0</v>
      </c>
      <c r="X348" s="12">
        <f t="shared" si="594"/>
        <v>0</v>
      </c>
      <c r="Y348" s="12">
        <f t="shared" si="594"/>
        <v>0</v>
      </c>
      <c r="Z348" s="12">
        <v>0</v>
      </c>
      <c r="AA348" s="12">
        <v>0</v>
      </c>
      <c r="AB348" s="12">
        <f t="shared" ref="AB348:AQ348" si="595">SUM(AB349:AB357)</f>
        <v>0</v>
      </c>
      <c r="AC348" s="12">
        <f t="shared" si="595"/>
        <v>0</v>
      </c>
      <c r="AD348" s="12">
        <f t="shared" si="595"/>
        <v>0</v>
      </c>
      <c r="AE348" s="12">
        <f t="shared" si="595"/>
        <v>0</v>
      </c>
      <c r="AF348" s="12">
        <f t="shared" si="595"/>
        <v>0</v>
      </c>
      <c r="AG348" s="12">
        <f t="shared" si="595"/>
        <v>0</v>
      </c>
      <c r="AH348" s="12">
        <f t="shared" si="595"/>
        <v>0</v>
      </c>
      <c r="AI348" s="12">
        <f t="shared" si="595"/>
        <v>0</v>
      </c>
      <c r="AJ348" s="12">
        <f t="shared" si="595"/>
        <v>0</v>
      </c>
      <c r="AK348" s="12">
        <f t="shared" si="595"/>
        <v>0</v>
      </c>
      <c r="AL348" s="12">
        <f t="shared" si="595"/>
        <v>0</v>
      </c>
      <c r="AM348" s="12">
        <f t="shared" si="595"/>
        <v>0</v>
      </c>
      <c r="AN348" s="12">
        <f t="shared" si="595"/>
        <v>0</v>
      </c>
      <c r="AO348" s="12">
        <f t="shared" si="595"/>
        <v>0</v>
      </c>
      <c r="AP348" s="12">
        <f t="shared" si="595"/>
        <v>0</v>
      </c>
      <c r="AQ348" s="12">
        <f t="shared" si="595"/>
        <v>0</v>
      </c>
      <c r="AR348" s="12">
        <v>0</v>
      </c>
      <c r="AS348" s="12">
        <v>0</v>
      </c>
      <c r="AT348" s="12">
        <f t="shared" ref="AT348:BI348" si="596">SUM(AT349:AT357)</f>
        <v>0</v>
      </c>
      <c r="AU348" s="12">
        <f t="shared" si="596"/>
        <v>0</v>
      </c>
      <c r="AV348" s="12">
        <f t="shared" si="596"/>
        <v>0</v>
      </c>
      <c r="AW348" s="12">
        <f t="shared" si="596"/>
        <v>0</v>
      </c>
      <c r="AX348" s="12">
        <f t="shared" si="596"/>
        <v>0</v>
      </c>
      <c r="AY348" s="12">
        <f t="shared" si="596"/>
        <v>0</v>
      </c>
      <c r="AZ348" s="12">
        <f t="shared" si="596"/>
        <v>0</v>
      </c>
      <c r="BA348" s="12">
        <f t="shared" si="596"/>
        <v>0</v>
      </c>
      <c r="BB348" s="12">
        <f t="shared" si="596"/>
        <v>0</v>
      </c>
      <c r="BC348" s="12">
        <f t="shared" si="596"/>
        <v>0</v>
      </c>
      <c r="BD348" s="12">
        <f t="shared" si="596"/>
        <v>0</v>
      </c>
      <c r="BE348" s="12">
        <f t="shared" si="596"/>
        <v>0</v>
      </c>
      <c r="BF348" s="12">
        <f t="shared" si="596"/>
        <v>0</v>
      </c>
      <c r="BG348" s="12">
        <f t="shared" si="596"/>
        <v>0</v>
      </c>
      <c r="BH348" s="12">
        <f t="shared" si="596"/>
        <v>0</v>
      </c>
      <c r="BI348" s="12">
        <f t="shared" si="596"/>
        <v>0</v>
      </c>
      <c r="BJ348" s="12">
        <v>0</v>
      </c>
      <c r="BK348" s="12">
        <v>0</v>
      </c>
    </row>
    <row r="349" spans="1:63" x14ac:dyDescent="0.25">
      <c r="A349" s="4" t="s">
        <v>135</v>
      </c>
      <c r="B349" s="4" t="s">
        <v>60</v>
      </c>
      <c r="C349" s="4" t="s">
        <v>147</v>
      </c>
      <c r="D349" s="107" t="s">
        <v>245</v>
      </c>
      <c r="E349" s="117">
        <v>6131</v>
      </c>
      <c r="F349" s="107"/>
      <c r="G349" s="103" t="s">
        <v>1658</v>
      </c>
      <c r="H349" s="13" t="s">
        <v>34</v>
      </c>
      <c r="I349" s="14">
        <v>600</v>
      </c>
      <c r="J349" s="14">
        <v>0</v>
      </c>
      <c r="K349" s="14"/>
      <c r="L349" s="14"/>
      <c r="M349" s="14"/>
      <c r="N349" s="14"/>
      <c r="O349" s="14"/>
      <c r="P349" s="14">
        <f t="shared" si="516"/>
        <v>0</v>
      </c>
      <c r="Q349" s="14"/>
      <c r="R349" s="14"/>
      <c r="S349" s="14"/>
      <c r="T349" s="14"/>
      <c r="U349" s="14"/>
      <c r="V349" s="14"/>
      <c r="W349" s="14"/>
      <c r="X349" s="14"/>
      <c r="Y349" s="14"/>
      <c r="Z349" s="14">
        <v>0</v>
      </c>
      <c r="AA349" s="14">
        <v>0</v>
      </c>
      <c r="AB349" s="14">
        <v>0</v>
      </c>
      <c r="AC349" s="14"/>
      <c r="AD349" s="14"/>
      <c r="AE349" s="14"/>
      <c r="AF349" s="14"/>
      <c r="AG349" s="14"/>
      <c r="AH349" s="14">
        <f t="shared" si="517"/>
        <v>0</v>
      </c>
      <c r="AI349" s="14"/>
      <c r="AJ349" s="14"/>
      <c r="AK349" s="14"/>
      <c r="AL349" s="14"/>
      <c r="AM349" s="14"/>
      <c r="AN349" s="14"/>
      <c r="AO349" s="14"/>
      <c r="AP349" s="14"/>
      <c r="AQ349" s="14"/>
      <c r="AR349" s="14">
        <v>0</v>
      </c>
      <c r="AS349" s="14">
        <v>0</v>
      </c>
      <c r="AT349" s="14">
        <v>0</v>
      </c>
      <c r="AU349" s="14"/>
      <c r="AV349" s="14"/>
      <c r="AW349" s="14"/>
      <c r="AX349" s="14"/>
      <c r="AY349" s="14"/>
      <c r="AZ349" s="14">
        <f t="shared" si="518"/>
        <v>0</v>
      </c>
      <c r="BA349" s="14"/>
      <c r="BB349" s="14"/>
      <c r="BC349" s="14"/>
      <c r="BD349" s="14"/>
      <c r="BE349" s="14"/>
      <c r="BF349" s="14"/>
      <c r="BG349" s="14"/>
      <c r="BH349" s="14"/>
      <c r="BI349" s="14"/>
      <c r="BJ349" s="14">
        <v>0</v>
      </c>
      <c r="BK349" s="14">
        <v>0</v>
      </c>
    </row>
    <row r="350" spans="1:63" x14ac:dyDescent="0.25">
      <c r="A350" s="4" t="s">
        <v>135</v>
      </c>
      <c r="B350" s="4" t="s">
        <v>60</v>
      </c>
      <c r="C350" s="4" t="s">
        <v>147</v>
      </c>
      <c r="D350" s="107" t="s">
        <v>245</v>
      </c>
      <c r="E350" s="117">
        <v>6132</v>
      </c>
      <c r="F350" s="107"/>
      <c r="G350" s="103" t="s">
        <v>1658</v>
      </c>
      <c r="H350" s="13" t="s">
        <v>74</v>
      </c>
      <c r="I350" s="14">
        <v>40000</v>
      </c>
      <c r="J350" s="14">
        <v>0</v>
      </c>
      <c r="K350" s="14"/>
      <c r="L350" s="14"/>
      <c r="M350" s="14"/>
      <c r="N350" s="14"/>
      <c r="O350" s="14"/>
      <c r="P350" s="14">
        <f t="shared" ref="P350:P413" si="597">J350+K350+L350+M350+N350+O350</f>
        <v>0</v>
      </c>
      <c r="Q350" s="14"/>
      <c r="R350" s="14"/>
      <c r="S350" s="14"/>
      <c r="T350" s="14"/>
      <c r="U350" s="14"/>
      <c r="V350" s="14"/>
      <c r="W350" s="14"/>
      <c r="X350" s="14"/>
      <c r="Y350" s="14"/>
      <c r="Z350" s="14">
        <v>0</v>
      </c>
      <c r="AA350" s="14">
        <v>0</v>
      </c>
      <c r="AB350" s="14">
        <v>0</v>
      </c>
      <c r="AC350" s="14"/>
      <c r="AD350" s="14"/>
      <c r="AE350" s="14"/>
      <c r="AF350" s="14"/>
      <c r="AG350" s="14"/>
      <c r="AH350" s="14">
        <f t="shared" ref="AH350:AH413" si="598">AB350+AC350+AD350+AE350+AF350+AG350</f>
        <v>0</v>
      </c>
      <c r="AI350" s="14"/>
      <c r="AJ350" s="14"/>
      <c r="AK350" s="14"/>
      <c r="AL350" s="14"/>
      <c r="AM350" s="14"/>
      <c r="AN350" s="14"/>
      <c r="AO350" s="14"/>
      <c r="AP350" s="14"/>
      <c r="AQ350" s="14"/>
      <c r="AR350" s="14">
        <v>0</v>
      </c>
      <c r="AS350" s="14">
        <v>0</v>
      </c>
      <c r="AT350" s="14">
        <v>0</v>
      </c>
      <c r="AU350" s="14"/>
      <c r="AV350" s="14"/>
      <c r="AW350" s="14"/>
      <c r="AX350" s="14"/>
      <c r="AY350" s="14"/>
      <c r="AZ350" s="14">
        <f t="shared" ref="AZ350:AZ413" si="599">AT350+AU350+AV350+AW350+AX350+AY350</f>
        <v>0</v>
      </c>
      <c r="BA350" s="14"/>
      <c r="BB350" s="14"/>
      <c r="BC350" s="14"/>
      <c r="BD350" s="14"/>
      <c r="BE350" s="14"/>
      <c r="BF350" s="14"/>
      <c r="BG350" s="14"/>
      <c r="BH350" s="14"/>
      <c r="BI350" s="14"/>
      <c r="BJ350" s="14">
        <v>0</v>
      </c>
      <c r="BK350" s="14">
        <v>0</v>
      </c>
    </row>
    <row r="351" spans="1:63" x14ac:dyDescent="0.25">
      <c r="A351" s="4" t="s">
        <v>135</v>
      </c>
      <c r="B351" s="4" t="s">
        <v>60</v>
      </c>
      <c r="C351" s="4" t="s">
        <v>147</v>
      </c>
      <c r="D351" s="107" t="s">
        <v>245</v>
      </c>
      <c r="E351" s="117">
        <v>6133</v>
      </c>
      <c r="F351" s="107"/>
      <c r="G351" s="103" t="s">
        <v>1658</v>
      </c>
      <c r="H351" s="13" t="s">
        <v>77</v>
      </c>
      <c r="I351" s="14">
        <v>4500</v>
      </c>
      <c r="J351" s="14">
        <v>0</v>
      </c>
      <c r="K351" s="14"/>
      <c r="L351" s="14"/>
      <c r="M351" s="14"/>
      <c r="N351" s="14"/>
      <c r="O351" s="14"/>
      <c r="P351" s="14">
        <f t="shared" si="597"/>
        <v>0</v>
      </c>
      <c r="Q351" s="14"/>
      <c r="R351" s="14"/>
      <c r="S351" s="14"/>
      <c r="T351" s="14"/>
      <c r="U351" s="14"/>
      <c r="V351" s="14"/>
      <c r="W351" s="14"/>
      <c r="X351" s="14"/>
      <c r="Y351" s="14"/>
      <c r="Z351" s="14">
        <v>0</v>
      </c>
      <c r="AA351" s="14">
        <v>0</v>
      </c>
      <c r="AB351" s="14">
        <v>0</v>
      </c>
      <c r="AC351" s="14"/>
      <c r="AD351" s="14"/>
      <c r="AE351" s="14"/>
      <c r="AF351" s="14"/>
      <c r="AG351" s="14"/>
      <c r="AH351" s="14">
        <f t="shared" si="598"/>
        <v>0</v>
      </c>
      <c r="AI351" s="14"/>
      <c r="AJ351" s="14"/>
      <c r="AK351" s="14"/>
      <c r="AL351" s="14"/>
      <c r="AM351" s="14"/>
      <c r="AN351" s="14"/>
      <c r="AO351" s="14"/>
      <c r="AP351" s="14"/>
      <c r="AQ351" s="14"/>
      <c r="AR351" s="14">
        <v>0</v>
      </c>
      <c r="AS351" s="14">
        <v>0</v>
      </c>
      <c r="AT351" s="14">
        <v>0</v>
      </c>
      <c r="AU351" s="14"/>
      <c r="AV351" s="14"/>
      <c r="AW351" s="14"/>
      <c r="AX351" s="14"/>
      <c r="AY351" s="14"/>
      <c r="AZ351" s="14">
        <f t="shared" si="599"/>
        <v>0</v>
      </c>
      <c r="BA351" s="14"/>
      <c r="BB351" s="14"/>
      <c r="BC351" s="14"/>
      <c r="BD351" s="14"/>
      <c r="BE351" s="14"/>
      <c r="BF351" s="14"/>
      <c r="BG351" s="14"/>
      <c r="BH351" s="14"/>
      <c r="BI351" s="14"/>
      <c r="BJ351" s="14">
        <v>0</v>
      </c>
      <c r="BK351" s="14">
        <v>0</v>
      </c>
    </row>
    <row r="352" spans="1:63" x14ac:dyDescent="0.25">
      <c r="A352" s="4" t="s">
        <v>135</v>
      </c>
      <c r="B352" s="4" t="s">
        <v>60</v>
      </c>
      <c r="C352" s="4" t="s">
        <v>147</v>
      </c>
      <c r="D352" s="107" t="s">
        <v>245</v>
      </c>
      <c r="E352" s="117">
        <v>6134</v>
      </c>
      <c r="F352" s="107"/>
      <c r="G352" s="103" t="s">
        <v>1658</v>
      </c>
      <c r="H352" s="13" t="s">
        <v>80</v>
      </c>
      <c r="I352" s="14">
        <v>9000</v>
      </c>
      <c r="J352" s="14">
        <v>0</v>
      </c>
      <c r="K352" s="14"/>
      <c r="L352" s="14"/>
      <c r="M352" s="14"/>
      <c r="N352" s="14"/>
      <c r="O352" s="14"/>
      <c r="P352" s="14">
        <f t="shared" si="597"/>
        <v>0</v>
      </c>
      <c r="Q352" s="14"/>
      <c r="R352" s="14"/>
      <c r="S352" s="14"/>
      <c r="T352" s="14"/>
      <c r="U352" s="14"/>
      <c r="V352" s="14"/>
      <c r="W352" s="14"/>
      <c r="X352" s="14"/>
      <c r="Y352" s="14"/>
      <c r="Z352" s="14">
        <v>0</v>
      </c>
      <c r="AA352" s="14">
        <v>0</v>
      </c>
      <c r="AB352" s="14">
        <v>0</v>
      </c>
      <c r="AC352" s="14"/>
      <c r="AD352" s="14"/>
      <c r="AE352" s="14"/>
      <c r="AF352" s="14"/>
      <c r="AG352" s="14"/>
      <c r="AH352" s="14">
        <f t="shared" si="598"/>
        <v>0</v>
      </c>
      <c r="AI352" s="14"/>
      <c r="AJ352" s="14"/>
      <c r="AK352" s="14"/>
      <c r="AL352" s="14"/>
      <c r="AM352" s="14"/>
      <c r="AN352" s="14"/>
      <c r="AO352" s="14"/>
      <c r="AP352" s="14"/>
      <c r="AQ352" s="14"/>
      <c r="AR352" s="14">
        <v>0</v>
      </c>
      <c r="AS352" s="14">
        <v>0</v>
      </c>
      <c r="AT352" s="14">
        <v>0</v>
      </c>
      <c r="AU352" s="14"/>
      <c r="AV352" s="14"/>
      <c r="AW352" s="14"/>
      <c r="AX352" s="14"/>
      <c r="AY352" s="14"/>
      <c r="AZ352" s="14">
        <f t="shared" si="599"/>
        <v>0</v>
      </c>
      <c r="BA352" s="14"/>
      <c r="BB352" s="14"/>
      <c r="BC352" s="14"/>
      <c r="BD352" s="14"/>
      <c r="BE352" s="14"/>
      <c r="BF352" s="14"/>
      <c r="BG352" s="14"/>
      <c r="BH352" s="14"/>
      <c r="BI352" s="14"/>
      <c r="BJ352" s="14">
        <v>0</v>
      </c>
      <c r="BK352" s="14">
        <v>0</v>
      </c>
    </row>
    <row r="353" spans="1:63" x14ac:dyDescent="0.25">
      <c r="A353" s="4" t="s">
        <v>135</v>
      </c>
      <c r="B353" s="4" t="s">
        <v>60</v>
      </c>
      <c r="C353" s="4" t="s">
        <v>147</v>
      </c>
      <c r="D353" s="107" t="s">
        <v>245</v>
      </c>
      <c r="E353" s="117">
        <v>6135</v>
      </c>
      <c r="F353" s="107"/>
      <c r="G353" s="103" t="s">
        <v>1658</v>
      </c>
      <c r="H353" s="13" t="s">
        <v>83</v>
      </c>
      <c r="I353" s="14">
        <v>300</v>
      </c>
      <c r="J353" s="14">
        <v>0</v>
      </c>
      <c r="K353" s="14"/>
      <c r="L353" s="14"/>
      <c r="M353" s="14"/>
      <c r="N353" s="14"/>
      <c r="O353" s="14"/>
      <c r="P353" s="14">
        <f t="shared" si="597"/>
        <v>0</v>
      </c>
      <c r="Q353" s="14"/>
      <c r="R353" s="14"/>
      <c r="S353" s="14"/>
      <c r="T353" s="14"/>
      <c r="U353" s="14"/>
      <c r="V353" s="14"/>
      <c r="W353" s="14"/>
      <c r="X353" s="14"/>
      <c r="Y353" s="14"/>
      <c r="Z353" s="14">
        <v>0</v>
      </c>
      <c r="AA353" s="14">
        <v>0</v>
      </c>
      <c r="AB353" s="14">
        <v>0</v>
      </c>
      <c r="AC353" s="14"/>
      <c r="AD353" s="14"/>
      <c r="AE353" s="14"/>
      <c r="AF353" s="14"/>
      <c r="AG353" s="14"/>
      <c r="AH353" s="14">
        <f t="shared" si="598"/>
        <v>0</v>
      </c>
      <c r="AI353" s="14"/>
      <c r="AJ353" s="14"/>
      <c r="AK353" s="14"/>
      <c r="AL353" s="14"/>
      <c r="AM353" s="14"/>
      <c r="AN353" s="14"/>
      <c r="AO353" s="14"/>
      <c r="AP353" s="14"/>
      <c r="AQ353" s="14"/>
      <c r="AR353" s="14">
        <v>0</v>
      </c>
      <c r="AS353" s="14">
        <v>0</v>
      </c>
      <c r="AT353" s="14">
        <v>0</v>
      </c>
      <c r="AU353" s="14"/>
      <c r="AV353" s="14"/>
      <c r="AW353" s="14"/>
      <c r="AX353" s="14"/>
      <c r="AY353" s="14"/>
      <c r="AZ353" s="14">
        <f t="shared" si="599"/>
        <v>0</v>
      </c>
      <c r="BA353" s="14"/>
      <c r="BB353" s="14"/>
      <c r="BC353" s="14"/>
      <c r="BD353" s="14"/>
      <c r="BE353" s="14"/>
      <c r="BF353" s="14"/>
      <c r="BG353" s="14"/>
      <c r="BH353" s="14"/>
      <c r="BI353" s="14"/>
      <c r="BJ353" s="14">
        <v>0</v>
      </c>
      <c r="BK353" s="14">
        <v>0</v>
      </c>
    </row>
    <row r="354" spans="1:63" ht="22.5" x14ac:dyDescent="0.25">
      <c r="A354" s="4" t="s">
        <v>135</v>
      </c>
      <c r="B354" s="4" t="s">
        <v>60</v>
      </c>
      <c r="C354" s="4" t="s">
        <v>147</v>
      </c>
      <c r="D354" s="107" t="s">
        <v>245</v>
      </c>
      <c r="E354" s="117">
        <v>6136</v>
      </c>
      <c r="F354" s="107"/>
      <c r="G354" s="103" t="s">
        <v>1658</v>
      </c>
      <c r="H354" s="13" t="s">
        <v>86</v>
      </c>
      <c r="I354" s="14">
        <v>4400</v>
      </c>
      <c r="J354" s="14">
        <v>0</v>
      </c>
      <c r="K354" s="14"/>
      <c r="L354" s="14"/>
      <c r="M354" s="14"/>
      <c r="N354" s="14"/>
      <c r="O354" s="14"/>
      <c r="P354" s="14">
        <f t="shared" si="597"/>
        <v>0</v>
      </c>
      <c r="Q354" s="14"/>
      <c r="R354" s="14"/>
      <c r="S354" s="14"/>
      <c r="T354" s="14"/>
      <c r="U354" s="14"/>
      <c r="V354" s="14"/>
      <c r="W354" s="14"/>
      <c r="X354" s="14"/>
      <c r="Y354" s="14"/>
      <c r="Z354" s="14">
        <v>0</v>
      </c>
      <c r="AA354" s="14">
        <v>0</v>
      </c>
      <c r="AB354" s="14">
        <v>0</v>
      </c>
      <c r="AC354" s="14"/>
      <c r="AD354" s="14"/>
      <c r="AE354" s="14"/>
      <c r="AF354" s="14"/>
      <c r="AG354" s="14"/>
      <c r="AH354" s="14">
        <f t="shared" si="598"/>
        <v>0</v>
      </c>
      <c r="AI354" s="14"/>
      <c r="AJ354" s="14"/>
      <c r="AK354" s="14"/>
      <c r="AL354" s="14"/>
      <c r="AM354" s="14"/>
      <c r="AN354" s="14"/>
      <c r="AO354" s="14"/>
      <c r="AP354" s="14"/>
      <c r="AQ354" s="14"/>
      <c r="AR354" s="14">
        <v>0</v>
      </c>
      <c r="AS354" s="14">
        <v>0</v>
      </c>
      <c r="AT354" s="14">
        <v>0</v>
      </c>
      <c r="AU354" s="14"/>
      <c r="AV354" s="14"/>
      <c r="AW354" s="14"/>
      <c r="AX354" s="14"/>
      <c r="AY354" s="14"/>
      <c r="AZ354" s="14">
        <f t="shared" si="599"/>
        <v>0</v>
      </c>
      <c r="BA354" s="14"/>
      <c r="BB354" s="14"/>
      <c r="BC354" s="14"/>
      <c r="BD354" s="14"/>
      <c r="BE354" s="14"/>
      <c r="BF354" s="14"/>
      <c r="BG354" s="14"/>
      <c r="BH354" s="14"/>
      <c r="BI354" s="14"/>
      <c r="BJ354" s="14">
        <v>0</v>
      </c>
      <c r="BK354" s="14">
        <v>0</v>
      </c>
    </row>
    <row r="355" spans="1:63" x14ac:dyDescent="0.25">
      <c r="A355" s="4" t="s">
        <v>135</v>
      </c>
      <c r="B355" s="4" t="s">
        <v>60</v>
      </c>
      <c r="C355" s="4" t="s">
        <v>147</v>
      </c>
      <c r="D355" s="107" t="s">
        <v>245</v>
      </c>
      <c r="E355" s="117">
        <v>6137</v>
      </c>
      <c r="F355" s="107"/>
      <c r="G355" s="103" t="s">
        <v>1658</v>
      </c>
      <c r="H355" s="13" t="s">
        <v>89</v>
      </c>
      <c r="I355" s="14">
        <v>3800</v>
      </c>
      <c r="J355" s="14">
        <v>0</v>
      </c>
      <c r="K355" s="14"/>
      <c r="L355" s="14"/>
      <c r="M355" s="14"/>
      <c r="N355" s="14"/>
      <c r="O355" s="14"/>
      <c r="P355" s="14">
        <f t="shared" si="597"/>
        <v>0</v>
      </c>
      <c r="Q355" s="14"/>
      <c r="R355" s="14"/>
      <c r="S355" s="14"/>
      <c r="T355" s="14"/>
      <c r="U355" s="14"/>
      <c r="V355" s="14"/>
      <c r="W355" s="14"/>
      <c r="X355" s="14"/>
      <c r="Y355" s="14"/>
      <c r="Z355" s="14">
        <v>0</v>
      </c>
      <c r="AA355" s="14">
        <v>0</v>
      </c>
      <c r="AB355" s="14">
        <v>0</v>
      </c>
      <c r="AC355" s="14"/>
      <c r="AD355" s="14"/>
      <c r="AE355" s="14"/>
      <c r="AF355" s="14"/>
      <c r="AG355" s="14"/>
      <c r="AH355" s="14">
        <f t="shared" si="598"/>
        <v>0</v>
      </c>
      <c r="AI355" s="14"/>
      <c r="AJ355" s="14"/>
      <c r="AK355" s="14"/>
      <c r="AL355" s="14"/>
      <c r="AM355" s="14"/>
      <c r="AN355" s="14"/>
      <c r="AO355" s="14"/>
      <c r="AP355" s="14"/>
      <c r="AQ355" s="14"/>
      <c r="AR355" s="14">
        <v>0</v>
      </c>
      <c r="AS355" s="14">
        <v>0</v>
      </c>
      <c r="AT355" s="14">
        <v>0</v>
      </c>
      <c r="AU355" s="14"/>
      <c r="AV355" s="14"/>
      <c r="AW355" s="14"/>
      <c r="AX355" s="14"/>
      <c r="AY355" s="14"/>
      <c r="AZ355" s="14">
        <f t="shared" si="599"/>
        <v>0</v>
      </c>
      <c r="BA355" s="14"/>
      <c r="BB355" s="14"/>
      <c r="BC355" s="14"/>
      <c r="BD355" s="14"/>
      <c r="BE355" s="14"/>
      <c r="BF355" s="14"/>
      <c r="BG355" s="14"/>
      <c r="BH355" s="14"/>
      <c r="BI355" s="14"/>
      <c r="BJ355" s="14">
        <v>0</v>
      </c>
      <c r="BK355" s="14">
        <v>0</v>
      </c>
    </row>
    <row r="356" spans="1:63" ht="22.5" x14ac:dyDescent="0.25">
      <c r="A356" s="4" t="s">
        <v>135</v>
      </c>
      <c r="B356" s="4" t="s">
        <v>60</v>
      </c>
      <c r="C356" s="4" t="s">
        <v>147</v>
      </c>
      <c r="D356" s="107" t="s">
        <v>245</v>
      </c>
      <c r="E356" s="117">
        <v>6138</v>
      </c>
      <c r="F356" s="107"/>
      <c r="G356" s="103" t="s">
        <v>1658</v>
      </c>
      <c r="H356" s="13" t="s">
        <v>92</v>
      </c>
      <c r="I356" s="14">
        <v>0</v>
      </c>
      <c r="J356" s="14">
        <v>0</v>
      </c>
      <c r="K356" s="14"/>
      <c r="L356" s="14"/>
      <c r="M356" s="14"/>
      <c r="N356" s="14"/>
      <c r="O356" s="14"/>
      <c r="P356" s="14">
        <f t="shared" si="597"/>
        <v>0</v>
      </c>
      <c r="Q356" s="14"/>
      <c r="R356" s="14"/>
      <c r="S356" s="14"/>
      <c r="T356" s="14"/>
      <c r="U356" s="14"/>
      <c r="V356" s="14"/>
      <c r="W356" s="14"/>
      <c r="X356" s="14"/>
      <c r="Y356" s="14"/>
      <c r="Z356" s="14">
        <v>0</v>
      </c>
      <c r="AA356" s="14">
        <v>0</v>
      </c>
      <c r="AB356" s="14">
        <v>0</v>
      </c>
      <c r="AC356" s="14"/>
      <c r="AD356" s="14"/>
      <c r="AE356" s="14"/>
      <c r="AF356" s="14"/>
      <c r="AG356" s="14"/>
      <c r="AH356" s="14">
        <f t="shared" si="598"/>
        <v>0</v>
      </c>
      <c r="AI356" s="14"/>
      <c r="AJ356" s="14"/>
      <c r="AK356" s="14"/>
      <c r="AL356" s="14"/>
      <c r="AM356" s="14"/>
      <c r="AN356" s="14"/>
      <c r="AO356" s="14"/>
      <c r="AP356" s="14"/>
      <c r="AQ356" s="14"/>
      <c r="AR356" s="14">
        <v>0</v>
      </c>
      <c r="AS356" s="14">
        <v>0</v>
      </c>
      <c r="AT356" s="14">
        <v>0</v>
      </c>
      <c r="AU356" s="14"/>
      <c r="AV356" s="14"/>
      <c r="AW356" s="14"/>
      <c r="AX356" s="14"/>
      <c r="AY356" s="14"/>
      <c r="AZ356" s="14">
        <f t="shared" si="599"/>
        <v>0</v>
      </c>
      <c r="BA356" s="14"/>
      <c r="BB356" s="14"/>
      <c r="BC356" s="14"/>
      <c r="BD356" s="14"/>
      <c r="BE356" s="14"/>
      <c r="BF356" s="14"/>
      <c r="BG356" s="14"/>
      <c r="BH356" s="14"/>
      <c r="BI356" s="14"/>
      <c r="BJ356" s="14">
        <v>0</v>
      </c>
      <c r="BK356" s="14">
        <v>0</v>
      </c>
    </row>
    <row r="357" spans="1:63" x14ac:dyDescent="0.25">
      <c r="A357" s="1" t="s">
        <v>135</v>
      </c>
      <c r="B357" s="1" t="s">
        <v>60</v>
      </c>
      <c r="C357" s="1" t="s">
        <v>147</v>
      </c>
      <c r="D357" s="110" t="s">
        <v>245</v>
      </c>
      <c r="E357" s="110" t="s">
        <v>36</v>
      </c>
      <c r="F357" s="107" t="s">
        <v>0</v>
      </c>
      <c r="G357" s="13" t="s">
        <v>0</v>
      </c>
      <c r="H357" s="2" t="s">
        <v>37</v>
      </c>
      <c r="I357" s="12">
        <f>SUM(I358:I360)</f>
        <v>16602</v>
      </c>
      <c r="J357" s="12">
        <f t="shared" ref="J357:Y357" si="600">SUM(J358:J360)</f>
        <v>0</v>
      </c>
      <c r="K357" s="12">
        <f t="shared" si="600"/>
        <v>0</v>
      </c>
      <c r="L357" s="12">
        <f t="shared" si="600"/>
        <v>0</v>
      </c>
      <c r="M357" s="12">
        <f t="shared" si="600"/>
        <v>0</v>
      </c>
      <c r="N357" s="12">
        <f t="shared" si="600"/>
        <v>0</v>
      </c>
      <c r="O357" s="12">
        <f t="shared" si="600"/>
        <v>0</v>
      </c>
      <c r="P357" s="12">
        <f t="shared" si="600"/>
        <v>0</v>
      </c>
      <c r="Q357" s="12">
        <f t="shared" si="600"/>
        <v>0</v>
      </c>
      <c r="R357" s="12">
        <f t="shared" si="600"/>
        <v>0</v>
      </c>
      <c r="S357" s="12">
        <f t="shared" si="600"/>
        <v>0</v>
      </c>
      <c r="T357" s="12">
        <f t="shared" si="600"/>
        <v>0</v>
      </c>
      <c r="U357" s="12">
        <f t="shared" si="600"/>
        <v>0</v>
      </c>
      <c r="V357" s="12">
        <f t="shared" si="600"/>
        <v>0</v>
      </c>
      <c r="W357" s="12">
        <f t="shared" si="600"/>
        <v>0</v>
      </c>
      <c r="X357" s="12">
        <f t="shared" si="600"/>
        <v>0</v>
      </c>
      <c r="Y357" s="12">
        <f t="shared" si="600"/>
        <v>0</v>
      </c>
      <c r="Z357" s="12">
        <v>0</v>
      </c>
      <c r="AA357" s="12">
        <v>0</v>
      </c>
      <c r="AB357" s="12">
        <f t="shared" ref="AB357:AQ357" si="601">SUM(AB358:AB360)</f>
        <v>0</v>
      </c>
      <c r="AC357" s="12">
        <f t="shared" si="601"/>
        <v>0</v>
      </c>
      <c r="AD357" s="12">
        <f t="shared" si="601"/>
        <v>0</v>
      </c>
      <c r="AE357" s="12">
        <f t="shared" si="601"/>
        <v>0</v>
      </c>
      <c r="AF357" s="12">
        <f t="shared" si="601"/>
        <v>0</v>
      </c>
      <c r="AG357" s="12">
        <f t="shared" si="601"/>
        <v>0</v>
      </c>
      <c r="AH357" s="12">
        <f t="shared" si="601"/>
        <v>0</v>
      </c>
      <c r="AI357" s="12">
        <f t="shared" si="601"/>
        <v>0</v>
      </c>
      <c r="AJ357" s="12">
        <f t="shared" si="601"/>
        <v>0</v>
      </c>
      <c r="AK357" s="12">
        <f t="shared" si="601"/>
        <v>0</v>
      </c>
      <c r="AL357" s="12">
        <f t="shared" si="601"/>
        <v>0</v>
      </c>
      <c r="AM357" s="12">
        <f t="shared" si="601"/>
        <v>0</v>
      </c>
      <c r="AN357" s="12">
        <f t="shared" si="601"/>
        <v>0</v>
      </c>
      <c r="AO357" s="12">
        <f t="shared" si="601"/>
        <v>0</v>
      </c>
      <c r="AP357" s="12">
        <f t="shared" si="601"/>
        <v>0</v>
      </c>
      <c r="AQ357" s="12">
        <f t="shared" si="601"/>
        <v>0</v>
      </c>
      <c r="AR357" s="12">
        <v>0</v>
      </c>
      <c r="AS357" s="12">
        <v>0</v>
      </c>
      <c r="AT357" s="12">
        <f t="shared" ref="AT357:BI357" si="602">SUM(AT358:AT360)</f>
        <v>0</v>
      </c>
      <c r="AU357" s="12">
        <f t="shared" si="602"/>
        <v>0</v>
      </c>
      <c r="AV357" s="12">
        <f t="shared" si="602"/>
        <v>0</v>
      </c>
      <c r="AW357" s="12">
        <f t="shared" si="602"/>
        <v>0</v>
      </c>
      <c r="AX357" s="12">
        <f t="shared" si="602"/>
        <v>0</v>
      </c>
      <c r="AY357" s="12">
        <f t="shared" si="602"/>
        <v>0</v>
      </c>
      <c r="AZ357" s="12">
        <f t="shared" si="602"/>
        <v>0</v>
      </c>
      <c r="BA357" s="12">
        <f t="shared" si="602"/>
        <v>0</v>
      </c>
      <c r="BB357" s="12">
        <f t="shared" si="602"/>
        <v>0</v>
      </c>
      <c r="BC357" s="12">
        <f t="shared" si="602"/>
        <v>0</v>
      </c>
      <c r="BD357" s="12">
        <f t="shared" si="602"/>
        <v>0</v>
      </c>
      <c r="BE357" s="12">
        <f t="shared" si="602"/>
        <v>0</v>
      </c>
      <c r="BF357" s="12">
        <f t="shared" si="602"/>
        <v>0</v>
      </c>
      <c r="BG357" s="12">
        <f t="shared" si="602"/>
        <v>0</v>
      </c>
      <c r="BH357" s="12">
        <f t="shared" si="602"/>
        <v>0</v>
      </c>
      <c r="BI357" s="12">
        <f t="shared" si="602"/>
        <v>0</v>
      </c>
      <c r="BJ357" s="12">
        <v>0</v>
      </c>
      <c r="BK357" s="12">
        <v>0</v>
      </c>
    </row>
    <row r="358" spans="1:63" x14ac:dyDescent="0.25">
      <c r="A358" s="4" t="s">
        <v>135</v>
      </c>
      <c r="B358" s="4" t="s">
        <v>60</v>
      </c>
      <c r="C358" s="4" t="s">
        <v>147</v>
      </c>
      <c r="D358" s="107" t="s">
        <v>245</v>
      </c>
      <c r="E358" s="117">
        <v>6139</v>
      </c>
      <c r="F358" s="107"/>
      <c r="G358" s="103" t="s">
        <v>1658</v>
      </c>
      <c r="H358" s="13" t="s">
        <v>37</v>
      </c>
      <c r="I358" s="14">
        <v>11200</v>
      </c>
      <c r="J358" s="14">
        <v>0</v>
      </c>
      <c r="K358" s="14"/>
      <c r="L358" s="14"/>
      <c r="M358" s="14"/>
      <c r="N358" s="14"/>
      <c r="O358" s="14"/>
      <c r="P358" s="14">
        <f t="shared" si="597"/>
        <v>0</v>
      </c>
      <c r="Q358" s="14"/>
      <c r="R358" s="14"/>
      <c r="S358" s="14"/>
      <c r="T358" s="14"/>
      <c r="U358" s="14"/>
      <c r="V358" s="14"/>
      <c r="W358" s="14"/>
      <c r="X358" s="14"/>
      <c r="Y358" s="14"/>
      <c r="Z358" s="14">
        <v>0</v>
      </c>
      <c r="AA358" s="14">
        <v>0</v>
      </c>
      <c r="AB358" s="14">
        <v>0</v>
      </c>
      <c r="AC358" s="14"/>
      <c r="AD358" s="14"/>
      <c r="AE358" s="14"/>
      <c r="AF358" s="14"/>
      <c r="AG358" s="14"/>
      <c r="AH358" s="14">
        <f t="shared" si="598"/>
        <v>0</v>
      </c>
      <c r="AI358" s="14"/>
      <c r="AJ358" s="14"/>
      <c r="AK358" s="14"/>
      <c r="AL358" s="14"/>
      <c r="AM358" s="14"/>
      <c r="AN358" s="14"/>
      <c r="AO358" s="14"/>
      <c r="AP358" s="14"/>
      <c r="AQ358" s="14"/>
      <c r="AR358" s="14">
        <v>0</v>
      </c>
      <c r="AS358" s="14">
        <v>0</v>
      </c>
      <c r="AT358" s="14">
        <v>0</v>
      </c>
      <c r="AU358" s="14"/>
      <c r="AV358" s="14"/>
      <c r="AW358" s="14"/>
      <c r="AX358" s="14"/>
      <c r="AY358" s="14"/>
      <c r="AZ358" s="14">
        <f t="shared" si="599"/>
        <v>0</v>
      </c>
      <c r="BA358" s="14"/>
      <c r="BB358" s="14"/>
      <c r="BC358" s="14"/>
      <c r="BD358" s="14"/>
      <c r="BE358" s="14"/>
      <c r="BF358" s="14"/>
      <c r="BG358" s="14"/>
      <c r="BH358" s="14"/>
      <c r="BI358" s="14"/>
      <c r="BJ358" s="14">
        <v>0</v>
      </c>
      <c r="BK358" s="14">
        <v>0</v>
      </c>
    </row>
    <row r="359" spans="1:63" ht="22.5" x14ac:dyDescent="0.25">
      <c r="A359" s="4" t="s">
        <v>135</v>
      </c>
      <c r="B359" s="4" t="s">
        <v>60</v>
      </c>
      <c r="C359" s="4" t="s">
        <v>147</v>
      </c>
      <c r="D359" s="107" t="s">
        <v>245</v>
      </c>
      <c r="E359" s="117">
        <v>6139</v>
      </c>
      <c r="F359" s="107" t="s">
        <v>252</v>
      </c>
      <c r="G359" s="103" t="s">
        <v>1658</v>
      </c>
      <c r="H359" s="13" t="s">
        <v>39</v>
      </c>
      <c r="I359" s="14">
        <v>2402</v>
      </c>
      <c r="J359" s="14">
        <v>0</v>
      </c>
      <c r="K359" s="14"/>
      <c r="L359" s="14"/>
      <c r="M359" s="14"/>
      <c r="N359" s="14"/>
      <c r="O359" s="14"/>
      <c r="P359" s="14">
        <f t="shared" si="597"/>
        <v>0</v>
      </c>
      <c r="Q359" s="14"/>
      <c r="R359" s="14"/>
      <c r="S359" s="14"/>
      <c r="T359" s="14"/>
      <c r="U359" s="14"/>
      <c r="V359" s="14"/>
      <c r="W359" s="14"/>
      <c r="X359" s="14"/>
      <c r="Y359" s="14"/>
      <c r="Z359" s="14">
        <v>0</v>
      </c>
      <c r="AA359" s="14">
        <v>0</v>
      </c>
      <c r="AB359" s="14">
        <v>0</v>
      </c>
      <c r="AC359" s="14"/>
      <c r="AD359" s="14"/>
      <c r="AE359" s="14"/>
      <c r="AF359" s="14"/>
      <c r="AG359" s="14"/>
      <c r="AH359" s="14">
        <f t="shared" si="598"/>
        <v>0</v>
      </c>
      <c r="AI359" s="14"/>
      <c r="AJ359" s="14"/>
      <c r="AK359" s="14"/>
      <c r="AL359" s="14"/>
      <c r="AM359" s="14"/>
      <c r="AN359" s="14"/>
      <c r="AO359" s="14"/>
      <c r="AP359" s="14"/>
      <c r="AQ359" s="14"/>
      <c r="AR359" s="14">
        <v>0</v>
      </c>
      <c r="AS359" s="14">
        <v>0</v>
      </c>
      <c r="AT359" s="14">
        <v>0</v>
      </c>
      <c r="AU359" s="14"/>
      <c r="AV359" s="14"/>
      <c r="AW359" s="14"/>
      <c r="AX359" s="14"/>
      <c r="AY359" s="14"/>
      <c r="AZ359" s="14">
        <f t="shared" si="599"/>
        <v>0</v>
      </c>
      <c r="BA359" s="14"/>
      <c r="BB359" s="14"/>
      <c r="BC359" s="14"/>
      <c r="BD359" s="14"/>
      <c r="BE359" s="14"/>
      <c r="BF359" s="14"/>
      <c r="BG359" s="14"/>
      <c r="BH359" s="14"/>
      <c r="BI359" s="14"/>
      <c r="BJ359" s="14">
        <v>0</v>
      </c>
      <c r="BK359" s="14">
        <v>0</v>
      </c>
    </row>
    <row r="360" spans="1:63" ht="33.75" x14ac:dyDescent="0.25">
      <c r="A360" s="4" t="s">
        <v>135</v>
      </c>
      <c r="B360" s="4" t="s">
        <v>60</v>
      </c>
      <c r="C360" s="4" t="s">
        <v>147</v>
      </c>
      <c r="D360" s="107" t="s">
        <v>245</v>
      </c>
      <c r="E360" s="117">
        <v>6139</v>
      </c>
      <c r="F360" s="107" t="s">
        <v>253</v>
      </c>
      <c r="G360" s="103" t="s">
        <v>1658</v>
      </c>
      <c r="H360" s="13" t="s">
        <v>40</v>
      </c>
      <c r="I360" s="14">
        <v>3000</v>
      </c>
      <c r="J360" s="14">
        <v>0</v>
      </c>
      <c r="K360" s="14"/>
      <c r="L360" s="14"/>
      <c r="M360" s="14"/>
      <c r="N360" s="14"/>
      <c r="O360" s="14"/>
      <c r="P360" s="14">
        <f t="shared" si="597"/>
        <v>0</v>
      </c>
      <c r="Q360" s="14"/>
      <c r="R360" s="14"/>
      <c r="S360" s="14"/>
      <c r="T360" s="14"/>
      <c r="U360" s="14"/>
      <c r="V360" s="14"/>
      <c r="W360" s="14"/>
      <c r="X360" s="14"/>
      <c r="Y360" s="14"/>
      <c r="Z360" s="14">
        <v>0</v>
      </c>
      <c r="AA360" s="14">
        <v>0</v>
      </c>
      <c r="AB360" s="14">
        <v>0</v>
      </c>
      <c r="AC360" s="14"/>
      <c r="AD360" s="14"/>
      <c r="AE360" s="14"/>
      <c r="AF360" s="14"/>
      <c r="AG360" s="14"/>
      <c r="AH360" s="14">
        <f t="shared" si="598"/>
        <v>0</v>
      </c>
      <c r="AI360" s="14"/>
      <c r="AJ360" s="14"/>
      <c r="AK360" s="14"/>
      <c r="AL360" s="14"/>
      <c r="AM360" s="14"/>
      <c r="AN360" s="14"/>
      <c r="AO360" s="14"/>
      <c r="AP360" s="14"/>
      <c r="AQ360" s="14"/>
      <c r="AR360" s="14">
        <v>0</v>
      </c>
      <c r="AS360" s="14">
        <v>0</v>
      </c>
      <c r="AT360" s="14">
        <v>0</v>
      </c>
      <c r="AU360" s="14"/>
      <c r="AV360" s="14"/>
      <c r="AW360" s="14"/>
      <c r="AX360" s="14"/>
      <c r="AY360" s="14"/>
      <c r="AZ360" s="14">
        <f t="shared" si="599"/>
        <v>0</v>
      </c>
      <c r="BA360" s="14"/>
      <c r="BB360" s="14"/>
      <c r="BC360" s="14"/>
      <c r="BD360" s="14"/>
      <c r="BE360" s="14"/>
      <c r="BF360" s="14"/>
      <c r="BG360" s="14"/>
      <c r="BH360" s="14"/>
      <c r="BI360" s="14"/>
      <c r="BJ360" s="14">
        <v>0</v>
      </c>
      <c r="BK360" s="14">
        <v>0</v>
      </c>
    </row>
    <row r="361" spans="1:63" ht="33.75" x14ac:dyDescent="0.25">
      <c r="A361" s="1" t="s">
        <v>0</v>
      </c>
      <c r="B361" s="1" t="s">
        <v>0</v>
      </c>
      <c r="C361" s="1" t="s">
        <v>0</v>
      </c>
      <c r="D361" s="106" t="s">
        <v>0</v>
      </c>
      <c r="E361" s="106" t="s">
        <v>0</v>
      </c>
      <c r="F361" s="106" t="s">
        <v>0</v>
      </c>
      <c r="G361" s="2" t="s">
        <v>0</v>
      </c>
      <c r="H361" s="10" t="s">
        <v>41</v>
      </c>
      <c r="I361" s="11">
        <f>SUM(I362)</f>
        <v>100</v>
      </c>
      <c r="J361" s="11">
        <f t="shared" ref="J361:Y362" si="603">SUM(J362)</f>
        <v>0</v>
      </c>
      <c r="K361" s="11">
        <f t="shared" si="603"/>
        <v>0</v>
      </c>
      <c r="L361" s="11">
        <f t="shared" si="603"/>
        <v>0</v>
      </c>
      <c r="M361" s="11">
        <f t="shared" si="603"/>
        <v>0</v>
      </c>
      <c r="N361" s="11">
        <f t="shared" si="603"/>
        <v>0</v>
      </c>
      <c r="O361" s="11">
        <f t="shared" si="603"/>
        <v>0</v>
      </c>
      <c r="P361" s="11">
        <f t="shared" si="603"/>
        <v>0</v>
      </c>
      <c r="Q361" s="11">
        <f t="shared" si="603"/>
        <v>0</v>
      </c>
      <c r="R361" s="11">
        <f t="shared" si="603"/>
        <v>0</v>
      </c>
      <c r="S361" s="11">
        <f t="shared" si="603"/>
        <v>0</v>
      </c>
      <c r="T361" s="11">
        <f t="shared" si="603"/>
        <v>0</v>
      </c>
      <c r="U361" s="11">
        <f t="shared" si="603"/>
        <v>0</v>
      </c>
      <c r="V361" s="11">
        <f t="shared" si="603"/>
        <v>0</v>
      </c>
      <c r="W361" s="11">
        <f t="shared" si="603"/>
        <v>0</v>
      </c>
      <c r="X361" s="11">
        <f t="shared" si="603"/>
        <v>0</v>
      </c>
      <c r="Y361" s="11">
        <f t="shared" si="603"/>
        <v>0</v>
      </c>
      <c r="Z361" s="11">
        <v>0</v>
      </c>
      <c r="AA361" s="11">
        <v>0</v>
      </c>
      <c r="AB361" s="11">
        <f t="shared" ref="AB361:AQ362" si="604">SUM(AB362)</f>
        <v>0</v>
      </c>
      <c r="AC361" s="11">
        <f t="shared" si="604"/>
        <v>0</v>
      </c>
      <c r="AD361" s="11">
        <f t="shared" si="604"/>
        <v>0</v>
      </c>
      <c r="AE361" s="11">
        <f t="shared" si="604"/>
        <v>0</v>
      </c>
      <c r="AF361" s="11">
        <f t="shared" si="604"/>
        <v>0</v>
      </c>
      <c r="AG361" s="11">
        <f t="shared" si="604"/>
        <v>0</v>
      </c>
      <c r="AH361" s="11">
        <f t="shared" si="604"/>
        <v>0</v>
      </c>
      <c r="AI361" s="11">
        <f t="shared" si="604"/>
        <v>0</v>
      </c>
      <c r="AJ361" s="11">
        <f t="shared" si="604"/>
        <v>0</v>
      </c>
      <c r="AK361" s="11">
        <f t="shared" si="604"/>
        <v>0</v>
      </c>
      <c r="AL361" s="11">
        <f t="shared" si="604"/>
        <v>0</v>
      </c>
      <c r="AM361" s="11">
        <f t="shared" si="604"/>
        <v>0</v>
      </c>
      <c r="AN361" s="11">
        <f t="shared" si="604"/>
        <v>0</v>
      </c>
      <c r="AO361" s="11">
        <f t="shared" si="604"/>
        <v>0</v>
      </c>
      <c r="AP361" s="11">
        <f t="shared" si="604"/>
        <v>0</v>
      </c>
      <c r="AQ361" s="11">
        <f t="shared" si="604"/>
        <v>0</v>
      </c>
      <c r="AR361" s="11">
        <v>0</v>
      </c>
      <c r="AS361" s="11">
        <v>0</v>
      </c>
      <c r="AT361" s="11">
        <f t="shared" ref="AT361:BI362" si="605">SUM(AT362)</f>
        <v>0</v>
      </c>
      <c r="AU361" s="11">
        <f t="shared" si="605"/>
        <v>0</v>
      </c>
      <c r="AV361" s="11">
        <f t="shared" si="605"/>
        <v>0</v>
      </c>
      <c r="AW361" s="11">
        <f t="shared" si="605"/>
        <v>0</v>
      </c>
      <c r="AX361" s="11">
        <f t="shared" si="605"/>
        <v>0</v>
      </c>
      <c r="AY361" s="11">
        <f t="shared" si="605"/>
        <v>0</v>
      </c>
      <c r="AZ361" s="11">
        <f t="shared" si="605"/>
        <v>0</v>
      </c>
      <c r="BA361" s="11">
        <f t="shared" si="605"/>
        <v>0</v>
      </c>
      <c r="BB361" s="11">
        <f t="shared" si="605"/>
        <v>0</v>
      </c>
      <c r="BC361" s="11">
        <f t="shared" si="605"/>
        <v>0</v>
      </c>
      <c r="BD361" s="11">
        <f t="shared" si="605"/>
        <v>0</v>
      </c>
      <c r="BE361" s="11">
        <f t="shared" si="605"/>
        <v>0</v>
      </c>
      <c r="BF361" s="11">
        <f t="shared" si="605"/>
        <v>0</v>
      </c>
      <c r="BG361" s="11">
        <f t="shared" si="605"/>
        <v>0</v>
      </c>
      <c r="BH361" s="11">
        <f t="shared" si="605"/>
        <v>0</v>
      </c>
      <c r="BI361" s="11">
        <f t="shared" si="605"/>
        <v>0</v>
      </c>
      <c r="BJ361" s="11">
        <v>0</v>
      </c>
      <c r="BK361" s="11">
        <v>0</v>
      </c>
    </row>
    <row r="362" spans="1:63" ht="22.5" x14ac:dyDescent="0.25">
      <c r="A362" s="4" t="s">
        <v>135</v>
      </c>
      <c r="B362" s="4" t="s">
        <v>60</v>
      </c>
      <c r="C362" s="4" t="s">
        <v>147</v>
      </c>
      <c r="D362" s="107" t="s">
        <v>245</v>
      </c>
      <c r="E362" s="106" t="s">
        <v>42</v>
      </c>
      <c r="F362" s="106" t="s">
        <v>0</v>
      </c>
      <c r="G362" s="2" t="s">
        <v>0</v>
      </c>
      <c r="H362" s="2" t="s">
        <v>43</v>
      </c>
      <c r="I362" s="12">
        <f>SUM(I363)</f>
        <v>100</v>
      </c>
      <c r="J362" s="12">
        <f t="shared" si="603"/>
        <v>0</v>
      </c>
      <c r="K362" s="12">
        <f t="shared" ref="K362:Y362" si="606">SUM(K363)</f>
        <v>0</v>
      </c>
      <c r="L362" s="12">
        <f t="shared" si="606"/>
        <v>0</v>
      </c>
      <c r="M362" s="12">
        <f t="shared" si="606"/>
        <v>0</v>
      </c>
      <c r="N362" s="12">
        <f t="shared" si="606"/>
        <v>0</v>
      </c>
      <c r="O362" s="12">
        <f t="shared" si="606"/>
        <v>0</v>
      </c>
      <c r="P362" s="12">
        <f t="shared" si="606"/>
        <v>0</v>
      </c>
      <c r="Q362" s="12">
        <f t="shared" si="606"/>
        <v>0</v>
      </c>
      <c r="R362" s="12">
        <f t="shared" si="606"/>
        <v>0</v>
      </c>
      <c r="S362" s="12">
        <f t="shared" si="606"/>
        <v>0</v>
      </c>
      <c r="T362" s="12">
        <f t="shared" si="606"/>
        <v>0</v>
      </c>
      <c r="U362" s="12">
        <f t="shared" si="606"/>
        <v>0</v>
      </c>
      <c r="V362" s="12">
        <f t="shared" si="606"/>
        <v>0</v>
      </c>
      <c r="W362" s="12">
        <f t="shared" si="606"/>
        <v>0</v>
      </c>
      <c r="X362" s="12">
        <f t="shared" si="606"/>
        <v>0</v>
      </c>
      <c r="Y362" s="12">
        <f t="shared" si="606"/>
        <v>0</v>
      </c>
      <c r="Z362" s="12">
        <v>0</v>
      </c>
      <c r="AA362" s="12">
        <v>0</v>
      </c>
      <c r="AB362" s="12">
        <f t="shared" si="604"/>
        <v>0</v>
      </c>
      <c r="AC362" s="12">
        <f t="shared" ref="AC362:AQ362" si="607">SUM(AC363)</f>
        <v>0</v>
      </c>
      <c r="AD362" s="12">
        <f t="shared" si="607"/>
        <v>0</v>
      </c>
      <c r="AE362" s="12">
        <f t="shared" si="607"/>
        <v>0</v>
      </c>
      <c r="AF362" s="12">
        <f t="shared" si="607"/>
        <v>0</v>
      </c>
      <c r="AG362" s="12">
        <f t="shared" si="607"/>
        <v>0</v>
      </c>
      <c r="AH362" s="12">
        <f t="shared" si="607"/>
        <v>0</v>
      </c>
      <c r="AI362" s="12">
        <f t="shared" si="607"/>
        <v>0</v>
      </c>
      <c r="AJ362" s="12">
        <f t="shared" si="607"/>
        <v>0</v>
      </c>
      <c r="AK362" s="12">
        <f t="shared" si="607"/>
        <v>0</v>
      </c>
      <c r="AL362" s="12">
        <f t="shared" si="607"/>
        <v>0</v>
      </c>
      <c r="AM362" s="12">
        <f t="shared" si="607"/>
        <v>0</v>
      </c>
      <c r="AN362" s="12">
        <f t="shared" si="607"/>
        <v>0</v>
      </c>
      <c r="AO362" s="12">
        <f t="shared" si="607"/>
        <v>0</v>
      </c>
      <c r="AP362" s="12">
        <f t="shared" si="607"/>
        <v>0</v>
      </c>
      <c r="AQ362" s="12">
        <f t="shared" si="607"/>
        <v>0</v>
      </c>
      <c r="AR362" s="12">
        <v>0</v>
      </c>
      <c r="AS362" s="12">
        <v>0</v>
      </c>
      <c r="AT362" s="12">
        <f t="shared" si="605"/>
        <v>0</v>
      </c>
      <c r="AU362" s="12">
        <f t="shared" ref="AU362:BI362" si="608">SUM(AU363)</f>
        <v>0</v>
      </c>
      <c r="AV362" s="12">
        <f t="shared" si="608"/>
        <v>0</v>
      </c>
      <c r="AW362" s="12">
        <f t="shared" si="608"/>
        <v>0</v>
      </c>
      <c r="AX362" s="12">
        <f t="shared" si="608"/>
        <v>0</v>
      </c>
      <c r="AY362" s="12">
        <f t="shared" si="608"/>
        <v>0</v>
      </c>
      <c r="AZ362" s="12">
        <f t="shared" si="608"/>
        <v>0</v>
      </c>
      <c r="BA362" s="12">
        <f t="shared" si="608"/>
        <v>0</v>
      </c>
      <c r="BB362" s="12">
        <f t="shared" si="608"/>
        <v>0</v>
      </c>
      <c r="BC362" s="12">
        <f t="shared" si="608"/>
        <v>0</v>
      </c>
      <c r="BD362" s="12">
        <f t="shared" si="608"/>
        <v>0</v>
      </c>
      <c r="BE362" s="12">
        <f t="shared" si="608"/>
        <v>0</v>
      </c>
      <c r="BF362" s="12">
        <f t="shared" si="608"/>
        <v>0</v>
      </c>
      <c r="BG362" s="12">
        <f t="shared" si="608"/>
        <v>0</v>
      </c>
      <c r="BH362" s="12">
        <f t="shared" si="608"/>
        <v>0</v>
      </c>
      <c r="BI362" s="12">
        <f t="shared" si="608"/>
        <v>0</v>
      </c>
      <c r="BJ362" s="12">
        <v>0</v>
      </c>
      <c r="BK362" s="12">
        <v>0</v>
      </c>
    </row>
    <row r="363" spans="1:63" x14ac:dyDescent="0.25">
      <c r="A363" s="4" t="s">
        <v>135</v>
      </c>
      <c r="B363" s="4" t="s">
        <v>60</v>
      </c>
      <c r="C363" s="4" t="s">
        <v>147</v>
      </c>
      <c r="D363" s="107" t="s">
        <v>245</v>
      </c>
      <c r="E363" s="117">
        <v>6148</v>
      </c>
      <c r="F363" s="107"/>
      <c r="G363" s="103" t="s">
        <v>1658</v>
      </c>
      <c r="H363" s="13" t="s">
        <v>47</v>
      </c>
      <c r="I363" s="14">
        <v>100</v>
      </c>
      <c r="J363" s="14">
        <v>0</v>
      </c>
      <c r="K363" s="14"/>
      <c r="L363" s="14"/>
      <c r="M363" s="14"/>
      <c r="N363" s="14"/>
      <c r="O363" s="14"/>
      <c r="P363" s="14">
        <f t="shared" si="597"/>
        <v>0</v>
      </c>
      <c r="Q363" s="14"/>
      <c r="R363" s="14"/>
      <c r="S363" s="14"/>
      <c r="T363" s="14"/>
      <c r="U363" s="14"/>
      <c r="V363" s="14"/>
      <c r="W363" s="14"/>
      <c r="X363" s="14"/>
      <c r="Y363" s="14"/>
      <c r="Z363" s="14">
        <v>0</v>
      </c>
      <c r="AA363" s="14">
        <v>0</v>
      </c>
      <c r="AB363" s="14">
        <v>0</v>
      </c>
      <c r="AC363" s="14"/>
      <c r="AD363" s="14"/>
      <c r="AE363" s="14"/>
      <c r="AF363" s="14"/>
      <c r="AG363" s="14"/>
      <c r="AH363" s="14">
        <f t="shared" si="598"/>
        <v>0</v>
      </c>
      <c r="AI363" s="14"/>
      <c r="AJ363" s="14"/>
      <c r="AK363" s="14"/>
      <c r="AL363" s="14"/>
      <c r="AM363" s="14"/>
      <c r="AN363" s="14"/>
      <c r="AO363" s="14"/>
      <c r="AP363" s="14"/>
      <c r="AQ363" s="14"/>
      <c r="AR363" s="14">
        <v>0</v>
      </c>
      <c r="AS363" s="14">
        <v>0</v>
      </c>
      <c r="AT363" s="14">
        <v>0</v>
      </c>
      <c r="AU363" s="14"/>
      <c r="AV363" s="14"/>
      <c r="AW363" s="14"/>
      <c r="AX363" s="14"/>
      <c r="AY363" s="14"/>
      <c r="AZ363" s="14">
        <f t="shared" si="599"/>
        <v>0</v>
      </c>
      <c r="BA363" s="14"/>
      <c r="BB363" s="14"/>
      <c r="BC363" s="14"/>
      <c r="BD363" s="14"/>
      <c r="BE363" s="14"/>
      <c r="BF363" s="14"/>
      <c r="BG363" s="14"/>
      <c r="BH363" s="14"/>
      <c r="BI363" s="14"/>
      <c r="BJ363" s="14">
        <v>0</v>
      </c>
      <c r="BK363" s="14">
        <v>0</v>
      </c>
    </row>
    <row r="364" spans="1:63" ht="33.75" x14ac:dyDescent="0.25">
      <c r="A364" s="1" t="s">
        <v>0</v>
      </c>
      <c r="B364" s="1" t="s">
        <v>0</v>
      </c>
      <c r="C364" s="1" t="s">
        <v>0</v>
      </c>
      <c r="D364" s="106" t="s">
        <v>0</v>
      </c>
      <c r="E364" s="106" t="s">
        <v>0</v>
      </c>
      <c r="F364" s="106" t="s">
        <v>0</v>
      </c>
      <c r="G364" s="2" t="s">
        <v>0</v>
      </c>
      <c r="H364" s="10" t="s">
        <v>49</v>
      </c>
      <c r="I364" s="11">
        <f>SUM(I365)</f>
        <v>31000</v>
      </c>
      <c r="J364" s="11">
        <f t="shared" ref="J364:Y364" si="609">SUM(J365)</f>
        <v>0</v>
      </c>
      <c r="K364" s="11">
        <f t="shared" si="609"/>
        <v>0</v>
      </c>
      <c r="L364" s="11">
        <f t="shared" si="609"/>
        <v>0</v>
      </c>
      <c r="M364" s="11">
        <f t="shared" si="609"/>
        <v>0</v>
      </c>
      <c r="N364" s="11">
        <f t="shared" si="609"/>
        <v>0</v>
      </c>
      <c r="O364" s="11">
        <f t="shared" si="609"/>
        <v>0</v>
      </c>
      <c r="P364" s="11">
        <f t="shared" si="609"/>
        <v>0</v>
      </c>
      <c r="Q364" s="11">
        <f t="shared" si="609"/>
        <v>0</v>
      </c>
      <c r="R364" s="11">
        <f t="shared" si="609"/>
        <v>0</v>
      </c>
      <c r="S364" s="11">
        <f t="shared" si="609"/>
        <v>0</v>
      </c>
      <c r="T364" s="11">
        <f t="shared" si="609"/>
        <v>0</v>
      </c>
      <c r="U364" s="11">
        <f t="shared" si="609"/>
        <v>0</v>
      </c>
      <c r="V364" s="11">
        <f t="shared" si="609"/>
        <v>0</v>
      </c>
      <c r="W364" s="11">
        <f t="shared" si="609"/>
        <v>0</v>
      </c>
      <c r="X364" s="11">
        <f t="shared" si="609"/>
        <v>0</v>
      </c>
      <c r="Y364" s="11">
        <f t="shared" si="609"/>
        <v>0</v>
      </c>
      <c r="Z364" s="11">
        <v>0</v>
      </c>
      <c r="AA364" s="11">
        <v>0</v>
      </c>
      <c r="AB364" s="11">
        <f t="shared" ref="AB364:AQ364" si="610">SUM(AB365)</f>
        <v>0</v>
      </c>
      <c r="AC364" s="11">
        <f t="shared" si="610"/>
        <v>0</v>
      </c>
      <c r="AD364" s="11">
        <f t="shared" si="610"/>
        <v>0</v>
      </c>
      <c r="AE364" s="11">
        <f t="shared" si="610"/>
        <v>0</v>
      </c>
      <c r="AF364" s="11">
        <f t="shared" si="610"/>
        <v>0</v>
      </c>
      <c r="AG364" s="11">
        <f t="shared" si="610"/>
        <v>0</v>
      </c>
      <c r="AH364" s="11">
        <f t="shared" si="610"/>
        <v>0</v>
      </c>
      <c r="AI364" s="11">
        <f t="shared" si="610"/>
        <v>0</v>
      </c>
      <c r="AJ364" s="11">
        <f t="shared" si="610"/>
        <v>0</v>
      </c>
      <c r="AK364" s="11">
        <f t="shared" si="610"/>
        <v>0</v>
      </c>
      <c r="AL364" s="11">
        <f t="shared" si="610"/>
        <v>0</v>
      </c>
      <c r="AM364" s="11">
        <f t="shared" si="610"/>
        <v>0</v>
      </c>
      <c r="AN364" s="11">
        <f t="shared" si="610"/>
        <v>0</v>
      </c>
      <c r="AO364" s="11">
        <f t="shared" si="610"/>
        <v>0</v>
      </c>
      <c r="AP364" s="11">
        <f t="shared" si="610"/>
        <v>0</v>
      </c>
      <c r="AQ364" s="11">
        <f t="shared" si="610"/>
        <v>0</v>
      </c>
      <c r="AR364" s="11">
        <v>0</v>
      </c>
      <c r="AS364" s="11">
        <v>0</v>
      </c>
      <c r="AT364" s="11">
        <f t="shared" ref="AT364:BI364" si="611">SUM(AT365)</f>
        <v>1000</v>
      </c>
      <c r="AU364" s="11">
        <f t="shared" si="611"/>
        <v>0</v>
      </c>
      <c r="AV364" s="11">
        <f t="shared" si="611"/>
        <v>0</v>
      </c>
      <c r="AW364" s="11">
        <f t="shared" si="611"/>
        <v>0</v>
      </c>
      <c r="AX364" s="11">
        <f t="shared" si="611"/>
        <v>0</v>
      </c>
      <c r="AY364" s="11">
        <f t="shared" si="611"/>
        <v>0</v>
      </c>
      <c r="AZ364" s="11">
        <f t="shared" si="611"/>
        <v>1000</v>
      </c>
      <c r="BA364" s="11">
        <f t="shared" si="611"/>
        <v>0</v>
      </c>
      <c r="BB364" s="11">
        <f t="shared" si="611"/>
        <v>0</v>
      </c>
      <c r="BC364" s="11">
        <f t="shared" si="611"/>
        <v>0</v>
      </c>
      <c r="BD364" s="11">
        <f t="shared" si="611"/>
        <v>0</v>
      </c>
      <c r="BE364" s="11">
        <f t="shared" si="611"/>
        <v>0</v>
      </c>
      <c r="BF364" s="11">
        <f t="shared" si="611"/>
        <v>0</v>
      </c>
      <c r="BG364" s="11">
        <f t="shared" si="611"/>
        <v>0</v>
      </c>
      <c r="BH364" s="11">
        <f t="shared" si="611"/>
        <v>0</v>
      </c>
      <c r="BI364" s="11">
        <f t="shared" si="611"/>
        <v>0</v>
      </c>
      <c r="BJ364" s="11">
        <v>0</v>
      </c>
      <c r="BK364" s="11">
        <v>1000</v>
      </c>
    </row>
    <row r="365" spans="1:63" x14ac:dyDescent="0.25">
      <c r="A365" s="4" t="s">
        <v>135</v>
      </c>
      <c r="B365" s="4" t="s">
        <v>60</v>
      </c>
      <c r="C365" s="4" t="s">
        <v>147</v>
      </c>
      <c r="D365" s="107" t="s">
        <v>245</v>
      </c>
      <c r="E365" s="106" t="s">
        <v>50</v>
      </c>
      <c r="F365" s="106" t="s">
        <v>0</v>
      </c>
      <c r="G365" s="2" t="s">
        <v>0</v>
      </c>
      <c r="H365" s="2" t="s">
        <v>51</v>
      </c>
      <c r="I365" s="12">
        <f>SUM(I366:I367)</f>
        <v>31000</v>
      </c>
      <c r="J365" s="12">
        <f t="shared" ref="J365:Y365" si="612">SUM(J366:J367)</f>
        <v>0</v>
      </c>
      <c r="K365" s="12">
        <f t="shared" si="612"/>
        <v>0</v>
      </c>
      <c r="L365" s="12">
        <f t="shared" si="612"/>
        <v>0</v>
      </c>
      <c r="M365" s="12">
        <f t="shared" si="612"/>
        <v>0</v>
      </c>
      <c r="N365" s="12">
        <f t="shared" si="612"/>
        <v>0</v>
      </c>
      <c r="O365" s="12">
        <f t="shared" si="612"/>
        <v>0</v>
      </c>
      <c r="P365" s="12">
        <f t="shared" ref="P365" si="613">SUM(P366:P367)</f>
        <v>0</v>
      </c>
      <c r="Q365" s="12">
        <f t="shared" si="612"/>
        <v>0</v>
      </c>
      <c r="R365" s="12">
        <f t="shared" si="612"/>
        <v>0</v>
      </c>
      <c r="S365" s="12">
        <f t="shared" si="612"/>
        <v>0</v>
      </c>
      <c r="T365" s="12">
        <f t="shared" si="612"/>
        <v>0</v>
      </c>
      <c r="U365" s="12">
        <f t="shared" si="612"/>
        <v>0</v>
      </c>
      <c r="V365" s="12">
        <f t="shared" si="612"/>
        <v>0</v>
      </c>
      <c r="W365" s="12">
        <f t="shared" si="612"/>
        <v>0</v>
      </c>
      <c r="X365" s="12">
        <f t="shared" si="612"/>
        <v>0</v>
      </c>
      <c r="Y365" s="12">
        <f t="shared" si="612"/>
        <v>0</v>
      </c>
      <c r="Z365" s="12">
        <v>0</v>
      </c>
      <c r="AA365" s="12">
        <v>0</v>
      </c>
      <c r="AB365" s="12">
        <f t="shared" ref="AB365:AQ365" si="614">SUM(AB366:AB367)</f>
        <v>0</v>
      </c>
      <c r="AC365" s="12">
        <f t="shared" si="614"/>
        <v>0</v>
      </c>
      <c r="AD365" s="12">
        <f t="shared" si="614"/>
        <v>0</v>
      </c>
      <c r="AE365" s="12">
        <f t="shared" si="614"/>
        <v>0</v>
      </c>
      <c r="AF365" s="12">
        <f t="shared" si="614"/>
        <v>0</v>
      </c>
      <c r="AG365" s="12">
        <f t="shared" si="614"/>
        <v>0</v>
      </c>
      <c r="AH365" s="12">
        <f t="shared" ref="AH365" si="615">SUM(AH366:AH367)</f>
        <v>0</v>
      </c>
      <c r="AI365" s="12">
        <f t="shared" si="614"/>
        <v>0</v>
      </c>
      <c r="AJ365" s="12">
        <f t="shared" si="614"/>
        <v>0</v>
      </c>
      <c r="AK365" s="12">
        <f t="shared" si="614"/>
        <v>0</v>
      </c>
      <c r="AL365" s="12">
        <f t="shared" si="614"/>
        <v>0</v>
      </c>
      <c r="AM365" s="12">
        <f t="shared" si="614"/>
        <v>0</v>
      </c>
      <c r="AN365" s="12">
        <f t="shared" si="614"/>
        <v>0</v>
      </c>
      <c r="AO365" s="12">
        <f t="shared" si="614"/>
        <v>0</v>
      </c>
      <c r="AP365" s="12">
        <f t="shared" si="614"/>
        <v>0</v>
      </c>
      <c r="AQ365" s="12">
        <f t="shared" si="614"/>
        <v>0</v>
      </c>
      <c r="AR365" s="12">
        <v>0</v>
      </c>
      <c r="AS365" s="12">
        <v>0</v>
      </c>
      <c r="AT365" s="12">
        <f t="shared" ref="AT365:BI365" si="616">SUM(AT366:AT367)</f>
        <v>1000</v>
      </c>
      <c r="AU365" s="12">
        <f t="shared" si="616"/>
        <v>0</v>
      </c>
      <c r="AV365" s="12">
        <f t="shared" si="616"/>
        <v>0</v>
      </c>
      <c r="AW365" s="12">
        <f t="shared" si="616"/>
        <v>0</v>
      </c>
      <c r="AX365" s="12">
        <f t="shared" si="616"/>
        <v>0</v>
      </c>
      <c r="AY365" s="12">
        <f t="shared" si="616"/>
        <v>0</v>
      </c>
      <c r="AZ365" s="12">
        <f t="shared" ref="AZ365" si="617">SUM(AZ366:AZ367)</f>
        <v>1000</v>
      </c>
      <c r="BA365" s="12">
        <f t="shared" si="616"/>
        <v>0</v>
      </c>
      <c r="BB365" s="12">
        <f t="shared" si="616"/>
        <v>0</v>
      </c>
      <c r="BC365" s="12">
        <f t="shared" si="616"/>
        <v>0</v>
      </c>
      <c r="BD365" s="12">
        <f t="shared" si="616"/>
        <v>0</v>
      </c>
      <c r="BE365" s="12">
        <f t="shared" si="616"/>
        <v>0</v>
      </c>
      <c r="BF365" s="12">
        <f t="shared" si="616"/>
        <v>0</v>
      </c>
      <c r="BG365" s="12">
        <f t="shared" si="616"/>
        <v>0</v>
      </c>
      <c r="BH365" s="12">
        <f t="shared" si="616"/>
        <v>0</v>
      </c>
      <c r="BI365" s="12">
        <f t="shared" si="616"/>
        <v>0</v>
      </c>
      <c r="BJ365" s="12">
        <v>0</v>
      </c>
      <c r="BK365" s="12">
        <v>1000</v>
      </c>
    </row>
    <row r="366" spans="1:63" x14ac:dyDescent="0.25">
      <c r="A366" s="4" t="s">
        <v>135</v>
      </c>
      <c r="B366" s="4" t="s">
        <v>60</v>
      </c>
      <c r="C366" s="4" t="s">
        <v>147</v>
      </c>
      <c r="D366" s="107" t="s">
        <v>245</v>
      </c>
      <c r="E366" s="117">
        <v>8213</v>
      </c>
      <c r="F366" s="107"/>
      <c r="G366" s="103" t="s">
        <v>1658</v>
      </c>
      <c r="H366" s="13" t="s">
        <v>53</v>
      </c>
      <c r="I366" s="14">
        <v>21000</v>
      </c>
      <c r="J366" s="14">
        <v>0</v>
      </c>
      <c r="K366" s="14"/>
      <c r="L366" s="14"/>
      <c r="M366" s="14"/>
      <c r="N366" s="14"/>
      <c r="O366" s="14"/>
      <c r="P366" s="14">
        <f t="shared" si="597"/>
        <v>0</v>
      </c>
      <c r="Q366" s="14"/>
      <c r="R366" s="14"/>
      <c r="S366" s="14"/>
      <c r="T366" s="14"/>
      <c r="U366" s="14"/>
      <c r="V366" s="14"/>
      <c r="W366" s="14"/>
      <c r="X366" s="14"/>
      <c r="Y366" s="14"/>
      <c r="Z366" s="14">
        <v>0</v>
      </c>
      <c r="AA366" s="14">
        <v>0</v>
      </c>
      <c r="AB366" s="14">
        <v>0</v>
      </c>
      <c r="AC366" s="14"/>
      <c r="AD366" s="14"/>
      <c r="AE366" s="14"/>
      <c r="AF366" s="14"/>
      <c r="AG366" s="14"/>
      <c r="AH366" s="14">
        <f t="shared" si="598"/>
        <v>0</v>
      </c>
      <c r="AI366" s="14"/>
      <c r="AJ366" s="14"/>
      <c r="AK366" s="14"/>
      <c r="AL366" s="14"/>
      <c r="AM366" s="14"/>
      <c r="AN366" s="14"/>
      <c r="AO366" s="14"/>
      <c r="AP366" s="14"/>
      <c r="AQ366" s="14"/>
      <c r="AR366" s="14">
        <v>0</v>
      </c>
      <c r="AS366" s="14">
        <v>0</v>
      </c>
      <c r="AT366" s="14">
        <v>1000</v>
      </c>
      <c r="AU366" s="14"/>
      <c r="AV366" s="14"/>
      <c r="AW366" s="14"/>
      <c r="AX366" s="14"/>
      <c r="AY366" s="14"/>
      <c r="AZ366" s="14">
        <f t="shared" si="599"/>
        <v>1000</v>
      </c>
      <c r="BA366" s="14"/>
      <c r="BB366" s="14"/>
      <c r="BC366" s="14"/>
      <c r="BD366" s="14"/>
      <c r="BE366" s="14"/>
      <c r="BF366" s="14"/>
      <c r="BG366" s="14"/>
      <c r="BH366" s="14"/>
      <c r="BI366" s="14"/>
      <c r="BJ366" s="14">
        <v>0</v>
      </c>
      <c r="BK366" s="14">
        <v>1000</v>
      </c>
    </row>
    <row r="367" spans="1:63" x14ac:dyDescent="0.25">
      <c r="A367" s="4" t="s">
        <v>135</v>
      </c>
      <c r="B367" s="4" t="s">
        <v>60</v>
      </c>
      <c r="C367" s="4" t="s">
        <v>147</v>
      </c>
      <c r="D367" s="107" t="s">
        <v>245</v>
      </c>
      <c r="E367" s="117">
        <v>8216</v>
      </c>
      <c r="F367" s="107"/>
      <c r="G367" s="103" t="s">
        <v>1658</v>
      </c>
      <c r="H367" s="13" t="s">
        <v>110</v>
      </c>
      <c r="I367" s="14">
        <v>10000</v>
      </c>
      <c r="J367" s="14">
        <v>0</v>
      </c>
      <c r="K367" s="14"/>
      <c r="L367" s="14"/>
      <c r="M367" s="14"/>
      <c r="N367" s="14"/>
      <c r="O367" s="14"/>
      <c r="P367" s="14">
        <f t="shared" si="597"/>
        <v>0</v>
      </c>
      <c r="Q367" s="14"/>
      <c r="R367" s="14"/>
      <c r="S367" s="14"/>
      <c r="T367" s="14"/>
      <c r="U367" s="14"/>
      <c r="V367" s="14"/>
      <c r="W367" s="14"/>
      <c r="X367" s="14"/>
      <c r="Y367" s="14"/>
      <c r="Z367" s="14">
        <v>0</v>
      </c>
      <c r="AA367" s="14">
        <v>0</v>
      </c>
      <c r="AB367" s="14">
        <v>0</v>
      </c>
      <c r="AC367" s="14"/>
      <c r="AD367" s="14"/>
      <c r="AE367" s="14"/>
      <c r="AF367" s="14"/>
      <c r="AG367" s="14"/>
      <c r="AH367" s="14">
        <f t="shared" si="598"/>
        <v>0</v>
      </c>
      <c r="AI367" s="14"/>
      <c r="AJ367" s="14"/>
      <c r="AK367" s="14"/>
      <c r="AL367" s="14"/>
      <c r="AM367" s="14"/>
      <c r="AN367" s="14"/>
      <c r="AO367" s="14"/>
      <c r="AP367" s="14"/>
      <c r="AQ367" s="14"/>
      <c r="AR367" s="14">
        <v>0</v>
      </c>
      <c r="AS367" s="14">
        <v>0</v>
      </c>
      <c r="AT367" s="14">
        <v>0</v>
      </c>
      <c r="AU367" s="14"/>
      <c r="AV367" s="14"/>
      <c r="AW367" s="14"/>
      <c r="AX367" s="14"/>
      <c r="AY367" s="14"/>
      <c r="AZ367" s="14">
        <f t="shared" si="599"/>
        <v>0</v>
      </c>
      <c r="BA367" s="14"/>
      <c r="BB367" s="14"/>
      <c r="BC367" s="14"/>
      <c r="BD367" s="14"/>
      <c r="BE367" s="14"/>
      <c r="BF367" s="14"/>
      <c r="BG367" s="14"/>
      <c r="BH367" s="14"/>
      <c r="BI367" s="14"/>
      <c r="BJ367" s="14">
        <v>0</v>
      </c>
      <c r="BK367" s="14">
        <v>0</v>
      </c>
    </row>
    <row r="368" spans="1:63" ht="22.5" x14ac:dyDescent="0.25">
      <c r="A368" s="13" t="s">
        <v>0</v>
      </c>
      <c r="B368" s="13" t="s">
        <v>0</v>
      </c>
      <c r="C368" s="13" t="s">
        <v>0</v>
      </c>
      <c r="D368" s="103" t="s">
        <v>0</v>
      </c>
      <c r="E368" s="103" t="s">
        <v>0</v>
      </c>
      <c r="F368" s="103" t="s">
        <v>0</v>
      </c>
      <c r="G368" s="13" t="s">
        <v>0</v>
      </c>
      <c r="H368" s="10" t="s">
        <v>254</v>
      </c>
      <c r="I368" s="11">
        <f>SUM(I337,I361,I364)</f>
        <v>1104437</v>
      </c>
      <c r="J368" s="11">
        <f t="shared" ref="J368:Y368" si="618">SUM(J337,J361,J364)</f>
        <v>0</v>
      </c>
      <c r="K368" s="11">
        <f t="shared" si="618"/>
        <v>0</v>
      </c>
      <c r="L368" s="11">
        <f t="shared" si="618"/>
        <v>0</v>
      </c>
      <c r="M368" s="11">
        <f t="shared" si="618"/>
        <v>0</v>
      </c>
      <c r="N368" s="11">
        <f t="shared" si="618"/>
        <v>0</v>
      </c>
      <c r="O368" s="11">
        <f t="shared" si="618"/>
        <v>0</v>
      </c>
      <c r="P368" s="11">
        <f t="shared" si="618"/>
        <v>0</v>
      </c>
      <c r="Q368" s="11">
        <f t="shared" si="618"/>
        <v>0</v>
      </c>
      <c r="R368" s="11">
        <f t="shared" si="618"/>
        <v>0</v>
      </c>
      <c r="S368" s="11">
        <f t="shared" si="618"/>
        <v>0</v>
      </c>
      <c r="T368" s="11">
        <f t="shared" si="618"/>
        <v>0</v>
      </c>
      <c r="U368" s="11">
        <f t="shared" si="618"/>
        <v>0</v>
      </c>
      <c r="V368" s="11">
        <f t="shared" si="618"/>
        <v>0</v>
      </c>
      <c r="W368" s="11">
        <f t="shared" si="618"/>
        <v>0</v>
      </c>
      <c r="X368" s="11">
        <f t="shared" si="618"/>
        <v>0</v>
      </c>
      <c r="Y368" s="11">
        <f t="shared" si="618"/>
        <v>0</v>
      </c>
      <c r="Z368" s="11">
        <v>0</v>
      </c>
      <c r="AA368" s="11">
        <v>0</v>
      </c>
      <c r="AB368" s="11">
        <f t="shared" ref="AB368:AQ368" si="619">SUM(AB337,AB361,AB364)</f>
        <v>0</v>
      </c>
      <c r="AC368" s="11">
        <f t="shared" si="619"/>
        <v>0</v>
      </c>
      <c r="AD368" s="11">
        <f t="shared" si="619"/>
        <v>0</v>
      </c>
      <c r="AE368" s="11">
        <f t="shared" si="619"/>
        <v>0</v>
      </c>
      <c r="AF368" s="11">
        <f t="shared" si="619"/>
        <v>0</v>
      </c>
      <c r="AG368" s="11">
        <f t="shared" si="619"/>
        <v>0</v>
      </c>
      <c r="AH368" s="11">
        <f t="shared" si="619"/>
        <v>0</v>
      </c>
      <c r="AI368" s="11">
        <f t="shared" si="619"/>
        <v>0</v>
      </c>
      <c r="AJ368" s="11">
        <f t="shared" si="619"/>
        <v>0</v>
      </c>
      <c r="AK368" s="11">
        <f t="shared" si="619"/>
        <v>0</v>
      </c>
      <c r="AL368" s="11">
        <f t="shared" si="619"/>
        <v>0</v>
      </c>
      <c r="AM368" s="11">
        <f t="shared" si="619"/>
        <v>0</v>
      </c>
      <c r="AN368" s="11">
        <f t="shared" si="619"/>
        <v>0</v>
      </c>
      <c r="AO368" s="11">
        <f t="shared" si="619"/>
        <v>0</v>
      </c>
      <c r="AP368" s="11">
        <f t="shared" si="619"/>
        <v>0</v>
      </c>
      <c r="AQ368" s="11">
        <f t="shared" si="619"/>
        <v>0</v>
      </c>
      <c r="AR368" s="11">
        <v>0</v>
      </c>
      <c r="AS368" s="11">
        <v>0</v>
      </c>
      <c r="AT368" s="11">
        <f t="shared" ref="AT368:BI368" si="620">SUM(AT337,AT361,AT364)</f>
        <v>1000</v>
      </c>
      <c r="AU368" s="11">
        <f t="shared" si="620"/>
        <v>0</v>
      </c>
      <c r="AV368" s="11">
        <f t="shared" si="620"/>
        <v>0</v>
      </c>
      <c r="AW368" s="11">
        <f t="shared" si="620"/>
        <v>0</v>
      </c>
      <c r="AX368" s="11">
        <f t="shared" si="620"/>
        <v>0</v>
      </c>
      <c r="AY368" s="11">
        <f t="shared" si="620"/>
        <v>0</v>
      </c>
      <c r="AZ368" s="11">
        <f t="shared" si="620"/>
        <v>1000</v>
      </c>
      <c r="BA368" s="11">
        <f t="shared" si="620"/>
        <v>0</v>
      </c>
      <c r="BB368" s="11">
        <f t="shared" si="620"/>
        <v>0</v>
      </c>
      <c r="BC368" s="11">
        <f t="shared" si="620"/>
        <v>0</v>
      </c>
      <c r="BD368" s="11">
        <f t="shared" si="620"/>
        <v>0</v>
      </c>
      <c r="BE368" s="11">
        <f t="shared" si="620"/>
        <v>0</v>
      </c>
      <c r="BF368" s="11">
        <f t="shared" si="620"/>
        <v>0</v>
      </c>
      <c r="BG368" s="11">
        <f t="shared" si="620"/>
        <v>0</v>
      </c>
      <c r="BH368" s="11">
        <f t="shared" si="620"/>
        <v>0</v>
      </c>
      <c r="BI368" s="11">
        <f t="shared" si="620"/>
        <v>0</v>
      </c>
      <c r="BJ368" s="11">
        <v>0</v>
      </c>
      <c r="BK368" s="11">
        <v>1000</v>
      </c>
    </row>
    <row r="369" spans="1:63" ht="15.75" thickBot="1" x14ac:dyDescent="0.3">
      <c r="A369" s="13" t="s">
        <v>0</v>
      </c>
      <c r="B369" s="13" t="s">
        <v>0</v>
      </c>
      <c r="C369" s="13" t="s">
        <v>0</v>
      </c>
      <c r="D369" s="103" t="s">
        <v>0</v>
      </c>
      <c r="E369" s="103" t="s">
        <v>0</v>
      </c>
      <c r="F369" s="103" t="s">
        <v>0</v>
      </c>
      <c r="G369" s="13" t="s">
        <v>0</v>
      </c>
      <c r="H369" s="2" t="s">
        <v>55</v>
      </c>
      <c r="I369" s="12">
        <v>32</v>
      </c>
      <c r="J369" s="13" t="s">
        <v>0</v>
      </c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>
        <v>0</v>
      </c>
      <c r="AA369" s="13"/>
      <c r="AB369" s="13" t="s">
        <v>0</v>
      </c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>
        <v>0</v>
      </c>
      <c r="AS369" s="13"/>
      <c r="AT369" s="13" t="s">
        <v>0</v>
      </c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>
        <v>0</v>
      </c>
      <c r="BK369" s="13"/>
    </row>
    <row r="370" spans="1:63" ht="69.75" customHeight="1" thickBot="1" x14ac:dyDescent="0.3">
      <c r="A370" s="148" t="s">
        <v>0</v>
      </c>
      <c r="B370" s="148" t="s">
        <v>0</v>
      </c>
      <c r="C370" s="148" t="s">
        <v>0</v>
      </c>
      <c r="D370" s="151" t="s">
        <v>0</v>
      </c>
      <c r="E370" s="151" t="s">
        <v>0</v>
      </c>
      <c r="F370" s="151" t="s">
        <v>0</v>
      </c>
      <c r="G370" s="154" t="s">
        <v>0</v>
      </c>
      <c r="H370" s="5" t="s">
        <v>56</v>
      </c>
      <c r="I370" s="5" t="s">
        <v>9</v>
      </c>
      <c r="J370" s="94" t="s">
        <v>10</v>
      </c>
      <c r="K370" s="94" t="s">
        <v>1602</v>
      </c>
      <c r="L370" s="94" t="s">
        <v>1535</v>
      </c>
      <c r="M370" s="94" t="s">
        <v>1591</v>
      </c>
      <c r="N370" s="94" t="s">
        <v>1592</v>
      </c>
      <c r="O370" s="94" t="s">
        <v>1593</v>
      </c>
      <c r="P370" s="94" t="s">
        <v>1606</v>
      </c>
      <c r="Q370" s="94" t="s">
        <v>1603</v>
      </c>
      <c r="R370" s="94" t="s">
        <v>1594</v>
      </c>
      <c r="S370" s="94" t="s">
        <v>1595</v>
      </c>
      <c r="T370" s="94" t="s">
        <v>1596</v>
      </c>
      <c r="U370" s="94" t="s">
        <v>1597</v>
      </c>
      <c r="V370" s="94" t="s">
        <v>1598</v>
      </c>
      <c r="W370" s="94" t="s">
        <v>1599</v>
      </c>
      <c r="X370" s="94" t="s">
        <v>1604</v>
      </c>
      <c r="Y370" s="94" t="s">
        <v>1605</v>
      </c>
      <c r="Z370" s="94" t="s">
        <v>1600</v>
      </c>
      <c r="AA370" s="94" t="s">
        <v>1601</v>
      </c>
      <c r="AB370" s="95" t="s">
        <v>11</v>
      </c>
      <c r="AC370" s="95" t="s">
        <v>1602</v>
      </c>
      <c r="AD370" s="95" t="s">
        <v>1535</v>
      </c>
      <c r="AE370" s="95" t="s">
        <v>1591</v>
      </c>
      <c r="AF370" s="95" t="s">
        <v>1592</v>
      </c>
      <c r="AG370" s="95" t="s">
        <v>1593</v>
      </c>
      <c r="AH370" s="95" t="s">
        <v>1607</v>
      </c>
      <c r="AI370" s="95" t="s">
        <v>1603</v>
      </c>
      <c r="AJ370" s="95" t="s">
        <v>1594</v>
      </c>
      <c r="AK370" s="95" t="s">
        <v>1595</v>
      </c>
      <c r="AL370" s="95" t="s">
        <v>1596</v>
      </c>
      <c r="AM370" s="95" t="s">
        <v>1597</v>
      </c>
      <c r="AN370" s="95" t="s">
        <v>1598</v>
      </c>
      <c r="AO370" s="95" t="s">
        <v>1599</v>
      </c>
      <c r="AP370" s="95" t="s">
        <v>1604</v>
      </c>
      <c r="AQ370" s="95" t="s">
        <v>1605</v>
      </c>
      <c r="AR370" s="95" t="s">
        <v>1600</v>
      </c>
      <c r="AS370" s="95" t="s">
        <v>1601</v>
      </c>
      <c r="AT370" s="96" t="s">
        <v>12</v>
      </c>
      <c r="AU370" s="96" t="s">
        <v>1602</v>
      </c>
      <c r="AV370" s="96" t="s">
        <v>1535</v>
      </c>
      <c r="AW370" s="96" t="s">
        <v>1591</v>
      </c>
      <c r="AX370" s="96" t="s">
        <v>1592</v>
      </c>
      <c r="AY370" s="96" t="s">
        <v>1593</v>
      </c>
      <c r="AZ370" s="96" t="s">
        <v>1608</v>
      </c>
      <c r="BA370" s="96" t="s">
        <v>1603</v>
      </c>
      <c r="BB370" s="96" t="s">
        <v>1594</v>
      </c>
      <c r="BC370" s="96" t="s">
        <v>1595</v>
      </c>
      <c r="BD370" s="96" t="s">
        <v>1596</v>
      </c>
      <c r="BE370" s="96" t="s">
        <v>1597</v>
      </c>
      <c r="BF370" s="96" t="s">
        <v>1598</v>
      </c>
      <c r="BG370" s="96" t="s">
        <v>1599</v>
      </c>
      <c r="BH370" s="96" t="s">
        <v>1604</v>
      </c>
      <c r="BI370" s="96" t="s">
        <v>1605</v>
      </c>
      <c r="BJ370" s="96" t="s">
        <v>1600</v>
      </c>
      <c r="BK370" s="96" t="s">
        <v>1601</v>
      </c>
    </row>
    <row r="371" spans="1:63" x14ac:dyDescent="0.25">
      <c r="A371" s="149"/>
      <c r="B371" s="149"/>
      <c r="C371" s="149"/>
      <c r="D371" s="152"/>
      <c r="E371" s="152"/>
      <c r="F371" s="152"/>
      <c r="G371" s="155"/>
      <c r="H371" s="15" t="s">
        <v>0</v>
      </c>
      <c r="I371" s="9" t="s">
        <v>13</v>
      </c>
      <c r="J371" s="9">
        <v>1</v>
      </c>
      <c r="K371" s="9">
        <v>2</v>
      </c>
      <c r="L371" s="9">
        <v>3</v>
      </c>
      <c r="M371" s="9">
        <v>4</v>
      </c>
      <c r="N371" s="9">
        <v>5</v>
      </c>
      <c r="O371" s="9">
        <v>6</v>
      </c>
      <c r="P371" s="9">
        <v>7</v>
      </c>
      <c r="Q371" s="9">
        <v>8</v>
      </c>
      <c r="R371" s="9">
        <v>9</v>
      </c>
      <c r="S371" s="9">
        <v>10</v>
      </c>
      <c r="T371" s="9">
        <v>11</v>
      </c>
      <c r="U371" s="9">
        <v>12</v>
      </c>
      <c r="V371" s="9">
        <v>13</v>
      </c>
      <c r="W371" s="9">
        <v>14</v>
      </c>
      <c r="X371" s="9">
        <v>15</v>
      </c>
      <c r="Y371" s="9">
        <v>16</v>
      </c>
      <c r="Z371" s="9">
        <v>20</v>
      </c>
      <c r="AA371" s="9">
        <v>21</v>
      </c>
      <c r="AB371" s="9">
        <v>1</v>
      </c>
      <c r="AC371" s="9">
        <v>2</v>
      </c>
      <c r="AD371" s="9">
        <v>3</v>
      </c>
      <c r="AE371" s="9">
        <v>4</v>
      </c>
      <c r="AF371" s="9">
        <v>5</v>
      </c>
      <c r="AG371" s="9">
        <v>6</v>
      </c>
      <c r="AH371" s="9">
        <v>7</v>
      </c>
      <c r="AI371" s="9">
        <v>8</v>
      </c>
      <c r="AJ371" s="9">
        <v>9</v>
      </c>
      <c r="AK371" s="9">
        <v>10</v>
      </c>
      <c r="AL371" s="9">
        <v>11</v>
      </c>
      <c r="AM371" s="9">
        <v>12</v>
      </c>
      <c r="AN371" s="9">
        <v>13</v>
      </c>
      <c r="AO371" s="9">
        <v>14</v>
      </c>
      <c r="AP371" s="9">
        <v>15</v>
      </c>
      <c r="AQ371" s="9">
        <v>16</v>
      </c>
      <c r="AR371" s="9">
        <v>20</v>
      </c>
      <c r="AS371" s="9">
        <v>21</v>
      </c>
      <c r="AT371" s="9">
        <v>1</v>
      </c>
      <c r="AU371" s="9">
        <v>2</v>
      </c>
      <c r="AV371" s="9">
        <v>3</v>
      </c>
      <c r="AW371" s="9">
        <v>4</v>
      </c>
      <c r="AX371" s="9">
        <v>5</v>
      </c>
      <c r="AY371" s="9">
        <v>6</v>
      </c>
      <c r="AZ371" s="9">
        <v>7</v>
      </c>
      <c r="BA371" s="9">
        <v>8</v>
      </c>
      <c r="BB371" s="9">
        <v>9</v>
      </c>
      <c r="BC371" s="9">
        <v>10</v>
      </c>
      <c r="BD371" s="9">
        <v>11</v>
      </c>
      <c r="BE371" s="9">
        <v>12</v>
      </c>
      <c r="BF371" s="9">
        <v>13</v>
      </c>
      <c r="BG371" s="9">
        <v>14</v>
      </c>
      <c r="BH371" s="9">
        <v>15</v>
      </c>
      <c r="BI371" s="9">
        <v>16</v>
      </c>
      <c r="BJ371" s="9">
        <v>20</v>
      </c>
      <c r="BK371" s="9">
        <v>21</v>
      </c>
    </row>
    <row r="372" spans="1:63" x14ac:dyDescent="0.25">
      <c r="A372" s="149"/>
      <c r="B372" s="149"/>
      <c r="C372" s="149"/>
      <c r="D372" s="152"/>
      <c r="E372" s="152"/>
      <c r="F372" s="152"/>
      <c r="G372" s="155"/>
      <c r="H372" s="16" t="s">
        <v>139</v>
      </c>
      <c r="I372" s="17">
        <f>SUM(I368)</f>
        <v>1104437</v>
      </c>
      <c r="J372" s="17">
        <f t="shared" ref="J372:Y372" si="621">SUM(J368)</f>
        <v>0</v>
      </c>
      <c r="K372" s="17">
        <f t="shared" si="621"/>
        <v>0</v>
      </c>
      <c r="L372" s="17">
        <f t="shared" si="621"/>
        <v>0</v>
      </c>
      <c r="M372" s="17">
        <f t="shared" si="621"/>
        <v>0</v>
      </c>
      <c r="N372" s="17">
        <f t="shared" si="621"/>
        <v>0</v>
      </c>
      <c r="O372" s="17">
        <f t="shared" si="621"/>
        <v>0</v>
      </c>
      <c r="P372" s="17">
        <f t="shared" ref="P372" si="622">SUM(P368)</f>
        <v>0</v>
      </c>
      <c r="Q372" s="17">
        <f t="shared" si="621"/>
        <v>0</v>
      </c>
      <c r="R372" s="17">
        <f t="shared" si="621"/>
        <v>0</v>
      </c>
      <c r="S372" s="17">
        <f t="shared" si="621"/>
        <v>0</v>
      </c>
      <c r="T372" s="17">
        <f t="shared" si="621"/>
        <v>0</v>
      </c>
      <c r="U372" s="17">
        <f t="shared" si="621"/>
        <v>0</v>
      </c>
      <c r="V372" s="17">
        <f t="shared" si="621"/>
        <v>0</v>
      </c>
      <c r="W372" s="17">
        <f t="shared" si="621"/>
        <v>0</v>
      </c>
      <c r="X372" s="17">
        <f t="shared" si="621"/>
        <v>0</v>
      </c>
      <c r="Y372" s="17">
        <f t="shared" si="621"/>
        <v>0</v>
      </c>
      <c r="Z372" s="17">
        <v>0</v>
      </c>
      <c r="AA372" s="17">
        <v>0</v>
      </c>
      <c r="AB372" s="17">
        <f t="shared" ref="AB372:AQ372" si="623">SUM(AB368)</f>
        <v>0</v>
      </c>
      <c r="AC372" s="17">
        <f t="shared" si="623"/>
        <v>0</v>
      </c>
      <c r="AD372" s="17">
        <f t="shared" si="623"/>
        <v>0</v>
      </c>
      <c r="AE372" s="17">
        <f t="shared" si="623"/>
        <v>0</v>
      </c>
      <c r="AF372" s="17">
        <f t="shared" si="623"/>
        <v>0</v>
      </c>
      <c r="AG372" s="17">
        <f t="shared" si="623"/>
        <v>0</v>
      </c>
      <c r="AH372" s="17">
        <f t="shared" ref="AH372" si="624">SUM(AH368)</f>
        <v>0</v>
      </c>
      <c r="AI372" s="17">
        <f t="shared" si="623"/>
        <v>0</v>
      </c>
      <c r="AJ372" s="17">
        <f t="shared" si="623"/>
        <v>0</v>
      </c>
      <c r="AK372" s="17">
        <f t="shared" si="623"/>
        <v>0</v>
      </c>
      <c r="AL372" s="17">
        <f t="shared" si="623"/>
        <v>0</v>
      </c>
      <c r="AM372" s="17">
        <f t="shared" si="623"/>
        <v>0</v>
      </c>
      <c r="AN372" s="17">
        <f t="shared" si="623"/>
        <v>0</v>
      </c>
      <c r="AO372" s="17">
        <f t="shared" si="623"/>
        <v>0</v>
      </c>
      <c r="AP372" s="17">
        <f t="shared" si="623"/>
        <v>0</v>
      </c>
      <c r="AQ372" s="17">
        <f t="shared" si="623"/>
        <v>0</v>
      </c>
      <c r="AR372" s="17">
        <v>0</v>
      </c>
      <c r="AS372" s="17">
        <v>0</v>
      </c>
      <c r="AT372" s="17">
        <f t="shared" ref="AT372:BI372" si="625">SUM(AT368)</f>
        <v>1000</v>
      </c>
      <c r="AU372" s="17">
        <f t="shared" si="625"/>
        <v>0</v>
      </c>
      <c r="AV372" s="17">
        <f t="shared" si="625"/>
        <v>0</v>
      </c>
      <c r="AW372" s="17">
        <f t="shared" si="625"/>
        <v>0</v>
      </c>
      <c r="AX372" s="17">
        <f t="shared" si="625"/>
        <v>0</v>
      </c>
      <c r="AY372" s="17">
        <f t="shared" si="625"/>
        <v>0</v>
      </c>
      <c r="AZ372" s="17">
        <f t="shared" ref="AZ372" si="626">SUM(AZ368)</f>
        <v>1000</v>
      </c>
      <c r="BA372" s="17">
        <f t="shared" si="625"/>
        <v>0</v>
      </c>
      <c r="BB372" s="17">
        <f t="shared" si="625"/>
        <v>0</v>
      </c>
      <c r="BC372" s="17">
        <f t="shared" si="625"/>
        <v>0</v>
      </c>
      <c r="BD372" s="17">
        <f t="shared" si="625"/>
        <v>0</v>
      </c>
      <c r="BE372" s="17">
        <f t="shared" si="625"/>
        <v>0</v>
      </c>
      <c r="BF372" s="17">
        <f t="shared" si="625"/>
        <v>0</v>
      </c>
      <c r="BG372" s="17">
        <f t="shared" si="625"/>
        <v>0</v>
      </c>
      <c r="BH372" s="17">
        <f t="shared" si="625"/>
        <v>0</v>
      </c>
      <c r="BI372" s="17">
        <f t="shared" si="625"/>
        <v>0</v>
      </c>
      <c r="BJ372" s="17">
        <v>0</v>
      </c>
      <c r="BK372" s="17">
        <v>1000</v>
      </c>
    </row>
    <row r="373" spans="1:63" x14ac:dyDescent="0.25">
      <c r="A373" s="149"/>
      <c r="B373" s="149"/>
      <c r="C373" s="149"/>
      <c r="D373" s="152"/>
      <c r="E373" s="152"/>
      <c r="F373" s="152"/>
      <c r="G373" s="155"/>
      <c r="H373" s="18" t="s">
        <v>57</v>
      </c>
      <c r="I373" s="17">
        <f>SUM(I372)</f>
        <v>1104437</v>
      </c>
      <c r="J373" s="17">
        <f t="shared" ref="J373:Y373" si="627">SUM(J372)</f>
        <v>0</v>
      </c>
      <c r="K373" s="17">
        <f t="shared" si="627"/>
        <v>0</v>
      </c>
      <c r="L373" s="17">
        <f t="shared" si="627"/>
        <v>0</v>
      </c>
      <c r="M373" s="17">
        <f t="shared" si="627"/>
        <v>0</v>
      </c>
      <c r="N373" s="17">
        <f t="shared" si="627"/>
        <v>0</v>
      </c>
      <c r="O373" s="17">
        <f t="shared" si="627"/>
        <v>0</v>
      </c>
      <c r="P373" s="17">
        <f t="shared" ref="P373" si="628">SUM(P372)</f>
        <v>0</v>
      </c>
      <c r="Q373" s="17">
        <f t="shared" si="627"/>
        <v>0</v>
      </c>
      <c r="R373" s="17">
        <f t="shared" si="627"/>
        <v>0</v>
      </c>
      <c r="S373" s="17">
        <f t="shared" si="627"/>
        <v>0</v>
      </c>
      <c r="T373" s="17">
        <f t="shared" si="627"/>
        <v>0</v>
      </c>
      <c r="U373" s="17">
        <f t="shared" si="627"/>
        <v>0</v>
      </c>
      <c r="V373" s="17">
        <f t="shared" si="627"/>
        <v>0</v>
      </c>
      <c r="W373" s="17">
        <f t="shared" si="627"/>
        <v>0</v>
      </c>
      <c r="X373" s="17">
        <f t="shared" si="627"/>
        <v>0</v>
      </c>
      <c r="Y373" s="17">
        <f t="shared" si="627"/>
        <v>0</v>
      </c>
      <c r="Z373" s="17">
        <v>0</v>
      </c>
      <c r="AA373" s="17">
        <v>0</v>
      </c>
      <c r="AB373" s="17">
        <f t="shared" ref="AB373:AQ373" si="629">SUM(AB372)</f>
        <v>0</v>
      </c>
      <c r="AC373" s="17">
        <f t="shared" si="629"/>
        <v>0</v>
      </c>
      <c r="AD373" s="17">
        <f t="shared" si="629"/>
        <v>0</v>
      </c>
      <c r="AE373" s="17">
        <f t="shared" si="629"/>
        <v>0</v>
      </c>
      <c r="AF373" s="17">
        <f t="shared" si="629"/>
        <v>0</v>
      </c>
      <c r="AG373" s="17">
        <f t="shared" si="629"/>
        <v>0</v>
      </c>
      <c r="AH373" s="17">
        <f t="shared" ref="AH373" si="630">SUM(AH372)</f>
        <v>0</v>
      </c>
      <c r="AI373" s="17">
        <f t="shared" si="629"/>
        <v>0</v>
      </c>
      <c r="AJ373" s="17">
        <f t="shared" si="629"/>
        <v>0</v>
      </c>
      <c r="AK373" s="17">
        <f t="shared" si="629"/>
        <v>0</v>
      </c>
      <c r="AL373" s="17">
        <f t="shared" si="629"/>
        <v>0</v>
      </c>
      <c r="AM373" s="17">
        <f t="shared" si="629"/>
        <v>0</v>
      </c>
      <c r="AN373" s="17">
        <f t="shared" si="629"/>
        <v>0</v>
      </c>
      <c r="AO373" s="17">
        <f t="shared" si="629"/>
        <v>0</v>
      </c>
      <c r="AP373" s="17">
        <f t="shared" si="629"/>
        <v>0</v>
      </c>
      <c r="AQ373" s="17">
        <f t="shared" si="629"/>
        <v>0</v>
      </c>
      <c r="AR373" s="17">
        <v>0</v>
      </c>
      <c r="AS373" s="17">
        <v>0</v>
      </c>
      <c r="AT373" s="17">
        <f t="shared" ref="AT373:BI373" si="631">SUM(AT372)</f>
        <v>1000</v>
      </c>
      <c r="AU373" s="17">
        <f t="shared" si="631"/>
        <v>0</v>
      </c>
      <c r="AV373" s="17">
        <f t="shared" si="631"/>
        <v>0</v>
      </c>
      <c r="AW373" s="17">
        <f t="shared" si="631"/>
        <v>0</v>
      </c>
      <c r="AX373" s="17">
        <f t="shared" si="631"/>
        <v>0</v>
      </c>
      <c r="AY373" s="17">
        <f t="shared" si="631"/>
        <v>0</v>
      </c>
      <c r="AZ373" s="17">
        <f t="shared" ref="AZ373" si="632">SUM(AZ372)</f>
        <v>1000</v>
      </c>
      <c r="BA373" s="17">
        <f t="shared" si="631"/>
        <v>0</v>
      </c>
      <c r="BB373" s="17">
        <f t="shared" si="631"/>
        <v>0</v>
      </c>
      <c r="BC373" s="17">
        <f t="shared" si="631"/>
        <v>0</v>
      </c>
      <c r="BD373" s="17">
        <f t="shared" si="631"/>
        <v>0</v>
      </c>
      <c r="BE373" s="17">
        <f t="shared" si="631"/>
        <v>0</v>
      </c>
      <c r="BF373" s="17">
        <f t="shared" si="631"/>
        <v>0</v>
      </c>
      <c r="BG373" s="17">
        <f t="shared" si="631"/>
        <v>0</v>
      </c>
      <c r="BH373" s="17">
        <f t="shared" si="631"/>
        <v>0</v>
      </c>
      <c r="BI373" s="17">
        <f t="shared" si="631"/>
        <v>0</v>
      </c>
      <c r="BJ373" s="17">
        <v>0</v>
      </c>
      <c r="BK373" s="17">
        <v>1000</v>
      </c>
    </row>
    <row r="374" spans="1:63" x14ac:dyDescent="0.25">
      <c r="A374" s="150"/>
      <c r="B374" s="150"/>
      <c r="C374" s="150"/>
      <c r="D374" s="153"/>
      <c r="E374" s="153"/>
      <c r="F374" s="153"/>
      <c r="G374" s="156"/>
      <c r="P374">
        <f t="shared" si="597"/>
        <v>0</v>
      </c>
      <c r="Z374">
        <v>0</v>
      </c>
      <c r="AA374">
        <v>0</v>
      </c>
      <c r="AH374">
        <f t="shared" si="598"/>
        <v>0</v>
      </c>
      <c r="AR374">
        <v>0</v>
      </c>
      <c r="AS374">
        <v>0</v>
      </c>
      <c r="AZ374">
        <f t="shared" si="599"/>
        <v>0</v>
      </c>
      <c r="BJ374">
        <v>0</v>
      </c>
      <c r="BK374">
        <v>0</v>
      </c>
    </row>
    <row r="375" spans="1:63" ht="15.75" thickBot="1" x14ac:dyDescent="0.3">
      <c r="A375" s="13" t="s">
        <v>0</v>
      </c>
      <c r="B375" s="13" t="s">
        <v>0</v>
      </c>
      <c r="C375" s="13" t="s">
        <v>0</v>
      </c>
      <c r="D375" s="103" t="s">
        <v>0</v>
      </c>
      <c r="E375" s="103" t="s">
        <v>0</v>
      </c>
      <c r="F375" s="103" t="s">
        <v>0</v>
      </c>
      <c r="G375" s="13" t="s">
        <v>0</v>
      </c>
      <c r="H375" s="19" t="s">
        <v>0</v>
      </c>
      <c r="I375" s="19" t="s">
        <v>0</v>
      </c>
      <c r="J375" s="19" t="s">
        <v>0</v>
      </c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>
        <v>0</v>
      </c>
      <c r="AA375" s="19">
        <v>0</v>
      </c>
      <c r="AB375" s="19" t="s">
        <v>0</v>
      </c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>
        <v>0</v>
      </c>
      <c r="AS375" s="19">
        <v>0</v>
      </c>
      <c r="AT375" s="19" t="s">
        <v>0</v>
      </c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>
        <v>0</v>
      </c>
      <c r="BK375" s="19">
        <v>0</v>
      </c>
    </row>
    <row r="376" spans="1:63" ht="69.75" customHeight="1" thickBot="1" x14ac:dyDescent="0.3">
      <c r="A376" s="5" t="s">
        <v>2</v>
      </c>
      <c r="B376" s="5" t="s">
        <v>3</v>
      </c>
      <c r="C376" s="5" t="s">
        <v>4</v>
      </c>
      <c r="D376" s="108" t="s">
        <v>0</v>
      </c>
      <c r="E376" s="116" t="s">
        <v>5</v>
      </c>
      <c r="F376" s="116" t="s">
        <v>6</v>
      </c>
      <c r="G376" s="5" t="s">
        <v>7</v>
      </c>
      <c r="H376" s="5" t="s">
        <v>8</v>
      </c>
      <c r="I376" s="5" t="s">
        <v>9</v>
      </c>
      <c r="J376" s="94" t="s">
        <v>10</v>
      </c>
      <c r="K376" s="94" t="s">
        <v>1602</v>
      </c>
      <c r="L376" s="94" t="s">
        <v>1535</v>
      </c>
      <c r="M376" s="94" t="s">
        <v>1591</v>
      </c>
      <c r="N376" s="94" t="s">
        <v>1592</v>
      </c>
      <c r="O376" s="94" t="s">
        <v>1593</v>
      </c>
      <c r="P376" s="94" t="s">
        <v>1606</v>
      </c>
      <c r="Q376" s="94" t="s">
        <v>1603</v>
      </c>
      <c r="R376" s="94" t="s">
        <v>1594</v>
      </c>
      <c r="S376" s="94" t="s">
        <v>1595</v>
      </c>
      <c r="T376" s="94" t="s">
        <v>1596</v>
      </c>
      <c r="U376" s="94" t="s">
        <v>1597</v>
      </c>
      <c r="V376" s="94" t="s">
        <v>1598</v>
      </c>
      <c r="W376" s="94" t="s">
        <v>1599</v>
      </c>
      <c r="X376" s="94" t="s">
        <v>1604</v>
      </c>
      <c r="Y376" s="94" t="s">
        <v>1605</v>
      </c>
      <c r="Z376" s="94" t="s">
        <v>1600</v>
      </c>
      <c r="AA376" s="94" t="s">
        <v>1601</v>
      </c>
      <c r="AB376" s="95" t="s">
        <v>11</v>
      </c>
      <c r="AC376" s="95" t="s">
        <v>1602</v>
      </c>
      <c r="AD376" s="95" t="s">
        <v>1535</v>
      </c>
      <c r="AE376" s="95" t="s">
        <v>1591</v>
      </c>
      <c r="AF376" s="95" t="s">
        <v>1592</v>
      </c>
      <c r="AG376" s="95" t="s">
        <v>1593</v>
      </c>
      <c r="AH376" s="95" t="s">
        <v>1607</v>
      </c>
      <c r="AI376" s="95" t="s">
        <v>1603</v>
      </c>
      <c r="AJ376" s="95" t="s">
        <v>1594</v>
      </c>
      <c r="AK376" s="95" t="s">
        <v>1595</v>
      </c>
      <c r="AL376" s="95" t="s">
        <v>1596</v>
      </c>
      <c r="AM376" s="95" t="s">
        <v>1597</v>
      </c>
      <c r="AN376" s="95" t="s">
        <v>1598</v>
      </c>
      <c r="AO376" s="95" t="s">
        <v>1599</v>
      </c>
      <c r="AP376" s="95" t="s">
        <v>1604</v>
      </c>
      <c r="AQ376" s="95" t="s">
        <v>1605</v>
      </c>
      <c r="AR376" s="95" t="s">
        <v>1600</v>
      </c>
      <c r="AS376" s="95" t="s">
        <v>1601</v>
      </c>
      <c r="AT376" s="96" t="s">
        <v>12</v>
      </c>
      <c r="AU376" s="96" t="s">
        <v>1602</v>
      </c>
      <c r="AV376" s="96" t="s">
        <v>1535</v>
      </c>
      <c r="AW376" s="96" t="s">
        <v>1591</v>
      </c>
      <c r="AX376" s="96" t="s">
        <v>1592</v>
      </c>
      <c r="AY376" s="96" t="s">
        <v>1593</v>
      </c>
      <c r="AZ376" s="96" t="s">
        <v>1608</v>
      </c>
      <c r="BA376" s="96" t="s">
        <v>1603</v>
      </c>
      <c r="BB376" s="96" t="s">
        <v>1594</v>
      </c>
      <c r="BC376" s="96" t="s">
        <v>1595</v>
      </c>
      <c r="BD376" s="96" t="s">
        <v>1596</v>
      </c>
      <c r="BE376" s="96" t="s">
        <v>1597</v>
      </c>
      <c r="BF376" s="96" t="s">
        <v>1598</v>
      </c>
      <c r="BG376" s="96" t="s">
        <v>1599</v>
      </c>
      <c r="BH376" s="96" t="s">
        <v>1604</v>
      </c>
      <c r="BI376" s="96" t="s">
        <v>1605</v>
      </c>
      <c r="BJ376" s="96" t="s">
        <v>1600</v>
      </c>
      <c r="BK376" s="96" t="s">
        <v>1601</v>
      </c>
    </row>
    <row r="377" spans="1:63" x14ac:dyDescent="0.25">
      <c r="A377" s="6" t="s">
        <v>0</v>
      </c>
      <c r="B377" s="6" t="s">
        <v>0</v>
      </c>
      <c r="C377" s="6" t="s">
        <v>0</v>
      </c>
      <c r="D377" s="109" t="s">
        <v>0</v>
      </c>
      <c r="E377" s="109" t="s">
        <v>0</v>
      </c>
      <c r="F377" s="125" t="s">
        <v>0</v>
      </c>
      <c r="G377" s="7" t="s">
        <v>0</v>
      </c>
      <c r="H377" s="8" t="s">
        <v>0</v>
      </c>
      <c r="I377" s="9" t="s">
        <v>13</v>
      </c>
      <c r="J377" s="9">
        <v>1</v>
      </c>
      <c r="K377" s="9">
        <v>2</v>
      </c>
      <c r="L377" s="9">
        <v>3</v>
      </c>
      <c r="M377" s="9">
        <v>4</v>
      </c>
      <c r="N377" s="9">
        <v>5</v>
      </c>
      <c r="O377" s="9">
        <v>6</v>
      </c>
      <c r="P377" s="9">
        <v>7</v>
      </c>
      <c r="Q377" s="9">
        <v>8</v>
      </c>
      <c r="R377" s="9">
        <v>9</v>
      </c>
      <c r="S377" s="9">
        <v>10</v>
      </c>
      <c r="T377" s="9">
        <v>11</v>
      </c>
      <c r="U377" s="9">
        <v>12</v>
      </c>
      <c r="V377" s="9">
        <v>13</v>
      </c>
      <c r="W377" s="9">
        <v>14</v>
      </c>
      <c r="X377" s="9">
        <v>15</v>
      </c>
      <c r="Y377" s="9">
        <v>16</v>
      </c>
      <c r="Z377" s="9">
        <v>20</v>
      </c>
      <c r="AA377" s="9">
        <v>21</v>
      </c>
      <c r="AB377" s="9">
        <v>1</v>
      </c>
      <c r="AC377" s="9">
        <v>2</v>
      </c>
      <c r="AD377" s="9">
        <v>3</v>
      </c>
      <c r="AE377" s="9">
        <v>4</v>
      </c>
      <c r="AF377" s="9">
        <v>5</v>
      </c>
      <c r="AG377" s="9">
        <v>6</v>
      </c>
      <c r="AH377" s="9">
        <v>7</v>
      </c>
      <c r="AI377" s="9">
        <v>8</v>
      </c>
      <c r="AJ377" s="9">
        <v>9</v>
      </c>
      <c r="AK377" s="9">
        <v>10</v>
      </c>
      <c r="AL377" s="9">
        <v>11</v>
      </c>
      <c r="AM377" s="9">
        <v>12</v>
      </c>
      <c r="AN377" s="9">
        <v>13</v>
      </c>
      <c r="AO377" s="9">
        <v>14</v>
      </c>
      <c r="AP377" s="9">
        <v>15</v>
      </c>
      <c r="AQ377" s="9">
        <v>16</v>
      </c>
      <c r="AR377" s="9">
        <v>20</v>
      </c>
      <c r="AS377" s="9">
        <v>21</v>
      </c>
      <c r="AT377" s="9">
        <v>1</v>
      </c>
      <c r="AU377" s="9">
        <v>2</v>
      </c>
      <c r="AV377" s="9">
        <v>3</v>
      </c>
      <c r="AW377" s="9">
        <v>4</v>
      </c>
      <c r="AX377" s="9">
        <v>5</v>
      </c>
      <c r="AY377" s="9">
        <v>6</v>
      </c>
      <c r="AZ377" s="9">
        <v>7</v>
      </c>
      <c r="BA377" s="9">
        <v>8</v>
      </c>
      <c r="BB377" s="9">
        <v>9</v>
      </c>
      <c r="BC377" s="9">
        <v>10</v>
      </c>
      <c r="BD377" s="9">
        <v>11</v>
      </c>
      <c r="BE377" s="9">
        <v>12</v>
      </c>
      <c r="BF377" s="9">
        <v>13</v>
      </c>
      <c r="BG377" s="9">
        <v>14</v>
      </c>
      <c r="BH377" s="9">
        <v>15</v>
      </c>
      <c r="BI377" s="9">
        <v>16</v>
      </c>
      <c r="BJ377" s="9">
        <v>20</v>
      </c>
      <c r="BK377" s="9">
        <v>21</v>
      </c>
    </row>
    <row r="378" spans="1:63" x14ac:dyDescent="0.25">
      <c r="A378" s="1" t="s">
        <v>135</v>
      </c>
      <c r="B378" s="1" t="s">
        <v>60</v>
      </c>
      <c r="C378" s="4" t="s">
        <v>148</v>
      </c>
      <c r="D378" s="107" t="s">
        <v>255</v>
      </c>
      <c r="E378" s="106" t="s">
        <v>0</v>
      </c>
      <c r="F378" s="106" t="s">
        <v>0</v>
      </c>
      <c r="G378" s="2" t="s">
        <v>0</v>
      </c>
      <c r="H378" s="2" t="s">
        <v>256</v>
      </c>
      <c r="I378" s="3" t="s">
        <v>0</v>
      </c>
      <c r="J378" s="3" t="s">
        <v>0</v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>
        <v>0</v>
      </c>
      <c r="AA378" s="3">
        <v>0</v>
      </c>
      <c r="AB378" s="3" t="s">
        <v>0</v>
      </c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>
        <v>0</v>
      </c>
      <c r="AS378" s="3">
        <v>0</v>
      </c>
      <c r="AT378" s="3" t="s">
        <v>0</v>
      </c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>
        <v>0</v>
      </c>
      <c r="BK378" s="3">
        <v>0</v>
      </c>
    </row>
    <row r="379" spans="1:63" ht="33.75" x14ac:dyDescent="0.25">
      <c r="A379" s="1" t="s">
        <v>0</v>
      </c>
      <c r="B379" s="1" t="s">
        <v>0</v>
      </c>
      <c r="C379" s="1" t="s">
        <v>0</v>
      </c>
      <c r="D379" s="106" t="s">
        <v>0</v>
      </c>
      <c r="E379" s="106" t="s">
        <v>0</v>
      </c>
      <c r="F379" s="106" t="s">
        <v>0</v>
      </c>
      <c r="G379" s="2" t="s">
        <v>0</v>
      </c>
      <c r="H379" s="10" t="s">
        <v>15</v>
      </c>
      <c r="I379" s="11">
        <f>SUM(I380,I388,I390)</f>
        <v>2716107</v>
      </c>
      <c r="J379" s="11">
        <f t="shared" ref="J379:Y379" si="633">SUM(J380,J388,J390)</f>
        <v>95000</v>
      </c>
      <c r="K379" s="11">
        <f t="shared" si="633"/>
        <v>0</v>
      </c>
      <c r="L379" s="11">
        <f t="shared" si="633"/>
        <v>0</v>
      </c>
      <c r="M379" s="11">
        <f t="shared" si="633"/>
        <v>0</v>
      </c>
      <c r="N379" s="11">
        <f t="shared" si="633"/>
        <v>0</v>
      </c>
      <c r="O379" s="11">
        <f t="shared" si="633"/>
        <v>0</v>
      </c>
      <c r="P379" s="11">
        <f t="shared" ref="P379" si="634">SUM(P380,P388,P390)</f>
        <v>95000</v>
      </c>
      <c r="Q379" s="11">
        <f t="shared" si="633"/>
        <v>7600</v>
      </c>
      <c r="R379" s="11">
        <f t="shared" si="633"/>
        <v>0</v>
      </c>
      <c r="S379" s="11">
        <f t="shared" si="633"/>
        <v>37400</v>
      </c>
      <c r="T379" s="11">
        <f t="shared" si="633"/>
        <v>0</v>
      </c>
      <c r="U379" s="11">
        <f t="shared" si="633"/>
        <v>0</v>
      </c>
      <c r="V379" s="11">
        <f t="shared" si="633"/>
        <v>19000</v>
      </c>
      <c r="W379" s="11">
        <f t="shared" si="633"/>
        <v>0</v>
      </c>
      <c r="X379" s="11">
        <f t="shared" si="633"/>
        <v>16600</v>
      </c>
      <c r="Y379" s="11">
        <f t="shared" si="633"/>
        <v>0</v>
      </c>
      <c r="Z379" s="11">
        <v>80600</v>
      </c>
      <c r="AA379" s="11">
        <v>14400</v>
      </c>
      <c r="AB379" s="11">
        <f t="shared" ref="AB379:AQ379" si="635">SUM(AB380,AB388,AB390)</f>
        <v>0</v>
      </c>
      <c r="AC379" s="11">
        <f t="shared" si="635"/>
        <v>1100</v>
      </c>
      <c r="AD379" s="11">
        <f t="shared" si="635"/>
        <v>0</v>
      </c>
      <c r="AE379" s="11">
        <f t="shared" si="635"/>
        <v>0</v>
      </c>
      <c r="AF379" s="11">
        <f t="shared" si="635"/>
        <v>0</v>
      </c>
      <c r="AG379" s="11">
        <f t="shared" si="635"/>
        <v>0</v>
      </c>
      <c r="AH379" s="11">
        <f t="shared" ref="AH379" si="636">SUM(AH380,AH388,AH390)</f>
        <v>1100</v>
      </c>
      <c r="AI379" s="11">
        <f t="shared" si="635"/>
        <v>0</v>
      </c>
      <c r="AJ379" s="11">
        <f t="shared" si="635"/>
        <v>0</v>
      </c>
      <c r="AK379" s="11">
        <f t="shared" si="635"/>
        <v>1100</v>
      </c>
      <c r="AL379" s="11">
        <f t="shared" si="635"/>
        <v>0</v>
      </c>
      <c r="AM379" s="11">
        <f t="shared" si="635"/>
        <v>0</v>
      </c>
      <c r="AN379" s="11">
        <f t="shared" si="635"/>
        <v>0</v>
      </c>
      <c r="AO379" s="11">
        <f t="shared" si="635"/>
        <v>0</v>
      </c>
      <c r="AP379" s="11">
        <f t="shared" si="635"/>
        <v>0</v>
      </c>
      <c r="AQ379" s="11">
        <f t="shared" si="635"/>
        <v>0</v>
      </c>
      <c r="AR379" s="11">
        <v>1100</v>
      </c>
      <c r="AS379" s="11">
        <v>0</v>
      </c>
      <c r="AT379" s="11">
        <f t="shared" ref="AT379:BI379" si="637">SUM(AT380,AT388,AT390)</f>
        <v>0</v>
      </c>
      <c r="AU379" s="11">
        <f t="shared" si="637"/>
        <v>0</v>
      </c>
      <c r="AV379" s="11">
        <f t="shared" si="637"/>
        <v>0</v>
      </c>
      <c r="AW379" s="11">
        <f t="shared" si="637"/>
        <v>3957</v>
      </c>
      <c r="AX379" s="11">
        <f t="shared" si="637"/>
        <v>0</v>
      </c>
      <c r="AY379" s="11">
        <f t="shared" si="637"/>
        <v>0</v>
      </c>
      <c r="AZ379" s="11">
        <f t="shared" ref="AZ379" si="638">SUM(AZ380,AZ388,AZ390)</f>
        <v>3957</v>
      </c>
      <c r="BA379" s="11">
        <f t="shared" si="637"/>
        <v>0</v>
      </c>
      <c r="BB379" s="11">
        <f t="shared" si="637"/>
        <v>0</v>
      </c>
      <c r="BC379" s="11">
        <f t="shared" si="637"/>
        <v>0</v>
      </c>
      <c r="BD379" s="11">
        <f t="shared" si="637"/>
        <v>0</v>
      </c>
      <c r="BE379" s="11">
        <f t="shared" si="637"/>
        <v>0</v>
      </c>
      <c r="BF379" s="11">
        <f t="shared" si="637"/>
        <v>0</v>
      </c>
      <c r="BG379" s="11">
        <f t="shared" si="637"/>
        <v>0</v>
      </c>
      <c r="BH379" s="11">
        <f t="shared" si="637"/>
        <v>3957</v>
      </c>
      <c r="BI379" s="11">
        <f t="shared" si="637"/>
        <v>0</v>
      </c>
      <c r="BJ379" s="11">
        <v>3957</v>
      </c>
      <c r="BK379" s="11">
        <v>0</v>
      </c>
    </row>
    <row r="380" spans="1:63" x14ac:dyDescent="0.25">
      <c r="A380" s="4" t="s">
        <v>135</v>
      </c>
      <c r="B380" s="4" t="s">
        <v>60</v>
      </c>
      <c r="C380" s="4" t="s">
        <v>148</v>
      </c>
      <c r="D380" s="107" t="s">
        <v>255</v>
      </c>
      <c r="E380" s="106" t="s">
        <v>16</v>
      </c>
      <c r="F380" s="106" t="s">
        <v>0</v>
      </c>
      <c r="G380" s="2" t="s">
        <v>0</v>
      </c>
      <c r="H380" s="2" t="s">
        <v>17</v>
      </c>
      <c r="I380" s="12">
        <f>SUM(I381,I382)</f>
        <v>2277577</v>
      </c>
      <c r="J380" s="12">
        <f t="shared" ref="J380:Y380" si="639">SUM(J381,J382)</f>
        <v>0</v>
      </c>
      <c r="K380" s="12">
        <f t="shared" si="639"/>
        <v>0</v>
      </c>
      <c r="L380" s="12">
        <f t="shared" si="639"/>
        <v>0</v>
      </c>
      <c r="M380" s="12">
        <f t="shared" si="639"/>
        <v>0</v>
      </c>
      <c r="N380" s="12">
        <f t="shared" si="639"/>
        <v>0</v>
      </c>
      <c r="O380" s="12">
        <f t="shared" si="639"/>
        <v>0</v>
      </c>
      <c r="P380" s="12">
        <f t="shared" ref="P380" si="640">SUM(P381,P382)</f>
        <v>0</v>
      </c>
      <c r="Q380" s="12">
        <f t="shared" si="639"/>
        <v>0</v>
      </c>
      <c r="R380" s="12">
        <f t="shared" si="639"/>
        <v>0</v>
      </c>
      <c r="S380" s="12">
        <f t="shared" si="639"/>
        <v>0</v>
      </c>
      <c r="T380" s="12">
        <f t="shared" si="639"/>
        <v>0</v>
      </c>
      <c r="U380" s="12">
        <f t="shared" si="639"/>
        <v>0</v>
      </c>
      <c r="V380" s="12">
        <f t="shared" si="639"/>
        <v>0</v>
      </c>
      <c r="W380" s="12">
        <f t="shared" si="639"/>
        <v>0</v>
      </c>
      <c r="X380" s="12">
        <f t="shared" si="639"/>
        <v>0</v>
      </c>
      <c r="Y380" s="12">
        <f t="shared" si="639"/>
        <v>0</v>
      </c>
      <c r="Z380" s="12">
        <v>0</v>
      </c>
      <c r="AA380" s="12">
        <v>0</v>
      </c>
      <c r="AB380" s="12">
        <f t="shared" ref="AB380:AQ380" si="641">SUM(AB381,AB382)</f>
        <v>0</v>
      </c>
      <c r="AC380" s="12">
        <f t="shared" si="641"/>
        <v>0</v>
      </c>
      <c r="AD380" s="12">
        <f t="shared" si="641"/>
        <v>0</v>
      </c>
      <c r="AE380" s="12">
        <f t="shared" si="641"/>
        <v>0</v>
      </c>
      <c r="AF380" s="12">
        <f t="shared" si="641"/>
        <v>0</v>
      </c>
      <c r="AG380" s="12">
        <f t="shared" si="641"/>
        <v>0</v>
      </c>
      <c r="AH380" s="12">
        <f t="shared" ref="AH380" si="642">SUM(AH381,AH382)</f>
        <v>0</v>
      </c>
      <c r="AI380" s="12">
        <f t="shared" si="641"/>
        <v>0</v>
      </c>
      <c r="AJ380" s="12">
        <f t="shared" si="641"/>
        <v>0</v>
      </c>
      <c r="AK380" s="12">
        <f t="shared" si="641"/>
        <v>0</v>
      </c>
      <c r="AL380" s="12">
        <f t="shared" si="641"/>
        <v>0</v>
      </c>
      <c r="AM380" s="12">
        <f t="shared" si="641"/>
        <v>0</v>
      </c>
      <c r="AN380" s="12">
        <f t="shared" si="641"/>
        <v>0</v>
      </c>
      <c r="AO380" s="12">
        <f t="shared" si="641"/>
        <v>0</v>
      </c>
      <c r="AP380" s="12">
        <f t="shared" si="641"/>
        <v>0</v>
      </c>
      <c r="AQ380" s="12">
        <f t="shared" si="641"/>
        <v>0</v>
      </c>
      <c r="AR380" s="12">
        <v>0</v>
      </c>
      <c r="AS380" s="12">
        <v>0</v>
      </c>
      <c r="AT380" s="12">
        <f t="shared" ref="AT380:BI380" si="643">SUM(AT381,AT382)</f>
        <v>0</v>
      </c>
      <c r="AU380" s="12">
        <f t="shared" si="643"/>
        <v>0</v>
      </c>
      <c r="AV380" s="12">
        <f t="shared" si="643"/>
        <v>0</v>
      </c>
      <c r="AW380" s="12">
        <f t="shared" si="643"/>
        <v>0</v>
      </c>
      <c r="AX380" s="12">
        <f t="shared" si="643"/>
        <v>0</v>
      </c>
      <c r="AY380" s="12">
        <f t="shared" si="643"/>
        <v>0</v>
      </c>
      <c r="AZ380" s="12">
        <f t="shared" ref="AZ380" si="644">SUM(AZ381,AZ382)</f>
        <v>0</v>
      </c>
      <c r="BA380" s="12">
        <f t="shared" si="643"/>
        <v>0</v>
      </c>
      <c r="BB380" s="12">
        <f t="shared" si="643"/>
        <v>0</v>
      </c>
      <c r="BC380" s="12">
        <f t="shared" si="643"/>
        <v>0</v>
      </c>
      <c r="BD380" s="12">
        <f t="shared" si="643"/>
        <v>0</v>
      </c>
      <c r="BE380" s="12">
        <f t="shared" si="643"/>
        <v>0</v>
      </c>
      <c r="BF380" s="12">
        <f t="shared" si="643"/>
        <v>0</v>
      </c>
      <c r="BG380" s="12">
        <f t="shared" si="643"/>
        <v>0</v>
      </c>
      <c r="BH380" s="12">
        <f t="shared" si="643"/>
        <v>0</v>
      </c>
      <c r="BI380" s="12">
        <f t="shared" si="643"/>
        <v>0</v>
      </c>
      <c r="BJ380" s="12">
        <v>0</v>
      </c>
      <c r="BK380" s="12">
        <v>0</v>
      </c>
    </row>
    <row r="381" spans="1:63" x14ac:dyDescent="0.25">
      <c r="A381" s="4" t="s">
        <v>135</v>
      </c>
      <c r="B381" s="4" t="s">
        <v>60</v>
      </c>
      <c r="C381" s="4" t="s">
        <v>148</v>
      </c>
      <c r="D381" s="107" t="s">
        <v>255</v>
      </c>
      <c r="E381" s="117">
        <v>6111</v>
      </c>
      <c r="F381" s="107"/>
      <c r="G381" s="103" t="s">
        <v>1658</v>
      </c>
      <c r="H381" s="13" t="s">
        <v>18</v>
      </c>
      <c r="I381" s="14">
        <v>1994477</v>
      </c>
      <c r="J381" s="14">
        <v>0</v>
      </c>
      <c r="K381" s="14"/>
      <c r="L381" s="14"/>
      <c r="M381" s="14"/>
      <c r="N381" s="14"/>
      <c r="O381" s="14"/>
      <c r="P381" s="14">
        <f t="shared" si="597"/>
        <v>0</v>
      </c>
      <c r="Q381" s="14"/>
      <c r="R381" s="14"/>
      <c r="S381" s="14"/>
      <c r="T381" s="14"/>
      <c r="U381" s="14"/>
      <c r="V381" s="14"/>
      <c r="W381" s="14"/>
      <c r="X381" s="14"/>
      <c r="Y381" s="14"/>
      <c r="Z381" s="14">
        <v>0</v>
      </c>
      <c r="AA381" s="14">
        <v>0</v>
      </c>
      <c r="AB381" s="14">
        <v>0</v>
      </c>
      <c r="AC381" s="14"/>
      <c r="AD381" s="14"/>
      <c r="AE381" s="14"/>
      <c r="AF381" s="14"/>
      <c r="AG381" s="14"/>
      <c r="AH381" s="14">
        <f t="shared" si="598"/>
        <v>0</v>
      </c>
      <c r="AI381" s="14"/>
      <c r="AJ381" s="14"/>
      <c r="AK381" s="14"/>
      <c r="AL381" s="14"/>
      <c r="AM381" s="14"/>
      <c r="AN381" s="14"/>
      <c r="AO381" s="14"/>
      <c r="AP381" s="14"/>
      <c r="AQ381" s="14"/>
      <c r="AR381" s="14">
        <v>0</v>
      </c>
      <c r="AS381" s="14">
        <v>0</v>
      </c>
      <c r="AT381" s="14">
        <v>0</v>
      </c>
      <c r="AU381" s="14"/>
      <c r="AV381" s="14"/>
      <c r="AW381" s="14"/>
      <c r="AX381" s="14"/>
      <c r="AY381" s="14"/>
      <c r="AZ381" s="14">
        <f t="shared" si="599"/>
        <v>0</v>
      </c>
      <c r="BA381" s="14"/>
      <c r="BB381" s="14"/>
      <c r="BC381" s="14"/>
      <c r="BD381" s="14"/>
      <c r="BE381" s="14"/>
      <c r="BF381" s="14"/>
      <c r="BG381" s="14"/>
      <c r="BH381" s="14"/>
      <c r="BI381" s="14"/>
      <c r="BJ381" s="14">
        <v>0</v>
      </c>
      <c r="BK381" s="14">
        <v>0</v>
      </c>
    </row>
    <row r="382" spans="1:63" x14ac:dyDescent="0.25">
      <c r="A382" s="1" t="s">
        <v>135</v>
      </c>
      <c r="B382" s="1" t="s">
        <v>60</v>
      </c>
      <c r="C382" s="1" t="s">
        <v>148</v>
      </c>
      <c r="D382" s="110" t="s">
        <v>255</v>
      </c>
      <c r="E382" s="110" t="s">
        <v>20</v>
      </c>
      <c r="F382" s="107" t="s">
        <v>0</v>
      </c>
      <c r="G382" s="13" t="s">
        <v>0</v>
      </c>
      <c r="H382" s="2" t="s">
        <v>21</v>
      </c>
      <c r="I382" s="12">
        <f>SUM(I383:I387)</f>
        <v>283100</v>
      </c>
      <c r="J382" s="12">
        <f t="shared" ref="J382:Y382" si="645">SUM(J383:J387)</f>
        <v>0</v>
      </c>
      <c r="K382" s="12">
        <f t="shared" si="645"/>
        <v>0</v>
      </c>
      <c r="L382" s="12">
        <f t="shared" si="645"/>
        <v>0</v>
      </c>
      <c r="M382" s="12">
        <f t="shared" si="645"/>
        <v>0</v>
      </c>
      <c r="N382" s="12">
        <f t="shared" si="645"/>
        <v>0</v>
      </c>
      <c r="O382" s="12">
        <f t="shared" si="645"/>
        <v>0</v>
      </c>
      <c r="P382" s="12">
        <f t="shared" si="645"/>
        <v>0</v>
      </c>
      <c r="Q382" s="12">
        <f t="shared" si="645"/>
        <v>0</v>
      </c>
      <c r="R382" s="12">
        <f t="shared" si="645"/>
        <v>0</v>
      </c>
      <c r="S382" s="12">
        <f t="shared" si="645"/>
        <v>0</v>
      </c>
      <c r="T382" s="12">
        <f t="shared" si="645"/>
        <v>0</v>
      </c>
      <c r="U382" s="12">
        <f t="shared" si="645"/>
        <v>0</v>
      </c>
      <c r="V382" s="12">
        <f t="shared" si="645"/>
        <v>0</v>
      </c>
      <c r="W382" s="12">
        <f t="shared" si="645"/>
        <v>0</v>
      </c>
      <c r="X382" s="12">
        <f t="shared" si="645"/>
        <v>0</v>
      </c>
      <c r="Y382" s="12">
        <f t="shared" si="645"/>
        <v>0</v>
      </c>
      <c r="Z382" s="12">
        <v>0</v>
      </c>
      <c r="AA382" s="12">
        <v>0</v>
      </c>
      <c r="AB382" s="12">
        <f t="shared" ref="AB382:AQ382" si="646">SUM(AB383:AB387)</f>
        <v>0</v>
      </c>
      <c r="AC382" s="12">
        <f t="shared" si="646"/>
        <v>0</v>
      </c>
      <c r="AD382" s="12">
        <f t="shared" si="646"/>
        <v>0</v>
      </c>
      <c r="AE382" s="12">
        <f t="shared" si="646"/>
        <v>0</v>
      </c>
      <c r="AF382" s="12">
        <f t="shared" si="646"/>
        <v>0</v>
      </c>
      <c r="AG382" s="12">
        <f t="shared" si="646"/>
        <v>0</v>
      </c>
      <c r="AH382" s="12">
        <f t="shared" si="646"/>
        <v>0</v>
      </c>
      <c r="AI382" s="12">
        <f t="shared" si="646"/>
        <v>0</v>
      </c>
      <c r="AJ382" s="12">
        <f t="shared" si="646"/>
        <v>0</v>
      </c>
      <c r="AK382" s="12">
        <f t="shared" si="646"/>
        <v>0</v>
      </c>
      <c r="AL382" s="12">
        <f t="shared" si="646"/>
        <v>0</v>
      </c>
      <c r="AM382" s="12">
        <f t="shared" si="646"/>
        <v>0</v>
      </c>
      <c r="AN382" s="12">
        <f t="shared" si="646"/>
        <v>0</v>
      </c>
      <c r="AO382" s="12">
        <f t="shared" si="646"/>
        <v>0</v>
      </c>
      <c r="AP382" s="12">
        <f t="shared" si="646"/>
        <v>0</v>
      </c>
      <c r="AQ382" s="12">
        <f t="shared" si="646"/>
        <v>0</v>
      </c>
      <c r="AR382" s="12">
        <v>0</v>
      </c>
      <c r="AS382" s="12">
        <v>0</v>
      </c>
      <c r="AT382" s="12">
        <f t="shared" ref="AT382:BI382" si="647">SUM(AT383:AT387)</f>
        <v>0</v>
      </c>
      <c r="AU382" s="12">
        <f t="shared" si="647"/>
        <v>0</v>
      </c>
      <c r="AV382" s="12">
        <f t="shared" si="647"/>
        <v>0</v>
      </c>
      <c r="AW382" s="12">
        <f t="shared" si="647"/>
        <v>0</v>
      </c>
      <c r="AX382" s="12">
        <f t="shared" si="647"/>
        <v>0</v>
      </c>
      <c r="AY382" s="12">
        <f t="shared" si="647"/>
        <v>0</v>
      </c>
      <c r="AZ382" s="12">
        <f t="shared" si="647"/>
        <v>0</v>
      </c>
      <c r="BA382" s="12">
        <f t="shared" si="647"/>
        <v>0</v>
      </c>
      <c r="BB382" s="12">
        <f t="shared" si="647"/>
        <v>0</v>
      </c>
      <c r="BC382" s="12">
        <f t="shared" si="647"/>
        <v>0</v>
      </c>
      <c r="BD382" s="12">
        <f t="shared" si="647"/>
        <v>0</v>
      </c>
      <c r="BE382" s="12">
        <f t="shared" si="647"/>
        <v>0</v>
      </c>
      <c r="BF382" s="12">
        <f t="shared" si="647"/>
        <v>0</v>
      </c>
      <c r="BG382" s="12">
        <f t="shared" si="647"/>
        <v>0</v>
      </c>
      <c r="BH382" s="12">
        <f t="shared" si="647"/>
        <v>0</v>
      </c>
      <c r="BI382" s="12">
        <f t="shared" si="647"/>
        <v>0</v>
      </c>
      <c r="BJ382" s="12">
        <v>0</v>
      </c>
      <c r="BK382" s="12">
        <v>0</v>
      </c>
    </row>
    <row r="383" spans="1:63" ht="22.5" x14ac:dyDescent="0.25">
      <c r="A383" s="4" t="s">
        <v>135</v>
      </c>
      <c r="B383" s="4" t="s">
        <v>60</v>
      </c>
      <c r="C383" s="4" t="s">
        <v>148</v>
      </c>
      <c r="D383" s="107" t="s">
        <v>255</v>
      </c>
      <c r="E383" s="117">
        <v>6112</v>
      </c>
      <c r="F383" s="107" t="s">
        <v>257</v>
      </c>
      <c r="G383" s="103" t="s">
        <v>1658</v>
      </c>
      <c r="H383" s="13" t="s">
        <v>59</v>
      </c>
      <c r="I383" s="14">
        <v>43700</v>
      </c>
      <c r="J383" s="14">
        <v>0</v>
      </c>
      <c r="K383" s="14"/>
      <c r="L383" s="14"/>
      <c r="M383" s="14"/>
      <c r="N383" s="14"/>
      <c r="O383" s="14"/>
      <c r="P383" s="14">
        <f t="shared" si="597"/>
        <v>0</v>
      </c>
      <c r="Q383" s="14"/>
      <c r="R383" s="14"/>
      <c r="S383" s="14"/>
      <c r="T383" s="14"/>
      <c r="U383" s="14"/>
      <c r="V383" s="14"/>
      <c r="W383" s="14"/>
      <c r="X383" s="14"/>
      <c r="Y383" s="14"/>
      <c r="Z383" s="14">
        <v>0</v>
      </c>
      <c r="AA383" s="14">
        <v>0</v>
      </c>
      <c r="AB383" s="14">
        <v>0</v>
      </c>
      <c r="AC383" s="14"/>
      <c r="AD383" s="14"/>
      <c r="AE383" s="14"/>
      <c r="AF383" s="14"/>
      <c r="AG383" s="14"/>
      <c r="AH383" s="14">
        <f t="shared" si="598"/>
        <v>0</v>
      </c>
      <c r="AI383" s="14"/>
      <c r="AJ383" s="14"/>
      <c r="AK383" s="14"/>
      <c r="AL383" s="14"/>
      <c r="AM383" s="14"/>
      <c r="AN383" s="14"/>
      <c r="AO383" s="14"/>
      <c r="AP383" s="14"/>
      <c r="AQ383" s="14"/>
      <c r="AR383" s="14">
        <v>0</v>
      </c>
      <c r="AS383" s="14">
        <v>0</v>
      </c>
      <c r="AT383" s="14">
        <v>0</v>
      </c>
      <c r="AU383" s="14"/>
      <c r="AV383" s="14"/>
      <c r="AW383" s="14"/>
      <c r="AX383" s="14"/>
      <c r="AY383" s="14"/>
      <c r="AZ383" s="14">
        <f t="shared" si="599"/>
        <v>0</v>
      </c>
      <c r="BA383" s="14"/>
      <c r="BB383" s="14"/>
      <c r="BC383" s="14"/>
      <c r="BD383" s="14"/>
      <c r="BE383" s="14"/>
      <c r="BF383" s="14"/>
      <c r="BG383" s="14"/>
      <c r="BH383" s="14"/>
      <c r="BI383" s="14"/>
      <c r="BJ383" s="14">
        <v>0</v>
      </c>
      <c r="BK383" s="14">
        <v>0</v>
      </c>
    </row>
    <row r="384" spans="1:63" x14ac:dyDescent="0.25">
      <c r="A384" s="4" t="s">
        <v>135</v>
      </c>
      <c r="B384" s="4" t="s">
        <v>60</v>
      </c>
      <c r="C384" s="4" t="s">
        <v>148</v>
      </c>
      <c r="D384" s="107" t="s">
        <v>255</v>
      </c>
      <c r="E384" s="117">
        <v>6112</v>
      </c>
      <c r="F384" s="107" t="s">
        <v>258</v>
      </c>
      <c r="G384" s="103" t="s">
        <v>1658</v>
      </c>
      <c r="H384" s="13" t="s">
        <v>24</v>
      </c>
      <c r="I384" s="14">
        <v>170300</v>
      </c>
      <c r="J384" s="14">
        <v>0</v>
      </c>
      <c r="K384" s="14"/>
      <c r="L384" s="14"/>
      <c r="M384" s="14"/>
      <c r="N384" s="14"/>
      <c r="O384" s="14"/>
      <c r="P384" s="14">
        <f t="shared" si="597"/>
        <v>0</v>
      </c>
      <c r="Q384" s="14"/>
      <c r="R384" s="14"/>
      <c r="S384" s="14"/>
      <c r="T384" s="14"/>
      <c r="U384" s="14"/>
      <c r="V384" s="14"/>
      <c r="W384" s="14"/>
      <c r="X384" s="14"/>
      <c r="Y384" s="14"/>
      <c r="Z384" s="14">
        <v>0</v>
      </c>
      <c r="AA384" s="14">
        <v>0</v>
      </c>
      <c r="AB384" s="14">
        <v>0</v>
      </c>
      <c r="AC384" s="14"/>
      <c r="AD384" s="14"/>
      <c r="AE384" s="14"/>
      <c r="AF384" s="14"/>
      <c r="AG384" s="14"/>
      <c r="AH384" s="14">
        <f t="shared" si="598"/>
        <v>0</v>
      </c>
      <c r="AI384" s="14"/>
      <c r="AJ384" s="14"/>
      <c r="AK384" s="14"/>
      <c r="AL384" s="14"/>
      <c r="AM384" s="14"/>
      <c r="AN384" s="14"/>
      <c r="AO384" s="14"/>
      <c r="AP384" s="14"/>
      <c r="AQ384" s="14"/>
      <c r="AR384" s="14">
        <v>0</v>
      </c>
      <c r="AS384" s="14">
        <v>0</v>
      </c>
      <c r="AT384" s="14">
        <v>0</v>
      </c>
      <c r="AU384" s="14"/>
      <c r="AV384" s="14"/>
      <c r="AW384" s="14"/>
      <c r="AX384" s="14"/>
      <c r="AY384" s="14"/>
      <c r="AZ384" s="14">
        <f t="shared" si="599"/>
        <v>0</v>
      </c>
      <c r="BA384" s="14"/>
      <c r="BB384" s="14"/>
      <c r="BC384" s="14"/>
      <c r="BD384" s="14"/>
      <c r="BE384" s="14"/>
      <c r="BF384" s="14"/>
      <c r="BG384" s="14"/>
      <c r="BH384" s="14"/>
      <c r="BI384" s="14"/>
      <c r="BJ384" s="14">
        <v>0</v>
      </c>
      <c r="BK384" s="14">
        <v>0</v>
      </c>
    </row>
    <row r="385" spans="1:63" x14ac:dyDescent="0.25">
      <c r="A385" s="4" t="s">
        <v>135</v>
      </c>
      <c r="B385" s="4" t="s">
        <v>60</v>
      </c>
      <c r="C385" s="4" t="s">
        <v>148</v>
      </c>
      <c r="D385" s="107" t="s">
        <v>255</v>
      </c>
      <c r="E385" s="117">
        <v>6112</v>
      </c>
      <c r="F385" s="107" t="s">
        <v>259</v>
      </c>
      <c r="G385" s="103" t="s">
        <v>1658</v>
      </c>
      <c r="H385" s="13" t="s">
        <v>25</v>
      </c>
      <c r="I385" s="14">
        <v>39600</v>
      </c>
      <c r="J385" s="14">
        <v>0</v>
      </c>
      <c r="K385" s="14"/>
      <c r="L385" s="14"/>
      <c r="M385" s="14"/>
      <c r="N385" s="14"/>
      <c r="O385" s="14"/>
      <c r="P385" s="14">
        <f t="shared" si="597"/>
        <v>0</v>
      </c>
      <c r="Q385" s="14"/>
      <c r="R385" s="14"/>
      <c r="S385" s="14"/>
      <c r="T385" s="14"/>
      <c r="U385" s="14"/>
      <c r="V385" s="14"/>
      <c r="W385" s="14"/>
      <c r="X385" s="14"/>
      <c r="Y385" s="14"/>
      <c r="Z385" s="14">
        <v>0</v>
      </c>
      <c r="AA385" s="14">
        <v>0</v>
      </c>
      <c r="AB385" s="14">
        <v>0</v>
      </c>
      <c r="AC385" s="14"/>
      <c r="AD385" s="14"/>
      <c r="AE385" s="14"/>
      <c r="AF385" s="14"/>
      <c r="AG385" s="14"/>
      <c r="AH385" s="14">
        <f t="shared" si="598"/>
        <v>0</v>
      </c>
      <c r="AI385" s="14"/>
      <c r="AJ385" s="14"/>
      <c r="AK385" s="14"/>
      <c r="AL385" s="14"/>
      <c r="AM385" s="14"/>
      <c r="AN385" s="14"/>
      <c r="AO385" s="14"/>
      <c r="AP385" s="14"/>
      <c r="AQ385" s="14"/>
      <c r="AR385" s="14">
        <v>0</v>
      </c>
      <c r="AS385" s="14">
        <v>0</v>
      </c>
      <c r="AT385" s="14">
        <v>0</v>
      </c>
      <c r="AU385" s="14"/>
      <c r="AV385" s="14"/>
      <c r="AW385" s="14"/>
      <c r="AX385" s="14"/>
      <c r="AY385" s="14"/>
      <c r="AZ385" s="14">
        <f t="shared" si="599"/>
        <v>0</v>
      </c>
      <c r="BA385" s="14"/>
      <c r="BB385" s="14"/>
      <c r="BC385" s="14"/>
      <c r="BD385" s="14"/>
      <c r="BE385" s="14"/>
      <c r="BF385" s="14"/>
      <c r="BG385" s="14"/>
      <c r="BH385" s="14"/>
      <c r="BI385" s="14"/>
      <c r="BJ385" s="14">
        <v>0</v>
      </c>
      <c r="BK385" s="14">
        <v>0</v>
      </c>
    </row>
    <row r="386" spans="1:63" x14ac:dyDescent="0.25">
      <c r="A386" s="4" t="s">
        <v>135</v>
      </c>
      <c r="B386" s="4" t="s">
        <v>60</v>
      </c>
      <c r="C386" s="4" t="s">
        <v>148</v>
      </c>
      <c r="D386" s="107" t="s">
        <v>255</v>
      </c>
      <c r="E386" s="117">
        <v>6112</v>
      </c>
      <c r="F386" s="107" t="s">
        <v>260</v>
      </c>
      <c r="G386" s="103" t="s">
        <v>1658</v>
      </c>
      <c r="H386" s="13" t="s">
        <v>23</v>
      </c>
      <c r="I386" s="14">
        <v>6500</v>
      </c>
      <c r="J386" s="14">
        <v>0</v>
      </c>
      <c r="K386" s="14"/>
      <c r="L386" s="14"/>
      <c r="M386" s="14"/>
      <c r="N386" s="14"/>
      <c r="O386" s="14"/>
      <c r="P386" s="14">
        <f t="shared" si="597"/>
        <v>0</v>
      </c>
      <c r="Q386" s="14"/>
      <c r="R386" s="14"/>
      <c r="S386" s="14"/>
      <c r="T386" s="14"/>
      <c r="U386" s="14"/>
      <c r="V386" s="14"/>
      <c r="W386" s="14"/>
      <c r="X386" s="14"/>
      <c r="Y386" s="14"/>
      <c r="Z386" s="14">
        <v>0</v>
      </c>
      <c r="AA386" s="14">
        <v>0</v>
      </c>
      <c r="AB386" s="14">
        <v>0</v>
      </c>
      <c r="AC386" s="14"/>
      <c r="AD386" s="14"/>
      <c r="AE386" s="14"/>
      <c r="AF386" s="14"/>
      <c r="AG386" s="14"/>
      <c r="AH386" s="14">
        <f t="shared" si="598"/>
        <v>0</v>
      </c>
      <c r="AI386" s="14"/>
      <c r="AJ386" s="14"/>
      <c r="AK386" s="14"/>
      <c r="AL386" s="14"/>
      <c r="AM386" s="14"/>
      <c r="AN386" s="14"/>
      <c r="AO386" s="14"/>
      <c r="AP386" s="14"/>
      <c r="AQ386" s="14"/>
      <c r="AR386" s="14">
        <v>0</v>
      </c>
      <c r="AS386" s="14">
        <v>0</v>
      </c>
      <c r="AT386" s="14">
        <v>0</v>
      </c>
      <c r="AU386" s="14"/>
      <c r="AV386" s="14"/>
      <c r="AW386" s="14"/>
      <c r="AX386" s="14"/>
      <c r="AY386" s="14"/>
      <c r="AZ386" s="14">
        <f t="shared" si="599"/>
        <v>0</v>
      </c>
      <c r="BA386" s="14"/>
      <c r="BB386" s="14"/>
      <c r="BC386" s="14"/>
      <c r="BD386" s="14"/>
      <c r="BE386" s="14"/>
      <c r="BF386" s="14"/>
      <c r="BG386" s="14"/>
      <c r="BH386" s="14"/>
      <c r="BI386" s="14"/>
      <c r="BJ386" s="14">
        <v>0</v>
      </c>
      <c r="BK386" s="14">
        <v>0</v>
      </c>
    </row>
    <row r="387" spans="1:63" x14ac:dyDescent="0.25">
      <c r="A387" s="4" t="s">
        <v>135</v>
      </c>
      <c r="B387" s="4" t="s">
        <v>60</v>
      </c>
      <c r="C387" s="4" t="s">
        <v>148</v>
      </c>
      <c r="D387" s="107" t="s">
        <v>255</v>
      </c>
      <c r="E387" s="117">
        <v>6112</v>
      </c>
      <c r="F387" s="107" t="s">
        <v>261</v>
      </c>
      <c r="G387" s="103" t="s">
        <v>1658</v>
      </c>
      <c r="H387" s="13" t="s">
        <v>26</v>
      </c>
      <c r="I387" s="14">
        <v>23000</v>
      </c>
      <c r="J387" s="14">
        <v>0</v>
      </c>
      <c r="K387" s="14"/>
      <c r="L387" s="14"/>
      <c r="M387" s="14"/>
      <c r="N387" s="14"/>
      <c r="O387" s="14"/>
      <c r="P387" s="14">
        <f t="shared" si="597"/>
        <v>0</v>
      </c>
      <c r="Q387" s="14"/>
      <c r="R387" s="14"/>
      <c r="S387" s="14"/>
      <c r="T387" s="14"/>
      <c r="U387" s="14"/>
      <c r="V387" s="14"/>
      <c r="W387" s="14"/>
      <c r="X387" s="14"/>
      <c r="Y387" s="14"/>
      <c r="Z387" s="14">
        <v>0</v>
      </c>
      <c r="AA387" s="14">
        <v>0</v>
      </c>
      <c r="AB387" s="14">
        <v>0</v>
      </c>
      <c r="AC387" s="14"/>
      <c r="AD387" s="14"/>
      <c r="AE387" s="14"/>
      <c r="AF387" s="14"/>
      <c r="AG387" s="14"/>
      <c r="AH387" s="14">
        <f t="shared" si="598"/>
        <v>0</v>
      </c>
      <c r="AI387" s="14"/>
      <c r="AJ387" s="14"/>
      <c r="AK387" s="14"/>
      <c r="AL387" s="14"/>
      <c r="AM387" s="14"/>
      <c r="AN387" s="14"/>
      <c r="AO387" s="14"/>
      <c r="AP387" s="14"/>
      <c r="AQ387" s="14"/>
      <c r="AR387" s="14">
        <v>0</v>
      </c>
      <c r="AS387" s="14">
        <v>0</v>
      </c>
      <c r="AT387" s="14">
        <v>0</v>
      </c>
      <c r="AU387" s="14"/>
      <c r="AV387" s="14"/>
      <c r="AW387" s="14"/>
      <c r="AX387" s="14"/>
      <c r="AY387" s="14"/>
      <c r="AZ387" s="14">
        <f t="shared" si="599"/>
        <v>0</v>
      </c>
      <c r="BA387" s="14"/>
      <c r="BB387" s="14"/>
      <c r="BC387" s="14"/>
      <c r="BD387" s="14"/>
      <c r="BE387" s="14"/>
      <c r="BF387" s="14"/>
      <c r="BG387" s="14"/>
      <c r="BH387" s="14"/>
      <c r="BI387" s="14"/>
      <c r="BJ387" s="14">
        <v>0</v>
      </c>
      <c r="BK387" s="14">
        <v>0</v>
      </c>
    </row>
    <row r="388" spans="1:63" ht="22.5" x14ac:dyDescent="0.25">
      <c r="A388" s="4" t="s">
        <v>135</v>
      </c>
      <c r="B388" s="4" t="s">
        <v>60</v>
      </c>
      <c r="C388" s="4" t="s">
        <v>148</v>
      </c>
      <c r="D388" s="107" t="s">
        <v>255</v>
      </c>
      <c r="E388" s="106" t="s">
        <v>27</v>
      </c>
      <c r="F388" s="106" t="s">
        <v>0</v>
      </c>
      <c r="G388" s="2" t="s">
        <v>0</v>
      </c>
      <c r="H388" s="2" t="s">
        <v>28</v>
      </c>
      <c r="I388" s="12">
        <f>SUM(I389)</f>
        <v>209420</v>
      </c>
      <c r="J388" s="12">
        <f t="shared" ref="J388:Y388" si="648">SUM(J389)</f>
        <v>0</v>
      </c>
      <c r="K388" s="12">
        <f t="shared" si="648"/>
        <v>0</v>
      </c>
      <c r="L388" s="12">
        <f t="shared" si="648"/>
        <v>0</v>
      </c>
      <c r="M388" s="12">
        <f t="shared" si="648"/>
        <v>0</v>
      </c>
      <c r="N388" s="12">
        <f t="shared" si="648"/>
        <v>0</v>
      </c>
      <c r="O388" s="12">
        <f t="shared" si="648"/>
        <v>0</v>
      </c>
      <c r="P388" s="12">
        <f t="shared" si="648"/>
        <v>0</v>
      </c>
      <c r="Q388" s="12">
        <f t="shared" si="648"/>
        <v>0</v>
      </c>
      <c r="R388" s="12">
        <f t="shared" si="648"/>
        <v>0</v>
      </c>
      <c r="S388" s="12">
        <f t="shared" si="648"/>
        <v>0</v>
      </c>
      <c r="T388" s="12">
        <f t="shared" si="648"/>
        <v>0</v>
      </c>
      <c r="U388" s="12">
        <f t="shared" si="648"/>
        <v>0</v>
      </c>
      <c r="V388" s="12">
        <f t="shared" si="648"/>
        <v>0</v>
      </c>
      <c r="W388" s="12">
        <f t="shared" si="648"/>
        <v>0</v>
      </c>
      <c r="X388" s="12">
        <f t="shared" si="648"/>
        <v>0</v>
      </c>
      <c r="Y388" s="12">
        <f t="shared" si="648"/>
        <v>0</v>
      </c>
      <c r="Z388" s="12">
        <v>0</v>
      </c>
      <c r="AA388" s="12">
        <v>0</v>
      </c>
      <c r="AB388" s="12">
        <f t="shared" ref="AB388:AQ388" si="649">SUM(AB389)</f>
        <v>0</v>
      </c>
      <c r="AC388" s="12">
        <f t="shared" si="649"/>
        <v>0</v>
      </c>
      <c r="AD388" s="12">
        <f t="shared" si="649"/>
        <v>0</v>
      </c>
      <c r="AE388" s="12">
        <f t="shared" si="649"/>
        <v>0</v>
      </c>
      <c r="AF388" s="12">
        <f t="shared" si="649"/>
        <v>0</v>
      </c>
      <c r="AG388" s="12">
        <f t="shared" si="649"/>
        <v>0</v>
      </c>
      <c r="AH388" s="12">
        <f t="shared" si="649"/>
        <v>0</v>
      </c>
      <c r="AI388" s="12">
        <f t="shared" si="649"/>
        <v>0</v>
      </c>
      <c r="AJ388" s="12">
        <f t="shared" si="649"/>
        <v>0</v>
      </c>
      <c r="AK388" s="12">
        <f t="shared" si="649"/>
        <v>0</v>
      </c>
      <c r="AL388" s="12">
        <f t="shared" si="649"/>
        <v>0</v>
      </c>
      <c r="AM388" s="12">
        <f t="shared" si="649"/>
        <v>0</v>
      </c>
      <c r="AN388" s="12">
        <f t="shared" si="649"/>
        <v>0</v>
      </c>
      <c r="AO388" s="12">
        <f t="shared" si="649"/>
        <v>0</v>
      </c>
      <c r="AP388" s="12">
        <f t="shared" si="649"/>
        <v>0</v>
      </c>
      <c r="AQ388" s="12">
        <f t="shared" si="649"/>
        <v>0</v>
      </c>
      <c r="AR388" s="12">
        <v>0</v>
      </c>
      <c r="AS388" s="12">
        <v>0</v>
      </c>
      <c r="AT388" s="12">
        <f t="shared" ref="AT388:BI388" si="650">SUM(AT389)</f>
        <v>0</v>
      </c>
      <c r="AU388" s="12">
        <f t="shared" si="650"/>
        <v>0</v>
      </c>
      <c r="AV388" s="12">
        <f t="shared" si="650"/>
        <v>0</v>
      </c>
      <c r="AW388" s="12">
        <f t="shared" si="650"/>
        <v>0</v>
      </c>
      <c r="AX388" s="12">
        <f t="shared" si="650"/>
        <v>0</v>
      </c>
      <c r="AY388" s="12">
        <f t="shared" si="650"/>
        <v>0</v>
      </c>
      <c r="AZ388" s="12">
        <f t="shared" si="650"/>
        <v>0</v>
      </c>
      <c r="BA388" s="12">
        <f t="shared" si="650"/>
        <v>0</v>
      </c>
      <c r="BB388" s="12">
        <f t="shared" si="650"/>
        <v>0</v>
      </c>
      <c r="BC388" s="12">
        <f t="shared" si="650"/>
        <v>0</v>
      </c>
      <c r="BD388" s="12">
        <f t="shared" si="650"/>
        <v>0</v>
      </c>
      <c r="BE388" s="12">
        <f t="shared" si="650"/>
        <v>0</v>
      </c>
      <c r="BF388" s="12">
        <f t="shared" si="650"/>
        <v>0</v>
      </c>
      <c r="BG388" s="12">
        <f t="shared" si="650"/>
        <v>0</v>
      </c>
      <c r="BH388" s="12">
        <f t="shared" si="650"/>
        <v>0</v>
      </c>
      <c r="BI388" s="12">
        <f t="shared" si="650"/>
        <v>0</v>
      </c>
      <c r="BJ388" s="12">
        <v>0</v>
      </c>
      <c r="BK388" s="12">
        <v>0</v>
      </c>
    </row>
    <row r="389" spans="1:63" x14ac:dyDescent="0.25">
      <c r="A389" s="4" t="s">
        <v>135</v>
      </c>
      <c r="B389" s="4" t="s">
        <v>60</v>
      </c>
      <c r="C389" s="4" t="s">
        <v>148</v>
      </c>
      <c r="D389" s="107" t="s">
        <v>255</v>
      </c>
      <c r="E389" s="117">
        <v>6121</v>
      </c>
      <c r="F389" s="107"/>
      <c r="G389" s="103" t="s">
        <v>1658</v>
      </c>
      <c r="H389" s="13" t="s">
        <v>29</v>
      </c>
      <c r="I389" s="14">
        <v>209420</v>
      </c>
      <c r="J389" s="14">
        <v>0</v>
      </c>
      <c r="K389" s="14"/>
      <c r="L389" s="14"/>
      <c r="M389" s="14"/>
      <c r="N389" s="14"/>
      <c r="O389" s="14"/>
      <c r="P389" s="14">
        <f t="shared" si="597"/>
        <v>0</v>
      </c>
      <c r="Q389" s="14"/>
      <c r="R389" s="14"/>
      <c r="S389" s="14"/>
      <c r="T389" s="14"/>
      <c r="U389" s="14"/>
      <c r="V389" s="14"/>
      <c r="W389" s="14"/>
      <c r="X389" s="14"/>
      <c r="Y389" s="14"/>
      <c r="Z389" s="14">
        <v>0</v>
      </c>
      <c r="AA389" s="14">
        <v>0</v>
      </c>
      <c r="AB389" s="14">
        <v>0</v>
      </c>
      <c r="AC389" s="14"/>
      <c r="AD389" s="14"/>
      <c r="AE389" s="14"/>
      <c r="AF389" s="14"/>
      <c r="AG389" s="14"/>
      <c r="AH389" s="14">
        <f t="shared" si="598"/>
        <v>0</v>
      </c>
      <c r="AI389" s="14"/>
      <c r="AJ389" s="14"/>
      <c r="AK389" s="14"/>
      <c r="AL389" s="14"/>
      <c r="AM389" s="14"/>
      <c r="AN389" s="14"/>
      <c r="AO389" s="14"/>
      <c r="AP389" s="14"/>
      <c r="AQ389" s="14"/>
      <c r="AR389" s="14">
        <v>0</v>
      </c>
      <c r="AS389" s="14">
        <v>0</v>
      </c>
      <c r="AT389" s="14">
        <v>0</v>
      </c>
      <c r="AU389" s="14"/>
      <c r="AV389" s="14"/>
      <c r="AW389" s="14"/>
      <c r="AX389" s="14"/>
      <c r="AY389" s="14"/>
      <c r="AZ389" s="14">
        <f t="shared" si="599"/>
        <v>0</v>
      </c>
      <c r="BA389" s="14"/>
      <c r="BB389" s="14"/>
      <c r="BC389" s="14"/>
      <c r="BD389" s="14"/>
      <c r="BE389" s="14"/>
      <c r="BF389" s="14"/>
      <c r="BG389" s="14"/>
      <c r="BH389" s="14"/>
      <c r="BI389" s="14"/>
      <c r="BJ389" s="14">
        <v>0</v>
      </c>
      <c r="BK389" s="14">
        <v>0</v>
      </c>
    </row>
    <row r="390" spans="1:63" ht="22.5" x14ac:dyDescent="0.25">
      <c r="A390" s="4" t="s">
        <v>135</v>
      </c>
      <c r="B390" s="4" t="s">
        <v>60</v>
      </c>
      <c r="C390" s="4" t="s">
        <v>148</v>
      </c>
      <c r="D390" s="107" t="s">
        <v>255</v>
      </c>
      <c r="E390" s="106" t="s">
        <v>31</v>
      </c>
      <c r="F390" s="106" t="s">
        <v>0</v>
      </c>
      <c r="G390" s="2" t="s">
        <v>0</v>
      </c>
      <c r="H390" s="2" t="s">
        <v>32</v>
      </c>
      <c r="I390" s="12">
        <f>SUM(I391:I399)</f>
        <v>229110</v>
      </c>
      <c r="J390" s="12">
        <f t="shared" ref="J390:Y390" si="651">SUM(J391:J399)</f>
        <v>95000</v>
      </c>
      <c r="K390" s="12">
        <f t="shared" si="651"/>
        <v>0</v>
      </c>
      <c r="L390" s="12">
        <f t="shared" si="651"/>
        <v>0</v>
      </c>
      <c r="M390" s="12">
        <f t="shared" si="651"/>
        <v>0</v>
      </c>
      <c r="N390" s="12">
        <f t="shared" si="651"/>
        <v>0</v>
      </c>
      <c r="O390" s="12">
        <f t="shared" si="651"/>
        <v>0</v>
      </c>
      <c r="P390" s="12">
        <f t="shared" si="651"/>
        <v>95000</v>
      </c>
      <c r="Q390" s="12">
        <f t="shared" si="651"/>
        <v>7600</v>
      </c>
      <c r="R390" s="12">
        <f t="shared" si="651"/>
        <v>0</v>
      </c>
      <c r="S390" s="12">
        <f t="shared" si="651"/>
        <v>37400</v>
      </c>
      <c r="T390" s="12">
        <f t="shared" si="651"/>
        <v>0</v>
      </c>
      <c r="U390" s="12">
        <f t="shared" si="651"/>
        <v>0</v>
      </c>
      <c r="V390" s="12">
        <f t="shared" si="651"/>
        <v>19000</v>
      </c>
      <c r="W390" s="12">
        <f t="shared" si="651"/>
        <v>0</v>
      </c>
      <c r="X390" s="12">
        <f t="shared" si="651"/>
        <v>16600</v>
      </c>
      <c r="Y390" s="12">
        <f t="shared" si="651"/>
        <v>0</v>
      </c>
      <c r="Z390" s="12">
        <v>80600</v>
      </c>
      <c r="AA390" s="12">
        <v>14400</v>
      </c>
      <c r="AB390" s="12">
        <f t="shared" ref="AB390:AQ390" si="652">SUM(AB391:AB399)</f>
        <v>0</v>
      </c>
      <c r="AC390" s="12">
        <f t="shared" si="652"/>
        <v>1100</v>
      </c>
      <c r="AD390" s="12">
        <f t="shared" si="652"/>
        <v>0</v>
      </c>
      <c r="AE390" s="12">
        <f t="shared" si="652"/>
        <v>0</v>
      </c>
      <c r="AF390" s="12">
        <f t="shared" si="652"/>
        <v>0</v>
      </c>
      <c r="AG390" s="12">
        <f t="shared" si="652"/>
        <v>0</v>
      </c>
      <c r="AH390" s="12">
        <f t="shared" si="652"/>
        <v>1100</v>
      </c>
      <c r="AI390" s="12">
        <f t="shared" si="652"/>
        <v>0</v>
      </c>
      <c r="AJ390" s="12">
        <f t="shared" si="652"/>
        <v>0</v>
      </c>
      <c r="AK390" s="12">
        <f t="shared" si="652"/>
        <v>1100</v>
      </c>
      <c r="AL390" s="12">
        <f t="shared" si="652"/>
        <v>0</v>
      </c>
      <c r="AM390" s="12">
        <f t="shared" si="652"/>
        <v>0</v>
      </c>
      <c r="AN390" s="12">
        <f t="shared" si="652"/>
        <v>0</v>
      </c>
      <c r="AO390" s="12">
        <f t="shared" si="652"/>
        <v>0</v>
      </c>
      <c r="AP390" s="12">
        <f t="shared" si="652"/>
        <v>0</v>
      </c>
      <c r="AQ390" s="12">
        <f t="shared" si="652"/>
        <v>0</v>
      </c>
      <c r="AR390" s="12">
        <v>1100</v>
      </c>
      <c r="AS390" s="12">
        <v>0</v>
      </c>
      <c r="AT390" s="12">
        <f t="shared" ref="AT390:BI390" si="653">SUM(AT391:AT399)</f>
        <v>0</v>
      </c>
      <c r="AU390" s="12">
        <f t="shared" si="653"/>
        <v>0</v>
      </c>
      <c r="AV390" s="12">
        <f t="shared" si="653"/>
        <v>0</v>
      </c>
      <c r="AW390" s="12">
        <f t="shared" si="653"/>
        <v>3957</v>
      </c>
      <c r="AX390" s="12">
        <f t="shared" si="653"/>
        <v>0</v>
      </c>
      <c r="AY390" s="12">
        <f t="shared" si="653"/>
        <v>0</v>
      </c>
      <c r="AZ390" s="12">
        <f t="shared" si="653"/>
        <v>3957</v>
      </c>
      <c r="BA390" s="12">
        <f t="shared" si="653"/>
        <v>0</v>
      </c>
      <c r="BB390" s="12">
        <f t="shared" si="653"/>
        <v>0</v>
      </c>
      <c r="BC390" s="12">
        <f t="shared" si="653"/>
        <v>0</v>
      </c>
      <c r="BD390" s="12">
        <f t="shared" si="653"/>
        <v>0</v>
      </c>
      <c r="BE390" s="12">
        <f t="shared" si="653"/>
        <v>0</v>
      </c>
      <c r="BF390" s="12">
        <f t="shared" si="653"/>
        <v>0</v>
      </c>
      <c r="BG390" s="12">
        <f t="shared" si="653"/>
        <v>0</v>
      </c>
      <c r="BH390" s="12">
        <f t="shared" si="653"/>
        <v>3957</v>
      </c>
      <c r="BI390" s="12">
        <f t="shared" si="653"/>
        <v>0</v>
      </c>
      <c r="BJ390" s="12">
        <v>3957</v>
      </c>
      <c r="BK390" s="12">
        <v>0</v>
      </c>
    </row>
    <row r="391" spans="1:63" x14ac:dyDescent="0.25">
      <c r="A391" s="4" t="s">
        <v>135</v>
      </c>
      <c r="B391" s="4" t="s">
        <v>60</v>
      </c>
      <c r="C391" s="4" t="s">
        <v>148</v>
      </c>
      <c r="D391" s="107" t="s">
        <v>255</v>
      </c>
      <c r="E391" s="117">
        <v>6131</v>
      </c>
      <c r="F391" s="107"/>
      <c r="G391" s="103" t="s">
        <v>1658</v>
      </c>
      <c r="H391" s="13" t="s">
        <v>34</v>
      </c>
      <c r="I391" s="14">
        <v>5000</v>
      </c>
      <c r="J391" s="14">
        <v>5000</v>
      </c>
      <c r="K391" s="14"/>
      <c r="L391" s="14"/>
      <c r="M391" s="14"/>
      <c r="N391" s="14"/>
      <c r="O391" s="14"/>
      <c r="P391" s="14">
        <f t="shared" si="597"/>
        <v>5000</v>
      </c>
      <c r="Q391" s="14">
        <v>1000</v>
      </c>
      <c r="R391" s="14"/>
      <c r="S391" s="14">
        <f>2000+2000</f>
        <v>4000</v>
      </c>
      <c r="T391" s="14"/>
      <c r="U391" s="14"/>
      <c r="V391" s="14"/>
      <c r="W391" s="14"/>
      <c r="X391" s="14"/>
      <c r="Y391" s="14"/>
      <c r="Z391" s="14">
        <v>5000</v>
      </c>
      <c r="AA391" s="14">
        <v>0</v>
      </c>
      <c r="AB391" s="14">
        <v>0</v>
      </c>
      <c r="AC391" s="14"/>
      <c r="AD391" s="14"/>
      <c r="AE391" s="14"/>
      <c r="AF391" s="14"/>
      <c r="AG391" s="14"/>
      <c r="AH391" s="14">
        <f t="shared" si="598"/>
        <v>0</v>
      </c>
      <c r="AI391" s="14"/>
      <c r="AJ391" s="14"/>
      <c r="AK391" s="14"/>
      <c r="AL391" s="14"/>
      <c r="AM391" s="14"/>
      <c r="AN391" s="14"/>
      <c r="AO391" s="14"/>
      <c r="AP391" s="14"/>
      <c r="AQ391" s="14"/>
      <c r="AR391" s="14">
        <v>0</v>
      </c>
      <c r="AS391" s="14">
        <v>0</v>
      </c>
      <c r="AT391" s="14">
        <v>0</v>
      </c>
      <c r="AU391" s="14"/>
      <c r="AV391" s="14"/>
      <c r="AW391" s="14"/>
      <c r="AX391" s="14"/>
      <c r="AY391" s="14"/>
      <c r="AZ391" s="14">
        <f t="shared" si="599"/>
        <v>0</v>
      </c>
      <c r="BA391" s="14"/>
      <c r="BB391" s="14"/>
      <c r="BC391" s="14"/>
      <c r="BD391" s="14"/>
      <c r="BE391" s="14"/>
      <c r="BF391" s="14"/>
      <c r="BG391" s="14"/>
      <c r="BH391" s="14"/>
      <c r="BI391" s="14"/>
      <c r="BJ391" s="14">
        <v>0</v>
      </c>
      <c r="BK391" s="14">
        <v>0</v>
      </c>
    </row>
    <row r="392" spans="1:63" x14ac:dyDescent="0.25">
      <c r="A392" s="4" t="s">
        <v>135</v>
      </c>
      <c r="B392" s="4" t="s">
        <v>60</v>
      </c>
      <c r="C392" s="4" t="s">
        <v>148</v>
      </c>
      <c r="D392" s="107" t="s">
        <v>255</v>
      </c>
      <c r="E392" s="117">
        <v>6132</v>
      </c>
      <c r="F392" s="107"/>
      <c r="G392" s="103" t="s">
        <v>1658</v>
      </c>
      <c r="H392" s="13" t="s">
        <v>74</v>
      </c>
      <c r="I392" s="14">
        <v>78000</v>
      </c>
      <c r="J392" s="14">
        <v>0</v>
      </c>
      <c r="K392" s="14"/>
      <c r="L392" s="14"/>
      <c r="M392" s="14"/>
      <c r="N392" s="14"/>
      <c r="O392" s="14"/>
      <c r="P392" s="14">
        <f t="shared" si="597"/>
        <v>0</v>
      </c>
      <c r="Q392" s="14"/>
      <c r="R392" s="14"/>
      <c r="S392" s="14"/>
      <c r="T392" s="14"/>
      <c r="U392" s="14"/>
      <c r="V392" s="14"/>
      <c r="W392" s="14"/>
      <c r="X392" s="14"/>
      <c r="Y392" s="14"/>
      <c r="Z392" s="14">
        <v>0</v>
      </c>
      <c r="AA392" s="14">
        <v>0</v>
      </c>
      <c r="AB392" s="14">
        <v>0</v>
      </c>
      <c r="AC392" s="14"/>
      <c r="AD392" s="14"/>
      <c r="AE392" s="14"/>
      <c r="AF392" s="14"/>
      <c r="AG392" s="14"/>
      <c r="AH392" s="14">
        <f t="shared" si="598"/>
        <v>0</v>
      </c>
      <c r="AI392" s="14"/>
      <c r="AJ392" s="14"/>
      <c r="AK392" s="14"/>
      <c r="AL392" s="14"/>
      <c r="AM392" s="14"/>
      <c r="AN392" s="14"/>
      <c r="AO392" s="14"/>
      <c r="AP392" s="14"/>
      <c r="AQ392" s="14"/>
      <c r="AR392" s="14">
        <v>0</v>
      </c>
      <c r="AS392" s="14">
        <v>0</v>
      </c>
      <c r="AT392" s="14">
        <v>0</v>
      </c>
      <c r="AU392" s="14"/>
      <c r="AV392" s="14"/>
      <c r="AW392" s="14"/>
      <c r="AX392" s="14"/>
      <c r="AY392" s="14"/>
      <c r="AZ392" s="14">
        <f t="shared" si="599"/>
        <v>0</v>
      </c>
      <c r="BA392" s="14"/>
      <c r="BB392" s="14"/>
      <c r="BC392" s="14"/>
      <c r="BD392" s="14"/>
      <c r="BE392" s="14"/>
      <c r="BF392" s="14"/>
      <c r="BG392" s="14"/>
      <c r="BH392" s="14"/>
      <c r="BI392" s="14"/>
      <c r="BJ392" s="14">
        <v>0</v>
      </c>
      <c r="BK392" s="14">
        <v>0</v>
      </c>
    </row>
    <row r="393" spans="1:63" x14ac:dyDescent="0.25">
      <c r="A393" s="4" t="s">
        <v>135</v>
      </c>
      <c r="B393" s="4" t="s">
        <v>60</v>
      </c>
      <c r="C393" s="4" t="s">
        <v>148</v>
      </c>
      <c r="D393" s="107" t="s">
        <v>255</v>
      </c>
      <c r="E393" s="117">
        <v>6133</v>
      </c>
      <c r="F393" s="107"/>
      <c r="G393" s="103" t="s">
        <v>1658</v>
      </c>
      <c r="H393" s="13" t="s">
        <v>77</v>
      </c>
      <c r="I393" s="14">
        <v>24500</v>
      </c>
      <c r="J393" s="14">
        <v>0</v>
      </c>
      <c r="K393" s="14"/>
      <c r="L393" s="14"/>
      <c r="M393" s="14"/>
      <c r="N393" s="14"/>
      <c r="O393" s="14"/>
      <c r="P393" s="14">
        <f t="shared" si="597"/>
        <v>0</v>
      </c>
      <c r="Q393" s="14"/>
      <c r="R393" s="14"/>
      <c r="S393" s="14"/>
      <c r="T393" s="14"/>
      <c r="U393" s="14"/>
      <c r="V393" s="14"/>
      <c r="W393" s="14"/>
      <c r="X393" s="14"/>
      <c r="Y393" s="14"/>
      <c r="Z393" s="14">
        <v>0</v>
      </c>
      <c r="AA393" s="14">
        <v>0</v>
      </c>
      <c r="AB393" s="14">
        <v>0</v>
      </c>
      <c r="AC393" s="14"/>
      <c r="AD393" s="14"/>
      <c r="AE393" s="14"/>
      <c r="AF393" s="14"/>
      <c r="AG393" s="14"/>
      <c r="AH393" s="14">
        <f t="shared" si="598"/>
        <v>0</v>
      </c>
      <c r="AI393" s="14"/>
      <c r="AJ393" s="14"/>
      <c r="AK393" s="14"/>
      <c r="AL393" s="14"/>
      <c r="AM393" s="14"/>
      <c r="AN393" s="14"/>
      <c r="AO393" s="14"/>
      <c r="AP393" s="14"/>
      <c r="AQ393" s="14"/>
      <c r="AR393" s="14">
        <v>0</v>
      </c>
      <c r="AS393" s="14">
        <v>0</v>
      </c>
      <c r="AT393" s="14">
        <v>0</v>
      </c>
      <c r="AU393" s="14"/>
      <c r="AV393" s="14"/>
      <c r="AW393" s="14"/>
      <c r="AX393" s="14"/>
      <c r="AY393" s="14"/>
      <c r="AZ393" s="14">
        <f t="shared" si="599"/>
        <v>0</v>
      </c>
      <c r="BA393" s="14"/>
      <c r="BB393" s="14"/>
      <c r="BC393" s="14"/>
      <c r="BD393" s="14"/>
      <c r="BE393" s="14"/>
      <c r="BF393" s="14"/>
      <c r="BG393" s="14"/>
      <c r="BH393" s="14"/>
      <c r="BI393" s="14"/>
      <c r="BJ393" s="14">
        <v>0</v>
      </c>
      <c r="BK393" s="14">
        <v>0</v>
      </c>
    </row>
    <row r="394" spans="1:63" x14ac:dyDescent="0.25">
      <c r="A394" s="4" t="s">
        <v>135</v>
      </c>
      <c r="B394" s="4" t="s">
        <v>60</v>
      </c>
      <c r="C394" s="4" t="s">
        <v>148</v>
      </c>
      <c r="D394" s="107" t="s">
        <v>255</v>
      </c>
      <c r="E394" s="117">
        <v>6134</v>
      </c>
      <c r="F394" s="107"/>
      <c r="G394" s="103" t="s">
        <v>1658</v>
      </c>
      <c r="H394" s="13" t="s">
        <v>80</v>
      </c>
      <c r="I394" s="14">
        <v>28000</v>
      </c>
      <c r="J394" s="14">
        <v>18000</v>
      </c>
      <c r="K394" s="14"/>
      <c r="L394" s="14"/>
      <c r="M394" s="14"/>
      <c r="N394" s="14"/>
      <c r="O394" s="14"/>
      <c r="P394" s="14">
        <f t="shared" si="597"/>
        <v>18000</v>
      </c>
      <c r="Q394" s="14">
        <v>2000</v>
      </c>
      <c r="R394" s="14"/>
      <c r="S394" s="14">
        <f>1800+2200</f>
        <v>4000</v>
      </c>
      <c r="T394" s="14"/>
      <c r="U394" s="14"/>
      <c r="V394" s="14">
        <v>4000</v>
      </c>
      <c r="W394" s="14"/>
      <c r="X394" s="14">
        <v>4100</v>
      </c>
      <c r="Y394" s="14"/>
      <c r="Z394" s="14">
        <v>14100</v>
      </c>
      <c r="AA394" s="14">
        <v>3900</v>
      </c>
      <c r="AB394" s="14">
        <v>0</v>
      </c>
      <c r="AC394" s="14">
        <v>1100</v>
      </c>
      <c r="AD394" s="14"/>
      <c r="AE394" s="14"/>
      <c r="AF394" s="14"/>
      <c r="AG394" s="14"/>
      <c r="AH394" s="14">
        <f t="shared" si="598"/>
        <v>1100</v>
      </c>
      <c r="AI394" s="14"/>
      <c r="AJ394" s="14"/>
      <c r="AK394" s="14">
        <v>1100</v>
      </c>
      <c r="AL394" s="14"/>
      <c r="AM394" s="14"/>
      <c r="AN394" s="14"/>
      <c r="AO394" s="14"/>
      <c r="AP394" s="14"/>
      <c r="AQ394" s="14"/>
      <c r="AR394" s="14">
        <v>1100</v>
      </c>
      <c r="AS394" s="14">
        <v>0</v>
      </c>
      <c r="AT394" s="14">
        <v>0</v>
      </c>
      <c r="AU394" s="14"/>
      <c r="AV394" s="14"/>
      <c r="AW394" s="14">
        <v>3957</v>
      </c>
      <c r="AX394" s="14"/>
      <c r="AY394" s="14"/>
      <c r="AZ394" s="14">
        <f t="shared" si="599"/>
        <v>3957</v>
      </c>
      <c r="BA394" s="14"/>
      <c r="BB394" s="14"/>
      <c r="BC394" s="14"/>
      <c r="BD394" s="14"/>
      <c r="BE394" s="14"/>
      <c r="BF394" s="14"/>
      <c r="BG394" s="14"/>
      <c r="BH394" s="14">
        <v>3957</v>
      </c>
      <c r="BI394" s="14"/>
      <c r="BJ394" s="14">
        <v>3957</v>
      </c>
      <c r="BK394" s="14">
        <v>0</v>
      </c>
    </row>
    <row r="395" spans="1:63" x14ac:dyDescent="0.25">
      <c r="A395" s="4" t="s">
        <v>135</v>
      </c>
      <c r="B395" s="4" t="s">
        <v>60</v>
      </c>
      <c r="C395" s="4" t="s">
        <v>148</v>
      </c>
      <c r="D395" s="107" t="s">
        <v>255</v>
      </c>
      <c r="E395" s="117">
        <v>6135</v>
      </c>
      <c r="F395" s="107"/>
      <c r="G395" s="103" t="s">
        <v>1658</v>
      </c>
      <c r="H395" s="13" t="s">
        <v>83</v>
      </c>
      <c r="I395" s="14">
        <v>2000</v>
      </c>
      <c r="J395" s="14">
        <v>1900</v>
      </c>
      <c r="K395" s="14"/>
      <c r="L395" s="14"/>
      <c r="M395" s="14"/>
      <c r="N395" s="14"/>
      <c r="O395" s="14"/>
      <c r="P395" s="14">
        <f t="shared" si="597"/>
        <v>1900</v>
      </c>
      <c r="Q395" s="14">
        <v>200</v>
      </c>
      <c r="R395" s="14"/>
      <c r="S395" s="14">
        <v>100</v>
      </c>
      <c r="T395" s="14"/>
      <c r="U395" s="14"/>
      <c r="V395" s="14"/>
      <c r="W395" s="14"/>
      <c r="X395" s="14">
        <v>1600</v>
      </c>
      <c r="Y395" s="14"/>
      <c r="Z395" s="14">
        <v>1900</v>
      </c>
      <c r="AA395" s="14">
        <v>0</v>
      </c>
      <c r="AB395" s="14">
        <v>0</v>
      </c>
      <c r="AC395" s="14"/>
      <c r="AD395" s="14"/>
      <c r="AE395" s="14"/>
      <c r="AF395" s="14"/>
      <c r="AG395" s="14"/>
      <c r="AH395" s="14">
        <f t="shared" si="598"/>
        <v>0</v>
      </c>
      <c r="AI395" s="14"/>
      <c r="AJ395" s="14"/>
      <c r="AK395" s="14"/>
      <c r="AL395" s="14"/>
      <c r="AM395" s="14"/>
      <c r="AN395" s="14"/>
      <c r="AO395" s="14"/>
      <c r="AP395" s="14"/>
      <c r="AQ395" s="14"/>
      <c r="AR395" s="14">
        <v>0</v>
      </c>
      <c r="AS395" s="14">
        <v>0</v>
      </c>
      <c r="AT395" s="14">
        <v>0</v>
      </c>
      <c r="AU395" s="14"/>
      <c r="AV395" s="14"/>
      <c r="AW395" s="14"/>
      <c r="AX395" s="14"/>
      <c r="AY395" s="14"/>
      <c r="AZ395" s="14">
        <f t="shared" si="599"/>
        <v>0</v>
      </c>
      <c r="BA395" s="14"/>
      <c r="BB395" s="14"/>
      <c r="BC395" s="14"/>
      <c r="BD395" s="14"/>
      <c r="BE395" s="14"/>
      <c r="BF395" s="14"/>
      <c r="BG395" s="14"/>
      <c r="BH395" s="14"/>
      <c r="BI395" s="14"/>
      <c r="BJ395" s="14">
        <v>0</v>
      </c>
      <c r="BK395" s="14">
        <v>0</v>
      </c>
    </row>
    <row r="396" spans="1:63" ht="22.5" x14ac:dyDescent="0.25">
      <c r="A396" s="4" t="s">
        <v>135</v>
      </c>
      <c r="B396" s="4" t="s">
        <v>60</v>
      </c>
      <c r="C396" s="4" t="s">
        <v>148</v>
      </c>
      <c r="D396" s="107" t="s">
        <v>255</v>
      </c>
      <c r="E396" s="117">
        <v>6136</v>
      </c>
      <c r="F396" s="107"/>
      <c r="G396" s="103" t="s">
        <v>1658</v>
      </c>
      <c r="H396" s="13" t="s">
        <v>86</v>
      </c>
      <c r="I396" s="14">
        <v>7000</v>
      </c>
      <c r="J396" s="14">
        <v>4500</v>
      </c>
      <c r="K396" s="14"/>
      <c r="L396" s="14"/>
      <c r="M396" s="14"/>
      <c r="N396" s="14"/>
      <c r="O396" s="14"/>
      <c r="P396" s="14">
        <f t="shared" si="597"/>
        <v>4500</v>
      </c>
      <c r="Q396" s="14">
        <v>400</v>
      </c>
      <c r="R396" s="14"/>
      <c r="S396" s="14">
        <f>600+400</f>
        <v>1000</v>
      </c>
      <c r="T396" s="14"/>
      <c r="U396" s="14"/>
      <c r="V396" s="14">
        <v>1000</v>
      </c>
      <c r="W396" s="14"/>
      <c r="X396" s="14"/>
      <c r="Y396" s="14"/>
      <c r="Z396" s="14">
        <v>2400</v>
      </c>
      <c r="AA396" s="14">
        <v>2100</v>
      </c>
      <c r="AB396" s="14">
        <v>0</v>
      </c>
      <c r="AC396" s="14"/>
      <c r="AD396" s="14"/>
      <c r="AE396" s="14"/>
      <c r="AF396" s="14"/>
      <c r="AG396" s="14"/>
      <c r="AH396" s="14">
        <f t="shared" si="598"/>
        <v>0</v>
      </c>
      <c r="AI396" s="14"/>
      <c r="AJ396" s="14"/>
      <c r="AK396" s="14"/>
      <c r="AL396" s="14"/>
      <c r="AM396" s="14"/>
      <c r="AN396" s="14"/>
      <c r="AO396" s="14"/>
      <c r="AP396" s="14"/>
      <c r="AQ396" s="14"/>
      <c r="AR396" s="14">
        <v>0</v>
      </c>
      <c r="AS396" s="14">
        <v>0</v>
      </c>
      <c r="AT396" s="14">
        <v>0</v>
      </c>
      <c r="AU396" s="14"/>
      <c r="AV396" s="14"/>
      <c r="AW396" s="14"/>
      <c r="AX396" s="14"/>
      <c r="AY396" s="14"/>
      <c r="AZ396" s="14">
        <f t="shared" si="599"/>
        <v>0</v>
      </c>
      <c r="BA396" s="14"/>
      <c r="BB396" s="14"/>
      <c r="BC396" s="14"/>
      <c r="BD396" s="14"/>
      <c r="BE396" s="14"/>
      <c r="BF396" s="14"/>
      <c r="BG396" s="14"/>
      <c r="BH396" s="14"/>
      <c r="BI396" s="14"/>
      <c r="BJ396" s="14">
        <v>0</v>
      </c>
      <c r="BK396" s="14">
        <v>0</v>
      </c>
    </row>
    <row r="397" spans="1:63" x14ac:dyDescent="0.25">
      <c r="A397" s="4" t="s">
        <v>135</v>
      </c>
      <c r="B397" s="4" t="s">
        <v>60</v>
      </c>
      <c r="C397" s="4" t="s">
        <v>148</v>
      </c>
      <c r="D397" s="107" t="s">
        <v>255</v>
      </c>
      <c r="E397" s="117">
        <v>6137</v>
      </c>
      <c r="F397" s="107"/>
      <c r="G397" s="103" t="s">
        <v>1658</v>
      </c>
      <c r="H397" s="13" t="s">
        <v>89</v>
      </c>
      <c r="I397" s="14">
        <v>24810</v>
      </c>
      <c r="J397" s="14">
        <v>18000</v>
      </c>
      <c r="K397" s="14"/>
      <c r="L397" s="14"/>
      <c r="M397" s="14"/>
      <c r="N397" s="14"/>
      <c r="O397" s="14"/>
      <c r="P397" s="14">
        <f t="shared" si="597"/>
        <v>18000</v>
      </c>
      <c r="Q397" s="14">
        <v>2000</v>
      </c>
      <c r="R397" s="14"/>
      <c r="S397" s="14">
        <v>3000</v>
      </c>
      <c r="T397" s="14"/>
      <c r="U397" s="14"/>
      <c r="V397" s="14">
        <v>3000</v>
      </c>
      <c r="W397" s="14"/>
      <c r="X397" s="14">
        <v>5000</v>
      </c>
      <c r="Y397" s="14"/>
      <c r="Z397" s="14">
        <v>13000</v>
      </c>
      <c r="AA397" s="14">
        <v>5000</v>
      </c>
      <c r="AB397" s="14">
        <v>0</v>
      </c>
      <c r="AC397" s="14"/>
      <c r="AD397" s="14"/>
      <c r="AE397" s="14"/>
      <c r="AF397" s="14"/>
      <c r="AG397" s="14"/>
      <c r="AH397" s="14">
        <f t="shared" si="598"/>
        <v>0</v>
      </c>
      <c r="AI397" s="14"/>
      <c r="AJ397" s="14"/>
      <c r="AK397" s="14"/>
      <c r="AL397" s="14"/>
      <c r="AM397" s="14"/>
      <c r="AN397" s="14"/>
      <c r="AO397" s="14"/>
      <c r="AP397" s="14"/>
      <c r="AQ397" s="14"/>
      <c r="AR397" s="14">
        <v>0</v>
      </c>
      <c r="AS397" s="14">
        <v>0</v>
      </c>
      <c r="AT397" s="14">
        <v>0</v>
      </c>
      <c r="AU397" s="14"/>
      <c r="AV397" s="14"/>
      <c r="AW397" s="14"/>
      <c r="AX397" s="14"/>
      <c r="AY397" s="14"/>
      <c r="AZ397" s="14">
        <f t="shared" si="599"/>
        <v>0</v>
      </c>
      <c r="BA397" s="14"/>
      <c r="BB397" s="14"/>
      <c r="BC397" s="14"/>
      <c r="BD397" s="14"/>
      <c r="BE397" s="14"/>
      <c r="BF397" s="14"/>
      <c r="BG397" s="14"/>
      <c r="BH397" s="14"/>
      <c r="BI397" s="14"/>
      <c r="BJ397" s="14">
        <v>0</v>
      </c>
      <c r="BK397" s="14">
        <v>0</v>
      </c>
    </row>
    <row r="398" spans="1:63" ht="22.5" x14ac:dyDescent="0.25">
      <c r="A398" s="4" t="s">
        <v>135</v>
      </c>
      <c r="B398" s="4" t="s">
        <v>60</v>
      </c>
      <c r="C398" s="4" t="s">
        <v>148</v>
      </c>
      <c r="D398" s="107" t="s">
        <v>255</v>
      </c>
      <c r="E398" s="117">
        <v>6138</v>
      </c>
      <c r="F398" s="107"/>
      <c r="G398" s="103" t="s">
        <v>1658</v>
      </c>
      <c r="H398" s="13" t="s">
        <v>92</v>
      </c>
      <c r="I398" s="14">
        <v>3100</v>
      </c>
      <c r="J398" s="14">
        <v>3400</v>
      </c>
      <c r="K398" s="14"/>
      <c r="L398" s="14"/>
      <c r="M398" s="14"/>
      <c r="N398" s="14"/>
      <c r="O398" s="14"/>
      <c r="P398" s="14">
        <f t="shared" si="597"/>
        <v>3400</v>
      </c>
      <c r="Q398" s="14"/>
      <c r="R398" s="14"/>
      <c r="S398" s="14"/>
      <c r="T398" s="14"/>
      <c r="U398" s="14"/>
      <c r="V398" s="14"/>
      <c r="W398" s="14"/>
      <c r="X398" s="14"/>
      <c r="Y398" s="14"/>
      <c r="Z398" s="14">
        <v>0</v>
      </c>
      <c r="AA398" s="14">
        <v>3400</v>
      </c>
      <c r="AB398" s="14">
        <v>0</v>
      </c>
      <c r="AC398" s="14"/>
      <c r="AD398" s="14"/>
      <c r="AE398" s="14"/>
      <c r="AF398" s="14"/>
      <c r="AG398" s="14"/>
      <c r="AH398" s="14">
        <f t="shared" si="598"/>
        <v>0</v>
      </c>
      <c r="AI398" s="14"/>
      <c r="AJ398" s="14"/>
      <c r="AK398" s="14"/>
      <c r="AL398" s="14"/>
      <c r="AM398" s="14"/>
      <c r="AN398" s="14"/>
      <c r="AO398" s="14"/>
      <c r="AP398" s="14"/>
      <c r="AQ398" s="14"/>
      <c r="AR398" s="14">
        <v>0</v>
      </c>
      <c r="AS398" s="14">
        <v>0</v>
      </c>
      <c r="AT398" s="14">
        <v>0</v>
      </c>
      <c r="AU398" s="14"/>
      <c r="AV398" s="14"/>
      <c r="AW398" s="14"/>
      <c r="AX398" s="14"/>
      <c r="AY398" s="14"/>
      <c r="AZ398" s="14">
        <f t="shared" si="599"/>
        <v>0</v>
      </c>
      <c r="BA398" s="14"/>
      <c r="BB398" s="14"/>
      <c r="BC398" s="14"/>
      <c r="BD398" s="14"/>
      <c r="BE398" s="14"/>
      <c r="BF398" s="14"/>
      <c r="BG398" s="14"/>
      <c r="BH398" s="14"/>
      <c r="BI398" s="14"/>
      <c r="BJ398" s="14">
        <v>0</v>
      </c>
      <c r="BK398" s="14">
        <v>0</v>
      </c>
    </row>
    <row r="399" spans="1:63" x14ac:dyDescent="0.25">
      <c r="A399" s="1" t="s">
        <v>135</v>
      </c>
      <c r="B399" s="1" t="s">
        <v>60</v>
      </c>
      <c r="C399" s="1" t="s">
        <v>148</v>
      </c>
      <c r="D399" s="110" t="s">
        <v>255</v>
      </c>
      <c r="E399" s="110" t="s">
        <v>36</v>
      </c>
      <c r="F399" s="107" t="s">
        <v>0</v>
      </c>
      <c r="G399" s="13" t="s">
        <v>0</v>
      </c>
      <c r="H399" s="2" t="s">
        <v>37</v>
      </c>
      <c r="I399" s="12">
        <f>SUM(I400:I402)</f>
        <v>56700</v>
      </c>
      <c r="J399" s="12">
        <f t="shared" ref="J399:Y399" si="654">SUM(J400:J402)</f>
        <v>44200</v>
      </c>
      <c r="K399" s="12">
        <f t="shared" si="654"/>
        <v>0</v>
      </c>
      <c r="L399" s="12">
        <f t="shared" si="654"/>
        <v>0</v>
      </c>
      <c r="M399" s="12">
        <f t="shared" si="654"/>
        <v>0</v>
      </c>
      <c r="N399" s="12">
        <f t="shared" si="654"/>
        <v>0</v>
      </c>
      <c r="O399" s="12">
        <f t="shared" si="654"/>
        <v>0</v>
      </c>
      <c r="P399" s="12">
        <f t="shared" si="654"/>
        <v>44200</v>
      </c>
      <c r="Q399" s="12">
        <f t="shared" si="654"/>
        <v>2000</v>
      </c>
      <c r="R399" s="12">
        <f t="shared" si="654"/>
        <v>0</v>
      </c>
      <c r="S399" s="12">
        <f t="shared" si="654"/>
        <v>25300</v>
      </c>
      <c r="T399" s="12">
        <f t="shared" si="654"/>
        <v>0</v>
      </c>
      <c r="U399" s="12">
        <f t="shared" si="654"/>
        <v>0</v>
      </c>
      <c r="V399" s="12">
        <f t="shared" si="654"/>
        <v>11000</v>
      </c>
      <c r="W399" s="12">
        <f t="shared" si="654"/>
        <v>0</v>
      </c>
      <c r="X399" s="12">
        <f t="shared" si="654"/>
        <v>5900</v>
      </c>
      <c r="Y399" s="12">
        <f t="shared" si="654"/>
        <v>0</v>
      </c>
      <c r="Z399" s="12">
        <v>44200</v>
      </c>
      <c r="AA399" s="12">
        <v>0</v>
      </c>
      <c r="AB399" s="12">
        <f t="shared" ref="AB399:AQ399" si="655">SUM(AB400:AB402)</f>
        <v>0</v>
      </c>
      <c r="AC399" s="12">
        <f t="shared" si="655"/>
        <v>0</v>
      </c>
      <c r="AD399" s="12">
        <f t="shared" si="655"/>
        <v>0</v>
      </c>
      <c r="AE399" s="12">
        <f t="shared" si="655"/>
        <v>0</v>
      </c>
      <c r="AF399" s="12">
        <f t="shared" si="655"/>
        <v>0</v>
      </c>
      <c r="AG399" s="12">
        <f t="shared" si="655"/>
        <v>0</v>
      </c>
      <c r="AH399" s="12">
        <f t="shared" si="655"/>
        <v>0</v>
      </c>
      <c r="AI399" s="12">
        <f t="shared" si="655"/>
        <v>0</v>
      </c>
      <c r="AJ399" s="12">
        <f t="shared" si="655"/>
        <v>0</v>
      </c>
      <c r="AK399" s="12">
        <f t="shared" si="655"/>
        <v>0</v>
      </c>
      <c r="AL399" s="12">
        <f t="shared" si="655"/>
        <v>0</v>
      </c>
      <c r="AM399" s="12">
        <f t="shared" si="655"/>
        <v>0</v>
      </c>
      <c r="AN399" s="12">
        <f t="shared" si="655"/>
        <v>0</v>
      </c>
      <c r="AO399" s="12">
        <f t="shared" si="655"/>
        <v>0</v>
      </c>
      <c r="AP399" s="12">
        <f t="shared" si="655"/>
        <v>0</v>
      </c>
      <c r="AQ399" s="12">
        <f t="shared" si="655"/>
        <v>0</v>
      </c>
      <c r="AR399" s="12">
        <v>0</v>
      </c>
      <c r="AS399" s="12">
        <v>0</v>
      </c>
      <c r="AT399" s="12">
        <f t="shared" ref="AT399:BI399" si="656">SUM(AT400:AT402)</f>
        <v>0</v>
      </c>
      <c r="AU399" s="12">
        <f t="shared" si="656"/>
        <v>0</v>
      </c>
      <c r="AV399" s="12">
        <f t="shared" si="656"/>
        <v>0</v>
      </c>
      <c r="AW399" s="12">
        <f t="shared" si="656"/>
        <v>0</v>
      </c>
      <c r="AX399" s="12">
        <f t="shared" si="656"/>
        <v>0</v>
      </c>
      <c r="AY399" s="12">
        <f t="shared" si="656"/>
        <v>0</v>
      </c>
      <c r="AZ399" s="12">
        <f t="shared" si="656"/>
        <v>0</v>
      </c>
      <c r="BA399" s="12">
        <f t="shared" si="656"/>
        <v>0</v>
      </c>
      <c r="BB399" s="12">
        <f t="shared" si="656"/>
        <v>0</v>
      </c>
      <c r="BC399" s="12">
        <f t="shared" si="656"/>
        <v>0</v>
      </c>
      <c r="BD399" s="12">
        <f t="shared" si="656"/>
        <v>0</v>
      </c>
      <c r="BE399" s="12">
        <f t="shared" si="656"/>
        <v>0</v>
      </c>
      <c r="BF399" s="12">
        <f t="shared" si="656"/>
        <v>0</v>
      </c>
      <c r="BG399" s="12">
        <f t="shared" si="656"/>
        <v>0</v>
      </c>
      <c r="BH399" s="12">
        <f t="shared" si="656"/>
        <v>0</v>
      </c>
      <c r="BI399" s="12">
        <f t="shared" si="656"/>
        <v>0</v>
      </c>
      <c r="BJ399" s="12">
        <v>0</v>
      </c>
      <c r="BK399" s="12">
        <v>0</v>
      </c>
    </row>
    <row r="400" spans="1:63" x14ac:dyDescent="0.25">
      <c r="A400" s="4" t="s">
        <v>135</v>
      </c>
      <c r="B400" s="4" t="s">
        <v>60</v>
      </c>
      <c r="C400" s="4" t="s">
        <v>148</v>
      </c>
      <c r="D400" s="107" t="s">
        <v>255</v>
      </c>
      <c r="E400" s="117">
        <v>6139</v>
      </c>
      <c r="F400" s="107"/>
      <c r="G400" s="103" t="s">
        <v>1658</v>
      </c>
      <c r="H400" s="13" t="s">
        <v>37</v>
      </c>
      <c r="I400" s="14">
        <v>43500</v>
      </c>
      <c r="J400" s="14">
        <v>44200</v>
      </c>
      <c r="K400" s="14"/>
      <c r="L400" s="14"/>
      <c r="M400" s="14"/>
      <c r="N400" s="14"/>
      <c r="O400" s="14"/>
      <c r="P400" s="14">
        <f t="shared" si="597"/>
        <v>44200</v>
      </c>
      <c r="Q400" s="14">
        <v>2000</v>
      </c>
      <c r="R400" s="14"/>
      <c r="S400" s="14">
        <f>17000+8300</f>
        <v>25300</v>
      </c>
      <c r="T400" s="14"/>
      <c r="U400" s="14"/>
      <c r="V400" s="14">
        <v>11000</v>
      </c>
      <c r="W400" s="14"/>
      <c r="X400" s="14">
        <v>5900</v>
      </c>
      <c r="Y400" s="14"/>
      <c r="Z400" s="14">
        <v>44200</v>
      </c>
      <c r="AA400" s="14">
        <v>0</v>
      </c>
      <c r="AB400" s="14">
        <v>0</v>
      </c>
      <c r="AC400" s="14"/>
      <c r="AD400" s="14"/>
      <c r="AE400" s="14"/>
      <c r="AF400" s="14"/>
      <c r="AG400" s="14"/>
      <c r="AH400" s="14">
        <f t="shared" si="598"/>
        <v>0</v>
      </c>
      <c r="AI400" s="14"/>
      <c r="AJ400" s="14"/>
      <c r="AK400" s="14"/>
      <c r="AL400" s="14"/>
      <c r="AM400" s="14"/>
      <c r="AN400" s="14"/>
      <c r="AO400" s="14"/>
      <c r="AP400" s="14"/>
      <c r="AQ400" s="14"/>
      <c r="AR400" s="14">
        <v>0</v>
      </c>
      <c r="AS400" s="14">
        <v>0</v>
      </c>
      <c r="AT400" s="14">
        <v>0</v>
      </c>
      <c r="AU400" s="14"/>
      <c r="AV400" s="14"/>
      <c r="AW400" s="14"/>
      <c r="AX400" s="14"/>
      <c r="AY400" s="14"/>
      <c r="AZ400" s="14">
        <f t="shared" si="599"/>
        <v>0</v>
      </c>
      <c r="BA400" s="14"/>
      <c r="BB400" s="14"/>
      <c r="BC400" s="14"/>
      <c r="BD400" s="14"/>
      <c r="BE400" s="14"/>
      <c r="BF400" s="14"/>
      <c r="BG400" s="14"/>
      <c r="BH400" s="14"/>
      <c r="BI400" s="14"/>
      <c r="BJ400" s="14">
        <v>0</v>
      </c>
      <c r="BK400" s="14">
        <v>0</v>
      </c>
    </row>
    <row r="401" spans="1:63" ht="22.5" x14ac:dyDescent="0.25">
      <c r="A401" s="4" t="s">
        <v>135</v>
      </c>
      <c r="B401" s="4" t="s">
        <v>60</v>
      </c>
      <c r="C401" s="4" t="s">
        <v>148</v>
      </c>
      <c r="D401" s="107" t="s">
        <v>255</v>
      </c>
      <c r="E401" s="117">
        <v>6139</v>
      </c>
      <c r="F401" s="107" t="s">
        <v>262</v>
      </c>
      <c r="G401" s="103" t="s">
        <v>1658</v>
      </c>
      <c r="H401" s="13" t="s">
        <v>39</v>
      </c>
      <c r="I401" s="14">
        <v>6000</v>
      </c>
      <c r="J401" s="14">
        <v>0</v>
      </c>
      <c r="K401" s="14"/>
      <c r="L401" s="14"/>
      <c r="M401" s="14"/>
      <c r="N401" s="14"/>
      <c r="O401" s="14"/>
      <c r="P401" s="14">
        <f t="shared" si="597"/>
        <v>0</v>
      </c>
      <c r="Q401" s="14"/>
      <c r="R401" s="14"/>
      <c r="S401" s="14"/>
      <c r="T401" s="14"/>
      <c r="U401" s="14"/>
      <c r="V401" s="14"/>
      <c r="W401" s="14"/>
      <c r="X401" s="14"/>
      <c r="Y401" s="14"/>
      <c r="Z401" s="14">
        <v>0</v>
      </c>
      <c r="AA401" s="14">
        <v>0</v>
      </c>
      <c r="AB401" s="14">
        <v>0</v>
      </c>
      <c r="AC401" s="14"/>
      <c r="AD401" s="14"/>
      <c r="AE401" s="14"/>
      <c r="AF401" s="14"/>
      <c r="AG401" s="14"/>
      <c r="AH401" s="14">
        <f t="shared" si="598"/>
        <v>0</v>
      </c>
      <c r="AI401" s="14"/>
      <c r="AJ401" s="14"/>
      <c r="AK401" s="14"/>
      <c r="AL401" s="14"/>
      <c r="AM401" s="14"/>
      <c r="AN401" s="14"/>
      <c r="AO401" s="14"/>
      <c r="AP401" s="14"/>
      <c r="AQ401" s="14"/>
      <c r="AR401" s="14">
        <v>0</v>
      </c>
      <c r="AS401" s="14">
        <v>0</v>
      </c>
      <c r="AT401" s="14">
        <v>0</v>
      </c>
      <c r="AU401" s="14"/>
      <c r="AV401" s="14"/>
      <c r="AW401" s="14"/>
      <c r="AX401" s="14"/>
      <c r="AY401" s="14"/>
      <c r="AZ401" s="14">
        <f t="shared" si="599"/>
        <v>0</v>
      </c>
      <c r="BA401" s="14"/>
      <c r="BB401" s="14"/>
      <c r="BC401" s="14"/>
      <c r="BD401" s="14"/>
      <c r="BE401" s="14"/>
      <c r="BF401" s="14"/>
      <c r="BG401" s="14"/>
      <c r="BH401" s="14"/>
      <c r="BI401" s="14"/>
      <c r="BJ401" s="14">
        <v>0</v>
      </c>
      <c r="BK401" s="14">
        <v>0</v>
      </c>
    </row>
    <row r="402" spans="1:63" ht="33.75" x14ac:dyDescent="0.25">
      <c r="A402" s="4" t="s">
        <v>135</v>
      </c>
      <c r="B402" s="4" t="s">
        <v>60</v>
      </c>
      <c r="C402" s="4" t="s">
        <v>148</v>
      </c>
      <c r="D402" s="107" t="s">
        <v>255</v>
      </c>
      <c r="E402" s="117">
        <v>6139</v>
      </c>
      <c r="F402" s="107" t="s">
        <v>263</v>
      </c>
      <c r="G402" s="103" t="s">
        <v>1658</v>
      </c>
      <c r="H402" s="13" t="s">
        <v>40</v>
      </c>
      <c r="I402" s="14">
        <v>7200</v>
      </c>
      <c r="J402" s="14">
        <v>0</v>
      </c>
      <c r="K402" s="14"/>
      <c r="L402" s="14"/>
      <c r="M402" s="14"/>
      <c r="N402" s="14"/>
      <c r="O402" s="14"/>
      <c r="P402" s="14">
        <f t="shared" si="597"/>
        <v>0</v>
      </c>
      <c r="Q402" s="14"/>
      <c r="R402" s="14"/>
      <c r="S402" s="14"/>
      <c r="T402" s="14"/>
      <c r="U402" s="14"/>
      <c r="V402" s="14"/>
      <c r="W402" s="14"/>
      <c r="X402" s="14"/>
      <c r="Y402" s="14"/>
      <c r="Z402" s="14">
        <v>0</v>
      </c>
      <c r="AA402" s="14">
        <v>0</v>
      </c>
      <c r="AB402" s="14">
        <v>0</v>
      </c>
      <c r="AC402" s="14"/>
      <c r="AD402" s="14"/>
      <c r="AE402" s="14"/>
      <c r="AF402" s="14"/>
      <c r="AG402" s="14"/>
      <c r="AH402" s="14">
        <f t="shared" si="598"/>
        <v>0</v>
      </c>
      <c r="AI402" s="14"/>
      <c r="AJ402" s="14"/>
      <c r="AK402" s="14"/>
      <c r="AL402" s="14"/>
      <c r="AM402" s="14"/>
      <c r="AN402" s="14"/>
      <c r="AO402" s="14"/>
      <c r="AP402" s="14"/>
      <c r="AQ402" s="14"/>
      <c r="AR402" s="14">
        <v>0</v>
      </c>
      <c r="AS402" s="14">
        <v>0</v>
      </c>
      <c r="AT402" s="14">
        <v>0</v>
      </c>
      <c r="AU402" s="14"/>
      <c r="AV402" s="14"/>
      <c r="AW402" s="14"/>
      <c r="AX402" s="14"/>
      <c r="AY402" s="14"/>
      <c r="AZ402" s="14">
        <f t="shared" si="599"/>
        <v>0</v>
      </c>
      <c r="BA402" s="14"/>
      <c r="BB402" s="14"/>
      <c r="BC402" s="14"/>
      <c r="BD402" s="14"/>
      <c r="BE402" s="14"/>
      <c r="BF402" s="14"/>
      <c r="BG402" s="14"/>
      <c r="BH402" s="14"/>
      <c r="BI402" s="14"/>
      <c r="BJ402" s="14">
        <v>0</v>
      </c>
      <c r="BK402" s="14">
        <v>0</v>
      </c>
    </row>
    <row r="403" spans="1:63" ht="33.75" x14ac:dyDescent="0.25">
      <c r="A403" s="1" t="s">
        <v>0</v>
      </c>
      <c r="B403" s="1" t="s">
        <v>0</v>
      </c>
      <c r="C403" s="1" t="s">
        <v>0</v>
      </c>
      <c r="D403" s="106" t="s">
        <v>0</v>
      </c>
      <c r="E403" s="106" t="s">
        <v>0</v>
      </c>
      <c r="F403" s="106" t="s">
        <v>0</v>
      </c>
      <c r="G403" s="2" t="s">
        <v>0</v>
      </c>
      <c r="H403" s="10" t="s">
        <v>49</v>
      </c>
      <c r="I403" s="11">
        <f>SUM(I404)</f>
        <v>58999</v>
      </c>
      <c r="J403" s="11">
        <f t="shared" ref="J403:Y403" si="657">SUM(J404)</f>
        <v>35000</v>
      </c>
      <c r="K403" s="11">
        <f t="shared" si="657"/>
        <v>0</v>
      </c>
      <c r="L403" s="11">
        <f t="shared" si="657"/>
        <v>0</v>
      </c>
      <c r="M403" s="11">
        <f t="shared" si="657"/>
        <v>0</v>
      </c>
      <c r="N403" s="11">
        <f t="shared" si="657"/>
        <v>0</v>
      </c>
      <c r="O403" s="11">
        <f t="shared" si="657"/>
        <v>0</v>
      </c>
      <c r="P403" s="11">
        <f t="shared" si="657"/>
        <v>35000</v>
      </c>
      <c r="Q403" s="11">
        <f t="shared" si="657"/>
        <v>3400</v>
      </c>
      <c r="R403" s="11">
        <f t="shared" si="657"/>
        <v>0</v>
      </c>
      <c r="S403" s="11">
        <f t="shared" si="657"/>
        <v>6600</v>
      </c>
      <c r="T403" s="11">
        <f t="shared" si="657"/>
        <v>0</v>
      </c>
      <c r="U403" s="11">
        <f t="shared" si="657"/>
        <v>0</v>
      </c>
      <c r="V403" s="11">
        <f t="shared" si="657"/>
        <v>4000</v>
      </c>
      <c r="W403" s="11">
        <f t="shared" si="657"/>
        <v>0</v>
      </c>
      <c r="X403" s="11">
        <f t="shared" si="657"/>
        <v>17000</v>
      </c>
      <c r="Y403" s="11">
        <f t="shared" si="657"/>
        <v>0</v>
      </c>
      <c r="Z403" s="11">
        <v>31000</v>
      </c>
      <c r="AA403" s="11">
        <v>4000</v>
      </c>
      <c r="AB403" s="11">
        <f t="shared" ref="AB403:AQ403" si="658">SUM(AB404)</f>
        <v>0</v>
      </c>
      <c r="AC403" s="11">
        <f t="shared" si="658"/>
        <v>0</v>
      </c>
      <c r="AD403" s="11">
        <f t="shared" si="658"/>
        <v>0</v>
      </c>
      <c r="AE403" s="11">
        <f t="shared" si="658"/>
        <v>0</v>
      </c>
      <c r="AF403" s="11">
        <f t="shared" si="658"/>
        <v>0</v>
      </c>
      <c r="AG403" s="11">
        <f t="shared" si="658"/>
        <v>0</v>
      </c>
      <c r="AH403" s="11">
        <f t="shared" si="658"/>
        <v>0</v>
      </c>
      <c r="AI403" s="11">
        <f t="shared" si="658"/>
        <v>0</v>
      </c>
      <c r="AJ403" s="11">
        <f t="shared" si="658"/>
        <v>0</v>
      </c>
      <c r="AK403" s="11">
        <f t="shared" si="658"/>
        <v>0</v>
      </c>
      <c r="AL403" s="11">
        <f t="shared" si="658"/>
        <v>0</v>
      </c>
      <c r="AM403" s="11">
        <f t="shared" si="658"/>
        <v>0</v>
      </c>
      <c r="AN403" s="11">
        <f t="shared" si="658"/>
        <v>0</v>
      </c>
      <c r="AO403" s="11">
        <f t="shared" si="658"/>
        <v>0</v>
      </c>
      <c r="AP403" s="11">
        <f t="shared" si="658"/>
        <v>0</v>
      </c>
      <c r="AQ403" s="11">
        <f t="shared" si="658"/>
        <v>0</v>
      </c>
      <c r="AR403" s="11">
        <v>0</v>
      </c>
      <c r="AS403" s="11">
        <v>0</v>
      </c>
      <c r="AT403" s="11">
        <f t="shared" ref="AT403:BI403" si="659">SUM(AT404)</f>
        <v>0</v>
      </c>
      <c r="AU403" s="11">
        <f t="shared" si="659"/>
        <v>5224</v>
      </c>
      <c r="AV403" s="11">
        <f t="shared" si="659"/>
        <v>0</v>
      </c>
      <c r="AW403" s="11">
        <f t="shared" si="659"/>
        <v>5954</v>
      </c>
      <c r="AX403" s="11">
        <f t="shared" si="659"/>
        <v>0</v>
      </c>
      <c r="AY403" s="11">
        <f t="shared" si="659"/>
        <v>0</v>
      </c>
      <c r="AZ403" s="11">
        <f t="shared" si="659"/>
        <v>11178</v>
      </c>
      <c r="BA403" s="11">
        <f t="shared" si="659"/>
        <v>0</v>
      </c>
      <c r="BB403" s="11">
        <f t="shared" si="659"/>
        <v>0</v>
      </c>
      <c r="BC403" s="11">
        <f t="shared" si="659"/>
        <v>5224</v>
      </c>
      <c r="BD403" s="11">
        <f t="shared" si="659"/>
        <v>0</v>
      </c>
      <c r="BE403" s="11">
        <f t="shared" si="659"/>
        <v>0</v>
      </c>
      <c r="BF403" s="11">
        <f t="shared" si="659"/>
        <v>0</v>
      </c>
      <c r="BG403" s="11">
        <f t="shared" si="659"/>
        <v>0</v>
      </c>
      <c r="BH403" s="11">
        <f t="shared" si="659"/>
        <v>5954</v>
      </c>
      <c r="BI403" s="11">
        <f t="shared" si="659"/>
        <v>0</v>
      </c>
      <c r="BJ403" s="11">
        <v>11178</v>
      </c>
      <c r="BK403" s="11">
        <v>0</v>
      </c>
    </row>
    <row r="404" spans="1:63" x14ac:dyDescent="0.25">
      <c r="A404" s="4" t="s">
        <v>135</v>
      </c>
      <c r="B404" s="4" t="s">
        <v>60</v>
      </c>
      <c r="C404" s="4" t="s">
        <v>148</v>
      </c>
      <c r="D404" s="107" t="s">
        <v>255</v>
      </c>
      <c r="E404" s="106" t="s">
        <v>50</v>
      </c>
      <c r="F404" s="106" t="s">
        <v>0</v>
      </c>
      <c r="G404" s="2" t="s">
        <v>0</v>
      </c>
      <c r="H404" s="2" t="s">
        <v>51</v>
      </c>
      <c r="I404" s="12">
        <f>SUM(I405:I406)</f>
        <v>58999</v>
      </c>
      <c r="J404" s="12">
        <f t="shared" ref="J404:Y404" si="660">SUM(J405:J406)</f>
        <v>35000</v>
      </c>
      <c r="K404" s="12">
        <f t="shared" si="660"/>
        <v>0</v>
      </c>
      <c r="L404" s="12">
        <f t="shared" si="660"/>
        <v>0</v>
      </c>
      <c r="M404" s="12">
        <f t="shared" si="660"/>
        <v>0</v>
      </c>
      <c r="N404" s="12">
        <f t="shared" si="660"/>
        <v>0</v>
      </c>
      <c r="O404" s="12">
        <f t="shared" si="660"/>
        <v>0</v>
      </c>
      <c r="P404" s="12">
        <f t="shared" ref="P404" si="661">SUM(P405:P406)</f>
        <v>35000</v>
      </c>
      <c r="Q404" s="12">
        <f t="shared" si="660"/>
        <v>3400</v>
      </c>
      <c r="R404" s="12">
        <f t="shared" si="660"/>
        <v>0</v>
      </c>
      <c r="S404" s="12">
        <f t="shared" si="660"/>
        <v>6600</v>
      </c>
      <c r="T404" s="12">
        <f t="shared" si="660"/>
        <v>0</v>
      </c>
      <c r="U404" s="12">
        <f t="shared" si="660"/>
        <v>0</v>
      </c>
      <c r="V404" s="12">
        <f t="shared" si="660"/>
        <v>4000</v>
      </c>
      <c r="W404" s="12">
        <f t="shared" si="660"/>
        <v>0</v>
      </c>
      <c r="X404" s="12">
        <f t="shared" si="660"/>
        <v>17000</v>
      </c>
      <c r="Y404" s="12">
        <f t="shared" si="660"/>
        <v>0</v>
      </c>
      <c r="Z404" s="12">
        <v>31000</v>
      </c>
      <c r="AA404" s="12">
        <v>4000</v>
      </c>
      <c r="AB404" s="12">
        <f t="shared" ref="AB404:AQ404" si="662">SUM(AB405:AB406)</f>
        <v>0</v>
      </c>
      <c r="AC404" s="12">
        <f t="shared" si="662"/>
        <v>0</v>
      </c>
      <c r="AD404" s="12">
        <f t="shared" si="662"/>
        <v>0</v>
      </c>
      <c r="AE404" s="12">
        <f t="shared" si="662"/>
        <v>0</v>
      </c>
      <c r="AF404" s="12">
        <f t="shared" si="662"/>
        <v>0</v>
      </c>
      <c r="AG404" s="12">
        <f t="shared" si="662"/>
        <v>0</v>
      </c>
      <c r="AH404" s="12">
        <f t="shared" ref="AH404" si="663">SUM(AH405:AH406)</f>
        <v>0</v>
      </c>
      <c r="AI404" s="12">
        <f t="shared" si="662"/>
        <v>0</v>
      </c>
      <c r="AJ404" s="12">
        <f t="shared" si="662"/>
        <v>0</v>
      </c>
      <c r="AK404" s="12">
        <f t="shared" si="662"/>
        <v>0</v>
      </c>
      <c r="AL404" s="12">
        <f t="shared" si="662"/>
        <v>0</v>
      </c>
      <c r="AM404" s="12">
        <f t="shared" si="662"/>
        <v>0</v>
      </c>
      <c r="AN404" s="12">
        <f t="shared" si="662"/>
        <v>0</v>
      </c>
      <c r="AO404" s="12">
        <f t="shared" si="662"/>
        <v>0</v>
      </c>
      <c r="AP404" s="12">
        <f t="shared" si="662"/>
        <v>0</v>
      </c>
      <c r="AQ404" s="12">
        <f t="shared" si="662"/>
        <v>0</v>
      </c>
      <c r="AR404" s="12">
        <v>0</v>
      </c>
      <c r="AS404" s="12">
        <v>0</v>
      </c>
      <c r="AT404" s="12">
        <f t="shared" ref="AT404:BI404" si="664">SUM(AT405:AT406)</f>
        <v>0</v>
      </c>
      <c r="AU404" s="12">
        <f t="shared" si="664"/>
        <v>5224</v>
      </c>
      <c r="AV404" s="12">
        <f t="shared" si="664"/>
        <v>0</v>
      </c>
      <c r="AW404" s="12">
        <f t="shared" si="664"/>
        <v>5954</v>
      </c>
      <c r="AX404" s="12">
        <f t="shared" si="664"/>
        <v>0</v>
      </c>
      <c r="AY404" s="12">
        <f t="shared" si="664"/>
        <v>0</v>
      </c>
      <c r="AZ404" s="12">
        <f t="shared" ref="AZ404" si="665">SUM(AZ405:AZ406)</f>
        <v>11178</v>
      </c>
      <c r="BA404" s="12">
        <f t="shared" si="664"/>
        <v>0</v>
      </c>
      <c r="BB404" s="12">
        <f t="shared" si="664"/>
        <v>0</v>
      </c>
      <c r="BC404" s="12">
        <f t="shared" si="664"/>
        <v>5224</v>
      </c>
      <c r="BD404" s="12">
        <f t="shared" si="664"/>
        <v>0</v>
      </c>
      <c r="BE404" s="12">
        <f t="shared" si="664"/>
        <v>0</v>
      </c>
      <c r="BF404" s="12">
        <f t="shared" si="664"/>
        <v>0</v>
      </c>
      <c r="BG404" s="12">
        <f t="shared" si="664"/>
        <v>0</v>
      </c>
      <c r="BH404" s="12">
        <f t="shared" si="664"/>
        <v>5954</v>
      </c>
      <c r="BI404" s="12">
        <f t="shared" si="664"/>
        <v>0</v>
      </c>
      <c r="BJ404" s="12">
        <v>11178</v>
      </c>
      <c r="BK404" s="12">
        <v>0</v>
      </c>
    </row>
    <row r="405" spans="1:63" x14ac:dyDescent="0.25">
      <c r="A405" s="4" t="s">
        <v>135</v>
      </c>
      <c r="B405" s="4" t="s">
        <v>60</v>
      </c>
      <c r="C405" s="4" t="s">
        <v>148</v>
      </c>
      <c r="D405" s="107" t="s">
        <v>255</v>
      </c>
      <c r="E405" s="117">
        <v>8213</v>
      </c>
      <c r="F405" s="107"/>
      <c r="G405" s="103" t="s">
        <v>1658</v>
      </c>
      <c r="H405" s="13" t="s">
        <v>53</v>
      </c>
      <c r="I405" s="14">
        <v>39000</v>
      </c>
      <c r="J405" s="14">
        <v>29000</v>
      </c>
      <c r="K405" s="14"/>
      <c r="L405" s="14"/>
      <c r="M405" s="14"/>
      <c r="N405" s="14"/>
      <c r="O405" s="14"/>
      <c r="P405" s="14">
        <f t="shared" si="597"/>
        <v>29000</v>
      </c>
      <c r="Q405" s="14">
        <v>2400</v>
      </c>
      <c r="R405" s="14"/>
      <c r="S405" s="14">
        <v>4600</v>
      </c>
      <c r="T405" s="14"/>
      <c r="U405" s="14"/>
      <c r="V405" s="14">
        <v>3000</v>
      </c>
      <c r="W405" s="14"/>
      <c r="X405" s="14">
        <v>15000</v>
      </c>
      <c r="Y405" s="14"/>
      <c r="Z405" s="14">
        <v>25000</v>
      </c>
      <c r="AA405" s="14">
        <v>4000</v>
      </c>
      <c r="AB405" s="14">
        <v>0</v>
      </c>
      <c r="AC405" s="14"/>
      <c r="AD405" s="14"/>
      <c r="AE405" s="14"/>
      <c r="AF405" s="14"/>
      <c r="AG405" s="14"/>
      <c r="AH405" s="14">
        <f t="shared" si="598"/>
        <v>0</v>
      </c>
      <c r="AI405" s="14"/>
      <c r="AJ405" s="14"/>
      <c r="AK405" s="14"/>
      <c r="AL405" s="14"/>
      <c r="AM405" s="14"/>
      <c r="AN405" s="14"/>
      <c r="AO405" s="14"/>
      <c r="AP405" s="14"/>
      <c r="AQ405" s="14"/>
      <c r="AR405" s="14">
        <v>0</v>
      </c>
      <c r="AS405" s="14">
        <v>0</v>
      </c>
      <c r="AT405" s="14">
        <v>0</v>
      </c>
      <c r="AU405" s="14">
        <v>5224</v>
      </c>
      <c r="AV405" s="14"/>
      <c r="AW405" s="14">
        <v>5954</v>
      </c>
      <c r="AX405" s="14"/>
      <c r="AY405" s="14"/>
      <c r="AZ405" s="14">
        <f t="shared" si="599"/>
        <v>11178</v>
      </c>
      <c r="BA405" s="14"/>
      <c r="BB405" s="14"/>
      <c r="BC405" s="14">
        <v>5224</v>
      </c>
      <c r="BD405" s="14"/>
      <c r="BE405" s="14"/>
      <c r="BF405" s="14"/>
      <c r="BG405" s="14"/>
      <c r="BH405" s="14">
        <v>5954</v>
      </c>
      <c r="BI405" s="14"/>
      <c r="BJ405" s="14">
        <v>11178</v>
      </c>
      <c r="BK405" s="14">
        <v>0</v>
      </c>
    </row>
    <row r="406" spans="1:63" x14ac:dyDescent="0.25">
      <c r="A406" s="4" t="s">
        <v>135</v>
      </c>
      <c r="B406" s="4" t="s">
        <v>60</v>
      </c>
      <c r="C406" s="4" t="s">
        <v>148</v>
      </c>
      <c r="D406" s="107" t="s">
        <v>255</v>
      </c>
      <c r="E406" s="117">
        <v>8216</v>
      </c>
      <c r="F406" s="107"/>
      <c r="G406" s="103" t="s">
        <v>1658</v>
      </c>
      <c r="H406" s="13" t="s">
        <v>110</v>
      </c>
      <c r="I406" s="14">
        <v>19999</v>
      </c>
      <c r="J406" s="14">
        <v>6000</v>
      </c>
      <c r="K406" s="14"/>
      <c r="L406" s="14"/>
      <c r="M406" s="14"/>
      <c r="N406" s="14"/>
      <c r="O406" s="14"/>
      <c r="P406" s="14">
        <f t="shared" si="597"/>
        <v>6000</v>
      </c>
      <c r="Q406" s="14">
        <v>1000</v>
      </c>
      <c r="R406" s="14"/>
      <c r="S406" s="14">
        <v>2000</v>
      </c>
      <c r="T406" s="14"/>
      <c r="U406" s="14"/>
      <c r="V406" s="14">
        <v>1000</v>
      </c>
      <c r="W406" s="14"/>
      <c r="X406" s="14">
        <v>2000</v>
      </c>
      <c r="Y406" s="14"/>
      <c r="Z406" s="14">
        <v>6000</v>
      </c>
      <c r="AA406" s="14">
        <v>0</v>
      </c>
      <c r="AB406" s="14">
        <v>0</v>
      </c>
      <c r="AC406" s="14"/>
      <c r="AD406" s="14"/>
      <c r="AE406" s="14"/>
      <c r="AF406" s="14"/>
      <c r="AG406" s="14"/>
      <c r="AH406" s="14">
        <f t="shared" si="598"/>
        <v>0</v>
      </c>
      <c r="AI406" s="14"/>
      <c r="AJ406" s="14"/>
      <c r="AK406" s="14"/>
      <c r="AL406" s="14"/>
      <c r="AM406" s="14"/>
      <c r="AN406" s="14"/>
      <c r="AO406" s="14"/>
      <c r="AP406" s="14"/>
      <c r="AQ406" s="14"/>
      <c r="AR406" s="14">
        <v>0</v>
      </c>
      <c r="AS406" s="14">
        <v>0</v>
      </c>
      <c r="AT406" s="14">
        <v>0</v>
      </c>
      <c r="AU406" s="14"/>
      <c r="AV406" s="14"/>
      <c r="AW406" s="14"/>
      <c r="AX406" s="14"/>
      <c r="AY406" s="14"/>
      <c r="AZ406" s="14">
        <f t="shared" si="599"/>
        <v>0</v>
      </c>
      <c r="BA406" s="14"/>
      <c r="BB406" s="14"/>
      <c r="BC406" s="14"/>
      <c r="BD406" s="14"/>
      <c r="BE406" s="14"/>
      <c r="BF406" s="14"/>
      <c r="BG406" s="14"/>
      <c r="BH406" s="14"/>
      <c r="BI406" s="14"/>
      <c r="BJ406" s="14">
        <v>0</v>
      </c>
      <c r="BK406" s="14">
        <v>0</v>
      </c>
    </row>
    <row r="407" spans="1:63" x14ac:dyDescent="0.25">
      <c r="A407" s="13" t="s">
        <v>0</v>
      </c>
      <c r="B407" s="13" t="s">
        <v>0</v>
      </c>
      <c r="C407" s="13" t="s">
        <v>0</v>
      </c>
      <c r="D407" s="103" t="s">
        <v>0</v>
      </c>
      <c r="E407" s="103" t="s">
        <v>0</v>
      </c>
      <c r="F407" s="103" t="s">
        <v>0</v>
      </c>
      <c r="G407" s="13" t="s">
        <v>0</v>
      </c>
      <c r="H407" s="10" t="s">
        <v>264</v>
      </c>
      <c r="I407" s="11">
        <f>SUM(I379,I403)</f>
        <v>2775106</v>
      </c>
      <c r="J407" s="11">
        <f t="shared" ref="J407:Y407" si="666">SUM(J379,J403)</f>
        <v>130000</v>
      </c>
      <c r="K407" s="11">
        <f t="shared" si="666"/>
        <v>0</v>
      </c>
      <c r="L407" s="11">
        <f t="shared" si="666"/>
        <v>0</v>
      </c>
      <c r="M407" s="11">
        <f t="shared" si="666"/>
        <v>0</v>
      </c>
      <c r="N407" s="11">
        <f t="shared" si="666"/>
        <v>0</v>
      </c>
      <c r="O407" s="11">
        <f t="shared" si="666"/>
        <v>0</v>
      </c>
      <c r="P407" s="11">
        <f t="shared" si="666"/>
        <v>130000</v>
      </c>
      <c r="Q407" s="11">
        <f t="shared" si="666"/>
        <v>11000</v>
      </c>
      <c r="R407" s="11">
        <f t="shared" si="666"/>
        <v>0</v>
      </c>
      <c r="S407" s="11">
        <f t="shared" si="666"/>
        <v>44000</v>
      </c>
      <c r="T407" s="11">
        <f t="shared" si="666"/>
        <v>0</v>
      </c>
      <c r="U407" s="11">
        <f t="shared" si="666"/>
        <v>0</v>
      </c>
      <c r="V407" s="11">
        <f t="shared" si="666"/>
        <v>23000</v>
      </c>
      <c r="W407" s="11">
        <f t="shared" si="666"/>
        <v>0</v>
      </c>
      <c r="X407" s="11">
        <f t="shared" si="666"/>
        <v>33600</v>
      </c>
      <c r="Y407" s="11">
        <f t="shared" si="666"/>
        <v>0</v>
      </c>
      <c r="Z407" s="11">
        <v>111600</v>
      </c>
      <c r="AA407" s="11">
        <v>18400</v>
      </c>
      <c r="AB407" s="11">
        <f t="shared" ref="AB407:AQ407" si="667">SUM(AB379,AB403)</f>
        <v>0</v>
      </c>
      <c r="AC407" s="11">
        <f t="shared" si="667"/>
        <v>1100</v>
      </c>
      <c r="AD407" s="11">
        <f t="shared" si="667"/>
        <v>0</v>
      </c>
      <c r="AE407" s="11">
        <f t="shared" si="667"/>
        <v>0</v>
      </c>
      <c r="AF407" s="11">
        <f t="shared" si="667"/>
        <v>0</v>
      </c>
      <c r="AG407" s="11">
        <f t="shared" si="667"/>
        <v>0</v>
      </c>
      <c r="AH407" s="11">
        <f t="shared" si="667"/>
        <v>1100</v>
      </c>
      <c r="AI407" s="11">
        <f t="shared" si="667"/>
        <v>0</v>
      </c>
      <c r="AJ407" s="11">
        <f t="shared" si="667"/>
        <v>0</v>
      </c>
      <c r="AK407" s="11">
        <f t="shared" si="667"/>
        <v>1100</v>
      </c>
      <c r="AL407" s="11">
        <f t="shared" si="667"/>
        <v>0</v>
      </c>
      <c r="AM407" s="11">
        <f t="shared" si="667"/>
        <v>0</v>
      </c>
      <c r="AN407" s="11">
        <f t="shared" si="667"/>
        <v>0</v>
      </c>
      <c r="AO407" s="11">
        <f t="shared" si="667"/>
        <v>0</v>
      </c>
      <c r="AP407" s="11">
        <f t="shared" si="667"/>
        <v>0</v>
      </c>
      <c r="AQ407" s="11">
        <f t="shared" si="667"/>
        <v>0</v>
      </c>
      <c r="AR407" s="11">
        <v>1100</v>
      </c>
      <c r="AS407" s="11">
        <v>0</v>
      </c>
      <c r="AT407" s="11">
        <f t="shared" ref="AT407:BI407" si="668">SUM(AT379,AT403)</f>
        <v>0</v>
      </c>
      <c r="AU407" s="11">
        <f t="shared" si="668"/>
        <v>5224</v>
      </c>
      <c r="AV407" s="11">
        <f t="shared" si="668"/>
        <v>0</v>
      </c>
      <c r="AW407" s="11">
        <f t="shared" si="668"/>
        <v>9911</v>
      </c>
      <c r="AX407" s="11">
        <f t="shared" si="668"/>
        <v>0</v>
      </c>
      <c r="AY407" s="11">
        <f t="shared" si="668"/>
        <v>0</v>
      </c>
      <c r="AZ407" s="11">
        <f t="shared" si="668"/>
        <v>15135</v>
      </c>
      <c r="BA407" s="11">
        <f t="shared" si="668"/>
        <v>0</v>
      </c>
      <c r="BB407" s="11">
        <f t="shared" si="668"/>
        <v>0</v>
      </c>
      <c r="BC407" s="11">
        <f t="shared" si="668"/>
        <v>5224</v>
      </c>
      <c r="BD407" s="11">
        <f t="shared" si="668"/>
        <v>0</v>
      </c>
      <c r="BE407" s="11">
        <f t="shared" si="668"/>
        <v>0</v>
      </c>
      <c r="BF407" s="11">
        <f t="shared" si="668"/>
        <v>0</v>
      </c>
      <c r="BG407" s="11">
        <f t="shared" si="668"/>
        <v>0</v>
      </c>
      <c r="BH407" s="11">
        <f t="shared" si="668"/>
        <v>9911</v>
      </c>
      <c r="BI407" s="11">
        <f t="shared" si="668"/>
        <v>0</v>
      </c>
      <c r="BJ407" s="11">
        <v>15135</v>
      </c>
      <c r="BK407" s="11">
        <v>0</v>
      </c>
    </row>
    <row r="408" spans="1:63" ht="15.75" thickBot="1" x14ac:dyDescent="0.3">
      <c r="A408" s="13" t="s">
        <v>0</v>
      </c>
      <c r="B408" s="13" t="s">
        <v>0</v>
      </c>
      <c r="C408" s="13" t="s">
        <v>0</v>
      </c>
      <c r="D408" s="103" t="s">
        <v>0</v>
      </c>
      <c r="E408" s="103" t="s">
        <v>0</v>
      </c>
      <c r="F408" s="103" t="s">
        <v>0</v>
      </c>
      <c r="G408" s="13" t="s">
        <v>0</v>
      </c>
      <c r="H408" s="2" t="s">
        <v>55</v>
      </c>
      <c r="I408" s="12">
        <v>65</v>
      </c>
      <c r="J408" s="13" t="s">
        <v>0</v>
      </c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>
        <v>0</v>
      </c>
      <c r="AA408" s="13"/>
      <c r="AB408" s="13" t="s">
        <v>0</v>
      </c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>
        <v>0</v>
      </c>
      <c r="AS408" s="13"/>
      <c r="AT408" s="13" t="s">
        <v>0</v>
      </c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>
        <v>0</v>
      </c>
      <c r="BK408" s="13"/>
    </row>
    <row r="409" spans="1:63" ht="69.75" customHeight="1" thickBot="1" x14ac:dyDescent="0.3">
      <c r="A409" s="148" t="s">
        <v>0</v>
      </c>
      <c r="B409" s="148" t="s">
        <v>0</v>
      </c>
      <c r="C409" s="148" t="s">
        <v>0</v>
      </c>
      <c r="D409" s="151" t="s">
        <v>0</v>
      </c>
      <c r="E409" s="151" t="s">
        <v>0</v>
      </c>
      <c r="F409" s="151" t="s">
        <v>0</v>
      </c>
      <c r="G409" s="154" t="s">
        <v>0</v>
      </c>
      <c r="H409" s="5" t="s">
        <v>56</v>
      </c>
      <c r="I409" s="5" t="s">
        <v>9</v>
      </c>
      <c r="J409" s="94" t="s">
        <v>10</v>
      </c>
      <c r="K409" s="94" t="s">
        <v>1602</v>
      </c>
      <c r="L409" s="94" t="s">
        <v>1535</v>
      </c>
      <c r="M409" s="94" t="s">
        <v>1591</v>
      </c>
      <c r="N409" s="94" t="s">
        <v>1592</v>
      </c>
      <c r="O409" s="94" t="s">
        <v>1593</v>
      </c>
      <c r="P409" s="94" t="s">
        <v>1606</v>
      </c>
      <c r="Q409" s="94" t="s">
        <v>1603</v>
      </c>
      <c r="R409" s="94" t="s">
        <v>1594</v>
      </c>
      <c r="S409" s="94" t="s">
        <v>1595</v>
      </c>
      <c r="T409" s="94" t="s">
        <v>1596</v>
      </c>
      <c r="U409" s="94" t="s">
        <v>1597</v>
      </c>
      <c r="V409" s="94" t="s">
        <v>1598</v>
      </c>
      <c r="W409" s="94" t="s">
        <v>1599</v>
      </c>
      <c r="X409" s="94" t="s">
        <v>1604</v>
      </c>
      <c r="Y409" s="94" t="s">
        <v>1605</v>
      </c>
      <c r="Z409" s="94" t="s">
        <v>1600</v>
      </c>
      <c r="AA409" s="94" t="s">
        <v>1601</v>
      </c>
      <c r="AB409" s="95" t="s">
        <v>11</v>
      </c>
      <c r="AC409" s="95" t="s">
        <v>1602</v>
      </c>
      <c r="AD409" s="95" t="s">
        <v>1535</v>
      </c>
      <c r="AE409" s="95" t="s">
        <v>1591</v>
      </c>
      <c r="AF409" s="95" t="s">
        <v>1592</v>
      </c>
      <c r="AG409" s="95" t="s">
        <v>1593</v>
      </c>
      <c r="AH409" s="95" t="s">
        <v>1607</v>
      </c>
      <c r="AI409" s="95" t="s">
        <v>1603</v>
      </c>
      <c r="AJ409" s="95" t="s">
        <v>1594</v>
      </c>
      <c r="AK409" s="95" t="s">
        <v>1595</v>
      </c>
      <c r="AL409" s="95" t="s">
        <v>1596</v>
      </c>
      <c r="AM409" s="95" t="s">
        <v>1597</v>
      </c>
      <c r="AN409" s="95" t="s">
        <v>1598</v>
      </c>
      <c r="AO409" s="95" t="s">
        <v>1599</v>
      </c>
      <c r="AP409" s="95" t="s">
        <v>1604</v>
      </c>
      <c r="AQ409" s="95" t="s">
        <v>1605</v>
      </c>
      <c r="AR409" s="95" t="s">
        <v>1600</v>
      </c>
      <c r="AS409" s="95" t="s">
        <v>1601</v>
      </c>
      <c r="AT409" s="96" t="s">
        <v>12</v>
      </c>
      <c r="AU409" s="96" t="s">
        <v>1602</v>
      </c>
      <c r="AV409" s="96" t="s">
        <v>1535</v>
      </c>
      <c r="AW409" s="96" t="s">
        <v>1591</v>
      </c>
      <c r="AX409" s="96" t="s">
        <v>1592</v>
      </c>
      <c r="AY409" s="96" t="s">
        <v>1593</v>
      </c>
      <c r="AZ409" s="96" t="s">
        <v>1608</v>
      </c>
      <c r="BA409" s="96" t="s">
        <v>1603</v>
      </c>
      <c r="BB409" s="96" t="s">
        <v>1594</v>
      </c>
      <c r="BC409" s="96" t="s">
        <v>1595</v>
      </c>
      <c r="BD409" s="96" t="s">
        <v>1596</v>
      </c>
      <c r="BE409" s="96" t="s">
        <v>1597</v>
      </c>
      <c r="BF409" s="96" t="s">
        <v>1598</v>
      </c>
      <c r="BG409" s="96" t="s">
        <v>1599</v>
      </c>
      <c r="BH409" s="96" t="s">
        <v>1604</v>
      </c>
      <c r="BI409" s="96" t="s">
        <v>1605</v>
      </c>
      <c r="BJ409" s="96" t="s">
        <v>1600</v>
      </c>
      <c r="BK409" s="96" t="s">
        <v>1601</v>
      </c>
    </row>
    <row r="410" spans="1:63" x14ac:dyDescent="0.25">
      <c r="A410" s="149"/>
      <c r="B410" s="149"/>
      <c r="C410" s="149"/>
      <c r="D410" s="152"/>
      <c r="E410" s="152"/>
      <c r="F410" s="152"/>
      <c r="G410" s="155"/>
      <c r="H410" s="15" t="s">
        <v>0</v>
      </c>
      <c r="I410" s="9" t="s">
        <v>13</v>
      </c>
      <c r="J410" s="9">
        <v>1</v>
      </c>
      <c r="K410" s="9">
        <v>2</v>
      </c>
      <c r="L410" s="9">
        <v>3</v>
      </c>
      <c r="M410" s="9">
        <v>4</v>
      </c>
      <c r="N410" s="9">
        <v>5</v>
      </c>
      <c r="O410" s="9">
        <v>6</v>
      </c>
      <c r="P410" s="9">
        <v>7</v>
      </c>
      <c r="Q410" s="9">
        <v>8</v>
      </c>
      <c r="R410" s="9">
        <v>9</v>
      </c>
      <c r="S410" s="9">
        <v>10</v>
      </c>
      <c r="T410" s="9">
        <v>11</v>
      </c>
      <c r="U410" s="9">
        <v>12</v>
      </c>
      <c r="V410" s="9">
        <v>13</v>
      </c>
      <c r="W410" s="9">
        <v>14</v>
      </c>
      <c r="X410" s="9">
        <v>15</v>
      </c>
      <c r="Y410" s="9">
        <v>16</v>
      </c>
      <c r="Z410" s="9">
        <v>20</v>
      </c>
      <c r="AA410" s="9">
        <v>21</v>
      </c>
      <c r="AB410" s="9">
        <v>1</v>
      </c>
      <c r="AC410" s="9">
        <v>2</v>
      </c>
      <c r="AD410" s="9">
        <v>3</v>
      </c>
      <c r="AE410" s="9">
        <v>4</v>
      </c>
      <c r="AF410" s="9">
        <v>5</v>
      </c>
      <c r="AG410" s="9">
        <v>6</v>
      </c>
      <c r="AH410" s="9">
        <v>7</v>
      </c>
      <c r="AI410" s="9">
        <v>8</v>
      </c>
      <c r="AJ410" s="9">
        <v>9</v>
      </c>
      <c r="AK410" s="9">
        <v>10</v>
      </c>
      <c r="AL410" s="9">
        <v>11</v>
      </c>
      <c r="AM410" s="9">
        <v>12</v>
      </c>
      <c r="AN410" s="9">
        <v>13</v>
      </c>
      <c r="AO410" s="9">
        <v>14</v>
      </c>
      <c r="AP410" s="9">
        <v>15</v>
      </c>
      <c r="AQ410" s="9">
        <v>16</v>
      </c>
      <c r="AR410" s="9">
        <v>20</v>
      </c>
      <c r="AS410" s="9">
        <v>21</v>
      </c>
      <c r="AT410" s="9">
        <v>1</v>
      </c>
      <c r="AU410" s="9">
        <v>2</v>
      </c>
      <c r="AV410" s="9">
        <v>3</v>
      </c>
      <c r="AW410" s="9">
        <v>4</v>
      </c>
      <c r="AX410" s="9">
        <v>5</v>
      </c>
      <c r="AY410" s="9">
        <v>6</v>
      </c>
      <c r="AZ410" s="9">
        <v>7</v>
      </c>
      <c r="BA410" s="9">
        <v>8</v>
      </c>
      <c r="BB410" s="9">
        <v>9</v>
      </c>
      <c r="BC410" s="9">
        <v>10</v>
      </c>
      <c r="BD410" s="9">
        <v>11</v>
      </c>
      <c r="BE410" s="9">
        <v>12</v>
      </c>
      <c r="BF410" s="9">
        <v>13</v>
      </c>
      <c r="BG410" s="9">
        <v>14</v>
      </c>
      <c r="BH410" s="9">
        <v>15</v>
      </c>
      <c r="BI410" s="9">
        <v>16</v>
      </c>
      <c r="BJ410" s="9">
        <v>20</v>
      </c>
      <c r="BK410" s="9">
        <v>21</v>
      </c>
    </row>
    <row r="411" spans="1:63" x14ac:dyDescent="0.25">
      <c r="A411" s="149"/>
      <c r="B411" s="149"/>
      <c r="C411" s="149"/>
      <c r="D411" s="152"/>
      <c r="E411" s="152"/>
      <c r="F411" s="152"/>
      <c r="G411" s="155"/>
      <c r="H411" s="16" t="s">
        <v>139</v>
      </c>
      <c r="I411" s="17">
        <f>SUM(I407)</f>
        <v>2775106</v>
      </c>
      <c r="J411" s="17">
        <f t="shared" ref="J411:Y411" si="669">SUM(J407)</f>
        <v>130000</v>
      </c>
      <c r="K411" s="17">
        <f t="shared" si="669"/>
        <v>0</v>
      </c>
      <c r="L411" s="17">
        <f t="shared" si="669"/>
        <v>0</v>
      </c>
      <c r="M411" s="17">
        <f t="shared" si="669"/>
        <v>0</v>
      </c>
      <c r="N411" s="17">
        <f t="shared" si="669"/>
        <v>0</v>
      </c>
      <c r="O411" s="17">
        <f t="shared" si="669"/>
        <v>0</v>
      </c>
      <c r="P411" s="17">
        <f t="shared" ref="P411" si="670">SUM(P407)</f>
        <v>130000</v>
      </c>
      <c r="Q411" s="17">
        <f t="shared" si="669"/>
        <v>11000</v>
      </c>
      <c r="R411" s="17">
        <f t="shared" si="669"/>
        <v>0</v>
      </c>
      <c r="S411" s="17">
        <f t="shared" si="669"/>
        <v>44000</v>
      </c>
      <c r="T411" s="17">
        <f t="shared" si="669"/>
        <v>0</v>
      </c>
      <c r="U411" s="17">
        <f t="shared" si="669"/>
        <v>0</v>
      </c>
      <c r="V411" s="17">
        <f t="shared" si="669"/>
        <v>23000</v>
      </c>
      <c r="W411" s="17">
        <f t="shared" si="669"/>
        <v>0</v>
      </c>
      <c r="X411" s="17">
        <f t="shared" si="669"/>
        <v>33600</v>
      </c>
      <c r="Y411" s="17">
        <f t="shared" si="669"/>
        <v>0</v>
      </c>
      <c r="Z411" s="17">
        <v>111600</v>
      </c>
      <c r="AA411" s="17">
        <v>18400</v>
      </c>
      <c r="AB411" s="17">
        <f t="shared" ref="AB411:AQ411" si="671">SUM(AB407)</f>
        <v>0</v>
      </c>
      <c r="AC411" s="17">
        <f t="shared" si="671"/>
        <v>1100</v>
      </c>
      <c r="AD411" s="17">
        <f t="shared" si="671"/>
        <v>0</v>
      </c>
      <c r="AE411" s="17">
        <f t="shared" si="671"/>
        <v>0</v>
      </c>
      <c r="AF411" s="17">
        <f t="shared" si="671"/>
        <v>0</v>
      </c>
      <c r="AG411" s="17">
        <f t="shared" si="671"/>
        <v>0</v>
      </c>
      <c r="AH411" s="17">
        <f t="shared" ref="AH411" si="672">SUM(AH407)</f>
        <v>1100</v>
      </c>
      <c r="AI411" s="17">
        <f t="shared" si="671"/>
        <v>0</v>
      </c>
      <c r="AJ411" s="17">
        <f t="shared" si="671"/>
        <v>0</v>
      </c>
      <c r="AK411" s="17">
        <f t="shared" si="671"/>
        <v>1100</v>
      </c>
      <c r="AL411" s="17">
        <f t="shared" si="671"/>
        <v>0</v>
      </c>
      <c r="AM411" s="17">
        <f t="shared" si="671"/>
        <v>0</v>
      </c>
      <c r="AN411" s="17">
        <f t="shared" si="671"/>
        <v>0</v>
      </c>
      <c r="AO411" s="17">
        <f t="shared" si="671"/>
        <v>0</v>
      </c>
      <c r="AP411" s="17">
        <f t="shared" si="671"/>
        <v>0</v>
      </c>
      <c r="AQ411" s="17">
        <f t="shared" si="671"/>
        <v>0</v>
      </c>
      <c r="AR411" s="17">
        <v>1100</v>
      </c>
      <c r="AS411" s="17">
        <v>0</v>
      </c>
      <c r="AT411" s="17">
        <f t="shared" ref="AT411:BI411" si="673">SUM(AT407)</f>
        <v>0</v>
      </c>
      <c r="AU411" s="17">
        <f t="shared" si="673"/>
        <v>5224</v>
      </c>
      <c r="AV411" s="17">
        <f t="shared" si="673"/>
        <v>0</v>
      </c>
      <c r="AW411" s="17">
        <f t="shared" si="673"/>
        <v>9911</v>
      </c>
      <c r="AX411" s="17">
        <f t="shared" si="673"/>
        <v>0</v>
      </c>
      <c r="AY411" s="17">
        <f t="shared" si="673"/>
        <v>0</v>
      </c>
      <c r="AZ411" s="17">
        <f t="shared" ref="AZ411" si="674">SUM(AZ407)</f>
        <v>15135</v>
      </c>
      <c r="BA411" s="17">
        <f t="shared" si="673"/>
        <v>0</v>
      </c>
      <c r="BB411" s="17">
        <f t="shared" si="673"/>
        <v>0</v>
      </c>
      <c r="BC411" s="17">
        <f t="shared" si="673"/>
        <v>5224</v>
      </c>
      <c r="BD411" s="17">
        <f t="shared" si="673"/>
        <v>0</v>
      </c>
      <c r="BE411" s="17">
        <f t="shared" si="673"/>
        <v>0</v>
      </c>
      <c r="BF411" s="17">
        <f t="shared" si="673"/>
        <v>0</v>
      </c>
      <c r="BG411" s="17">
        <f t="shared" si="673"/>
        <v>0</v>
      </c>
      <c r="BH411" s="17">
        <f t="shared" si="673"/>
        <v>9911</v>
      </c>
      <c r="BI411" s="17">
        <f t="shared" si="673"/>
        <v>0</v>
      </c>
      <c r="BJ411" s="17">
        <v>15135</v>
      </c>
      <c r="BK411" s="17">
        <v>0</v>
      </c>
    </row>
    <row r="412" spans="1:63" x14ac:dyDescent="0.25">
      <c r="A412" s="149"/>
      <c r="B412" s="149"/>
      <c r="C412" s="149"/>
      <c r="D412" s="152"/>
      <c r="E412" s="152"/>
      <c r="F412" s="152"/>
      <c r="G412" s="155"/>
      <c r="H412" s="18" t="s">
        <v>57</v>
      </c>
      <c r="I412" s="17">
        <f>SUM(I411)</f>
        <v>2775106</v>
      </c>
      <c r="J412" s="17">
        <f t="shared" ref="J412:Y412" si="675">SUM(J411)</f>
        <v>130000</v>
      </c>
      <c r="K412" s="17">
        <f t="shared" si="675"/>
        <v>0</v>
      </c>
      <c r="L412" s="17">
        <f t="shared" si="675"/>
        <v>0</v>
      </c>
      <c r="M412" s="17">
        <f t="shared" si="675"/>
        <v>0</v>
      </c>
      <c r="N412" s="17">
        <f t="shared" si="675"/>
        <v>0</v>
      </c>
      <c r="O412" s="17">
        <f t="shared" si="675"/>
        <v>0</v>
      </c>
      <c r="P412" s="17">
        <f t="shared" ref="P412" si="676">SUM(P411)</f>
        <v>130000</v>
      </c>
      <c r="Q412" s="17">
        <f t="shared" si="675"/>
        <v>11000</v>
      </c>
      <c r="R412" s="17">
        <f t="shared" si="675"/>
        <v>0</v>
      </c>
      <c r="S412" s="17">
        <f t="shared" si="675"/>
        <v>44000</v>
      </c>
      <c r="T412" s="17">
        <f t="shared" si="675"/>
        <v>0</v>
      </c>
      <c r="U412" s="17">
        <f t="shared" si="675"/>
        <v>0</v>
      </c>
      <c r="V412" s="17">
        <f t="shared" si="675"/>
        <v>23000</v>
      </c>
      <c r="W412" s="17">
        <f t="shared" si="675"/>
        <v>0</v>
      </c>
      <c r="X412" s="17">
        <f t="shared" si="675"/>
        <v>33600</v>
      </c>
      <c r="Y412" s="17">
        <f t="shared" si="675"/>
        <v>0</v>
      </c>
      <c r="Z412" s="17">
        <v>111600</v>
      </c>
      <c r="AA412" s="17">
        <v>18400</v>
      </c>
      <c r="AB412" s="17">
        <f t="shared" ref="AB412:AQ412" si="677">SUM(AB411)</f>
        <v>0</v>
      </c>
      <c r="AC412" s="17">
        <f t="shared" si="677"/>
        <v>1100</v>
      </c>
      <c r="AD412" s="17">
        <f t="shared" si="677"/>
        <v>0</v>
      </c>
      <c r="AE412" s="17">
        <f t="shared" si="677"/>
        <v>0</v>
      </c>
      <c r="AF412" s="17">
        <f t="shared" si="677"/>
        <v>0</v>
      </c>
      <c r="AG412" s="17">
        <f t="shared" si="677"/>
        <v>0</v>
      </c>
      <c r="AH412" s="17">
        <f t="shared" ref="AH412" si="678">SUM(AH411)</f>
        <v>1100</v>
      </c>
      <c r="AI412" s="17">
        <f t="shared" si="677"/>
        <v>0</v>
      </c>
      <c r="AJ412" s="17">
        <f t="shared" si="677"/>
        <v>0</v>
      </c>
      <c r="AK412" s="17">
        <f t="shared" si="677"/>
        <v>1100</v>
      </c>
      <c r="AL412" s="17">
        <f t="shared" si="677"/>
        <v>0</v>
      </c>
      <c r="AM412" s="17">
        <f t="shared" si="677"/>
        <v>0</v>
      </c>
      <c r="AN412" s="17">
        <f t="shared" si="677"/>
        <v>0</v>
      </c>
      <c r="AO412" s="17">
        <f t="shared" si="677"/>
        <v>0</v>
      </c>
      <c r="AP412" s="17">
        <f t="shared" si="677"/>
        <v>0</v>
      </c>
      <c r="AQ412" s="17">
        <f t="shared" si="677"/>
        <v>0</v>
      </c>
      <c r="AR412" s="17">
        <v>1100</v>
      </c>
      <c r="AS412" s="17">
        <v>0</v>
      </c>
      <c r="AT412" s="17">
        <f t="shared" ref="AT412:BI412" si="679">SUM(AT411)</f>
        <v>0</v>
      </c>
      <c r="AU412" s="17">
        <f t="shared" si="679"/>
        <v>5224</v>
      </c>
      <c r="AV412" s="17">
        <f t="shared" si="679"/>
        <v>0</v>
      </c>
      <c r="AW412" s="17">
        <f t="shared" si="679"/>
        <v>9911</v>
      </c>
      <c r="AX412" s="17">
        <f t="shared" si="679"/>
        <v>0</v>
      </c>
      <c r="AY412" s="17">
        <f t="shared" si="679"/>
        <v>0</v>
      </c>
      <c r="AZ412" s="17">
        <f t="shared" ref="AZ412" si="680">SUM(AZ411)</f>
        <v>15135</v>
      </c>
      <c r="BA412" s="17">
        <f t="shared" si="679"/>
        <v>0</v>
      </c>
      <c r="BB412" s="17">
        <f t="shared" si="679"/>
        <v>0</v>
      </c>
      <c r="BC412" s="17">
        <f t="shared" si="679"/>
        <v>5224</v>
      </c>
      <c r="BD412" s="17">
        <f t="shared" si="679"/>
        <v>0</v>
      </c>
      <c r="BE412" s="17">
        <f t="shared" si="679"/>
        <v>0</v>
      </c>
      <c r="BF412" s="17">
        <f t="shared" si="679"/>
        <v>0</v>
      </c>
      <c r="BG412" s="17">
        <f t="shared" si="679"/>
        <v>0</v>
      </c>
      <c r="BH412" s="17">
        <f t="shared" si="679"/>
        <v>9911</v>
      </c>
      <c r="BI412" s="17">
        <f t="shared" si="679"/>
        <v>0</v>
      </c>
      <c r="BJ412" s="17">
        <v>15135</v>
      </c>
      <c r="BK412" s="17">
        <v>0</v>
      </c>
    </row>
    <row r="413" spans="1:63" x14ac:dyDescent="0.25">
      <c r="A413" s="150"/>
      <c r="B413" s="150"/>
      <c r="C413" s="150"/>
      <c r="D413" s="153"/>
      <c r="E413" s="153"/>
      <c r="F413" s="153"/>
      <c r="G413" s="156"/>
      <c r="P413">
        <f t="shared" si="597"/>
        <v>0</v>
      </c>
      <c r="Z413">
        <v>0</v>
      </c>
      <c r="AA413">
        <v>0</v>
      </c>
      <c r="AH413">
        <f t="shared" si="598"/>
        <v>0</v>
      </c>
      <c r="AR413">
        <v>0</v>
      </c>
      <c r="AS413">
        <v>0</v>
      </c>
      <c r="AZ413">
        <f t="shared" si="599"/>
        <v>0</v>
      </c>
      <c r="BJ413">
        <v>0</v>
      </c>
      <c r="BK413">
        <v>0</v>
      </c>
    </row>
    <row r="414" spans="1:63" ht="15.75" thickBot="1" x14ac:dyDescent="0.3">
      <c r="A414" s="13" t="s">
        <v>0</v>
      </c>
      <c r="B414" s="13" t="s">
        <v>0</v>
      </c>
      <c r="C414" s="13" t="s">
        <v>0</v>
      </c>
      <c r="D414" s="103" t="s">
        <v>0</v>
      </c>
      <c r="E414" s="103" t="s">
        <v>0</v>
      </c>
      <c r="F414" s="103" t="s">
        <v>0</v>
      </c>
      <c r="G414" s="13" t="s">
        <v>0</v>
      </c>
      <c r="H414" s="19" t="s">
        <v>0</v>
      </c>
      <c r="I414" s="19" t="s">
        <v>0</v>
      </c>
      <c r="J414" s="19" t="s">
        <v>0</v>
      </c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>
        <v>0</v>
      </c>
      <c r="AA414" s="19">
        <v>0</v>
      </c>
      <c r="AB414" s="19" t="s">
        <v>0</v>
      </c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>
        <v>0</v>
      </c>
      <c r="AS414" s="19">
        <v>0</v>
      </c>
      <c r="AT414" s="19" t="s">
        <v>0</v>
      </c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>
        <v>0</v>
      </c>
      <c r="BK414" s="19">
        <v>0</v>
      </c>
    </row>
    <row r="415" spans="1:63" ht="69.75" customHeight="1" thickBot="1" x14ac:dyDescent="0.3">
      <c r="A415" s="5" t="s">
        <v>2</v>
      </c>
      <c r="B415" s="5" t="s">
        <v>3</v>
      </c>
      <c r="C415" s="5" t="s">
        <v>4</v>
      </c>
      <c r="D415" s="108" t="s">
        <v>0</v>
      </c>
      <c r="E415" s="116" t="s">
        <v>5</v>
      </c>
      <c r="F415" s="116" t="s">
        <v>6</v>
      </c>
      <c r="G415" s="5" t="s">
        <v>7</v>
      </c>
      <c r="H415" s="5" t="s">
        <v>8</v>
      </c>
      <c r="I415" s="5" t="s">
        <v>9</v>
      </c>
      <c r="J415" s="94" t="s">
        <v>10</v>
      </c>
      <c r="K415" s="94" t="s">
        <v>1602</v>
      </c>
      <c r="L415" s="94" t="s">
        <v>1535</v>
      </c>
      <c r="M415" s="94" t="s">
        <v>1591</v>
      </c>
      <c r="N415" s="94" t="s">
        <v>1592</v>
      </c>
      <c r="O415" s="94" t="s">
        <v>1593</v>
      </c>
      <c r="P415" s="94" t="s">
        <v>1606</v>
      </c>
      <c r="Q415" s="94" t="s">
        <v>1603</v>
      </c>
      <c r="R415" s="94" t="s">
        <v>1594</v>
      </c>
      <c r="S415" s="94" t="s">
        <v>1595</v>
      </c>
      <c r="T415" s="94" t="s">
        <v>1596</v>
      </c>
      <c r="U415" s="94" t="s">
        <v>1597</v>
      </c>
      <c r="V415" s="94" t="s">
        <v>1598</v>
      </c>
      <c r="W415" s="94" t="s">
        <v>1599</v>
      </c>
      <c r="X415" s="94" t="s">
        <v>1604</v>
      </c>
      <c r="Y415" s="94" t="s">
        <v>1605</v>
      </c>
      <c r="Z415" s="94" t="s">
        <v>1600</v>
      </c>
      <c r="AA415" s="94" t="s">
        <v>1601</v>
      </c>
      <c r="AB415" s="95" t="s">
        <v>11</v>
      </c>
      <c r="AC415" s="95" t="s">
        <v>1602</v>
      </c>
      <c r="AD415" s="95" t="s">
        <v>1535</v>
      </c>
      <c r="AE415" s="95" t="s">
        <v>1591</v>
      </c>
      <c r="AF415" s="95" t="s">
        <v>1592</v>
      </c>
      <c r="AG415" s="95" t="s">
        <v>1593</v>
      </c>
      <c r="AH415" s="95" t="s">
        <v>1607</v>
      </c>
      <c r="AI415" s="95" t="s">
        <v>1603</v>
      </c>
      <c r="AJ415" s="95" t="s">
        <v>1594</v>
      </c>
      <c r="AK415" s="95" t="s">
        <v>1595</v>
      </c>
      <c r="AL415" s="95" t="s">
        <v>1596</v>
      </c>
      <c r="AM415" s="95" t="s">
        <v>1597</v>
      </c>
      <c r="AN415" s="95" t="s">
        <v>1598</v>
      </c>
      <c r="AO415" s="95" t="s">
        <v>1599</v>
      </c>
      <c r="AP415" s="95" t="s">
        <v>1604</v>
      </c>
      <c r="AQ415" s="95" t="s">
        <v>1605</v>
      </c>
      <c r="AR415" s="95" t="s">
        <v>1600</v>
      </c>
      <c r="AS415" s="95" t="s">
        <v>1601</v>
      </c>
      <c r="AT415" s="96" t="s">
        <v>12</v>
      </c>
      <c r="AU415" s="96" t="s">
        <v>1602</v>
      </c>
      <c r="AV415" s="96" t="s">
        <v>1535</v>
      </c>
      <c r="AW415" s="96" t="s">
        <v>1591</v>
      </c>
      <c r="AX415" s="96" t="s">
        <v>1592</v>
      </c>
      <c r="AY415" s="96" t="s">
        <v>1593</v>
      </c>
      <c r="AZ415" s="96" t="s">
        <v>1608</v>
      </c>
      <c r="BA415" s="96" t="s">
        <v>1603</v>
      </c>
      <c r="BB415" s="96" t="s">
        <v>1594</v>
      </c>
      <c r="BC415" s="96" t="s">
        <v>1595</v>
      </c>
      <c r="BD415" s="96" t="s">
        <v>1596</v>
      </c>
      <c r="BE415" s="96" t="s">
        <v>1597</v>
      </c>
      <c r="BF415" s="96" t="s">
        <v>1598</v>
      </c>
      <c r="BG415" s="96" t="s">
        <v>1599</v>
      </c>
      <c r="BH415" s="96" t="s">
        <v>1604</v>
      </c>
      <c r="BI415" s="96" t="s">
        <v>1605</v>
      </c>
      <c r="BJ415" s="96" t="s">
        <v>1600</v>
      </c>
      <c r="BK415" s="96" t="s">
        <v>1601</v>
      </c>
    </row>
    <row r="416" spans="1:63" x14ac:dyDescent="0.25">
      <c r="A416" s="6" t="s">
        <v>0</v>
      </c>
      <c r="B416" s="6" t="s">
        <v>0</v>
      </c>
      <c r="C416" s="6" t="s">
        <v>0</v>
      </c>
      <c r="D416" s="109" t="s">
        <v>0</v>
      </c>
      <c r="E416" s="109" t="s">
        <v>0</v>
      </c>
      <c r="F416" s="125" t="s">
        <v>0</v>
      </c>
      <c r="G416" s="7" t="s">
        <v>0</v>
      </c>
      <c r="H416" s="8" t="s">
        <v>0</v>
      </c>
      <c r="I416" s="9" t="s">
        <v>13</v>
      </c>
      <c r="J416" s="9">
        <v>1</v>
      </c>
      <c r="K416" s="9">
        <v>2</v>
      </c>
      <c r="L416" s="9">
        <v>3</v>
      </c>
      <c r="M416" s="9">
        <v>4</v>
      </c>
      <c r="N416" s="9">
        <v>5</v>
      </c>
      <c r="O416" s="9">
        <v>6</v>
      </c>
      <c r="P416" s="9">
        <v>7</v>
      </c>
      <c r="Q416" s="9">
        <v>8</v>
      </c>
      <c r="R416" s="9">
        <v>9</v>
      </c>
      <c r="S416" s="9">
        <v>10</v>
      </c>
      <c r="T416" s="9">
        <v>11</v>
      </c>
      <c r="U416" s="9">
        <v>12</v>
      </c>
      <c r="V416" s="9">
        <v>13</v>
      </c>
      <c r="W416" s="9">
        <v>14</v>
      </c>
      <c r="X416" s="9">
        <v>15</v>
      </c>
      <c r="Y416" s="9">
        <v>16</v>
      </c>
      <c r="Z416" s="9">
        <v>20</v>
      </c>
      <c r="AA416" s="9">
        <v>21</v>
      </c>
      <c r="AB416" s="9">
        <v>1</v>
      </c>
      <c r="AC416" s="9">
        <v>2</v>
      </c>
      <c r="AD416" s="9">
        <v>3</v>
      </c>
      <c r="AE416" s="9">
        <v>4</v>
      </c>
      <c r="AF416" s="9">
        <v>5</v>
      </c>
      <c r="AG416" s="9">
        <v>6</v>
      </c>
      <c r="AH416" s="9">
        <v>7</v>
      </c>
      <c r="AI416" s="9">
        <v>8</v>
      </c>
      <c r="AJ416" s="9">
        <v>9</v>
      </c>
      <c r="AK416" s="9">
        <v>10</v>
      </c>
      <c r="AL416" s="9">
        <v>11</v>
      </c>
      <c r="AM416" s="9">
        <v>12</v>
      </c>
      <c r="AN416" s="9">
        <v>13</v>
      </c>
      <c r="AO416" s="9">
        <v>14</v>
      </c>
      <c r="AP416" s="9">
        <v>15</v>
      </c>
      <c r="AQ416" s="9">
        <v>16</v>
      </c>
      <c r="AR416" s="9">
        <v>20</v>
      </c>
      <c r="AS416" s="9">
        <v>21</v>
      </c>
      <c r="AT416" s="9">
        <v>1</v>
      </c>
      <c r="AU416" s="9">
        <v>2</v>
      </c>
      <c r="AV416" s="9">
        <v>3</v>
      </c>
      <c r="AW416" s="9">
        <v>4</v>
      </c>
      <c r="AX416" s="9">
        <v>5</v>
      </c>
      <c r="AY416" s="9">
        <v>6</v>
      </c>
      <c r="AZ416" s="9">
        <v>7</v>
      </c>
      <c r="BA416" s="9">
        <v>8</v>
      </c>
      <c r="BB416" s="9">
        <v>9</v>
      </c>
      <c r="BC416" s="9">
        <v>10</v>
      </c>
      <c r="BD416" s="9">
        <v>11</v>
      </c>
      <c r="BE416" s="9">
        <v>12</v>
      </c>
      <c r="BF416" s="9">
        <v>13</v>
      </c>
      <c r="BG416" s="9">
        <v>14</v>
      </c>
      <c r="BH416" s="9">
        <v>15</v>
      </c>
      <c r="BI416" s="9">
        <v>16</v>
      </c>
      <c r="BJ416" s="9">
        <v>20</v>
      </c>
      <c r="BK416" s="9">
        <v>21</v>
      </c>
    </row>
    <row r="417" spans="1:63" x14ac:dyDescent="0.25">
      <c r="A417" s="1" t="s">
        <v>135</v>
      </c>
      <c r="B417" s="1" t="s">
        <v>60</v>
      </c>
      <c r="C417" s="4" t="s">
        <v>149</v>
      </c>
      <c r="D417" s="107" t="s">
        <v>265</v>
      </c>
      <c r="E417" s="106" t="s">
        <v>0</v>
      </c>
      <c r="F417" s="106" t="s">
        <v>0</v>
      </c>
      <c r="G417" s="2" t="s">
        <v>0</v>
      </c>
      <c r="H417" s="2" t="s">
        <v>266</v>
      </c>
      <c r="I417" s="3" t="s">
        <v>0</v>
      </c>
      <c r="J417" s="3" t="s">
        <v>0</v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>
        <v>0</v>
      </c>
      <c r="AA417" s="3">
        <v>0</v>
      </c>
      <c r="AB417" s="3" t="s">
        <v>0</v>
      </c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>
        <v>0</v>
      </c>
      <c r="AS417" s="3">
        <v>0</v>
      </c>
      <c r="AT417" s="3" t="s">
        <v>0</v>
      </c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>
        <v>0</v>
      </c>
      <c r="BK417" s="3">
        <v>0</v>
      </c>
    </row>
    <row r="418" spans="1:63" ht="33.75" x14ac:dyDescent="0.25">
      <c r="A418" s="1" t="s">
        <v>0</v>
      </c>
      <c r="B418" s="1" t="s">
        <v>0</v>
      </c>
      <c r="C418" s="1" t="s">
        <v>0</v>
      </c>
      <c r="D418" s="106" t="s">
        <v>0</v>
      </c>
      <c r="E418" s="106" t="s">
        <v>0</v>
      </c>
      <c r="F418" s="106" t="s">
        <v>0</v>
      </c>
      <c r="G418" s="2" t="s">
        <v>0</v>
      </c>
      <c r="H418" s="10" t="s">
        <v>15</v>
      </c>
      <c r="I418" s="11">
        <f>SUM(I419,I427,I429)</f>
        <v>2045926</v>
      </c>
      <c r="J418" s="11">
        <f t="shared" ref="J418:Y418" si="681">SUM(J419,J427,J429)</f>
        <v>0</v>
      </c>
      <c r="K418" s="11">
        <f t="shared" si="681"/>
        <v>0</v>
      </c>
      <c r="L418" s="11">
        <f t="shared" si="681"/>
        <v>0</v>
      </c>
      <c r="M418" s="11">
        <f t="shared" si="681"/>
        <v>0</v>
      </c>
      <c r="N418" s="11">
        <f t="shared" si="681"/>
        <v>0</v>
      </c>
      <c r="O418" s="11">
        <f t="shared" si="681"/>
        <v>0</v>
      </c>
      <c r="P418" s="11">
        <f t="shared" ref="P418" si="682">SUM(P419,P427,P429)</f>
        <v>0</v>
      </c>
      <c r="Q418" s="11">
        <f t="shared" si="681"/>
        <v>0</v>
      </c>
      <c r="R418" s="11">
        <f t="shared" si="681"/>
        <v>0</v>
      </c>
      <c r="S418" s="11">
        <f t="shared" si="681"/>
        <v>0</v>
      </c>
      <c r="T418" s="11">
        <f t="shared" si="681"/>
        <v>0</v>
      </c>
      <c r="U418" s="11">
        <f t="shared" si="681"/>
        <v>0</v>
      </c>
      <c r="V418" s="11">
        <f t="shared" si="681"/>
        <v>0</v>
      </c>
      <c r="W418" s="11">
        <f t="shared" si="681"/>
        <v>0</v>
      </c>
      <c r="X418" s="11">
        <f t="shared" si="681"/>
        <v>0</v>
      </c>
      <c r="Y418" s="11">
        <f t="shared" si="681"/>
        <v>0</v>
      </c>
      <c r="Z418" s="11">
        <v>0</v>
      </c>
      <c r="AA418" s="11">
        <v>0</v>
      </c>
      <c r="AB418" s="11">
        <f t="shared" ref="AB418:AQ418" si="683">SUM(AB419,AB427,AB429)</f>
        <v>0</v>
      </c>
      <c r="AC418" s="11">
        <f t="shared" si="683"/>
        <v>0</v>
      </c>
      <c r="AD418" s="11">
        <f t="shared" si="683"/>
        <v>0</v>
      </c>
      <c r="AE418" s="11">
        <f t="shared" si="683"/>
        <v>0</v>
      </c>
      <c r="AF418" s="11">
        <f t="shared" si="683"/>
        <v>0</v>
      </c>
      <c r="AG418" s="11">
        <f t="shared" si="683"/>
        <v>0</v>
      </c>
      <c r="AH418" s="11">
        <f t="shared" ref="AH418" si="684">SUM(AH419,AH427,AH429)</f>
        <v>0</v>
      </c>
      <c r="AI418" s="11">
        <f t="shared" si="683"/>
        <v>0</v>
      </c>
      <c r="AJ418" s="11">
        <f t="shared" si="683"/>
        <v>0</v>
      </c>
      <c r="AK418" s="11">
        <f t="shared" si="683"/>
        <v>0</v>
      </c>
      <c r="AL418" s="11">
        <f t="shared" si="683"/>
        <v>0</v>
      </c>
      <c r="AM418" s="11">
        <f t="shared" si="683"/>
        <v>0</v>
      </c>
      <c r="AN418" s="11">
        <f t="shared" si="683"/>
        <v>0</v>
      </c>
      <c r="AO418" s="11">
        <f t="shared" si="683"/>
        <v>0</v>
      </c>
      <c r="AP418" s="11">
        <f t="shared" si="683"/>
        <v>0</v>
      </c>
      <c r="AQ418" s="11">
        <f t="shared" si="683"/>
        <v>0</v>
      </c>
      <c r="AR418" s="11">
        <v>0</v>
      </c>
      <c r="AS418" s="11">
        <v>0</v>
      </c>
      <c r="AT418" s="11">
        <f t="shared" ref="AT418:BI418" si="685">SUM(AT419,AT427,AT429)</f>
        <v>0</v>
      </c>
      <c r="AU418" s="11">
        <f t="shared" si="685"/>
        <v>1464</v>
      </c>
      <c r="AV418" s="11">
        <f t="shared" si="685"/>
        <v>0</v>
      </c>
      <c r="AW418" s="11">
        <f t="shared" si="685"/>
        <v>0</v>
      </c>
      <c r="AX418" s="11">
        <f t="shared" si="685"/>
        <v>0</v>
      </c>
      <c r="AY418" s="11">
        <f t="shared" si="685"/>
        <v>0</v>
      </c>
      <c r="AZ418" s="11">
        <f t="shared" ref="AZ418" si="686">SUM(AZ419,AZ427,AZ429)</f>
        <v>1464</v>
      </c>
      <c r="BA418" s="11">
        <f t="shared" si="685"/>
        <v>0</v>
      </c>
      <c r="BB418" s="11">
        <f t="shared" si="685"/>
        <v>0</v>
      </c>
      <c r="BC418" s="11">
        <f t="shared" si="685"/>
        <v>1464</v>
      </c>
      <c r="BD418" s="11">
        <f t="shared" si="685"/>
        <v>0</v>
      </c>
      <c r="BE418" s="11">
        <f t="shared" si="685"/>
        <v>0</v>
      </c>
      <c r="BF418" s="11">
        <f t="shared" si="685"/>
        <v>0</v>
      </c>
      <c r="BG418" s="11">
        <f t="shared" si="685"/>
        <v>0</v>
      </c>
      <c r="BH418" s="11">
        <f t="shared" si="685"/>
        <v>0</v>
      </c>
      <c r="BI418" s="11">
        <f t="shared" si="685"/>
        <v>0</v>
      </c>
      <c r="BJ418" s="11">
        <v>1464</v>
      </c>
      <c r="BK418" s="11">
        <v>0</v>
      </c>
    </row>
    <row r="419" spans="1:63" x14ac:dyDescent="0.25">
      <c r="A419" s="4" t="s">
        <v>135</v>
      </c>
      <c r="B419" s="4" t="s">
        <v>60</v>
      </c>
      <c r="C419" s="4" t="s">
        <v>149</v>
      </c>
      <c r="D419" s="107" t="s">
        <v>265</v>
      </c>
      <c r="E419" s="106" t="s">
        <v>16</v>
      </c>
      <c r="F419" s="106" t="s">
        <v>0</v>
      </c>
      <c r="G419" s="2" t="s">
        <v>0</v>
      </c>
      <c r="H419" s="2" t="s">
        <v>17</v>
      </c>
      <c r="I419" s="12">
        <f>SUM(I420,I421)</f>
        <v>1744322</v>
      </c>
      <c r="J419" s="12">
        <f t="shared" ref="J419:Y419" si="687">SUM(J420,J421)</f>
        <v>0</v>
      </c>
      <c r="K419" s="12">
        <f t="shared" si="687"/>
        <v>0</v>
      </c>
      <c r="L419" s="12">
        <f t="shared" si="687"/>
        <v>0</v>
      </c>
      <c r="M419" s="12">
        <f t="shared" si="687"/>
        <v>0</v>
      </c>
      <c r="N419" s="12">
        <f t="shared" si="687"/>
        <v>0</v>
      </c>
      <c r="O419" s="12">
        <f t="shared" si="687"/>
        <v>0</v>
      </c>
      <c r="P419" s="12">
        <f t="shared" ref="P419" si="688">SUM(P420,P421)</f>
        <v>0</v>
      </c>
      <c r="Q419" s="12">
        <f t="shared" si="687"/>
        <v>0</v>
      </c>
      <c r="R419" s="12">
        <f t="shared" si="687"/>
        <v>0</v>
      </c>
      <c r="S419" s="12">
        <f t="shared" si="687"/>
        <v>0</v>
      </c>
      <c r="T419" s="12">
        <f t="shared" si="687"/>
        <v>0</v>
      </c>
      <c r="U419" s="12">
        <f t="shared" si="687"/>
        <v>0</v>
      </c>
      <c r="V419" s="12">
        <f t="shared" si="687"/>
        <v>0</v>
      </c>
      <c r="W419" s="12">
        <f t="shared" si="687"/>
        <v>0</v>
      </c>
      <c r="X419" s="12">
        <f t="shared" si="687"/>
        <v>0</v>
      </c>
      <c r="Y419" s="12">
        <f t="shared" si="687"/>
        <v>0</v>
      </c>
      <c r="Z419" s="12">
        <v>0</v>
      </c>
      <c r="AA419" s="12">
        <v>0</v>
      </c>
      <c r="AB419" s="12">
        <f t="shared" ref="AB419:AQ419" si="689">SUM(AB420,AB421)</f>
        <v>0</v>
      </c>
      <c r="AC419" s="12">
        <f t="shared" si="689"/>
        <v>0</v>
      </c>
      <c r="AD419" s="12">
        <f t="shared" si="689"/>
        <v>0</v>
      </c>
      <c r="AE419" s="12">
        <f t="shared" si="689"/>
        <v>0</v>
      </c>
      <c r="AF419" s="12">
        <f t="shared" si="689"/>
        <v>0</v>
      </c>
      <c r="AG419" s="12">
        <f t="shared" si="689"/>
        <v>0</v>
      </c>
      <c r="AH419" s="12">
        <f t="shared" ref="AH419" si="690">SUM(AH420,AH421)</f>
        <v>0</v>
      </c>
      <c r="AI419" s="12">
        <f t="shared" si="689"/>
        <v>0</v>
      </c>
      <c r="AJ419" s="12">
        <f t="shared" si="689"/>
        <v>0</v>
      </c>
      <c r="AK419" s="12">
        <f t="shared" si="689"/>
        <v>0</v>
      </c>
      <c r="AL419" s="12">
        <f t="shared" si="689"/>
        <v>0</v>
      </c>
      <c r="AM419" s="12">
        <f t="shared" si="689"/>
        <v>0</v>
      </c>
      <c r="AN419" s="12">
        <f t="shared" si="689"/>
        <v>0</v>
      </c>
      <c r="AO419" s="12">
        <f t="shared" si="689"/>
        <v>0</v>
      </c>
      <c r="AP419" s="12">
        <f t="shared" si="689"/>
        <v>0</v>
      </c>
      <c r="AQ419" s="12">
        <f t="shared" si="689"/>
        <v>0</v>
      </c>
      <c r="AR419" s="12">
        <v>0</v>
      </c>
      <c r="AS419" s="12">
        <v>0</v>
      </c>
      <c r="AT419" s="12">
        <f t="shared" ref="AT419:BI419" si="691">SUM(AT420,AT421)</f>
        <v>0</v>
      </c>
      <c r="AU419" s="12">
        <f t="shared" si="691"/>
        <v>0</v>
      </c>
      <c r="AV419" s="12">
        <f t="shared" si="691"/>
        <v>0</v>
      </c>
      <c r="AW419" s="12">
        <f t="shared" si="691"/>
        <v>0</v>
      </c>
      <c r="AX419" s="12">
        <f t="shared" si="691"/>
        <v>0</v>
      </c>
      <c r="AY419" s="12">
        <f t="shared" si="691"/>
        <v>0</v>
      </c>
      <c r="AZ419" s="12">
        <f t="shared" ref="AZ419" si="692">SUM(AZ420,AZ421)</f>
        <v>0</v>
      </c>
      <c r="BA419" s="12">
        <f t="shared" si="691"/>
        <v>0</v>
      </c>
      <c r="BB419" s="12">
        <f t="shared" si="691"/>
        <v>0</v>
      </c>
      <c r="BC419" s="12">
        <f t="shared" si="691"/>
        <v>0</v>
      </c>
      <c r="BD419" s="12">
        <f t="shared" si="691"/>
        <v>0</v>
      </c>
      <c r="BE419" s="12">
        <f t="shared" si="691"/>
        <v>0</v>
      </c>
      <c r="BF419" s="12">
        <f t="shared" si="691"/>
        <v>0</v>
      </c>
      <c r="BG419" s="12">
        <f t="shared" si="691"/>
        <v>0</v>
      </c>
      <c r="BH419" s="12">
        <f t="shared" si="691"/>
        <v>0</v>
      </c>
      <c r="BI419" s="12">
        <f t="shared" si="691"/>
        <v>0</v>
      </c>
      <c r="BJ419" s="12">
        <v>0</v>
      </c>
      <c r="BK419" s="12">
        <v>0</v>
      </c>
    </row>
    <row r="420" spans="1:63" x14ac:dyDescent="0.25">
      <c r="A420" s="4" t="s">
        <v>135</v>
      </c>
      <c r="B420" s="4" t="s">
        <v>60</v>
      </c>
      <c r="C420" s="4" t="s">
        <v>149</v>
      </c>
      <c r="D420" s="107" t="s">
        <v>265</v>
      </c>
      <c r="E420" s="117">
        <v>6111</v>
      </c>
      <c r="F420" s="107"/>
      <c r="G420" s="103" t="s">
        <v>1658</v>
      </c>
      <c r="H420" s="13" t="s">
        <v>18</v>
      </c>
      <c r="I420" s="14">
        <v>1538583</v>
      </c>
      <c r="J420" s="14">
        <v>0</v>
      </c>
      <c r="K420" s="14"/>
      <c r="L420" s="14"/>
      <c r="M420" s="14"/>
      <c r="N420" s="14"/>
      <c r="O420" s="14"/>
      <c r="P420" s="14">
        <f t="shared" ref="P420:P480" si="693">J420+K420+L420+M420+N420+O420</f>
        <v>0</v>
      </c>
      <c r="Q420" s="14"/>
      <c r="R420" s="14"/>
      <c r="S420" s="14"/>
      <c r="T420" s="14"/>
      <c r="U420" s="14"/>
      <c r="V420" s="14"/>
      <c r="W420" s="14"/>
      <c r="X420" s="14"/>
      <c r="Y420" s="14"/>
      <c r="Z420" s="14">
        <v>0</v>
      </c>
      <c r="AA420" s="14">
        <v>0</v>
      </c>
      <c r="AB420" s="14">
        <v>0</v>
      </c>
      <c r="AC420" s="14"/>
      <c r="AD420" s="14"/>
      <c r="AE420" s="14"/>
      <c r="AF420" s="14"/>
      <c r="AG420" s="14"/>
      <c r="AH420" s="14">
        <f t="shared" ref="AH420:AH480" si="694">AB420+AC420+AD420+AE420+AF420+AG420</f>
        <v>0</v>
      </c>
      <c r="AI420" s="14"/>
      <c r="AJ420" s="14"/>
      <c r="AK420" s="14"/>
      <c r="AL420" s="14"/>
      <c r="AM420" s="14"/>
      <c r="AN420" s="14"/>
      <c r="AO420" s="14"/>
      <c r="AP420" s="14"/>
      <c r="AQ420" s="14"/>
      <c r="AR420" s="14">
        <v>0</v>
      </c>
      <c r="AS420" s="14">
        <v>0</v>
      </c>
      <c r="AT420" s="14">
        <v>0</v>
      </c>
      <c r="AU420" s="14"/>
      <c r="AV420" s="14"/>
      <c r="AW420" s="14"/>
      <c r="AX420" s="14"/>
      <c r="AY420" s="14"/>
      <c r="AZ420" s="14">
        <f t="shared" ref="AZ420:AZ480" si="695">AT420+AU420+AV420+AW420+AX420+AY420</f>
        <v>0</v>
      </c>
      <c r="BA420" s="14"/>
      <c r="BB420" s="14"/>
      <c r="BC420" s="14"/>
      <c r="BD420" s="14"/>
      <c r="BE420" s="14"/>
      <c r="BF420" s="14"/>
      <c r="BG420" s="14"/>
      <c r="BH420" s="14"/>
      <c r="BI420" s="14"/>
      <c r="BJ420" s="14">
        <v>0</v>
      </c>
      <c r="BK420" s="14">
        <v>0</v>
      </c>
    </row>
    <row r="421" spans="1:63" x14ac:dyDescent="0.25">
      <c r="A421" s="1" t="s">
        <v>135</v>
      </c>
      <c r="B421" s="1" t="s">
        <v>60</v>
      </c>
      <c r="C421" s="1" t="s">
        <v>149</v>
      </c>
      <c r="D421" s="110" t="s">
        <v>265</v>
      </c>
      <c r="E421" s="110" t="s">
        <v>20</v>
      </c>
      <c r="F421" s="107" t="s">
        <v>0</v>
      </c>
      <c r="G421" s="13" t="s">
        <v>0</v>
      </c>
      <c r="H421" s="2" t="s">
        <v>21</v>
      </c>
      <c r="I421" s="12">
        <f>SUM(I422:I426)</f>
        <v>205739</v>
      </c>
      <c r="J421" s="12">
        <f t="shared" ref="J421:Y421" si="696">SUM(J422:J426)</f>
        <v>0</v>
      </c>
      <c r="K421" s="12">
        <f t="shared" si="696"/>
        <v>0</v>
      </c>
      <c r="L421" s="12">
        <f t="shared" si="696"/>
        <v>0</v>
      </c>
      <c r="M421" s="12">
        <f t="shared" si="696"/>
        <v>0</v>
      </c>
      <c r="N421" s="12">
        <f t="shared" si="696"/>
        <v>0</v>
      </c>
      <c r="O421" s="12">
        <f t="shared" si="696"/>
        <v>0</v>
      </c>
      <c r="P421" s="12">
        <f t="shared" si="696"/>
        <v>0</v>
      </c>
      <c r="Q421" s="12">
        <f t="shared" si="696"/>
        <v>0</v>
      </c>
      <c r="R421" s="12">
        <f t="shared" si="696"/>
        <v>0</v>
      </c>
      <c r="S421" s="12">
        <f t="shared" si="696"/>
        <v>0</v>
      </c>
      <c r="T421" s="12">
        <f t="shared" si="696"/>
        <v>0</v>
      </c>
      <c r="U421" s="12">
        <f t="shared" si="696"/>
        <v>0</v>
      </c>
      <c r="V421" s="12">
        <f t="shared" si="696"/>
        <v>0</v>
      </c>
      <c r="W421" s="12">
        <f t="shared" si="696"/>
        <v>0</v>
      </c>
      <c r="X421" s="12">
        <f t="shared" si="696"/>
        <v>0</v>
      </c>
      <c r="Y421" s="12">
        <f t="shared" si="696"/>
        <v>0</v>
      </c>
      <c r="Z421" s="12">
        <v>0</v>
      </c>
      <c r="AA421" s="12">
        <v>0</v>
      </c>
      <c r="AB421" s="12">
        <f t="shared" ref="AB421:AQ421" si="697">SUM(AB422:AB426)</f>
        <v>0</v>
      </c>
      <c r="AC421" s="12">
        <f t="shared" si="697"/>
        <v>0</v>
      </c>
      <c r="AD421" s="12">
        <f t="shared" si="697"/>
        <v>0</v>
      </c>
      <c r="AE421" s="12">
        <f t="shared" si="697"/>
        <v>0</v>
      </c>
      <c r="AF421" s="12">
        <f t="shared" si="697"/>
        <v>0</v>
      </c>
      <c r="AG421" s="12">
        <f t="shared" si="697"/>
        <v>0</v>
      </c>
      <c r="AH421" s="12">
        <f t="shared" si="697"/>
        <v>0</v>
      </c>
      <c r="AI421" s="12">
        <f t="shared" si="697"/>
        <v>0</v>
      </c>
      <c r="AJ421" s="12">
        <f t="shared" si="697"/>
        <v>0</v>
      </c>
      <c r="AK421" s="12">
        <f t="shared" si="697"/>
        <v>0</v>
      </c>
      <c r="AL421" s="12">
        <f t="shared" si="697"/>
        <v>0</v>
      </c>
      <c r="AM421" s="12">
        <f t="shared" si="697"/>
        <v>0</v>
      </c>
      <c r="AN421" s="12">
        <f t="shared" si="697"/>
        <v>0</v>
      </c>
      <c r="AO421" s="12">
        <f t="shared" si="697"/>
        <v>0</v>
      </c>
      <c r="AP421" s="12">
        <f t="shared" si="697"/>
        <v>0</v>
      </c>
      <c r="AQ421" s="12">
        <f t="shared" si="697"/>
        <v>0</v>
      </c>
      <c r="AR421" s="12">
        <v>0</v>
      </c>
      <c r="AS421" s="12">
        <v>0</v>
      </c>
      <c r="AT421" s="12">
        <f t="shared" ref="AT421:BI421" si="698">SUM(AT422:AT426)</f>
        <v>0</v>
      </c>
      <c r="AU421" s="12">
        <f t="shared" si="698"/>
        <v>0</v>
      </c>
      <c r="AV421" s="12">
        <f t="shared" si="698"/>
        <v>0</v>
      </c>
      <c r="AW421" s="12">
        <f t="shared" si="698"/>
        <v>0</v>
      </c>
      <c r="AX421" s="12">
        <f t="shared" si="698"/>
        <v>0</v>
      </c>
      <c r="AY421" s="12">
        <f t="shared" si="698"/>
        <v>0</v>
      </c>
      <c r="AZ421" s="12">
        <f t="shared" si="698"/>
        <v>0</v>
      </c>
      <c r="BA421" s="12">
        <f t="shared" si="698"/>
        <v>0</v>
      </c>
      <c r="BB421" s="12">
        <f t="shared" si="698"/>
        <v>0</v>
      </c>
      <c r="BC421" s="12">
        <f t="shared" si="698"/>
        <v>0</v>
      </c>
      <c r="BD421" s="12">
        <f t="shared" si="698"/>
        <v>0</v>
      </c>
      <c r="BE421" s="12">
        <f t="shared" si="698"/>
        <v>0</v>
      </c>
      <c r="BF421" s="12">
        <f t="shared" si="698"/>
        <v>0</v>
      </c>
      <c r="BG421" s="12">
        <f t="shared" si="698"/>
        <v>0</v>
      </c>
      <c r="BH421" s="12">
        <f t="shared" si="698"/>
        <v>0</v>
      </c>
      <c r="BI421" s="12">
        <f t="shared" si="698"/>
        <v>0</v>
      </c>
      <c r="BJ421" s="12">
        <v>0</v>
      </c>
      <c r="BK421" s="12">
        <v>0</v>
      </c>
    </row>
    <row r="422" spans="1:63" ht="22.5" x14ac:dyDescent="0.25">
      <c r="A422" s="4" t="s">
        <v>135</v>
      </c>
      <c r="B422" s="4" t="s">
        <v>60</v>
      </c>
      <c r="C422" s="4" t="s">
        <v>149</v>
      </c>
      <c r="D422" s="107" t="s">
        <v>265</v>
      </c>
      <c r="E422" s="117">
        <v>6112</v>
      </c>
      <c r="F422" s="107" t="s">
        <v>267</v>
      </c>
      <c r="G422" s="103" t="s">
        <v>1658</v>
      </c>
      <c r="H422" s="13" t="s">
        <v>59</v>
      </c>
      <c r="I422" s="14">
        <v>31889</v>
      </c>
      <c r="J422" s="14">
        <v>0</v>
      </c>
      <c r="K422" s="14"/>
      <c r="L422" s="14"/>
      <c r="M422" s="14"/>
      <c r="N422" s="14"/>
      <c r="O422" s="14"/>
      <c r="P422" s="14">
        <f t="shared" si="693"/>
        <v>0</v>
      </c>
      <c r="Q422" s="14"/>
      <c r="R422" s="14"/>
      <c r="S422" s="14"/>
      <c r="T422" s="14"/>
      <c r="U422" s="14"/>
      <c r="V422" s="14"/>
      <c r="W422" s="14"/>
      <c r="X422" s="14"/>
      <c r="Y422" s="14"/>
      <c r="Z422" s="14">
        <v>0</v>
      </c>
      <c r="AA422" s="14">
        <v>0</v>
      </c>
      <c r="AB422" s="14">
        <v>0</v>
      </c>
      <c r="AC422" s="14"/>
      <c r="AD422" s="14"/>
      <c r="AE422" s="14"/>
      <c r="AF422" s="14"/>
      <c r="AG422" s="14"/>
      <c r="AH422" s="14">
        <f t="shared" si="694"/>
        <v>0</v>
      </c>
      <c r="AI422" s="14"/>
      <c r="AJ422" s="14"/>
      <c r="AK422" s="14"/>
      <c r="AL422" s="14"/>
      <c r="AM422" s="14"/>
      <c r="AN422" s="14"/>
      <c r="AO422" s="14"/>
      <c r="AP422" s="14"/>
      <c r="AQ422" s="14"/>
      <c r="AR422" s="14">
        <v>0</v>
      </c>
      <c r="AS422" s="14">
        <v>0</v>
      </c>
      <c r="AT422" s="14">
        <v>0</v>
      </c>
      <c r="AU422" s="14"/>
      <c r="AV422" s="14"/>
      <c r="AW422" s="14"/>
      <c r="AX422" s="14"/>
      <c r="AY422" s="14"/>
      <c r="AZ422" s="14">
        <f t="shared" si="695"/>
        <v>0</v>
      </c>
      <c r="BA422" s="14"/>
      <c r="BB422" s="14"/>
      <c r="BC422" s="14"/>
      <c r="BD422" s="14"/>
      <c r="BE422" s="14"/>
      <c r="BF422" s="14"/>
      <c r="BG422" s="14"/>
      <c r="BH422" s="14"/>
      <c r="BI422" s="14"/>
      <c r="BJ422" s="14">
        <v>0</v>
      </c>
      <c r="BK422" s="14">
        <v>0</v>
      </c>
    </row>
    <row r="423" spans="1:63" x14ac:dyDescent="0.25">
      <c r="A423" s="4" t="s">
        <v>135</v>
      </c>
      <c r="B423" s="4" t="s">
        <v>60</v>
      </c>
      <c r="C423" s="4" t="s">
        <v>149</v>
      </c>
      <c r="D423" s="107" t="s">
        <v>265</v>
      </c>
      <c r="E423" s="117">
        <v>6112</v>
      </c>
      <c r="F423" s="107" t="s">
        <v>268</v>
      </c>
      <c r="G423" s="103" t="s">
        <v>1658</v>
      </c>
      <c r="H423" s="13" t="s">
        <v>24</v>
      </c>
      <c r="I423" s="14">
        <v>128050</v>
      </c>
      <c r="J423" s="14">
        <v>0</v>
      </c>
      <c r="K423" s="14"/>
      <c r="L423" s="14"/>
      <c r="M423" s="14"/>
      <c r="N423" s="14"/>
      <c r="O423" s="14"/>
      <c r="P423" s="14">
        <f t="shared" si="693"/>
        <v>0</v>
      </c>
      <c r="Q423" s="14"/>
      <c r="R423" s="14"/>
      <c r="S423" s="14"/>
      <c r="T423" s="14"/>
      <c r="U423" s="14"/>
      <c r="V423" s="14"/>
      <c r="W423" s="14"/>
      <c r="X423" s="14"/>
      <c r="Y423" s="14"/>
      <c r="Z423" s="14">
        <v>0</v>
      </c>
      <c r="AA423" s="14">
        <v>0</v>
      </c>
      <c r="AB423" s="14">
        <v>0</v>
      </c>
      <c r="AC423" s="14"/>
      <c r="AD423" s="14"/>
      <c r="AE423" s="14"/>
      <c r="AF423" s="14"/>
      <c r="AG423" s="14"/>
      <c r="AH423" s="14">
        <f t="shared" si="694"/>
        <v>0</v>
      </c>
      <c r="AI423" s="14"/>
      <c r="AJ423" s="14"/>
      <c r="AK423" s="14"/>
      <c r="AL423" s="14"/>
      <c r="AM423" s="14"/>
      <c r="AN423" s="14"/>
      <c r="AO423" s="14"/>
      <c r="AP423" s="14"/>
      <c r="AQ423" s="14"/>
      <c r="AR423" s="14">
        <v>0</v>
      </c>
      <c r="AS423" s="14">
        <v>0</v>
      </c>
      <c r="AT423" s="14">
        <v>0</v>
      </c>
      <c r="AU423" s="14"/>
      <c r="AV423" s="14"/>
      <c r="AW423" s="14"/>
      <c r="AX423" s="14"/>
      <c r="AY423" s="14"/>
      <c r="AZ423" s="14">
        <f t="shared" si="695"/>
        <v>0</v>
      </c>
      <c r="BA423" s="14"/>
      <c r="BB423" s="14"/>
      <c r="BC423" s="14"/>
      <c r="BD423" s="14"/>
      <c r="BE423" s="14"/>
      <c r="BF423" s="14"/>
      <c r="BG423" s="14"/>
      <c r="BH423" s="14"/>
      <c r="BI423" s="14"/>
      <c r="BJ423" s="14">
        <v>0</v>
      </c>
      <c r="BK423" s="14">
        <v>0</v>
      </c>
    </row>
    <row r="424" spans="1:63" x14ac:dyDescent="0.25">
      <c r="A424" s="4" t="s">
        <v>135</v>
      </c>
      <c r="B424" s="4" t="s">
        <v>60</v>
      </c>
      <c r="C424" s="4" t="s">
        <v>149</v>
      </c>
      <c r="D424" s="107" t="s">
        <v>265</v>
      </c>
      <c r="E424" s="117">
        <v>6112</v>
      </c>
      <c r="F424" s="107" t="s">
        <v>269</v>
      </c>
      <c r="G424" s="103" t="s">
        <v>1658</v>
      </c>
      <c r="H424" s="13" t="s">
        <v>25</v>
      </c>
      <c r="I424" s="14">
        <v>31900</v>
      </c>
      <c r="J424" s="14">
        <v>0</v>
      </c>
      <c r="K424" s="14"/>
      <c r="L424" s="14"/>
      <c r="M424" s="14"/>
      <c r="N424" s="14"/>
      <c r="O424" s="14"/>
      <c r="P424" s="14">
        <f t="shared" si="693"/>
        <v>0</v>
      </c>
      <c r="Q424" s="14"/>
      <c r="R424" s="14"/>
      <c r="S424" s="14"/>
      <c r="T424" s="14"/>
      <c r="U424" s="14"/>
      <c r="V424" s="14"/>
      <c r="W424" s="14"/>
      <c r="X424" s="14"/>
      <c r="Y424" s="14"/>
      <c r="Z424" s="14">
        <v>0</v>
      </c>
      <c r="AA424" s="14">
        <v>0</v>
      </c>
      <c r="AB424" s="14">
        <v>0</v>
      </c>
      <c r="AC424" s="14"/>
      <c r="AD424" s="14"/>
      <c r="AE424" s="14"/>
      <c r="AF424" s="14"/>
      <c r="AG424" s="14"/>
      <c r="AH424" s="14">
        <f t="shared" si="694"/>
        <v>0</v>
      </c>
      <c r="AI424" s="14"/>
      <c r="AJ424" s="14"/>
      <c r="AK424" s="14"/>
      <c r="AL424" s="14"/>
      <c r="AM424" s="14"/>
      <c r="AN424" s="14"/>
      <c r="AO424" s="14"/>
      <c r="AP424" s="14"/>
      <c r="AQ424" s="14"/>
      <c r="AR424" s="14">
        <v>0</v>
      </c>
      <c r="AS424" s="14">
        <v>0</v>
      </c>
      <c r="AT424" s="14">
        <v>0</v>
      </c>
      <c r="AU424" s="14"/>
      <c r="AV424" s="14"/>
      <c r="AW424" s="14"/>
      <c r="AX424" s="14"/>
      <c r="AY424" s="14"/>
      <c r="AZ424" s="14">
        <f t="shared" si="695"/>
        <v>0</v>
      </c>
      <c r="BA424" s="14"/>
      <c r="BB424" s="14"/>
      <c r="BC424" s="14"/>
      <c r="BD424" s="14"/>
      <c r="BE424" s="14"/>
      <c r="BF424" s="14"/>
      <c r="BG424" s="14"/>
      <c r="BH424" s="14"/>
      <c r="BI424" s="14"/>
      <c r="BJ424" s="14">
        <v>0</v>
      </c>
      <c r="BK424" s="14">
        <v>0</v>
      </c>
    </row>
    <row r="425" spans="1:63" x14ac:dyDescent="0.25">
      <c r="A425" s="4" t="s">
        <v>135</v>
      </c>
      <c r="B425" s="4" t="s">
        <v>60</v>
      </c>
      <c r="C425" s="4" t="s">
        <v>149</v>
      </c>
      <c r="D425" s="107" t="s">
        <v>265</v>
      </c>
      <c r="E425" s="117">
        <v>6112</v>
      </c>
      <c r="F425" s="107" t="s">
        <v>270</v>
      </c>
      <c r="G425" s="103" t="s">
        <v>1658</v>
      </c>
      <c r="H425" s="13" t="s">
        <v>23</v>
      </c>
      <c r="I425" s="14">
        <v>700</v>
      </c>
      <c r="J425" s="14">
        <v>0</v>
      </c>
      <c r="K425" s="14"/>
      <c r="L425" s="14"/>
      <c r="M425" s="14"/>
      <c r="N425" s="14"/>
      <c r="O425" s="14"/>
      <c r="P425" s="14">
        <f t="shared" si="693"/>
        <v>0</v>
      </c>
      <c r="Q425" s="14"/>
      <c r="R425" s="14"/>
      <c r="S425" s="14"/>
      <c r="T425" s="14"/>
      <c r="U425" s="14"/>
      <c r="V425" s="14"/>
      <c r="W425" s="14"/>
      <c r="X425" s="14"/>
      <c r="Y425" s="14"/>
      <c r="Z425" s="14">
        <v>0</v>
      </c>
      <c r="AA425" s="14">
        <v>0</v>
      </c>
      <c r="AB425" s="14">
        <v>0</v>
      </c>
      <c r="AC425" s="14"/>
      <c r="AD425" s="14"/>
      <c r="AE425" s="14"/>
      <c r="AF425" s="14"/>
      <c r="AG425" s="14"/>
      <c r="AH425" s="14">
        <f t="shared" si="694"/>
        <v>0</v>
      </c>
      <c r="AI425" s="14"/>
      <c r="AJ425" s="14"/>
      <c r="AK425" s="14"/>
      <c r="AL425" s="14"/>
      <c r="AM425" s="14"/>
      <c r="AN425" s="14"/>
      <c r="AO425" s="14"/>
      <c r="AP425" s="14"/>
      <c r="AQ425" s="14"/>
      <c r="AR425" s="14">
        <v>0</v>
      </c>
      <c r="AS425" s="14">
        <v>0</v>
      </c>
      <c r="AT425" s="14">
        <v>0</v>
      </c>
      <c r="AU425" s="14"/>
      <c r="AV425" s="14"/>
      <c r="AW425" s="14"/>
      <c r="AX425" s="14"/>
      <c r="AY425" s="14"/>
      <c r="AZ425" s="14">
        <f t="shared" si="695"/>
        <v>0</v>
      </c>
      <c r="BA425" s="14"/>
      <c r="BB425" s="14"/>
      <c r="BC425" s="14"/>
      <c r="BD425" s="14"/>
      <c r="BE425" s="14"/>
      <c r="BF425" s="14"/>
      <c r="BG425" s="14"/>
      <c r="BH425" s="14"/>
      <c r="BI425" s="14"/>
      <c r="BJ425" s="14">
        <v>0</v>
      </c>
      <c r="BK425" s="14">
        <v>0</v>
      </c>
    </row>
    <row r="426" spans="1:63" x14ac:dyDescent="0.25">
      <c r="A426" s="4" t="s">
        <v>135</v>
      </c>
      <c r="B426" s="4" t="s">
        <v>60</v>
      </c>
      <c r="C426" s="4" t="s">
        <v>149</v>
      </c>
      <c r="D426" s="107" t="s">
        <v>265</v>
      </c>
      <c r="E426" s="117">
        <v>6112</v>
      </c>
      <c r="F426" s="107" t="s">
        <v>271</v>
      </c>
      <c r="G426" s="103" t="s">
        <v>1658</v>
      </c>
      <c r="H426" s="13" t="s">
        <v>26</v>
      </c>
      <c r="I426" s="14">
        <v>13200</v>
      </c>
      <c r="J426" s="14">
        <v>0</v>
      </c>
      <c r="K426" s="14"/>
      <c r="L426" s="14"/>
      <c r="M426" s="14"/>
      <c r="N426" s="14"/>
      <c r="O426" s="14"/>
      <c r="P426" s="14">
        <f t="shared" si="693"/>
        <v>0</v>
      </c>
      <c r="Q426" s="14"/>
      <c r="R426" s="14"/>
      <c r="S426" s="14"/>
      <c r="T426" s="14"/>
      <c r="U426" s="14"/>
      <c r="V426" s="14"/>
      <c r="W426" s="14"/>
      <c r="X426" s="14"/>
      <c r="Y426" s="14"/>
      <c r="Z426" s="14">
        <v>0</v>
      </c>
      <c r="AA426" s="14">
        <v>0</v>
      </c>
      <c r="AB426" s="14">
        <v>0</v>
      </c>
      <c r="AC426" s="14"/>
      <c r="AD426" s="14"/>
      <c r="AE426" s="14"/>
      <c r="AF426" s="14"/>
      <c r="AG426" s="14"/>
      <c r="AH426" s="14">
        <f t="shared" si="694"/>
        <v>0</v>
      </c>
      <c r="AI426" s="14"/>
      <c r="AJ426" s="14"/>
      <c r="AK426" s="14"/>
      <c r="AL426" s="14"/>
      <c r="AM426" s="14"/>
      <c r="AN426" s="14"/>
      <c r="AO426" s="14"/>
      <c r="AP426" s="14"/>
      <c r="AQ426" s="14"/>
      <c r="AR426" s="14">
        <v>0</v>
      </c>
      <c r="AS426" s="14">
        <v>0</v>
      </c>
      <c r="AT426" s="14">
        <v>0</v>
      </c>
      <c r="AU426" s="14"/>
      <c r="AV426" s="14"/>
      <c r="AW426" s="14"/>
      <c r="AX426" s="14"/>
      <c r="AY426" s="14"/>
      <c r="AZ426" s="14">
        <f t="shared" si="695"/>
        <v>0</v>
      </c>
      <c r="BA426" s="14"/>
      <c r="BB426" s="14"/>
      <c r="BC426" s="14"/>
      <c r="BD426" s="14"/>
      <c r="BE426" s="14"/>
      <c r="BF426" s="14"/>
      <c r="BG426" s="14"/>
      <c r="BH426" s="14"/>
      <c r="BI426" s="14"/>
      <c r="BJ426" s="14">
        <v>0</v>
      </c>
      <c r="BK426" s="14">
        <v>0</v>
      </c>
    </row>
    <row r="427" spans="1:63" ht="22.5" x14ac:dyDescent="0.25">
      <c r="A427" s="4" t="s">
        <v>135</v>
      </c>
      <c r="B427" s="4" t="s">
        <v>60</v>
      </c>
      <c r="C427" s="4" t="s">
        <v>149</v>
      </c>
      <c r="D427" s="107" t="s">
        <v>265</v>
      </c>
      <c r="E427" s="106" t="s">
        <v>27</v>
      </c>
      <c r="F427" s="106" t="s">
        <v>0</v>
      </c>
      <c r="G427" s="2" t="s">
        <v>0</v>
      </c>
      <c r="H427" s="2" t="s">
        <v>28</v>
      </c>
      <c r="I427" s="12">
        <f>SUM(I428)</f>
        <v>161551</v>
      </c>
      <c r="J427" s="12">
        <f t="shared" ref="J427:Y427" si="699">SUM(J428)</f>
        <v>0</v>
      </c>
      <c r="K427" s="12">
        <f t="shared" si="699"/>
        <v>0</v>
      </c>
      <c r="L427" s="12">
        <f t="shared" si="699"/>
        <v>0</v>
      </c>
      <c r="M427" s="12">
        <f t="shared" si="699"/>
        <v>0</v>
      </c>
      <c r="N427" s="12">
        <f t="shared" si="699"/>
        <v>0</v>
      </c>
      <c r="O427" s="12">
        <f t="shared" si="699"/>
        <v>0</v>
      </c>
      <c r="P427" s="12">
        <f t="shared" si="699"/>
        <v>0</v>
      </c>
      <c r="Q427" s="12">
        <f t="shared" si="699"/>
        <v>0</v>
      </c>
      <c r="R427" s="12">
        <f t="shared" si="699"/>
        <v>0</v>
      </c>
      <c r="S427" s="12">
        <f t="shared" si="699"/>
        <v>0</v>
      </c>
      <c r="T427" s="12">
        <f t="shared" si="699"/>
        <v>0</v>
      </c>
      <c r="U427" s="12">
        <f t="shared" si="699"/>
        <v>0</v>
      </c>
      <c r="V427" s="12">
        <f t="shared" si="699"/>
        <v>0</v>
      </c>
      <c r="W427" s="12">
        <f t="shared" si="699"/>
        <v>0</v>
      </c>
      <c r="X427" s="12">
        <f t="shared" si="699"/>
        <v>0</v>
      </c>
      <c r="Y427" s="12">
        <f t="shared" si="699"/>
        <v>0</v>
      </c>
      <c r="Z427" s="12">
        <v>0</v>
      </c>
      <c r="AA427" s="12">
        <v>0</v>
      </c>
      <c r="AB427" s="12">
        <f t="shared" ref="AB427:AQ427" si="700">SUM(AB428)</f>
        <v>0</v>
      </c>
      <c r="AC427" s="12">
        <f t="shared" si="700"/>
        <v>0</v>
      </c>
      <c r="AD427" s="12">
        <f t="shared" si="700"/>
        <v>0</v>
      </c>
      <c r="AE427" s="12">
        <f t="shared" si="700"/>
        <v>0</v>
      </c>
      <c r="AF427" s="12">
        <f t="shared" si="700"/>
        <v>0</v>
      </c>
      <c r="AG427" s="12">
        <f t="shared" si="700"/>
        <v>0</v>
      </c>
      <c r="AH427" s="12">
        <f t="shared" si="700"/>
        <v>0</v>
      </c>
      <c r="AI427" s="12">
        <f t="shared" si="700"/>
        <v>0</v>
      </c>
      <c r="AJ427" s="12">
        <f t="shared" si="700"/>
        <v>0</v>
      </c>
      <c r="AK427" s="12">
        <f t="shared" si="700"/>
        <v>0</v>
      </c>
      <c r="AL427" s="12">
        <f t="shared" si="700"/>
        <v>0</v>
      </c>
      <c r="AM427" s="12">
        <f t="shared" si="700"/>
        <v>0</v>
      </c>
      <c r="AN427" s="12">
        <f t="shared" si="700"/>
        <v>0</v>
      </c>
      <c r="AO427" s="12">
        <f t="shared" si="700"/>
        <v>0</v>
      </c>
      <c r="AP427" s="12">
        <f t="shared" si="700"/>
        <v>0</v>
      </c>
      <c r="AQ427" s="12">
        <f t="shared" si="700"/>
        <v>0</v>
      </c>
      <c r="AR427" s="12">
        <v>0</v>
      </c>
      <c r="AS427" s="12">
        <v>0</v>
      </c>
      <c r="AT427" s="12">
        <f t="shared" ref="AT427:BI427" si="701">SUM(AT428)</f>
        <v>0</v>
      </c>
      <c r="AU427" s="12">
        <f t="shared" si="701"/>
        <v>0</v>
      </c>
      <c r="AV427" s="12">
        <f t="shared" si="701"/>
        <v>0</v>
      </c>
      <c r="AW427" s="12">
        <f t="shared" si="701"/>
        <v>0</v>
      </c>
      <c r="AX427" s="12">
        <f t="shared" si="701"/>
        <v>0</v>
      </c>
      <c r="AY427" s="12">
        <f t="shared" si="701"/>
        <v>0</v>
      </c>
      <c r="AZ427" s="12">
        <f t="shared" si="701"/>
        <v>0</v>
      </c>
      <c r="BA427" s="12">
        <f t="shared" si="701"/>
        <v>0</v>
      </c>
      <c r="BB427" s="12">
        <f t="shared" si="701"/>
        <v>0</v>
      </c>
      <c r="BC427" s="12">
        <f t="shared" si="701"/>
        <v>0</v>
      </c>
      <c r="BD427" s="12">
        <f t="shared" si="701"/>
        <v>0</v>
      </c>
      <c r="BE427" s="12">
        <f t="shared" si="701"/>
        <v>0</v>
      </c>
      <c r="BF427" s="12">
        <f t="shared" si="701"/>
        <v>0</v>
      </c>
      <c r="BG427" s="12">
        <f t="shared" si="701"/>
        <v>0</v>
      </c>
      <c r="BH427" s="12">
        <f t="shared" si="701"/>
        <v>0</v>
      </c>
      <c r="BI427" s="12">
        <f t="shared" si="701"/>
        <v>0</v>
      </c>
      <c r="BJ427" s="12">
        <v>0</v>
      </c>
      <c r="BK427" s="12">
        <v>0</v>
      </c>
    </row>
    <row r="428" spans="1:63" x14ac:dyDescent="0.25">
      <c r="A428" s="4" t="s">
        <v>135</v>
      </c>
      <c r="B428" s="4" t="s">
        <v>60</v>
      </c>
      <c r="C428" s="4" t="s">
        <v>149</v>
      </c>
      <c r="D428" s="107" t="s">
        <v>265</v>
      </c>
      <c r="E428" s="117">
        <v>6121</v>
      </c>
      <c r="F428" s="107"/>
      <c r="G428" s="103" t="s">
        <v>1658</v>
      </c>
      <c r="H428" s="13" t="s">
        <v>29</v>
      </c>
      <c r="I428" s="14">
        <v>161551</v>
      </c>
      <c r="J428" s="14">
        <v>0</v>
      </c>
      <c r="K428" s="14"/>
      <c r="L428" s="14"/>
      <c r="M428" s="14"/>
      <c r="N428" s="14"/>
      <c r="O428" s="14"/>
      <c r="P428" s="14">
        <f t="shared" si="693"/>
        <v>0</v>
      </c>
      <c r="Q428" s="14"/>
      <c r="R428" s="14"/>
      <c r="S428" s="14"/>
      <c r="T428" s="14"/>
      <c r="U428" s="14"/>
      <c r="V428" s="14"/>
      <c r="W428" s="14"/>
      <c r="X428" s="14"/>
      <c r="Y428" s="14"/>
      <c r="Z428" s="14">
        <v>0</v>
      </c>
      <c r="AA428" s="14">
        <v>0</v>
      </c>
      <c r="AB428" s="14">
        <v>0</v>
      </c>
      <c r="AC428" s="14"/>
      <c r="AD428" s="14"/>
      <c r="AE428" s="14"/>
      <c r="AF428" s="14"/>
      <c r="AG428" s="14"/>
      <c r="AH428" s="14">
        <f t="shared" si="694"/>
        <v>0</v>
      </c>
      <c r="AI428" s="14"/>
      <c r="AJ428" s="14"/>
      <c r="AK428" s="14"/>
      <c r="AL428" s="14"/>
      <c r="AM428" s="14"/>
      <c r="AN428" s="14"/>
      <c r="AO428" s="14"/>
      <c r="AP428" s="14"/>
      <c r="AQ428" s="14"/>
      <c r="AR428" s="14">
        <v>0</v>
      </c>
      <c r="AS428" s="14">
        <v>0</v>
      </c>
      <c r="AT428" s="14">
        <v>0</v>
      </c>
      <c r="AU428" s="14"/>
      <c r="AV428" s="14"/>
      <c r="AW428" s="14"/>
      <c r="AX428" s="14"/>
      <c r="AY428" s="14"/>
      <c r="AZ428" s="14">
        <f t="shared" si="695"/>
        <v>0</v>
      </c>
      <c r="BA428" s="14"/>
      <c r="BB428" s="14"/>
      <c r="BC428" s="14"/>
      <c r="BD428" s="14"/>
      <c r="BE428" s="14"/>
      <c r="BF428" s="14"/>
      <c r="BG428" s="14"/>
      <c r="BH428" s="14"/>
      <c r="BI428" s="14"/>
      <c r="BJ428" s="14">
        <v>0</v>
      </c>
      <c r="BK428" s="14">
        <v>0</v>
      </c>
    </row>
    <row r="429" spans="1:63" ht="22.5" x14ac:dyDescent="0.25">
      <c r="A429" s="4" t="s">
        <v>135</v>
      </c>
      <c r="B429" s="4" t="s">
        <v>60</v>
      </c>
      <c r="C429" s="4" t="s">
        <v>149</v>
      </c>
      <c r="D429" s="107" t="s">
        <v>265</v>
      </c>
      <c r="E429" s="106" t="s">
        <v>31</v>
      </c>
      <c r="F429" s="106" t="s">
        <v>0</v>
      </c>
      <c r="G429" s="2" t="s">
        <v>0</v>
      </c>
      <c r="H429" s="2" t="s">
        <v>32</v>
      </c>
      <c r="I429" s="12">
        <f>SUM(I430:I437)</f>
        <v>140053</v>
      </c>
      <c r="J429" s="12">
        <f t="shared" ref="J429:Y429" si="702">SUM(J430:J437)</f>
        <v>0</v>
      </c>
      <c r="K429" s="12">
        <f t="shared" si="702"/>
        <v>0</v>
      </c>
      <c r="L429" s="12">
        <f t="shared" si="702"/>
        <v>0</v>
      </c>
      <c r="M429" s="12">
        <f t="shared" si="702"/>
        <v>0</v>
      </c>
      <c r="N429" s="12">
        <f t="shared" si="702"/>
        <v>0</v>
      </c>
      <c r="O429" s="12">
        <f t="shared" si="702"/>
        <v>0</v>
      </c>
      <c r="P429" s="12">
        <f t="shared" si="702"/>
        <v>0</v>
      </c>
      <c r="Q429" s="12">
        <f t="shared" si="702"/>
        <v>0</v>
      </c>
      <c r="R429" s="12">
        <f t="shared" si="702"/>
        <v>0</v>
      </c>
      <c r="S429" s="12">
        <f t="shared" si="702"/>
        <v>0</v>
      </c>
      <c r="T429" s="12">
        <f t="shared" si="702"/>
        <v>0</v>
      </c>
      <c r="U429" s="12">
        <f t="shared" si="702"/>
        <v>0</v>
      </c>
      <c r="V429" s="12">
        <f t="shared" si="702"/>
        <v>0</v>
      </c>
      <c r="W429" s="12">
        <f t="shared" si="702"/>
        <v>0</v>
      </c>
      <c r="X429" s="12">
        <f t="shared" si="702"/>
        <v>0</v>
      </c>
      <c r="Y429" s="12">
        <f t="shared" si="702"/>
        <v>0</v>
      </c>
      <c r="Z429" s="12">
        <v>0</v>
      </c>
      <c r="AA429" s="12">
        <v>0</v>
      </c>
      <c r="AB429" s="12">
        <f t="shared" ref="AB429:AQ429" si="703">SUM(AB430:AB437)</f>
        <v>0</v>
      </c>
      <c r="AC429" s="12">
        <f t="shared" si="703"/>
        <v>0</v>
      </c>
      <c r="AD429" s="12">
        <f t="shared" si="703"/>
        <v>0</v>
      </c>
      <c r="AE429" s="12">
        <f t="shared" si="703"/>
        <v>0</v>
      </c>
      <c r="AF429" s="12">
        <f t="shared" si="703"/>
        <v>0</v>
      </c>
      <c r="AG429" s="12">
        <f t="shared" si="703"/>
        <v>0</v>
      </c>
      <c r="AH429" s="12">
        <f t="shared" si="703"/>
        <v>0</v>
      </c>
      <c r="AI429" s="12">
        <f t="shared" si="703"/>
        <v>0</v>
      </c>
      <c r="AJ429" s="12">
        <f t="shared" si="703"/>
        <v>0</v>
      </c>
      <c r="AK429" s="12">
        <f t="shared" si="703"/>
        <v>0</v>
      </c>
      <c r="AL429" s="12">
        <f t="shared" si="703"/>
        <v>0</v>
      </c>
      <c r="AM429" s="12">
        <f t="shared" si="703"/>
        <v>0</v>
      </c>
      <c r="AN429" s="12">
        <f t="shared" si="703"/>
        <v>0</v>
      </c>
      <c r="AO429" s="12">
        <f t="shared" si="703"/>
        <v>0</v>
      </c>
      <c r="AP429" s="12">
        <f t="shared" si="703"/>
        <v>0</v>
      </c>
      <c r="AQ429" s="12">
        <f t="shared" si="703"/>
        <v>0</v>
      </c>
      <c r="AR429" s="12">
        <v>0</v>
      </c>
      <c r="AS429" s="12">
        <v>0</v>
      </c>
      <c r="AT429" s="12">
        <f t="shared" ref="AT429:BI429" si="704">SUM(AT430:AT437)</f>
        <v>0</v>
      </c>
      <c r="AU429" s="12">
        <f t="shared" si="704"/>
        <v>1464</v>
      </c>
      <c r="AV429" s="12">
        <f t="shared" si="704"/>
        <v>0</v>
      </c>
      <c r="AW429" s="12">
        <f t="shared" si="704"/>
        <v>0</v>
      </c>
      <c r="AX429" s="12">
        <f t="shared" si="704"/>
        <v>0</v>
      </c>
      <c r="AY429" s="12">
        <f t="shared" si="704"/>
        <v>0</v>
      </c>
      <c r="AZ429" s="12">
        <f t="shared" si="704"/>
        <v>1464</v>
      </c>
      <c r="BA429" s="12">
        <f t="shared" si="704"/>
        <v>0</v>
      </c>
      <c r="BB429" s="12">
        <f t="shared" si="704"/>
        <v>0</v>
      </c>
      <c r="BC429" s="12">
        <f t="shared" si="704"/>
        <v>1464</v>
      </c>
      <c r="BD429" s="12">
        <f t="shared" si="704"/>
        <v>0</v>
      </c>
      <c r="BE429" s="12">
        <f t="shared" si="704"/>
        <v>0</v>
      </c>
      <c r="BF429" s="12">
        <f t="shared" si="704"/>
        <v>0</v>
      </c>
      <c r="BG429" s="12">
        <f t="shared" si="704"/>
        <v>0</v>
      </c>
      <c r="BH429" s="12">
        <f t="shared" si="704"/>
        <v>0</v>
      </c>
      <c r="BI429" s="12">
        <f t="shared" si="704"/>
        <v>0</v>
      </c>
      <c r="BJ429" s="12">
        <v>1464</v>
      </c>
      <c r="BK429" s="12">
        <v>0</v>
      </c>
    </row>
    <row r="430" spans="1:63" x14ac:dyDescent="0.25">
      <c r="A430" s="4" t="s">
        <v>135</v>
      </c>
      <c r="B430" s="4" t="s">
        <v>60</v>
      </c>
      <c r="C430" s="4" t="s">
        <v>149</v>
      </c>
      <c r="D430" s="107" t="s">
        <v>265</v>
      </c>
      <c r="E430" s="117">
        <v>6131</v>
      </c>
      <c r="F430" s="107"/>
      <c r="G430" s="103" t="s">
        <v>1658</v>
      </c>
      <c r="H430" s="13" t="s">
        <v>34</v>
      </c>
      <c r="I430" s="14">
        <v>10000</v>
      </c>
      <c r="J430" s="14">
        <v>0</v>
      </c>
      <c r="K430" s="14"/>
      <c r="L430" s="14"/>
      <c r="M430" s="14"/>
      <c r="N430" s="14"/>
      <c r="O430" s="14"/>
      <c r="P430" s="14">
        <f t="shared" si="693"/>
        <v>0</v>
      </c>
      <c r="Q430" s="14"/>
      <c r="R430" s="14"/>
      <c r="S430" s="14"/>
      <c r="T430" s="14"/>
      <c r="U430" s="14"/>
      <c r="V430" s="14"/>
      <c r="W430" s="14"/>
      <c r="X430" s="14"/>
      <c r="Y430" s="14"/>
      <c r="Z430" s="14">
        <v>0</v>
      </c>
      <c r="AA430" s="14">
        <v>0</v>
      </c>
      <c r="AB430" s="14">
        <v>0</v>
      </c>
      <c r="AC430" s="14"/>
      <c r="AD430" s="14"/>
      <c r="AE430" s="14"/>
      <c r="AF430" s="14"/>
      <c r="AG430" s="14"/>
      <c r="AH430" s="14">
        <f t="shared" si="694"/>
        <v>0</v>
      </c>
      <c r="AI430" s="14"/>
      <c r="AJ430" s="14"/>
      <c r="AK430" s="14"/>
      <c r="AL430" s="14"/>
      <c r="AM430" s="14"/>
      <c r="AN430" s="14"/>
      <c r="AO430" s="14"/>
      <c r="AP430" s="14"/>
      <c r="AQ430" s="14"/>
      <c r="AR430" s="14">
        <v>0</v>
      </c>
      <c r="AS430" s="14">
        <v>0</v>
      </c>
      <c r="AT430" s="14">
        <v>0</v>
      </c>
      <c r="AU430" s="14"/>
      <c r="AV430" s="14"/>
      <c r="AW430" s="14"/>
      <c r="AX430" s="14"/>
      <c r="AY430" s="14"/>
      <c r="AZ430" s="14">
        <f t="shared" si="695"/>
        <v>0</v>
      </c>
      <c r="BA430" s="14"/>
      <c r="BB430" s="14"/>
      <c r="BC430" s="14"/>
      <c r="BD430" s="14"/>
      <c r="BE430" s="14"/>
      <c r="BF430" s="14"/>
      <c r="BG430" s="14"/>
      <c r="BH430" s="14"/>
      <c r="BI430" s="14"/>
      <c r="BJ430" s="14">
        <v>0</v>
      </c>
      <c r="BK430" s="14">
        <v>0</v>
      </c>
    </row>
    <row r="431" spans="1:63" x14ac:dyDescent="0.25">
      <c r="A431" s="4" t="s">
        <v>135</v>
      </c>
      <c r="B431" s="4" t="s">
        <v>60</v>
      </c>
      <c r="C431" s="4" t="s">
        <v>149</v>
      </c>
      <c r="D431" s="107" t="s">
        <v>265</v>
      </c>
      <c r="E431" s="117">
        <v>6132</v>
      </c>
      <c r="F431" s="107"/>
      <c r="G431" s="103" t="s">
        <v>1658</v>
      </c>
      <c r="H431" s="13" t="s">
        <v>74</v>
      </c>
      <c r="I431" s="14">
        <v>17000</v>
      </c>
      <c r="J431" s="14">
        <v>0</v>
      </c>
      <c r="K431" s="14"/>
      <c r="L431" s="14"/>
      <c r="M431" s="14"/>
      <c r="N431" s="14"/>
      <c r="O431" s="14"/>
      <c r="P431" s="14">
        <f t="shared" si="693"/>
        <v>0</v>
      </c>
      <c r="Q431" s="14"/>
      <c r="R431" s="14"/>
      <c r="S431" s="14"/>
      <c r="T431" s="14"/>
      <c r="U431" s="14"/>
      <c r="V431" s="14"/>
      <c r="W431" s="14"/>
      <c r="X431" s="14"/>
      <c r="Y431" s="14"/>
      <c r="Z431" s="14">
        <v>0</v>
      </c>
      <c r="AA431" s="14">
        <v>0</v>
      </c>
      <c r="AB431" s="14">
        <v>0</v>
      </c>
      <c r="AC431" s="14"/>
      <c r="AD431" s="14"/>
      <c r="AE431" s="14"/>
      <c r="AF431" s="14"/>
      <c r="AG431" s="14"/>
      <c r="AH431" s="14">
        <f t="shared" si="694"/>
        <v>0</v>
      </c>
      <c r="AI431" s="14"/>
      <c r="AJ431" s="14"/>
      <c r="AK431" s="14"/>
      <c r="AL431" s="14"/>
      <c r="AM431" s="14"/>
      <c r="AN431" s="14"/>
      <c r="AO431" s="14"/>
      <c r="AP431" s="14"/>
      <c r="AQ431" s="14"/>
      <c r="AR431" s="14">
        <v>0</v>
      </c>
      <c r="AS431" s="14">
        <v>0</v>
      </c>
      <c r="AT431" s="14">
        <v>0</v>
      </c>
      <c r="AU431" s="14"/>
      <c r="AV431" s="14"/>
      <c r="AW431" s="14"/>
      <c r="AX431" s="14"/>
      <c r="AY431" s="14"/>
      <c r="AZ431" s="14">
        <f t="shared" si="695"/>
        <v>0</v>
      </c>
      <c r="BA431" s="14"/>
      <c r="BB431" s="14"/>
      <c r="BC431" s="14"/>
      <c r="BD431" s="14"/>
      <c r="BE431" s="14"/>
      <c r="BF431" s="14"/>
      <c r="BG431" s="14"/>
      <c r="BH431" s="14"/>
      <c r="BI431" s="14"/>
      <c r="BJ431" s="14">
        <v>0</v>
      </c>
      <c r="BK431" s="14">
        <v>0</v>
      </c>
    </row>
    <row r="432" spans="1:63" x14ac:dyDescent="0.25">
      <c r="A432" s="4" t="s">
        <v>135</v>
      </c>
      <c r="B432" s="4" t="s">
        <v>60</v>
      </c>
      <c r="C432" s="4" t="s">
        <v>149</v>
      </c>
      <c r="D432" s="107" t="s">
        <v>265</v>
      </c>
      <c r="E432" s="117">
        <v>6133</v>
      </c>
      <c r="F432" s="107"/>
      <c r="G432" s="103" t="s">
        <v>1658</v>
      </c>
      <c r="H432" s="13" t="s">
        <v>77</v>
      </c>
      <c r="I432" s="14">
        <v>7883</v>
      </c>
      <c r="J432" s="14">
        <v>0</v>
      </c>
      <c r="K432" s="14"/>
      <c r="L432" s="14"/>
      <c r="M432" s="14"/>
      <c r="N432" s="14"/>
      <c r="O432" s="14"/>
      <c r="P432" s="14">
        <f t="shared" si="693"/>
        <v>0</v>
      </c>
      <c r="Q432" s="14"/>
      <c r="R432" s="14"/>
      <c r="S432" s="14"/>
      <c r="T432" s="14"/>
      <c r="U432" s="14"/>
      <c r="V432" s="14"/>
      <c r="W432" s="14"/>
      <c r="X432" s="14"/>
      <c r="Y432" s="14"/>
      <c r="Z432" s="14">
        <v>0</v>
      </c>
      <c r="AA432" s="14">
        <v>0</v>
      </c>
      <c r="AB432" s="14">
        <v>0</v>
      </c>
      <c r="AC432" s="14"/>
      <c r="AD432" s="14"/>
      <c r="AE432" s="14"/>
      <c r="AF432" s="14"/>
      <c r="AG432" s="14"/>
      <c r="AH432" s="14">
        <f t="shared" si="694"/>
        <v>0</v>
      </c>
      <c r="AI432" s="14"/>
      <c r="AJ432" s="14"/>
      <c r="AK432" s="14"/>
      <c r="AL432" s="14"/>
      <c r="AM432" s="14"/>
      <c r="AN432" s="14"/>
      <c r="AO432" s="14"/>
      <c r="AP432" s="14"/>
      <c r="AQ432" s="14"/>
      <c r="AR432" s="14">
        <v>0</v>
      </c>
      <c r="AS432" s="14">
        <v>0</v>
      </c>
      <c r="AT432" s="14">
        <v>0</v>
      </c>
      <c r="AU432" s="14"/>
      <c r="AV432" s="14"/>
      <c r="AW432" s="14"/>
      <c r="AX432" s="14"/>
      <c r="AY432" s="14"/>
      <c r="AZ432" s="14">
        <f t="shared" si="695"/>
        <v>0</v>
      </c>
      <c r="BA432" s="14"/>
      <c r="BB432" s="14"/>
      <c r="BC432" s="14"/>
      <c r="BD432" s="14"/>
      <c r="BE432" s="14"/>
      <c r="BF432" s="14"/>
      <c r="BG432" s="14"/>
      <c r="BH432" s="14"/>
      <c r="BI432" s="14"/>
      <c r="BJ432" s="14">
        <v>0</v>
      </c>
      <c r="BK432" s="14">
        <v>0</v>
      </c>
    </row>
    <row r="433" spans="1:63" x14ac:dyDescent="0.25">
      <c r="A433" s="4" t="s">
        <v>135</v>
      </c>
      <c r="B433" s="4" t="s">
        <v>60</v>
      </c>
      <c r="C433" s="4" t="s">
        <v>149</v>
      </c>
      <c r="D433" s="107" t="s">
        <v>265</v>
      </c>
      <c r="E433" s="117">
        <v>6134</v>
      </c>
      <c r="F433" s="107"/>
      <c r="G433" s="103" t="s">
        <v>1658</v>
      </c>
      <c r="H433" s="13" t="s">
        <v>80</v>
      </c>
      <c r="I433" s="14">
        <v>12150</v>
      </c>
      <c r="J433" s="14">
        <v>0</v>
      </c>
      <c r="K433" s="14"/>
      <c r="L433" s="14"/>
      <c r="M433" s="14"/>
      <c r="N433" s="14"/>
      <c r="O433" s="14"/>
      <c r="P433" s="14">
        <f t="shared" si="693"/>
        <v>0</v>
      </c>
      <c r="Q433" s="14"/>
      <c r="R433" s="14"/>
      <c r="S433" s="14"/>
      <c r="T433" s="14"/>
      <c r="U433" s="14"/>
      <c r="V433" s="14"/>
      <c r="W433" s="14"/>
      <c r="X433" s="14"/>
      <c r="Y433" s="14"/>
      <c r="Z433" s="14">
        <v>0</v>
      </c>
      <c r="AA433" s="14">
        <v>0</v>
      </c>
      <c r="AB433" s="14">
        <v>0</v>
      </c>
      <c r="AC433" s="14"/>
      <c r="AD433" s="14"/>
      <c r="AE433" s="14"/>
      <c r="AF433" s="14"/>
      <c r="AG433" s="14"/>
      <c r="AH433" s="14">
        <f t="shared" si="694"/>
        <v>0</v>
      </c>
      <c r="AI433" s="14"/>
      <c r="AJ433" s="14"/>
      <c r="AK433" s="14"/>
      <c r="AL433" s="14"/>
      <c r="AM433" s="14"/>
      <c r="AN433" s="14"/>
      <c r="AO433" s="14"/>
      <c r="AP433" s="14"/>
      <c r="AQ433" s="14"/>
      <c r="AR433" s="14">
        <v>0</v>
      </c>
      <c r="AS433" s="14">
        <v>0</v>
      </c>
      <c r="AT433" s="14">
        <v>0</v>
      </c>
      <c r="AU433" s="14"/>
      <c r="AV433" s="14"/>
      <c r="AW433" s="14"/>
      <c r="AX433" s="14"/>
      <c r="AY433" s="14"/>
      <c r="AZ433" s="14">
        <f t="shared" si="695"/>
        <v>0</v>
      </c>
      <c r="BA433" s="14"/>
      <c r="BB433" s="14"/>
      <c r="BC433" s="14"/>
      <c r="BD433" s="14"/>
      <c r="BE433" s="14"/>
      <c r="BF433" s="14"/>
      <c r="BG433" s="14"/>
      <c r="BH433" s="14"/>
      <c r="BI433" s="14"/>
      <c r="BJ433" s="14">
        <v>0</v>
      </c>
      <c r="BK433" s="14">
        <v>0</v>
      </c>
    </row>
    <row r="434" spans="1:63" ht="22.5" x14ac:dyDescent="0.25">
      <c r="A434" s="4" t="s">
        <v>135</v>
      </c>
      <c r="B434" s="4" t="s">
        <v>60</v>
      </c>
      <c r="C434" s="4" t="s">
        <v>149</v>
      </c>
      <c r="D434" s="107" t="s">
        <v>265</v>
      </c>
      <c r="E434" s="117">
        <v>6136</v>
      </c>
      <c r="F434" s="107"/>
      <c r="G434" s="103" t="s">
        <v>1658</v>
      </c>
      <c r="H434" s="13" t="s">
        <v>86</v>
      </c>
      <c r="I434" s="14">
        <v>7000</v>
      </c>
      <c r="J434" s="14">
        <v>0</v>
      </c>
      <c r="K434" s="14"/>
      <c r="L434" s="14"/>
      <c r="M434" s="14"/>
      <c r="N434" s="14"/>
      <c r="O434" s="14"/>
      <c r="P434" s="14">
        <f t="shared" si="693"/>
        <v>0</v>
      </c>
      <c r="Q434" s="14"/>
      <c r="R434" s="14"/>
      <c r="S434" s="14"/>
      <c r="T434" s="14"/>
      <c r="U434" s="14"/>
      <c r="V434" s="14"/>
      <c r="W434" s="14"/>
      <c r="X434" s="14"/>
      <c r="Y434" s="14"/>
      <c r="Z434" s="14">
        <v>0</v>
      </c>
      <c r="AA434" s="14">
        <v>0</v>
      </c>
      <c r="AB434" s="14">
        <v>0</v>
      </c>
      <c r="AC434" s="14"/>
      <c r="AD434" s="14"/>
      <c r="AE434" s="14"/>
      <c r="AF434" s="14"/>
      <c r="AG434" s="14"/>
      <c r="AH434" s="14">
        <f t="shared" si="694"/>
        <v>0</v>
      </c>
      <c r="AI434" s="14"/>
      <c r="AJ434" s="14"/>
      <c r="AK434" s="14"/>
      <c r="AL434" s="14"/>
      <c r="AM434" s="14"/>
      <c r="AN434" s="14"/>
      <c r="AO434" s="14"/>
      <c r="AP434" s="14"/>
      <c r="AQ434" s="14"/>
      <c r="AR434" s="14">
        <v>0</v>
      </c>
      <c r="AS434" s="14">
        <v>0</v>
      </c>
      <c r="AT434" s="14">
        <v>0</v>
      </c>
      <c r="AU434" s="14"/>
      <c r="AV434" s="14"/>
      <c r="AW434" s="14"/>
      <c r="AX434" s="14"/>
      <c r="AY434" s="14"/>
      <c r="AZ434" s="14">
        <f t="shared" si="695"/>
        <v>0</v>
      </c>
      <c r="BA434" s="14"/>
      <c r="BB434" s="14"/>
      <c r="BC434" s="14"/>
      <c r="BD434" s="14"/>
      <c r="BE434" s="14"/>
      <c r="BF434" s="14"/>
      <c r="BG434" s="14"/>
      <c r="BH434" s="14"/>
      <c r="BI434" s="14"/>
      <c r="BJ434" s="14">
        <v>0</v>
      </c>
      <c r="BK434" s="14">
        <v>0</v>
      </c>
    </row>
    <row r="435" spans="1:63" x14ac:dyDescent="0.25">
      <c r="A435" s="4" t="s">
        <v>135</v>
      </c>
      <c r="B435" s="4" t="s">
        <v>60</v>
      </c>
      <c r="C435" s="4" t="s">
        <v>149</v>
      </c>
      <c r="D435" s="107" t="s">
        <v>265</v>
      </c>
      <c r="E435" s="117">
        <v>6137</v>
      </c>
      <c r="F435" s="107"/>
      <c r="G435" s="103" t="s">
        <v>1658</v>
      </c>
      <c r="H435" s="13" t="s">
        <v>89</v>
      </c>
      <c r="I435" s="14">
        <v>13400</v>
      </c>
      <c r="J435" s="14">
        <v>0</v>
      </c>
      <c r="K435" s="14"/>
      <c r="L435" s="14"/>
      <c r="M435" s="14"/>
      <c r="N435" s="14"/>
      <c r="O435" s="14"/>
      <c r="P435" s="14">
        <f t="shared" si="693"/>
        <v>0</v>
      </c>
      <c r="Q435" s="14"/>
      <c r="R435" s="14"/>
      <c r="S435" s="14"/>
      <c r="T435" s="14"/>
      <c r="U435" s="14"/>
      <c r="V435" s="14"/>
      <c r="W435" s="14"/>
      <c r="X435" s="14"/>
      <c r="Y435" s="14"/>
      <c r="Z435" s="14">
        <v>0</v>
      </c>
      <c r="AA435" s="14">
        <v>0</v>
      </c>
      <c r="AB435" s="14">
        <v>0</v>
      </c>
      <c r="AC435" s="14"/>
      <c r="AD435" s="14"/>
      <c r="AE435" s="14"/>
      <c r="AF435" s="14"/>
      <c r="AG435" s="14"/>
      <c r="AH435" s="14">
        <f t="shared" si="694"/>
        <v>0</v>
      </c>
      <c r="AI435" s="14"/>
      <c r="AJ435" s="14"/>
      <c r="AK435" s="14"/>
      <c r="AL435" s="14"/>
      <c r="AM435" s="14"/>
      <c r="AN435" s="14"/>
      <c r="AO435" s="14"/>
      <c r="AP435" s="14"/>
      <c r="AQ435" s="14"/>
      <c r="AR435" s="14">
        <v>0</v>
      </c>
      <c r="AS435" s="14">
        <v>0</v>
      </c>
      <c r="AT435" s="14">
        <v>0</v>
      </c>
      <c r="AU435" s="14"/>
      <c r="AV435" s="14"/>
      <c r="AW435" s="14"/>
      <c r="AX435" s="14"/>
      <c r="AY435" s="14"/>
      <c r="AZ435" s="14">
        <f t="shared" si="695"/>
        <v>0</v>
      </c>
      <c r="BA435" s="14"/>
      <c r="BB435" s="14"/>
      <c r="BC435" s="14"/>
      <c r="BD435" s="14"/>
      <c r="BE435" s="14"/>
      <c r="BF435" s="14"/>
      <c r="BG435" s="14"/>
      <c r="BH435" s="14"/>
      <c r="BI435" s="14"/>
      <c r="BJ435" s="14">
        <v>0</v>
      </c>
      <c r="BK435" s="14">
        <v>0</v>
      </c>
    </row>
    <row r="436" spans="1:63" ht="22.5" x14ac:dyDescent="0.25">
      <c r="A436" s="4" t="s">
        <v>135</v>
      </c>
      <c r="B436" s="4" t="s">
        <v>60</v>
      </c>
      <c r="C436" s="4" t="s">
        <v>149</v>
      </c>
      <c r="D436" s="107" t="s">
        <v>265</v>
      </c>
      <c r="E436" s="117">
        <v>6138</v>
      </c>
      <c r="F436" s="107"/>
      <c r="G436" s="103" t="s">
        <v>1658</v>
      </c>
      <c r="H436" s="13" t="s">
        <v>92</v>
      </c>
      <c r="I436" s="14">
        <v>900</v>
      </c>
      <c r="J436" s="14">
        <v>0</v>
      </c>
      <c r="K436" s="14"/>
      <c r="L436" s="14"/>
      <c r="M436" s="14"/>
      <c r="N436" s="14"/>
      <c r="O436" s="14"/>
      <c r="P436" s="14">
        <f t="shared" si="693"/>
        <v>0</v>
      </c>
      <c r="Q436" s="14"/>
      <c r="R436" s="14"/>
      <c r="S436" s="14"/>
      <c r="T436" s="14"/>
      <c r="U436" s="14"/>
      <c r="V436" s="14"/>
      <c r="W436" s="14"/>
      <c r="X436" s="14"/>
      <c r="Y436" s="14"/>
      <c r="Z436" s="14">
        <v>0</v>
      </c>
      <c r="AA436" s="14">
        <v>0</v>
      </c>
      <c r="AB436" s="14">
        <v>0</v>
      </c>
      <c r="AC436" s="14"/>
      <c r="AD436" s="14"/>
      <c r="AE436" s="14"/>
      <c r="AF436" s="14"/>
      <c r="AG436" s="14"/>
      <c r="AH436" s="14">
        <f t="shared" si="694"/>
        <v>0</v>
      </c>
      <c r="AI436" s="14"/>
      <c r="AJ436" s="14"/>
      <c r="AK436" s="14"/>
      <c r="AL436" s="14"/>
      <c r="AM436" s="14"/>
      <c r="AN436" s="14"/>
      <c r="AO436" s="14"/>
      <c r="AP436" s="14"/>
      <c r="AQ436" s="14"/>
      <c r="AR436" s="14">
        <v>0</v>
      </c>
      <c r="AS436" s="14">
        <v>0</v>
      </c>
      <c r="AT436" s="14">
        <v>0</v>
      </c>
      <c r="AU436" s="14"/>
      <c r="AV436" s="14"/>
      <c r="AW436" s="14"/>
      <c r="AX436" s="14"/>
      <c r="AY436" s="14"/>
      <c r="AZ436" s="14">
        <f t="shared" si="695"/>
        <v>0</v>
      </c>
      <c r="BA436" s="14"/>
      <c r="BB436" s="14"/>
      <c r="BC436" s="14"/>
      <c r="BD436" s="14"/>
      <c r="BE436" s="14"/>
      <c r="BF436" s="14"/>
      <c r="BG436" s="14"/>
      <c r="BH436" s="14"/>
      <c r="BI436" s="14"/>
      <c r="BJ436" s="14">
        <v>0</v>
      </c>
      <c r="BK436" s="14">
        <v>0</v>
      </c>
    </row>
    <row r="437" spans="1:63" x14ac:dyDescent="0.25">
      <c r="A437" s="1" t="s">
        <v>135</v>
      </c>
      <c r="B437" s="1" t="s">
        <v>60</v>
      </c>
      <c r="C437" s="1" t="s">
        <v>149</v>
      </c>
      <c r="D437" s="110" t="s">
        <v>265</v>
      </c>
      <c r="E437" s="110" t="s">
        <v>36</v>
      </c>
      <c r="F437" s="107" t="s">
        <v>0</v>
      </c>
      <c r="G437" s="13" t="s">
        <v>0</v>
      </c>
      <c r="H437" s="2" t="s">
        <v>37</v>
      </c>
      <c r="I437" s="12">
        <f>SUM(I438:I440)</f>
        <v>71720</v>
      </c>
      <c r="J437" s="12">
        <f t="shared" ref="J437:Y437" si="705">SUM(J438:J440)</f>
        <v>0</v>
      </c>
      <c r="K437" s="12">
        <f t="shared" si="705"/>
        <v>0</v>
      </c>
      <c r="L437" s="12">
        <f t="shared" si="705"/>
        <v>0</v>
      </c>
      <c r="M437" s="12">
        <f t="shared" si="705"/>
        <v>0</v>
      </c>
      <c r="N437" s="12">
        <f t="shared" si="705"/>
        <v>0</v>
      </c>
      <c r="O437" s="12">
        <f t="shared" si="705"/>
        <v>0</v>
      </c>
      <c r="P437" s="12">
        <f t="shared" si="705"/>
        <v>0</v>
      </c>
      <c r="Q437" s="12">
        <f t="shared" si="705"/>
        <v>0</v>
      </c>
      <c r="R437" s="12">
        <f t="shared" si="705"/>
        <v>0</v>
      </c>
      <c r="S437" s="12">
        <f t="shared" si="705"/>
        <v>0</v>
      </c>
      <c r="T437" s="12">
        <f t="shared" si="705"/>
        <v>0</v>
      </c>
      <c r="U437" s="12">
        <f t="shared" si="705"/>
        <v>0</v>
      </c>
      <c r="V437" s="12">
        <f t="shared" si="705"/>
        <v>0</v>
      </c>
      <c r="W437" s="12">
        <f t="shared" si="705"/>
        <v>0</v>
      </c>
      <c r="X437" s="12">
        <f t="shared" si="705"/>
        <v>0</v>
      </c>
      <c r="Y437" s="12">
        <f t="shared" si="705"/>
        <v>0</v>
      </c>
      <c r="Z437" s="12">
        <v>0</v>
      </c>
      <c r="AA437" s="12">
        <v>0</v>
      </c>
      <c r="AB437" s="12">
        <f t="shared" ref="AB437:AQ437" si="706">SUM(AB438:AB440)</f>
        <v>0</v>
      </c>
      <c r="AC437" s="12">
        <f t="shared" si="706"/>
        <v>0</v>
      </c>
      <c r="AD437" s="12">
        <f t="shared" si="706"/>
        <v>0</v>
      </c>
      <c r="AE437" s="12">
        <f t="shared" si="706"/>
        <v>0</v>
      </c>
      <c r="AF437" s="12">
        <f t="shared" si="706"/>
        <v>0</v>
      </c>
      <c r="AG437" s="12">
        <f t="shared" si="706"/>
        <v>0</v>
      </c>
      <c r="AH437" s="12">
        <f t="shared" si="706"/>
        <v>0</v>
      </c>
      <c r="AI437" s="12">
        <f t="shared" si="706"/>
        <v>0</v>
      </c>
      <c r="AJ437" s="12">
        <f t="shared" si="706"/>
        <v>0</v>
      </c>
      <c r="AK437" s="12">
        <f t="shared" si="706"/>
        <v>0</v>
      </c>
      <c r="AL437" s="12">
        <f t="shared" si="706"/>
        <v>0</v>
      </c>
      <c r="AM437" s="12">
        <f t="shared" si="706"/>
        <v>0</v>
      </c>
      <c r="AN437" s="12">
        <f t="shared" si="706"/>
        <v>0</v>
      </c>
      <c r="AO437" s="12">
        <f t="shared" si="706"/>
        <v>0</v>
      </c>
      <c r="AP437" s="12">
        <f t="shared" si="706"/>
        <v>0</v>
      </c>
      <c r="AQ437" s="12">
        <f t="shared" si="706"/>
        <v>0</v>
      </c>
      <c r="AR437" s="12">
        <v>0</v>
      </c>
      <c r="AS437" s="12">
        <v>0</v>
      </c>
      <c r="AT437" s="12">
        <f t="shared" ref="AT437:BI437" si="707">SUM(AT438:AT440)</f>
        <v>0</v>
      </c>
      <c r="AU437" s="12">
        <f t="shared" si="707"/>
        <v>1464</v>
      </c>
      <c r="AV437" s="12">
        <f t="shared" si="707"/>
        <v>0</v>
      </c>
      <c r="AW437" s="12">
        <f t="shared" si="707"/>
        <v>0</v>
      </c>
      <c r="AX437" s="12">
        <f t="shared" si="707"/>
        <v>0</v>
      </c>
      <c r="AY437" s="12">
        <f t="shared" si="707"/>
        <v>0</v>
      </c>
      <c r="AZ437" s="12">
        <f t="shared" si="707"/>
        <v>1464</v>
      </c>
      <c r="BA437" s="12">
        <f t="shared" si="707"/>
        <v>0</v>
      </c>
      <c r="BB437" s="12">
        <f t="shared" si="707"/>
        <v>0</v>
      </c>
      <c r="BC437" s="12">
        <f t="shared" si="707"/>
        <v>1464</v>
      </c>
      <c r="BD437" s="12">
        <f t="shared" si="707"/>
        <v>0</v>
      </c>
      <c r="BE437" s="12">
        <f t="shared" si="707"/>
        <v>0</v>
      </c>
      <c r="BF437" s="12">
        <f t="shared" si="707"/>
        <v>0</v>
      </c>
      <c r="BG437" s="12">
        <f t="shared" si="707"/>
        <v>0</v>
      </c>
      <c r="BH437" s="12">
        <f t="shared" si="707"/>
        <v>0</v>
      </c>
      <c r="BI437" s="12">
        <f t="shared" si="707"/>
        <v>0</v>
      </c>
      <c r="BJ437" s="12">
        <v>1464</v>
      </c>
      <c r="BK437" s="12">
        <v>0</v>
      </c>
    </row>
    <row r="438" spans="1:63" x14ac:dyDescent="0.25">
      <c r="A438" s="4" t="s">
        <v>135</v>
      </c>
      <c r="B438" s="4" t="s">
        <v>60</v>
      </c>
      <c r="C438" s="4" t="s">
        <v>149</v>
      </c>
      <c r="D438" s="107" t="s">
        <v>265</v>
      </c>
      <c r="E438" s="117">
        <v>6139</v>
      </c>
      <c r="F438" s="107"/>
      <c r="G438" s="103" t="s">
        <v>1658</v>
      </c>
      <c r="H438" s="13" t="s">
        <v>37</v>
      </c>
      <c r="I438" s="14">
        <v>63820</v>
      </c>
      <c r="J438" s="14">
        <v>0</v>
      </c>
      <c r="K438" s="14"/>
      <c r="L438" s="14"/>
      <c r="M438" s="14"/>
      <c r="N438" s="14"/>
      <c r="O438" s="14"/>
      <c r="P438" s="14">
        <f t="shared" si="693"/>
        <v>0</v>
      </c>
      <c r="Q438" s="14"/>
      <c r="R438" s="14"/>
      <c r="S438" s="14"/>
      <c r="T438" s="14"/>
      <c r="U438" s="14"/>
      <c r="V438" s="14"/>
      <c r="W438" s="14"/>
      <c r="X438" s="14"/>
      <c r="Y438" s="14"/>
      <c r="Z438" s="14">
        <v>0</v>
      </c>
      <c r="AA438" s="14">
        <v>0</v>
      </c>
      <c r="AB438" s="14">
        <v>0</v>
      </c>
      <c r="AC438" s="14"/>
      <c r="AD438" s="14"/>
      <c r="AE438" s="14"/>
      <c r="AF438" s="14"/>
      <c r="AG438" s="14"/>
      <c r="AH438" s="14">
        <f t="shared" si="694"/>
        <v>0</v>
      </c>
      <c r="AI438" s="14"/>
      <c r="AJ438" s="14"/>
      <c r="AK438" s="14"/>
      <c r="AL438" s="14"/>
      <c r="AM438" s="14"/>
      <c r="AN438" s="14"/>
      <c r="AO438" s="14"/>
      <c r="AP438" s="14"/>
      <c r="AQ438" s="14"/>
      <c r="AR438" s="14">
        <v>0</v>
      </c>
      <c r="AS438" s="14">
        <v>0</v>
      </c>
      <c r="AT438" s="14">
        <v>0</v>
      </c>
      <c r="AU438" s="14">
        <v>1464</v>
      </c>
      <c r="AV438" s="14"/>
      <c r="AW438" s="14"/>
      <c r="AX438" s="14"/>
      <c r="AY438" s="14"/>
      <c r="AZ438" s="14">
        <f t="shared" si="695"/>
        <v>1464</v>
      </c>
      <c r="BA438" s="14"/>
      <c r="BB438" s="14"/>
      <c r="BC438" s="14">
        <v>1464</v>
      </c>
      <c r="BD438" s="14"/>
      <c r="BE438" s="14"/>
      <c r="BF438" s="14"/>
      <c r="BG438" s="14"/>
      <c r="BH438" s="14"/>
      <c r="BI438" s="14"/>
      <c r="BJ438" s="14">
        <v>1464</v>
      </c>
      <c r="BK438" s="14">
        <v>0</v>
      </c>
    </row>
    <row r="439" spans="1:63" ht="22.5" x14ac:dyDescent="0.25">
      <c r="A439" s="4" t="s">
        <v>135</v>
      </c>
      <c r="B439" s="4" t="s">
        <v>60</v>
      </c>
      <c r="C439" s="4" t="s">
        <v>149</v>
      </c>
      <c r="D439" s="107" t="s">
        <v>265</v>
      </c>
      <c r="E439" s="117">
        <v>6139</v>
      </c>
      <c r="F439" s="107" t="s">
        <v>272</v>
      </c>
      <c r="G439" s="103" t="s">
        <v>1658</v>
      </c>
      <c r="H439" s="13" t="s">
        <v>39</v>
      </c>
      <c r="I439" s="14">
        <v>4600</v>
      </c>
      <c r="J439" s="14">
        <v>0</v>
      </c>
      <c r="K439" s="14"/>
      <c r="L439" s="14"/>
      <c r="M439" s="14"/>
      <c r="N439" s="14"/>
      <c r="O439" s="14"/>
      <c r="P439" s="14">
        <f t="shared" si="693"/>
        <v>0</v>
      </c>
      <c r="Q439" s="14"/>
      <c r="R439" s="14"/>
      <c r="S439" s="14"/>
      <c r="T439" s="14"/>
      <c r="U439" s="14"/>
      <c r="V439" s="14"/>
      <c r="W439" s="14"/>
      <c r="X439" s="14"/>
      <c r="Y439" s="14"/>
      <c r="Z439" s="14">
        <v>0</v>
      </c>
      <c r="AA439" s="14">
        <v>0</v>
      </c>
      <c r="AB439" s="14">
        <v>0</v>
      </c>
      <c r="AC439" s="14"/>
      <c r="AD439" s="14"/>
      <c r="AE439" s="14"/>
      <c r="AF439" s="14"/>
      <c r="AG439" s="14"/>
      <c r="AH439" s="14">
        <f t="shared" si="694"/>
        <v>0</v>
      </c>
      <c r="AI439" s="14"/>
      <c r="AJ439" s="14"/>
      <c r="AK439" s="14"/>
      <c r="AL439" s="14"/>
      <c r="AM439" s="14"/>
      <c r="AN439" s="14"/>
      <c r="AO439" s="14"/>
      <c r="AP439" s="14"/>
      <c r="AQ439" s="14"/>
      <c r="AR439" s="14">
        <v>0</v>
      </c>
      <c r="AS439" s="14">
        <v>0</v>
      </c>
      <c r="AT439" s="14">
        <v>0</v>
      </c>
      <c r="AU439" s="14"/>
      <c r="AV439" s="14"/>
      <c r="AW439" s="14"/>
      <c r="AX439" s="14"/>
      <c r="AY439" s="14"/>
      <c r="AZ439" s="14">
        <f t="shared" si="695"/>
        <v>0</v>
      </c>
      <c r="BA439" s="14"/>
      <c r="BB439" s="14"/>
      <c r="BC439" s="14"/>
      <c r="BD439" s="14"/>
      <c r="BE439" s="14"/>
      <c r="BF439" s="14"/>
      <c r="BG439" s="14"/>
      <c r="BH439" s="14"/>
      <c r="BI439" s="14"/>
      <c r="BJ439" s="14">
        <v>0</v>
      </c>
      <c r="BK439" s="14">
        <v>0</v>
      </c>
    </row>
    <row r="440" spans="1:63" ht="33.75" x14ac:dyDescent="0.25">
      <c r="A440" s="4" t="s">
        <v>135</v>
      </c>
      <c r="B440" s="4" t="s">
        <v>60</v>
      </c>
      <c r="C440" s="4" t="s">
        <v>149</v>
      </c>
      <c r="D440" s="107" t="s">
        <v>265</v>
      </c>
      <c r="E440" s="117">
        <v>6139</v>
      </c>
      <c r="F440" s="107" t="s">
        <v>273</v>
      </c>
      <c r="G440" s="103" t="s">
        <v>1658</v>
      </c>
      <c r="H440" s="13" t="s">
        <v>40</v>
      </c>
      <c r="I440" s="14">
        <v>3300</v>
      </c>
      <c r="J440" s="14">
        <v>0</v>
      </c>
      <c r="K440" s="14"/>
      <c r="L440" s="14"/>
      <c r="M440" s="14"/>
      <c r="N440" s="14"/>
      <c r="O440" s="14"/>
      <c r="P440" s="14">
        <f t="shared" si="693"/>
        <v>0</v>
      </c>
      <c r="Q440" s="14"/>
      <c r="R440" s="14"/>
      <c r="S440" s="14"/>
      <c r="T440" s="14"/>
      <c r="U440" s="14"/>
      <c r="V440" s="14"/>
      <c r="W440" s="14"/>
      <c r="X440" s="14"/>
      <c r="Y440" s="14"/>
      <c r="Z440" s="14">
        <v>0</v>
      </c>
      <c r="AA440" s="14">
        <v>0</v>
      </c>
      <c r="AB440" s="14">
        <v>0</v>
      </c>
      <c r="AC440" s="14"/>
      <c r="AD440" s="14"/>
      <c r="AE440" s="14"/>
      <c r="AF440" s="14"/>
      <c r="AG440" s="14"/>
      <c r="AH440" s="14">
        <f t="shared" si="694"/>
        <v>0</v>
      </c>
      <c r="AI440" s="14"/>
      <c r="AJ440" s="14"/>
      <c r="AK440" s="14"/>
      <c r="AL440" s="14"/>
      <c r="AM440" s="14"/>
      <c r="AN440" s="14"/>
      <c r="AO440" s="14"/>
      <c r="AP440" s="14"/>
      <c r="AQ440" s="14"/>
      <c r="AR440" s="14">
        <v>0</v>
      </c>
      <c r="AS440" s="14">
        <v>0</v>
      </c>
      <c r="AT440" s="14">
        <v>0</v>
      </c>
      <c r="AU440" s="14"/>
      <c r="AV440" s="14"/>
      <c r="AW440" s="14"/>
      <c r="AX440" s="14"/>
      <c r="AY440" s="14"/>
      <c r="AZ440" s="14">
        <f t="shared" si="695"/>
        <v>0</v>
      </c>
      <c r="BA440" s="14"/>
      <c r="BB440" s="14"/>
      <c r="BC440" s="14"/>
      <c r="BD440" s="14"/>
      <c r="BE440" s="14"/>
      <c r="BF440" s="14"/>
      <c r="BG440" s="14"/>
      <c r="BH440" s="14"/>
      <c r="BI440" s="14"/>
      <c r="BJ440" s="14">
        <v>0</v>
      </c>
      <c r="BK440" s="14">
        <v>0</v>
      </c>
    </row>
    <row r="441" spans="1:63" ht="33.75" x14ac:dyDescent="0.25">
      <c r="A441" s="1" t="s">
        <v>0</v>
      </c>
      <c r="B441" s="1" t="s">
        <v>0</v>
      </c>
      <c r="C441" s="1" t="s">
        <v>0</v>
      </c>
      <c r="D441" s="106" t="s">
        <v>0</v>
      </c>
      <c r="E441" s="106" t="s">
        <v>0</v>
      </c>
      <c r="F441" s="106" t="s">
        <v>0</v>
      </c>
      <c r="G441" s="2" t="s">
        <v>0</v>
      </c>
      <c r="H441" s="10" t="s">
        <v>41</v>
      </c>
      <c r="I441" s="11">
        <f>SUM(I442)</f>
        <v>0</v>
      </c>
      <c r="J441" s="11">
        <f t="shared" ref="J441:Y442" si="708">SUM(J442)</f>
        <v>0</v>
      </c>
      <c r="K441" s="11">
        <f t="shared" si="708"/>
        <v>0</v>
      </c>
      <c r="L441" s="11">
        <f t="shared" si="708"/>
        <v>0</v>
      </c>
      <c r="M441" s="11">
        <f t="shared" si="708"/>
        <v>0</v>
      </c>
      <c r="N441" s="11">
        <f t="shared" si="708"/>
        <v>0</v>
      </c>
      <c r="O441" s="11">
        <f t="shared" si="708"/>
        <v>0</v>
      </c>
      <c r="P441" s="11">
        <f t="shared" si="708"/>
        <v>0</v>
      </c>
      <c r="Q441" s="11">
        <f t="shared" si="708"/>
        <v>0</v>
      </c>
      <c r="R441" s="11">
        <f t="shared" si="708"/>
        <v>0</v>
      </c>
      <c r="S441" s="11">
        <f t="shared" si="708"/>
        <v>0</v>
      </c>
      <c r="T441" s="11">
        <f t="shared" si="708"/>
        <v>0</v>
      </c>
      <c r="U441" s="11">
        <f t="shared" si="708"/>
        <v>0</v>
      </c>
      <c r="V441" s="11">
        <f t="shared" si="708"/>
        <v>0</v>
      </c>
      <c r="W441" s="11">
        <f t="shared" si="708"/>
        <v>0</v>
      </c>
      <c r="X441" s="11">
        <f t="shared" si="708"/>
        <v>0</v>
      </c>
      <c r="Y441" s="11">
        <f t="shared" si="708"/>
        <v>0</v>
      </c>
      <c r="Z441" s="11">
        <v>0</v>
      </c>
      <c r="AA441" s="11">
        <v>0</v>
      </c>
      <c r="AB441" s="11">
        <f t="shared" ref="AB441:AQ442" si="709">SUM(AB442)</f>
        <v>0</v>
      </c>
      <c r="AC441" s="11">
        <f t="shared" si="709"/>
        <v>0</v>
      </c>
      <c r="AD441" s="11">
        <f t="shared" si="709"/>
        <v>0</v>
      </c>
      <c r="AE441" s="11">
        <f t="shared" si="709"/>
        <v>0</v>
      </c>
      <c r="AF441" s="11">
        <f t="shared" si="709"/>
        <v>0</v>
      </c>
      <c r="AG441" s="11">
        <f t="shared" si="709"/>
        <v>0</v>
      </c>
      <c r="AH441" s="11">
        <f t="shared" si="709"/>
        <v>0</v>
      </c>
      <c r="AI441" s="11">
        <f t="shared" si="709"/>
        <v>0</v>
      </c>
      <c r="AJ441" s="11">
        <f t="shared" si="709"/>
        <v>0</v>
      </c>
      <c r="AK441" s="11">
        <f t="shared" si="709"/>
        <v>0</v>
      </c>
      <c r="AL441" s="11">
        <f t="shared" si="709"/>
        <v>0</v>
      </c>
      <c r="AM441" s="11">
        <f t="shared" si="709"/>
        <v>0</v>
      </c>
      <c r="AN441" s="11">
        <f t="shared" si="709"/>
        <v>0</v>
      </c>
      <c r="AO441" s="11">
        <f t="shared" si="709"/>
        <v>0</v>
      </c>
      <c r="AP441" s="11">
        <f t="shared" si="709"/>
        <v>0</v>
      </c>
      <c r="AQ441" s="11">
        <f t="shared" si="709"/>
        <v>0</v>
      </c>
      <c r="AR441" s="11">
        <v>0</v>
      </c>
      <c r="AS441" s="11">
        <v>0</v>
      </c>
      <c r="AT441" s="11">
        <f t="shared" ref="AT441:BI442" si="710">SUM(AT442)</f>
        <v>0</v>
      </c>
      <c r="AU441" s="11">
        <f t="shared" si="710"/>
        <v>0</v>
      </c>
      <c r="AV441" s="11">
        <f t="shared" si="710"/>
        <v>0</v>
      </c>
      <c r="AW441" s="11">
        <f t="shared" si="710"/>
        <v>0</v>
      </c>
      <c r="AX441" s="11">
        <f t="shared" si="710"/>
        <v>0</v>
      </c>
      <c r="AY441" s="11">
        <f t="shared" si="710"/>
        <v>0</v>
      </c>
      <c r="AZ441" s="11">
        <f t="shared" si="710"/>
        <v>0</v>
      </c>
      <c r="BA441" s="11">
        <f t="shared" si="710"/>
        <v>0</v>
      </c>
      <c r="BB441" s="11">
        <f t="shared" si="710"/>
        <v>0</v>
      </c>
      <c r="BC441" s="11">
        <f t="shared" si="710"/>
        <v>0</v>
      </c>
      <c r="BD441" s="11">
        <f t="shared" si="710"/>
        <v>0</v>
      </c>
      <c r="BE441" s="11">
        <f t="shared" si="710"/>
        <v>0</v>
      </c>
      <c r="BF441" s="11">
        <f t="shared" si="710"/>
        <v>0</v>
      </c>
      <c r="BG441" s="11">
        <f t="shared" si="710"/>
        <v>0</v>
      </c>
      <c r="BH441" s="11">
        <f t="shared" si="710"/>
        <v>0</v>
      </c>
      <c r="BI441" s="11">
        <f t="shared" si="710"/>
        <v>0</v>
      </c>
      <c r="BJ441" s="11">
        <v>0</v>
      </c>
      <c r="BK441" s="11">
        <v>0</v>
      </c>
    </row>
    <row r="442" spans="1:63" ht="22.5" x14ac:dyDescent="0.25">
      <c r="A442" s="4" t="s">
        <v>135</v>
      </c>
      <c r="B442" s="4" t="s">
        <v>60</v>
      </c>
      <c r="C442" s="4" t="s">
        <v>149</v>
      </c>
      <c r="D442" s="107" t="s">
        <v>265</v>
      </c>
      <c r="E442" s="106" t="s">
        <v>42</v>
      </c>
      <c r="F442" s="106" t="s">
        <v>0</v>
      </c>
      <c r="G442" s="2" t="s">
        <v>0</v>
      </c>
      <c r="H442" s="2" t="s">
        <v>43</v>
      </c>
      <c r="I442" s="12">
        <f>SUM(I443)</f>
        <v>0</v>
      </c>
      <c r="J442" s="12">
        <f t="shared" si="708"/>
        <v>0</v>
      </c>
      <c r="K442" s="12">
        <f t="shared" si="708"/>
        <v>0</v>
      </c>
      <c r="L442" s="12">
        <f t="shared" si="708"/>
        <v>0</v>
      </c>
      <c r="M442" s="12">
        <f t="shared" si="708"/>
        <v>0</v>
      </c>
      <c r="N442" s="12">
        <f t="shared" si="708"/>
        <v>0</v>
      </c>
      <c r="O442" s="12">
        <f t="shared" si="708"/>
        <v>0</v>
      </c>
      <c r="P442" s="12">
        <f t="shared" si="708"/>
        <v>0</v>
      </c>
      <c r="Q442" s="12">
        <f t="shared" si="708"/>
        <v>0</v>
      </c>
      <c r="R442" s="12">
        <f t="shared" si="708"/>
        <v>0</v>
      </c>
      <c r="S442" s="12">
        <f t="shared" si="708"/>
        <v>0</v>
      </c>
      <c r="T442" s="12">
        <f t="shared" si="708"/>
        <v>0</v>
      </c>
      <c r="U442" s="12">
        <f t="shared" si="708"/>
        <v>0</v>
      </c>
      <c r="V442" s="12">
        <f t="shared" si="708"/>
        <v>0</v>
      </c>
      <c r="W442" s="12">
        <f t="shared" si="708"/>
        <v>0</v>
      </c>
      <c r="X442" s="12">
        <f t="shared" si="708"/>
        <v>0</v>
      </c>
      <c r="Y442" s="12">
        <f t="shared" si="708"/>
        <v>0</v>
      </c>
      <c r="Z442" s="12">
        <v>0</v>
      </c>
      <c r="AA442" s="12">
        <v>0</v>
      </c>
      <c r="AB442" s="12">
        <f t="shared" si="709"/>
        <v>0</v>
      </c>
      <c r="AC442" s="12">
        <f t="shared" si="709"/>
        <v>0</v>
      </c>
      <c r="AD442" s="12">
        <f t="shared" si="709"/>
        <v>0</v>
      </c>
      <c r="AE442" s="12">
        <f t="shared" si="709"/>
        <v>0</v>
      </c>
      <c r="AF442" s="12">
        <f t="shared" si="709"/>
        <v>0</v>
      </c>
      <c r="AG442" s="12">
        <f t="shared" si="709"/>
        <v>0</v>
      </c>
      <c r="AH442" s="12">
        <f t="shared" si="709"/>
        <v>0</v>
      </c>
      <c r="AI442" s="12">
        <f t="shared" si="709"/>
        <v>0</v>
      </c>
      <c r="AJ442" s="12">
        <f t="shared" si="709"/>
        <v>0</v>
      </c>
      <c r="AK442" s="12">
        <f t="shared" si="709"/>
        <v>0</v>
      </c>
      <c r="AL442" s="12">
        <f t="shared" si="709"/>
        <v>0</v>
      </c>
      <c r="AM442" s="12">
        <f t="shared" si="709"/>
        <v>0</v>
      </c>
      <c r="AN442" s="12">
        <f t="shared" si="709"/>
        <v>0</v>
      </c>
      <c r="AO442" s="12">
        <f t="shared" si="709"/>
        <v>0</v>
      </c>
      <c r="AP442" s="12">
        <f t="shared" si="709"/>
        <v>0</v>
      </c>
      <c r="AQ442" s="12">
        <f t="shared" si="709"/>
        <v>0</v>
      </c>
      <c r="AR442" s="12">
        <v>0</v>
      </c>
      <c r="AS442" s="12">
        <v>0</v>
      </c>
      <c r="AT442" s="12">
        <f t="shared" si="710"/>
        <v>0</v>
      </c>
      <c r="AU442" s="12">
        <f t="shared" si="710"/>
        <v>0</v>
      </c>
      <c r="AV442" s="12">
        <f t="shared" si="710"/>
        <v>0</v>
      </c>
      <c r="AW442" s="12">
        <f t="shared" si="710"/>
        <v>0</v>
      </c>
      <c r="AX442" s="12">
        <f t="shared" si="710"/>
        <v>0</v>
      </c>
      <c r="AY442" s="12">
        <f t="shared" si="710"/>
        <v>0</v>
      </c>
      <c r="AZ442" s="12">
        <f t="shared" si="710"/>
        <v>0</v>
      </c>
      <c r="BA442" s="12">
        <f t="shared" si="710"/>
        <v>0</v>
      </c>
      <c r="BB442" s="12">
        <f t="shared" si="710"/>
        <v>0</v>
      </c>
      <c r="BC442" s="12">
        <f t="shared" si="710"/>
        <v>0</v>
      </c>
      <c r="BD442" s="12">
        <f t="shared" si="710"/>
        <v>0</v>
      </c>
      <c r="BE442" s="12">
        <f t="shared" si="710"/>
        <v>0</v>
      </c>
      <c r="BF442" s="12">
        <f t="shared" si="710"/>
        <v>0</v>
      </c>
      <c r="BG442" s="12">
        <f t="shared" si="710"/>
        <v>0</v>
      </c>
      <c r="BH442" s="12">
        <f t="shared" si="710"/>
        <v>0</v>
      </c>
      <c r="BI442" s="12">
        <f t="shared" si="710"/>
        <v>0</v>
      </c>
      <c r="BJ442" s="12">
        <v>0</v>
      </c>
      <c r="BK442" s="12">
        <v>0</v>
      </c>
    </row>
    <row r="443" spans="1:63" x14ac:dyDescent="0.25">
      <c r="A443" s="4" t="s">
        <v>135</v>
      </c>
      <c r="B443" s="4" t="s">
        <v>60</v>
      </c>
      <c r="C443" s="4" t="s">
        <v>149</v>
      </c>
      <c r="D443" s="107" t="s">
        <v>265</v>
      </c>
      <c r="E443" s="117">
        <v>6148</v>
      </c>
      <c r="F443" s="107"/>
      <c r="G443" s="103" t="s">
        <v>1658</v>
      </c>
      <c r="H443" s="13" t="s">
        <v>47</v>
      </c>
      <c r="I443" s="14"/>
      <c r="J443" s="14">
        <v>0</v>
      </c>
      <c r="K443" s="14"/>
      <c r="L443" s="14"/>
      <c r="M443" s="14"/>
      <c r="N443" s="14"/>
      <c r="O443" s="14"/>
      <c r="P443" s="14">
        <f t="shared" ref="P443" si="711">J443+K443+L443+M443+N443+O443</f>
        <v>0</v>
      </c>
      <c r="Q443" s="14"/>
      <c r="R443" s="14"/>
      <c r="S443" s="14"/>
      <c r="T443" s="14"/>
      <c r="U443" s="14"/>
      <c r="V443" s="14"/>
      <c r="W443" s="14"/>
      <c r="X443" s="14"/>
      <c r="Y443" s="14"/>
      <c r="Z443" s="14">
        <v>0</v>
      </c>
      <c r="AA443" s="14">
        <v>0</v>
      </c>
      <c r="AB443" s="14">
        <v>0</v>
      </c>
      <c r="AC443" s="14"/>
      <c r="AD443" s="14"/>
      <c r="AE443" s="14"/>
      <c r="AF443" s="14"/>
      <c r="AG443" s="14"/>
      <c r="AH443" s="14">
        <f t="shared" ref="AH443" si="712">AB443+AC443+AD443+AE443+AF443+AG443</f>
        <v>0</v>
      </c>
      <c r="AI443" s="14"/>
      <c r="AJ443" s="14"/>
      <c r="AK443" s="14"/>
      <c r="AL443" s="14"/>
      <c r="AM443" s="14"/>
      <c r="AN443" s="14"/>
      <c r="AO443" s="14"/>
      <c r="AP443" s="14"/>
      <c r="AQ443" s="14"/>
      <c r="AR443" s="14">
        <v>0</v>
      </c>
      <c r="AS443" s="14">
        <v>0</v>
      </c>
      <c r="AT443" s="14">
        <v>0</v>
      </c>
      <c r="AU443" s="14"/>
      <c r="AV443" s="14"/>
      <c r="AW443" s="14"/>
      <c r="AX443" s="14"/>
      <c r="AY443" s="14"/>
      <c r="AZ443" s="14">
        <f t="shared" ref="AZ443" si="713">AT443+AU443+AV443+AW443+AX443+AY443</f>
        <v>0</v>
      </c>
      <c r="BA443" s="14"/>
      <c r="BB443" s="14"/>
      <c r="BC443" s="14"/>
      <c r="BD443" s="14"/>
      <c r="BE443" s="14"/>
      <c r="BF443" s="14"/>
      <c r="BG443" s="14"/>
      <c r="BH443" s="14"/>
      <c r="BI443" s="14"/>
      <c r="BJ443" s="14">
        <v>0</v>
      </c>
      <c r="BK443" s="14">
        <v>0</v>
      </c>
    </row>
    <row r="444" spans="1:63" ht="33.75" x14ac:dyDescent="0.25">
      <c r="A444" s="1" t="s">
        <v>0</v>
      </c>
      <c r="B444" s="1" t="s">
        <v>0</v>
      </c>
      <c r="C444" s="1" t="s">
        <v>0</v>
      </c>
      <c r="D444" s="106" t="s">
        <v>0</v>
      </c>
      <c r="E444" s="106" t="s">
        <v>0</v>
      </c>
      <c r="F444" s="106" t="s">
        <v>0</v>
      </c>
      <c r="G444" s="2" t="s">
        <v>0</v>
      </c>
      <c r="H444" s="10" t="s">
        <v>49</v>
      </c>
      <c r="I444" s="11">
        <f>SUM(I445)</f>
        <v>91000</v>
      </c>
      <c r="J444" s="11">
        <f t="shared" ref="J444:Y444" si="714">SUM(J445)</f>
        <v>0</v>
      </c>
      <c r="K444" s="11">
        <f t="shared" si="714"/>
        <v>0</v>
      </c>
      <c r="L444" s="11">
        <f t="shared" si="714"/>
        <v>0</v>
      </c>
      <c r="M444" s="11">
        <f t="shared" si="714"/>
        <v>0</v>
      </c>
      <c r="N444" s="11">
        <f t="shared" si="714"/>
        <v>0</v>
      </c>
      <c r="O444" s="11">
        <f t="shared" si="714"/>
        <v>0</v>
      </c>
      <c r="P444" s="11">
        <f t="shared" si="714"/>
        <v>0</v>
      </c>
      <c r="Q444" s="11">
        <f t="shared" si="714"/>
        <v>0</v>
      </c>
      <c r="R444" s="11">
        <f t="shared" si="714"/>
        <v>0</v>
      </c>
      <c r="S444" s="11">
        <f t="shared" si="714"/>
        <v>0</v>
      </c>
      <c r="T444" s="11">
        <f t="shared" si="714"/>
        <v>0</v>
      </c>
      <c r="U444" s="11">
        <f t="shared" si="714"/>
        <v>0</v>
      </c>
      <c r="V444" s="11">
        <f t="shared" si="714"/>
        <v>0</v>
      </c>
      <c r="W444" s="11">
        <f t="shared" si="714"/>
        <v>0</v>
      </c>
      <c r="X444" s="11">
        <f t="shared" si="714"/>
        <v>0</v>
      </c>
      <c r="Y444" s="11">
        <f t="shared" si="714"/>
        <v>0</v>
      </c>
      <c r="Z444" s="11">
        <v>0</v>
      </c>
      <c r="AA444" s="11">
        <v>0</v>
      </c>
      <c r="AB444" s="11">
        <f t="shared" ref="AB444:AQ444" si="715">SUM(AB445)</f>
        <v>0</v>
      </c>
      <c r="AC444" s="11">
        <f t="shared" si="715"/>
        <v>0</v>
      </c>
      <c r="AD444" s="11">
        <f t="shared" si="715"/>
        <v>0</v>
      </c>
      <c r="AE444" s="11">
        <f t="shared" si="715"/>
        <v>0</v>
      </c>
      <c r="AF444" s="11">
        <f t="shared" si="715"/>
        <v>0</v>
      </c>
      <c r="AG444" s="11">
        <f t="shared" si="715"/>
        <v>0</v>
      </c>
      <c r="AH444" s="11">
        <f t="shared" si="715"/>
        <v>0</v>
      </c>
      <c r="AI444" s="11">
        <f t="shared" si="715"/>
        <v>0</v>
      </c>
      <c r="AJ444" s="11">
        <f t="shared" si="715"/>
        <v>0</v>
      </c>
      <c r="AK444" s="11">
        <f t="shared" si="715"/>
        <v>0</v>
      </c>
      <c r="AL444" s="11">
        <f t="shared" si="715"/>
        <v>0</v>
      </c>
      <c r="AM444" s="11">
        <f t="shared" si="715"/>
        <v>0</v>
      </c>
      <c r="AN444" s="11">
        <f t="shared" si="715"/>
        <v>0</v>
      </c>
      <c r="AO444" s="11">
        <f t="shared" si="715"/>
        <v>0</v>
      </c>
      <c r="AP444" s="11">
        <f t="shared" si="715"/>
        <v>0</v>
      </c>
      <c r="AQ444" s="11">
        <f t="shared" si="715"/>
        <v>0</v>
      </c>
      <c r="AR444" s="11">
        <v>0</v>
      </c>
      <c r="AS444" s="11">
        <v>0</v>
      </c>
      <c r="AT444" s="11">
        <f t="shared" ref="AT444:BI444" si="716">SUM(AT445)</f>
        <v>0</v>
      </c>
      <c r="AU444" s="11">
        <f t="shared" si="716"/>
        <v>0</v>
      </c>
      <c r="AV444" s="11">
        <f t="shared" si="716"/>
        <v>0</v>
      </c>
      <c r="AW444" s="11">
        <f t="shared" si="716"/>
        <v>0</v>
      </c>
      <c r="AX444" s="11">
        <f t="shared" si="716"/>
        <v>0</v>
      </c>
      <c r="AY444" s="11">
        <f t="shared" si="716"/>
        <v>0</v>
      </c>
      <c r="AZ444" s="11">
        <f t="shared" si="716"/>
        <v>0</v>
      </c>
      <c r="BA444" s="11">
        <f t="shared" si="716"/>
        <v>0</v>
      </c>
      <c r="BB444" s="11">
        <f t="shared" si="716"/>
        <v>0</v>
      </c>
      <c r="BC444" s="11">
        <f t="shared" si="716"/>
        <v>0</v>
      </c>
      <c r="BD444" s="11">
        <f t="shared" si="716"/>
        <v>0</v>
      </c>
      <c r="BE444" s="11">
        <f t="shared" si="716"/>
        <v>0</v>
      </c>
      <c r="BF444" s="11">
        <f t="shared" si="716"/>
        <v>0</v>
      </c>
      <c r="BG444" s="11">
        <f t="shared" si="716"/>
        <v>0</v>
      </c>
      <c r="BH444" s="11">
        <f t="shared" si="716"/>
        <v>0</v>
      </c>
      <c r="BI444" s="11">
        <f t="shared" si="716"/>
        <v>0</v>
      </c>
      <c r="BJ444" s="11">
        <v>0</v>
      </c>
      <c r="BK444" s="11">
        <v>0</v>
      </c>
    </row>
    <row r="445" spans="1:63" x14ac:dyDescent="0.25">
      <c r="A445" s="4" t="s">
        <v>135</v>
      </c>
      <c r="B445" s="4" t="s">
        <v>60</v>
      </c>
      <c r="C445" s="4" t="s">
        <v>149</v>
      </c>
      <c r="D445" s="107" t="s">
        <v>265</v>
      </c>
      <c r="E445" s="106" t="s">
        <v>50</v>
      </c>
      <c r="F445" s="106" t="s">
        <v>0</v>
      </c>
      <c r="G445" s="2" t="s">
        <v>0</v>
      </c>
      <c r="H445" s="2" t="s">
        <v>51</v>
      </c>
      <c r="I445" s="12">
        <f>SUM(I446:I447)</f>
        <v>91000</v>
      </c>
      <c r="J445" s="12">
        <f t="shared" ref="J445:Y445" si="717">SUM(J446:J447)</f>
        <v>0</v>
      </c>
      <c r="K445" s="12">
        <f t="shared" si="717"/>
        <v>0</v>
      </c>
      <c r="L445" s="12">
        <f t="shared" si="717"/>
        <v>0</v>
      </c>
      <c r="M445" s="12">
        <f t="shared" si="717"/>
        <v>0</v>
      </c>
      <c r="N445" s="12">
        <f t="shared" si="717"/>
        <v>0</v>
      </c>
      <c r="O445" s="12">
        <f t="shared" si="717"/>
        <v>0</v>
      </c>
      <c r="P445" s="12">
        <f t="shared" ref="P445" si="718">SUM(P446:P447)</f>
        <v>0</v>
      </c>
      <c r="Q445" s="12">
        <f t="shared" si="717"/>
        <v>0</v>
      </c>
      <c r="R445" s="12">
        <f t="shared" si="717"/>
        <v>0</v>
      </c>
      <c r="S445" s="12">
        <f t="shared" si="717"/>
        <v>0</v>
      </c>
      <c r="T445" s="12">
        <f t="shared" si="717"/>
        <v>0</v>
      </c>
      <c r="U445" s="12">
        <f t="shared" si="717"/>
        <v>0</v>
      </c>
      <c r="V445" s="12">
        <f t="shared" si="717"/>
        <v>0</v>
      </c>
      <c r="W445" s="12">
        <f t="shared" si="717"/>
        <v>0</v>
      </c>
      <c r="X445" s="12">
        <f t="shared" si="717"/>
        <v>0</v>
      </c>
      <c r="Y445" s="12">
        <f t="shared" si="717"/>
        <v>0</v>
      </c>
      <c r="Z445" s="12">
        <v>0</v>
      </c>
      <c r="AA445" s="12">
        <v>0</v>
      </c>
      <c r="AB445" s="12">
        <f t="shared" ref="AB445:AQ445" si="719">SUM(AB446:AB447)</f>
        <v>0</v>
      </c>
      <c r="AC445" s="12">
        <f t="shared" si="719"/>
        <v>0</v>
      </c>
      <c r="AD445" s="12">
        <f t="shared" si="719"/>
        <v>0</v>
      </c>
      <c r="AE445" s="12">
        <f t="shared" si="719"/>
        <v>0</v>
      </c>
      <c r="AF445" s="12">
        <f t="shared" si="719"/>
        <v>0</v>
      </c>
      <c r="AG445" s="12">
        <f t="shared" si="719"/>
        <v>0</v>
      </c>
      <c r="AH445" s="12">
        <f t="shared" ref="AH445" si="720">SUM(AH446:AH447)</f>
        <v>0</v>
      </c>
      <c r="AI445" s="12">
        <f t="shared" si="719"/>
        <v>0</v>
      </c>
      <c r="AJ445" s="12">
        <f t="shared" si="719"/>
        <v>0</v>
      </c>
      <c r="AK445" s="12">
        <f t="shared" si="719"/>
        <v>0</v>
      </c>
      <c r="AL445" s="12">
        <f t="shared" si="719"/>
        <v>0</v>
      </c>
      <c r="AM445" s="12">
        <f t="shared" si="719"/>
        <v>0</v>
      </c>
      <c r="AN445" s="12">
        <f t="shared" si="719"/>
        <v>0</v>
      </c>
      <c r="AO445" s="12">
        <f t="shared" si="719"/>
        <v>0</v>
      </c>
      <c r="AP445" s="12">
        <f t="shared" si="719"/>
        <v>0</v>
      </c>
      <c r="AQ445" s="12">
        <f t="shared" si="719"/>
        <v>0</v>
      </c>
      <c r="AR445" s="12">
        <v>0</v>
      </c>
      <c r="AS445" s="12">
        <v>0</v>
      </c>
      <c r="AT445" s="12">
        <f t="shared" ref="AT445:BI445" si="721">SUM(AT446:AT447)</f>
        <v>0</v>
      </c>
      <c r="AU445" s="12">
        <f t="shared" si="721"/>
        <v>0</v>
      </c>
      <c r="AV445" s="12">
        <f t="shared" si="721"/>
        <v>0</v>
      </c>
      <c r="AW445" s="12">
        <f t="shared" si="721"/>
        <v>0</v>
      </c>
      <c r="AX445" s="12">
        <f t="shared" si="721"/>
        <v>0</v>
      </c>
      <c r="AY445" s="12">
        <f t="shared" si="721"/>
        <v>0</v>
      </c>
      <c r="AZ445" s="12">
        <f t="shared" ref="AZ445" si="722">SUM(AZ446:AZ447)</f>
        <v>0</v>
      </c>
      <c r="BA445" s="12">
        <f t="shared" si="721"/>
        <v>0</v>
      </c>
      <c r="BB445" s="12">
        <f t="shared" si="721"/>
        <v>0</v>
      </c>
      <c r="BC445" s="12">
        <f t="shared" si="721"/>
        <v>0</v>
      </c>
      <c r="BD445" s="12">
        <f t="shared" si="721"/>
        <v>0</v>
      </c>
      <c r="BE445" s="12">
        <f t="shared" si="721"/>
        <v>0</v>
      </c>
      <c r="BF445" s="12">
        <f t="shared" si="721"/>
        <v>0</v>
      </c>
      <c r="BG445" s="12">
        <f t="shared" si="721"/>
        <v>0</v>
      </c>
      <c r="BH445" s="12">
        <f t="shared" si="721"/>
        <v>0</v>
      </c>
      <c r="BI445" s="12">
        <f t="shared" si="721"/>
        <v>0</v>
      </c>
      <c r="BJ445" s="12">
        <v>0</v>
      </c>
      <c r="BK445" s="12">
        <v>0</v>
      </c>
    </row>
    <row r="446" spans="1:63" x14ac:dyDescent="0.25">
      <c r="A446" s="4" t="s">
        <v>135</v>
      </c>
      <c r="B446" s="4" t="s">
        <v>60</v>
      </c>
      <c r="C446" s="4" t="s">
        <v>149</v>
      </c>
      <c r="D446" s="107" t="s">
        <v>265</v>
      </c>
      <c r="E446" s="117">
        <v>8213</v>
      </c>
      <c r="F446" s="107"/>
      <c r="G446" s="103" t="s">
        <v>1658</v>
      </c>
      <c r="H446" s="13" t="s">
        <v>53</v>
      </c>
      <c r="I446" s="14">
        <v>81000</v>
      </c>
      <c r="J446" s="14">
        <v>0</v>
      </c>
      <c r="K446" s="14"/>
      <c r="L446" s="14"/>
      <c r="M446" s="14"/>
      <c r="N446" s="14"/>
      <c r="O446" s="14"/>
      <c r="P446" s="14">
        <f t="shared" si="693"/>
        <v>0</v>
      </c>
      <c r="Q446" s="14"/>
      <c r="R446" s="14"/>
      <c r="S446" s="14"/>
      <c r="T446" s="14"/>
      <c r="U446" s="14"/>
      <c r="V446" s="14"/>
      <c r="W446" s="14"/>
      <c r="X446" s="14"/>
      <c r="Y446" s="14"/>
      <c r="Z446" s="14">
        <v>0</v>
      </c>
      <c r="AA446" s="14">
        <v>0</v>
      </c>
      <c r="AB446" s="14">
        <v>0</v>
      </c>
      <c r="AC446" s="14"/>
      <c r="AD446" s="14"/>
      <c r="AE446" s="14"/>
      <c r="AF446" s="14"/>
      <c r="AG446" s="14"/>
      <c r="AH446" s="14">
        <f t="shared" si="694"/>
        <v>0</v>
      </c>
      <c r="AI446" s="14"/>
      <c r="AJ446" s="14"/>
      <c r="AK446" s="14"/>
      <c r="AL446" s="14"/>
      <c r="AM446" s="14"/>
      <c r="AN446" s="14"/>
      <c r="AO446" s="14"/>
      <c r="AP446" s="14"/>
      <c r="AQ446" s="14"/>
      <c r="AR446" s="14">
        <v>0</v>
      </c>
      <c r="AS446" s="14">
        <v>0</v>
      </c>
      <c r="AT446" s="14">
        <v>0</v>
      </c>
      <c r="AU446" s="14"/>
      <c r="AV446" s="14"/>
      <c r="AW446" s="14"/>
      <c r="AX446" s="14"/>
      <c r="AY446" s="14"/>
      <c r="AZ446" s="14">
        <f t="shared" si="695"/>
        <v>0</v>
      </c>
      <c r="BA446" s="14"/>
      <c r="BB446" s="14"/>
      <c r="BC446" s="14"/>
      <c r="BD446" s="14"/>
      <c r="BE446" s="14"/>
      <c r="BF446" s="14"/>
      <c r="BG446" s="14"/>
      <c r="BH446" s="14"/>
      <c r="BI446" s="14"/>
      <c r="BJ446" s="14">
        <v>0</v>
      </c>
      <c r="BK446" s="14">
        <v>0</v>
      </c>
    </row>
    <row r="447" spans="1:63" x14ac:dyDescent="0.25">
      <c r="A447" s="4" t="s">
        <v>135</v>
      </c>
      <c r="B447" s="4" t="s">
        <v>60</v>
      </c>
      <c r="C447" s="4" t="s">
        <v>149</v>
      </c>
      <c r="D447" s="107" t="s">
        <v>265</v>
      </c>
      <c r="E447" s="117">
        <v>8216</v>
      </c>
      <c r="F447" s="107"/>
      <c r="G447" s="103" t="s">
        <v>1658</v>
      </c>
      <c r="H447" s="13" t="s">
        <v>110</v>
      </c>
      <c r="I447" s="14">
        <v>10000</v>
      </c>
      <c r="J447" s="14">
        <v>0</v>
      </c>
      <c r="K447" s="14"/>
      <c r="L447" s="14"/>
      <c r="M447" s="14"/>
      <c r="N447" s="14"/>
      <c r="O447" s="14"/>
      <c r="P447" s="14">
        <f t="shared" si="693"/>
        <v>0</v>
      </c>
      <c r="Q447" s="14"/>
      <c r="R447" s="14"/>
      <c r="S447" s="14"/>
      <c r="T447" s="14"/>
      <c r="U447" s="14"/>
      <c r="V447" s="14"/>
      <c r="W447" s="14"/>
      <c r="X447" s="14"/>
      <c r="Y447" s="14"/>
      <c r="Z447" s="14">
        <v>0</v>
      </c>
      <c r="AA447" s="14">
        <v>0</v>
      </c>
      <c r="AB447" s="14">
        <v>0</v>
      </c>
      <c r="AC447" s="14"/>
      <c r="AD447" s="14"/>
      <c r="AE447" s="14"/>
      <c r="AF447" s="14"/>
      <c r="AG447" s="14"/>
      <c r="AH447" s="14">
        <f t="shared" si="694"/>
        <v>0</v>
      </c>
      <c r="AI447" s="14"/>
      <c r="AJ447" s="14"/>
      <c r="AK447" s="14"/>
      <c r="AL447" s="14"/>
      <c r="AM447" s="14"/>
      <c r="AN447" s="14"/>
      <c r="AO447" s="14"/>
      <c r="AP447" s="14"/>
      <c r="AQ447" s="14"/>
      <c r="AR447" s="14">
        <v>0</v>
      </c>
      <c r="AS447" s="14">
        <v>0</v>
      </c>
      <c r="AT447" s="14">
        <v>0</v>
      </c>
      <c r="AU447" s="14"/>
      <c r="AV447" s="14"/>
      <c r="AW447" s="14"/>
      <c r="AX447" s="14"/>
      <c r="AY447" s="14"/>
      <c r="AZ447" s="14">
        <f t="shared" si="695"/>
        <v>0</v>
      </c>
      <c r="BA447" s="14"/>
      <c r="BB447" s="14"/>
      <c r="BC447" s="14"/>
      <c r="BD447" s="14"/>
      <c r="BE447" s="14"/>
      <c r="BF447" s="14"/>
      <c r="BG447" s="14"/>
      <c r="BH447" s="14"/>
      <c r="BI447" s="14"/>
      <c r="BJ447" s="14">
        <v>0</v>
      </c>
      <c r="BK447" s="14">
        <v>0</v>
      </c>
    </row>
    <row r="448" spans="1:63" ht="22.5" x14ac:dyDescent="0.25">
      <c r="A448" s="13" t="s">
        <v>0</v>
      </c>
      <c r="B448" s="13" t="s">
        <v>0</v>
      </c>
      <c r="C448" s="13" t="s">
        <v>0</v>
      </c>
      <c r="D448" s="103" t="s">
        <v>0</v>
      </c>
      <c r="E448" s="103" t="s">
        <v>0</v>
      </c>
      <c r="F448" s="103" t="s">
        <v>0</v>
      </c>
      <c r="G448" s="13" t="s">
        <v>0</v>
      </c>
      <c r="H448" s="10" t="s">
        <v>274</v>
      </c>
      <c r="I448" s="11">
        <f>SUM(I418,I444)</f>
        <v>2136926</v>
      </c>
      <c r="J448" s="11">
        <f t="shared" ref="J448:V448" si="723">SUM(J418,J444,J441)</f>
        <v>0</v>
      </c>
      <c r="K448" s="11">
        <f t="shared" si="723"/>
        <v>0</v>
      </c>
      <c r="L448" s="11">
        <f t="shared" si="723"/>
        <v>0</v>
      </c>
      <c r="M448" s="11">
        <f t="shared" si="723"/>
        <v>0</v>
      </c>
      <c r="N448" s="11">
        <f t="shared" si="723"/>
        <v>0</v>
      </c>
      <c r="O448" s="11">
        <f t="shared" si="723"/>
        <v>0</v>
      </c>
      <c r="P448" s="11">
        <f t="shared" si="723"/>
        <v>0</v>
      </c>
      <c r="Q448" s="11">
        <f t="shared" si="723"/>
        <v>0</v>
      </c>
      <c r="R448" s="11">
        <f t="shared" si="723"/>
        <v>0</v>
      </c>
      <c r="S448" s="11">
        <f t="shared" si="723"/>
        <v>0</v>
      </c>
      <c r="T448" s="11">
        <f t="shared" si="723"/>
        <v>0</v>
      </c>
      <c r="U448" s="11">
        <f t="shared" si="723"/>
        <v>0</v>
      </c>
      <c r="V448" s="11">
        <f t="shared" si="723"/>
        <v>0</v>
      </c>
      <c r="W448" s="11">
        <f t="shared" ref="W448:Y448" si="724">SUM(W418,W444)</f>
        <v>0</v>
      </c>
      <c r="X448" s="11">
        <f t="shared" si="724"/>
        <v>0</v>
      </c>
      <c r="Y448" s="11">
        <f t="shared" si="724"/>
        <v>0</v>
      </c>
      <c r="Z448" s="11">
        <v>0</v>
      </c>
      <c r="AA448" s="11">
        <v>0</v>
      </c>
      <c r="AB448" s="11">
        <f t="shared" ref="AB448:AN448" si="725">SUM(AB418,AB444,AB441)</f>
        <v>0</v>
      </c>
      <c r="AC448" s="11">
        <f t="shared" si="725"/>
        <v>0</v>
      </c>
      <c r="AD448" s="11">
        <f t="shared" si="725"/>
        <v>0</v>
      </c>
      <c r="AE448" s="11">
        <f t="shared" si="725"/>
        <v>0</v>
      </c>
      <c r="AF448" s="11">
        <f t="shared" si="725"/>
        <v>0</v>
      </c>
      <c r="AG448" s="11">
        <f t="shared" si="725"/>
        <v>0</v>
      </c>
      <c r="AH448" s="11">
        <f t="shared" si="725"/>
        <v>0</v>
      </c>
      <c r="AI448" s="11">
        <f t="shared" si="725"/>
        <v>0</v>
      </c>
      <c r="AJ448" s="11">
        <f t="shared" si="725"/>
        <v>0</v>
      </c>
      <c r="AK448" s="11">
        <f t="shared" si="725"/>
        <v>0</v>
      </c>
      <c r="AL448" s="11">
        <f t="shared" si="725"/>
        <v>0</v>
      </c>
      <c r="AM448" s="11">
        <f t="shared" si="725"/>
        <v>0</v>
      </c>
      <c r="AN448" s="11">
        <f t="shared" si="725"/>
        <v>0</v>
      </c>
      <c r="AO448" s="11">
        <f t="shared" ref="AO448:AQ448" si="726">SUM(AO418,AO444)</f>
        <v>0</v>
      </c>
      <c r="AP448" s="11">
        <f t="shared" si="726"/>
        <v>0</v>
      </c>
      <c r="AQ448" s="11">
        <f t="shared" si="726"/>
        <v>0</v>
      </c>
      <c r="AR448" s="11">
        <v>0</v>
      </c>
      <c r="AS448" s="11">
        <v>0</v>
      </c>
      <c r="AT448" s="11">
        <f t="shared" ref="AT448:BF448" si="727">SUM(AT418,AT444,AT441)</f>
        <v>0</v>
      </c>
      <c r="AU448" s="11">
        <f t="shared" si="727"/>
        <v>1464</v>
      </c>
      <c r="AV448" s="11">
        <f t="shared" si="727"/>
        <v>0</v>
      </c>
      <c r="AW448" s="11">
        <f t="shared" si="727"/>
        <v>0</v>
      </c>
      <c r="AX448" s="11">
        <f t="shared" si="727"/>
        <v>0</v>
      </c>
      <c r="AY448" s="11">
        <f t="shared" si="727"/>
        <v>0</v>
      </c>
      <c r="AZ448" s="11">
        <f t="shared" si="727"/>
        <v>1464</v>
      </c>
      <c r="BA448" s="11">
        <f t="shared" si="727"/>
        <v>0</v>
      </c>
      <c r="BB448" s="11">
        <f t="shared" si="727"/>
        <v>0</v>
      </c>
      <c r="BC448" s="11">
        <f t="shared" si="727"/>
        <v>1464</v>
      </c>
      <c r="BD448" s="11">
        <f t="shared" si="727"/>
        <v>0</v>
      </c>
      <c r="BE448" s="11">
        <f t="shared" si="727"/>
        <v>0</v>
      </c>
      <c r="BF448" s="11">
        <f t="shared" si="727"/>
        <v>0</v>
      </c>
      <c r="BG448" s="11">
        <f t="shared" ref="BG448:BI448" si="728">SUM(BG418,BG444)</f>
        <v>0</v>
      </c>
      <c r="BH448" s="11">
        <f t="shared" si="728"/>
        <v>0</v>
      </c>
      <c r="BI448" s="11">
        <f t="shared" si="728"/>
        <v>0</v>
      </c>
      <c r="BJ448" s="11">
        <v>1464</v>
      </c>
      <c r="BK448" s="11">
        <v>0</v>
      </c>
    </row>
    <row r="449" spans="1:63" ht="15.75" thickBot="1" x14ac:dyDescent="0.3">
      <c r="A449" s="13" t="s">
        <v>0</v>
      </c>
      <c r="B449" s="13" t="s">
        <v>0</v>
      </c>
      <c r="C449" s="13" t="s">
        <v>0</v>
      </c>
      <c r="D449" s="103" t="s">
        <v>0</v>
      </c>
      <c r="E449" s="103" t="s">
        <v>0</v>
      </c>
      <c r="F449" s="103" t="s">
        <v>0</v>
      </c>
      <c r="G449" s="13" t="s">
        <v>0</v>
      </c>
      <c r="H449" s="2" t="s">
        <v>55</v>
      </c>
      <c r="I449" s="12">
        <v>52</v>
      </c>
      <c r="J449" s="13" t="s">
        <v>0</v>
      </c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>
        <v>0</v>
      </c>
      <c r="AA449" s="13"/>
      <c r="AB449" s="13" t="s">
        <v>0</v>
      </c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>
        <v>0</v>
      </c>
      <c r="AS449" s="13"/>
      <c r="AT449" s="13" t="s">
        <v>0</v>
      </c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>
        <v>0</v>
      </c>
      <c r="BK449" s="13"/>
    </row>
    <row r="450" spans="1:63" ht="69.75" customHeight="1" thickBot="1" x14ac:dyDescent="0.3">
      <c r="A450" s="148" t="s">
        <v>0</v>
      </c>
      <c r="B450" s="148" t="s">
        <v>0</v>
      </c>
      <c r="C450" s="148" t="s">
        <v>0</v>
      </c>
      <c r="D450" s="151" t="s">
        <v>0</v>
      </c>
      <c r="E450" s="151" t="s">
        <v>0</v>
      </c>
      <c r="F450" s="151" t="s">
        <v>0</v>
      </c>
      <c r="G450" s="154" t="s">
        <v>0</v>
      </c>
      <c r="H450" s="5" t="s">
        <v>56</v>
      </c>
      <c r="I450" s="5" t="s">
        <v>9</v>
      </c>
      <c r="J450" s="94" t="s">
        <v>10</v>
      </c>
      <c r="K450" s="94" t="s">
        <v>1602</v>
      </c>
      <c r="L450" s="94" t="s">
        <v>1535</v>
      </c>
      <c r="M450" s="94" t="s">
        <v>1591</v>
      </c>
      <c r="N450" s="94" t="s">
        <v>1592</v>
      </c>
      <c r="O450" s="94" t="s">
        <v>1593</v>
      </c>
      <c r="P450" s="94" t="s">
        <v>1606</v>
      </c>
      <c r="Q450" s="94" t="s">
        <v>1603</v>
      </c>
      <c r="R450" s="94" t="s">
        <v>1594</v>
      </c>
      <c r="S450" s="94" t="s">
        <v>1595</v>
      </c>
      <c r="T450" s="94" t="s">
        <v>1596</v>
      </c>
      <c r="U450" s="94" t="s">
        <v>1597</v>
      </c>
      <c r="V450" s="94" t="s">
        <v>1598</v>
      </c>
      <c r="W450" s="94" t="s">
        <v>1599</v>
      </c>
      <c r="X450" s="94" t="s">
        <v>1604</v>
      </c>
      <c r="Y450" s="94" t="s">
        <v>1605</v>
      </c>
      <c r="Z450" s="94" t="s">
        <v>1600</v>
      </c>
      <c r="AA450" s="94" t="s">
        <v>1601</v>
      </c>
      <c r="AB450" s="95" t="s">
        <v>11</v>
      </c>
      <c r="AC450" s="95" t="s">
        <v>1602</v>
      </c>
      <c r="AD450" s="95" t="s">
        <v>1535</v>
      </c>
      <c r="AE450" s="95" t="s">
        <v>1591</v>
      </c>
      <c r="AF450" s="95" t="s">
        <v>1592</v>
      </c>
      <c r="AG450" s="95" t="s">
        <v>1593</v>
      </c>
      <c r="AH450" s="95" t="s">
        <v>1607</v>
      </c>
      <c r="AI450" s="95" t="s">
        <v>1603</v>
      </c>
      <c r="AJ450" s="95" t="s">
        <v>1594</v>
      </c>
      <c r="AK450" s="95" t="s">
        <v>1595</v>
      </c>
      <c r="AL450" s="95" t="s">
        <v>1596</v>
      </c>
      <c r="AM450" s="95" t="s">
        <v>1597</v>
      </c>
      <c r="AN450" s="95" t="s">
        <v>1598</v>
      </c>
      <c r="AO450" s="95" t="s">
        <v>1599</v>
      </c>
      <c r="AP450" s="95" t="s">
        <v>1604</v>
      </c>
      <c r="AQ450" s="95" t="s">
        <v>1605</v>
      </c>
      <c r="AR450" s="95" t="s">
        <v>1600</v>
      </c>
      <c r="AS450" s="95" t="s">
        <v>1601</v>
      </c>
      <c r="AT450" s="96" t="s">
        <v>12</v>
      </c>
      <c r="AU450" s="96" t="s">
        <v>1602</v>
      </c>
      <c r="AV450" s="96" t="s">
        <v>1535</v>
      </c>
      <c r="AW450" s="96" t="s">
        <v>1591</v>
      </c>
      <c r="AX450" s="96" t="s">
        <v>1592</v>
      </c>
      <c r="AY450" s="96" t="s">
        <v>1593</v>
      </c>
      <c r="AZ450" s="96" t="s">
        <v>1608</v>
      </c>
      <c r="BA450" s="96" t="s">
        <v>1603</v>
      </c>
      <c r="BB450" s="96" t="s">
        <v>1594</v>
      </c>
      <c r="BC450" s="96" t="s">
        <v>1595</v>
      </c>
      <c r="BD450" s="96" t="s">
        <v>1596</v>
      </c>
      <c r="BE450" s="96" t="s">
        <v>1597</v>
      </c>
      <c r="BF450" s="96" t="s">
        <v>1598</v>
      </c>
      <c r="BG450" s="96" t="s">
        <v>1599</v>
      </c>
      <c r="BH450" s="96" t="s">
        <v>1604</v>
      </c>
      <c r="BI450" s="96" t="s">
        <v>1605</v>
      </c>
      <c r="BJ450" s="96" t="s">
        <v>1600</v>
      </c>
      <c r="BK450" s="96" t="s">
        <v>1601</v>
      </c>
    </row>
    <row r="451" spans="1:63" x14ac:dyDescent="0.25">
      <c r="A451" s="149"/>
      <c r="B451" s="149"/>
      <c r="C451" s="149"/>
      <c r="D451" s="152"/>
      <c r="E451" s="152"/>
      <c r="F451" s="152"/>
      <c r="G451" s="155"/>
      <c r="H451" s="15" t="s">
        <v>0</v>
      </c>
      <c r="I451" s="9" t="s">
        <v>13</v>
      </c>
      <c r="J451" s="9">
        <v>1</v>
      </c>
      <c r="K451" s="9">
        <v>2</v>
      </c>
      <c r="L451" s="9">
        <v>3</v>
      </c>
      <c r="M451" s="9">
        <v>4</v>
      </c>
      <c r="N451" s="9">
        <v>5</v>
      </c>
      <c r="O451" s="9">
        <v>6</v>
      </c>
      <c r="P451" s="9">
        <v>7</v>
      </c>
      <c r="Q451" s="9">
        <v>8</v>
      </c>
      <c r="R451" s="9">
        <v>9</v>
      </c>
      <c r="S451" s="9">
        <v>10</v>
      </c>
      <c r="T451" s="9">
        <v>11</v>
      </c>
      <c r="U451" s="9">
        <v>12</v>
      </c>
      <c r="V451" s="9">
        <v>13</v>
      </c>
      <c r="W451" s="9">
        <v>14</v>
      </c>
      <c r="X451" s="9">
        <v>15</v>
      </c>
      <c r="Y451" s="9">
        <v>16</v>
      </c>
      <c r="Z451" s="9">
        <v>20</v>
      </c>
      <c r="AA451" s="9">
        <v>21</v>
      </c>
      <c r="AB451" s="9">
        <v>1</v>
      </c>
      <c r="AC451" s="9">
        <v>2</v>
      </c>
      <c r="AD451" s="9">
        <v>3</v>
      </c>
      <c r="AE451" s="9">
        <v>4</v>
      </c>
      <c r="AF451" s="9">
        <v>5</v>
      </c>
      <c r="AG451" s="9">
        <v>6</v>
      </c>
      <c r="AH451" s="9">
        <v>7</v>
      </c>
      <c r="AI451" s="9">
        <v>8</v>
      </c>
      <c r="AJ451" s="9">
        <v>9</v>
      </c>
      <c r="AK451" s="9">
        <v>10</v>
      </c>
      <c r="AL451" s="9">
        <v>11</v>
      </c>
      <c r="AM451" s="9">
        <v>12</v>
      </c>
      <c r="AN451" s="9">
        <v>13</v>
      </c>
      <c r="AO451" s="9">
        <v>14</v>
      </c>
      <c r="AP451" s="9">
        <v>15</v>
      </c>
      <c r="AQ451" s="9">
        <v>16</v>
      </c>
      <c r="AR451" s="9">
        <v>20</v>
      </c>
      <c r="AS451" s="9">
        <v>21</v>
      </c>
      <c r="AT451" s="9">
        <v>1</v>
      </c>
      <c r="AU451" s="9">
        <v>2</v>
      </c>
      <c r="AV451" s="9">
        <v>3</v>
      </c>
      <c r="AW451" s="9">
        <v>4</v>
      </c>
      <c r="AX451" s="9">
        <v>5</v>
      </c>
      <c r="AY451" s="9">
        <v>6</v>
      </c>
      <c r="AZ451" s="9">
        <v>7</v>
      </c>
      <c r="BA451" s="9">
        <v>8</v>
      </c>
      <c r="BB451" s="9">
        <v>9</v>
      </c>
      <c r="BC451" s="9">
        <v>10</v>
      </c>
      <c r="BD451" s="9">
        <v>11</v>
      </c>
      <c r="BE451" s="9">
        <v>12</v>
      </c>
      <c r="BF451" s="9">
        <v>13</v>
      </c>
      <c r="BG451" s="9">
        <v>14</v>
      </c>
      <c r="BH451" s="9">
        <v>15</v>
      </c>
      <c r="BI451" s="9">
        <v>16</v>
      </c>
      <c r="BJ451" s="9">
        <v>20</v>
      </c>
      <c r="BK451" s="9">
        <v>21</v>
      </c>
    </row>
    <row r="452" spans="1:63" x14ac:dyDescent="0.25">
      <c r="A452" s="149"/>
      <c r="B452" s="149"/>
      <c r="C452" s="149"/>
      <c r="D452" s="152"/>
      <c r="E452" s="152"/>
      <c r="F452" s="152"/>
      <c r="G452" s="155"/>
      <c r="H452" s="16" t="s">
        <v>139</v>
      </c>
      <c r="I452" s="17">
        <f>SUM(I448)</f>
        <v>2136926</v>
      </c>
      <c r="J452" s="17">
        <f t="shared" ref="J452:Y452" si="729">SUM(J448)</f>
        <v>0</v>
      </c>
      <c r="K452" s="17">
        <f t="shared" si="729"/>
        <v>0</v>
      </c>
      <c r="L452" s="17">
        <f t="shared" si="729"/>
        <v>0</v>
      </c>
      <c r="M452" s="17">
        <f t="shared" si="729"/>
        <v>0</v>
      </c>
      <c r="N452" s="17">
        <f t="shared" si="729"/>
        <v>0</v>
      </c>
      <c r="O452" s="17">
        <f t="shared" si="729"/>
        <v>0</v>
      </c>
      <c r="P452" s="17">
        <f t="shared" ref="P452" si="730">SUM(P448)</f>
        <v>0</v>
      </c>
      <c r="Q452" s="17">
        <f t="shared" si="729"/>
        <v>0</v>
      </c>
      <c r="R452" s="17">
        <f t="shared" si="729"/>
        <v>0</v>
      </c>
      <c r="S452" s="17">
        <f t="shared" si="729"/>
        <v>0</v>
      </c>
      <c r="T452" s="17">
        <f t="shared" si="729"/>
        <v>0</v>
      </c>
      <c r="U452" s="17">
        <f t="shared" si="729"/>
        <v>0</v>
      </c>
      <c r="V452" s="17">
        <f t="shared" si="729"/>
        <v>0</v>
      </c>
      <c r="W452" s="17">
        <f t="shared" si="729"/>
        <v>0</v>
      </c>
      <c r="X452" s="17">
        <f t="shared" si="729"/>
        <v>0</v>
      </c>
      <c r="Y452" s="17">
        <f t="shared" si="729"/>
        <v>0</v>
      </c>
      <c r="Z452" s="17">
        <v>0</v>
      </c>
      <c r="AA452" s="17">
        <v>0</v>
      </c>
      <c r="AB452" s="17">
        <f t="shared" ref="AB452:AQ452" si="731">SUM(AB448)</f>
        <v>0</v>
      </c>
      <c r="AC452" s="17">
        <f t="shared" si="731"/>
        <v>0</v>
      </c>
      <c r="AD452" s="17">
        <f t="shared" si="731"/>
        <v>0</v>
      </c>
      <c r="AE452" s="17">
        <f t="shared" si="731"/>
        <v>0</v>
      </c>
      <c r="AF452" s="17">
        <f t="shared" si="731"/>
        <v>0</v>
      </c>
      <c r="AG452" s="17">
        <f t="shared" si="731"/>
        <v>0</v>
      </c>
      <c r="AH452" s="17">
        <f t="shared" ref="AH452" si="732">SUM(AH448)</f>
        <v>0</v>
      </c>
      <c r="AI452" s="17">
        <f t="shared" si="731"/>
        <v>0</v>
      </c>
      <c r="AJ452" s="17">
        <f t="shared" si="731"/>
        <v>0</v>
      </c>
      <c r="AK452" s="17">
        <f t="shared" si="731"/>
        <v>0</v>
      </c>
      <c r="AL452" s="17">
        <f t="shared" si="731"/>
        <v>0</v>
      </c>
      <c r="AM452" s="17">
        <f t="shared" si="731"/>
        <v>0</v>
      </c>
      <c r="AN452" s="17">
        <f t="shared" si="731"/>
        <v>0</v>
      </c>
      <c r="AO452" s="17">
        <f t="shared" si="731"/>
        <v>0</v>
      </c>
      <c r="AP452" s="17">
        <f t="shared" si="731"/>
        <v>0</v>
      </c>
      <c r="AQ452" s="17">
        <f t="shared" si="731"/>
        <v>0</v>
      </c>
      <c r="AR452" s="17">
        <v>0</v>
      </c>
      <c r="AS452" s="17">
        <v>0</v>
      </c>
      <c r="AT452" s="17">
        <f t="shared" ref="AT452:BI452" si="733">SUM(AT448)</f>
        <v>0</v>
      </c>
      <c r="AU452" s="17">
        <f t="shared" si="733"/>
        <v>1464</v>
      </c>
      <c r="AV452" s="17">
        <f t="shared" si="733"/>
        <v>0</v>
      </c>
      <c r="AW452" s="17">
        <f t="shared" si="733"/>
        <v>0</v>
      </c>
      <c r="AX452" s="17">
        <f t="shared" si="733"/>
        <v>0</v>
      </c>
      <c r="AY452" s="17">
        <f t="shared" si="733"/>
        <v>0</v>
      </c>
      <c r="AZ452" s="17">
        <f t="shared" ref="AZ452" si="734">SUM(AZ448)</f>
        <v>1464</v>
      </c>
      <c r="BA452" s="17">
        <f t="shared" si="733"/>
        <v>0</v>
      </c>
      <c r="BB452" s="17">
        <f t="shared" si="733"/>
        <v>0</v>
      </c>
      <c r="BC452" s="17">
        <f t="shared" si="733"/>
        <v>1464</v>
      </c>
      <c r="BD452" s="17">
        <f t="shared" si="733"/>
        <v>0</v>
      </c>
      <c r="BE452" s="17">
        <f t="shared" si="733"/>
        <v>0</v>
      </c>
      <c r="BF452" s="17">
        <f t="shared" si="733"/>
        <v>0</v>
      </c>
      <c r="BG452" s="17">
        <f t="shared" si="733"/>
        <v>0</v>
      </c>
      <c r="BH452" s="17">
        <f t="shared" si="733"/>
        <v>0</v>
      </c>
      <c r="BI452" s="17">
        <f t="shared" si="733"/>
        <v>0</v>
      </c>
      <c r="BJ452" s="17">
        <v>1464</v>
      </c>
      <c r="BK452" s="17">
        <v>0</v>
      </c>
    </row>
    <row r="453" spans="1:63" x14ac:dyDescent="0.25">
      <c r="A453" s="149"/>
      <c r="B453" s="149"/>
      <c r="C453" s="149"/>
      <c r="D453" s="152"/>
      <c r="E453" s="152"/>
      <c r="F453" s="152"/>
      <c r="G453" s="155"/>
      <c r="H453" s="18" t="s">
        <v>57</v>
      </c>
      <c r="I453" s="17">
        <f>SUM(I452)</f>
        <v>2136926</v>
      </c>
      <c r="J453" s="17">
        <f t="shared" ref="J453:Y453" si="735">SUM(J452)</f>
        <v>0</v>
      </c>
      <c r="K453" s="17">
        <f t="shared" si="735"/>
        <v>0</v>
      </c>
      <c r="L453" s="17">
        <f t="shared" si="735"/>
        <v>0</v>
      </c>
      <c r="M453" s="17">
        <f t="shared" si="735"/>
        <v>0</v>
      </c>
      <c r="N453" s="17">
        <f t="shared" si="735"/>
        <v>0</v>
      </c>
      <c r="O453" s="17">
        <f t="shared" si="735"/>
        <v>0</v>
      </c>
      <c r="P453" s="17">
        <f t="shared" ref="P453" si="736">SUM(P452)</f>
        <v>0</v>
      </c>
      <c r="Q453" s="17">
        <f t="shared" si="735"/>
        <v>0</v>
      </c>
      <c r="R453" s="17">
        <f t="shared" si="735"/>
        <v>0</v>
      </c>
      <c r="S453" s="17">
        <f t="shared" si="735"/>
        <v>0</v>
      </c>
      <c r="T453" s="17">
        <f t="shared" si="735"/>
        <v>0</v>
      </c>
      <c r="U453" s="17">
        <f t="shared" si="735"/>
        <v>0</v>
      </c>
      <c r="V453" s="17">
        <f t="shared" si="735"/>
        <v>0</v>
      </c>
      <c r="W453" s="17">
        <f t="shared" si="735"/>
        <v>0</v>
      </c>
      <c r="X453" s="17">
        <f t="shared" si="735"/>
        <v>0</v>
      </c>
      <c r="Y453" s="17">
        <f t="shared" si="735"/>
        <v>0</v>
      </c>
      <c r="Z453" s="17">
        <v>0</v>
      </c>
      <c r="AA453" s="17">
        <v>0</v>
      </c>
      <c r="AB453" s="17">
        <f t="shared" ref="AB453:AQ453" si="737">SUM(AB452)</f>
        <v>0</v>
      </c>
      <c r="AC453" s="17">
        <f t="shared" si="737"/>
        <v>0</v>
      </c>
      <c r="AD453" s="17">
        <f t="shared" si="737"/>
        <v>0</v>
      </c>
      <c r="AE453" s="17">
        <f t="shared" si="737"/>
        <v>0</v>
      </c>
      <c r="AF453" s="17">
        <f t="shared" si="737"/>
        <v>0</v>
      </c>
      <c r="AG453" s="17">
        <f t="shared" si="737"/>
        <v>0</v>
      </c>
      <c r="AH453" s="17">
        <f t="shared" ref="AH453" si="738">SUM(AH452)</f>
        <v>0</v>
      </c>
      <c r="AI453" s="17">
        <f t="shared" si="737"/>
        <v>0</v>
      </c>
      <c r="AJ453" s="17">
        <f t="shared" si="737"/>
        <v>0</v>
      </c>
      <c r="AK453" s="17">
        <f t="shared" si="737"/>
        <v>0</v>
      </c>
      <c r="AL453" s="17">
        <f t="shared" si="737"/>
        <v>0</v>
      </c>
      <c r="AM453" s="17">
        <f t="shared" si="737"/>
        <v>0</v>
      </c>
      <c r="AN453" s="17">
        <f t="shared" si="737"/>
        <v>0</v>
      </c>
      <c r="AO453" s="17">
        <f t="shared" si="737"/>
        <v>0</v>
      </c>
      <c r="AP453" s="17">
        <f t="shared" si="737"/>
        <v>0</v>
      </c>
      <c r="AQ453" s="17">
        <f t="shared" si="737"/>
        <v>0</v>
      </c>
      <c r="AR453" s="17">
        <v>0</v>
      </c>
      <c r="AS453" s="17">
        <v>0</v>
      </c>
      <c r="AT453" s="17">
        <f t="shared" ref="AT453:BI453" si="739">SUM(AT452)</f>
        <v>0</v>
      </c>
      <c r="AU453" s="17">
        <f t="shared" si="739"/>
        <v>1464</v>
      </c>
      <c r="AV453" s="17">
        <f t="shared" si="739"/>
        <v>0</v>
      </c>
      <c r="AW453" s="17">
        <f t="shared" si="739"/>
        <v>0</v>
      </c>
      <c r="AX453" s="17">
        <f t="shared" si="739"/>
        <v>0</v>
      </c>
      <c r="AY453" s="17">
        <f t="shared" si="739"/>
        <v>0</v>
      </c>
      <c r="AZ453" s="17">
        <f t="shared" ref="AZ453" si="740">SUM(AZ452)</f>
        <v>1464</v>
      </c>
      <c r="BA453" s="17">
        <f t="shared" si="739"/>
        <v>0</v>
      </c>
      <c r="BB453" s="17">
        <f t="shared" si="739"/>
        <v>0</v>
      </c>
      <c r="BC453" s="17">
        <f t="shared" si="739"/>
        <v>1464</v>
      </c>
      <c r="BD453" s="17">
        <f t="shared" si="739"/>
        <v>0</v>
      </c>
      <c r="BE453" s="17">
        <f t="shared" si="739"/>
        <v>0</v>
      </c>
      <c r="BF453" s="17">
        <f t="shared" si="739"/>
        <v>0</v>
      </c>
      <c r="BG453" s="17">
        <f t="shared" si="739"/>
        <v>0</v>
      </c>
      <c r="BH453" s="17">
        <f t="shared" si="739"/>
        <v>0</v>
      </c>
      <c r="BI453" s="17">
        <f t="shared" si="739"/>
        <v>0</v>
      </c>
      <c r="BJ453" s="17">
        <v>1464</v>
      </c>
      <c r="BK453" s="17">
        <v>0</v>
      </c>
    </row>
    <row r="454" spans="1:63" x14ac:dyDescent="0.25">
      <c r="A454" s="150"/>
      <c r="B454" s="150"/>
      <c r="C454" s="150"/>
      <c r="D454" s="153"/>
      <c r="E454" s="153"/>
      <c r="F454" s="153"/>
      <c r="G454" s="156"/>
      <c r="P454">
        <f t="shared" si="693"/>
        <v>0</v>
      </c>
      <c r="Z454">
        <v>0</v>
      </c>
      <c r="AA454">
        <v>0</v>
      </c>
      <c r="AH454">
        <f t="shared" si="694"/>
        <v>0</v>
      </c>
      <c r="AR454">
        <v>0</v>
      </c>
      <c r="AS454">
        <v>0</v>
      </c>
      <c r="AZ454">
        <f t="shared" si="695"/>
        <v>0</v>
      </c>
      <c r="BJ454">
        <v>0</v>
      </c>
      <c r="BK454">
        <v>0</v>
      </c>
    </row>
    <row r="455" spans="1:63" ht="15.75" thickBot="1" x14ac:dyDescent="0.3">
      <c r="A455" s="13" t="s">
        <v>0</v>
      </c>
      <c r="B455" s="13" t="s">
        <v>0</v>
      </c>
      <c r="C455" s="13" t="s">
        <v>0</v>
      </c>
      <c r="D455" s="103" t="s">
        <v>0</v>
      </c>
      <c r="E455" s="103" t="s">
        <v>0</v>
      </c>
      <c r="F455" s="103" t="s">
        <v>0</v>
      </c>
      <c r="G455" s="13" t="s">
        <v>0</v>
      </c>
      <c r="H455" s="19" t="s">
        <v>0</v>
      </c>
      <c r="I455" s="19" t="s">
        <v>0</v>
      </c>
      <c r="J455" s="19" t="s">
        <v>0</v>
      </c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>
        <v>0</v>
      </c>
      <c r="AA455" s="19">
        <v>0</v>
      </c>
      <c r="AB455" s="19" t="s">
        <v>0</v>
      </c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>
        <v>0</v>
      </c>
      <c r="AS455" s="19">
        <v>0</v>
      </c>
      <c r="AT455" s="19" t="s">
        <v>0</v>
      </c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>
        <v>0</v>
      </c>
      <c r="BK455" s="19">
        <v>0</v>
      </c>
    </row>
    <row r="456" spans="1:63" ht="69.75" customHeight="1" thickBot="1" x14ac:dyDescent="0.3">
      <c r="A456" s="5" t="s">
        <v>2</v>
      </c>
      <c r="B456" s="5" t="s">
        <v>3</v>
      </c>
      <c r="C456" s="5" t="s">
        <v>4</v>
      </c>
      <c r="D456" s="108" t="s">
        <v>0</v>
      </c>
      <c r="E456" s="116" t="s">
        <v>5</v>
      </c>
      <c r="F456" s="116" t="s">
        <v>6</v>
      </c>
      <c r="G456" s="5" t="s">
        <v>7</v>
      </c>
      <c r="H456" s="5" t="s">
        <v>8</v>
      </c>
      <c r="I456" s="5" t="s">
        <v>9</v>
      </c>
      <c r="J456" s="94" t="s">
        <v>10</v>
      </c>
      <c r="K456" s="94" t="s">
        <v>1602</v>
      </c>
      <c r="L456" s="94" t="s">
        <v>1535</v>
      </c>
      <c r="M456" s="94" t="s">
        <v>1591</v>
      </c>
      <c r="N456" s="94" t="s">
        <v>1592</v>
      </c>
      <c r="O456" s="94" t="s">
        <v>1593</v>
      </c>
      <c r="P456" s="94" t="s">
        <v>1606</v>
      </c>
      <c r="Q456" s="94" t="s">
        <v>1603</v>
      </c>
      <c r="R456" s="94" t="s">
        <v>1594</v>
      </c>
      <c r="S456" s="94" t="s">
        <v>1595</v>
      </c>
      <c r="T456" s="94" t="s">
        <v>1596</v>
      </c>
      <c r="U456" s="94" t="s">
        <v>1597</v>
      </c>
      <c r="V456" s="94" t="s">
        <v>1598</v>
      </c>
      <c r="W456" s="94" t="s">
        <v>1599</v>
      </c>
      <c r="X456" s="94" t="s">
        <v>1604</v>
      </c>
      <c r="Y456" s="94" t="s">
        <v>1605</v>
      </c>
      <c r="Z456" s="94" t="s">
        <v>1600</v>
      </c>
      <c r="AA456" s="94" t="s">
        <v>1601</v>
      </c>
      <c r="AB456" s="95" t="s">
        <v>11</v>
      </c>
      <c r="AC456" s="95" t="s">
        <v>1602</v>
      </c>
      <c r="AD456" s="95" t="s">
        <v>1535</v>
      </c>
      <c r="AE456" s="95" t="s">
        <v>1591</v>
      </c>
      <c r="AF456" s="95" t="s">
        <v>1592</v>
      </c>
      <c r="AG456" s="95" t="s">
        <v>1593</v>
      </c>
      <c r="AH456" s="95" t="s">
        <v>1607</v>
      </c>
      <c r="AI456" s="95" t="s">
        <v>1603</v>
      </c>
      <c r="AJ456" s="95" t="s">
        <v>1594</v>
      </c>
      <c r="AK456" s="95" t="s">
        <v>1595</v>
      </c>
      <c r="AL456" s="95" t="s">
        <v>1596</v>
      </c>
      <c r="AM456" s="95" t="s">
        <v>1597</v>
      </c>
      <c r="AN456" s="95" t="s">
        <v>1598</v>
      </c>
      <c r="AO456" s="95" t="s">
        <v>1599</v>
      </c>
      <c r="AP456" s="95" t="s">
        <v>1604</v>
      </c>
      <c r="AQ456" s="95" t="s">
        <v>1605</v>
      </c>
      <c r="AR456" s="95" t="s">
        <v>1600</v>
      </c>
      <c r="AS456" s="95" t="s">
        <v>1601</v>
      </c>
      <c r="AT456" s="96" t="s">
        <v>12</v>
      </c>
      <c r="AU456" s="96" t="s">
        <v>1602</v>
      </c>
      <c r="AV456" s="96" t="s">
        <v>1535</v>
      </c>
      <c r="AW456" s="96" t="s">
        <v>1591</v>
      </c>
      <c r="AX456" s="96" t="s">
        <v>1592</v>
      </c>
      <c r="AY456" s="96" t="s">
        <v>1593</v>
      </c>
      <c r="AZ456" s="96" t="s">
        <v>1608</v>
      </c>
      <c r="BA456" s="96" t="s">
        <v>1603</v>
      </c>
      <c r="BB456" s="96" t="s">
        <v>1594</v>
      </c>
      <c r="BC456" s="96" t="s">
        <v>1595</v>
      </c>
      <c r="BD456" s="96" t="s">
        <v>1596</v>
      </c>
      <c r="BE456" s="96" t="s">
        <v>1597</v>
      </c>
      <c r="BF456" s="96" t="s">
        <v>1598</v>
      </c>
      <c r="BG456" s="96" t="s">
        <v>1599</v>
      </c>
      <c r="BH456" s="96" t="s">
        <v>1604</v>
      </c>
      <c r="BI456" s="96" t="s">
        <v>1605</v>
      </c>
      <c r="BJ456" s="96" t="s">
        <v>1600</v>
      </c>
      <c r="BK456" s="96" t="s">
        <v>1601</v>
      </c>
    </row>
    <row r="457" spans="1:63" x14ac:dyDescent="0.25">
      <c r="A457" s="6" t="s">
        <v>0</v>
      </c>
      <c r="B457" s="6" t="s">
        <v>0</v>
      </c>
      <c r="C457" s="6" t="s">
        <v>0</v>
      </c>
      <c r="D457" s="109" t="s">
        <v>0</v>
      </c>
      <c r="E457" s="109" t="s">
        <v>0</v>
      </c>
      <c r="F457" s="125" t="s">
        <v>0</v>
      </c>
      <c r="G457" s="7" t="s">
        <v>0</v>
      </c>
      <c r="H457" s="8" t="s">
        <v>0</v>
      </c>
      <c r="I457" s="9" t="s">
        <v>13</v>
      </c>
      <c r="J457" s="9">
        <v>1</v>
      </c>
      <c r="K457" s="9">
        <v>2</v>
      </c>
      <c r="L457" s="9">
        <v>3</v>
      </c>
      <c r="M457" s="9">
        <v>4</v>
      </c>
      <c r="N457" s="9">
        <v>5</v>
      </c>
      <c r="O457" s="9">
        <v>6</v>
      </c>
      <c r="P457" s="9">
        <v>7</v>
      </c>
      <c r="Q457" s="9">
        <v>8</v>
      </c>
      <c r="R457" s="9">
        <v>9</v>
      </c>
      <c r="S457" s="9">
        <v>10</v>
      </c>
      <c r="T457" s="9">
        <v>11</v>
      </c>
      <c r="U457" s="9">
        <v>12</v>
      </c>
      <c r="V457" s="9">
        <v>13</v>
      </c>
      <c r="W457" s="9">
        <v>14</v>
      </c>
      <c r="X457" s="9">
        <v>15</v>
      </c>
      <c r="Y457" s="9">
        <v>16</v>
      </c>
      <c r="Z457" s="9">
        <v>20</v>
      </c>
      <c r="AA457" s="9">
        <v>21</v>
      </c>
      <c r="AB457" s="9">
        <v>1</v>
      </c>
      <c r="AC457" s="9">
        <v>2</v>
      </c>
      <c r="AD457" s="9">
        <v>3</v>
      </c>
      <c r="AE457" s="9">
        <v>4</v>
      </c>
      <c r="AF457" s="9">
        <v>5</v>
      </c>
      <c r="AG457" s="9">
        <v>6</v>
      </c>
      <c r="AH457" s="9">
        <v>7</v>
      </c>
      <c r="AI457" s="9">
        <v>8</v>
      </c>
      <c r="AJ457" s="9">
        <v>9</v>
      </c>
      <c r="AK457" s="9">
        <v>10</v>
      </c>
      <c r="AL457" s="9">
        <v>11</v>
      </c>
      <c r="AM457" s="9">
        <v>12</v>
      </c>
      <c r="AN457" s="9">
        <v>13</v>
      </c>
      <c r="AO457" s="9">
        <v>14</v>
      </c>
      <c r="AP457" s="9">
        <v>15</v>
      </c>
      <c r="AQ457" s="9">
        <v>16</v>
      </c>
      <c r="AR457" s="9">
        <v>20</v>
      </c>
      <c r="AS457" s="9">
        <v>21</v>
      </c>
      <c r="AT457" s="9">
        <v>1</v>
      </c>
      <c r="AU457" s="9">
        <v>2</v>
      </c>
      <c r="AV457" s="9">
        <v>3</v>
      </c>
      <c r="AW457" s="9">
        <v>4</v>
      </c>
      <c r="AX457" s="9">
        <v>5</v>
      </c>
      <c r="AY457" s="9">
        <v>6</v>
      </c>
      <c r="AZ457" s="9">
        <v>7</v>
      </c>
      <c r="BA457" s="9">
        <v>8</v>
      </c>
      <c r="BB457" s="9">
        <v>9</v>
      </c>
      <c r="BC457" s="9">
        <v>10</v>
      </c>
      <c r="BD457" s="9">
        <v>11</v>
      </c>
      <c r="BE457" s="9">
        <v>12</v>
      </c>
      <c r="BF457" s="9">
        <v>13</v>
      </c>
      <c r="BG457" s="9">
        <v>14</v>
      </c>
      <c r="BH457" s="9">
        <v>15</v>
      </c>
      <c r="BI457" s="9">
        <v>16</v>
      </c>
      <c r="BJ457" s="9">
        <v>20</v>
      </c>
      <c r="BK457" s="9">
        <v>21</v>
      </c>
    </row>
    <row r="458" spans="1:63" ht="22.5" x14ac:dyDescent="0.25">
      <c r="A458" s="1" t="s">
        <v>135</v>
      </c>
      <c r="B458" s="1" t="s">
        <v>60</v>
      </c>
      <c r="C458" s="4" t="s">
        <v>150</v>
      </c>
      <c r="D458" s="107" t="s">
        <v>275</v>
      </c>
      <c r="E458" s="106" t="s">
        <v>0</v>
      </c>
      <c r="F458" s="106"/>
      <c r="G458" s="2" t="s">
        <v>0</v>
      </c>
      <c r="H458" s="2" t="s">
        <v>276</v>
      </c>
      <c r="I458" s="3" t="s">
        <v>0</v>
      </c>
      <c r="J458" s="3" t="s">
        <v>0</v>
      </c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>
        <v>0</v>
      </c>
      <c r="AA458" s="3">
        <v>0</v>
      </c>
      <c r="AB458" s="3" t="s">
        <v>0</v>
      </c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>
        <v>0</v>
      </c>
      <c r="AS458" s="3">
        <v>0</v>
      </c>
      <c r="AT458" s="3" t="s">
        <v>0</v>
      </c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>
        <v>0</v>
      </c>
      <c r="BK458" s="3">
        <v>0</v>
      </c>
    </row>
    <row r="459" spans="1:63" ht="33.75" x14ac:dyDescent="0.25">
      <c r="A459" s="1" t="s">
        <v>0</v>
      </c>
      <c r="B459" s="1" t="s">
        <v>0</v>
      </c>
      <c r="C459" s="1" t="s">
        <v>0</v>
      </c>
      <c r="D459" s="106" t="s">
        <v>0</v>
      </c>
      <c r="E459" s="106" t="s">
        <v>0</v>
      </c>
      <c r="F459" s="106" t="s">
        <v>0</v>
      </c>
      <c r="G459" s="2" t="s">
        <v>0</v>
      </c>
      <c r="H459" s="10" t="s">
        <v>15</v>
      </c>
      <c r="I459" s="11">
        <f>SUM(I460,I468,I470)</f>
        <v>1841408</v>
      </c>
      <c r="J459" s="11">
        <f t="shared" ref="J459:Y459" si="741">SUM(J460,J468,J470)</f>
        <v>450</v>
      </c>
      <c r="K459" s="11">
        <f t="shared" si="741"/>
        <v>0</v>
      </c>
      <c r="L459" s="11">
        <f t="shared" si="741"/>
        <v>0</v>
      </c>
      <c r="M459" s="11">
        <f t="shared" si="741"/>
        <v>0</v>
      </c>
      <c r="N459" s="11">
        <f t="shared" si="741"/>
        <v>0</v>
      </c>
      <c r="O459" s="11">
        <f t="shared" si="741"/>
        <v>0</v>
      </c>
      <c r="P459" s="11">
        <f t="shared" ref="P459" si="742">SUM(P460,P468,P470)</f>
        <v>450</v>
      </c>
      <c r="Q459" s="11">
        <f t="shared" si="741"/>
        <v>0</v>
      </c>
      <c r="R459" s="11">
        <f t="shared" si="741"/>
        <v>0</v>
      </c>
      <c r="S459" s="11">
        <f t="shared" si="741"/>
        <v>0</v>
      </c>
      <c r="T459" s="11">
        <f t="shared" si="741"/>
        <v>0</v>
      </c>
      <c r="U459" s="11">
        <f t="shared" si="741"/>
        <v>0</v>
      </c>
      <c r="V459" s="11">
        <f t="shared" si="741"/>
        <v>0</v>
      </c>
      <c r="W459" s="11">
        <f t="shared" si="741"/>
        <v>200</v>
      </c>
      <c r="X459" s="11">
        <f t="shared" si="741"/>
        <v>0</v>
      </c>
      <c r="Y459" s="11">
        <f t="shared" si="741"/>
        <v>0</v>
      </c>
      <c r="Z459" s="11">
        <v>200</v>
      </c>
      <c r="AA459" s="11">
        <v>250</v>
      </c>
      <c r="AB459" s="11">
        <f t="shared" ref="AB459:AQ459" si="743">SUM(AB460,AB468,AB470)</f>
        <v>0</v>
      </c>
      <c r="AC459" s="11">
        <f t="shared" si="743"/>
        <v>0</v>
      </c>
      <c r="AD459" s="11">
        <f t="shared" si="743"/>
        <v>0</v>
      </c>
      <c r="AE459" s="11">
        <f t="shared" si="743"/>
        <v>0</v>
      </c>
      <c r="AF459" s="11">
        <f t="shared" si="743"/>
        <v>0</v>
      </c>
      <c r="AG459" s="11">
        <f t="shared" si="743"/>
        <v>0</v>
      </c>
      <c r="AH459" s="11">
        <f t="shared" ref="AH459" si="744">SUM(AH460,AH468,AH470)</f>
        <v>0</v>
      </c>
      <c r="AI459" s="11">
        <f t="shared" si="743"/>
        <v>0</v>
      </c>
      <c r="AJ459" s="11">
        <f t="shared" si="743"/>
        <v>0</v>
      </c>
      <c r="AK459" s="11">
        <f t="shared" si="743"/>
        <v>0</v>
      </c>
      <c r="AL459" s="11">
        <f t="shared" si="743"/>
        <v>0</v>
      </c>
      <c r="AM459" s="11">
        <f t="shared" si="743"/>
        <v>0</v>
      </c>
      <c r="AN459" s="11">
        <f t="shared" si="743"/>
        <v>0</v>
      </c>
      <c r="AO459" s="11">
        <f t="shared" si="743"/>
        <v>0</v>
      </c>
      <c r="AP459" s="11">
        <f t="shared" si="743"/>
        <v>0</v>
      </c>
      <c r="AQ459" s="11">
        <f t="shared" si="743"/>
        <v>0</v>
      </c>
      <c r="AR459" s="11">
        <v>0</v>
      </c>
      <c r="AS459" s="11">
        <v>0</v>
      </c>
      <c r="AT459" s="11">
        <f t="shared" ref="AT459:BI459" si="745">SUM(AT460,AT468,AT470)</f>
        <v>5000</v>
      </c>
      <c r="AU459" s="11">
        <f t="shared" si="745"/>
        <v>7000</v>
      </c>
      <c r="AV459" s="11">
        <f t="shared" si="745"/>
        <v>0</v>
      </c>
      <c r="AW459" s="11">
        <f t="shared" si="745"/>
        <v>9000</v>
      </c>
      <c r="AX459" s="11">
        <f t="shared" si="745"/>
        <v>0</v>
      </c>
      <c r="AY459" s="11">
        <f t="shared" si="745"/>
        <v>0</v>
      </c>
      <c r="AZ459" s="11">
        <f t="shared" ref="AZ459" si="746">SUM(AZ460,AZ468,AZ470)</f>
        <v>21000</v>
      </c>
      <c r="BA459" s="11">
        <f t="shared" si="745"/>
        <v>0</v>
      </c>
      <c r="BB459" s="11">
        <f t="shared" si="745"/>
        <v>9000</v>
      </c>
      <c r="BC459" s="11">
        <f t="shared" si="745"/>
        <v>7000</v>
      </c>
      <c r="BD459" s="11">
        <f t="shared" si="745"/>
        <v>0</v>
      </c>
      <c r="BE459" s="11">
        <f t="shared" si="745"/>
        <v>0</v>
      </c>
      <c r="BF459" s="11">
        <f t="shared" si="745"/>
        <v>0</v>
      </c>
      <c r="BG459" s="11">
        <f t="shared" si="745"/>
        <v>1000</v>
      </c>
      <c r="BH459" s="11">
        <f t="shared" si="745"/>
        <v>0</v>
      </c>
      <c r="BI459" s="11">
        <f t="shared" si="745"/>
        <v>0</v>
      </c>
      <c r="BJ459" s="11">
        <v>17000</v>
      </c>
      <c r="BK459" s="11">
        <v>4000</v>
      </c>
    </row>
    <row r="460" spans="1:63" x14ac:dyDescent="0.25">
      <c r="A460" s="4" t="s">
        <v>135</v>
      </c>
      <c r="B460" s="4" t="s">
        <v>60</v>
      </c>
      <c r="C460" s="4" t="s">
        <v>150</v>
      </c>
      <c r="D460" s="107" t="s">
        <v>275</v>
      </c>
      <c r="E460" s="106" t="s">
        <v>16</v>
      </c>
      <c r="F460" s="106" t="s">
        <v>0</v>
      </c>
      <c r="G460" s="2" t="s">
        <v>0</v>
      </c>
      <c r="H460" s="2" t="s">
        <v>17</v>
      </c>
      <c r="I460" s="12">
        <f>SUM(I461,I462)</f>
        <v>1573715</v>
      </c>
      <c r="J460" s="12">
        <f t="shared" ref="J460:Y460" si="747">SUM(J461,J462)</f>
        <v>0</v>
      </c>
      <c r="K460" s="12">
        <f t="shared" si="747"/>
        <v>0</v>
      </c>
      <c r="L460" s="12">
        <f t="shared" si="747"/>
        <v>0</v>
      </c>
      <c r="M460" s="12">
        <f t="shared" si="747"/>
        <v>0</v>
      </c>
      <c r="N460" s="12">
        <f t="shared" si="747"/>
        <v>0</v>
      </c>
      <c r="O460" s="12">
        <f t="shared" si="747"/>
        <v>0</v>
      </c>
      <c r="P460" s="12">
        <f t="shared" ref="P460" si="748">SUM(P461,P462)</f>
        <v>0</v>
      </c>
      <c r="Q460" s="12">
        <f t="shared" si="747"/>
        <v>0</v>
      </c>
      <c r="R460" s="12">
        <f t="shared" si="747"/>
        <v>0</v>
      </c>
      <c r="S460" s="12">
        <f t="shared" si="747"/>
        <v>0</v>
      </c>
      <c r="T460" s="12">
        <f t="shared" si="747"/>
        <v>0</v>
      </c>
      <c r="U460" s="12">
        <f t="shared" si="747"/>
        <v>0</v>
      </c>
      <c r="V460" s="12">
        <f t="shared" si="747"/>
        <v>0</v>
      </c>
      <c r="W460" s="12">
        <f t="shared" si="747"/>
        <v>0</v>
      </c>
      <c r="X460" s="12">
        <f t="shared" si="747"/>
        <v>0</v>
      </c>
      <c r="Y460" s="12">
        <f t="shared" si="747"/>
        <v>0</v>
      </c>
      <c r="Z460" s="12">
        <v>0</v>
      </c>
      <c r="AA460" s="12">
        <v>0</v>
      </c>
      <c r="AB460" s="12">
        <f t="shared" ref="AB460:AQ460" si="749">SUM(AB461,AB462)</f>
        <v>0</v>
      </c>
      <c r="AC460" s="12">
        <f t="shared" si="749"/>
        <v>0</v>
      </c>
      <c r="AD460" s="12">
        <f t="shared" si="749"/>
        <v>0</v>
      </c>
      <c r="AE460" s="12">
        <f t="shared" si="749"/>
        <v>0</v>
      </c>
      <c r="AF460" s="12">
        <f t="shared" si="749"/>
        <v>0</v>
      </c>
      <c r="AG460" s="12">
        <f t="shared" si="749"/>
        <v>0</v>
      </c>
      <c r="AH460" s="12">
        <f t="shared" ref="AH460" si="750">SUM(AH461,AH462)</f>
        <v>0</v>
      </c>
      <c r="AI460" s="12">
        <f t="shared" si="749"/>
        <v>0</v>
      </c>
      <c r="AJ460" s="12">
        <f t="shared" si="749"/>
        <v>0</v>
      </c>
      <c r="AK460" s="12">
        <f t="shared" si="749"/>
        <v>0</v>
      </c>
      <c r="AL460" s="12">
        <f t="shared" si="749"/>
        <v>0</v>
      </c>
      <c r="AM460" s="12">
        <f t="shared" si="749"/>
        <v>0</v>
      </c>
      <c r="AN460" s="12">
        <f t="shared" si="749"/>
        <v>0</v>
      </c>
      <c r="AO460" s="12">
        <f t="shared" si="749"/>
        <v>0</v>
      </c>
      <c r="AP460" s="12">
        <f t="shared" si="749"/>
        <v>0</v>
      </c>
      <c r="AQ460" s="12">
        <f t="shared" si="749"/>
        <v>0</v>
      </c>
      <c r="AR460" s="12">
        <v>0</v>
      </c>
      <c r="AS460" s="12">
        <v>0</v>
      </c>
      <c r="AT460" s="12">
        <f t="shared" ref="AT460:BI460" si="751">SUM(AT461,AT462)</f>
        <v>0</v>
      </c>
      <c r="AU460" s="12">
        <f t="shared" si="751"/>
        <v>0</v>
      </c>
      <c r="AV460" s="12">
        <f t="shared" si="751"/>
        <v>0</v>
      </c>
      <c r="AW460" s="12">
        <f t="shared" si="751"/>
        <v>0</v>
      </c>
      <c r="AX460" s="12">
        <f t="shared" si="751"/>
        <v>0</v>
      </c>
      <c r="AY460" s="12">
        <f t="shared" si="751"/>
        <v>0</v>
      </c>
      <c r="AZ460" s="12">
        <f t="shared" ref="AZ460" si="752">SUM(AZ461,AZ462)</f>
        <v>0</v>
      </c>
      <c r="BA460" s="12">
        <f t="shared" si="751"/>
        <v>0</v>
      </c>
      <c r="BB460" s="12">
        <f t="shared" si="751"/>
        <v>0</v>
      </c>
      <c r="BC460" s="12">
        <f t="shared" si="751"/>
        <v>0</v>
      </c>
      <c r="BD460" s="12">
        <f t="shared" si="751"/>
        <v>0</v>
      </c>
      <c r="BE460" s="12">
        <f t="shared" si="751"/>
        <v>0</v>
      </c>
      <c r="BF460" s="12">
        <f t="shared" si="751"/>
        <v>0</v>
      </c>
      <c r="BG460" s="12">
        <f t="shared" si="751"/>
        <v>0</v>
      </c>
      <c r="BH460" s="12">
        <f t="shared" si="751"/>
        <v>0</v>
      </c>
      <c r="BI460" s="12">
        <f t="shared" si="751"/>
        <v>0</v>
      </c>
      <c r="BJ460" s="12">
        <v>0</v>
      </c>
      <c r="BK460" s="12">
        <v>0</v>
      </c>
    </row>
    <row r="461" spans="1:63" x14ac:dyDescent="0.25">
      <c r="A461" s="4" t="s">
        <v>135</v>
      </c>
      <c r="B461" s="4" t="s">
        <v>60</v>
      </c>
      <c r="C461" s="4" t="s">
        <v>150</v>
      </c>
      <c r="D461" s="107" t="s">
        <v>275</v>
      </c>
      <c r="E461" s="117">
        <v>6111</v>
      </c>
      <c r="F461" s="107"/>
      <c r="G461" s="103" t="s">
        <v>1658</v>
      </c>
      <c r="H461" s="13" t="s">
        <v>18</v>
      </c>
      <c r="I461" s="14">
        <v>1388065</v>
      </c>
      <c r="J461" s="14">
        <v>0</v>
      </c>
      <c r="K461" s="14"/>
      <c r="L461" s="14"/>
      <c r="M461" s="14"/>
      <c r="N461" s="14"/>
      <c r="O461" s="14"/>
      <c r="P461" s="14">
        <f t="shared" si="693"/>
        <v>0</v>
      </c>
      <c r="Q461" s="14"/>
      <c r="R461" s="14"/>
      <c r="S461" s="14"/>
      <c r="T461" s="14"/>
      <c r="U461" s="14"/>
      <c r="V461" s="14"/>
      <c r="W461" s="14"/>
      <c r="X461" s="14"/>
      <c r="Y461" s="14"/>
      <c r="Z461" s="14">
        <v>0</v>
      </c>
      <c r="AA461" s="14">
        <v>0</v>
      </c>
      <c r="AB461" s="14">
        <v>0</v>
      </c>
      <c r="AC461" s="14"/>
      <c r="AD461" s="14"/>
      <c r="AE461" s="14"/>
      <c r="AF461" s="14"/>
      <c r="AG461" s="14"/>
      <c r="AH461" s="14">
        <f t="shared" si="694"/>
        <v>0</v>
      </c>
      <c r="AI461" s="14"/>
      <c r="AJ461" s="14"/>
      <c r="AK461" s="14"/>
      <c r="AL461" s="14"/>
      <c r="AM461" s="14"/>
      <c r="AN461" s="14"/>
      <c r="AO461" s="14"/>
      <c r="AP461" s="14"/>
      <c r="AQ461" s="14"/>
      <c r="AR461" s="14">
        <v>0</v>
      </c>
      <c r="AS461" s="14">
        <v>0</v>
      </c>
      <c r="AT461" s="14">
        <v>0</v>
      </c>
      <c r="AU461" s="14"/>
      <c r="AV461" s="14"/>
      <c r="AW461" s="14"/>
      <c r="AX461" s="14"/>
      <c r="AY461" s="14"/>
      <c r="AZ461" s="14">
        <f t="shared" si="695"/>
        <v>0</v>
      </c>
      <c r="BA461" s="14"/>
      <c r="BB461" s="14"/>
      <c r="BC461" s="14"/>
      <c r="BD461" s="14"/>
      <c r="BE461" s="14"/>
      <c r="BF461" s="14"/>
      <c r="BG461" s="14"/>
      <c r="BH461" s="14"/>
      <c r="BI461" s="14"/>
      <c r="BJ461" s="14">
        <v>0</v>
      </c>
      <c r="BK461" s="14">
        <v>0</v>
      </c>
    </row>
    <row r="462" spans="1:63" x14ac:dyDescent="0.25">
      <c r="A462" s="1" t="s">
        <v>135</v>
      </c>
      <c r="B462" s="1" t="s">
        <v>60</v>
      </c>
      <c r="C462" s="1" t="s">
        <v>150</v>
      </c>
      <c r="D462" s="110" t="s">
        <v>275</v>
      </c>
      <c r="E462" s="110" t="s">
        <v>20</v>
      </c>
      <c r="F462" s="107" t="s">
        <v>0</v>
      </c>
      <c r="G462" s="13" t="s">
        <v>0</v>
      </c>
      <c r="H462" s="2" t="s">
        <v>21</v>
      </c>
      <c r="I462" s="12">
        <f>SUM(I463:I467)</f>
        <v>185650</v>
      </c>
      <c r="J462" s="12">
        <f t="shared" ref="J462:Y462" si="753">SUM(J463:J467)</f>
        <v>0</v>
      </c>
      <c r="K462" s="12">
        <f t="shared" si="753"/>
        <v>0</v>
      </c>
      <c r="L462" s="12">
        <f t="shared" si="753"/>
        <v>0</v>
      </c>
      <c r="M462" s="12">
        <f t="shared" si="753"/>
        <v>0</v>
      </c>
      <c r="N462" s="12">
        <f t="shared" si="753"/>
        <v>0</v>
      </c>
      <c r="O462" s="12">
        <f t="shared" si="753"/>
        <v>0</v>
      </c>
      <c r="P462" s="12">
        <f t="shared" si="753"/>
        <v>0</v>
      </c>
      <c r="Q462" s="12">
        <f t="shared" si="753"/>
        <v>0</v>
      </c>
      <c r="R462" s="12">
        <f t="shared" si="753"/>
        <v>0</v>
      </c>
      <c r="S462" s="12">
        <f t="shared" si="753"/>
        <v>0</v>
      </c>
      <c r="T462" s="12">
        <f t="shared" si="753"/>
        <v>0</v>
      </c>
      <c r="U462" s="12">
        <f t="shared" si="753"/>
        <v>0</v>
      </c>
      <c r="V462" s="12">
        <f t="shared" si="753"/>
        <v>0</v>
      </c>
      <c r="W462" s="12">
        <f t="shared" si="753"/>
        <v>0</v>
      </c>
      <c r="X462" s="12">
        <f t="shared" si="753"/>
        <v>0</v>
      </c>
      <c r="Y462" s="12">
        <f t="shared" si="753"/>
        <v>0</v>
      </c>
      <c r="Z462" s="12">
        <v>0</v>
      </c>
      <c r="AA462" s="12">
        <v>0</v>
      </c>
      <c r="AB462" s="12">
        <f t="shared" ref="AB462:AQ462" si="754">SUM(AB463:AB467)</f>
        <v>0</v>
      </c>
      <c r="AC462" s="12">
        <f t="shared" si="754"/>
        <v>0</v>
      </c>
      <c r="AD462" s="12">
        <f t="shared" si="754"/>
        <v>0</v>
      </c>
      <c r="AE462" s="12">
        <f t="shared" si="754"/>
        <v>0</v>
      </c>
      <c r="AF462" s="12">
        <f t="shared" si="754"/>
        <v>0</v>
      </c>
      <c r="AG462" s="12">
        <f t="shared" si="754"/>
        <v>0</v>
      </c>
      <c r="AH462" s="12">
        <f t="shared" si="754"/>
        <v>0</v>
      </c>
      <c r="AI462" s="12">
        <f t="shared" si="754"/>
        <v>0</v>
      </c>
      <c r="AJ462" s="12">
        <f t="shared" si="754"/>
        <v>0</v>
      </c>
      <c r="AK462" s="12">
        <f t="shared" si="754"/>
        <v>0</v>
      </c>
      <c r="AL462" s="12">
        <f t="shared" si="754"/>
        <v>0</v>
      </c>
      <c r="AM462" s="12">
        <f t="shared" si="754"/>
        <v>0</v>
      </c>
      <c r="AN462" s="12">
        <f t="shared" si="754"/>
        <v>0</v>
      </c>
      <c r="AO462" s="12">
        <f t="shared" si="754"/>
        <v>0</v>
      </c>
      <c r="AP462" s="12">
        <f t="shared" si="754"/>
        <v>0</v>
      </c>
      <c r="AQ462" s="12">
        <f t="shared" si="754"/>
        <v>0</v>
      </c>
      <c r="AR462" s="12">
        <v>0</v>
      </c>
      <c r="AS462" s="12">
        <v>0</v>
      </c>
      <c r="AT462" s="12">
        <f t="shared" ref="AT462:BI462" si="755">SUM(AT463:AT467)</f>
        <v>0</v>
      </c>
      <c r="AU462" s="12">
        <f t="shared" si="755"/>
        <v>0</v>
      </c>
      <c r="AV462" s="12">
        <f t="shared" si="755"/>
        <v>0</v>
      </c>
      <c r="AW462" s="12">
        <f t="shared" si="755"/>
        <v>0</v>
      </c>
      <c r="AX462" s="12">
        <f t="shared" si="755"/>
        <v>0</v>
      </c>
      <c r="AY462" s="12">
        <f t="shared" si="755"/>
        <v>0</v>
      </c>
      <c r="AZ462" s="12">
        <f t="shared" si="755"/>
        <v>0</v>
      </c>
      <c r="BA462" s="12">
        <f t="shared" si="755"/>
        <v>0</v>
      </c>
      <c r="BB462" s="12">
        <f t="shared" si="755"/>
        <v>0</v>
      </c>
      <c r="BC462" s="12">
        <f t="shared" si="755"/>
        <v>0</v>
      </c>
      <c r="BD462" s="12">
        <f t="shared" si="755"/>
        <v>0</v>
      </c>
      <c r="BE462" s="12">
        <f t="shared" si="755"/>
        <v>0</v>
      </c>
      <c r="BF462" s="12">
        <f t="shared" si="755"/>
        <v>0</v>
      </c>
      <c r="BG462" s="12">
        <f t="shared" si="755"/>
        <v>0</v>
      </c>
      <c r="BH462" s="12">
        <f t="shared" si="755"/>
        <v>0</v>
      </c>
      <c r="BI462" s="12">
        <f t="shared" si="755"/>
        <v>0</v>
      </c>
      <c r="BJ462" s="12">
        <v>0</v>
      </c>
      <c r="BK462" s="12">
        <v>0</v>
      </c>
    </row>
    <row r="463" spans="1:63" ht="22.5" x14ac:dyDescent="0.25">
      <c r="A463" s="4" t="s">
        <v>135</v>
      </c>
      <c r="B463" s="4" t="s">
        <v>60</v>
      </c>
      <c r="C463" s="4" t="s">
        <v>150</v>
      </c>
      <c r="D463" s="107" t="s">
        <v>275</v>
      </c>
      <c r="E463" s="117">
        <v>6112</v>
      </c>
      <c r="F463" s="107" t="s">
        <v>277</v>
      </c>
      <c r="G463" s="103" t="s">
        <v>1658</v>
      </c>
      <c r="H463" s="13" t="s">
        <v>59</v>
      </c>
      <c r="I463" s="14">
        <v>31350</v>
      </c>
      <c r="J463" s="14">
        <v>0</v>
      </c>
      <c r="K463" s="14"/>
      <c r="L463" s="14"/>
      <c r="M463" s="14"/>
      <c r="N463" s="14"/>
      <c r="O463" s="14"/>
      <c r="P463" s="14">
        <f t="shared" si="693"/>
        <v>0</v>
      </c>
      <c r="Q463" s="14"/>
      <c r="R463" s="14"/>
      <c r="S463" s="14"/>
      <c r="T463" s="14"/>
      <c r="U463" s="14"/>
      <c r="V463" s="14"/>
      <c r="W463" s="14"/>
      <c r="X463" s="14"/>
      <c r="Y463" s="14"/>
      <c r="Z463" s="14">
        <v>0</v>
      </c>
      <c r="AA463" s="14">
        <v>0</v>
      </c>
      <c r="AB463" s="14">
        <v>0</v>
      </c>
      <c r="AC463" s="14"/>
      <c r="AD463" s="14"/>
      <c r="AE463" s="14"/>
      <c r="AF463" s="14"/>
      <c r="AG463" s="14"/>
      <c r="AH463" s="14">
        <f t="shared" si="694"/>
        <v>0</v>
      </c>
      <c r="AI463" s="14"/>
      <c r="AJ463" s="14"/>
      <c r="AK463" s="14"/>
      <c r="AL463" s="14"/>
      <c r="AM463" s="14"/>
      <c r="AN463" s="14"/>
      <c r="AO463" s="14"/>
      <c r="AP463" s="14"/>
      <c r="AQ463" s="14"/>
      <c r="AR463" s="14">
        <v>0</v>
      </c>
      <c r="AS463" s="14">
        <v>0</v>
      </c>
      <c r="AT463" s="14">
        <v>0</v>
      </c>
      <c r="AU463" s="14"/>
      <c r="AV463" s="14"/>
      <c r="AW463" s="14"/>
      <c r="AX463" s="14"/>
      <c r="AY463" s="14"/>
      <c r="AZ463" s="14">
        <f t="shared" si="695"/>
        <v>0</v>
      </c>
      <c r="BA463" s="14"/>
      <c r="BB463" s="14"/>
      <c r="BC463" s="14"/>
      <c r="BD463" s="14"/>
      <c r="BE463" s="14"/>
      <c r="BF463" s="14"/>
      <c r="BG463" s="14"/>
      <c r="BH463" s="14"/>
      <c r="BI463" s="14"/>
      <c r="BJ463" s="14">
        <v>0</v>
      </c>
      <c r="BK463" s="14">
        <v>0</v>
      </c>
    </row>
    <row r="464" spans="1:63" x14ac:dyDescent="0.25">
      <c r="A464" s="4" t="s">
        <v>135</v>
      </c>
      <c r="B464" s="4" t="s">
        <v>60</v>
      </c>
      <c r="C464" s="4" t="s">
        <v>150</v>
      </c>
      <c r="D464" s="107" t="s">
        <v>275</v>
      </c>
      <c r="E464" s="117">
        <v>6112</v>
      </c>
      <c r="F464" s="107" t="s">
        <v>278</v>
      </c>
      <c r="G464" s="103" t="s">
        <v>1658</v>
      </c>
      <c r="H464" s="13" t="s">
        <v>24</v>
      </c>
      <c r="I464" s="14">
        <v>109700</v>
      </c>
      <c r="J464" s="14">
        <v>0</v>
      </c>
      <c r="K464" s="14"/>
      <c r="L464" s="14"/>
      <c r="M464" s="14"/>
      <c r="N464" s="14"/>
      <c r="O464" s="14"/>
      <c r="P464" s="14">
        <f t="shared" si="693"/>
        <v>0</v>
      </c>
      <c r="Q464" s="14"/>
      <c r="R464" s="14"/>
      <c r="S464" s="14"/>
      <c r="T464" s="14"/>
      <c r="U464" s="14"/>
      <c r="V464" s="14"/>
      <c r="W464" s="14"/>
      <c r="X464" s="14"/>
      <c r="Y464" s="14"/>
      <c r="Z464" s="14">
        <v>0</v>
      </c>
      <c r="AA464" s="14">
        <v>0</v>
      </c>
      <c r="AB464" s="14">
        <v>0</v>
      </c>
      <c r="AC464" s="14"/>
      <c r="AD464" s="14"/>
      <c r="AE464" s="14"/>
      <c r="AF464" s="14"/>
      <c r="AG464" s="14"/>
      <c r="AH464" s="14">
        <f t="shared" si="694"/>
        <v>0</v>
      </c>
      <c r="AI464" s="14"/>
      <c r="AJ464" s="14"/>
      <c r="AK464" s="14"/>
      <c r="AL464" s="14"/>
      <c r="AM464" s="14"/>
      <c r="AN464" s="14"/>
      <c r="AO464" s="14"/>
      <c r="AP464" s="14"/>
      <c r="AQ464" s="14"/>
      <c r="AR464" s="14">
        <v>0</v>
      </c>
      <c r="AS464" s="14">
        <v>0</v>
      </c>
      <c r="AT464" s="14">
        <v>0</v>
      </c>
      <c r="AU464" s="14"/>
      <c r="AV464" s="14"/>
      <c r="AW464" s="14"/>
      <c r="AX464" s="14"/>
      <c r="AY464" s="14"/>
      <c r="AZ464" s="14">
        <f t="shared" si="695"/>
        <v>0</v>
      </c>
      <c r="BA464" s="14"/>
      <c r="BB464" s="14"/>
      <c r="BC464" s="14"/>
      <c r="BD464" s="14"/>
      <c r="BE464" s="14"/>
      <c r="BF464" s="14"/>
      <c r="BG464" s="14"/>
      <c r="BH464" s="14"/>
      <c r="BI464" s="14"/>
      <c r="BJ464" s="14">
        <v>0</v>
      </c>
      <c r="BK464" s="14">
        <v>0</v>
      </c>
    </row>
    <row r="465" spans="1:63" x14ac:dyDescent="0.25">
      <c r="A465" s="4" t="s">
        <v>135</v>
      </c>
      <c r="B465" s="4" t="s">
        <v>60</v>
      </c>
      <c r="C465" s="4" t="s">
        <v>150</v>
      </c>
      <c r="D465" s="107" t="s">
        <v>275</v>
      </c>
      <c r="E465" s="117">
        <v>6112</v>
      </c>
      <c r="F465" s="107" t="s">
        <v>279</v>
      </c>
      <c r="G465" s="103" t="s">
        <v>1658</v>
      </c>
      <c r="H465" s="13" t="s">
        <v>25</v>
      </c>
      <c r="I465" s="14">
        <v>20600</v>
      </c>
      <c r="J465" s="14">
        <v>0</v>
      </c>
      <c r="K465" s="14"/>
      <c r="L465" s="14"/>
      <c r="M465" s="14"/>
      <c r="N465" s="14"/>
      <c r="O465" s="14"/>
      <c r="P465" s="14">
        <f t="shared" si="693"/>
        <v>0</v>
      </c>
      <c r="Q465" s="14"/>
      <c r="R465" s="14"/>
      <c r="S465" s="14"/>
      <c r="T465" s="14"/>
      <c r="U465" s="14"/>
      <c r="V465" s="14"/>
      <c r="W465" s="14"/>
      <c r="X465" s="14"/>
      <c r="Y465" s="14"/>
      <c r="Z465" s="14">
        <v>0</v>
      </c>
      <c r="AA465" s="14">
        <v>0</v>
      </c>
      <c r="AB465" s="14">
        <v>0</v>
      </c>
      <c r="AC465" s="14"/>
      <c r="AD465" s="14"/>
      <c r="AE465" s="14"/>
      <c r="AF465" s="14"/>
      <c r="AG465" s="14"/>
      <c r="AH465" s="14">
        <f t="shared" si="694"/>
        <v>0</v>
      </c>
      <c r="AI465" s="14"/>
      <c r="AJ465" s="14"/>
      <c r="AK465" s="14"/>
      <c r="AL465" s="14"/>
      <c r="AM465" s="14"/>
      <c r="AN465" s="14"/>
      <c r="AO465" s="14"/>
      <c r="AP465" s="14"/>
      <c r="AQ465" s="14"/>
      <c r="AR465" s="14">
        <v>0</v>
      </c>
      <c r="AS465" s="14">
        <v>0</v>
      </c>
      <c r="AT465" s="14">
        <v>0</v>
      </c>
      <c r="AU465" s="14"/>
      <c r="AV465" s="14"/>
      <c r="AW465" s="14"/>
      <c r="AX465" s="14"/>
      <c r="AY465" s="14"/>
      <c r="AZ465" s="14">
        <f t="shared" si="695"/>
        <v>0</v>
      </c>
      <c r="BA465" s="14"/>
      <c r="BB465" s="14"/>
      <c r="BC465" s="14"/>
      <c r="BD465" s="14"/>
      <c r="BE465" s="14"/>
      <c r="BF465" s="14"/>
      <c r="BG465" s="14"/>
      <c r="BH465" s="14"/>
      <c r="BI465" s="14"/>
      <c r="BJ465" s="14">
        <v>0</v>
      </c>
      <c r="BK465" s="14">
        <v>0</v>
      </c>
    </row>
    <row r="466" spans="1:63" x14ac:dyDescent="0.25">
      <c r="A466" s="4" t="s">
        <v>135</v>
      </c>
      <c r="B466" s="4" t="s">
        <v>60</v>
      </c>
      <c r="C466" s="4" t="s">
        <v>150</v>
      </c>
      <c r="D466" s="107" t="s">
        <v>275</v>
      </c>
      <c r="E466" s="117">
        <v>6112</v>
      </c>
      <c r="F466" s="107" t="s">
        <v>280</v>
      </c>
      <c r="G466" s="103" t="s">
        <v>1658</v>
      </c>
      <c r="H466" s="13" t="s">
        <v>23</v>
      </c>
      <c r="I466" s="14">
        <v>18000</v>
      </c>
      <c r="J466" s="14">
        <v>0</v>
      </c>
      <c r="K466" s="14"/>
      <c r="L466" s="14"/>
      <c r="M466" s="14"/>
      <c r="N466" s="14"/>
      <c r="O466" s="14"/>
      <c r="P466" s="14">
        <f t="shared" si="693"/>
        <v>0</v>
      </c>
      <c r="Q466" s="14"/>
      <c r="R466" s="14"/>
      <c r="S466" s="14"/>
      <c r="T466" s="14"/>
      <c r="U466" s="14"/>
      <c r="V466" s="14"/>
      <c r="W466" s="14"/>
      <c r="X466" s="14"/>
      <c r="Y466" s="14"/>
      <c r="Z466" s="14">
        <v>0</v>
      </c>
      <c r="AA466" s="14">
        <v>0</v>
      </c>
      <c r="AB466" s="14">
        <v>0</v>
      </c>
      <c r="AC466" s="14"/>
      <c r="AD466" s="14"/>
      <c r="AE466" s="14"/>
      <c r="AF466" s="14"/>
      <c r="AG466" s="14"/>
      <c r="AH466" s="14">
        <f t="shared" si="694"/>
        <v>0</v>
      </c>
      <c r="AI466" s="14"/>
      <c r="AJ466" s="14"/>
      <c r="AK466" s="14"/>
      <c r="AL466" s="14"/>
      <c r="AM466" s="14"/>
      <c r="AN466" s="14"/>
      <c r="AO466" s="14"/>
      <c r="AP466" s="14"/>
      <c r="AQ466" s="14"/>
      <c r="AR466" s="14">
        <v>0</v>
      </c>
      <c r="AS466" s="14">
        <v>0</v>
      </c>
      <c r="AT466" s="14">
        <v>0</v>
      </c>
      <c r="AU466" s="14"/>
      <c r="AV466" s="14"/>
      <c r="AW466" s="14"/>
      <c r="AX466" s="14"/>
      <c r="AY466" s="14"/>
      <c r="AZ466" s="14">
        <f t="shared" si="695"/>
        <v>0</v>
      </c>
      <c r="BA466" s="14"/>
      <c r="BB466" s="14"/>
      <c r="BC466" s="14"/>
      <c r="BD466" s="14"/>
      <c r="BE466" s="14"/>
      <c r="BF466" s="14"/>
      <c r="BG466" s="14"/>
      <c r="BH466" s="14"/>
      <c r="BI466" s="14"/>
      <c r="BJ466" s="14">
        <v>0</v>
      </c>
      <c r="BK466" s="14">
        <v>0</v>
      </c>
    </row>
    <row r="467" spans="1:63" x14ac:dyDescent="0.25">
      <c r="A467" s="4" t="s">
        <v>135</v>
      </c>
      <c r="B467" s="4" t="s">
        <v>60</v>
      </c>
      <c r="C467" s="4" t="s">
        <v>150</v>
      </c>
      <c r="D467" s="107" t="s">
        <v>275</v>
      </c>
      <c r="E467" s="117">
        <v>6112</v>
      </c>
      <c r="F467" s="107" t="s">
        <v>281</v>
      </c>
      <c r="G467" s="103" t="s">
        <v>1658</v>
      </c>
      <c r="H467" s="13" t="s">
        <v>26</v>
      </c>
      <c r="I467" s="14">
        <v>6000</v>
      </c>
      <c r="J467" s="14">
        <v>0</v>
      </c>
      <c r="K467" s="14"/>
      <c r="L467" s="14"/>
      <c r="M467" s="14"/>
      <c r="N467" s="14"/>
      <c r="O467" s="14"/>
      <c r="P467" s="14">
        <f t="shared" si="693"/>
        <v>0</v>
      </c>
      <c r="Q467" s="14"/>
      <c r="R467" s="14"/>
      <c r="S467" s="14"/>
      <c r="T467" s="14"/>
      <c r="U467" s="14"/>
      <c r="V467" s="14"/>
      <c r="W467" s="14"/>
      <c r="X467" s="14"/>
      <c r="Y467" s="14"/>
      <c r="Z467" s="14">
        <v>0</v>
      </c>
      <c r="AA467" s="14">
        <v>0</v>
      </c>
      <c r="AB467" s="14">
        <v>0</v>
      </c>
      <c r="AC467" s="14"/>
      <c r="AD467" s="14"/>
      <c r="AE467" s="14"/>
      <c r="AF467" s="14"/>
      <c r="AG467" s="14"/>
      <c r="AH467" s="14">
        <f t="shared" si="694"/>
        <v>0</v>
      </c>
      <c r="AI467" s="14"/>
      <c r="AJ467" s="14"/>
      <c r="AK467" s="14"/>
      <c r="AL467" s="14"/>
      <c r="AM467" s="14"/>
      <c r="AN467" s="14"/>
      <c r="AO467" s="14"/>
      <c r="AP467" s="14"/>
      <c r="AQ467" s="14"/>
      <c r="AR467" s="14">
        <v>0</v>
      </c>
      <c r="AS467" s="14">
        <v>0</v>
      </c>
      <c r="AT467" s="14">
        <v>0</v>
      </c>
      <c r="AU467" s="14"/>
      <c r="AV467" s="14"/>
      <c r="AW467" s="14"/>
      <c r="AX467" s="14"/>
      <c r="AY467" s="14"/>
      <c r="AZ467" s="14">
        <f t="shared" si="695"/>
        <v>0</v>
      </c>
      <c r="BA467" s="14"/>
      <c r="BB467" s="14"/>
      <c r="BC467" s="14"/>
      <c r="BD467" s="14"/>
      <c r="BE467" s="14"/>
      <c r="BF467" s="14"/>
      <c r="BG467" s="14"/>
      <c r="BH467" s="14"/>
      <c r="BI467" s="14"/>
      <c r="BJ467" s="14">
        <v>0</v>
      </c>
      <c r="BK467" s="14">
        <v>0</v>
      </c>
    </row>
    <row r="468" spans="1:63" ht="22.5" x14ac:dyDescent="0.25">
      <c r="A468" s="4" t="s">
        <v>135</v>
      </c>
      <c r="B468" s="4" t="s">
        <v>60</v>
      </c>
      <c r="C468" s="4" t="s">
        <v>150</v>
      </c>
      <c r="D468" s="107" t="s">
        <v>275</v>
      </c>
      <c r="E468" s="106" t="s">
        <v>27</v>
      </c>
      <c r="F468" s="106" t="s">
        <v>0</v>
      </c>
      <c r="G468" s="2" t="s">
        <v>0</v>
      </c>
      <c r="H468" s="2" t="s">
        <v>28</v>
      </c>
      <c r="I468" s="12">
        <f>SUM(I469)</f>
        <v>145746</v>
      </c>
      <c r="J468" s="12">
        <f t="shared" ref="J468:Y468" si="756">SUM(J469)</f>
        <v>0</v>
      </c>
      <c r="K468" s="12">
        <f t="shared" si="756"/>
        <v>0</v>
      </c>
      <c r="L468" s="12">
        <f t="shared" si="756"/>
        <v>0</v>
      </c>
      <c r="M468" s="12">
        <f t="shared" si="756"/>
        <v>0</v>
      </c>
      <c r="N468" s="12">
        <f t="shared" si="756"/>
        <v>0</v>
      </c>
      <c r="O468" s="12">
        <f t="shared" si="756"/>
        <v>0</v>
      </c>
      <c r="P468" s="12">
        <f t="shared" si="756"/>
        <v>0</v>
      </c>
      <c r="Q468" s="12">
        <f t="shared" si="756"/>
        <v>0</v>
      </c>
      <c r="R468" s="12">
        <f t="shared" si="756"/>
        <v>0</v>
      </c>
      <c r="S468" s="12">
        <f t="shared" si="756"/>
        <v>0</v>
      </c>
      <c r="T468" s="12">
        <f t="shared" si="756"/>
        <v>0</v>
      </c>
      <c r="U468" s="12">
        <f t="shared" si="756"/>
        <v>0</v>
      </c>
      <c r="V468" s="12">
        <f t="shared" si="756"/>
        <v>0</v>
      </c>
      <c r="W468" s="12">
        <f t="shared" si="756"/>
        <v>0</v>
      </c>
      <c r="X468" s="12">
        <f t="shared" si="756"/>
        <v>0</v>
      </c>
      <c r="Y468" s="12">
        <f t="shared" si="756"/>
        <v>0</v>
      </c>
      <c r="Z468" s="12">
        <v>0</v>
      </c>
      <c r="AA468" s="12">
        <v>0</v>
      </c>
      <c r="AB468" s="12">
        <f t="shared" ref="AB468:AQ468" si="757">SUM(AB469)</f>
        <v>0</v>
      </c>
      <c r="AC468" s="12">
        <f t="shared" si="757"/>
        <v>0</v>
      </c>
      <c r="AD468" s="12">
        <f t="shared" si="757"/>
        <v>0</v>
      </c>
      <c r="AE468" s="12">
        <f t="shared" si="757"/>
        <v>0</v>
      </c>
      <c r="AF468" s="12">
        <f t="shared" si="757"/>
        <v>0</v>
      </c>
      <c r="AG468" s="12">
        <f t="shared" si="757"/>
        <v>0</v>
      </c>
      <c r="AH468" s="12">
        <f t="shared" si="757"/>
        <v>0</v>
      </c>
      <c r="AI468" s="12">
        <f t="shared" si="757"/>
        <v>0</v>
      </c>
      <c r="AJ468" s="12">
        <f t="shared" si="757"/>
        <v>0</v>
      </c>
      <c r="AK468" s="12">
        <f t="shared" si="757"/>
        <v>0</v>
      </c>
      <c r="AL468" s="12">
        <f t="shared" si="757"/>
        <v>0</v>
      </c>
      <c r="AM468" s="12">
        <f t="shared" si="757"/>
        <v>0</v>
      </c>
      <c r="AN468" s="12">
        <f t="shared" si="757"/>
        <v>0</v>
      </c>
      <c r="AO468" s="12">
        <f t="shared" si="757"/>
        <v>0</v>
      </c>
      <c r="AP468" s="12">
        <f t="shared" si="757"/>
        <v>0</v>
      </c>
      <c r="AQ468" s="12">
        <f t="shared" si="757"/>
        <v>0</v>
      </c>
      <c r="AR468" s="12">
        <v>0</v>
      </c>
      <c r="AS468" s="12">
        <v>0</v>
      </c>
      <c r="AT468" s="12">
        <f t="shared" ref="AT468:BI468" si="758">SUM(AT469)</f>
        <v>0</v>
      </c>
      <c r="AU468" s="12">
        <f t="shared" si="758"/>
        <v>0</v>
      </c>
      <c r="AV468" s="12">
        <f t="shared" si="758"/>
        <v>0</v>
      </c>
      <c r="AW468" s="12">
        <f t="shared" si="758"/>
        <v>0</v>
      </c>
      <c r="AX468" s="12">
        <f t="shared" si="758"/>
        <v>0</v>
      </c>
      <c r="AY468" s="12">
        <f t="shared" si="758"/>
        <v>0</v>
      </c>
      <c r="AZ468" s="12">
        <f t="shared" si="758"/>
        <v>0</v>
      </c>
      <c r="BA468" s="12">
        <f t="shared" si="758"/>
        <v>0</v>
      </c>
      <c r="BB468" s="12">
        <f t="shared" si="758"/>
        <v>0</v>
      </c>
      <c r="BC468" s="12">
        <f t="shared" si="758"/>
        <v>0</v>
      </c>
      <c r="BD468" s="12">
        <f t="shared" si="758"/>
        <v>0</v>
      </c>
      <c r="BE468" s="12">
        <f t="shared" si="758"/>
        <v>0</v>
      </c>
      <c r="BF468" s="12">
        <f t="shared" si="758"/>
        <v>0</v>
      </c>
      <c r="BG468" s="12">
        <f t="shared" si="758"/>
        <v>0</v>
      </c>
      <c r="BH468" s="12">
        <f t="shared" si="758"/>
        <v>0</v>
      </c>
      <c r="BI468" s="12">
        <f t="shared" si="758"/>
        <v>0</v>
      </c>
      <c r="BJ468" s="12">
        <v>0</v>
      </c>
      <c r="BK468" s="12">
        <v>0</v>
      </c>
    </row>
    <row r="469" spans="1:63" x14ac:dyDescent="0.25">
      <c r="A469" s="4" t="s">
        <v>135</v>
      </c>
      <c r="B469" s="4" t="s">
        <v>60</v>
      </c>
      <c r="C469" s="4" t="s">
        <v>150</v>
      </c>
      <c r="D469" s="107" t="s">
        <v>275</v>
      </c>
      <c r="E469" s="117">
        <v>6121</v>
      </c>
      <c r="F469" s="107"/>
      <c r="G469" s="103" t="s">
        <v>1658</v>
      </c>
      <c r="H469" s="13" t="s">
        <v>29</v>
      </c>
      <c r="I469" s="14">
        <v>145746</v>
      </c>
      <c r="J469" s="14">
        <v>0</v>
      </c>
      <c r="K469" s="14"/>
      <c r="L469" s="14"/>
      <c r="M469" s="14"/>
      <c r="N469" s="14"/>
      <c r="O469" s="14"/>
      <c r="P469" s="14">
        <f t="shared" si="693"/>
        <v>0</v>
      </c>
      <c r="Q469" s="14"/>
      <c r="R469" s="14"/>
      <c r="S469" s="14"/>
      <c r="T469" s="14"/>
      <c r="U469" s="14"/>
      <c r="V469" s="14"/>
      <c r="W469" s="14"/>
      <c r="X469" s="14"/>
      <c r="Y469" s="14"/>
      <c r="Z469" s="14">
        <v>0</v>
      </c>
      <c r="AA469" s="14">
        <v>0</v>
      </c>
      <c r="AB469" s="14">
        <v>0</v>
      </c>
      <c r="AC469" s="14"/>
      <c r="AD469" s="14"/>
      <c r="AE469" s="14"/>
      <c r="AF469" s="14"/>
      <c r="AG469" s="14"/>
      <c r="AH469" s="14">
        <f t="shared" si="694"/>
        <v>0</v>
      </c>
      <c r="AI469" s="14"/>
      <c r="AJ469" s="14"/>
      <c r="AK469" s="14"/>
      <c r="AL469" s="14"/>
      <c r="AM469" s="14"/>
      <c r="AN469" s="14"/>
      <c r="AO469" s="14"/>
      <c r="AP469" s="14"/>
      <c r="AQ469" s="14"/>
      <c r="AR469" s="14">
        <v>0</v>
      </c>
      <c r="AS469" s="14">
        <v>0</v>
      </c>
      <c r="AT469" s="14">
        <v>0</v>
      </c>
      <c r="AU469" s="14"/>
      <c r="AV469" s="14"/>
      <c r="AW469" s="14"/>
      <c r="AX469" s="14"/>
      <c r="AY469" s="14"/>
      <c r="AZ469" s="14">
        <f t="shared" si="695"/>
        <v>0</v>
      </c>
      <c r="BA469" s="14"/>
      <c r="BB469" s="14"/>
      <c r="BC469" s="14"/>
      <c r="BD469" s="14"/>
      <c r="BE469" s="14"/>
      <c r="BF469" s="14"/>
      <c r="BG469" s="14"/>
      <c r="BH469" s="14"/>
      <c r="BI469" s="14"/>
      <c r="BJ469" s="14">
        <v>0</v>
      </c>
      <c r="BK469" s="14">
        <v>0</v>
      </c>
    </row>
    <row r="470" spans="1:63" ht="22.5" x14ac:dyDescent="0.25">
      <c r="A470" s="4" t="s">
        <v>135</v>
      </c>
      <c r="B470" s="4" t="s">
        <v>60</v>
      </c>
      <c r="C470" s="4" t="s">
        <v>150</v>
      </c>
      <c r="D470" s="107" t="s">
        <v>275</v>
      </c>
      <c r="E470" s="106" t="s">
        <v>31</v>
      </c>
      <c r="F470" s="106" t="s">
        <v>0</v>
      </c>
      <c r="G470" s="2" t="s">
        <v>0</v>
      </c>
      <c r="H470" s="2" t="s">
        <v>32</v>
      </c>
      <c r="I470" s="12">
        <f>SUM(I471:I479)</f>
        <v>121947</v>
      </c>
      <c r="J470" s="12">
        <f t="shared" ref="J470:Y470" si="759">SUM(J471:J479)</f>
        <v>450</v>
      </c>
      <c r="K470" s="12">
        <f t="shared" si="759"/>
        <v>0</v>
      </c>
      <c r="L470" s="12">
        <f t="shared" si="759"/>
        <v>0</v>
      </c>
      <c r="M470" s="12">
        <f t="shared" si="759"/>
        <v>0</v>
      </c>
      <c r="N470" s="12">
        <f t="shared" si="759"/>
        <v>0</v>
      </c>
      <c r="O470" s="12">
        <f t="shared" si="759"/>
        <v>0</v>
      </c>
      <c r="P470" s="12">
        <f t="shared" si="759"/>
        <v>450</v>
      </c>
      <c r="Q470" s="12">
        <f t="shared" si="759"/>
        <v>0</v>
      </c>
      <c r="R470" s="12">
        <f t="shared" si="759"/>
        <v>0</v>
      </c>
      <c r="S470" s="12">
        <f t="shared" si="759"/>
        <v>0</v>
      </c>
      <c r="T470" s="12">
        <f t="shared" si="759"/>
        <v>0</v>
      </c>
      <c r="U470" s="12">
        <f t="shared" si="759"/>
        <v>0</v>
      </c>
      <c r="V470" s="12">
        <f t="shared" si="759"/>
        <v>0</v>
      </c>
      <c r="W470" s="12">
        <f t="shared" si="759"/>
        <v>200</v>
      </c>
      <c r="X470" s="12">
        <f t="shared" si="759"/>
        <v>0</v>
      </c>
      <c r="Y470" s="12">
        <f t="shared" si="759"/>
        <v>0</v>
      </c>
      <c r="Z470" s="12">
        <v>200</v>
      </c>
      <c r="AA470" s="12">
        <v>250</v>
      </c>
      <c r="AB470" s="12">
        <f t="shared" ref="AB470:AQ470" si="760">SUM(AB471:AB479)</f>
        <v>0</v>
      </c>
      <c r="AC470" s="12">
        <f t="shared" si="760"/>
        <v>0</v>
      </c>
      <c r="AD470" s="12">
        <f t="shared" si="760"/>
        <v>0</v>
      </c>
      <c r="AE470" s="12">
        <f t="shared" si="760"/>
        <v>0</v>
      </c>
      <c r="AF470" s="12">
        <f t="shared" si="760"/>
        <v>0</v>
      </c>
      <c r="AG470" s="12">
        <f t="shared" si="760"/>
        <v>0</v>
      </c>
      <c r="AH470" s="12">
        <f t="shared" si="760"/>
        <v>0</v>
      </c>
      <c r="AI470" s="12">
        <f t="shared" si="760"/>
        <v>0</v>
      </c>
      <c r="AJ470" s="12">
        <f t="shared" si="760"/>
        <v>0</v>
      </c>
      <c r="AK470" s="12">
        <f t="shared" si="760"/>
        <v>0</v>
      </c>
      <c r="AL470" s="12">
        <f t="shared" si="760"/>
        <v>0</v>
      </c>
      <c r="AM470" s="12">
        <f t="shared" si="760"/>
        <v>0</v>
      </c>
      <c r="AN470" s="12">
        <f t="shared" si="760"/>
        <v>0</v>
      </c>
      <c r="AO470" s="12">
        <f t="shared" si="760"/>
        <v>0</v>
      </c>
      <c r="AP470" s="12">
        <f t="shared" si="760"/>
        <v>0</v>
      </c>
      <c r="AQ470" s="12">
        <f t="shared" si="760"/>
        <v>0</v>
      </c>
      <c r="AR470" s="12">
        <v>0</v>
      </c>
      <c r="AS470" s="12">
        <v>0</v>
      </c>
      <c r="AT470" s="12">
        <f t="shared" ref="AT470:BI470" si="761">SUM(AT471:AT479)</f>
        <v>5000</v>
      </c>
      <c r="AU470" s="12">
        <f t="shared" si="761"/>
        <v>7000</v>
      </c>
      <c r="AV470" s="12">
        <f t="shared" si="761"/>
        <v>0</v>
      </c>
      <c r="AW470" s="12">
        <f t="shared" si="761"/>
        <v>9000</v>
      </c>
      <c r="AX470" s="12">
        <f t="shared" si="761"/>
        <v>0</v>
      </c>
      <c r="AY470" s="12">
        <f t="shared" si="761"/>
        <v>0</v>
      </c>
      <c r="AZ470" s="12">
        <f t="shared" si="761"/>
        <v>21000</v>
      </c>
      <c r="BA470" s="12">
        <f t="shared" si="761"/>
        <v>0</v>
      </c>
      <c r="BB470" s="12">
        <f t="shared" si="761"/>
        <v>9000</v>
      </c>
      <c r="BC470" s="12">
        <f t="shared" si="761"/>
        <v>7000</v>
      </c>
      <c r="BD470" s="12">
        <f t="shared" si="761"/>
        <v>0</v>
      </c>
      <c r="BE470" s="12">
        <f t="shared" si="761"/>
        <v>0</v>
      </c>
      <c r="BF470" s="12">
        <f t="shared" si="761"/>
        <v>0</v>
      </c>
      <c r="BG470" s="12">
        <f t="shared" si="761"/>
        <v>1000</v>
      </c>
      <c r="BH470" s="12">
        <f t="shared" si="761"/>
        <v>0</v>
      </c>
      <c r="BI470" s="12">
        <f t="shared" si="761"/>
        <v>0</v>
      </c>
      <c r="BJ470" s="12">
        <v>17000</v>
      </c>
      <c r="BK470" s="12">
        <v>4000</v>
      </c>
    </row>
    <row r="471" spans="1:63" x14ac:dyDescent="0.25">
      <c r="A471" s="4" t="s">
        <v>135</v>
      </c>
      <c r="B471" s="4" t="s">
        <v>60</v>
      </c>
      <c r="C471" s="4" t="s">
        <v>150</v>
      </c>
      <c r="D471" s="107" t="s">
        <v>275</v>
      </c>
      <c r="E471" s="117">
        <v>6131</v>
      </c>
      <c r="F471" s="107"/>
      <c r="G471" s="103" t="s">
        <v>1658</v>
      </c>
      <c r="H471" s="13" t="s">
        <v>34</v>
      </c>
      <c r="I471" s="14">
        <v>500</v>
      </c>
      <c r="J471" s="14">
        <v>0</v>
      </c>
      <c r="K471" s="14"/>
      <c r="L471" s="14"/>
      <c r="M471" s="14"/>
      <c r="N471" s="14"/>
      <c r="O471" s="14"/>
      <c r="P471" s="14">
        <f t="shared" si="693"/>
        <v>0</v>
      </c>
      <c r="Q471" s="14"/>
      <c r="R471" s="14"/>
      <c r="S471" s="14"/>
      <c r="T471" s="14"/>
      <c r="U471" s="14"/>
      <c r="V471" s="14"/>
      <c r="W471" s="14"/>
      <c r="X471" s="14"/>
      <c r="Y471" s="14"/>
      <c r="Z471" s="14">
        <v>0</v>
      </c>
      <c r="AA471" s="14">
        <v>0</v>
      </c>
      <c r="AB471" s="14">
        <v>0</v>
      </c>
      <c r="AC471" s="14"/>
      <c r="AD471" s="14"/>
      <c r="AE471" s="14"/>
      <c r="AF471" s="14"/>
      <c r="AG471" s="14"/>
      <c r="AH471" s="14">
        <f t="shared" si="694"/>
        <v>0</v>
      </c>
      <c r="AI471" s="14"/>
      <c r="AJ471" s="14"/>
      <c r="AK471" s="14"/>
      <c r="AL471" s="14"/>
      <c r="AM471" s="14"/>
      <c r="AN471" s="14"/>
      <c r="AO471" s="14"/>
      <c r="AP471" s="14"/>
      <c r="AQ471" s="14"/>
      <c r="AR471" s="14">
        <v>0</v>
      </c>
      <c r="AS471" s="14">
        <v>0</v>
      </c>
      <c r="AT471" s="14">
        <v>0</v>
      </c>
      <c r="AU471" s="14"/>
      <c r="AV471" s="14"/>
      <c r="AW471" s="14"/>
      <c r="AX471" s="14"/>
      <c r="AY471" s="14"/>
      <c r="AZ471" s="14">
        <f t="shared" si="695"/>
        <v>0</v>
      </c>
      <c r="BA471" s="14"/>
      <c r="BB471" s="14"/>
      <c r="BC471" s="14"/>
      <c r="BD471" s="14"/>
      <c r="BE471" s="14"/>
      <c r="BF471" s="14"/>
      <c r="BG471" s="14"/>
      <c r="BH471" s="14"/>
      <c r="BI471" s="14"/>
      <c r="BJ471" s="14">
        <v>0</v>
      </c>
      <c r="BK471" s="14">
        <v>0</v>
      </c>
    </row>
    <row r="472" spans="1:63" x14ac:dyDescent="0.25">
      <c r="A472" s="4" t="s">
        <v>135</v>
      </c>
      <c r="B472" s="4" t="s">
        <v>60</v>
      </c>
      <c r="C472" s="4" t="s">
        <v>150</v>
      </c>
      <c r="D472" s="107" t="s">
        <v>275</v>
      </c>
      <c r="E472" s="117">
        <v>6132</v>
      </c>
      <c r="F472" s="107"/>
      <c r="G472" s="103" t="s">
        <v>1658</v>
      </c>
      <c r="H472" s="13" t="s">
        <v>74</v>
      </c>
      <c r="I472" s="14">
        <v>53000</v>
      </c>
      <c r="J472" s="14">
        <v>0</v>
      </c>
      <c r="K472" s="14"/>
      <c r="L472" s="14"/>
      <c r="M472" s="14"/>
      <c r="N472" s="14"/>
      <c r="O472" s="14"/>
      <c r="P472" s="14">
        <f t="shared" si="693"/>
        <v>0</v>
      </c>
      <c r="Q472" s="14"/>
      <c r="R472" s="14"/>
      <c r="S472" s="14"/>
      <c r="T472" s="14"/>
      <c r="U472" s="14"/>
      <c r="V472" s="14"/>
      <c r="W472" s="14"/>
      <c r="X472" s="14"/>
      <c r="Y472" s="14"/>
      <c r="Z472" s="14">
        <v>0</v>
      </c>
      <c r="AA472" s="14">
        <v>0</v>
      </c>
      <c r="AB472" s="14">
        <v>0</v>
      </c>
      <c r="AC472" s="14"/>
      <c r="AD472" s="14"/>
      <c r="AE472" s="14"/>
      <c r="AF472" s="14"/>
      <c r="AG472" s="14"/>
      <c r="AH472" s="14">
        <f t="shared" si="694"/>
        <v>0</v>
      </c>
      <c r="AI472" s="14"/>
      <c r="AJ472" s="14"/>
      <c r="AK472" s="14"/>
      <c r="AL472" s="14"/>
      <c r="AM472" s="14"/>
      <c r="AN472" s="14"/>
      <c r="AO472" s="14"/>
      <c r="AP472" s="14"/>
      <c r="AQ472" s="14"/>
      <c r="AR472" s="14">
        <v>0</v>
      </c>
      <c r="AS472" s="14">
        <v>0</v>
      </c>
      <c r="AT472" s="14">
        <v>0</v>
      </c>
      <c r="AU472" s="14"/>
      <c r="AV472" s="14"/>
      <c r="AW472" s="14"/>
      <c r="AX472" s="14"/>
      <c r="AY472" s="14"/>
      <c r="AZ472" s="14">
        <f t="shared" si="695"/>
        <v>0</v>
      </c>
      <c r="BA472" s="14"/>
      <c r="BB472" s="14"/>
      <c r="BC472" s="14"/>
      <c r="BD472" s="14"/>
      <c r="BE472" s="14"/>
      <c r="BF472" s="14"/>
      <c r="BG472" s="14"/>
      <c r="BH472" s="14"/>
      <c r="BI472" s="14"/>
      <c r="BJ472" s="14">
        <v>0</v>
      </c>
      <c r="BK472" s="14">
        <v>0</v>
      </c>
    </row>
    <row r="473" spans="1:63" x14ac:dyDescent="0.25">
      <c r="A473" s="4" t="s">
        <v>135</v>
      </c>
      <c r="B473" s="4" t="s">
        <v>60</v>
      </c>
      <c r="C473" s="4" t="s">
        <v>150</v>
      </c>
      <c r="D473" s="107" t="s">
        <v>275</v>
      </c>
      <c r="E473" s="117">
        <v>6133</v>
      </c>
      <c r="F473" s="107"/>
      <c r="G473" s="103" t="s">
        <v>1658</v>
      </c>
      <c r="H473" s="13" t="s">
        <v>77</v>
      </c>
      <c r="I473" s="14">
        <v>9500</v>
      </c>
      <c r="J473" s="14">
        <v>0</v>
      </c>
      <c r="K473" s="14"/>
      <c r="L473" s="14"/>
      <c r="M473" s="14"/>
      <c r="N473" s="14"/>
      <c r="O473" s="14"/>
      <c r="P473" s="14">
        <f t="shared" si="693"/>
        <v>0</v>
      </c>
      <c r="Q473" s="14"/>
      <c r="R473" s="14"/>
      <c r="S473" s="14"/>
      <c r="T473" s="14"/>
      <c r="U473" s="14"/>
      <c r="V473" s="14"/>
      <c r="W473" s="14"/>
      <c r="X473" s="14"/>
      <c r="Y473" s="14"/>
      <c r="Z473" s="14">
        <v>0</v>
      </c>
      <c r="AA473" s="14">
        <v>0</v>
      </c>
      <c r="AB473" s="14">
        <v>0</v>
      </c>
      <c r="AC473" s="14"/>
      <c r="AD473" s="14"/>
      <c r="AE473" s="14"/>
      <c r="AF473" s="14"/>
      <c r="AG473" s="14"/>
      <c r="AH473" s="14">
        <f t="shared" si="694"/>
        <v>0</v>
      </c>
      <c r="AI473" s="14"/>
      <c r="AJ473" s="14"/>
      <c r="AK473" s="14"/>
      <c r="AL473" s="14"/>
      <c r="AM473" s="14"/>
      <c r="AN473" s="14"/>
      <c r="AO473" s="14"/>
      <c r="AP473" s="14"/>
      <c r="AQ473" s="14"/>
      <c r="AR473" s="14">
        <v>0</v>
      </c>
      <c r="AS473" s="14">
        <v>0</v>
      </c>
      <c r="AT473" s="14">
        <v>0</v>
      </c>
      <c r="AU473" s="14"/>
      <c r="AV473" s="14"/>
      <c r="AW473" s="14"/>
      <c r="AX473" s="14"/>
      <c r="AY473" s="14"/>
      <c r="AZ473" s="14">
        <f t="shared" si="695"/>
        <v>0</v>
      </c>
      <c r="BA473" s="14"/>
      <c r="BB473" s="14"/>
      <c r="BC473" s="14"/>
      <c r="BD473" s="14"/>
      <c r="BE473" s="14"/>
      <c r="BF473" s="14"/>
      <c r="BG473" s="14"/>
      <c r="BH473" s="14"/>
      <c r="BI473" s="14"/>
      <c r="BJ473" s="14">
        <v>0</v>
      </c>
      <c r="BK473" s="14">
        <v>0</v>
      </c>
    </row>
    <row r="474" spans="1:63" x14ac:dyDescent="0.25">
      <c r="A474" s="4" t="s">
        <v>135</v>
      </c>
      <c r="B474" s="4" t="s">
        <v>60</v>
      </c>
      <c r="C474" s="4" t="s">
        <v>150</v>
      </c>
      <c r="D474" s="107" t="s">
        <v>275</v>
      </c>
      <c r="E474" s="117">
        <v>6134</v>
      </c>
      <c r="F474" s="107"/>
      <c r="G474" s="103" t="s">
        <v>1658</v>
      </c>
      <c r="H474" s="13" t="s">
        <v>80</v>
      </c>
      <c r="I474" s="14">
        <v>16300</v>
      </c>
      <c r="J474" s="14">
        <v>0</v>
      </c>
      <c r="K474" s="14"/>
      <c r="L474" s="14"/>
      <c r="M474" s="14"/>
      <c r="N474" s="14"/>
      <c r="O474" s="14"/>
      <c r="P474" s="14">
        <f t="shared" si="693"/>
        <v>0</v>
      </c>
      <c r="Q474" s="14"/>
      <c r="R474" s="14"/>
      <c r="S474" s="14"/>
      <c r="T474" s="14"/>
      <c r="U474" s="14"/>
      <c r="V474" s="14"/>
      <c r="W474" s="14"/>
      <c r="X474" s="14"/>
      <c r="Y474" s="14"/>
      <c r="Z474" s="14">
        <v>0</v>
      </c>
      <c r="AA474" s="14">
        <v>0</v>
      </c>
      <c r="AB474" s="14">
        <v>0</v>
      </c>
      <c r="AC474" s="14"/>
      <c r="AD474" s="14"/>
      <c r="AE474" s="14"/>
      <c r="AF474" s="14"/>
      <c r="AG474" s="14"/>
      <c r="AH474" s="14">
        <f t="shared" si="694"/>
        <v>0</v>
      </c>
      <c r="AI474" s="14"/>
      <c r="AJ474" s="14"/>
      <c r="AK474" s="14"/>
      <c r="AL474" s="14"/>
      <c r="AM474" s="14"/>
      <c r="AN474" s="14"/>
      <c r="AO474" s="14"/>
      <c r="AP474" s="14"/>
      <c r="AQ474" s="14"/>
      <c r="AR474" s="14">
        <v>0</v>
      </c>
      <c r="AS474" s="14">
        <v>0</v>
      </c>
      <c r="AT474" s="14">
        <v>0</v>
      </c>
      <c r="AU474" s="14">
        <v>3500</v>
      </c>
      <c r="AV474" s="14"/>
      <c r="AW474" s="14">
        <v>9000</v>
      </c>
      <c r="AX474" s="14"/>
      <c r="AY474" s="14"/>
      <c r="AZ474" s="14">
        <f t="shared" si="695"/>
        <v>12500</v>
      </c>
      <c r="BA474" s="14"/>
      <c r="BB474" s="14">
        <v>9000</v>
      </c>
      <c r="BC474" s="14">
        <v>3500</v>
      </c>
      <c r="BD474" s="14"/>
      <c r="BE474" s="14"/>
      <c r="BF474" s="14"/>
      <c r="BG474" s="14"/>
      <c r="BH474" s="14"/>
      <c r="BI474" s="14"/>
      <c r="BJ474" s="14">
        <v>12500</v>
      </c>
      <c r="BK474" s="14">
        <v>0</v>
      </c>
    </row>
    <row r="475" spans="1:63" x14ac:dyDescent="0.25">
      <c r="A475" s="4" t="s">
        <v>135</v>
      </c>
      <c r="B475" s="4" t="s">
        <v>60</v>
      </c>
      <c r="C475" s="4" t="s">
        <v>150</v>
      </c>
      <c r="D475" s="107" t="s">
        <v>275</v>
      </c>
      <c r="E475" s="117">
        <v>6135</v>
      </c>
      <c r="F475" s="107"/>
      <c r="G475" s="103" t="s">
        <v>1658</v>
      </c>
      <c r="H475" s="13" t="s">
        <v>83</v>
      </c>
      <c r="I475" s="14">
        <v>1100</v>
      </c>
      <c r="J475" s="14">
        <v>0</v>
      </c>
      <c r="K475" s="14"/>
      <c r="L475" s="14"/>
      <c r="M475" s="14"/>
      <c r="N475" s="14"/>
      <c r="O475" s="14"/>
      <c r="P475" s="14">
        <f t="shared" si="693"/>
        <v>0</v>
      </c>
      <c r="Q475" s="14"/>
      <c r="R475" s="14"/>
      <c r="S475" s="14"/>
      <c r="T475" s="14"/>
      <c r="U475" s="14"/>
      <c r="V475" s="14"/>
      <c r="W475" s="14"/>
      <c r="X475" s="14"/>
      <c r="Y475" s="14"/>
      <c r="Z475" s="14">
        <v>0</v>
      </c>
      <c r="AA475" s="14">
        <v>0</v>
      </c>
      <c r="AB475" s="14">
        <v>0</v>
      </c>
      <c r="AC475" s="14"/>
      <c r="AD475" s="14"/>
      <c r="AE475" s="14"/>
      <c r="AF475" s="14"/>
      <c r="AG475" s="14"/>
      <c r="AH475" s="14">
        <f t="shared" si="694"/>
        <v>0</v>
      </c>
      <c r="AI475" s="14"/>
      <c r="AJ475" s="14"/>
      <c r="AK475" s="14"/>
      <c r="AL475" s="14"/>
      <c r="AM475" s="14"/>
      <c r="AN475" s="14"/>
      <c r="AO475" s="14"/>
      <c r="AP475" s="14"/>
      <c r="AQ475" s="14"/>
      <c r="AR475" s="14">
        <v>0</v>
      </c>
      <c r="AS475" s="14">
        <v>0</v>
      </c>
      <c r="AT475" s="14">
        <v>0</v>
      </c>
      <c r="AU475" s="14">
        <v>200</v>
      </c>
      <c r="AV475" s="14"/>
      <c r="AW475" s="14"/>
      <c r="AX475" s="14"/>
      <c r="AY475" s="14"/>
      <c r="AZ475" s="14">
        <f t="shared" si="695"/>
        <v>200</v>
      </c>
      <c r="BA475" s="14"/>
      <c r="BB475" s="14"/>
      <c r="BC475" s="14">
        <v>200</v>
      </c>
      <c r="BD475" s="14"/>
      <c r="BE475" s="14"/>
      <c r="BF475" s="14"/>
      <c r="BG475" s="14"/>
      <c r="BH475" s="14"/>
      <c r="BI475" s="14"/>
      <c r="BJ475" s="14">
        <v>200</v>
      </c>
      <c r="BK475" s="14">
        <v>0</v>
      </c>
    </row>
    <row r="476" spans="1:63" ht="22.5" x14ac:dyDescent="0.25">
      <c r="A476" s="4" t="s">
        <v>135</v>
      </c>
      <c r="B476" s="4" t="s">
        <v>60</v>
      </c>
      <c r="C476" s="4" t="s">
        <v>150</v>
      </c>
      <c r="D476" s="107" t="s">
        <v>275</v>
      </c>
      <c r="E476" s="117">
        <v>6136</v>
      </c>
      <c r="F476" s="107"/>
      <c r="G476" s="103" t="s">
        <v>1658</v>
      </c>
      <c r="H476" s="13" t="s">
        <v>86</v>
      </c>
      <c r="I476" s="14">
        <v>6000</v>
      </c>
      <c r="J476" s="14">
        <v>0</v>
      </c>
      <c r="K476" s="14"/>
      <c r="L476" s="14"/>
      <c r="M476" s="14"/>
      <c r="N476" s="14"/>
      <c r="O476" s="14"/>
      <c r="P476" s="14">
        <f t="shared" si="693"/>
        <v>0</v>
      </c>
      <c r="Q476" s="14"/>
      <c r="R476" s="14"/>
      <c r="S476" s="14"/>
      <c r="T476" s="14"/>
      <c r="U476" s="14"/>
      <c r="V476" s="14"/>
      <c r="W476" s="14"/>
      <c r="X476" s="14"/>
      <c r="Y476" s="14"/>
      <c r="Z476" s="14">
        <v>0</v>
      </c>
      <c r="AA476" s="14">
        <v>0</v>
      </c>
      <c r="AB476" s="14">
        <v>0</v>
      </c>
      <c r="AC476" s="14"/>
      <c r="AD476" s="14"/>
      <c r="AE476" s="14"/>
      <c r="AF476" s="14"/>
      <c r="AG476" s="14"/>
      <c r="AH476" s="14">
        <f t="shared" si="694"/>
        <v>0</v>
      </c>
      <c r="AI476" s="14"/>
      <c r="AJ476" s="14"/>
      <c r="AK476" s="14"/>
      <c r="AL476" s="14"/>
      <c r="AM476" s="14"/>
      <c r="AN476" s="14"/>
      <c r="AO476" s="14"/>
      <c r="AP476" s="14"/>
      <c r="AQ476" s="14"/>
      <c r="AR476" s="14">
        <v>0</v>
      </c>
      <c r="AS476" s="14">
        <v>0</v>
      </c>
      <c r="AT476" s="14">
        <v>0</v>
      </c>
      <c r="AU476" s="14"/>
      <c r="AV476" s="14"/>
      <c r="AW476" s="14"/>
      <c r="AX476" s="14"/>
      <c r="AY476" s="14"/>
      <c r="AZ476" s="14">
        <f t="shared" si="695"/>
        <v>0</v>
      </c>
      <c r="BA476" s="14"/>
      <c r="BB476" s="14"/>
      <c r="BC476" s="14"/>
      <c r="BD476" s="14"/>
      <c r="BE476" s="14"/>
      <c r="BF476" s="14"/>
      <c r="BG476" s="14"/>
      <c r="BH476" s="14"/>
      <c r="BI476" s="14"/>
      <c r="BJ476" s="14">
        <v>0</v>
      </c>
      <c r="BK476" s="14">
        <v>0</v>
      </c>
    </row>
    <row r="477" spans="1:63" x14ac:dyDescent="0.25">
      <c r="A477" s="4" t="s">
        <v>135</v>
      </c>
      <c r="B477" s="4" t="s">
        <v>60</v>
      </c>
      <c r="C477" s="4" t="s">
        <v>150</v>
      </c>
      <c r="D477" s="107" t="s">
        <v>275</v>
      </c>
      <c r="E477" s="117">
        <v>6137</v>
      </c>
      <c r="F477" s="107"/>
      <c r="G477" s="103" t="s">
        <v>1658</v>
      </c>
      <c r="H477" s="13" t="s">
        <v>89</v>
      </c>
      <c r="I477" s="14">
        <v>9700</v>
      </c>
      <c r="J477" s="14">
        <v>450</v>
      </c>
      <c r="K477" s="14"/>
      <c r="L477" s="14"/>
      <c r="M477" s="14"/>
      <c r="N477" s="14"/>
      <c r="O477" s="14"/>
      <c r="P477" s="14">
        <f t="shared" si="693"/>
        <v>450</v>
      </c>
      <c r="Q477" s="14"/>
      <c r="R477" s="14"/>
      <c r="S477" s="14"/>
      <c r="T477" s="14"/>
      <c r="U477" s="14"/>
      <c r="V477" s="14"/>
      <c r="W477" s="14">
        <v>200</v>
      </c>
      <c r="X477" s="14"/>
      <c r="Y477" s="14"/>
      <c r="Z477" s="14">
        <v>200</v>
      </c>
      <c r="AA477" s="14">
        <v>250</v>
      </c>
      <c r="AB477" s="14">
        <v>0</v>
      </c>
      <c r="AC477" s="14"/>
      <c r="AD477" s="14"/>
      <c r="AE477" s="14"/>
      <c r="AF477" s="14"/>
      <c r="AG477" s="14"/>
      <c r="AH477" s="14">
        <f t="shared" si="694"/>
        <v>0</v>
      </c>
      <c r="AI477" s="14"/>
      <c r="AJ477" s="14"/>
      <c r="AK477" s="14"/>
      <c r="AL477" s="14"/>
      <c r="AM477" s="14"/>
      <c r="AN477" s="14"/>
      <c r="AO477" s="14"/>
      <c r="AP477" s="14"/>
      <c r="AQ477" s="14"/>
      <c r="AR477" s="14">
        <v>0</v>
      </c>
      <c r="AS477" s="14">
        <v>0</v>
      </c>
      <c r="AT477" s="14">
        <v>0</v>
      </c>
      <c r="AU477" s="14"/>
      <c r="AV477" s="14"/>
      <c r="AW477" s="14"/>
      <c r="AX477" s="14"/>
      <c r="AY477" s="14"/>
      <c r="AZ477" s="14">
        <f t="shared" si="695"/>
        <v>0</v>
      </c>
      <c r="BA477" s="14"/>
      <c r="BB477" s="14"/>
      <c r="BC477" s="14"/>
      <c r="BD477" s="14"/>
      <c r="BE477" s="14"/>
      <c r="BF477" s="14"/>
      <c r="BG477" s="14"/>
      <c r="BH477" s="14"/>
      <c r="BI477" s="14"/>
      <c r="BJ477" s="14">
        <v>0</v>
      </c>
      <c r="BK477" s="14">
        <v>0</v>
      </c>
    </row>
    <row r="478" spans="1:63" ht="22.5" x14ac:dyDescent="0.25">
      <c r="A478" s="4" t="s">
        <v>135</v>
      </c>
      <c r="B478" s="4" t="s">
        <v>60</v>
      </c>
      <c r="C478" s="4" t="s">
        <v>150</v>
      </c>
      <c r="D478" s="107" t="s">
        <v>275</v>
      </c>
      <c r="E478" s="117">
        <v>6138</v>
      </c>
      <c r="F478" s="107"/>
      <c r="G478" s="103" t="s">
        <v>1658</v>
      </c>
      <c r="H478" s="13" t="s">
        <v>92</v>
      </c>
      <c r="I478" s="14">
        <v>900</v>
      </c>
      <c r="J478" s="14">
        <v>0</v>
      </c>
      <c r="K478" s="14"/>
      <c r="L478" s="14"/>
      <c r="M478" s="14"/>
      <c r="N478" s="14"/>
      <c r="O478" s="14"/>
      <c r="P478" s="14">
        <f t="shared" si="693"/>
        <v>0</v>
      </c>
      <c r="Q478" s="14"/>
      <c r="R478" s="14"/>
      <c r="S478" s="14"/>
      <c r="T478" s="14"/>
      <c r="U478" s="14"/>
      <c r="V478" s="14"/>
      <c r="W478" s="14"/>
      <c r="X478" s="14"/>
      <c r="Y478" s="14"/>
      <c r="Z478" s="14">
        <v>0</v>
      </c>
      <c r="AA478" s="14">
        <v>0</v>
      </c>
      <c r="AB478" s="14">
        <v>0</v>
      </c>
      <c r="AC478" s="14"/>
      <c r="AD478" s="14"/>
      <c r="AE478" s="14"/>
      <c r="AF478" s="14"/>
      <c r="AG478" s="14"/>
      <c r="AH478" s="14">
        <f t="shared" si="694"/>
        <v>0</v>
      </c>
      <c r="AI478" s="14"/>
      <c r="AJ478" s="14"/>
      <c r="AK478" s="14"/>
      <c r="AL478" s="14"/>
      <c r="AM478" s="14"/>
      <c r="AN478" s="14"/>
      <c r="AO478" s="14"/>
      <c r="AP478" s="14"/>
      <c r="AQ478" s="14"/>
      <c r="AR478" s="14">
        <v>0</v>
      </c>
      <c r="AS478" s="14">
        <v>0</v>
      </c>
      <c r="AT478" s="14">
        <v>0</v>
      </c>
      <c r="AU478" s="14"/>
      <c r="AV478" s="14"/>
      <c r="AW478" s="14"/>
      <c r="AX478" s="14"/>
      <c r="AY478" s="14"/>
      <c r="AZ478" s="14">
        <f t="shared" si="695"/>
        <v>0</v>
      </c>
      <c r="BA478" s="14"/>
      <c r="BB478" s="14"/>
      <c r="BC478" s="14"/>
      <c r="BD478" s="14"/>
      <c r="BE478" s="14"/>
      <c r="BF478" s="14"/>
      <c r="BG478" s="14"/>
      <c r="BH478" s="14"/>
      <c r="BI478" s="14"/>
      <c r="BJ478" s="14">
        <v>0</v>
      </c>
      <c r="BK478" s="14">
        <v>0</v>
      </c>
    </row>
    <row r="479" spans="1:63" x14ac:dyDescent="0.25">
      <c r="A479" s="1" t="s">
        <v>135</v>
      </c>
      <c r="B479" s="1" t="s">
        <v>60</v>
      </c>
      <c r="C479" s="1" t="s">
        <v>150</v>
      </c>
      <c r="D479" s="110" t="s">
        <v>275</v>
      </c>
      <c r="E479" s="110" t="s">
        <v>36</v>
      </c>
      <c r="F479" s="107" t="s">
        <v>0</v>
      </c>
      <c r="G479" s="13" t="s">
        <v>0</v>
      </c>
      <c r="H479" s="2" t="s">
        <v>37</v>
      </c>
      <c r="I479" s="12">
        <f>SUM(I480:I482)</f>
        <v>24947</v>
      </c>
      <c r="J479" s="12">
        <f t="shared" ref="J479:Y479" si="762">SUM(J480:J482)</f>
        <v>0</v>
      </c>
      <c r="K479" s="12">
        <f t="shared" si="762"/>
        <v>0</v>
      </c>
      <c r="L479" s="12">
        <f t="shared" si="762"/>
        <v>0</v>
      </c>
      <c r="M479" s="12">
        <f t="shared" si="762"/>
        <v>0</v>
      </c>
      <c r="N479" s="12">
        <f t="shared" si="762"/>
        <v>0</v>
      </c>
      <c r="O479" s="12">
        <f t="shared" si="762"/>
        <v>0</v>
      </c>
      <c r="P479" s="12">
        <f t="shared" si="762"/>
        <v>0</v>
      </c>
      <c r="Q479" s="12">
        <f t="shared" si="762"/>
        <v>0</v>
      </c>
      <c r="R479" s="12">
        <f t="shared" si="762"/>
        <v>0</v>
      </c>
      <c r="S479" s="12">
        <f t="shared" si="762"/>
        <v>0</v>
      </c>
      <c r="T479" s="12">
        <f t="shared" si="762"/>
        <v>0</v>
      </c>
      <c r="U479" s="12">
        <f t="shared" si="762"/>
        <v>0</v>
      </c>
      <c r="V479" s="12">
        <f t="shared" si="762"/>
        <v>0</v>
      </c>
      <c r="W479" s="12">
        <f t="shared" si="762"/>
        <v>0</v>
      </c>
      <c r="X479" s="12">
        <f t="shared" si="762"/>
        <v>0</v>
      </c>
      <c r="Y479" s="12">
        <f t="shared" si="762"/>
        <v>0</v>
      </c>
      <c r="Z479" s="12">
        <v>0</v>
      </c>
      <c r="AA479" s="12">
        <v>0</v>
      </c>
      <c r="AB479" s="12">
        <f t="shared" ref="AB479:AQ479" si="763">SUM(AB480:AB482)</f>
        <v>0</v>
      </c>
      <c r="AC479" s="12">
        <f t="shared" si="763"/>
        <v>0</v>
      </c>
      <c r="AD479" s="12">
        <f t="shared" si="763"/>
        <v>0</v>
      </c>
      <c r="AE479" s="12">
        <f t="shared" si="763"/>
        <v>0</v>
      </c>
      <c r="AF479" s="12">
        <f t="shared" si="763"/>
        <v>0</v>
      </c>
      <c r="AG479" s="12">
        <f t="shared" si="763"/>
        <v>0</v>
      </c>
      <c r="AH479" s="12">
        <f t="shared" si="763"/>
        <v>0</v>
      </c>
      <c r="AI479" s="12">
        <f t="shared" si="763"/>
        <v>0</v>
      </c>
      <c r="AJ479" s="12">
        <f t="shared" si="763"/>
        <v>0</v>
      </c>
      <c r="AK479" s="12">
        <f t="shared" si="763"/>
        <v>0</v>
      </c>
      <c r="AL479" s="12">
        <f t="shared" si="763"/>
        <v>0</v>
      </c>
      <c r="AM479" s="12">
        <f t="shared" si="763"/>
        <v>0</v>
      </c>
      <c r="AN479" s="12">
        <f t="shared" si="763"/>
        <v>0</v>
      </c>
      <c r="AO479" s="12">
        <f t="shared" si="763"/>
        <v>0</v>
      </c>
      <c r="AP479" s="12">
        <f t="shared" si="763"/>
        <v>0</v>
      </c>
      <c r="AQ479" s="12">
        <f t="shared" si="763"/>
        <v>0</v>
      </c>
      <c r="AR479" s="12">
        <v>0</v>
      </c>
      <c r="AS479" s="12">
        <v>0</v>
      </c>
      <c r="AT479" s="12">
        <f t="shared" ref="AT479:BI479" si="764">SUM(AT480:AT482)</f>
        <v>5000</v>
      </c>
      <c r="AU479" s="12">
        <f t="shared" si="764"/>
        <v>3300</v>
      </c>
      <c r="AV479" s="12">
        <f t="shared" si="764"/>
        <v>0</v>
      </c>
      <c r="AW479" s="12">
        <f t="shared" si="764"/>
        <v>0</v>
      </c>
      <c r="AX479" s="12">
        <f t="shared" si="764"/>
        <v>0</v>
      </c>
      <c r="AY479" s="12">
        <f t="shared" si="764"/>
        <v>0</v>
      </c>
      <c r="AZ479" s="12">
        <f t="shared" si="764"/>
        <v>8300</v>
      </c>
      <c r="BA479" s="12">
        <f t="shared" si="764"/>
        <v>0</v>
      </c>
      <c r="BB479" s="12">
        <f t="shared" si="764"/>
        <v>0</v>
      </c>
      <c r="BC479" s="12">
        <f t="shared" si="764"/>
        <v>3300</v>
      </c>
      <c r="BD479" s="12">
        <f t="shared" si="764"/>
        <v>0</v>
      </c>
      <c r="BE479" s="12">
        <f t="shared" si="764"/>
        <v>0</v>
      </c>
      <c r="BF479" s="12">
        <f t="shared" si="764"/>
        <v>0</v>
      </c>
      <c r="BG479" s="12">
        <f t="shared" si="764"/>
        <v>1000</v>
      </c>
      <c r="BH479" s="12">
        <f t="shared" si="764"/>
        <v>0</v>
      </c>
      <c r="BI479" s="12">
        <f t="shared" si="764"/>
        <v>0</v>
      </c>
      <c r="BJ479" s="12">
        <v>4300</v>
      </c>
      <c r="BK479" s="12">
        <v>4000</v>
      </c>
    </row>
    <row r="480" spans="1:63" x14ac:dyDescent="0.25">
      <c r="A480" s="4" t="s">
        <v>135</v>
      </c>
      <c r="B480" s="4" t="s">
        <v>60</v>
      </c>
      <c r="C480" s="4" t="s">
        <v>150</v>
      </c>
      <c r="D480" s="107" t="s">
        <v>275</v>
      </c>
      <c r="E480" s="117">
        <v>6139</v>
      </c>
      <c r="F480" s="107"/>
      <c r="G480" s="103" t="s">
        <v>1658</v>
      </c>
      <c r="H480" s="13" t="s">
        <v>37</v>
      </c>
      <c r="I480" s="14">
        <v>15500</v>
      </c>
      <c r="J480" s="14">
        <v>0</v>
      </c>
      <c r="K480" s="14"/>
      <c r="L480" s="14"/>
      <c r="M480" s="14"/>
      <c r="N480" s="14"/>
      <c r="O480" s="14"/>
      <c r="P480" s="14">
        <f t="shared" si="693"/>
        <v>0</v>
      </c>
      <c r="Q480" s="14"/>
      <c r="R480" s="14"/>
      <c r="S480" s="14"/>
      <c r="T480" s="14"/>
      <c r="U480" s="14"/>
      <c r="V480" s="14"/>
      <c r="W480" s="14"/>
      <c r="X480" s="14"/>
      <c r="Y480" s="14"/>
      <c r="Z480" s="14">
        <v>0</v>
      </c>
      <c r="AA480" s="14">
        <v>0</v>
      </c>
      <c r="AB480" s="14">
        <v>0</v>
      </c>
      <c r="AC480" s="14"/>
      <c r="AD480" s="14"/>
      <c r="AE480" s="14"/>
      <c r="AF480" s="14"/>
      <c r="AG480" s="14"/>
      <c r="AH480" s="14">
        <f t="shared" si="694"/>
        <v>0</v>
      </c>
      <c r="AI480" s="14"/>
      <c r="AJ480" s="14"/>
      <c r="AK480" s="14"/>
      <c r="AL480" s="14"/>
      <c r="AM480" s="14"/>
      <c r="AN480" s="14"/>
      <c r="AO480" s="14"/>
      <c r="AP480" s="14"/>
      <c r="AQ480" s="14"/>
      <c r="AR480" s="14">
        <v>0</v>
      </c>
      <c r="AS480" s="14">
        <v>0</v>
      </c>
      <c r="AT480" s="14">
        <v>5000</v>
      </c>
      <c r="AU480" s="14">
        <v>3300</v>
      </c>
      <c r="AV480" s="14"/>
      <c r="AW480" s="14"/>
      <c r="AX480" s="14"/>
      <c r="AY480" s="14"/>
      <c r="AZ480" s="14">
        <f t="shared" si="695"/>
        <v>8300</v>
      </c>
      <c r="BA480" s="14"/>
      <c r="BB480" s="14"/>
      <c r="BC480" s="14">
        <v>3300</v>
      </c>
      <c r="BD480" s="14"/>
      <c r="BE480" s="14"/>
      <c r="BF480" s="14"/>
      <c r="BG480" s="14">
        <v>1000</v>
      </c>
      <c r="BH480" s="14"/>
      <c r="BI480" s="14"/>
      <c r="BJ480" s="14">
        <v>4300</v>
      </c>
      <c r="BK480" s="14">
        <v>4000</v>
      </c>
    </row>
    <row r="481" spans="1:63" ht="22.5" x14ac:dyDescent="0.25">
      <c r="A481" s="4" t="s">
        <v>135</v>
      </c>
      <c r="B481" s="4" t="s">
        <v>60</v>
      </c>
      <c r="C481" s="4" t="s">
        <v>150</v>
      </c>
      <c r="D481" s="107" t="s">
        <v>275</v>
      </c>
      <c r="E481" s="117">
        <v>6139</v>
      </c>
      <c r="F481" s="107" t="s">
        <v>282</v>
      </c>
      <c r="G481" s="103" t="s">
        <v>1658</v>
      </c>
      <c r="H481" s="13" t="s">
        <v>39</v>
      </c>
      <c r="I481" s="14">
        <v>4147</v>
      </c>
      <c r="J481" s="14">
        <v>0</v>
      </c>
      <c r="K481" s="14"/>
      <c r="L481" s="14"/>
      <c r="M481" s="14"/>
      <c r="N481" s="14"/>
      <c r="O481" s="14"/>
      <c r="P481" s="14">
        <f t="shared" ref="P481:P540" si="765">J481+K481+L481+M481+N481+O481</f>
        <v>0</v>
      </c>
      <c r="Q481" s="14"/>
      <c r="R481" s="14"/>
      <c r="S481" s="14"/>
      <c r="T481" s="14"/>
      <c r="U481" s="14"/>
      <c r="V481" s="14"/>
      <c r="W481" s="14"/>
      <c r="X481" s="14"/>
      <c r="Y481" s="14"/>
      <c r="Z481" s="14">
        <v>0</v>
      </c>
      <c r="AA481" s="14">
        <v>0</v>
      </c>
      <c r="AB481" s="14">
        <v>0</v>
      </c>
      <c r="AC481" s="14"/>
      <c r="AD481" s="14"/>
      <c r="AE481" s="14"/>
      <c r="AF481" s="14"/>
      <c r="AG481" s="14"/>
      <c r="AH481" s="14">
        <f t="shared" ref="AH481:AH540" si="766">AB481+AC481+AD481+AE481+AF481+AG481</f>
        <v>0</v>
      </c>
      <c r="AI481" s="14"/>
      <c r="AJ481" s="14"/>
      <c r="AK481" s="14"/>
      <c r="AL481" s="14"/>
      <c r="AM481" s="14"/>
      <c r="AN481" s="14"/>
      <c r="AO481" s="14"/>
      <c r="AP481" s="14"/>
      <c r="AQ481" s="14"/>
      <c r="AR481" s="14">
        <v>0</v>
      </c>
      <c r="AS481" s="14">
        <v>0</v>
      </c>
      <c r="AT481" s="14">
        <v>0</v>
      </c>
      <c r="AU481" s="14"/>
      <c r="AV481" s="14"/>
      <c r="AW481" s="14"/>
      <c r="AX481" s="14"/>
      <c r="AY481" s="14"/>
      <c r="AZ481" s="14">
        <f t="shared" ref="AZ481:AZ540" si="767">AT481+AU481+AV481+AW481+AX481+AY481</f>
        <v>0</v>
      </c>
      <c r="BA481" s="14"/>
      <c r="BB481" s="14"/>
      <c r="BC481" s="14"/>
      <c r="BD481" s="14"/>
      <c r="BE481" s="14"/>
      <c r="BF481" s="14"/>
      <c r="BG481" s="14"/>
      <c r="BH481" s="14"/>
      <c r="BI481" s="14"/>
      <c r="BJ481" s="14">
        <v>0</v>
      </c>
      <c r="BK481" s="14">
        <v>0</v>
      </c>
    </row>
    <row r="482" spans="1:63" ht="33.75" x14ac:dyDescent="0.25">
      <c r="A482" s="4" t="s">
        <v>135</v>
      </c>
      <c r="B482" s="4" t="s">
        <v>60</v>
      </c>
      <c r="C482" s="4" t="s">
        <v>150</v>
      </c>
      <c r="D482" s="107" t="s">
        <v>275</v>
      </c>
      <c r="E482" s="117">
        <v>6139</v>
      </c>
      <c r="F482" s="107" t="s">
        <v>283</v>
      </c>
      <c r="G482" s="103" t="s">
        <v>1658</v>
      </c>
      <c r="H482" s="13" t="s">
        <v>40</v>
      </c>
      <c r="I482" s="14">
        <v>5300</v>
      </c>
      <c r="J482" s="14">
        <v>0</v>
      </c>
      <c r="K482" s="14"/>
      <c r="L482" s="14"/>
      <c r="M482" s="14"/>
      <c r="N482" s="14"/>
      <c r="O482" s="14"/>
      <c r="P482" s="14">
        <f t="shared" si="765"/>
        <v>0</v>
      </c>
      <c r="Q482" s="14"/>
      <c r="R482" s="14"/>
      <c r="S482" s="14"/>
      <c r="T482" s="14"/>
      <c r="U482" s="14"/>
      <c r="V482" s="14"/>
      <c r="W482" s="14"/>
      <c r="X482" s="14"/>
      <c r="Y482" s="14"/>
      <c r="Z482" s="14">
        <v>0</v>
      </c>
      <c r="AA482" s="14">
        <v>0</v>
      </c>
      <c r="AB482" s="14">
        <v>0</v>
      </c>
      <c r="AC482" s="14"/>
      <c r="AD482" s="14"/>
      <c r="AE482" s="14"/>
      <c r="AF482" s="14"/>
      <c r="AG482" s="14"/>
      <c r="AH482" s="14">
        <f t="shared" si="766"/>
        <v>0</v>
      </c>
      <c r="AI482" s="14"/>
      <c r="AJ482" s="14"/>
      <c r="AK482" s="14"/>
      <c r="AL482" s="14"/>
      <c r="AM482" s="14"/>
      <c r="AN482" s="14"/>
      <c r="AO482" s="14"/>
      <c r="AP482" s="14"/>
      <c r="AQ482" s="14"/>
      <c r="AR482" s="14">
        <v>0</v>
      </c>
      <c r="AS482" s="14">
        <v>0</v>
      </c>
      <c r="AT482" s="14">
        <v>0</v>
      </c>
      <c r="AU482" s="14"/>
      <c r="AV482" s="14"/>
      <c r="AW482" s="14"/>
      <c r="AX482" s="14"/>
      <c r="AY482" s="14"/>
      <c r="AZ482" s="14">
        <f t="shared" si="767"/>
        <v>0</v>
      </c>
      <c r="BA482" s="14"/>
      <c r="BB482" s="14"/>
      <c r="BC482" s="14"/>
      <c r="BD482" s="14"/>
      <c r="BE482" s="14"/>
      <c r="BF482" s="14"/>
      <c r="BG482" s="14"/>
      <c r="BH482" s="14"/>
      <c r="BI482" s="14"/>
      <c r="BJ482" s="14">
        <v>0</v>
      </c>
      <c r="BK482" s="14">
        <v>0</v>
      </c>
    </row>
    <row r="483" spans="1:63" ht="33.75" x14ac:dyDescent="0.25">
      <c r="A483" s="1" t="s">
        <v>0</v>
      </c>
      <c r="B483" s="1" t="s">
        <v>0</v>
      </c>
      <c r="C483" s="1" t="s">
        <v>0</v>
      </c>
      <c r="D483" s="106" t="s">
        <v>0</v>
      </c>
      <c r="E483" s="106" t="s">
        <v>0</v>
      </c>
      <c r="F483" s="106" t="s">
        <v>0</v>
      </c>
      <c r="G483" s="2" t="s">
        <v>0</v>
      </c>
      <c r="H483" s="10" t="s">
        <v>41</v>
      </c>
      <c r="I483" s="11">
        <f>SUM(I484)</f>
        <v>20700</v>
      </c>
      <c r="J483" s="11">
        <f t="shared" ref="J483:Y483" si="768">SUM(J484)</f>
        <v>0</v>
      </c>
      <c r="K483" s="11">
        <f t="shared" si="768"/>
        <v>0</v>
      </c>
      <c r="L483" s="11">
        <f t="shared" si="768"/>
        <v>0</v>
      </c>
      <c r="M483" s="11">
        <f t="shared" si="768"/>
        <v>0</v>
      </c>
      <c r="N483" s="11">
        <f t="shared" si="768"/>
        <v>0</v>
      </c>
      <c r="O483" s="11">
        <f t="shared" si="768"/>
        <v>0</v>
      </c>
      <c r="P483" s="11">
        <f t="shared" si="768"/>
        <v>0</v>
      </c>
      <c r="Q483" s="11">
        <f t="shared" si="768"/>
        <v>0</v>
      </c>
      <c r="R483" s="11">
        <f t="shared" si="768"/>
        <v>0</v>
      </c>
      <c r="S483" s="11">
        <f t="shared" si="768"/>
        <v>0</v>
      </c>
      <c r="T483" s="11">
        <f t="shared" si="768"/>
        <v>0</v>
      </c>
      <c r="U483" s="11">
        <f t="shared" si="768"/>
        <v>0</v>
      </c>
      <c r="V483" s="11">
        <f t="shared" si="768"/>
        <v>0</v>
      </c>
      <c r="W483" s="11">
        <f t="shared" si="768"/>
        <v>0</v>
      </c>
      <c r="X483" s="11">
        <f t="shared" si="768"/>
        <v>0</v>
      </c>
      <c r="Y483" s="11">
        <f t="shared" si="768"/>
        <v>0</v>
      </c>
      <c r="Z483" s="11">
        <v>0</v>
      </c>
      <c r="AA483" s="11">
        <v>0</v>
      </c>
      <c r="AB483" s="11">
        <f t="shared" ref="AB483:AQ483" si="769">SUM(AB484)</f>
        <v>0</v>
      </c>
      <c r="AC483" s="11">
        <f t="shared" si="769"/>
        <v>0</v>
      </c>
      <c r="AD483" s="11">
        <f t="shared" si="769"/>
        <v>0</v>
      </c>
      <c r="AE483" s="11">
        <f t="shared" si="769"/>
        <v>0</v>
      </c>
      <c r="AF483" s="11">
        <f t="shared" si="769"/>
        <v>0</v>
      </c>
      <c r="AG483" s="11">
        <f t="shared" si="769"/>
        <v>0</v>
      </c>
      <c r="AH483" s="11">
        <f t="shared" si="769"/>
        <v>0</v>
      </c>
      <c r="AI483" s="11">
        <f t="shared" si="769"/>
        <v>0</v>
      </c>
      <c r="AJ483" s="11">
        <f t="shared" si="769"/>
        <v>0</v>
      </c>
      <c r="AK483" s="11">
        <f t="shared" si="769"/>
        <v>0</v>
      </c>
      <c r="AL483" s="11">
        <f t="shared" si="769"/>
        <v>0</v>
      </c>
      <c r="AM483" s="11">
        <f t="shared" si="769"/>
        <v>0</v>
      </c>
      <c r="AN483" s="11">
        <f t="shared" si="769"/>
        <v>0</v>
      </c>
      <c r="AO483" s="11">
        <f t="shared" si="769"/>
        <v>0</v>
      </c>
      <c r="AP483" s="11">
        <f t="shared" si="769"/>
        <v>0</v>
      </c>
      <c r="AQ483" s="11">
        <f t="shared" si="769"/>
        <v>0</v>
      </c>
      <c r="AR483" s="11">
        <v>0</v>
      </c>
      <c r="AS483" s="11">
        <v>0</v>
      </c>
      <c r="AT483" s="11">
        <f t="shared" ref="AT483:BI483" si="770">SUM(AT484)</f>
        <v>600</v>
      </c>
      <c r="AU483" s="11">
        <f t="shared" si="770"/>
        <v>0</v>
      </c>
      <c r="AV483" s="11">
        <f t="shared" si="770"/>
        <v>0</v>
      </c>
      <c r="AW483" s="11">
        <f t="shared" si="770"/>
        <v>0</v>
      </c>
      <c r="AX483" s="11">
        <f t="shared" si="770"/>
        <v>0</v>
      </c>
      <c r="AY483" s="11">
        <f t="shared" si="770"/>
        <v>0</v>
      </c>
      <c r="AZ483" s="11">
        <f t="shared" si="770"/>
        <v>600</v>
      </c>
      <c r="BA483" s="11">
        <f t="shared" si="770"/>
        <v>0</v>
      </c>
      <c r="BB483" s="11">
        <f t="shared" si="770"/>
        <v>0</v>
      </c>
      <c r="BC483" s="11">
        <f t="shared" si="770"/>
        <v>0</v>
      </c>
      <c r="BD483" s="11">
        <f t="shared" si="770"/>
        <v>0</v>
      </c>
      <c r="BE483" s="11">
        <f t="shared" si="770"/>
        <v>0</v>
      </c>
      <c r="BF483" s="11">
        <f t="shared" si="770"/>
        <v>0</v>
      </c>
      <c r="BG483" s="11">
        <f t="shared" si="770"/>
        <v>0</v>
      </c>
      <c r="BH483" s="11">
        <f t="shared" si="770"/>
        <v>0</v>
      </c>
      <c r="BI483" s="11">
        <f t="shared" si="770"/>
        <v>0</v>
      </c>
      <c r="BJ483" s="11">
        <v>0</v>
      </c>
      <c r="BK483" s="11">
        <v>600</v>
      </c>
    </row>
    <row r="484" spans="1:63" ht="22.5" x14ac:dyDescent="0.25">
      <c r="A484" s="4" t="s">
        <v>135</v>
      </c>
      <c r="B484" s="4" t="s">
        <v>60</v>
      </c>
      <c r="C484" s="4" t="s">
        <v>150</v>
      </c>
      <c r="D484" s="107" t="s">
        <v>275</v>
      </c>
      <c r="E484" s="106" t="s">
        <v>42</v>
      </c>
      <c r="F484" s="106" t="s">
        <v>0</v>
      </c>
      <c r="G484" s="2" t="s">
        <v>0</v>
      </c>
      <c r="H484" s="2" t="s">
        <v>43</v>
      </c>
      <c r="I484" s="12">
        <f>SUM(I485:I486)</f>
        <v>20700</v>
      </c>
      <c r="J484" s="12">
        <f t="shared" ref="J484:Y484" si="771">SUM(J485:J486)</f>
        <v>0</v>
      </c>
      <c r="K484" s="12">
        <f t="shared" si="771"/>
        <v>0</v>
      </c>
      <c r="L484" s="12">
        <f t="shared" si="771"/>
        <v>0</v>
      </c>
      <c r="M484" s="12">
        <f t="shared" si="771"/>
        <v>0</v>
      </c>
      <c r="N484" s="12">
        <f t="shared" si="771"/>
        <v>0</v>
      </c>
      <c r="O484" s="12">
        <f t="shared" si="771"/>
        <v>0</v>
      </c>
      <c r="P484" s="12">
        <f t="shared" ref="P484" si="772">SUM(P485:P486)</f>
        <v>0</v>
      </c>
      <c r="Q484" s="12">
        <f t="shared" si="771"/>
        <v>0</v>
      </c>
      <c r="R484" s="12">
        <f t="shared" si="771"/>
        <v>0</v>
      </c>
      <c r="S484" s="12">
        <f t="shared" si="771"/>
        <v>0</v>
      </c>
      <c r="T484" s="12">
        <f t="shared" si="771"/>
        <v>0</v>
      </c>
      <c r="U484" s="12">
        <f t="shared" si="771"/>
        <v>0</v>
      </c>
      <c r="V484" s="12">
        <f t="shared" si="771"/>
        <v>0</v>
      </c>
      <c r="W484" s="12">
        <f t="shared" si="771"/>
        <v>0</v>
      </c>
      <c r="X484" s="12">
        <f t="shared" si="771"/>
        <v>0</v>
      </c>
      <c r="Y484" s="12">
        <f t="shared" si="771"/>
        <v>0</v>
      </c>
      <c r="Z484" s="12">
        <v>0</v>
      </c>
      <c r="AA484" s="12">
        <v>0</v>
      </c>
      <c r="AB484" s="12">
        <f t="shared" ref="AB484:AQ484" si="773">SUM(AB485:AB486)</f>
        <v>0</v>
      </c>
      <c r="AC484" s="12">
        <f t="shared" si="773"/>
        <v>0</v>
      </c>
      <c r="AD484" s="12">
        <f t="shared" si="773"/>
        <v>0</v>
      </c>
      <c r="AE484" s="12">
        <f t="shared" si="773"/>
        <v>0</v>
      </c>
      <c r="AF484" s="12">
        <f t="shared" si="773"/>
        <v>0</v>
      </c>
      <c r="AG484" s="12">
        <f t="shared" si="773"/>
        <v>0</v>
      </c>
      <c r="AH484" s="12">
        <f t="shared" ref="AH484" si="774">SUM(AH485:AH486)</f>
        <v>0</v>
      </c>
      <c r="AI484" s="12">
        <f t="shared" si="773"/>
        <v>0</v>
      </c>
      <c r="AJ484" s="12">
        <f t="shared" si="773"/>
        <v>0</v>
      </c>
      <c r="AK484" s="12">
        <f t="shared" si="773"/>
        <v>0</v>
      </c>
      <c r="AL484" s="12">
        <f t="shared" si="773"/>
        <v>0</v>
      </c>
      <c r="AM484" s="12">
        <f t="shared" si="773"/>
        <v>0</v>
      </c>
      <c r="AN484" s="12">
        <f t="shared" si="773"/>
        <v>0</v>
      </c>
      <c r="AO484" s="12">
        <f t="shared" si="773"/>
        <v>0</v>
      </c>
      <c r="AP484" s="12">
        <f t="shared" si="773"/>
        <v>0</v>
      </c>
      <c r="AQ484" s="12">
        <f t="shared" si="773"/>
        <v>0</v>
      </c>
      <c r="AR484" s="12">
        <v>0</v>
      </c>
      <c r="AS484" s="12">
        <v>0</v>
      </c>
      <c r="AT484" s="12">
        <f t="shared" ref="AT484:BI484" si="775">SUM(AT485:AT486)</f>
        <v>600</v>
      </c>
      <c r="AU484" s="12">
        <f t="shared" si="775"/>
        <v>0</v>
      </c>
      <c r="AV484" s="12">
        <f t="shared" si="775"/>
        <v>0</v>
      </c>
      <c r="AW484" s="12">
        <f t="shared" si="775"/>
        <v>0</v>
      </c>
      <c r="AX484" s="12">
        <f t="shared" si="775"/>
        <v>0</v>
      </c>
      <c r="AY484" s="12">
        <f t="shared" si="775"/>
        <v>0</v>
      </c>
      <c r="AZ484" s="12">
        <f t="shared" ref="AZ484" si="776">SUM(AZ485:AZ486)</f>
        <v>600</v>
      </c>
      <c r="BA484" s="12">
        <f t="shared" si="775"/>
        <v>0</v>
      </c>
      <c r="BB484" s="12">
        <f t="shared" si="775"/>
        <v>0</v>
      </c>
      <c r="BC484" s="12">
        <f t="shared" si="775"/>
        <v>0</v>
      </c>
      <c r="BD484" s="12">
        <f t="shared" si="775"/>
        <v>0</v>
      </c>
      <c r="BE484" s="12">
        <f t="shared" si="775"/>
        <v>0</v>
      </c>
      <c r="BF484" s="12">
        <f t="shared" si="775"/>
        <v>0</v>
      </c>
      <c r="BG484" s="12">
        <f t="shared" si="775"/>
        <v>0</v>
      </c>
      <c r="BH484" s="12">
        <f t="shared" si="775"/>
        <v>0</v>
      </c>
      <c r="BI484" s="12">
        <f t="shared" si="775"/>
        <v>0</v>
      </c>
      <c r="BJ484" s="12">
        <v>0</v>
      </c>
      <c r="BK484" s="12">
        <v>600</v>
      </c>
    </row>
    <row r="485" spans="1:63" x14ac:dyDescent="0.25">
      <c r="A485" s="4" t="s">
        <v>135</v>
      </c>
      <c r="B485" s="4" t="s">
        <v>60</v>
      </c>
      <c r="C485" s="4" t="s">
        <v>150</v>
      </c>
      <c r="D485" s="107" t="s">
        <v>275</v>
      </c>
      <c r="E485" s="117">
        <v>6142</v>
      </c>
      <c r="F485" s="107"/>
      <c r="G485" s="103" t="s">
        <v>1658</v>
      </c>
      <c r="H485" s="13" t="s">
        <v>62</v>
      </c>
      <c r="I485" s="14">
        <v>600</v>
      </c>
      <c r="J485" s="14">
        <v>0</v>
      </c>
      <c r="K485" s="14"/>
      <c r="L485" s="14"/>
      <c r="M485" s="14"/>
      <c r="N485" s="14"/>
      <c r="O485" s="14"/>
      <c r="P485" s="14">
        <f t="shared" si="765"/>
        <v>0</v>
      </c>
      <c r="Q485" s="14"/>
      <c r="R485" s="14"/>
      <c r="S485" s="14"/>
      <c r="T485" s="14"/>
      <c r="U485" s="14"/>
      <c r="V485" s="14"/>
      <c r="W485" s="14"/>
      <c r="X485" s="14"/>
      <c r="Y485" s="14"/>
      <c r="Z485" s="14">
        <v>0</v>
      </c>
      <c r="AA485" s="14">
        <v>0</v>
      </c>
      <c r="AB485" s="14">
        <v>0</v>
      </c>
      <c r="AC485" s="14"/>
      <c r="AD485" s="14"/>
      <c r="AE485" s="14"/>
      <c r="AF485" s="14"/>
      <c r="AG485" s="14"/>
      <c r="AH485" s="14">
        <f t="shared" si="766"/>
        <v>0</v>
      </c>
      <c r="AI485" s="14"/>
      <c r="AJ485" s="14"/>
      <c r="AK485" s="14"/>
      <c r="AL485" s="14"/>
      <c r="AM485" s="14"/>
      <c r="AN485" s="14"/>
      <c r="AO485" s="14"/>
      <c r="AP485" s="14"/>
      <c r="AQ485" s="14"/>
      <c r="AR485" s="14">
        <v>0</v>
      </c>
      <c r="AS485" s="14">
        <v>0</v>
      </c>
      <c r="AT485" s="14">
        <v>600</v>
      </c>
      <c r="AU485" s="14"/>
      <c r="AV485" s="14"/>
      <c r="AW485" s="14"/>
      <c r="AX485" s="14"/>
      <c r="AY485" s="14"/>
      <c r="AZ485" s="14">
        <f t="shared" si="767"/>
        <v>600</v>
      </c>
      <c r="BA485" s="14"/>
      <c r="BB485" s="14"/>
      <c r="BC485" s="14"/>
      <c r="BD485" s="14"/>
      <c r="BE485" s="14"/>
      <c r="BF485" s="14"/>
      <c r="BG485" s="14"/>
      <c r="BH485" s="14"/>
      <c r="BI485" s="14"/>
      <c r="BJ485" s="14">
        <v>0</v>
      </c>
      <c r="BK485" s="14">
        <v>600</v>
      </c>
    </row>
    <row r="486" spans="1:63" x14ac:dyDescent="0.25">
      <c r="A486" s="1" t="s">
        <v>135</v>
      </c>
      <c r="B486" s="1" t="s">
        <v>60</v>
      </c>
      <c r="C486" s="1" t="s">
        <v>150</v>
      </c>
      <c r="D486" s="110" t="s">
        <v>275</v>
      </c>
      <c r="E486" s="110" t="s">
        <v>46</v>
      </c>
      <c r="F486" s="107" t="s">
        <v>0</v>
      </c>
      <c r="G486" s="13" t="s">
        <v>0</v>
      </c>
      <c r="H486" s="2" t="s">
        <v>47</v>
      </c>
      <c r="I486" s="12">
        <f>SUM(I487:I488)</f>
        <v>20100</v>
      </c>
      <c r="J486" s="12">
        <f t="shared" ref="J486:Y486" si="777">SUM(J487:J488)</f>
        <v>0</v>
      </c>
      <c r="K486" s="12">
        <f t="shared" si="777"/>
        <v>0</v>
      </c>
      <c r="L486" s="12">
        <f t="shared" si="777"/>
        <v>0</v>
      </c>
      <c r="M486" s="12">
        <f t="shared" si="777"/>
        <v>0</v>
      </c>
      <c r="N486" s="12">
        <f t="shared" si="777"/>
        <v>0</v>
      </c>
      <c r="O486" s="12">
        <f t="shared" si="777"/>
        <v>0</v>
      </c>
      <c r="P486" s="12">
        <f t="shared" si="777"/>
        <v>0</v>
      </c>
      <c r="Q486" s="12">
        <f t="shared" si="777"/>
        <v>0</v>
      </c>
      <c r="R486" s="12">
        <f t="shared" si="777"/>
        <v>0</v>
      </c>
      <c r="S486" s="12">
        <f t="shared" si="777"/>
        <v>0</v>
      </c>
      <c r="T486" s="12">
        <f t="shared" si="777"/>
        <v>0</v>
      </c>
      <c r="U486" s="12">
        <f t="shared" si="777"/>
        <v>0</v>
      </c>
      <c r="V486" s="12">
        <f t="shared" si="777"/>
        <v>0</v>
      </c>
      <c r="W486" s="12">
        <f t="shared" si="777"/>
        <v>0</v>
      </c>
      <c r="X486" s="12">
        <f t="shared" si="777"/>
        <v>0</v>
      </c>
      <c r="Y486" s="12">
        <f t="shared" si="777"/>
        <v>0</v>
      </c>
      <c r="Z486" s="12">
        <v>0</v>
      </c>
      <c r="AA486" s="12">
        <v>0</v>
      </c>
      <c r="AB486" s="12">
        <f t="shared" ref="AB486:AQ486" si="778">SUM(AB487:AB488)</f>
        <v>0</v>
      </c>
      <c r="AC486" s="12">
        <f t="shared" si="778"/>
        <v>0</v>
      </c>
      <c r="AD486" s="12">
        <f t="shared" si="778"/>
        <v>0</v>
      </c>
      <c r="AE486" s="12">
        <f t="shared" si="778"/>
        <v>0</v>
      </c>
      <c r="AF486" s="12">
        <f t="shared" si="778"/>
        <v>0</v>
      </c>
      <c r="AG486" s="12">
        <f t="shared" si="778"/>
        <v>0</v>
      </c>
      <c r="AH486" s="12">
        <f t="shared" si="778"/>
        <v>0</v>
      </c>
      <c r="AI486" s="12">
        <f t="shared" si="778"/>
        <v>0</v>
      </c>
      <c r="AJ486" s="12">
        <f t="shared" si="778"/>
        <v>0</v>
      </c>
      <c r="AK486" s="12">
        <f t="shared" si="778"/>
        <v>0</v>
      </c>
      <c r="AL486" s="12">
        <f t="shared" si="778"/>
        <v>0</v>
      </c>
      <c r="AM486" s="12">
        <f t="shared" si="778"/>
        <v>0</v>
      </c>
      <c r="AN486" s="12">
        <f t="shared" si="778"/>
        <v>0</v>
      </c>
      <c r="AO486" s="12">
        <f t="shared" si="778"/>
        <v>0</v>
      </c>
      <c r="AP486" s="12">
        <f t="shared" si="778"/>
        <v>0</v>
      </c>
      <c r="AQ486" s="12">
        <f t="shared" si="778"/>
        <v>0</v>
      </c>
      <c r="AR486" s="12">
        <v>0</v>
      </c>
      <c r="AS486" s="12">
        <v>0</v>
      </c>
      <c r="AT486" s="12">
        <f t="shared" ref="AT486:BI486" si="779">SUM(AT487:AT488)</f>
        <v>0</v>
      </c>
      <c r="AU486" s="12">
        <f t="shared" si="779"/>
        <v>0</v>
      </c>
      <c r="AV486" s="12">
        <f t="shared" si="779"/>
        <v>0</v>
      </c>
      <c r="AW486" s="12">
        <f t="shared" si="779"/>
        <v>0</v>
      </c>
      <c r="AX486" s="12">
        <f t="shared" si="779"/>
        <v>0</v>
      </c>
      <c r="AY486" s="12">
        <f t="shared" si="779"/>
        <v>0</v>
      </c>
      <c r="AZ486" s="12">
        <f t="shared" si="779"/>
        <v>0</v>
      </c>
      <c r="BA486" s="12">
        <f t="shared" si="779"/>
        <v>0</v>
      </c>
      <c r="BB486" s="12">
        <f t="shared" si="779"/>
        <v>0</v>
      </c>
      <c r="BC486" s="12">
        <f t="shared" si="779"/>
        <v>0</v>
      </c>
      <c r="BD486" s="12">
        <f t="shared" si="779"/>
        <v>0</v>
      </c>
      <c r="BE486" s="12">
        <f t="shared" si="779"/>
        <v>0</v>
      </c>
      <c r="BF486" s="12">
        <f t="shared" si="779"/>
        <v>0</v>
      </c>
      <c r="BG486" s="12">
        <f t="shared" si="779"/>
        <v>0</v>
      </c>
      <c r="BH486" s="12">
        <f t="shared" si="779"/>
        <v>0</v>
      </c>
      <c r="BI486" s="12">
        <f t="shared" si="779"/>
        <v>0</v>
      </c>
      <c r="BJ486" s="12">
        <v>0</v>
      </c>
      <c r="BK486" s="12">
        <v>0</v>
      </c>
    </row>
    <row r="487" spans="1:63" x14ac:dyDescent="0.25">
      <c r="A487" s="4" t="s">
        <v>135</v>
      </c>
      <c r="B487" s="4" t="s">
        <v>60</v>
      </c>
      <c r="C487" s="4" t="s">
        <v>150</v>
      </c>
      <c r="D487" s="107" t="s">
        <v>275</v>
      </c>
      <c r="E487" s="117">
        <v>6148</v>
      </c>
      <c r="F487" s="107"/>
      <c r="G487" s="103" t="s">
        <v>1658</v>
      </c>
      <c r="H487" s="13" t="s">
        <v>47</v>
      </c>
      <c r="I487" s="14">
        <v>20000</v>
      </c>
      <c r="J487" s="14">
        <v>0</v>
      </c>
      <c r="K487" s="14"/>
      <c r="L487" s="14"/>
      <c r="M487" s="14"/>
      <c r="N487" s="14"/>
      <c r="O487" s="14"/>
      <c r="P487" s="14">
        <f t="shared" si="765"/>
        <v>0</v>
      </c>
      <c r="Q487" s="14"/>
      <c r="R487" s="14"/>
      <c r="S487" s="14"/>
      <c r="T487" s="14"/>
      <c r="U487" s="14"/>
      <c r="V487" s="14"/>
      <c r="W487" s="14"/>
      <c r="X487" s="14"/>
      <c r="Y487" s="14"/>
      <c r="Z487" s="14">
        <v>0</v>
      </c>
      <c r="AA487" s="14">
        <v>0</v>
      </c>
      <c r="AB487" s="14">
        <v>0</v>
      </c>
      <c r="AC487" s="14"/>
      <c r="AD487" s="14"/>
      <c r="AE487" s="14"/>
      <c r="AF487" s="14"/>
      <c r="AG487" s="14"/>
      <c r="AH487" s="14">
        <f t="shared" si="766"/>
        <v>0</v>
      </c>
      <c r="AI487" s="14"/>
      <c r="AJ487" s="14"/>
      <c r="AK487" s="14"/>
      <c r="AL487" s="14"/>
      <c r="AM487" s="14"/>
      <c r="AN487" s="14"/>
      <c r="AO487" s="14"/>
      <c r="AP487" s="14"/>
      <c r="AQ487" s="14"/>
      <c r="AR487" s="14">
        <v>0</v>
      </c>
      <c r="AS487" s="14">
        <v>0</v>
      </c>
      <c r="AT487" s="14">
        <v>0</v>
      </c>
      <c r="AU487" s="14"/>
      <c r="AV487" s="14"/>
      <c r="AW487" s="14"/>
      <c r="AX487" s="14"/>
      <c r="AY487" s="14"/>
      <c r="AZ487" s="14">
        <f t="shared" si="767"/>
        <v>0</v>
      </c>
      <c r="BA487" s="14"/>
      <c r="BB487" s="14"/>
      <c r="BC487" s="14"/>
      <c r="BD487" s="14"/>
      <c r="BE487" s="14"/>
      <c r="BF487" s="14"/>
      <c r="BG487" s="14"/>
      <c r="BH487" s="14"/>
      <c r="BI487" s="14"/>
      <c r="BJ487" s="14">
        <v>0</v>
      </c>
      <c r="BK487" s="14">
        <v>0</v>
      </c>
    </row>
    <row r="488" spans="1:63" ht="22.5" x14ac:dyDescent="0.25">
      <c r="A488" s="4" t="s">
        <v>135</v>
      </c>
      <c r="B488" s="4" t="s">
        <v>60</v>
      </c>
      <c r="C488" s="4" t="s">
        <v>150</v>
      </c>
      <c r="D488" s="107" t="s">
        <v>275</v>
      </c>
      <c r="E488" s="117">
        <v>6148</v>
      </c>
      <c r="F488" s="107" t="s">
        <v>284</v>
      </c>
      <c r="G488" s="103" t="s">
        <v>1658</v>
      </c>
      <c r="H488" s="13" t="s">
        <v>115</v>
      </c>
      <c r="I488" s="14">
        <v>100</v>
      </c>
      <c r="J488" s="14">
        <v>0</v>
      </c>
      <c r="K488" s="14"/>
      <c r="L488" s="14"/>
      <c r="M488" s="14"/>
      <c r="N488" s="14"/>
      <c r="O488" s="14"/>
      <c r="P488" s="14">
        <f t="shared" si="765"/>
        <v>0</v>
      </c>
      <c r="Q488" s="14"/>
      <c r="R488" s="14"/>
      <c r="S488" s="14"/>
      <c r="T488" s="14"/>
      <c r="U488" s="14"/>
      <c r="V488" s="14"/>
      <c r="W488" s="14"/>
      <c r="X488" s="14"/>
      <c r="Y488" s="14"/>
      <c r="Z488" s="14">
        <v>0</v>
      </c>
      <c r="AA488" s="14">
        <v>0</v>
      </c>
      <c r="AB488" s="14">
        <v>0</v>
      </c>
      <c r="AC488" s="14"/>
      <c r="AD488" s="14"/>
      <c r="AE488" s="14"/>
      <c r="AF488" s="14"/>
      <c r="AG488" s="14"/>
      <c r="AH488" s="14">
        <f t="shared" si="766"/>
        <v>0</v>
      </c>
      <c r="AI488" s="14"/>
      <c r="AJ488" s="14"/>
      <c r="AK488" s="14"/>
      <c r="AL488" s="14"/>
      <c r="AM488" s="14"/>
      <c r="AN488" s="14"/>
      <c r="AO488" s="14"/>
      <c r="AP488" s="14"/>
      <c r="AQ488" s="14"/>
      <c r="AR488" s="14">
        <v>0</v>
      </c>
      <c r="AS488" s="14">
        <v>0</v>
      </c>
      <c r="AT488" s="14">
        <v>0</v>
      </c>
      <c r="AU488" s="14"/>
      <c r="AV488" s="14"/>
      <c r="AW488" s="14"/>
      <c r="AX488" s="14"/>
      <c r="AY488" s="14"/>
      <c r="AZ488" s="14">
        <f t="shared" si="767"/>
        <v>0</v>
      </c>
      <c r="BA488" s="14"/>
      <c r="BB488" s="14"/>
      <c r="BC488" s="14"/>
      <c r="BD488" s="14"/>
      <c r="BE488" s="14"/>
      <c r="BF488" s="14"/>
      <c r="BG488" s="14"/>
      <c r="BH488" s="14"/>
      <c r="BI488" s="14"/>
      <c r="BJ488" s="14">
        <v>0</v>
      </c>
      <c r="BK488" s="14">
        <v>0</v>
      </c>
    </row>
    <row r="489" spans="1:63" ht="33.75" x14ac:dyDescent="0.25">
      <c r="A489" s="1" t="s">
        <v>0</v>
      </c>
      <c r="B489" s="1" t="s">
        <v>0</v>
      </c>
      <c r="C489" s="1" t="s">
        <v>0</v>
      </c>
      <c r="D489" s="106" t="s">
        <v>0</v>
      </c>
      <c r="E489" s="106" t="s">
        <v>0</v>
      </c>
      <c r="F489" s="106" t="s">
        <v>0</v>
      </c>
      <c r="G489" s="2" t="s">
        <v>0</v>
      </c>
      <c r="H489" s="10" t="s">
        <v>49</v>
      </c>
      <c r="I489" s="11">
        <f>SUM(I490)</f>
        <v>52784</v>
      </c>
      <c r="J489" s="11">
        <f t="shared" ref="J489:Y489" si="780">SUM(J490)</f>
        <v>0</v>
      </c>
      <c r="K489" s="11">
        <f t="shared" si="780"/>
        <v>0</v>
      </c>
      <c r="L489" s="11">
        <f t="shared" si="780"/>
        <v>0</v>
      </c>
      <c r="M489" s="11">
        <f t="shared" si="780"/>
        <v>0</v>
      </c>
      <c r="N489" s="11">
        <f t="shared" si="780"/>
        <v>0</v>
      </c>
      <c r="O489" s="11">
        <f t="shared" si="780"/>
        <v>0</v>
      </c>
      <c r="P489" s="11">
        <f t="shared" si="780"/>
        <v>0</v>
      </c>
      <c r="Q489" s="11">
        <f t="shared" si="780"/>
        <v>0</v>
      </c>
      <c r="R489" s="11">
        <f t="shared" si="780"/>
        <v>0</v>
      </c>
      <c r="S489" s="11">
        <f t="shared" si="780"/>
        <v>0</v>
      </c>
      <c r="T489" s="11">
        <f t="shared" si="780"/>
        <v>0</v>
      </c>
      <c r="U489" s="11">
        <f t="shared" si="780"/>
        <v>0</v>
      </c>
      <c r="V489" s="11">
        <f t="shared" si="780"/>
        <v>0</v>
      </c>
      <c r="W489" s="11">
        <f t="shared" si="780"/>
        <v>0</v>
      </c>
      <c r="X489" s="11">
        <f t="shared" si="780"/>
        <v>0</v>
      </c>
      <c r="Y489" s="11">
        <f t="shared" si="780"/>
        <v>0</v>
      </c>
      <c r="Z489" s="11">
        <v>0</v>
      </c>
      <c r="AA489" s="11">
        <v>0</v>
      </c>
      <c r="AB489" s="11">
        <f t="shared" ref="AB489:AQ489" si="781">SUM(AB490)</f>
        <v>0</v>
      </c>
      <c r="AC489" s="11">
        <f t="shared" si="781"/>
        <v>0</v>
      </c>
      <c r="AD489" s="11">
        <f t="shared" si="781"/>
        <v>0</v>
      </c>
      <c r="AE489" s="11">
        <f t="shared" si="781"/>
        <v>0</v>
      </c>
      <c r="AF489" s="11">
        <f t="shared" si="781"/>
        <v>0</v>
      </c>
      <c r="AG489" s="11">
        <f t="shared" si="781"/>
        <v>0</v>
      </c>
      <c r="AH489" s="11">
        <f t="shared" si="781"/>
        <v>0</v>
      </c>
      <c r="AI489" s="11">
        <f t="shared" si="781"/>
        <v>0</v>
      </c>
      <c r="AJ489" s="11">
        <f t="shared" si="781"/>
        <v>0</v>
      </c>
      <c r="AK489" s="11">
        <f t="shared" si="781"/>
        <v>0</v>
      </c>
      <c r="AL489" s="11">
        <f t="shared" si="781"/>
        <v>0</v>
      </c>
      <c r="AM489" s="11">
        <f t="shared" si="781"/>
        <v>0</v>
      </c>
      <c r="AN489" s="11">
        <f t="shared" si="781"/>
        <v>0</v>
      </c>
      <c r="AO489" s="11">
        <f t="shared" si="781"/>
        <v>0</v>
      </c>
      <c r="AP489" s="11">
        <f t="shared" si="781"/>
        <v>0</v>
      </c>
      <c r="AQ489" s="11">
        <f t="shared" si="781"/>
        <v>0</v>
      </c>
      <c r="AR489" s="11">
        <v>0</v>
      </c>
      <c r="AS489" s="11">
        <v>0</v>
      </c>
      <c r="AT489" s="11">
        <f t="shared" ref="AT489:BI489" si="782">SUM(AT490)</f>
        <v>0</v>
      </c>
      <c r="AU489" s="11">
        <f t="shared" si="782"/>
        <v>1000</v>
      </c>
      <c r="AV489" s="11">
        <f t="shared" si="782"/>
        <v>0</v>
      </c>
      <c r="AW489" s="11">
        <f t="shared" si="782"/>
        <v>0</v>
      </c>
      <c r="AX489" s="11">
        <f t="shared" si="782"/>
        <v>0</v>
      </c>
      <c r="AY489" s="11">
        <f t="shared" si="782"/>
        <v>0</v>
      </c>
      <c r="AZ489" s="11">
        <f t="shared" si="782"/>
        <v>1000</v>
      </c>
      <c r="BA489" s="11">
        <f t="shared" si="782"/>
        <v>0</v>
      </c>
      <c r="BB489" s="11">
        <f t="shared" si="782"/>
        <v>0</v>
      </c>
      <c r="BC489" s="11">
        <f t="shared" si="782"/>
        <v>1000</v>
      </c>
      <c r="BD489" s="11">
        <f t="shared" si="782"/>
        <v>0</v>
      </c>
      <c r="BE489" s="11">
        <f t="shared" si="782"/>
        <v>0</v>
      </c>
      <c r="BF489" s="11">
        <f t="shared" si="782"/>
        <v>0</v>
      </c>
      <c r="BG489" s="11">
        <f t="shared" si="782"/>
        <v>0</v>
      </c>
      <c r="BH489" s="11">
        <f t="shared" si="782"/>
        <v>0</v>
      </c>
      <c r="BI489" s="11">
        <f t="shared" si="782"/>
        <v>0</v>
      </c>
      <c r="BJ489" s="11">
        <v>1000</v>
      </c>
      <c r="BK489" s="11">
        <v>0</v>
      </c>
    </row>
    <row r="490" spans="1:63" x14ac:dyDescent="0.25">
      <c r="A490" s="4" t="s">
        <v>135</v>
      </c>
      <c r="B490" s="4" t="s">
        <v>60</v>
      </c>
      <c r="C490" s="4" t="s">
        <v>150</v>
      </c>
      <c r="D490" s="107" t="s">
        <v>275</v>
      </c>
      <c r="E490" s="106" t="s">
        <v>50</v>
      </c>
      <c r="F490" s="106" t="s">
        <v>0</v>
      </c>
      <c r="G490" s="2" t="s">
        <v>0</v>
      </c>
      <c r="H490" s="2" t="s">
        <v>51</v>
      </c>
      <c r="I490" s="12">
        <f>SUM(I491:I492)</f>
        <v>52784</v>
      </c>
      <c r="J490" s="12">
        <f t="shared" ref="J490:Y490" si="783">SUM(J491:J492)</f>
        <v>0</v>
      </c>
      <c r="K490" s="12">
        <f t="shared" si="783"/>
        <v>0</v>
      </c>
      <c r="L490" s="12">
        <f t="shared" si="783"/>
        <v>0</v>
      </c>
      <c r="M490" s="12">
        <f t="shared" si="783"/>
        <v>0</v>
      </c>
      <c r="N490" s="12">
        <f t="shared" si="783"/>
        <v>0</v>
      </c>
      <c r="O490" s="12">
        <f t="shared" si="783"/>
        <v>0</v>
      </c>
      <c r="P490" s="12">
        <f t="shared" ref="P490" si="784">SUM(P491:P492)</f>
        <v>0</v>
      </c>
      <c r="Q490" s="12">
        <f t="shared" si="783"/>
        <v>0</v>
      </c>
      <c r="R490" s="12">
        <f t="shared" si="783"/>
        <v>0</v>
      </c>
      <c r="S490" s="12">
        <f t="shared" si="783"/>
        <v>0</v>
      </c>
      <c r="T490" s="12">
        <f t="shared" si="783"/>
        <v>0</v>
      </c>
      <c r="U490" s="12">
        <f t="shared" si="783"/>
        <v>0</v>
      </c>
      <c r="V490" s="12">
        <f t="shared" si="783"/>
        <v>0</v>
      </c>
      <c r="W490" s="12">
        <f t="shared" si="783"/>
        <v>0</v>
      </c>
      <c r="X490" s="12">
        <f t="shared" si="783"/>
        <v>0</v>
      </c>
      <c r="Y490" s="12">
        <f t="shared" si="783"/>
        <v>0</v>
      </c>
      <c r="Z490" s="12">
        <v>0</v>
      </c>
      <c r="AA490" s="12">
        <v>0</v>
      </c>
      <c r="AB490" s="12">
        <f t="shared" ref="AB490:AQ490" si="785">SUM(AB491:AB492)</f>
        <v>0</v>
      </c>
      <c r="AC490" s="12">
        <f t="shared" si="785"/>
        <v>0</v>
      </c>
      <c r="AD490" s="12">
        <f t="shared" si="785"/>
        <v>0</v>
      </c>
      <c r="AE490" s="12">
        <f t="shared" si="785"/>
        <v>0</v>
      </c>
      <c r="AF490" s="12">
        <f t="shared" si="785"/>
        <v>0</v>
      </c>
      <c r="AG490" s="12">
        <f t="shared" si="785"/>
        <v>0</v>
      </c>
      <c r="AH490" s="12">
        <f t="shared" ref="AH490" si="786">SUM(AH491:AH492)</f>
        <v>0</v>
      </c>
      <c r="AI490" s="12">
        <f t="shared" si="785"/>
        <v>0</v>
      </c>
      <c r="AJ490" s="12">
        <f t="shared" si="785"/>
        <v>0</v>
      </c>
      <c r="AK490" s="12">
        <f t="shared" si="785"/>
        <v>0</v>
      </c>
      <c r="AL490" s="12">
        <f t="shared" si="785"/>
        <v>0</v>
      </c>
      <c r="AM490" s="12">
        <f t="shared" si="785"/>
        <v>0</v>
      </c>
      <c r="AN490" s="12">
        <f t="shared" si="785"/>
        <v>0</v>
      </c>
      <c r="AO490" s="12">
        <f t="shared" si="785"/>
        <v>0</v>
      </c>
      <c r="AP490" s="12">
        <f t="shared" si="785"/>
        <v>0</v>
      </c>
      <c r="AQ490" s="12">
        <f t="shared" si="785"/>
        <v>0</v>
      </c>
      <c r="AR490" s="12">
        <v>0</v>
      </c>
      <c r="AS490" s="12">
        <v>0</v>
      </c>
      <c r="AT490" s="12">
        <f t="shared" ref="AT490:BI490" si="787">SUM(AT491:AT492)</f>
        <v>0</v>
      </c>
      <c r="AU490" s="12">
        <f t="shared" si="787"/>
        <v>1000</v>
      </c>
      <c r="AV490" s="12">
        <f t="shared" si="787"/>
        <v>0</v>
      </c>
      <c r="AW490" s="12">
        <f t="shared" si="787"/>
        <v>0</v>
      </c>
      <c r="AX490" s="12">
        <f t="shared" si="787"/>
        <v>0</v>
      </c>
      <c r="AY490" s="12">
        <f t="shared" si="787"/>
        <v>0</v>
      </c>
      <c r="AZ490" s="12">
        <f t="shared" ref="AZ490" si="788">SUM(AZ491:AZ492)</f>
        <v>1000</v>
      </c>
      <c r="BA490" s="12">
        <f t="shared" si="787"/>
        <v>0</v>
      </c>
      <c r="BB490" s="12">
        <f t="shared" si="787"/>
        <v>0</v>
      </c>
      <c r="BC490" s="12">
        <f t="shared" si="787"/>
        <v>1000</v>
      </c>
      <c r="BD490" s="12">
        <f t="shared" si="787"/>
        <v>0</v>
      </c>
      <c r="BE490" s="12">
        <f t="shared" si="787"/>
        <v>0</v>
      </c>
      <c r="BF490" s="12">
        <f t="shared" si="787"/>
        <v>0</v>
      </c>
      <c r="BG490" s="12">
        <f t="shared" si="787"/>
        <v>0</v>
      </c>
      <c r="BH490" s="12">
        <f t="shared" si="787"/>
        <v>0</v>
      </c>
      <c r="BI490" s="12">
        <f t="shared" si="787"/>
        <v>0</v>
      </c>
      <c r="BJ490" s="12">
        <v>1000</v>
      </c>
      <c r="BK490" s="12">
        <v>0</v>
      </c>
    </row>
    <row r="491" spans="1:63" x14ac:dyDescent="0.25">
      <c r="A491" s="4" t="s">
        <v>135</v>
      </c>
      <c r="B491" s="4" t="s">
        <v>60</v>
      </c>
      <c r="C491" s="4" t="s">
        <v>150</v>
      </c>
      <c r="D491" s="107" t="s">
        <v>275</v>
      </c>
      <c r="E491" s="117">
        <v>8213</v>
      </c>
      <c r="F491" s="107"/>
      <c r="G491" s="103" t="s">
        <v>1658</v>
      </c>
      <c r="H491" s="13" t="s">
        <v>53</v>
      </c>
      <c r="I491" s="14">
        <v>42784</v>
      </c>
      <c r="J491" s="14">
        <v>0</v>
      </c>
      <c r="K491" s="14"/>
      <c r="L491" s="14"/>
      <c r="M491" s="14"/>
      <c r="N491" s="14"/>
      <c r="O491" s="14"/>
      <c r="P491" s="14">
        <f t="shared" si="765"/>
        <v>0</v>
      </c>
      <c r="Q491" s="14"/>
      <c r="R491" s="14"/>
      <c r="S491" s="14"/>
      <c r="T491" s="14"/>
      <c r="U491" s="14"/>
      <c r="V491" s="14"/>
      <c r="W491" s="14"/>
      <c r="X491" s="14"/>
      <c r="Y491" s="14"/>
      <c r="Z491" s="14">
        <v>0</v>
      </c>
      <c r="AA491" s="14">
        <v>0</v>
      </c>
      <c r="AB491" s="14">
        <v>0</v>
      </c>
      <c r="AC491" s="14"/>
      <c r="AD491" s="14"/>
      <c r="AE491" s="14"/>
      <c r="AF491" s="14"/>
      <c r="AG491" s="14"/>
      <c r="AH491" s="14">
        <f t="shared" si="766"/>
        <v>0</v>
      </c>
      <c r="AI491" s="14"/>
      <c r="AJ491" s="14"/>
      <c r="AK491" s="14"/>
      <c r="AL491" s="14"/>
      <c r="AM491" s="14"/>
      <c r="AN491" s="14"/>
      <c r="AO491" s="14"/>
      <c r="AP491" s="14"/>
      <c r="AQ491" s="14"/>
      <c r="AR491" s="14">
        <v>0</v>
      </c>
      <c r="AS491" s="14">
        <v>0</v>
      </c>
      <c r="AT491" s="14">
        <v>0</v>
      </c>
      <c r="AU491" s="14">
        <v>1000</v>
      </c>
      <c r="AV491" s="14"/>
      <c r="AW491" s="14"/>
      <c r="AX491" s="14"/>
      <c r="AY491" s="14"/>
      <c r="AZ491" s="14">
        <f t="shared" si="767"/>
        <v>1000</v>
      </c>
      <c r="BA491" s="14"/>
      <c r="BB491" s="14"/>
      <c r="BC491" s="14">
        <v>1000</v>
      </c>
      <c r="BD491" s="14"/>
      <c r="BE491" s="14"/>
      <c r="BF491" s="14"/>
      <c r="BG491" s="14"/>
      <c r="BH491" s="14"/>
      <c r="BI491" s="14"/>
      <c r="BJ491" s="14">
        <v>1000</v>
      </c>
      <c r="BK491" s="14">
        <v>0</v>
      </c>
    </row>
    <row r="492" spans="1:63" x14ac:dyDescent="0.25">
      <c r="A492" s="4" t="s">
        <v>135</v>
      </c>
      <c r="B492" s="4" t="s">
        <v>60</v>
      </c>
      <c r="C492" s="4" t="s">
        <v>150</v>
      </c>
      <c r="D492" s="107" t="s">
        <v>275</v>
      </c>
      <c r="E492" s="117">
        <v>8216</v>
      </c>
      <c r="F492" s="107"/>
      <c r="G492" s="103" t="s">
        <v>1658</v>
      </c>
      <c r="H492" s="13" t="s">
        <v>110</v>
      </c>
      <c r="I492" s="14">
        <v>10000</v>
      </c>
      <c r="J492" s="14">
        <v>0</v>
      </c>
      <c r="K492" s="14"/>
      <c r="L492" s="14"/>
      <c r="M492" s="14"/>
      <c r="N492" s="14"/>
      <c r="O492" s="14"/>
      <c r="P492" s="14">
        <f t="shared" si="765"/>
        <v>0</v>
      </c>
      <c r="Q492" s="14"/>
      <c r="R492" s="14"/>
      <c r="S492" s="14"/>
      <c r="T492" s="14"/>
      <c r="U492" s="14"/>
      <c r="V492" s="14"/>
      <c r="W492" s="14"/>
      <c r="X492" s="14"/>
      <c r="Y492" s="14"/>
      <c r="Z492" s="14">
        <v>0</v>
      </c>
      <c r="AA492" s="14">
        <v>0</v>
      </c>
      <c r="AB492" s="14">
        <v>0</v>
      </c>
      <c r="AC492" s="14"/>
      <c r="AD492" s="14"/>
      <c r="AE492" s="14"/>
      <c r="AF492" s="14"/>
      <c r="AG492" s="14"/>
      <c r="AH492" s="14">
        <f t="shared" si="766"/>
        <v>0</v>
      </c>
      <c r="AI492" s="14"/>
      <c r="AJ492" s="14"/>
      <c r="AK492" s="14"/>
      <c r="AL492" s="14"/>
      <c r="AM492" s="14"/>
      <c r="AN492" s="14"/>
      <c r="AO492" s="14"/>
      <c r="AP492" s="14"/>
      <c r="AQ492" s="14"/>
      <c r="AR492" s="14">
        <v>0</v>
      </c>
      <c r="AS492" s="14">
        <v>0</v>
      </c>
      <c r="AT492" s="14">
        <v>0</v>
      </c>
      <c r="AU492" s="14"/>
      <c r="AV492" s="14"/>
      <c r="AW492" s="14"/>
      <c r="AX492" s="14"/>
      <c r="AY492" s="14"/>
      <c r="AZ492" s="14">
        <f t="shared" si="767"/>
        <v>0</v>
      </c>
      <c r="BA492" s="14"/>
      <c r="BB492" s="14"/>
      <c r="BC492" s="14"/>
      <c r="BD492" s="14"/>
      <c r="BE492" s="14"/>
      <c r="BF492" s="14"/>
      <c r="BG492" s="14"/>
      <c r="BH492" s="14"/>
      <c r="BI492" s="14"/>
      <c r="BJ492" s="14">
        <v>0</v>
      </c>
      <c r="BK492" s="14">
        <v>0</v>
      </c>
    </row>
    <row r="493" spans="1:63" ht="22.5" x14ac:dyDescent="0.25">
      <c r="A493" s="13" t="s">
        <v>0</v>
      </c>
      <c r="B493" s="13" t="s">
        <v>0</v>
      </c>
      <c r="C493" s="13" t="s">
        <v>0</v>
      </c>
      <c r="D493" s="103" t="s">
        <v>0</v>
      </c>
      <c r="E493" s="103" t="s">
        <v>0</v>
      </c>
      <c r="F493" s="103" t="s">
        <v>0</v>
      </c>
      <c r="G493" s="13" t="s">
        <v>0</v>
      </c>
      <c r="H493" s="10" t="s">
        <v>285</v>
      </c>
      <c r="I493" s="11">
        <f>SUM(I459,I483,I489)</f>
        <v>1914892</v>
      </c>
      <c r="J493" s="11">
        <f t="shared" ref="J493:Y493" si="789">SUM(J459,J483,J489)</f>
        <v>450</v>
      </c>
      <c r="K493" s="11">
        <f t="shared" si="789"/>
        <v>0</v>
      </c>
      <c r="L493" s="11">
        <f t="shared" si="789"/>
        <v>0</v>
      </c>
      <c r="M493" s="11">
        <f t="shared" si="789"/>
        <v>0</v>
      </c>
      <c r="N493" s="11">
        <f t="shared" si="789"/>
        <v>0</v>
      </c>
      <c r="O493" s="11">
        <f t="shared" si="789"/>
        <v>0</v>
      </c>
      <c r="P493" s="11">
        <f t="shared" si="789"/>
        <v>450</v>
      </c>
      <c r="Q493" s="11">
        <f t="shared" si="789"/>
        <v>0</v>
      </c>
      <c r="R493" s="11">
        <f t="shared" si="789"/>
        <v>0</v>
      </c>
      <c r="S493" s="11">
        <f t="shared" si="789"/>
        <v>0</v>
      </c>
      <c r="T493" s="11">
        <f t="shared" si="789"/>
        <v>0</v>
      </c>
      <c r="U493" s="11">
        <f t="shared" si="789"/>
        <v>0</v>
      </c>
      <c r="V493" s="11">
        <f t="shared" si="789"/>
        <v>0</v>
      </c>
      <c r="W493" s="11">
        <f t="shared" si="789"/>
        <v>200</v>
      </c>
      <c r="X493" s="11">
        <f t="shared" si="789"/>
        <v>0</v>
      </c>
      <c r="Y493" s="11">
        <f t="shared" si="789"/>
        <v>0</v>
      </c>
      <c r="Z493" s="11">
        <v>200</v>
      </c>
      <c r="AA493" s="11">
        <v>250</v>
      </c>
      <c r="AB493" s="11">
        <f t="shared" ref="AB493:AQ493" si="790">SUM(AB459,AB483,AB489)</f>
        <v>0</v>
      </c>
      <c r="AC493" s="11">
        <f t="shared" si="790"/>
        <v>0</v>
      </c>
      <c r="AD493" s="11">
        <f t="shared" si="790"/>
        <v>0</v>
      </c>
      <c r="AE493" s="11">
        <f t="shared" si="790"/>
        <v>0</v>
      </c>
      <c r="AF493" s="11">
        <f t="shared" si="790"/>
        <v>0</v>
      </c>
      <c r="AG493" s="11">
        <f t="shared" si="790"/>
        <v>0</v>
      </c>
      <c r="AH493" s="11">
        <f t="shared" si="790"/>
        <v>0</v>
      </c>
      <c r="AI493" s="11">
        <f t="shared" si="790"/>
        <v>0</v>
      </c>
      <c r="AJ493" s="11">
        <f t="shared" si="790"/>
        <v>0</v>
      </c>
      <c r="AK493" s="11">
        <f t="shared" si="790"/>
        <v>0</v>
      </c>
      <c r="AL493" s="11">
        <f t="shared" si="790"/>
        <v>0</v>
      </c>
      <c r="AM493" s="11">
        <f t="shared" si="790"/>
        <v>0</v>
      </c>
      <c r="AN493" s="11">
        <f t="shared" si="790"/>
        <v>0</v>
      </c>
      <c r="AO493" s="11">
        <f t="shared" si="790"/>
        <v>0</v>
      </c>
      <c r="AP493" s="11">
        <f t="shared" si="790"/>
        <v>0</v>
      </c>
      <c r="AQ493" s="11">
        <f t="shared" si="790"/>
        <v>0</v>
      </c>
      <c r="AR493" s="11">
        <v>0</v>
      </c>
      <c r="AS493" s="11">
        <v>0</v>
      </c>
      <c r="AT493" s="11">
        <f t="shared" ref="AT493:BI493" si="791">SUM(AT459,AT483,AT489)</f>
        <v>5600</v>
      </c>
      <c r="AU493" s="11">
        <f t="shared" si="791"/>
        <v>8000</v>
      </c>
      <c r="AV493" s="11">
        <f t="shared" si="791"/>
        <v>0</v>
      </c>
      <c r="AW493" s="11">
        <f t="shared" si="791"/>
        <v>9000</v>
      </c>
      <c r="AX493" s="11">
        <f t="shared" si="791"/>
        <v>0</v>
      </c>
      <c r="AY493" s="11">
        <f t="shared" si="791"/>
        <v>0</v>
      </c>
      <c r="AZ493" s="11">
        <f t="shared" si="791"/>
        <v>22600</v>
      </c>
      <c r="BA493" s="11">
        <f t="shared" si="791"/>
        <v>0</v>
      </c>
      <c r="BB493" s="11">
        <f t="shared" si="791"/>
        <v>9000</v>
      </c>
      <c r="BC493" s="11">
        <f t="shared" si="791"/>
        <v>8000</v>
      </c>
      <c r="BD493" s="11">
        <f t="shared" si="791"/>
        <v>0</v>
      </c>
      <c r="BE493" s="11">
        <f t="shared" si="791"/>
        <v>0</v>
      </c>
      <c r="BF493" s="11">
        <f t="shared" si="791"/>
        <v>0</v>
      </c>
      <c r="BG493" s="11">
        <f t="shared" si="791"/>
        <v>1000</v>
      </c>
      <c r="BH493" s="11">
        <f t="shared" si="791"/>
        <v>0</v>
      </c>
      <c r="BI493" s="11">
        <f t="shared" si="791"/>
        <v>0</v>
      </c>
      <c r="BJ493" s="11">
        <v>18000</v>
      </c>
      <c r="BK493" s="11">
        <v>4600</v>
      </c>
    </row>
    <row r="494" spans="1:63" ht="15.75" thickBot="1" x14ac:dyDescent="0.3">
      <c r="A494" s="13" t="s">
        <v>0</v>
      </c>
      <c r="B494" s="13" t="s">
        <v>0</v>
      </c>
      <c r="C494" s="13" t="s">
        <v>0</v>
      </c>
      <c r="D494" s="103" t="s">
        <v>0</v>
      </c>
      <c r="E494" s="103" t="s">
        <v>0</v>
      </c>
      <c r="F494" s="103" t="s">
        <v>0</v>
      </c>
      <c r="G494" s="13" t="s">
        <v>0</v>
      </c>
      <c r="H494" s="2" t="s">
        <v>55</v>
      </c>
      <c r="I494" s="12">
        <v>45</v>
      </c>
      <c r="J494" s="13" t="s">
        <v>0</v>
      </c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>
        <v>0</v>
      </c>
      <c r="AA494" s="13"/>
      <c r="AB494" s="13" t="s">
        <v>0</v>
      </c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>
        <v>0</v>
      </c>
      <c r="AS494" s="13"/>
      <c r="AT494" s="13" t="s">
        <v>0</v>
      </c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>
        <v>0</v>
      </c>
      <c r="BK494" s="13"/>
    </row>
    <row r="495" spans="1:63" ht="69.75" customHeight="1" thickBot="1" x14ac:dyDescent="0.3">
      <c r="A495" s="148" t="s">
        <v>0</v>
      </c>
      <c r="B495" s="148" t="s">
        <v>0</v>
      </c>
      <c r="C495" s="148" t="s">
        <v>0</v>
      </c>
      <c r="D495" s="151" t="s">
        <v>0</v>
      </c>
      <c r="E495" s="151" t="s">
        <v>0</v>
      </c>
      <c r="F495" s="151" t="s">
        <v>0</v>
      </c>
      <c r="G495" s="154" t="s">
        <v>0</v>
      </c>
      <c r="H495" s="5" t="s">
        <v>56</v>
      </c>
      <c r="I495" s="5" t="s">
        <v>9</v>
      </c>
      <c r="J495" s="94" t="s">
        <v>10</v>
      </c>
      <c r="K495" s="94" t="s">
        <v>1602</v>
      </c>
      <c r="L495" s="94" t="s">
        <v>1535</v>
      </c>
      <c r="M495" s="94" t="s">
        <v>1591</v>
      </c>
      <c r="N495" s="94" t="s">
        <v>1592</v>
      </c>
      <c r="O495" s="94" t="s">
        <v>1593</v>
      </c>
      <c r="P495" s="94" t="s">
        <v>1606</v>
      </c>
      <c r="Q495" s="94" t="s">
        <v>1603</v>
      </c>
      <c r="R495" s="94" t="s">
        <v>1594</v>
      </c>
      <c r="S495" s="94" t="s">
        <v>1595</v>
      </c>
      <c r="T495" s="94" t="s">
        <v>1596</v>
      </c>
      <c r="U495" s="94" t="s">
        <v>1597</v>
      </c>
      <c r="V495" s="94" t="s">
        <v>1598</v>
      </c>
      <c r="W495" s="94" t="s">
        <v>1599</v>
      </c>
      <c r="X495" s="94" t="s">
        <v>1604</v>
      </c>
      <c r="Y495" s="94" t="s">
        <v>1605</v>
      </c>
      <c r="Z495" s="94" t="s">
        <v>1600</v>
      </c>
      <c r="AA495" s="94" t="s">
        <v>1601</v>
      </c>
      <c r="AB495" s="95" t="s">
        <v>11</v>
      </c>
      <c r="AC495" s="95" t="s">
        <v>1602</v>
      </c>
      <c r="AD495" s="95" t="s">
        <v>1535</v>
      </c>
      <c r="AE495" s="95" t="s">
        <v>1591</v>
      </c>
      <c r="AF495" s="95" t="s">
        <v>1592</v>
      </c>
      <c r="AG495" s="95" t="s">
        <v>1593</v>
      </c>
      <c r="AH495" s="95" t="s">
        <v>1607</v>
      </c>
      <c r="AI495" s="95" t="s">
        <v>1603</v>
      </c>
      <c r="AJ495" s="95" t="s">
        <v>1594</v>
      </c>
      <c r="AK495" s="95" t="s">
        <v>1595</v>
      </c>
      <c r="AL495" s="95" t="s">
        <v>1596</v>
      </c>
      <c r="AM495" s="95" t="s">
        <v>1597</v>
      </c>
      <c r="AN495" s="95" t="s">
        <v>1598</v>
      </c>
      <c r="AO495" s="95" t="s">
        <v>1599</v>
      </c>
      <c r="AP495" s="95" t="s">
        <v>1604</v>
      </c>
      <c r="AQ495" s="95" t="s">
        <v>1605</v>
      </c>
      <c r="AR495" s="95" t="s">
        <v>1600</v>
      </c>
      <c r="AS495" s="95" t="s">
        <v>1601</v>
      </c>
      <c r="AT495" s="96" t="s">
        <v>12</v>
      </c>
      <c r="AU495" s="96" t="s">
        <v>1602</v>
      </c>
      <c r="AV495" s="96" t="s">
        <v>1535</v>
      </c>
      <c r="AW495" s="96" t="s">
        <v>1591</v>
      </c>
      <c r="AX495" s="96" t="s">
        <v>1592</v>
      </c>
      <c r="AY495" s="96" t="s">
        <v>1593</v>
      </c>
      <c r="AZ495" s="96" t="s">
        <v>1608</v>
      </c>
      <c r="BA495" s="96" t="s">
        <v>1603</v>
      </c>
      <c r="BB495" s="96" t="s">
        <v>1594</v>
      </c>
      <c r="BC495" s="96" t="s">
        <v>1595</v>
      </c>
      <c r="BD495" s="96" t="s">
        <v>1596</v>
      </c>
      <c r="BE495" s="96" t="s">
        <v>1597</v>
      </c>
      <c r="BF495" s="96" t="s">
        <v>1598</v>
      </c>
      <c r="BG495" s="96" t="s">
        <v>1599</v>
      </c>
      <c r="BH495" s="96" t="s">
        <v>1604</v>
      </c>
      <c r="BI495" s="96" t="s">
        <v>1605</v>
      </c>
      <c r="BJ495" s="96" t="s">
        <v>1600</v>
      </c>
      <c r="BK495" s="96" t="s">
        <v>1601</v>
      </c>
    </row>
    <row r="496" spans="1:63" x14ac:dyDescent="0.25">
      <c r="A496" s="149"/>
      <c r="B496" s="149"/>
      <c r="C496" s="149"/>
      <c r="D496" s="152"/>
      <c r="E496" s="152"/>
      <c r="F496" s="152"/>
      <c r="G496" s="155"/>
      <c r="H496" s="15" t="s">
        <v>0</v>
      </c>
      <c r="I496" s="9" t="s">
        <v>13</v>
      </c>
      <c r="J496" s="9">
        <v>1</v>
      </c>
      <c r="K496" s="9">
        <v>2</v>
      </c>
      <c r="L496" s="9">
        <v>3</v>
      </c>
      <c r="M496" s="9">
        <v>4</v>
      </c>
      <c r="N496" s="9">
        <v>5</v>
      </c>
      <c r="O496" s="9">
        <v>6</v>
      </c>
      <c r="P496" s="9">
        <v>7</v>
      </c>
      <c r="Q496" s="9">
        <v>8</v>
      </c>
      <c r="R496" s="9">
        <v>9</v>
      </c>
      <c r="S496" s="9">
        <v>10</v>
      </c>
      <c r="T496" s="9">
        <v>11</v>
      </c>
      <c r="U496" s="9">
        <v>12</v>
      </c>
      <c r="V496" s="9">
        <v>13</v>
      </c>
      <c r="W496" s="9">
        <v>14</v>
      </c>
      <c r="X496" s="9">
        <v>15</v>
      </c>
      <c r="Y496" s="9">
        <v>16</v>
      </c>
      <c r="Z496" s="9">
        <v>20</v>
      </c>
      <c r="AA496" s="9">
        <v>21</v>
      </c>
      <c r="AB496" s="9">
        <v>1</v>
      </c>
      <c r="AC496" s="9">
        <v>2</v>
      </c>
      <c r="AD496" s="9">
        <v>3</v>
      </c>
      <c r="AE496" s="9">
        <v>4</v>
      </c>
      <c r="AF496" s="9">
        <v>5</v>
      </c>
      <c r="AG496" s="9">
        <v>6</v>
      </c>
      <c r="AH496" s="9">
        <v>7</v>
      </c>
      <c r="AI496" s="9">
        <v>8</v>
      </c>
      <c r="AJ496" s="9">
        <v>9</v>
      </c>
      <c r="AK496" s="9">
        <v>10</v>
      </c>
      <c r="AL496" s="9">
        <v>11</v>
      </c>
      <c r="AM496" s="9">
        <v>12</v>
      </c>
      <c r="AN496" s="9">
        <v>13</v>
      </c>
      <c r="AO496" s="9">
        <v>14</v>
      </c>
      <c r="AP496" s="9">
        <v>15</v>
      </c>
      <c r="AQ496" s="9">
        <v>16</v>
      </c>
      <c r="AR496" s="9">
        <v>20</v>
      </c>
      <c r="AS496" s="9">
        <v>21</v>
      </c>
      <c r="AT496" s="9">
        <v>1</v>
      </c>
      <c r="AU496" s="9">
        <v>2</v>
      </c>
      <c r="AV496" s="9">
        <v>3</v>
      </c>
      <c r="AW496" s="9">
        <v>4</v>
      </c>
      <c r="AX496" s="9">
        <v>5</v>
      </c>
      <c r="AY496" s="9">
        <v>6</v>
      </c>
      <c r="AZ496" s="9">
        <v>7</v>
      </c>
      <c r="BA496" s="9">
        <v>8</v>
      </c>
      <c r="BB496" s="9">
        <v>9</v>
      </c>
      <c r="BC496" s="9">
        <v>10</v>
      </c>
      <c r="BD496" s="9">
        <v>11</v>
      </c>
      <c r="BE496" s="9">
        <v>12</v>
      </c>
      <c r="BF496" s="9">
        <v>13</v>
      </c>
      <c r="BG496" s="9">
        <v>14</v>
      </c>
      <c r="BH496" s="9">
        <v>15</v>
      </c>
      <c r="BI496" s="9">
        <v>16</v>
      </c>
      <c r="BJ496" s="9">
        <v>20</v>
      </c>
      <c r="BK496" s="9">
        <v>21</v>
      </c>
    </row>
    <row r="497" spans="1:63" x14ac:dyDescent="0.25">
      <c r="A497" s="149"/>
      <c r="B497" s="149"/>
      <c r="C497" s="149"/>
      <c r="D497" s="152"/>
      <c r="E497" s="152"/>
      <c r="F497" s="152"/>
      <c r="G497" s="155"/>
      <c r="H497" s="16" t="s">
        <v>139</v>
      </c>
      <c r="I497" s="17">
        <f>SUM(I493)</f>
        <v>1914892</v>
      </c>
      <c r="J497" s="17">
        <f t="shared" ref="J497:Y497" si="792">SUM(J493)</f>
        <v>450</v>
      </c>
      <c r="K497" s="17">
        <f t="shared" si="792"/>
        <v>0</v>
      </c>
      <c r="L497" s="17">
        <f t="shared" si="792"/>
        <v>0</v>
      </c>
      <c r="M497" s="17">
        <f t="shared" si="792"/>
        <v>0</v>
      </c>
      <c r="N497" s="17">
        <f t="shared" si="792"/>
        <v>0</v>
      </c>
      <c r="O497" s="17">
        <f t="shared" si="792"/>
        <v>0</v>
      </c>
      <c r="P497" s="17">
        <f t="shared" ref="P497" si="793">SUM(P493)</f>
        <v>450</v>
      </c>
      <c r="Q497" s="17">
        <f t="shared" si="792"/>
        <v>0</v>
      </c>
      <c r="R497" s="17">
        <f t="shared" si="792"/>
        <v>0</v>
      </c>
      <c r="S497" s="17">
        <f t="shared" si="792"/>
        <v>0</v>
      </c>
      <c r="T497" s="17">
        <f t="shared" si="792"/>
        <v>0</v>
      </c>
      <c r="U497" s="17">
        <f t="shared" si="792"/>
        <v>0</v>
      </c>
      <c r="V497" s="17">
        <f t="shared" si="792"/>
        <v>0</v>
      </c>
      <c r="W497" s="17">
        <f t="shared" si="792"/>
        <v>200</v>
      </c>
      <c r="X497" s="17">
        <f t="shared" si="792"/>
        <v>0</v>
      </c>
      <c r="Y497" s="17">
        <f t="shared" si="792"/>
        <v>0</v>
      </c>
      <c r="Z497" s="17">
        <v>200</v>
      </c>
      <c r="AA497" s="17">
        <v>250</v>
      </c>
      <c r="AB497" s="17">
        <f t="shared" ref="AB497:AQ497" si="794">SUM(AB493)</f>
        <v>0</v>
      </c>
      <c r="AC497" s="17">
        <f t="shared" si="794"/>
        <v>0</v>
      </c>
      <c r="AD497" s="17">
        <f t="shared" si="794"/>
        <v>0</v>
      </c>
      <c r="AE497" s="17">
        <f t="shared" si="794"/>
        <v>0</v>
      </c>
      <c r="AF497" s="17">
        <f t="shared" si="794"/>
        <v>0</v>
      </c>
      <c r="AG497" s="17">
        <f t="shared" si="794"/>
        <v>0</v>
      </c>
      <c r="AH497" s="17">
        <f t="shared" ref="AH497" si="795">SUM(AH493)</f>
        <v>0</v>
      </c>
      <c r="AI497" s="17">
        <f t="shared" si="794"/>
        <v>0</v>
      </c>
      <c r="AJ497" s="17">
        <f t="shared" si="794"/>
        <v>0</v>
      </c>
      <c r="AK497" s="17">
        <f t="shared" si="794"/>
        <v>0</v>
      </c>
      <c r="AL497" s="17">
        <f t="shared" si="794"/>
        <v>0</v>
      </c>
      <c r="AM497" s="17">
        <f t="shared" si="794"/>
        <v>0</v>
      </c>
      <c r="AN497" s="17">
        <f t="shared" si="794"/>
        <v>0</v>
      </c>
      <c r="AO497" s="17">
        <f t="shared" si="794"/>
        <v>0</v>
      </c>
      <c r="AP497" s="17">
        <f t="shared" si="794"/>
        <v>0</v>
      </c>
      <c r="AQ497" s="17">
        <f t="shared" si="794"/>
        <v>0</v>
      </c>
      <c r="AR497" s="17">
        <v>0</v>
      </c>
      <c r="AS497" s="17">
        <v>0</v>
      </c>
      <c r="AT497" s="17">
        <f t="shared" ref="AT497:BI497" si="796">SUM(AT493)</f>
        <v>5600</v>
      </c>
      <c r="AU497" s="17">
        <f t="shared" si="796"/>
        <v>8000</v>
      </c>
      <c r="AV497" s="17">
        <f t="shared" si="796"/>
        <v>0</v>
      </c>
      <c r="AW497" s="17">
        <f t="shared" si="796"/>
        <v>9000</v>
      </c>
      <c r="AX497" s="17">
        <f t="shared" si="796"/>
        <v>0</v>
      </c>
      <c r="AY497" s="17">
        <f t="shared" si="796"/>
        <v>0</v>
      </c>
      <c r="AZ497" s="17">
        <f t="shared" ref="AZ497" si="797">SUM(AZ493)</f>
        <v>22600</v>
      </c>
      <c r="BA497" s="17">
        <f t="shared" si="796"/>
        <v>0</v>
      </c>
      <c r="BB497" s="17">
        <f t="shared" si="796"/>
        <v>9000</v>
      </c>
      <c r="BC497" s="17">
        <f t="shared" si="796"/>
        <v>8000</v>
      </c>
      <c r="BD497" s="17">
        <f t="shared" si="796"/>
        <v>0</v>
      </c>
      <c r="BE497" s="17">
        <f t="shared" si="796"/>
        <v>0</v>
      </c>
      <c r="BF497" s="17">
        <f t="shared" si="796"/>
        <v>0</v>
      </c>
      <c r="BG497" s="17">
        <f t="shared" si="796"/>
        <v>1000</v>
      </c>
      <c r="BH497" s="17">
        <f t="shared" si="796"/>
        <v>0</v>
      </c>
      <c r="BI497" s="17">
        <f t="shared" si="796"/>
        <v>0</v>
      </c>
      <c r="BJ497" s="17">
        <v>18000</v>
      </c>
      <c r="BK497" s="17">
        <v>4600</v>
      </c>
    </row>
    <row r="498" spans="1:63" x14ac:dyDescent="0.25">
      <c r="A498" s="149"/>
      <c r="B498" s="149"/>
      <c r="C498" s="149"/>
      <c r="D498" s="152"/>
      <c r="E498" s="152"/>
      <c r="F498" s="152"/>
      <c r="G498" s="155"/>
      <c r="H498" s="18" t="s">
        <v>57</v>
      </c>
      <c r="I498" s="17">
        <f>SUM(I497)</f>
        <v>1914892</v>
      </c>
      <c r="J498" s="17">
        <f t="shared" ref="J498:Y498" si="798">SUM(J497)</f>
        <v>450</v>
      </c>
      <c r="K498" s="17">
        <f t="shared" si="798"/>
        <v>0</v>
      </c>
      <c r="L498" s="17">
        <f t="shared" si="798"/>
        <v>0</v>
      </c>
      <c r="M498" s="17">
        <f t="shared" si="798"/>
        <v>0</v>
      </c>
      <c r="N498" s="17">
        <f t="shared" si="798"/>
        <v>0</v>
      </c>
      <c r="O498" s="17">
        <f t="shared" si="798"/>
        <v>0</v>
      </c>
      <c r="P498" s="17">
        <f t="shared" ref="P498" si="799">SUM(P497)</f>
        <v>450</v>
      </c>
      <c r="Q498" s="17">
        <f t="shared" si="798"/>
        <v>0</v>
      </c>
      <c r="R498" s="17">
        <f t="shared" si="798"/>
        <v>0</v>
      </c>
      <c r="S498" s="17">
        <f t="shared" si="798"/>
        <v>0</v>
      </c>
      <c r="T498" s="17">
        <f t="shared" si="798"/>
        <v>0</v>
      </c>
      <c r="U498" s="17">
        <f t="shared" si="798"/>
        <v>0</v>
      </c>
      <c r="V498" s="17">
        <f t="shared" si="798"/>
        <v>0</v>
      </c>
      <c r="W498" s="17">
        <f t="shared" si="798"/>
        <v>200</v>
      </c>
      <c r="X498" s="17">
        <f t="shared" si="798"/>
        <v>0</v>
      </c>
      <c r="Y498" s="17">
        <f t="shared" si="798"/>
        <v>0</v>
      </c>
      <c r="Z498" s="17">
        <v>200</v>
      </c>
      <c r="AA498" s="17">
        <v>250</v>
      </c>
      <c r="AB498" s="17">
        <f t="shared" ref="AB498:AQ498" si="800">SUM(AB497)</f>
        <v>0</v>
      </c>
      <c r="AC498" s="17">
        <f t="shared" si="800"/>
        <v>0</v>
      </c>
      <c r="AD498" s="17">
        <f t="shared" si="800"/>
        <v>0</v>
      </c>
      <c r="AE498" s="17">
        <f t="shared" si="800"/>
        <v>0</v>
      </c>
      <c r="AF498" s="17">
        <f t="shared" si="800"/>
        <v>0</v>
      </c>
      <c r="AG498" s="17">
        <f t="shared" si="800"/>
        <v>0</v>
      </c>
      <c r="AH498" s="17">
        <f t="shared" ref="AH498" si="801">SUM(AH497)</f>
        <v>0</v>
      </c>
      <c r="AI498" s="17">
        <f t="shared" si="800"/>
        <v>0</v>
      </c>
      <c r="AJ498" s="17">
        <f t="shared" si="800"/>
        <v>0</v>
      </c>
      <c r="AK498" s="17">
        <f t="shared" si="800"/>
        <v>0</v>
      </c>
      <c r="AL498" s="17">
        <f t="shared" si="800"/>
        <v>0</v>
      </c>
      <c r="AM498" s="17">
        <f t="shared" si="800"/>
        <v>0</v>
      </c>
      <c r="AN498" s="17">
        <f t="shared" si="800"/>
        <v>0</v>
      </c>
      <c r="AO498" s="17">
        <f t="shared" si="800"/>
        <v>0</v>
      </c>
      <c r="AP498" s="17">
        <f t="shared" si="800"/>
        <v>0</v>
      </c>
      <c r="AQ498" s="17">
        <f t="shared" si="800"/>
        <v>0</v>
      </c>
      <c r="AR498" s="17">
        <v>0</v>
      </c>
      <c r="AS498" s="17">
        <v>0</v>
      </c>
      <c r="AT498" s="17">
        <f t="shared" ref="AT498:BI498" si="802">SUM(AT497)</f>
        <v>5600</v>
      </c>
      <c r="AU498" s="17">
        <f t="shared" si="802"/>
        <v>8000</v>
      </c>
      <c r="AV498" s="17">
        <f t="shared" si="802"/>
        <v>0</v>
      </c>
      <c r="AW498" s="17">
        <f t="shared" si="802"/>
        <v>9000</v>
      </c>
      <c r="AX498" s="17">
        <f t="shared" si="802"/>
        <v>0</v>
      </c>
      <c r="AY498" s="17">
        <f t="shared" si="802"/>
        <v>0</v>
      </c>
      <c r="AZ498" s="17">
        <f t="shared" ref="AZ498" si="803">SUM(AZ497)</f>
        <v>22600</v>
      </c>
      <c r="BA498" s="17">
        <f t="shared" si="802"/>
        <v>0</v>
      </c>
      <c r="BB498" s="17">
        <f t="shared" si="802"/>
        <v>9000</v>
      </c>
      <c r="BC498" s="17">
        <f t="shared" si="802"/>
        <v>8000</v>
      </c>
      <c r="BD498" s="17">
        <f t="shared" si="802"/>
        <v>0</v>
      </c>
      <c r="BE498" s="17">
        <f t="shared" si="802"/>
        <v>0</v>
      </c>
      <c r="BF498" s="17">
        <f t="shared" si="802"/>
        <v>0</v>
      </c>
      <c r="BG498" s="17">
        <f t="shared" si="802"/>
        <v>1000</v>
      </c>
      <c r="BH498" s="17">
        <f t="shared" si="802"/>
        <v>0</v>
      </c>
      <c r="BI498" s="17">
        <f t="shared" si="802"/>
        <v>0</v>
      </c>
      <c r="BJ498" s="17">
        <v>18000</v>
      </c>
      <c r="BK498" s="17">
        <v>4600</v>
      </c>
    </row>
    <row r="499" spans="1:63" x14ac:dyDescent="0.25">
      <c r="A499" s="150"/>
      <c r="B499" s="150"/>
      <c r="C499" s="150"/>
      <c r="D499" s="153"/>
      <c r="E499" s="153"/>
      <c r="F499" s="153"/>
      <c r="G499" s="156"/>
      <c r="P499">
        <f t="shared" si="765"/>
        <v>0</v>
      </c>
      <c r="Z499">
        <v>0</v>
      </c>
      <c r="AA499">
        <v>0</v>
      </c>
      <c r="AH499">
        <f t="shared" si="766"/>
        <v>0</v>
      </c>
      <c r="AR499">
        <v>0</v>
      </c>
      <c r="AS499">
        <v>0</v>
      </c>
      <c r="AZ499">
        <f t="shared" si="767"/>
        <v>0</v>
      </c>
      <c r="BJ499">
        <v>0</v>
      </c>
      <c r="BK499">
        <v>0</v>
      </c>
    </row>
    <row r="500" spans="1:63" ht="15.75" thickBot="1" x14ac:dyDescent="0.3">
      <c r="A500" s="13" t="s">
        <v>0</v>
      </c>
      <c r="B500" s="13" t="s">
        <v>0</v>
      </c>
      <c r="C500" s="13" t="s">
        <v>0</v>
      </c>
      <c r="D500" s="103" t="s">
        <v>0</v>
      </c>
      <c r="E500" s="103" t="s">
        <v>0</v>
      </c>
      <c r="F500" s="103" t="s">
        <v>0</v>
      </c>
      <c r="G500" s="13" t="s">
        <v>0</v>
      </c>
      <c r="H500" s="19" t="s">
        <v>0</v>
      </c>
      <c r="I500" s="19" t="s">
        <v>0</v>
      </c>
      <c r="J500" s="19" t="s">
        <v>0</v>
      </c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>
        <v>0</v>
      </c>
      <c r="AA500" s="19">
        <v>0</v>
      </c>
      <c r="AB500" s="19" t="s">
        <v>0</v>
      </c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>
        <v>0</v>
      </c>
      <c r="AS500" s="19">
        <v>0</v>
      </c>
      <c r="AT500" s="19" t="s">
        <v>0</v>
      </c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>
        <v>0</v>
      </c>
      <c r="BK500" s="19">
        <v>0</v>
      </c>
    </row>
    <row r="501" spans="1:63" ht="69.75" customHeight="1" thickBot="1" x14ac:dyDescent="0.3">
      <c r="A501" s="5" t="s">
        <v>2</v>
      </c>
      <c r="B501" s="5" t="s">
        <v>3</v>
      </c>
      <c r="C501" s="5" t="s">
        <v>4</v>
      </c>
      <c r="D501" s="108" t="s">
        <v>0</v>
      </c>
      <c r="E501" s="116" t="s">
        <v>5</v>
      </c>
      <c r="F501" s="116" t="s">
        <v>6</v>
      </c>
      <c r="G501" s="5" t="s">
        <v>7</v>
      </c>
      <c r="H501" s="5" t="s">
        <v>8</v>
      </c>
      <c r="I501" s="5" t="s">
        <v>9</v>
      </c>
      <c r="J501" s="94" t="s">
        <v>10</v>
      </c>
      <c r="K501" s="94" t="s">
        <v>1602</v>
      </c>
      <c r="L501" s="94" t="s">
        <v>1535</v>
      </c>
      <c r="M501" s="94" t="s">
        <v>1591</v>
      </c>
      <c r="N501" s="94" t="s">
        <v>1592</v>
      </c>
      <c r="O501" s="94" t="s">
        <v>1593</v>
      </c>
      <c r="P501" s="94" t="s">
        <v>1606</v>
      </c>
      <c r="Q501" s="94" t="s">
        <v>1603</v>
      </c>
      <c r="R501" s="94" t="s">
        <v>1594</v>
      </c>
      <c r="S501" s="94" t="s">
        <v>1595</v>
      </c>
      <c r="T501" s="94" t="s">
        <v>1596</v>
      </c>
      <c r="U501" s="94" t="s">
        <v>1597</v>
      </c>
      <c r="V501" s="94" t="s">
        <v>1598</v>
      </c>
      <c r="W501" s="94" t="s">
        <v>1599</v>
      </c>
      <c r="X501" s="94" t="s">
        <v>1604</v>
      </c>
      <c r="Y501" s="94" t="s">
        <v>1605</v>
      </c>
      <c r="Z501" s="94" t="s">
        <v>1600</v>
      </c>
      <c r="AA501" s="94" t="s">
        <v>1601</v>
      </c>
      <c r="AB501" s="95" t="s">
        <v>11</v>
      </c>
      <c r="AC501" s="95" t="s">
        <v>1602</v>
      </c>
      <c r="AD501" s="95" t="s">
        <v>1535</v>
      </c>
      <c r="AE501" s="95" t="s">
        <v>1591</v>
      </c>
      <c r="AF501" s="95" t="s">
        <v>1592</v>
      </c>
      <c r="AG501" s="95" t="s">
        <v>1593</v>
      </c>
      <c r="AH501" s="95" t="s">
        <v>1607</v>
      </c>
      <c r="AI501" s="95" t="s">
        <v>1603</v>
      </c>
      <c r="AJ501" s="95" t="s">
        <v>1594</v>
      </c>
      <c r="AK501" s="95" t="s">
        <v>1595</v>
      </c>
      <c r="AL501" s="95" t="s">
        <v>1596</v>
      </c>
      <c r="AM501" s="95" t="s">
        <v>1597</v>
      </c>
      <c r="AN501" s="95" t="s">
        <v>1598</v>
      </c>
      <c r="AO501" s="95" t="s">
        <v>1599</v>
      </c>
      <c r="AP501" s="95" t="s">
        <v>1604</v>
      </c>
      <c r="AQ501" s="95" t="s">
        <v>1605</v>
      </c>
      <c r="AR501" s="95" t="s">
        <v>1600</v>
      </c>
      <c r="AS501" s="95" t="s">
        <v>1601</v>
      </c>
      <c r="AT501" s="96" t="s">
        <v>12</v>
      </c>
      <c r="AU501" s="96" t="s">
        <v>1602</v>
      </c>
      <c r="AV501" s="96" t="s">
        <v>1535</v>
      </c>
      <c r="AW501" s="96" t="s">
        <v>1591</v>
      </c>
      <c r="AX501" s="96" t="s">
        <v>1592</v>
      </c>
      <c r="AY501" s="96" t="s">
        <v>1593</v>
      </c>
      <c r="AZ501" s="96" t="s">
        <v>1608</v>
      </c>
      <c r="BA501" s="96" t="s">
        <v>1603</v>
      </c>
      <c r="BB501" s="96" t="s">
        <v>1594</v>
      </c>
      <c r="BC501" s="96" t="s">
        <v>1595</v>
      </c>
      <c r="BD501" s="96" t="s">
        <v>1596</v>
      </c>
      <c r="BE501" s="96" t="s">
        <v>1597</v>
      </c>
      <c r="BF501" s="96" t="s">
        <v>1598</v>
      </c>
      <c r="BG501" s="96" t="s">
        <v>1599</v>
      </c>
      <c r="BH501" s="96" t="s">
        <v>1604</v>
      </c>
      <c r="BI501" s="96" t="s">
        <v>1605</v>
      </c>
      <c r="BJ501" s="96" t="s">
        <v>1600</v>
      </c>
      <c r="BK501" s="96" t="s">
        <v>1601</v>
      </c>
    </row>
    <row r="502" spans="1:63" x14ac:dyDescent="0.25">
      <c r="A502" s="6" t="s">
        <v>0</v>
      </c>
      <c r="B502" s="6" t="s">
        <v>0</v>
      </c>
      <c r="C502" s="6" t="s">
        <v>0</v>
      </c>
      <c r="D502" s="109" t="s">
        <v>0</v>
      </c>
      <c r="E502" s="109" t="s">
        <v>0</v>
      </c>
      <c r="F502" s="125" t="s">
        <v>0</v>
      </c>
      <c r="G502" s="7" t="s">
        <v>0</v>
      </c>
      <c r="H502" s="8" t="s">
        <v>0</v>
      </c>
      <c r="I502" s="9" t="s">
        <v>13</v>
      </c>
      <c r="J502" s="9">
        <v>1</v>
      </c>
      <c r="K502" s="9">
        <v>2</v>
      </c>
      <c r="L502" s="9">
        <v>3</v>
      </c>
      <c r="M502" s="9">
        <v>4</v>
      </c>
      <c r="N502" s="9">
        <v>5</v>
      </c>
      <c r="O502" s="9">
        <v>6</v>
      </c>
      <c r="P502" s="9">
        <v>7</v>
      </c>
      <c r="Q502" s="9">
        <v>8</v>
      </c>
      <c r="R502" s="9">
        <v>9</v>
      </c>
      <c r="S502" s="9">
        <v>10</v>
      </c>
      <c r="T502" s="9">
        <v>11</v>
      </c>
      <c r="U502" s="9">
        <v>12</v>
      </c>
      <c r="V502" s="9">
        <v>13</v>
      </c>
      <c r="W502" s="9">
        <v>14</v>
      </c>
      <c r="X502" s="9">
        <v>15</v>
      </c>
      <c r="Y502" s="9">
        <v>16</v>
      </c>
      <c r="Z502" s="9">
        <v>20</v>
      </c>
      <c r="AA502" s="9">
        <v>21</v>
      </c>
      <c r="AB502" s="9">
        <v>1</v>
      </c>
      <c r="AC502" s="9">
        <v>2</v>
      </c>
      <c r="AD502" s="9">
        <v>3</v>
      </c>
      <c r="AE502" s="9">
        <v>4</v>
      </c>
      <c r="AF502" s="9">
        <v>5</v>
      </c>
      <c r="AG502" s="9">
        <v>6</v>
      </c>
      <c r="AH502" s="9">
        <v>7</v>
      </c>
      <c r="AI502" s="9">
        <v>8</v>
      </c>
      <c r="AJ502" s="9">
        <v>9</v>
      </c>
      <c r="AK502" s="9">
        <v>10</v>
      </c>
      <c r="AL502" s="9">
        <v>11</v>
      </c>
      <c r="AM502" s="9">
        <v>12</v>
      </c>
      <c r="AN502" s="9">
        <v>13</v>
      </c>
      <c r="AO502" s="9">
        <v>14</v>
      </c>
      <c r="AP502" s="9">
        <v>15</v>
      </c>
      <c r="AQ502" s="9">
        <v>16</v>
      </c>
      <c r="AR502" s="9">
        <v>20</v>
      </c>
      <c r="AS502" s="9">
        <v>21</v>
      </c>
      <c r="AT502" s="9">
        <v>1</v>
      </c>
      <c r="AU502" s="9">
        <v>2</v>
      </c>
      <c r="AV502" s="9">
        <v>3</v>
      </c>
      <c r="AW502" s="9">
        <v>4</v>
      </c>
      <c r="AX502" s="9">
        <v>5</v>
      </c>
      <c r="AY502" s="9">
        <v>6</v>
      </c>
      <c r="AZ502" s="9">
        <v>7</v>
      </c>
      <c r="BA502" s="9">
        <v>8</v>
      </c>
      <c r="BB502" s="9">
        <v>9</v>
      </c>
      <c r="BC502" s="9">
        <v>10</v>
      </c>
      <c r="BD502" s="9">
        <v>11</v>
      </c>
      <c r="BE502" s="9">
        <v>12</v>
      </c>
      <c r="BF502" s="9">
        <v>13</v>
      </c>
      <c r="BG502" s="9">
        <v>14</v>
      </c>
      <c r="BH502" s="9">
        <v>15</v>
      </c>
      <c r="BI502" s="9">
        <v>16</v>
      </c>
      <c r="BJ502" s="9">
        <v>20</v>
      </c>
      <c r="BK502" s="9">
        <v>21</v>
      </c>
    </row>
    <row r="503" spans="1:63" ht="22.5" x14ac:dyDescent="0.25">
      <c r="A503" s="1" t="s">
        <v>135</v>
      </c>
      <c r="B503" s="1" t="s">
        <v>60</v>
      </c>
      <c r="C503" s="4" t="s">
        <v>151</v>
      </c>
      <c r="D503" s="107" t="s">
        <v>286</v>
      </c>
      <c r="E503" s="106" t="s">
        <v>0</v>
      </c>
      <c r="F503" s="106" t="s">
        <v>0</v>
      </c>
      <c r="G503" s="2" t="s">
        <v>0</v>
      </c>
      <c r="H503" s="2" t="s">
        <v>287</v>
      </c>
      <c r="I503" s="3" t="s">
        <v>0</v>
      </c>
      <c r="J503" s="3" t="s">
        <v>0</v>
      </c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>
        <v>0</v>
      </c>
      <c r="AA503" s="3">
        <v>0</v>
      </c>
      <c r="AB503" s="3" t="s">
        <v>0</v>
      </c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>
        <v>0</v>
      </c>
      <c r="AS503" s="3">
        <v>0</v>
      </c>
      <c r="AT503" s="3" t="s">
        <v>0</v>
      </c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>
        <v>0</v>
      </c>
      <c r="BK503" s="3">
        <v>0</v>
      </c>
    </row>
    <row r="504" spans="1:63" ht="33.75" x14ac:dyDescent="0.25">
      <c r="A504" s="1" t="s">
        <v>0</v>
      </c>
      <c r="B504" s="1" t="s">
        <v>0</v>
      </c>
      <c r="C504" s="1" t="s">
        <v>0</v>
      </c>
      <c r="D504" s="106" t="s">
        <v>0</v>
      </c>
      <c r="E504" s="106" t="s">
        <v>0</v>
      </c>
      <c r="F504" s="106" t="s">
        <v>0</v>
      </c>
      <c r="G504" s="2" t="s">
        <v>0</v>
      </c>
      <c r="H504" s="10" t="s">
        <v>15</v>
      </c>
      <c r="I504" s="11">
        <f>SUM(I505,I513,I515)</f>
        <v>2787637</v>
      </c>
      <c r="J504" s="11">
        <f t="shared" ref="J504:Y504" si="804">SUM(J505,J513,J515)</f>
        <v>91000</v>
      </c>
      <c r="K504" s="11">
        <f t="shared" si="804"/>
        <v>0</v>
      </c>
      <c r="L504" s="11">
        <f t="shared" si="804"/>
        <v>0</v>
      </c>
      <c r="M504" s="11">
        <f t="shared" si="804"/>
        <v>0</v>
      </c>
      <c r="N504" s="11">
        <f t="shared" si="804"/>
        <v>0</v>
      </c>
      <c r="O504" s="11">
        <f t="shared" si="804"/>
        <v>0</v>
      </c>
      <c r="P504" s="11">
        <f t="shared" ref="P504" si="805">SUM(P505,P513,P515)</f>
        <v>91000</v>
      </c>
      <c r="Q504" s="11">
        <f t="shared" si="804"/>
        <v>5258</v>
      </c>
      <c r="R504" s="11">
        <f t="shared" si="804"/>
        <v>0</v>
      </c>
      <c r="S504" s="11">
        <f t="shared" si="804"/>
        <v>0</v>
      </c>
      <c r="T504" s="11">
        <f t="shared" si="804"/>
        <v>8675</v>
      </c>
      <c r="U504" s="11">
        <f t="shared" si="804"/>
        <v>10584</v>
      </c>
      <c r="V504" s="11">
        <f t="shared" si="804"/>
        <v>3393</v>
      </c>
      <c r="W504" s="11">
        <f t="shared" si="804"/>
        <v>0</v>
      </c>
      <c r="X504" s="11">
        <f t="shared" si="804"/>
        <v>3739</v>
      </c>
      <c r="Y504" s="11">
        <f t="shared" si="804"/>
        <v>0</v>
      </c>
      <c r="Z504" s="11">
        <v>31649</v>
      </c>
      <c r="AA504" s="11">
        <v>59351</v>
      </c>
      <c r="AB504" s="11">
        <f t="shared" ref="AB504:AQ504" si="806">SUM(AB505,AB513,AB515)</f>
        <v>0</v>
      </c>
      <c r="AC504" s="11">
        <f t="shared" si="806"/>
        <v>0</v>
      </c>
      <c r="AD504" s="11">
        <f t="shared" si="806"/>
        <v>0</v>
      </c>
      <c r="AE504" s="11">
        <f t="shared" si="806"/>
        <v>0</v>
      </c>
      <c r="AF504" s="11">
        <f t="shared" si="806"/>
        <v>0</v>
      </c>
      <c r="AG504" s="11">
        <f t="shared" si="806"/>
        <v>0</v>
      </c>
      <c r="AH504" s="11">
        <f t="shared" ref="AH504" si="807">SUM(AH505,AH513,AH515)</f>
        <v>0</v>
      </c>
      <c r="AI504" s="11">
        <f t="shared" si="806"/>
        <v>0</v>
      </c>
      <c r="AJ504" s="11">
        <f t="shared" si="806"/>
        <v>0</v>
      </c>
      <c r="AK504" s="11">
        <f t="shared" si="806"/>
        <v>0</v>
      </c>
      <c r="AL504" s="11">
        <f t="shared" si="806"/>
        <v>0</v>
      </c>
      <c r="AM504" s="11">
        <f t="shared" si="806"/>
        <v>0</v>
      </c>
      <c r="AN504" s="11">
        <f t="shared" si="806"/>
        <v>0</v>
      </c>
      <c r="AO504" s="11">
        <f t="shared" si="806"/>
        <v>0</v>
      </c>
      <c r="AP504" s="11">
        <f t="shared" si="806"/>
        <v>0</v>
      </c>
      <c r="AQ504" s="11">
        <f t="shared" si="806"/>
        <v>0</v>
      </c>
      <c r="AR504" s="11">
        <v>0</v>
      </c>
      <c r="AS504" s="11">
        <v>0</v>
      </c>
      <c r="AT504" s="11">
        <f t="shared" ref="AT504:BI504" si="808">SUM(AT505,AT513,AT515)</f>
        <v>0</v>
      </c>
      <c r="AU504" s="11">
        <f t="shared" si="808"/>
        <v>0</v>
      </c>
      <c r="AV504" s="11">
        <f t="shared" si="808"/>
        <v>0</v>
      </c>
      <c r="AW504" s="11">
        <f t="shared" si="808"/>
        <v>0</v>
      </c>
      <c r="AX504" s="11">
        <f t="shared" si="808"/>
        <v>0</v>
      </c>
      <c r="AY504" s="11">
        <f t="shared" si="808"/>
        <v>0</v>
      </c>
      <c r="AZ504" s="11">
        <f t="shared" ref="AZ504" si="809">SUM(AZ505,AZ513,AZ515)</f>
        <v>0</v>
      </c>
      <c r="BA504" s="11">
        <f t="shared" si="808"/>
        <v>0</v>
      </c>
      <c r="BB504" s="11">
        <f t="shared" si="808"/>
        <v>0</v>
      </c>
      <c r="BC504" s="11">
        <f t="shared" si="808"/>
        <v>0</v>
      </c>
      <c r="BD504" s="11">
        <f t="shared" si="808"/>
        <v>0</v>
      </c>
      <c r="BE504" s="11">
        <f t="shared" si="808"/>
        <v>0</v>
      </c>
      <c r="BF504" s="11">
        <f t="shared" si="808"/>
        <v>0</v>
      </c>
      <c r="BG504" s="11">
        <f t="shared" si="808"/>
        <v>0</v>
      </c>
      <c r="BH504" s="11">
        <f t="shared" si="808"/>
        <v>0</v>
      </c>
      <c r="BI504" s="11">
        <f t="shared" si="808"/>
        <v>0</v>
      </c>
      <c r="BJ504" s="11">
        <v>0</v>
      </c>
      <c r="BK504" s="11">
        <v>0</v>
      </c>
    </row>
    <row r="505" spans="1:63" x14ac:dyDescent="0.25">
      <c r="A505" s="4" t="s">
        <v>135</v>
      </c>
      <c r="B505" s="4" t="s">
        <v>60</v>
      </c>
      <c r="C505" s="4" t="s">
        <v>151</v>
      </c>
      <c r="D505" s="107" t="s">
        <v>286</v>
      </c>
      <c r="E505" s="106" t="s">
        <v>16</v>
      </c>
      <c r="F505" s="106" t="s">
        <v>0</v>
      </c>
      <c r="G505" s="2" t="s">
        <v>0</v>
      </c>
      <c r="H505" s="2" t="s">
        <v>17</v>
      </c>
      <c r="I505" s="12">
        <f>SUM(I506,I507)</f>
        <v>2325796</v>
      </c>
      <c r="J505" s="12">
        <f t="shared" ref="J505:Y505" si="810">SUM(J506,J507)</f>
        <v>0</v>
      </c>
      <c r="K505" s="12">
        <f t="shared" si="810"/>
        <v>0</v>
      </c>
      <c r="L505" s="12">
        <f t="shared" si="810"/>
        <v>0</v>
      </c>
      <c r="M505" s="12">
        <f t="shared" si="810"/>
        <v>0</v>
      </c>
      <c r="N505" s="12">
        <f t="shared" si="810"/>
        <v>0</v>
      </c>
      <c r="O505" s="12">
        <f t="shared" si="810"/>
        <v>0</v>
      </c>
      <c r="P505" s="12">
        <f t="shared" ref="P505" si="811">SUM(P506,P507)</f>
        <v>0</v>
      </c>
      <c r="Q505" s="12">
        <f t="shared" si="810"/>
        <v>0</v>
      </c>
      <c r="R505" s="12">
        <f t="shared" si="810"/>
        <v>0</v>
      </c>
      <c r="S505" s="12">
        <f t="shared" si="810"/>
        <v>0</v>
      </c>
      <c r="T505" s="12">
        <f t="shared" si="810"/>
        <v>0</v>
      </c>
      <c r="U505" s="12">
        <f t="shared" si="810"/>
        <v>0</v>
      </c>
      <c r="V505" s="12">
        <f t="shared" si="810"/>
        <v>0</v>
      </c>
      <c r="W505" s="12">
        <f t="shared" si="810"/>
        <v>0</v>
      </c>
      <c r="X505" s="12">
        <f t="shared" si="810"/>
        <v>0</v>
      </c>
      <c r="Y505" s="12">
        <f t="shared" si="810"/>
        <v>0</v>
      </c>
      <c r="Z505" s="12">
        <v>0</v>
      </c>
      <c r="AA505" s="12">
        <v>0</v>
      </c>
      <c r="AB505" s="12">
        <f t="shared" ref="AB505:AQ505" si="812">SUM(AB506,AB507)</f>
        <v>0</v>
      </c>
      <c r="AC505" s="12">
        <f t="shared" si="812"/>
        <v>0</v>
      </c>
      <c r="AD505" s="12">
        <f t="shared" si="812"/>
        <v>0</v>
      </c>
      <c r="AE505" s="12">
        <f t="shared" si="812"/>
        <v>0</v>
      </c>
      <c r="AF505" s="12">
        <f t="shared" si="812"/>
        <v>0</v>
      </c>
      <c r="AG505" s="12">
        <f t="shared" si="812"/>
        <v>0</v>
      </c>
      <c r="AH505" s="12">
        <f t="shared" ref="AH505" si="813">SUM(AH506,AH507)</f>
        <v>0</v>
      </c>
      <c r="AI505" s="12">
        <f t="shared" si="812"/>
        <v>0</v>
      </c>
      <c r="AJ505" s="12">
        <f t="shared" si="812"/>
        <v>0</v>
      </c>
      <c r="AK505" s="12">
        <f t="shared" si="812"/>
        <v>0</v>
      </c>
      <c r="AL505" s="12">
        <f t="shared" si="812"/>
        <v>0</v>
      </c>
      <c r="AM505" s="12">
        <f t="shared" si="812"/>
        <v>0</v>
      </c>
      <c r="AN505" s="12">
        <f t="shared" si="812"/>
        <v>0</v>
      </c>
      <c r="AO505" s="12">
        <f t="shared" si="812"/>
        <v>0</v>
      </c>
      <c r="AP505" s="12">
        <f t="shared" si="812"/>
        <v>0</v>
      </c>
      <c r="AQ505" s="12">
        <f t="shared" si="812"/>
        <v>0</v>
      </c>
      <c r="AR505" s="12">
        <v>0</v>
      </c>
      <c r="AS505" s="12">
        <v>0</v>
      </c>
      <c r="AT505" s="12">
        <f t="shared" ref="AT505:BI505" si="814">SUM(AT506,AT507)</f>
        <v>0</v>
      </c>
      <c r="AU505" s="12">
        <f t="shared" si="814"/>
        <v>0</v>
      </c>
      <c r="AV505" s="12">
        <f t="shared" si="814"/>
        <v>0</v>
      </c>
      <c r="AW505" s="12">
        <f t="shared" si="814"/>
        <v>0</v>
      </c>
      <c r="AX505" s="12">
        <f t="shared" si="814"/>
        <v>0</v>
      </c>
      <c r="AY505" s="12">
        <f t="shared" si="814"/>
        <v>0</v>
      </c>
      <c r="AZ505" s="12">
        <f t="shared" ref="AZ505" si="815">SUM(AZ506,AZ507)</f>
        <v>0</v>
      </c>
      <c r="BA505" s="12">
        <f t="shared" si="814"/>
        <v>0</v>
      </c>
      <c r="BB505" s="12">
        <f t="shared" si="814"/>
        <v>0</v>
      </c>
      <c r="BC505" s="12">
        <f t="shared" si="814"/>
        <v>0</v>
      </c>
      <c r="BD505" s="12">
        <f t="shared" si="814"/>
        <v>0</v>
      </c>
      <c r="BE505" s="12">
        <f t="shared" si="814"/>
        <v>0</v>
      </c>
      <c r="BF505" s="12">
        <f t="shared" si="814"/>
        <v>0</v>
      </c>
      <c r="BG505" s="12">
        <f t="shared" si="814"/>
        <v>0</v>
      </c>
      <c r="BH505" s="12">
        <f t="shared" si="814"/>
        <v>0</v>
      </c>
      <c r="BI505" s="12">
        <f t="shared" si="814"/>
        <v>0</v>
      </c>
      <c r="BJ505" s="12">
        <v>0</v>
      </c>
      <c r="BK505" s="12">
        <v>0</v>
      </c>
    </row>
    <row r="506" spans="1:63" x14ac:dyDescent="0.25">
      <c r="A506" s="4" t="s">
        <v>135</v>
      </c>
      <c r="B506" s="4" t="s">
        <v>60</v>
      </c>
      <c r="C506" s="4" t="s">
        <v>151</v>
      </c>
      <c r="D506" s="107" t="s">
        <v>286</v>
      </c>
      <c r="E506" s="117">
        <v>6111</v>
      </c>
      <c r="F506" s="107"/>
      <c r="G506" s="103" t="s">
        <v>1658</v>
      </c>
      <c r="H506" s="13" t="s">
        <v>18</v>
      </c>
      <c r="I506" s="14">
        <v>2051918</v>
      </c>
      <c r="J506" s="14">
        <v>0</v>
      </c>
      <c r="K506" s="14"/>
      <c r="L506" s="14"/>
      <c r="M506" s="14"/>
      <c r="N506" s="14"/>
      <c r="O506" s="14"/>
      <c r="P506" s="14">
        <f t="shared" si="765"/>
        <v>0</v>
      </c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v>0</v>
      </c>
      <c r="AA506" s="14">
        <v>0</v>
      </c>
      <c r="AB506" s="14">
        <v>0</v>
      </c>
      <c r="AC506" s="14"/>
      <c r="AD506" s="14"/>
      <c r="AE506" s="14"/>
      <c r="AF506" s="14"/>
      <c r="AG506" s="14"/>
      <c r="AH506" s="14">
        <f t="shared" si="766"/>
        <v>0</v>
      </c>
      <c r="AI506" s="14"/>
      <c r="AJ506" s="14"/>
      <c r="AK506" s="14"/>
      <c r="AL506" s="14"/>
      <c r="AM506" s="14"/>
      <c r="AN506" s="14"/>
      <c r="AO506" s="14"/>
      <c r="AP506" s="14"/>
      <c r="AQ506" s="14"/>
      <c r="AR506" s="14">
        <v>0</v>
      </c>
      <c r="AS506" s="14">
        <v>0</v>
      </c>
      <c r="AT506" s="14">
        <v>0</v>
      </c>
      <c r="AU506" s="14"/>
      <c r="AV506" s="14"/>
      <c r="AW506" s="14"/>
      <c r="AX506" s="14"/>
      <c r="AY506" s="14"/>
      <c r="AZ506" s="14">
        <f t="shared" si="767"/>
        <v>0</v>
      </c>
      <c r="BA506" s="14"/>
      <c r="BB506" s="14"/>
      <c r="BC506" s="14"/>
      <c r="BD506" s="14"/>
      <c r="BE506" s="14"/>
      <c r="BF506" s="14"/>
      <c r="BG506" s="14"/>
      <c r="BH506" s="14"/>
      <c r="BI506" s="14"/>
      <c r="BJ506" s="14">
        <v>0</v>
      </c>
      <c r="BK506" s="14">
        <v>0</v>
      </c>
    </row>
    <row r="507" spans="1:63" x14ac:dyDescent="0.25">
      <c r="A507" s="1" t="s">
        <v>135</v>
      </c>
      <c r="B507" s="1" t="s">
        <v>60</v>
      </c>
      <c r="C507" s="1" t="s">
        <v>151</v>
      </c>
      <c r="D507" s="110" t="s">
        <v>286</v>
      </c>
      <c r="E507" s="110" t="s">
        <v>20</v>
      </c>
      <c r="F507" s="107" t="s">
        <v>0</v>
      </c>
      <c r="G507" s="13" t="s">
        <v>0</v>
      </c>
      <c r="H507" s="2" t="s">
        <v>21</v>
      </c>
      <c r="I507" s="12">
        <f>SUM(I508:I512)</f>
        <v>273878</v>
      </c>
      <c r="J507" s="12">
        <f t="shared" ref="J507:Y507" si="816">SUM(J508:J512)</f>
        <v>0</v>
      </c>
      <c r="K507" s="12">
        <f t="shared" si="816"/>
        <v>0</v>
      </c>
      <c r="L507" s="12">
        <f t="shared" si="816"/>
        <v>0</v>
      </c>
      <c r="M507" s="12">
        <f t="shared" si="816"/>
        <v>0</v>
      </c>
      <c r="N507" s="12">
        <f t="shared" si="816"/>
        <v>0</v>
      </c>
      <c r="O507" s="12">
        <f t="shared" si="816"/>
        <v>0</v>
      </c>
      <c r="P507" s="12">
        <f t="shared" si="816"/>
        <v>0</v>
      </c>
      <c r="Q507" s="12">
        <f t="shared" si="816"/>
        <v>0</v>
      </c>
      <c r="R507" s="12">
        <f t="shared" si="816"/>
        <v>0</v>
      </c>
      <c r="S507" s="12">
        <f t="shared" si="816"/>
        <v>0</v>
      </c>
      <c r="T507" s="12">
        <f t="shared" si="816"/>
        <v>0</v>
      </c>
      <c r="U507" s="12">
        <f t="shared" si="816"/>
        <v>0</v>
      </c>
      <c r="V507" s="12">
        <f t="shared" si="816"/>
        <v>0</v>
      </c>
      <c r="W507" s="12">
        <f t="shared" si="816"/>
        <v>0</v>
      </c>
      <c r="X507" s="12">
        <f t="shared" si="816"/>
        <v>0</v>
      </c>
      <c r="Y507" s="12">
        <f t="shared" si="816"/>
        <v>0</v>
      </c>
      <c r="Z507" s="12">
        <v>0</v>
      </c>
      <c r="AA507" s="12">
        <v>0</v>
      </c>
      <c r="AB507" s="12">
        <f t="shared" ref="AB507:AQ507" si="817">SUM(AB508:AB512)</f>
        <v>0</v>
      </c>
      <c r="AC507" s="12">
        <f t="shared" si="817"/>
        <v>0</v>
      </c>
      <c r="AD507" s="12">
        <f t="shared" si="817"/>
        <v>0</v>
      </c>
      <c r="AE507" s="12">
        <f t="shared" si="817"/>
        <v>0</v>
      </c>
      <c r="AF507" s="12">
        <f t="shared" si="817"/>
        <v>0</v>
      </c>
      <c r="AG507" s="12">
        <f t="shared" si="817"/>
        <v>0</v>
      </c>
      <c r="AH507" s="12">
        <f t="shared" si="817"/>
        <v>0</v>
      </c>
      <c r="AI507" s="12">
        <f t="shared" si="817"/>
        <v>0</v>
      </c>
      <c r="AJ507" s="12">
        <f t="shared" si="817"/>
        <v>0</v>
      </c>
      <c r="AK507" s="12">
        <f t="shared" si="817"/>
        <v>0</v>
      </c>
      <c r="AL507" s="12">
        <f t="shared" si="817"/>
        <v>0</v>
      </c>
      <c r="AM507" s="12">
        <f t="shared" si="817"/>
        <v>0</v>
      </c>
      <c r="AN507" s="12">
        <f t="shared" si="817"/>
        <v>0</v>
      </c>
      <c r="AO507" s="12">
        <f t="shared" si="817"/>
        <v>0</v>
      </c>
      <c r="AP507" s="12">
        <f t="shared" si="817"/>
        <v>0</v>
      </c>
      <c r="AQ507" s="12">
        <f t="shared" si="817"/>
        <v>0</v>
      </c>
      <c r="AR507" s="12">
        <v>0</v>
      </c>
      <c r="AS507" s="12">
        <v>0</v>
      </c>
      <c r="AT507" s="12">
        <f t="shared" ref="AT507:BI507" si="818">SUM(AT508:AT512)</f>
        <v>0</v>
      </c>
      <c r="AU507" s="12">
        <f t="shared" si="818"/>
        <v>0</v>
      </c>
      <c r="AV507" s="12">
        <f t="shared" si="818"/>
        <v>0</v>
      </c>
      <c r="AW507" s="12">
        <f t="shared" si="818"/>
        <v>0</v>
      </c>
      <c r="AX507" s="12">
        <f t="shared" si="818"/>
        <v>0</v>
      </c>
      <c r="AY507" s="12">
        <f t="shared" si="818"/>
        <v>0</v>
      </c>
      <c r="AZ507" s="12">
        <f t="shared" si="818"/>
        <v>0</v>
      </c>
      <c r="BA507" s="12">
        <f t="shared" si="818"/>
        <v>0</v>
      </c>
      <c r="BB507" s="12">
        <f t="shared" si="818"/>
        <v>0</v>
      </c>
      <c r="BC507" s="12">
        <f t="shared" si="818"/>
        <v>0</v>
      </c>
      <c r="BD507" s="12">
        <f t="shared" si="818"/>
        <v>0</v>
      </c>
      <c r="BE507" s="12">
        <f t="shared" si="818"/>
        <v>0</v>
      </c>
      <c r="BF507" s="12">
        <f t="shared" si="818"/>
        <v>0</v>
      </c>
      <c r="BG507" s="12">
        <f t="shared" si="818"/>
        <v>0</v>
      </c>
      <c r="BH507" s="12">
        <f t="shared" si="818"/>
        <v>0</v>
      </c>
      <c r="BI507" s="12">
        <f t="shared" si="818"/>
        <v>0</v>
      </c>
      <c r="BJ507" s="12">
        <v>0</v>
      </c>
      <c r="BK507" s="12">
        <v>0</v>
      </c>
    </row>
    <row r="508" spans="1:63" ht="22.5" x14ac:dyDescent="0.25">
      <c r="A508" s="4" t="s">
        <v>135</v>
      </c>
      <c r="B508" s="4" t="s">
        <v>60</v>
      </c>
      <c r="C508" s="4" t="s">
        <v>151</v>
      </c>
      <c r="D508" s="107" t="s">
        <v>286</v>
      </c>
      <c r="E508" s="117">
        <v>6112</v>
      </c>
      <c r="F508" s="107" t="s">
        <v>288</v>
      </c>
      <c r="G508" s="103" t="s">
        <v>1658</v>
      </c>
      <c r="H508" s="13" t="s">
        <v>59</v>
      </c>
      <c r="I508" s="14">
        <v>46057</v>
      </c>
      <c r="J508" s="14">
        <v>0</v>
      </c>
      <c r="K508" s="14"/>
      <c r="L508" s="14"/>
      <c r="M508" s="14"/>
      <c r="N508" s="14"/>
      <c r="O508" s="14"/>
      <c r="P508" s="14">
        <f t="shared" si="765"/>
        <v>0</v>
      </c>
      <c r="Q508" s="14"/>
      <c r="R508" s="14"/>
      <c r="S508" s="14"/>
      <c r="T508" s="14"/>
      <c r="U508" s="14"/>
      <c r="V508" s="14"/>
      <c r="W508" s="14"/>
      <c r="X508" s="14"/>
      <c r="Y508" s="14"/>
      <c r="Z508" s="14">
        <v>0</v>
      </c>
      <c r="AA508" s="14">
        <v>0</v>
      </c>
      <c r="AB508" s="14">
        <v>0</v>
      </c>
      <c r="AC508" s="14"/>
      <c r="AD508" s="14"/>
      <c r="AE508" s="14"/>
      <c r="AF508" s="14"/>
      <c r="AG508" s="14"/>
      <c r="AH508" s="14">
        <f t="shared" si="766"/>
        <v>0</v>
      </c>
      <c r="AI508" s="14"/>
      <c r="AJ508" s="14"/>
      <c r="AK508" s="14"/>
      <c r="AL508" s="14"/>
      <c r="AM508" s="14"/>
      <c r="AN508" s="14"/>
      <c r="AO508" s="14"/>
      <c r="AP508" s="14"/>
      <c r="AQ508" s="14"/>
      <c r="AR508" s="14">
        <v>0</v>
      </c>
      <c r="AS508" s="14">
        <v>0</v>
      </c>
      <c r="AT508" s="14">
        <v>0</v>
      </c>
      <c r="AU508" s="14"/>
      <c r="AV508" s="14"/>
      <c r="AW508" s="14"/>
      <c r="AX508" s="14"/>
      <c r="AY508" s="14"/>
      <c r="AZ508" s="14">
        <f t="shared" si="767"/>
        <v>0</v>
      </c>
      <c r="BA508" s="14"/>
      <c r="BB508" s="14"/>
      <c r="BC508" s="14"/>
      <c r="BD508" s="14"/>
      <c r="BE508" s="14"/>
      <c r="BF508" s="14"/>
      <c r="BG508" s="14"/>
      <c r="BH508" s="14"/>
      <c r="BI508" s="14"/>
      <c r="BJ508" s="14">
        <v>0</v>
      </c>
      <c r="BK508" s="14">
        <v>0</v>
      </c>
    </row>
    <row r="509" spans="1:63" x14ac:dyDescent="0.25">
      <c r="A509" s="4" t="s">
        <v>135</v>
      </c>
      <c r="B509" s="4" t="s">
        <v>60</v>
      </c>
      <c r="C509" s="4" t="s">
        <v>151</v>
      </c>
      <c r="D509" s="107" t="s">
        <v>286</v>
      </c>
      <c r="E509" s="117">
        <v>6112</v>
      </c>
      <c r="F509" s="107" t="s">
        <v>289</v>
      </c>
      <c r="G509" s="103" t="s">
        <v>1658</v>
      </c>
      <c r="H509" s="13" t="s">
        <v>24</v>
      </c>
      <c r="I509" s="14">
        <v>169190</v>
      </c>
      <c r="J509" s="14">
        <v>0</v>
      </c>
      <c r="K509" s="14"/>
      <c r="L509" s="14"/>
      <c r="M509" s="14"/>
      <c r="N509" s="14"/>
      <c r="O509" s="14"/>
      <c r="P509" s="14">
        <f t="shared" si="765"/>
        <v>0</v>
      </c>
      <c r="Q509" s="14"/>
      <c r="R509" s="14"/>
      <c r="S509" s="14"/>
      <c r="T509" s="14"/>
      <c r="U509" s="14"/>
      <c r="V509" s="14"/>
      <c r="W509" s="14"/>
      <c r="X509" s="14"/>
      <c r="Y509" s="14"/>
      <c r="Z509" s="14">
        <v>0</v>
      </c>
      <c r="AA509" s="14">
        <v>0</v>
      </c>
      <c r="AB509" s="14">
        <v>0</v>
      </c>
      <c r="AC509" s="14"/>
      <c r="AD509" s="14"/>
      <c r="AE509" s="14"/>
      <c r="AF509" s="14"/>
      <c r="AG509" s="14"/>
      <c r="AH509" s="14">
        <f t="shared" si="766"/>
        <v>0</v>
      </c>
      <c r="AI509" s="14"/>
      <c r="AJ509" s="14"/>
      <c r="AK509" s="14"/>
      <c r="AL509" s="14"/>
      <c r="AM509" s="14"/>
      <c r="AN509" s="14"/>
      <c r="AO509" s="14"/>
      <c r="AP509" s="14"/>
      <c r="AQ509" s="14"/>
      <c r="AR509" s="14">
        <v>0</v>
      </c>
      <c r="AS509" s="14">
        <v>0</v>
      </c>
      <c r="AT509" s="14">
        <v>0</v>
      </c>
      <c r="AU509" s="14"/>
      <c r="AV509" s="14"/>
      <c r="AW509" s="14"/>
      <c r="AX509" s="14"/>
      <c r="AY509" s="14"/>
      <c r="AZ509" s="14">
        <f t="shared" si="767"/>
        <v>0</v>
      </c>
      <c r="BA509" s="14"/>
      <c r="BB509" s="14"/>
      <c r="BC509" s="14"/>
      <c r="BD509" s="14"/>
      <c r="BE509" s="14"/>
      <c r="BF509" s="14"/>
      <c r="BG509" s="14"/>
      <c r="BH509" s="14"/>
      <c r="BI509" s="14"/>
      <c r="BJ509" s="14">
        <v>0</v>
      </c>
      <c r="BK509" s="14">
        <v>0</v>
      </c>
    </row>
    <row r="510" spans="1:63" x14ac:dyDescent="0.25">
      <c r="A510" s="4" t="s">
        <v>135</v>
      </c>
      <c r="B510" s="4" t="s">
        <v>60</v>
      </c>
      <c r="C510" s="4" t="s">
        <v>151</v>
      </c>
      <c r="D510" s="107" t="s">
        <v>286</v>
      </c>
      <c r="E510" s="117">
        <v>6112</v>
      </c>
      <c r="F510" s="107" t="s">
        <v>290</v>
      </c>
      <c r="G510" s="103" t="s">
        <v>1658</v>
      </c>
      <c r="H510" s="13" t="s">
        <v>25</v>
      </c>
      <c r="I510" s="14">
        <v>38295</v>
      </c>
      <c r="J510" s="14">
        <v>0</v>
      </c>
      <c r="K510" s="14"/>
      <c r="L510" s="14"/>
      <c r="M510" s="14"/>
      <c r="N510" s="14"/>
      <c r="O510" s="14"/>
      <c r="P510" s="14">
        <f t="shared" si="765"/>
        <v>0</v>
      </c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v>0</v>
      </c>
      <c r="AA510" s="14">
        <v>0</v>
      </c>
      <c r="AB510" s="14">
        <v>0</v>
      </c>
      <c r="AC510" s="14"/>
      <c r="AD510" s="14"/>
      <c r="AE510" s="14"/>
      <c r="AF510" s="14"/>
      <c r="AG510" s="14"/>
      <c r="AH510" s="14">
        <f t="shared" si="766"/>
        <v>0</v>
      </c>
      <c r="AI510" s="14"/>
      <c r="AJ510" s="14"/>
      <c r="AK510" s="14"/>
      <c r="AL510" s="14"/>
      <c r="AM510" s="14"/>
      <c r="AN510" s="14"/>
      <c r="AO510" s="14"/>
      <c r="AP510" s="14"/>
      <c r="AQ510" s="14"/>
      <c r="AR510" s="14">
        <v>0</v>
      </c>
      <c r="AS510" s="14">
        <v>0</v>
      </c>
      <c r="AT510" s="14">
        <v>0</v>
      </c>
      <c r="AU510" s="14"/>
      <c r="AV510" s="14"/>
      <c r="AW510" s="14"/>
      <c r="AX510" s="14"/>
      <c r="AY510" s="14"/>
      <c r="AZ510" s="14">
        <f t="shared" si="767"/>
        <v>0</v>
      </c>
      <c r="BA510" s="14"/>
      <c r="BB510" s="14"/>
      <c r="BC510" s="14"/>
      <c r="BD510" s="14"/>
      <c r="BE510" s="14"/>
      <c r="BF510" s="14"/>
      <c r="BG510" s="14"/>
      <c r="BH510" s="14"/>
      <c r="BI510" s="14"/>
      <c r="BJ510" s="14">
        <v>0</v>
      </c>
      <c r="BK510" s="14">
        <v>0</v>
      </c>
    </row>
    <row r="511" spans="1:63" x14ac:dyDescent="0.25">
      <c r="A511" s="4" t="s">
        <v>135</v>
      </c>
      <c r="B511" s="4" t="s">
        <v>60</v>
      </c>
      <c r="C511" s="4" t="s">
        <v>151</v>
      </c>
      <c r="D511" s="107" t="s">
        <v>286</v>
      </c>
      <c r="E511" s="117">
        <v>6112</v>
      </c>
      <c r="F511" s="107" t="s">
        <v>291</v>
      </c>
      <c r="G511" s="103" t="s">
        <v>1658</v>
      </c>
      <c r="H511" s="13" t="s">
        <v>23</v>
      </c>
      <c r="I511" s="14">
        <v>10036</v>
      </c>
      <c r="J511" s="14">
        <v>0</v>
      </c>
      <c r="K511" s="14"/>
      <c r="L511" s="14"/>
      <c r="M511" s="14"/>
      <c r="N511" s="14"/>
      <c r="O511" s="14"/>
      <c r="P511" s="14">
        <f t="shared" si="765"/>
        <v>0</v>
      </c>
      <c r="Q511" s="14"/>
      <c r="R511" s="14"/>
      <c r="S511" s="14"/>
      <c r="T511" s="14"/>
      <c r="U511" s="14"/>
      <c r="V511" s="14"/>
      <c r="W511" s="14"/>
      <c r="X511" s="14"/>
      <c r="Y511" s="14"/>
      <c r="Z511" s="14">
        <v>0</v>
      </c>
      <c r="AA511" s="14">
        <v>0</v>
      </c>
      <c r="AB511" s="14">
        <v>0</v>
      </c>
      <c r="AC511" s="14"/>
      <c r="AD511" s="14"/>
      <c r="AE511" s="14"/>
      <c r="AF511" s="14"/>
      <c r="AG511" s="14"/>
      <c r="AH511" s="14">
        <f t="shared" si="766"/>
        <v>0</v>
      </c>
      <c r="AI511" s="14"/>
      <c r="AJ511" s="14"/>
      <c r="AK511" s="14"/>
      <c r="AL511" s="14"/>
      <c r="AM511" s="14"/>
      <c r="AN511" s="14"/>
      <c r="AO511" s="14"/>
      <c r="AP511" s="14"/>
      <c r="AQ511" s="14"/>
      <c r="AR511" s="14">
        <v>0</v>
      </c>
      <c r="AS511" s="14">
        <v>0</v>
      </c>
      <c r="AT511" s="14">
        <v>0</v>
      </c>
      <c r="AU511" s="14"/>
      <c r="AV511" s="14"/>
      <c r="AW511" s="14"/>
      <c r="AX511" s="14"/>
      <c r="AY511" s="14"/>
      <c r="AZ511" s="14">
        <f t="shared" si="767"/>
        <v>0</v>
      </c>
      <c r="BA511" s="14"/>
      <c r="BB511" s="14"/>
      <c r="BC511" s="14"/>
      <c r="BD511" s="14"/>
      <c r="BE511" s="14"/>
      <c r="BF511" s="14"/>
      <c r="BG511" s="14"/>
      <c r="BH511" s="14"/>
      <c r="BI511" s="14"/>
      <c r="BJ511" s="14">
        <v>0</v>
      </c>
      <c r="BK511" s="14">
        <v>0</v>
      </c>
    </row>
    <row r="512" spans="1:63" x14ac:dyDescent="0.25">
      <c r="A512" s="4" t="s">
        <v>135</v>
      </c>
      <c r="B512" s="4" t="s">
        <v>60</v>
      </c>
      <c r="C512" s="4" t="s">
        <v>151</v>
      </c>
      <c r="D512" s="107" t="s">
        <v>286</v>
      </c>
      <c r="E512" s="117">
        <v>6112</v>
      </c>
      <c r="F512" s="107" t="s">
        <v>292</v>
      </c>
      <c r="G512" s="103" t="s">
        <v>1658</v>
      </c>
      <c r="H512" s="13" t="s">
        <v>26</v>
      </c>
      <c r="I512" s="14">
        <v>10300</v>
      </c>
      <c r="J512" s="14">
        <v>0</v>
      </c>
      <c r="K512" s="14"/>
      <c r="L512" s="14"/>
      <c r="M512" s="14"/>
      <c r="N512" s="14"/>
      <c r="O512" s="14"/>
      <c r="P512" s="14">
        <f t="shared" si="765"/>
        <v>0</v>
      </c>
      <c r="Q512" s="14"/>
      <c r="R512" s="14"/>
      <c r="S512" s="14"/>
      <c r="T512" s="14"/>
      <c r="U512" s="14"/>
      <c r="V512" s="14"/>
      <c r="W512" s="14"/>
      <c r="X512" s="14"/>
      <c r="Y512" s="14"/>
      <c r="Z512" s="14">
        <v>0</v>
      </c>
      <c r="AA512" s="14">
        <v>0</v>
      </c>
      <c r="AB512" s="14">
        <v>0</v>
      </c>
      <c r="AC512" s="14"/>
      <c r="AD512" s="14"/>
      <c r="AE512" s="14"/>
      <c r="AF512" s="14"/>
      <c r="AG512" s="14"/>
      <c r="AH512" s="14">
        <f t="shared" si="766"/>
        <v>0</v>
      </c>
      <c r="AI512" s="14"/>
      <c r="AJ512" s="14"/>
      <c r="AK512" s="14"/>
      <c r="AL512" s="14"/>
      <c r="AM512" s="14"/>
      <c r="AN512" s="14"/>
      <c r="AO512" s="14"/>
      <c r="AP512" s="14"/>
      <c r="AQ512" s="14"/>
      <c r="AR512" s="14">
        <v>0</v>
      </c>
      <c r="AS512" s="14">
        <v>0</v>
      </c>
      <c r="AT512" s="14">
        <v>0</v>
      </c>
      <c r="AU512" s="14"/>
      <c r="AV512" s="14"/>
      <c r="AW512" s="14"/>
      <c r="AX512" s="14"/>
      <c r="AY512" s="14"/>
      <c r="AZ512" s="14">
        <f t="shared" si="767"/>
        <v>0</v>
      </c>
      <c r="BA512" s="14"/>
      <c r="BB512" s="14"/>
      <c r="BC512" s="14"/>
      <c r="BD512" s="14"/>
      <c r="BE512" s="14"/>
      <c r="BF512" s="14"/>
      <c r="BG512" s="14"/>
      <c r="BH512" s="14"/>
      <c r="BI512" s="14"/>
      <c r="BJ512" s="14">
        <v>0</v>
      </c>
      <c r="BK512" s="14">
        <v>0</v>
      </c>
    </row>
    <row r="513" spans="1:63" ht="22.5" x14ac:dyDescent="0.25">
      <c r="A513" s="4" t="s">
        <v>135</v>
      </c>
      <c r="B513" s="4" t="s">
        <v>60</v>
      </c>
      <c r="C513" s="4" t="s">
        <v>151</v>
      </c>
      <c r="D513" s="107" t="s">
        <v>286</v>
      </c>
      <c r="E513" s="106" t="s">
        <v>27</v>
      </c>
      <c r="F513" s="106" t="s">
        <v>0</v>
      </c>
      <c r="G513" s="2" t="s">
        <v>0</v>
      </c>
      <c r="H513" s="2" t="s">
        <v>28</v>
      </c>
      <c r="I513" s="12">
        <f>SUM(I514)</f>
        <v>215451</v>
      </c>
      <c r="J513" s="12">
        <f t="shared" ref="J513:Y513" si="819">SUM(J514)</f>
        <v>0</v>
      </c>
      <c r="K513" s="12">
        <f t="shared" si="819"/>
        <v>0</v>
      </c>
      <c r="L513" s="12">
        <f t="shared" si="819"/>
        <v>0</v>
      </c>
      <c r="M513" s="12">
        <f t="shared" si="819"/>
        <v>0</v>
      </c>
      <c r="N513" s="12">
        <f t="shared" si="819"/>
        <v>0</v>
      </c>
      <c r="O513" s="12">
        <f t="shared" si="819"/>
        <v>0</v>
      </c>
      <c r="P513" s="12">
        <f t="shared" si="819"/>
        <v>0</v>
      </c>
      <c r="Q513" s="12">
        <f t="shared" si="819"/>
        <v>0</v>
      </c>
      <c r="R513" s="12">
        <f t="shared" si="819"/>
        <v>0</v>
      </c>
      <c r="S513" s="12">
        <f t="shared" si="819"/>
        <v>0</v>
      </c>
      <c r="T513" s="12">
        <f t="shared" si="819"/>
        <v>0</v>
      </c>
      <c r="U513" s="12">
        <f t="shared" si="819"/>
        <v>0</v>
      </c>
      <c r="V513" s="12">
        <f t="shared" si="819"/>
        <v>0</v>
      </c>
      <c r="W513" s="12">
        <f t="shared" si="819"/>
        <v>0</v>
      </c>
      <c r="X513" s="12">
        <f t="shared" si="819"/>
        <v>0</v>
      </c>
      <c r="Y513" s="12">
        <f t="shared" si="819"/>
        <v>0</v>
      </c>
      <c r="Z513" s="12">
        <v>0</v>
      </c>
      <c r="AA513" s="12">
        <v>0</v>
      </c>
      <c r="AB513" s="12">
        <f t="shared" ref="AB513:AQ513" si="820">SUM(AB514)</f>
        <v>0</v>
      </c>
      <c r="AC513" s="12">
        <f t="shared" si="820"/>
        <v>0</v>
      </c>
      <c r="AD513" s="12">
        <f t="shared" si="820"/>
        <v>0</v>
      </c>
      <c r="AE513" s="12">
        <f t="shared" si="820"/>
        <v>0</v>
      </c>
      <c r="AF513" s="12">
        <f t="shared" si="820"/>
        <v>0</v>
      </c>
      <c r="AG513" s="12">
        <f t="shared" si="820"/>
        <v>0</v>
      </c>
      <c r="AH513" s="12">
        <f t="shared" si="820"/>
        <v>0</v>
      </c>
      <c r="AI513" s="12">
        <f t="shared" si="820"/>
        <v>0</v>
      </c>
      <c r="AJ513" s="12">
        <f t="shared" si="820"/>
        <v>0</v>
      </c>
      <c r="AK513" s="12">
        <f t="shared" si="820"/>
        <v>0</v>
      </c>
      <c r="AL513" s="12">
        <f t="shared" si="820"/>
        <v>0</v>
      </c>
      <c r="AM513" s="12">
        <f t="shared" si="820"/>
        <v>0</v>
      </c>
      <c r="AN513" s="12">
        <f t="shared" si="820"/>
        <v>0</v>
      </c>
      <c r="AO513" s="12">
        <f t="shared" si="820"/>
        <v>0</v>
      </c>
      <c r="AP513" s="12">
        <f t="shared" si="820"/>
        <v>0</v>
      </c>
      <c r="AQ513" s="12">
        <f t="shared" si="820"/>
        <v>0</v>
      </c>
      <c r="AR513" s="12">
        <v>0</v>
      </c>
      <c r="AS513" s="12">
        <v>0</v>
      </c>
      <c r="AT513" s="12">
        <f t="shared" ref="AT513:BI513" si="821">SUM(AT514)</f>
        <v>0</v>
      </c>
      <c r="AU513" s="12">
        <f t="shared" si="821"/>
        <v>0</v>
      </c>
      <c r="AV513" s="12">
        <f t="shared" si="821"/>
        <v>0</v>
      </c>
      <c r="AW513" s="12">
        <f t="shared" si="821"/>
        <v>0</v>
      </c>
      <c r="AX513" s="12">
        <f t="shared" si="821"/>
        <v>0</v>
      </c>
      <c r="AY513" s="12">
        <f t="shared" si="821"/>
        <v>0</v>
      </c>
      <c r="AZ513" s="12">
        <f t="shared" si="821"/>
        <v>0</v>
      </c>
      <c r="BA513" s="12">
        <f t="shared" si="821"/>
        <v>0</v>
      </c>
      <c r="BB513" s="12">
        <f t="shared" si="821"/>
        <v>0</v>
      </c>
      <c r="BC513" s="12">
        <f t="shared" si="821"/>
        <v>0</v>
      </c>
      <c r="BD513" s="12">
        <f t="shared" si="821"/>
        <v>0</v>
      </c>
      <c r="BE513" s="12">
        <f t="shared" si="821"/>
        <v>0</v>
      </c>
      <c r="BF513" s="12">
        <f t="shared" si="821"/>
        <v>0</v>
      </c>
      <c r="BG513" s="12">
        <f t="shared" si="821"/>
        <v>0</v>
      </c>
      <c r="BH513" s="12">
        <f t="shared" si="821"/>
        <v>0</v>
      </c>
      <c r="BI513" s="12">
        <f t="shared" si="821"/>
        <v>0</v>
      </c>
      <c r="BJ513" s="12">
        <v>0</v>
      </c>
      <c r="BK513" s="12">
        <v>0</v>
      </c>
    </row>
    <row r="514" spans="1:63" x14ac:dyDescent="0.25">
      <c r="A514" s="4" t="s">
        <v>135</v>
      </c>
      <c r="B514" s="4" t="s">
        <v>60</v>
      </c>
      <c r="C514" s="4" t="s">
        <v>151</v>
      </c>
      <c r="D514" s="107" t="s">
        <v>286</v>
      </c>
      <c r="E514" s="117">
        <v>6121</v>
      </c>
      <c r="F514" s="107"/>
      <c r="G514" s="103" t="s">
        <v>1658</v>
      </c>
      <c r="H514" s="13" t="s">
        <v>29</v>
      </c>
      <c r="I514" s="14">
        <v>215451</v>
      </c>
      <c r="J514" s="14">
        <v>0</v>
      </c>
      <c r="K514" s="14"/>
      <c r="L514" s="14"/>
      <c r="M514" s="14"/>
      <c r="N514" s="14"/>
      <c r="O514" s="14"/>
      <c r="P514" s="14">
        <f t="shared" si="765"/>
        <v>0</v>
      </c>
      <c r="Q514" s="14"/>
      <c r="R514" s="14"/>
      <c r="S514" s="14"/>
      <c r="T514" s="14"/>
      <c r="U514" s="14"/>
      <c r="V514" s="14"/>
      <c r="W514" s="14"/>
      <c r="X514" s="14"/>
      <c r="Y514" s="14"/>
      <c r="Z514" s="14">
        <v>0</v>
      </c>
      <c r="AA514" s="14">
        <v>0</v>
      </c>
      <c r="AB514" s="14">
        <v>0</v>
      </c>
      <c r="AC514" s="14"/>
      <c r="AD514" s="14"/>
      <c r="AE514" s="14"/>
      <c r="AF514" s="14"/>
      <c r="AG514" s="14"/>
      <c r="AH514" s="14">
        <f t="shared" si="766"/>
        <v>0</v>
      </c>
      <c r="AI514" s="14"/>
      <c r="AJ514" s="14"/>
      <c r="AK514" s="14"/>
      <c r="AL514" s="14"/>
      <c r="AM514" s="14"/>
      <c r="AN514" s="14"/>
      <c r="AO514" s="14"/>
      <c r="AP514" s="14"/>
      <c r="AQ514" s="14"/>
      <c r="AR514" s="14">
        <v>0</v>
      </c>
      <c r="AS514" s="14">
        <v>0</v>
      </c>
      <c r="AT514" s="14">
        <v>0</v>
      </c>
      <c r="AU514" s="14"/>
      <c r="AV514" s="14"/>
      <c r="AW514" s="14"/>
      <c r="AX514" s="14"/>
      <c r="AY514" s="14"/>
      <c r="AZ514" s="14">
        <f t="shared" si="767"/>
        <v>0</v>
      </c>
      <c r="BA514" s="14"/>
      <c r="BB514" s="14"/>
      <c r="BC514" s="14"/>
      <c r="BD514" s="14"/>
      <c r="BE514" s="14"/>
      <c r="BF514" s="14"/>
      <c r="BG514" s="14"/>
      <c r="BH514" s="14"/>
      <c r="BI514" s="14"/>
      <c r="BJ514" s="14">
        <v>0</v>
      </c>
      <c r="BK514" s="14">
        <v>0</v>
      </c>
    </row>
    <row r="515" spans="1:63" ht="22.5" x14ac:dyDescent="0.25">
      <c r="A515" s="4" t="s">
        <v>135</v>
      </c>
      <c r="B515" s="4" t="s">
        <v>60</v>
      </c>
      <c r="C515" s="4" t="s">
        <v>151</v>
      </c>
      <c r="D515" s="107" t="s">
        <v>286</v>
      </c>
      <c r="E515" s="106" t="s">
        <v>31</v>
      </c>
      <c r="F515" s="106" t="s">
        <v>0</v>
      </c>
      <c r="G515" s="2" t="s">
        <v>0</v>
      </c>
      <c r="H515" s="2" t="s">
        <v>32</v>
      </c>
      <c r="I515" s="12">
        <f>SUM(I516:I523)</f>
        <v>246390</v>
      </c>
      <c r="J515" s="12">
        <f t="shared" ref="J515:Y515" si="822">SUM(J516:J523)</f>
        <v>91000</v>
      </c>
      <c r="K515" s="12">
        <f t="shared" si="822"/>
        <v>0</v>
      </c>
      <c r="L515" s="12">
        <f t="shared" si="822"/>
        <v>0</v>
      </c>
      <c r="M515" s="12">
        <f t="shared" si="822"/>
        <v>0</v>
      </c>
      <c r="N515" s="12">
        <f t="shared" si="822"/>
        <v>0</v>
      </c>
      <c r="O515" s="12">
        <f t="shared" si="822"/>
        <v>0</v>
      </c>
      <c r="P515" s="12">
        <f t="shared" si="822"/>
        <v>91000</v>
      </c>
      <c r="Q515" s="12">
        <f t="shared" si="822"/>
        <v>5258</v>
      </c>
      <c r="R515" s="12">
        <f t="shared" si="822"/>
        <v>0</v>
      </c>
      <c r="S515" s="12">
        <f t="shared" si="822"/>
        <v>0</v>
      </c>
      <c r="T515" s="12">
        <f t="shared" si="822"/>
        <v>8675</v>
      </c>
      <c r="U515" s="12">
        <f t="shared" si="822"/>
        <v>10584</v>
      </c>
      <c r="V515" s="12">
        <f t="shared" si="822"/>
        <v>3393</v>
      </c>
      <c r="W515" s="12">
        <f t="shared" si="822"/>
        <v>0</v>
      </c>
      <c r="X515" s="12">
        <f t="shared" si="822"/>
        <v>3739</v>
      </c>
      <c r="Y515" s="12">
        <f t="shared" si="822"/>
        <v>0</v>
      </c>
      <c r="Z515" s="12">
        <v>31649</v>
      </c>
      <c r="AA515" s="12">
        <v>59351</v>
      </c>
      <c r="AB515" s="12">
        <f t="shared" ref="AB515:AQ515" si="823">SUM(AB516:AB523)</f>
        <v>0</v>
      </c>
      <c r="AC515" s="12">
        <f t="shared" si="823"/>
        <v>0</v>
      </c>
      <c r="AD515" s="12">
        <f t="shared" si="823"/>
        <v>0</v>
      </c>
      <c r="AE515" s="12">
        <f t="shared" si="823"/>
        <v>0</v>
      </c>
      <c r="AF515" s="12">
        <f t="shared" si="823"/>
        <v>0</v>
      </c>
      <c r="AG515" s="12">
        <f t="shared" si="823"/>
        <v>0</v>
      </c>
      <c r="AH515" s="12">
        <f t="shared" si="823"/>
        <v>0</v>
      </c>
      <c r="AI515" s="12">
        <f t="shared" si="823"/>
        <v>0</v>
      </c>
      <c r="AJ515" s="12">
        <f t="shared" si="823"/>
        <v>0</v>
      </c>
      <c r="AK515" s="12">
        <f t="shared" si="823"/>
        <v>0</v>
      </c>
      <c r="AL515" s="12">
        <f t="shared" si="823"/>
        <v>0</v>
      </c>
      <c r="AM515" s="12">
        <f t="shared" si="823"/>
        <v>0</v>
      </c>
      <c r="AN515" s="12">
        <f t="shared" si="823"/>
        <v>0</v>
      </c>
      <c r="AO515" s="12">
        <f t="shared" si="823"/>
        <v>0</v>
      </c>
      <c r="AP515" s="12">
        <f t="shared" si="823"/>
        <v>0</v>
      </c>
      <c r="AQ515" s="12">
        <f t="shared" si="823"/>
        <v>0</v>
      </c>
      <c r="AR515" s="12">
        <v>0</v>
      </c>
      <c r="AS515" s="12">
        <v>0</v>
      </c>
      <c r="AT515" s="12">
        <f t="shared" ref="AT515:BI515" si="824">SUM(AT516:AT523)</f>
        <v>0</v>
      </c>
      <c r="AU515" s="12">
        <f t="shared" si="824"/>
        <v>0</v>
      </c>
      <c r="AV515" s="12">
        <f t="shared" si="824"/>
        <v>0</v>
      </c>
      <c r="AW515" s="12">
        <f t="shared" si="824"/>
        <v>0</v>
      </c>
      <c r="AX515" s="12">
        <f t="shared" si="824"/>
        <v>0</v>
      </c>
      <c r="AY515" s="12">
        <f t="shared" si="824"/>
        <v>0</v>
      </c>
      <c r="AZ515" s="12">
        <f t="shared" si="824"/>
        <v>0</v>
      </c>
      <c r="BA515" s="12">
        <f t="shared" si="824"/>
        <v>0</v>
      </c>
      <c r="BB515" s="12">
        <f t="shared" si="824"/>
        <v>0</v>
      </c>
      <c r="BC515" s="12">
        <f t="shared" si="824"/>
        <v>0</v>
      </c>
      <c r="BD515" s="12">
        <f t="shared" si="824"/>
        <v>0</v>
      </c>
      <c r="BE515" s="12">
        <f t="shared" si="824"/>
        <v>0</v>
      </c>
      <c r="BF515" s="12">
        <f t="shared" si="824"/>
        <v>0</v>
      </c>
      <c r="BG515" s="12">
        <f t="shared" si="824"/>
        <v>0</v>
      </c>
      <c r="BH515" s="12">
        <f t="shared" si="824"/>
        <v>0</v>
      </c>
      <c r="BI515" s="12">
        <f t="shared" si="824"/>
        <v>0</v>
      </c>
      <c r="BJ515" s="12">
        <v>0</v>
      </c>
      <c r="BK515" s="12">
        <v>0</v>
      </c>
    </row>
    <row r="516" spans="1:63" x14ac:dyDescent="0.25">
      <c r="A516" s="4" t="s">
        <v>135</v>
      </c>
      <c r="B516" s="4" t="s">
        <v>60</v>
      </c>
      <c r="C516" s="4" t="s">
        <v>151</v>
      </c>
      <c r="D516" s="107" t="s">
        <v>286</v>
      </c>
      <c r="E516" s="117">
        <v>6131</v>
      </c>
      <c r="F516" s="107"/>
      <c r="G516" s="103" t="s">
        <v>1658</v>
      </c>
      <c r="H516" s="13" t="s">
        <v>34</v>
      </c>
      <c r="I516" s="14">
        <v>3600</v>
      </c>
      <c r="J516" s="14">
        <v>0</v>
      </c>
      <c r="K516" s="14"/>
      <c r="L516" s="14"/>
      <c r="M516" s="14"/>
      <c r="N516" s="14"/>
      <c r="O516" s="14"/>
      <c r="P516" s="14">
        <f t="shared" si="765"/>
        <v>0</v>
      </c>
      <c r="Q516" s="14"/>
      <c r="R516" s="14"/>
      <c r="S516" s="14"/>
      <c r="T516" s="14"/>
      <c r="U516" s="14"/>
      <c r="V516" s="14"/>
      <c r="W516" s="14"/>
      <c r="X516" s="14"/>
      <c r="Y516" s="14"/>
      <c r="Z516" s="14">
        <v>0</v>
      </c>
      <c r="AA516" s="14">
        <v>0</v>
      </c>
      <c r="AB516" s="14">
        <v>0</v>
      </c>
      <c r="AC516" s="14"/>
      <c r="AD516" s="14"/>
      <c r="AE516" s="14"/>
      <c r="AF516" s="14"/>
      <c r="AG516" s="14"/>
      <c r="AH516" s="14">
        <f t="shared" si="766"/>
        <v>0</v>
      </c>
      <c r="AI516" s="14"/>
      <c r="AJ516" s="14"/>
      <c r="AK516" s="14"/>
      <c r="AL516" s="14"/>
      <c r="AM516" s="14"/>
      <c r="AN516" s="14"/>
      <c r="AO516" s="14"/>
      <c r="AP516" s="14"/>
      <c r="AQ516" s="14"/>
      <c r="AR516" s="14">
        <v>0</v>
      </c>
      <c r="AS516" s="14">
        <v>0</v>
      </c>
      <c r="AT516" s="14">
        <v>0</v>
      </c>
      <c r="AU516" s="14"/>
      <c r="AV516" s="14"/>
      <c r="AW516" s="14"/>
      <c r="AX516" s="14"/>
      <c r="AY516" s="14"/>
      <c r="AZ516" s="14">
        <f t="shared" si="767"/>
        <v>0</v>
      </c>
      <c r="BA516" s="14"/>
      <c r="BB516" s="14"/>
      <c r="BC516" s="14"/>
      <c r="BD516" s="14"/>
      <c r="BE516" s="14"/>
      <c r="BF516" s="14"/>
      <c r="BG516" s="14"/>
      <c r="BH516" s="14"/>
      <c r="BI516" s="14"/>
      <c r="BJ516" s="14">
        <v>0</v>
      </c>
      <c r="BK516" s="14">
        <v>0</v>
      </c>
    </row>
    <row r="517" spans="1:63" x14ac:dyDescent="0.25">
      <c r="A517" s="4" t="s">
        <v>135</v>
      </c>
      <c r="B517" s="4" t="s">
        <v>60</v>
      </c>
      <c r="C517" s="4" t="s">
        <v>151</v>
      </c>
      <c r="D517" s="107" t="s">
        <v>286</v>
      </c>
      <c r="E517" s="117">
        <v>6132</v>
      </c>
      <c r="F517" s="107"/>
      <c r="G517" s="103" t="s">
        <v>1658</v>
      </c>
      <c r="H517" s="13" t="s">
        <v>74</v>
      </c>
      <c r="I517" s="14">
        <v>32228</v>
      </c>
      <c r="J517" s="14">
        <v>0</v>
      </c>
      <c r="K517" s="14"/>
      <c r="L517" s="14"/>
      <c r="M517" s="14"/>
      <c r="N517" s="14"/>
      <c r="O517" s="14"/>
      <c r="P517" s="14">
        <f t="shared" si="765"/>
        <v>0</v>
      </c>
      <c r="Q517" s="14"/>
      <c r="R517" s="14"/>
      <c r="S517" s="14"/>
      <c r="T517" s="14"/>
      <c r="U517" s="14"/>
      <c r="V517" s="14"/>
      <c r="W517" s="14"/>
      <c r="X517" s="14"/>
      <c r="Y517" s="14"/>
      <c r="Z517" s="14">
        <v>0</v>
      </c>
      <c r="AA517" s="14">
        <v>0</v>
      </c>
      <c r="AB517" s="14">
        <v>0</v>
      </c>
      <c r="AC517" s="14"/>
      <c r="AD517" s="14"/>
      <c r="AE517" s="14"/>
      <c r="AF517" s="14"/>
      <c r="AG517" s="14"/>
      <c r="AH517" s="14">
        <f t="shared" si="766"/>
        <v>0</v>
      </c>
      <c r="AI517" s="14"/>
      <c r="AJ517" s="14"/>
      <c r="AK517" s="14"/>
      <c r="AL517" s="14"/>
      <c r="AM517" s="14"/>
      <c r="AN517" s="14"/>
      <c r="AO517" s="14"/>
      <c r="AP517" s="14"/>
      <c r="AQ517" s="14"/>
      <c r="AR517" s="14">
        <v>0</v>
      </c>
      <c r="AS517" s="14">
        <v>0</v>
      </c>
      <c r="AT517" s="14">
        <v>0</v>
      </c>
      <c r="AU517" s="14"/>
      <c r="AV517" s="14"/>
      <c r="AW517" s="14"/>
      <c r="AX517" s="14"/>
      <c r="AY517" s="14"/>
      <c r="AZ517" s="14">
        <f t="shared" si="767"/>
        <v>0</v>
      </c>
      <c r="BA517" s="14"/>
      <c r="BB517" s="14"/>
      <c r="BC517" s="14"/>
      <c r="BD517" s="14"/>
      <c r="BE517" s="14"/>
      <c r="BF517" s="14"/>
      <c r="BG517" s="14"/>
      <c r="BH517" s="14"/>
      <c r="BI517" s="14"/>
      <c r="BJ517" s="14">
        <v>0</v>
      </c>
      <c r="BK517" s="14">
        <v>0</v>
      </c>
    </row>
    <row r="518" spans="1:63" x14ac:dyDescent="0.25">
      <c r="A518" s="4" t="s">
        <v>135</v>
      </c>
      <c r="B518" s="4" t="s">
        <v>60</v>
      </c>
      <c r="C518" s="4" t="s">
        <v>151</v>
      </c>
      <c r="D518" s="107" t="s">
        <v>286</v>
      </c>
      <c r="E518" s="117">
        <v>6133</v>
      </c>
      <c r="F518" s="107"/>
      <c r="G518" s="103" t="s">
        <v>1658</v>
      </c>
      <c r="H518" s="13" t="s">
        <v>77</v>
      </c>
      <c r="I518" s="14">
        <v>13600</v>
      </c>
      <c r="J518" s="14">
        <v>0</v>
      </c>
      <c r="K518" s="14"/>
      <c r="L518" s="14"/>
      <c r="M518" s="14"/>
      <c r="N518" s="14"/>
      <c r="O518" s="14"/>
      <c r="P518" s="14">
        <f t="shared" si="765"/>
        <v>0</v>
      </c>
      <c r="Q518" s="14"/>
      <c r="R518" s="14"/>
      <c r="S518" s="14"/>
      <c r="T518" s="14"/>
      <c r="U518" s="14"/>
      <c r="V518" s="14"/>
      <c r="W518" s="14"/>
      <c r="X518" s="14"/>
      <c r="Y518" s="14"/>
      <c r="Z518" s="14">
        <v>0</v>
      </c>
      <c r="AA518" s="14">
        <v>0</v>
      </c>
      <c r="AB518" s="14">
        <v>0</v>
      </c>
      <c r="AC518" s="14"/>
      <c r="AD518" s="14"/>
      <c r="AE518" s="14"/>
      <c r="AF518" s="14"/>
      <c r="AG518" s="14"/>
      <c r="AH518" s="14">
        <f t="shared" si="766"/>
        <v>0</v>
      </c>
      <c r="AI518" s="14"/>
      <c r="AJ518" s="14"/>
      <c r="AK518" s="14"/>
      <c r="AL518" s="14"/>
      <c r="AM518" s="14"/>
      <c r="AN518" s="14"/>
      <c r="AO518" s="14"/>
      <c r="AP518" s="14"/>
      <c r="AQ518" s="14"/>
      <c r="AR518" s="14">
        <v>0</v>
      </c>
      <c r="AS518" s="14">
        <v>0</v>
      </c>
      <c r="AT518" s="14">
        <v>0</v>
      </c>
      <c r="AU518" s="14"/>
      <c r="AV518" s="14"/>
      <c r="AW518" s="14"/>
      <c r="AX518" s="14"/>
      <c r="AY518" s="14"/>
      <c r="AZ518" s="14">
        <f t="shared" si="767"/>
        <v>0</v>
      </c>
      <c r="BA518" s="14"/>
      <c r="BB518" s="14"/>
      <c r="BC518" s="14"/>
      <c r="BD518" s="14"/>
      <c r="BE518" s="14"/>
      <c r="BF518" s="14"/>
      <c r="BG518" s="14"/>
      <c r="BH518" s="14"/>
      <c r="BI518" s="14"/>
      <c r="BJ518" s="14">
        <v>0</v>
      </c>
      <c r="BK518" s="14">
        <v>0</v>
      </c>
    </row>
    <row r="519" spans="1:63" x14ac:dyDescent="0.25">
      <c r="A519" s="4" t="s">
        <v>135</v>
      </c>
      <c r="B519" s="4" t="s">
        <v>60</v>
      </c>
      <c r="C519" s="4" t="s">
        <v>151</v>
      </c>
      <c r="D519" s="107" t="s">
        <v>286</v>
      </c>
      <c r="E519" s="117">
        <v>6134</v>
      </c>
      <c r="F519" s="107"/>
      <c r="G519" s="103" t="s">
        <v>1658</v>
      </c>
      <c r="H519" s="13" t="s">
        <v>80</v>
      </c>
      <c r="I519" s="14">
        <v>26000</v>
      </c>
      <c r="J519" s="14">
        <v>6000</v>
      </c>
      <c r="K519" s="14"/>
      <c r="L519" s="14"/>
      <c r="M519" s="14"/>
      <c r="N519" s="14"/>
      <c r="O519" s="14"/>
      <c r="P519" s="14">
        <f t="shared" si="765"/>
        <v>6000</v>
      </c>
      <c r="Q519" s="14"/>
      <c r="R519" s="14"/>
      <c r="S519" s="14"/>
      <c r="T519" s="14"/>
      <c r="U519" s="14"/>
      <c r="V519" s="14"/>
      <c r="W519" s="14"/>
      <c r="X519" s="14"/>
      <c r="Y519" s="14"/>
      <c r="Z519" s="14">
        <v>0</v>
      </c>
      <c r="AA519" s="14">
        <v>6000</v>
      </c>
      <c r="AB519" s="14">
        <v>0</v>
      </c>
      <c r="AC519" s="14"/>
      <c r="AD519" s="14"/>
      <c r="AE519" s="14"/>
      <c r="AF519" s="14"/>
      <c r="AG519" s="14"/>
      <c r="AH519" s="14">
        <f t="shared" si="766"/>
        <v>0</v>
      </c>
      <c r="AI519" s="14"/>
      <c r="AJ519" s="14"/>
      <c r="AK519" s="14"/>
      <c r="AL519" s="14"/>
      <c r="AM519" s="14"/>
      <c r="AN519" s="14"/>
      <c r="AO519" s="14"/>
      <c r="AP519" s="14"/>
      <c r="AQ519" s="14"/>
      <c r="AR519" s="14">
        <v>0</v>
      </c>
      <c r="AS519" s="14">
        <v>0</v>
      </c>
      <c r="AT519" s="14">
        <v>0</v>
      </c>
      <c r="AU519" s="14"/>
      <c r="AV519" s="14"/>
      <c r="AW519" s="14"/>
      <c r="AX519" s="14"/>
      <c r="AY519" s="14"/>
      <c r="AZ519" s="14">
        <f t="shared" si="767"/>
        <v>0</v>
      </c>
      <c r="BA519" s="14"/>
      <c r="BB519" s="14"/>
      <c r="BC519" s="14"/>
      <c r="BD519" s="14"/>
      <c r="BE519" s="14"/>
      <c r="BF519" s="14"/>
      <c r="BG519" s="14"/>
      <c r="BH519" s="14"/>
      <c r="BI519" s="14"/>
      <c r="BJ519" s="14">
        <v>0</v>
      </c>
      <c r="BK519" s="14">
        <v>0</v>
      </c>
    </row>
    <row r="520" spans="1:63" x14ac:dyDescent="0.25">
      <c r="A520" s="4" t="s">
        <v>135</v>
      </c>
      <c r="B520" s="4" t="s">
        <v>60</v>
      </c>
      <c r="C520" s="4" t="s">
        <v>151</v>
      </c>
      <c r="D520" s="107" t="s">
        <v>286</v>
      </c>
      <c r="E520" s="117">
        <v>6135</v>
      </c>
      <c r="F520" s="107"/>
      <c r="G520" s="103" t="s">
        <v>1658</v>
      </c>
      <c r="H520" s="13" t="s">
        <v>83</v>
      </c>
      <c r="I520" s="14">
        <v>0</v>
      </c>
      <c r="J520" s="14">
        <v>0</v>
      </c>
      <c r="K520" s="14"/>
      <c r="L520" s="14"/>
      <c r="M520" s="14"/>
      <c r="N520" s="14"/>
      <c r="O520" s="14"/>
      <c r="P520" s="14">
        <f t="shared" si="765"/>
        <v>0</v>
      </c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v>0</v>
      </c>
      <c r="AA520" s="14">
        <v>0</v>
      </c>
      <c r="AB520" s="14">
        <v>0</v>
      </c>
      <c r="AC520" s="14"/>
      <c r="AD520" s="14"/>
      <c r="AE520" s="14"/>
      <c r="AF520" s="14"/>
      <c r="AG520" s="14"/>
      <c r="AH520" s="14">
        <f t="shared" si="766"/>
        <v>0</v>
      </c>
      <c r="AI520" s="14"/>
      <c r="AJ520" s="14"/>
      <c r="AK520" s="14"/>
      <c r="AL520" s="14"/>
      <c r="AM520" s="14"/>
      <c r="AN520" s="14"/>
      <c r="AO520" s="14"/>
      <c r="AP520" s="14"/>
      <c r="AQ520" s="14"/>
      <c r="AR520" s="14">
        <v>0</v>
      </c>
      <c r="AS520" s="14">
        <v>0</v>
      </c>
      <c r="AT520" s="14">
        <v>0</v>
      </c>
      <c r="AU520" s="14"/>
      <c r="AV520" s="14"/>
      <c r="AW520" s="14"/>
      <c r="AX520" s="14"/>
      <c r="AY520" s="14"/>
      <c r="AZ520" s="14">
        <f t="shared" si="767"/>
        <v>0</v>
      </c>
      <c r="BA520" s="14"/>
      <c r="BB520" s="14"/>
      <c r="BC520" s="14"/>
      <c r="BD520" s="14"/>
      <c r="BE520" s="14"/>
      <c r="BF520" s="14"/>
      <c r="BG520" s="14"/>
      <c r="BH520" s="14"/>
      <c r="BI520" s="14"/>
      <c r="BJ520" s="14">
        <v>0</v>
      </c>
      <c r="BK520" s="14">
        <v>0</v>
      </c>
    </row>
    <row r="521" spans="1:63" x14ac:dyDescent="0.25">
      <c r="A521" s="4" t="s">
        <v>135</v>
      </c>
      <c r="B521" s="4" t="s">
        <v>60</v>
      </c>
      <c r="C521" s="4" t="s">
        <v>151</v>
      </c>
      <c r="D521" s="107" t="s">
        <v>286</v>
      </c>
      <c r="E521" s="117">
        <v>6137</v>
      </c>
      <c r="F521" s="107"/>
      <c r="G521" s="103" t="s">
        <v>1658</v>
      </c>
      <c r="H521" s="13" t="s">
        <v>89</v>
      </c>
      <c r="I521" s="14">
        <v>11500</v>
      </c>
      <c r="J521" s="14">
        <v>0</v>
      </c>
      <c r="K521" s="14"/>
      <c r="L521" s="14"/>
      <c r="M521" s="14"/>
      <c r="N521" s="14"/>
      <c r="O521" s="14"/>
      <c r="P521" s="14">
        <f t="shared" si="765"/>
        <v>0</v>
      </c>
      <c r="Q521" s="14"/>
      <c r="R521" s="14"/>
      <c r="S521" s="14"/>
      <c r="T521" s="14"/>
      <c r="U521" s="14"/>
      <c r="V521" s="14"/>
      <c r="W521" s="14"/>
      <c r="X521" s="14"/>
      <c r="Y521" s="14"/>
      <c r="Z521" s="14">
        <v>0</v>
      </c>
      <c r="AA521" s="14">
        <v>0</v>
      </c>
      <c r="AB521" s="14">
        <v>0</v>
      </c>
      <c r="AC521" s="14"/>
      <c r="AD521" s="14"/>
      <c r="AE521" s="14"/>
      <c r="AF521" s="14"/>
      <c r="AG521" s="14"/>
      <c r="AH521" s="14">
        <f t="shared" si="766"/>
        <v>0</v>
      </c>
      <c r="AI521" s="14"/>
      <c r="AJ521" s="14"/>
      <c r="AK521" s="14"/>
      <c r="AL521" s="14"/>
      <c r="AM521" s="14"/>
      <c r="AN521" s="14"/>
      <c r="AO521" s="14"/>
      <c r="AP521" s="14"/>
      <c r="AQ521" s="14"/>
      <c r="AR521" s="14">
        <v>0</v>
      </c>
      <c r="AS521" s="14">
        <v>0</v>
      </c>
      <c r="AT521" s="14">
        <v>0</v>
      </c>
      <c r="AU521" s="14"/>
      <c r="AV521" s="14"/>
      <c r="AW521" s="14"/>
      <c r="AX521" s="14"/>
      <c r="AY521" s="14"/>
      <c r="AZ521" s="14">
        <f t="shared" si="767"/>
        <v>0</v>
      </c>
      <c r="BA521" s="14"/>
      <c r="BB521" s="14"/>
      <c r="BC521" s="14"/>
      <c r="BD521" s="14"/>
      <c r="BE521" s="14"/>
      <c r="BF521" s="14"/>
      <c r="BG521" s="14"/>
      <c r="BH521" s="14"/>
      <c r="BI521" s="14"/>
      <c r="BJ521" s="14">
        <v>0</v>
      </c>
      <c r="BK521" s="14">
        <v>0</v>
      </c>
    </row>
    <row r="522" spans="1:63" ht="22.5" x14ac:dyDescent="0.25">
      <c r="A522" s="4" t="s">
        <v>135</v>
      </c>
      <c r="B522" s="4" t="s">
        <v>60</v>
      </c>
      <c r="C522" s="4" t="s">
        <v>151</v>
      </c>
      <c r="D522" s="107" t="s">
        <v>286</v>
      </c>
      <c r="E522" s="117">
        <v>6138</v>
      </c>
      <c r="F522" s="107"/>
      <c r="G522" s="103" t="s">
        <v>1658</v>
      </c>
      <c r="H522" s="13" t="s">
        <v>92</v>
      </c>
      <c r="I522" s="14">
        <v>33300</v>
      </c>
      <c r="J522" s="14">
        <v>3300</v>
      </c>
      <c r="K522" s="14"/>
      <c r="L522" s="14"/>
      <c r="M522" s="14"/>
      <c r="N522" s="14"/>
      <c r="O522" s="14"/>
      <c r="P522" s="14">
        <f t="shared" si="765"/>
        <v>3300</v>
      </c>
      <c r="Q522" s="14"/>
      <c r="R522" s="14"/>
      <c r="S522" s="14"/>
      <c r="T522" s="14"/>
      <c r="U522" s="14"/>
      <c r="V522" s="14"/>
      <c r="W522" s="14"/>
      <c r="X522" s="14"/>
      <c r="Y522" s="14"/>
      <c r="Z522" s="14">
        <v>0</v>
      </c>
      <c r="AA522" s="14">
        <v>3300</v>
      </c>
      <c r="AB522" s="14">
        <v>0</v>
      </c>
      <c r="AC522" s="14"/>
      <c r="AD522" s="14"/>
      <c r="AE522" s="14"/>
      <c r="AF522" s="14"/>
      <c r="AG522" s="14"/>
      <c r="AH522" s="14">
        <f t="shared" si="766"/>
        <v>0</v>
      </c>
      <c r="AI522" s="14"/>
      <c r="AJ522" s="14"/>
      <c r="AK522" s="14"/>
      <c r="AL522" s="14"/>
      <c r="AM522" s="14"/>
      <c r="AN522" s="14"/>
      <c r="AO522" s="14"/>
      <c r="AP522" s="14"/>
      <c r="AQ522" s="14"/>
      <c r="AR522" s="14">
        <v>0</v>
      </c>
      <c r="AS522" s="14">
        <v>0</v>
      </c>
      <c r="AT522" s="14">
        <v>0</v>
      </c>
      <c r="AU522" s="14"/>
      <c r="AV522" s="14"/>
      <c r="AW522" s="14"/>
      <c r="AX522" s="14"/>
      <c r="AY522" s="14"/>
      <c r="AZ522" s="14">
        <f t="shared" si="767"/>
        <v>0</v>
      </c>
      <c r="BA522" s="14"/>
      <c r="BB522" s="14"/>
      <c r="BC522" s="14"/>
      <c r="BD522" s="14"/>
      <c r="BE522" s="14"/>
      <c r="BF522" s="14"/>
      <c r="BG522" s="14"/>
      <c r="BH522" s="14"/>
      <c r="BI522" s="14"/>
      <c r="BJ522" s="14">
        <v>0</v>
      </c>
      <c r="BK522" s="14">
        <v>0</v>
      </c>
    </row>
    <row r="523" spans="1:63" x14ac:dyDescent="0.25">
      <c r="A523" s="1" t="s">
        <v>135</v>
      </c>
      <c r="B523" s="1" t="s">
        <v>60</v>
      </c>
      <c r="C523" s="1" t="s">
        <v>151</v>
      </c>
      <c r="D523" s="110" t="s">
        <v>286</v>
      </c>
      <c r="E523" s="110" t="s">
        <v>36</v>
      </c>
      <c r="F523" s="107" t="s">
        <v>0</v>
      </c>
      <c r="G523" s="13" t="s">
        <v>0</v>
      </c>
      <c r="H523" s="2" t="s">
        <v>37</v>
      </c>
      <c r="I523" s="12">
        <f>SUM(I524:I526)</f>
        <v>126162</v>
      </c>
      <c r="J523" s="12">
        <f t="shared" ref="J523:Y523" si="825">SUM(J524:J526)</f>
        <v>81700</v>
      </c>
      <c r="K523" s="12">
        <f t="shared" si="825"/>
        <v>0</v>
      </c>
      <c r="L523" s="12">
        <f t="shared" si="825"/>
        <v>0</v>
      </c>
      <c r="M523" s="12">
        <f t="shared" si="825"/>
        <v>0</v>
      </c>
      <c r="N523" s="12">
        <f t="shared" si="825"/>
        <v>0</v>
      </c>
      <c r="O523" s="12">
        <f t="shared" si="825"/>
        <v>0</v>
      </c>
      <c r="P523" s="12">
        <f t="shared" si="825"/>
        <v>81700</v>
      </c>
      <c r="Q523" s="12">
        <f t="shared" si="825"/>
        <v>5258</v>
      </c>
      <c r="R523" s="12">
        <f t="shared" si="825"/>
        <v>0</v>
      </c>
      <c r="S523" s="12">
        <f t="shared" si="825"/>
        <v>0</v>
      </c>
      <c r="T523" s="12">
        <f t="shared" si="825"/>
        <v>8675</v>
      </c>
      <c r="U523" s="12">
        <f t="shared" si="825"/>
        <v>10584</v>
      </c>
      <c r="V523" s="12">
        <f t="shared" si="825"/>
        <v>3393</v>
      </c>
      <c r="W523" s="12">
        <f t="shared" si="825"/>
        <v>0</v>
      </c>
      <c r="X523" s="12">
        <f t="shared" si="825"/>
        <v>3739</v>
      </c>
      <c r="Y523" s="12">
        <f t="shared" si="825"/>
        <v>0</v>
      </c>
      <c r="Z523" s="12">
        <v>31649</v>
      </c>
      <c r="AA523" s="12">
        <v>50051</v>
      </c>
      <c r="AB523" s="12">
        <f t="shared" ref="AB523:AQ523" si="826">SUM(AB524:AB526)</f>
        <v>0</v>
      </c>
      <c r="AC523" s="12">
        <f t="shared" si="826"/>
        <v>0</v>
      </c>
      <c r="AD523" s="12">
        <f t="shared" si="826"/>
        <v>0</v>
      </c>
      <c r="AE523" s="12">
        <f t="shared" si="826"/>
        <v>0</v>
      </c>
      <c r="AF523" s="12">
        <f t="shared" si="826"/>
        <v>0</v>
      </c>
      <c r="AG523" s="12">
        <f t="shared" si="826"/>
        <v>0</v>
      </c>
      <c r="AH523" s="12">
        <f t="shared" si="826"/>
        <v>0</v>
      </c>
      <c r="AI523" s="12">
        <f t="shared" si="826"/>
        <v>0</v>
      </c>
      <c r="AJ523" s="12">
        <f t="shared" si="826"/>
        <v>0</v>
      </c>
      <c r="AK523" s="12">
        <f t="shared" si="826"/>
        <v>0</v>
      </c>
      <c r="AL523" s="12">
        <f t="shared" si="826"/>
        <v>0</v>
      </c>
      <c r="AM523" s="12">
        <f t="shared" si="826"/>
        <v>0</v>
      </c>
      <c r="AN523" s="12">
        <f t="shared" si="826"/>
        <v>0</v>
      </c>
      <c r="AO523" s="12">
        <f t="shared" si="826"/>
        <v>0</v>
      </c>
      <c r="AP523" s="12">
        <f t="shared" si="826"/>
        <v>0</v>
      </c>
      <c r="AQ523" s="12">
        <f t="shared" si="826"/>
        <v>0</v>
      </c>
      <c r="AR523" s="12">
        <v>0</v>
      </c>
      <c r="AS523" s="12">
        <v>0</v>
      </c>
      <c r="AT523" s="12">
        <f t="shared" ref="AT523:BI523" si="827">SUM(AT524:AT526)</f>
        <v>0</v>
      </c>
      <c r="AU523" s="12">
        <f t="shared" si="827"/>
        <v>0</v>
      </c>
      <c r="AV523" s="12">
        <f t="shared" si="827"/>
        <v>0</v>
      </c>
      <c r="AW523" s="12">
        <f t="shared" si="827"/>
        <v>0</v>
      </c>
      <c r="AX523" s="12">
        <f t="shared" si="827"/>
        <v>0</v>
      </c>
      <c r="AY523" s="12">
        <f t="shared" si="827"/>
        <v>0</v>
      </c>
      <c r="AZ523" s="12">
        <f t="shared" si="827"/>
        <v>0</v>
      </c>
      <c r="BA523" s="12">
        <f t="shared" si="827"/>
        <v>0</v>
      </c>
      <c r="BB523" s="12">
        <f t="shared" si="827"/>
        <v>0</v>
      </c>
      <c r="BC523" s="12">
        <f t="shared" si="827"/>
        <v>0</v>
      </c>
      <c r="BD523" s="12">
        <f t="shared" si="827"/>
        <v>0</v>
      </c>
      <c r="BE523" s="12">
        <f t="shared" si="827"/>
        <v>0</v>
      </c>
      <c r="BF523" s="12">
        <f t="shared" si="827"/>
        <v>0</v>
      </c>
      <c r="BG523" s="12">
        <f t="shared" si="827"/>
        <v>0</v>
      </c>
      <c r="BH523" s="12">
        <f t="shared" si="827"/>
        <v>0</v>
      </c>
      <c r="BI523" s="12">
        <f t="shared" si="827"/>
        <v>0</v>
      </c>
      <c r="BJ523" s="12">
        <v>0</v>
      </c>
      <c r="BK523" s="12">
        <v>0</v>
      </c>
    </row>
    <row r="524" spans="1:63" x14ac:dyDescent="0.25">
      <c r="A524" s="4" t="s">
        <v>135</v>
      </c>
      <c r="B524" s="4" t="s">
        <v>60</v>
      </c>
      <c r="C524" s="4" t="s">
        <v>151</v>
      </c>
      <c r="D524" s="107" t="s">
        <v>286</v>
      </c>
      <c r="E524" s="117">
        <v>6139</v>
      </c>
      <c r="F524" s="107"/>
      <c r="G524" s="103" t="s">
        <v>1658</v>
      </c>
      <c r="H524" s="13" t="s">
        <v>37</v>
      </c>
      <c r="I524" s="14">
        <v>117000</v>
      </c>
      <c r="J524" s="14">
        <v>81700</v>
      </c>
      <c r="K524" s="14"/>
      <c r="L524" s="14"/>
      <c r="M524" s="14"/>
      <c r="N524" s="14"/>
      <c r="O524" s="14"/>
      <c r="P524" s="14">
        <f t="shared" si="765"/>
        <v>81700</v>
      </c>
      <c r="Q524" s="14">
        <v>5258</v>
      </c>
      <c r="R524" s="14"/>
      <c r="S524" s="14"/>
      <c r="T524" s="14">
        <v>8675</v>
      </c>
      <c r="U524" s="14">
        <v>10584</v>
      </c>
      <c r="V524" s="14">
        <v>3393</v>
      </c>
      <c r="W524" s="14"/>
      <c r="X524" s="14">
        <v>3739</v>
      </c>
      <c r="Y524" s="14"/>
      <c r="Z524" s="14">
        <v>31649</v>
      </c>
      <c r="AA524" s="14">
        <v>50051</v>
      </c>
      <c r="AB524" s="14">
        <v>0</v>
      </c>
      <c r="AC524" s="14"/>
      <c r="AD524" s="14"/>
      <c r="AE524" s="14"/>
      <c r="AF524" s="14"/>
      <c r="AG524" s="14"/>
      <c r="AH524" s="14">
        <f t="shared" si="766"/>
        <v>0</v>
      </c>
      <c r="AI524" s="14"/>
      <c r="AJ524" s="14"/>
      <c r="AK524" s="14"/>
      <c r="AL524" s="14"/>
      <c r="AM524" s="14"/>
      <c r="AN524" s="14"/>
      <c r="AO524" s="14"/>
      <c r="AP524" s="14"/>
      <c r="AQ524" s="14"/>
      <c r="AR524" s="14">
        <v>0</v>
      </c>
      <c r="AS524" s="14">
        <v>0</v>
      </c>
      <c r="AT524" s="14">
        <v>0</v>
      </c>
      <c r="AU524" s="14"/>
      <c r="AV524" s="14"/>
      <c r="AW524" s="14"/>
      <c r="AX524" s="14"/>
      <c r="AY524" s="14"/>
      <c r="AZ524" s="14">
        <f t="shared" si="767"/>
        <v>0</v>
      </c>
      <c r="BA524" s="14"/>
      <c r="BB524" s="14"/>
      <c r="BC524" s="14"/>
      <c r="BD524" s="14"/>
      <c r="BE524" s="14"/>
      <c r="BF524" s="14"/>
      <c r="BG524" s="14"/>
      <c r="BH524" s="14"/>
      <c r="BI524" s="14"/>
      <c r="BJ524" s="14">
        <v>0</v>
      </c>
      <c r="BK524" s="14">
        <v>0</v>
      </c>
    </row>
    <row r="525" spans="1:63" ht="22.5" x14ac:dyDescent="0.25">
      <c r="A525" s="4" t="s">
        <v>135</v>
      </c>
      <c r="B525" s="4" t="s">
        <v>60</v>
      </c>
      <c r="C525" s="4" t="s">
        <v>151</v>
      </c>
      <c r="D525" s="107" t="s">
        <v>286</v>
      </c>
      <c r="E525" s="117">
        <v>6139</v>
      </c>
      <c r="F525" s="107" t="s">
        <v>293</v>
      </c>
      <c r="G525" s="103" t="s">
        <v>1658</v>
      </c>
      <c r="H525" s="13" t="s">
        <v>39</v>
      </c>
      <c r="I525" s="14">
        <v>6162</v>
      </c>
      <c r="J525" s="14">
        <v>0</v>
      </c>
      <c r="K525" s="14"/>
      <c r="L525" s="14"/>
      <c r="M525" s="14"/>
      <c r="N525" s="14"/>
      <c r="O525" s="14"/>
      <c r="P525" s="14">
        <f t="shared" si="765"/>
        <v>0</v>
      </c>
      <c r="Q525" s="14"/>
      <c r="R525" s="14"/>
      <c r="S525" s="14"/>
      <c r="T525" s="14"/>
      <c r="U525" s="14"/>
      <c r="V525" s="14"/>
      <c r="W525" s="14"/>
      <c r="X525" s="14"/>
      <c r="Y525" s="14"/>
      <c r="Z525" s="14">
        <v>0</v>
      </c>
      <c r="AA525" s="14">
        <v>0</v>
      </c>
      <c r="AB525" s="14">
        <v>0</v>
      </c>
      <c r="AC525" s="14"/>
      <c r="AD525" s="14"/>
      <c r="AE525" s="14"/>
      <c r="AF525" s="14"/>
      <c r="AG525" s="14"/>
      <c r="AH525" s="14">
        <f t="shared" si="766"/>
        <v>0</v>
      </c>
      <c r="AI525" s="14"/>
      <c r="AJ525" s="14"/>
      <c r="AK525" s="14"/>
      <c r="AL525" s="14"/>
      <c r="AM525" s="14"/>
      <c r="AN525" s="14"/>
      <c r="AO525" s="14"/>
      <c r="AP525" s="14"/>
      <c r="AQ525" s="14"/>
      <c r="AR525" s="14">
        <v>0</v>
      </c>
      <c r="AS525" s="14">
        <v>0</v>
      </c>
      <c r="AT525" s="14">
        <v>0</v>
      </c>
      <c r="AU525" s="14"/>
      <c r="AV525" s="14"/>
      <c r="AW525" s="14"/>
      <c r="AX525" s="14"/>
      <c r="AY525" s="14"/>
      <c r="AZ525" s="14">
        <f t="shared" si="767"/>
        <v>0</v>
      </c>
      <c r="BA525" s="14"/>
      <c r="BB525" s="14"/>
      <c r="BC525" s="14"/>
      <c r="BD525" s="14"/>
      <c r="BE525" s="14"/>
      <c r="BF525" s="14"/>
      <c r="BG525" s="14"/>
      <c r="BH525" s="14"/>
      <c r="BI525" s="14"/>
      <c r="BJ525" s="14">
        <v>0</v>
      </c>
      <c r="BK525" s="14">
        <v>0</v>
      </c>
    </row>
    <row r="526" spans="1:63" ht="33.75" x14ac:dyDescent="0.25">
      <c r="A526" s="4" t="s">
        <v>135</v>
      </c>
      <c r="B526" s="4" t="s">
        <v>60</v>
      </c>
      <c r="C526" s="4" t="s">
        <v>151</v>
      </c>
      <c r="D526" s="107" t="s">
        <v>286</v>
      </c>
      <c r="E526" s="117">
        <v>6139</v>
      </c>
      <c r="F526" s="107" t="s">
        <v>294</v>
      </c>
      <c r="G526" s="103" t="s">
        <v>1658</v>
      </c>
      <c r="H526" s="13" t="s">
        <v>40</v>
      </c>
      <c r="I526" s="14">
        <v>3000</v>
      </c>
      <c r="J526" s="14">
        <v>0</v>
      </c>
      <c r="K526" s="14"/>
      <c r="L526" s="14"/>
      <c r="M526" s="14"/>
      <c r="N526" s="14"/>
      <c r="O526" s="14"/>
      <c r="P526" s="14">
        <f t="shared" si="765"/>
        <v>0</v>
      </c>
      <c r="Q526" s="14"/>
      <c r="R526" s="14"/>
      <c r="S526" s="14"/>
      <c r="T526" s="14"/>
      <c r="U526" s="14"/>
      <c r="V526" s="14"/>
      <c r="W526" s="14"/>
      <c r="X526" s="14"/>
      <c r="Y526" s="14"/>
      <c r="Z526" s="14">
        <v>0</v>
      </c>
      <c r="AA526" s="14">
        <v>0</v>
      </c>
      <c r="AB526" s="14">
        <v>0</v>
      </c>
      <c r="AC526" s="14"/>
      <c r="AD526" s="14"/>
      <c r="AE526" s="14"/>
      <c r="AF526" s="14"/>
      <c r="AG526" s="14"/>
      <c r="AH526" s="14">
        <f t="shared" si="766"/>
        <v>0</v>
      </c>
      <c r="AI526" s="14"/>
      <c r="AJ526" s="14"/>
      <c r="AK526" s="14"/>
      <c r="AL526" s="14"/>
      <c r="AM526" s="14"/>
      <c r="AN526" s="14"/>
      <c r="AO526" s="14"/>
      <c r="AP526" s="14"/>
      <c r="AQ526" s="14"/>
      <c r="AR526" s="14">
        <v>0</v>
      </c>
      <c r="AS526" s="14">
        <v>0</v>
      </c>
      <c r="AT526" s="14">
        <v>0</v>
      </c>
      <c r="AU526" s="14"/>
      <c r="AV526" s="14"/>
      <c r="AW526" s="14"/>
      <c r="AX526" s="14"/>
      <c r="AY526" s="14"/>
      <c r="AZ526" s="14">
        <f t="shared" si="767"/>
        <v>0</v>
      </c>
      <c r="BA526" s="14"/>
      <c r="BB526" s="14"/>
      <c r="BC526" s="14"/>
      <c r="BD526" s="14"/>
      <c r="BE526" s="14"/>
      <c r="BF526" s="14"/>
      <c r="BG526" s="14"/>
      <c r="BH526" s="14"/>
      <c r="BI526" s="14"/>
      <c r="BJ526" s="14">
        <v>0</v>
      </c>
      <c r="BK526" s="14">
        <v>0</v>
      </c>
    </row>
    <row r="527" spans="1:63" ht="33.75" x14ac:dyDescent="0.25">
      <c r="A527" s="1" t="s">
        <v>0</v>
      </c>
      <c r="B527" s="1" t="s">
        <v>0</v>
      </c>
      <c r="C527" s="1" t="s">
        <v>0</v>
      </c>
      <c r="D527" s="106" t="s">
        <v>0</v>
      </c>
      <c r="E527" s="106" t="s">
        <v>0</v>
      </c>
      <c r="F527" s="106" t="s">
        <v>0</v>
      </c>
      <c r="G527" s="2" t="s">
        <v>0</v>
      </c>
      <c r="H527" s="10" t="s">
        <v>41</v>
      </c>
      <c r="I527" s="11">
        <f>SUM(I528)</f>
        <v>0</v>
      </c>
      <c r="J527" s="11">
        <f t="shared" ref="J527:Y528" si="828">SUM(J528)</f>
        <v>0</v>
      </c>
      <c r="K527" s="11">
        <f t="shared" si="828"/>
        <v>0</v>
      </c>
      <c r="L527" s="11">
        <f t="shared" si="828"/>
        <v>0</v>
      </c>
      <c r="M527" s="11">
        <f t="shared" si="828"/>
        <v>0</v>
      </c>
      <c r="N527" s="11">
        <f t="shared" si="828"/>
        <v>0</v>
      </c>
      <c r="O527" s="11">
        <f t="shared" si="828"/>
        <v>0</v>
      </c>
      <c r="P527" s="11">
        <f t="shared" si="828"/>
        <v>0</v>
      </c>
      <c r="Q527" s="11">
        <f t="shared" si="828"/>
        <v>0</v>
      </c>
      <c r="R527" s="11">
        <f t="shared" si="828"/>
        <v>0</v>
      </c>
      <c r="S527" s="11">
        <f t="shared" si="828"/>
        <v>0</v>
      </c>
      <c r="T527" s="11">
        <f t="shared" si="828"/>
        <v>0</v>
      </c>
      <c r="U527" s="11">
        <f t="shared" si="828"/>
        <v>0</v>
      </c>
      <c r="V527" s="11">
        <f t="shared" si="828"/>
        <v>0</v>
      </c>
      <c r="W527" s="11">
        <f t="shared" si="828"/>
        <v>0</v>
      </c>
      <c r="X527" s="11">
        <f t="shared" si="828"/>
        <v>0</v>
      </c>
      <c r="Y527" s="11">
        <f t="shared" si="828"/>
        <v>0</v>
      </c>
      <c r="Z527" s="11">
        <v>0</v>
      </c>
      <c r="AA527" s="11">
        <v>0</v>
      </c>
      <c r="AB527" s="11">
        <f t="shared" ref="AB527:AQ528" si="829">SUM(AB528)</f>
        <v>0</v>
      </c>
      <c r="AC527" s="11">
        <f t="shared" si="829"/>
        <v>0</v>
      </c>
      <c r="AD527" s="11">
        <f t="shared" si="829"/>
        <v>0</v>
      </c>
      <c r="AE527" s="11">
        <f t="shared" si="829"/>
        <v>0</v>
      </c>
      <c r="AF527" s="11">
        <f t="shared" si="829"/>
        <v>0</v>
      </c>
      <c r="AG527" s="11">
        <f t="shared" si="829"/>
        <v>0</v>
      </c>
      <c r="AH527" s="11">
        <f t="shared" si="829"/>
        <v>0</v>
      </c>
      <c r="AI527" s="11">
        <f t="shared" si="829"/>
        <v>0</v>
      </c>
      <c r="AJ527" s="11">
        <f t="shared" si="829"/>
        <v>0</v>
      </c>
      <c r="AK527" s="11">
        <f t="shared" si="829"/>
        <v>0</v>
      </c>
      <c r="AL527" s="11">
        <f t="shared" si="829"/>
        <v>0</v>
      </c>
      <c r="AM527" s="11">
        <f t="shared" si="829"/>
        <v>0</v>
      </c>
      <c r="AN527" s="11">
        <f t="shared" si="829"/>
        <v>0</v>
      </c>
      <c r="AO527" s="11">
        <f t="shared" si="829"/>
        <v>0</v>
      </c>
      <c r="AP527" s="11">
        <f t="shared" si="829"/>
        <v>0</v>
      </c>
      <c r="AQ527" s="11">
        <f t="shared" si="829"/>
        <v>0</v>
      </c>
      <c r="AR527" s="11">
        <v>0</v>
      </c>
      <c r="AS527" s="11">
        <v>0</v>
      </c>
      <c r="AT527" s="11">
        <f t="shared" ref="AT527:BI528" si="830">SUM(AT528)</f>
        <v>0</v>
      </c>
      <c r="AU527" s="11">
        <f t="shared" si="830"/>
        <v>0</v>
      </c>
      <c r="AV527" s="11">
        <f t="shared" si="830"/>
        <v>0</v>
      </c>
      <c r="AW527" s="11">
        <f t="shared" si="830"/>
        <v>0</v>
      </c>
      <c r="AX527" s="11">
        <f t="shared" si="830"/>
        <v>0</v>
      </c>
      <c r="AY527" s="11">
        <f t="shared" si="830"/>
        <v>0</v>
      </c>
      <c r="AZ527" s="11">
        <f t="shared" si="830"/>
        <v>0</v>
      </c>
      <c r="BA527" s="11">
        <f t="shared" si="830"/>
        <v>0</v>
      </c>
      <c r="BB527" s="11">
        <f t="shared" si="830"/>
        <v>0</v>
      </c>
      <c r="BC527" s="11">
        <f t="shared" si="830"/>
        <v>0</v>
      </c>
      <c r="BD527" s="11">
        <f t="shared" si="830"/>
        <v>0</v>
      </c>
      <c r="BE527" s="11">
        <f t="shared" si="830"/>
        <v>0</v>
      </c>
      <c r="BF527" s="11">
        <f t="shared" si="830"/>
        <v>0</v>
      </c>
      <c r="BG527" s="11">
        <f t="shared" si="830"/>
        <v>0</v>
      </c>
      <c r="BH527" s="11">
        <f t="shared" si="830"/>
        <v>0</v>
      </c>
      <c r="BI527" s="11">
        <f t="shared" si="830"/>
        <v>0</v>
      </c>
      <c r="BJ527" s="11">
        <v>0</v>
      </c>
      <c r="BK527" s="11">
        <v>0</v>
      </c>
    </row>
    <row r="528" spans="1:63" ht="22.5" x14ac:dyDescent="0.25">
      <c r="A528" s="4" t="s">
        <v>135</v>
      </c>
      <c r="B528" s="4" t="s">
        <v>60</v>
      </c>
      <c r="C528" s="4" t="s">
        <v>151</v>
      </c>
      <c r="D528" s="107" t="s">
        <v>286</v>
      </c>
      <c r="E528" s="106" t="s">
        <v>42</v>
      </c>
      <c r="F528" s="106" t="s">
        <v>0</v>
      </c>
      <c r="G528" s="2" t="s">
        <v>0</v>
      </c>
      <c r="H528" s="2" t="s">
        <v>43</v>
      </c>
      <c r="I528" s="12">
        <f>SUM(I529)</f>
        <v>0</v>
      </c>
      <c r="J528" s="12">
        <f t="shared" si="828"/>
        <v>0</v>
      </c>
      <c r="K528" s="12">
        <f t="shared" ref="K528:Y528" si="831">SUM(K529)</f>
        <v>0</v>
      </c>
      <c r="L528" s="12">
        <f t="shared" si="831"/>
        <v>0</v>
      </c>
      <c r="M528" s="12">
        <f t="shared" si="831"/>
        <v>0</v>
      </c>
      <c r="N528" s="12">
        <f t="shared" si="831"/>
        <v>0</v>
      </c>
      <c r="O528" s="12">
        <f t="shared" si="831"/>
        <v>0</v>
      </c>
      <c r="P528" s="12">
        <f t="shared" si="831"/>
        <v>0</v>
      </c>
      <c r="Q528" s="12">
        <f t="shared" si="831"/>
        <v>0</v>
      </c>
      <c r="R528" s="12">
        <f t="shared" si="831"/>
        <v>0</v>
      </c>
      <c r="S528" s="12">
        <f t="shared" si="831"/>
        <v>0</v>
      </c>
      <c r="T528" s="12">
        <f t="shared" si="831"/>
        <v>0</v>
      </c>
      <c r="U528" s="12">
        <f t="shared" si="831"/>
        <v>0</v>
      </c>
      <c r="V528" s="12">
        <f t="shared" si="831"/>
        <v>0</v>
      </c>
      <c r="W528" s="12">
        <f t="shared" si="831"/>
        <v>0</v>
      </c>
      <c r="X528" s="12">
        <f t="shared" si="831"/>
        <v>0</v>
      </c>
      <c r="Y528" s="12">
        <f t="shared" si="831"/>
        <v>0</v>
      </c>
      <c r="Z528" s="12">
        <v>0</v>
      </c>
      <c r="AA528" s="12">
        <v>0</v>
      </c>
      <c r="AB528" s="12">
        <f t="shared" si="829"/>
        <v>0</v>
      </c>
      <c r="AC528" s="12">
        <f t="shared" ref="AC528:AQ528" si="832">SUM(AC529)</f>
        <v>0</v>
      </c>
      <c r="AD528" s="12">
        <f t="shared" si="832"/>
        <v>0</v>
      </c>
      <c r="AE528" s="12">
        <f t="shared" si="832"/>
        <v>0</v>
      </c>
      <c r="AF528" s="12">
        <f t="shared" si="832"/>
        <v>0</v>
      </c>
      <c r="AG528" s="12">
        <f t="shared" si="832"/>
        <v>0</v>
      </c>
      <c r="AH528" s="12">
        <f t="shared" si="832"/>
        <v>0</v>
      </c>
      <c r="AI528" s="12">
        <f t="shared" si="832"/>
        <v>0</v>
      </c>
      <c r="AJ528" s="12">
        <f t="shared" si="832"/>
        <v>0</v>
      </c>
      <c r="AK528" s="12">
        <f t="shared" si="832"/>
        <v>0</v>
      </c>
      <c r="AL528" s="12">
        <f t="shared" si="832"/>
        <v>0</v>
      </c>
      <c r="AM528" s="12">
        <f t="shared" si="832"/>
        <v>0</v>
      </c>
      <c r="AN528" s="12">
        <f t="shared" si="832"/>
        <v>0</v>
      </c>
      <c r="AO528" s="12">
        <f t="shared" si="832"/>
        <v>0</v>
      </c>
      <c r="AP528" s="12">
        <f t="shared" si="832"/>
        <v>0</v>
      </c>
      <c r="AQ528" s="12">
        <f t="shared" si="832"/>
        <v>0</v>
      </c>
      <c r="AR528" s="12">
        <v>0</v>
      </c>
      <c r="AS528" s="12">
        <v>0</v>
      </c>
      <c r="AT528" s="12">
        <f t="shared" si="830"/>
        <v>0</v>
      </c>
      <c r="AU528" s="12">
        <f t="shared" ref="AU528:BI528" si="833">SUM(AU529)</f>
        <v>0</v>
      </c>
      <c r="AV528" s="12">
        <f t="shared" si="833"/>
        <v>0</v>
      </c>
      <c r="AW528" s="12">
        <f t="shared" si="833"/>
        <v>0</v>
      </c>
      <c r="AX528" s="12">
        <f t="shared" si="833"/>
        <v>0</v>
      </c>
      <c r="AY528" s="12">
        <f t="shared" si="833"/>
        <v>0</v>
      </c>
      <c r="AZ528" s="12">
        <f t="shared" si="833"/>
        <v>0</v>
      </c>
      <c r="BA528" s="12">
        <f t="shared" si="833"/>
        <v>0</v>
      </c>
      <c r="BB528" s="12">
        <f t="shared" si="833"/>
        <v>0</v>
      </c>
      <c r="BC528" s="12">
        <f t="shared" si="833"/>
        <v>0</v>
      </c>
      <c r="BD528" s="12">
        <f t="shared" si="833"/>
        <v>0</v>
      </c>
      <c r="BE528" s="12">
        <f t="shared" si="833"/>
        <v>0</v>
      </c>
      <c r="BF528" s="12">
        <f t="shared" si="833"/>
        <v>0</v>
      </c>
      <c r="BG528" s="12">
        <f t="shared" si="833"/>
        <v>0</v>
      </c>
      <c r="BH528" s="12">
        <f t="shared" si="833"/>
        <v>0</v>
      </c>
      <c r="BI528" s="12">
        <f t="shared" si="833"/>
        <v>0</v>
      </c>
      <c r="BJ528" s="12">
        <v>0</v>
      </c>
      <c r="BK528" s="12">
        <v>0</v>
      </c>
    </row>
    <row r="529" spans="1:63" x14ac:dyDescent="0.25">
      <c r="A529" s="4" t="s">
        <v>135</v>
      </c>
      <c r="B529" s="4" t="s">
        <v>60</v>
      </c>
      <c r="C529" s="4" t="s">
        <v>151</v>
      </c>
      <c r="D529" s="107" t="s">
        <v>286</v>
      </c>
      <c r="E529" s="117">
        <v>6148</v>
      </c>
      <c r="F529" s="107"/>
      <c r="G529" s="103" t="s">
        <v>1658</v>
      </c>
      <c r="H529" s="13" t="s">
        <v>47</v>
      </c>
      <c r="I529" s="14">
        <v>0</v>
      </c>
      <c r="J529" s="14">
        <v>0</v>
      </c>
      <c r="K529" s="14"/>
      <c r="L529" s="14"/>
      <c r="M529" s="14"/>
      <c r="N529" s="14"/>
      <c r="O529" s="14"/>
      <c r="P529" s="14">
        <f t="shared" si="765"/>
        <v>0</v>
      </c>
      <c r="Q529" s="14"/>
      <c r="R529" s="14"/>
      <c r="S529" s="14"/>
      <c r="T529" s="14"/>
      <c r="U529" s="14"/>
      <c r="V529" s="14"/>
      <c r="W529" s="14"/>
      <c r="X529" s="14"/>
      <c r="Y529" s="14"/>
      <c r="Z529" s="14">
        <v>0</v>
      </c>
      <c r="AA529" s="14">
        <v>0</v>
      </c>
      <c r="AB529" s="14">
        <v>0</v>
      </c>
      <c r="AC529" s="14"/>
      <c r="AD529" s="14"/>
      <c r="AE529" s="14"/>
      <c r="AF529" s="14"/>
      <c r="AG529" s="14"/>
      <c r="AH529" s="14">
        <f t="shared" si="766"/>
        <v>0</v>
      </c>
      <c r="AI529" s="14"/>
      <c r="AJ529" s="14"/>
      <c r="AK529" s="14"/>
      <c r="AL529" s="14"/>
      <c r="AM529" s="14"/>
      <c r="AN529" s="14"/>
      <c r="AO529" s="14"/>
      <c r="AP529" s="14"/>
      <c r="AQ529" s="14"/>
      <c r="AR529" s="14">
        <v>0</v>
      </c>
      <c r="AS529" s="14">
        <v>0</v>
      </c>
      <c r="AT529" s="14">
        <v>0</v>
      </c>
      <c r="AU529" s="14"/>
      <c r="AV529" s="14"/>
      <c r="AW529" s="14"/>
      <c r="AX529" s="14"/>
      <c r="AY529" s="14"/>
      <c r="AZ529" s="14">
        <f t="shared" si="767"/>
        <v>0</v>
      </c>
      <c r="BA529" s="14"/>
      <c r="BB529" s="14"/>
      <c r="BC529" s="14"/>
      <c r="BD529" s="14"/>
      <c r="BE529" s="14"/>
      <c r="BF529" s="14"/>
      <c r="BG529" s="14"/>
      <c r="BH529" s="14"/>
      <c r="BI529" s="14"/>
      <c r="BJ529" s="14">
        <v>0</v>
      </c>
      <c r="BK529" s="14">
        <v>0</v>
      </c>
    </row>
    <row r="530" spans="1:63" ht="33.75" x14ac:dyDescent="0.25">
      <c r="A530" s="1" t="s">
        <v>0</v>
      </c>
      <c r="B530" s="1" t="s">
        <v>0</v>
      </c>
      <c r="C530" s="1" t="s">
        <v>0</v>
      </c>
      <c r="D530" s="106" t="s">
        <v>0</v>
      </c>
      <c r="E530" s="106" t="s">
        <v>0</v>
      </c>
      <c r="F530" s="106" t="s">
        <v>0</v>
      </c>
      <c r="G530" s="2" t="s">
        <v>0</v>
      </c>
      <c r="H530" s="10" t="s">
        <v>49</v>
      </c>
      <c r="I530" s="11">
        <f>SUM(I531)</f>
        <v>50000</v>
      </c>
      <c r="J530" s="11">
        <f t="shared" ref="J530:Y530" si="834">SUM(J531)</f>
        <v>0</v>
      </c>
      <c r="K530" s="11">
        <f t="shared" si="834"/>
        <v>0</v>
      </c>
      <c r="L530" s="11">
        <f t="shared" si="834"/>
        <v>0</v>
      </c>
      <c r="M530" s="11">
        <f t="shared" si="834"/>
        <v>0</v>
      </c>
      <c r="N530" s="11">
        <f t="shared" si="834"/>
        <v>0</v>
      </c>
      <c r="O530" s="11">
        <f t="shared" si="834"/>
        <v>0</v>
      </c>
      <c r="P530" s="11">
        <f t="shared" si="834"/>
        <v>0</v>
      </c>
      <c r="Q530" s="11">
        <f t="shared" si="834"/>
        <v>0</v>
      </c>
      <c r="R530" s="11">
        <f t="shared" si="834"/>
        <v>0</v>
      </c>
      <c r="S530" s="11">
        <f t="shared" si="834"/>
        <v>0</v>
      </c>
      <c r="T530" s="11">
        <f t="shared" si="834"/>
        <v>0</v>
      </c>
      <c r="U530" s="11">
        <f t="shared" si="834"/>
        <v>0</v>
      </c>
      <c r="V530" s="11">
        <f t="shared" si="834"/>
        <v>0</v>
      </c>
      <c r="W530" s="11">
        <f t="shared" si="834"/>
        <v>0</v>
      </c>
      <c r="X530" s="11">
        <f t="shared" si="834"/>
        <v>0</v>
      </c>
      <c r="Y530" s="11">
        <f t="shared" si="834"/>
        <v>0</v>
      </c>
      <c r="Z530" s="11">
        <v>0</v>
      </c>
      <c r="AA530" s="11">
        <v>0</v>
      </c>
      <c r="AB530" s="11">
        <f t="shared" ref="AB530:AQ530" si="835">SUM(AB531)</f>
        <v>10000</v>
      </c>
      <c r="AC530" s="11">
        <f t="shared" si="835"/>
        <v>4800</v>
      </c>
      <c r="AD530" s="11">
        <f t="shared" si="835"/>
        <v>0</v>
      </c>
      <c r="AE530" s="11">
        <f t="shared" si="835"/>
        <v>0</v>
      </c>
      <c r="AF530" s="11">
        <f t="shared" si="835"/>
        <v>0</v>
      </c>
      <c r="AG530" s="11">
        <f t="shared" si="835"/>
        <v>0</v>
      </c>
      <c r="AH530" s="11">
        <f t="shared" si="835"/>
        <v>14800</v>
      </c>
      <c r="AI530" s="11">
        <f t="shared" si="835"/>
        <v>0</v>
      </c>
      <c r="AJ530" s="11">
        <f t="shared" si="835"/>
        <v>0</v>
      </c>
      <c r="AK530" s="11">
        <f t="shared" si="835"/>
        <v>4800</v>
      </c>
      <c r="AL530" s="11">
        <f t="shared" si="835"/>
        <v>0</v>
      </c>
      <c r="AM530" s="11">
        <f t="shared" si="835"/>
        <v>0</v>
      </c>
      <c r="AN530" s="11">
        <f t="shared" si="835"/>
        <v>0</v>
      </c>
      <c r="AO530" s="11">
        <f t="shared" si="835"/>
        <v>0</v>
      </c>
      <c r="AP530" s="11">
        <f t="shared" si="835"/>
        <v>0</v>
      </c>
      <c r="AQ530" s="11">
        <f t="shared" si="835"/>
        <v>0</v>
      </c>
      <c r="AR530" s="11">
        <v>4800</v>
      </c>
      <c r="AS530" s="11">
        <v>10000</v>
      </c>
      <c r="AT530" s="11">
        <f t="shared" ref="AT530:BI530" si="836">SUM(AT531)</f>
        <v>10000</v>
      </c>
      <c r="AU530" s="11">
        <f t="shared" si="836"/>
        <v>0</v>
      </c>
      <c r="AV530" s="11">
        <f t="shared" si="836"/>
        <v>0</v>
      </c>
      <c r="AW530" s="11">
        <f t="shared" si="836"/>
        <v>0</v>
      </c>
      <c r="AX530" s="11">
        <f t="shared" si="836"/>
        <v>0</v>
      </c>
      <c r="AY530" s="11">
        <f t="shared" si="836"/>
        <v>0</v>
      </c>
      <c r="AZ530" s="11">
        <f t="shared" si="836"/>
        <v>10000</v>
      </c>
      <c r="BA530" s="11">
        <f t="shared" si="836"/>
        <v>0</v>
      </c>
      <c r="BB530" s="11">
        <f t="shared" si="836"/>
        <v>0</v>
      </c>
      <c r="BC530" s="11">
        <f t="shared" si="836"/>
        <v>0</v>
      </c>
      <c r="BD530" s="11">
        <f t="shared" si="836"/>
        <v>0</v>
      </c>
      <c r="BE530" s="11">
        <f t="shared" si="836"/>
        <v>0</v>
      </c>
      <c r="BF530" s="11">
        <f t="shared" si="836"/>
        <v>0</v>
      </c>
      <c r="BG530" s="11">
        <f t="shared" si="836"/>
        <v>0</v>
      </c>
      <c r="BH530" s="11">
        <f t="shared" si="836"/>
        <v>0</v>
      </c>
      <c r="BI530" s="11">
        <f t="shared" si="836"/>
        <v>0</v>
      </c>
      <c r="BJ530" s="11">
        <v>0</v>
      </c>
      <c r="BK530" s="11">
        <v>10000</v>
      </c>
    </row>
    <row r="531" spans="1:63" x14ac:dyDescent="0.25">
      <c r="A531" s="4" t="s">
        <v>135</v>
      </c>
      <c r="B531" s="4" t="s">
        <v>60</v>
      </c>
      <c r="C531" s="4" t="s">
        <v>151</v>
      </c>
      <c r="D531" s="107" t="s">
        <v>286</v>
      </c>
      <c r="E531" s="106" t="s">
        <v>50</v>
      </c>
      <c r="F531" s="106" t="s">
        <v>0</v>
      </c>
      <c r="G531" s="2" t="s">
        <v>0</v>
      </c>
      <c r="H531" s="2" t="s">
        <v>51</v>
      </c>
      <c r="I531" s="12">
        <f>SUM(I532:I533)</f>
        <v>50000</v>
      </c>
      <c r="J531" s="12">
        <f t="shared" ref="J531:Y531" si="837">SUM(J532:J533)</f>
        <v>0</v>
      </c>
      <c r="K531" s="12">
        <f t="shared" si="837"/>
        <v>0</v>
      </c>
      <c r="L531" s="12">
        <f t="shared" si="837"/>
        <v>0</v>
      </c>
      <c r="M531" s="12">
        <f t="shared" si="837"/>
        <v>0</v>
      </c>
      <c r="N531" s="12">
        <f t="shared" si="837"/>
        <v>0</v>
      </c>
      <c r="O531" s="12">
        <f t="shared" si="837"/>
        <v>0</v>
      </c>
      <c r="P531" s="12">
        <f t="shared" ref="P531" si="838">SUM(P532:P533)</f>
        <v>0</v>
      </c>
      <c r="Q531" s="12">
        <f t="shared" si="837"/>
        <v>0</v>
      </c>
      <c r="R531" s="12">
        <f t="shared" si="837"/>
        <v>0</v>
      </c>
      <c r="S531" s="12">
        <f t="shared" si="837"/>
        <v>0</v>
      </c>
      <c r="T531" s="12">
        <f t="shared" si="837"/>
        <v>0</v>
      </c>
      <c r="U531" s="12">
        <f t="shared" si="837"/>
        <v>0</v>
      </c>
      <c r="V531" s="12">
        <f t="shared" si="837"/>
        <v>0</v>
      </c>
      <c r="W531" s="12">
        <f t="shared" si="837"/>
        <v>0</v>
      </c>
      <c r="X531" s="12">
        <f t="shared" si="837"/>
        <v>0</v>
      </c>
      <c r="Y531" s="12">
        <f t="shared" si="837"/>
        <v>0</v>
      </c>
      <c r="Z531" s="12">
        <v>0</v>
      </c>
      <c r="AA531" s="12">
        <v>0</v>
      </c>
      <c r="AB531" s="12">
        <f t="shared" ref="AB531:AQ531" si="839">SUM(AB532:AB533)</f>
        <v>10000</v>
      </c>
      <c r="AC531" s="12">
        <f t="shared" si="839"/>
        <v>4800</v>
      </c>
      <c r="AD531" s="12">
        <f t="shared" si="839"/>
        <v>0</v>
      </c>
      <c r="AE531" s="12">
        <f t="shared" si="839"/>
        <v>0</v>
      </c>
      <c r="AF531" s="12">
        <f t="shared" si="839"/>
        <v>0</v>
      </c>
      <c r="AG531" s="12">
        <f t="shared" si="839"/>
        <v>0</v>
      </c>
      <c r="AH531" s="12">
        <f t="shared" ref="AH531" si="840">SUM(AH532:AH533)</f>
        <v>14800</v>
      </c>
      <c r="AI531" s="12">
        <f t="shared" si="839"/>
        <v>0</v>
      </c>
      <c r="AJ531" s="12">
        <f t="shared" si="839"/>
        <v>0</v>
      </c>
      <c r="AK531" s="12">
        <f t="shared" si="839"/>
        <v>4800</v>
      </c>
      <c r="AL531" s="12">
        <f t="shared" si="839"/>
        <v>0</v>
      </c>
      <c r="AM531" s="12">
        <f t="shared" si="839"/>
        <v>0</v>
      </c>
      <c r="AN531" s="12">
        <f t="shared" si="839"/>
        <v>0</v>
      </c>
      <c r="AO531" s="12">
        <f t="shared" si="839"/>
        <v>0</v>
      </c>
      <c r="AP531" s="12">
        <f t="shared" si="839"/>
        <v>0</v>
      </c>
      <c r="AQ531" s="12">
        <f t="shared" si="839"/>
        <v>0</v>
      </c>
      <c r="AR531" s="12">
        <v>4800</v>
      </c>
      <c r="AS531" s="12">
        <v>10000</v>
      </c>
      <c r="AT531" s="12">
        <f t="shared" ref="AT531:BI531" si="841">SUM(AT532:AT533)</f>
        <v>10000</v>
      </c>
      <c r="AU531" s="12">
        <f t="shared" si="841"/>
        <v>0</v>
      </c>
      <c r="AV531" s="12">
        <f t="shared" si="841"/>
        <v>0</v>
      </c>
      <c r="AW531" s="12">
        <f t="shared" si="841"/>
        <v>0</v>
      </c>
      <c r="AX531" s="12">
        <f t="shared" si="841"/>
        <v>0</v>
      </c>
      <c r="AY531" s="12">
        <f t="shared" si="841"/>
        <v>0</v>
      </c>
      <c r="AZ531" s="12">
        <f t="shared" ref="AZ531" si="842">SUM(AZ532:AZ533)</f>
        <v>10000</v>
      </c>
      <c r="BA531" s="12">
        <f t="shared" si="841"/>
        <v>0</v>
      </c>
      <c r="BB531" s="12">
        <f t="shared" si="841"/>
        <v>0</v>
      </c>
      <c r="BC531" s="12">
        <f t="shared" si="841"/>
        <v>0</v>
      </c>
      <c r="BD531" s="12">
        <f t="shared" si="841"/>
        <v>0</v>
      </c>
      <c r="BE531" s="12">
        <f t="shared" si="841"/>
        <v>0</v>
      </c>
      <c r="BF531" s="12">
        <f t="shared" si="841"/>
        <v>0</v>
      </c>
      <c r="BG531" s="12">
        <f t="shared" si="841"/>
        <v>0</v>
      </c>
      <c r="BH531" s="12">
        <f t="shared" si="841"/>
        <v>0</v>
      </c>
      <c r="BI531" s="12">
        <f t="shared" si="841"/>
        <v>0</v>
      </c>
      <c r="BJ531" s="12">
        <v>0</v>
      </c>
      <c r="BK531" s="12">
        <v>10000</v>
      </c>
    </row>
    <row r="532" spans="1:63" x14ac:dyDescent="0.25">
      <c r="A532" s="4" t="s">
        <v>135</v>
      </c>
      <c r="B532" s="4" t="s">
        <v>60</v>
      </c>
      <c r="C532" s="4" t="s">
        <v>151</v>
      </c>
      <c r="D532" s="107" t="s">
        <v>286</v>
      </c>
      <c r="E532" s="117">
        <v>8213</v>
      </c>
      <c r="F532" s="107"/>
      <c r="G532" s="103" t="s">
        <v>1658</v>
      </c>
      <c r="H532" s="13" t="s">
        <v>53</v>
      </c>
      <c r="I532" s="14">
        <v>40000</v>
      </c>
      <c r="J532" s="14">
        <v>0</v>
      </c>
      <c r="K532" s="14"/>
      <c r="L532" s="14"/>
      <c r="M532" s="14"/>
      <c r="N532" s="14"/>
      <c r="O532" s="14"/>
      <c r="P532" s="14">
        <f t="shared" si="765"/>
        <v>0</v>
      </c>
      <c r="Q532" s="14"/>
      <c r="R532" s="14"/>
      <c r="S532" s="14"/>
      <c r="T532" s="14"/>
      <c r="U532" s="14"/>
      <c r="V532" s="14"/>
      <c r="W532" s="14"/>
      <c r="X532" s="14"/>
      <c r="Y532" s="14"/>
      <c r="Z532" s="14">
        <v>0</v>
      </c>
      <c r="AA532" s="14">
        <v>0</v>
      </c>
      <c r="AB532" s="14">
        <v>10000</v>
      </c>
      <c r="AC532" s="14">
        <v>4800</v>
      </c>
      <c r="AD532" s="14"/>
      <c r="AE532" s="14"/>
      <c r="AF532" s="14"/>
      <c r="AG532" s="14"/>
      <c r="AH532" s="14">
        <f t="shared" si="766"/>
        <v>14800</v>
      </c>
      <c r="AI532" s="14"/>
      <c r="AJ532" s="14"/>
      <c r="AK532" s="14">
        <v>4800</v>
      </c>
      <c r="AL532" s="14"/>
      <c r="AM532" s="14"/>
      <c r="AN532" s="14"/>
      <c r="AO532" s="14"/>
      <c r="AP532" s="14"/>
      <c r="AQ532" s="14"/>
      <c r="AR532" s="14">
        <v>4800</v>
      </c>
      <c r="AS532" s="14">
        <v>10000</v>
      </c>
      <c r="AT532" s="14">
        <v>10000</v>
      </c>
      <c r="AU532" s="14"/>
      <c r="AV532" s="14"/>
      <c r="AW532" s="14"/>
      <c r="AX532" s="14"/>
      <c r="AY532" s="14"/>
      <c r="AZ532" s="14">
        <f t="shared" si="767"/>
        <v>10000</v>
      </c>
      <c r="BA532" s="14"/>
      <c r="BB532" s="14"/>
      <c r="BC532" s="14"/>
      <c r="BD532" s="14"/>
      <c r="BE532" s="14"/>
      <c r="BF532" s="14"/>
      <c r="BG532" s="14"/>
      <c r="BH532" s="14"/>
      <c r="BI532" s="14"/>
      <c r="BJ532" s="14">
        <v>0</v>
      </c>
      <c r="BK532" s="14">
        <v>10000</v>
      </c>
    </row>
    <row r="533" spans="1:63" x14ac:dyDescent="0.25">
      <c r="A533" s="4" t="s">
        <v>135</v>
      </c>
      <c r="B533" s="4" t="s">
        <v>60</v>
      </c>
      <c r="C533" s="4" t="s">
        <v>151</v>
      </c>
      <c r="D533" s="107" t="s">
        <v>286</v>
      </c>
      <c r="E533" s="117">
        <v>8216</v>
      </c>
      <c r="F533" s="107"/>
      <c r="G533" s="103" t="s">
        <v>1658</v>
      </c>
      <c r="H533" s="13" t="s">
        <v>110</v>
      </c>
      <c r="I533" s="14">
        <v>10000</v>
      </c>
      <c r="J533" s="14">
        <v>0</v>
      </c>
      <c r="K533" s="14"/>
      <c r="L533" s="14"/>
      <c r="M533" s="14"/>
      <c r="N533" s="14"/>
      <c r="O533" s="14"/>
      <c r="P533" s="14">
        <f t="shared" si="765"/>
        <v>0</v>
      </c>
      <c r="Q533" s="14"/>
      <c r="R533" s="14"/>
      <c r="S533" s="14"/>
      <c r="T533" s="14"/>
      <c r="U533" s="14"/>
      <c r="V533" s="14"/>
      <c r="W533" s="14"/>
      <c r="X533" s="14"/>
      <c r="Y533" s="14"/>
      <c r="Z533" s="14">
        <v>0</v>
      </c>
      <c r="AA533" s="14">
        <v>0</v>
      </c>
      <c r="AB533" s="14">
        <v>0</v>
      </c>
      <c r="AC533" s="14"/>
      <c r="AD533" s="14"/>
      <c r="AE533" s="14"/>
      <c r="AF533" s="14"/>
      <c r="AG533" s="14"/>
      <c r="AH533" s="14">
        <f t="shared" si="766"/>
        <v>0</v>
      </c>
      <c r="AI533" s="14"/>
      <c r="AJ533" s="14"/>
      <c r="AK533" s="14"/>
      <c r="AL533" s="14"/>
      <c r="AM533" s="14"/>
      <c r="AN533" s="14"/>
      <c r="AO533" s="14"/>
      <c r="AP533" s="14"/>
      <c r="AQ533" s="14"/>
      <c r="AR533" s="14">
        <v>0</v>
      </c>
      <c r="AS533" s="14">
        <v>0</v>
      </c>
      <c r="AT533" s="14">
        <v>0</v>
      </c>
      <c r="AU533" s="14"/>
      <c r="AV533" s="14"/>
      <c r="AW533" s="14"/>
      <c r="AX533" s="14"/>
      <c r="AY533" s="14"/>
      <c r="AZ533" s="14">
        <f t="shared" si="767"/>
        <v>0</v>
      </c>
      <c r="BA533" s="14"/>
      <c r="BB533" s="14"/>
      <c r="BC533" s="14"/>
      <c r="BD533" s="14"/>
      <c r="BE533" s="14"/>
      <c r="BF533" s="14"/>
      <c r="BG533" s="14"/>
      <c r="BH533" s="14"/>
      <c r="BI533" s="14"/>
      <c r="BJ533" s="14">
        <v>0</v>
      </c>
      <c r="BK533" s="14">
        <v>0</v>
      </c>
    </row>
    <row r="534" spans="1:63" ht="22.5" x14ac:dyDescent="0.25">
      <c r="A534" s="13" t="s">
        <v>0</v>
      </c>
      <c r="B534" s="13" t="s">
        <v>0</v>
      </c>
      <c r="C534" s="13" t="s">
        <v>0</v>
      </c>
      <c r="D534" s="103" t="s">
        <v>0</v>
      </c>
      <c r="E534" s="103" t="s">
        <v>0</v>
      </c>
      <c r="F534" s="103" t="s">
        <v>0</v>
      </c>
      <c r="G534" s="13" t="s">
        <v>0</v>
      </c>
      <c r="H534" s="10" t="s">
        <v>295</v>
      </c>
      <c r="I534" s="11">
        <f>SUM(I504,I527,I530)</f>
        <v>2837637</v>
      </c>
      <c r="J534" s="11">
        <f t="shared" ref="J534:Y534" si="843">SUM(J504,J527,J530)</f>
        <v>91000</v>
      </c>
      <c r="K534" s="11">
        <f t="shared" si="843"/>
        <v>0</v>
      </c>
      <c r="L534" s="11">
        <f t="shared" si="843"/>
        <v>0</v>
      </c>
      <c r="M534" s="11">
        <f t="shared" si="843"/>
        <v>0</v>
      </c>
      <c r="N534" s="11">
        <f t="shared" si="843"/>
        <v>0</v>
      </c>
      <c r="O534" s="11">
        <f t="shared" si="843"/>
        <v>0</v>
      </c>
      <c r="P534" s="11">
        <f t="shared" si="843"/>
        <v>91000</v>
      </c>
      <c r="Q534" s="11">
        <f t="shared" si="843"/>
        <v>5258</v>
      </c>
      <c r="R534" s="11">
        <f t="shared" si="843"/>
        <v>0</v>
      </c>
      <c r="S534" s="11">
        <f t="shared" si="843"/>
        <v>0</v>
      </c>
      <c r="T534" s="11">
        <f t="shared" si="843"/>
        <v>8675</v>
      </c>
      <c r="U534" s="11">
        <f t="shared" si="843"/>
        <v>10584</v>
      </c>
      <c r="V534" s="11">
        <f t="shared" si="843"/>
        <v>3393</v>
      </c>
      <c r="W534" s="11">
        <f t="shared" si="843"/>
        <v>0</v>
      </c>
      <c r="X534" s="11">
        <f t="shared" si="843"/>
        <v>3739</v>
      </c>
      <c r="Y534" s="11">
        <f t="shared" si="843"/>
        <v>0</v>
      </c>
      <c r="Z534" s="11">
        <v>31649</v>
      </c>
      <c r="AA534" s="11">
        <v>59351</v>
      </c>
      <c r="AB534" s="11">
        <f t="shared" ref="AB534:AQ534" si="844">SUM(AB504,AB527,AB530)</f>
        <v>10000</v>
      </c>
      <c r="AC534" s="11">
        <f t="shared" si="844"/>
        <v>4800</v>
      </c>
      <c r="AD534" s="11">
        <f t="shared" si="844"/>
        <v>0</v>
      </c>
      <c r="AE534" s="11">
        <f t="shared" si="844"/>
        <v>0</v>
      </c>
      <c r="AF534" s="11">
        <f t="shared" si="844"/>
        <v>0</v>
      </c>
      <c r="AG534" s="11">
        <f t="shared" si="844"/>
        <v>0</v>
      </c>
      <c r="AH534" s="11">
        <f t="shared" si="844"/>
        <v>14800</v>
      </c>
      <c r="AI534" s="11">
        <f t="shared" si="844"/>
        <v>0</v>
      </c>
      <c r="AJ534" s="11">
        <f t="shared" si="844"/>
        <v>0</v>
      </c>
      <c r="AK534" s="11">
        <f t="shared" si="844"/>
        <v>4800</v>
      </c>
      <c r="AL534" s="11">
        <f t="shared" si="844"/>
        <v>0</v>
      </c>
      <c r="AM534" s="11">
        <f t="shared" si="844"/>
        <v>0</v>
      </c>
      <c r="AN534" s="11">
        <f t="shared" si="844"/>
        <v>0</v>
      </c>
      <c r="AO534" s="11">
        <f t="shared" si="844"/>
        <v>0</v>
      </c>
      <c r="AP534" s="11">
        <f t="shared" si="844"/>
        <v>0</v>
      </c>
      <c r="AQ534" s="11">
        <f t="shared" si="844"/>
        <v>0</v>
      </c>
      <c r="AR534" s="11">
        <v>4800</v>
      </c>
      <c r="AS534" s="11">
        <v>10000</v>
      </c>
      <c r="AT534" s="11">
        <f t="shared" ref="AT534:BI534" si="845">SUM(AT504,AT527,AT530)</f>
        <v>10000</v>
      </c>
      <c r="AU534" s="11">
        <f t="shared" si="845"/>
        <v>0</v>
      </c>
      <c r="AV534" s="11">
        <f t="shared" si="845"/>
        <v>0</v>
      </c>
      <c r="AW534" s="11">
        <f t="shared" si="845"/>
        <v>0</v>
      </c>
      <c r="AX534" s="11">
        <f t="shared" si="845"/>
        <v>0</v>
      </c>
      <c r="AY534" s="11">
        <f t="shared" si="845"/>
        <v>0</v>
      </c>
      <c r="AZ534" s="11">
        <f t="shared" si="845"/>
        <v>10000</v>
      </c>
      <c r="BA534" s="11">
        <f t="shared" si="845"/>
        <v>0</v>
      </c>
      <c r="BB534" s="11">
        <f t="shared" si="845"/>
        <v>0</v>
      </c>
      <c r="BC534" s="11">
        <f t="shared" si="845"/>
        <v>0</v>
      </c>
      <c r="BD534" s="11">
        <f t="shared" si="845"/>
        <v>0</v>
      </c>
      <c r="BE534" s="11">
        <f t="shared" si="845"/>
        <v>0</v>
      </c>
      <c r="BF534" s="11">
        <f t="shared" si="845"/>
        <v>0</v>
      </c>
      <c r="BG534" s="11">
        <f t="shared" si="845"/>
        <v>0</v>
      </c>
      <c r="BH534" s="11">
        <f t="shared" si="845"/>
        <v>0</v>
      </c>
      <c r="BI534" s="11">
        <f t="shared" si="845"/>
        <v>0</v>
      </c>
      <c r="BJ534" s="11">
        <v>0</v>
      </c>
      <c r="BK534" s="11">
        <v>10000</v>
      </c>
    </row>
    <row r="535" spans="1:63" ht="15.75" thickBot="1" x14ac:dyDescent="0.3">
      <c r="A535" s="13" t="s">
        <v>0</v>
      </c>
      <c r="B535" s="13" t="s">
        <v>0</v>
      </c>
      <c r="C535" s="13" t="s">
        <v>0</v>
      </c>
      <c r="D535" s="103" t="s">
        <v>0</v>
      </c>
      <c r="E535" s="103" t="s">
        <v>0</v>
      </c>
      <c r="F535" s="103" t="s">
        <v>0</v>
      </c>
      <c r="G535" s="13" t="s">
        <v>0</v>
      </c>
      <c r="H535" s="2" t="s">
        <v>55</v>
      </c>
      <c r="I535" s="12">
        <v>83</v>
      </c>
      <c r="J535" s="13" t="s">
        <v>0</v>
      </c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>
        <v>0</v>
      </c>
      <c r="AA535" s="13"/>
      <c r="AB535" s="13" t="s">
        <v>0</v>
      </c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>
        <v>0</v>
      </c>
      <c r="AS535" s="13"/>
      <c r="AT535" s="13" t="s">
        <v>0</v>
      </c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>
        <v>0</v>
      </c>
      <c r="BK535" s="13"/>
    </row>
    <row r="536" spans="1:63" ht="69.75" customHeight="1" thickBot="1" x14ac:dyDescent="0.3">
      <c r="A536" s="148" t="s">
        <v>0</v>
      </c>
      <c r="B536" s="148" t="s">
        <v>0</v>
      </c>
      <c r="C536" s="148" t="s">
        <v>0</v>
      </c>
      <c r="D536" s="151" t="s">
        <v>0</v>
      </c>
      <c r="E536" s="151" t="s">
        <v>0</v>
      </c>
      <c r="F536" s="151" t="s">
        <v>0</v>
      </c>
      <c r="G536" s="154" t="s">
        <v>0</v>
      </c>
      <c r="H536" s="5" t="s">
        <v>56</v>
      </c>
      <c r="I536" s="5" t="s">
        <v>9</v>
      </c>
      <c r="J536" s="94" t="s">
        <v>10</v>
      </c>
      <c r="K536" s="94" t="s">
        <v>1602</v>
      </c>
      <c r="L536" s="94" t="s">
        <v>1535</v>
      </c>
      <c r="M536" s="94" t="s">
        <v>1591</v>
      </c>
      <c r="N536" s="94" t="s">
        <v>1592</v>
      </c>
      <c r="O536" s="94" t="s">
        <v>1593</v>
      </c>
      <c r="P536" s="94" t="s">
        <v>1606</v>
      </c>
      <c r="Q536" s="94" t="s">
        <v>1603</v>
      </c>
      <c r="R536" s="94" t="s">
        <v>1594</v>
      </c>
      <c r="S536" s="94" t="s">
        <v>1595</v>
      </c>
      <c r="T536" s="94" t="s">
        <v>1596</v>
      </c>
      <c r="U536" s="94" t="s">
        <v>1597</v>
      </c>
      <c r="V536" s="94" t="s">
        <v>1598</v>
      </c>
      <c r="W536" s="94" t="s">
        <v>1599</v>
      </c>
      <c r="X536" s="94" t="s">
        <v>1604</v>
      </c>
      <c r="Y536" s="94" t="s">
        <v>1605</v>
      </c>
      <c r="Z536" s="94" t="s">
        <v>1600</v>
      </c>
      <c r="AA536" s="94" t="s">
        <v>1601</v>
      </c>
      <c r="AB536" s="95" t="s">
        <v>11</v>
      </c>
      <c r="AC536" s="95" t="s">
        <v>1602</v>
      </c>
      <c r="AD536" s="95" t="s">
        <v>1535</v>
      </c>
      <c r="AE536" s="95" t="s">
        <v>1591</v>
      </c>
      <c r="AF536" s="95" t="s">
        <v>1592</v>
      </c>
      <c r="AG536" s="95" t="s">
        <v>1593</v>
      </c>
      <c r="AH536" s="95" t="s">
        <v>1607</v>
      </c>
      <c r="AI536" s="95" t="s">
        <v>1603</v>
      </c>
      <c r="AJ536" s="95" t="s">
        <v>1594</v>
      </c>
      <c r="AK536" s="95" t="s">
        <v>1595</v>
      </c>
      <c r="AL536" s="95" t="s">
        <v>1596</v>
      </c>
      <c r="AM536" s="95" t="s">
        <v>1597</v>
      </c>
      <c r="AN536" s="95" t="s">
        <v>1598</v>
      </c>
      <c r="AO536" s="95" t="s">
        <v>1599</v>
      </c>
      <c r="AP536" s="95" t="s">
        <v>1604</v>
      </c>
      <c r="AQ536" s="95" t="s">
        <v>1605</v>
      </c>
      <c r="AR536" s="95" t="s">
        <v>1600</v>
      </c>
      <c r="AS536" s="95" t="s">
        <v>1601</v>
      </c>
      <c r="AT536" s="96" t="s">
        <v>12</v>
      </c>
      <c r="AU536" s="96" t="s">
        <v>1602</v>
      </c>
      <c r="AV536" s="96" t="s">
        <v>1535</v>
      </c>
      <c r="AW536" s="96" t="s">
        <v>1591</v>
      </c>
      <c r="AX536" s="96" t="s">
        <v>1592</v>
      </c>
      <c r="AY536" s="96" t="s">
        <v>1593</v>
      </c>
      <c r="AZ536" s="96" t="s">
        <v>1608</v>
      </c>
      <c r="BA536" s="96" t="s">
        <v>1603</v>
      </c>
      <c r="BB536" s="96" t="s">
        <v>1594</v>
      </c>
      <c r="BC536" s="96" t="s">
        <v>1595</v>
      </c>
      <c r="BD536" s="96" t="s">
        <v>1596</v>
      </c>
      <c r="BE536" s="96" t="s">
        <v>1597</v>
      </c>
      <c r="BF536" s="96" t="s">
        <v>1598</v>
      </c>
      <c r="BG536" s="96" t="s">
        <v>1599</v>
      </c>
      <c r="BH536" s="96" t="s">
        <v>1604</v>
      </c>
      <c r="BI536" s="96" t="s">
        <v>1605</v>
      </c>
      <c r="BJ536" s="96" t="s">
        <v>1600</v>
      </c>
      <c r="BK536" s="96" t="s">
        <v>1601</v>
      </c>
    </row>
    <row r="537" spans="1:63" x14ac:dyDescent="0.25">
      <c r="A537" s="149"/>
      <c r="B537" s="149"/>
      <c r="C537" s="149"/>
      <c r="D537" s="152"/>
      <c r="E537" s="152"/>
      <c r="F537" s="152"/>
      <c r="G537" s="155"/>
      <c r="H537" s="15" t="s">
        <v>0</v>
      </c>
      <c r="I537" s="9" t="s">
        <v>13</v>
      </c>
      <c r="J537" s="9">
        <v>1</v>
      </c>
      <c r="K537" s="9">
        <v>2</v>
      </c>
      <c r="L537" s="9">
        <v>3</v>
      </c>
      <c r="M537" s="9">
        <v>4</v>
      </c>
      <c r="N537" s="9">
        <v>5</v>
      </c>
      <c r="O537" s="9">
        <v>6</v>
      </c>
      <c r="P537" s="9">
        <v>7</v>
      </c>
      <c r="Q537" s="9">
        <v>8</v>
      </c>
      <c r="R537" s="9">
        <v>9</v>
      </c>
      <c r="S537" s="9">
        <v>10</v>
      </c>
      <c r="T537" s="9">
        <v>11</v>
      </c>
      <c r="U537" s="9">
        <v>12</v>
      </c>
      <c r="V537" s="9">
        <v>13</v>
      </c>
      <c r="W537" s="9">
        <v>14</v>
      </c>
      <c r="X537" s="9">
        <v>15</v>
      </c>
      <c r="Y537" s="9">
        <v>16</v>
      </c>
      <c r="Z537" s="9">
        <v>20</v>
      </c>
      <c r="AA537" s="9">
        <v>21</v>
      </c>
      <c r="AB537" s="9">
        <v>1</v>
      </c>
      <c r="AC537" s="9">
        <v>2</v>
      </c>
      <c r="AD537" s="9">
        <v>3</v>
      </c>
      <c r="AE537" s="9">
        <v>4</v>
      </c>
      <c r="AF537" s="9">
        <v>5</v>
      </c>
      <c r="AG537" s="9">
        <v>6</v>
      </c>
      <c r="AH537" s="9">
        <v>7</v>
      </c>
      <c r="AI537" s="9">
        <v>8</v>
      </c>
      <c r="AJ537" s="9">
        <v>9</v>
      </c>
      <c r="AK537" s="9">
        <v>10</v>
      </c>
      <c r="AL537" s="9">
        <v>11</v>
      </c>
      <c r="AM537" s="9">
        <v>12</v>
      </c>
      <c r="AN537" s="9">
        <v>13</v>
      </c>
      <c r="AO537" s="9">
        <v>14</v>
      </c>
      <c r="AP537" s="9">
        <v>15</v>
      </c>
      <c r="AQ537" s="9">
        <v>16</v>
      </c>
      <c r="AR537" s="9">
        <v>20</v>
      </c>
      <c r="AS537" s="9">
        <v>21</v>
      </c>
      <c r="AT537" s="9">
        <v>1</v>
      </c>
      <c r="AU537" s="9">
        <v>2</v>
      </c>
      <c r="AV537" s="9">
        <v>3</v>
      </c>
      <c r="AW537" s="9">
        <v>4</v>
      </c>
      <c r="AX537" s="9">
        <v>5</v>
      </c>
      <c r="AY537" s="9">
        <v>6</v>
      </c>
      <c r="AZ537" s="9">
        <v>7</v>
      </c>
      <c r="BA537" s="9">
        <v>8</v>
      </c>
      <c r="BB537" s="9">
        <v>9</v>
      </c>
      <c r="BC537" s="9">
        <v>10</v>
      </c>
      <c r="BD537" s="9">
        <v>11</v>
      </c>
      <c r="BE537" s="9">
        <v>12</v>
      </c>
      <c r="BF537" s="9">
        <v>13</v>
      </c>
      <c r="BG537" s="9">
        <v>14</v>
      </c>
      <c r="BH537" s="9">
        <v>15</v>
      </c>
      <c r="BI537" s="9">
        <v>16</v>
      </c>
      <c r="BJ537" s="9">
        <v>20</v>
      </c>
      <c r="BK537" s="9">
        <v>21</v>
      </c>
    </row>
    <row r="538" spans="1:63" x14ac:dyDescent="0.25">
      <c r="A538" s="149"/>
      <c r="B538" s="149"/>
      <c r="C538" s="149"/>
      <c r="D538" s="152"/>
      <c r="E538" s="152"/>
      <c r="F538" s="152"/>
      <c r="G538" s="155"/>
      <c r="H538" s="16" t="s">
        <v>139</v>
      </c>
      <c r="I538" s="17">
        <f>SUM(I534)</f>
        <v>2837637</v>
      </c>
      <c r="J538" s="17">
        <f t="shared" ref="J538:Y538" si="846">SUM(J534)</f>
        <v>91000</v>
      </c>
      <c r="K538" s="17">
        <f t="shared" si="846"/>
        <v>0</v>
      </c>
      <c r="L538" s="17">
        <f t="shared" si="846"/>
        <v>0</v>
      </c>
      <c r="M538" s="17">
        <f t="shared" si="846"/>
        <v>0</v>
      </c>
      <c r="N538" s="17">
        <f t="shared" si="846"/>
        <v>0</v>
      </c>
      <c r="O538" s="17">
        <f t="shared" si="846"/>
        <v>0</v>
      </c>
      <c r="P538" s="17">
        <f t="shared" ref="P538" si="847">SUM(P534)</f>
        <v>91000</v>
      </c>
      <c r="Q538" s="17">
        <f t="shared" si="846"/>
        <v>5258</v>
      </c>
      <c r="R538" s="17">
        <f t="shared" si="846"/>
        <v>0</v>
      </c>
      <c r="S538" s="17">
        <f t="shared" si="846"/>
        <v>0</v>
      </c>
      <c r="T538" s="17">
        <f t="shared" si="846"/>
        <v>8675</v>
      </c>
      <c r="U538" s="17">
        <f t="shared" si="846"/>
        <v>10584</v>
      </c>
      <c r="V538" s="17">
        <f t="shared" si="846"/>
        <v>3393</v>
      </c>
      <c r="W538" s="17">
        <f t="shared" si="846"/>
        <v>0</v>
      </c>
      <c r="X538" s="17">
        <f t="shared" si="846"/>
        <v>3739</v>
      </c>
      <c r="Y538" s="17">
        <f t="shared" si="846"/>
        <v>0</v>
      </c>
      <c r="Z538" s="17">
        <v>31649</v>
      </c>
      <c r="AA538" s="17">
        <v>59351</v>
      </c>
      <c r="AB538" s="17">
        <f t="shared" ref="AB538:AQ538" si="848">SUM(AB534)</f>
        <v>10000</v>
      </c>
      <c r="AC538" s="17">
        <f t="shared" si="848"/>
        <v>4800</v>
      </c>
      <c r="AD538" s="17">
        <f t="shared" si="848"/>
        <v>0</v>
      </c>
      <c r="AE538" s="17">
        <f t="shared" si="848"/>
        <v>0</v>
      </c>
      <c r="AF538" s="17">
        <f t="shared" si="848"/>
        <v>0</v>
      </c>
      <c r="AG538" s="17">
        <f t="shared" si="848"/>
        <v>0</v>
      </c>
      <c r="AH538" s="17">
        <f t="shared" ref="AH538" si="849">SUM(AH534)</f>
        <v>14800</v>
      </c>
      <c r="AI538" s="17">
        <f t="shared" si="848"/>
        <v>0</v>
      </c>
      <c r="AJ538" s="17">
        <f t="shared" si="848"/>
        <v>0</v>
      </c>
      <c r="AK538" s="17">
        <f t="shared" si="848"/>
        <v>4800</v>
      </c>
      <c r="AL538" s="17">
        <f t="shared" si="848"/>
        <v>0</v>
      </c>
      <c r="AM538" s="17">
        <f t="shared" si="848"/>
        <v>0</v>
      </c>
      <c r="AN538" s="17">
        <f t="shared" si="848"/>
        <v>0</v>
      </c>
      <c r="AO538" s="17">
        <f t="shared" si="848"/>
        <v>0</v>
      </c>
      <c r="AP538" s="17">
        <f t="shared" si="848"/>
        <v>0</v>
      </c>
      <c r="AQ538" s="17">
        <f t="shared" si="848"/>
        <v>0</v>
      </c>
      <c r="AR538" s="17">
        <v>4800</v>
      </c>
      <c r="AS538" s="17">
        <v>10000</v>
      </c>
      <c r="AT538" s="17">
        <f t="shared" ref="AT538:BI538" si="850">SUM(AT534)</f>
        <v>10000</v>
      </c>
      <c r="AU538" s="17">
        <f t="shared" si="850"/>
        <v>0</v>
      </c>
      <c r="AV538" s="17">
        <f t="shared" si="850"/>
        <v>0</v>
      </c>
      <c r="AW538" s="17">
        <f t="shared" si="850"/>
        <v>0</v>
      </c>
      <c r="AX538" s="17">
        <f t="shared" si="850"/>
        <v>0</v>
      </c>
      <c r="AY538" s="17">
        <f t="shared" si="850"/>
        <v>0</v>
      </c>
      <c r="AZ538" s="17">
        <f t="shared" ref="AZ538" si="851">SUM(AZ534)</f>
        <v>10000</v>
      </c>
      <c r="BA538" s="17">
        <f t="shared" si="850"/>
        <v>0</v>
      </c>
      <c r="BB538" s="17">
        <f t="shared" si="850"/>
        <v>0</v>
      </c>
      <c r="BC538" s="17">
        <f t="shared" si="850"/>
        <v>0</v>
      </c>
      <c r="BD538" s="17">
        <f t="shared" si="850"/>
        <v>0</v>
      </c>
      <c r="BE538" s="17">
        <f t="shared" si="850"/>
        <v>0</v>
      </c>
      <c r="BF538" s="17">
        <f t="shared" si="850"/>
        <v>0</v>
      </c>
      <c r="BG538" s="17">
        <f t="shared" si="850"/>
        <v>0</v>
      </c>
      <c r="BH538" s="17">
        <f t="shared" si="850"/>
        <v>0</v>
      </c>
      <c r="BI538" s="17">
        <f t="shared" si="850"/>
        <v>0</v>
      </c>
      <c r="BJ538" s="17">
        <v>0</v>
      </c>
      <c r="BK538" s="17">
        <v>10000</v>
      </c>
    </row>
    <row r="539" spans="1:63" x14ac:dyDescent="0.25">
      <c r="A539" s="149"/>
      <c r="B539" s="149"/>
      <c r="C539" s="149"/>
      <c r="D539" s="152"/>
      <c r="E539" s="152"/>
      <c r="F539" s="152"/>
      <c r="G539" s="155"/>
      <c r="H539" s="18" t="s">
        <v>57</v>
      </c>
      <c r="I539" s="17">
        <f>SUM(I538)</f>
        <v>2837637</v>
      </c>
      <c r="J539" s="17">
        <f t="shared" ref="J539:Y539" si="852">SUM(J538)</f>
        <v>91000</v>
      </c>
      <c r="K539" s="17">
        <f t="shared" si="852"/>
        <v>0</v>
      </c>
      <c r="L539" s="17">
        <f t="shared" si="852"/>
        <v>0</v>
      </c>
      <c r="M539" s="17">
        <f t="shared" si="852"/>
        <v>0</v>
      </c>
      <c r="N539" s="17">
        <f t="shared" si="852"/>
        <v>0</v>
      </c>
      <c r="O539" s="17">
        <f t="shared" si="852"/>
        <v>0</v>
      </c>
      <c r="P539" s="17">
        <f t="shared" ref="P539" si="853">SUM(P538)</f>
        <v>91000</v>
      </c>
      <c r="Q539" s="17">
        <f t="shared" si="852"/>
        <v>5258</v>
      </c>
      <c r="R539" s="17">
        <f t="shared" si="852"/>
        <v>0</v>
      </c>
      <c r="S539" s="17">
        <f t="shared" si="852"/>
        <v>0</v>
      </c>
      <c r="T539" s="17">
        <f t="shared" si="852"/>
        <v>8675</v>
      </c>
      <c r="U539" s="17">
        <f t="shared" si="852"/>
        <v>10584</v>
      </c>
      <c r="V539" s="17">
        <f t="shared" si="852"/>
        <v>3393</v>
      </c>
      <c r="W539" s="17">
        <f t="shared" si="852"/>
        <v>0</v>
      </c>
      <c r="X539" s="17">
        <f t="shared" si="852"/>
        <v>3739</v>
      </c>
      <c r="Y539" s="17">
        <f t="shared" si="852"/>
        <v>0</v>
      </c>
      <c r="Z539" s="17">
        <v>31649</v>
      </c>
      <c r="AA539" s="17">
        <v>59351</v>
      </c>
      <c r="AB539" s="17">
        <f t="shared" ref="AB539:AQ539" si="854">SUM(AB538)</f>
        <v>10000</v>
      </c>
      <c r="AC539" s="17">
        <f t="shared" si="854"/>
        <v>4800</v>
      </c>
      <c r="AD539" s="17">
        <f t="shared" si="854"/>
        <v>0</v>
      </c>
      <c r="AE539" s="17">
        <f t="shared" si="854"/>
        <v>0</v>
      </c>
      <c r="AF539" s="17">
        <f t="shared" si="854"/>
        <v>0</v>
      </c>
      <c r="AG539" s="17">
        <f t="shared" si="854"/>
        <v>0</v>
      </c>
      <c r="AH539" s="17">
        <f t="shared" ref="AH539" si="855">SUM(AH538)</f>
        <v>14800</v>
      </c>
      <c r="AI539" s="17">
        <f t="shared" si="854"/>
        <v>0</v>
      </c>
      <c r="AJ539" s="17">
        <f t="shared" si="854"/>
        <v>0</v>
      </c>
      <c r="AK539" s="17">
        <f t="shared" si="854"/>
        <v>4800</v>
      </c>
      <c r="AL539" s="17">
        <f t="shared" si="854"/>
        <v>0</v>
      </c>
      <c r="AM539" s="17">
        <f t="shared" si="854"/>
        <v>0</v>
      </c>
      <c r="AN539" s="17">
        <f t="shared" si="854"/>
        <v>0</v>
      </c>
      <c r="AO539" s="17">
        <f t="shared" si="854"/>
        <v>0</v>
      </c>
      <c r="AP539" s="17">
        <f t="shared" si="854"/>
        <v>0</v>
      </c>
      <c r="AQ539" s="17">
        <f t="shared" si="854"/>
        <v>0</v>
      </c>
      <c r="AR539" s="17">
        <v>4800</v>
      </c>
      <c r="AS539" s="17">
        <v>10000</v>
      </c>
      <c r="AT539" s="17">
        <f t="shared" ref="AT539:BI539" si="856">SUM(AT538)</f>
        <v>10000</v>
      </c>
      <c r="AU539" s="17">
        <f t="shared" si="856"/>
        <v>0</v>
      </c>
      <c r="AV539" s="17">
        <f t="shared" si="856"/>
        <v>0</v>
      </c>
      <c r="AW539" s="17">
        <f t="shared" si="856"/>
        <v>0</v>
      </c>
      <c r="AX539" s="17">
        <f t="shared" si="856"/>
        <v>0</v>
      </c>
      <c r="AY539" s="17">
        <f t="shared" si="856"/>
        <v>0</v>
      </c>
      <c r="AZ539" s="17">
        <f t="shared" ref="AZ539" si="857">SUM(AZ538)</f>
        <v>10000</v>
      </c>
      <c r="BA539" s="17">
        <f t="shared" si="856"/>
        <v>0</v>
      </c>
      <c r="BB539" s="17">
        <f t="shared" si="856"/>
        <v>0</v>
      </c>
      <c r="BC539" s="17">
        <f t="shared" si="856"/>
        <v>0</v>
      </c>
      <c r="BD539" s="17">
        <f t="shared" si="856"/>
        <v>0</v>
      </c>
      <c r="BE539" s="17">
        <f t="shared" si="856"/>
        <v>0</v>
      </c>
      <c r="BF539" s="17">
        <f t="shared" si="856"/>
        <v>0</v>
      </c>
      <c r="BG539" s="17">
        <f t="shared" si="856"/>
        <v>0</v>
      </c>
      <c r="BH539" s="17">
        <f t="shared" si="856"/>
        <v>0</v>
      </c>
      <c r="BI539" s="17">
        <f t="shared" si="856"/>
        <v>0</v>
      </c>
      <c r="BJ539" s="17">
        <v>0</v>
      </c>
      <c r="BK539" s="17">
        <v>10000</v>
      </c>
    </row>
    <row r="540" spans="1:63" x14ac:dyDescent="0.25">
      <c r="A540" s="150"/>
      <c r="B540" s="150"/>
      <c r="C540" s="150"/>
      <c r="D540" s="153"/>
      <c r="E540" s="153"/>
      <c r="F540" s="153"/>
      <c r="G540" s="156"/>
      <c r="P540">
        <f t="shared" si="765"/>
        <v>0</v>
      </c>
      <c r="Z540">
        <v>0</v>
      </c>
      <c r="AA540">
        <v>0</v>
      </c>
      <c r="AH540">
        <f t="shared" si="766"/>
        <v>0</v>
      </c>
      <c r="AR540">
        <v>0</v>
      </c>
      <c r="AS540">
        <v>0</v>
      </c>
      <c r="AZ540">
        <f t="shared" si="767"/>
        <v>0</v>
      </c>
      <c r="BJ540">
        <v>0</v>
      </c>
      <c r="BK540">
        <v>0</v>
      </c>
    </row>
    <row r="541" spans="1:63" ht="15.75" thickBot="1" x14ac:dyDescent="0.3">
      <c r="A541" s="13" t="s">
        <v>0</v>
      </c>
      <c r="B541" s="13" t="s">
        <v>0</v>
      </c>
      <c r="C541" s="13" t="s">
        <v>0</v>
      </c>
      <c r="D541" s="103" t="s">
        <v>0</v>
      </c>
      <c r="E541" s="103" t="s">
        <v>0</v>
      </c>
      <c r="F541" s="103" t="s">
        <v>0</v>
      </c>
      <c r="G541" s="13" t="s">
        <v>0</v>
      </c>
      <c r="H541" s="19" t="s">
        <v>0</v>
      </c>
      <c r="I541" s="19" t="s">
        <v>0</v>
      </c>
      <c r="J541" s="19" t="s">
        <v>0</v>
      </c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>
        <v>0</v>
      </c>
      <c r="AA541" s="19">
        <v>0</v>
      </c>
      <c r="AB541" s="19" t="s">
        <v>0</v>
      </c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>
        <v>0</v>
      </c>
      <c r="AS541" s="19">
        <v>0</v>
      </c>
      <c r="AT541" s="19" t="s">
        <v>0</v>
      </c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>
        <v>0</v>
      </c>
      <c r="BK541" s="19">
        <v>0</v>
      </c>
    </row>
    <row r="542" spans="1:63" ht="69.75" customHeight="1" thickBot="1" x14ac:dyDescent="0.3">
      <c r="A542" s="5" t="s">
        <v>2</v>
      </c>
      <c r="B542" s="5" t="s">
        <v>3</v>
      </c>
      <c r="C542" s="5" t="s">
        <v>4</v>
      </c>
      <c r="D542" s="108" t="s">
        <v>0</v>
      </c>
      <c r="E542" s="116" t="s">
        <v>5</v>
      </c>
      <c r="F542" s="116" t="s">
        <v>6</v>
      </c>
      <c r="G542" s="5" t="s">
        <v>7</v>
      </c>
      <c r="H542" s="5" t="s">
        <v>8</v>
      </c>
      <c r="I542" s="5" t="s">
        <v>9</v>
      </c>
      <c r="J542" s="94" t="s">
        <v>10</v>
      </c>
      <c r="K542" s="94" t="s">
        <v>1602</v>
      </c>
      <c r="L542" s="94" t="s">
        <v>1535</v>
      </c>
      <c r="M542" s="94" t="s">
        <v>1591</v>
      </c>
      <c r="N542" s="94" t="s">
        <v>1592</v>
      </c>
      <c r="O542" s="94" t="s">
        <v>1593</v>
      </c>
      <c r="P542" s="94" t="s">
        <v>1606</v>
      </c>
      <c r="Q542" s="94" t="s">
        <v>1603</v>
      </c>
      <c r="R542" s="94" t="s">
        <v>1594</v>
      </c>
      <c r="S542" s="94" t="s">
        <v>1595</v>
      </c>
      <c r="T542" s="94" t="s">
        <v>1596</v>
      </c>
      <c r="U542" s="94" t="s">
        <v>1597</v>
      </c>
      <c r="V542" s="94" t="s">
        <v>1598</v>
      </c>
      <c r="W542" s="94" t="s">
        <v>1599</v>
      </c>
      <c r="X542" s="94" t="s">
        <v>1604</v>
      </c>
      <c r="Y542" s="94" t="s">
        <v>1605</v>
      </c>
      <c r="Z542" s="94" t="s">
        <v>1600</v>
      </c>
      <c r="AA542" s="94" t="s">
        <v>1601</v>
      </c>
      <c r="AB542" s="95" t="s">
        <v>11</v>
      </c>
      <c r="AC542" s="95" t="s">
        <v>1602</v>
      </c>
      <c r="AD542" s="95" t="s">
        <v>1535</v>
      </c>
      <c r="AE542" s="95" t="s">
        <v>1591</v>
      </c>
      <c r="AF542" s="95" t="s">
        <v>1592</v>
      </c>
      <c r="AG542" s="95" t="s">
        <v>1593</v>
      </c>
      <c r="AH542" s="95" t="s">
        <v>1607</v>
      </c>
      <c r="AI542" s="95" t="s">
        <v>1603</v>
      </c>
      <c r="AJ542" s="95" t="s">
        <v>1594</v>
      </c>
      <c r="AK542" s="95" t="s">
        <v>1595</v>
      </c>
      <c r="AL542" s="95" t="s">
        <v>1596</v>
      </c>
      <c r="AM542" s="95" t="s">
        <v>1597</v>
      </c>
      <c r="AN542" s="95" t="s">
        <v>1598</v>
      </c>
      <c r="AO542" s="95" t="s">
        <v>1599</v>
      </c>
      <c r="AP542" s="95" t="s">
        <v>1604</v>
      </c>
      <c r="AQ542" s="95" t="s">
        <v>1605</v>
      </c>
      <c r="AR542" s="95" t="s">
        <v>1600</v>
      </c>
      <c r="AS542" s="95" t="s">
        <v>1601</v>
      </c>
      <c r="AT542" s="96" t="s">
        <v>12</v>
      </c>
      <c r="AU542" s="96" t="s">
        <v>1602</v>
      </c>
      <c r="AV542" s="96" t="s">
        <v>1535</v>
      </c>
      <c r="AW542" s="96" t="s">
        <v>1591</v>
      </c>
      <c r="AX542" s="96" t="s">
        <v>1592</v>
      </c>
      <c r="AY542" s="96" t="s">
        <v>1593</v>
      </c>
      <c r="AZ542" s="96" t="s">
        <v>1608</v>
      </c>
      <c r="BA542" s="96" t="s">
        <v>1603</v>
      </c>
      <c r="BB542" s="96" t="s">
        <v>1594</v>
      </c>
      <c r="BC542" s="96" t="s">
        <v>1595</v>
      </c>
      <c r="BD542" s="96" t="s">
        <v>1596</v>
      </c>
      <c r="BE542" s="96" t="s">
        <v>1597</v>
      </c>
      <c r="BF542" s="96" t="s">
        <v>1598</v>
      </c>
      <c r="BG542" s="96" t="s">
        <v>1599</v>
      </c>
      <c r="BH542" s="96" t="s">
        <v>1604</v>
      </c>
      <c r="BI542" s="96" t="s">
        <v>1605</v>
      </c>
      <c r="BJ542" s="96" t="s">
        <v>1600</v>
      </c>
      <c r="BK542" s="96" t="s">
        <v>1601</v>
      </c>
    </row>
    <row r="543" spans="1:63" x14ac:dyDescent="0.25">
      <c r="A543" s="6" t="s">
        <v>0</v>
      </c>
      <c r="B543" s="6" t="s">
        <v>0</v>
      </c>
      <c r="C543" s="6" t="s">
        <v>0</v>
      </c>
      <c r="D543" s="109" t="s">
        <v>0</v>
      </c>
      <c r="E543" s="109" t="s">
        <v>0</v>
      </c>
      <c r="F543" s="125" t="s">
        <v>0</v>
      </c>
      <c r="G543" s="7" t="s">
        <v>0</v>
      </c>
      <c r="H543" s="8" t="s">
        <v>0</v>
      </c>
      <c r="I543" s="9" t="s">
        <v>13</v>
      </c>
      <c r="J543" s="9">
        <v>1</v>
      </c>
      <c r="K543" s="9">
        <v>2</v>
      </c>
      <c r="L543" s="9">
        <v>3</v>
      </c>
      <c r="M543" s="9">
        <v>4</v>
      </c>
      <c r="N543" s="9">
        <v>5</v>
      </c>
      <c r="O543" s="9">
        <v>6</v>
      </c>
      <c r="P543" s="9">
        <v>7</v>
      </c>
      <c r="Q543" s="9">
        <v>8</v>
      </c>
      <c r="R543" s="9">
        <v>9</v>
      </c>
      <c r="S543" s="9">
        <v>10</v>
      </c>
      <c r="T543" s="9">
        <v>11</v>
      </c>
      <c r="U543" s="9">
        <v>12</v>
      </c>
      <c r="V543" s="9">
        <v>13</v>
      </c>
      <c r="W543" s="9">
        <v>14</v>
      </c>
      <c r="X543" s="9">
        <v>15</v>
      </c>
      <c r="Y543" s="9">
        <v>16</v>
      </c>
      <c r="Z543" s="9">
        <v>20</v>
      </c>
      <c r="AA543" s="9">
        <v>21</v>
      </c>
      <c r="AB543" s="9">
        <v>1</v>
      </c>
      <c r="AC543" s="9">
        <v>2</v>
      </c>
      <c r="AD543" s="9">
        <v>3</v>
      </c>
      <c r="AE543" s="9">
        <v>4</v>
      </c>
      <c r="AF543" s="9">
        <v>5</v>
      </c>
      <c r="AG543" s="9">
        <v>6</v>
      </c>
      <c r="AH543" s="9">
        <v>7</v>
      </c>
      <c r="AI543" s="9">
        <v>8</v>
      </c>
      <c r="AJ543" s="9">
        <v>9</v>
      </c>
      <c r="AK543" s="9">
        <v>10</v>
      </c>
      <c r="AL543" s="9">
        <v>11</v>
      </c>
      <c r="AM543" s="9">
        <v>12</v>
      </c>
      <c r="AN543" s="9">
        <v>13</v>
      </c>
      <c r="AO543" s="9">
        <v>14</v>
      </c>
      <c r="AP543" s="9">
        <v>15</v>
      </c>
      <c r="AQ543" s="9">
        <v>16</v>
      </c>
      <c r="AR543" s="9">
        <v>20</v>
      </c>
      <c r="AS543" s="9">
        <v>21</v>
      </c>
      <c r="AT543" s="9">
        <v>1</v>
      </c>
      <c r="AU543" s="9">
        <v>2</v>
      </c>
      <c r="AV543" s="9">
        <v>3</v>
      </c>
      <c r="AW543" s="9">
        <v>4</v>
      </c>
      <c r="AX543" s="9">
        <v>5</v>
      </c>
      <c r="AY543" s="9">
        <v>6</v>
      </c>
      <c r="AZ543" s="9">
        <v>7</v>
      </c>
      <c r="BA543" s="9">
        <v>8</v>
      </c>
      <c r="BB543" s="9">
        <v>9</v>
      </c>
      <c r="BC543" s="9">
        <v>10</v>
      </c>
      <c r="BD543" s="9">
        <v>11</v>
      </c>
      <c r="BE543" s="9">
        <v>12</v>
      </c>
      <c r="BF543" s="9">
        <v>13</v>
      </c>
      <c r="BG543" s="9">
        <v>14</v>
      </c>
      <c r="BH543" s="9">
        <v>15</v>
      </c>
      <c r="BI543" s="9">
        <v>16</v>
      </c>
      <c r="BJ543" s="9">
        <v>20</v>
      </c>
      <c r="BK543" s="9">
        <v>21</v>
      </c>
    </row>
    <row r="544" spans="1:63" ht="22.5" x14ac:dyDescent="0.25">
      <c r="A544" s="1" t="s">
        <v>135</v>
      </c>
      <c r="B544" s="1" t="s">
        <v>60</v>
      </c>
      <c r="C544" s="4" t="s">
        <v>152</v>
      </c>
      <c r="D544" s="107" t="s">
        <v>296</v>
      </c>
      <c r="E544" s="106" t="s">
        <v>0</v>
      </c>
      <c r="F544" s="106" t="s">
        <v>0</v>
      </c>
      <c r="G544" s="2" t="s">
        <v>0</v>
      </c>
      <c r="H544" s="2" t="s">
        <v>297</v>
      </c>
      <c r="I544" s="3" t="s">
        <v>0</v>
      </c>
      <c r="J544" s="3" t="s">
        <v>0</v>
      </c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>
        <v>0</v>
      </c>
      <c r="AA544" s="3">
        <v>0</v>
      </c>
      <c r="AB544" s="3" t="s">
        <v>0</v>
      </c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>
        <v>0</v>
      </c>
      <c r="AS544" s="3">
        <v>0</v>
      </c>
      <c r="AT544" s="3" t="s">
        <v>0</v>
      </c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>
        <v>0</v>
      </c>
      <c r="BK544" s="3">
        <v>0</v>
      </c>
    </row>
    <row r="545" spans="1:63" ht="33.75" x14ac:dyDescent="0.25">
      <c r="A545" s="1" t="s">
        <v>0</v>
      </c>
      <c r="B545" s="1" t="s">
        <v>0</v>
      </c>
      <c r="C545" s="1" t="s">
        <v>0</v>
      </c>
      <c r="D545" s="106" t="s">
        <v>0</v>
      </c>
      <c r="E545" s="106" t="s">
        <v>0</v>
      </c>
      <c r="F545" s="106" t="s">
        <v>0</v>
      </c>
      <c r="G545" s="2" t="s">
        <v>0</v>
      </c>
      <c r="H545" s="10" t="s">
        <v>15</v>
      </c>
      <c r="I545" s="11">
        <f>SUM(I546,I554,I556)</f>
        <v>3000653</v>
      </c>
      <c r="J545" s="11">
        <f t="shared" ref="J545:Y545" si="858">SUM(J546,J554,J556)</f>
        <v>44200</v>
      </c>
      <c r="K545" s="11">
        <f t="shared" si="858"/>
        <v>0</v>
      </c>
      <c r="L545" s="11">
        <f t="shared" si="858"/>
        <v>0</v>
      </c>
      <c r="M545" s="11">
        <f t="shared" si="858"/>
        <v>0</v>
      </c>
      <c r="N545" s="11">
        <f t="shared" si="858"/>
        <v>0</v>
      </c>
      <c r="O545" s="11">
        <f t="shared" si="858"/>
        <v>0</v>
      </c>
      <c r="P545" s="11">
        <f t="shared" ref="P545" si="859">SUM(P546,P554,P556)</f>
        <v>44200</v>
      </c>
      <c r="Q545" s="11">
        <f t="shared" si="858"/>
        <v>0</v>
      </c>
      <c r="R545" s="11">
        <f t="shared" si="858"/>
        <v>3000</v>
      </c>
      <c r="S545" s="11">
        <f t="shared" si="858"/>
        <v>0</v>
      </c>
      <c r="T545" s="11">
        <f t="shared" si="858"/>
        <v>200</v>
      </c>
      <c r="U545" s="11">
        <f t="shared" si="858"/>
        <v>0</v>
      </c>
      <c r="V545" s="11">
        <f t="shared" si="858"/>
        <v>12000</v>
      </c>
      <c r="W545" s="11">
        <f t="shared" si="858"/>
        <v>0</v>
      </c>
      <c r="X545" s="11">
        <f t="shared" si="858"/>
        <v>0</v>
      </c>
      <c r="Y545" s="11">
        <f t="shared" si="858"/>
        <v>0</v>
      </c>
      <c r="Z545" s="11">
        <v>15200</v>
      </c>
      <c r="AA545" s="11">
        <v>29000</v>
      </c>
      <c r="AB545" s="11">
        <f t="shared" ref="AB545:AQ545" si="860">SUM(AB546,AB554,AB556)</f>
        <v>0</v>
      </c>
      <c r="AC545" s="11">
        <f t="shared" si="860"/>
        <v>0</v>
      </c>
      <c r="AD545" s="11">
        <f t="shared" si="860"/>
        <v>0</v>
      </c>
      <c r="AE545" s="11">
        <f t="shared" si="860"/>
        <v>0</v>
      </c>
      <c r="AF545" s="11">
        <f t="shared" si="860"/>
        <v>0</v>
      </c>
      <c r="AG545" s="11">
        <f t="shared" si="860"/>
        <v>0</v>
      </c>
      <c r="AH545" s="11">
        <f t="shared" ref="AH545" si="861">SUM(AH546,AH554,AH556)</f>
        <v>0</v>
      </c>
      <c r="AI545" s="11">
        <f t="shared" si="860"/>
        <v>0</v>
      </c>
      <c r="AJ545" s="11">
        <f t="shared" si="860"/>
        <v>0</v>
      </c>
      <c r="AK545" s="11">
        <f t="shared" si="860"/>
        <v>0</v>
      </c>
      <c r="AL545" s="11">
        <f t="shared" si="860"/>
        <v>0</v>
      </c>
      <c r="AM545" s="11">
        <f t="shared" si="860"/>
        <v>0</v>
      </c>
      <c r="AN545" s="11">
        <f t="shared" si="860"/>
        <v>0</v>
      </c>
      <c r="AO545" s="11">
        <f t="shared" si="860"/>
        <v>0</v>
      </c>
      <c r="AP545" s="11">
        <f t="shared" si="860"/>
        <v>0</v>
      </c>
      <c r="AQ545" s="11">
        <f t="shared" si="860"/>
        <v>0</v>
      </c>
      <c r="AR545" s="11">
        <v>0</v>
      </c>
      <c r="AS545" s="11">
        <v>0</v>
      </c>
      <c r="AT545" s="11">
        <f t="shared" ref="AT545:BI545" si="862">SUM(AT546,AT554,AT556)</f>
        <v>0</v>
      </c>
      <c r="AU545" s="11">
        <f t="shared" si="862"/>
        <v>0</v>
      </c>
      <c r="AV545" s="11">
        <f t="shared" si="862"/>
        <v>0</v>
      </c>
      <c r="AW545" s="11">
        <f t="shared" si="862"/>
        <v>0</v>
      </c>
      <c r="AX545" s="11">
        <f t="shared" si="862"/>
        <v>0</v>
      </c>
      <c r="AY545" s="11">
        <f t="shared" si="862"/>
        <v>0</v>
      </c>
      <c r="AZ545" s="11">
        <f t="shared" ref="AZ545" si="863">SUM(AZ546,AZ554,AZ556)</f>
        <v>0</v>
      </c>
      <c r="BA545" s="11">
        <f t="shared" si="862"/>
        <v>0</v>
      </c>
      <c r="BB545" s="11">
        <f t="shared" si="862"/>
        <v>0</v>
      </c>
      <c r="BC545" s="11">
        <f t="shared" si="862"/>
        <v>0</v>
      </c>
      <c r="BD545" s="11">
        <f t="shared" si="862"/>
        <v>0</v>
      </c>
      <c r="BE545" s="11">
        <f t="shared" si="862"/>
        <v>0</v>
      </c>
      <c r="BF545" s="11">
        <f t="shared" si="862"/>
        <v>0</v>
      </c>
      <c r="BG545" s="11">
        <f t="shared" si="862"/>
        <v>0</v>
      </c>
      <c r="BH545" s="11">
        <f t="shared" si="862"/>
        <v>0</v>
      </c>
      <c r="BI545" s="11">
        <f t="shared" si="862"/>
        <v>0</v>
      </c>
      <c r="BJ545" s="11">
        <v>0</v>
      </c>
      <c r="BK545" s="11">
        <v>0</v>
      </c>
    </row>
    <row r="546" spans="1:63" x14ac:dyDescent="0.25">
      <c r="A546" s="4" t="s">
        <v>135</v>
      </c>
      <c r="B546" s="4" t="s">
        <v>60</v>
      </c>
      <c r="C546" s="4" t="s">
        <v>152</v>
      </c>
      <c r="D546" s="107" t="s">
        <v>296</v>
      </c>
      <c r="E546" s="106" t="s">
        <v>16</v>
      </c>
      <c r="F546" s="106" t="s">
        <v>0</v>
      </c>
      <c r="G546" s="2" t="s">
        <v>0</v>
      </c>
      <c r="H546" s="2" t="s">
        <v>17</v>
      </c>
      <c r="I546" s="12">
        <f>SUM(I547,I548)</f>
        <v>2564846</v>
      </c>
      <c r="J546" s="12">
        <f t="shared" ref="J546:Y546" si="864">SUM(J547,J548)</f>
        <v>0</v>
      </c>
      <c r="K546" s="12">
        <f t="shared" si="864"/>
        <v>0</v>
      </c>
      <c r="L546" s="12">
        <f t="shared" si="864"/>
        <v>0</v>
      </c>
      <c r="M546" s="12">
        <f t="shared" si="864"/>
        <v>0</v>
      </c>
      <c r="N546" s="12">
        <f t="shared" si="864"/>
        <v>0</v>
      </c>
      <c r="O546" s="12">
        <f t="shared" si="864"/>
        <v>0</v>
      </c>
      <c r="P546" s="12">
        <f t="shared" ref="P546" si="865">SUM(P547,P548)</f>
        <v>0</v>
      </c>
      <c r="Q546" s="12">
        <f t="shared" si="864"/>
        <v>0</v>
      </c>
      <c r="R546" s="12">
        <f t="shared" si="864"/>
        <v>0</v>
      </c>
      <c r="S546" s="12">
        <f t="shared" si="864"/>
        <v>0</v>
      </c>
      <c r="T546" s="12">
        <f t="shared" si="864"/>
        <v>0</v>
      </c>
      <c r="U546" s="12">
        <f t="shared" si="864"/>
        <v>0</v>
      </c>
      <c r="V546" s="12">
        <f t="shared" si="864"/>
        <v>0</v>
      </c>
      <c r="W546" s="12">
        <f t="shared" si="864"/>
        <v>0</v>
      </c>
      <c r="X546" s="12">
        <f t="shared" si="864"/>
        <v>0</v>
      </c>
      <c r="Y546" s="12">
        <f t="shared" si="864"/>
        <v>0</v>
      </c>
      <c r="Z546" s="12">
        <v>0</v>
      </c>
      <c r="AA546" s="12">
        <v>0</v>
      </c>
      <c r="AB546" s="12">
        <f t="shared" ref="AB546:AQ546" si="866">SUM(AB547,AB548)</f>
        <v>0</v>
      </c>
      <c r="AC546" s="12">
        <f t="shared" si="866"/>
        <v>0</v>
      </c>
      <c r="AD546" s="12">
        <f t="shared" si="866"/>
        <v>0</v>
      </c>
      <c r="AE546" s="12">
        <f t="shared" si="866"/>
        <v>0</v>
      </c>
      <c r="AF546" s="12">
        <f t="shared" si="866"/>
        <v>0</v>
      </c>
      <c r="AG546" s="12">
        <f t="shared" si="866"/>
        <v>0</v>
      </c>
      <c r="AH546" s="12">
        <f t="shared" ref="AH546" si="867">SUM(AH547,AH548)</f>
        <v>0</v>
      </c>
      <c r="AI546" s="12">
        <f t="shared" si="866"/>
        <v>0</v>
      </c>
      <c r="AJ546" s="12">
        <f t="shared" si="866"/>
        <v>0</v>
      </c>
      <c r="AK546" s="12">
        <f t="shared" si="866"/>
        <v>0</v>
      </c>
      <c r="AL546" s="12">
        <f t="shared" si="866"/>
        <v>0</v>
      </c>
      <c r="AM546" s="12">
        <f t="shared" si="866"/>
        <v>0</v>
      </c>
      <c r="AN546" s="12">
        <f t="shared" si="866"/>
        <v>0</v>
      </c>
      <c r="AO546" s="12">
        <f t="shared" si="866"/>
        <v>0</v>
      </c>
      <c r="AP546" s="12">
        <f t="shared" si="866"/>
        <v>0</v>
      </c>
      <c r="AQ546" s="12">
        <f t="shared" si="866"/>
        <v>0</v>
      </c>
      <c r="AR546" s="12">
        <v>0</v>
      </c>
      <c r="AS546" s="12">
        <v>0</v>
      </c>
      <c r="AT546" s="12">
        <f t="shared" ref="AT546:BI546" si="868">SUM(AT547,AT548)</f>
        <v>0</v>
      </c>
      <c r="AU546" s="12">
        <f t="shared" si="868"/>
        <v>0</v>
      </c>
      <c r="AV546" s="12">
        <f t="shared" si="868"/>
        <v>0</v>
      </c>
      <c r="AW546" s="12">
        <f t="shared" si="868"/>
        <v>0</v>
      </c>
      <c r="AX546" s="12">
        <f t="shared" si="868"/>
        <v>0</v>
      </c>
      <c r="AY546" s="12">
        <f t="shared" si="868"/>
        <v>0</v>
      </c>
      <c r="AZ546" s="12">
        <f t="shared" ref="AZ546" si="869">SUM(AZ547,AZ548)</f>
        <v>0</v>
      </c>
      <c r="BA546" s="12">
        <f t="shared" si="868"/>
        <v>0</v>
      </c>
      <c r="BB546" s="12">
        <f t="shared" si="868"/>
        <v>0</v>
      </c>
      <c r="BC546" s="12">
        <f t="shared" si="868"/>
        <v>0</v>
      </c>
      <c r="BD546" s="12">
        <f t="shared" si="868"/>
        <v>0</v>
      </c>
      <c r="BE546" s="12">
        <f t="shared" si="868"/>
        <v>0</v>
      </c>
      <c r="BF546" s="12">
        <f t="shared" si="868"/>
        <v>0</v>
      </c>
      <c r="BG546" s="12">
        <f t="shared" si="868"/>
        <v>0</v>
      </c>
      <c r="BH546" s="12">
        <f t="shared" si="868"/>
        <v>0</v>
      </c>
      <c r="BI546" s="12">
        <f t="shared" si="868"/>
        <v>0</v>
      </c>
      <c r="BJ546" s="12">
        <v>0</v>
      </c>
      <c r="BK546" s="12">
        <v>0</v>
      </c>
    </row>
    <row r="547" spans="1:63" x14ac:dyDescent="0.25">
      <c r="A547" s="4" t="s">
        <v>135</v>
      </c>
      <c r="B547" s="4" t="s">
        <v>60</v>
      </c>
      <c r="C547" s="4" t="s">
        <v>152</v>
      </c>
      <c r="D547" s="107" t="s">
        <v>296</v>
      </c>
      <c r="E547" s="117">
        <v>6111</v>
      </c>
      <c r="F547" s="107"/>
      <c r="G547" s="103" t="s">
        <v>1658</v>
      </c>
      <c r="H547" s="13" t="s">
        <v>18</v>
      </c>
      <c r="I547" s="14">
        <v>2243876</v>
      </c>
      <c r="J547" s="14">
        <v>0</v>
      </c>
      <c r="K547" s="14"/>
      <c r="L547" s="14"/>
      <c r="M547" s="14"/>
      <c r="N547" s="14"/>
      <c r="O547" s="14"/>
      <c r="P547" s="14">
        <f t="shared" ref="P547:P608" si="870">J547+K547+L547+M547+N547+O547</f>
        <v>0</v>
      </c>
      <c r="Q547" s="14"/>
      <c r="R547" s="14"/>
      <c r="S547" s="14"/>
      <c r="T547" s="14"/>
      <c r="U547" s="14"/>
      <c r="V547" s="14"/>
      <c r="W547" s="14"/>
      <c r="X547" s="14"/>
      <c r="Y547" s="14"/>
      <c r="Z547" s="14">
        <v>0</v>
      </c>
      <c r="AA547" s="14">
        <v>0</v>
      </c>
      <c r="AB547" s="14">
        <v>0</v>
      </c>
      <c r="AC547" s="14"/>
      <c r="AD547" s="14"/>
      <c r="AE547" s="14"/>
      <c r="AF547" s="14"/>
      <c r="AG547" s="14"/>
      <c r="AH547" s="14">
        <f t="shared" ref="AH547:AH608" si="871">AB547+AC547+AD547+AE547+AF547+AG547</f>
        <v>0</v>
      </c>
      <c r="AI547" s="14"/>
      <c r="AJ547" s="14"/>
      <c r="AK547" s="14"/>
      <c r="AL547" s="14"/>
      <c r="AM547" s="14"/>
      <c r="AN547" s="14"/>
      <c r="AO547" s="14"/>
      <c r="AP547" s="14"/>
      <c r="AQ547" s="14"/>
      <c r="AR547" s="14">
        <v>0</v>
      </c>
      <c r="AS547" s="14">
        <v>0</v>
      </c>
      <c r="AT547" s="14">
        <v>0</v>
      </c>
      <c r="AU547" s="14"/>
      <c r="AV547" s="14"/>
      <c r="AW547" s="14"/>
      <c r="AX547" s="14"/>
      <c r="AY547" s="14"/>
      <c r="AZ547" s="14">
        <f t="shared" ref="AZ547:AZ608" si="872">AT547+AU547+AV547+AW547+AX547+AY547</f>
        <v>0</v>
      </c>
      <c r="BA547" s="14"/>
      <c r="BB547" s="14"/>
      <c r="BC547" s="14"/>
      <c r="BD547" s="14"/>
      <c r="BE547" s="14"/>
      <c r="BF547" s="14"/>
      <c r="BG547" s="14"/>
      <c r="BH547" s="14"/>
      <c r="BI547" s="14"/>
      <c r="BJ547" s="14">
        <v>0</v>
      </c>
      <c r="BK547" s="14">
        <v>0</v>
      </c>
    </row>
    <row r="548" spans="1:63" x14ac:dyDescent="0.25">
      <c r="A548" s="1" t="s">
        <v>135</v>
      </c>
      <c r="B548" s="1" t="s">
        <v>60</v>
      </c>
      <c r="C548" s="1" t="s">
        <v>152</v>
      </c>
      <c r="D548" s="110" t="s">
        <v>296</v>
      </c>
      <c r="E548" s="110" t="s">
        <v>20</v>
      </c>
      <c r="F548" s="107" t="s">
        <v>0</v>
      </c>
      <c r="G548" s="13" t="s">
        <v>0</v>
      </c>
      <c r="H548" s="2" t="s">
        <v>21</v>
      </c>
      <c r="I548" s="12">
        <f>SUM(I549:I553)</f>
        <v>320970</v>
      </c>
      <c r="J548" s="12">
        <f t="shared" ref="J548:Y548" si="873">SUM(J549:J553)</f>
        <v>0</v>
      </c>
      <c r="K548" s="12">
        <f t="shared" si="873"/>
        <v>0</v>
      </c>
      <c r="L548" s="12">
        <f t="shared" si="873"/>
        <v>0</v>
      </c>
      <c r="M548" s="12">
        <f t="shared" si="873"/>
        <v>0</v>
      </c>
      <c r="N548" s="12">
        <f t="shared" si="873"/>
        <v>0</v>
      </c>
      <c r="O548" s="12">
        <f t="shared" si="873"/>
        <v>0</v>
      </c>
      <c r="P548" s="12">
        <f t="shared" si="873"/>
        <v>0</v>
      </c>
      <c r="Q548" s="12">
        <f t="shared" si="873"/>
        <v>0</v>
      </c>
      <c r="R548" s="12">
        <f t="shared" si="873"/>
        <v>0</v>
      </c>
      <c r="S548" s="12">
        <f t="shared" si="873"/>
        <v>0</v>
      </c>
      <c r="T548" s="12">
        <f t="shared" si="873"/>
        <v>0</v>
      </c>
      <c r="U548" s="12">
        <f t="shared" si="873"/>
        <v>0</v>
      </c>
      <c r="V548" s="12">
        <f t="shared" si="873"/>
        <v>0</v>
      </c>
      <c r="W548" s="12">
        <f t="shared" si="873"/>
        <v>0</v>
      </c>
      <c r="X548" s="12">
        <f t="shared" si="873"/>
        <v>0</v>
      </c>
      <c r="Y548" s="12">
        <f t="shared" si="873"/>
        <v>0</v>
      </c>
      <c r="Z548" s="12">
        <v>0</v>
      </c>
      <c r="AA548" s="12">
        <v>0</v>
      </c>
      <c r="AB548" s="12">
        <f t="shared" ref="AB548:AQ548" si="874">SUM(AB549:AB553)</f>
        <v>0</v>
      </c>
      <c r="AC548" s="12">
        <f t="shared" si="874"/>
        <v>0</v>
      </c>
      <c r="AD548" s="12">
        <f t="shared" si="874"/>
        <v>0</v>
      </c>
      <c r="AE548" s="12">
        <f t="shared" si="874"/>
        <v>0</v>
      </c>
      <c r="AF548" s="12">
        <f t="shared" si="874"/>
        <v>0</v>
      </c>
      <c r="AG548" s="12">
        <f t="shared" si="874"/>
        <v>0</v>
      </c>
      <c r="AH548" s="12">
        <f t="shared" si="874"/>
        <v>0</v>
      </c>
      <c r="AI548" s="12">
        <f t="shared" si="874"/>
        <v>0</v>
      </c>
      <c r="AJ548" s="12">
        <f t="shared" si="874"/>
        <v>0</v>
      </c>
      <c r="AK548" s="12">
        <f t="shared" si="874"/>
        <v>0</v>
      </c>
      <c r="AL548" s="12">
        <f t="shared" si="874"/>
        <v>0</v>
      </c>
      <c r="AM548" s="12">
        <f t="shared" si="874"/>
        <v>0</v>
      </c>
      <c r="AN548" s="12">
        <f t="shared" si="874"/>
        <v>0</v>
      </c>
      <c r="AO548" s="12">
        <f t="shared" si="874"/>
        <v>0</v>
      </c>
      <c r="AP548" s="12">
        <f t="shared" si="874"/>
        <v>0</v>
      </c>
      <c r="AQ548" s="12">
        <f t="shared" si="874"/>
        <v>0</v>
      </c>
      <c r="AR548" s="12">
        <v>0</v>
      </c>
      <c r="AS548" s="12">
        <v>0</v>
      </c>
      <c r="AT548" s="12">
        <f t="shared" ref="AT548:BI548" si="875">SUM(AT549:AT553)</f>
        <v>0</v>
      </c>
      <c r="AU548" s="12">
        <f t="shared" si="875"/>
        <v>0</v>
      </c>
      <c r="AV548" s="12">
        <f t="shared" si="875"/>
        <v>0</v>
      </c>
      <c r="AW548" s="12">
        <f t="shared" si="875"/>
        <v>0</v>
      </c>
      <c r="AX548" s="12">
        <f t="shared" si="875"/>
        <v>0</v>
      </c>
      <c r="AY548" s="12">
        <f t="shared" si="875"/>
        <v>0</v>
      </c>
      <c r="AZ548" s="12">
        <f t="shared" si="875"/>
        <v>0</v>
      </c>
      <c r="BA548" s="12">
        <f t="shared" si="875"/>
        <v>0</v>
      </c>
      <c r="BB548" s="12">
        <f t="shared" si="875"/>
        <v>0</v>
      </c>
      <c r="BC548" s="12">
        <f t="shared" si="875"/>
        <v>0</v>
      </c>
      <c r="BD548" s="12">
        <f t="shared" si="875"/>
        <v>0</v>
      </c>
      <c r="BE548" s="12">
        <f t="shared" si="875"/>
        <v>0</v>
      </c>
      <c r="BF548" s="12">
        <f t="shared" si="875"/>
        <v>0</v>
      </c>
      <c r="BG548" s="12">
        <f t="shared" si="875"/>
        <v>0</v>
      </c>
      <c r="BH548" s="12">
        <f t="shared" si="875"/>
        <v>0</v>
      </c>
      <c r="BI548" s="12">
        <f t="shared" si="875"/>
        <v>0</v>
      </c>
      <c r="BJ548" s="12">
        <v>0</v>
      </c>
      <c r="BK548" s="12">
        <v>0</v>
      </c>
    </row>
    <row r="549" spans="1:63" ht="22.5" x14ac:dyDescent="0.25">
      <c r="A549" s="4" t="s">
        <v>135</v>
      </c>
      <c r="B549" s="4" t="s">
        <v>60</v>
      </c>
      <c r="C549" s="4" t="s">
        <v>152</v>
      </c>
      <c r="D549" s="107" t="s">
        <v>296</v>
      </c>
      <c r="E549" s="117">
        <v>6112</v>
      </c>
      <c r="F549" s="107" t="s">
        <v>298</v>
      </c>
      <c r="G549" s="103" t="s">
        <v>1658</v>
      </c>
      <c r="H549" s="13" t="s">
        <v>59</v>
      </c>
      <c r="I549" s="14">
        <v>52000</v>
      </c>
      <c r="J549" s="14">
        <v>0</v>
      </c>
      <c r="K549" s="14"/>
      <c r="L549" s="14"/>
      <c r="M549" s="14"/>
      <c r="N549" s="14"/>
      <c r="O549" s="14"/>
      <c r="P549" s="14">
        <f t="shared" si="870"/>
        <v>0</v>
      </c>
      <c r="Q549" s="14"/>
      <c r="R549" s="14"/>
      <c r="S549" s="14"/>
      <c r="T549" s="14"/>
      <c r="U549" s="14"/>
      <c r="V549" s="14"/>
      <c r="W549" s="14"/>
      <c r="X549" s="14"/>
      <c r="Y549" s="14"/>
      <c r="Z549" s="14">
        <v>0</v>
      </c>
      <c r="AA549" s="14">
        <v>0</v>
      </c>
      <c r="AB549" s="14">
        <v>0</v>
      </c>
      <c r="AC549" s="14"/>
      <c r="AD549" s="14"/>
      <c r="AE549" s="14"/>
      <c r="AF549" s="14"/>
      <c r="AG549" s="14"/>
      <c r="AH549" s="14">
        <f t="shared" si="871"/>
        <v>0</v>
      </c>
      <c r="AI549" s="14"/>
      <c r="AJ549" s="14"/>
      <c r="AK549" s="14"/>
      <c r="AL549" s="14"/>
      <c r="AM549" s="14"/>
      <c r="AN549" s="14"/>
      <c r="AO549" s="14"/>
      <c r="AP549" s="14"/>
      <c r="AQ549" s="14"/>
      <c r="AR549" s="14">
        <v>0</v>
      </c>
      <c r="AS549" s="14">
        <v>0</v>
      </c>
      <c r="AT549" s="14">
        <v>0</v>
      </c>
      <c r="AU549" s="14"/>
      <c r="AV549" s="14"/>
      <c r="AW549" s="14"/>
      <c r="AX549" s="14"/>
      <c r="AY549" s="14"/>
      <c r="AZ549" s="14">
        <f t="shared" si="872"/>
        <v>0</v>
      </c>
      <c r="BA549" s="14"/>
      <c r="BB549" s="14"/>
      <c r="BC549" s="14"/>
      <c r="BD549" s="14"/>
      <c r="BE549" s="14"/>
      <c r="BF549" s="14"/>
      <c r="BG549" s="14"/>
      <c r="BH549" s="14"/>
      <c r="BI549" s="14"/>
      <c r="BJ549" s="14">
        <v>0</v>
      </c>
      <c r="BK549" s="14">
        <v>0</v>
      </c>
    </row>
    <row r="550" spans="1:63" x14ac:dyDescent="0.25">
      <c r="A550" s="4" t="s">
        <v>135</v>
      </c>
      <c r="B550" s="4" t="s">
        <v>60</v>
      </c>
      <c r="C550" s="4" t="s">
        <v>152</v>
      </c>
      <c r="D550" s="107" t="s">
        <v>296</v>
      </c>
      <c r="E550" s="117">
        <v>6112</v>
      </c>
      <c r="F550" s="107" t="s">
        <v>299</v>
      </c>
      <c r="G550" s="103" t="s">
        <v>1658</v>
      </c>
      <c r="H550" s="13" t="s">
        <v>24</v>
      </c>
      <c r="I550" s="14">
        <v>188100</v>
      </c>
      <c r="J550" s="14">
        <v>0</v>
      </c>
      <c r="K550" s="14"/>
      <c r="L550" s="14"/>
      <c r="M550" s="14"/>
      <c r="N550" s="14"/>
      <c r="O550" s="14"/>
      <c r="P550" s="14">
        <f t="shared" si="870"/>
        <v>0</v>
      </c>
      <c r="Q550" s="14"/>
      <c r="R550" s="14"/>
      <c r="S550" s="14"/>
      <c r="T550" s="14"/>
      <c r="U550" s="14"/>
      <c r="V550" s="14"/>
      <c r="W550" s="14"/>
      <c r="X550" s="14"/>
      <c r="Y550" s="14"/>
      <c r="Z550" s="14">
        <v>0</v>
      </c>
      <c r="AA550" s="14">
        <v>0</v>
      </c>
      <c r="AB550" s="14">
        <v>0</v>
      </c>
      <c r="AC550" s="14"/>
      <c r="AD550" s="14"/>
      <c r="AE550" s="14"/>
      <c r="AF550" s="14"/>
      <c r="AG550" s="14"/>
      <c r="AH550" s="14">
        <f t="shared" si="871"/>
        <v>0</v>
      </c>
      <c r="AI550" s="14"/>
      <c r="AJ550" s="14"/>
      <c r="AK550" s="14"/>
      <c r="AL550" s="14"/>
      <c r="AM550" s="14"/>
      <c r="AN550" s="14"/>
      <c r="AO550" s="14"/>
      <c r="AP550" s="14"/>
      <c r="AQ550" s="14"/>
      <c r="AR550" s="14">
        <v>0</v>
      </c>
      <c r="AS550" s="14">
        <v>0</v>
      </c>
      <c r="AT550" s="14">
        <v>0</v>
      </c>
      <c r="AU550" s="14"/>
      <c r="AV550" s="14"/>
      <c r="AW550" s="14"/>
      <c r="AX550" s="14"/>
      <c r="AY550" s="14"/>
      <c r="AZ550" s="14">
        <f t="shared" si="872"/>
        <v>0</v>
      </c>
      <c r="BA550" s="14"/>
      <c r="BB550" s="14"/>
      <c r="BC550" s="14"/>
      <c r="BD550" s="14"/>
      <c r="BE550" s="14"/>
      <c r="BF550" s="14"/>
      <c r="BG550" s="14"/>
      <c r="BH550" s="14"/>
      <c r="BI550" s="14"/>
      <c r="BJ550" s="14">
        <v>0</v>
      </c>
      <c r="BK550" s="14">
        <v>0</v>
      </c>
    </row>
    <row r="551" spans="1:63" x14ac:dyDescent="0.25">
      <c r="A551" s="4" t="s">
        <v>135</v>
      </c>
      <c r="B551" s="4" t="s">
        <v>60</v>
      </c>
      <c r="C551" s="4" t="s">
        <v>152</v>
      </c>
      <c r="D551" s="107" t="s">
        <v>296</v>
      </c>
      <c r="E551" s="117">
        <v>6112</v>
      </c>
      <c r="F551" s="107" t="s">
        <v>300</v>
      </c>
      <c r="G551" s="103" t="s">
        <v>1658</v>
      </c>
      <c r="H551" s="13" t="s">
        <v>25</v>
      </c>
      <c r="I551" s="14">
        <v>46800</v>
      </c>
      <c r="J551" s="14">
        <v>0</v>
      </c>
      <c r="K551" s="14"/>
      <c r="L551" s="14"/>
      <c r="M551" s="14"/>
      <c r="N551" s="14"/>
      <c r="O551" s="14"/>
      <c r="P551" s="14">
        <f t="shared" si="870"/>
        <v>0</v>
      </c>
      <c r="Q551" s="14"/>
      <c r="R551" s="14"/>
      <c r="S551" s="14"/>
      <c r="T551" s="14"/>
      <c r="U551" s="14"/>
      <c r="V551" s="14"/>
      <c r="W551" s="14"/>
      <c r="X551" s="14"/>
      <c r="Y551" s="14"/>
      <c r="Z551" s="14">
        <v>0</v>
      </c>
      <c r="AA551" s="14">
        <v>0</v>
      </c>
      <c r="AB551" s="14">
        <v>0</v>
      </c>
      <c r="AC551" s="14"/>
      <c r="AD551" s="14"/>
      <c r="AE551" s="14"/>
      <c r="AF551" s="14"/>
      <c r="AG551" s="14"/>
      <c r="AH551" s="14">
        <f t="shared" si="871"/>
        <v>0</v>
      </c>
      <c r="AI551" s="14"/>
      <c r="AJ551" s="14"/>
      <c r="AK551" s="14"/>
      <c r="AL551" s="14"/>
      <c r="AM551" s="14"/>
      <c r="AN551" s="14"/>
      <c r="AO551" s="14"/>
      <c r="AP551" s="14"/>
      <c r="AQ551" s="14"/>
      <c r="AR551" s="14">
        <v>0</v>
      </c>
      <c r="AS551" s="14">
        <v>0</v>
      </c>
      <c r="AT551" s="14">
        <v>0</v>
      </c>
      <c r="AU551" s="14"/>
      <c r="AV551" s="14"/>
      <c r="AW551" s="14"/>
      <c r="AX551" s="14"/>
      <c r="AY551" s="14"/>
      <c r="AZ551" s="14">
        <f t="shared" si="872"/>
        <v>0</v>
      </c>
      <c r="BA551" s="14"/>
      <c r="BB551" s="14"/>
      <c r="BC551" s="14"/>
      <c r="BD551" s="14"/>
      <c r="BE551" s="14"/>
      <c r="BF551" s="14"/>
      <c r="BG551" s="14"/>
      <c r="BH551" s="14"/>
      <c r="BI551" s="14"/>
      <c r="BJ551" s="14">
        <v>0</v>
      </c>
      <c r="BK551" s="14">
        <v>0</v>
      </c>
    </row>
    <row r="552" spans="1:63" x14ac:dyDescent="0.25">
      <c r="A552" s="4" t="s">
        <v>135</v>
      </c>
      <c r="B552" s="4" t="s">
        <v>60</v>
      </c>
      <c r="C552" s="4" t="s">
        <v>152</v>
      </c>
      <c r="D552" s="107" t="s">
        <v>296</v>
      </c>
      <c r="E552" s="117">
        <v>6112</v>
      </c>
      <c r="F552" s="107" t="s">
        <v>301</v>
      </c>
      <c r="G552" s="103" t="s">
        <v>1658</v>
      </c>
      <c r="H552" s="13" t="s">
        <v>23</v>
      </c>
      <c r="I552" s="14">
        <v>16070</v>
      </c>
      <c r="J552" s="14">
        <v>0</v>
      </c>
      <c r="K552" s="14"/>
      <c r="L552" s="14"/>
      <c r="M552" s="14"/>
      <c r="N552" s="14"/>
      <c r="O552" s="14"/>
      <c r="P552" s="14">
        <f t="shared" si="870"/>
        <v>0</v>
      </c>
      <c r="Q552" s="14"/>
      <c r="R552" s="14"/>
      <c r="S552" s="14"/>
      <c r="T552" s="14"/>
      <c r="U552" s="14"/>
      <c r="V552" s="14"/>
      <c r="W552" s="14"/>
      <c r="X552" s="14"/>
      <c r="Y552" s="14"/>
      <c r="Z552" s="14">
        <v>0</v>
      </c>
      <c r="AA552" s="14">
        <v>0</v>
      </c>
      <c r="AB552" s="14">
        <v>0</v>
      </c>
      <c r="AC552" s="14"/>
      <c r="AD552" s="14"/>
      <c r="AE552" s="14"/>
      <c r="AF552" s="14"/>
      <c r="AG552" s="14"/>
      <c r="AH552" s="14">
        <f t="shared" si="871"/>
        <v>0</v>
      </c>
      <c r="AI552" s="14"/>
      <c r="AJ552" s="14"/>
      <c r="AK552" s="14"/>
      <c r="AL552" s="14"/>
      <c r="AM552" s="14"/>
      <c r="AN552" s="14"/>
      <c r="AO552" s="14"/>
      <c r="AP552" s="14"/>
      <c r="AQ552" s="14"/>
      <c r="AR552" s="14">
        <v>0</v>
      </c>
      <c r="AS552" s="14">
        <v>0</v>
      </c>
      <c r="AT552" s="14">
        <v>0</v>
      </c>
      <c r="AU552" s="14"/>
      <c r="AV552" s="14"/>
      <c r="AW552" s="14"/>
      <c r="AX552" s="14"/>
      <c r="AY552" s="14"/>
      <c r="AZ552" s="14">
        <f t="shared" si="872"/>
        <v>0</v>
      </c>
      <c r="BA552" s="14"/>
      <c r="BB552" s="14"/>
      <c r="BC552" s="14"/>
      <c r="BD552" s="14"/>
      <c r="BE552" s="14"/>
      <c r="BF552" s="14"/>
      <c r="BG552" s="14"/>
      <c r="BH552" s="14"/>
      <c r="BI552" s="14"/>
      <c r="BJ552" s="14">
        <v>0</v>
      </c>
      <c r="BK552" s="14">
        <v>0</v>
      </c>
    </row>
    <row r="553" spans="1:63" x14ac:dyDescent="0.25">
      <c r="A553" s="4" t="s">
        <v>135</v>
      </c>
      <c r="B553" s="4" t="s">
        <v>60</v>
      </c>
      <c r="C553" s="4" t="s">
        <v>152</v>
      </c>
      <c r="D553" s="107" t="s">
        <v>296</v>
      </c>
      <c r="E553" s="117">
        <v>6112</v>
      </c>
      <c r="F553" s="107" t="s">
        <v>302</v>
      </c>
      <c r="G553" s="103" t="s">
        <v>1658</v>
      </c>
      <c r="H553" s="13" t="s">
        <v>26</v>
      </c>
      <c r="I553" s="14">
        <v>18000</v>
      </c>
      <c r="J553" s="14">
        <v>0</v>
      </c>
      <c r="K553" s="14"/>
      <c r="L553" s="14"/>
      <c r="M553" s="14"/>
      <c r="N553" s="14"/>
      <c r="O553" s="14"/>
      <c r="P553" s="14">
        <f t="shared" si="870"/>
        <v>0</v>
      </c>
      <c r="Q553" s="14"/>
      <c r="R553" s="14"/>
      <c r="S553" s="14"/>
      <c r="T553" s="14"/>
      <c r="U553" s="14"/>
      <c r="V553" s="14"/>
      <c r="W553" s="14"/>
      <c r="X553" s="14"/>
      <c r="Y553" s="14"/>
      <c r="Z553" s="14">
        <v>0</v>
      </c>
      <c r="AA553" s="14">
        <v>0</v>
      </c>
      <c r="AB553" s="14">
        <v>0</v>
      </c>
      <c r="AC553" s="14"/>
      <c r="AD553" s="14"/>
      <c r="AE553" s="14"/>
      <c r="AF553" s="14"/>
      <c r="AG553" s="14"/>
      <c r="AH553" s="14">
        <f t="shared" si="871"/>
        <v>0</v>
      </c>
      <c r="AI553" s="14"/>
      <c r="AJ553" s="14"/>
      <c r="AK553" s="14"/>
      <c r="AL553" s="14"/>
      <c r="AM553" s="14"/>
      <c r="AN553" s="14"/>
      <c r="AO553" s="14"/>
      <c r="AP553" s="14"/>
      <c r="AQ553" s="14"/>
      <c r="AR553" s="14">
        <v>0</v>
      </c>
      <c r="AS553" s="14">
        <v>0</v>
      </c>
      <c r="AT553" s="14">
        <v>0</v>
      </c>
      <c r="AU553" s="14"/>
      <c r="AV553" s="14"/>
      <c r="AW553" s="14"/>
      <c r="AX553" s="14"/>
      <c r="AY553" s="14"/>
      <c r="AZ553" s="14">
        <f t="shared" si="872"/>
        <v>0</v>
      </c>
      <c r="BA553" s="14"/>
      <c r="BB553" s="14"/>
      <c r="BC553" s="14"/>
      <c r="BD553" s="14"/>
      <c r="BE553" s="14"/>
      <c r="BF553" s="14"/>
      <c r="BG553" s="14"/>
      <c r="BH553" s="14"/>
      <c r="BI553" s="14"/>
      <c r="BJ553" s="14">
        <v>0</v>
      </c>
      <c r="BK553" s="14">
        <v>0</v>
      </c>
    </row>
    <row r="554" spans="1:63" ht="22.5" x14ac:dyDescent="0.25">
      <c r="A554" s="4" t="s">
        <v>135</v>
      </c>
      <c r="B554" s="4" t="s">
        <v>60</v>
      </c>
      <c r="C554" s="4" t="s">
        <v>152</v>
      </c>
      <c r="D554" s="107" t="s">
        <v>296</v>
      </c>
      <c r="E554" s="106" t="s">
        <v>27</v>
      </c>
      <c r="F554" s="106" t="s">
        <v>0</v>
      </c>
      <c r="G554" s="2" t="s">
        <v>0</v>
      </c>
      <c r="H554" s="2" t="s">
        <v>28</v>
      </c>
      <c r="I554" s="12">
        <f>SUM(I555)</f>
        <v>235607</v>
      </c>
      <c r="J554" s="12">
        <f t="shared" ref="J554:Y554" si="876">SUM(J555)</f>
        <v>0</v>
      </c>
      <c r="K554" s="12">
        <f t="shared" si="876"/>
        <v>0</v>
      </c>
      <c r="L554" s="12">
        <f t="shared" si="876"/>
        <v>0</v>
      </c>
      <c r="M554" s="12">
        <f t="shared" si="876"/>
        <v>0</v>
      </c>
      <c r="N554" s="12">
        <f t="shared" si="876"/>
        <v>0</v>
      </c>
      <c r="O554" s="12">
        <f t="shared" si="876"/>
        <v>0</v>
      </c>
      <c r="P554" s="12">
        <f t="shared" si="876"/>
        <v>0</v>
      </c>
      <c r="Q554" s="12">
        <f t="shared" si="876"/>
        <v>0</v>
      </c>
      <c r="R554" s="12">
        <f t="shared" si="876"/>
        <v>0</v>
      </c>
      <c r="S554" s="12">
        <f t="shared" si="876"/>
        <v>0</v>
      </c>
      <c r="T554" s="12">
        <f t="shared" si="876"/>
        <v>0</v>
      </c>
      <c r="U554" s="12">
        <f t="shared" si="876"/>
        <v>0</v>
      </c>
      <c r="V554" s="12">
        <f t="shared" si="876"/>
        <v>0</v>
      </c>
      <c r="W554" s="12">
        <f t="shared" si="876"/>
        <v>0</v>
      </c>
      <c r="X554" s="12">
        <f t="shared" si="876"/>
        <v>0</v>
      </c>
      <c r="Y554" s="12">
        <f t="shared" si="876"/>
        <v>0</v>
      </c>
      <c r="Z554" s="12">
        <v>0</v>
      </c>
      <c r="AA554" s="12">
        <v>0</v>
      </c>
      <c r="AB554" s="12">
        <f t="shared" ref="AB554:AQ554" si="877">SUM(AB555)</f>
        <v>0</v>
      </c>
      <c r="AC554" s="12">
        <f t="shared" si="877"/>
        <v>0</v>
      </c>
      <c r="AD554" s="12">
        <f t="shared" si="877"/>
        <v>0</v>
      </c>
      <c r="AE554" s="12">
        <f t="shared" si="877"/>
        <v>0</v>
      </c>
      <c r="AF554" s="12">
        <f t="shared" si="877"/>
        <v>0</v>
      </c>
      <c r="AG554" s="12">
        <f t="shared" si="877"/>
        <v>0</v>
      </c>
      <c r="AH554" s="12">
        <f t="shared" si="877"/>
        <v>0</v>
      </c>
      <c r="AI554" s="12">
        <f t="shared" si="877"/>
        <v>0</v>
      </c>
      <c r="AJ554" s="12">
        <f t="shared" si="877"/>
        <v>0</v>
      </c>
      <c r="AK554" s="12">
        <f t="shared" si="877"/>
        <v>0</v>
      </c>
      <c r="AL554" s="12">
        <f t="shared" si="877"/>
        <v>0</v>
      </c>
      <c r="AM554" s="12">
        <f t="shared" si="877"/>
        <v>0</v>
      </c>
      <c r="AN554" s="12">
        <f t="shared" si="877"/>
        <v>0</v>
      </c>
      <c r="AO554" s="12">
        <f t="shared" si="877"/>
        <v>0</v>
      </c>
      <c r="AP554" s="12">
        <f t="shared" si="877"/>
        <v>0</v>
      </c>
      <c r="AQ554" s="12">
        <f t="shared" si="877"/>
        <v>0</v>
      </c>
      <c r="AR554" s="12">
        <v>0</v>
      </c>
      <c r="AS554" s="12">
        <v>0</v>
      </c>
      <c r="AT554" s="12">
        <f t="shared" ref="AT554:BI554" si="878">SUM(AT555)</f>
        <v>0</v>
      </c>
      <c r="AU554" s="12">
        <f t="shared" si="878"/>
        <v>0</v>
      </c>
      <c r="AV554" s="12">
        <f t="shared" si="878"/>
        <v>0</v>
      </c>
      <c r="AW554" s="12">
        <f t="shared" si="878"/>
        <v>0</v>
      </c>
      <c r="AX554" s="12">
        <f t="shared" si="878"/>
        <v>0</v>
      </c>
      <c r="AY554" s="12">
        <f t="shared" si="878"/>
        <v>0</v>
      </c>
      <c r="AZ554" s="12">
        <f t="shared" si="878"/>
        <v>0</v>
      </c>
      <c r="BA554" s="12">
        <f t="shared" si="878"/>
        <v>0</v>
      </c>
      <c r="BB554" s="12">
        <f t="shared" si="878"/>
        <v>0</v>
      </c>
      <c r="BC554" s="12">
        <f t="shared" si="878"/>
        <v>0</v>
      </c>
      <c r="BD554" s="12">
        <f t="shared" si="878"/>
        <v>0</v>
      </c>
      <c r="BE554" s="12">
        <f t="shared" si="878"/>
        <v>0</v>
      </c>
      <c r="BF554" s="12">
        <f t="shared" si="878"/>
        <v>0</v>
      </c>
      <c r="BG554" s="12">
        <f t="shared" si="878"/>
        <v>0</v>
      </c>
      <c r="BH554" s="12">
        <f t="shared" si="878"/>
        <v>0</v>
      </c>
      <c r="BI554" s="12">
        <f t="shared" si="878"/>
        <v>0</v>
      </c>
      <c r="BJ554" s="12">
        <v>0</v>
      </c>
      <c r="BK554" s="12">
        <v>0</v>
      </c>
    </row>
    <row r="555" spans="1:63" x14ac:dyDescent="0.25">
      <c r="A555" s="4" t="s">
        <v>135</v>
      </c>
      <c r="B555" s="4" t="s">
        <v>60</v>
      </c>
      <c r="C555" s="4" t="s">
        <v>152</v>
      </c>
      <c r="D555" s="107" t="s">
        <v>296</v>
      </c>
      <c r="E555" s="117">
        <v>6121</v>
      </c>
      <c r="F555" s="107"/>
      <c r="G555" s="103" t="s">
        <v>1658</v>
      </c>
      <c r="H555" s="13" t="s">
        <v>29</v>
      </c>
      <c r="I555" s="14">
        <v>235607</v>
      </c>
      <c r="J555" s="14">
        <v>0</v>
      </c>
      <c r="K555" s="14"/>
      <c r="L555" s="14"/>
      <c r="M555" s="14"/>
      <c r="N555" s="14"/>
      <c r="O555" s="14"/>
      <c r="P555" s="14">
        <f t="shared" si="870"/>
        <v>0</v>
      </c>
      <c r="Q555" s="14"/>
      <c r="R555" s="14"/>
      <c r="S555" s="14"/>
      <c r="T555" s="14"/>
      <c r="U555" s="14"/>
      <c r="V555" s="14"/>
      <c r="W555" s="14"/>
      <c r="X555" s="14"/>
      <c r="Y555" s="14"/>
      <c r="Z555" s="14">
        <v>0</v>
      </c>
      <c r="AA555" s="14">
        <v>0</v>
      </c>
      <c r="AB555" s="14">
        <v>0</v>
      </c>
      <c r="AC555" s="14"/>
      <c r="AD555" s="14"/>
      <c r="AE555" s="14"/>
      <c r="AF555" s="14"/>
      <c r="AG555" s="14"/>
      <c r="AH555" s="14">
        <f t="shared" si="871"/>
        <v>0</v>
      </c>
      <c r="AI555" s="14"/>
      <c r="AJ555" s="14"/>
      <c r="AK555" s="14"/>
      <c r="AL555" s="14"/>
      <c r="AM555" s="14"/>
      <c r="AN555" s="14"/>
      <c r="AO555" s="14"/>
      <c r="AP555" s="14"/>
      <c r="AQ555" s="14"/>
      <c r="AR555" s="14">
        <v>0</v>
      </c>
      <c r="AS555" s="14">
        <v>0</v>
      </c>
      <c r="AT555" s="14">
        <v>0</v>
      </c>
      <c r="AU555" s="14"/>
      <c r="AV555" s="14"/>
      <c r="AW555" s="14"/>
      <c r="AX555" s="14"/>
      <c r="AY555" s="14"/>
      <c r="AZ555" s="14">
        <f t="shared" si="872"/>
        <v>0</v>
      </c>
      <c r="BA555" s="14"/>
      <c r="BB555" s="14"/>
      <c r="BC555" s="14"/>
      <c r="BD555" s="14"/>
      <c r="BE555" s="14"/>
      <c r="BF555" s="14"/>
      <c r="BG555" s="14"/>
      <c r="BH555" s="14"/>
      <c r="BI555" s="14"/>
      <c r="BJ555" s="14">
        <v>0</v>
      </c>
      <c r="BK555" s="14">
        <v>0</v>
      </c>
    </row>
    <row r="556" spans="1:63" ht="22.5" x14ac:dyDescent="0.25">
      <c r="A556" s="4" t="s">
        <v>135</v>
      </c>
      <c r="B556" s="4" t="s">
        <v>60</v>
      </c>
      <c r="C556" s="4" t="s">
        <v>152</v>
      </c>
      <c r="D556" s="107" t="s">
        <v>296</v>
      </c>
      <c r="E556" s="106" t="s">
        <v>31</v>
      </c>
      <c r="F556" s="106" t="s">
        <v>0</v>
      </c>
      <c r="G556" s="2" t="s">
        <v>0</v>
      </c>
      <c r="H556" s="2" t="s">
        <v>32</v>
      </c>
      <c r="I556" s="12">
        <f>SUM(I557:I564)</f>
        <v>200200</v>
      </c>
      <c r="J556" s="12">
        <f t="shared" ref="J556:Y556" si="879">SUM(J557:J564)</f>
        <v>44200</v>
      </c>
      <c r="K556" s="12">
        <f t="shared" si="879"/>
        <v>0</v>
      </c>
      <c r="L556" s="12">
        <f t="shared" si="879"/>
        <v>0</v>
      </c>
      <c r="M556" s="12">
        <f t="shared" si="879"/>
        <v>0</v>
      </c>
      <c r="N556" s="12">
        <f t="shared" si="879"/>
        <v>0</v>
      </c>
      <c r="O556" s="12">
        <f t="shared" si="879"/>
        <v>0</v>
      </c>
      <c r="P556" s="12">
        <f t="shared" si="879"/>
        <v>44200</v>
      </c>
      <c r="Q556" s="12">
        <f t="shared" si="879"/>
        <v>0</v>
      </c>
      <c r="R556" s="12">
        <f t="shared" si="879"/>
        <v>3000</v>
      </c>
      <c r="S556" s="12">
        <f t="shared" si="879"/>
        <v>0</v>
      </c>
      <c r="T556" s="12">
        <f t="shared" si="879"/>
        <v>200</v>
      </c>
      <c r="U556" s="12">
        <f t="shared" si="879"/>
        <v>0</v>
      </c>
      <c r="V556" s="12">
        <f t="shared" si="879"/>
        <v>12000</v>
      </c>
      <c r="W556" s="12">
        <f t="shared" si="879"/>
        <v>0</v>
      </c>
      <c r="X556" s="12">
        <f t="shared" si="879"/>
        <v>0</v>
      </c>
      <c r="Y556" s="12">
        <f t="shared" si="879"/>
        <v>0</v>
      </c>
      <c r="Z556" s="12">
        <v>15200</v>
      </c>
      <c r="AA556" s="12">
        <v>29000</v>
      </c>
      <c r="AB556" s="12">
        <f t="shared" ref="AB556:AQ556" si="880">SUM(AB557:AB564)</f>
        <v>0</v>
      </c>
      <c r="AC556" s="12">
        <f t="shared" si="880"/>
        <v>0</v>
      </c>
      <c r="AD556" s="12">
        <f t="shared" si="880"/>
        <v>0</v>
      </c>
      <c r="AE556" s="12">
        <f t="shared" si="880"/>
        <v>0</v>
      </c>
      <c r="AF556" s="12">
        <f t="shared" si="880"/>
        <v>0</v>
      </c>
      <c r="AG556" s="12">
        <f t="shared" si="880"/>
        <v>0</v>
      </c>
      <c r="AH556" s="12">
        <f t="shared" si="880"/>
        <v>0</v>
      </c>
      <c r="AI556" s="12">
        <f t="shared" si="880"/>
        <v>0</v>
      </c>
      <c r="AJ556" s="12">
        <f t="shared" si="880"/>
        <v>0</v>
      </c>
      <c r="AK556" s="12">
        <f t="shared" si="880"/>
        <v>0</v>
      </c>
      <c r="AL556" s="12">
        <f t="shared" si="880"/>
        <v>0</v>
      </c>
      <c r="AM556" s="12">
        <f t="shared" si="880"/>
        <v>0</v>
      </c>
      <c r="AN556" s="12">
        <f t="shared" si="880"/>
        <v>0</v>
      </c>
      <c r="AO556" s="12">
        <f t="shared" si="880"/>
        <v>0</v>
      </c>
      <c r="AP556" s="12">
        <f t="shared" si="880"/>
        <v>0</v>
      </c>
      <c r="AQ556" s="12">
        <f t="shared" si="880"/>
        <v>0</v>
      </c>
      <c r="AR556" s="12">
        <v>0</v>
      </c>
      <c r="AS556" s="12">
        <v>0</v>
      </c>
      <c r="AT556" s="12">
        <f t="shared" ref="AT556:BI556" si="881">SUM(AT557:AT564)</f>
        <v>0</v>
      </c>
      <c r="AU556" s="12">
        <f t="shared" si="881"/>
        <v>0</v>
      </c>
      <c r="AV556" s="12">
        <f t="shared" si="881"/>
        <v>0</v>
      </c>
      <c r="AW556" s="12">
        <f t="shared" si="881"/>
        <v>0</v>
      </c>
      <c r="AX556" s="12">
        <f t="shared" si="881"/>
        <v>0</v>
      </c>
      <c r="AY556" s="12">
        <f t="shared" si="881"/>
        <v>0</v>
      </c>
      <c r="AZ556" s="12">
        <f t="shared" si="881"/>
        <v>0</v>
      </c>
      <c r="BA556" s="12">
        <f t="shared" si="881"/>
        <v>0</v>
      </c>
      <c r="BB556" s="12">
        <f t="shared" si="881"/>
        <v>0</v>
      </c>
      <c r="BC556" s="12">
        <f t="shared" si="881"/>
        <v>0</v>
      </c>
      <c r="BD556" s="12">
        <f t="shared" si="881"/>
        <v>0</v>
      </c>
      <c r="BE556" s="12">
        <f t="shared" si="881"/>
        <v>0</v>
      </c>
      <c r="BF556" s="12">
        <f t="shared" si="881"/>
        <v>0</v>
      </c>
      <c r="BG556" s="12">
        <f t="shared" si="881"/>
        <v>0</v>
      </c>
      <c r="BH556" s="12">
        <f t="shared" si="881"/>
        <v>0</v>
      </c>
      <c r="BI556" s="12">
        <f t="shared" si="881"/>
        <v>0</v>
      </c>
      <c r="BJ556" s="12">
        <v>0</v>
      </c>
      <c r="BK556" s="12">
        <v>0</v>
      </c>
    </row>
    <row r="557" spans="1:63" x14ac:dyDescent="0.25">
      <c r="A557" s="4" t="s">
        <v>135</v>
      </c>
      <c r="B557" s="4" t="s">
        <v>60</v>
      </c>
      <c r="C557" s="4" t="s">
        <v>152</v>
      </c>
      <c r="D557" s="107" t="s">
        <v>296</v>
      </c>
      <c r="E557" s="117">
        <v>6131</v>
      </c>
      <c r="F557" s="107"/>
      <c r="G557" s="103" t="s">
        <v>1658</v>
      </c>
      <c r="H557" s="13" t="s">
        <v>34</v>
      </c>
      <c r="I557" s="14">
        <v>6100</v>
      </c>
      <c r="J557" s="14">
        <v>200</v>
      </c>
      <c r="K557" s="14"/>
      <c r="L557" s="14"/>
      <c r="M557" s="14"/>
      <c r="N557" s="14"/>
      <c r="O557" s="14"/>
      <c r="P557" s="14">
        <f t="shared" si="870"/>
        <v>200</v>
      </c>
      <c r="Q557" s="14"/>
      <c r="R557" s="14"/>
      <c r="S557" s="14"/>
      <c r="T557" s="14">
        <v>200</v>
      </c>
      <c r="U557" s="14"/>
      <c r="V557" s="14"/>
      <c r="W557" s="14"/>
      <c r="X557" s="14"/>
      <c r="Y557" s="14"/>
      <c r="Z557" s="14">
        <v>200</v>
      </c>
      <c r="AA557" s="14">
        <v>0</v>
      </c>
      <c r="AB557" s="14">
        <v>0</v>
      </c>
      <c r="AC557" s="14"/>
      <c r="AD557" s="14"/>
      <c r="AE557" s="14"/>
      <c r="AF557" s="14"/>
      <c r="AG557" s="14"/>
      <c r="AH557" s="14">
        <f t="shared" si="871"/>
        <v>0</v>
      </c>
      <c r="AI557" s="14"/>
      <c r="AJ557" s="14"/>
      <c r="AK557" s="14"/>
      <c r="AL557" s="14"/>
      <c r="AM557" s="14"/>
      <c r="AN557" s="14"/>
      <c r="AO557" s="14"/>
      <c r="AP557" s="14"/>
      <c r="AQ557" s="14"/>
      <c r="AR557" s="14">
        <v>0</v>
      </c>
      <c r="AS557" s="14">
        <v>0</v>
      </c>
      <c r="AT557" s="14">
        <v>0</v>
      </c>
      <c r="AU557" s="14"/>
      <c r="AV557" s="14"/>
      <c r="AW557" s="14"/>
      <c r="AX557" s="14"/>
      <c r="AY557" s="14"/>
      <c r="AZ557" s="14">
        <f t="shared" si="872"/>
        <v>0</v>
      </c>
      <c r="BA557" s="14"/>
      <c r="BB557" s="14"/>
      <c r="BC557" s="14"/>
      <c r="BD557" s="14"/>
      <c r="BE557" s="14"/>
      <c r="BF557" s="14"/>
      <c r="BG557" s="14"/>
      <c r="BH557" s="14"/>
      <c r="BI557" s="14"/>
      <c r="BJ557" s="14">
        <v>0</v>
      </c>
      <c r="BK557" s="14">
        <v>0</v>
      </c>
    </row>
    <row r="558" spans="1:63" x14ac:dyDescent="0.25">
      <c r="A558" s="4" t="s">
        <v>135</v>
      </c>
      <c r="B558" s="4" t="s">
        <v>60</v>
      </c>
      <c r="C558" s="4" t="s">
        <v>152</v>
      </c>
      <c r="D558" s="107" t="s">
        <v>296</v>
      </c>
      <c r="E558" s="117">
        <v>6132</v>
      </c>
      <c r="F558" s="107"/>
      <c r="G558" s="103" t="s">
        <v>1658</v>
      </c>
      <c r="H558" s="13" t="s">
        <v>74</v>
      </c>
      <c r="I558" s="14">
        <v>40000</v>
      </c>
      <c r="J558" s="14">
        <v>1000</v>
      </c>
      <c r="K558" s="14"/>
      <c r="L558" s="14"/>
      <c r="M558" s="14"/>
      <c r="N558" s="14"/>
      <c r="O558" s="14"/>
      <c r="P558" s="14">
        <f t="shared" si="870"/>
        <v>1000</v>
      </c>
      <c r="Q558" s="14"/>
      <c r="R558" s="14"/>
      <c r="S558" s="14"/>
      <c r="T558" s="14"/>
      <c r="U558" s="14"/>
      <c r="V558" s="14"/>
      <c r="W558" s="14"/>
      <c r="X558" s="14"/>
      <c r="Y558" s="14"/>
      <c r="Z558" s="14">
        <v>0</v>
      </c>
      <c r="AA558" s="14">
        <v>1000</v>
      </c>
      <c r="AB558" s="14">
        <v>0</v>
      </c>
      <c r="AC558" s="14"/>
      <c r="AD558" s="14"/>
      <c r="AE558" s="14"/>
      <c r="AF558" s="14"/>
      <c r="AG558" s="14"/>
      <c r="AH558" s="14">
        <f t="shared" si="871"/>
        <v>0</v>
      </c>
      <c r="AI558" s="14"/>
      <c r="AJ558" s="14"/>
      <c r="AK558" s="14"/>
      <c r="AL558" s="14"/>
      <c r="AM558" s="14"/>
      <c r="AN558" s="14"/>
      <c r="AO558" s="14"/>
      <c r="AP558" s="14"/>
      <c r="AQ558" s="14"/>
      <c r="AR558" s="14">
        <v>0</v>
      </c>
      <c r="AS558" s="14">
        <v>0</v>
      </c>
      <c r="AT558" s="14">
        <v>0</v>
      </c>
      <c r="AU558" s="14"/>
      <c r="AV558" s="14"/>
      <c r="AW558" s="14"/>
      <c r="AX558" s="14"/>
      <c r="AY558" s="14"/>
      <c r="AZ558" s="14">
        <f t="shared" si="872"/>
        <v>0</v>
      </c>
      <c r="BA558" s="14"/>
      <c r="BB558" s="14"/>
      <c r="BC558" s="14"/>
      <c r="BD558" s="14"/>
      <c r="BE558" s="14"/>
      <c r="BF558" s="14"/>
      <c r="BG558" s="14"/>
      <c r="BH558" s="14"/>
      <c r="BI558" s="14"/>
      <c r="BJ558" s="14">
        <v>0</v>
      </c>
      <c r="BK558" s="14">
        <v>0</v>
      </c>
    </row>
    <row r="559" spans="1:63" x14ac:dyDescent="0.25">
      <c r="A559" s="4" t="s">
        <v>135</v>
      </c>
      <c r="B559" s="4" t="s">
        <v>60</v>
      </c>
      <c r="C559" s="4" t="s">
        <v>152</v>
      </c>
      <c r="D559" s="107" t="s">
        <v>296</v>
      </c>
      <c r="E559" s="117">
        <v>6133</v>
      </c>
      <c r="F559" s="107"/>
      <c r="G559" s="103" t="s">
        <v>1658</v>
      </c>
      <c r="H559" s="13" t="s">
        <v>77</v>
      </c>
      <c r="I559" s="14">
        <v>19000</v>
      </c>
      <c r="J559" s="14">
        <v>1000</v>
      </c>
      <c r="K559" s="14"/>
      <c r="L559" s="14"/>
      <c r="M559" s="14"/>
      <c r="N559" s="14"/>
      <c r="O559" s="14"/>
      <c r="P559" s="14">
        <f t="shared" si="870"/>
        <v>1000</v>
      </c>
      <c r="Q559" s="14"/>
      <c r="R559" s="14"/>
      <c r="S559" s="14"/>
      <c r="T559" s="14"/>
      <c r="U559" s="14"/>
      <c r="V559" s="14"/>
      <c r="W559" s="14"/>
      <c r="X559" s="14"/>
      <c r="Y559" s="14"/>
      <c r="Z559" s="14">
        <v>0</v>
      </c>
      <c r="AA559" s="14">
        <v>1000</v>
      </c>
      <c r="AB559" s="14">
        <v>0</v>
      </c>
      <c r="AC559" s="14"/>
      <c r="AD559" s="14"/>
      <c r="AE559" s="14"/>
      <c r="AF559" s="14"/>
      <c r="AG559" s="14"/>
      <c r="AH559" s="14">
        <f t="shared" si="871"/>
        <v>0</v>
      </c>
      <c r="AI559" s="14"/>
      <c r="AJ559" s="14"/>
      <c r="AK559" s="14"/>
      <c r="AL559" s="14"/>
      <c r="AM559" s="14"/>
      <c r="AN559" s="14"/>
      <c r="AO559" s="14"/>
      <c r="AP559" s="14"/>
      <c r="AQ559" s="14"/>
      <c r="AR559" s="14">
        <v>0</v>
      </c>
      <c r="AS559" s="14">
        <v>0</v>
      </c>
      <c r="AT559" s="14">
        <v>0</v>
      </c>
      <c r="AU559" s="14"/>
      <c r="AV559" s="14"/>
      <c r="AW559" s="14"/>
      <c r="AX559" s="14"/>
      <c r="AY559" s="14"/>
      <c r="AZ559" s="14">
        <f t="shared" si="872"/>
        <v>0</v>
      </c>
      <c r="BA559" s="14"/>
      <c r="BB559" s="14"/>
      <c r="BC559" s="14"/>
      <c r="BD559" s="14"/>
      <c r="BE559" s="14"/>
      <c r="BF559" s="14"/>
      <c r="BG559" s="14"/>
      <c r="BH559" s="14"/>
      <c r="BI559" s="14"/>
      <c r="BJ559" s="14">
        <v>0</v>
      </c>
      <c r="BK559" s="14">
        <v>0</v>
      </c>
    </row>
    <row r="560" spans="1:63" x14ac:dyDescent="0.25">
      <c r="A560" s="4" t="s">
        <v>135</v>
      </c>
      <c r="B560" s="4" t="s">
        <v>60</v>
      </c>
      <c r="C560" s="4" t="s">
        <v>152</v>
      </c>
      <c r="D560" s="107" t="s">
        <v>296</v>
      </c>
      <c r="E560" s="117">
        <v>6134</v>
      </c>
      <c r="F560" s="107"/>
      <c r="G560" s="103" t="s">
        <v>1658</v>
      </c>
      <c r="H560" s="13" t="s">
        <v>80</v>
      </c>
      <c r="I560" s="14">
        <v>35000</v>
      </c>
      <c r="J560" s="14">
        <v>13000</v>
      </c>
      <c r="K560" s="14"/>
      <c r="L560" s="14"/>
      <c r="M560" s="14"/>
      <c r="N560" s="14"/>
      <c r="O560" s="14"/>
      <c r="P560" s="14">
        <f t="shared" si="870"/>
        <v>13000</v>
      </c>
      <c r="Q560" s="14"/>
      <c r="R560" s="14"/>
      <c r="S560" s="14"/>
      <c r="T560" s="14"/>
      <c r="U560" s="14"/>
      <c r="V560" s="14">
        <v>4000</v>
      </c>
      <c r="W560" s="14"/>
      <c r="X560" s="14"/>
      <c r="Y560" s="14"/>
      <c r="Z560" s="14">
        <v>4000</v>
      </c>
      <c r="AA560" s="14">
        <v>9000</v>
      </c>
      <c r="AB560" s="14">
        <v>0</v>
      </c>
      <c r="AC560" s="14"/>
      <c r="AD560" s="14"/>
      <c r="AE560" s="14"/>
      <c r="AF560" s="14"/>
      <c r="AG560" s="14"/>
      <c r="AH560" s="14">
        <f t="shared" si="871"/>
        <v>0</v>
      </c>
      <c r="AI560" s="14"/>
      <c r="AJ560" s="14"/>
      <c r="AK560" s="14"/>
      <c r="AL560" s="14"/>
      <c r="AM560" s="14"/>
      <c r="AN560" s="14"/>
      <c r="AO560" s="14"/>
      <c r="AP560" s="14"/>
      <c r="AQ560" s="14"/>
      <c r="AR560" s="14">
        <v>0</v>
      </c>
      <c r="AS560" s="14">
        <v>0</v>
      </c>
      <c r="AT560" s="14">
        <v>0</v>
      </c>
      <c r="AU560" s="14"/>
      <c r="AV560" s="14"/>
      <c r="AW560" s="14"/>
      <c r="AX560" s="14"/>
      <c r="AY560" s="14"/>
      <c r="AZ560" s="14">
        <f t="shared" si="872"/>
        <v>0</v>
      </c>
      <c r="BA560" s="14"/>
      <c r="BB560" s="14"/>
      <c r="BC560" s="14"/>
      <c r="BD560" s="14"/>
      <c r="BE560" s="14"/>
      <c r="BF560" s="14"/>
      <c r="BG560" s="14"/>
      <c r="BH560" s="14"/>
      <c r="BI560" s="14"/>
      <c r="BJ560" s="14">
        <v>0</v>
      </c>
      <c r="BK560" s="14">
        <v>0</v>
      </c>
    </row>
    <row r="561" spans="1:63" x14ac:dyDescent="0.25">
      <c r="A561" s="4" t="s">
        <v>135</v>
      </c>
      <c r="B561" s="4" t="s">
        <v>60</v>
      </c>
      <c r="C561" s="4" t="s">
        <v>152</v>
      </c>
      <c r="D561" s="107" t="s">
        <v>296</v>
      </c>
      <c r="E561" s="117">
        <v>6135</v>
      </c>
      <c r="F561" s="107"/>
      <c r="G561" s="103" t="s">
        <v>1658</v>
      </c>
      <c r="H561" s="13" t="s">
        <v>83</v>
      </c>
      <c r="I561" s="14">
        <v>4000</v>
      </c>
      <c r="J561" s="14">
        <v>1000</v>
      </c>
      <c r="K561" s="14"/>
      <c r="L561" s="14"/>
      <c r="M561" s="14"/>
      <c r="N561" s="14"/>
      <c r="O561" s="14"/>
      <c r="P561" s="14">
        <f t="shared" si="870"/>
        <v>1000</v>
      </c>
      <c r="Q561" s="14"/>
      <c r="R561" s="14"/>
      <c r="S561" s="14"/>
      <c r="T561" s="14"/>
      <c r="U561" s="14"/>
      <c r="V561" s="14"/>
      <c r="W561" s="14"/>
      <c r="X561" s="14"/>
      <c r="Y561" s="14"/>
      <c r="Z561" s="14">
        <v>0</v>
      </c>
      <c r="AA561" s="14">
        <v>1000</v>
      </c>
      <c r="AB561" s="14">
        <v>0</v>
      </c>
      <c r="AC561" s="14"/>
      <c r="AD561" s="14"/>
      <c r="AE561" s="14"/>
      <c r="AF561" s="14"/>
      <c r="AG561" s="14"/>
      <c r="AH561" s="14">
        <f t="shared" si="871"/>
        <v>0</v>
      </c>
      <c r="AI561" s="14"/>
      <c r="AJ561" s="14"/>
      <c r="AK561" s="14"/>
      <c r="AL561" s="14"/>
      <c r="AM561" s="14"/>
      <c r="AN561" s="14"/>
      <c r="AO561" s="14"/>
      <c r="AP561" s="14"/>
      <c r="AQ561" s="14"/>
      <c r="AR561" s="14">
        <v>0</v>
      </c>
      <c r="AS561" s="14">
        <v>0</v>
      </c>
      <c r="AT561" s="14">
        <v>0</v>
      </c>
      <c r="AU561" s="14"/>
      <c r="AV561" s="14"/>
      <c r="AW561" s="14"/>
      <c r="AX561" s="14"/>
      <c r="AY561" s="14"/>
      <c r="AZ561" s="14">
        <f t="shared" si="872"/>
        <v>0</v>
      </c>
      <c r="BA561" s="14"/>
      <c r="BB561" s="14"/>
      <c r="BC561" s="14"/>
      <c r="BD561" s="14"/>
      <c r="BE561" s="14"/>
      <c r="BF561" s="14"/>
      <c r="BG561" s="14"/>
      <c r="BH561" s="14"/>
      <c r="BI561" s="14"/>
      <c r="BJ561" s="14">
        <v>0</v>
      </c>
      <c r="BK561" s="14">
        <v>0</v>
      </c>
    </row>
    <row r="562" spans="1:63" x14ac:dyDescent="0.25">
      <c r="A562" s="4" t="s">
        <v>135</v>
      </c>
      <c r="B562" s="4" t="s">
        <v>60</v>
      </c>
      <c r="C562" s="4" t="s">
        <v>152</v>
      </c>
      <c r="D562" s="107" t="s">
        <v>296</v>
      </c>
      <c r="E562" s="117">
        <v>6137</v>
      </c>
      <c r="F562" s="107"/>
      <c r="G562" s="103" t="s">
        <v>1658</v>
      </c>
      <c r="H562" s="13" t="s">
        <v>89</v>
      </c>
      <c r="I562" s="14">
        <v>25000</v>
      </c>
      <c r="J562" s="14">
        <v>8000</v>
      </c>
      <c r="K562" s="14"/>
      <c r="L562" s="14"/>
      <c r="M562" s="14"/>
      <c r="N562" s="14"/>
      <c r="O562" s="14"/>
      <c r="P562" s="14">
        <f t="shared" si="870"/>
        <v>8000</v>
      </c>
      <c r="Q562" s="14"/>
      <c r="R562" s="14"/>
      <c r="S562" s="14"/>
      <c r="T562" s="14"/>
      <c r="U562" s="14"/>
      <c r="V562" s="14">
        <v>2000</v>
      </c>
      <c r="W562" s="14"/>
      <c r="X562" s="14"/>
      <c r="Y562" s="14"/>
      <c r="Z562" s="14">
        <v>2000</v>
      </c>
      <c r="AA562" s="14">
        <v>6000</v>
      </c>
      <c r="AB562" s="14">
        <v>0</v>
      </c>
      <c r="AC562" s="14"/>
      <c r="AD562" s="14"/>
      <c r="AE562" s="14"/>
      <c r="AF562" s="14"/>
      <c r="AG562" s="14"/>
      <c r="AH562" s="14">
        <f t="shared" si="871"/>
        <v>0</v>
      </c>
      <c r="AI562" s="14"/>
      <c r="AJ562" s="14"/>
      <c r="AK562" s="14"/>
      <c r="AL562" s="14"/>
      <c r="AM562" s="14"/>
      <c r="AN562" s="14"/>
      <c r="AO562" s="14"/>
      <c r="AP562" s="14"/>
      <c r="AQ562" s="14"/>
      <c r="AR562" s="14">
        <v>0</v>
      </c>
      <c r="AS562" s="14">
        <v>0</v>
      </c>
      <c r="AT562" s="14">
        <v>0</v>
      </c>
      <c r="AU562" s="14"/>
      <c r="AV562" s="14"/>
      <c r="AW562" s="14"/>
      <c r="AX562" s="14"/>
      <c r="AY562" s="14"/>
      <c r="AZ562" s="14">
        <f t="shared" si="872"/>
        <v>0</v>
      </c>
      <c r="BA562" s="14"/>
      <c r="BB562" s="14"/>
      <c r="BC562" s="14"/>
      <c r="BD562" s="14"/>
      <c r="BE562" s="14"/>
      <c r="BF562" s="14"/>
      <c r="BG562" s="14"/>
      <c r="BH562" s="14"/>
      <c r="BI562" s="14"/>
      <c r="BJ562" s="14">
        <v>0</v>
      </c>
      <c r="BK562" s="14">
        <v>0</v>
      </c>
    </row>
    <row r="563" spans="1:63" ht="22.5" x14ac:dyDescent="0.25">
      <c r="A563" s="4" t="s">
        <v>135</v>
      </c>
      <c r="B563" s="4" t="s">
        <v>60</v>
      </c>
      <c r="C563" s="4" t="s">
        <v>152</v>
      </c>
      <c r="D563" s="107" t="s">
        <v>296</v>
      </c>
      <c r="E563" s="117">
        <v>6138</v>
      </c>
      <c r="F563" s="107"/>
      <c r="G563" s="103" t="s">
        <v>1658</v>
      </c>
      <c r="H563" s="13" t="s">
        <v>92</v>
      </c>
      <c r="I563" s="14">
        <v>3100</v>
      </c>
      <c r="J563" s="14">
        <v>0</v>
      </c>
      <c r="K563" s="14"/>
      <c r="L563" s="14"/>
      <c r="M563" s="14"/>
      <c r="N563" s="14"/>
      <c r="O563" s="14"/>
      <c r="P563" s="14">
        <f t="shared" si="870"/>
        <v>0</v>
      </c>
      <c r="Q563" s="14"/>
      <c r="R563" s="14"/>
      <c r="S563" s="14"/>
      <c r="T563" s="14"/>
      <c r="U563" s="14"/>
      <c r="V563" s="14"/>
      <c r="W563" s="14"/>
      <c r="X563" s="14"/>
      <c r="Y563" s="14"/>
      <c r="Z563" s="14">
        <v>0</v>
      </c>
      <c r="AA563" s="14">
        <v>0</v>
      </c>
      <c r="AB563" s="14">
        <v>0</v>
      </c>
      <c r="AC563" s="14"/>
      <c r="AD563" s="14"/>
      <c r="AE563" s="14"/>
      <c r="AF563" s="14"/>
      <c r="AG563" s="14"/>
      <c r="AH563" s="14">
        <f t="shared" si="871"/>
        <v>0</v>
      </c>
      <c r="AI563" s="14"/>
      <c r="AJ563" s="14"/>
      <c r="AK563" s="14"/>
      <c r="AL563" s="14"/>
      <c r="AM563" s="14"/>
      <c r="AN563" s="14"/>
      <c r="AO563" s="14"/>
      <c r="AP563" s="14"/>
      <c r="AQ563" s="14"/>
      <c r="AR563" s="14">
        <v>0</v>
      </c>
      <c r="AS563" s="14">
        <v>0</v>
      </c>
      <c r="AT563" s="14">
        <v>0</v>
      </c>
      <c r="AU563" s="14"/>
      <c r="AV563" s="14"/>
      <c r="AW563" s="14"/>
      <c r="AX563" s="14"/>
      <c r="AY563" s="14"/>
      <c r="AZ563" s="14">
        <f t="shared" si="872"/>
        <v>0</v>
      </c>
      <c r="BA563" s="14"/>
      <c r="BB563" s="14"/>
      <c r="BC563" s="14"/>
      <c r="BD563" s="14"/>
      <c r="BE563" s="14"/>
      <c r="BF563" s="14"/>
      <c r="BG563" s="14"/>
      <c r="BH563" s="14"/>
      <c r="BI563" s="14"/>
      <c r="BJ563" s="14">
        <v>0</v>
      </c>
      <c r="BK563" s="14">
        <v>0</v>
      </c>
    </row>
    <row r="564" spans="1:63" x14ac:dyDescent="0.25">
      <c r="A564" s="1" t="s">
        <v>135</v>
      </c>
      <c r="B564" s="1" t="s">
        <v>60</v>
      </c>
      <c r="C564" s="1" t="s">
        <v>152</v>
      </c>
      <c r="D564" s="110" t="s">
        <v>296</v>
      </c>
      <c r="E564" s="110" t="s">
        <v>36</v>
      </c>
      <c r="F564" s="107" t="s">
        <v>0</v>
      </c>
      <c r="G564" s="13" t="s">
        <v>0</v>
      </c>
      <c r="H564" s="2" t="s">
        <v>37</v>
      </c>
      <c r="I564" s="12">
        <f>SUM(I565:I567)</f>
        <v>68000</v>
      </c>
      <c r="J564" s="12">
        <f t="shared" ref="J564:Y564" si="882">SUM(J565:J567)</f>
        <v>20000</v>
      </c>
      <c r="K564" s="12">
        <f t="shared" si="882"/>
        <v>0</v>
      </c>
      <c r="L564" s="12">
        <f t="shared" si="882"/>
        <v>0</v>
      </c>
      <c r="M564" s="12">
        <f t="shared" si="882"/>
        <v>0</v>
      </c>
      <c r="N564" s="12">
        <f t="shared" si="882"/>
        <v>0</v>
      </c>
      <c r="O564" s="12">
        <f t="shared" si="882"/>
        <v>0</v>
      </c>
      <c r="P564" s="12">
        <f t="shared" si="882"/>
        <v>20000</v>
      </c>
      <c r="Q564" s="12">
        <f t="shared" si="882"/>
        <v>0</v>
      </c>
      <c r="R564" s="12">
        <f t="shared" si="882"/>
        <v>3000</v>
      </c>
      <c r="S564" s="12">
        <f t="shared" si="882"/>
        <v>0</v>
      </c>
      <c r="T564" s="12">
        <f t="shared" si="882"/>
        <v>0</v>
      </c>
      <c r="U564" s="12">
        <f t="shared" si="882"/>
        <v>0</v>
      </c>
      <c r="V564" s="12">
        <f t="shared" si="882"/>
        <v>6000</v>
      </c>
      <c r="W564" s="12">
        <f t="shared" si="882"/>
        <v>0</v>
      </c>
      <c r="X564" s="12">
        <f t="shared" si="882"/>
        <v>0</v>
      </c>
      <c r="Y564" s="12">
        <f t="shared" si="882"/>
        <v>0</v>
      </c>
      <c r="Z564" s="12">
        <v>9000</v>
      </c>
      <c r="AA564" s="12">
        <v>11000</v>
      </c>
      <c r="AB564" s="12">
        <f t="shared" ref="AB564:AQ564" si="883">SUM(AB565:AB567)</f>
        <v>0</v>
      </c>
      <c r="AC564" s="12">
        <f t="shared" si="883"/>
        <v>0</v>
      </c>
      <c r="AD564" s="12">
        <f t="shared" si="883"/>
        <v>0</v>
      </c>
      <c r="AE564" s="12">
        <f t="shared" si="883"/>
        <v>0</v>
      </c>
      <c r="AF564" s="12">
        <f t="shared" si="883"/>
        <v>0</v>
      </c>
      <c r="AG564" s="12">
        <f t="shared" si="883"/>
        <v>0</v>
      </c>
      <c r="AH564" s="12">
        <f t="shared" si="883"/>
        <v>0</v>
      </c>
      <c r="AI564" s="12">
        <f t="shared" si="883"/>
        <v>0</v>
      </c>
      <c r="AJ564" s="12">
        <f t="shared" si="883"/>
        <v>0</v>
      </c>
      <c r="AK564" s="12">
        <f t="shared" si="883"/>
        <v>0</v>
      </c>
      <c r="AL564" s="12">
        <f t="shared" si="883"/>
        <v>0</v>
      </c>
      <c r="AM564" s="12">
        <f t="shared" si="883"/>
        <v>0</v>
      </c>
      <c r="AN564" s="12">
        <f t="shared" si="883"/>
        <v>0</v>
      </c>
      <c r="AO564" s="12">
        <f t="shared" si="883"/>
        <v>0</v>
      </c>
      <c r="AP564" s="12">
        <f t="shared" si="883"/>
        <v>0</v>
      </c>
      <c r="AQ564" s="12">
        <f t="shared" si="883"/>
        <v>0</v>
      </c>
      <c r="AR564" s="12">
        <v>0</v>
      </c>
      <c r="AS564" s="12">
        <v>0</v>
      </c>
      <c r="AT564" s="12">
        <f t="shared" ref="AT564:BI564" si="884">SUM(AT565:AT567)</f>
        <v>0</v>
      </c>
      <c r="AU564" s="12">
        <f t="shared" si="884"/>
        <v>0</v>
      </c>
      <c r="AV564" s="12">
        <f t="shared" si="884"/>
        <v>0</v>
      </c>
      <c r="AW564" s="12">
        <f t="shared" si="884"/>
        <v>0</v>
      </c>
      <c r="AX564" s="12">
        <f t="shared" si="884"/>
        <v>0</v>
      </c>
      <c r="AY564" s="12">
        <f t="shared" si="884"/>
        <v>0</v>
      </c>
      <c r="AZ564" s="12">
        <f t="shared" si="884"/>
        <v>0</v>
      </c>
      <c r="BA564" s="12">
        <f t="shared" si="884"/>
        <v>0</v>
      </c>
      <c r="BB564" s="12">
        <f t="shared" si="884"/>
        <v>0</v>
      </c>
      <c r="BC564" s="12">
        <f t="shared" si="884"/>
        <v>0</v>
      </c>
      <c r="BD564" s="12">
        <f t="shared" si="884"/>
        <v>0</v>
      </c>
      <c r="BE564" s="12">
        <f t="shared" si="884"/>
        <v>0</v>
      </c>
      <c r="BF564" s="12">
        <f t="shared" si="884"/>
        <v>0</v>
      </c>
      <c r="BG564" s="12">
        <f t="shared" si="884"/>
        <v>0</v>
      </c>
      <c r="BH564" s="12">
        <f t="shared" si="884"/>
        <v>0</v>
      </c>
      <c r="BI564" s="12">
        <f t="shared" si="884"/>
        <v>0</v>
      </c>
      <c r="BJ564" s="12">
        <v>0</v>
      </c>
      <c r="BK564" s="12">
        <v>0</v>
      </c>
    </row>
    <row r="565" spans="1:63" x14ac:dyDescent="0.25">
      <c r="A565" s="4" t="s">
        <v>135</v>
      </c>
      <c r="B565" s="4" t="s">
        <v>60</v>
      </c>
      <c r="C565" s="4" t="s">
        <v>152</v>
      </c>
      <c r="D565" s="107" t="s">
        <v>296</v>
      </c>
      <c r="E565" s="117">
        <v>6139</v>
      </c>
      <c r="F565" s="107"/>
      <c r="G565" s="103" t="s">
        <v>1658</v>
      </c>
      <c r="H565" s="13" t="s">
        <v>37</v>
      </c>
      <c r="I565" s="14">
        <v>44700</v>
      </c>
      <c r="J565" s="14">
        <v>20000</v>
      </c>
      <c r="K565" s="14"/>
      <c r="L565" s="14"/>
      <c r="M565" s="14"/>
      <c r="N565" s="14"/>
      <c r="O565" s="14"/>
      <c r="P565" s="14">
        <f t="shared" si="870"/>
        <v>20000</v>
      </c>
      <c r="Q565" s="14"/>
      <c r="R565" s="14">
        <v>3000</v>
      </c>
      <c r="S565" s="14"/>
      <c r="T565" s="14"/>
      <c r="U565" s="14"/>
      <c r="V565" s="14">
        <v>6000</v>
      </c>
      <c r="W565" s="14"/>
      <c r="X565" s="14"/>
      <c r="Y565" s="14"/>
      <c r="Z565" s="14">
        <v>9000</v>
      </c>
      <c r="AA565" s="14">
        <v>11000</v>
      </c>
      <c r="AB565" s="14">
        <v>0</v>
      </c>
      <c r="AC565" s="14"/>
      <c r="AD565" s="14"/>
      <c r="AE565" s="14"/>
      <c r="AF565" s="14"/>
      <c r="AG565" s="14"/>
      <c r="AH565" s="14">
        <f t="shared" si="871"/>
        <v>0</v>
      </c>
      <c r="AI565" s="14"/>
      <c r="AJ565" s="14"/>
      <c r="AK565" s="14"/>
      <c r="AL565" s="14"/>
      <c r="AM565" s="14"/>
      <c r="AN565" s="14"/>
      <c r="AO565" s="14"/>
      <c r="AP565" s="14"/>
      <c r="AQ565" s="14"/>
      <c r="AR565" s="14">
        <v>0</v>
      </c>
      <c r="AS565" s="14">
        <v>0</v>
      </c>
      <c r="AT565" s="14">
        <v>0</v>
      </c>
      <c r="AU565" s="14"/>
      <c r="AV565" s="14"/>
      <c r="AW565" s="14"/>
      <c r="AX565" s="14"/>
      <c r="AY565" s="14"/>
      <c r="AZ565" s="14">
        <f t="shared" si="872"/>
        <v>0</v>
      </c>
      <c r="BA565" s="14"/>
      <c r="BB565" s="14"/>
      <c r="BC565" s="14"/>
      <c r="BD565" s="14"/>
      <c r="BE565" s="14"/>
      <c r="BF565" s="14"/>
      <c r="BG565" s="14"/>
      <c r="BH565" s="14"/>
      <c r="BI565" s="14"/>
      <c r="BJ565" s="14">
        <v>0</v>
      </c>
      <c r="BK565" s="14">
        <v>0</v>
      </c>
    </row>
    <row r="566" spans="1:63" ht="22.5" x14ac:dyDescent="0.25">
      <c r="A566" s="4" t="s">
        <v>135</v>
      </c>
      <c r="B566" s="4" t="s">
        <v>60</v>
      </c>
      <c r="C566" s="4" t="s">
        <v>152</v>
      </c>
      <c r="D566" s="107" t="s">
        <v>296</v>
      </c>
      <c r="E566" s="117">
        <v>6139</v>
      </c>
      <c r="F566" s="107" t="s">
        <v>303</v>
      </c>
      <c r="G566" s="103" t="s">
        <v>1658</v>
      </c>
      <c r="H566" s="13" t="s">
        <v>39</v>
      </c>
      <c r="I566" s="14">
        <v>6800</v>
      </c>
      <c r="J566" s="14">
        <v>0</v>
      </c>
      <c r="K566" s="14"/>
      <c r="L566" s="14"/>
      <c r="M566" s="14"/>
      <c r="N566" s="14"/>
      <c r="O566" s="14"/>
      <c r="P566" s="14">
        <f t="shared" si="870"/>
        <v>0</v>
      </c>
      <c r="Q566" s="14"/>
      <c r="R566" s="14"/>
      <c r="S566" s="14"/>
      <c r="T566" s="14"/>
      <c r="U566" s="14"/>
      <c r="V566" s="14"/>
      <c r="W566" s="14"/>
      <c r="X566" s="14"/>
      <c r="Y566" s="14"/>
      <c r="Z566" s="14">
        <v>0</v>
      </c>
      <c r="AA566" s="14">
        <v>0</v>
      </c>
      <c r="AB566" s="14">
        <v>0</v>
      </c>
      <c r="AC566" s="14"/>
      <c r="AD566" s="14"/>
      <c r="AE566" s="14"/>
      <c r="AF566" s="14"/>
      <c r="AG566" s="14"/>
      <c r="AH566" s="14">
        <f t="shared" si="871"/>
        <v>0</v>
      </c>
      <c r="AI566" s="14"/>
      <c r="AJ566" s="14"/>
      <c r="AK566" s="14"/>
      <c r="AL566" s="14"/>
      <c r="AM566" s="14"/>
      <c r="AN566" s="14"/>
      <c r="AO566" s="14"/>
      <c r="AP566" s="14"/>
      <c r="AQ566" s="14"/>
      <c r="AR566" s="14">
        <v>0</v>
      </c>
      <c r="AS566" s="14">
        <v>0</v>
      </c>
      <c r="AT566" s="14">
        <v>0</v>
      </c>
      <c r="AU566" s="14"/>
      <c r="AV566" s="14"/>
      <c r="AW566" s="14"/>
      <c r="AX566" s="14"/>
      <c r="AY566" s="14"/>
      <c r="AZ566" s="14">
        <f t="shared" si="872"/>
        <v>0</v>
      </c>
      <c r="BA566" s="14"/>
      <c r="BB566" s="14"/>
      <c r="BC566" s="14"/>
      <c r="BD566" s="14"/>
      <c r="BE566" s="14"/>
      <c r="BF566" s="14"/>
      <c r="BG566" s="14"/>
      <c r="BH566" s="14"/>
      <c r="BI566" s="14"/>
      <c r="BJ566" s="14">
        <v>0</v>
      </c>
      <c r="BK566" s="14">
        <v>0</v>
      </c>
    </row>
    <row r="567" spans="1:63" ht="33.75" x14ac:dyDescent="0.25">
      <c r="A567" s="4" t="s">
        <v>135</v>
      </c>
      <c r="B567" s="4" t="s">
        <v>60</v>
      </c>
      <c r="C567" s="4" t="s">
        <v>152</v>
      </c>
      <c r="D567" s="107" t="s">
        <v>296</v>
      </c>
      <c r="E567" s="117">
        <v>6139</v>
      </c>
      <c r="F567" s="107" t="s">
        <v>304</v>
      </c>
      <c r="G567" s="103" t="s">
        <v>1658</v>
      </c>
      <c r="H567" s="13" t="s">
        <v>40</v>
      </c>
      <c r="I567" s="14">
        <v>16500</v>
      </c>
      <c r="J567" s="14">
        <v>0</v>
      </c>
      <c r="K567" s="14"/>
      <c r="L567" s="14"/>
      <c r="M567" s="14"/>
      <c r="N567" s="14"/>
      <c r="O567" s="14"/>
      <c r="P567" s="14">
        <f t="shared" si="870"/>
        <v>0</v>
      </c>
      <c r="Q567" s="14"/>
      <c r="R567" s="14"/>
      <c r="S567" s="14"/>
      <c r="T567" s="14"/>
      <c r="U567" s="14"/>
      <c r="V567" s="14"/>
      <c r="W567" s="14"/>
      <c r="X567" s="14"/>
      <c r="Y567" s="14"/>
      <c r="Z567" s="14">
        <v>0</v>
      </c>
      <c r="AA567" s="14">
        <v>0</v>
      </c>
      <c r="AB567" s="14">
        <v>0</v>
      </c>
      <c r="AC567" s="14"/>
      <c r="AD567" s="14"/>
      <c r="AE567" s="14"/>
      <c r="AF567" s="14"/>
      <c r="AG567" s="14"/>
      <c r="AH567" s="14">
        <f t="shared" si="871"/>
        <v>0</v>
      </c>
      <c r="AI567" s="14"/>
      <c r="AJ567" s="14"/>
      <c r="AK567" s="14"/>
      <c r="AL567" s="14"/>
      <c r="AM567" s="14"/>
      <c r="AN567" s="14"/>
      <c r="AO567" s="14"/>
      <c r="AP567" s="14"/>
      <c r="AQ567" s="14"/>
      <c r="AR567" s="14">
        <v>0</v>
      </c>
      <c r="AS567" s="14">
        <v>0</v>
      </c>
      <c r="AT567" s="14">
        <v>0</v>
      </c>
      <c r="AU567" s="14"/>
      <c r="AV567" s="14"/>
      <c r="AW567" s="14"/>
      <c r="AX567" s="14"/>
      <c r="AY567" s="14"/>
      <c r="AZ567" s="14">
        <f t="shared" si="872"/>
        <v>0</v>
      </c>
      <c r="BA567" s="14"/>
      <c r="BB567" s="14"/>
      <c r="BC567" s="14"/>
      <c r="BD567" s="14"/>
      <c r="BE567" s="14"/>
      <c r="BF567" s="14"/>
      <c r="BG567" s="14"/>
      <c r="BH567" s="14"/>
      <c r="BI567" s="14"/>
      <c r="BJ567" s="14">
        <v>0</v>
      </c>
      <c r="BK567" s="14">
        <v>0</v>
      </c>
    </row>
    <row r="568" spans="1:63" ht="33.75" x14ac:dyDescent="0.25">
      <c r="A568" s="1" t="s">
        <v>0</v>
      </c>
      <c r="B568" s="1" t="s">
        <v>0</v>
      </c>
      <c r="C568" s="1" t="s">
        <v>0</v>
      </c>
      <c r="D568" s="106" t="s">
        <v>0</v>
      </c>
      <c r="E568" s="106" t="s">
        <v>0</v>
      </c>
      <c r="F568" s="106" t="s">
        <v>0</v>
      </c>
      <c r="G568" s="2" t="s">
        <v>0</v>
      </c>
      <c r="H568" s="10" t="s">
        <v>41</v>
      </c>
      <c r="I568" s="11">
        <f>SUM(I569)</f>
        <v>3666</v>
      </c>
      <c r="J568" s="11">
        <f t="shared" ref="J568:Y569" si="885">SUM(J569)</f>
        <v>0</v>
      </c>
      <c r="K568" s="11">
        <f t="shared" si="885"/>
        <v>0</v>
      </c>
      <c r="L568" s="11">
        <f t="shared" si="885"/>
        <v>0</v>
      </c>
      <c r="M568" s="11">
        <f t="shared" si="885"/>
        <v>0</v>
      </c>
      <c r="N568" s="11">
        <f t="shared" si="885"/>
        <v>0</v>
      </c>
      <c r="O568" s="11">
        <f t="shared" si="885"/>
        <v>0</v>
      </c>
      <c r="P568" s="11">
        <f t="shared" si="885"/>
        <v>0</v>
      </c>
      <c r="Q568" s="11">
        <f t="shared" si="885"/>
        <v>0</v>
      </c>
      <c r="R568" s="11">
        <f t="shared" si="885"/>
        <v>0</v>
      </c>
      <c r="S568" s="11">
        <f t="shared" si="885"/>
        <v>0</v>
      </c>
      <c r="T568" s="11">
        <f t="shared" si="885"/>
        <v>0</v>
      </c>
      <c r="U568" s="11">
        <f t="shared" si="885"/>
        <v>0</v>
      </c>
      <c r="V568" s="11">
        <f t="shared" si="885"/>
        <v>0</v>
      </c>
      <c r="W568" s="11">
        <f t="shared" si="885"/>
        <v>0</v>
      </c>
      <c r="X568" s="11">
        <f t="shared" si="885"/>
        <v>0</v>
      </c>
      <c r="Y568" s="11">
        <f t="shared" si="885"/>
        <v>0</v>
      </c>
      <c r="Z568" s="11">
        <v>0</v>
      </c>
      <c r="AA568" s="11">
        <v>0</v>
      </c>
      <c r="AB568" s="11">
        <f t="shared" ref="AB568:AQ569" si="886">SUM(AB569)</f>
        <v>0</v>
      </c>
      <c r="AC568" s="11">
        <f t="shared" si="886"/>
        <v>0</v>
      </c>
      <c r="AD568" s="11">
        <f t="shared" si="886"/>
        <v>0</v>
      </c>
      <c r="AE568" s="11">
        <f t="shared" si="886"/>
        <v>0</v>
      </c>
      <c r="AF568" s="11">
        <f t="shared" si="886"/>
        <v>0</v>
      </c>
      <c r="AG568" s="11">
        <f t="shared" si="886"/>
        <v>0</v>
      </c>
      <c r="AH568" s="11">
        <f t="shared" si="886"/>
        <v>0</v>
      </c>
      <c r="AI568" s="11">
        <f t="shared" si="886"/>
        <v>0</v>
      </c>
      <c r="AJ568" s="11">
        <f t="shared" si="886"/>
        <v>0</v>
      </c>
      <c r="AK568" s="11">
        <f t="shared" si="886"/>
        <v>0</v>
      </c>
      <c r="AL568" s="11">
        <f t="shared" si="886"/>
        <v>0</v>
      </c>
      <c r="AM568" s="11">
        <f t="shared" si="886"/>
        <v>0</v>
      </c>
      <c r="AN568" s="11">
        <f t="shared" si="886"/>
        <v>0</v>
      </c>
      <c r="AO568" s="11">
        <f t="shared" si="886"/>
        <v>0</v>
      </c>
      <c r="AP568" s="11">
        <f t="shared" si="886"/>
        <v>0</v>
      </c>
      <c r="AQ568" s="11">
        <f t="shared" si="886"/>
        <v>0</v>
      </c>
      <c r="AR568" s="11">
        <v>0</v>
      </c>
      <c r="AS568" s="11">
        <v>0</v>
      </c>
      <c r="AT568" s="11">
        <f t="shared" ref="AT568:BI569" si="887">SUM(AT569)</f>
        <v>0</v>
      </c>
      <c r="AU568" s="11">
        <f t="shared" si="887"/>
        <v>0</v>
      </c>
      <c r="AV568" s="11">
        <f t="shared" si="887"/>
        <v>0</v>
      </c>
      <c r="AW568" s="11">
        <f t="shared" si="887"/>
        <v>0</v>
      </c>
      <c r="AX568" s="11">
        <f t="shared" si="887"/>
        <v>0</v>
      </c>
      <c r="AY568" s="11">
        <f t="shared" si="887"/>
        <v>0</v>
      </c>
      <c r="AZ568" s="11">
        <f t="shared" si="887"/>
        <v>0</v>
      </c>
      <c r="BA568" s="11">
        <f t="shared" si="887"/>
        <v>0</v>
      </c>
      <c r="BB568" s="11">
        <f t="shared" si="887"/>
        <v>0</v>
      </c>
      <c r="BC568" s="11">
        <f t="shared" si="887"/>
        <v>0</v>
      </c>
      <c r="BD568" s="11">
        <f t="shared" si="887"/>
        <v>0</v>
      </c>
      <c r="BE568" s="11">
        <f t="shared" si="887"/>
        <v>0</v>
      </c>
      <c r="BF568" s="11">
        <f t="shared" si="887"/>
        <v>0</v>
      </c>
      <c r="BG568" s="11">
        <f t="shared" si="887"/>
        <v>0</v>
      </c>
      <c r="BH568" s="11">
        <f t="shared" si="887"/>
        <v>0</v>
      </c>
      <c r="BI568" s="11">
        <f t="shared" si="887"/>
        <v>0</v>
      </c>
      <c r="BJ568" s="11">
        <v>0</v>
      </c>
      <c r="BK568" s="11">
        <v>0</v>
      </c>
    </row>
    <row r="569" spans="1:63" ht="22.5" x14ac:dyDescent="0.25">
      <c r="A569" s="4" t="s">
        <v>135</v>
      </c>
      <c r="B569" s="4" t="s">
        <v>60</v>
      </c>
      <c r="C569" s="4" t="s">
        <v>152</v>
      </c>
      <c r="D569" s="107" t="s">
        <v>296</v>
      </c>
      <c r="E569" s="106" t="s">
        <v>42</v>
      </c>
      <c r="F569" s="106" t="s">
        <v>0</v>
      </c>
      <c r="G569" s="2" t="s">
        <v>0</v>
      </c>
      <c r="H569" s="2" t="s">
        <v>43</v>
      </c>
      <c r="I569" s="12">
        <f>SUM(I570)</f>
        <v>3666</v>
      </c>
      <c r="J569" s="12">
        <f t="shared" si="885"/>
        <v>0</v>
      </c>
      <c r="K569" s="12">
        <f t="shared" ref="K569:Y569" si="888">SUM(K570)</f>
        <v>0</v>
      </c>
      <c r="L569" s="12">
        <f t="shared" si="888"/>
        <v>0</v>
      </c>
      <c r="M569" s="12">
        <f t="shared" si="888"/>
        <v>0</v>
      </c>
      <c r="N569" s="12">
        <f t="shared" si="888"/>
        <v>0</v>
      </c>
      <c r="O569" s="12">
        <f t="shared" si="888"/>
        <v>0</v>
      </c>
      <c r="P569" s="12">
        <f t="shared" si="888"/>
        <v>0</v>
      </c>
      <c r="Q569" s="12">
        <f t="shared" si="888"/>
        <v>0</v>
      </c>
      <c r="R569" s="12">
        <f t="shared" si="888"/>
        <v>0</v>
      </c>
      <c r="S569" s="12">
        <f t="shared" si="888"/>
        <v>0</v>
      </c>
      <c r="T569" s="12">
        <f t="shared" si="888"/>
        <v>0</v>
      </c>
      <c r="U569" s="12">
        <f t="shared" si="888"/>
        <v>0</v>
      </c>
      <c r="V569" s="12">
        <f t="shared" si="888"/>
        <v>0</v>
      </c>
      <c r="W569" s="12">
        <f t="shared" si="888"/>
        <v>0</v>
      </c>
      <c r="X569" s="12">
        <f t="shared" si="888"/>
        <v>0</v>
      </c>
      <c r="Y569" s="12">
        <f t="shared" si="888"/>
        <v>0</v>
      </c>
      <c r="Z569" s="12">
        <v>0</v>
      </c>
      <c r="AA569" s="12">
        <v>0</v>
      </c>
      <c r="AB569" s="12">
        <f t="shared" si="886"/>
        <v>0</v>
      </c>
      <c r="AC569" s="12">
        <f t="shared" ref="AC569:AQ569" si="889">SUM(AC570)</f>
        <v>0</v>
      </c>
      <c r="AD569" s="12">
        <f t="shared" si="889"/>
        <v>0</v>
      </c>
      <c r="AE569" s="12">
        <f t="shared" si="889"/>
        <v>0</v>
      </c>
      <c r="AF569" s="12">
        <f t="shared" si="889"/>
        <v>0</v>
      </c>
      <c r="AG569" s="12">
        <f t="shared" si="889"/>
        <v>0</v>
      </c>
      <c r="AH569" s="12">
        <f t="shared" si="889"/>
        <v>0</v>
      </c>
      <c r="AI569" s="12">
        <f t="shared" si="889"/>
        <v>0</v>
      </c>
      <c r="AJ569" s="12">
        <f t="shared" si="889"/>
        <v>0</v>
      </c>
      <c r="AK569" s="12">
        <f t="shared" si="889"/>
        <v>0</v>
      </c>
      <c r="AL569" s="12">
        <f t="shared" si="889"/>
        <v>0</v>
      </c>
      <c r="AM569" s="12">
        <f t="shared" si="889"/>
        <v>0</v>
      </c>
      <c r="AN569" s="12">
        <f t="shared" si="889"/>
        <v>0</v>
      </c>
      <c r="AO569" s="12">
        <f t="shared" si="889"/>
        <v>0</v>
      </c>
      <c r="AP569" s="12">
        <f t="shared" si="889"/>
        <v>0</v>
      </c>
      <c r="AQ569" s="12">
        <f t="shared" si="889"/>
        <v>0</v>
      </c>
      <c r="AR569" s="12">
        <v>0</v>
      </c>
      <c r="AS569" s="12">
        <v>0</v>
      </c>
      <c r="AT569" s="12">
        <f t="shared" si="887"/>
        <v>0</v>
      </c>
      <c r="AU569" s="12">
        <f t="shared" ref="AU569:BI569" si="890">SUM(AU570)</f>
        <v>0</v>
      </c>
      <c r="AV569" s="12">
        <f t="shared" si="890"/>
        <v>0</v>
      </c>
      <c r="AW569" s="12">
        <f t="shared" si="890"/>
        <v>0</v>
      </c>
      <c r="AX569" s="12">
        <f t="shared" si="890"/>
        <v>0</v>
      </c>
      <c r="AY569" s="12">
        <f t="shared" si="890"/>
        <v>0</v>
      </c>
      <c r="AZ569" s="12">
        <f t="shared" si="890"/>
        <v>0</v>
      </c>
      <c r="BA569" s="12">
        <f t="shared" si="890"/>
        <v>0</v>
      </c>
      <c r="BB569" s="12">
        <f t="shared" si="890"/>
        <v>0</v>
      </c>
      <c r="BC569" s="12">
        <f t="shared" si="890"/>
        <v>0</v>
      </c>
      <c r="BD569" s="12">
        <f t="shared" si="890"/>
        <v>0</v>
      </c>
      <c r="BE569" s="12">
        <f t="shared" si="890"/>
        <v>0</v>
      </c>
      <c r="BF569" s="12">
        <f t="shared" si="890"/>
        <v>0</v>
      </c>
      <c r="BG569" s="12">
        <f t="shared" si="890"/>
        <v>0</v>
      </c>
      <c r="BH569" s="12">
        <f t="shared" si="890"/>
        <v>0</v>
      </c>
      <c r="BI569" s="12">
        <f t="shared" si="890"/>
        <v>0</v>
      </c>
      <c r="BJ569" s="12">
        <v>0</v>
      </c>
      <c r="BK569" s="12">
        <v>0</v>
      </c>
    </row>
    <row r="570" spans="1:63" x14ac:dyDescent="0.25">
      <c r="A570" s="4" t="s">
        <v>135</v>
      </c>
      <c r="B570" s="4" t="s">
        <v>60</v>
      </c>
      <c r="C570" s="4" t="s">
        <v>152</v>
      </c>
      <c r="D570" s="107" t="s">
        <v>296</v>
      </c>
      <c r="E570" s="117">
        <v>6148</v>
      </c>
      <c r="F570" s="107"/>
      <c r="G570" s="103" t="s">
        <v>1658</v>
      </c>
      <c r="H570" s="13" t="s">
        <v>47</v>
      </c>
      <c r="I570" s="14">
        <v>3666</v>
      </c>
      <c r="J570" s="14">
        <v>0</v>
      </c>
      <c r="K570" s="14"/>
      <c r="L570" s="14"/>
      <c r="M570" s="14"/>
      <c r="N570" s="14"/>
      <c r="O570" s="14"/>
      <c r="P570" s="14">
        <f t="shared" si="870"/>
        <v>0</v>
      </c>
      <c r="Q570" s="14"/>
      <c r="R570" s="14"/>
      <c r="S570" s="14"/>
      <c r="T570" s="14"/>
      <c r="U570" s="14"/>
      <c r="V570" s="14"/>
      <c r="W570" s="14"/>
      <c r="X570" s="14"/>
      <c r="Y570" s="14"/>
      <c r="Z570" s="14">
        <v>0</v>
      </c>
      <c r="AA570" s="14">
        <v>0</v>
      </c>
      <c r="AB570" s="14">
        <v>0</v>
      </c>
      <c r="AC570" s="14"/>
      <c r="AD570" s="14"/>
      <c r="AE570" s="14"/>
      <c r="AF570" s="14"/>
      <c r="AG570" s="14"/>
      <c r="AH570" s="14">
        <f t="shared" si="871"/>
        <v>0</v>
      </c>
      <c r="AI570" s="14"/>
      <c r="AJ570" s="14"/>
      <c r="AK570" s="14"/>
      <c r="AL570" s="14"/>
      <c r="AM570" s="14"/>
      <c r="AN570" s="14"/>
      <c r="AO570" s="14"/>
      <c r="AP570" s="14"/>
      <c r="AQ570" s="14"/>
      <c r="AR570" s="14">
        <v>0</v>
      </c>
      <c r="AS570" s="14">
        <v>0</v>
      </c>
      <c r="AT570" s="14">
        <v>0</v>
      </c>
      <c r="AU570" s="14"/>
      <c r="AV570" s="14"/>
      <c r="AW570" s="14"/>
      <c r="AX570" s="14"/>
      <c r="AY570" s="14"/>
      <c r="AZ570" s="14">
        <f t="shared" si="872"/>
        <v>0</v>
      </c>
      <c r="BA570" s="14"/>
      <c r="BB570" s="14"/>
      <c r="BC570" s="14"/>
      <c r="BD570" s="14"/>
      <c r="BE570" s="14"/>
      <c r="BF570" s="14"/>
      <c r="BG570" s="14"/>
      <c r="BH570" s="14"/>
      <c r="BI570" s="14"/>
      <c r="BJ570" s="14">
        <v>0</v>
      </c>
      <c r="BK570" s="14">
        <v>0</v>
      </c>
    </row>
    <row r="571" spans="1:63" ht="33.75" x14ac:dyDescent="0.25">
      <c r="A571" s="1" t="s">
        <v>0</v>
      </c>
      <c r="B571" s="1" t="s">
        <v>0</v>
      </c>
      <c r="C571" s="1" t="s">
        <v>0</v>
      </c>
      <c r="D571" s="106" t="s">
        <v>0</v>
      </c>
      <c r="E571" s="106" t="s">
        <v>0</v>
      </c>
      <c r="F571" s="106" t="s">
        <v>0</v>
      </c>
      <c r="G571" s="2" t="s">
        <v>0</v>
      </c>
      <c r="H571" s="10" t="s">
        <v>49</v>
      </c>
      <c r="I571" s="11">
        <f>SUM(I572)</f>
        <v>98800</v>
      </c>
      <c r="J571" s="11">
        <f t="shared" ref="J571:Y571" si="891">SUM(J572)</f>
        <v>15800</v>
      </c>
      <c r="K571" s="11">
        <f t="shared" si="891"/>
        <v>0</v>
      </c>
      <c r="L571" s="11">
        <f t="shared" si="891"/>
        <v>0</v>
      </c>
      <c r="M571" s="11">
        <f t="shared" si="891"/>
        <v>0</v>
      </c>
      <c r="N571" s="11">
        <f t="shared" si="891"/>
        <v>0</v>
      </c>
      <c r="O571" s="11">
        <f t="shared" si="891"/>
        <v>0</v>
      </c>
      <c r="P571" s="11">
        <f t="shared" si="891"/>
        <v>15800</v>
      </c>
      <c r="Q571" s="11">
        <f t="shared" si="891"/>
        <v>0</v>
      </c>
      <c r="R571" s="11">
        <f t="shared" si="891"/>
        <v>0</v>
      </c>
      <c r="S571" s="11">
        <f t="shared" si="891"/>
        <v>0</v>
      </c>
      <c r="T571" s="11">
        <f t="shared" si="891"/>
        <v>0</v>
      </c>
      <c r="U571" s="11">
        <f t="shared" si="891"/>
        <v>0</v>
      </c>
      <c r="V571" s="11">
        <f t="shared" si="891"/>
        <v>6000</v>
      </c>
      <c r="W571" s="11">
        <f t="shared" si="891"/>
        <v>0</v>
      </c>
      <c r="X571" s="11">
        <f t="shared" si="891"/>
        <v>0</v>
      </c>
      <c r="Y571" s="11">
        <f t="shared" si="891"/>
        <v>0</v>
      </c>
      <c r="Z571" s="11">
        <v>6000</v>
      </c>
      <c r="AA571" s="11">
        <v>9800</v>
      </c>
      <c r="AB571" s="11">
        <f t="shared" ref="AB571:AQ571" si="892">SUM(AB572)</f>
        <v>0</v>
      </c>
      <c r="AC571" s="11">
        <f t="shared" si="892"/>
        <v>0</v>
      </c>
      <c r="AD571" s="11">
        <f t="shared" si="892"/>
        <v>0</v>
      </c>
      <c r="AE571" s="11">
        <f t="shared" si="892"/>
        <v>0</v>
      </c>
      <c r="AF571" s="11">
        <f t="shared" si="892"/>
        <v>0</v>
      </c>
      <c r="AG571" s="11">
        <f t="shared" si="892"/>
        <v>0</v>
      </c>
      <c r="AH571" s="11">
        <f t="shared" si="892"/>
        <v>0</v>
      </c>
      <c r="AI571" s="11">
        <f t="shared" si="892"/>
        <v>0</v>
      </c>
      <c r="AJ571" s="11">
        <f t="shared" si="892"/>
        <v>0</v>
      </c>
      <c r="AK571" s="11">
        <f t="shared" si="892"/>
        <v>0</v>
      </c>
      <c r="AL571" s="11">
        <f t="shared" si="892"/>
        <v>0</v>
      </c>
      <c r="AM571" s="11">
        <f t="shared" si="892"/>
        <v>0</v>
      </c>
      <c r="AN571" s="11">
        <f t="shared" si="892"/>
        <v>0</v>
      </c>
      <c r="AO571" s="11">
        <f t="shared" si="892"/>
        <v>0</v>
      </c>
      <c r="AP571" s="11">
        <f t="shared" si="892"/>
        <v>0</v>
      </c>
      <c r="AQ571" s="11">
        <f t="shared" si="892"/>
        <v>0</v>
      </c>
      <c r="AR571" s="11">
        <v>0</v>
      </c>
      <c r="AS571" s="11">
        <v>0</v>
      </c>
      <c r="AT571" s="11">
        <f t="shared" ref="AT571:BI571" si="893">SUM(AT572)</f>
        <v>0</v>
      </c>
      <c r="AU571" s="11">
        <f t="shared" si="893"/>
        <v>0</v>
      </c>
      <c r="AV571" s="11">
        <f t="shared" si="893"/>
        <v>0</v>
      </c>
      <c r="AW571" s="11">
        <f t="shared" si="893"/>
        <v>0</v>
      </c>
      <c r="AX571" s="11">
        <f t="shared" si="893"/>
        <v>0</v>
      </c>
      <c r="AY571" s="11">
        <f t="shared" si="893"/>
        <v>0</v>
      </c>
      <c r="AZ571" s="11">
        <f t="shared" si="893"/>
        <v>0</v>
      </c>
      <c r="BA571" s="11">
        <f t="shared" si="893"/>
        <v>0</v>
      </c>
      <c r="BB571" s="11">
        <f t="shared" si="893"/>
        <v>0</v>
      </c>
      <c r="BC571" s="11">
        <f t="shared" si="893"/>
        <v>0</v>
      </c>
      <c r="BD571" s="11">
        <f t="shared" si="893"/>
        <v>0</v>
      </c>
      <c r="BE571" s="11">
        <f t="shared" si="893"/>
        <v>0</v>
      </c>
      <c r="BF571" s="11">
        <f t="shared" si="893"/>
        <v>0</v>
      </c>
      <c r="BG571" s="11">
        <f t="shared" si="893"/>
        <v>0</v>
      </c>
      <c r="BH571" s="11">
        <f t="shared" si="893"/>
        <v>0</v>
      </c>
      <c r="BI571" s="11">
        <f t="shared" si="893"/>
        <v>0</v>
      </c>
      <c r="BJ571" s="11">
        <v>0</v>
      </c>
      <c r="BK571" s="11">
        <v>0</v>
      </c>
    </row>
    <row r="572" spans="1:63" x14ac:dyDescent="0.25">
      <c r="A572" s="4" t="s">
        <v>135</v>
      </c>
      <c r="B572" s="4" t="s">
        <v>60</v>
      </c>
      <c r="C572" s="4" t="s">
        <v>152</v>
      </c>
      <c r="D572" s="107" t="s">
        <v>296</v>
      </c>
      <c r="E572" s="106" t="s">
        <v>50</v>
      </c>
      <c r="F572" s="106" t="s">
        <v>0</v>
      </c>
      <c r="G572" s="2" t="s">
        <v>0</v>
      </c>
      <c r="H572" s="2" t="s">
        <v>51</v>
      </c>
      <c r="I572" s="12">
        <f>SUM(I573:I574)</f>
        <v>98800</v>
      </c>
      <c r="J572" s="12">
        <f t="shared" ref="J572:Y572" si="894">SUM(J573:J574)</f>
        <v>15800</v>
      </c>
      <c r="K572" s="12">
        <f t="shared" si="894"/>
        <v>0</v>
      </c>
      <c r="L572" s="12">
        <f t="shared" si="894"/>
        <v>0</v>
      </c>
      <c r="M572" s="12">
        <f t="shared" si="894"/>
        <v>0</v>
      </c>
      <c r="N572" s="12">
        <f t="shared" si="894"/>
        <v>0</v>
      </c>
      <c r="O572" s="12">
        <f t="shared" si="894"/>
        <v>0</v>
      </c>
      <c r="P572" s="12">
        <f t="shared" ref="P572" si="895">SUM(P573:P574)</f>
        <v>15800</v>
      </c>
      <c r="Q572" s="12">
        <f t="shared" si="894"/>
        <v>0</v>
      </c>
      <c r="R572" s="12">
        <f t="shared" si="894"/>
        <v>0</v>
      </c>
      <c r="S572" s="12">
        <f t="shared" si="894"/>
        <v>0</v>
      </c>
      <c r="T572" s="12">
        <f t="shared" si="894"/>
        <v>0</v>
      </c>
      <c r="U572" s="12">
        <f t="shared" si="894"/>
        <v>0</v>
      </c>
      <c r="V572" s="12">
        <f t="shared" si="894"/>
        <v>6000</v>
      </c>
      <c r="W572" s="12">
        <f t="shared" si="894"/>
        <v>0</v>
      </c>
      <c r="X572" s="12">
        <f t="shared" si="894"/>
        <v>0</v>
      </c>
      <c r="Y572" s="12">
        <f t="shared" si="894"/>
        <v>0</v>
      </c>
      <c r="Z572" s="12">
        <v>6000</v>
      </c>
      <c r="AA572" s="12">
        <v>9800</v>
      </c>
      <c r="AB572" s="12">
        <f t="shared" ref="AB572:AQ572" si="896">SUM(AB573:AB574)</f>
        <v>0</v>
      </c>
      <c r="AC572" s="12">
        <f t="shared" si="896"/>
        <v>0</v>
      </c>
      <c r="AD572" s="12">
        <f t="shared" si="896"/>
        <v>0</v>
      </c>
      <c r="AE572" s="12">
        <f t="shared" si="896"/>
        <v>0</v>
      </c>
      <c r="AF572" s="12">
        <f t="shared" si="896"/>
        <v>0</v>
      </c>
      <c r="AG572" s="12">
        <f t="shared" si="896"/>
        <v>0</v>
      </c>
      <c r="AH572" s="12">
        <f t="shared" ref="AH572" si="897">SUM(AH573:AH574)</f>
        <v>0</v>
      </c>
      <c r="AI572" s="12">
        <f t="shared" si="896"/>
        <v>0</v>
      </c>
      <c r="AJ572" s="12">
        <f t="shared" si="896"/>
        <v>0</v>
      </c>
      <c r="AK572" s="12">
        <f t="shared" si="896"/>
        <v>0</v>
      </c>
      <c r="AL572" s="12">
        <f t="shared" si="896"/>
        <v>0</v>
      </c>
      <c r="AM572" s="12">
        <f t="shared" si="896"/>
        <v>0</v>
      </c>
      <c r="AN572" s="12">
        <f t="shared" si="896"/>
        <v>0</v>
      </c>
      <c r="AO572" s="12">
        <f t="shared" si="896"/>
        <v>0</v>
      </c>
      <c r="AP572" s="12">
        <f t="shared" si="896"/>
        <v>0</v>
      </c>
      <c r="AQ572" s="12">
        <f t="shared" si="896"/>
        <v>0</v>
      </c>
      <c r="AR572" s="12">
        <v>0</v>
      </c>
      <c r="AS572" s="12">
        <v>0</v>
      </c>
      <c r="AT572" s="12">
        <f t="shared" ref="AT572:BI572" si="898">SUM(AT573:AT574)</f>
        <v>0</v>
      </c>
      <c r="AU572" s="12">
        <f t="shared" si="898"/>
        <v>0</v>
      </c>
      <c r="AV572" s="12">
        <f t="shared" si="898"/>
        <v>0</v>
      </c>
      <c r="AW572" s="12">
        <f t="shared" si="898"/>
        <v>0</v>
      </c>
      <c r="AX572" s="12">
        <f t="shared" si="898"/>
        <v>0</v>
      </c>
      <c r="AY572" s="12">
        <f t="shared" si="898"/>
        <v>0</v>
      </c>
      <c r="AZ572" s="12">
        <f t="shared" ref="AZ572" si="899">SUM(AZ573:AZ574)</f>
        <v>0</v>
      </c>
      <c r="BA572" s="12">
        <f t="shared" si="898"/>
        <v>0</v>
      </c>
      <c r="BB572" s="12">
        <f t="shared" si="898"/>
        <v>0</v>
      </c>
      <c r="BC572" s="12">
        <f t="shared" si="898"/>
        <v>0</v>
      </c>
      <c r="BD572" s="12">
        <f t="shared" si="898"/>
        <v>0</v>
      </c>
      <c r="BE572" s="12">
        <f t="shared" si="898"/>
        <v>0</v>
      </c>
      <c r="BF572" s="12">
        <f t="shared" si="898"/>
        <v>0</v>
      </c>
      <c r="BG572" s="12">
        <f t="shared" si="898"/>
        <v>0</v>
      </c>
      <c r="BH572" s="12">
        <f t="shared" si="898"/>
        <v>0</v>
      </c>
      <c r="BI572" s="12">
        <f t="shared" si="898"/>
        <v>0</v>
      </c>
      <c r="BJ572" s="12">
        <v>0</v>
      </c>
      <c r="BK572" s="12">
        <v>0</v>
      </c>
    </row>
    <row r="573" spans="1:63" x14ac:dyDescent="0.25">
      <c r="A573" s="4" t="s">
        <v>135</v>
      </c>
      <c r="B573" s="4" t="s">
        <v>60</v>
      </c>
      <c r="C573" s="4" t="s">
        <v>152</v>
      </c>
      <c r="D573" s="107" t="s">
        <v>296</v>
      </c>
      <c r="E573" s="117">
        <v>8213</v>
      </c>
      <c r="F573" s="107"/>
      <c r="G573" s="103" t="s">
        <v>1658</v>
      </c>
      <c r="H573" s="13" t="s">
        <v>53</v>
      </c>
      <c r="I573" s="14">
        <v>33800</v>
      </c>
      <c r="J573" s="14">
        <v>12000</v>
      </c>
      <c r="K573" s="14"/>
      <c r="L573" s="14"/>
      <c r="M573" s="14"/>
      <c r="N573" s="14"/>
      <c r="O573" s="14"/>
      <c r="P573" s="14">
        <f t="shared" si="870"/>
        <v>12000</v>
      </c>
      <c r="Q573" s="14"/>
      <c r="R573" s="14"/>
      <c r="S573" s="14"/>
      <c r="T573" s="14"/>
      <c r="U573" s="14"/>
      <c r="V573" s="14">
        <v>6000</v>
      </c>
      <c r="W573" s="14"/>
      <c r="X573" s="14"/>
      <c r="Y573" s="14"/>
      <c r="Z573" s="14">
        <v>6000</v>
      </c>
      <c r="AA573" s="14">
        <v>6000</v>
      </c>
      <c r="AB573" s="14">
        <v>0</v>
      </c>
      <c r="AC573" s="14"/>
      <c r="AD573" s="14"/>
      <c r="AE573" s="14"/>
      <c r="AF573" s="14"/>
      <c r="AG573" s="14"/>
      <c r="AH573" s="14">
        <f t="shared" si="871"/>
        <v>0</v>
      </c>
      <c r="AI573" s="14"/>
      <c r="AJ573" s="14"/>
      <c r="AK573" s="14"/>
      <c r="AL573" s="14"/>
      <c r="AM573" s="14"/>
      <c r="AN573" s="14"/>
      <c r="AO573" s="14"/>
      <c r="AP573" s="14"/>
      <c r="AQ573" s="14"/>
      <c r="AR573" s="14">
        <v>0</v>
      </c>
      <c r="AS573" s="14">
        <v>0</v>
      </c>
      <c r="AT573" s="14">
        <v>0</v>
      </c>
      <c r="AU573" s="14"/>
      <c r="AV573" s="14"/>
      <c r="AW573" s="14"/>
      <c r="AX573" s="14"/>
      <c r="AY573" s="14"/>
      <c r="AZ573" s="14">
        <f t="shared" si="872"/>
        <v>0</v>
      </c>
      <c r="BA573" s="14"/>
      <c r="BB573" s="14"/>
      <c r="BC573" s="14"/>
      <c r="BD573" s="14"/>
      <c r="BE573" s="14"/>
      <c r="BF573" s="14"/>
      <c r="BG573" s="14"/>
      <c r="BH573" s="14"/>
      <c r="BI573" s="14"/>
      <c r="BJ573" s="14">
        <v>0</v>
      </c>
      <c r="BK573" s="14">
        <v>0</v>
      </c>
    </row>
    <row r="574" spans="1:63" x14ac:dyDescent="0.25">
      <c r="A574" s="4" t="s">
        <v>135</v>
      </c>
      <c r="B574" s="4" t="s">
        <v>60</v>
      </c>
      <c r="C574" s="4" t="s">
        <v>152</v>
      </c>
      <c r="D574" s="107" t="s">
        <v>296</v>
      </c>
      <c r="E574" s="117">
        <v>8216</v>
      </c>
      <c r="F574" s="107"/>
      <c r="G574" s="103" t="s">
        <v>1658</v>
      </c>
      <c r="H574" s="13" t="s">
        <v>110</v>
      </c>
      <c r="I574" s="14">
        <v>65000</v>
      </c>
      <c r="J574" s="14">
        <v>3800</v>
      </c>
      <c r="K574" s="14"/>
      <c r="L574" s="14"/>
      <c r="M574" s="14"/>
      <c r="N574" s="14"/>
      <c r="O574" s="14"/>
      <c r="P574" s="14">
        <f t="shared" si="870"/>
        <v>3800</v>
      </c>
      <c r="Q574" s="14"/>
      <c r="R574" s="14"/>
      <c r="S574" s="14"/>
      <c r="T574" s="14"/>
      <c r="U574" s="14"/>
      <c r="V574" s="14"/>
      <c r="W574" s="14"/>
      <c r="X574" s="14"/>
      <c r="Y574" s="14"/>
      <c r="Z574" s="14">
        <v>0</v>
      </c>
      <c r="AA574" s="14">
        <v>3800</v>
      </c>
      <c r="AB574" s="14">
        <v>0</v>
      </c>
      <c r="AC574" s="14"/>
      <c r="AD574" s="14"/>
      <c r="AE574" s="14"/>
      <c r="AF574" s="14"/>
      <c r="AG574" s="14"/>
      <c r="AH574" s="14">
        <f t="shared" si="871"/>
        <v>0</v>
      </c>
      <c r="AI574" s="14"/>
      <c r="AJ574" s="14"/>
      <c r="AK574" s="14"/>
      <c r="AL574" s="14"/>
      <c r="AM574" s="14"/>
      <c r="AN574" s="14"/>
      <c r="AO574" s="14"/>
      <c r="AP574" s="14"/>
      <c r="AQ574" s="14"/>
      <c r="AR574" s="14">
        <v>0</v>
      </c>
      <c r="AS574" s="14">
        <v>0</v>
      </c>
      <c r="AT574" s="14">
        <v>0</v>
      </c>
      <c r="AU574" s="14"/>
      <c r="AV574" s="14"/>
      <c r="AW574" s="14"/>
      <c r="AX574" s="14"/>
      <c r="AY574" s="14"/>
      <c r="AZ574" s="14">
        <f t="shared" si="872"/>
        <v>0</v>
      </c>
      <c r="BA574" s="14"/>
      <c r="BB574" s="14"/>
      <c r="BC574" s="14"/>
      <c r="BD574" s="14"/>
      <c r="BE574" s="14"/>
      <c r="BF574" s="14"/>
      <c r="BG574" s="14"/>
      <c r="BH574" s="14"/>
      <c r="BI574" s="14"/>
      <c r="BJ574" s="14">
        <v>0</v>
      </c>
      <c r="BK574" s="14">
        <v>0</v>
      </c>
    </row>
    <row r="575" spans="1:63" ht="22.5" x14ac:dyDescent="0.25">
      <c r="A575" s="13" t="s">
        <v>0</v>
      </c>
      <c r="B575" s="13" t="s">
        <v>0</v>
      </c>
      <c r="C575" s="13" t="s">
        <v>0</v>
      </c>
      <c r="D575" s="103" t="s">
        <v>0</v>
      </c>
      <c r="E575" s="103" t="s">
        <v>0</v>
      </c>
      <c r="F575" s="103" t="s">
        <v>0</v>
      </c>
      <c r="G575" s="13" t="s">
        <v>0</v>
      </c>
      <c r="H575" s="10" t="s">
        <v>305</v>
      </c>
      <c r="I575" s="11">
        <f>SUM(I545,I568,I571)</f>
        <v>3103119</v>
      </c>
      <c r="J575" s="11">
        <f t="shared" ref="J575:Y575" si="900">SUM(J545,J568,J571)</f>
        <v>60000</v>
      </c>
      <c r="K575" s="11">
        <f t="shared" si="900"/>
        <v>0</v>
      </c>
      <c r="L575" s="11">
        <f t="shared" si="900"/>
        <v>0</v>
      </c>
      <c r="M575" s="11">
        <f t="shared" si="900"/>
        <v>0</v>
      </c>
      <c r="N575" s="11">
        <f t="shared" si="900"/>
        <v>0</v>
      </c>
      <c r="O575" s="11">
        <f t="shared" si="900"/>
        <v>0</v>
      </c>
      <c r="P575" s="11">
        <f t="shared" si="900"/>
        <v>60000</v>
      </c>
      <c r="Q575" s="11">
        <f t="shared" si="900"/>
        <v>0</v>
      </c>
      <c r="R575" s="11">
        <f t="shared" si="900"/>
        <v>3000</v>
      </c>
      <c r="S575" s="11">
        <f t="shared" si="900"/>
        <v>0</v>
      </c>
      <c r="T575" s="11">
        <f t="shared" si="900"/>
        <v>200</v>
      </c>
      <c r="U575" s="11">
        <f t="shared" si="900"/>
        <v>0</v>
      </c>
      <c r="V575" s="11">
        <f t="shared" si="900"/>
        <v>18000</v>
      </c>
      <c r="W575" s="11">
        <f t="shared" si="900"/>
        <v>0</v>
      </c>
      <c r="X575" s="11">
        <f t="shared" si="900"/>
        <v>0</v>
      </c>
      <c r="Y575" s="11">
        <f t="shared" si="900"/>
        <v>0</v>
      </c>
      <c r="Z575" s="11">
        <v>21200</v>
      </c>
      <c r="AA575" s="11">
        <v>38800</v>
      </c>
      <c r="AB575" s="11">
        <f t="shared" ref="AB575:AQ575" si="901">SUM(AB545,AB568,AB571)</f>
        <v>0</v>
      </c>
      <c r="AC575" s="11">
        <f t="shared" si="901"/>
        <v>0</v>
      </c>
      <c r="AD575" s="11">
        <f t="shared" si="901"/>
        <v>0</v>
      </c>
      <c r="AE575" s="11">
        <f t="shared" si="901"/>
        <v>0</v>
      </c>
      <c r="AF575" s="11">
        <f t="shared" si="901"/>
        <v>0</v>
      </c>
      <c r="AG575" s="11">
        <f t="shared" si="901"/>
        <v>0</v>
      </c>
      <c r="AH575" s="11">
        <f t="shared" si="901"/>
        <v>0</v>
      </c>
      <c r="AI575" s="11">
        <f t="shared" si="901"/>
        <v>0</v>
      </c>
      <c r="AJ575" s="11">
        <f t="shared" si="901"/>
        <v>0</v>
      </c>
      <c r="AK575" s="11">
        <f t="shared" si="901"/>
        <v>0</v>
      </c>
      <c r="AL575" s="11">
        <f t="shared" si="901"/>
        <v>0</v>
      </c>
      <c r="AM575" s="11">
        <f t="shared" si="901"/>
        <v>0</v>
      </c>
      <c r="AN575" s="11">
        <f t="shared" si="901"/>
        <v>0</v>
      </c>
      <c r="AO575" s="11">
        <f t="shared" si="901"/>
        <v>0</v>
      </c>
      <c r="AP575" s="11">
        <f t="shared" si="901"/>
        <v>0</v>
      </c>
      <c r="AQ575" s="11">
        <f t="shared" si="901"/>
        <v>0</v>
      </c>
      <c r="AR575" s="11">
        <v>0</v>
      </c>
      <c r="AS575" s="11">
        <v>0</v>
      </c>
      <c r="AT575" s="11">
        <f t="shared" ref="AT575:BI575" si="902">SUM(AT545,AT568,AT571)</f>
        <v>0</v>
      </c>
      <c r="AU575" s="11">
        <f t="shared" si="902"/>
        <v>0</v>
      </c>
      <c r="AV575" s="11">
        <f t="shared" si="902"/>
        <v>0</v>
      </c>
      <c r="AW575" s="11">
        <f t="shared" si="902"/>
        <v>0</v>
      </c>
      <c r="AX575" s="11">
        <f t="shared" si="902"/>
        <v>0</v>
      </c>
      <c r="AY575" s="11">
        <f t="shared" si="902"/>
        <v>0</v>
      </c>
      <c r="AZ575" s="11">
        <f t="shared" si="902"/>
        <v>0</v>
      </c>
      <c r="BA575" s="11">
        <f t="shared" si="902"/>
        <v>0</v>
      </c>
      <c r="BB575" s="11">
        <f t="shared" si="902"/>
        <v>0</v>
      </c>
      <c r="BC575" s="11">
        <f t="shared" si="902"/>
        <v>0</v>
      </c>
      <c r="BD575" s="11">
        <f t="shared" si="902"/>
        <v>0</v>
      </c>
      <c r="BE575" s="11">
        <f t="shared" si="902"/>
        <v>0</v>
      </c>
      <c r="BF575" s="11">
        <f t="shared" si="902"/>
        <v>0</v>
      </c>
      <c r="BG575" s="11">
        <f t="shared" si="902"/>
        <v>0</v>
      </c>
      <c r="BH575" s="11">
        <f t="shared" si="902"/>
        <v>0</v>
      </c>
      <c r="BI575" s="11">
        <f t="shared" si="902"/>
        <v>0</v>
      </c>
      <c r="BJ575" s="11">
        <v>0</v>
      </c>
      <c r="BK575" s="11">
        <v>0</v>
      </c>
    </row>
    <row r="576" spans="1:63" ht="15.75" thickBot="1" x14ac:dyDescent="0.3">
      <c r="A576" s="13" t="s">
        <v>0</v>
      </c>
      <c r="B576" s="13" t="s">
        <v>0</v>
      </c>
      <c r="C576" s="13" t="s">
        <v>0</v>
      </c>
      <c r="D576" s="103" t="s">
        <v>0</v>
      </c>
      <c r="E576" s="103" t="s">
        <v>0</v>
      </c>
      <c r="F576" s="103" t="s">
        <v>0</v>
      </c>
      <c r="G576" s="13" t="s">
        <v>0</v>
      </c>
      <c r="H576" s="2" t="s">
        <v>55</v>
      </c>
      <c r="I576" s="12">
        <v>77</v>
      </c>
      <c r="J576" s="13" t="s">
        <v>0</v>
      </c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>
        <v>0</v>
      </c>
      <c r="AA576" s="13"/>
      <c r="AB576" s="13" t="s">
        <v>0</v>
      </c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>
        <v>0</v>
      </c>
      <c r="AS576" s="13"/>
      <c r="AT576" s="13" t="s">
        <v>0</v>
      </c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>
        <v>0</v>
      </c>
      <c r="BK576" s="13"/>
    </row>
    <row r="577" spans="1:63" ht="69.75" customHeight="1" thickBot="1" x14ac:dyDescent="0.3">
      <c r="A577" s="148" t="s">
        <v>0</v>
      </c>
      <c r="B577" s="148" t="s">
        <v>0</v>
      </c>
      <c r="C577" s="148" t="s">
        <v>0</v>
      </c>
      <c r="D577" s="151" t="s">
        <v>0</v>
      </c>
      <c r="E577" s="151" t="s">
        <v>0</v>
      </c>
      <c r="F577" s="151" t="s">
        <v>0</v>
      </c>
      <c r="G577" s="154" t="s">
        <v>0</v>
      </c>
      <c r="H577" s="5" t="s">
        <v>56</v>
      </c>
      <c r="I577" s="5" t="s">
        <v>9</v>
      </c>
      <c r="J577" s="94" t="s">
        <v>10</v>
      </c>
      <c r="K577" s="94" t="s">
        <v>1602</v>
      </c>
      <c r="L577" s="94" t="s">
        <v>1535</v>
      </c>
      <c r="M577" s="94" t="s">
        <v>1591</v>
      </c>
      <c r="N577" s="94" t="s">
        <v>1592</v>
      </c>
      <c r="O577" s="94" t="s">
        <v>1593</v>
      </c>
      <c r="P577" s="94" t="s">
        <v>1606</v>
      </c>
      <c r="Q577" s="94" t="s">
        <v>1603</v>
      </c>
      <c r="R577" s="94" t="s">
        <v>1594</v>
      </c>
      <c r="S577" s="94" t="s">
        <v>1595</v>
      </c>
      <c r="T577" s="94" t="s">
        <v>1596</v>
      </c>
      <c r="U577" s="94" t="s">
        <v>1597</v>
      </c>
      <c r="V577" s="94" t="s">
        <v>1598</v>
      </c>
      <c r="W577" s="94" t="s">
        <v>1599</v>
      </c>
      <c r="X577" s="94" t="s">
        <v>1604</v>
      </c>
      <c r="Y577" s="94" t="s">
        <v>1605</v>
      </c>
      <c r="Z577" s="94" t="s">
        <v>1600</v>
      </c>
      <c r="AA577" s="94" t="s">
        <v>1601</v>
      </c>
      <c r="AB577" s="95" t="s">
        <v>11</v>
      </c>
      <c r="AC577" s="95" t="s">
        <v>1602</v>
      </c>
      <c r="AD577" s="95" t="s">
        <v>1535</v>
      </c>
      <c r="AE577" s="95" t="s">
        <v>1591</v>
      </c>
      <c r="AF577" s="95" t="s">
        <v>1592</v>
      </c>
      <c r="AG577" s="95" t="s">
        <v>1593</v>
      </c>
      <c r="AH577" s="95" t="s">
        <v>1607</v>
      </c>
      <c r="AI577" s="95" t="s">
        <v>1603</v>
      </c>
      <c r="AJ577" s="95" t="s">
        <v>1594</v>
      </c>
      <c r="AK577" s="95" t="s">
        <v>1595</v>
      </c>
      <c r="AL577" s="95" t="s">
        <v>1596</v>
      </c>
      <c r="AM577" s="95" t="s">
        <v>1597</v>
      </c>
      <c r="AN577" s="95" t="s">
        <v>1598</v>
      </c>
      <c r="AO577" s="95" t="s">
        <v>1599</v>
      </c>
      <c r="AP577" s="95" t="s">
        <v>1604</v>
      </c>
      <c r="AQ577" s="95" t="s">
        <v>1605</v>
      </c>
      <c r="AR577" s="95" t="s">
        <v>1600</v>
      </c>
      <c r="AS577" s="95" t="s">
        <v>1601</v>
      </c>
      <c r="AT577" s="96" t="s">
        <v>12</v>
      </c>
      <c r="AU577" s="96" t="s">
        <v>1602</v>
      </c>
      <c r="AV577" s="96" t="s">
        <v>1535</v>
      </c>
      <c r="AW577" s="96" t="s">
        <v>1591</v>
      </c>
      <c r="AX577" s="96" t="s">
        <v>1592</v>
      </c>
      <c r="AY577" s="96" t="s">
        <v>1593</v>
      </c>
      <c r="AZ577" s="96" t="s">
        <v>1608</v>
      </c>
      <c r="BA577" s="96" t="s">
        <v>1603</v>
      </c>
      <c r="BB577" s="96" t="s">
        <v>1594</v>
      </c>
      <c r="BC577" s="96" t="s">
        <v>1595</v>
      </c>
      <c r="BD577" s="96" t="s">
        <v>1596</v>
      </c>
      <c r="BE577" s="96" t="s">
        <v>1597</v>
      </c>
      <c r="BF577" s="96" t="s">
        <v>1598</v>
      </c>
      <c r="BG577" s="96" t="s">
        <v>1599</v>
      </c>
      <c r="BH577" s="96" t="s">
        <v>1604</v>
      </c>
      <c r="BI577" s="96" t="s">
        <v>1605</v>
      </c>
      <c r="BJ577" s="96" t="s">
        <v>1600</v>
      </c>
      <c r="BK577" s="96" t="s">
        <v>1601</v>
      </c>
    </row>
    <row r="578" spans="1:63" x14ac:dyDescent="0.25">
      <c r="A578" s="149"/>
      <c r="B578" s="149"/>
      <c r="C578" s="149"/>
      <c r="D578" s="152"/>
      <c r="E578" s="152"/>
      <c r="F578" s="152"/>
      <c r="G578" s="155"/>
      <c r="H578" s="15" t="s">
        <v>0</v>
      </c>
      <c r="I578" s="9" t="s">
        <v>13</v>
      </c>
      <c r="J578" s="9">
        <v>1</v>
      </c>
      <c r="K578" s="9">
        <v>2</v>
      </c>
      <c r="L578" s="9">
        <v>3</v>
      </c>
      <c r="M578" s="9">
        <v>4</v>
      </c>
      <c r="N578" s="9">
        <v>5</v>
      </c>
      <c r="O578" s="9">
        <v>6</v>
      </c>
      <c r="P578" s="9">
        <v>7</v>
      </c>
      <c r="Q578" s="9">
        <v>8</v>
      </c>
      <c r="R578" s="9">
        <v>9</v>
      </c>
      <c r="S578" s="9">
        <v>10</v>
      </c>
      <c r="T578" s="9">
        <v>11</v>
      </c>
      <c r="U578" s="9">
        <v>12</v>
      </c>
      <c r="V578" s="9">
        <v>13</v>
      </c>
      <c r="W578" s="9">
        <v>14</v>
      </c>
      <c r="X578" s="9">
        <v>15</v>
      </c>
      <c r="Y578" s="9">
        <v>16</v>
      </c>
      <c r="Z578" s="9">
        <v>20</v>
      </c>
      <c r="AA578" s="9">
        <v>21</v>
      </c>
      <c r="AB578" s="9">
        <v>1</v>
      </c>
      <c r="AC578" s="9">
        <v>2</v>
      </c>
      <c r="AD578" s="9">
        <v>3</v>
      </c>
      <c r="AE578" s="9">
        <v>4</v>
      </c>
      <c r="AF578" s="9">
        <v>5</v>
      </c>
      <c r="AG578" s="9">
        <v>6</v>
      </c>
      <c r="AH578" s="9">
        <v>7</v>
      </c>
      <c r="AI578" s="9">
        <v>8</v>
      </c>
      <c r="AJ578" s="9">
        <v>9</v>
      </c>
      <c r="AK578" s="9">
        <v>10</v>
      </c>
      <c r="AL578" s="9">
        <v>11</v>
      </c>
      <c r="AM578" s="9">
        <v>12</v>
      </c>
      <c r="AN578" s="9">
        <v>13</v>
      </c>
      <c r="AO578" s="9">
        <v>14</v>
      </c>
      <c r="AP578" s="9">
        <v>15</v>
      </c>
      <c r="AQ578" s="9">
        <v>16</v>
      </c>
      <c r="AR578" s="9">
        <v>20</v>
      </c>
      <c r="AS578" s="9">
        <v>21</v>
      </c>
      <c r="AT578" s="9">
        <v>1</v>
      </c>
      <c r="AU578" s="9">
        <v>2</v>
      </c>
      <c r="AV578" s="9">
        <v>3</v>
      </c>
      <c r="AW578" s="9">
        <v>4</v>
      </c>
      <c r="AX578" s="9">
        <v>5</v>
      </c>
      <c r="AY578" s="9">
        <v>6</v>
      </c>
      <c r="AZ578" s="9">
        <v>7</v>
      </c>
      <c r="BA578" s="9">
        <v>8</v>
      </c>
      <c r="BB578" s="9">
        <v>9</v>
      </c>
      <c r="BC578" s="9">
        <v>10</v>
      </c>
      <c r="BD578" s="9">
        <v>11</v>
      </c>
      <c r="BE578" s="9">
        <v>12</v>
      </c>
      <c r="BF578" s="9">
        <v>13</v>
      </c>
      <c r="BG578" s="9">
        <v>14</v>
      </c>
      <c r="BH578" s="9">
        <v>15</v>
      </c>
      <c r="BI578" s="9">
        <v>16</v>
      </c>
      <c r="BJ578" s="9">
        <v>20</v>
      </c>
      <c r="BK578" s="9">
        <v>21</v>
      </c>
    </row>
    <row r="579" spans="1:63" x14ac:dyDescent="0.25">
      <c r="A579" s="149"/>
      <c r="B579" s="149"/>
      <c r="C579" s="149"/>
      <c r="D579" s="152"/>
      <c r="E579" s="152"/>
      <c r="F579" s="152"/>
      <c r="G579" s="155"/>
      <c r="H579" s="16" t="s">
        <v>139</v>
      </c>
      <c r="I579" s="17">
        <f>SUM(I575)</f>
        <v>3103119</v>
      </c>
      <c r="J579" s="17">
        <f t="shared" ref="J579:Y579" si="903">SUM(J575)</f>
        <v>60000</v>
      </c>
      <c r="K579" s="17">
        <f t="shared" si="903"/>
        <v>0</v>
      </c>
      <c r="L579" s="17">
        <f t="shared" si="903"/>
        <v>0</v>
      </c>
      <c r="M579" s="17">
        <f t="shared" si="903"/>
        <v>0</v>
      </c>
      <c r="N579" s="17">
        <f t="shared" si="903"/>
        <v>0</v>
      </c>
      <c r="O579" s="17">
        <f t="shared" si="903"/>
        <v>0</v>
      </c>
      <c r="P579" s="17">
        <f t="shared" ref="P579" si="904">SUM(P575)</f>
        <v>60000</v>
      </c>
      <c r="Q579" s="17">
        <f t="shared" si="903"/>
        <v>0</v>
      </c>
      <c r="R579" s="17">
        <f t="shared" si="903"/>
        <v>3000</v>
      </c>
      <c r="S579" s="17">
        <f t="shared" si="903"/>
        <v>0</v>
      </c>
      <c r="T579" s="17">
        <f t="shared" si="903"/>
        <v>200</v>
      </c>
      <c r="U579" s="17">
        <f t="shared" si="903"/>
        <v>0</v>
      </c>
      <c r="V579" s="17">
        <f t="shared" si="903"/>
        <v>18000</v>
      </c>
      <c r="W579" s="17">
        <f t="shared" si="903"/>
        <v>0</v>
      </c>
      <c r="X579" s="17">
        <f t="shared" si="903"/>
        <v>0</v>
      </c>
      <c r="Y579" s="17">
        <f t="shared" si="903"/>
        <v>0</v>
      </c>
      <c r="Z579" s="17">
        <v>21200</v>
      </c>
      <c r="AA579" s="17">
        <v>38800</v>
      </c>
      <c r="AB579" s="17">
        <f t="shared" ref="AB579:AQ579" si="905">SUM(AB575)</f>
        <v>0</v>
      </c>
      <c r="AC579" s="17">
        <f t="shared" si="905"/>
        <v>0</v>
      </c>
      <c r="AD579" s="17">
        <f t="shared" si="905"/>
        <v>0</v>
      </c>
      <c r="AE579" s="17">
        <f t="shared" si="905"/>
        <v>0</v>
      </c>
      <c r="AF579" s="17">
        <f t="shared" si="905"/>
        <v>0</v>
      </c>
      <c r="AG579" s="17">
        <f t="shared" si="905"/>
        <v>0</v>
      </c>
      <c r="AH579" s="17">
        <f t="shared" ref="AH579" si="906">SUM(AH575)</f>
        <v>0</v>
      </c>
      <c r="AI579" s="17">
        <f t="shared" si="905"/>
        <v>0</v>
      </c>
      <c r="AJ579" s="17">
        <f t="shared" si="905"/>
        <v>0</v>
      </c>
      <c r="AK579" s="17">
        <f t="shared" si="905"/>
        <v>0</v>
      </c>
      <c r="AL579" s="17">
        <f t="shared" si="905"/>
        <v>0</v>
      </c>
      <c r="AM579" s="17">
        <f t="shared" si="905"/>
        <v>0</v>
      </c>
      <c r="AN579" s="17">
        <f t="shared" si="905"/>
        <v>0</v>
      </c>
      <c r="AO579" s="17">
        <f t="shared" si="905"/>
        <v>0</v>
      </c>
      <c r="AP579" s="17">
        <f t="shared" si="905"/>
        <v>0</v>
      </c>
      <c r="AQ579" s="17">
        <f t="shared" si="905"/>
        <v>0</v>
      </c>
      <c r="AR579" s="17">
        <v>0</v>
      </c>
      <c r="AS579" s="17">
        <v>0</v>
      </c>
      <c r="AT579" s="17">
        <f t="shared" ref="AT579:BI579" si="907">SUM(AT575)</f>
        <v>0</v>
      </c>
      <c r="AU579" s="17">
        <f t="shared" si="907"/>
        <v>0</v>
      </c>
      <c r="AV579" s="17">
        <f t="shared" si="907"/>
        <v>0</v>
      </c>
      <c r="AW579" s="17">
        <f t="shared" si="907"/>
        <v>0</v>
      </c>
      <c r="AX579" s="17">
        <f t="shared" si="907"/>
        <v>0</v>
      </c>
      <c r="AY579" s="17">
        <f t="shared" si="907"/>
        <v>0</v>
      </c>
      <c r="AZ579" s="17">
        <f t="shared" ref="AZ579" si="908">SUM(AZ575)</f>
        <v>0</v>
      </c>
      <c r="BA579" s="17">
        <f t="shared" si="907"/>
        <v>0</v>
      </c>
      <c r="BB579" s="17">
        <f t="shared" si="907"/>
        <v>0</v>
      </c>
      <c r="BC579" s="17">
        <f t="shared" si="907"/>
        <v>0</v>
      </c>
      <c r="BD579" s="17">
        <f t="shared" si="907"/>
        <v>0</v>
      </c>
      <c r="BE579" s="17">
        <f t="shared" si="907"/>
        <v>0</v>
      </c>
      <c r="BF579" s="17">
        <f t="shared" si="907"/>
        <v>0</v>
      </c>
      <c r="BG579" s="17">
        <f t="shared" si="907"/>
        <v>0</v>
      </c>
      <c r="BH579" s="17">
        <f t="shared" si="907"/>
        <v>0</v>
      </c>
      <c r="BI579" s="17">
        <f t="shared" si="907"/>
        <v>0</v>
      </c>
      <c r="BJ579" s="17">
        <v>0</v>
      </c>
      <c r="BK579" s="17">
        <v>0</v>
      </c>
    </row>
    <row r="580" spans="1:63" x14ac:dyDescent="0.25">
      <c r="A580" s="149"/>
      <c r="B580" s="149"/>
      <c r="C580" s="149"/>
      <c r="D580" s="152"/>
      <c r="E580" s="152"/>
      <c r="F580" s="152"/>
      <c r="G580" s="155"/>
      <c r="H580" s="18" t="s">
        <v>57</v>
      </c>
      <c r="I580" s="17">
        <f>SUM(I579)</f>
        <v>3103119</v>
      </c>
      <c r="J580" s="17">
        <f t="shared" ref="J580:Y580" si="909">SUM(J579)</f>
        <v>60000</v>
      </c>
      <c r="K580" s="17">
        <f t="shared" si="909"/>
        <v>0</v>
      </c>
      <c r="L580" s="17">
        <f t="shared" si="909"/>
        <v>0</v>
      </c>
      <c r="M580" s="17">
        <f t="shared" si="909"/>
        <v>0</v>
      </c>
      <c r="N580" s="17">
        <f t="shared" si="909"/>
        <v>0</v>
      </c>
      <c r="O580" s="17">
        <f t="shared" si="909"/>
        <v>0</v>
      </c>
      <c r="P580" s="17">
        <f t="shared" ref="P580" si="910">SUM(P579)</f>
        <v>60000</v>
      </c>
      <c r="Q580" s="17">
        <f t="shared" si="909"/>
        <v>0</v>
      </c>
      <c r="R580" s="17">
        <f t="shared" si="909"/>
        <v>3000</v>
      </c>
      <c r="S580" s="17">
        <f t="shared" si="909"/>
        <v>0</v>
      </c>
      <c r="T580" s="17">
        <f t="shared" si="909"/>
        <v>200</v>
      </c>
      <c r="U580" s="17">
        <f t="shared" si="909"/>
        <v>0</v>
      </c>
      <c r="V580" s="17">
        <f t="shared" si="909"/>
        <v>18000</v>
      </c>
      <c r="W580" s="17">
        <f t="shared" si="909"/>
        <v>0</v>
      </c>
      <c r="X580" s="17">
        <f t="shared" si="909"/>
        <v>0</v>
      </c>
      <c r="Y580" s="17">
        <f t="shared" si="909"/>
        <v>0</v>
      </c>
      <c r="Z580" s="17">
        <v>21200</v>
      </c>
      <c r="AA580" s="17">
        <v>38800</v>
      </c>
      <c r="AB580" s="17">
        <f t="shared" ref="AB580:AQ580" si="911">SUM(AB579)</f>
        <v>0</v>
      </c>
      <c r="AC580" s="17">
        <f t="shared" si="911"/>
        <v>0</v>
      </c>
      <c r="AD580" s="17">
        <f t="shared" si="911"/>
        <v>0</v>
      </c>
      <c r="AE580" s="17">
        <f t="shared" si="911"/>
        <v>0</v>
      </c>
      <c r="AF580" s="17">
        <f t="shared" si="911"/>
        <v>0</v>
      </c>
      <c r="AG580" s="17">
        <f t="shared" si="911"/>
        <v>0</v>
      </c>
      <c r="AH580" s="17">
        <f t="shared" ref="AH580" si="912">SUM(AH579)</f>
        <v>0</v>
      </c>
      <c r="AI580" s="17">
        <f t="shared" si="911"/>
        <v>0</v>
      </c>
      <c r="AJ580" s="17">
        <f t="shared" si="911"/>
        <v>0</v>
      </c>
      <c r="AK580" s="17">
        <f t="shared" si="911"/>
        <v>0</v>
      </c>
      <c r="AL580" s="17">
        <f t="shared" si="911"/>
        <v>0</v>
      </c>
      <c r="AM580" s="17">
        <f t="shared" si="911"/>
        <v>0</v>
      </c>
      <c r="AN580" s="17">
        <f t="shared" si="911"/>
        <v>0</v>
      </c>
      <c r="AO580" s="17">
        <f t="shared" si="911"/>
        <v>0</v>
      </c>
      <c r="AP580" s="17">
        <f t="shared" si="911"/>
        <v>0</v>
      </c>
      <c r="AQ580" s="17">
        <f t="shared" si="911"/>
        <v>0</v>
      </c>
      <c r="AR580" s="17">
        <v>0</v>
      </c>
      <c r="AS580" s="17">
        <v>0</v>
      </c>
      <c r="AT580" s="17">
        <f t="shared" ref="AT580:BI580" si="913">SUM(AT579)</f>
        <v>0</v>
      </c>
      <c r="AU580" s="17">
        <f t="shared" si="913"/>
        <v>0</v>
      </c>
      <c r="AV580" s="17">
        <f t="shared" si="913"/>
        <v>0</v>
      </c>
      <c r="AW580" s="17">
        <f t="shared" si="913"/>
        <v>0</v>
      </c>
      <c r="AX580" s="17">
        <f t="shared" si="913"/>
        <v>0</v>
      </c>
      <c r="AY580" s="17">
        <f t="shared" si="913"/>
        <v>0</v>
      </c>
      <c r="AZ580" s="17">
        <f t="shared" ref="AZ580" si="914">SUM(AZ579)</f>
        <v>0</v>
      </c>
      <c r="BA580" s="17">
        <f t="shared" si="913"/>
        <v>0</v>
      </c>
      <c r="BB580" s="17">
        <f t="shared" si="913"/>
        <v>0</v>
      </c>
      <c r="BC580" s="17">
        <f t="shared" si="913"/>
        <v>0</v>
      </c>
      <c r="BD580" s="17">
        <f t="shared" si="913"/>
        <v>0</v>
      </c>
      <c r="BE580" s="17">
        <f t="shared" si="913"/>
        <v>0</v>
      </c>
      <c r="BF580" s="17">
        <f t="shared" si="913"/>
        <v>0</v>
      </c>
      <c r="BG580" s="17">
        <f t="shared" si="913"/>
        <v>0</v>
      </c>
      <c r="BH580" s="17">
        <f t="shared" si="913"/>
        <v>0</v>
      </c>
      <c r="BI580" s="17">
        <f t="shared" si="913"/>
        <v>0</v>
      </c>
      <c r="BJ580" s="17">
        <v>0</v>
      </c>
      <c r="BK580" s="17">
        <v>0</v>
      </c>
    </row>
    <row r="581" spans="1:63" x14ac:dyDescent="0.25">
      <c r="A581" s="150"/>
      <c r="B581" s="150"/>
      <c r="C581" s="150"/>
      <c r="D581" s="153"/>
      <c r="E581" s="153"/>
      <c r="F581" s="153"/>
      <c r="G581" s="156"/>
      <c r="P581">
        <f t="shared" si="870"/>
        <v>0</v>
      </c>
      <c r="Z581">
        <v>0</v>
      </c>
      <c r="AA581">
        <v>0</v>
      </c>
      <c r="AH581">
        <f t="shared" si="871"/>
        <v>0</v>
      </c>
      <c r="AR581">
        <v>0</v>
      </c>
      <c r="AS581">
        <v>0</v>
      </c>
      <c r="AZ581">
        <f t="shared" si="872"/>
        <v>0</v>
      </c>
      <c r="BJ581">
        <v>0</v>
      </c>
      <c r="BK581">
        <v>0</v>
      </c>
    </row>
    <row r="582" spans="1:63" ht="15.75" thickBot="1" x14ac:dyDescent="0.3">
      <c r="A582" s="13" t="s">
        <v>0</v>
      </c>
      <c r="B582" s="13" t="s">
        <v>0</v>
      </c>
      <c r="C582" s="13" t="s">
        <v>0</v>
      </c>
      <c r="D582" s="103" t="s">
        <v>0</v>
      </c>
      <c r="E582" s="103" t="s">
        <v>0</v>
      </c>
      <c r="F582" s="103" t="s">
        <v>0</v>
      </c>
      <c r="G582" s="13" t="s">
        <v>0</v>
      </c>
      <c r="H582" s="19" t="s">
        <v>0</v>
      </c>
      <c r="I582" s="19" t="s">
        <v>0</v>
      </c>
      <c r="J582" s="19" t="s">
        <v>0</v>
      </c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>
        <v>0</v>
      </c>
      <c r="AA582" s="19">
        <v>0</v>
      </c>
      <c r="AB582" s="19" t="s">
        <v>0</v>
      </c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>
        <v>0</v>
      </c>
      <c r="AS582" s="19">
        <v>0</v>
      </c>
      <c r="AT582" s="19" t="s">
        <v>0</v>
      </c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>
        <v>0</v>
      </c>
      <c r="BK582" s="19">
        <v>0</v>
      </c>
    </row>
    <row r="583" spans="1:63" ht="69.75" customHeight="1" thickBot="1" x14ac:dyDescent="0.3">
      <c r="A583" s="5" t="s">
        <v>2</v>
      </c>
      <c r="B583" s="5" t="s">
        <v>3</v>
      </c>
      <c r="C583" s="5" t="s">
        <v>4</v>
      </c>
      <c r="D583" s="108" t="s">
        <v>0</v>
      </c>
      <c r="E583" s="116" t="s">
        <v>5</v>
      </c>
      <c r="F583" s="116" t="s">
        <v>6</v>
      </c>
      <c r="G583" s="5" t="s">
        <v>7</v>
      </c>
      <c r="H583" s="5" t="s">
        <v>8</v>
      </c>
      <c r="I583" s="5" t="s">
        <v>9</v>
      </c>
      <c r="J583" s="94" t="s">
        <v>10</v>
      </c>
      <c r="K583" s="94" t="s">
        <v>1602</v>
      </c>
      <c r="L583" s="94" t="s">
        <v>1535</v>
      </c>
      <c r="M583" s="94" t="s">
        <v>1591</v>
      </c>
      <c r="N583" s="94" t="s">
        <v>1592</v>
      </c>
      <c r="O583" s="94" t="s">
        <v>1593</v>
      </c>
      <c r="P583" s="94" t="s">
        <v>1606</v>
      </c>
      <c r="Q583" s="94" t="s">
        <v>1603</v>
      </c>
      <c r="R583" s="94" t="s">
        <v>1594</v>
      </c>
      <c r="S583" s="94" t="s">
        <v>1595</v>
      </c>
      <c r="T583" s="94" t="s">
        <v>1596</v>
      </c>
      <c r="U583" s="94" t="s">
        <v>1597</v>
      </c>
      <c r="V583" s="94" t="s">
        <v>1598</v>
      </c>
      <c r="W583" s="94" t="s">
        <v>1599</v>
      </c>
      <c r="X583" s="94" t="s">
        <v>1604</v>
      </c>
      <c r="Y583" s="94" t="s">
        <v>1605</v>
      </c>
      <c r="Z583" s="94" t="s">
        <v>1600</v>
      </c>
      <c r="AA583" s="94" t="s">
        <v>1601</v>
      </c>
      <c r="AB583" s="95" t="s">
        <v>11</v>
      </c>
      <c r="AC583" s="95" t="s">
        <v>1602</v>
      </c>
      <c r="AD583" s="95" t="s">
        <v>1535</v>
      </c>
      <c r="AE583" s="95" t="s">
        <v>1591</v>
      </c>
      <c r="AF583" s="95" t="s">
        <v>1592</v>
      </c>
      <c r="AG583" s="95" t="s">
        <v>1593</v>
      </c>
      <c r="AH583" s="95" t="s">
        <v>1607</v>
      </c>
      <c r="AI583" s="95" t="s">
        <v>1603</v>
      </c>
      <c r="AJ583" s="95" t="s">
        <v>1594</v>
      </c>
      <c r="AK583" s="95" t="s">
        <v>1595</v>
      </c>
      <c r="AL583" s="95" t="s">
        <v>1596</v>
      </c>
      <c r="AM583" s="95" t="s">
        <v>1597</v>
      </c>
      <c r="AN583" s="95" t="s">
        <v>1598</v>
      </c>
      <c r="AO583" s="95" t="s">
        <v>1599</v>
      </c>
      <c r="AP583" s="95" t="s">
        <v>1604</v>
      </c>
      <c r="AQ583" s="95" t="s">
        <v>1605</v>
      </c>
      <c r="AR583" s="95" t="s">
        <v>1600</v>
      </c>
      <c r="AS583" s="95" t="s">
        <v>1601</v>
      </c>
      <c r="AT583" s="96" t="s">
        <v>12</v>
      </c>
      <c r="AU583" s="96" t="s">
        <v>1602</v>
      </c>
      <c r="AV583" s="96" t="s">
        <v>1535</v>
      </c>
      <c r="AW583" s="96" t="s">
        <v>1591</v>
      </c>
      <c r="AX583" s="96" t="s">
        <v>1592</v>
      </c>
      <c r="AY583" s="96" t="s">
        <v>1593</v>
      </c>
      <c r="AZ583" s="96" t="s">
        <v>1608</v>
      </c>
      <c r="BA583" s="96" t="s">
        <v>1603</v>
      </c>
      <c r="BB583" s="96" t="s">
        <v>1594</v>
      </c>
      <c r="BC583" s="96" t="s">
        <v>1595</v>
      </c>
      <c r="BD583" s="96" t="s">
        <v>1596</v>
      </c>
      <c r="BE583" s="96" t="s">
        <v>1597</v>
      </c>
      <c r="BF583" s="96" t="s">
        <v>1598</v>
      </c>
      <c r="BG583" s="96" t="s">
        <v>1599</v>
      </c>
      <c r="BH583" s="96" t="s">
        <v>1604</v>
      </c>
      <c r="BI583" s="96" t="s">
        <v>1605</v>
      </c>
      <c r="BJ583" s="96" t="s">
        <v>1600</v>
      </c>
      <c r="BK583" s="96" t="s">
        <v>1601</v>
      </c>
    </row>
    <row r="584" spans="1:63" x14ac:dyDescent="0.25">
      <c r="A584" s="6" t="s">
        <v>0</v>
      </c>
      <c r="B584" s="6" t="s">
        <v>0</v>
      </c>
      <c r="C584" s="6" t="s">
        <v>0</v>
      </c>
      <c r="D584" s="109" t="s">
        <v>0</v>
      </c>
      <c r="E584" s="109" t="s">
        <v>0</v>
      </c>
      <c r="F584" s="125" t="s">
        <v>0</v>
      </c>
      <c r="G584" s="7" t="s">
        <v>0</v>
      </c>
      <c r="H584" s="8" t="s">
        <v>0</v>
      </c>
      <c r="I584" s="9" t="s">
        <v>13</v>
      </c>
      <c r="J584" s="9">
        <v>1</v>
      </c>
      <c r="K584" s="9">
        <v>2</v>
      </c>
      <c r="L584" s="9">
        <v>3</v>
      </c>
      <c r="M584" s="9">
        <v>4</v>
      </c>
      <c r="N584" s="9">
        <v>5</v>
      </c>
      <c r="O584" s="9">
        <v>6</v>
      </c>
      <c r="P584" s="9">
        <v>7</v>
      </c>
      <c r="Q584" s="9">
        <v>8</v>
      </c>
      <c r="R584" s="9">
        <v>9</v>
      </c>
      <c r="S584" s="9">
        <v>10</v>
      </c>
      <c r="T584" s="9">
        <v>11</v>
      </c>
      <c r="U584" s="9">
        <v>12</v>
      </c>
      <c r="V584" s="9">
        <v>13</v>
      </c>
      <c r="W584" s="9">
        <v>14</v>
      </c>
      <c r="X584" s="9">
        <v>15</v>
      </c>
      <c r="Y584" s="9">
        <v>16</v>
      </c>
      <c r="Z584" s="9">
        <v>20</v>
      </c>
      <c r="AA584" s="9">
        <v>21</v>
      </c>
      <c r="AB584" s="9">
        <v>1</v>
      </c>
      <c r="AC584" s="9">
        <v>2</v>
      </c>
      <c r="AD584" s="9">
        <v>3</v>
      </c>
      <c r="AE584" s="9">
        <v>4</v>
      </c>
      <c r="AF584" s="9">
        <v>5</v>
      </c>
      <c r="AG584" s="9">
        <v>6</v>
      </c>
      <c r="AH584" s="9">
        <v>7</v>
      </c>
      <c r="AI584" s="9">
        <v>8</v>
      </c>
      <c r="AJ584" s="9">
        <v>9</v>
      </c>
      <c r="AK584" s="9">
        <v>10</v>
      </c>
      <c r="AL584" s="9">
        <v>11</v>
      </c>
      <c r="AM584" s="9">
        <v>12</v>
      </c>
      <c r="AN584" s="9">
        <v>13</v>
      </c>
      <c r="AO584" s="9">
        <v>14</v>
      </c>
      <c r="AP584" s="9">
        <v>15</v>
      </c>
      <c r="AQ584" s="9">
        <v>16</v>
      </c>
      <c r="AR584" s="9">
        <v>20</v>
      </c>
      <c r="AS584" s="9">
        <v>21</v>
      </c>
      <c r="AT584" s="9">
        <v>1</v>
      </c>
      <c r="AU584" s="9">
        <v>2</v>
      </c>
      <c r="AV584" s="9">
        <v>3</v>
      </c>
      <c r="AW584" s="9">
        <v>4</v>
      </c>
      <c r="AX584" s="9">
        <v>5</v>
      </c>
      <c r="AY584" s="9">
        <v>6</v>
      </c>
      <c r="AZ584" s="9">
        <v>7</v>
      </c>
      <c r="BA584" s="9">
        <v>8</v>
      </c>
      <c r="BB584" s="9">
        <v>9</v>
      </c>
      <c r="BC584" s="9">
        <v>10</v>
      </c>
      <c r="BD584" s="9">
        <v>11</v>
      </c>
      <c r="BE584" s="9">
        <v>12</v>
      </c>
      <c r="BF584" s="9">
        <v>13</v>
      </c>
      <c r="BG584" s="9">
        <v>14</v>
      </c>
      <c r="BH584" s="9">
        <v>15</v>
      </c>
      <c r="BI584" s="9">
        <v>16</v>
      </c>
      <c r="BJ584" s="9">
        <v>20</v>
      </c>
      <c r="BK584" s="9">
        <v>21</v>
      </c>
    </row>
    <row r="585" spans="1:63" x14ac:dyDescent="0.25">
      <c r="A585" s="1" t="s">
        <v>135</v>
      </c>
      <c r="B585" s="1" t="s">
        <v>60</v>
      </c>
      <c r="C585" s="4" t="s">
        <v>153</v>
      </c>
      <c r="D585" s="107" t="s">
        <v>306</v>
      </c>
      <c r="E585" s="106" t="s">
        <v>0</v>
      </c>
      <c r="F585" s="106" t="s">
        <v>0</v>
      </c>
      <c r="G585" s="2" t="s">
        <v>0</v>
      </c>
      <c r="H585" s="2" t="s">
        <v>307</v>
      </c>
      <c r="I585" s="3" t="s">
        <v>0</v>
      </c>
      <c r="J585" s="3" t="s">
        <v>0</v>
      </c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>
        <v>0</v>
      </c>
      <c r="AA585" s="3">
        <v>0</v>
      </c>
      <c r="AB585" s="3" t="s">
        <v>0</v>
      </c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>
        <v>0</v>
      </c>
      <c r="AS585" s="3">
        <v>0</v>
      </c>
      <c r="AT585" s="3" t="s">
        <v>0</v>
      </c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>
        <v>0</v>
      </c>
      <c r="BK585" s="3">
        <v>0</v>
      </c>
    </row>
    <row r="586" spans="1:63" ht="33.75" x14ac:dyDescent="0.25">
      <c r="A586" s="1" t="s">
        <v>0</v>
      </c>
      <c r="B586" s="1" t="s">
        <v>0</v>
      </c>
      <c r="C586" s="1" t="s">
        <v>0</v>
      </c>
      <c r="D586" s="106" t="s">
        <v>0</v>
      </c>
      <c r="E586" s="106" t="s">
        <v>0</v>
      </c>
      <c r="F586" s="106" t="s">
        <v>0</v>
      </c>
      <c r="G586" s="2" t="s">
        <v>0</v>
      </c>
      <c r="H586" s="10" t="s">
        <v>15</v>
      </c>
      <c r="I586" s="11">
        <f>SUM(I587,I595,I597)</f>
        <v>2266637</v>
      </c>
      <c r="J586" s="11">
        <f t="shared" ref="J586:Y586" si="915">SUM(J587,J595,J597)</f>
        <v>81500</v>
      </c>
      <c r="K586" s="11">
        <f t="shared" si="915"/>
        <v>0</v>
      </c>
      <c r="L586" s="11">
        <f t="shared" si="915"/>
        <v>0</v>
      </c>
      <c r="M586" s="11">
        <f t="shared" si="915"/>
        <v>0</v>
      </c>
      <c r="N586" s="11">
        <f t="shared" si="915"/>
        <v>0</v>
      </c>
      <c r="O586" s="11">
        <f t="shared" si="915"/>
        <v>0</v>
      </c>
      <c r="P586" s="11">
        <f t="shared" ref="P586" si="916">SUM(P587,P595,P597)</f>
        <v>81500</v>
      </c>
      <c r="Q586" s="11">
        <f t="shared" si="915"/>
        <v>2000</v>
      </c>
      <c r="R586" s="11">
        <f t="shared" si="915"/>
        <v>14000</v>
      </c>
      <c r="S586" s="11">
        <f t="shared" si="915"/>
        <v>19000</v>
      </c>
      <c r="T586" s="11">
        <f t="shared" si="915"/>
        <v>0</v>
      </c>
      <c r="U586" s="11">
        <f t="shared" si="915"/>
        <v>5000</v>
      </c>
      <c r="V586" s="11">
        <f t="shared" si="915"/>
        <v>13000</v>
      </c>
      <c r="W586" s="11">
        <f t="shared" si="915"/>
        <v>6200</v>
      </c>
      <c r="X586" s="11">
        <f t="shared" si="915"/>
        <v>3300</v>
      </c>
      <c r="Y586" s="11">
        <f t="shared" si="915"/>
        <v>300</v>
      </c>
      <c r="Z586" s="11">
        <v>62800</v>
      </c>
      <c r="AA586" s="11">
        <v>18700</v>
      </c>
      <c r="AB586" s="11">
        <f t="shared" ref="AB586:AQ586" si="917">SUM(AB587,AB595,AB597)</f>
        <v>0</v>
      </c>
      <c r="AC586" s="11">
        <f t="shared" si="917"/>
        <v>0</v>
      </c>
      <c r="AD586" s="11">
        <f t="shared" si="917"/>
        <v>0</v>
      </c>
      <c r="AE586" s="11">
        <f t="shared" si="917"/>
        <v>0</v>
      </c>
      <c r="AF586" s="11">
        <f t="shared" si="917"/>
        <v>0</v>
      </c>
      <c r="AG586" s="11">
        <f t="shared" si="917"/>
        <v>0</v>
      </c>
      <c r="AH586" s="11">
        <f t="shared" ref="AH586" si="918">SUM(AH587,AH595,AH597)</f>
        <v>0</v>
      </c>
      <c r="AI586" s="11">
        <f t="shared" si="917"/>
        <v>0</v>
      </c>
      <c r="AJ586" s="11">
        <f t="shared" si="917"/>
        <v>0</v>
      </c>
      <c r="AK586" s="11">
        <f t="shared" si="917"/>
        <v>0</v>
      </c>
      <c r="AL586" s="11">
        <f t="shared" si="917"/>
        <v>0</v>
      </c>
      <c r="AM586" s="11">
        <f t="shared" si="917"/>
        <v>0</v>
      </c>
      <c r="AN586" s="11">
        <f t="shared" si="917"/>
        <v>0</v>
      </c>
      <c r="AO586" s="11">
        <f t="shared" si="917"/>
        <v>0</v>
      </c>
      <c r="AP586" s="11">
        <f t="shared" si="917"/>
        <v>0</v>
      </c>
      <c r="AQ586" s="11">
        <f t="shared" si="917"/>
        <v>0</v>
      </c>
      <c r="AR586" s="11">
        <v>0</v>
      </c>
      <c r="AS586" s="11">
        <v>0</v>
      </c>
      <c r="AT586" s="11">
        <f t="shared" ref="AT586:BI586" si="919">SUM(AT587,AT595,AT597)</f>
        <v>0</v>
      </c>
      <c r="AU586" s="11">
        <f t="shared" si="919"/>
        <v>0</v>
      </c>
      <c r="AV586" s="11">
        <f t="shared" si="919"/>
        <v>0</v>
      </c>
      <c r="AW586" s="11">
        <f t="shared" si="919"/>
        <v>0</v>
      </c>
      <c r="AX586" s="11">
        <f t="shared" si="919"/>
        <v>0</v>
      </c>
      <c r="AY586" s="11">
        <f t="shared" si="919"/>
        <v>0</v>
      </c>
      <c r="AZ586" s="11">
        <f t="shared" ref="AZ586" si="920">SUM(AZ587,AZ595,AZ597)</f>
        <v>0</v>
      </c>
      <c r="BA586" s="11">
        <f t="shared" si="919"/>
        <v>0</v>
      </c>
      <c r="BB586" s="11">
        <f t="shared" si="919"/>
        <v>0</v>
      </c>
      <c r="BC586" s="11">
        <f t="shared" si="919"/>
        <v>0</v>
      </c>
      <c r="BD586" s="11">
        <f t="shared" si="919"/>
        <v>0</v>
      </c>
      <c r="BE586" s="11">
        <f t="shared" si="919"/>
        <v>0</v>
      </c>
      <c r="BF586" s="11">
        <f t="shared" si="919"/>
        <v>0</v>
      </c>
      <c r="BG586" s="11">
        <f t="shared" si="919"/>
        <v>0</v>
      </c>
      <c r="BH586" s="11">
        <f t="shared" si="919"/>
        <v>0</v>
      </c>
      <c r="BI586" s="11">
        <f t="shared" si="919"/>
        <v>0</v>
      </c>
      <c r="BJ586" s="11">
        <v>0</v>
      </c>
      <c r="BK586" s="11">
        <v>0</v>
      </c>
    </row>
    <row r="587" spans="1:63" x14ac:dyDescent="0.25">
      <c r="A587" s="4" t="s">
        <v>135</v>
      </c>
      <c r="B587" s="4" t="s">
        <v>60</v>
      </c>
      <c r="C587" s="4" t="s">
        <v>153</v>
      </c>
      <c r="D587" s="107" t="s">
        <v>306</v>
      </c>
      <c r="E587" s="106" t="s">
        <v>16</v>
      </c>
      <c r="F587" s="106" t="s">
        <v>0</v>
      </c>
      <c r="G587" s="2" t="s">
        <v>0</v>
      </c>
      <c r="H587" s="2" t="s">
        <v>17</v>
      </c>
      <c r="I587" s="12">
        <f>SUM(I588,I589)</f>
        <v>1873985</v>
      </c>
      <c r="J587" s="12">
        <f t="shared" ref="J587:Y587" si="921">SUM(J588,J589)</f>
        <v>0</v>
      </c>
      <c r="K587" s="12">
        <f t="shared" si="921"/>
        <v>0</v>
      </c>
      <c r="L587" s="12">
        <f t="shared" si="921"/>
        <v>0</v>
      </c>
      <c r="M587" s="12">
        <f t="shared" si="921"/>
        <v>0</v>
      </c>
      <c r="N587" s="12">
        <f t="shared" si="921"/>
        <v>0</v>
      </c>
      <c r="O587" s="12">
        <f t="shared" si="921"/>
        <v>0</v>
      </c>
      <c r="P587" s="12">
        <f t="shared" ref="P587" si="922">SUM(P588,P589)</f>
        <v>0</v>
      </c>
      <c r="Q587" s="12">
        <f t="shared" si="921"/>
        <v>0</v>
      </c>
      <c r="R587" s="12">
        <f t="shared" si="921"/>
        <v>0</v>
      </c>
      <c r="S587" s="12">
        <f t="shared" si="921"/>
        <v>0</v>
      </c>
      <c r="T587" s="12">
        <f t="shared" si="921"/>
        <v>0</v>
      </c>
      <c r="U587" s="12">
        <f t="shared" si="921"/>
        <v>0</v>
      </c>
      <c r="V587" s="12">
        <f t="shared" si="921"/>
        <v>0</v>
      </c>
      <c r="W587" s="12">
        <f t="shared" si="921"/>
        <v>0</v>
      </c>
      <c r="X587" s="12">
        <f t="shared" si="921"/>
        <v>0</v>
      </c>
      <c r="Y587" s="12">
        <f t="shared" si="921"/>
        <v>0</v>
      </c>
      <c r="Z587" s="12">
        <v>0</v>
      </c>
      <c r="AA587" s="12">
        <v>0</v>
      </c>
      <c r="AB587" s="12">
        <f t="shared" ref="AB587:AQ587" si="923">SUM(AB588,AB589)</f>
        <v>0</v>
      </c>
      <c r="AC587" s="12">
        <f t="shared" si="923"/>
        <v>0</v>
      </c>
      <c r="AD587" s="12">
        <f t="shared" si="923"/>
        <v>0</v>
      </c>
      <c r="AE587" s="12">
        <f t="shared" si="923"/>
        <v>0</v>
      </c>
      <c r="AF587" s="12">
        <f t="shared" si="923"/>
        <v>0</v>
      </c>
      <c r="AG587" s="12">
        <f t="shared" si="923"/>
        <v>0</v>
      </c>
      <c r="AH587" s="12">
        <f t="shared" ref="AH587" si="924">SUM(AH588,AH589)</f>
        <v>0</v>
      </c>
      <c r="AI587" s="12">
        <f t="shared" si="923"/>
        <v>0</v>
      </c>
      <c r="AJ587" s="12">
        <f t="shared" si="923"/>
        <v>0</v>
      </c>
      <c r="AK587" s="12">
        <f t="shared" si="923"/>
        <v>0</v>
      </c>
      <c r="AL587" s="12">
        <f t="shared" si="923"/>
        <v>0</v>
      </c>
      <c r="AM587" s="12">
        <f t="shared" si="923"/>
        <v>0</v>
      </c>
      <c r="AN587" s="12">
        <f t="shared" si="923"/>
        <v>0</v>
      </c>
      <c r="AO587" s="12">
        <f t="shared" si="923"/>
        <v>0</v>
      </c>
      <c r="AP587" s="12">
        <f t="shared" si="923"/>
        <v>0</v>
      </c>
      <c r="AQ587" s="12">
        <f t="shared" si="923"/>
        <v>0</v>
      </c>
      <c r="AR587" s="12">
        <v>0</v>
      </c>
      <c r="AS587" s="12">
        <v>0</v>
      </c>
      <c r="AT587" s="12">
        <f t="shared" ref="AT587:BI587" si="925">SUM(AT588,AT589)</f>
        <v>0</v>
      </c>
      <c r="AU587" s="12">
        <f t="shared" si="925"/>
        <v>0</v>
      </c>
      <c r="AV587" s="12">
        <f t="shared" si="925"/>
        <v>0</v>
      </c>
      <c r="AW587" s="12">
        <f t="shared" si="925"/>
        <v>0</v>
      </c>
      <c r="AX587" s="12">
        <f t="shared" si="925"/>
        <v>0</v>
      </c>
      <c r="AY587" s="12">
        <f t="shared" si="925"/>
        <v>0</v>
      </c>
      <c r="AZ587" s="12">
        <f t="shared" ref="AZ587" si="926">SUM(AZ588,AZ589)</f>
        <v>0</v>
      </c>
      <c r="BA587" s="12">
        <f t="shared" si="925"/>
        <v>0</v>
      </c>
      <c r="BB587" s="12">
        <f t="shared" si="925"/>
        <v>0</v>
      </c>
      <c r="BC587" s="12">
        <f t="shared" si="925"/>
        <v>0</v>
      </c>
      <c r="BD587" s="12">
        <f t="shared" si="925"/>
        <v>0</v>
      </c>
      <c r="BE587" s="12">
        <f t="shared" si="925"/>
        <v>0</v>
      </c>
      <c r="BF587" s="12">
        <f t="shared" si="925"/>
        <v>0</v>
      </c>
      <c r="BG587" s="12">
        <f t="shared" si="925"/>
        <v>0</v>
      </c>
      <c r="BH587" s="12">
        <f t="shared" si="925"/>
        <v>0</v>
      </c>
      <c r="BI587" s="12">
        <f t="shared" si="925"/>
        <v>0</v>
      </c>
      <c r="BJ587" s="12">
        <v>0</v>
      </c>
      <c r="BK587" s="12">
        <v>0</v>
      </c>
    </row>
    <row r="588" spans="1:63" x14ac:dyDescent="0.25">
      <c r="A588" s="4" t="s">
        <v>135</v>
      </c>
      <c r="B588" s="4" t="s">
        <v>60</v>
      </c>
      <c r="C588" s="4" t="s">
        <v>153</v>
      </c>
      <c r="D588" s="107" t="s">
        <v>306</v>
      </c>
      <c r="E588" s="117">
        <v>6111</v>
      </c>
      <c r="F588" s="107"/>
      <c r="G588" s="103" t="s">
        <v>1658</v>
      </c>
      <c r="H588" s="13" t="s">
        <v>18</v>
      </c>
      <c r="I588" s="14">
        <v>1628210</v>
      </c>
      <c r="J588" s="14">
        <v>0</v>
      </c>
      <c r="K588" s="14"/>
      <c r="L588" s="14"/>
      <c r="M588" s="14"/>
      <c r="N588" s="14"/>
      <c r="O588" s="14"/>
      <c r="P588" s="14">
        <f t="shared" si="870"/>
        <v>0</v>
      </c>
      <c r="Q588" s="14"/>
      <c r="R588" s="14"/>
      <c r="S588" s="14"/>
      <c r="T588" s="14"/>
      <c r="U588" s="14"/>
      <c r="V588" s="14"/>
      <c r="W588" s="14"/>
      <c r="X588" s="14"/>
      <c r="Y588" s="14"/>
      <c r="Z588" s="14">
        <v>0</v>
      </c>
      <c r="AA588" s="14">
        <v>0</v>
      </c>
      <c r="AB588" s="14">
        <v>0</v>
      </c>
      <c r="AC588" s="14"/>
      <c r="AD588" s="14"/>
      <c r="AE588" s="14"/>
      <c r="AF588" s="14"/>
      <c r="AG588" s="14"/>
      <c r="AH588" s="14">
        <f t="shared" si="871"/>
        <v>0</v>
      </c>
      <c r="AI588" s="14"/>
      <c r="AJ588" s="14"/>
      <c r="AK588" s="14"/>
      <c r="AL588" s="14"/>
      <c r="AM588" s="14"/>
      <c r="AN588" s="14"/>
      <c r="AO588" s="14"/>
      <c r="AP588" s="14"/>
      <c r="AQ588" s="14"/>
      <c r="AR588" s="14">
        <v>0</v>
      </c>
      <c r="AS588" s="14">
        <v>0</v>
      </c>
      <c r="AT588" s="14">
        <v>0</v>
      </c>
      <c r="AU588" s="14"/>
      <c r="AV588" s="14"/>
      <c r="AW588" s="14"/>
      <c r="AX588" s="14"/>
      <c r="AY588" s="14"/>
      <c r="AZ588" s="14">
        <f t="shared" si="872"/>
        <v>0</v>
      </c>
      <c r="BA588" s="14"/>
      <c r="BB588" s="14"/>
      <c r="BC588" s="14"/>
      <c r="BD588" s="14"/>
      <c r="BE588" s="14"/>
      <c r="BF588" s="14"/>
      <c r="BG588" s="14"/>
      <c r="BH588" s="14"/>
      <c r="BI588" s="14"/>
      <c r="BJ588" s="14">
        <v>0</v>
      </c>
      <c r="BK588" s="14">
        <v>0</v>
      </c>
    </row>
    <row r="589" spans="1:63" x14ac:dyDescent="0.25">
      <c r="A589" s="1" t="s">
        <v>135</v>
      </c>
      <c r="B589" s="1" t="s">
        <v>60</v>
      </c>
      <c r="C589" s="1" t="s">
        <v>153</v>
      </c>
      <c r="D589" s="110" t="s">
        <v>306</v>
      </c>
      <c r="E589" s="110" t="s">
        <v>20</v>
      </c>
      <c r="F589" s="107" t="s">
        <v>0</v>
      </c>
      <c r="G589" s="13" t="s">
        <v>0</v>
      </c>
      <c r="H589" s="2" t="s">
        <v>21</v>
      </c>
      <c r="I589" s="12">
        <f>SUM(I590:I594)</f>
        <v>245775</v>
      </c>
      <c r="J589" s="12">
        <f t="shared" ref="J589:Y589" si="927">SUM(J590:J594)</f>
        <v>0</v>
      </c>
      <c r="K589" s="12">
        <f t="shared" si="927"/>
        <v>0</v>
      </c>
      <c r="L589" s="12">
        <f t="shared" si="927"/>
        <v>0</v>
      </c>
      <c r="M589" s="12">
        <f t="shared" si="927"/>
        <v>0</v>
      </c>
      <c r="N589" s="12">
        <f t="shared" si="927"/>
        <v>0</v>
      </c>
      <c r="O589" s="12">
        <f t="shared" si="927"/>
        <v>0</v>
      </c>
      <c r="P589" s="12">
        <f t="shared" si="927"/>
        <v>0</v>
      </c>
      <c r="Q589" s="12">
        <f t="shared" si="927"/>
        <v>0</v>
      </c>
      <c r="R589" s="12">
        <f t="shared" si="927"/>
        <v>0</v>
      </c>
      <c r="S589" s="12">
        <f t="shared" si="927"/>
        <v>0</v>
      </c>
      <c r="T589" s="12">
        <f t="shared" si="927"/>
        <v>0</v>
      </c>
      <c r="U589" s="12">
        <f t="shared" si="927"/>
        <v>0</v>
      </c>
      <c r="V589" s="12">
        <f t="shared" si="927"/>
        <v>0</v>
      </c>
      <c r="W589" s="12">
        <f t="shared" si="927"/>
        <v>0</v>
      </c>
      <c r="X589" s="12">
        <f t="shared" si="927"/>
        <v>0</v>
      </c>
      <c r="Y589" s="12">
        <f t="shared" si="927"/>
        <v>0</v>
      </c>
      <c r="Z589" s="12">
        <v>0</v>
      </c>
      <c r="AA589" s="12">
        <v>0</v>
      </c>
      <c r="AB589" s="12">
        <f t="shared" ref="AB589:AQ589" si="928">SUM(AB590:AB594)</f>
        <v>0</v>
      </c>
      <c r="AC589" s="12">
        <f t="shared" si="928"/>
        <v>0</v>
      </c>
      <c r="AD589" s="12">
        <f t="shared" si="928"/>
        <v>0</v>
      </c>
      <c r="AE589" s="12">
        <f t="shared" si="928"/>
        <v>0</v>
      </c>
      <c r="AF589" s="12">
        <f t="shared" si="928"/>
        <v>0</v>
      </c>
      <c r="AG589" s="12">
        <f t="shared" si="928"/>
        <v>0</v>
      </c>
      <c r="AH589" s="12">
        <f t="shared" si="928"/>
        <v>0</v>
      </c>
      <c r="AI589" s="12">
        <f t="shared" si="928"/>
        <v>0</v>
      </c>
      <c r="AJ589" s="12">
        <f t="shared" si="928"/>
        <v>0</v>
      </c>
      <c r="AK589" s="12">
        <f t="shared" si="928"/>
        <v>0</v>
      </c>
      <c r="AL589" s="12">
        <f t="shared" si="928"/>
        <v>0</v>
      </c>
      <c r="AM589" s="12">
        <f t="shared" si="928"/>
        <v>0</v>
      </c>
      <c r="AN589" s="12">
        <f t="shared" si="928"/>
        <v>0</v>
      </c>
      <c r="AO589" s="12">
        <f t="shared" si="928"/>
        <v>0</v>
      </c>
      <c r="AP589" s="12">
        <f t="shared" si="928"/>
        <v>0</v>
      </c>
      <c r="AQ589" s="12">
        <f t="shared" si="928"/>
        <v>0</v>
      </c>
      <c r="AR589" s="12">
        <v>0</v>
      </c>
      <c r="AS589" s="12">
        <v>0</v>
      </c>
      <c r="AT589" s="12">
        <f t="shared" ref="AT589:BI589" si="929">SUM(AT590:AT594)</f>
        <v>0</v>
      </c>
      <c r="AU589" s="12">
        <f t="shared" si="929"/>
        <v>0</v>
      </c>
      <c r="AV589" s="12">
        <f t="shared" si="929"/>
        <v>0</v>
      </c>
      <c r="AW589" s="12">
        <f t="shared" si="929"/>
        <v>0</v>
      </c>
      <c r="AX589" s="12">
        <f t="shared" si="929"/>
        <v>0</v>
      </c>
      <c r="AY589" s="12">
        <f t="shared" si="929"/>
        <v>0</v>
      </c>
      <c r="AZ589" s="12">
        <f t="shared" si="929"/>
        <v>0</v>
      </c>
      <c r="BA589" s="12">
        <f t="shared" si="929"/>
        <v>0</v>
      </c>
      <c r="BB589" s="12">
        <f t="shared" si="929"/>
        <v>0</v>
      </c>
      <c r="BC589" s="12">
        <f t="shared" si="929"/>
        <v>0</v>
      </c>
      <c r="BD589" s="12">
        <f t="shared" si="929"/>
        <v>0</v>
      </c>
      <c r="BE589" s="12">
        <f t="shared" si="929"/>
        <v>0</v>
      </c>
      <c r="BF589" s="12">
        <f t="shared" si="929"/>
        <v>0</v>
      </c>
      <c r="BG589" s="12">
        <f t="shared" si="929"/>
        <v>0</v>
      </c>
      <c r="BH589" s="12">
        <f t="shared" si="929"/>
        <v>0</v>
      </c>
      <c r="BI589" s="12">
        <f t="shared" si="929"/>
        <v>0</v>
      </c>
      <c r="BJ589" s="12">
        <v>0</v>
      </c>
      <c r="BK589" s="12">
        <v>0</v>
      </c>
    </row>
    <row r="590" spans="1:63" ht="22.5" x14ac:dyDescent="0.25">
      <c r="A590" s="4" t="s">
        <v>135</v>
      </c>
      <c r="B590" s="4" t="s">
        <v>60</v>
      </c>
      <c r="C590" s="4" t="s">
        <v>153</v>
      </c>
      <c r="D590" s="107" t="s">
        <v>306</v>
      </c>
      <c r="E590" s="117">
        <v>6112</v>
      </c>
      <c r="F590" s="107" t="s">
        <v>308</v>
      </c>
      <c r="G590" s="103" t="s">
        <v>1658</v>
      </c>
      <c r="H590" s="13" t="s">
        <v>59</v>
      </c>
      <c r="I590" s="14">
        <v>33968</v>
      </c>
      <c r="J590" s="14">
        <v>0</v>
      </c>
      <c r="K590" s="14"/>
      <c r="L590" s="14"/>
      <c r="M590" s="14"/>
      <c r="N590" s="14"/>
      <c r="O590" s="14"/>
      <c r="P590" s="14">
        <f t="shared" si="870"/>
        <v>0</v>
      </c>
      <c r="Q590" s="14"/>
      <c r="R590" s="14"/>
      <c r="S590" s="14"/>
      <c r="T590" s="14"/>
      <c r="U590" s="14"/>
      <c r="V590" s="14"/>
      <c r="W590" s="14"/>
      <c r="X590" s="14"/>
      <c r="Y590" s="14"/>
      <c r="Z590" s="14">
        <v>0</v>
      </c>
      <c r="AA590" s="14">
        <v>0</v>
      </c>
      <c r="AB590" s="14">
        <v>0</v>
      </c>
      <c r="AC590" s="14"/>
      <c r="AD590" s="14"/>
      <c r="AE590" s="14"/>
      <c r="AF590" s="14"/>
      <c r="AG590" s="14"/>
      <c r="AH590" s="14">
        <f t="shared" si="871"/>
        <v>0</v>
      </c>
      <c r="AI590" s="14"/>
      <c r="AJ590" s="14"/>
      <c r="AK590" s="14"/>
      <c r="AL590" s="14"/>
      <c r="AM590" s="14"/>
      <c r="AN590" s="14"/>
      <c r="AO590" s="14"/>
      <c r="AP590" s="14"/>
      <c r="AQ590" s="14"/>
      <c r="AR590" s="14">
        <v>0</v>
      </c>
      <c r="AS590" s="14">
        <v>0</v>
      </c>
      <c r="AT590" s="14">
        <v>0</v>
      </c>
      <c r="AU590" s="14"/>
      <c r="AV590" s="14"/>
      <c r="AW590" s="14"/>
      <c r="AX590" s="14"/>
      <c r="AY590" s="14"/>
      <c r="AZ590" s="14">
        <f t="shared" si="872"/>
        <v>0</v>
      </c>
      <c r="BA590" s="14"/>
      <c r="BB590" s="14"/>
      <c r="BC590" s="14"/>
      <c r="BD590" s="14"/>
      <c r="BE590" s="14"/>
      <c r="BF590" s="14"/>
      <c r="BG590" s="14"/>
      <c r="BH590" s="14"/>
      <c r="BI590" s="14"/>
      <c r="BJ590" s="14">
        <v>0</v>
      </c>
      <c r="BK590" s="14">
        <v>0</v>
      </c>
    </row>
    <row r="591" spans="1:63" x14ac:dyDescent="0.25">
      <c r="A591" s="4" t="s">
        <v>135</v>
      </c>
      <c r="B591" s="4" t="s">
        <v>60</v>
      </c>
      <c r="C591" s="4" t="s">
        <v>153</v>
      </c>
      <c r="D591" s="107" t="s">
        <v>306</v>
      </c>
      <c r="E591" s="117">
        <v>6112</v>
      </c>
      <c r="F591" s="107" t="s">
        <v>309</v>
      </c>
      <c r="G591" s="103" t="s">
        <v>1658</v>
      </c>
      <c r="H591" s="13" t="s">
        <v>24</v>
      </c>
      <c r="I591" s="14">
        <v>146067</v>
      </c>
      <c r="J591" s="14">
        <v>0</v>
      </c>
      <c r="K591" s="14"/>
      <c r="L591" s="14"/>
      <c r="M591" s="14"/>
      <c r="N591" s="14"/>
      <c r="O591" s="14"/>
      <c r="P591" s="14">
        <f t="shared" si="870"/>
        <v>0</v>
      </c>
      <c r="Q591" s="14"/>
      <c r="R591" s="14"/>
      <c r="S591" s="14"/>
      <c r="T591" s="14"/>
      <c r="U591" s="14"/>
      <c r="V591" s="14"/>
      <c r="W591" s="14"/>
      <c r="X591" s="14"/>
      <c r="Y591" s="14"/>
      <c r="Z591" s="14">
        <v>0</v>
      </c>
      <c r="AA591" s="14">
        <v>0</v>
      </c>
      <c r="AB591" s="14">
        <v>0</v>
      </c>
      <c r="AC591" s="14"/>
      <c r="AD591" s="14"/>
      <c r="AE591" s="14"/>
      <c r="AF591" s="14"/>
      <c r="AG591" s="14"/>
      <c r="AH591" s="14">
        <f t="shared" si="871"/>
        <v>0</v>
      </c>
      <c r="AI591" s="14"/>
      <c r="AJ591" s="14"/>
      <c r="AK591" s="14"/>
      <c r="AL591" s="14"/>
      <c r="AM591" s="14"/>
      <c r="AN591" s="14"/>
      <c r="AO591" s="14"/>
      <c r="AP591" s="14"/>
      <c r="AQ591" s="14"/>
      <c r="AR591" s="14">
        <v>0</v>
      </c>
      <c r="AS591" s="14">
        <v>0</v>
      </c>
      <c r="AT591" s="14">
        <v>0</v>
      </c>
      <c r="AU591" s="14"/>
      <c r="AV591" s="14"/>
      <c r="AW591" s="14"/>
      <c r="AX591" s="14"/>
      <c r="AY591" s="14"/>
      <c r="AZ591" s="14">
        <f t="shared" si="872"/>
        <v>0</v>
      </c>
      <c r="BA591" s="14"/>
      <c r="BB591" s="14"/>
      <c r="BC591" s="14"/>
      <c r="BD591" s="14"/>
      <c r="BE591" s="14"/>
      <c r="BF591" s="14"/>
      <c r="BG591" s="14"/>
      <c r="BH591" s="14"/>
      <c r="BI591" s="14"/>
      <c r="BJ591" s="14">
        <v>0</v>
      </c>
      <c r="BK591" s="14">
        <v>0</v>
      </c>
    </row>
    <row r="592" spans="1:63" x14ac:dyDescent="0.25">
      <c r="A592" s="4" t="s">
        <v>135</v>
      </c>
      <c r="B592" s="4" t="s">
        <v>60</v>
      </c>
      <c r="C592" s="4" t="s">
        <v>153</v>
      </c>
      <c r="D592" s="107" t="s">
        <v>306</v>
      </c>
      <c r="E592" s="117">
        <v>6112</v>
      </c>
      <c r="F592" s="107" t="s">
        <v>310</v>
      </c>
      <c r="G592" s="103" t="s">
        <v>1658</v>
      </c>
      <c r="H592" s="13" t="s">
        <v>25</v>
      </c>
      <c r="I592" s="14">
        <v>30740</v>
      </c>
      <c r="J592" s="14">
        <v>0</v>
      </c>
      <c r="K592" s="14"/>
      <c r="L592" s="14"/>
      <c r="M592" s="14"/>
      <c r="N592" s="14"/>
      <c r="O592" s="14"/>
      <c r="P592" s="14">
        <f t="shared" si="870"/>
        <v>0</v>
      </c>
      <c r="Q592" s="14"/>
      <c r="R592" s="14"/>
      <c r="S592" s="14"/>
      <c r="T592" s="14"/>
      <c r="U592" s="14"/>
      <c r="V592" s="14"/>
      <c r="W592" s="14"/>
      <c r="X592" s="14"/>
      <c r="Y592" s="14"/>
      <c r="Z592" s="14">
        <v>0</v>
      </c>
      <c r="AA592" s="14">
        <v>0</v>
      </c>
      <c r="AB592" s="14">
        <v>0</v>
      </c>
      <c r="AC592" s="14"/>
      <c r="AD592" s="14"/>
      <c r="AE592" s="14"/>
      <c r="AF592" s="14"/>
      <c r="AG592" s="14"/>
      <c r="AH592" s="14">
        <f t="shared" si="871"/>
        <v>0</v>
      </c>
      <c r="AI592" s="14"/>
      <c r="AJ592" s="14"/>
      <c r="AK592" s="14"/>
      <c r="AL592" s="14"/>
      <c r="AM592" s="14"/>
      <c r="AN592" s="14"/>
      <c r="AO592" s="14"/>
      <c r="AP592" s="14"/>
      <c r="AQ592" s="14"/>
      <c r="AR592" s="14">
        <v>0</v>
      </c>
      <c r="AS592" s="14">
        <v>0</v>
      </c>
      <c r="AT592" s="14">
        <v>0</v>
      </c>
      <c r="AU592" s="14"/>
      <c r="AV592" s="14"/>
      <c r="AW592" s="14"/>
      <c r="AX592" s="14"/>
      <c r="AY592" s="14"/>
      <c r="AZ592" s="14">
        <f t="shared" si="872"/>
        <v>0</v>
      </c>
      <c r="BA592" s="14"/>
      <c r="BB592" s="14"/>
      <c r="BC592" s="14"/>
      <c r="BD592" s="14"/>
      <c r="BE592" s="14"/>
      <c r="BF592" s="14"/>
      <c r="BG592" s="14"/>
      <c r="BH592" s="14"/>
      <c r="BI592" s="14"/>
      <c r="BJ592" s="14">
        <v>0</v>
      </c>
      <c r="BK592" s="14">
        <v>0</v>
      </c>
    </row>
    <row r="593" spans="1:63" x14ac:dyDescent="0.25">
      <c r="A593" s="4" t="s">
        <v>135</v>
      </c>
      <c r="B593" s="4" t="s">
        <v>60</v>
      </c>
      <c r="C593" s="4" t="s">
        <v>153</v>
      </c>
      <c r="D593" s="107" t="s">
        <v>306</v>
      </c>
      <c r="E593" s="117">
        <v>6112</v>
      </c>
      <c r="F593" s="107" t="s">
        <v>311</v>
      </c>
      <c r="G593" s="103" t="s">
        <v>1658</v>
      </c>
      <c r="H593" s="13" t="s">
        <v>23</v>
      </c>
      <c r="I593" s="14">
        <v>25000</v>
      </c>
      <c r="J593" s="14">
        <v>0</v>
      </c>
      <c r="K593" s="14"/>
      <c r="L593" s="14"/>
      <c r="M593" s="14"/>
      <c r="N593" s="14"/>
      <c r="O593" s="14"/>
      <c r="P593" s="14">
        <f t="shared" si="870"/>
        <v>0</v>
      </c>
      <c r="Q593" s="14"/>
      <c r="R593" s="14"/>
      <c r="S593" s="14"/>
      <c r="T593" s="14"/>
      <c r="U593" s="14"/>
      <c r="V593" s="14"/>
      <c r="W593" s="14"/>
      <c r="X593" s="14"/>
      <c r="Y593" s="14"/>
      <c r="Z593" s="14">
        <v>0</v>
      </c>
      <c r="AA593" s="14">
        <v>0</v>
      </c>
      <c r="AB593" s="14">
        <v>0</v>
      </c>
      <c r="AC593" s="14"/>
      <c r="AD593" s="14"/>
      <c r="AE593" s="14"/>
      <c r="AF593" s="14"/>
      <c r="AG593" s="14"/>
      <c r="AH593" s="14">
        <f t="shared" si="871"/>
        <v>0</v>
      </c>
      <c r="AI593" s="14"/>
      <c r="AJ593" s="14"/>
      <c r="AK593" s="14"/>
      <c r="AL593" s="14"/>
      <c r="AM593" s="14"/>
      <c r="AN593" s="14"/>
      <c r="AO593" s="14"/>
      <c r="AP593" s="14"/>
      <c r="AQ593" s="14"/>
      <c r="AR593" s="14">
        <v>0</v>
      </c>
      <c r="AS593" s="14">
        <v>0</v>
      </c>
      <c r="AT593" s="14">
        <v>0</v>
      </c>
      <c r="AU593" s="14"/>
      <c r="AV593" s="14"/>
      <c r="AW593" s="14"/>
      <c r="AX593" s="14"/>
      <c r="AY593" s="14"/>
      <c r="AZ593" s="14">
        <f t="shared" si="872"/>
        <v>0</v>
      </c>
      <c r="BA593" s="14"/>
      <c r="BB593" s="14"/>
      <c r="BC593" s="14"/>
      <c r="BD593" s="14"/>
      <c r="BE593" s="14"/>
      <c r="BF593" s="14"/>
      <c r="BG593" s="14"/>
      <c r="BH593" s="14"/>
      <c r="BI593" s="14"/>
      <c r="BJ593" s="14">
        <v>0</v>
      </c>
      <c r="BK593" s="14">
        <v>0</v>
      </c>
    </row>
    <row r="594" spans="1:63" x14ac:dyDescent="0.25">
      <c r="A594" s="4" t="s">
        <v>135</v>
      </c>
      <c r="B594" s="4" t="s">
        <v>60</v>
      </c>
      <c r="C594" s="4" t="s">
        <v>153</v>
      </c>
      <c r="D594" s="107" t="s">
        <v>306</v>
      </c>
      <c r="E594" s="117">
        <v>6112</v>
      </c>
      <c r="F594" s="107" t="s">
        <v>312</v>
      </c>
      <c r="G594" s="103" t="s">
        <v>1658</v>
      </c>
      <c r="H594" s="13" t="s">
        <v>26</v>
      </c>
      <c r="I594" s="14">
        <v>10000</v>
      </c>
      <c r="J594" s="14">
        <v>0</v>
      </c>
      <c r="K594" s="14"/>
      <c r="L594" s="14"/>
      <c r="M594" s="14"/>
      <c r="N594" s="14"/>
      <c r="O594" s="14"/>
      <c r="P594" s="14">
        <f t="shared" si="870"/>
        <v>0</v>
      </c>
      <c r="Q594" s="14"/>
      <c r="R594" s="14"/>
      <c r="S594" s="14"/>
      <c r="T594" s="14"/>
      <c r="U594" s="14"/>
      <c r="V594" s="14"/>
      <c r="W594" s="14"/>
      <c r="X594" s="14"/>
      <c r="Y594" s="14"/>
      <c r="Z594" s="14">
        <v>0</v>
      </c>
      <c r="AA594" s="14">
        <v>0</v>
      </c>
      <c r="AB594" s="14">
        <v>0</v>
      </c>
      <c r="AC594" s="14"/>
      <c r="AD594" s="14"/>
      <c r="AE594" s="14"/>
      <c r="AF594" s="14"/>
      <c r="AG594" s="14"/>
      <c r="AH594" s="14">
        <f t="shared" si="871"/>
        <v>0</v>
      </c>
      <c r="AI594" s="14"/>
      <c r="AJ594" s="14"/>
      <c r="AK594" s="14"/>
      <c r="AL594" s="14"/>
      <c r="AM594" s="14"/>
      <c r="AN594" s="14"/>
      <c r="AO594" s="14"/>
      <c r="AP594" s="14"/>
      <c r="AQ594" s="14"/>
      <c r="AR594" s="14">
        <v>0</v>
      </c>
      <c r="AS594" s="14">
        <v>0</v>
      </c>
      <c r="AT594" s="14">
        <v>0</v>
      </c>
      <c r="AU594" s="14"/>
      <c r="AV594" s="14"/>
      <c r="AW594" s="14"/>
      <c r="AX594" s="14"/>
      <c r="AY594" s="14"/>
      <c r="AZ594" s="14">
        <f t="shared" si="872"/>
        <v>0</v>
      </c>
      <c r="BA594" s="14"/>
      <c r="BB594" s="14"/>
      <c r="BC594" s="14"/>
      <c r="BD594" s="14"/>
      <c r="BE594" s="14"/>
      <c r="BF594" s="14"/>
      <c r="BG594" s="14"/>
      <c r="BH594" s="14"/>
      <c r="BI594" s="14"/>
      <c r="BJ594" s="14">
        <v>0</v>
      </c>
      <c r="BK594" s="14">
        <v>0</v>
      </c>
    </row>
    <row r="595" spans="1:63" ht="22.5" x14ac:dyDescent="0.25">
      <c r="A595" s="4" t="s">
        <v>135</v>
      </c>
      <c r="B595" s="4" t="s">
        <v>60</v>
      </c>
      <c r="C595" s="4" t="s">
        <v>153</v>
      </c>
      <c r="D595" s="107" t="s">
        <v>306</v>
      </c>
      <c r="E595" s="106" t="s">
        <v>27</v>
      </c>
      <c r="F595" s="106" t="s">
        <v>0</v>
      </c>
      <c r="G595" s="2" t="s">
        <v>0</v>
      </c>
      <c r="H595" s="2" t="s">
        <v>28</v>
      </c>
      <c r="I595" s="12">
        <f>SUM(I596)</f>
        <v>170962</v>
      </c>
      <c r="J595" s="12">
        <f t="shared" ref="J595:Y595" si="930">SUM(J596)</f>
        <v>0</v>
      </c>
      <c r="K595" s="12">
        <f t="shared" si="930"/>
        <v>0</v>
      </c>
      <c r="L595" s="12">
        <f t="shared" si="930"/>
        <v>0</v>
      </c>
      <c r="M595" s="12">
        <f t="shared" si="930"/>
        <v>0</v>
      </c>
      <c r="N595" s="12">
        <f t="shared" si="930"/>
        <v>0</v>
      </c>
      <c r="O595" s="12">
        <f t="shared" si="930"/>
        <v>0</v>
      </c>
      <c r="P595" s="12">
        <f t="shared" si="930"/>
        <v>0</v>
      </c>
      <c r="Q595" s="12">
        <f t="shared" si="930"/>
        <v>0</v>
      </c>
      <c r="R595" s="12">
        <f t="shared" si="930"/>
        <v>0</v>
      </c>
      <c r="S595" s="12">
        <f t="shared" si="930"/>
        <v>0</v>
      </c>
      <c r="T595" s="12">
        <f t="shared" si="930"/>
        <v>0</v>
      </c>
      <c r="U595" s="12">
        <f t="shared" si="930"/>
        <v>0</v>
      </c>
      <c r="V595" s="12">
        <f t="shared" si="930"/>
        <v>0</v>
      </c>
      <c r="W595" s="12">
        <f t="shared" si="930"/>
        <v>0</v>
      </c>
      <c r="X595" s="12">
        <f t="shared" si="930"/>
        <v>0</v>
      </c>
      <c r="Y595" s="12">
        <f t="shared" si="930"/>
        <v>0</v>
      </c>
      <c r="Z595" s="12">
        <v>0</v>
      </c>
      <c r="AA595" s="12">
        <v>0</v>
      </c>
      <c r="AB595" s="12">
        <f t="shared" ref="AB595:AQ595" si="931">SUM(AB596)</f>
        <v>0</v>
      </c>
      <c r="AC595" s="12">
        <f t="shared" si="931"/>
        <v>0</v>
      </c>
      <c r="AD595" s="12">
        <f t="shared" si="931"/>
        <v>0</v>
      </c>
      <c r="AE595" s="12">
        <f t="shared" si="931"/>
        <v>0</v>
      </c>
      <c r="AF595" s="12">
        <f t="shared" si="931"/>
        <v>0</v>
      </c>
      <c r="AG595" s="12">
        <f t="shared" si="931"/>
        <v>0</v>
      </c>
      <c r="AH595" s="12">
        <f t="shared" si="931"/>
        <v>0</v>
      </c>
      <c r="AI595" s="12">
        <f t="shared" si="931"/>
        <v>0</v>
      </c>
      <c r="AJ595" s="12">
        <f t="shared" si="931"/>
        <v>0</v>
      </c>
      <c r="AK595" s="12">
        <f t="shared" si="931"/>
        <v>0</v>
      </c>
      <c r="AL595" s="12">
        <f t="shared" si="931"/>
        <v>0</v>
      </c>
      <c r="AM595" s="12">
        <f t="shared" si="931"/>
        <v>0</v>
      </c>
      <c r="AN595" s="12">
        <f t="shared" si="931"/>
        <v>0</v>
      </c>
      <c r="AO595" s="12">
        <f t="shared" si="931"/>
        <v>0</v>
      </c>
      <c r="AP595" s="12">
        <f t="shared" si="931"/>
        <v>0</v>
      </c>
      <c r="AQ595" s="12">
        <f t="shared" si="931"/>
        <v>0</v>
      </c>
      <c r="AR595" s="12">
        <v>0</v>
      </c>
      <c r="AS595" s="12">
        <v>0</v>
      </c>
      <c r="AT595" s="12">
        <f t="shared" ref="AT595:BI595" si="932">SUM(AT596)</f>
        <v>0</v>
      </c>
      <c r="AU595" s="12">
        <f t="shared" si="932"/>
        <v>0</v>
      </c>
      <c r="AV595" s="12">
        <f t="shared" si="932"/>
        <v>0</v>
      </c>
      <c r="AW595" s="12">
        <f t="shared" si="932"/>
        <v>0</v>
      </c>
      <c r="AX595" s="12">
        <f t="shared" si="932"/>
        <v>0</v>
      </c>
      <c r="AY595" s="12">
        <f t="shared" si="932"/>
        <v>0</v>
      </c>
      <c r="AZ595" s="12">
        <f t="shared" si="932"/>
        <v>0</v>
      </c>
      <c r="BA595" s="12">
        <f t="shared" si="932"/>
        <v>0</v>
      </c>
      <c r="BB595" s="12">
        <f t="shared" si="932"/>
        <v>0</v>
      </c>
      <c r="BC595" s="12">
        <f t="shared" si="932"/>
        <v>0</v>
      </c>
      <c r="BD595" s="12">
        <f t="shared" si="932"/>
        <v>0</v>
      </c>
      <c r="BE595" s="12">
        <f t="shared" si="932"/>
        <v>0</v>
      </c>
      <c r="BF595" s="12">
        <f t="shared" si="932"/>
        <v>0</v>
      </c>
      <c r="BG595" s="12">
        <f t="shared" si="932"/>
        <v>0</v>
      </c>
      <c r="BH595" s="12">
        <f t="shared" si="932"/>
        <v>0</v>
      </c>
      <c r="BI595" s="12">
        <f t="shared" si="932"/>
        <v>0</v>
      </c>
      <c r="BJ595" s="12">
        <v>0</v>
      </c>
      <c r="BK595" s="12">
        <v>0</v>
      </c>
    </row>
    <row r="596" spans="1:63" x14ac:dyDescent="0.25">
      <c r="A596" s="4" t="s">
        <v>135</v>
      </c>
      <c r="B596" s="4" t="s">
        <v>60</v>
      </c>
      <c r="C596" s="4" t="s">
        <v>153</v>
      </c>
      <c r="D596" s="107" t="s">
        <v>306</v>
      </c>
      <c r="E596" s="117">
        <v>6121</v>
      </c>
      <c r="F596" s="107"/>
      <c r="G596" s="103" t="s">
        <v>1658</v>
      </c>
      <c r="H596" s="13" t="s">
        <v>29</v>
      </c>
      <c r="I596" s="14">
        <v>170962</v>
      </c>
      <c r="J596" s="14">
        <v>0</v>
      </c>
      <c r="K596" s="14"/>
      <c r="L596" s="14"/>
      <c r="M596" s="14"/>
      <c r="N596" s="14"/>
      <c r="O596" s="14"/>
      <c r="P596" s="14">
        <f t="shared" si="870"/>
        <v>0</v>
      </c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v>0</v>
      </c>
      <c r="AA596" s="14">
        <v>0</v>
      </c>
      <c r="AB596" s="14">
        <v>0</v>
      </c>
      <c r="AC596" s="14"/>
      <c r="AD596" s="14"/>
      <c r="AE596" s="14"/>
      <c r="AF596" s="14"/>
      <c r="AG596" s="14"/>
      <c r="AH596" s="14">
        <f t="shared" si="871"/>
        <v>0</v>
      </c>
      <c r="AI596" s="14"/>
      <c r="AJ596" s="14"/>
      <c r="AK596" s="14"/>
      <c r="AL596" s="14"/>
      <c r="AM596" s="14"/>
      <c r="AN596" s="14"/>
      <c r="AO596" s="14"/>
      <c r="AP596" s="14"/>
      <c r="AQ596" s="14"/>
      <c r="AR596" s="14">
        <v>0</v>
      </c>
      <c r="AS596" s="14">
        <v>0</v>
      </c>
      <c r="AT596" s="14">
        <v>0</v>
      </c>
      <c r="AU596" s="14"/>
      <c r="AV596" s="14"/>
      <c r="AW596" s="14"/>
      <c r="AX596" s="14"/>
      <c r="AY596" s="14"/>
      <c r="AZ596" s="14">
        <f t="shared" si="872"/>
        <v>0</v>
      </c>
      <c r="BA596" s="14"/>
      <c r="BB596" s="14"/>
      <c r="BC596" s="14"/>
      <c r="BD596" s="14"/>
      <c r="BE596" s="14"/>
      <c r="BF596" s="14"/>
      <c r="BG596" s="14"/>
      <c r="BH596" s="14"/>
      <c r="BI596" s="14"/>
      <c r="BJ596" s="14">
        <v>0</v>
      </c>
      <c r="BK596" s="14">
        <v>0</v>
      </c>
    </row>
    <row r="597" spans="1:63" ht="22.5" x14ac:dyDescent="0.25">
      <c r="A597" s="4" t="s">
        <v>135</v>
      </c>
      <c r="B597" s="4" t="s">
        <v>60</v>
      </c>
      <c r="C597" s="4" t="s">
        <v>153</v>
      </c>
      <c r="D597" s="107" t="s">
        <v>306</v>
      </c>
      <c r="E597" s="106" t="s">
        <v>31</v>
      </c>
      <c r="F597" s="106" t="s">
        <v>0</v>
      </c>
      <c r="G597" s="2" t="s">
        <v>0</v>
      </c>
      <c r="H597" s="2" t="s">
        <v>32</v>
      </c>
      <c r="I597" s="12">
        <f>SUM(I598:I606)</f>
        <v>221690</v>
      </c>
      <c r="J597" s="12">
        <f t="shared" ref="J597:Y597" si="933">SUM(J598:J606)</f>
        <v>81500</v>
      </c>
      <c r="K597" s="12">
        <f t="shared" si="933"/>
        <v>0</v>
      </c>
      <c r="L597" s="12">
        <f t="shared" si="933"/>
        <v>0</v>
      </c>
      <c r="M597" s="12">
        <f t="shared" si="933"/>
        <v>0</v>
      </c>
      <c r="N597" s="12">
        <f t="shared" si="933"/>
        <v>0</v>
      </c>
      <c r="O597" s="12">
        <f t="shared" si="933"/>
        <v>0</v>
      </c>
      <c r="P597" s="12">
        <f t="shared" si="933"/>
        <v>81500</v>
      </c>
      <c r="Q597" s="12">
        <f t="shared" si="933"/>
        <v>2000</v>
      </c>
      <c r="R597" s="12">
        <f t="shared" si="933"/>
        <v>14000</v>
      </c>
      <c r="S597" s="12">
        <f t="shared" si="933"/>
        <v>19000</v>
      </c>
      <c r="T597" s="12">
        <f t="shared" si="933"/>
        <v>0</v>
      </c>
      <c r="U597" s="12">
        <f t="shared" si="933"/>
        <v>5000</v>
      </c>
      <c r="V597" s="12">
        <f t="shared" si="933"/>
        <v>13000</v>
      </c>
      <c r="W597" s="12">
        <f t="shared" si="933"/>
        <v>6200</v>
      </c>
      <c r="X597" s="12">
        <f t="shared" si="933"/>
        <v>3300</v>
      </c>
      <c r="Y597" s="12">
        <f t="shared" si="933"/>
        <v>300</v>
      </c>
      <c r="Z597" s="12">
        <v>62800</v>
      </c>
      <c r="AA597" s="12">
        <v>18700</v>
      </c>
      <c r="AB597" s="12">
        <f t="shared" ref="AB597:AQ597" si="934">SUM(AB598:AB606)</f>
        <v>0</v>
      </c>
      <c r="AC597" s="12">
        <f t="shared" si="934"/>
        <v>0</v>
      </c>
      <c r="AD597" s="12">
        <f t="shared" si="934"/>
        <v>0</v>
      </c>
      <c r="AE597" s="12">
        <f t="shared" si="934"/>
        <v>0</v>
      </c>
      <c r="AF597" s="12">
        <f t="shared" si="934"/>
        <v>0</v>
      </c>
      <c r="AG597" s="12">
        <f t="shared" si="934"/>
        <v>0</v>
      </c>
      <c r="AH597" s="12">
        <f t="shared" si="934"/>
        <v>0</v>
      </c>
      <c r="AI597" s="12">
        <f t="shared" si="934"/>
        <v>0</v>
      </c>
      <c r="AJ597" s="12">
        <f t="shared" si="934"/>
        <v>0</v>
      </c>
      <c r="AK597" s="12">
        <f t="shared" si="934"/>
        <v>0</v>
      </c>
      <c r="AL597" s="12">
        <f t="shared" si="934"/>
        <v>0</v>
      </c>
      <c r="AM597" s="12">
        <f t="shared" si="934"/>
        <v>0</v>
      </c>
      <c r="AN597" s="12">
        <f t="shared" si="934"/>
        <v>0</v>
      </c>
      <c r="AO597" s="12">
        <f t="shared" si="934"/>
        <v>0</v>
      </c>
      <c r="AP597" s="12">
        <f t="shared" si="934"/>
        <v>0</v>
      </c>
      <c r="AQ597" s="12">
        <f t="shared" si="934"/>
        <v>0</v>
      </c>
      <c r="AR597" s="12">
        <v>0</v>
      </c>
      <c r="AS597" s="12">
        <v>0</v>
      </c>
      <c r="AT597" s="12">
        <f t="shared" ref="AT597:BI597" si="935">SUM(AT598:AT606)</f>
        <v>0</v>
      </c>
      <c r="AU597" s="12">
        <f t="shared" si="935"/>
        <v>0</v>
      </c>
      <c r="AV597" s="12">
        <f t="shared" si="935"/>
        <v>0</v>
      </c>
      <c r="AW597" s="12">
        <f t="shared" si="935"/>
        <v>0</v>
      </c>
      <c r="AX597" s="12">
        <f t="shared" si="935"/>
        <v>0</v>
      </c>
      <c r="AY597" s="12">
        <f t="shared" si="935"/>
        <v>0</v>
      </c>
      <c r="AZ597" s="12">
        <f t="shared" si="935"/>
        <v>0</v>
      </c>
      <c r="BA597" s="12">
        <f t="shared" si="935"/>
        <v>0</v>
      </c>
      <c r="BB597" s="12">
        <f t="shared" si="935"/>
        <v>0</v>
      </c>
      <c r="BC597" s="12">
        <f t="shared" si="935"/>
        <v>0</v>
      </c>
      <c r="BD597" s="12">
        <f t="shared" si="935"/>
        <v>0</v>
      </c>
      <c r="BE597" s="12">
        <f t="shared" si="935"/>
        <v>0</v>
      </c>
      <c r="BF597" s="12">
        <f t="shared" si="935"/>
        <v>0</v>
      </c>
      <c r="BG597" s="12">
        <f t="shared" si="935"/>
        <v>0</v>
      </c>
      <c r="BH597" s="12">
        <f t="shared" si="935"/>
        <v>0</v>
      </c>
      <c r="BI597" s="12">
        <f t="shared" si="935"/>
        <v>0</v>
      </c>
      <c r="BJ597" s="12">
        <v>0</v>
      </c>
      <c r="BK597" s="12">
        <v>0</v>
      </c>
    </row>
    <row r="598" spans="1:63" x14ac:dyDescent="0.25">
      <c r="A598" s="4" t="s">
        <v>135</v>
      </c>
      <c r="B598" s="4" t="s">
        <v>60</v>
      </c>
      <c r="C598" s="4" t="s">
        <v>153</v>
      </c>
      <c r="D598" s="107" t="s">
        <v>306</v>
      </c>
      <c r="E598" s="117">
        <v>6131</v>
      </c>
      <c r="F598" s="107"/>
      <c r="G598" s="103" t="s">
        <v>1658</v>
      </c>
      <c r="H598" s="13" t="s">
        <v>34</v>
      </c>
      <c r="I598" s="14">
        <v>7100</v>
      </c>
      <c r="J598" s="14">
        <v>7000</v>
      </c>
      <c r="K598" s="14"/>
      <c r="L598" s="14"/>
      <c r="M598" s="14"/>
      <c r="N598" s="14"/>
      <c r="O598" s="14"/>
      <c r="P598" s="14">
        <f t="shared" si="870"/>
        <v>7000</v>
      </c>
      <c r="Q598" s="14"/>
      <c r="R598" s="14"/>
      <c r="S598" s="14">
        <v>6000</v>
      </c>
      <c r="T598" s="14"/>
      <c r="U598" s="14"/>
      <c r="V598" s="14"/>
      <c r="W598" s="14">
        <v>200</v>
      </c>
      <c r="X598" s="14">
        <v>800</v>
      </c>
      <c r="Y598" s="14"/>
      <c r="Z598" s="14">
        <v>7000</v>
      </c>
      <c r="AA598" s="14">
        <v>0</v>
      </c>
      <c r="AB598" s="14">
        <v>0</v>
      </c>
      <c r="AC598" s="14"/>
      <c r="AD598" s="14"/>
      <c r="AE598" s="14"/>
      <c r="AF598" s="14"/>
      <c r="AG598" s="14"/>
      <c r="AH598" s="14">
        <f t="shared" si="871"/>
        <v>0</v>
      </c>
      <c r="AI598" s="14"/>
      <c r="AJ598" s="14"/>
      <c r="AK598" s="14"/>
      <c r="AL598" s="14"/>
      <c r="AM598" s="14"/>
      <c r="AN598" s="14"/>
      <c r="AO598" s="14"/>
      <c r="AP598" s="14"/>
      <c r="AQ598" s="14"/>
      <c r="AR598" s="14">
        <v>0</v>
      </c>
      <c r="AS598" s="14">
        <v>0</v>
      </c>
      <c r="AT598" s="14">
        <v>0</v>
      </c>
      <c r="AU598" s="14"/>
      <c r="AV598" s="14"/>
      <c r="AW598" s="14"/>
      <c r="AX598" s="14"/>
      <c r="AY598" s="14"/>
      <c r="AZ598" s="14">
        <f t="shared" si="872"/>
        <v>0</v>
      </c>
      <c r="BA598" s="14"/>
      <c r="BB598" s="14"/>
      <c r="BC598" s="14"/>
      <c r="BD598" s="14"/>
      <c r="BE598" s="14"/>
      <c r="BF598" s="14"/>
      <c r="BG598" s="14"/>
      <c r="BH598" s="14"/>
      <c r="BI598" s="14"/>
      <c r="BJ598" s="14">
        <v>0</v>
      </c>
      <c r="BK598" s="14">
        <v>0</v>
      </c>
    </row>
    <row r="599" spans="1:63" x14ac:dyDescent="0.25">
      <c r="A599" s="4" t="s">
        <v>135</v>
      </c>
      <c r="B599" s="4" t="s">
        <v>60</v>
      </c>
      <c r="C599" s="4" t="s">
        <v>153</v>
      </c>
      <c r="D599" s="107" t="s">
        <v>306</v>
      </c>
      <c r="E599" s="117">
        <v>6132</v>
      </c>
      <c r="F599" s="107"/>
      <c r="G599" s="103" t="s">
        <v>1658</v>
      </c>
      <c r="H599" s="13" t="s">
        <v>74</v>
      </c>
      <c r="I599" s="14">
        <v>80000</v>
      </c>
      <c r="J599" s="14">
        <v>19000</v>
      </c>
      <c r="K599" s="14"/>
      <c r="L599" s="14"/>
      <c r="M599" s="14"/>
      <c r="N599" s="14"/>
      <c r="O599" s="14"/>
      <c r="P599" s="14">
        <f t="shared" si="870"/>
        <v>19000</v>
      </c>
      <c r="Q599" s="14"/>
      <c r="R599" s="14"/>
      <c r="S599" s="14"/>
      <c r="T599" s="14"/>
      <c r="U599" s="14"/>
      <c r="V599" s="14"/>
      <c r="W599" s="14">
        <v>4000</v>
      </c>
      <c r="X599" s="14">
        <v>1500</v>
      </c>
      <c r="Y599" s="14"/>
      <c r="Z599" s="14">
        <v>5500</v>
      </c>
      <c r="AA599" s="14">
        <v>13500</v>
      </c>
      <c r="AB599" s="14">
        <v>0</v>
      </c>
      <c r="AC599" s="14"/>
      <c r="AD599" s="14"/>
      <c r="AE599" s="14"/>
      <c r="AF599" s="14"/>
      <c r="AG599" s="14"/>
      <c r="AH599" s="14">
        <f t="shared" si="871"/>
        <v>0</v>
      </c>
      <c r="AI599" s="14"/>
      <c r="AJ599" s="14"/>
      <c r="AK599" s="14"/>
      <c r="AL599" s="14"/>
      <c r="AM599" s="14"/>
      <c r="AN599" s="14"/>
      <c r="AO599" s="14"/>
      <c r="AP599" s="14"/>
      <c r="AQ599" s="14"/>
      <c r="AR599" s="14">
        <v>0</v>
      </c>
      <c r="AS599" s="14">
        <v>0</v>
      </c>
      <c r="AT599" s="14">
        <v>0</v>
      </c>
      <c r="AU599" s="14"/>
      <c r="AV599" s="14"/>
      <c r="AW599" s="14"/>
      <c r="AX599" s="14"/>
      <c r="AY599" s="14"/>
      <c r="AZ599" s="14">
        <f t="shared" si="872"/>
        <v>0</v>
      </c>
      <c r="BA599" s="14"/>
      <c r="BB599" s="14"/>
      <c r="BC599" s="14"/>
      <c r="BD599" s="14"/>
      <c r="BE599" s="14"/>
      <c r="BF599" s="14"/>
      <c r="BG599" s="14"/>
      <c r="BH599" s="14"/>
      <c r="BI599" s="14"/>
      <c r="BJ599" s="14">
        <v>0</v>
      </c>
      <c r="BK599" s="14">
        <v>0</v>
      </c>
    </row>
    <row r="600" spans="1:63" x14ac:dyDescent="0.25">
      <c r="A600" s="4" t="s">
        <v>135</v>
      </c>
      <c r="B600" s="4" t="s">
        <v>60</v>
      </c>
      <c r="C600" s="4" t="s">
        <v>153</v>
      </c>
      <c r="D600" s="107" t="s">
        <v>306</v>
      </c>
      <c r="E600" s="117">
        <v>6133</v>
      </c>
      <c r="F600" s="107"/>
      <c r="G600" s="103" t="s">
        <v>1658</v>
      </c>
      <c r="H600" s="13" t="s">
        <v>77</v>
      </c>
      <c r="I600" s="14">
        <v>6500</v>
      </c>
      <c r="J600" s="14">
        <v>2500</v>
      </c>
      <c r="K600" s="14"/>
      <c r="L600" s="14"/>
      <c r="M600" s="14"/>
      <c r="N600" s="14"/>
      <c r="O600" s="14"/>
      <c r="P600" s="14">
        <f t="shared" si="870"/>
        <v>2500</v>
      </c>
      <c r="Q600" s="14"/>
      <c r="R600" s="14"/>
      <c r="S600" s="14"/>
      <c r="T600" s="14"/>
      <c r="U600" s="14"/>
      <c r="V600" s="14"/>
      <c r="W600" s="14"/>
      <c r="X600" s="14">
        <v>1000</v>
      </c>
      <c r="Y600" s="14"/>
      <c r="Z600" s="14">
        <v>1000</v>
      </c>
      <c r="AA600" s="14">
        <v>1500</v>
      </c>
      <c r="AB600" s="14">
        <v>0</v>
      </c>
      <c r="AC600" s="14"/>
      <c r="AD600" s="14"/>
      <c r="AE600" s="14"/>
      <c r="AF600" s="14"/>
      <c r="AG600" s="14"/>
      <c r="AH600" s="14">
        <f t="shared" si="871"/>
        <v>0</v>
      </c>
      <c r="AI600" s="14"/>
      <c r="AJ600" s="14"/>
      <c r="AK600" s="14"/>
      <c r="AL600" s="14"/>
      <c r="AM600" s="14"/>
      <c r="AN600" s="14"/>
      <c r="AO600" s="14"/>
      <c r="AP600" s="14"/>
      <c r="AQ600" s="14"/>
      <c r="AR600" s="14">
        <v>0</v>
      </c>
      <c r="AS600" s="14">
        <v>0</v>
      </c>
      <c r="AT600" s="14">
        <v>0</v>
      </c>
      <c r="AU600" s="14"/>
      <c r="AV600" s="14"/>
      <c r="AW600" s="14"/>
      <c r="AX600" s="14"/>
      <c r="AY600" s="14"/>
      <c r="AZ600" s="14">
        <f t="shared" si="872"/>
        <v>0</v>
      </c>
      <c r="BA600" s="14"/>
      <c r="BB600" s="14"/>
      <c r="BC600" s="14"/>
      <c r="BD600" s="14"/>
      <c r="BE600" s="14"/>
      <c r="BF600" s="14"/>
      <c r="BG600" s="14"/>
      <c r="BH600" s="14"/>
      <c r="BI600" s="14"/>
      <c r="BJ600" s="14">
        <v>0</v>
      </c>
      <c r="BK600" s="14">
        <v>0</v>
      </c>
    </row>
    <row r="601" spans="1:63" x14ac:dyDescent="0.25">
      <c r="A601" s="4" t="s">
        <v>135</v>
      </c>
      <c r="B601" s="4" t="s">
        <v>60</v>
      </c>
      <c r="C601" s="4" t="s">
        <v>153</v>
      </c>
      <c r="D601" s="107" t="s">
        <v>306</v>
      </c>
      <c r="E601" s="117">
        <v>6134</v>
      </c>
      <c r="F601" s="107"/>
      <c r="G601" s="103" t="s">
        <v>1658</v>
      </c>
      <c r="H601" s="13" t="s">
        <v>80</v>
      </c>
      <c r="I601" s="14">
        <v>28000</v>
      </c>
      <c r="J601" s="14">
        <v>5000</v>
      </c>
      <c r="K601" s="14"/>
      <c r="L601" s="14"/>
      <c r="M601" s="14"/>
      <c r="N601" s="14"/>
      <c r="O601" s="14"/>
      <c r="P601" s="14">
        <f t="shared" si="870"/>
        <v>5000</v>
      </c>
      <c r="Q601" s="14"/>
      <c r="R601" s="14">
        <v>2000</v>
      </c>
      <c r="S601" s="14">
        <v>1000</v>
      </c>
      <c r="T601" s="14"/>
      <c r="U601" s="14">
        <v>2000</v>
      </c>
      <c r="V601" s="14"/>
      <c r="W601" s="14"/>
      <c r="X601" s="14"/>
      <c r="Y601" s="14"/>
      <c r="Z601" s="14">
        <v>5000</v>
      </c>
      <c r="AA601" s="14">
        <v>0</v>
      </c>
      <c r="AB601" s="14">
        <v>0</v>
      </c>
      <c r="AC601" s="14"/>
      <c r="AD601" s="14"/>
      <c r="AE601" s="14"/>
      <c r="AF601" s="14"/>
      <c r="AG601" s="14"/>
      <c r="AH601" s="14">
        <f t="shared" si="871"/>
        <v>0</v>
      </c>
      <c r="AI601" s="14"/>
      <c r="AJ601" s="14"/>
      <c r="AK601" s="14"/>
      <c r="AL601" s="14"/>
      <c r="AM601" s="14"/>
      <c r="AN601" s="14"/>
      <c r="AO601" s="14"/>
      <c r="AP601" s="14"/>
      <c r="AQ601" s="14"/>
      <c r="AR601" s="14">
        <v>0</v>
      </c>
      <c r="AS601" s="14">
        <v>0</v>
      </c>
      <c r="AT601" s="14">
        <v>0</v>
      </c>
      <c r="AU601" s="14"/>
      <c r="AV601" s="14"/>
      <c r="AW601" s="14"/>
      <c r="AX601" s="14"/>
      <c r="AY601" s="14"/>
      <c r="AZ601" s="14">
        <f t="shared" si="872"/>
        <v>0</v>
      </c>
      <c r="BA601" s="14"/>
      <c r="BB601" s="14"/>
      <c r="BC601" s="14"/>
      <c r="BD601" s="14"/>
      <c r="BE601" s="14"/>
      <c r="BF601" s="14"/>
      <c r="BG601" s="14"/>
      <c r="BH601" s="14"/>
      <c r="BI601" s="14"/>
      <c r="BJ601" s="14">
        <v>0</v>
      </c>
      <c r="BK601" s="14">
        <v>0</v>
      </c>
    </row>
    <row r="602" spans="1:63" x14ac:dyDescent="0.25">
      <c r="A602" s="4" t="s">
        <v>135</v>
      </c>
      <c r="B602" s="4" t="s">
        <v>60</v>
      </c>
      <c r="C602" s="4" t="s">
        <v>153</v>
      </c>
      <c r="D602" s="107" t="s">
        <v>306</v>
      </c>
      <c r="E602" s="117">
        <v>6135</v>
      </c>
      <c r="F602" s="107"/>
      <c r="G602" s="103" t="s">
        <v>1658</v>
      </c>
      <c r="H602" s="13" t="s">
        <v>83</v>
      </c>
      <c r="I602" s="14">
        <v>4100</v>
      </c>
      <c r="J602" s="14">
        <v>4000</v>
      </c>
      <c r="K602" s="14"/>
      <c r="L602" s="14"/>
      <c r="M602" s="14"/>
      <c r="N602" s="14"/>
      <c r="O602" s="14"/>
      <c r="P602" s="14">
        <f t="shared" si="870"/>
        <v>4000</v>
      </c>
      <c r="Q602" s="14"/>
      <c r="R602" s="14">
        <v>1000</v>
      </c>
      <c r="S602" s="14"/>
      <c r="T602" s="14"/>
      <c r="U602" s="14"/>
      <c r="V602" s="14"/>
      <c r="W602" s="14"/>
      <c r="X602" s="14"/>
      <c r="Y602" s="14">
        <v>300</v>
      </c>
      <c r="Z602" s="14">
        <v>1300</v>
      </c>
      <c r="AA602" s="14">
        <v>2700</v>
      </c>
      <c r="AB602" s="14">
        <v>0</v>
      </c>
      <c r="AC602" s="14"/>
      <c r="AD602" s="14"/>
      <c r="AE602" s="14"/>
      <c r="AF602" s="14"/>
      <c r="AG602" s="14"/>
      <c r="AH602" s="14">
        <f t="shared" si="871"/>
        <v>0</v>
      </c>
      <c r="AI602" s="14"/>
      <c r="AJ602" s="14"/>
      <c r="AK602" s="14"/>
      <c r="AL602" s="14"/>
      <c r="AM602" s="14"/>
      <c r="AN602" s="14"/>
      <c r="AO602" s="14"/>
      <c r="AP602" s="14"/>
      <c r="AQ602" s="14"/>
      <c r="AR602" s="14">
        <v>0</v>
      </c>
      <c r="AS602" s="14">
        <v>0</v>
      </c>
      <c r="AT602" s="14">
        <v>0</v>
      </c>
      <c r="AU602" s="14"/>
      <c r="AV602" s="14"/>
      <c r="AW602" s="14"/>
      <c r="AX602" s="14"/>
      <c r="AY602" s="14"/>
      <c r="AZ602" s="14">
        <f t="shared" si="872"/>
        <v>0</v>
      </c>
      <c r="BA602" s="14"/>
      <c r="BB602" s="14"/>
      <c r="BC602" s="14"/>
      <c r="BD602" s="14"/>
      <c r="BE602" s="14"/>
      <c r="BF602" s="14"/>
      <c r="BG602" s="14"/>
      <c r="BH602" s="14"/>
      <c r="BI602" s="14"/>
      <c r="BJ602" s="14">
        <v>0</v>
      </c>
      <c r="BK602" s="14">
        <v>0</v>
      </c>
    </row>
    <row r="603" spans="1:63" ht="22.5" x14ac:dyDescent="0.25">
      <c r="A603" s="4" t="s">
        <v>135</v>
      </c>
      <c r="B603" s="4" t="s">
        <v>60</v>
      </c>
      <c r="C603" s="4" t="s">
        <v>153</v>
      </c>
      <c r="D603" s="107" t="s">
        <v>306</v>
      </c>
      <c r="E603" s="117">
        <v>6136</v>
      </c>
      <c r="F603" s="107"/>
      <c r="G603" s="103" t="s">
        <v>1658</v>
      </c>
      <c r="H603" s="13" t="s">
        <v>86</v>
      </c>
      <c r="I603" s="14">
        <v>21000</v>
      </c>
      <c r="J603" s="14">
        <v>1000</v>
      </c>
      <c r="K603" s="14"/>
      <c r="L603" s="14"/>
      <c r="M603" s="14"/>
      <c r="N603" s="14"/>
      <c r="O603" s="14"/>
      <c r="P603" s="14">
        <f t="shared" si="870"/>
        <v>1000</v>
      </c>
      <c r="Q603" s="14"/>
      <c r="R603" s="14"/>
      <c r="S603" s="14"/>
      <c r="T603" s="14"/>
      <c r="U603" s="14"/>
      <c r="V603" s="14"/>
      <c r="W603" s="14"/>
      <c r="X603" s="14"/>
      <c r="Y603" s="14"/>
      <c r="Z603" s="14">
        <v>0</v>
      </c>
      <c r="AA603" s="14">
        <v>1000</v>
      </c>
      <c r="AB603" s="14">
        <v>0</v>
      </c>
      <c r="AC603" s="14"/>
      <c r="AD603" s="14"/>
      <c r="AE603" s="14"/>
      <c r="AF603" s="14"/>
      <c r="AG603" s="14"/>
      <c r="AH603" s="14">
        <f t="shared" si="871"/>
        <v>0</v>
      </c>
      <c r="AI603" s="14"/>
      <c r="AJ603" s="14"/>
      <c r="AK603" s="14"/>
      <c r="AL603" s="14"/>
      <c r="AM603" s="14"/>
      <c r="AN603" s="14"/>
      <c r="AO603" s="14"/>
      <c r="AP603" s="14"/>
      <c r="AQ603" s="14"/>
      <c r="AR603" s="14">
        <v>0</v>
      </c>
      <c r="AS603" s="14">
        <v>0</v>
      </c>
      <c r="AT603" s="14">
        <v>0</v>
      </c>
      <c r="AU603" s="14"/>
      <c r="AV603" s="14"/>
      <c r="AW603" s="14"/>
      <c r="AX603" s="14"/>
      <c r="AY603" s="14"/>
      <c r="AZ603" s="14">
        <f t="shared" si="872"/>
        <v>0</v>
      </c>
      <c r="BA603" s="14"/>
      <c r="BB603" s="14"/>
      <c r="BC603" s="14"/>
      <c r="BD603" s="14"/>
      <c r="BE603" s="14"/>
      <c r="BF603" s="14"/>
      <c r="BG603" s="14"/>
      <c r="BH603" s="14"/>
      <c r="BI603" s="14"/>
      <c r="BJ603" s="14">
        <v>0</v>
      </c>
      <c r="BK603" s="14">
        <v>0</v>
      </c>
    </row>
    <row r="604" spans="1:63" x14ac:dyDescent="0.25">
      <c r="A604" s="4" t="s">
        <v>135</v>
      </c>
      <c r="B604" s="4" t="s">
        <v>60</v>
      </c>
      <c r="C604" s="4" t="s">
        <v>153</v>
      </c>
      <c r="D604" s="107" t="s">
        <v>306</v>
      </c>
      <c r="E604" s="117">
        <v>6137</v>
      </c>
      <c r="F604" s="107"/>
      <c r="G604" s="103" t="s">
        <v>1658</v>
      </c>
      <c r="H604" s="13" t="s">
        <v>89</v>
      </c>
      <c r="I604" s="14">
        <v>13000</v>
      </c>
      <c r="J604" s="14">
        <v>7000</v>
      </c>
      <c r="K604" s="14"/>
      <c r="L604" s="14"/>
      <c r="M604" s="14"/>
      <c r="N604" s="14"/>
      <c r="O604" s="14"/>
      <c r="P604" s="14">
        <f t="shared" si="870"/>
        <v>7000</v>
      </c>
      <c r="Q604" s="14"/>
      <c r="R604" s="14">
        <v>3000</v>
      </c>
      <c r="S604" s="14">
        <v>2000</v>
      </c>
      <c r="T604" s="14"/>
      <c r="U604" s="14">
        <v>2000</v>
      </c>
      <c r="V604" s="14"/>
      <c r="W604" s="14"/>
      <c r="X604" s="14"/>
      <c r="Y604" s="14"/>
      <c r="Z604" s="14">
        <v>7000</v>
      </c>
      <c r="AA604" s="14">
        <v>0</v>
      </c>
      <c r="AB604" s="14">
        <v>0</v>
      </c>
      <c r="AC604" s="14"/>
      <c r="AD604" s="14"/>
      <c r="AE604" s="14"/>
      <c r="AF604" s="14"/>
      <c r="AG604" s="14"/>
      <c r="AH604" s="14">
        <f t="shared" si="871"/>
        <v>0</v>
      </c>
      <c r="AI604" s="14"/>
      <c r="AJ604" s="14"/>
      <c r="AK604" s="14"/>
      <c r="AL604" s="14"/>
      <c r="AM604" s="14"/>
      <c r="AN604" s="14"/>
      <c r="AO604" s="14"/>
      <c r="AP604" s="14"/>
      <c r="AQ604" s="14"/>
      <c r="AR604" s="14">
        <v>0</v>
      </c>
      <c r="AS604" s="14">
        <v>0</v>
      </c>
      <c r="AT604" s="14">
        <v>0</v>
      </c>
      <c r="AU604" s="14"/>
      <c r="AV604" s="14"/>
      <c r="AW604" s="14"/>
      <c r="AX604" s="14"/>
      <c r="AY604" s="14"/>
      <c r="AZ604" s="14">
        <f t="shared" si="872"/>
        <v>0</v>
      </c>
      <c r="BA604" s="14"/>
      <c r="BB604" s="14"/>
      <c r="BC604" s="14"/>
      <c r="BD604" s="14"/>
      <c r="BE604" s="14"/>
      <c r="BF604" s="14"/>
      <c r="BG604" s="14"/>
      <c r="BH604" s="14"/>
      <c r="BI604" s="14"/>
      <c r="BJ604" s="14">
        <v>0</v>
      </c>
      <c r="BK604" s="14">
        <v>0</v>
      </c>
    </row>
    <row r="605" spans="1:63" ht="22.5" x14ac:dyDescent="0.25">
      <c r="A605" s="4" t="s">
        <v>135</v>
      </c>
      <c r="B605" s="4" t="s">
        <v>60</v>
      </c>
      <c r="C605" s="4" t="s">
        <v>153</v>
      </c>
      <c r="D605" s="107" t="s">
        <v>306</v>
      </c>
      <c r="E605" s="117">
        <v>6138</v>
      </c>
      <c r="F605" s="107"/>
      <c r="G605" s="103" t="s">
        <v>1658</v>
      </c>
      <c r="H605" s="13" t="s">
        <v>92</v>
      </c>
      <c r="I605" s="14">
        <v>3000</v>
      </c>
      <c r="J605" s="14">
        <v>0</v>
      </c>
      <c r="K605" s="14"/>
      <c r="L605" s="14"/>
      <c r="M605" s="14"/>
      <c r="N605" s="14"/>
      <c r="O605" s="14"/>
      <c r="P605" s="14">
        <f t="shared" si="870"/>
        <v>0</v>
      </c>
      <c r="Q605" s="14"/>
      <c r="R605" s="14"/>
      <c r="S605" s="14"/>
      <c r="T605" s="14"/>
      <c r="U605" s="14"/>
      <c r="V605" s="14"/>
      <c r="W605" s="14"/>
      <c r="X605" s="14"/>
      <c r="Y605" s="14"/>
      <c r="Z605" s="14">
        <v>0</v>
      </c>
      <c r="AA605" s="14">
        <v>0</v>
      </c>
      <c r="AB605" s="14">
        <v>0</v>
      </c>
      <c r="AC605" s="14"/>
      <c r="AD605" s="14"/>
      <c r="AE605" s="14"/>
      <c r="AF605" s="14"/>
      <c r="AG605" s="14"/>
      <c r="AH605" s="14">
        <f t="shared" si="871"/>
        <v>0</v>
      </c>
      <c r="AI605" s="14"/>
      <c r="AJ605" s="14"/>
      <c r="AK605" s="14"/>
      <c r="AL605" s="14"/>
      <c r="AM605" s="14"/>
      <c r="AN605" s="14"/>
      <c r="AO605" s="14"/>
      <c r="AP605" s="14"/>
      <c r="AQ605" s="14"/>
      <c r="AR605" s="14">
        <v>0</v>
      </c>
      <c r="AS605" s="14">
        <v>0</v>
      </c>
      <c r="AT605" s="14">
        <v>0</v>
      </c>
      <c r="AU605" s="14"/>
      <c r="AV605" s="14"/>
      <c r="AW605" s="14"/>
      <c r="AX605" s="14"/>
      <c r="AY605" s="14"/>
      <c r="AZ605" s="14">
        <f t="shared" si="872"/>
        <v>0</v>
      </c>
      <c r="BA605" s="14"/>
      <c r="BB605" s="14"/>
      <c r="BC605" s="14"/>
      <c r="BD605" s="14"/>
      <c r="BE605" s="14"/>
      <c r="BF605" s="14"/>
      <c r="BG605" s="14"/>
      <c r="BH605" s="14"/>
      <c r="BI605" s="14"/>
      <c r="BJ605" s="14">
        <v>0</v>
      </c>
      <c r="BK605" s="14">
        <v>0</v>
      </c>
    </row>
    <row r="606" spans="1:63" x14ac:dyDescent="0.25">
      <c r="A606" s="1" t="s">
        <v>135</v>
      </c>
      <c r="B606" s="1" t="s">
        <v>60</v>
      </c>
      <c r="C606" s="1" t="s">
        <v>153</v>
      </c>
      <c r="D606" s="110" t="s">
        <v>306</v>
      </c>
      <c r="E606" s="110" t="s">
        <v>36</v>
      </c>
      <c r="F606" s="107" t="s">
        <v>0</v>
      </c>
      <c r="G606" s="13" t="s">
        <v>0</v>
      </c>
      <c r="H606" s="2" t="s">
        <v>37</v>
      </c>
      <c r="I606" s="12">
        <f>SUM(I607:I609)</f>
        <v>58990</v>
      </c>
      <c r="J606" s="12">
        <f t="shared" ref="J606:Y606" si="936">SUM(J607:J609)</f>
        <v>36000</v>
      </c>
      <c r="K606" s="12">
        <f t="shared" si="936"/>
        <v>0</v>
      </c>
      <c r="L606" s="12">
        <f t="shared" si="936"/>
        <v>0</v>
      </c>
      <c r="M606" s="12">
        <f t="shared" si="936"/>
        <v>0</v>
      </c>
      <c r="N606" s="12">
        <f t="shared" si="936"/>
        <v>0</v>
      </c>
      <c r="O606" s="12">
        <f t="shared" si="936"/>
        <v>0</v>
      </c>
      <c r="P606" s="12">
        <f t="shared" si="936"/>
        <v>36000</v>
      </c>
      <c r="Q606" s="12">
        <f t="shared" si="936"/>
        <v>2000</v>
      </c>
      <c r="R606" s="12">
        <f t="shared" si="936"/>
        <v>8000</v>
      </c>
      <c r="S606" s="12">
        <f t="shared" si="936"/>
        <v>10000</v>
      </c>
      <c r="T606" s="12">
        <f t="shared" si="936"/>
        <v>0</v>
      </c>
      <c r="U606" s="12">
        <f t="shared" si="936"/>
        <v>1000</v>
      </c>
      <c r="V606" s="12">
        <f t="shared" si="936"/>
        <v>13000</v>
      </c>
      <c r="W606" s="12">
        <f t="shared" si="936"/>
        <v>2000</v>
      </c>
      <c r="X606" s="12">
        <f t="shared" si="936"/>
        <v>0</v>
      </c>
      <c r="Y606" s="12">
        <f t="shared" si="936"/>
        <v>0</v>
      </c>
      <c r="Z606" s="12">
        <v>36000</v>
      </c>
      <c r="AA606" s="12">
        <v>0</v>
      </c>
      <c r="AB606" s="12">
        <f t="shared" ref="AB606:AQ606" si="937">SUM(AB607:AB609)</f>
        <v>0</v>
      </c>
      <c r="AC606" s="12">
        <f t="shared" si="937"/>
        <v>0</v>
      </c>
      <c r="AD606" s="12">
        <f t="shared" si="937"/>
        <v>0</v>
      </c>
      <c r="AE606" s="12">
        <f t="shared" si="937"/>
        <v>0</v>
      </c>
      <c r="AF606" s="12">
        <f t="shared" si="937"/>
        <v>0</v>
      </c>
      <c r="AG606" s="12">
        <f t="shared" si="937"/>
        <v>0</v>
      </c>
      <c r="AH606" s="12">
        <f t="shared" si="937"/>
        <v>0</v>
      </c>
      <c r="AI606" s="12">
        <f t="shared" si="937"/>
        <v>0</v>
      </c>
      <c r="AJ606" s="12">
        <f t="shared" si="937"/>
        <v>0</v>
      </c>
      <c r="AK606" s="12">
        <f t="shared" si="937"/>
        <v>0</v>
      </c>
      <c r="AL606" s="12">
        <f t="shared" si="937"/>
        <v>0</v>
      </c>
      <c r="AM606" s="12">
        <f t="shared" si="937"/>
        <v>0</v>
      </c>
      <c r="AN606" s="12">
        <f t="shared" si="937"/>
        <v>0</v>
      </c>
      <c r="AO606" s="12">
        <f t="shared" si="937"/>
        <v>0</v>
      </c>
      <c r="AP606" s="12">
        <f t="shared" si="937"/>
        <v>0</v>
      </c>
      <c r="AQ606" s="12">
        <f t="shared" si="937"/>
        <v>0</v>
      </c>
      <c r="AR606" s="12">
        <v>0</v>
      </c>
      <c r="AS606" s="12">
        <v>0</v>
      </c>
      <c r="AT606" s="12">
        <f t="shared" ref="AT606:BI606" si="938">SUM(AT607:AT609)</f>
        <v>0</v>
      </c>
      <c r="AU606" s="12">
        <f t="shared" si="938"/>
        <v>0</v>
      </c>
      <c r="AV606" s="12">
        <f t="shared" si="938"/>
        <v>0</v>
      </c>
      <c r="AW606" s="12">
        <f t="shared" si="938"/>
        <v>0</v>
      </c>
      <c r="AX606" s="12">
        <f t="shared" si="938"/>
        <v>0</v>
      </c>
      <c r="AY606" s="12">
        <f t="shared" si="938"/>
        <v>0</v>
      </c>
      <c r="AZ606" s="12">
        <f t="shared" si="938"/>
        <v>0</v>
      </c>
      <c r="BA606" s="12">
        <f t="shared" si="938"/>
        <v>0</v>
      </c>
      <c r="BB606" s="12">
        <f t="shared" si="938"/>
        <v>0</v>
      </c>
      <c r="BC606" s="12">
        <f t="shared" si="938"/>
        <v>0</v>
      </c>
      <c r="BD606" s="12">
        <f t="shared" si="938"/>
        <v>0</v>
      </c>
      <c r="BE606" s="12">
        <f t="shared" si="938"/>
        <v>0</v>
      </c>
      <c r="BF606" s="12">
        <f t="shared" si="938"/>
        <v>0</v>
      </c>
      <c r="BG606" s="12">
        <f t="shared" si="938"/>
        <v>0</v>
      </c>
      <c r="BH606" s="12">
        <f t="shared" si="938"/>
        <v>0</v>
      </c>
      <c r="BI606" s="12">
        <f t="shared" si="938"/>
        <v>0</v>
      </c>
      <c r="BJ606" s="12">
        <v>0</v>
      </c>
      <c r="BK606" s="12">
        <v>0</v>
      </c>
    </row>
    <row r="607" spans="1:63" x14ac:dyDescent="0.25">
      <c r="A607" s="4" t="s">
        <v>135</v>
      </c>
      <c r="B607" s="4" t="s">
        <v>60</v>
      </c>
      <c r="C607" s="4" t="s">
        <v>153</v>
      </c>
      <c r="D607" s="107" t="s">
        <v>306</v>
      </c>
      <c r="E607" s="117">
        <v>6139</v>
      </c>
      <c r="F607" s="107"/>
      <c r="G607" s="103" t="s">
        <v>1658</v>
      </c>
      <c r="H607" s="13" t="s">
        <v>37</v>
      </c>
      <c r="I607" s="14">
        <v>48800</v>
      </c>
      <c r="J607" s="14">
        <v>36000</v>
      </c>
      <c r="K607" s="14"/>
      <c r="L607" s="14"/>
      <c r="M607" s="14"/>
      <c r="N607" s="14"/>
      <c r="O607" s="14"/>
      <c r="P607" s="14">
        <f t="shared" si="870"/>
        <v>36000</v>
      </c>
      <c r="Q607" s="14">
        <v>2000</v>
      </c>
      <c r="R607" s="14">
        <v>8000</v>
      </c>
      <c r="S607" s="14">
        <v>10000</v>
      </c>
      <c r="T607" s="14"/>
      <c r="U607" s="14">
        <v>1000</v>
      </c>
      <c r="V607" s="14">
        <v>13000</v>
      </c>
      <c r="W607" s="14">
        <v>2000</v>
      </c>
      <c r="X607" s="14"/>
      <c r="Y607" s="14"/>
      <c r="Z607" s="14">
        <v>36000</v>
      </c>
      <c r="AA607" s="14">
        <v>0</v>
      </c>
      <c r="AB607" s="14">
        <v>0</v>
      </c>
      <c r="AC607" s="14"/>
      <c r="AD607" s="14"/>
      <c r="AE607" s="14"/>
      <c r="AF607" s="14"/>
      <c r="AG607" s="14"/>
      <c r="AH607" s="14">
        <f t="shared" si="871"/>
        <v>0</v>
      </c>
      <c r="AI607" s="14"/>
      <c r="AJ607" s="14"/>
      <c r="AK607" s="14"/>
      <c r="AL607" s="14"/>
      <c r="AM607" s="14"/>
      <c r="AN607" s="14"/>
      <c r="AO607" s="14"/>
      <c r="AP607" s="14"/>
      <c r="AQ607" s="14"/>
      <c r="AR607" s="14">
        <v>0</v>
      </c>
      <c r="AS607" s="14">
        <v>0</v>
      </c>
      <c r="AT607" s="14">
        <v>0</v>
      </c>
      <c r="AU607" s="14"/>
      <c r="AV607" s="14"/>
      <c r="AW607" s="14"/>
      <c r="AX607" s="14"/>
      <c r="AY607" s="14"/>
      <c r="AZ607" s="14">
        <f t="shared" si="872"/>
        <v>0</v>
      </c>
      <c r="BA607" s="14"/>
      <c r="BB607" s="14"/>
      <c r="BC607" s="14"/>
      <c r="BD607" s="14"/>
      <c r="BE607" s="14"/>
      <c r="BF607" s="14"/>
      <c r="BG607" s="14"/>
      <c r="BH607" s="14"/>
      <c r="BI607" s="14"/>
      <c r="BJ607" s="14">
        <v>0</v>
      </c>
      <c r="BK607" s="14">
        <v>0</v>
      </c>
    </row>
    <row r="608" spans="1:63" ht="22.5" x14ac:dyDescent="0.25">
      <c r="A608" s="4" t="s">
        <v>135</v>
      </c>
      <c r="B608" s="4" t="s">
        <v>60</v>
      </c>
      <c r="C608" s="4" t="s">
        <v>153</v>
      </c>
      <c r="D608" s="107" t="s">
        <v>306</v>
      </c>
      <c r="E608" s="117">
        <v>6139</v>
      </c>
      <c r="F608" s="107" t="s">
        <v>313</v>
      </c>
      <c r="G608" s="103" t="s">
        <v>1658</v>
      </c>
      <c r="H608" s="13" t="s">
        <v>39</v>
      </c>
      <c r="I608" s="14">
        <v>4914</v>
      </c>
      <c r="J608" s="14">
        <v>0</v>
      </c>
      <c r="K608" s="14"/>
      <c r="L608" s="14"/>
      <c r="M608" s="14"/>
      <c r="N608" s="14"/>
      <c r="O608" s="14"/>
      <c r="P608" s="14">
        <f t="shared" si="870"/>
        <v>0</v>
      </c>
      <c r="Q608" s="14"/>
      <c r="R608" s="14"/>
      <c r="S608" s="14"/>
      <c r="T608" s="14"/>
      <c r="U608" s="14"/>
      <c r="V608" s="14"/>
      <c r="W608" s="14"/>
      <c r="X608" s="14"/>
      <c r="Y608" s="14"/>
      <c r="Z608" s="14">
        <v>0</v>
      </c>
      <c r="AA608" s="14">
        <v>0</v>
      </c>
      <c r="AB608" s="14">
        <v>0</v>
      </c>
      <c r="AC608" s="14"/>
      <c r="AD608" s="14"/>
      <c r="AE608" s="14"/>
      <c r="AF608" s="14"/>
      <c r="AG608" s="14"/>
      <c r="AH608" s="14">
        <f t="shared" si="871"/>
        <v>0</v>
      </c>
      <c r="AI608" s="14"/>
      <c r="AJ608" s="14"/>
      <c r="AK608" s="14"/>
      <c r="AL608" s="14"/>
      <c r="AM608" s="14"/>
      <c r="AN608" s="14"/>
      <c r="AO608" s="14"/>
      <c r="AP608" s="14"/>
      <c r="AQ608" s="14"/>
      <c r="AR608" s="14">
        <v>0</v>
      </c>
      <c r="AS608" s="14">
        <v>0</v>
      </c>
      <c r="AT608" s="14">
        <v>0</v>
      </c>
      <c r="AU608" s="14"/>
      <c r="AV608" s="14"/>
      <c r="AW608" s="14"/>
      <c r="AX608" s="14"/>
      <c r="AY608" s="14"/>
      <c r="AZ608" s="14">
        <f t="shared" si="872"/>
        <v>0</v>
      </c>
      <c r="BA608" s="14"/>
      <c r="BB608" s="14"/>
      <c r="BC608" s="14"/>
      <c r="BD608" s="14"/>
      <c r="BE608" s="14"/>
      <c r="BF608" s="14"/>
      <c r="BG608" s="14"/>
      <c r="BH608" s="14"/>
      <c r="BI608" s="14"/>
      <c r="BJ608" s="14">
        <v>0</v>
      </c>
      <c r="BK608" s="14">
        <v>0</v>
      </c>
    </row>
    <row r="609" spans="1:63" ht="33.75" x14ac:dyDescent="0.25">
      <c r="A609" s="4" t="s">
        <v>135</v>
      </c>
      <c r="B609" s="4" t="s">
        <v>60</v>
      </c>
      <c r="C609" s="4" t="s">
        <v>153</v>
      </c>
      <c r="D609" s="107" t="s">
        <v>306</v>
      </c>
      <c r="E609" s="117">
        <v>6139</v>
      </c>
      <c r="F609" s="107" t="s">
        <v>314</v>
      </c>
      <c r="G609" s="103" t="s">
        <v>1658</v>
      </c>
      <c r="H609" s="13" t="s">
        <v>40</v>
      </c>
      <c r="I609" s="14">
        <v>5276</v>
      </c>
      <c r="J609" s="14">
        <v>0</v>
      </c>
      <c r="K609" s="14"/>
      <c r="L609" s="14"/>
      <c r="M609" s="14"/>
      <c r="N609" s="14"/>
      <c r="O609" s="14"/>
      <c r="P609" s="14">
        <f t="shared" ref="P609:P671" si="939">J609+K609+L609+M609+N609+O609</f>
        <v>0</v>
      </c>
      <c r="Q609" s="14"/>
      <c r="R609" s="14"/>
      <c r="S609" s="14"/>
      <c r="T609" s="14"/>
      <c r="U609" s="14"/>
      <c r="V609" s="14"/>
      <c r="W609" s="14"/>
      <c r="X609" s="14"/>
      <c r="Y609" s="14"/>
      <c r="Z609" s="14">
        <v>0</v>
      </c>
      <c r="AA609" s="14">
        <v>0</v>
      </c>
      <c r="AB609" s="14">
        <v>0</v>
      </c>
      <c r="AC609" s="14"/>
      <c r="AD609" s="14"/>
      <c r="AE609" s="14"/>
      <c r="AF609" s="14"/>
      <c r="AG609" s="14"/>
      <c r="AH609" s="14">
        <f t="shared" ref="AH609:AH671" si="940">AB609+AC609+AD609+AE609+AF609+AG609</f>
        <v>0</v>
      </c>
      <c r="AI609" s="14"/>
      <c r="AJ609" s="14"/>
      <c r="AK609" s="14"/>
      <c r="AL609" s="14"/>
      <c r="AM609" s="14"/>
      <c r="AN609" s="14"/>
      <c r="AO609" s="14"/>
      <c r="AP609" s="14"/>
      <c r="AQ609" s="14"/>
      <c r="AR609" s="14">
        <v>0</v>
      </c>
      <c r="AS609" s="14">
        <v>0</v>
      </c>
      <c r="AT609" s="14">
        <v>0</v>
      </c>
      <c r="AU609" s="14"/>
      <c r="AV609" s="14"/>
      <c r="AW609" s="14"/>
      <c r="AX609" s="14"/>
      <c r="AY609" s="14"/>
      <c r="AZ609" s="14">
        <f t="shared" ref="AZ609:AZ671" si="941">AT609+AU609+AV609+AW609+AX609+AY609</f>
        <v>0</v>
      </c>
      <c r="BA609" s="14"/>
      <c r="BB609" s="14"/>
      <c r="BC609" s="14"/>
      <c r="BD609" s="14"/>
      <c r="BE609" s="14"/>
      <c r="BF609" s="14"/>
      <c r="BG609" s="14"/>
      <c r="BH609" s="14"/>
      <c r="BI609" s="14"/>
      <c r="BJ609" s="14">
        <v>0</v>
      </c>
      <c r="BK609" s="14">
        <v>0</v>
      </c>
    </row>
    <row r="610" spans="1:63" ht="33.75" x14ac:dyDescent="0.25">
      <c r="A610" s="1" t="s">
        <v>0</v>
      </c>
      <c r="B610" s="1" t="s">
        <v>0</v>
      </c>
      <c r="C610" s="1" t="s">
        <v>0</v>
      </c>
      <c r="D610" s="106" t="s">
        <v>0</v>
      </c>
      <c r="E610" s="106" t="s">
        <v>0</v>
      </c>
      <c r="F610" s="106" t="s">
        <v>0</v>
      </c>
      <c r="G610" s="2" t="s">
        <v>0</v>
      </c>
      <c r="H610" s="10" t="s">
        <v>41</v>
      </c>
      <c r="I610" s="11">
        <f>SUM(I611)</f>
        <v>100</v>
      </c>
      <c r="J610" s="11">
        <f t="shared" ref="J610:Y611" si="942">SUM(J611)</f>
        <v>0</v>
      </c>
      <c r="K610" s="11">
        <f t="shared" si="942"/>
        <v>0</v>
      </c>
      <c r="L610" s="11">
        <f t="shared" si="942"/>
        <v>0</v>
      </c>
      <c r="M610" s="11">
        <f t="shared" si="942"/>
        <v>0</v>
      </c>
      <c r="N610" s="11">
        <f t="shared" si="942"/>
        <v>0</v>
      </c>
      <c r="O610" s="11">
        <f t="shared" si="942"/>
        <v>0</v>
      </c>
      <c r="P610" s="11">
        <f t="shared" si="942"/>
        <v>0</v>
      </c>
      <c r="Q610" s="11">
        <f t="shared" si="942"/>
        <v>0</v>
      </c>
      <c r="R610" s="11">
        <f t="shared" si="942"/>
        <v>0</v>
      </c>
      <c r="S610" s="11">
        <f t="shared" si="942"/>
        <v>0</v>
      </c>
      <c r="T610" s="11">
        <f t="shared" si="942"/>
        <v>0</v>
      </c>
      <c r="U610" s="11">
        <f t="shared" si="942"/>
        <v>0</v>
      </c>
      <c r="V610" s="11">
        <f t="shared" si="942"/>
        <v>0</v>
      </c>
      <c r="W610" s="11">
        <f t="shared" si="942"/>
        <v>0</v>
      </c>
      <c r="X610" s="11">
        <f t="shared" si="942"/>
        <v>0</v>
      </c>
      <c r="Y610" s="11">
        <f t="shared" si="942"/>
        <v>0</v>
      </c>
      <c r="Z610" s="11">
        <v>0</v>
      </c>
      <c r="AA610" s="11">
        <v>0</v>
      </c>
      <c r="AB610" s="11">
        <f t="shared" ref="AB610:AQ611" si="943">SUM(AB611)</f>
        <v>0</v>
      </c>
      <c r="AC610" s="11">
        <f t="shared" si="943"/>
        <v>0</v>
      </c>
      <c r="AD610" s="11">
        <f t="shared" si="943"/>
        <v>0</v>
      </c>
      <c r="AE610" s="11">
        <f t="shared" si="943"/>
        <v>0</v>
      </c>
      <c r="AF610" s="11">
        <f t="shared" si="943"/>
        <v>0</v>
      </c>
      <c r="AG610" s="11">
        <f t="shared" si="943"/>
        <v>0</v>
      </c>
      <c r="AH610" s="11">
        <f t="shared" si="943"/>
        <v>0</v>
      </c>
      <c r="AI610" s="11">
        <f t="shared" si="943"/>
        <v>0</v>
      </c>
      <c r="AJ610" s="11">
        <f t="shared" si="943"/>
        <v>0</v>
      </c>
      <c r="AK610" s="11">
        <f t="shared" si="943"/>
        <v>0</v>
      </c>
      <c r="AL610" s="11">
        <f t="shared" si="943"/>
        <v>0</v>
      </c>
      <c r="AM610" s="11">
        <f t="shared" si="943"/>
        <v>0</v>
      </c>
      <c r="AN610" s="11">
        <f t="shared" si="943"/>
        <v>0</v>
      </c>
      <c r="AO610" s="11">
        <f t="shared" si="943"/>
        <v>0</v>
      </c>
      <c r="AP610" s="11">
        <f t="shared" si="943"/>
        <v>0</v>
      </c>
      <c r="AQ610" s="11">
        <f t="shared" si="943"/>
        <v>0</v>
      </c>
      <c r="AR610" s="11">
        <v>0</v>
      </c>
      <c r="AS610" s="11">
        <v>0</v>
      </c>
      <c r="AT610" s="11">
        <f t="shared" ref="AT610:BI611" si="944">SUM(AT611)</f>
        <v>0</v>
      </c>
      <c r="AU610" s="11">
        <f t="shared" si="944"/>
        <v>0</v>
      </c>
      <c r="AV610" s="11">
        <f t="shared" si="944"/>
        <v>0</v>
      </c>
      <c r="AW610" s="11">
        <f t="shared" si="944"/>
        <v>0</v>
      </c>
      <c r="AX610" s="11">
        <f t="shared" si="944"/>
        <v>0</v>
      </c>
      <c r="AY610" s="11">
        <f t="shared" si="944"/>
        <v>0</v>
      </c>
      <c r="AZ610" s="11">
        <f t="shared" si="944"/>
        <v>0</v>
      </c>
      <c r="BA610" s="11">
        <f t="shared" si="944"/>
        <v>0</v>
      </c>
      <c r="BB610" s="11">
        <f t="shared" si="944"/>
        <v>0</v>
      </c>
      <c r="BC610" s="11">
        <f t="shared" si="944"/>
        <v>0</v>
      </c>
      <c r="BD610" s="11">
        <f t="shared" si="944"/>
        <v>0</v>
      </c>
      <c r="BE610" s="11">
        <f t="shared" si="944"/>
        <v>0</v>
      </c>
      <c r="BF610" s="11">
        <f t="shared" si="944"/>
        <v>0</v>
      </c>
      <c r="BG610" s="11">
        <f t="shared" si="944"/>
        <v>0</v>
      </c>
      <c r="BH610" s="11">
        <f t="shared" si="944"/>
        <v>0</v>
      </c>
      <c r="BI610" s="11">
        <f t="shared" si="944"/>
        <v>0</v>
      </c>
      <c r="BJ610" s="11">
        <v>0</v>
      </c>
      <c r="BK610" s="11">
        <v>0</v>
      </c>
    </row>
    <row r="611" spans="1:63" ht="22.5" x14ac:dyDescent="0.25">
      <c r="A611" s="4" t="s">
        <v>135</v>
      </c>
      <c r="B611" s="4" t="s">
        <v>60</v>
      </c>
      <c r="C611" s="4" t="s">
        <v>153</v>
      </c>
      <c r="D611" s="107" t="s">
        <v>306</v>
      </c>
      <c r="E611" s="106" t="s">
        <v>42</v>
      </c>
      <c r="F611" s="106" t="s">
        <v>0</v>
      </c>
      <c r="G611" s="2" t="s">
        <v>0</v>
      </c>
      <c r="H611" s="2" t="s">
        <v>43</v>
      </c>
      <c r="I611" s="12">
        <f>SUM(I612)</f>
        <v>100</v>
      </c>
      <c r="J611" s="12">
        <f t="shared" si="942"/>
        <v>0</v>
      </c>
      <c r="K611" s="12">
        <f t="shared" ref="K611:Y611" si="945">SUM(K612)</f>
        <v>0</v>
      </c>
      <c r="L611" s="12">
        <f t="shared" si="945"/>
        <v>0</v>
      </c>
      <c r="M611" s="12">
        <f t="shared" si="945"/>
        <v>0</v>
      </c>
      <c r="N611" s="12">
        <f t="shared" si="945"/>
        <v>0</v>
      </c>
      <c r="O611" s="12">
        <f t="shared" si="945"/>
        <v>0</v>
      </c>
      <c r="P611" s="12">
        <f t="shared" si="945"/>
        <v>0</v>
      </c>
      <c r="Q611" s="12">
        <f t="shared" si="945"/>
        <v>0</v>
      </c>
      <c r="R611" s="12">
        <f t="shared" si="945"/>
        <v>0</v>
      </c>
      <c r="S611" s="12">
        <f t="shared" si="945"/>
        <v>0</v>
      </c>
      <c r="T611" s="12">
        <f t="shared" si="945"/>
        <v>0</v>
      </c>
      <c r="U611" s="12">
        <f t="shared" si="945"/>
        <v>0</v>
      </c>
      <c r="V611" s="12">
        <f t="shared" si="945"/>
        <v>0</v>
      </c>
      <c r="W611" s="12">
        <f t="shared" si="945"/>
        <v>0</v>
      </c>
      <c r="X611" s="12">
        <f t="shared" si="945"/>
        <v>0</v>
      </c>
      <c r="Y611" s="12">
        <f t="shared" si="945"/>
        <v>0</v>
      </c>
      <c r="Z611" s="12">
        <v>0</v>
      </c>
      <c r="AA611" s="12">
        <v>0</v>
      </c>
      <c r="AB611" s="12">
        <f t="shared" si="943"/>
        <v>0</v>
      </c>
      <c r="AC611" s="12">
        <f t="shared" ref="AC611:AQ611" si="946">SUM(AC612)</f>
        <v>0</v>
      </c>
      <c r="AD611" s="12">
        <f t="shared" si="946"/>
        <v>0</v>
      </c>
      <c r="AE611" s="12">
        <f t="shared" si="946"/>
        <v>0</v>
      </c>
      <c r="AF611" s="12">
        <f t="shared" si="946"/>
        <v>0</v>
      </c>
      <c r="AG611" s="12">
        <f t="shared" si="946"/>
        <v>0</v>
      </c>
      <c r="AH611" s="12">
        <f t="shared" si="946"/>
        <v>0</v>
      </c>
      <c r="AI611" s="12">
        <f t="shared" si="946"/>
        <v>0</v>
      </c>
      <c r="AJ611" s="12">
        <f t="shared" si="946"/>
        <v>0</v>
      </c>
      <c r="AK611" s="12">
        <f t="shared" si="946"/>
        <v>0</v>
      </c>
      <c r="AL611" s="12">
        <f t="shared" si="946"/>
        <v>0</v>
      </c>
      <c r="AM611" s="12">
        <f t="shared" si="946"/>
        <v>0</v>
      </c>
      <c r="AN611" s="12">
        <f t="shared" si="946"/>
        <v>0</v>
      </c>
      <c r="AO611" s="12">
        <f t="shared" si="946"/>
        <v>0</v>
      </c>
      <c r="AP611" s="12">
        <f t="shared" si="946"/>
        <v>0</v>
      </c>
      <c r="AQ611" s="12">
        <f t="shared" si="946"/>
        <v>0</v>
      </c>
      <c r="AR611" s="12">
        <v>0</v>
      </c>
      <c r="AS611" s="12">
        <v>0</v>
      </c>
      <c r="AT611" s="12">
        <f t="shared" si="944"/>
        <v>0</v>
      </c>
      <c r="AU611" s="12">
        <f t="shared" ref="AU611:BI611" si="947">SUM(AU612)</f>
        <v>0</v>
      </c>
      <c r="AV611" s="12">
        <f t="shared" si="947"/>
        <v>0</v>
      </c>
      <c r="AW611" s="12">
        <f t="shared" si="947"/>
        <v>0</v>
      </c>
      <c r="AX611" s="12">
        <f t="shared" si="947"/>
        <v>0</v>
      </c>
      <c r="AY611" s="12">
        <f t="shared" si="947"/>
        <v>0</v>
      </c>
      <c r="AZ611" s="12">
        <f t="shared" si="947"/>
        <v>0</v>
      </c>
      <c r="BA611" s="12">
        <f t="shared" si="947"/>
        <v>0</v>
      </c>
      <c r="BB611" s="12">
        <f t="shared" si="947"/>
        <v>0</v>
      </c>
      <c r="BC611" s="12">
        <f t="shared" si="947"/>
        <v>0</v>
      </c>
      <c r="BD611" s="12">
        <f t="shared" si="947"/>
        <v>0</v>
      </c>
      <c r="BE611" s="12">
        <f t="shared" si="947"/>
        <v>0</v>
      </c>
      <c r="BF611" s="12">
        <f t="shared" si="947"/>
        <v>0</v>
      </c>
      <c r="BG611" s="12">
        <f t="shared" si="947"/>
        <v>0</v>
      </c>
      <c r="BH611" s="12">
        <f t="shared" si="947"/>
        <v>0</v>
      </c>
      <c r="BI611" s="12">
        <f t="shared" si="947"/>
        <v>0</v>
      </c>
      <c r="BJ611" s="12">
        <v>0</v>
      </c>
      <c r="BK611" s="12">
        <v>0</v>
      </c>
    </row>
    <row r="612" spans="1:63" x14ac:dyDescent="0.25">
      <c r="A612" s="4" t="s">
        <v>135</v>
      </c>
      <c r="B612" s="4" t="s">
        <v>60</v>
      </c>
      <c r="C612" s="4" t="s">
        <v>153</v>
      </c>
      <c r="D612" s="107" t="s">
        <v>306</v>
      </c>
      <c r="E612" s="117">
        <v>6148</v>
      </c>
      <c r="F612" s="107"/>
      <c r="G612" s="103" t="s">
        <v>1658</v>
      </c>
      <c r="H612" s="13" t="s">
        <v>47</v>
      </c>
      <c r="I612" s="14">
        <v>100</v>
      </c>
      <c r="J612" s="14">
        <v>0</v>
      </c>
      <c r="K612" s="14"/>
      <c r="L612" s="14"/>
      <c r="M612" s="14"/>
      <c r="N612" s="14"/>
      <c r="O612" s="14"/>
      <c r="P612" s="14">
        <f t="shared" si="939"/>
        <v>0</v>
      </c>
      <c r="Q612" s="14"/>
      <c r="R612" s="14"/>
      <c r="S612" s="14"/>
      <c r="T612" s="14"/>
      <c r="U612" s="14"/>
      <c r="V612" s="14"/>
      <c r="W612" s="14"/>
      <c r="X612" s="14"/>
      <c r="Y612" s="14"/>
      <c r="Z612" s="14">
        <v>0</v>
      </c>
      <c r="AA612" s="14">
        <v>0</v>
      </c>
      <c r="AB612" s="14">
        <v>0</v>
      </c>
      <c r="AC612" s="14"/>
      <c r="AD612" s="14"/>
      <c r="AE612" s="14"/>
      <c r="AF612" s="14"/>
      <c r="AG612" s="14"/>
      <c r="AH612" s="14">
        <f t="shared" si="940"/>
        <v>0</v>
      </c>
      <c r="AI612" s="14"/>
      <c r="AJ612" s="14"/>
      <c r="AK612" s="14"/>
      <c r="AL612" s="14"/>
      <c r="AM612" s="14"/>
      <c r="AN612" s="14"/>
      <c r="AO612" s="14"/>
      <c r="AP612" s="14"/>
      <c r="AQ612" s="14"/>
      <c r="AR612" s="14">
        <v>0</v>
      </c>
      <c r="AS612" s="14">
        <v>0</v>
      </c>
      <c r="AT612" s="14">
        <v>0</v>
      </c>
      <c r="AU612" s="14"/>
      <c r="AV612" s="14"/>
      <c r="AW612" s="14"/>
      <c r="AX612" s="14"/>
      <c r="AY612" s="14"/>
      <c r="AZ612" s="14">
        <f t="shared" si="941"/>
        <v>0</v>
      </c>
      <c r="BA612" s="14"/>
      <c r="BB612" s="14"/>
      <c r="BC612" s="14"/>
      <c r="BD612" s="14"/>
      <c r="BE612" s="14"/>
      <c r="BF612" s="14"/>
      <c r="BG612" s="14"/>
      <c r="BH612" s="14"/>
      <c r="BI612" s="14"/>
      <c r="BJ612" s="14">
        <v>0</v>
      </c>
      <c r="BK612" s="14">
        <v>0</v>
      </c>
    </row>
    <row r="613" spans="1:63" ht="33.75" x14ac:dyDescent="0.25">
      <c r="A613" s="1" t="s">
        <v>0</v>
      </c>
      <c r="B613" s="1" t="s">
        <v>0</v>
      </c>
      <c r="C613" s="1" t="s">
        <v>0</v>
      </c>
      <c r="D613" s="106" t="s">
        <v>0</v>
      </c>
      <c r="E613" s="106" t="s">
        <v>0</v>
      </c>
      <c r="F613" s="106" t="s">
        <v>0</v>
      </c>
      <c r="G613" s="2" t="s">
        <v>0</v>
      </c>
      <c r="H613" s="10" t="s">
        <v>49</v>
      </c>
      <c r="I613" s="11">
        <f>SUM(I614)</f>
        <v>49000</v>
      </c>
      <c r="J613" s="11">
        <f t="shared" ref="J613:Y613" si="948">SUM(J614)</f>
        <v>15000</v>
      </c>
      <c r="K613" s="11">
        <f t="shared" si="948"/>
        <v>0</v>
      </c>
      <c r="L613" s="11">
        <f t="shared" si="948"/>
        <v>0</v>
      </c>
      <c r="M613" s="11">
        <f t="shared" si="948"/>
        <v>0</v>
      </c>
      <c r="N613" s="11">
        <f t="shared" si="948"/>
        <v>0</v>
      </c>
      <c r="O613" s="11">
        <f t="shared" si="948"/>
        <v>0</v>
      </c>
      <c r="P613" s="11">
        <f t="shared" si="948"/>
        <v>15000</v>
      </c>
      <c r="Q613" s="11">
        <f t="shared" si="948"/>
        <v>0</v>
      </c>
      <c r="R613" s="11">
        <f t="shared" si="948"/>
        <v>5000</v>
      </c>
      <c r="S613" s="11">
        <f t="shared" si="948"/>
        <v>0</v>
      </c>
      <c r="T613" s="11">
        <f t="shared" si="948"/>
        <v>0</v>
      </c>
      <c r="U613" s="11">
        <f t="shared" si="948"/>
        <v>5000</v>
      </c>
      <c r="V613" s="11">
        <f t="shared" si="948"/>
        <v>0</v>
      </c>
      <c r="W613" s="11">
        <f t="shared" si="948"/>
        <v>5000</v>
      </c>
      <c r="X613" s="11">
        <f t="shared" si="948"/>
        <v>0</v>
      </c>
      <c r="Y613" s="11">
        <f t="shared" si="948"/>
        <v>0</v>
      </c>
      <c r="Z613" s="11">
        <v>15000</v>
      </c>
      <c r="AA613" s="11">
        <v>0</v>
      </c>
      <c r="AB613" s="11">
        <f t="shared" ref="AB613:AQ613" si="949">SUM(AB614)</f>
        <v>0</v>
      </c>
      <c r="AC613" s="11">
        <f t="shared" si="949"/>
        <v>0</v>
      </c>
      <c r="AD613" s="11">
        <f t="shared" si="949"/>
        <v>0</v>
      </c>
      <c r="AE613" s="11">
        <f t="shared" si="949"/>
        <v>0</v>
      </c>
      <c r="AF613" s="11">
        <f t="shared" si="949"/>
        <v>0</v>
      </c>
      <c r="AG613" s="11">
        <f t="shared" si="949"/>
        <v>0</v>
      </c>
      <c r="AH613" s="11">
        <f t="shared" si="949"/>
        <v>0</v>
      </c>
      <c r="AI613" s="11">
        <f t="shared" si="949"/>
        <v>0</v>
      </c>
      <c r="AJ613" s="11">
        <f t="shared" si="949"/>
        <v>0</v>
      </c>
      <c r="AK613" s="11">
        <f t="shared" si="949"/>
        <v>0</v>
      </c>
      <c r="AL613" s="11">
        <f t="shared" si="949"/>
        <v>0</v>
      </c>
      <c r="AM613" s="11">
        <f t="shared" si="949"/>
        <v>0</v>
      </c>
      <c r="AN613" s="11">
        <f t="shared" si="949"/>
        <v>0</v>
      </c>
      <c r="AO613" s="11">
        <f t="shared" si="949"/>
        <v>0</v>
      </c>
      <c r="AP613" s="11">
        <f t="shared" si="949"/>
        <v>0</v>
      </c>
      <c r="AQ613" s="11">
        <f t="shared" si="949"/>
        <v>0</v>
      </c>
      <c r="AR613" s="11">
        <v>0</v>
      </c>
      <c r="AS613" s="11">
        <v>0</v>
      </c>
      <c r="AT613" s="11">
        <f t="shared" ref="AT613:BI613" si="950">SUM(AT614)</f>
        <v>0</v>
      </c>
      <c r="AU613" s="11">
        <f t="shared" si="950"/>
        <v>0</v>
      </c>
      <c r="AV613" s="11">
        <f t="shared" si="950"/>
        <v>0</v>
      </c>
      <c r="AW613" s="11">
        <f t="shared" si="950"/>
        <v>0</v>
      </c>
      <c r="AX613" s="11">
        <f t="shared" si="950"/>
        <v>0</v>
      </c>
      <c r="AY613" s="11">
        <f t="shared" si="950"/>
        <v>0</v>
      </c>
      <c r="AZ613" s="11">
        <f t="shared" si="950"/>
        <v>0</v>
      </c>
      <c r="BA613" s="11">
        <f t="shared" si="950"/>
        <v>0</v>
      </c>
      <c r="BB613" s="11">
        <f t="shared" si="950"/>
        <v>0</v>
      </c>
      <c r="BC613" s="11">
        <f t="shared" si="950"/>
        <v>0</v>
      </c>
      <c r="BD613" s="11">
        <f t="shared" si="950"/>
        <v>0</v>
      </c>
      <c r="BE613" s="11">
        <f t="shared" si="950"/>
        <v>0</v>
      </c>
      <c r="BF613" s="11">
        <f t="shared" si="950"/>
        <v>0</v>
      </c>
      <c r="BG613" s="11">
        <f t="shared" si="950"/>
        <v>0</v>
      </c>
      <c r="BH613" s="11">
        <f t="shared" si="950"/>
        <v>0</v>
      </c>
      <c r="BI613" s="11">
        <f t="shared" si="950"/>
        <v>0</v>
      </c>
      <c r="BJ613" s="11">
        <v>0</v>
      </c>
      <c r="BK613" s="11">
        <v>0</v>
      </c>
    </row>
    <row r="614" spans="1:63" x14ac:dyDescent="0.25">
      <c r="A614" s="4" t="s">
        <v>135</v>
      </c>
      <c r="B614" s="4" t="s">
        <v>60</v>
      </c>
      <c r="C614" s="4" t="s">
        <v>153</v>
      </c>
      <c r="D614" s="107" t="s">
        <v>306</v>
      </c>
      <c r="E614" s="106" t="s">
        <v>50</v>
      </c>
      <c r="F614" s="106" t="s">
        <v>0</v>
      </c>
      <c r="G614" s="2" t="s">
        <v>0</v>
      </c>
      <c r="H614" s="2" t="s">
        <v>51</v>
      </c>
      <c r="I614" s="12">
        <f>SUM(I615:I616)</f>
        <v>49000</v>
      </c>
      <c r="J614" s="12">
        <f t="shared" ref="J614:Y614" si="951">SUM(J615:J616)</f>
        <v>15000</v>
      </c>
      <c r="K614" s="12">
        <f t="shared" si="951"/>
        <v>0</v>
      </c>
      <c r="L614" s="12">
        <f t="shared" si="951"/>
        <v>0</v>
      </c>
      <c r="M614" s="12">
        <f t="shared" si="951"/>
        <v>0</v>
      </c>
      <c r="N614" s="12">
        <f t="shared" si="951"/>
        <v>0</v>
      </c>
      <c r="O614" s="12">
        <f t="shared" si="951"/>
        <v>0</v>
      </c>
      <c r="P614" s="12">
        <f t="shared" ref="P614" si="952">SUM(P615:P616)</f>
        <v>15000</v>
      </c>
      <c r="Q614" s="12">
        <f t="shared" si="951"/>
        <v>0</v>
      </c>
      <c r="R614" s="12">
        <f t="shared" si="951"/>
        <v>5000</v>
      </c>
      <c r="S614" s="12">
        <f t="shared" si="951"/>
        <v>0</v>
      </c>
      <c r="T614" s="12">
        <f t="shared" si="951"/>
        <v>0</v>
      </c>
      <c r="U614" s="12">
        <f t="shared" si="951"/>
        <v>5000</v>
      </c>
      <c r="V614" s="12">
        <f t="shared" si="951"/>
        <v>0</v>
      </c>
      <c r="W614" s="12">
        <f t="shared" si="951"/>
        <v>5000</v>
      </c>
      <c r="X614" s="12">
        <f t="shared" si="951"/>
        <v>0</v>
      </c>
      <c r="Y614" s="12">
        <f t="shared" si="951"/>
        <v>0</v>
      </c>
      <c r="Z614" s="12">
        <v>15000</v>
      </c>
      <c r="AA614" s="12">
        <v>0</v>
      </c>
      <c r="AB614" s="12">
        <f t="shared" ref="AB614:AQ614" si="953">SUM(AB615:AB616)</f>
        <v>0</v>
      </c>
      <c r="AC614" s="12">
        <f t="shared" si="953"/>
        <v>0</v>
      </c>
      <c r="AD614" s="12">
        <f t="shared" si="953"/>
        <v>0</v>
      </c>
      <c r="AE614" s="12">
        <f t="shared" si="953"/>
        <v>0</v>
      </c>
      <c r="AF614" s="12">
        <f t="shared" si="953"/>
        <v>0</v>
      </c>
      <c r="AG614" s="12">
        <f t="shared" si="953"/>
        <v>0</v>
      </c>
      <c r="AH614" s="12">
        <f t="shared" ref="AH614" si="954">SUM(AH615:AH616)</f>
        <v>0</v>
      </c>
      <c r="AI614" s="12">
        <f t="shared" si="953"/>
        <v>0</v>
      </c>
      <c r="AJ614" s="12">
        <f t="shared" si="953"/>
        <v>0</v>
      </c>
      <c r="AK614" s="12">
        <f t="shared" si="953"/>
        <v>0</v>
      </c>
      <c r="AL614" s="12">
        <f t="shared" si="953"/>
        <v>0</v>
      </c>
      <c r="AM614" s="12">
        <f t="shared" si="953"/>
        <v>0</v>
      </c>
      <c r="AN614" s="12">
        <f t="shared" si="953"/>
        <v>0</v>
      </c>
      <c r="AO614" s="12">
        <f t="shared" si="953"/>
        <v>0</v>
      </c>
      <c r="AP614" s="12">
        <f t="shared" si="953"/>
        <v>0</v>
      </c>
      <c r="AQ614" s="12">
        <f t="shared" si="953"/>
        <v>0</v>
      </c>
      <c r="AR614" s="12">
        <v>0</v>
      </c>
      <c r="AS614" s="12">
        <v>0</v>
      </c>
      <c r="AT614" s="12">
        <f t="shared" ref="AT614:BI614" si="955">SUM(AT615:AT616)</f>
        <v>0</v>
      </c>
      <c r="AU614" s="12">
        <f t="shared" si="955"/>
        <v>0</v>
      </c>
      <c r="AV614" s="12">
        <f t="shared" si="955"/>
        <v>0</v>
      </c>
      <c r="AW614" s="12">
        <f t="shared" si="955"/>
        <v>0</v>
      </c>
      <c r="AX614" s="12">
        <f t="shared" si="955"/>
        <v>0</v>
      </c>
      <c r="AY614" s="12">
        <f t="shared" si="955"/>
        <v>0</v>
      </c>
      <c r="AZ614" s="12">
        <f t="shared" ref="AZ614" si="956">SUM(AZ615:AZ616)</f>
        <v>0</v>
      </c>
      <c r="BA614" s="12">
        <f t="shared" si="955"/>
        <v>0</v>
      </c>
      <c r="BB614" s="12">
        <f t="shared" si="955"/>
        <v>0</v>
      </c>
      <c r="BC614" s="12">
        <f t="shared" si="955"/>
        <v>0</v>
      </c>
      <c r="BD614" s="12">
        <f t="shared" si="955"/>
        <v>0</v>
      </c>
      <c r="BE614" s="12">
        <f t="shared" si="955"/>
        <v>0</v>
      </c>
      <c r="BF614" s="12">
        <f t="shared" si="955"/>
        <v>0</v>
      </c>
      <c r="BG614" s="12">
        <f t="shared" si="955"/>
        <v>0</v>
      </c>
      <c r="BH614" s="12">
        <f t="shared" si="955"/>
        <v>0</v>
      </c>
      <c r="BI614" s="12">
        <f t="shared" si="955"/>
        <v>0</v>
      </c>
      <c r="BJ614" s="12">
        <v>0</v>
      </c>
      <c r="BK614" s="12">
        <v>0</v>
      </c>
    </row>
    <row r="615" spans="1:63" x14ac:dyDescent="0.25">
      <c r="A615" s="4" t="s">
        <v>135</v>
      </c>
      <c r="B615" s="4" t="s">
        <v>60</v>
      </c>
      <c r="C615" s="4" t="s">
        <v>153</v>
      </c>
      <c r="D615" s="107" t="s">
        <v>306</v>
      </c>
      <c r="E615" s="117">
        <v>8213</v>
      </c>
      <c r="F615" s="107"/>
      <c r="G615" s="103" t="s">
        <v>1658</v>
      </c>
      <c r="H615" s="13" t="s">
        <v>53</v>
      </c>
      <c r="I615" s="14">
        <v>39000</v>
      </c>
      <c r="J615" s="14">
        <v>15000</v>
      </c>
      <c r="K615" s="14"/>
      <c r="L615" s="14"/>
      <c r="M615" s="14"/>
      <c r="N615" s="14"/>
      <c r="O615" s="14"/>
      <c r="P615" s="14">
        <f t="shared" si="939"/>
        <v>15000</v>
      </c>
      <c r="Q615" s="14"/>
      <c r="R615" s="14">
        <v>5000</v>
      </c>
      <c r="S615" s="14"/>
      <c r="T615" s="14"/>
      <c r="U615" s="14">
        <v>5000</v>
      </c>
      <c r="V615" s="14"/>
      <c r="W615" s="14">
        <v>5000</v>
      </c>
      <c r="X615" s="14"/>
      <c r="Y615" s="14"/>
      <c r="Z615" s="14">
        <v>15000</v>
      </c>
      <c r="AA615" s="14">
        <v>0</v>
      </c>
      <c r="AB615" s="14">
        <v>0</v>
      </c>
      <c r="AC615" s="14"/>
      <c r="AD615" s="14"/>
      <c r="AE615" s="14"/>
      <c r="AF615" s="14"/>
      <c r="AG615" s="14"/>
      <c r="AH615" s="14">
        <f t="shared" si="940"/>
        <v>0</v>
      </c>
      <c r="AI615" s="14"/>
      <c r="AJ615" s="14"/>
      <c r="AK615" s="14"/>
      <c r="AL615" s="14"/>
      <c r="AM615" s="14"/>
      <c r="AN615" s="14"/>
      <c r="AO615" s="14"/>
      <c r="AP615" s="14"/>
      <c r="AQ615" s="14"/>
      <c r="AR615" s="14">
        <v>0</v>
      </c>
      <c r="AS615" s="14">
        <v>0</v>
      </c>
      <c r="AT615" s="14">
        <v>0</v>
      </c>
      <c r="AU615" s="14"/>
      <c r="AV615" s="14"/>
      <c r="AW615" s="14"/>
      <c r="AX615" s="14"/>
      <c r="AY615" s="14"/>
      <c r="AZ615" s="14">
        <f t="shared" si="941"/>
        <v>0</v>
      </c>
      <c r="BA615" s="14"/>
      <c r="BB615" s="14"/>
      <c r="BC615" s="14"/>
      <c r="BD615" s="14"/>
      <c r="BE615" s="14"/>
      <c r="BF615" s="14"/>
      <c r="BG615" s="14"/>
      <c r="BH615" s="14"/>
      <c r="BI615" s="14"/>
      <c r="BJ615" s="14">
        <v>0</v>
      </c>
      <c r="BK615" s="14">
        <v>0</v>
      </c>
    </row>
    <row r="616" spans="1:63" x14ac:dyDescent="0.25">
      <c r="A616" s="4" t="s">
        <v>135</v>
      </c>
      <c r="B616" s="4" t="s">
        <v>60</v>
      </c>
      <c r="C616" s="4" t="s">
        <v>153</v>
      </c>
      <c r="D616" s="107" t="s">
        <v>306</v>
      </c>
      <c r="E616" s="117">
        <v>8216</v>
      </c>
      <c r="F616" s="107"/>
      <c r="G616" s="103" t="s">
        <v>1658</v>
      </c>
      <c r="H616" s="13" t="s">
        <v>110</v>
      </c>
      <c r="I616" s="14">
        <v>10000</v>
      </c>
      <c r="J616" s="14">
        <v>0</v>
      </c>
      <c r="K616" s="14"/>
      <c r="L616" s="14"/>
      <c r="M616" s="14"/>
      <c r="N616" s="14"/>
      <c r="O616" s="14"/>
      <c r="P616" s="14">
        <f t="shared" si="939"/>
        <v>0</v>
      </c>
      <c r="Q616" s="14"/>
      <c r="R616" s="14"/>
      <c r="S616" s="14"/>
      <c r="T616" s="14"/>
      <c r="U616" s="14"/>
      <c r="V616" s="14"/>
      <c r="W616" s="14"/>
      <c r="X616" s="14"/>
      <c r="Y616" s="14"/>
      <c r="Z616" s="14">
        <v>0</v>
      </c>
      <c r="AA616" s="14">
        <v>0</v>
      </c>
      <c r="AB616" s="14">
        <v>0</v>
      </c>
      <c r="AC616" s="14"/>
      <c r="AD616" s="14"/>
      <c r="AE616" s="14"/>
      <c r="AF616" s="14"/>
      <c r="AG616" s="14"/>
      <c r="AH616" s="14">
        <f t="shared" si="940"/>
        <v>0</v>
      </c>
      <c r="AI616" s="14"/>
      <c r="AJ616" s="14"/>
      <c r="AK616" s="14"/>
      <c r="AL616" s="14"/>
      <c r="AM616" s="14"/>
      <c r="AN616" s="14"/>
      <c r="AO616" s="14"/>
      <c r="AP616" s="14"/>
      <c r="AQ616" s="14"/>
      <c r="AR616" s="14">
        <v>0</v>
      </c>
      <c r="AS616" s="14">
        <v>0</v>
      </c>
      <c r="AT616" s="14">
        <v>0</v>
      </c>
      <c r="AU616" s="14"/>
      <c r="AV616" s="14"/>
      <c r="AW616" s="14"/>
      <c r="AX616" s="14"/>
      <c r="AY616" s="14"/>
      <c r="AZ616" s="14">
        <f t="shared" si="941"/>
        <v>0</v>
      </c>
      <c r="BA616" s="14"/>
      <c r="BB616" s="14"/>
      <c r="BC616" s="14"/>
      <c r="BD616" s="14"/>
      <c r="BE616" s="14"/>
      <c r="BF616" s="14"/>
      <c r="BG616" s="14"/>
      <c r="BH616" s="14"/>
      <c r="BI616" s="14"/>
      <c r="BJ616" s="14">
        <v>0</v>
      </c>
      <c r="BK616" s="14">
        <v>0</v>
      </c>
    </row>
    <row r="617" spans="1:63" ht="22.5" x14ac:dyDescent="0.25">
      <c r="A617" s="13" t="s">
        <v>0</v>
      </c>
      <c r="B617" s="13" t="s">
        <v>0</v>
      </c>
      <c r="C617" s="13" t="s">
        <v>0</v>
      </c>
      <c r="D617" s="103" t="s">
        <v>0</v>
      </c>
      <c r="E617" s="103" t="s">
        <v>0</v>
      </c>
      <c r="F617" s="103" t="s">
        <v>0</v>
      </c>
      <c r="G617" s="13" t="s">
        <v>0</v>
      </c>
      <c r="H617" s="10" t="s">
        <v>315</v>
      </c>
      <c r="I617" s="11">
        <f>SUM(I586,I610,I613)</f>
        <v>2315737</v>
      </c>
      <c r="J617" s="11">
        <f t="shared" ref="J617:Y617" si="957">SUM(J586,J610,J613)</f>
        <v>96500</v>
      </c>
      <c r="K617" s="11">
        <f t="shared" si="957"/>
        <v>0</v>
      </c>
      <c r="L617" s="11">
        <f t="shared" si="957"/>
        <v>0</v>
      </c>
      <c r="M617" s="11">
        <f t="shared" si="957"/>
        <v>0</v>
      </c>
      <c r="N617" s="11">
        <f t="shared" si="957"/>
        <v>0</v>
      </c>
      <c r="O617" s="11">
        <f t="shared" si="957"/>
        <v>0</v>
      </c>
      <c r="P617" s="11">
        <f t="shared" si="957"/>
        <v>96500</v>
      </c>
      <c r="Q617" s="11">
        <f t="shared" si="957"/>
        <v>2000</v>
      </c>
      <c r="R617" s="11">
        <f t="shared" si="957"/>
        <v>19000</v>
      </c>
      <c r="S617" s="11">
        <f t="shared" si="957"/>
        <v>19000</v>
      </c>
      <c r="T617" s="11">
        <f t="shared" si="957"/>
        <v>0</v>
      </c>
      <c r="U617" s="11">
        <f t="shared" si="957"/>
        <v>10000</v>
      </c>
      <c r="V617" s="11">
        <f t="shared" si="957"/>
        <v>13000</v>
      </c>
      <c r="W617" s="11">
        <f t="shared" si="957"/>
        <v>11200</v>
      </c>
      <c r="X617" s="11">
        <f t="shared" si="957"/>
        <v>3300</v>
      </c>
      <c r="Y617" s="11">
        <f t="shared" si="957"/>
        <v>300</v>
      </c>
      <c r="Z617" s="11">
        <v>77800</v>
      </c>
      <c r="AA617" s="11">
        <v>18700</v>
      </c>
      <c r="AB617" s="11">
        <f t="shared" ref="AB617:AQ617" si="958">SUM(AB586,AB610,AB613)</f>
        <v>0</v>
      </c>
      <c r="AC617" s="11">
        <f t="shared" si="958"/>
        <v>0</v>
      </c>
      <c r="AD617" s="11">
        <f t="shared" si="958"/>
        <v>0</v>
      </c>
      <c r="AE617" s="11">
        <f t="shared" si="958"/>
        <v>0</v>
      </c>
      <c r="AF617" s="11">
        <f t="shared" si="958"/>
        <v>0</v>
      </c>
      <c r="AG617" s="11">
        <f t="shared" si="958"/>
        <v>0</v>
      </c>
      <c r="AH617" s="11">
        <f t="shared" si="958"/>
        <v>0</v>
      </c>
      <c r="AI617" s="11">
        <f t="shared" si="958"/>
        <v>0</v>
      </c>
      <c r="AJ617" s="11">
        <f t="shared" si="958"/>
        <v>0</v>
      </c>
      <c r="AK617" s="11">
        <f t="shared" si="958"/>
        <v>0</v>
      </c>
      <c r="AL617" s="11">
        <f t="shared" si="958"/>
        <v>0</v>
      </c>
      <c r="AM617" s="11">
        <f t="shared" si="958"/>
        <v>0</v>
      </c>
      <c r="AN617" s="11">
        <f t="shared" si="958"/>
        <v>0</v>
      </c>
      <c r="AO617" s="11">
        <f t="shared" si="958"/>
        <v>0</v>
      </c>
      <c r="AP617" s="11">
        <f t="shared" si="958"/>
        <v>0</v>
      </c>
      <c r="AQ617" s="11">
        <f t="shared" si="958"/>
        <v>0</v>
      </c>
      <c r="AR617" s="11">
        <v>0</v>
      </c>
      <c r="AS617" s="11">
        <v>0</v>
      </c>
      <c r="AT617" s="11">
        <f t="shared" ref="AT617:BI617" si="959">SUM(AT586,AT610,AT613)</f>
        <v>0</v>
      </c>
      <c r="AU617" s="11">
        <f t="shared" si="959"/>
        <v>0</v>
      </c>
      <c r="AV617" s="11">
        <f t="shared" si="959"/>
        <v>0</v>
      </c>
      <c r="AW617" s="11">
        <f t="shared" si="959"/>
        <v>0</v>
      </c>
      <c r="AX617" s="11">
        <f t="shared" si="959"/>
        <v>0</v>
      </c>
      <c r="AY617" s="11">
        <f t="shared" si="959"/>
        <v>0</v>
      </c>
      <c r="AZ617" s="11">
        <f t="shared" si="959"/>
        <v>0</v>
      </c>
      <c r="BA617" s="11">
        <f t="shared" si="959"/>
        <v>0</v>
      </c>
      <c r="BB617" s="11">
        <f t="shared" si="959"/>
        <v>0</v>
      </c>
      <c r="BC617" s="11">
        <f t="shared" si="959"/>
        <v>0</v>
      </c>
      <c r="BD617" s="11">
        <f t="shared" si="959"/>
        <v>0</v>
      </c>
      <c r="BE617" s="11">
        <f t="shared" si="959"/>
        <v>0</v>
      </c>
      <c r="BF617" s="11">
        <f t="shared" si="959"/>
        <v>0</v>
      </c>
      <c r="BG617" s="11">
        <f t="shared" si="959"/>
        <v>0</v>
      </c>
      <c r="BH617" s="11">
        <f t="shared" si="959"/>
        <v>0</v>
      </c>
      <c r="BI617" s="11">
        <f t="shared" si="959"/>
        <v>0</v>
      </c>
      <c r="BJ617" s="11">
        <v>0</v>
      </c>
      <c r="BK617" s="11">
        <v>0</v>
      </c>
    </row>
    <row r="618" spans="1:63" ht="15.75" thickBot="1" x14ac:dyDescent="0.3">
      <c r="A618" s="13" t="s">
        <v>0</v>
      </c>
      <c r="B618" s="13" t="s">
        <v>0</v>
      </c>
      <c r="C618" s="13" t="s">
        <v>0</v>
      </c>
      <c r="D618" s="103" t="s">
        <v>0</v>
      </c>
      <c r="E618" s="103" t="s">
        <v>0</v>
      </c>
      <c r="F618" s="103" t="s">
        <v>0</v>
      </c>
      <c r="G618" s="13" t="s">
        <v>0</v>
      </c>
      <c r="H618" s="2" t="s">
        <v>55</v>
      </c>
      <c r="I618" s="12">
        <v>58</v>
      </c>
      <c r="J618" s="13" t="s">
        <v>0</v>
      </c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>
        <v>0</v>
      </c>
      <c r="AA618" s="13"/>
      <c r="AB618" s="13" t="s">
        <v>0</v>
      </c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>
        <v>0</v>
      </c>
      <c r="AS618" s="13"/>
      <c r="AT618" s="13" t="s">
        <v>0</v>
      </c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>
        <v>0</v>
      </c>
      <c r="BK618" s="13"/>
    </row>
    <row r="619" spans="1:63" ht="69.75" customHeight="1" thickBot="1" x14ac:dyDescent="0.3">
      <c r="A619" s="148" t="s">
        <v>0</v>
      </c>
      <c r="B619" s="148" t="s">
        <v>0</v>
      </c>
      <c r="C619" s="148" t="s">
        <v>0</v>
      </c>
      <c r="D619" s="151" t="s">
        <v>0</v>
      </c>
      <c r="E619" s="151" t="s">
        <v>0</v>
      </c>
      <c r="F619" s="151" t="s">
        <v>0</v>
      </c>
      <c r="G619" s="154" t="s">
        <v>0</v>
      </c>
      <c r="H619" s="5" t="s">
        <v>56</v>
      </c>
      <c r="I619" s="5" t="s">
        <v>9</v>
      </c>
      <c r="J619" s="94" t="s">
        <v>10</v>
      </c>
      <c r="K619" s="94" t="s">
        <v>1602</v>
      </c>
      <c r="L619" s="94" t="s">
        <v>1535</v>
      </c>
      <c r="M619" s="94" t="s">
        <v>1591</v>
      </c>
      <c r="N619" s="94" t="s">
        <v>1592</v>
      </c>
      <c r="O619" s="94" t="s">
        <v>1593</v>
      </c>
      <c r="P619" s="94" t="s">
        <v>1606</v>
      </c>
      <c r="Q619" s="94" t="s">
        <v>1603</v>
      </c>
      <c r="R619" s="94" t="s">
        <v>1594</v>
      </c>
      <c r="S619" s="94" t="s">
        <v>1595</v>
      </c>
      <c r="T619" s="94" t="s">
        <v>1596</v>
      </c>
      <c r="U619" s="94" t="s">
        <v>1597</v>
      </c>
      <c r="V619" s="94" t="s">
        <v>1598</v>
      </c>
      <c r="W619" s="94" t="s">
        <v>1599</v>
      </c>
      <c r="X619" s="94" t="s">
        <v>1604</v>
      </c>
      <c r="Y619" s="94" t="s">
        <v>1605</v>
      </c>
      <c r="Z619" s="94" t="s">
        <v>1600</v>
      </c>
      <c r="AA619" s="94" t="s">
        <v>1601</v>
      </c>
      <c r="AB619" s="95" t="s">
        <v>11</v>
      </c>
      <c r="AC619" s="95" t="s">
        <v>1602</v>
      </c>
      <c r="AD619" s="95" t="s">
        <v>1535</v>
      </c>
      <c r="AE619" s="95" t="s">
        <v>1591</v>
      </c>
      <c r="AF619" s="95" t="s">
        <v>1592</v>
      </c>
      <c r="AG619" s="95" t="s">
        <v>1593</v>
      </c>
      <c r="AH619" s="95" t="s">
        <v>1607</v>
      </c>
      <c r="AI619" s="95" t="s">
        <v>1603</v>
      </c>
      <c r="AJ619" s="95" t="s">
        <v>1594</v>
      </c>
      <c r="AK619" s="95" t="s">
        <v>1595</v>
      </c>
      <c r="AL619" s="95" t="s">
        <v>1596</v>
      </c>
      <c r="AM619" s="95" t="s">
        <v>1597</v>
      </c>
      <c r="AN619" s="95" t="s">
        <v>1598</v>
      </c>
      <c r="AO619" s="95" t="s">
        <v>1599</v>
      </c>
      <c r="AP619" s="95" t="s">
        <v>1604</v>
      </c>
      <c r="AQ619" s="95" t="s">
        <v>1605</v>
      </c>
      <c r="AR619" s="95" t="s">
        <v>1600</v>
      </c>
      <c r="AS619" s="95" t="s">
        <v>1601</v>
      </c>
      <c r="AT619" s="96" t="s">
        <v>12</v>
      </c>
      <c r="AU619" s="96" t="s">
        <v>1602</v>
      </c>
      <c r="AV619" s="96" t="s">
        <v>1535</v>
      </c>
      <c r="AW619" s="96" t="s">
        <v>1591</v>
      </c>
      <c r="AX619" s="96" t="s">
        <v>1592</v>
      </c>
      <c r="AY619" s="96" t="s">
        <v>1593</v>
      </c>
      <c r="AZ619" s="96" t="s">
        <v>1608</v>
      </c>
      <c r="BA619" s="96" t="s">
        <v>1603</v>
      </c>
      <c r="BB619" s="96" t="s">
        <v>1594</v>
      </c>
      <c r="BC619" s="96" t="s">
        <v>1595</v>
      </c>
      <c r="BD619" s="96" t="s">
        <v>1596</v>
      </c>
      <c r="BE619" s="96" t="s">
        <v>1597</v>
      </c>
      <c r="BF619" s="96" t="s">
        <v>1598</v>
      </c>
      <c r="BG619" s="96" t="s">
        <v>1599</v>
      </c>
      <c r="BH619" s="96" t="s">
        <v>1604</v>
      </c>
      <c r="BI619" s="96" t="s">
        <v>1605</v>
      </c>
      <c r="BJ619" s="96" t="s">
        <v>1600</v>
      </c>
      <c r="BK619" s="96" t="s">
        <v>1601</v>
      </c>
    </row>
    <row r="620" spans="1:63" x14ac:dyDescent="0.25">
      <c r="A620" s="149"/>
      <c r="B620" s="149"/>
      <c r="C620" s="149"/>
      <c r="D620" s="152"/>
      <c r="E620" s="152"/>
      <c r="F620" s="152"/>
      <c r="G620" s="155"/>
      <c r="H620" s="15" t="s">
        <v>0</v>
      </c>
      <c r="I620" s="9" t="s">
        <v>13</v>
      </c>
      <c r="J620" s="9">
        <v>1</v>
      </c>
      <c r="K620" s="9">
        <v>2</v>
      </c>
      <c r="L620" s="9">
        <v>3</v>
      </c>
      <c r="M620" s="9">
        <v>4</v>
      </c>
      <c r="N620" s="9">
        <v>5</v>
      </c>
      <c r="O620" s="9">
        <v>6</v>
      </c>
      <c r="P620" s="9">
        <v>7</v>
      </c>
      <c r="Q620" s="9">
        <v>8</v>
      </c>
      <c r="R620" s="9">
        <v>9</v>
      </c>
      <c r="S620" s="9">
        <v>10</v>
      </c>
      <c r="T620" s="9">
        <v>11</v>
      </c>
      <c r="U620" s="9">
        <v>12</v>
      </c>
      <c r="V620" s="9">
        <v>13</v>
      </c>
      <c r="W620" s="9">
        <v>14</v>
      </c>
      <c r="X620" s="9">
        <v>15</v>
      </c>
      <c r="Y620" s="9">
        <v>16</v>
      </c>
      <c r="Z620" s="9">
        <v>20</v>
      </c>
      <c r="AA620" s="9">
        <v>21</v>
      </c>
      <c r="AB620" s="9">
        <v>1</v>
      </c>
      <c r="AC620" s="9">
        <v>2</v>
      </c>
      <c r="AD620" s="9">
        <v>3</v>
      </c>
      <c r="AE620" s="9">
        <v>4</v>
      </c>
      <c r="AF620" s="9">
        <v>5</v>
      </c>
      <c r="AG620" s="9">
        <v>6</v>
      </c>
      <c r="AH620" s="9">
        <v>7</v>
      </c>
      <c r="AI620" s="9">
        <v>8</v>
      </c>
      <c r="AJ620" s="9">
        <v>9</v>
      </c>
      <c r="AK620" s="9">
        <v>10</v>
      </c>
      <c r="AL620" s="9">
        <v>11</v>
      </c>
      <c r="AM620" s="9">
        <v>12</v>
      </c>
      <c r="AN620" s="9">
        <v>13</v>
      </c>
      <c r="AO620" s="9">
        <v>14</v>
      </c>
      <c r="AP620" s="9">
        <v>15</v>
      </c>
      <c r="AQ620" s="9">
        <v>16</v>
      </c>
      <c r="AR620" s="9">
        <v>20</v>
      </c>
      <c r="AS620" s="9">
        <v>21</v>
      </c>
      <c r="AT620" s="9">
        <v>1</v>
      </c>
      <c r="AU620" s="9">
        <v>2</v>
      </c>
      <c r="AV620" s="9">
        <v>3</v>
      </c>
      <c r="AW620" s="9">
        <v>4</v>
      </c>
      <c r="AX620" s="9">
        <v>5</v>
      </c>
      <c r="AY620" s="9">
        <v>6</v>
      </c>
      <c r="AZ620" s="9">
        <v>7</v>
      </c>
      <c r="BA620" s="9">
        <v>8</v>
      </c>
      <c r="BB620" s="9">
        <v>9</v>
      </c>
      <c r="BC620" s="9">
        <v>10</v>
      </c>
      <c r="BD620" s="9">
        <v>11</v>
      </c>
      <c r="BE620" s="9">
        <v>12</v>
      </c>
      <c r="BF620" s="9">
        <v>13</v>
      </c>
      <c r="BG620" s="9">
        <v>14</v>
      </c>
      <c r="BH620" s="9">
        <v>15</v>
      </c>
      <c r="BI620" s="9">
        <v>16</v>
      </c>
      <c r="BJ620" s="9">
        <v>20</v>
      </c>
      <c r="BK620" s="9">
        <v>21</v>
      </c>
    </row>
    <row r="621" spans="1:63" x14ac:dyDescent="0.25">
      <c r="A621" s="149"/>
      <c r="B621" s="149"/>
      <c r="C621" s="149"/>
      <c r="D621" s="152"/>
      <c r="E621" s="152"/>
      <c r="F621" s="152"/>
      <c r="G621" s="155"/>
      <c r="H621" s="16" t="s">
        <v>139</v>
      </c>
      <c r="I621" s="17">
        <f>SUM(I617)</f>
        <v>2315737</v>
      </c>
      <c r="J621" s="17">
        <f t="shared" ref="J621:Y621" si="960">SUM(J617)</f>
        <v>96500</v>
      </c>
      <c r="K621" s="17">
        <f t="shared" si="960"/>
        <v>0</v>
      </c>
      <c r="L621" s="17">
        <f t="shared" si="960"/>
        <v>0</v>
      </c>
      <c r="M621" s="17">
        <f t="shared" si="960"/>
        <v>0</v>
      </c>
      <c r="N621" s="17">
        <f t="shared" si="960"/>
        <v>0</v>
      </c>
      <c r="O621" s="17">
        <f t="shared" si="960"/>
        <v>0</v>
      </c>
      <c r="P621" s="17">
        <f t="shared" ref="P621" si="961">SUM(P617)</f>
        <v>96500</v>
      </c>
      <c r="Q621" s="17">
        <f t="shared" si="960"/>
        <v>2000</v>
      </c>
      <c r="R621" s="17">
        <f t="shared" si="960"/>
        <v>19000</v>
      </c>
      <c r="S621" s="17">
        <f t="shared" si="960"/>
        <v>19000</v>
      </c>
      <c r="T621" s="17">
        <f t="shared" si="960"/>
        <v>0</v>
      </c>
      <c r="U621" s="17">
        <f t="shared" si="960"/>
        <v>10000</v>
      </c>
      <c r="V621" s="17">
        <f t="shared" si="960"/>
        <v>13000</v>
      </c>
      <c r="W621" s="17">
        <f t="shared" si="960"/>
        <v>11200</v>
      </c>
      <c r="X621" s="17">
        <f t="shared" si="960"/>
        <v>3300</v>
      </c>
      <c r="Y621" s="17">
        <f t="shared" si="960"/>
        <v>300</v>
      </c>
      <c r="Z621" s="17">
        <v>77800</v>
      </c>
      <c r="AA621" s="17">
        <v>18700</v>
      </c>
      <c r="AB621" s="17">
        <f t="shared" ref="AB621:AQ621" si="962">SUM(AB617)</f>
        <v>0</v>
      </c>
      <c r="AC621" s="17">
        <f t="shared" si="962"/>
        <v>0</v>
      </c>
      <c r="AD621" s="17">
        <f t="shared" si="962"/>
        <v>0</v>
      </c>
      <c r="AE621" s="17">
        <f t="shared" si="962"/>
        <v>0</v>
      </c>
      <c r="AF621" s="17">
        <f t="shared" si="962"/>
        <v>0</v>
      </c>
      <c r="AG621" s="17">
        <f t="shared" si="962"/>
        <v>0</v>
      </c>
      <c r="AH621" s="17">
        <f t="shared" ref="AH621" si="963">SUM(AH617)</f>
        <v>0</v>
      </c>
      <c r="AI621" s="17">
        <f t="shared" si="962"/>
        <v>0</v>
      </c>
      <c r="AJ621" s="17">
        <f t="shared" si="962"/>
        <v>0</v>
      </c>
      <c r="AK621" s="17">
        <f t="shared" si="962"/>
        <v>0</v>
      </c>
      <c r="AL621" s="17">
        <f t="shared" si="962"/>
        <v>0</v>
      </c>
      <c r="AM621" s="17">
        <f t="shared" si="962"/>
        <v>0</v>
      </c>
      <c r="AN621" s="17">
        <f t="shared" si="962"/>
        <v>0</v>
      </c>
      <c r="AO621" s="17">
        <f t="shared" si="962"/>
        <v>0</v>
      </c>
      <c r="AP621" s="17">
        <f t="shared" si="962"/>
        <v>0</v>
      </c>
      <c r="AQ621" s="17">
        <f t="shared" si="962"/>
        <v>0</v>
      </c>
      <c r="AR621" s="17">
        <v>0</v>
      </c>
      <c r="AS621" s="17">
        <v>0</v>
      </c>
      <c r="AT621" s="17">
        <f t="shared" ref="AT621:BI621" si="964">SUM(AT617)</f>
        <v>0</v>
      </c>
      <c r="AU621" s="17">
        <f t="shared" si="964"/>
        <v>0</v>
      </c>
      <c r="AV621" s="17">
        <f t="shared" si="964"/>
        <v>0</v>
      </c>
      <c r="AW621" s="17">
        <f t="shared" si="964"/>
        <v>0</v>
      </c>
      <c r="AX621" s="17">
        <f t="shared" si="964"/>
        <v>0</v>
      </c>
      <c r="AY621" s="17">
        <f t="shared" si="964"/>
        <v>0</v>
      </c>
      <c r="AZ621" s="17">
        <f t="shared" ref="AZ621" si="965">SUM(AZ617)</f>
        <v>0</v>
      </c>
      <c r="BA621" s="17">
        <f t="shared" si="964"/>
        <v>0</v>
      </c>
      <c r="BB621" s="17">
        <f t="shared" si="964"/>
        <v>0</v>
      </c>
      <c r="BC621" s="17">
        <f t="shared" si="964"/>
        <v>0</v>
      </c>
      <c r="BD621" s="17">
        <f t="shared" si="964"/>
        <v>0</v>
      </c>
      <c r="BE621" s="17">
        <f t="shared" si="964"/>
        <v>0</v>
      </c>
      <c r="BF621" s="17">
        <f t="shared" si="964"/>
        <v>0</v>
      </c>
      <c r="BG621" s="17">
        <f t="shared" si="964"/>
        <v>0</v>
      </c>
      <c r="BH621" s="17">
        <f t="shared" si="964"/>
        <v>0</v>
      </c>
      <c r="BI621" s="17">
        <f t="shared" si="964"/>
        <v>0</v>
      </c>
      <c r="BJ621" s="17">
        <v>0</v>
      </c>
      <c r="BK621" s="17">
        <v>0</v>
      </c>
    </row>
    <row r="622" spans="1:63" x14ac:dyDescent="0.25">
      <c r="A622" s="149"/>
      <c r="B622" s="149"/>
      <c r="C622" s="149"/>
      <c r="D622" s="152"/>
      <c r="E622" s="152"/>
      <c r="F622" s="152"/>
      <c r="G622" s="155"/>
      <c r="H622" s="18" t="s">
        <v>57</v>
      </c>
      <c r="I622" s="17">
        <f>SUM(I621)</f>
        <v>2315737</v>
      </c>
      <c r="J622" s="17">
        <f t="shared" ref="J622:Y622" si="966">SUM(J621)</f>
        <v>96500</v>
      </c>
      <c r="K622" s="17">
        <f t="shared" si="966"/>
        <v>0</v>
      </c>
      <c r="L622" s="17">
        <f t="shared" si="966"/>
        <v>0</v>
      </c>
      <c r="M622" s="17">
        <f t="shared" si="966"/>
        <v>0</v>
      </c>
      <c r="N622" s="17">
        <f t="shared" si="966"/>
        <v>0</v>
      </c>
      <c r="O622" s="17">
        <f t="shared" si="966"/>
        <v>0</v>
      </c>
      <c r="P622" s="17">
        <f t="shared" ref="P622" si="967">SUM(P621)</f>
        <v>96500</v>
      </c>
      <c r="Q622" s="17">
        <f t="shared" si="966"/>
        <v>2000</v>
      </c>
      <c r="R622" s="17">
        <f t="shared" si="966"/>
        <v>19000</v>
      </c>
      <c r="S622" s="17">
        <f t="shared" si="966"/>
        <v>19000</v>
      </c>
      <c r="T622" s="17">
        <f t="shared" si="966"/>
        <v>0</v>
      </c>
      <c r="U622" s="17">
        <f t="shared" si="966"/>
        <v>10000</v>
      </c>
      <c r="V622" s="17">
        <f t="shared" si="966"/>
        <v>13000</v>
      </c>
      <c r="W622" s="17">
        <f t="shared" si="966"/>
        <v>11200</v>
      </c>
      <c r="X622" s="17">
        <f t="shared" si="966"/>
        <v>3300</v>
      </c>
      <c r="Y622" s="17">
        <f t="shared" si="966"/>
        <v>300</v>
      </c>
      <c r="Z622" s="17">
        <v>77800</v>
      </c>
      <c r="AA622" s="17">
        <v>18700</v>
      </c>
      <c r="AB622" s="17">
        <f t="shared" ref="AB622:AQ622" si="968">SUM(AB621)</f>
        <v>0</v>
      </c>
      <c r="AC622" s="17">
        <f t="shared" si="968"/>
        <v>0</v>
      </c>
      <c r="AD622" s="17">
        <f t="shared" si="968"/>
        <v>0</v>
      </c>
      <c r="AE622" s="17">
        <f t="shared" si="968"/>
        <v>0</v>
      </c>
      <c r="AF622" s="17">
        <f t="shared" si="968"/>
        <v>0</v>
      </c>
      <c r="AG622" s="17">
        <f t="shared" si="968"/>
        <v>0</v>
      </c>
      <c r="AH622" s="17">
        <f t="shared" ref="AH622" si="969">SUM(AH621)</f>
        <v>0</v>
      </c>
      <c r="AI622" s="17">
        <f t="shared" si="968"/>
        <v>0</v>
      </c>
      <c r="AJ622" s="17">
        <f t="shared" si="968"/>
        <v>0</v>
      </c>
      <c r="AK622" s="17">
        <f t="shared" si="968"/>
        <v>0</v>
      </c>
      <c r="AL622" s="17">
        <f t="shared" si="968"/>
        <v>0</v>
      </c>
      <c r="AM622" s="17">
        <f t="shared" si="968"/>
        <v>0</v>
      </c>
      <c r="AN622" s="17">
        <f t="shared" si="968"/>
        <v>0</v>
      </c>
      <c r="AO622" s="17">
        <f t="shared" si="968"/>
        <v>0</v>
      </c>
      <c r="AP622" s="17">
        <f t="shared" si="968"/>
        <v>0</v>
      </c>
      <c r="AQ622" s="17">
        <f t="shared" si="968"/>
        <v>0</v>
      </c>
      <c r="AR622" s="17">
        <v>0</v>
      </c>
      <c r="AS622" s="17">
        <v>0</v>
      </c>
      <c r="AT622" s="17">
        <f t="shared" ref="AT622:BI622" si="970">SUM(AT621)</f>
        <v>0</v>
      </c>
      <c r="AU622" s="17">
        <f t="shared" si="970"/>
        <v>0</v>
      </c>
      <c r="AV622" s="17">
        <f t="shared" si="970"/>
        <v>0</v>
      </c>
      <c r="AW622" s="17">
        <f t="shared" si="970"/>
        <v>0</v>
      </c>
      <c r="AX622" s="17">
        <f t="shared" si="970"/>
        <v>0</v>
      </c>
      <c r="AY622" s="17">
        <f t="shared" si="970"/>
        <v>0</v>
      </c>
      <c r="AZ622" s="17">
        <f t="shared" ref="AZ622" si="971">SUM(AZ621)</f>
        <v>0</v>
      </c>
      <c r="BA622" s="17">
        <f t="shared" si="970"/>
        <v>0</v>
      </c>
      <c r="BB622" s="17">
        <f t="shared" si="970"/>
        <v>0</v>
      </c>
      <c r="BC622" s="17">
        <f t="shared" si="970"/>
        <v>0</v>
      </c>
      <c r="BD622" s="17">
        <f t="shared" si="970"/>
        <v>0</v>
      </c>
      <c r="BE622" s="17">
        <f t="shared" si="970"/>
        <v>0</v>
      </c>
      <c r="BF622" s="17">
        <f t="shared" si="970"/>
        <v>0</v>
      </c>
      <c r="BG622" s="17">
        <f t="shared" si="970"/>
        <v>0</v>
      </c>
      <c r="BH622" s="17">
        <f t="shared" si="970"/>
        <v>0</v>
      </c>
      <c r="BI622" s="17">
        <f t="shared" si="970"/>
        <v>0</v>
      </c>
      <c r="BJ622" s="17">
        <v>0</v>
      </c>
      <c r="BK622" s="17">
        <v>0</v>
      </c>
    </row>
    <row r="623" spans="1:63" x14ac:dyDescent="0.25">
      <c r="A623" s="150"/>
      <c r="B623" s="150"/>
      <c r="C623" s="150"/>
      <c r="D623" s="153"/>
      <c r="E623" s="153"/>
      <c r="F623" s="153"/>
      <c r="G623" s="156"/>
      <c r="P623">
        <f t="shared" si="939"/>
        <v>0</v>
      </c>
      <c r="Z623">
        <v>0</v>
      </c>
      <c r="AA623">
        <v>0</v>
      </c>
      <c r="AH623">
        <f t="shared" si="940"/>
        <v>0</v>
      </c>
      <c r="AR623">
        <v>0</v>
      </c>
      <c r="AS623">
        <v>0</v>
      </c>
      <c r="AZ623">
        <f t="shared" si="941"/>
        <v>0</v>
      </c>
      <c r="BJ623">
        <v>0</v>
      </c>
      <c r="BK623">
        <v>0</v>
      </c>
    </row>
    <row r="624" spans="1:63" ht="15.75" thickBot="1" x14ac:dyDescent="0.3">
      <c r="A624" s="13" t="s">
        <v>0</v>
      </c>
      <c r="B624" s="13" t="s">
        <v>0</v>
      </c>
      <c r="C624" s="13" t="s">
        <v>0</v>
      </c>
      <c r="D624" s="103" t="s">
        <v>0</v>
      </c>
      <c r="E624" s="103" t="s">
        <v>0</v>
      </c>
      <c r="F624" s="103" t="s">
        <v>0</v>
      </c>
      <c r="G624" s="13" t="s">
        <v>0</v>
      </c>
      <c r="H624" s="19" t="s">
        <v>0</v>
      </c>
      <c r="I624" s="19" t="s">
        <v>0</v>
      </c>
      <c r="J624" s="19" t="s">
        <v>0</v>
      </c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>
        <v>0</v>
      </c>
      <c r="AA624" s="19">
        <v>0</v>
      </c>
      <c r="AB624" s="19" t="s">
        <v>0</v>
      </c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>
        <v>0</v>
      </c>
      <c r="AS624" s="19">
        <v>0</v>
      </c>
      <c r="AT624" s="19" t="s">
        <v>0</v>
      </c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>
        <v>0</v>
      </c>
      <c r="BK624" s="19">
        <v>0</v>
      </c>
    </row>
    <row r="625" spans="1:63" ht="69.75" customHeight="1" thickBot="1" x14ac:dyDescent="0.3">
      <c r="A625" s="5" t="s">
        <v>2</v>
      </c>
      <c r="B625" s="5" t="s">
        <v>3</v>
      </c>
      <c r="C625" s="5" t="s">
        <v>4</v>
      </c>
      <c r="D625" s="108" t="s">
        <v>0</v>
      </c>
      <c r="E625" s="116" t="s">
        <v>5</v>
      </c>
      <c r="F625" s="116" t="s">
        <v>6</v>
      </c>
      <c r="G625" s="5" t="s">
        <v>7</v>
      </c>
      <c r="H625" s="5" t="s">
        <v>8</v>
      </c>
      <c r="I625" s="5" t="s">
        <v>9</v>
      </c>
      <c r="J625" s="94" t="s">
        <v>10</v>
      </c>
      <c r="K625" s="94" t="s">
        <v>1602</v>
      </c>
      <c r="L625" s="94" t="s">
        <v>1535</v>
      </c>
      <c r="M625" s="94" t="s">
        <v>1591</v>
      </c>
      <c r="N625" s="94" t="s">
        <v>1592</v>
      </c>
      <c r="O625" s="94" t="s">
        <v>1593</v>
      </c>
      <c r="P625" s="94" t="s">
        <v>1606</v>
      </c>
      <c r="Q625" s="94" t="s">
        <v>1603</v>
      </c>
      <c r="R625" s="94" t="s">
        <v>1594</v>
      </c>
      <c r="S625" s="94" t="s">
        <v>1595</v>
      </c>
      <c r="T625" s="94" t="s">
        <v>1596</v>
      </c>
      <c r="U625" s="94" t="s">
        <v>1597</v>
      </c>
      <c r="V625" s="94" t="s">
        <v>1598</v>
      </c>
      <c r="W625" s="94" t="s">
        <v>1599</v>
      </c>
      <c r="X625" s="94" t="s">
        <v>1604</v>
      </c>
      <c r="Y625" s="94" t="s">
        <v>1605</v>
      </c>
      <c r="Z625" s="94" t="s">
        <v>1600</v>
      </c>
      <c r="AA625" s="94" t="s">
        <v>1601</v>
      </c>
      <c r="AB625" s="95" t="s">
        <v>11</v>
      </c>
      <c r="AC625" s="95" t="s">
        <v>1602</v>
      </c>
      <c r="AD625" s="95" t="s">
        <v>1535</v>
      </c>
      <c r="AE625" s="95" t="s">
        <v>1591</v>
      </c>
      <c r="AF625" s="95" t="s">
        <v>1592</v>
      </c>
      <c r="AG625" s="95" t="s">
        <v>1593</v>
      </c>
      <c r="AH625" s="95" t="s">
        <v>1607</v>
      </c>
      <c r="AI625" s="95" t="s">
        <v>1603</v>
      </c>
      <c r="AJ625" s="95" t="s">
        <v>1594</v>
      </c>
      <c r="AK625" s="95" t="s">
        <v>1595</v>
      </c>
      <c r="AL625" s="95" t="s">
        <v>1596</v>
      </c>
      <c r="AM625" s="95" t="s">
        <v>1597</v>
      </c>
      <c r="AN625" s="95" t="s">
        <v>1598</v>
      </c>
      <c r="AO625" s="95" t="s">
        <v>1599</v>
      </c>
      <c r="AP625" s="95" t="s">
        <v>1604</v>
      </c>
      <c r="AQ625" s="95" t="s">
        <v>1605</v>
      </c>
      <c r="AR625" s="95" t="s">
        <v>1600</v>
      </c>
      <c r="AS625" s="95" t="s">
        <v>1601</v>
      </c>
      <c r="AT625" s="96" t="s">
        <v>12</v>
      </c>
      <c r="AU625" s="96" t="s">
        <v>1602</v>
      </c>
      <c r="AV625" s="96" t="s">
        <v>1535</v>
      </c>
      <c r="AW625" s="96" t="s">
        <v>1591</v>
      </c>
      <c r="AX625" s="96" t="s">
        <v>1592</v>
      </c>
      <c r="AY625" s="96" t="s">
        <v>1593</v>
      </c>
      <c r="AZ625" s="96" t="s">
        <v>1608</v>
      </c>
      <c r="BA625" s="96" t="s">
        <v>1603</v>
      </c>
      <c r="BB625" s="96" t="s">
        <v>1594</v>
      </c>
      <c r="BC625" s="96" t="s">
        <v>1595</v>
      </c>
      <c r="BD625" s="96" t="s">
        <v>1596</v>
      </c>
      <c r="BE625" s="96" t="s">
        <v>1597</v>
      </c>
      <c r="BF625" s="96" t="s">
        <v>1598</v>
      </c>
      <c r="BG625" s="96" t="s">
        <v>1599</v>
      </c>
      <c r="BH625" s="96" t="s">
        <v>1604</v>
      </c>
      <c r="BI625" s="96" t="s">
        <v>1605</v>
      </c>
      <c r="BJ625" s="96" t="s">
        <v>1600</v>
      </c>
      <c r="BK625" s="96" t="s">
        <v>1601</v>
      </c>
    </row>
    <row r="626" spans="1:63" x14ac:dyDescent="0.25">
      <c r="A626" s="6" t="s">
        <v>0</v>
      </c>
      <c r="B626" s="6" t="s">
        <v>0</v>
      </c>
      <c r="C626" s="6" t="s">
        <v>0</v>
      </c>
      <c r="D626" s="109" t="s">
        <v>0</v>
      </c>
      <c r="E626" s="109" t="s">
        <v>0</v>
      </c>
      <c r="F626" s="125" t="s">
        <v>0</v>
      </c>
      <c r="G626" s="7" t="s">
        <v>0</v>
      </c>
      <c r="H626" s="8" t="s">
        <v>0</v>
      </c>
      <c r="I626" s="9" t="s">
        <v>13</v>
      </c>
      <c r="J626" s="9">
        <v>1</v>
      </c>
      <c r="K626" s="9">
        <v>2</v>
      </c>
      <c r="L626" s="9">
        <v>3</v>
      </c>
      <c r="M626" s="9">
        <v>4</v>
      </c>
      <c r="N626" s="9">
        <v>5</v>
      </c>
      <c r="O626" s="9">
        <v>6</v>
      </c>
      <c r="P626" s="9">
        <v>7</v>
      </c>
      <c r="Q626" s="9">
        <v>8</v>
      </c>
      <c r="R626" s="9">
        <v>9</v>
      </c>
      <c r="S626" s="9">
        <v>10</v>
      </c>
      <c r="T626" s="9">
        <v>11</v>
      </c>
      <c r="U626" s="9">
        <v>12</v>
      </c>
      <c r="V626" s="9">
        <v>13</v>
      </c>
      <c r="W626" s="9">
        <v>14</v>
      </c>
      <c r="X626" s="9">
        <v>15</v>
      </c>
      <c r="Y626" s="9">
        <v>16</v>
      </c>
      <c r="Z626" s="9">
        <v>20</v>
      </c>
      <c r="AA626" s="9">
        <v>21</v>
      </c>
      <c r="AB626" s="9">
        <v>1</v>
      </c>
      <c r="AC626" s="9">
        <v>2</v>
      </c>
      <c r="AD626" s="9">
        <v>3</v>
      </c>
      <c r="AE626" s="9">
        <v>4</v>
      </c>
      <c r="AF626" s="9">
        <v>5</v>
      </c>
      <c r="AG626" s="9">
        <v>6</v>
      </c>
      <c r="AH626" s="9">
        <v>7</v>
      </c>
      <c r="AI626" s="9">
        <v>8</v>
      </c>
      <c r="AJ626" s="9">
        <v>9</v>
      </c>
      <c r="AK626" s="9">
        <v>10</v>
      </c>
      <c r="AL626" s="9">
        <v>11</v>
      </c>
      <c r="AM626" s="9">
        <v>12</v>
      </c>
      <c r="AN626" s="9">
        <v>13</v>
      </c>
      <c r="AO626" s="9">
        <v>14</v>
      </c>
      <c r="AP626" s="9">
        <v>15</v>
      </c>
      <c r="AQ626" s="9">
        <v>16</v>
      </c>
      <c r="AR626" s="9">
        <v>20</v>
      </c>
      <c r="AS626" s="9">
        <v>21</v>
      </c>
      <c r="AT626" s="9">
        <v>1</v>
      </c>
      <c r="AU626" s="9">
        <v>2</v>
      </c>
      <c r="AV626" s="9">
        <v>3</v>
      </c>
      <c r="AW626" s="9">
        <v>4</v>
      </c>
      <c r="AX626" s="9">
        <v>5</v>
      </c>
      <c r="AY626" s="9">
        <v>6</v>
      </c>
      <c r="AZ626" s="9">
        <v>7</v>
      </c>
      <c r="BA626" s="9">
        <v>8</v>
      </c>
      <c r="BB626" s="9">
        <v>9</v>
      </c>
      <c r="BC626" s="9">
        <v>10</v>
      </c>
      <c r="BD626" s="9">
        <v>11</v>
      </c>
      <c r="BE626" s="9">
        <v>12</v>
      </c>
      <c r="BF626" s="9">
        <v>13</v>
      </c>
      <c r="BG626" s="9">
        <v>14</v>
      </c>
      <c r="BH626" s="9">
        <v>15</v>
      </c>
      <c r="BI626" s="9">
        <v>16</v>
      </c>
      <c r="BJ626" s="9">
        <v>20</v>
      </c>
      <c r="BK626" s="9">
        <v>21</v>
      </c>
    </row>
    <row r="627" spans="1:63" ht="22.5" x14ac:dyDescent="0.25">
      <c r="A627" s="1" t="s">
        <v>135</v>
      </c>
      <c r="B627" s="1" t="s">
        <v>60</v>
      </c>
      <c r="C627" s="4" t="s">
        <v>154</v>
      </c>
      <c r="D627" s="107" t="s">
        <v>316</v>
      </c>
      <c r="E627" s="106" t="s">
        <v>0</v>
      </c>
      <c r="F627" s="106" t="s">
        <v>0</v>
      </c>
      <c r="G627" s="2" t="s">
        <v>0</v>
      </c>
      <c r="H627" s="2" t="s">
        <v>317</v>
      </c>
      <c r="I627" s="3" t="s">
        <v>0</v>
      </c>
      <c r="J627" s="3" t="s">
        <v>0</v>
      </c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>
        <v>0</v>
      </c>
      <c r="AA627" s="3">
        <v>0</v>
      </c>
      <c r="AB627" s="3" t="s">
        <v>0</v>
      </c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>
        <v>0</v>
      </c>
      <c r="AS627" s="3">
        <v>0</v>
      </c>
      <c r="AT627" s="3" t="s">
        <v>0</v>
      </c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>
        <v>0</v>
      </c>
      <c r="BK627" s="3">
        <v>0</v>
      </c>
    </row>
    <row r="628" spans="1:63" ht="33.75" x14ac:dyDescent="0.25">
      <c r="A628" s="1" t="s">
        <v>0</v>
      </c>
      <c r="B628" s="1" t="s">
        <v>0</v>
      </c>
      <c r="C628" s="1" t="s">
        <v>0</v>
      </c>
      <c r="D628" s="106" t="s">
        <v>0</v>
      </c>
      <c r="E628" s="106" t="s">
        <v>0</v>
      </c>
      <c r="F628" s="106" t="s">
        <v>0</v>
      </c>
      <c r="G628" s="2" t="s">
        <v>0</v>
      </c>
      <c r="H628" s="10" t="s">
        <v>15</v>
      </c>
      <c r="I628" s="11">
        <f>SUM(I629,I637,I639)</f>
        <v>1149344</v>
      </c>
      <c r="J628" s="11">
        <f t="shared" ref="J628:Y628" si="972">SUM(J629,J637,J639)</f>
        <v>0</v>
      </c>
      <c r="K628" s="11">
        <f t="shared" si="972"/>
        <v>0</v>
      </c>
      <c r="L628" s="11">
        <f t="shared" si="972"/>
        <v>0</v>
      </c>
      <c r="M628" s="11">
        <f t="shared" si="972"/>
        <v>0</v>
      </c>
      <c r="N628" s="11">
        <f t="shared" si="972"/>
        <v>0</v>
      </c>
      <c r="O628" s="11">
        <f t="shared" si="972"/>
        <v>0</v>
      </c>
      <c r="P628" s="11">
        <f t="shared" ref="P628" si="973">SUM(P629,P637,P639)</f>
        <v>0</v>
      </c>
      <c r="Q628" s="11">
        <f t="shared" si="972"/>
        <v>0</v>
      </c>
      <c r="R628" s="11">
        <f t="shared" si="972"/>
        <v>0</v>
      </c>
      <c r="S628" s="11">
        <f t="shared" si="972"/>
        <v>0</v>
      </c>
      <c r="T628" s="11">
        <f t="shared" si="972"/>
        <v>0</v>
      </c>
      <c r="U628" s="11">
        <f t="shared" si="972"/>
        <v>0</v>
      </c>
      <c r="V628" s="11">
        <f t="shared" si="972"/>
        <v>0</v>
      </c>
      <c r="W628" s="11">
        <f t="shared" si="972"/>
        <v>0</v>
      </c>
      <c r="X628" s="11">
        <f t="shared" si="972"/>
        <v>0</v>
      </c>
      <c r="Y628" s="11">
        <f t="shared" si="972"/>
        <v>0</v>
      </c>
      <c r="Z628" s="11">
        <v>0</v>
      </c>
      <c r="AA628" s="11">
        <v>0</v>
      </c>
      <c r="AB628" s="11">
        <f t="shared" ref="AB628:AQ628" si="974">SUM(AB629,AB637,AB639)</f>
        <v>0</v>
      </c>
      <c r="AC628" s="11">
        <f t="shared" si="974"/>
        <v>0</v>
      </c>
      <c r="AD628" s="11">
        <f t="shared" si="974"/>
        <v>0</v>
      </c>
      <c r="AE628" s="11">
        <f t="shared" si="974"/>
        <v>0</v>
      </c>
      <c r="AF628" s="11">
        <f t="shared" si="974"/>
        <v>0</v>
      </c>
      <c r="AG628" s="11">
        <f t="shared" si="974"/>
        <v>0</v>
      </c>
      <c r="AH628" s="11">
        <f t="shared" ref="AH628" si="975">SUM(AH629,AH637,AH639)</f>
        <v>0</v>
      </c>
      <c r="AI628" s="11">
        <f t="shared" si="974"/>
        <v>0</v>
      </c>
      <c r="AJ628" s="11">
        <f t="shared" si="974"/>
        <v>0</v>
      </c>
      <c r="AK628" s="11">
        <f t="shared" si="974"/>
        <v>0</v>
      </c>
      <c r="AL628" s="11">
        <f t="shared" si="974"/>
        <v>0</v>
      </c>
      <c r="AM628" s="11">
        <f t="shared" si="974"/>
        <v>0</v>
      </c>
      <c r="AN628" s="11">
        <f t="shared" si="974"/>
        <v>0</v>
      </c>
      <c r="AO628" s="11">
        <f t="shared" si="974"/>
        <v>0</v>
      </c>
      <c r="AP628" s="11">
        <f t="shared" si="974"/>
        <v>0</v>
      </c>
      <c r="AQ628" s="11">
        <f t="shared" si="974"/>
        <v>0</v>
      </c>
      <c r="AR628" s="11">
        <v>0</v>
      </c>
      <c r="AS628" s="11">
        <v>0</v>
      </c>
      <c r="AT628" s="11">
        <f t="shared" ref="AT628:BI628" si="976">SUM(AT629,AT637,AT639)</f>
        <v>0</v>
      </c>
      <c r="AU628" s="11">
        <f t="shared" si="976"/>
        <v>0</v>
      </c>
      <c r="AV628" s="11">
        <f t="shared" si="976"/>
        <v>0</v>
      </c>
      <c r="AW628" s="11">
        <f t="shared" si="976"/>
        <v>0</v>
      </c>
      <c r="AX628" s="11">
        <f t="shared" si="976"/>
        <v>0</v>
      </c>
      <c r="AY628" s="11">
        <f t="shared" si="976"/>
        <v>0</v>
      </c>
      <c r="AZ628" s="11">
        <f t="shared" ref="AZ628" si="977">SUM(AZ629,AZ637,AZ639)</f>
        <v>0</v>
      </c>
      <c r="BA628" s="11">
        <f t="shared" si="976"/>
        <v>0</v>
      </c>
      <c r="BB628" s="11">
        <f t="shared" si="976"/>
        <v>0</v>
      </c>
      <c r="BC628" s="11">
        <f t="shared" si="976"/>
        <v>0</v>
      </c>
      <c r="BD628" s="11">
        <f t="shared" si="976"/>
        <v>0</v>
      </c>
      <c r="BE628" s="11">
        <f t="shared" si="976"/>
        <v>0</v>
      </c>
      <c r="BF628" s="11">
        <f t="shared" si="976"/>
        <v>0</v>
      </c>
      <c r="BG628" s="11">
        <f t="shared" si="976"/>
        <v>0</v>
      </c>
      <c r="BH628" s="11">
        <f t="shared" si="976"/>
        <v>0</v>
      </c>
      <c r="BI628" s="11">
        <f t="shared" si="976"/>
        <v>0</v>
      </c>
      <c r="BJ628" s="11">
        <v>0</v>
      </c>
      <c r="BK628" s="11">
        <v>0</v>
      </c>
    </row>
    <row r="629" spans="1:63" x14ac:dyDescent="0.25">
      <c r="A629" s="4" t="s">
        <v>135</v>
      </c>
      <c r="B629" s="4" t="s">
        <v>60</v>
      </c>
      <c r="C629" s="4" t="s">
        <v>154</v>
      </c>
      <c r="D629" s="107" t="s">
        <v>316</v>
      </c>
      <c r="E629" s="106" t="s">
        <v>16</v>
      </c>
      <c r="F629" s="106" t="s">
        <v>0</v>
      </c>
      <c r="G629" s="2" t="s">
        <v>0</v>
      </c>
      <c r="H629" s="2" t="s">
        <v>17</v>
      </c>
      <c r="I629" s="12">
        <f>SUM(I630,I631)</f>
        <v>987076</v>
      </c>
      <c r="J629" s="12">
        <f t="shared" ref="J629:Y629" si="978">SUM(J630,J631)</f>
        <v>0</v>
      </c>
      <c r="K629" s="12">
        <f t="shared" si="978"/>
        <v>0</v>
      </c>
      <c r="L629" s="12">
        <f t="shared" si="978"/>
        <v>0</v>
      </c>
      <c r="M629" s="12">
        <f t="shared" si="978"/>
        <v>0</v>
      </c>
      <c r="N629" s="12">
        <f t="shared" si="978"/>
        <v>0</v>
      </c>
      <c r="O629" s="12">
        <f t="shared" si="978"/>
        <v>0</v>
      </c>
      <c r="P629" s="12">
        <f t="shared" ref="P629" si="979">SUM(P630,P631)</f>
        <v>0</v>
      </c>
      <c r="Q629" s="12">
        <f t="shared" si="978"/>
        <v>0</v>
      </c>
      <c r="R629" s="12">
        <f t="shared" si="978"/>
        <v>0</v>
      </c>
      <c r="S629" s="12">
        <f t="shared" si="978"/>
        <v>0</v>
      </c>
      <c r="T629" s="12">
        <f t="shared" si="978"/>
        <v>0</v>
      </c>
      <c r="U629" s="12">
        <f t="shared" si="978"/>
        <v>0</v>
      </c>
      <c r="V629" s="12">
        <f t="shared" si="978"/>
        <v>0</v>
      </c>
      <c r="W629" s="12">
        <f t="shared" si="978"/>
        <v>0</v>
      </c>
      <c r="X629" s="12">
        <f t="shared" si="978"/>
        <v>0</v>
      </c>
      <c r="Y629" s="12">
        <f t="shared" si="978"/>
        <v>0</v>
      </c>
      <c r="Z629" s="12">
        <v>0</v>
      </c>
      <c r="AA629" s="12">
        <v>0</v>
      </c>
      <c r="AB629" s="12">
        <f t="shared" ref="AB629:AQ629" si="980">SUM(AB630,AB631)</f>
        <v>0</v>
      </c>
      <c r="AC629" s="12">
        <f t="shared" si="980"/>
        <v>0</v>
      </c>
      <c r="AD629" s="12">
        <f t="shared" si="980"/>
        <v>0</v>
      </c>
      <c r="AE629" s="12">
        <f t="shared" si="980"/>
        <v>0</v>
      </c>
      <c r="AF629" s="12">
        <f t="shared" si="980"/>
        <v>0</v>
      </c>
      <c r="AG629" s="12">
        <f t="shared" si="980"/>
        <v>0</v>
      </c>
      <c r="AH629" s="12">
        <f t="shared" ref="AH629" si="981">SUM(AH630,AH631)</f>
        <v>0</v>
      </c>
      <c r="AI629" s="12">
        <f t="shared" si="980"/>
        <v>0</v>
      </c>
      <c r="AJ629" s="12">
        <f t="shared" si="980"/>
        <v>0</v>
      </c>
      <c r="AK629" s="12">
        <f t="shared" si="980"/>
        <v>0</v>
      </c>
      <c r="AL629" s="12">
        <f t="shared" si="980"/>
        <v>0</v>
      </c>
      <c r="AM629" s="12">
        <f t="shared" si="980"/>
        <v>0</v>
      </c>
      <c r="AN629" s="12">
        <f t="shared" si="980"/>
        <v>0</v>
      </c>
      <c r="AO629" s="12">
        <f t="shared" si="980"/>
        <v>0</v>
      </c>
      <c r="AP629" s="12">
        <f t="shared" si="980"/>
        <v>0</v>
      </c>
      <c r="AQ629" s="12">
        <f t="shared" si="980"/>
        <v>0</v>
      </c>
      <c r="AR629" s="12">
        <v>0</v>
      </c>
      <c r="AS629" s="12">
        <v>0</v>
      </c>
      <c r="AT629" s="12">
        <f t="shared" ref="AT629:BI629" si="982">SUM(AT630,AT631)</f>
        <v>0</v>
      </c>
      <c r="AU629" s="12">
        <f t="shared" si="982"/>
        <v>0</v>
      </c>
      <c r="AV629" s="12">
        <f t="shared" si="982"/>
        <v>0</v>
      </c>
      <c r="AW629" s="12">
        <f t="shared" si="982"/>
        <v>0</v>
      </c>
      <c r="AX629" s="12">
        <f t="shared" si="982"/>
        <v>0</v>
      </c>
      <c r="AY629" s="12">
        <f t="shared" si="982"/>
        <v>0</v>
      </c>
      <c r="AZ629" s="12">
        <f t="shared" ref="AZ629" si="983">SUM(AZ630,AZ631)</f>
        <v>0</v>
      </c>
      <c r="BA629" s="12">
        <f t="shared" si="982"/>
        <v>0</v>
      </c>
      <c r="BB629" s="12">
        <f t="shared" si="982"/>
        <v>0</v>
      </c>
      <c r="BC629" s="12">
        <f t="shared" si="982"/>
        <v>0</v>
      </c>
      <c r="BD629" s="12">
        <f t="shared" si="982"/>
        <v>0</v>
      </c>
      <c r="BE629" s="12">
        <f t="shared" si="982"/>
        <v>0</v>
      </c>
      <c r="BF629" s="12">
        <f t="shared" si="982"/>
        <v>0</v>
      </c>
      <c r="BG629" s="12">
        <f t="shared" si="982"/>
        <v>0</v>
      </c>
      <c r="BH629" s="12">
        <f t="shared" si="982"/>
        <v>0</v>
      </c>
      <c r="BI629" s="12">
        <f t="shared" si="982"/>
        <v>0</v>
      </c>
      <c r="BJ629" s="12">
        <v>0</v>
      </c>
      <c r="BK629" s="12">
        <v>0</v>
      </c>
    </row>
    <row r="630" spans="1:63" x14ac:dyDescent="0.25">
      <c r="A630" s="4" t="s">
        <v>135</v>
      </c>
      <c r="B630" s="4" t="s">
        <v>60</v>
      </c>
      <c r="C630" s="4" t="s">
        <v>154</v>
      </c>
      <c r="D630" s="107" t="s">
        <v>316</v>
      </c>
      <c r="E630" s="117">
        <v>6111</v>
      </c>
      <c r="F630" s="107"/>
      <c r="G630" s="103" t="s">
        <v>1658</v>
      </c>
      <c r="H630" s="13" t="s">
        <v>18</v>
      </c>
      <c r="I630" s="14">
        <v>875876</v>
      </c>
      <c r="J630" s="14">
        <v>0</v>
      </c>
      <c r="K630" s="14"/>
      <c r="L630" s="14"/>
      <c r="M630" s="14"/>
      <c r="N630" s="14"/>
      <c r="O630" s="14"/>
      <c r="P630" s="14">
        <f t="shared" si="939"/>
        <v>0</v>
      </c>
      <c r="Q630" s="14"/>
      <c r="R630" s="14"/>
      <c r="S630" s="14"/>
      <c r="T630" s="14"/>
      <c r="U630" s="14"/>
      <c r="V630" s="14"/>
      <c r="W630" s="14"/>
      <c r="X630" s="14"/>
      <c r="Y630" s="14"/>
      <c r="Z630" s="14">
        <v>0</v>
      </c>
      <c r="AA630" s="14">
        <v>0</v>
      </c>
      <c r="AB630" s="14">
        <v>0</v>
      </c>
      <c r="AC630" s="14"/>
      <c r="AD630" s="14"/>
      <c r="AE630" s="14"/>
      <c r="AF630" s="14"/>
      <c r="AG630" s="14"/>
      <c r="AH630" s="14">
        <f t="shared" si="940"/>
        <v>0</v>
      </c>
      <c r="AI630" s="14"/>
      <c r="AJ630" s="14"/>
      <c r="AK630" s="14"/>
      <c r="AL630" s="14"/>
      <c r="AM630" s="14"/>
      <c r="AN630" s="14"/>
      <c r="AO630" s="14"/>
      <c r="AP630" s="14"/>
      <c r="AQ630" s="14"/>
      <c r="AR630" s="14">
        <v>0</v>
      </c>
      <c r="AS630" s="14">
        <v>0</v>
      </c>
      <c r="AT630" s="14">
        <v>0</v>
      </c>
      <c r="AU630" s="14"/>
      <c r="AV630" s="14"/>
      <c r="AW630" s="14"/>
      <c r="AX630" s="14"/>
      <c r="AY630" s="14"/>
      <c r="AZ630" s="14">
        <f t="shared" si="941"/>
        <v>0</v>
      </c>
      <c r="BA630" s="14"/>
      <c r="BB630" s="14"/>
      <c r="BC630" s="14"/>
      <c r="BD630" s="14"/>
      <c r="BE630" s="14"/>
      <c r="BF630" s="14"/>
      <c r="BG630" s="14"/>
      <c r="BH630" s="14"/>
      <c r="BI630" s="14"/>
      <c r="BJ630" s="14">
        <v>0</v>
      </c>
      <c r="BK630" s="14">
        <v>0</v>
      </c>
    </row>
    <row r="631" spans="1:63" x14ac:dyDescent="0.25">
      <c r="A631" s="1" t="s">
        <v>135</v>
      </c>
      <c r="B631" s="1" t="s">
        <v>60</v>
      </c>
      <c r="C631" s="1" t="s">
        <v>154</v>
      </c>
      <c r="D631" s="110" t="s">
        <v>316</v>
      </c>
      <c r="E631" s="110" t="s">
        <v>20</v>
      </c>
      <c r="F631" s="107" t="s">
        <v>0</v>
      </c>
      <c r="G631" s="13" t="s">
        <v>0</v>
      </c>
      <c r="H631" s="2" t="s">
        <v>21</v>
      </c>
      <c r="I631" s="12">
        <f>SUM(I632:I636)</f>
        <v>111200</v>
      </c>
      <c r="J631" s="12">
        <f t="shared" ref="J631:Y631" si="984">SUM(J632:J636)</f>
        <v>0</v>
      </c>
      <c r="K631" s="12">
        <f t="shared" si="984"/>
        <v>0</v>
      </c>
      <c r="L631" s="12">
        <f t="shared" si="984"/>
        <v>0</v>
      </c>
      <c r="M631" s="12">
        <f t="shared" si="984"/>
        <v>0</v>
      </c>
      <c r="N631" s="12">
        <f t="shared" si="984"/>
        <v>0</v>
      </c>
      <c r="O631" s="12">
        <f t="shared" si="984"/>
        <v>0</v>
      </c>
      <c r="P631" s="12">
        <f t="shared" si="984"/>
        <v>0</v>
      </c>
      <c r="Q631" s="12">
        <f t="shared" si="984"/>
        <v>0</v>
      </c>
      <c r="R631" s="12">
        <f t="shared" si="984"/>
        <v>0</v>
      </c>
      <c r="S631" s="12">
        <f t="shared" si="984"/>
        <v>0</v>
      </c>
      <c r="T631" s="12">
        <f t="shared" si="984"/>
        <v>0</v>
      </c>
      <c r="U631" s="12">
        <f t="shared" si="984"/>
        <v>0</v>
      </c>
      <c r="V631" s="12">
        <f t="shared" si="984"/>
        <v>0</v>
      </c>
      <c r="W631" s="12">
        <f t="shared" si="984"/>
        <v>0</v>
      </c>
      <c r="X631" s="12">
        <f t="shared" si="984"/>
        <v>0</v>
      </c>
      <c r="Y631" s="12">
        <f t="shared" si="984"/>
        <v>0</v>
      </c>
      <c r="Z631" s="12">
        <v>0</v>
      </c>
      <c r="AA631" s="12">
        <v>0</v>
      </c>
      <c r="AB631" s="12">
        <f t="shared" ref="AB631:AQ631" si="985">SUM(AB632:AB636)</f>
        <v>0</v>
      </c>
      <c r="AC631" s="12">
        <f t="shared" si="985"/>
        <v>0</v>
      </c>
      <c r="AD631" s="12">
        <f t="shared" si="985"/>
        <v>0</v>
      </c>
      <c r="AE631" s="12">
        <f t="shared" si="985"/>
        <v>0</v>
      </c>
      <c r="AF631" s="12">
        <f t="shared" si="985"/>
        <v>0</v>
      </c>
      <c r="AG631" s="12">
        <f t="shared" si="985"/>
        <v>0</v>
      </c>
      <c r="AH631" s="12">
        <f t="shared" si="985"/>
        <v>0</v>
      </c>
      <c r="AI631" s="12">
        <f t="shared" si="985"/>
        <v>0</v>
      </c>
      <c r="AJ631" s="12">
        <f t="shared" si="985"/>
        <v>0</v>
      </c>
      <c r="AK631" s="12">
        <f t="shared" si="985"/>
        <v>0</v>
      </c>
      <c r="AL631" s="12">
        <f t="shared" si="985"/>
        <v>0</v>
      </c>
      <c r="AM631" s="12">
        <f t="shared" si="985"/>
        <v>0</v>
      </c>
      <c r="AN631" s="12">
        <f t="shared" si="985"/>
        <v>0</v>
      </c>
      <c r="AO631" s="12">
        <f t="shared" si="985"/>
        <v>0</v>
      </c>
      <c r="AP631" s="12">
        <f t="shared" si="985"/>
        <v>0</v>
      </c>
      <c r="AQ631" s="12">
        <f t="shared" si="985"/>
        <v>0</v>
      </c>
      <c r="AR631" s="12">
        <v>0</v>
      </c>
      <c r="AS631" s="12">
        <v>0</v>
      </c>
      <c r="AT631" s="12">
        <f t="shared" ref="AT631:BI631" si="986">SUM(AT632:AT636)</f>
        <v>0</v>
      </c>
      <c r="AU631" s="12">
        <f t="shared" si="986"/>
        <v>0</v>
      </c>
      <c r="AV631" s="12">
        <f t="shared" si="986"/>
        <v>0</v>
      </c>
      <c r="AW631" s="12">
        <f t="shared" si="986"/>
        <v>0</v>
      </c>
      <c r="AX631" s="12">
        <f t="shared" si="986"/>
        <v>0</v>
      </c>
      <c r="AY631" s="12">
        <f t="shared" si="986"/>
        <v>0</v>
      </c>
      <c r="AZ631" s="12">
        <f t="shared" si="986"/>
        <v>0</v>
      </c>
      <c r="BA631" s="12">
        <f t="shared" si="986"/>
        <v>0</v>
      </c>
      <c r="BB631" s="12">
        <f t="shared" si="986"/>
        <v>0</v>
      </c>
      <c r="BC631" s="12">
        <f t="shared" si="986"/>
        <v>0</v>
      </c>
      <c r="BD631" s="12">
        <f t="shared" si="986"/>
        <v>0</v>
      </c>
      <c r="BE631" s="12">
        <f t="shared" si="986"/>
        <v>0</v>
      </c>
      <c r="BF631" s="12">
        <f t="shared" si="986"/>
        <v>0</v>
      </c>
      <c r="BG631" s="12">
        <f t="shared" si="986"/>
        <v>0</v>
      </c>
      <c r="BH631" s="12">
        <f t="shared" si="986"/>
        <v>0</v>
      </c>
      <c r="BI631" s="12">
        <f t="shared" si="986"/>
        <v>0</v>
      </c>
      <c r="BJ631" s="12">
        <v>0</v>
      </c>
      <c r="BK631" s="12">
        <v>0</v>
      </c>
    </row>
    <row r="632" spans="1:63" ht="22.5" x14ac:dyDescent="0.25">
      <c r="A632" s="4" t="s">
        <v>135</v>
      </c>
      <c r="B632" s="4" t="s">
        <v>60</v>
      </c>
      <c r="C632" s="4" t="s">
        <v>154</v>
      </c>
      <c r="D632" s="107" t="s">
        <v>316</v>
      </c>
      <c r="E632" s="117">
        <v>6112</v>
      </c>
      <c r="F632" s="107" t="s">
        <v>318</v>
      </c>
      <c r="G632" s="103" t="s">
        <v>1658</v>
      </c>
      <c r="H632" s="13" t="s">
        <v>59</v>
      </c>
      <c r="I632" s="14">
        <v>16000</v>
      </c>
      <c r="J632" s="14">
        <v>0</v>
      </c>
      <c r="K632" s="14"/>
      <c r="L632" s="14"/>
      <c r="M632" s="14"/>
      <c r="N632" s="14"/>
      <c r="O632" s="14"/>
      <c r="P632" s="14">
        <f t="shared" si="939"/>
        <v>0</v>
      </c>
      <c r="Q632" s="14"/>
      <c r="R632" s="14"/>
      <c r="S632" s="14"/>
      <c r="T632" s="14"/>
      <c r="U632" s="14"/>
      <c r="V632" s="14"/>
      <c r="W632" s="14"/>
      <c r="X632" s="14"/>
      <c r="Y632" s="14"/>
      <c r="Z632" s="14">
        <v>0</v>
      </c>
      <c r="AA632" s="14">
        <v>0</v>
      </c>
      <c r="AB632" s="14">
        <v>0</v>
      </c>
      <c r="AC632" s="14"/>
      <c r="AD632" s="14"/>
      <c r="AE632" s="14"/>
      <c r="AF632" s="14"/>
      <c r="AG632" s="14"/>
      <c r="AH632" s="14">
        <f t="shared" si="940"/>
        <v>0</v>
      </c>
      <c r="AI632" s="14"/>
      <c r="AJ632" s="14"/>
      <c r="AK632" s="14"/>
      <c r="AL632" s="14"/>
      <c r="AM632" s="14"/>
      <c r="AN632" s="14"/>
      <c r="AO632" s="14"/>
      <c r="AP632" s="14"/>
      <c r="AQ632" s="14"/>
      <c r="AR632" s="14">
        <v>0</v>
      </c>
      <c r="AS632" s="14">
        <v>0</v>
      </c>
      <c r="AT632" s="14">
        <v>0</v>
      </c>
      <c r="AU632" s="14"/>
      <c r="AV632" s="14"/>
      <c r="AW632" s="14"/>
      <c r="AX632" s="14"/>
      <c r="AY632" s="14"/>
      <c r="AZ632" s="14">
        <f t="shared" si="941"/>
        <v>0</v>
      </c>
      <c r="BA632" s="14"/>
      <c r="BB632" s="14"/>
      <c r="BC632" s="14"/>
      <c r="BD632" s="14"/>
      <c r="BE632" s="14"/>
      <c r="BF632" s="14"/>
      <c r="BG632" s="14"/>
      <c r="BH632" s="14"/>
      <c r="BI632" s="14"/>
      <c r="BJ632" s="14">
        <v>0</v>
      </c>
      <c r="BK632" s="14">
        <v>0</v>
      </c>
    </row>
    <row r="633" spans="1:63" x14ac:dyDescent="0.25">
      <c r="A633" s="4" t="s">
        <v>135</v>
      </c>
      <c r="B633" s="4" t="s">
        <v>60</v>
      </c>
      <c r="C633" s="4" t="s">
        <v>154</v>
      </c>
      <c r="D633" s="107" t="s">
        <v>316</v>
      </c>
      <c r="E633" s="117">
        <v>6112</v>
      </c>
      <c r="F633" s="107" t="s">
        <v>319</v>
      </c>
      <c r="G633" s="103" t="s">
        <v>1658</v>
      </c>
      <c r="H633" s="13" t="s">
        <v>24</v>
      </c>
      <c r="I633" s="14">
        <v>72500</v>
      </c>
      <c r="J633" s="14">
        <v>0</v>
      </c>
      <c r="K633" s="14"/>
      <c r="L633" s="14"/>
      <c r="M633" s="14"/>
      <c r="N633" s="14"/>
      <c r="O633" s="14"/>
      <c r="P633" s="14">
        <f t="shared" si="939"/>
        <v>0</v>
      </c>
      <c r="Q633" s="14"/>
      <c r="R633" s="14"/>
      <c r="S633" s="14"/>
      <c r="T633" s="14"/>
      <c r="U633" s="14"/>
      <c r="V633" s="14"/>
      <c r="W633" s="14"/>
      <c r="X633" s="14"/>
      <c r="Y633" s="14"/>
      <c r="Z633" s="14">
        <v>0</v>
      </c>
      <c r="AA633" s="14">
        <v>0</v>
      </c>
      <c r="AB633" s="14">
        <v>0</v>
      </c>
      <c r="AC633" s="14"/>
      <c r="AD633" s="14"/>
      <c r="AE633" s="14"/>
      <c r="AF633" s="14"/>
      <c r="AG633" s="14"/>
      <c r="AH633" s="14">
        <f t="shared" si="940"/>
        <v>0</v>
      </c>
      <c r="AI633" s="14"/>
      <c r="AJ633" s="14"/>
      <c r="AK633" s="14"/>
      <c r="AL633" s="14"/>
      <c r="AM633" s="14"/>
      <c r="AN633" s="14"/>
      <c r="AO633" s="14"/>
      <c r="AP633" s="14"/>
      <c r="AQ633" s="14"/>
      <c r="AR633" s="14">
        <v>0</v>
      </c>
      <c r="AS633" s="14">
        <v>0</v>
      </c>
      <c r="AT633" s="14">
        <v>0</v>
      </c>
      <c r="AU633" s="14"/>
      <c r="AV633" s="14"/>
      <c r="AW633" s="14"/>
      <c r="AX633" s="14"/>
      <c r="AY633" s="14"/>
      <c r="AZ633" s="14">
        <f t="shared" si="941"/>
        <v>0</v>
      </c>
      <c r="BA633" s="14"/>
      <c r="BB633" s="14"/>
      <c r="BC633" s="14"/>
      <c r="BD633" s="14"/>
      <c r="BE633" s="14"/>
      <c r="BF633" s="14"/>
      <c r="BG633" s="14"/>
      <c r="BH633" s="14"/>
      <c r="BI633" s="14"/>
      <c r="BJ633" s="14">
        <v>0</v>
      </c>
      <c r="BK633" s="14">
        <v>0</v>
      </c>
    </row>
    <row r="634" spans="1:63" x14ac:dyDescent="0.25">
      <c r="A634" s="4" t="s">
        <v>135</v>
      </c>
      <c r="B634" s="4" t="s">
        <v>60</v>
      </c>
      <c r="C634" s="4" t="s">
        <v>154</v>
      </c>
      <c r="D634" s="107" t="s">
        <v>316</v>
      </c>
      <c r="E634" s="117">
        <v>6112</v>
      </c>
      <c r="F634" s="107" t="s">
        <v>320</v>
      </c>
      <c r="G634" s="103" t="s">
        <v>1658</v>
      </c>
      <c r="H634" s="13" t="s">
        <v>25</v>
      </c>
      <c r="I634" s="14">
        <v>15700</v>
      </c>
      <c r="J634" s="14">
        <v>0</v>
      </c>
      <c r="K634" s="14"/>
      <c r="L634" s="14"/>
      <c r="M634" s="14"/>
      <c r="N634" s="14"/>
      <c r="O634" s="14"/>
      <c r="P634" s="14">
        <f t="shared" si="939"/>
        <v>0</v>
      </c>
      <c r="Q634" s="14"/>
      <c r="R634" s="14"/>
      <c r="S634" s="14"/>
      <c r="T634" s="14"/>
      <c r="U634" s="14"/>
      <c r="V634" s="14"/>
      <c r="W634" s="14"/>
      <c r="X634" s="14"/>
      <c r="Y634" s="14"/>
      <c r="Z634" s="14">
        <v>0</v>
      </c>
      <c r="AA634" s="14">
        <v>0</v>
      </c>
      <c r="AB634" s="14">
        <v>0</v>
      </c>
      <c r="AC634" s="14"/>
      <c r="AD634" s="14"/>
      <c r="AE634" s="14"/>
      <c r="AF634" s="14"/>
      <c r="AG634" s="14"/>
      <c r="AH634" s="14">
        <f t="shared" si="940"/>
        <v>0</v>
      </c>
      <c r="AI634" s="14"/>
      <c r="AJ634" s="14"/>
      <c r="AK634" s="14"/>
      <c r="AL634" s="14"/>
      <c r="AM634" s="14"/>
      <c r="AN634" s="14"/>
      <c r="AO634" s="14"/>
      <c r="AP634" s="14"/>
      <c r="AQ634" s="14"/>
      <c r="AR634" s="14">
        <v>0</v>
      </c>
      <c r="AS634" s="14">
        <v>0</v>
      </c>
      <c r="AT634" s="14">
        <v>0</v>
      </c>
      <c r="AU634" s="14"/>
      <c r="AV634" s="14"/>
      <c r="AW634" s="14"/>
      <c r="AX634" s="14"/>
      <c r="AY634" s="14"/>
      <c r="AZ634" s="14">
        <f t="shared" si="941"/>
        <v>0</v>
      </c>
      <c r="BA634" s="14"/>
      <c r="BB634" s="14"/>
      <c r="BC634" s="14"/>
      <c r="BD634" s="14"/>
      <c r="BE634" s="14"/>
      <c r="BF634" s="14"/>
      <c r="BG634" s="14"/>
      <c r="BH634" s="14"/>
      <c r="BI634" s="14"/>
      <c r="BJ634" s="14">
        <v>0</v>
      </c>
      <c r="BK634" s="14">
        <v>0</v>
      </c>
    </row>
    <row r="635" spans="1:63" x14ac:dyDescent="0.25">
      <c r="A635" s="4" t="s">
        <v>135</v>
      </c>
      <c r="B635" s="4" t="s">
        <v>60</v>
      </c>
      <c r="C635" s="4" t="s">
        <v>154</v>
      </c>
      <c r="D635" s="107" t="s">
        <v>316</v>
      </c>
      <c r="E635" s="117">
        <v>6112</v>
      </c>
      <c r="F635" s="107" t="s">
        <v>321</v>
      </c>
      <c r="G635" s="103" t="s">
        <v>1658</v>
      </c>
      <c r="H635" s="13" t="s">
        <v>23</v>
      </c>
      <c r="I635" s="14">
        <v>0</v>
      </c>
      <c r="J635" s="14">
        <v>0</v>
      </c>
      <c r="K635" s="14"/>
      <c r="L635" s="14"/>
      <c r="M635" s="14"/>
      <c r="N635" s="14"/>
      <c r="O635" s="14"/>
      <c r="P635" s="14">
        <f t="shared" si="939"/>
        <v>0</v>
      </c>
      <c r="Q635" s="14"/>
      <c r="R635" s="14"/>
      <c r="S635" s="14"/>
      <c r="T635" s="14"/>
      <c r="U635" s="14"/>
      <c r="V635" s="14"/>
      <c r="W635" s="14"/>
      <c r="X635" s="14"/>
      <c r="Y635" s="14"/>
      <c r="Z635" s="14">
        <v>0</v>
      </c>
      <c r="AA635" s="14">
        <v>0</v>
      </c>
      <c r="AB635" s="14">
        <v>0</v>
      </c>
      <c r="AC635" s="14"/>
      <c r="AD635" s="14"/>
      <c r="AE635" s="14"/>
      <c r="AF635" s="14"/>
      <c r="AG635" s="14"/>
      <c r="AH635" s="14">
        <f t="shared" si="940"/>
        <v>0</v>
      </c>
      <c r="AI635" s="14"/>
      <c r="AJ635" s="14"/>
      <c r="AK635" s="14"/>
      <c r="AL635" s="14"/>
      <c r="AM635" s="14"/>
      <c r="AN635" s="14"/>
      <c r="AO635" s="14"/>
      <c r="AP635" s="14"/>
      <c r="AQ635" s="14"/>
      <c r="AR635" s="14">
        <v>0</v>
      </c>
      <c r="AS635" s="14">
        <v>0</v>
      </c>
      <c r="AT635" s="14">
        <v>0</v>
      </c>
      <c r="AU635" s="14"/>
      <c r="AV635" s="14"/>
      <c r="AW635" s="14"/>
      <c r="AX635" s="14"/>
      <c r="AY635" s="14"/>
      <c r="AZ635" s="14">
        <f t="shared" si="941"/>
        <v>0</v>
      </c>
      <c r="BA635" s="14"/>
      <c r="BB635" s="14"/>
      <c r="BC635" s="14"/>
      <c r="BD635" s="14"/>
      <c r="BE635" s="14"/>
      <c r="BF635" s="14"/>
      <c r="BG635" s="14"/>
      <c r="BH635" s="14"/>
      <c r="BI635" s="14"/>
      <c r="BJ635" s="14">
        <v>0</v>
      </c>
      <c r="BK635" s="14">
        <v>0</v>
      </c>
    </row>
    <row r="636" spans="1:63" x14ac:dyDescent="0.25">
      <c r="A636" s="4" t="s">
        <v>135</v>
      </c>
      <c r="B636" s="4" t="s">
        <v>60</v>
      </c>
      <c r="C636" s="4" t="s">
        <v>154</v>
      </c>
      <c r="D636" s="107" t="s">
        <v>316</v>
      </c>
      <c r="E636" s="117">
        <v>6112</v>
      </c>
      <c r="F636" s="107" t="s">
        <v>322</v>
      </c>
      <c r="G636" s="103" t="s">
        <v>1658</v>
      </c>
      <c r="H636" s="13" t="s">
        <v>26</v>
      </c>
      <c r="I636" s="14">
        <v>7000</v>
      </c>
      <c r="J636" s="14">
        <v>0</v>
      </c>
      <c r="K636" s="14"/>
      <c r="L636" s="14"/>
      <c r="M636" s="14"/>
      <c r="N636" s="14"/>
      <c r="O636" s="14"/>
      <c r="P636" s="14">
        <f t="shared" si="939"/>
        <v>0</v>
      </c>
      <c r="Q636" s="14"/>
      <c r="R636" s="14"/>
      <c r="S636" s="14"/>
      <c r="T636" s="14"/>
      <c r="U636" s="14"/>
      <c r="V636" s="14"/>
      <c r="W636" s="14"/>
      <c r="X636" s="14"/>
      <c r="Y636" s="14"/>
      <c r="Z636" s="14">
        <v>0</v>
      </c>
      <c r="AA636" s="14">
        <v>0</v>
      </c>
      <c r="AB636" s="14">
        <v>0</v>
      </c>
      <c r="AC636" s="14"/>
      <c r="AD636" s="14"/>
      <c r="AE636" s="14"/>
      <c r="AF636" s="14"/>
      <c r="AG636" s="14"/>
      <c r="AH636" s="14">
        <f t="shared" si="940"/>
        <v>0</v>
      </c>
      <c r="AI636" s="14"/>
      <c r="AJ636" s="14"/>
      <c r="AK636" s="14"/>
      <c r="AL636" s="14"/>
      <c r="AM636" s="14"/>
      <c r="AN636" s="14"/>
      <c r="AO636" s="14"/>
      <c r="AP636" s="14"/>
      <c r="AQ636" s="14"/>
      <c r="AR636" s="14">
        <v>0</v>
      </c>
      <c r="AS636" s="14">
        <v>0</v>
      </c>
      <c r="AT636" s="14">
        <v>0</v>
      </c>
      <c r="AU636" s="14"/>
      <c r="AV636" s="14"/>
      <c r="AW636" s="14"/>
      <c r="AX636" s="14"/>
      <c r="AY636" s="14"/>
      <c r="AZ636" s="14">
        <f t="shared" si="941"/>
        <v>0</v>
      </c>
      <c r="BA636" s="14"/>
      <c r="BB636" s="14"/>
      <c r="BC636" s="14"/>
      <c r="BD636" s="14"/>
      <c r="BE636" s="14"/>
      <c r="BF636" s="14"/>
      <c r="BG636" s="14"/>
      <c r="BH636" s="14"/>
      <c r="BI636" s="14"/>
      <c r="BJ636" s="14">
        <v>0</v>
      </c>
      <c r="BK636" s="14">
        <v>0</v>
      </c>
    </row>
    <row r="637" spans="1:63" ht="22.5" x14ac:dyDescent="0.25">
      <c r="A637" s="4" t="s">
        <v>135</v>
      </c>
      <c r="B637" s="4" t="s">
        <v>60</v>
      </c>
      <c r="C637" s="4" t="s">
        <v>154</v>
      </c>
      <c r="D637" s="107" t="s">
        <v>316</v>
      </c>
      <c r="E637" s="106" t="s">
        <v>27</v>
      </c>
      <c r="F637" s="106" t="s">
        <v>0</v>
      </c>
      <c r="G637" s="2" t="s">
        <v>0</v>
      </c>
      <c r="H637" s="2" t="s">
        <v>28</v>
      </c>
      <c r="I637" s="12">
        <f>SUM(I638)</f>
        <v>91967</v>
      </c>
      <c r="J637" s="12">
        <f t="shared" ref="J637:Y637" si="987">SUM(J638)</f>
        <v>0</v>
      </c>
      <c r="K637" s="12">
        <f t="shared" si="987"/>
        <v>0</v>
      </c>
      <c r="L637" s="12">
        <f t="shared" si="987"/>
        <v>0</v>
      </c>
      <c r="M637" s="12">
        <f t="shared" si="987"/>
        <v>0</v>
      </c>
      <c r="N637" s="12">
        <f t="shared" si="987"/>
        <v>0</v>
      </c>
      <c r="O637" s="12">
        <f t="shared" si="987"/>
        <v>0</v>
      </c>
      <c r="P637" s="12">
        <f t="shared" si="987"/>
        <v>0</v>
      </c>
      <c r="Q637" s="12">
        <f t="shared" si="987"/>
        <v>0</v>
      </c>
      <c r="R637" s="12">
        <f t="shared" si="987"/>
        <v>0</v>
      </c>
      <c r="S637" s="12">
        <f t="shared" si="987"/>
        <v>0</v>
      </c>
      <c r="T637" s="12">
        <f t="shared" si="987"/>
        <v>0</v>
      </c>
      <c r="U637" s="12">
        <f t="shared" si="987"/>
        <v>0</v>
      </c>
      <c r="V637" s="12">
        <f t="shared" si="987"/>
        <v>0</v>
      </c>
      <c r="W637" s="12">
        <f t="shared" si="987"/>
        <v>0</v>
      </c>
      <c r="X637" s="12">
        <f t="shared" si="987"/>
        <v>0</v>
      </c>
      <c r="Y637" s="12">
        <f t="shared" si="987"/>
        <v>0</v>
      </c>
      <c r="Z637" s="12">
        <v>0</v>
      </c>
      <c r="AA637" s="12">
        <v>0</v>
      </c>
      <c r="AB637" s="12">
        <f t="shared" ref="AB637:AQ637" si="988">SUM(AB638)</f>
        <v>0</v>
      </c>
      <c r="AC637" s="12">
        <f t="shared" si="988"/>
        <v>0</v>
      </c>
      <c r="AD637" s="12">
        <f t="shared" si="988"/>
        <v>0</v>
      </c>
      <c r="AE637" s="12">
        <f t="shared" si="988"/>
        <v>0</v>
      </c>
      <c r="AF637" s="12">
        <f t="shared" si="988"/>
        <v>0</v>
      </c>
      <c r="AG637" s="12">
        <f t="shared" si="988"/>
        <v>0</v>
      </c>
      <c r="AH637" s="12">
        <f t="shared" si="988"/>
        <v>0</v>
      </c>
      <c r="AI637" s="12">
        <f t="shared" si="988"/>
        <v>0</v>
      </c>
      <c r="AJ637" s="12">
        <f t="shared" si="988"/>
        <v>0</v>
      </c>
      <c r="AK637" s="12">
        <f t="shared" si="988"/>
        <v>0</v>
      </c>
      <c r="AL637" s="12">
        <f t="shared" si="988"/>
        <v>0</v>
      </c>
      <c r="AM637" s="12">
        <f t="shared" si="988"/>
        <v>0</v>
      </c>
      <c r="AN637" s="12">
        <f t="shared" si="988"/>
        <v>0</v>
      </c>
      <c r="AO637" s="12">
        <f t="shared" si="988"/>
        <v>0</v>
      </c>
      <c r="AP637" s="12">
        <f t="shared" si="988"/>
        <v>0</v>
      </c>
      <c r="AQ637" s="12">
        <f t="shared" si="988"/>
        <v>0</v>
      </c>
      <c r="AR637" s="12">
        <v>0</v>
      </c>
      <c r="AS637" s="12">
        <v>0</v>
      </c>
      <c r="AT637" s="12">
        <f t="shared" ref="AT637:BI637" si="989">SUM(AT638)</f>
        <v>0</v>
      </c>
      <c r="AU637" s="12">
        <f t="shared" si="989"/>
        <v>0</v>
      </c>
      <c r="AV637" s="12">
        <f t="shared" si="989"/>
        <v>0</v>
      </c>
      <c r="AW637" s="12">
        <f t="shared" si="989"/>
        <v>0</v>
      </c>
      <c r="AX637" s="12">
        <f t="shared" si="989"/>
        <v>0</v>
      </c>
      <c r="AY637" s="12">
        <f t="shared" si="989"/>
        <v>0</v>
      </c>
      <c r="AZ637" s="12">
        <f t="shared" si="989"/>
        <v>0</v>
      </c>
      <c r="BA637" s="12">
        <f t="shared" si="989"/>
        <v>0</v>
      </c>
      <c r="BB637" s="12">
        <f t="shared" si="989"/>
        <v>0</v>
      </c>
      <c r="BC637" s="12">
        <f t="shared" si="989"/>
        <v>0</v>
      </c>
      <c r="BD637" s="12">
        <f t="shared" si="989"/>
        <v>0</v>
      </c>
      <c r="BE637" s="12">
        <f t="shared" si="989"/>
        <v>0</v>
      </c>
      <c r="BF637" s="12">
        <f t="shared" si="989"/>
        <v>0</v>
      </c>
      <c r="BG637" s="12">
        <f t="shared" si="989"/>
        <v>0</v>
      </c>
      <c r="BH637" s="12">
        <f t="shared" si="989"/>
        <v>0</v>
      </c>
      <c r="BI637" s="12">
        <f t="shared" si="989"/>
        <v>0</v>
      </c>
      <c r="BJ637" s="12">
        <v>0</v>
      </c>
      <c r="BK637" s="12">
        <v>0</v>
      </c>
    </row>
    <row r="638" spans="1:63" x14ac:dyDescent="0.25">
      <c r="A638" s="4" t="s">
        <v>135</v>
      </c>
      <c r="B638" s="4" t="s">
        <v>60</v>
      </c>
      <c r="C638" s="4" t="s">
        <v>154</v>
      </c>
      <c r="D638" s="107" t="s">
        <v>316</v>
      </c>
      <c r="E638" s="117">
        <v>6121</v>
      </c>
      <c r="F638" s="107"/>
      <c r="G638" s="103" t="s">
        <v>1658</v>
      </c>
      <c r="H638" s="13" t="s">
        <v>29</v>
      </c>
      <c r="I638" s="14">
        <v>91967</v>
      </c>
      <c r="J638" s="14">
        <v>0</v>
      </c>
      <c r="K638" s="14"/>
      <c r="L638" s="14"/>
      <c r="M638" s="14"/>
      <c r="N638" s="14"/>
      <c r="O638" s="14"/>
      <c r="P638" s="14">
        <f t="shared" si="939"/>
        <v>0</v>
      </c>
      <c r="Q638" s="14"/>
      <c r="R638" s="14"/>
      <c r="S638" s="14"/>
      <c r="T638" s="14"/>
      <c r="U638" s="14"/>
      <c r="V638" s="14"/>
      <c r="W638" s="14"/>
      <c r="X638" s="14"/>
      <c r="Y638" s="14"/>
      <c r="Z638" s="14">
        <v>0</v>
      </c>
      <c r="AA638" s="14">
        <v>0</v>
      </c>
      <c r="AB638" s="14">
        <v>0</v>
      </c>
      <c r="AC638" s="14"/>
      <c r="AD638" s="14"/>
      <c r="AE638" s="14"/>
      <c r="AF638" s="14"/>
      <c r="AG638" s="14"/>
      <c r="AH638" s="14">
        <f t="shared" si="940"/>
        <v>0</v>
      </c>
      <c r="AI638" s="14"/>
      <c r="AJ638" s="14"/>
      <c r="AK638" s="14"/>
      <c r="AL638" s="14"/>
      <c r="AM638" s="14"/>
      <c r="AN638" s="14"/>
      <c r="AO638" s="14"/>
      <c r="AP638" s="14"/>
      <c r="AQ638" s="14"/>
      <c r="AR638" s="14">
        <v>0</v>
      </c>
      <c r="AS638" s="14">
        <v>0</v>
      </c>
      <c r="AT638" s="14">
        <v>0</v>
      </c>
      <c r="AU638" s="14"/>
      <c r="AV638" s="14"/>
      <c r="AW638" s="14"/>
      <c r="AX638" s="14"/>
      <c r="AY638" s="14"/>
      <c r="AZ638" s="14">
        <f t="shared" si="941"/>
        <v>0</v>
      </c>
      <c r="BA638" s="14"/>
      <c r="BB638" s="14"/>
      <c r="BC638" s="14"/>
      <c r="BD638" s="14"/>
      <c r="BE638" s="14"/>
      <c r="BF638" s="14"/>
      <c r="BG638" s="14"/>
      <c r="BH638" s="14"/>
      <c r="BI638" s="14"/>
      <c r="BJ638" s="14">
        <v>0</v>
      </c>
      <c r="BK638" s="14">
        <v>0</v>
      </c>
    </row>
    <row r="639" spans="1:63" ht="22.5" x14ac:dyDescent="0.25">
      <c r="A639" s="4" t="s">
        <v>135</v>
      </c>
      <c r="B639" s="4" t="s">
        <v>60</v>
      </c>
      <c r="C639" s="4" t="s">
        <v>154</v>
      </c>
      <c r="D639" s="107" t="s">
        <v>316</v>
      </c>
      <c r="E639" s="106" t="s">
        <v>31</v>
      </c>
      <c r="F639" s="106" t="s">
        <v>0</v>
      </c>
      <c r="G639" s="2" t="s">
        <v>0</v>
      </c>
      <c r="H639" s="2" t="s">
        <v>32</v>
      </c>
      <c r="I639" s="12">
        <f>SUM(I640:I647)</f>
        <v>70301</v>
      </c>
      <c r="J639" s="12">
        <f t="shared" ref="J639:Y639" si="990">SUM(J640:J647)</f>
        <v>0</v>
      </c>
      <c r="K639" s="12">
        <f t="shared" si="990"/>
        <v>0</v>
      </c>
      <c r="L639" s="12">
        <f t="shared" si="990"/>
        <v>0</v>
      </c>
      <c r="M639" s="12">
        <f t="shared" si="990"/>
        <v>0</v>
      </c>
      <c r="N639" s="12">
        <f t="shared" si="990"/>
        <v>0</v>
      </c>
      <c r="O639" s="12">
        <f t="shared" si="990"/>
        <v>0</v>
      </c>
      <c r="P639" s="12">
        <f t="shared" si="990"/>
        <v>0</v>
      </c>
      <c r="Q639" s="12">
        <f t="shared" si="990"/>
        <v>0</v>
      </c>
      <c r="R639" s="12">
        <f t="shared" si="990"/>
        <v>0</v>
      </c>
      <c r="S639" s="12">
        <f t="shared" si="990"/>
        <v>0</v>
      </c>
      <c r="T639" s="12">
        <f t="shared" si="990"/>
        <v>0</v>
      </c>
      <c r="U639" s="12">
        <f t="shared" si="990"/>
        <v>0</v>
      </c>
      <c r="V639" s="12">
        <f t="shared" si="990"/>
        <v>0</v>
      </c>
      <c r="W639" s="12">
        <f t="shared" si="990"/>
        <v>0</v>
      </c>
      <c r="X639" s="12">
        <f t="shared" si="990"/>
        <v>0</v>
      </c>
      <c r="Y639" s="12">
        <f t="shared" si="990"/>
        <v>0</v>
      </c>
      <c r="Z639" s="12">
        <v>0</v>
      </c>
      <c r="AA639" s="12">
        <v>0</v>
      </c>
      <c r="AB639" s="12">
        <f t="shared" ref="AB639:AQ639" si="991">SUM(AB640:AB647)</f>
        <v>0</v>
      </c>
      <c r="AC639" s="12">
        <f t="shared" si="991"/>
        <v>0</v>
      </c>
      <c r="AD639" s="12">
        <f t="shared" si="991"/>
        <v>0</v>
      </c>
      <c r="AE639" s="12">
        <f t="shared" si="991"/>
        <v>0</v>
      </c>
      <c r="AF639" s="12">
        <f t="shared" si="991"/>
        <v>0</v>
      </c>
      <c r="AG639" s="12">
        <f t="shared" si="991"/>
        <v>0</v>
      </c>
      <c r="AH639" s="12">
        <f t="shared" si="991"/>
        <v>0</v>
      </c>
      <c r="AI639" s="12">
        <f t="shared" si="991"/>
        <v>0</v>
      </c>
      <c r="AJ639" s="12">
        <f t="shared" si="991"/>
        <v>0</v>
      </c>
      <c r="AK639" s="12">
        <f t="shared" si="991"/>
        <v>0</v>
      </c>
      <c r="AL639" s="12">
        <f t="shared" si="991"/>
        <v>0</v>
      </c>
      <c r="AM639" s="12">
        <f t="shared" si="991"/>
        <v>0</v>
      </c>
      <c r="AN639" s="12">
        <f t="shared" si="991"/>
        <v>0</v>
      </c>
      <c r="AO639" s="12">
        <f t="shared" si="991"/>
        <v>0</v>
      </c>
      <c r="AP639" s="12">
        <f t="shared" si="991"/>
        <v>0</v>
      </c>
      <c r="AQ639" s="12">
        <f t="shared" si="991"/>
        <v>0</v>
      </c>
      <c r="AR639" s="12">
        <v>0</v>
      </c>
      <c r="AS639" s="12">
        <v>0</v>
      </c>
      <c r="AT639" s="12">
        <f t="shared" ref="AT639:BI639" si="992">SUM(AT640:AT647)</f>
        <v>0</v>
      </c>
      <c r="AU639" s="12">
        <f t="shared" si="992"/>
        <v>0</v>
      </c>
      <c r="AV639" s="12">
        <f t="shared" si="992"/>
        <v>0</v>
      </c>
      <c r="AW639" s="12">
        <f t="shared" si="992"/>
        <v>0</v>
      </c>
      <c r="AX639" s="12">
        <f t="shared" si="992"/>
        <v>0</v>
      </c>
      <c r="AY639" s="12">
        <f t="shared" si="992"/>
        <v>0</v>
      </c>
      <c r="AZ639" s="12">
        <f t="shared" si="992"/>
        <v>0</v>
      </c>
      <c r="BA639" s="12">
        <f t="shared" si="992"/>
        <v>0</v>
      </c>
      <c r="BB639" s="12">
        <f t="shared" si="992"/>
        <v>0</v>
      </c>
      <c r="BC639" s="12">
        <f t="shared" si="992"/>
        <v>0</v>
      </c>
      <c r="BD639" s="12">
        <f t="shared" si="992"/>
        <v>0</v>
      </c>
      <c r="BE639" s="12">
        <f t="shared" si="992"/>
        <v>0</v>
      </c>
      <c r="BF639" s="12">
        <f t="shared" si="992"/>
        <v>0</v>
      </c>
      <c r="BG639" s="12">
        <f t="shared" si="992"/>
        <v>0</v>
      </c>
      <c r="BH639" s="12">
        <f t="shared" si="992"/>
        <v>0</v>
      </c>
      <c r="BI639" s="12">
        <f t="shared" si="992"/>
        <v>0</v>
      </c>
      <c r="BJ639" s="12">
        <v>0</v>
      </c>
      <c r="BK639" s="12">
        <v>0</v>
      </c>
    </row>
    <row r="640" spans="1:63" x14ac:dyDescent="0.25">
      <c r="A640" s="4" t="s">
        <v>135</v>
      </c>
      <c r="B640" s="4" t="s">
        <v>60</v>
      </c>
      <c r="C640" s="4" t="s">
        <v>154</v>
      </c>
      <c r="D640" s="107" t="s">
        <v>316</v>
      </c>
      <c r="E640" s="117">
        <v>6131</v>
      </c>
      <c r="F640" s="107"/>
      <c r="G640" s="103" t="s">
        <v>1658</v>
      </c>
      <c r="H640" s="13" t="s">
        <v>34</v>
      </c>
      <c r="I640" s="14">
        <v>200</v>
      </c>
      <c r="J640" s="14">
        <v>0</v>
      </c>
      <c r="K640" s="14"/>
      <c r="L640" s="14"/>
      <c r="M640" s="14"/>
      <c r="N640" s="14"/>
      <c r="O640" s="14"/>
      <c r="P640" s="14">
        <f t="shared" si="939"/>
        <v>0</v>
      </c>
      <c r="Q640" s="14"/>
      <c r="R640" s="14"/>
      <c r="S640" s="14"/>
      <c r="T640" s="14"/>
      <c r="U640" s="14"/>
      <c r="V640" s="14"/>
      <c r="W640" s="14"/>
      <c r="X640" s="14"/>
      <c r="Y640" s="14"/>
      <c r="Z640" s="14">
        <v>0</v>
      </c>
      <c r="AA640" s="14">
        <v>0</v>
      </c>
      <c r="AB640" s="14">
        <v>0</v>
      </c>
      <c r="AC640" s="14"/>
      <c r="AD640" s="14"/>
      <c r="AE640" s="14"/>
      <c r="AF640" s="14"/>
      <c r="AG640" s="14"/>
      <c r="AH640" s="14">
        <f t="shared" si="940"/>
        <v>0</v>
      </c>
      <c r="AI640" s="14"/>
      <c r="AJ640" s="14"/>
      <c r="AK640" s="14"/>
      <c r="AL640" s="14"/>
      <c r="AM640" s="14"/>
      <c r="AN640" s="14"/>
      <c r="AO640" s="14"/>
      <c r="AP640" s="14"/>
      <c r="AQ640" s="14"/>
      <c r="AR640" s="14">
        <v>0</v>
      </c>
      <c r="AS640" s="14">
        <v>0</v>
      </c>
      <c r="AT640" s="14">
        <v>0</v>
      </c>
      <c r="AU640" s="14"/>
      <c r="AV640" s="14"/>
      <c r="AW640" s="14"/>
      <c r="AX640" s="14"/>
      <c r="AY640" s="14"/>
      <c r="AZ640" s="14">
        <f t="shared" si="941"/>
        <v>0</v>
      </c>
      <c r="BA640" s="14"/>
      <c r="BB640" s="14"/>
      <c r="BC640" s="14"/>
      <c r="BD640" s="14"/>
      <c r="BE640" s="14"/>
      <c r="BF640" s="14"/>
      <c r="BG640" s="14"/>
      <c r="BH640" s="14"/>
      <c r="BI640" s="14"/>
      <c r="BJ640" s="14">
        <v>0</v>
      </c>
      <c r="BK640" s="14">
        <v>0</v>
      </c>
    </row>
    <row r="641" spans="1:63" x14ac:dyDescent="0.25">
      <c r="A641" s="4" t="s">
        <v>135</v>
      </c>
      <c r="B641" s="4" t="s">
        <v>60</v>
      </c>
      <c r="C641" s="4" t="s">
        <v>154</v>
      </c>
      <c r="D641" s="107" t="s">
        <v>316</v>
      </c>
      <c r="E641" s="117">
        <v>6132</v>
      </c>
      <c r="F641" s="107"/>
      <c r="G641" s="103" t="s">
        <v>1658</v>
      </c>
      <c r="H641" s="13" t="s">
        <v>74</v>
      </c>
      <c r="I641" s="14">
        <v>33000</v>
      </c>
      <c r="J641" s="14">
        <v>0</v>
      </c>
      <c r="K641" s="14"/>
      <c r="L641" s="14"/>
      <c r="M641" s="14"/>
      <c r="N641" s="14"/>
      <c r="O641" s="14"/>
      <c r="P641" s="14">
        <f t="shared" si="939"/>
        <v>0</v>
      </c>
      <c r="Q641" s="14"/>
      <c r="R641" s="14"/>
      <c r="S641" s="14"/>
      <c r="T641" s="14"/>
      <c r="U641" s="14"/>
      <c r="V641" s="14"/>
      <c r="W641" s="14"/>
      <c r="X641" s="14"/>
      <c r="Y641" s="14"/>
      <c r="Z641" s="14">
        <v>0</v>
      </c>
      <c r="AA641" s="14">
        <v>0</v>
      </c>
      <c r="AB641" s="14">
        <v>0</v>
      </c>
      <c r="AC641" s="14"/>
      <c r="AD641" s="14"/>
      <c r="AE641" s="14"/>
      <c r="AF641" s="14"/>
      <c r="AG641" s="14"/>
      <c r="AH641" s="14">
        <f t="shared" si="940"/>
        <v>0</v>
      </c>
      <c r="AI641" s="14"/>
      <c r="AJ641" s="14"/>
      <c r="AK641" s="14"/>
      <c r="AL641" s="14"/>
      <c r="AM641" s="14"/>
      <c r="AN641" s="14"/>
      <c r="AO641" s="14"/>
      <c r="AP641" s="14"/>
      <c r="AQ641" s="14"/>
      <c r="AR641" s="14">
        <v>0</v>
      </c>
      <c r="AS641" s="14">
        <v>0</v>
      </c>
      <c r="AT641" s="14">
        <v>0</v>
      </c>
      <c r="AU641" s="14"/>
      <c r="AV641" s="14"/>
      <c r="AW641" s="14"/>
      <c r="AX641" s="14"/>
      <c r="AY641" s="14"/>
      <c r="AZ641" s="14">
        <f t="shared" si="941"/>
        <v>0</v>
      </c>
      <c r="BA641" s="14"/>
      <c r="BB641" s="14"/>
      <c r="BC641" s="14"/>
      <c r="BD641" s="14"/>
      <c r="BE641" s="14"/>
      <c r="BF641" s="14"/>
      <c r="BG641" s="14"/>
      <c r="BH641" s="14"/>
      <c r="BI641" s="14"/>
      <c r="BJ641" s="14">
        <v>0</v>
      </c>
      <c r="BK641" s="14">
        <v>0</v>
      </c>
    </row>
    <row r="642" spans="1:63" x14ac:dyDescent="0.25">
      <c r="A642" s="4" t="s">
        <v>135</v>
      </c>
      <c r="B642" s="4" t="s">
        <v>60</v>
      </c>
      <c r="C642" s="4" t="s">
        <v>154</v>
      </c>
      <c r="D642" s="107" t="s">
        <v>316</v>
      </c>
      <c r="E642" s="117">
        <v>6133</v>
      </c>
      <c r="F642" s="107"/>
      <c r="G642" s="103" t="s">
        <v>1658</v>
      </c>
      <c r="H642" s="13" t="s">
        <v>77</v>
      </c>
      <c r="I642" s="14">
        <v>4000</v>
      </c>
      <c r="J642" s="14">
        <v>0</v>
      </c>
      <c r="K642" s="14"/>
      <c r="L642" s="14"/>
      <c r="M642" s="14"/>
      <c r="N642" s="14"/>
      <c r="O642" s="14"/>
      <c r="P642" s="14">
        <f t="shared" si="939"/>
        <v>0</v>
      </c>
      <c r="Q642" s="14"/>
      <c r="R642" s="14"/>
      <c r="S642" s="14"/>
      <c r="T642" s="14"/>
      <c r="U642" s="14"/>
      <c r="V642" s="14"/>
      <c r="W642" s="14"/>
      <c r="X642" s="14"/>
      <c r="Y642" s="14"/>
      <c r="Z642" s="14">
        <v>0</v>
      </c>
      <c r="AA642" s="14">
        <v>0</v>
      </c>
      <c r="AB642" s="14">
        <v>0</v>
      </c>
      <c r="AC642" s="14"/>
      <c r="AD642" s="14"/>
      <c r="AE642" s="14"/>
      <c r="AF642" s="14"/>
      <c r="AG642" s="14"/>
      <c r="AH642" s="14">
        <f t="shared" si="940"/>
        <v>0</v>
      </c>
      <c r="AI642" s="14"/>
      <c r="AJ642" s="14"/>
      <c r="AK642" s="14"/>
      <c r="AL642" s="14"/>
      <c r="AM642" s="14"/>
      <c r="AN642" s="14"/>
      <c r="AO642" s="14"/>
      <c r="AP642" s="14"/>
      <c r="AQ642" s="14"/>
      <c r="AR642" s="14">
        <v>0</v>
      </c>
      <c r="AS642" s="14">
        <v>0</v>
      </c>
      <c r="AT642" s="14">
        <v>0</v>
      </c>
      <c r="AU642" s="14"/>
      <c r="AV642" s="14"/>
      <c r="AW642" s="14"/>
      <c r="AX642" s="14"/>
      <c r="AY642" s="14"/>
      <c r="AZ642" s="14">
        <f t="shared" si="941"/>
        <v>0</v>
      </c>
      <c r="BA642" s="14"/>
      <c r="BB642" s="14"/>
      <c r="BC642" s="14"/>
      <c r="BD642" s="14"/>
      <c r="BE642" s="14"/>
      <c r="BF642" s="14"/>
      <c r="BG642" s="14"/>
      <c r="BH642" s="14"/>
      <c r="BI642" s="14"/>
      <c r="BJ642" s="14">
        <v>0</v>
      </c>
      <c r="BK642" s="14">
        <v>0</v>
      </c>
    </row>
    <row r="643" spans="1:63" x14ac:dyDescent="0.25">
      <c r="A643" s="4" t="s">
        <v>135</v>
      </c>
      <c r="B643" s="4" t="s">
        <v>60</v>
      </c>
      <c r="C643" s="4" t="s">
        <v>154</v>
      </c>
      <c r="D643" s="107" t="s">
        <v>316</v>
      </c>
      <c r="E643" s="117">
        <v>6134</v>
      </c>
      <c r="F643" s="107"/>
      <c r="G643" s="103" t="s">
        <v>1658</v>
      </c>
      <c r="H643" s="13" t="s">
        <v>80</v>
      </c>
      <c r="I643" s="14">
        <v>9000</v>
      </c>
      <c r="J643" s="14">
        <v>0</v>
      </c>
      <c r="K643" s="14"/>
      <c r="L643" s="14"/>
      <c r="M643" s="14"/>
      <c r="N643" s="14"/>
      <c r="O643" s="14"/>
      <c r="P643" s="14">
        <f t="shared" si="939"/>
        <v>0</v>
      </c>
      <c r="Q643" s="14"/>
      <c r="R643" s="14"/>
      <c r="S643" s="14"/>
      <c r="T643" s="14"/>
      <c r="U643" s="14"/>
      <c r="V643" s="14"/>
      <c r="W643" s="14"/>
      <c r="X643" s="14"/>
      <c r="Y643" s="14"/>
      <c r="Z643" s="14">
        <v>0</v>
      </c>
      <c r="AA643" s="14">
        <v>0</v>
      </c>
      <c r="AB643" s="14">
        <v>0</v>
      </c>
      <c r="AC643" s="14"/>
      <c r="AD643" s="14"/>
      <c r="AE643" s="14"/>
      <c r="AF643" s="14"/>
      <c r="AG643" s="14"/>
      <c r="AH643" s="14">
        <f t="shared" si="940"/>
        <v>0</v>
      </c>
      <c r="AI643" s="14"/>
      <c r="AJ643" s="14"/>
      <c r="AK643" s="14"/>
      <c r="AL643" s="14"/>
      <c r="AM643" s="14"/>
      <c r="AN643" s="14"/>
      <c r="AO643" s="14"/>
      <c r="AP643" s="14"/>
      <c r="AQ643" s="14"/>
      <c r="AR643" s="14">
        <v>0</v>
      </c>
      <c r="AS643" s="14">
        <v>0</v>
      </c>
      <c r="AT643" s="14">
        <v>0</v>
      </c>
      <c r="AU643" s="14"/>
      <c r="AV643" s="14"/>
      <c r="AW643" s="14"/>
      <c r="AX643" s="14"/>
      <c r="AY643" s="14"/>
      <c r="AZ643" s="14">
        <f t="shared" si="941"/>
        <v>0</v>
      </c>
      <c r="BA643" s="14"/>
      <c r="BB643" s="14"/>
      <c r="BC643" s="14"/>
      <c r="BD643" s="14"/>
      <c r="BE643" s="14"/>
      <c r="BF643" s="14"/>
      <c r="BG643" s="14"/>
      <c r="BH643" s="14"/>
      <c r="BI643" s="14"/>
      <c r="BJ643" s="14">
        <v>0</v>
      </c>
      <c r="BK643" s="14">
        <v>0</v>
      </c>
    </row>
    <row r="644" spans="1:63" x14ac:dyDescent="0.25">
      <c r="A644" s="4" t="s">
        <v>135</v>
      </c>
      <c r="B644" s="4" t="s">
        <v>60</v>
      </c>
      <c r="C644" s="4" t="s">
        <v>154</v>
      </c>
      <c r="D644" s="107" t="s">
        <v>316</v>
      </c>
      <c r="E644" s="117">
        <v>6135</v>
      </c>
      <c r="F644" s="107"/>
      <c r="G644" s="103" t="s">
        <v>1658</v>
      </c>
      <c r="H644" s="13" t="s">
        <v>83</v>
      </c>
      <c r="I644" s="14">
        <v>100</v>
      </c>
      <c r="J644" s="14">
        <v>0</v>
      </c>
      <c r="K644" s="14"/>
      <c r="L644" s="14"/>
      <c r="M644" s="14"/>
      <c r="N644" s="14"/>
      <c r="O644" s="14"/>
      <c r="P644" s="14">
        <f t="shared" si="939"/>
        <v>0</v>
      </c>
      <c r="Q644" s="14"/>
      <c r="R644" s="14"/>
      <c r="S644" s="14"/>
      <c r="T644" s="14"/>
      <c r="U644" s="14"/>
      <c r="V644" s="14"/>
      <c r="W644" s="14"/>
      <c r="X644" s="14"/>
      <c r="Y644" s="14"/>
      <c r="Z644" s="14">
        <v>0</v>
      </c>
      <c r="AA644" s="14">
        <v>0</v>
      </c>
      <c r="AB644" s="14">
        <v>0</v>
      </c>
      <c r="AC644" s="14"/>
      <c r="AD644" s="14"/>
      <c r="AE644" s="14"/>
      <c r="AF644" s="14"/>
      <c r="AG644" s="14"/>
      <c r="AH644" s="14">
        <f t="shared" si="940"/>
        <v>0</v>
      </c>
      <c r="AI644" s="14"/>
      <c r="AJ644" s="14"/>
      <c r="AK644" s="14"/>
      <c r="AL644" s="14"/>
      <c r="AM644" s="14"/>
      <c r="AN644" s="14"/>
      <c r="AO644" s="14"/>
      <c r="AP644" s="14"/>
      <c r="AQ644" s="14"/>
      <c r="AR644" s="14">
        <v>0</v>
      </c>
      <c r="AS644" s="14">
        <v>0</v>
      </c>
      <c r="AT644" s="14">
        <v>0</v>
      </c>
      <c r="AU644" s="14"/>
      <c r="AV644" s="14"/>
      <c r="AW644" s="14"/>
      <c r="AX644" s="14"/>
      <c r="AY644" s="14"/>
      <c r="AZ644" s="14">
        <f t="shared" si="941"/>
        <v>0</v>
      </c>
      <c r="BA644" s="14"/>
      <c r="BB644" s="14"/>
      <c r="BC644" s="14"/>
      <c r="BD644" s="14"/>
      <c r="BE644" s="14"/>
      <c r="BF644" s="14"/>
      <c r="BG644" s="14"/>
      <c r="BH644" s="14"/>
      <c r="BI644" s="14"/>
      <c r="BJ644" s="14">
        <v>0</v>
      </c>
      <c r="BK644" s="14">
        <v>0</v>
      </c>
    </row>
    <row r="645" spans="1:63" x14ac:dyDescent="0.25">
      <c r="A645" s="4" t="s">
        <v>135</v>
      </c>
      <c r="B645" s="4" t="s">
        <v>60</v>
      </c>
      <c r="C645" s="4" t="s">
        <v>154</v>
      </c>
      <c r="D645" s="107" t="s">
        <v>316</v>
      </c>
      <c r="E645" s="117">
        <v>6137</v>
      </c>
      <c r="F645" s="107"/>
      <c r="G645" s="103" t="s">
        <v>1658</v>
      </c>
      <c r="H645" s="13" t="s">
        <v>89</v>
      </c>
      <c r="I645" s="14">
        <v>3000</v>
      </c>
      <c r="J645" s="14">
        <v>0</v>
      </c>
      <c r="K645" s="14"/>
      <c r="L645" s="14"/>
      <c r="M645" s="14"/>
      <c r="N645" s="14"/>
      <c r="O645" s="14"/>
      <c r="P645" s="14">
        <f t="shared" si="939"/>
        <v>0</v>
      </c>
      <c r="Q645" s="14"/>
      <c r="R645" s="14"/>
      <c r="S645" s="14"/>
      <c r="T645" s="14"/>
      <c r="U645" s="14"/>
      <c r="V645" s="14"/>
      <c r="W645" s="14"/>
      <c r="X645" s="14"/>
      <c r="Y645" s="14"/>
      <c r="Z645" s="14">
        <v>0</v>
      </c>
      <c r="AA645" s="14">
        <v>0</v>
      </c>
      <c r="AB645" s="14">
        <v>0</v>
      </c>
      <c r="AC645" s="14"/>
      <c r="AD645" s="14"/>
      <c r="AE645" s="14"/>
      <c r="AF645" s="14"/>
      <c r="AG645" s="14"/>
      <c r="AH645" s="14">
        <f t="shared" si="940"/>
        <v>0</v>
      </c>
      <c r="AI645" s="14"/>
      <c r="AJ645" s="14"/>
      <c r="AK645" s="14"/>
      <c r="AL645" s="14"/>
      <c r="AM645" s="14"/>
      <c r="AN645" s="14"/>
      <c r="AO645" s="14"/>
      <c r="AP645" s="14"/>
      <c r="AQ645" s="14"/>
      <c r="AR645" s="14">
        <v>0</v>
      </c>
      <c r="AS645" s="14">
        <v>0</v>
      </c>
      <c r="AT645" s="14">
        <v>0</v>
      </c>
      <c r="AU645" s="14"/>
      <c r="AV645" s="14"/>
      <c r="AW645" s="14"/>
      <c r="AX645" s="14"/>
      <c r="AY645" s="14"/>
      <c r="AZ645" s="14">
        <f t="shared" si="941"/>
        <v>0</v>
      </c>
      <c r="BA645" s="14"/>
      <c r="BB645" s="14"/>
      <c r="BC645" s="14"/>
      <c r="BD645" s="14"/>
      <c r="BE645" s="14"/>
      <c r="BF645" s="14"/>
      <c r="BG645" s="14"/>
      <c r="BH645" s="14"/>
      <c r="BI645" s="14"/>
      <c r="BJ645" s="14">
        <v>0</v>
      </c>
      <c r="BK645" s="14">
        <v>0</v>
      </c>
    </row>
    <row r="646" spans="1:63" ht="22.5" x14ac:dyDescent="0.25">
      <c r="A646" s="4" t="s">
        <v>135</v>
      </c>
      <c r="B646" s="4" t="s">
        <v>60</v>
      </c>
      <c r="C646" s="4" t="s">
        <v>154</v>
      </c>
      <c r="D646" s="107" t="s">
        <v>316</v>
      </c>
      <c r="E646" s="117">
        <v>6138</v>
      </c>
      <c r="F646" s="107"/>
      <c r="G646" s="103" t="s">
        <v>1658</v>
      </c>
      <c r="H646" s="13" t="s">
        <v>92</v>
      </c>
      <c r="I646" s="14">
        <v>0</v>
      </c>
      <c r="J646" s="14">
        <v>0</v>
      </c>
      <c r="K646" s="14"/>
      <c r="L646" s="14"/>
      <c r="M646" s="14"/>
      <c r="N646" s="14"/>
      <c r="O646" s="14"/>
      <c r="P646" s="14">
        <f t="shared" si="939"/>
        <v>0</v>
      </c>
      <c r="Q646" s="14"/>
      <c r="R646" s="14"/>
      <c r="S646" s="14"/>
      <c r="T646" s="14"/>
      <c r="U646" s="14"/>
      <c r="V646" s="14"/>
      <c r="W646" s="14"/>
      <c r="X646" s="14"/>
      <c r="Y646" s="14"/>
      <c r="Z646" s="14">
        <v>0</v>
      </c>
      <c r="AA646" s="14">
        <v>0</v>
      </c>
      <c r="AB646" s="14">
        <v>0</v>
      </c>
      <c r="AC646" s="14"/>
      <c r="AD646" s="14"/>
      <c r="AE646" s="14"/>
      <c r="AF646" s="14"/>
      <c r="AG646" s="14"/>
      <c r="AH646" s="14">
        <f t="shared" si="940"/>
        <v>0</v>
      </c>
      <c r="AI646" s="14"/>
      <c r="AJ646" s="14"/>
      <c r="AK646" s="14"/>
      <c r="AL646" s="14"/>
      <c r="AM646" s="14"/>
      <c r="AN646" s="14"/>
      <c r="AO646" s="14"/>
      <c r="AP646" s="14"/>
      <c r="AQ646" s="14"/>
      <c r="AR646" s="14">
        <v>0</v>
      </c>
      <c r="AS646" s="14">
        <v>0</v>
      </c>
      <c r="AT646" s="14">
        <v>0</v>
      </c>
      <c r="AU646" s="14"/>
      <c r="AV646" s="14"/>
      <c r="AW646" s="14"/>
      <c r="AX646" s="14"/>
      <c r="AY646" s="14"/>
      <c r="AZ646" s="14">
        <f t="shared" si="941"/>
        <v>0</v>
      </c>
      <c r="BA646" s="14"/>
      <c r="BB646" s="14"/>
      <c r="BC646" s="14"/>
      <c r="BD646" s="14"/>
      <c r="BE646" s="14"/>
      <c r="BF646" s="14"/>
      <c r="BG646" s="14"/>
      <c r="BH646" s="14"/>
      <c r="BI646" s="14"/>
      <c r="BJ646" s="14">
        <v>0</v>
      </c>
      <c r="BK646" s="14">
        <v>0</v>
      </c>
    </row>
    <row r="647" spans="1:63" x14ac:dyDescent="0.25">
      <c r="A647" s="1" t="s">
        <v>135</v>
      </c>
      <c r="B647" s="1" t="s">
        <v>60</v>
      </c>
      <c r="C647" s="1" t="s">
        <v>154</v>
      </c>
      <c r="D647" s="110" t="s">
        <v>316</v>
      </c>
      <c r="E647" s="110" t="s">
        <v>36</v>
      </c>
      <c r="F647" s="107" t="s">
        <v>0</v>
      </c>
      <c r="G647" s="13" t="s">
        <v>0</v>
      </c>
      <c r="H647" s="2" t="s">
        <v>37</v>
      </c>
      <c r="I647" s="12">
        <f>SUM(I648:I650)</f>
        <v>21001</v>
      </c>
      <c r="J647" s="12">
        <f t="shared" ref="J647:Y647" si="993">SUM(J648:J650)</f>
        <v>0</v>
      </c>
      <c r="K647" s="12">
        <f t="shared" si="993"/>
        <v>0</v>
      </c>
      <c r="L647" s="12">
        <f t="shared" si="993"/>
        <v>0</v>
      </c>
      <c r="M647" s="12">
        <f t="shared" si="993"/>
        <v>0</v>
      </c>
      <c r="N647" s="12">
        <f t="shared" si="993"/>
        <v>0</v>
      </c>
      <c r="O647" s="12">
        <f t="shared" si="993"/>
        <v>0</v>
      </c>
      <c r="P647" s="12">
        <f t="shared" si="993"/>
        <v>0</v>
      </c>
      <c r="Q647" s="12">
        <f t="shared" si="993"/>
        <v>0</v>
      </c>
      <c r="R647" s="12">
        <f t="shared" si="993"/>
        <v>0</v>
      </c>
      <c r="S647" s="12">
        <f t="shared" si="993"/>
        <v>0</v>
      </c>
      <c r="T647" s="12">
        <f t="shared" si="993"/>
        <v>0</v>
      </c>
      <c r="U647" s="12">
        <f t="shared" si="993"/>
        <v>0</v>
      </c>
      <c r="V647" s="12">
        <f t="shared" si="993"/>
        <v>0</v>
      </c>
      <c r="W647" s="12">
        <f t="shared" si="993"/>
        <v>0</v>
      </c>
      <c r="X647" s="12">
        <f t="shared" si="993"/>
        <v>0</v>
      </c>
      <c r="Y647" s="12">
        <f t="shared" si="993"/>
        <v>0</v>
      </c>
      <c r="Z647" s="12">
        <v>0</v>
      </c>
      <c r="AA647" s="12">
        <v>0</v>
      </c>
      <c r="AB647" s="12">
        <f t="shared" ref="AB647:AQ647" si="994">SUM(AB648:AB650)</f>
        <v>0</v>
      </c>
      <c r="AC647" s="12">
        <f t="shared" si="994"/>
        <v>0</v>
      </c>
      <c r="AD647" s="12">
        <f t="shared" si="994"/>
        <v>0</v>
      </c>
      <c r="AE647" s="12">
        <f t="shared" si="994"/>
        <v>0</v>
      </c>
      <c r="AF647" s="12">
        <f t="shared" si="994"/>
        <v>0</v>
      </c>
      <c r="AG647" s="12">
        <f t="shared" si="994"/>
        <v>0</v>
      </c>
      <c r="AH647" s="12">
        <f t="shared" si="994"/>
        <v>0</v>
      </c>
      <c r="AI647" s="12">
        <f t="shared" si="994"/>
        <v>0</v>
      </c>
      <c r="AJ647" s="12">
        <f t="shared" si="994"/>
        <v>0</v>
      </c>
      <c r="AK647" s="12">
        <f t="shared" si="994"/>
        <v>0</v>
      </c>
      <c r="AL647" s="12">
        <f t="shared" si="994"/>
        <v>0</v>
      </c>
      <c r="AM647" s="12">
        <f t="shared" si="994"/>
        <v>0</v>
      </c>
      <c r="AN647" s="12">
        <f t="shared" si="994"/>
        <v>0</v>
      </c>
      <c r="AO647" s="12">
        <f t="shared" si="994"/>
        <v>0</v>
      </c>
      <c r="AP647" s="12">
        <f t="shared" si="994"/>
        <v>0</v>
      </c>
      <c r="AQ647" s="12">
        <f t="shared" si="994"/>
        <v>0</v>
      </c>
      <c r="AR647" s="12">
        <v>0</v>
      </c>
      <c r="AS647" s="12">
        <v>0</v>
      </c>
      <c r="AT647" s="12">
        <f t="shared" ref="AT647:BI647" si="995">SUM(AT648:AT650)</f>
        <v>0</v>
      </c>
      <c r="AU647" s="12">
        <f t="shared" si="995"/>
        <v>0</v>
      </c>
      <c r="AV647" s="12">
        <f t="shared" si="995"/>
        <v>0</v>
      </c>
      <c r="AW647" s="12">
        <f t="shared" si="995"/>
        <v>0</v>
      </c>
      <c r="AX647" s="12">
        <f t="shared" si="995"/>
        <v>0</v>
      </c>
      <c r="AY647" s="12">
        <f t="shared" si="995"/>
        <v>0</v>
      </c>
      <c r="AZ647" s="12">
        <f t="shared" si="995"/>
        <v>0</v>
      </c>
      <c r="BA647" s="12">
        <f t="shared" si="995"/>
        <v>0</v>
      </c>
      <c r="BB647" s="12">
        <f t="shared" si="995"/>
        <v>0</v>
      </c>
      <c r="BC647" s="12">
        <f t="shared" si="995"/>
        <v>0</v>
      </c>
      <c r="BD647" s="12">
        <f t="shared" si="995"/>
        <v>0</v>
      </c>
      <c r="BE647" s="12">
        <f t="shared" si="995"/>
        <v>0</v>
      </c>
      <c r="BF647" s="12">
        <f t="shared" si="995"/>
        <v>0</v>
      </c>
      <c r="BG647" s="12">
        <f t="shared" si="995"/>
        <v>0</v>
      </c>
      <c r="BH647" s="12">
        <f t="shared" si="995"/>
        <v>0</v>
      </c>
      <c r="BI647" s="12">
        <f t="shared" si="995"/>
        <v>0</v>
      </c>
      <c r="BJ647" s="12">
        <v>0</v>
      </c>
      <c r="BK647" s="12">
        <v>0</v>
      </c>
    </row>
    <row r="648" spans="1:63" x14ac:dyDescent="0.25">
      <c r="A648" s="4" t="s">
        <v>135</v>
      </c>
      <c r="B648" s="4" t="s">
        <v>60</v>
      </c>
      <c r="C648" s="4" t="s">
        <v>154</v>
      </c>
      <c r="D648" s="107" t="s">
        <v>316</v>
      </c>
      <c r="E648" s="117">
        <v>6139</v>
      </c>
      <c r="F648" s="107"/>
      <c r="G648" s="103" t="s">
        <v>1658</v>
      </c>
      <c r="H648" s="13" t="s">
        <v>37</v>
      </c>
      <c r="I648" s="14">
        <v>15200</v>
      </c>
      <c r="J648" s="14">
        <v>0</v>
      </c>
      <c r="K648" s="14"/>
      <c r="L648" s="14"/>
      <c r="M648" s="14"/>
      <c r="N648" s="14"/>
      <c r="O648" s="14"/>
      <c r="P648" s="14">
        <f t="shared" si="939"/>
        <v>0</v>
      </c>
      <c r="Q648" s="14"/>
      <c r="R648" s="14"/>
      <c r="S648" s="14"/>
      <c r="T648" s="14"/>
      <c r="U648" s="14"/>
      <c r="V648" s="14"/>
      <c r="W648" s="14"/>
      <c r="X648" s="14"/>
      <c r="Y648" s="14"/>
      <c r="Z648" s="14">
        <v>0</v>
      </c>
      <c r="AA648" s="14">
        <v>0</v>
      </c>
      <c r="AB648" s="14">
        <v>0</v>
      </c>
      <c r="AC648" s="14"/>
      <c r="AD648" s="14"/>
      <c r="AE648" s="14"/>
      <c r="AF648" s="14"/>
      <c r="AG648" s="14"/>
      <c r="AH648" s="14">
        <f t="shared" si="940"/>
        <v>0</v>
      </c>
      <c r="AI648" s="14"/>
      <c r="AJ648" s="14"/>
      <c r="AK648" s="14"/>
      <c r="AL648" s="14"/>
      <c r="AM648" s="14"/>
      <c r="AN648" s="14"/>
      <c r="AO648" s="14"/>
      <c r="AP648" s="14"/>
      <c r="AQ648" s="14"/>
      <c r="AR648" s="14">
        <v>0</v>
      </c>
      <c r="AS648" s="14">
        <v>0</v>
      </c>
      <c r="AT648" s="14">
        <v>0</v>
      </c>
      <c r="AU648" s="14"/>
      <c r="AV648" s="14"/>
      <c r="AW648" s="14"/>
      <c r="AX648" s="14"/>
      <c r="AY648" s="14"/>
      <c r="AZ648" s="14">
        <f t="shared" si="941"/>
        <v>0</v>
      </c>
      <c r="BA648" s="14"/>
      <c r="BB648" s="14"/>
      <c r="BC648" s="14"/>
      <c r="BD648" s="14"/>
      <c r="BE648" s="14"/>
      <c r="BF648" s="14"/>
      <c r="BG648" s="14"/>
      <c r="BH648" s="14"/>
      <c r="BI648" s="14"/>
      <c r="BJ648" s="14">
        <v>0</v>
      </c>
      <c r="BK648" s="14">
        <v>0</v>
      </c>
    </row>
    <row r="649" spans="1:63" ht="22.5" x14ac:dyDescent="0.25">
      <c r="A649" s="4" t="s">
        <v>135</v>
      </c>
      <c r="B649" s="4" t="s">
        <v>60</v>
      </c>
      <c r="C649" s="4" t="s">
        <v>154</v>
      </c>
      <c r="D649" s="107" t="s">
        <v>316</v>
      </c>
      <c r="E649" s="117">
        <v>6139</v>
      </c>
      <c r="F649" s="107" t="s">
        <v>323</v>
      </c>
      <c r="G649" s="103" t="s">
        <v>1658</v>
      </c>
      <c r="H649" s="13" t="s">
        <v>39</v>
      </c>
      <c r="I649" s="14">
        <v>2601</v>
      </c>
      <c r="J649" s="14">
        <v>0</v>
      </c>
      <c r="K649" s="14"/>
      <c r="L649" s="14"/>
      <c r="M649" s="14"/>
      <c r="N649" s="14"/>
      <c r="O649" s="14"/>
      <c r="P649" s="14">
        <f t="shared" si="939"/>
        <v>0</v>
      </c>
      <c r="Q649" s="14"/>
      <c r="R649" s="14"/>
      <c r="S649" s="14"/>
      <c r="T649" s="14"/>
      <c r="U649" s="14"/>
      <c r="V649" s="14"/>
      <c r="W649" s="14"/>
      <c r="X649" s="14"/>
      <c r="Y649" s="14"/>
      <c r="Z649" s="14">
        <v>0</v>
      </c>
      <c r="AA649" s="14">
        <v>0</v>
      </c>
      <c r="AB649" s="14">
        <v>0</v>
      </c>
      <c r="AC649" s="14"/>
      <c r="AD649" s="14"/>
      <c r="AE649" s="14"/>
      <c r="AF649" s="14"/>
      <c r="AG649" s="14"/>
      <c r="AH649" s="14">
        <f t="shared" si="940"/>
        <v>0</v>
      </c>
      <c r="AI649" s="14"/>
      <c r="AJ649" s="14"/>
      <c r="AK649" s="14"/>
      <c r="AL649" s="14"/>
      <c r="AM649" s="14"/>
      <c r="AN649" s="14"/>
      <c r="AO649" s="14"/>
      <c r="AP649" s="14"/>
      <c r="AQ649" s="14"/>
      <c r="AR649" s="14">
        <v>0</v>
      </c>
      <c r="AS649" s="14">
        <v>0</v>
      </c>
      <c r="AT649" s="14">
        <v>0</v>
      </c>
      <c r="AU649" s="14"/>
      <c r="AV649" s="14"/>
      <c r="AW649" s="14"/>
      <c r="AX649" s="14"/>
      <c r="AY649" s="14"/>
      <c r="AZ649" s="14">
        <f t="shared" si="941"/>
        <v>0</v>
      </c>
      <c r="BA649" s="14"/>
      <c r="BB649" s="14"/>
      <c r="BC649" s="14"/>
      <c r="BD649" s="14"/>
      <c r="BE649" s="14"/>
      <c r="BF649" s="14"/>
      <c r="BG649" s="14"/>
      <c r="BH649" s="14"/>
      <c r="BI649" s="14"/>
      <c r="BJ649" s="14">
        <v>0</v>
      </c>
      <c r="BK649" s="14">
        <v>0</v>
      </c>
    </row>
    <row r="650" spans="1:63" ht="33.75" x14ac:dyDescent="0.25">
      <c r="A650" s="4" t="s">
        <v>135</v>
      </c>
      <c r="B650" s="4" t="s">
        <v>60</v>
      </c>
      <c r="C650" s="4" t="s">
        <v>154</v>
      </c>
      <c r="D650" s="107" t="s">
        <v>316</v>
      </c>
      <c r="E650" s="117">
        <v>6139</v>
      </c>
      <c r="F650" s="107" t="s">
        <v>324</v>
      </c>
      <c r="G650" s="103" t="s">
        <v>1658</v>
      </c>
      <c r="H650" s="13" t="s">
        <v>40</v>
      </c>
      <c r="I650" s="14">
        <v>3200</v>
      </c>
      <c r="J650" s="14">
        <v>0</v>
      </c>
      <c r="K650" s="14"/>
      <c r="L650" s="14"/>
      <c r="M650" s="14"/>
      <c r="N650" s="14"/>
      <c r="O650" s="14"/>
      <c r="P650" s="14">
        <f t="shared" si="939"/>
        <v>0</v>
      </c>
      <c r="Q650" s="14"/>
      <c r="R650" s="14"/>
      <c r="S650" s="14"/>
      <c r="T650" s="14"/>
      <c r="U650" s="14"/>
      <c r="V650" s="14"/>
      <c r="W650" s="14"/>
      <c r="X650" s="14"/>
      <c r="Y650" s="14"/>
      <c r="Z650" s="14">
        <v>0</v>
      </c>
      <c r="AA650" s="14">
        <v>0</v>
      </c>
      <c r="AB650" s="14">
        <v>0</v>
      </c>
      <c r="AC650" s="14"/>
      <c r="AD650" s="14"/>
      <c r="AE650" s="14"/>
      <c r="AF650" s="14"/>
      <c r="AG650" s="14"/>
      <c r="AH650" s="14">
        <f t="shared" si="940"/>
        <v>0</v>
      </c>
      <c r="AI650" s="14"/>
      <c r="AJ650" s="14"/>
      <c r="AK650" s="14"/>
      <c r="AL650" s="14"/>
      <c r="AM650" s="14"/>
      <c r="AN650" s="14"/>
      <c r="AO650" s="14"/>
      <c r="AP650" s="14"/>
      <c r="AQ650" s="14"/>
      <c r="AR650" s="14">
        <v>0</v>
      </c>
      <c r="AS650" s="14">
        <v>0</v>
      </c>
      <c r="AT650" s="14">
        <v>0</v>
      </c>
      <c r="AU650" s="14"/>
      <c r="AV650" s="14"/>
      <c r="AW650" s="14"/>
      <c r="AX650" s="14"/>
      <c r="AY650" s="14"/>
      <c r="AZ650" s="14">
        <f t="shared" si="941"/>
        <v>0</v>
      </c>
      <c r="BA650" s="14"/>
      <c r="BB650" s="14"/>
      <c r="BC650" s="14"/>
      <c r="BD650" s="14"/>
      <c r="BE650" s="14"/>
      <c r="BF650" s="14"/>
      <c r="BG650" s="14"/>
      <c r="BH650" s="14"/>
      <c r="BI650" s="14"/>
      <c r="BJ650" s="14">
        <v>0</v>
      </c>
      <c r="BK650" s="14">
        <v>0</v>
      </c>
    </row>
    <row r="651" spans="1:63" ht="33.75" x14ac:dyDescent="0.25">
      <c r="A651" s="1" t="s">
        <v>0</v>
      </c>
      <c r="B651" s="1" t="s">
        <v>0</v>
      </c>
      <c r="C651" s="1" t="s">
        <v>0</v>
      </c>
      <c r="D651" s="106" t="s">
        <v>0</v>
      </c>
      <c r="E651" s="106" t="s">
        <v>0</v>
      </c>
      <c r="F651" s="106" t="s">
        <v>0</v>
      </c>
      <c r="G651" s="2" t="s">
        <v>0</v>
      </c>
      <c r="H651" s="10" t="s">
        <v>41</v>
      </c>
      <c r="I651" s="11">
        <f>SUM(I652)</f>
        <v>100</v>
      </c>
      <c r="J651" s="11">
        <f t="shared" ref="J651:Y652" si="996">SUM(J652)</f>
        <v>0</v>
      </c>
      <c r="K651" s="11">
        <f t="shared" si="996"/>
        <v>0</v>
      </c>
      <c r="L651" s="11">
        <f t="shared" si="996"/>
        <v>0</v>
      </c>
      <c r="M651" s="11">
        <f t="shared" si="996"/>
        <v>0</v>
      </c>
      <c r="N651" s="11">
        <f t="shared" si="996"/>
        <v>0</v>
      </c>
      <c r="O651" s="11">
        <f t="shared" si="996"/>
        <v>0</v>
      </c>
      <c r="P651" s="11">
        <f t="shared" si="996"/>
        <v>0</v>
      </c>
      <c r="Q651" s="11">
        <f t="shared" si="996"/>
        <v>0</v>
      </c>
      <c r="R651" s="11">
        <f t="shared" si="996"/>
        <v>0</v>
      </c>
      <c r="S651" s="11">
        <f t="shared" si="996"/>
        <v>0</v>
      </c>
      <c r="T651" s="11">
        <f t="shared" si="996"/>
        <v>0</v>
      </c>
      <c r="U651" s="11">
        <f t="shared" si="996"/>
        <v>0</v>
      </c>
      <c r="V651" s="11">
        <f t="shared" si="996"/>
        <v>0</v>
      </c>
      <c r="W651" s="11">
        <f t="shared" si="996"/>
        <v>0</v>
      </c>
      <c r="X651" s="11">
        <f t="shared" si="996"/>
        <v>0</v>
      </c>
      <c r="Y651" s="11">
        <f t="shared" si="996"/>
        <v>0</v>
      </c>
      <c r="Z651" s="11">
        <v>0</v>
      </c>
      <c r="AA651" s="11">
        <v>0</v>
      </c>
      <c r="AB651" s="11">
        <f t="shared" ref="AB651:AQ652" si="997">SUM(AB652)</f>
        <v>0</v>
      </c>
      <c r="AC651" s="11">
        <f t="shared" si="997"/>
        <v>0</v>
      </c>
      <c r="AD651" s="11">
        <f t="shared" si="997"/>
        <v>0</v>
      </c>
      <c r="AE651" s="11">
        <f t="shared" si="997"/>
        <v>0</v>
      </c>
      <c r="AF651" s="11">
        <f t="shared" si="997"/>
        <v>0</v>
      </c>
      <c r="AG651" s="11">
        <f t="shared" si="997"/>
        <v>0</v>
      </c>
      <c r="AH651" s="11">
        <f t="shared" si="997"/>
        <v>0</v>
      </c>
      <c r="AI651" s="11">
        <f t="shared" si="997"/>
        <v>0</v>
      </c>
      <c r="AJ651" s="11">
        <f t="shared" si="997"/>
        <v>0</v>
      </c>
      <c r="AK651" s="11">
        <f t="shared" si="997"/>
        <v>0</v>
      </c>
      <c r="AL651" s="11">
        <f t="shared" si="997"/>
        <v>0</v>
      </c>
      <c r="AM651" s="11">
        <f t="shared" si="997"/>
        <v>0</v>
      </c>
      <c r="AN651" s="11">
        <f t="shared" si="997"/>
        <v>0</v>
      </c>
      <c r="AO651" s="11">
        <f t="shared" si="997"/>
        <v>0</v>
      </c>
      <c r="AP651" s="11">
        <f t="shared" si="997"/>
        <v>0</v>
      </c>
      <c r="AQ651" s="11">
        <f t="shared" si="997"/>
        <v>0</v>
      </c>
      <c r="AR651" s="11">
        <v>0</v>
      </c>
      <c r="AS651" s="11">
        <v>0</v>
      </c>
      <c r="AT651" s="11">
        <f t="shared" ref="AT651:BI652" si="998">SUM(AT652)</f>
        <v>0</v>
      </c>
      <c r="AU651" s="11">
        <f t="shared" si="998"/>
        <v>0</v>
      </c>
      <c r="AV651" s="11">
        <f t="shared" si="998"/>
        <v>0</v>
      </c>
      <c r="AW651" s="11">
        <f t="shared" si="998"/>
        <v>0</v>
      </c>
      <c r="AX651" s="11">
        <f t="shared" si="998"/>
        <v>0</v>
      </c>
      <c r="AY651" s="11">
        <f t="shared" si="998"/>
        <v>0</v>
      </c>
      <c r="AZ651" s="11">
        <f t="shared" si="998"/>
        <v>0</v>
      </c>
      <c r="BA651" s="11">
        <f t="shared" si="998"/>
        <v>0</v>
      </c>
      <c r="BB651" s="11">
        <f t="shared" si="998"/>
        <v>0</v>
      </c>
      <c r="BC651" s="11">
        <f t="shared" si="998"/>
        <v>0</v>
      </c>
      <c r="BD651" s="11">
        <f t="shared" si="998"/>
        <v>0</v>
      </c>
      <c r="BE651" s="11">
        <f t="shared" si="998"/>
        <v>0</v>
      </c>
      <c r="BF651" s="11">
        <f t="shared" si="998"/>
        <v>0</v>
      </c>
      <c r="BG651" s="11">
        <f t="shared" si="998"/>
        <v>0</v>
      </c>
      <c r="BH651" s="11">
        <f t="shared" si="998"/>
        <v>0</v>
      </c>
      <c r="BI651" s="11">
        <f t="shared" si="998"/>
        <v>0</v>
      </c>
      <c r="BJ651" s="11">
        <v>0</v>
      </c>
      <c r="BK651" s="11">
        <v>0</v>
      </c>
    </row>
    <row r="652" spans="1:63" ht="22.5" x14ac:dyDescent="0.25">
      <c r="A652" s="4" t="s">
        <v>135</v>
      </c>
      <c r="B652" s="4" t="s">
        <v>60</v>
      </c>
      <c r="C652" s="4" t="s">
        <v>154</v>
      </c>
      <c r="D652" s="107" t="s">
        <v>316</v>
      </c>
      <c r="E652" s="106" t="s">
        <v>42</v>
      </c>
      <c r="F652" s="106" t="s">
        <v>0</v>
      </c>
      <c r="G652" s="2" t="s">
        <v>0</v>
      </c>
      <c r="H652" s="2" t="s">
        <v>43</v>
      </c>
      <c r="I652" s="12">
        <f>SUM(I653)</f>
        <v>100</v>
      </c>
      <c r="J652" s="12">
        <f t="shared" si="996"/>
        <v>0</v>
      </c>
      <c r="K652" s="12">
        <f t="shared" ref="K652:Y652" si="999">SUM(K653)</f>
        <v>0</v>
      </c>
      <c r="L652" s="12">
        <f t="shared" si="999"/>
        <v>0</v>
      </c>
      <c r="M652" s="12">
        <f t="shared" si="999"/>
        <v>0</v>
      </c>
      <c r="N652" s="12">
        <f t="shared" si="999"/>
        <v>0</v>
      </c>
      <c r="O652" s="12">
        <f t="shared" si="999"/>
        <v>0</v>
      </c>
      <c r="P652" s="12">
        <f t="shared" si="999"/>
        <v>0</v>
      </c>
      <c r="Q652" s="12">
        <f t="shared" si="999"/>
        <v>0</v>
      </c>
      <c r="R652" s="12">
        <f t="shared" si="999"/>
        <v>0</v>
      </c>
      <c r="S652" s="12">
        <f t="shared" si="999"/>
        <v>0</v>
      </c>
      <c r="T652" s="12">
        <f t="shared" si="999"/>
        <v>0</v>
      </c>
      <c r="U652" s="12">
        <f t="shared" si="999"/>
        <v>0</v>
      </c>
      <c r="V652" s="12">
        <f t="shared" si="999"/>
        <v>0</v>
      </c>
      <c r="W652" s="12">
        <f t="shared" si="999"/>
        <v>0</v>
      </c>
      <c r="X652" s="12">
        <f t="shared" si="999"/>
        <v>0</v>
      </c>
      <c r="Y652" s="12">
        <f t="shared" si="999"/>
        <v>0</v>
      </c>
      <c r="Z652" s="12">
        <v>0</v>
      </c>
      <c r="AA652" s="12">
        <v>0</v>
      </c>
      <c r="AB652" s="12">
        <f t="shared" si="997"/>
        <v>0</v>
      </c>
      <c r="AC652" s="12">
        <f t="shared" ref="AC652:AQ652" si="1000">SUM(AC653)</f>
        <v>0</v>
      </c>
      <c r="AD652" s="12">
        <f t="shared" si="1000"/>
        <v>0</v>
      </c>
      <c r="AE652" s="12">
        <f t="shared" si="1000"/>
        <v>0</v>
      </c>
      <c r="AF652" s="12">
        <f t="shared" si="1000"/>
        <v>0</v>
      </c>
      <c r="AG652" s="12">
        <f t="shared" si="1000"/>
        <v>0</v>
      </c>
      <c r="AH652" s="12">
        <f t="shared" si="1000"/>
        <v>0</v>
      </c>
      <c r="AI652" s="12">
        <f t="shared" si="1000"/>
        <v>0</v>
      </c>
      <c r="AJ652" s="12">
        <f t="shared" si="1000"/>
        <v>0</v>
      </c>
      <c r="AK652" s="12">
        <f t="shared" si="1000"/>
        <v>0</v>
      </c>
      <c r="AL652" s="12">
        <f t="shared" si="1000"/>
        <v>0</v>
      </c>
      <c r="AM652" s="12">
        <f t="shared" si="1000"/>
        <v>0</v>
      </c>
      <c r="AN652" s="12">
        <f t="shared" si="1000"/>
        <v>0</v>
      </c>
      <c r="AO652" s="12">
        <f t="shared" si="1000"/>
        <v>0</v>
      </c>
      <c r="AP652" s="12">
        <f t="shared" si="1000"/>
        <v>0</v>
      </c>
      <c r="AQ652" s="12">
        <f t="shared" si="1000"/>
        <v>0</v>
      </c>
      <c r="AR652" s="12">
        <v>0</v>
      </c>
      <c r="AS652" s="12">
        <v>0</v>
      </c>
      <c r="AT652" s="12">
        <f t="shared" si="998"/>
        <v>0</v>
      </c>
      <c r="AU652" s="12">
        <f t="shared" ref="AU652:BI652" si="1001">SUM(AU653)</f>
        <v>0</v>
      </c>
      <c r="AV652" s="12">
        <f t="shared" si="1001"/>
        <v>0</v>
      </c>
      <c r="AW652" s="12">
        <f t="shared" si="1001"/>
        <v>0</v>
      </c>
      <c r="AX652" s="12">
        <f t="shared" si="1001"/>
        <v>0</v>
      </c>
      <c r="AY652" s="12">
        <f t="shared" si="1001"/>
        <v>0</v>
      </c>
      <c r="AZ652" s="12">
        <f t="shared" si="1001"/>
        <v>0</v>
      </c>
      <c r="BA652" s="12">
        <f t="shared" si="1001"/>
        <v>0</v>
      </c>
      <c r="BB652" s="12">
        <f t="shared" si="1001"/>
        <v>0</v>
      </c>
      <c r="BC652" s="12">
        <f t="shared" si="1001"/>
        <v>0</v>
      </c>
      <c r="BD652" s="12">
        <f t="shared" si="1001"/>
        <v>0</v>
      </c>
      <c r="BE652" s="12">
        <f t="shared" si="1001"/>
        <v>0</v>
      </c>
      <c r="BF652" s="12">
        <f t="shared" si="1001"/>
        <v>0</v>
      </c>
      <c r="BG652" s="12">
        <f t="shared" si="1001"/>
        <v>0</v>
      </c>
      <c r="BH652" s="12">
        <f t="shared" si="1001"/>
        <v>0</v>
      </c>
      <c r="BI652" s="12">
        <f t="shared" si="1001"/>
        <v>0</v>
      </c>
      <c r="BJ652" s="12">
        <v>0</v>
      </c>
      <c r="BK652" s="12">
        <v>0</v>
      </c>
    </row>
    <row r="653" spans="1:63" x14ac:dyDescent="0.25">
      <c r="A653" s="4" t="s">
        <v>135</v>
      </c>
      <c r="B653" s="4" t="s">
        <v>60</v>
      </c>
      <c r="C653" s="4" t="s">
        <v>154</v>
      </c>
      <c r="D653" s="107" t="s">
        <v>316</v>
      </c>
      <c r="E653" s="117">
        <v>6148</v>
      </c>
      <c r="F653" s="107"/>
      <c r="G653" s="103" t="s">
        <v>1658</v>
      </c>
      <c r="H653" s="13" t="s">
        <v>47</v>
      </c>
      <c r="I653" s="14">
        <v>100</v>
      </c>
      <c r="J653" s="14">
        <v>0</v>
      </c>
      <c r="K653" s="14"/>
      <c r="L653" s="14"/>
      <c r="M653" s="14"/>
      <c r="N653" s="14"/>
      <c r="O653" s="14"/>
      <c r="P653" s="14">
        <f t="shared" si="939"/>
        <v>0</v>
      </c>
      <c r="Q653" s="14"/>
      <c r="R653" s="14"/>
      <c r="S653" s="14"/>
      <c r="T653" s="14"/>
      <c r="U653" s="14"/>
      <c r="V653" s="14"/>
      <c r="W653" s="14"/>
      <c r="X653" s="14"/>
      <c r="Y653" s="14"/>
      <c r="Z653" s="14">
        <v>0</v>
      </c>
      <c r="AA653" s="14">
        <v>0</v>
      </c>
      <c r="AB653" s="14">
        <v>0</v>
      </c>
      <c r="AC653" s="14"/>
      <c r="AD653" s="14"/>
      <c r="AE653" s="14"/>
      <c r="AF653" s="14"/>
      <c r="AG653" s="14"/>
      <c r="AH653" s="14">
        <f t="shared" si="940"/>
        <v>0</v>
      </c>
      <c r="AI653" s="14"/>
      <c r="AJ653" s="14"/>
      <c r="AK653" s="14"/>
      <c r="AL653" s="14"/>
      <c r="AM653" s="14"/>
      <c r="AN653" s="14"/>
      <c r="AO653" s="14"/>
      <c r="AP653" s="14"/>
      <c r="AQ653" s="14"/>
      <c r="AR653" s="14">
        <v>0</v>
      </c>
      <c r="AS653" s="14">
        <v>0</v>
      </c>
      <c r="AT653" s="14">
        <v>0</v>
      </c>
      <c r="AU653" s="14"/>
      <c r="AV653" s="14"/>
      <c r="AW653" s="14"/>
      <c r="AX653" s="14"/>
      <c r="AY653" s="14"/>
      <c r="AZ653" s="14">
        <f t="shared" si="941"/>
        <v>0</v>
      </c>
      <c r="BA653" s="14"/>
      <c r="BB653" s="14"/>
      <c r="BC653" s="14"/>
      <c r="BD653" s="14"/>
      <c r="BE653" s="14"/>
      <c r="BF653" s="14"/>
      <c r="BG653" s="14"/>
      <c r="BH653" s="14"/>
      <c r="BI653" s="14"/>
      <c r="BJ653" s="14">
        <v>0</v>
      </c>
      <c r="BK653" s="14">
        <v>0</v>
      </c>
    </row>
    <row r="654" spans="1:63" ht="33.75" x14ac:dyDescent="0.25">
      <c r="A654" s="1" t="s">
        <v>0</v>
      </c>
      <c r="B654" s="1" t="s">
        <v>0</v>
      </c>
      <c r="C654" s="1" t="s">
        <v>0</v>
      </c>
      <c r="D654" s="106" t="s">
        <v>0</v>
      </c>
      <c r="E654" s="106" t="s">
        <v>0</v>
      </c>
      <c r="F654" s="106" t="s">
        <v>0</v>
      </c>
      <c r="G654" s="2" t="s">
        <v>0</v>
      </c>
      <c r="H654" s="10" t="s">
        <v>49</v>
      </c>
      <c r="I654" s="11">
        <f>SUM(I655)</f>
        <v>31000</v>
      </c>
      <c r="J654" s="11">
        <f t="shared" ref="J654:Y654" si="1002">SUM(J655)</f>
        <v>0</v>
      </c>
      <c r="K654" s="11">
        <f t="shared" si="1002"/>
        <v>0</v>
      </c>
      <c r="L654" s="11">
        <f t="shared" si="1002"/>
        <v>0</v>
      </c>
      <c r="M654" s="11">
        <f t="shared" si="1002"/>
        <v>0</v>
      </c>
      <c r="N654" s="11">
        <f t="shared" si="1002"/>
        <v>0</v>
      </c>
      <c r="O654" s="11">
        <f t="shared" si="1002"/>
        <v>0</v>
      </c>
      <c r="P654" s="11">
        <f t="shared" si="1002"/>
        <v>0</v>
      </c>
      <c r="Q654" s="11">
        <f t="shared" si="1002"/>
        <v>0</v>
      </c>
      <c r="R654" s="11">
        <f t="shared" si="1002"/>
        <v>0</v>
      </c>
      <c r="S654" s="11">
        <f t="shared" si="1002"/>
        <v>0</v>
      </c>
      <c r="T654" s="11">
        <f t="shared" si="1002"/>
        <v>0</v>
      </c>
      <c r="U654" s="11">
        <f t="shared" si="1002"/>
        <v>0</v>
      </c>
      <c r="V654" s="11">
        <f t="shared" si="1002"/>
        <v>0</v>
      </c>
      <c r="W654" s="11">
        <f t="shared" si="1002"/>
        <v>0</v>
      </c>
      <c r="X654" s="11">
        <f t="shared" si="1002"/>
        <v>0</v>
      </c>
      <c r="Y654" s="11">
        <f t="shared" si="1002"/>
        <v>0</v>
      </c>
      <c r="Z654" s="11">
        <v>0</v>
      </c>
      <c r="AA654" s="11">
        <v>0</v>
      </c>
      <c r="AB654" s="11">
        <f t="shared" ref="AB654:AQ654" si="1003">SUM(AB655)</f>
        <v>0</v>
      </c>
      <c r="AC654" s="11">
        <f t="shared" si="1003"/>
        <v>0</v>
      </c>
      <c r="AD654" s="11">
        <f t="shared" si="1003"/>
        <v>0</v>
      </c>
      <c r="AE654" s="11">
        <f t="shared" si="1003"/>
        <v>0</v>
      </c>
      <c r="AF654" s="11">
        <f t="shared" si="1003"/>
        <v>0</v>
      </c>
      <c r="AG654" s="11">
        <f t="shared" si="1003"/>
        <v>0</v>
      </c>
      <c r="AH654" s="11">
        <f t="shared" si="1003"/>
        <v>0</v>
      </c>
      <c r="AI654" s="11">
        <f t="shared" si="1003"/>
        <v>0</v>
      </c>
      <c r="AJ654" s="11">
        <f t="shared" si="1003"/>
        <v>0</v>
      </c>
      <c r="AK654" s="11">
        <f t="shared" si="1003"/>
        <v>0</v>
      </c>
      <c r="AL654" s="11">
        <f t="shared" si="1003"/>
        <v>0</v>
      </c>
      <c r="AM654" s="11">
        <f t="shared" si="1003"/>
        <v>0</v>
      </c>
      <c r="AN654" s="11">
        <f t="shared" si="1003"/>
        <v>0</v>
      </c>
      <c r="AO654" s="11">
        <f t="shared" si="1003"/>
        <v>0</v>
      </c>
      <c r="AP654" s="11">
        <f t="shared" si="1003"/>
        <v>0</v>
      </c>
      <c r="AQ654" s="11">
        <f t="shared" si="1003"/>
        <v>0</v>
      </c>
      <c r="AR654" s="11">
        <v>0</v>
      </c>
      <c r="AS654" s="11">
        <v>0</v>
      </c>
      <c r="AT654" s="11">
        <f t="shared" ref="AT654:BI654" si="1004">SUM(AT655)</f>
        <v>1000</v>
      </c>
      <c r="AU654" s="11">
        <f t="shared" si="1004"/>
        <v>0</v>
      </c>
      <c r="AV654" s="11">
        <f t="shared" si="1004"/>
        <v>0</v>
      </c>
      <c r="AW654" s="11">
        <f t="shared" si="1004"/>
        <v>0</v>
      </c>
      <c r="AX654" s="11">
        <f t="shared" si="1004"/>
        <v>0</v>
      </c>
      <c r="AY654" s="11">
        <f t="shared" si="1004"/>
        <v>0</v>
      </c>
      <c r="AZ654" s="11">
        <f t="shared" si="1004"/>
        <v>1000</v>
      </c>
      <c r="BA654" s="11">
        <f t="shared" si="1004"/>
        <v>0</v>
      </c>
      <c r="BB654" s="11">
        <f t="shared" si="1004"/>
        <v>0</v>
      </c>
      <c r="BC654" s="11">
        <f t="shared" si="1004"/>
        <v>0</v>
      </c>
      <c r="BD654" s="11">
        <f t="shared" si="1004"/>
        <v>0</v>
      </c>
      <c r="BE654" s="11">
        <f t="shared" si="1004"/>
        <v>0</v>
      </c>
      <c r="BF654" s="11">
        <f t="shared" si="1004"/>
        <v>0</v>
      </c>
      <c r="BG654" s="11">
        <f t="shared" si="1004"/>
        <v>0</v>
      </c>
      <c r="BH654" s="11">
        <f t="shared" si="1004"/>
        <v>0</v>
      </c>
      <c r="BI654" s="11">
        <f t="shared" si="1004"/>
        <v>0</v>
      </c>
      <c r="BJ654" s="11">
        <v>0</v>
      </c>
      <c r="BK654" s="11">
        <v>1000</v>
      </c>
    </row>
    <row r="655" spans="1:63" x14ac:dyDescent="0.25">
      <c r="A655" s="4" t="s">
        <v>135</v>
      </c>
      <c r="B655" s="4" t="s">
        <v>60</v>
      </c>
      <c r="C655" s="4" t="s">
        <v>154</v>
      </c>
      <c r="D655" s="107" t="s">
        <v>316</v>
      </c>
      <c r="E655" s="106" t="s">
        <v>50</v>
      </c>
      <c r="F655" s="106" t="s">
        <v>0</v>
      </c>
      <c r="G655" s="2" t="s">
        <v>0</v>
      </c>
      <c r="H655" s="2" t="s">
        <v>51</v>
      </c>
      <c r="I655" s="12">
        <f>SUM(I656:I657)</f>
        <v>31000</v>
      </c>
      <c r="J655" s="12">
        <f t="shared" ref="J655:Y655" si="1005">SUM(J656:J657)</f>
        <v>0</v>
      </c>
      <c r="K655" s="12">
        <f t="shared" si="1005"/>
        <v>0</v>
      </c>
      <c r="L655" s="12">
        <f t="shared" si="1005"/>
        <v>0</v>
      </c>
      <c r="M655" s="12">
        <f t="shared" si="1005"/>
        <v>0</v>
      </c>
      <c r="N655" s="12">
        <f t="shared" si="1005"/>
        <v>0</v>
      </c>
      <c r="O655" s="12">
        <f t="shared" si="1005"/>
        <v>0</v>
      </c>
      <c r="P655" s="12">
        <f t="shared" ref="P655" si="1006">SUM(P656:P657)</f>
        <v>0</v>
      </c>
      <c r="Q655" s="12">
        <f t="shared" si="1005"/>
        <v>0</v>
      </c>
      <c r="R655" s="12">
        <f t="shared" si="1005"/>
        <v>0</v>
      </c>
      <c r="S655" s="12">
        <f t="shared" si="1005"/>
        <v>0</v>
      </c>
      <c r="T655" s="12">
        <f t="shared" si="1005"/>
        <v>0</v>
      </c>
      <c r="U655" s="12">
        <f t="shared" si="1005"/>
        <v>0</v>
      </c>
      <c r="V655" s="12">
        <f t="shared" si="1005"/>
        <v>0</v>
      </c>
      <c r="W655" s="12">
        <f t="shared" si="1005"/>
        <v>0</v>
      </c>
      <c r="X655" s="12">
        <f t="shared" si="1005"/>
        <v>0</v>
      </c>
      <c r="Y655" s="12">
        <f t="shared" si="1005"/>
        <v>0</v>
      </c>
      <c r="Z655" s="12">
        <v>0</v>
      </c>
      <c r="AA655" s="12">
        <v>0</v>
      </c>
      <c r="AB655" s="12">
        <f t="shared" ref="AB655:AQ655" si="1007">SUM(AB656:AB657)</f>
        <v>0</v>
      </c>
      <c r="AC655" s="12">
        <f t="shared" si="1007"/>
        <v>0</v>
      </c>
      <c r="AD655" s="12">
        <f t="shared" si="1007"/>
        <v>0</v>
      </c>
      <c r="AE655" s="12">
        <f t="shared" si="1007"/>
        <v>0</v>
      </c>
      <c r="AF655" s="12">
        <f t="shared" si="1007"/>
        <v>0</v>
      </c>
      <c r="AG655" s="12">
        <f t="shared" si="1007"/>
        <v>0</v>
      </c>
      <c r="AH655" s="12">
        <f t="shared" ref="AH655" si="1008">SUM(AH656:AH657)</f>
        <v>0</v>
      </c>
      <c r="AI655" s="12">
        <f t="shared" si="1007"/>
        <v>0</v>
      </c>
      <c r="AJ655" s="12">
        <f t="shared" si="1007"/>
        <v>0</v>
      </c>
      <c r="AK655" s="12">
        <f t="shared" si="1007"/>
        <v>0</v>
      </c>
      <c r="AL655" s="12">
        <f t="shared" si="1007"/>
        <v>0</v>
      </c>
      <c r="AM655" s="12">
        <f t="shared" si="1007"/>
        <v>0</v>
      </c>
      <c r="AN655" s="12">
        <f t="shared" si="1007"/>
        <v>0</v>
      </c>
      <c r="AO655" s="12">
        <f t="shared" si="1007"/>
        <v>0</v>
      </c>
      <c r="AP655" s="12">
        <f t="shared" si="1007"/>
        <v>0</v>
      </c>
      <c r="AQ655" s="12">
        <f t="shared" si="1007"/>
        <v>0</v>
      </c>
      <c r="AR655" s="12">
        <v>0</v>
      </c>
      <c r="AS655" s="12">
        <v>0</v>
      </c>
      <c r="AT655" s="12">
        <f t="shared" ref="AT655:BI655" si="1009">SUM(AT656:AT657)</f>
        <v>1000</v>
      </c>
      <c r="AU655" s="12">
        <f t="shared" si="1009"/>
        <v>0</v>
      </c>
      <c r="AV655" s="12">
        <f t="shared" si="1009"/>
        <v>0</v>
      </c>
      <c r="AW655" s="12">
        <f t="shared" si="1009"/>
        <v>0</v>
      </c>
      <c r="AX655" s="12">
        <f t="shared" si="1009"/>
        <v>0</v>
      </c>
      <c r="AY655" s="12">
        <f t="shared" si="1009"/>
        <v>0</v>
      </c>
      <c r="AZ655" s="12">
        <f t="shared" ref="AZ655" si="1010">SUM(AZ656:AZ657)</f>
        <v>1000</v>
      </c>
      <c r="BA655" s="12">
        <f t="shared" si="1009"/>
        <v>0</v>
      </c>
      <c r="BB655" s="12">
        <f t="shared" si="1009"/>
        <v>0</v>
      </c>
      <c r="BC655" s="12">
        <f t="shared" si="1009"/>
        <v>0</v>
      </c>
      <c r="BD655" s="12">
        <f t="shared" si="1009"/>
        <v>0</v>
      </c>
      <c r="BE655" s="12">
        <f t="shared" si="1009"/>
        <v>0</v>
      </c>
      <c r="BF655" s="12">
        <f t="shared" si="1009"/>
        <v>0</v>
      </c>
      <c r="BG655" s="12">
        <f t="shared" si="1009"/>
        <v>0</v>
      </c>
      <c r="BH655" s="12">
        <f t="shared" si="1009"/>
        <v>0</v>
      </c>
      <c r="BI655" s="12">
        <f t="shared" si="1009"/>
        <v>0</v>
      </c>
      <c r="BJ655" s="12">
        <v>0</v>
      </c>
      <c r="BK655" s="12">
        <v>1000</v>
      </c>
    </row>
    <row r="656" spans="1:63" x14ac:dyDescent="0.25">
      <c r="A656" s="4" t="s">
        <v>135</v>
      </c>
      <c r="B656" s="4" t="s">
        <v>60</v>
      </c>
      <c r="C656" s="4" t="s">
        <v>154</v>
      </c>
      <c r="D656" s="107" t="s">
        <v>316</v>
      </c>
      <c r="E656" s="117">
        <v>8213</v>
      </c>
      <c r="F656" s="107"/>
      <c r="G656" s="103" t="s">
        <v>1658</v>
      </c>
      <c r="H656" s="13" t="s">
        <v>53</v>
      </c>
      <c r="I656" s="14">
        <v>21000</v>
      </c>
      <c r="J656" s="14">
        <v>0</v>
      </c>
      <c r="K656" s="14"/>
      <c r="L656" s="14"/>
      <c r="M656" s="14"/>
      <c r="N656" s="14"/>
      <c r="O656" s="14"/>
      <c r="P656" s="14">
        <f t="shared" si="939"/>
        <v>0</v>
      </c>
      <c r="Q656" s="14"/>
      <c r="R656" s="14"/>
      <c r="S656" s="14"/>
      <c r="T656" s="14"/>
      <c r="U656" s="14"/>
      <c r="V656" s="14"/>
      <c r="W656" s="14"/>
      <c r="X656" s="14"/>
      <c r="Y656" s="14"/>
      <c r="Z656" s="14">
        <v>0</v>
      </c>
      <c r="AA656" s="14">
        <v>0</v>
      </c>
      <c r="AB656" s="14">
        <v>0</v>
      </c>
      <c r="AC656" s="14"/>
      <c r="AD656" s="14"/>
      <c r="AE656" s="14"/>
      <c r="AF656" s="14"/>
      <c r="AG656" s="14"/>
      <c r="AH656" s="14">
        <f t="shared" si="940"/>
        <v>0</v>
      </c>
      <c r="AI656" s="14"/>
      <c r="AJ656" s="14"/>
      <c r="AK656" s="14"/>
      <c r="AL656" s="14"/>
      <c r="AM656" s="14"/>
      <c r="AN656" s="14"/>
      <c r="AO656" s="14"/>
      <c r="AP656" s="14"/>
      <c r="AQ656" s="14"/>
      <c r="AR656" s="14">
        <v>0</v>
      </c>
      <c r="AS656" s="14">
        <v>0</v>
      </c>
      <c r="AT656" s="14">
        <v>1000</v>
      </c>
      <c r="AU656" s="14"/>
      <c r="AV656" s="14"/>
      <c r="AW656" s="14"/>
      <c r="AX656" s="14"/>
      <c r="AY656" s="14"/>
      <c r="AZ656" s="14">
        <f t="shared" si="941"/>
        <v>1000</v>
      </c>
      <c r="BA656" s="14"/>
      <c r="BB656" s="14"/>
      <c r="BC656" s="14"/>
      <c r="BD656" s="14"/>
      <c r="BE656" s="14"/>
      <c r="BF656" s="14"/>
      <c r="BG656" s="14"/>
      <c r="BH656" s="14"/>
      <c r="BI656" s="14"/>
      <c r="BJ656" s="14">
        <v>0</v>
      </c>
      <c r="BK656" s="14">
        <v>1000</v>
      </c>
    </row>
    <row r="657" spans="1:63" x14ac:dyDescent="0.25">
      <c r="A657" s="4" t="s">
        <v>135</v>
      </c>
      <c r="B657" s="4" t="s">
        <v>60</v>
      </c>
      <c r="C657" s="4" t="s">
        <v>154</v>
      </c>
      <c r="D657" s="107" t="s">
        <v>316</v>
      </c>
      <c r="E657" s="117">
        <v>8216</v>
      </c>
      <c r="F657" s="107"/>
      <c r="G657" s="103" t="s">
        <v>1658</v>
      </c>
      <c r="H657" s="13" t="s">
        <v>110</v>
      </c>
      <c r="I657" s="14">
        <v>10000</v>
      </c>
      <c r="J657" s="14">
        <v>0</v>
      </c>
      <c r="K657" s="14"/>
      <c r="L657" s="14"/>
      <c r="M657" s="14"/>
      <c r="N657" s="14"/>
      <c r="O657" s="14"/>
      <c r="P657" s="14">
        <f t="shared" si="939"/>
        <v>0</v>
      </c>
      <c r="Q657" s="14"/>
      <c r="R657" s="14"/>
      <c r="S657" s="14"/>
      <c r="T657" s="14"/>
      <c r="U657" s="14"/>
      <c r="V657" s="14"/>
      <c r="W657" s="14"/>
      <c r="X657" s="14"/>
      <c r="Y657" s="14"/>
      <c r="Z657" s="14">
        <v>0</v>
      </c>
      <c r="AA657" s="14">
        <v>0</v>
      </c>
      <c r="AB657" s="14">
        <v>0</v>
      </c>
      <c r="AC657" s="14"/>
      <c r="AD657" s="14"/>
      <c r="AE657" s="14"/>
      <c r="AF657" s="14"/>
      <c r="AG657" s="14"/>
      <c r="AH657" s="14">
        <f t="shared" si="940"/>
        <v>0</v>
      </c>
      <c r="AI657" s="14"/>
      <c r="AJ657" s="14"/>
      <c r="AK657" s="14"/>
      <c r="AL657" s="14"/>
      <c r="AM657" s="14"/>
      <c r="AN657" s="14"/>
      <c r="AO657" s="14"/>
      <c r="AP657" s="14"/>
      <c r="AQ657" s="14"/>
      <c r="AR657" s="14">
        <v>0</v>
      </c>
      <c r="AS657" s="14">
        <v>0</v>
      </c>
      <c r="AT657" s="14">
        <v>0</v>
      </c>
      <c r="AU657" s="14"/>
      <c r="AV657" s="14"/>
      <c r="AW657" s="14"/>
      <c r="AX657" s="14"/>
      <c r="AY657" s="14"/>
      <c r="AZ657" s="14">
        <f t="shared" si="941"/>
        <v>0</v>
      </c>
      <c r="BA657" s="14"/>
      <c r="BB657" s="14"/>
      <c r="BC657" s="14"/>
      <c r="BD657" s="14"/>
      <c r="BE657" s="14"/>
      <c r="BF657" s="14"/>
      <c r="BG657" s="14"/>
      <c r="BH657" s="14"/>
      <c r="BI657" s="14"/>
      <c r="BJ657" s="14">
        <v>0</v>
      </c>
      <c r="BK657" s="14">
        <v>0</v>
      </c>
    </row>
    <row r="658" spans="1:63" ht="22.5" x14ac:dyDescent="0.25">
      <c r="A658" s="13" t="s">
        <v>0</v>
      </c>
      <c r="B658" s="13" t="s">
        <v>0</v>
      </c>
      <c r="C658" s="13" t="s">
        <v>0</v>
      </c>
      <c r="D658" s="103" t="s">
        <v>0</v>
      </c>
      <c r="E658" s="103" t="s">
        <v>0</v>
      </c>
      <c r="F658" s="103" t="s">
        <v>0</v>
      </c>
      <c r="G658" s="13" t="s">
        <v>0</v>
      </c>
      <c r="H658" s="10" t="s">
        <v>325</v>
      </c>
      <c r="I658" s="11">
        <f>SUM(I628,I651,I654)</f>
        <v>1180444</v>
      </c>
      <c r="J658" s="11">
        <f t="shared" ref="J658:Y658" si="1011">SUM(J628,J651,J654)</f>
        <v>0</v>
      </c>
      <c r="K658" s="11">
        <f t="shared" si="1011"/>
        <v>0</v>
      </c>
      <c r="L658" s="11">
        <f t="shared" si="1011"/>
        <v>0</v>
      </c>
      <c r="M658" s="11">
        <f t="shared" si="1011"/>
        <v>0</v>
      </c>
      <c r="N658" s="11">
        <f t="shared" si="1011"/>
        <v>0</v>
      </c>
      <c r="O658" s="11">
        <f t="shared" si="1011"/>
        <v>0</v>
      </c>
      <c r="P658" s="11">
        <f t="shared" si="1011"/>
        <v>0</v>
      </c>
      <c r="Q658" s="11">
        <f t="shared" si="1011"/>
        <v>0</v>
      </c>
      <c r="R658" s="11">
        <f t="shared" si="1011"/>
        <v>0</v>
      </c>
      <c r="S658" s="11">
        <f t="shared" si="1011"/>
        <v>0</v>
      </c>
      <c r="T658" s="11">
        <f t="shared" si="1011"/>
        <v>0</v>
      </c>
      <c r="U658" s="11">
        <f t="shared" si="1011"/>
        <v>0</v>
      </c>
      <c r="V658" s="11">
        <f t="shared" si="1011"/>
        <v>0</v>
      </c>
      <c r="W658" s="11">
        <f t="shared" si="1011"/>
        <v>0</v>
      </c>
      <c r="X658" s="11">
        <f t="shared" si="1011"/>
        <v>0</v>
      </c>
      <c r="Y658" s="11">
        <f t="shared" si="1011"/>
        <v>0</v>
      </c>
      <c r="Z658" s="11">
        <v>0</v>
      </c>
      <c r="AA658" s="11">
        <v>0</v>
      </c>
      <c r="AB658" s="11">
        <f t="shared" ref="AB658:AQ658" si="1012">SUM(AB628,AB651,AB654)</f>
        <v>0</v>
      </c>
      <c r="AC658" s="11">
        <f t="shared" si="1012"/>
        <v>0</v>
      </c>
      <c r="AD658" s="11">
        <f t="shared" si="1012"/>
        <v>0</v>
      </c>
      <c r="AE658" s="11">
        <f t="shared" si="1012"/>
        <v>0</v>
      </c>
      <c r="AF658" s="11">
        <f t="shared" si="1012"/>
        <v>0</v>
      </c>
      <c r="AG658" s="11">
        <f t="shared" si="1012"/>
        <v>0</v>
      </c>
      <c r="AH658" s="11">
        <f t="shared" si="1012"/>
        <v>0</v>
      </c>
      <c r="AI658" s="11">
        <f t="shared" si="1012"/>
        <v>0</v>
      </c>
      <c r="AJ658" s="11">
        <f t="shared" si="1012"/>
        <v>0</v>
      </c>
      <c r="AK658" s="11">
        <f t="shared" si="1012"/>
        <v>0</v>
      </c>
      <c r="AL658" s="11">
        <f t="shared" si="1012"/>
        <v>0</v>
      </c>
      <c r="AM658" s="11">
        <f t="shared" si="1012"/>
        <v>0</v>
      </c>
      <c r="AN658" s="11">
        <f t="shared" si="1012"/>
        <v>0</v>
      </c>
      <c r="AO658" s="11">
        <f t="shared" si="1012"/>
        <v>0</v>
      </c>
      <c r="AP658" s="11">
        <f t="shared" si="1012"/>
        <v>0</v>
      </c>
      <c r="AQ658" s="11">
        <f t="shared" si="1012"/>
        <v>0</v>
      </c>
      <c r="AR658" s="11">
        <v>0</v>
      </c>
      <c r="AS658" s="11">
        <v>0</v>
      </c>
      <c r="AT658" s="11">
        <f t="shared" ref="AT658:BI658" si="1013">SUM(AT628,AT651,AT654)</f>
        <v>1000</v>
      </c>
      <c r="AU658" s="11">
        <f t="shared" si="1013"/>
        <v>0</v>
      </c>
      <c r="AV658" s="11">
        <f t="shared" si="1013"/>
        <v>0</v>
      </c>
      <c r="AW658" s="11">
        <f t="shared" si="1013"/>
        <v>0</v>
      </c>
      <c r="AX658" s="11">
        <f t="shared" si="1013"/>
        <v>0</v>
      </c>
      <c r="AY658" s="11">
        <f t="shared" si="1013"/>
        <v>0</v>
      </c>
      <c r="AZ658" s="11">
        <f t="shared" si="1013"/>
        <v>1000</v>
      </c>
      <c r="BA658" s="11">
        <f t="shared" si="1013"/>
        <v>0</v>
      </c>
      <c r="BB658" s="11">
        <f t="shared" si="1013"/>
        <v>0</v>
      </c>
      <c r="BC658" s="11">
        <f t="shared" si="1013"/>
        <v>0</v>
      </c>
      <c r="BD658" s="11">
        <f t="shared" si="1013"/>
        <v>0</v>
      </c>
      <c r="BE658" s="11">
        <f t="shared" si="1013"/>
        <v>0</v>
      </c>
      <c r="BF658" s="11">
        <f t="shared" si="1013"/>
        <v>0</v>
      </c>
      <c r="BG658" s="11">
        <f t="shared" si="1013"/>
        <v>0</v>
      </c>
      <c r="BH658" s="11">
        <f t="shared" si="1013"/>
        <v>0</v>
      </c>
      <c r="BI658" s="11">
        <f t="shared" si="1013"/>
        <v>0</v>
      </c>
      <c r="BJ658" s="11">
        <v>0</v>
      </c>
      <c r="BK658" s="11">
        <v>1000</v>
      </c>
    </row>
    <row r="659" spans="1:63" ht="15.75" thickBot="1" x14ac:dyDescent="0.3">
      <c r="A659" s="13" t="s">
        <v>0</v>
      </c>
      <c r="B659" s="13" t="s">
        <v>0</v>
      </c>
      <c r="C659" s="13" t="s">
        <v>0</v>
      </c>
      <c r="D659" s="103" t="s">
        <v>0</v>
      </c>
      <c r="E659" s="103" t="s">
        <v>0</v>
      </c>
      <c r="F659" s="103" t="s">
        <v>0</v>
      </c>
      <c r="G659" s="13" t="s">
        <v>0</v>
      </c>
      <c r="H659" s="2" t="s">
        <v>55</v>
      </c>
      <c r="I659" s="12">
        <v>32</v>
      </c>
      <c r="J659" s="13" t="s">
        <v>0</v>
      </c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>
        <v>0</v>
      </c>
      <c r="AA659" s="13"/>
      <c r="AB659" s="13" t="s">
        <v>0</v>
      </c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>
        <v>0</v>
      </c>
      <c r="AS659" s="13"/>
      <c r="AT659" s="13" t="s">
        <v>0</v>
      </c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>
        <v>0</v>
      </c>
      <c r="BK659" s="13"/>
    </row>
    <row r="660" spans="1:63" ht="69.75" customHeight="1" thickBot="1" x14ac:dyDescent="0.3">
      <c r="A660" s="148" t="s">
        <v>0</v>
      </c>
      <c r="B660" s="148" t="s">
        <v>0</v>
      </c>
      <c r="C660" s="148" t="s">
        <v>0</v>
      </c>
      <c r="D660" s="151" t="s">
        <v>0</v>
      </c>
      <c r="E660" s="151" t="s">
        <v>0</v>
      </c>
      <c r="F660" s="151" t="s">
        <v>0</v>
      </c>
      <c r="G660" s="154" t="s">
        <v>0</v>
      </c>
      <c r="H660" s="5" t="s">
        <v>56</v>
      </c>
      <c r="I660" s="5" t="s">
        <v>9</v>
      </c>
      <c r="J660" s="94" t="s">
        <v>10</v>
      </c>
      <c r="K660" s="94" t="s">
        <v>1602</v>
      </c>
      <c r="L660" s="94" t="s">
        <v>1535</v>
      </c>
      <c r="M660" s="94" t="s">
        <v>1591</v>
      </c>
      <c r="N660" s="94" t="s">
        <v>1592</v>
      </c>
      <c r="O660" s="94" t="s">
        <v>1593</v>
      </c>
      <c r="P660" s="94" t="s">
        <v>1606</v>
      </c>
      <c r="Q660" s="94" t="s">
        <v>1603</v>
      </c>
      <c r="R660" s="94" t="s">
        <v>1594</v>
      </c>
      <c r="S660" s="94" t="s">
        <v>1595</v>
      </c>
      <c r="T660" s="94" t="s">
        <v>1596</v>
      </c>
      <c r="U660" s="94" t="s">
        <v>1597</v>
      </c>
      <c r="V660" s="94" t="s">
        <v>1598</v>
      </c>
      <c r="W660" s="94" t="s">
        <v>1599</v>
      </c>
      <c r="X660" s="94" t="s">
        <v>1604</v>
      </c>
      <c r="Y660" s="94" t="s">
        <v>1605</v>
      </c>
      <c r="Z660" s="94" t="s">
        <v>1600</v>
      </c>
      <c r="AA660" s="94" t="s">
        <v>1601</v>
      </c>
      <c r="AB660" s="95" t="s">
        <v>11</v>
      </c>
      <c r="AC660" s="95" t="s">
        <v>1602</v>
      </c>
      <c r="AD660" s="95" t="s">
        <v>1535</v>
      </c>
      <c r="AE660" s="95" t="s">
        <v>1591</v>
      </c>
      <c r="AF660" s="95" t="s">
        <v>1592</v>
      </c>
      <c r="AG660" s="95" t="s">
        <v>1593</v>
      </c>
      <c r="AH660" s="95" t="s">
        <v>1607</v>
      </c>
      <c r="AI660" s="95" t="s">
        <v>1603</v>
      </c>
      <c r="AJ660" s="95" t="s">
        <v>1594</v>
      </c>
      <c r="AK660" s="95" t="s">
        <v>1595</v>
      </c>
      <c r="AL660" s="95" t="s">
        <v>1596</v>
      </c>
      <c r="AM660" s="95" t="s">
        <v>1597</v>
      </c>
      <c r="AN660" s="95" t="s">
        <v>1598</v>
      </c>
      <c r="AO660" s="95" t="s">
        <v>1599</v>
      </c>
      <c r="AP660" s="95" t="s">
        <v>1604</v>
      </c>
      <c r="AQ660" s="95" t="s">
        <v>1605</v>
      </c>
      <c r="AR660" s="95" t="s">
        <v>1600</v>
      </c>
      <c r="AS660" s="95" t="s">
        <v>1601</v>
      </c>
      <c r="AT660" s="96" t="s">
        <v>12</v>
      </c>
      <c r="AU660" s="96" t="s">
        <v>1602</v>
      </c>
      <c r="AV660" s="96" t="s">
        <v>1535</v>
      </c>
      <c r="AW660" s="96" t="s">
        <v>1591</v>
      </c>
      <c r="AX660" s="96" t="s">
        <v>1592</v>
      </c>
      <c r="AY660" s="96" t="s">
        <v>1593</v>
      </c>
      <c r="AZ660" s="96" t="s">
        <v>1608</v>
      </c>
      <c r="BA660" s="96" t="s">
        <v>1603</v>
      </c>
      <c r="BB660" s="96" t="s">
        <v>1594</v>
      </c>
      <c r="BC660" s="96" t="s">
        <v>1595</v>
      </c>
      <c r="BD660" s="96" t="s">
        <v>1596</v>
      </c>
      <c r="BE660" s="96" t="s">
        <v>1597</v>
      </c>
      <c r="BF660" s="96" t="s">
        <v>1598</v>
      </c>
      <c r="BG660" s="96" t="s">
        <v>1599</v>
      </c>
      <c r="BH660" s="96" t="s">
        <v>1604</v>
      </c>
      <c r="BI660" s="96" t="s">
        <v>1605</v>
      </c>
      <c r="BJ660" s="96" t="s">
        <v>1600</v>
      </c>
      <c r="BK660" s="96" t="s">
        <v>1601</v>
      </c>
    </row>
    <row r="661" spans="1:63" x14ac:dyDescent="0.25">
      <c r="A661" s="149"/>
      <c r="B661" s="149"/>
      <c r="C661" s="149"/>
      <c r="D661" s="152"/>
      <c r="E661" s="152"/>
      <c r="F661" s="152"/>
      <c r="G661" s="155"/>
      <c r="H661" s="15" t="s">
        <v>0</v>
      </c>
      <c r="I661" s="9" t="s">
        <v>13</v>
      </c>
      <c r="J661" s="9">
        <v>1</v>
      </c>
      <c r="K661" s="9">
        <v>2</v>
      </c>
      <c r="L661" s="9">
        <v>3</v>
      </c>
      <c r="M661" s="9">
        <v>4</v>
      </c>
      <c r="N661" s="9">
        <v>5</v>
      </c>
      <c r="O661" s="9">
        <v>6</v>
      </c>
      <c r="P661" s="9">
        <v>7</v>
      </c>
      <c r="Q661" s="9">
        <v>8</v>
      </c>
      <c r="R661" s="9">
        <v>9</v>
      </c>
      <c r="S661" s="9">
        <v>10</v>
      </c>
      <c r="T661" s="9">
        <v>11</v>
      </c>
      <c r="U661" s="9">
        <v>12</v>
      </c>
      <c r="V661" s="9">
        <v>13</v>
      </c>
      <c r="W661" s="9">
        <v>14</v>
      </c>
      <c r="X661" s="9">
        <v>15</v>
      </c>
      <c r="Y661" s="9">
        <v>16</v>
      </c>
      <c r="Z661" s="9">
        <v>20</v>
      </c>
      <c r="AA661" s="9">
        <v>21</v>
      </c>
      <c r="AB661" s="9">
        <v>1</v>
      </c>
      <c r="AC661" s="9">
        <v>2</v>
      </c>
      <c r="AD661" s="9">
        <v>3</v>
      </c>
      <c r="AE661" s="9">
        <v>4</v>
      </c>
      <c r="AF661" s="9">
        <v>5</v>
      </c>
      <c r="AG661" s="9">
        <v>6</v>
      </c>
      <c r="AH661" s="9">
        <v>7</v>
      </c>
      <c r="AI661" s="9">
        <v>8</v>
      </c>
      <c r="AJ661" s="9">
        <v>9</v>
      </c>
      <c r="AK661" s="9">
        <v>10</v>
      </c>
      <c r="AL661" s="9">
        <v>11</v>
      </c>
      <c r="AM661" s="9">
        <v>12</v>
      </c>
      <c r="AN661" s="9">
        <v>13</v>
      </c>
      <c r="AO661" s="9">
        <v>14</v>
      </c>
      <c r="AP661" s="9">
        <v>15</v>
      </c>
      <c r="AQ661" s="9">
        <v>16</v>
      </c>
      <c r="AR661" s="9">
        <v>20</v>
      </c>
      <c r="AS661" s="9">
        <v>21</v>
      </c>
      <c r="AT661" s="9">
        <v>1</v>
      </c>
      <c r="AU661" s="9">
        <v>2</v>
      </c>
      <c r="AV661" s="9">
        <v>3</v>
      </c>
      <c r="AW661" s="9">
        <v>4</v>
      </c>
      <c r="AX661" s="9">
        <v>5</v>
      </c>
      <c r="AY661" s="9">
        <v>6</v>
      </c>
      <c r="AZ661" s="9">
        <v>7</v>
      </c>
      <c r="BA661" s="9">
        <v>8</v>
      </c>
      <c r="BB661" s="9">
        <v>9</v>
      </c>
      <c r="BC661" s="9">
        <v>10</v>
      </c>
      <c r="BD661" s="9">
        <v>11</v>
      </c>
      <c r="BE661" s="9">
        <v>12</v>
      </c>
      <c r="BF661" s="9">
        <v>13</v>
      </c>
      <c r="BG661" s="9">
        <v>14</v>
      </c>
      <c r="BH661" s="9">
        <v>15</v>
      </c>
      <c r="BI661" s="9">
        <v>16</v>
      </c>
      <c r="BJ661" s="9">
        <v>20</v>
      </c>
      <c r="BK661" s="9">
        <v>21</v>
      </c>
    </row>
    <row r="662" spans="1:63" x14ac:dyDescent="0.25">
      <c r="A662" s="149"/>
      <c r="B662" s="149"/>
      <c r="C662" s="149"/>
      <c r="D662" s="152"/>
      <c r="E662" s="152"/>
      <c r="F662" s="152"/>
      <c r="G662" s="155"/>
      <c r="H662" s="16" t="s">
        <v>139</v>
      </c>
      <c r="I662" s="17">
        <f>SUM(I658)</f>
        <v>1180444</v>
      </c>
      <c r="J662" s="17">
        <f t="shared" ref="J662:Y662" si="1014">SUM(J658)</f>
        <v>0</v>
      </c>
      <c r="K662" s="17">
        <f t="shared" si="1014"/>
        <v>0</v>
      </c>
      <c r="L662" s="17">
        <f t="shared" si="1014"/>
        <v>0</v>
      </c>
      <c r="M662" s="17">
        <f t="shared" si="1014"/>
        <v>0</v>
      </c>
      <c r="N662" s="17">
        <f t="shared" si="1014"/>
        <v>0</v>
      </c>
      <c r="O662" s="17">
        <f t="shared" si="1014"/>
        <v>0</v>
      </c>
      <c r="P662" s="17">
        <f t="shared" ref="P662" si="1015">SUM(P658)</f>
        <v>0</v>
      </c>
      <c r="Q662" s="17">
        <f t="shared" si="1014"/>
        <v>0</v>
      </c>
      <c r="R662" s="17">
        <f t="shared" si="1014"/>
        <v>0</v>
      </c>
      <c r="S662" s="17">
        <f t="shared" si="1014"/>
        <v>0</v>
      </c>
      <c r="T662" s="17">
        <f t="shared" si="1014"/>
        <v>0</v>
      </c>
      <c r="U662" s="17">
        <f t="shared" si="1014"/>
        <v>0</v>
      </c>
      <c r="V662" s="17">
        <f t="shared" si="1014"/>
        <v>0</v>
      </c>
      <c r="W662" s="17">
        <f t="shared" si="1014"/>
        <v>0</v>
      </c>
      <c r="X662" s="17">
        <f t="shared" si="1014"/>
        <v>0</v>
      </c>
      <c r="Y662" s="17">
        <f t="shared" si="1014"/>
        <v>0</v>
      </c>
      <c r="Z662" s="17">
        <v>0</v>
      </c>
      <c r="AA662" s="17">
        <v>0</v>
      </c>
      <c r="AB662" s="17">
        <f t="shared" ref="AB662:AQ662" si="1016">SUM(AB658)</f>
        <v>0</v>
      </c>
      <c r="AC662" s="17">
        <f t="shared" si="1016"/>
        <v>0</v>
      </c>
      <c r="AD662" s="17">
        <f t="shared" si="1016"/>
        <v>0</v>
      </c>
      <c r="AE662" s="17">
        <f t="shared" si="1016"/>
        <v>0</v>
      </c>
      <c r="AF662" s="17">
        <f t="shared" si="1016"/>
        <v>0</v>
      </c>
      <c r="AG662" s="17">
        <f t="shared" si="1016"/>
        <v>0</v>
      </c>
      <c r="AH662" s="17">
        <f t="shared" ref="AH662" si="1017">SUM(AH658)</f>
        <v>0</v>
      </c>
      <c r="AI662" s="17">
        <f t="shared" si="1016"/>
        <v>0</v>
      </c>
      <c r="AJ662" s="17">
        <f t="shared" si="1016"/>
        <v>0</v>
      </c>
      <c r="AK662" s="17">
        <f t="shared" si="1016"/>
        <v>0</v>
      </c>
      <c r="AL662" s="17">
        <f t="shared" si="1016"/>
        <v>0</v>
      </c>
      <c r="AM662" s="17">
        <f t="shared" si="1016"/>
        <v>0</v>
      </c>
      <c r="AN662" s="17">
        <f t="shared" si="1016"/>
        <v>0</v>
      </c>
      <c r="AO662" s="17">
        <f t="shared" si="1016"/>
        <v>0</v>
      </c>
      <c r="AP662" s="17">
        <f t="shared" si="1016"/>
        <v>0</v>
      </c>
      <c r="AQ662" s="17">
        <f t="shared" si="1016"/>
        <v>0</v>
      </c>
      <c r="AR662" s="17">
        <v>0</v>
      </c>
      <c r="AS662" s="17">
        <v>0</v>
      </c>
      <c r="AT662" s="17">
        <f t="shared" ref="AT662:BI662" si="1018">SUM(AT658)</f>
        <v>1000</v>
      </c>
      <c r="AU662" s="17">
        <f t="shared" si="1018"/>
        <v>0</v>
      </c>
      <c r="AV662" s="17">
        <f t="shared" si="1018"/>
        <v>0</v>
      </c>
      <c r="AW662" s="17">
        <f t="shared" si="1018"/>
        <v>0</v>
      </c>
      <c r="AX662" s="17">
        <f t="shared" si="1018"/>
        <v>0</v>
      </c>
      <c r="AY662" s="17">
        <f t="shared" si="1018"/>
        <v>0</v>
      </c>
      <c r="AZ662" s="17">
        <f t="shared" ref="AZ662" si="1019">SUM(AZ658)</f>
        <v>1000</v>
      </c>
      <c r="BA662" s="17">
        <f t="shared" si="1018"/>
        <v>0</v>
      </c>
      <c r="BB662" s="17">
        <f t="shared" si="1018"/>
        <v>0</v>
      </c>
      <c r="BC662" s="17">
        <f t="shared" si="1018"/>
        <v>0</v>
      </c>
      <c r="BD662" s="17">
        <f t="shared" si="1018"/>
        <v>0</v>
      </c>
      <c r="BE662" s="17">
        <f t="shared" si="1018"/>
        <v>0</v>
      </c>
      <c r="BF662" s="17">
        <f t="shared" si="1018"/>
        <v>0</v>
      </c>
      <c r="BG662" s="17">
        <f t="shared" si="1018"/>
        <v>0</v>
      </c>
      <c r="BH662" s="17">
        <f t="shared" si="1018"/>
        <v>0</v>
      </c>
      <c r="BI662" s="17">
        <f t="shared" si="1018"/>
        <v>0</v>
      </c>
      <c r="BJ662" s="17">
        <v>0</v>
      </c>
      <c r="BK662" s="17">
        <v>1000</v>
      </c>
    </row>
    <row r="663" spans="1:63" x14ac:dyDescent="0.25">
      <c r="A663" s="149"/>
      <c r="B663" s="149"/>
      <c r="C663" s="149"/>
      <c r="D663" s="152"/>
      <c r="E663" s="152"/>
      <c r="F663" s="152"/>
      <c r="G663" s="155"/>
      <c r="H663" s="18" t="s">
        <v>57</v>
      </c>
      <c r="I663" s="17">
        <f>SUM(I662)</f>
        <v>1180444</v>
      </c>
      <c r="J663" s="17">
        <f t="shared" ref="J663:Y663" si="1020">SUM(J662)</f>
        <v>0</v>
      </c>
      <c r="K663" s="17">
        <f t="shared" si="1020"/>
        <v>0</v>
      </c>
      <c r="L663" s="17">
        <f t="shared" si="1020"/>
        <v>0</v>
      </c>
      <c r="M663" s="17">
        <f t="shared" si="1020"/>
        <v>0</v>
      </c>
      <c r="N663" s="17">
        <f t="shared" si="1020"/>
        <v>0</v>
      </c>
      <c r="O663" s="17">
        <f t="shared" si="1020"/>
        <v>0</v>
      </c>
      <c r="P663" s="17">
        <f t="shared" ref="P663" si="1021">SUM(P662)</f>
        <v>0</v>
      </c>
      <c r="Q663" s="17">
        <f t="shared" si="1020"/>
        <v>0</v>
      </c>
      <c r="R663" s="17">
        <f t="shared" si="1020"/>
        <v>0</v>
      </c>
      <c r="S663" s="17">
        <f t="shared" si="1020"/>
        <v>0</v>
      </c>
      <c r="T663" s="17">
        <f t="shared" si="1020"/>
        <v>0</v>
      </c>
      <c r="U663" s="17">
        <f t="shared" si="1020"/>
        <v>0</v>
      </c>
      <c r="V663" s="17">
        <f t="shared" si="1020"/>
        <v>0</v>
      </c>
      <c r="W663" s="17">
        <f t="shared" si="1020"/>
        <v>0</v>
      </c>
      <c r="X663" s="17">
        <f t="shared" si="1020"/>
        <v>0</v>
      </c>
      <c r="Y663" s="17">
        <f t="shared" si="1020"/>
        <v>0</v>
      </c>
      <c r="Z663" s="17">
        <v>0</v>
      </c>
      <c r="AA663" s="17">
        <v>0</v>
      </c>
      <c r="AB663" s="17">
        <f t="shared" ref="AB663:AQ663" si="1022">SUM(AB662)</f>
        <v>0</v>
      </c>
      <c r="AC663" s="17">
        <f t="shared" si="1022"/>
        <v>0</v>
      </c>
      <c r="AD663" s="17">
        <f t="shared" si="1022"/>
        <v>0</v>
      </c>
      <c r="AE663" s="17">
        <f t="shared" si="1022"/>
        <v>0</v>
      </c>
      <c r="AF663" s="17">
        <f t="shared" si="1022"/>
        <v>0</v>
      </c>
      <c r="AG663" s="17">
        <f t="shared" si="1022"/>
        <v>0</v>
      </c>
      <c r="AH663" s="17">
        <f t="shared" ref="AH663" si="1023">SUM(AH662)</f>
        <v>0</v>
      </c>
      <c r="AI663" s="17">
        <f t="shared" si="1022"/>
        <v>0</v>
      </c>
      <c r="AJ663" s="17">
        <f t="shared" si="1022"/>
        <v>0</v>
      </c>
      <c r="AK663" s="17">
        <f t="shared" si="1022"/>
        <v>0</v>
      </c>
      <c r="AL663" s="17">
        <f t="shared" si="1022"/>
        <v>0</v>
      </c>
      <c r="AM663" s="17">
        <f t="shared" si="1022"/>
        <v>0</v>
      </c>
      <c r="AN663" s="17">
        <f t="shared" si="1022"/>
        <v>0</v>
      </c>
      <c r="AO663" s="17">
        <f t="shared" si="1022"/>
        <v>0</v>
      </c>
      <c r="AP663" s="17">
        <f t="shared" si="1022"/>
        <v>0</v>
      </c>
      <c r="AQ663" s="17">
        <f t="shared" si="1022"/>
        <v>0</v>
      </c>
      <c r="AR663" s="17">
        <v>0</v>
      </c>
      <c r="AS663" s="17">
        <v>0</v>
      </c>
      <c r="AT663" s="17">
        <f t="shared" ref="AT663:BI663" si="1024">SUM(AT662)</f>
        <v>1000</v>
      </c>
      <c r="AU663" s="17">
        <f t="shared" si="1024"/>
        <v>0</v>
      </c>
      <c r="AV663" s="17">
        <f t="shared" si="1024"/>
        <v>0</v>
      </c>
      <c r="AW663" s="17">
        <f t="shared" si="1024"/>
        <v>0</v>
      </c>
      <c r="AX663" s="17">
        <f t="shared" si="1024"/>
        <v>0</v>
      </c>
      <c r="AY663" s="17">
        <f t="shared" si="1024"/>
        <v>0</v>
      </c>
      <c r="AZ663" s="17">
        <f t="shared" ref="AZ663" si="1025">SUM(AZ662)</f>
        <v>1000</v>
      </c>
      <c r="BA663" s="17">
        <f t="shared" si="1024"/>
        <v>0</v>
      </c>
      <c r="BB663" s="17">
        <f t="shared" si="1024"/>
        <v>0</v>
      </c>
      <c r="BC663" s="17">
        <f t="shared" si="1024"/>
        <v>0</v>
      </c>
      <c r="BD663" s="17">
        <f t="shared" si="1024"/>
        <v>0</v>
      </c>
      <c r="BE663" s="17">
        <f t="shared" si="1024"/>
        <v>0</v>
      </c>
      <c r="BF663" s="17">
        <f t="shared" si="1024"/>
        <v>0</v>
      </c>
      <c r="BG663" s="17">
        <f t="shared" si="1024"/>
        <v>0</v>
      </c>
      <c r="BH663" s="17">
        <f t="shared" si="1024"/>
        <v>0</v>
      </c>
      <c r="BI663" s="17">
        <f t="shared" si="1024"/>
        <v>0</v>
      </c>
      <c r="BJ663" s="17">
        <v>0</v>
      </c>
      <c r="BK663" s="17">
        <v>1000</v>
      </c>
    </row>
    <row r="664" spans="1:63" x14ac:dyDescent="0.25">
      <c r="A664" s="150"/>
      <c r="B664" s="150"/>
      <c r="C664" s="150"/>
      <c r="D664" s="153"/>
      <c r="E664" s="153"/>
      <c r="F664" s="153"/>
      <c r="G664" s="156"/>
      <c r="P664">
        <f t="shared" si="939"/>
        <v>0</v>
      </c>
      <c r="Z664">
        <v>0</v>
      </c>
      <c r="AA664">
        <v>0</v>
      </c>
      <c r="AH664">
        <f t="shared" si="940"/>
        <v>0</v>
      </c>
      <c r="AR664">
        <v>0</v>
      </c>
      <c r="AS664">
        <v>0</v>
      </c>
      <c r="AZ664">
        <f t="shared" si="941"/>
        <v>0</v>
      </c>
      <c r="BJ664">
        <v>0</v>
      </c>
      <c r="BK664">
        <v>0</v>
      </c>
    </row>
    <row r="665" spans="1:63" ht="15.75" thickBot="1" x14ac:dyDescent="0.3">
      <c r="A665" s="13" t="s">
        <v>0</v>
      </c>
      <c r="B665" s="13" t="s">
        <v>0</v>
      </c>
      <c r="C665" s="13" t="s">
        <v>0</v>
      </c>
      <c r="D665" s="103" t="s">
        <v>0</v>
      </c>
      <c r="E665" s="103" t="s">
        <v>0</v>
      </c>
      <c r="F665" s="103" t="s">
        <v>0</v>
      </c>
      <c r="G665" s="13" t="s">
        <v>0</v>
      </c>
      <c r="H665" s="19" t="s">
        <v>0</v>
      </c>
      <c r="I665" s="19" t="s">
        <v>0</v>
      </c>
      <c r="J665" s="19" t="s">
        <v>0</v>
      </c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>
        <v>0</v>
      </c>
      <c r="AA665" s="19">
        <v>0</v>
      </c>
      <c r="AB665" s="19" t="s">
        <v>0</v>
      </c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>
        <v>0</v>
      </c>
      <c r="AS665" s="19">
        <v>0</v>
      </c>
      <c r="AT665" s="19" t="s">
        <v>0</v>
      </c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>
        <v>0</v>
      </c>
      <c r="BK665" s="19">
        <v>0</v>
      </c>
    </row>
    <row r="666" spans="1:63" ht="69.75" customHeight="1" thickBot="1" x14ac:dyDescent="0.3">
      <c r="A666" s="5" t="s">
        <v>2</v>
      </c>
      <c r="B666" s="5" t="s">
        <v>3</v>
      </c>
      <c r="C666" s="5" t="s">
        <v>4</v>
      </c>
      <c r="D666" s="108" t="s">
        <v>0</v>
      </c>
      <c r="E666" s="116" t="s">
        <v>5</v>
      </c>
      <c r="F666" s="116" t="s">
        <v>6</v>
      </c>
      <c r="G666" s="5" t="s">
        <v>7</v>
      </c>
      <c r="H666" s="5" t="s">
        <v>8</v>
      </c>
      <c r="I666" s="5" t="s">
        <v>9</v>
      </c>
      <c r="J666" s="94" t="s">
        <v>10</v>
      </c>
      <c r="K666" s="94" t="s">
        <v>1602</v>
      </c>
      <c r="L666" s="94" t="s">
        <v>1535</v>
      </c>
      <c r="M666" s="94" t="s">
        <v>1591</v>
      </c>
      <c r="N666" s="94" t="s">
        <v>1592</v>
      </c>
      <c r="O666" s="94" t="s">
        <v>1593</v>
      </c>
      <c r="P666" s="94" t="s">
        <v>1606</v>
      </c>
      <c r="Q666" s="94" t="s">
        <v>1603</v>
      </c>
      <c r="R666" s="94" t="s">
        <v>1594</v>
      </c>
      <c r="S666" s="94" t="s">
        <v>1595</v>
      </c>
      <c r="T666" s="94" t="s">
        <v>1596</v>
      </c>
      <c r="U666" s="94" t="s">
        <v>1597</v>
      </c>
      <c r="V666" s="94" t="s">
        <v>1598</v>
      </c>
      <c r="W666" s="94" t="s">
        <v>1599</v>
      </c>
      <c r="X666" s="94" t="s">
        <v>1604</v>
      </c>
      <c r="Y666" s="94" t="s">
        <v>1605</v>
      </c>
      <c r="Z666" s="94" t="s">
        <v>1600</v>
      </c>
      <c r="AA666" s="94" t="s">
        <v>1601</v>
      </c>
      <c r="AB666" s="95" t="s">
        <v>11</v>
      </c>
      <c r="AC666" s="95" t="s">
        <v>1602</v>
      </c>
      <c r="AD666" s="95" t="s">
        <v>1535</v>
      </c>
      <c r="AE666" s="95" t="s">
        <v>1591</v>
      </c>
      <c r="AF666" s="95" t="s">
        <v>1592</v>
      </c>
      <c r="AG666" s="95" t="s">
        <v>1593</v>
      </c>
      <c r="AH666" s="95" t="s">
        <v>1607</v>
      </c>
      <c r="AI666" s="95" t="s">
        <v>1603</v>
      </c>
      <c r="AJ666" s="95" t="s">
        <v>1594</v>
      </c>
      <c r="AK666" s="95" t="s">
        <v>1595</v>
      </c>
      <c r="AL666" s="95" t="s">
        <v>1596</v>
      </c>
      <c r="AM666" s="95" t="s">
        <v>1597</v>
      </c>
      <c r="AN666" s="95" t="s">
        <v>1598</v>
      </c>
      <c r="AO666" s="95" t="s">
        <v>1599</v>
      </c>
      <c r="AP666" s="95" t="s">
        <v>1604</v>
      </c>
      <c r="AQ666" s="95" t="s">
        <v>1605</v>
      </c>
      <c r="AR666" s="95" t="s">
        <v>1600</v>
      </c>
      <c r="AS666" s="95" t="s">
        <v>1601</v>
      </c>
      <c r="AT666" s="96" t="s">
        <v>12</v>
      </c>
      <c r="AU666" s="96" t="s">
        <v>1602</v>
      </c>
      <c r="AV666" s="96" t="s">
        <v>1535</v>
      </c>
      <c r="AW666" s="96" t="s">
        <v>1591</v>
      </c>
      <c r="AX666" s="96" t="s">
        <v>1592</v>
      </c>
      <c r="AY666" s="96" t="s">
        <v>1593</v>
      </c>
      <c r="AZ666" s="96" t="s">
        <v>1608</v>
      </c>
      <c r="BA666" s="96" t="s">
        <v>1603</v>
      </c>
      <c r="BB666" s="96" t="s">
        <v>1594</v>
      </c>
      <c r="BC666" s="96" t="s">
        <v>1595</v>
      </c>
      <c r="BD666" s="96" t="s">
        <v>1596</v>
      </c>
      <c r="BE666" s="96" t="s">
        <v>1597</v>
      </c>
      <c r="BF666" s="96" t="s">
        <v>1598</v>
      </c>
      <c r="BG666" s="96" t="s">
        <v>1599</v>
      </c>
      <c r="BH666" s="96" t="s">
        <v>1604</v>
      </c>
      <c r="BI666" s="96" t="s">
        <v>1605</v>
      </c>
      <c r="BJ666" s="96" t="s">
        <v>1600</v>
      </c>
      <c r="BK666" s="96" t="s">
        <v>1601</v>
      </c>
    </row>
    <row r="667" spans="1:63" x14ac:dyDescent="0.25">
      <c r="A667" s="6" t="s">
        <v>0</v>
      </c>
      <c r="B667" s="6" t="s">
        <v>0</v>
      </c>
      <c r="C667" s="6" t="s">
        <v>0</v>
      </c>
      <c r="D667" s="109" t="s">
        <v>0</v>
      </c>
      <c r="E667" s="109" t="s">
        <v>0</v>
      </c>
      <c r="F667" s="125" t="s">
        <v>0</v>
      </c>
      <c r="G667" s="7" t="s">
        <v>0</v>
      </c>
      <c r="H667" s="8" t="s">
        <v>0</v>
      </c>
      <c r="I667" s="9" t="s">
        <v>13</v>
      </c>
      <c r="J667" s="9">
        <v>1</v>
      </c>
      <c r="K667" s="9">
        <v>2</v>
      </c>
      <c r="L667" s="9">
        <v>3</v>
      </c>
      <c r="M667" s="9">
        <v>4</v>
      </c>
      <c r="N667" s="9">
        <v>5</v>
      </c>
      <c r="O667" s="9">
        <v>6</v>
      </c>
      <c r="P667" s="9">
        <v>7</v>
      </c>
      <c r="Q667" s="9">
        <v>8</v>
      </c>
      <c r="R667" s="9">
        <v>9</v>
      </c>
      <c r="S667" s="9">
        <v>10</v>
      </c>
      <c r="T667" s="9">
        <v>11</v>
      </c>
      <c r="U667" s="9">
        <v>12</v>
      </c>
      <c r="V667" s="9">
        <v>13</v>
      </c>
      <c r="W667" s="9">
        <v>14</v>
      </c>
      <c r="X667" s="9">
        <v>15</v>
      </c>
      <c r="Y667" s="9">
        <v>16</v>
      </c>
      <c r="Z667" s="9">
        <v>20</v>
      </c>
      <c r="AA667" s="9">
        <v>21</v>
      </c>
      <c r="AB667" s="9">
        <v>1</v>
      </c>
      <c r="AC667" s="9">
        <v>2</v>
      </c>
      <c r="AD667" s="9">
        <v>3</v>
      </c>
      <c r="AE667" s="9">
        <v>4</v>
      </c>
      <c r="AF667" s="9">
        <v>5</v>
      </c>
      <c r="AG667" s="9">
        <v>6</v>
      </c>
      <c r="AH667" s="9">
        <v>7</v>
      </c>
      <c r="AI667" s="9">
        <v>8</v>
      </c>
      <c r="AJ667" s="9">
        <v>9</v>
      </c>
      <c r="AK667" s="9">
        <v>10</v>
      </c>
      <c r="AL667" s="9">
        <v>11</v>
      </c>
      <c r="AM667" s="9">
        <v>12</v>
      </c>
      <c r="AN667" s="9">
        <v>13</v>
      </c>
      <c r="AO667" s="9">
        <v>14</v>
      </c>
      <c r="AP667" s="9">
        <v>15</v>
      </c>
      <c r="AQ667" s="9">
        <v>16</v>
      </c>
      <c r="AR667" s="9">
        <v>20</v>
      </c>
      <c r="AS667" s="9">
        <v>21</v>
      </c>
      <c r="AT667" s="9">
        <v>1</v>
      </c>
      <c r="AU667" s="9">
        <v>2</v>
      </c>
      <c r="AV667" s="9">
        <v>3</v>
      </c>
      <c r="AW667" s="9">
        <v>4</v>
      </c>
      <c r="AX667" s="9">
        <v>5</v>
      </c>
      <c r="AY667" s="9">
        <v>6</v>
      </c>
      <c r="AZ667" s="9">
        <v>7</v>
      </c>
      <c r="BA667" s="9">
        <v>8</v>
      </c>
      <c r="BB667" s="9">
        <v>9</v>
      </c>
      <c r="BC667" s="9">
        <v>10</v>
      </c>
      <c r="BD667" s="9">
        <v>11</v>
      </c>
      <c r="BE667" s="9">
        <v>12</v>
      </c>
      <c r="BF667" s="9">
        <v>13</v>
      </c>
      <c r="BG667" s="9">
        <v>14</v>
      </c>
      <c r="BH667" s="9">
        <v>15</v>
      </c>
      <c r="BI667" s="9">
        <v>16</v>
      </c>
      <c r="BJ667" s="9">
        <v>20</v>
      </c>
      <c r="BK667" s="9">
        <v>21</v>
      </c>
    </row>
    <row r="668" spans="1:63" x14ac:dyDescent="0.25">
      <c r="A668" s="1" t="s">
        <v>135</v>
      </c>
      <c r="B668" s="1" t="s">
        <v>60</v>
      </c>
      <c r="C668" s="4" t="s">
        <v>155</v>
      </c>
      <c r="D668" s="107" t="s">
        <v>326</v>
      </c>
      <c r="E668" s="106" t="s">
        <v>0</v>
      </c>
      <c r="F668" s="106" t="s">
        <v>0</v>
      </c>
      <c r="G668" s="2" t="s">
        <v>0</v>
      </c>
      <c r="H668" s="2" t="s">
        <v>327</v>
      </c>
      <c r="I668" s="3" t="s">
        <v>0</v>
      </c>
      <c r="J668" s="3" t="s">
        <v>0</v>
      </c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>
        <v>0</v>
      </c>
      <c r="AA668" s="3">
        <v>0</v>
      </c>
      <c r="AB668" s="3" t="s">
        <v>0</v>
      </c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>
        <v>0</v>
      </c>
      <c r="AS668" s="3">
        <v>0</v>
      </c>
      <c r="AT668" s="3" t="s">
        <v>0</v>
      </c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>
        <v>0</v>
      </c>
      <c r="BK668" s="3">
        <v>0</v>
      </c>
    </row>
    <row r="669" spans="1:63" ht="33.75" x14ac:dyDescent="0.25">
      <c r="A669" s="1" t="s">
        <v>0</v>
      </c>
      <c r="B669" s="1" t="s">
        <v>0</v>
      </c>
      <c r="C669" s="1" t="s">
        <v>0</v>
      </c>
      <c r="D669" s="106" t="s">
        <v>0</v>
      </c>
      <c r="E669" s="106" t="s">
        <v>0</v>
      </c>
      <c r="F669" s="106" t="s">
        <v>0</v>
      </c>
      <c r="G669" s="2" t="s">
        <v>0</v>
      </c>
      <c r="H669" s="10" t="s">
        <v>15</v>
      </c>
      <c r="I669" s="11">
        <f>SUM(I670,I678,I680)</f>
        <v>2652733</v>
      </c>
      <c r="J669" s="11">
        <f t="shared" ref="J669:Y669" si="1026">SUM(J670,J678,J680)</f>
        <v>30000</v>
      </c>
      <c r="K669" s="11">
        <f t="shared" si="1026"/>
        <v>0</v>
      </c>
      <c r="L669" s="11">
        <f t="shared" si="1026"/>
        <v>0</v>
      </c>
      <c r="M669" s="11">
        <f t="shared" si="1026"/>
        <v>0</v>
      </c>
      <c r="N669" s="11">
        <f t="shared" si="1026"/>
        <v>0</v>
      </c>
      <c r="O669" s="11">
        <f t="shared" si="1026"/>
        <v>0</v>
      </c>
      <c r="P669" s="11">
        <f t="shared" ref="P669" si="1027">SUM(P670,P678,P680)</f>
        <v>30000</v>
      </c>
      <c r="Q669" s="11">
        <f t="shared" si="1026"/>
        <v>0</v>
      </c>
      <c r="R669" s="11">
        <f t="shared" si="1026"/>
        <v>0</v>
      </c>
      <c r="S669" s="11">
        <f t="shared" si="1026"/>
        <v>2200</v>
      </c>
      <c r="T669" s="11">
        <f t="shared" si="1026"/>
        <v>0</v>
      </c>
      <c r="U669" s="11">
        <f t="shared" si="1026"/>
        <v>11850</v>
      </c>
      <c r="V669" s="11">
        <f t="shared" si="1026"/>
        <v>0</v>
      </c>
      <c r="W669" s="11">
        <f t="shared" si="1026"/>
        <v>0</v>
      </c>
      <c r="X669" s="11">
        <f t="shared" si="1026"/>
        <v>5950</v>
      </c>
      <c r="Y669" s="11">
        <f t="shared" si="1026"/>
        <v>6000</v>
      </c>
      <c r="Z669" s="11">
        <v>26000</v>
      </c>
      <c r="AA669" s="11">
        <v>4000</v>
      </c>
      <c r="AB669" s="11">
        <f t="shared" ref="AB669:AQ669" si="1028">SUM(AB670,AB678,AB680)</f>
        <v>0</v>
      </c>
      <c r="AC669" s="11">
        <f t="shared" si="1028"/>
        <v>0</v>
      </c>
      <c r="AD669" s="11">
        <f t="shared" si="1028"/>
        <v>0</v>
      </c>
      <c r="AE669" s="11">
        <f t="shared" si="1028"/>
        <v>0</v>
      </c>
      <c r="AF669" s="11">
        <f t="shared" si="1028"/>
        <v>0</v>
      </c>
      <c r="AG669" s="11">
        <f t="shared" si="1028"/>
        <v>0</v>
      </c>
      <c r="AH669" s="11">
        <f t="shared" ref="AH669" si="1029">SUM(AH670,AH678,AH680)</f>
        <v>0</v>
      </c>
      <c r="AI669" s="11">
        <f t="shared" si="1028"/>
        <v>0</v>
      </c>
      <c r="AJ669" s="11">
        <f t="shared" si="1028"/>
        <v>0</v>
      </c>
      <c r="AK669" s="11">
        <f t="shared" si="1028"/>
        <v>0</v>
      </c>
      <c r="AL669" s="11">
        <f t="shared" si="1028"/>
        <v>0</v>
      </c>
      <c r="AM669" s="11">
        <f t="shared" si="1028"/>
        <v>0</v>
      </c>
      <c r="AN669" s="11">
        <f t="shared" si="1028"/>
        <v>0</v>
      </c>
      <c r="AO669" s="11">
        <f t="shared" si="1028"/>
        <v>0</v>
      </c>
      <c r="AP669" s="11">
        <f t="shared" si="1028"/>
        <v>0</v>
      </c>
      <c r="AQ669" s="11">
        <f t="shared" si="1028"/>
        <v>0</v>
      </c>
      <c r="AR669" s="11">
        <v>0</v>
      </c>
      <c r="AS669" s="11">
        <v>0</v>
      </c>
      <c r="AT669" s="11">
        <f t="shared" ref="AT669:BI669" si="1030">SUM(AT670,AT678,AT680)</f>
        <v>0</v>
      </c>
      <c r="AU669" s="11">
        <f t="shared" si="1030"/>
        <v>29377</v>
      </c>
      <c r="AV669" s="11">
        <f t="shared" si="1030"/>
        <v>0</v>
      </c>
      <c r="AW669" s="11">
        <f t="shared" si="1030"/>
        <v>0</v>
      </c>
      <c r="AX669" s="11">
        <f t="shared" si="1030"/>
        <v>0</v>
      </c>
      <c r="AY669" s="11">
        <f t="shared" si="1030"/>
        <v>0</v>
      </c>
      <c r="AZ669" s="11">
        <f t="shared" ref="AZ669" si="1031">SUM(AZ670,AZ678,AZ680)</f>
        <v>29377</v>
      </c>
      <c r="BA669" s="11">
        <f t="shared" si="1030"/>
        <v>0</v>
      </c>
      <c r="BB669" s="11">
        <f t="shared" si="1030"/>
        <v>0</v>
      </c>
      <c r="BC669" s="11">
        <f t="shared" si="1030"/>
        <v>29377</v>
      </c>
      <c r="BD669" s="11">
        <f t="shared" si="1030"/>
        <v>0</v>
      </c>
      <c r="BE669" s="11">
        <f t="shared" si="1030"/>
        <v>0</v>
      </c>
      <c r="BF669" s="11">
        <f t="shared" si="1030"/>
        <v>0</v>
      </c>
      <c r="BG669" s="11">
        <f t="shared" si="1030"/>
        <v>0</v>
      </c>
      <c r="BH669" s="11">
        <f t="shared" si="1030"/>
        <v>0</v>
      </c>
      <c r="BI669" s="11">
        <f t="shared" si="1030"/>
        <v>0</v>
      </c>
      <c r="BJ669" s="11">
        <v>29377</v>
      </c>
      <c r="BK669" s="11">
        <v>0</v>
      </c>
    </row>
    <row r="670" spans="1:63" x14ac:dyDescent="0.25">
      <c r="A670" s="4" t="s">
        <v>135</v>
      </c>
      <c r="B670" s="4" t="s">
        <v>60</v>
      </c>
      <c r="C670" s="4" t="s">
        <v>155</v>
      </c>
      <c r="D670" s="107" t="s">
        <v>326</v>
      </c>
      <c r="E670" s="106" t="s">
        <v>16</v>
      </c>
      <c r="F670" s="106" t="s">
        <v>0</v>
      </c>
      <c r="G670" s="2" t="s">
        <v>0</v>
      </c>
      <c r="H670" s="2" t="s">
        <v>17</v>
      </c>
      <c r="I670" s="12">
        <f>SUM(I671,I672)</f>
        <v>2236596</v>
      </c>
      <c r="J670" s="12">
        <f t="shared" ref="J670:Y670" si="1032">SUM(J671,J672)</f>
        <v>0</v>
      </c>
      <c r="K670" s="12">
        <f t="shared" si="1032"/>
        <v>0</v>
      </c>
      <c r="L670" s="12">
        <f t="shared" si="1032"/>
        <v>0</v>
      </c>
      <c r="M670" s="12">
        <f t="shared" si="1032"/>
        <v>0</v>
      </c>
      <c r="N670" s="12">
        <f t="shared" si="1032"/>
        <v>0</v>
      </c>
      <c r="O670" s="12">
        <f t="shared" si="1032"/>
        <v>0</v>
      </c>
      <c r="P670" s="12">
        <f t="shared" ref="P670" si="1033">SUM(P671,P672)</f>
        <v>0</v>
      </c>
      <c r="Q670" s="12">
        <f t="shared" si="1032"/>
        <v>0</v>
      </c>
      <c r="R670" s="12">
        <f t="shared" si="1032"/>
        <v>0</v>
      </c>
      <c r="S670" s="12">
        <f t="shared" si="1032"/>
        <v>0</v>
      </c>
      <c r="T670" s="12">
        <f t="shared" si="1032"/>
        <v>0</v>
      </c>
      <c r="U670" s="12">
        <f t="shared" si="1032"/>
        <v>0</v>
      </c>
      <c r="V670" s="12">
        <f t="shared" si="1032"/>
        <v>0</v>
      </c>
      <c r="W670" s="12">
        <f t="shared" si="1032"/>
        <v>0</v>
      </c>
      <c r="X670" s="12">
        <f t="shared" si="1032"/>
        <v>0</v>
      </c>
      <c r="Y670" s="12">
        <f t="shared" si="1032"/>
        <v>0</v>
      </c>
      <c r="Z670" s="12">
        <v>0</v>
      </c>
      <c r="AA670" s="12">
        <v>0</v>
      </c>
      <c r="AB670" s="12">
        <f t="shared" ref="AB670:AQ670" si="1034">SUM(AB671,AB672)</f>
        <v>0</v>
      </c>
      <c r="AC670" s="12">
        <f t="shared" si="1034"/>
        <v>0</v>
      </c>
      <c r="AD670" s="12">
        <f t="shared" si="1034"/>
        <v>0</v>
      </c>
      <c r="AE670" s="12">
        <f t="shared" si="1034"/>
        <v>0</v>
      </c>
      <c r="AF670" s="12">
        <f t="shared" si="1034"/>
        <v>0</v>
      </c>
      <c r="AG670" s="12">
        <f t="shared" si="1034"/>
        <v>0</v>
      </c>
      <c r="AH670" s="12">
        <f t="shared" ref="AH670" si="1035">SUM(AH671,AH672)</f>
        <v>0</v>
      </c>
      <c r="AI670" s="12">
        <f t="shared" si="1034"/>
        <v>0</v>
      </c>
      <c r="AJ670" s="12">
        <f t="shared" si="1034"/>
        <v>0</v>
      </c>
      <c r="AK670" s="12">
        <f t="shared" si="1034"/>
        <v>0</v>
      </c>
      <c r="AL670" s="12">
        <f t="shared" si="1034"/>
        <v>0</v>
      </c>
      <c r="AM670" s="12">
        <f t="shared" si="1034"/>
        <v>0</v>
      </c>
      <c r="AN670" s="12">
        <f t="shared" si="1034"/>
        <v>0</v>
      </c>
      <c r="AO670" s="12">
        <f t="shared" si="1034"/>
        <v>0</v>
      </c>
      <c r="AP670" s="12">
        <f t="shared" si="1034"/>
        <v>0</v>
      </c>
      <c r="AQ670" s="12">
        <f t="shared" si="1034"/>
        <v>0</v>
      </c>
      <c r="AR670" s="12">
        <v>0</v>
      </c>
      <c r="AS670" s="12">
        <v>0</v>
      </c>
      <c r="AT670" s="12">
        <f t="shared" ref="AT670:BI670" si="1036">SUM(AT671,AT672)</f>
        <v>0</v>
      </c>
      <c r="AU670" s="12">
        <f t="shared" si="1036"/>
        <v>0</v>
      </c>
      <c r="AV670" s="12">
        <f t="shared" si="1036"/>
        <v>0</v>
      </c>
      <c r="AW670" s="12">
        <f t="shared" si="1036"/>
        <v>0</v>
      </c>
      <c r="AX670" s="12">
        <f t="shared" si="1036"/>
        <v>0</v>
      </c>
      <c r="AY670" s="12">
        <f t="shared" si="1036"/>
        <v>0</v>
      </c>
      <c r="AZ670" s="12">
        <f t="shared" ref="AZ670" si="1037">SUM(AZ671,AZ672)</f>
        <v>0</v>
      </c>
      <c r="BA670" s="12">
        <f t="shared" si="1036"/>
        <v>0</v>
      </c>
      <c r="BB670" s="12">
        <f t="shared" si="1036"/>
        <v>0</v>
      </c>
      <c r="BC670" s="12">
        <f t="shared" si="1036"/>
        <v>0</v>
      </c>
      <c r="BD670" s="12">
        <f t="shared" si="1036"/>
        <v>0</v>
      </c>
      <c r="BE670" s="12">
        <f t="shared" si="1036"/>
        <v>0</v>
      </c>
      <c r="BF670" s="12">
        <f t="shared" si="1036"/>
        <v>0</v>
      </c>
      <c r="BG670" s="12">
        <f t="shared" si="1036"/>
        <v>0</v>
      </c>
      <c r="BH670" s="12">
        <f t="shared" si="1036"/>
        <v>0</v>
      </c>
      <c r="BI670" s="12">
        <f t="shared" si="1036"/>
        <v>0</v>
      </c>
      <c r="BJ670" s="12">
        <v>0</v>
      </c>
      <c r="BK670" s="12">
        <v>0</v>
      </c>
    </row>
    <row r="671" spans="1:63" x14ac:dyDescent="0.25">
      <c r="A671" s="4" t="s">
        <v>135</v>
      </c>
      <c r="B671" s="4" t="s">
        <v>60</v>
      </c>
      <c r="C671" s="4" t="s">
        <v>155</v>
      </c>
      <c r="D671" s="107" t="s">
        <v>326</v>
      </c>
      <c r="E671" s="117">
        <v>6111</v>
      </c>
      <c r="F671" s="107"/>
      <c r="G671" s="103" t="s">
        <v>1658</v>
      </c>
      <c r="H671" s="13" t="s">
        <v>18</v>
      </c>
      <c r="I671" s="14">
        <v>1980996</v>
      </c>
      <c r="J671" s="14">
        <v>0</v>
      </c>
      <c r="K671" s="14"/>
      <c r="L671" s="14"/>
      <c r="M671" s="14"/>
      <c r="N671" s="14"/>
      <c r="O671" s="14"/>
      <c r="P671" s="14">
        <f t="shared" si="939"/>
        <v>0</v>
      </c>
      <c r="Q671" s="14"/>
      <c r="R671" s="14"/>
      <c r="S671" s="14"/>
      <c r="T671" s="14"/>
      <c r="U671" s="14"/>
      <c r="V671" s="14"/>
      <c r="W671" s="14"/>
      <c r="X671" s="14"/>
      <c r="Y671" s="14"/>
      <c r="Z671" s="14">
        <v>0</v>
      </c>
      <c r="AA671" s="14">
        <v>0</v>
      </c>
      <c r="AB671" s="14">
        <v>0</v>
      </c>
      <c r="AC671" s="14"/>
      <c r="AD671" s="14"/>
      <c r="AE671" s="14"/>
      <c r="AF671" s="14"/>
      <c r="AG671" s="14"/>
      <c r="AH671" s="14">
        <f t="shared" si="940"/>
        <v>0</v>
      </c>
      <c r="AI671" s="14"/>
      <c r="AJ671" s="14"/>
      <c r="AK671" s="14"/>
      <c r="AL671" s="14"/>
      <c r="AM671" s="14"/>
      <c r="AN671" s="14"/>
      <c r="AO671" s="14"/>
      <c r="AP671" s="14"/>
      <c r="AQ671" s="14"/>
      <c r="AR671" s="14">
        <v>0</v>
      </c>
      <c r="AS671" s="14">
        <v>0</v>
      </c>
      <c r="AT671" s="14">
        <v>0</v>
      </c>
      <c r="AU671" s="14"/>
      <c r="AV671" s="14"/>
      <c r="AW671" s="14"/>
      <c r="AX671" s="14"/>
      <c r="AY671" s="14"/>
      <c r="AZ671" s="14">
        <f t="shared" si="941"/>
        <v>0</v>
      </c>
      <c r="BA671" s="14"/>
      <c r="BB671" s="14"/>
      <c r="BC671" s="14"/>
      <c r="BD671" s="14"/>
      <c r="BE671" s="14"/>
      <c r="BF671" s="14"/>
      <c r="BG671" s="14"/>
      <c r="BH671" s="14"/>
      <c r="BI671" s="14"/>
      <c r="BJ671" s="14">
        <v>0</v>
      </c>
      <c r="BK671" s="14">
        <v>0</v>
      </c>
    </row>
    <row r="672" spans="1:63" x14ac:dyDescent="0.25">
      <c r="A672" s="1" t="s">
        <v>135</v>
      </c>
      <c r="B672" s="1" t="s">
        <v>60</v>
      </c>
      <c r="C672" s="1" t="s">
        <v>155</v>
      </c>
      <c r="D672" s="110" t="s">
        <v>326</v>
      </c>
      <c r="E672" s="110" t="s">
        <v>20</v>
      </c>
      <c r="F672" s="107" t="s">
        <v>0</v>
      </c>
      <c r="G672" s="13" t="s">
        <v>0</v>
      </c>
      <c r="H672" s="2" t="s">
        <v>21</v>
      </c>
      <c r="I672" s="12">
        <f>SUM(I673:I677)</f>
        <v>255600</v>
      </c>
      <c r="J672" s="12">
        <f t="shared" ref="J672:Y672" si="1038">SUM(J673:J677)</f>
        <v>0</v>
      </c>
      <c r="K672" s="12">
        <f t="shared" si="1038"/>
        <v>0</v>
      </c>
      <c r="L672" s="12">
        <f t="shared" si="1038"/>
        <v>0</v>
      </c>
      <c r="M672" s="12">
        <f t="shared" si="1038"/>
        <v>0</v>
      </c>
      <c r="N672" s="12">
        <f t="shared" si="1038"/>
        <v>0</v>
      </c>
      <c r="O672" s="12">
        <f t="shared" si="1038"/>
        <v>0</v>
      </c>
      <c r="P672" s="12">
        <f t="shared" si="1038"/>
        <v>0</v>
      </c>
      <c r="Q672" s="12">
        <f t="shared" si="1038"/>
        <v>0</v>
      </c>
      <c r="R672" s="12">
        <f t="shared" si="1038"/>
        <v>0</v>
      </c>
      <c r="S672" s="12">
        <f t="shared" si="1038"/>
        <v>0</v>
      </c>
      <c r="T672" s="12">
        <f t="shared" si="1038"/>
        <v>0</v>
      </c>
      <c r="U672" s="12">
        <f t="shared" si="1038"/>
        <v>0</v>
      </c>
      <c r="V672" s="12">
        <f t="shared" si="1038"/>
        <v>0</v>
      </c>
      <c r="W672" s="12">
        <f t="shared" si="1038"/>
        <v>0</v>
      </c>
      <c r="X672" s="12">
        <f t="shared" si="1038"/>
        <v>0</v>
      </c>
      <c r="Y672" s="12">
        <f t="shared" si="1038"/>
        <v>0</v>
      </c>
      <c r="Z672" s="12">
        <v>0</v>
      </c>
      <c r="AA672" s="12">
        <v>0</v>
      </c>
      <c r="AB672" s="12">
        <f t="shared" ref="AB672:AQ672" si="1039">SUM(AB673:AB677)</f>
        <v>0</v>
      </c>
      <c r="AC672" s="12">
        <f t="shared" si="1039"/>
        <v>0</v>
      </c>
      <c r="AD672" s="12">
        <f t="shared" si="1039"/>
        <v>0</v>
      </c>
      <c r="AE672" s="12">
        <f t="shared" si="1039"/>
        <v>0</v>
      </c>
      <c r="AF672" s="12">
        <f t="shared" si="1039"/>
        <v>0</v>
      </c>
      <c r="AG672" s="12">
        <f t="shared" si="1039"/>
        <v>0</v>
      </c>
      <c r="AH672" s="12">
        <f t="shared" si="1039"/>
        <v>0</v>
      </c>
      <c r="AI672" s="12">
        <f t="shared" si="1039"/>
        <v>0</v>
      </c>
      <c r="AJ672" s="12">
        <f t="shared" si="1039"/>
        <v>0</v>
      </c>
      <c r="AK672" s="12">
        <f t="shared" si="1039"/>
        <v>0</v>
      </c>
      <c r="AL672" s="12">
        <f t="shared" si="1039"/>
        <v>0</v>
      </c>
      <c r="AM672" s="12">
        <f t="shared" si="1039"/>
        <v>0</v>
      </c>
      <c r="AN672" s="12">
        <f t="shared" si="1039"/>
        <v>0</v>
      </c>
      <c r="AO672" s="12">
        <f t="shared" si="1039"/>
        <v>0</v>
      </c>
      <c r="AP672" s="12">
        <f t="shared" si="1039"/>
        <v>0</v>
      </c>
      <c r="AQ672" s="12">
        <f t="shared" si="1039"/>
        <v>0</v>
      </c>
      <c r="AR672" s="12">
        <v>0</v>
      </c>
      <c r="AS672" s="12">
        <v>0</v>
      </c>
      <c r="AT672" s="12">
        <f t="shared" ref="AT672:BI672" si="1040">SUM(AT673:AT677)</f>
        <v>0</v>
      </c>
      <c r="AU672" s="12">
        <f t="shared" si="1040"/>
        <v>0</v>
      </c>
      <c r="AV672" s="12">
        <f t="shared" si="1040"/>
        <v>0</v>
      </c>
      <c r="AW672" s="12">
        <f t="shared" si="1040"/>
        <v>0</v>
      </c>
      <c r="AX672" s="12">
        <f t="shared" si="1040"/>
        <v>0</v>
      </c>
      <c r="AY672" s="12">
        <f t="shared" si="1040"/>
        <v>0</v>
      </c>
      <c r="AZ672" s="12">
        <f t="shared" si="1040"/>
        <v>0</v>
      </c>
      <c r="BA672" s="12">
        <f t="shared" si="1040"/>
        <v>0</v>
      </c>
      <c r="BB672" s="12">
        <f t="shared" si="1040"/>
        <v>0</v>
      </c>
      <c r="BC672" s="12">
        <f t="shared" si="1040"/>
        <v>0</v>
      </c>
      <c r="BD672" s="12">
        <f t="shared" si="1040"/>
        <v>0</v>
      </c>
      <c r="BE672" s="12">
        <f t="shared" si="1040"/>
        <v>0</v>
      </c>
      <c r="BF672" s="12">
        <f t="shared" si="1040"/>
        <v>0</v>
      </c>
      <c r="BG672" s="12">
        <f t="shared" si="1040"/>
        <v>0</v>
      </c>
      <c r="BH672" s="12">
        <f t="shared" si="1040"/>
        <v>0</v>
      </c>
      <c r="BI672" s="12">
        <f t="shared" si="1040"/>
        <v>0</v>
      </c>
      <c r="BJ672" s="12">
        <v>0</v>
      </c>
      <c r="BK672" s="12">
        <v>0</v>
      </c>
    </row>
    <row r="673" spans="1:63" ht="22.5" x14ac:dyDescent="0.25">
      <c r="A673" s="4" t="s">
        <v>135</v>
      </c>
      <c r="B673" s="4" t="s">
        <v>60</v>
      </c>
      <c r="C673" s="4" t="s">
        <v>155</v>
      </c>
      <c r="D673" s="107" t="s">
        <v>326</v>
      </c>
      <c r="E673" s="117">
        <v>6112</v>
      </c>
      <c r="F673" s="107" t="s">
        <v>328</v>
      </c>
      <c r="G673" s="103" t="s">
        <v>1658</v>
      </c>
      <c r="H673" s="13" t="s">
        <v>59</v>
      </c>
      <c r="I673" s="14">
        <v>42100</v>
      </c>
      <c r="J673" s="14">
        <v>0</v>
      </c>
      <c r="K673" s="14"/>
      <c r="L673" s="14"/>
      <c r="M673" s="14"/>
      <c r="N673" s="14"/>
      <c r="O673" s="14"/>
      <c r="P673" s="14">
        <f t="shared" ref="P673:P734" si="1041">J673+K673+L673+M673+N673+O673</f>
        <v>0</v>
      </c>
      <c r="Q673" s="14"/>
      <c r="R673" s="14"/>
      <c r="S673" s="14"/>
      <c r="T673" s="14"/>
      <c r="U673" s="14"/>
      <c r="V673" s="14"/>
      <c r="W673" s="14"/>
      <c r="X673" s="14"/>
      <c r="Y673" s="14"/>
      <c r="Z673" s="14">
        <v>0</v>
      </c>
      <c r="AA673" s="14">
        <v>0</v>
      </c>
      <c r="AB673" s="14">
        <v>0</v>
      </c>
      <c r="AC673" s="14"/>
      <c r="AD673" s="14"/>
      <c r="AE673" s="14"/>
      <c r="AF673" s="14"/>
      <c r="AG673" s="14"/>
      <c r="AH673" s="14">
        <f t="shared" ref="AH673:AH734" si="1042">AB673+AC673+AD673+AE673+AF673+AG673</f>
        <v>0</v>
      </c>
      <c r="AI673" s="14"/>
      <c r="AJ673" s="14"/>
      <c r="AK673" s="14"/>
      <c r="AL673" s="14"/>
      <c r="AM673" s="14"/>
      <c r="AN673" s="14"/>
      <c r="AO673" s="14"/>
      <c r="AP673" s="14"/>
      <c r="AQ673" s="14"/>
      <c r="AR673" s="14">
        <v>0</v>
      </c>
      <c r="AS673" s="14">
        <v>0</v>
      </c>
      <c r="AT673" s="14">
        <v>0</v>
      </c>
      <c r="AU673" s="14"/>
      <c r="AV673" s="14"/>
      <c r="AW673" s="14"/>
      <c r="AX673" s="14"/>
      <c r="AY673" s="14"/>
      <c r="AZ673" s="14">
        <f t="shared" ref="AZ673:AZ734" si="1043">AT673+AU673+AV673+AW673+AX673+AY673</f>
        <v>0</v>
      </c>
      <c r="BA673" s="14"/>
      <c r="BB673" s="14"/>
      <c r="BC673" s="14"/>
      <c r="BD673" s="14"/>
      <c r="BE673" s="14"/>
      <c r="BF673" s="14"/>
      <c r="BG673" s="14"/>
      <c r="BH673" s="14"/>
      <c r="BI673" s="14"/>
      <c r="BJ673" s="14">
        <v>0</v>
      </c>
      <c r="BK673" s="14">
        <v>0</v>
      </c>
    </row>
    <row r="674" spans="1:63" x14ac:dyDescent="0.25">
      <c r="A674" s="4" t="s">
        <v>135</v>
      </c>
      <c r="B674" s="4" t="s">
        <v>60</v>
      </c>
      <c r="C674" s="4" t="s">
        <v>155</v>
      </c>
      <c r="D674" s="107" t="s">
        <v>326</v>
      </c>
      <c r="E674" s="117">
        <v>6112</v>
      </c>
      <c r="F674" s="107" t="s">
        <v>329</v>
      </c>
      <c r="G674" s="103" t="s">
        <v>1658</v>
      </c>
      <c r="H674" s="13" t="s">
        <v>24</v>
      </c>
      <c r="I674" s="14">
        <v>157000</v>
      </c>
      <c r="J674" s="14">
        <v>0</v>
      </c>
      <c r="K674" s="14"/>
      <c r="L674" s="14"/>
      <c r="M674" s="14"/>
      <c r="N674" s="14"/>
      <c r="O674" s="14"/>
      <c r="P674" s="14">
        <f t="shared" si="1041"/>
        <v>0</v>
      </c>
      <c r="Q674" s="14"/>
      <c r="R674" s="14"/>
      <c r="S674" s="14"/>
      <c r="T674" s="14"/>
      <c r="U674" s="14"/>
      <c r="V674" s="14"/>
      <c r="W674" s="14"/>
      <c r="X674" s="14"/>
      <c r="Y674" s="14"/>
      <c r="Z674" s="14">
        <v>0</v>
      </c>
      <c r="AA674" s="14">
        <v>0</v>
      </c>
      <c r="AB674" s="14">
        <v>0</v>
      </c>
      <c r="AC674" s="14"/>
      <c r="AD674" s="14"/>
      <c r="AE674" s="14"/>
      <c r="AF674" s="14"/>
      <c r="AG674" s="14"/>
      <c r="AH674" s="14">
        <f t="shared" si="1042"/>
        <v>0</v>
      </c>
      <c r="AI674" s="14"/>
      <c r="AJ674" s="14"/>
      <c r="AK674" s="14"/>
      <c r="AL674" s="14"/>
      <c r="AM674" s="14"/>
      <c r="AN674" s="14"/>
      <c r="AO674" s="14"/>
      <c r="AP674" s="14"/>
      <c r="AQ674" s="14"/>
      <c r="AR674" s="14">
        <v>0</v>
      </c>
      <c r="AS674" s="14">
        <v>0</v>
      </c>
      <c r="AT674" s="14">
        <v>0</v>
      </c>
      <c r="AU674" s="14"/>
      <c r="AV674" s="14"/>
      <c r="AW674" s="14"/>
      <c r="AX674" s="14"/>
      <c r="AY674" s="14"/>
      <c r="AZ674" s="14">
        <f t="shared" si="1043"/>
        <v>0</v>
      </c>
      <c r="BA674" s="14"/>
      <c r="BB674" s="14"/>
      <c r="BC674" s="14"/>
      <c r="BD674" s="14"/>
      <c r="BE674" s="14"/>
      <c r="BF674" s="14"/>
      <c r="BG674" s="14"/>
      <c r="BH674" s="14"/>
      <c r="BI674" s="14"/>
      <c r="BJ674" s="14">
        <v>0</v>
      </c>
      <c r="BK674" s="14">
        <v>0</v>
      </c>
    </row>
    <row r="675" spans="1:63" x14ac:dyDescent="0.25">
      <c r="A675" s="4" t="s">
        <v>135</v>
      </c>
      <c r="B675" s="4" t="s">
        <v>60</v>
      </c>
      <c r="C675" s="4" t="s">
        <v>155</v>
      </c>
      <c r="D675" s="107" t="s">
        <v>326</v>
      </c>
      <c r="E675" s="117">
        <v>6112</v>
      </c>
      <c r="F675" s="107" t="s">
        <v>330</v>
      </c>
      <c r="G675" s="103" t="s">
        <v>1658</v>
      </c>
      <c r="H675" s="13" t="s">
        <v>25</v>
      </c>
      <c r="I675" s="14">
        <v>36000</v>
      </c>
      <c r="J675" s="14">
        <v>0</v>
      </c>
      <c r="K675" s="14"/>
      <c r="L675" s="14"/>
      <c r="M675" s="14"/>
      <c r="N675" s="14"/>
      <c r="O675" s="14"/>
      <c r="P675" s="14">
        <f t="shared" si="1041"/>
        <v>0</v>
      </c>
      <c r="Q675" s="14"/>
      <c r="R675" s="14"/>
      <c r="S675" s="14"/>
      <c r="T675" s="14"/>
      <c r="U675" s="14"/>
      <c r="V675" s="14"/>
      <c r="W675" s="14"/>
      <c r="X675" s="14"/>
      <c r="Y675" s="14"/>
      <c r="Z675" s="14">
        <v>0</v>
      </c>
      <c r="AA675" s="14">
        <v>0</v>
      </c>
      <c r="AB675" s="14">
        <v>0</v>
      </c>
      <c r="AC675" s="14"/>
      <c r="AD675" s="14"/>
      <c r="AE675" s="14"/>
      <c r="AF675" s="14"/>
      <c r="AG675" s="14"/>
      <c r="AH675" s="14">
        <f t="shared" si="1042"/>
        <v>0</v>
      </c>
      <c r="AI675" s="14"/>
      <c r="AJ675" s="14"/>
      <c r="AK675" s="14"/>
      <c r="AL675" s="14"/>
      <c r="AM675" s="14"/>
      <c r="AN675" s="14"/>
      <c r="AO675" s="14"/>
      <c r="AP675" s="14"/>
      <c r="AQ675" s="14"/>
      <c r="AR675" s="14">
        <v>0</v>
      </c>
      <c r="AS675" s="14">
        <v>0</v>
      </c>
      <c r="AT675" s="14">
        <v>0</v>
      </c>
      <c r="AU675" s="14"/>
      <c r="AV675" s="14"/>
      <c r="AW675" s="14"/>
      <c r="AX675" s="14"/>
      <c r="AY675" s="14"/>
      <c r="AZ675" s="14">
        <f t="shared" si="1043"/>
        <v>0</v>
      </c>
      <c r="BA675" s="14"/>
      <c r="BB675" s="14"/>
      <c r="BC675" s="14"/>
      <c r="BD675" s="14"/>
      <c r="BE675" s="14"/>
      <c r="BF675" s="14"/>
      <c r="BG675" s="14"/>
      <c r="BH675" s="14"/>
      <c r="BI675" s="14"/>
      <c r="BJ675" s="14">
        <v>0</v>
      </c>
      <c r="BK675" s="14">
        <v>0</v>
      </c>
    </row>
    <row r="676" spans="1:63" x14ac:dyDescent="0.25">
      <c r="A676" s="4" t="s">
        <v>135</v>
      </c>
      <c r="B676" s="4" t="s">
        <v>60</v>
      </c>
      <c r="C676" s="4" t="s">
        <v>155</v>
      </c>
      <c r="D676" s="107" t="s">
        <v>326</v>
      </c>
      <c r="E676" s="117">
        <v>6112</v>
      </c>
      <c r="F676" s="107" t="s">
        <v>331</v>
      </c>
      <c r="G676" s="103" t="s">
        <v>1658</v>
      </c>
      <c r="H676" s="13" t="s">
        <v>23</v>
      </c>
      <c r="I676" s="14">
        <v>10500</v>
      </c>
      <c r="J676" s="14">
        <v>0</v>
      </c>
      <c r="K676" s="14"/>
      <c r="L676" s="14"/>
      <c r="M676" s="14"/>
      <c r="N676" s="14"/>
      <c r="O676" s="14"/>
      <c r="P676" s="14">
        <f t="shared" si="1041"/>
        <v>0</v>
      </c>
      <c r="Q676" s="14"/>
      <c r="R676" s="14"/>
      <c r="S676" s="14"/>
      <c r="T676" s="14"/>
      <c r="U676" s="14"/>
      <c r="V676" s="14"/>
      <c r="W676" s="14"/>
      <c r="X676" s="14"/>
      <c r="Y676" s="14"/>
      <c r="Z676" s="14">
        <v>0</v>
      </c>
      <c r="AA676" s="14">
        <v>0</v>
      </c>
      <c r="AB676" s="14">
        <v>0</v>
      </c>
      <c r="AC676" s="14"/>
      <c r="AD676" s="14"/>
      <c r="AE676" s="14"/>
      <c r="AF676" s="14"/>
      <c r="AG676" s="14"/>
      <c r="AH676" s="14">
        <f t="shared" si="1042"/>
        <v>0</v>
      </c>
      <c r="AI676" s="14"/>
      <c r="AJ676" s="14"/>
      <c r="AK676" s="14"/>
      <c r="AL676" s="14"/>
      <c r="AM676" s="14"/>
      <c r="AN676" s="14"/>
      <c r="AO676" s="14"/>
      <c r="AP676" s="14"/>
      <c r="AQ676" s="14"/>
      <c r="AR676" s="14">
        <v>0</v>
      </c>
      <c r="AS676" s="14">
        <v>0</v>
      </c>
      <c r="AT676" s="14">
        <v>0</v>
      </c>
      <c r="AU676" s="14"/>
      <c r="AV676" s="14"/>
      <c r="AW676" s="14"/>
      <c r="AX676" s="14"/>
      <c r="AY676" s="14"/>
      <c r="AZ676" s="14">
        <f t="shared" si="1043"/>
        <v>0</v>
      </c>
      <c r="BA676" s="14"/>
      <c r="BB676" s="14"/>
      <c r="BC676" s="14"/>
      <c r="BD676" s="14"/>
      <c r="BE676" s="14"/>
      <c r="BF676" s="14"/>
      <c r="BG676" s="14"/>
      <c r="BH676" s="14"/>
      <c r="BI676" s="14"/>
      <c r="BJ676" s="14">
        <v>0</v>
      </c>
      <c r="BK676" s="14">
        <v>0</v>
      </c>
    </row>
    <row r="677" spans="1:63" x14ac:dyDescent="0.25">
      <c r="A677" s="4" t="s">
        <v>135</v>
      </c>
      <c r="B677" s="4" t="s">
        <v>60</v>
      </c>
      <c r="C677" s="4" t="s">
        <v>155</v>
      </c>
      <c r="D677" s="107" t="s">
        <v>326</v>
      </c>
      <c r="E677" s="117">
        <v>6112</v>
      </c>
      <c r="F677" s="107" t="s">
        <v>332</v>
      </c>
      <c r="G677" s="103" t="s">
        <v>1658</v>
      </c>
      <c r="H677" s="13" t="s">
        <v>26</v>
      </c>
      <c r="I677" s="14">
        <v>10000</v>
      </c>
      <c r="J677" s="14">
        <v>0</v>
      </c>
      <c r="K677" s="14"/>
      <c r="L677" s="14"/>
      <c r="M677" s="14"/>
      <c r="N677" s="14"/>
      <c r="O677" s="14"/>
      <c r="P677" s="14">
        <f t="shared" si="1041"/>
        <v>0</v>
      </c>
      <c r="Q677" s="14"/>
      <c r="R677" s="14"/>
      <c r="S677" s="14"/>
      <c r="T677" s="14"/>
      <c r="U677" s="14"/>
      <c r="V677" s="14"/>
      <c r="W677" s="14"/>
      <c r="X677" s="14"/>
      <c r="Y677" s="14"/>
      <c r="Z677" s="14">
        <v>0</v>
      </c>
      <c r="AA677" s="14">
        <v>0</v>
      </c>
      <c r="AB677" s="14">
        <v>0</v>
      </c>
      <c r="AC677" s="14"/>
      <c r="AD677" s="14"/>
      <c r="AE677" s="14"/>
      <c r="AF677" s="14"/>
      <c r="AG677" s="14"/>
      <c r="AH677" s="14">
        <f t="shared" si="1042"/>
        <v>0</v>
      </c>
      <c r="AI677" s="14"/>
      <c r="AJ677" s="14"/>
      <c r="AK677" s="14"/>
      <c r="AL677" s="14"/>
      <c r="AM677" s="14"/>
      <c r="AN677" s="14"/>
      <c r="AO677" s="14"/>
      <c r="AP677" s="14"/>
      <c r="AQ677" s="14"/>
      <c r="AR677" s="14">
        <v>0</v>
      </c>
      <c r="AS677" s="14">
        <v>0</v>
      </c>
      <c r="AT677" s="14">
        <v>0</v>
      </c>
      <c r="AU677" s="14"/>
      <c r="AV677" s="14"/>
      <c r="AW677" s="14"/>
      <c r="AX677" s="14"/>
      <c r="AY677" s="14"/>
      <c r="AZ677" s="14">
        <f t="shared" si="1043"/>
        <v>0</v>
      </c>
      <c r="BA677" s="14"/>
      <c r="BB677" s="14"/>
      <c r="BC677" s="14"/>
      <c r="BD677" s="14"/>
      <c r="BE677" s="14"/>
      <c r="BF677" s="14"/>
      <c r="BG677" s="14"/>
      <c r="BH677" s="14"/>
      <c r="BI677" s="14"/>
      <c r="BJ677" s="14">
        <v>0</v>
      </c>
      <c r="BK677" s="14">
        <v>0</v>
      </c>
    </row>
    <row r="678" spans="1:63" ht="22.5" x14ac:dyDescent="0.25">
      <c r="A678" s="4" t="s">
        <v>135</v>
      </c>
      <c r="B678" s="4" t="s">
        <v>60</v>
      </c>
      <c r="C678" s="4" t="s">
        <v>155</v>
      </c>
      <c r="D678" s="107" t="s">
        <v>326</v>
      </c>
      <c r="E678" s="106" t="s">
        <v>27</v>
      </c>
      <c r="F678" s="106" t="s">
        <v>0</v>
      </c>
      <c r="G678" s="2" t="s">
        <v>0</v>
      </c>
      <c r="H678" s="2" t="s">
        <v>28</v>
      </c>
      <c r="I678" s="12">
        <f>SUM(I679)</f>
        <v>208004</v>
      </c>
      <c r="J678" s="12">
        <f t="shared" ref="J678:Y678" si="1044">SUM(J679)</f>
        <v>0</v>
      </c>
      <c r="K678" s="12">
        <f t="shared" si="1044"/>
        <v>0</v>
      </c>
      <c r="L678" s="12">
        <f t="shared" si="1044"/>
        <v>0</v>
      </c>
      <c r="M678" s="12">
        <f t="shared" si="1044"/>
        <v>0</v>
      </c>
      <c r="N678" s="12">
        <f t="shared" si="1044"/>
        <v>0</v>
      </c>
      <c r="O678" s="12">
        <f t="shared" si="1044"/>
        <v>0</v>
      </c>
      <c r="P678" s="12">
        <f t="shared" si="1044"/>
        <v>0</v>
      </c>
      <c r="Q678" s="12">
        <f t="shared" si="1044"/>
        <v>0</v>
      </c>
      <c r="R678" s="12">
        <f t="shared" si="1044"/>
        <v>0</v>
      </c>
      <c r="S678" s="12">
        <f t="shared" si="1044"/>
        <v>0</v>
      </c>
      <c r="T678" s="12">
        <f t="shared" si="1044"/>
        <v>0</v>
      </c>
      <c r="U678" s="12">
        <f t="shared" si="1044"/>
        <v>0</v>
      </c>
      <c r="V678" s="12">
        <f t="shared" si="1044"/>
        <v>0</v>
      </c>
      <c r="W678" s="12">
        <f t="shared" si="1044"/>
        <v>0</v>
      </c>
      <c r="X678" s="12">
        <f t="shared" si="1044"/>
        <v>0</v>
      </c>
      <c r="Y678" s="12">
        <f t="shared" si="1044"/>
        <v>0</v>
      </c>
      <c r="Z678" s="12">
        <v>0</v>
      </c>
      <c r="AA678" s="12">
        <v>0</v>
      </c>
      <c r="AB678" s="12">
        <f t="shared" ref="AB678:AQ678" si="1045">SUM(AB679)</f>
        <v>0</v>
      </c>
      <c r="AC678" s="12">
        <f t="shared" si="1045"/>
        <v>0</v>
      </c>
      <c r="AD678" s="12">
        <f t="shared" si="1045"/>
        <v>0</v>
      </c>
      <c r="AE678" s="12">
        <f t="shared" si="1045"/>
        <v>0</v>
      </c>
      <c r="AF678" s="12">
        <f t="shared" si="1045"/>
        <v>0</v>
      </c>
      <c r="AG678" s="12">
        <f t="shared" si="1045"/>
        <v>0</v>
      </c>
      <c r="AH678" s="12">
        <f t="shared" si="1045"/>
        <v>0</v>
      </c>
      <c r="AI678" s="12">
        <f t="shared" si="1045"/>
        <v>0</v>
      </c>
      <c r="AJ678" s="12">
        <f t="shared" si="1045"/>
        <v>0</v>
      </c>
      <c r="AK678" s="12">
        <f t="shared" si="1045"/>
        <v>0</v>
      </c>
      <c r="AL678" s="12">
        <f t="shared" si="1045"/>
        <v>0</v>
      </c>
      <c r="AM678" s="12">
        <f t="shared" si="1045"/>
        <v>0</v>
      </c>
      <c r="AN678" s="12">
        <f t="shared" si="1045"/>
        <v>0</v>
      </c>
      <c r="AO678" s="12">
        <f t="shared" si="1045"/>
        <v>0</v>
      </c>
      <c r="AP678" s="12">
        <f t="shared" si="1045"/>
        <v>0</v>
      </c>
      <c r="AQ678" s="12">
        <f t="shared" si="1045"/>
        <v>0</v>
      </c>
      <c r="AR678" s="12">
        <v>0</v>
      </c>
      <c r="AS678" s="12">
        <v>0</v>
      </c>
      <c r="AT678" s="12">
        <f t="shared" ref="AT678:BI678" si="1046">SUM(AT679)</f>
        <v>0</v>
      </c>
      <c r="AU678" s="12">
        <f t="shared" si="1046"/>
        <v>0</v>
      </c>
      <c r="AV678" s="12">
        <f t="shared" si="1046"/>
        <v>0</v>
      </c>
      <c r="AW678" s="12">
        <f t="shared" si="1046"/>
        <v>0</v>
      </c>
      <c r="AX678" s="12">
        <f t="shared" si="1046"/>
        <v>0</v>
      </c>
      <c r="AY678" s="12">
        <f t="shared" si="1046"/>
        <v>0</v>
      </c>
      <c r="AZ678" s="12">
        <f t="shared" si="1046"/>
        <v>0</v>
      </c>
      <c r="BA678" s="12">
        <f t="shared" si="1046"/>
        <v>0</v>
      </c>
      <c r="BB678" s="12">
        <f t="shared" si="1046"/>
        <v>0</v>
      </c>
      <c r="BC678" s="12">
        <f t="shared" si="1046"/>
        <v>0</v>
      </c>
      <c r="BD678" s="12">
        <f t="shared" si="1046"/>
        <v>0</v>
      </c>
      <c r="BE678" s="12">
        <f t="shared" si="1046"/>
        <v>0</v>
      </c>
      <c r="BF678" s="12">
        <f t="shared" si="1046"/>
        <v>0</v>
      </c>
      <c r="BG678" s="12">
        <f t="shared" si="1046"/>
        <v>0</v>
      </c>
      <c r="BH678" s="12">
        <f t="shared" si="1046"/>
        <v>0</v>
      </c>
      <c r="BI678" s="12">
        <f t="shared" si="1046"/>
        <v>0</v>
      </c>
      <c r="BJ678" s="12">
        <v>0</v>
      </c>
      <c r="BK678" s="12">
        <v>0</v>
      </c>
    </row>
    <row r="679" spans="1:63" x14ac:dyDescent="0.25">
      <c r="A679" s="4" t="s">
        <v>135</v>
      </c>
      <c r="B679" s="4" t="s">
        <v>60</v>
      </c>
      <c r="C679" s="4" t="s">
        <v>155</v>
      </c>
      <c r="D679" s="107" t="s">
        <v>326</v>
      </c>
      <c r="E679" s="117">
        <v>6121</v>
      </c>
      <c r="F679" s="107"/>
      <c r="G679" s="103" t="s">
        <v>1658</v>
      </c>
      <c r="H679" s="13" t="s">
        <v>29</v>
      </c>
      <c r="I679" s="14">
        <v>208004</v>
      </c>
      <c r="J679" s="14">
        <v>0</v>
      </c>
      <c r="K679" s="14"/>
      <c r="L679" s="14"/>
      <c r="M679" s="14"/>
      <c r="N679" s="14"/>
      <c r="O679" s="14"/>
      <c r="P679" s="14">
        <f t="shared" si="1041"/>
        <v>0</v>
      </c>
      <c r="Q679" s="14"/>
      <c r="R679" s="14"/>
      <c r="S679" s="14"/>
      <c r="T679" s="14"/>
      <c r="U679" s="14"/>
      <c r="V679" s="14"/>
      <c r="W679" s="14"/>
      <c r="X679" s="14"/>
      <c r="Y679" s="14"/>
      <c r="Z679" s="14">
        <v>0</v>
      </c>
      <c r="AA679" s="14">
        <v>0</v>
      </c>
      <c r="AB679" s="14">
        <v>0</v>
      </c>
      <c r="AC679" s="14"/>
      <c r="AD679" s="14"/>
      <c r="AE679" s="14"/>
      <c r="AF679" s="14"/>
      <c r="AG679" s="14"/>
      <c r="AH679" s="14">
        <f t="shared" si="1042"/>
        <v>0</v>
      </c>
      <c r="AI679" s="14"/>
      <c r="AJ679" s="14"/>
      <c r="AK679" s="14"/>
      <c r="AL679" s="14"/>
      <c r="AM679" s="14"/>
      <c r="AN679" s="14"/>
      <c r="AO679" s="14"/>
      <c r="AP679" s="14"/>
      <c r="AQ679" s="14"/>
      <c r="AR679" s="14">
        <v>0</v>
      </c>
      <c r="AS679" s="14">
        <v>0</v>
      </c>
      <c r="AT679" s="14">
        <v>0</v>
      </c>
      <c r="AU679" s="14"/>
      <c r="AV679" s="14"/>
      <c r="AW679" s="14"/>
      <c r="AX679" s="14"/>
      <c r="AY679" s="14"/>
      <c r="AZ679" s="14">
        <f t="shared" si="1043"/>
        <v>0</v>
      </c>
      <c r="BA679" s="14"/>
      <c r="BB679" s="14"/>
      <c r="BC679" s="14"/>
      <c r="BD679" s="14"/>
      <c r="BE679" s="14"/>
      <c r="BF679" s="14"/>
      <c r="BG679" s="14"/>
      <c r="BH679" s="14"/>
      <c r="BI679" s="14"/>
      <c r="BJ679" s="14">
        <v>0</v>
      </c>
      <c r="BK679" s="14">
        <v>0</v>
      </c>
    </row>
    <row r="680" spans="1:63" ht="22.5" x14ac:dyDescent="0.25">
      <c r="A680" s="4" t="s">
        <v>135</v>
      </c>
      <c r="B680" s="4" t="s">
        <v>60</v>
      </c>
      <c r="C680" s="4" t="s">
        <v>155</v>
      </c>
      <c r="D680" s="107" t="s">
        <v>326</v>
      </c>
      <c r="E680" s="106" t="s">
        <v>31</v>
      </c>
      <c r="F680" s="106" t="s">
        <v>0</v>
      </c>
      <c r="G680" s="2" t="s">
        <v>0</v>
      </c>
      <c r="H680" s="2" t="s">
        <v>32</v>
      </c>
      <c r="I680" s="12">
        <f>SUM(I681:I687)</f>
        <v>208133</v>
      </c>
      <c r="J680" s="12">
        <f t="shared" ref="J680:Y680" si="1047">SUM(J681:J687)</f>
        <v>30000</v>
      </c>
      <c r="K680" s="12">
        <f t="shared" si="1047"/>
        <v>0</v>
      </c>
      <c r="L680" s="12">
        <f t="shared" si="1047"/>
        <v>0</v>
      </c>
      <c r="M680" s="12">
        <f t="shared" si="1047"/>
        <v>0</v>
      </c>
      <c r="N680" s="12">
        <f t="shared" si="1047"/>
        <v>0</v>
      </c>
      <c r="O680" s="12">
        <f t="shared" si="1047"/>
        <v>0</v>
      </c>
      <c r="P680" s="12">
        <f t="shared" si="1047"/>
        <v>30000</v>
      </c>
      <c r="Q680" s="12">
        <f t="shared" si="1047"/>
        <v>0</v>
      </c>
      <c r="R680" s="12">
        <f t="shared" si="1047"/>
        <v>0</v>
      </c>
      <c r="S680" s="12">
        <f t="shared" si="1047"/>
        <v>2200</v>
      </c>
      <c r="T680" s="12">
        <f t="shared" si="1047"/>
        <v>0</v>
      </c>
      <c r="U680" s="12">
        <f t="shared" si="1047"/>
        <v>11850</v>
      </c>
      <c r="V680" s="12">
        <f t="shared" si="1047"/>
        <v>0</v>
      </c>
      <c r="W680" s="12">
        <f t="shared" si="1047"/>
        <v>0</v>
      </c>
      <c r="X680" s="12">
        <f t="shared" si="1047"/>
        <v>5950</v>
      </c>
      <c r="Y680" s="12">
        <f t="shared" si="1047"/>
        <v>6000</v>
      </c>
      <c r="Z680" s="12">
        <v>26000</v>
      </c>
      <c r="AA680" s="12">
        <v>4000</v>
      </c>
      <c r="AB680" s="12">
        <f t="shared" ref="AB680:AQ680" si="1048">SUM(AB681:AB687)</f>
        <v>0</v>
      </c>
      <c r="AC680" s="12">
        <f t="shared" si="1048"/>
        <v>0</v>
      </c>
      <c r="AD680" s="12">
        <f t="shared" si="1048"/>
        <v>0</v>
      </c>
      <c r="AE680" s="12">
        <f t="shared" si="1048"/>
        <v>0</v>
      </c>
      <c r="AF680" s="12">
        <f t="shared" si="1048"/>
        <v>0</v>
      </c>
      <c r="AG680" s="12">
        <f t="shared" si="1048"/>
        <v>0</v>
      </c>
      <c r="AH680" s="12">
        <f t="shared" si="1048"/>
        <v>0</v>
      </c>
      <c r="AI680" s="12">
        <f t="shared" si="1048"/>
        <v>0</v>
      </c>
      <c r="AJ680" s="12">
        <f t="shared" si="1048"/>
        <v>0</v>
      </c>
      <c r="AK680" s="12">
        <f t="shared" si="1048"/>
        <v>0</v>
      </c>
      <c r="AL680" s="12">
        <f t="shared" si="1048"/>
        <v>0</v>
      </c>
      <c r="AM680" s="12">
        <f t="shared" si="1048"/>
        <v>0</v>
      </c>
      <c r="AN680" s="12">
        <f t="shared" si="1048"/>
        <v>0</v>
      </c>
      <c r="AO680" s="12">
        <f t="shared" si="1048"/>
        <v>0</v>
      </c>
      <c r="AP680" s="12">
        <f t="shared" si="1048"/>
        <v>0</v>
      </c>
      <c r="AQ680" s="12">
        <f t="shared" si="1048"/>
        <v>0</v>
      </c>
      <c r="AR680" s="12">
        <v>0</v>
      </c>
      <c r="AS680" s="12">
        <v>0</v>
      </c>
      <c r="AT680" s="12">
        <f t="shared" ref="AT680:BI680" si="1049">SUM(AT681:AT687)</f>
        <v>0</v>
      </c>
      <c r="AU680" s="12">
        <f t="shared" si="1049"/>
        <v>29377</v>
      </c>
      <c r="AV680" s="12">
        <f t="shared" si="1049"/>
        <v>0</v>
      </c>
      <c r="AW680" s="12">
        <f t="shared" si="1049"/>
        <v>0</v>
      </c>
      <c r="AX680" s="12">
        <f t="shared" si="1049"/>
        <v>0</v>
      </c>
      <c r="AY680" s="12">
        <f t="shared" si="1049"/>
        <v>0</v>
      </c>
      <c r="AZ680" s="12">
        <f t="shared" si="1049"/>
        <v>29377</v>
      </c>
      <c r="BA680" s="12">
        <f t="shared" si="1049"/>
        <v>0</v>
      </c>
      <c r="BB680" s="12">
        <f t="shared" si="1049"/>
        <v>0</v>
      </c>
      <c r="BC680" s="12">
        <f t="shared" si="1049"/>
        <v>29377</v>
      </c>
      <c r="BD680" s="12">
        <f t="shared" si="1049"/>
        <v>0</v>
      </c>
      <c r="BE680" s="12">
        <f t="shared" si="1049"/>
        <v>0</v>
      </c>
      <c r="BF680" s="12">
        <f t="shared" si="1049"/>
        <v>0</v>
      </c>
      <c r="BG680" s="12">
        <f t="shared" si="1049"/>
        <v>0</v>
      </c>
      <c r="BH680" s="12">
        <f t="shared" si="1049"/>
        <v>0</v>
      </c>
      <c r="BI680" s="12">
        <f t="shared" si="1049"/>
        <v>0</v>
      </c>
      <c r="BJ680" s="12">
        <v>29377</v>
      </c>
      <c r="BK680" s="12">
        <v>0</v>
      </c>
    </row>
    <row r="681" spans="1:63" x14ac:dyDescent="0.25">
      <c r="A681" s="4" t="s">
        <v>135</v>
      </c>
      <c r="B681" s="4" t="s">
        <v>60</v>
      </c>
      <c r="C681" s="4" t="s">
        <v>155</v>
      </c>
      <c r="D681" s="107" t="s">
        <v>326</v>
      </c>
      <c r="E681" s="117">
        <v>6131</v>
      </c>
      <c r="F681" s="107"/>
      <c r="G681" s="103" t="s">
        <v>1658</v>
      </c>
      <c r="H681" s="13" t="s">
        <v>34</v>
      </c>
      <c r="I681" s="14">
        <v>7000</v>
      </c>
      <c r="J681" s="14">
        <v>4000</v>
      </c>
      <c r="K681" s="14"/>
      <c r="L681" s="14"/>
      <c r="M681" s="14"/>
      <c r="N681" s="14"/>
      <c r="O681" s="14"/>
      <c r="P681" s="14">
        <f t="shared" si="1041"/>
        <v>4000</v>
      </c>
      <c r="Q681" s="14"/>
      <c r="R681" s="14"/>
      <c r="S681" s="14"/>
      <c r="T681" s="14"/>
      <c r="U681" s="14"/>
      <c r="V681" s="14"/>
      <c r="W681" s="14"/>
      <c r="X681" s="14"/>
      <c r="Y681" s="14">
        <v>4000</v>
      </c>
      <c r="Z681" s="14">
        <v>4000</v>
      </c>
      <c r="AA681" s="14">
        <v>0</v>
      </c>
      <c r="AB681" s="14">
        <v>0</v>
      </c>
      <c r="AC681" s="14"/>
      <c r="AD681" s="14"/>
      <c r="AE681" s="14"/>
      <c r="AF681" s="14"/>
      <c r="AG681" s="14"/>
      <c r="AH681" s="14">
        <f t="shared" si="1042"/>
        <v>0</v>
      </c>
      <c r="AI681" s="14"/>
      <c r="AJ681" s="14"/>
      <c r="AK681" s="14"/>
      <c r="AL681" s="14"/>
      <c r="AM681" s="14"/>
      <c r="AN681" s="14"/>
      <c r="AO681" s="14"/>
      <c r="AP681" s="14"/>
      <c r="AQ681" s="14"/>
      <c r="AR681" s="14">
        <v>0</v>
      </c>
      <c r="AS681" s="14">
        <v>0</v>
      </c>
      <c r="AT681" s="14">
        <v>0</v>
      </c>
      <c r="AU681" s="14">
        <v>18100</v>
      </c>
      <c r="AV681" s="14"/>
      <c r="AW681" s="14"/>
      <c r="AX681" s="14"/>
      <c r="AY681" s="14"/>
      <c r="AZ681" s="14">
        <f t="shared" si="1043"/>
        <v>18100</v>
      </c>
      <c r="BA681" s="14"/>
      <c r="BB681" s="14"/>
      <c r="BC681" s="14">
        <v>18100</v>
      </c>
      <c r="BD681" s="14"/>
      <c r="BE681" s="14"/>
      <c r="BF681" s="14"/>
      <c r="BG681" s="14"/>
      <c r="BH681" s="14"/>
      <c r="BI681" s="14"/>
      <c r="BJ681" s="14">
        <v>18100</v>
      </c>
      <c r="BK681" s="14">
        <v>0</v>
      </c>
    </row>
    <row r="682" spans="1:63" x14ac:dyDescent="0.25">
      <c r="A682" s="4" t="s">
        <v>135</v>
      </c>
      <c r="B682" s="4" t="s">
        <v>60</v>
      </c>
      <c r="C682" s="4" t="s">
        <v>155</v>
      </c>
      <c r="D682" s="107" t="s">
        <v>326</v>
      </c>
      <c r="E682" s="117">
        <v>6132</v>
      </c>
      <c r="F682" s="107"/>
      <c r="G682" s="103" t="s">
        <v>1658</v>
      </c>
      <c r="H682" s="13" t="s">
        <v>74</v>
      </c>
      <c r="I682" s="14">
        <v>95000</v>
      </c>
      <c r="J682" s="14">
        <v>0</v>
      </c>
      <c r="K682" s="14"/>
      <c r="L682" s="14"/>
      <c r="M682" s="14"/>
      <c r="N682" s="14"/>
      <c r="O682" s="14"/>
      <c r="P682" s="14">
        <f t="shared" si="1041"/>
        <v>0</v>
      </c>
      <c r="Q682" s="14"/>
      <c r="R682" s="14"/>
      <c r="S682" s="14"/>
      <c r="T682" s="14"/>
      <c r="U682" s="14"/>
      <c r="V682" s="14"/>
      <c r="W682" s="14"/>
      <c r="X682" s="14"/>
      <c r="Y682" s="14"/>
      <c r="Z682" s="14">
        <v>0</v>
      </c>
      <c r="AA682" s="14">
        <v>0</v>
      </c>
      <c r="AB682" s="14">
        <v>0</v>
      </c>
      <c r="AC682" s="14"/>
      <c r="AD682" s="14"/>
      <c r="AE682" s="14"/>
      <c r="AF682" s="14"/>
      <c r="AG682" s="14"/>
      <c r="AH682" s="14">
        <f t="shared" si="1042"/>
        <v>0</v>
      </c>
      <c r="AI682" s="14"/>
      <c r="AJ682" s="14"/>
      <c r="AK682" s="14"/>
      <c r="AL682" s="14"/>
      <c r="AM682" s="14"/>
      <c r="AN682" s="14"/>
      <c r="AO682" s="14"/>
      <c r="AP682" s="14"/>
      <c r="AQ682" s="14"/>
      <c r="AR682" s="14">
        <v>0</v>
      </c>
      <c r="AS682" s="14">
        <v>0</v>
      </c>
      <c r="AT682" s="14">
        <v>0</v>
      </c>
      <c r="AU682" s="14"/>
      <c r="AV682" s="14"/>
      <c r="AW682" s="14"/>
      <c r="AX682" s="14"/>
      <c r="AY682" s="14"/>
      <c r="AZ682" s="14">
        <f t="shared" si="1043"/>
        <v>0</v>
      </c>
      <c r="BA682" s="14"/>
      <c r="BB682" s="14"/>
      <c r="BC682" s="14"/>
      <c r="BD682" s="14"/>
      <c r="BE682" s="14"/>
      <c r="BF682" s="14"/>
      <c r="BG682" s="14"/>
      <c r="BH682" s="14"/>
      <c r="BI682" s="14"/>
      <c r="BJ682" s="14">
        <v>0</v>
      </c>
      <c r="BK682" s="14">
        <v>0</v>
      </c>
    </row>
    <row r="683" spans="1:63" x14ac:dyDescent="0.25">
      <c r="A683" s="4" t="s">
        <v>135</v>
      </c>
      <c r="B683" s="4" t="s">
        <v>60</v>
      </c>
      <c r="C683" s="4" t="s">
        <v>155</v>
      </c>
      <c r="D683" s="107" t="s">
        <v>326</v>
      </c>
      <c r="E683" s="117">
        <v>6133</v>
      </c>
      <c r="F683" s="107"/>
      <c r="G683" s="103" t="s">
        <v>1658</v>
      </c>
      <c r="H683" s="13" t="s">
        <v>77</v>
      </c>
      <c r="I683" s="14">
        <v>19000</v>
      </c>
      <c r="J683" s="14">
        <v>0</v>
      </c>
      <c r="K683" s="14"/>
      <c r="L683" s="14"/>
      <c r="M683" s="14"/>
      <c r="N683" s="14"/>
      <c r="O683" s="14"/>
      <c r="P683" s="14">
        <f t="shared" si="1041"/>
        <v>0</v>
      </c>
      <c r="Q683" s="14"/>
      <c r="R683" s="14"/>
      <c r="S683" s="14"/>
      <c r="T683" s="14"/>
      <c r="U683" s="14"/>
      <c r="V683" s="14"/>
      <c r="W683" s="14"/>
      <c r="X683" s="14"/>
      <c r="Y683" s="14"/>
      <c r="Z683" s="14">
        <v>0</v>
      </c>
      <c r="AA683" s="14">
        <v>0</v>
      </c>
      <c r="AB683" s="14">
        <v>0</v>
      </c>
      <c r="AC683" s="14"/>
      <c r="AD683" s="14"/>
      <c r="AE683" s="14"/>
      <c r="AF683" s="14"/>
      <c r="AG683" s="14"/>
      <c r="AH683" s="14">
        <f t="shared" si="1042"/>
        <v>0</v>
      </c>
      <c r="AI683" s="14"/>
      <c r="AJ683" s="14"/>
      <c r="AK683" s="14"/>
      <c r="AL683" s="14"/>
      <c r="AM683" s="14"/>
      <c r="AN683" s="14"/>
      <c r="AO683" s="14"/>
      <c r="AP683" s="14"/>
      <c r="AQ683" s="14"/>
      <c r="AR683" s="14">
        <v>0</v>
      </c>
      <c r="AS683" s="14">
        <v>0</v>
      </c>
      <c r="AT683" s="14">
        <v>0</v>
      </c>
      <c r="AU683" s="14"/>
      <c r="AV683" s="14"/>
      <c r="AW683" s="14"/>
      <c r="AX683" s="14"/>
      <c r="AY683" s="14"/>
      <c r="AZ683" s="14">
        <f t="shared" si="1043"/>
        <v>0</v>
      </c>
      <c r="BA683" s="14"/>
      <c r="BB683" s="14"/>
      <c r="BC683" s="14"/>
      <c r="BD683" s="14"/>
      <c r="BE683" s="14"/>
      <c r="BF683" s="14"/>
      <c r="BG683" s="14"/>
      <c r="BH683" s="14"/>
      <c r="BI683" s="14"/>
      <c r="BJ683" s="14">
        <v>0</v>
      </c>
      <c r="BK683" s="14">
        <v>0</v>
      </c>
    </row>
    <row r="684" spans="1:63" x14ac:dyDescent="0.25">
      <c r="A684" s="4" t="s">
        <v>135</v>
      </c>
      <c r="B684" s="4" t="s">
        <v>60</v>
      </c>
      <c r="C684" s="4" t="s">
        <v>155</v>
      </c>
      <c r="D684" s="107" t="s">
        <v>326</v>
      </c>
      <c r="E684" s="117">
        <v>6134</v>
      </c>
      <c r="F684" s="107"/>
      <c r="G684" s="103" t="s">
        <v>1658</v>
      </c>
      <c r="H684" s="13" t="s">
        <v>80</v>
      </c>
      <c r="I684" s="14">
        <v>18000</v>
      </c>
      <c r="J684" s="14">
        <v>3000</v>
      </c>
      <c r="K684" s="14"/>
      <c r="L684" s="14"/>
      <c r="M684" s="14"/>
      <c r="N684" s="14"/>
      <c r="O684" s="14"/>
      <c r="P684" s="14">
        <f t="shared" si="1041"/>
        <v>3000</v>
      </c>
      <c r="Q684" s="14"/>
      <c r="R684" s="14"/>
      <c r="S684" s="14"/>
      <c r="T684" s="14"/>
      <c r="U684" s="14"/>
      <c r="V684" s="14"/>
      <c r="W684" s="14"/>
      <c r="X684" s="14"/>
      <c r="Y684" s="14"/>
      <c r="Z684" s="14">
        <v>0</v>
      </c>
      <c r="AA684" s="14">
        <v>3000</v>
      </c>
      <c r="AB684" s="14">
        <v>0</v>
      </c>
      <c r="AC684" s="14"/>
      <c r="AD684" s="14"/>
      <c r="AE684" s="14"/>
      <c r="AF684" s="14"/>
      <c r="AG684" s="14"/>
      <c r="AH684" s="14">
        <f t="shared" si="1042"/>
        <v>0</v>
      </c>
      <c r="AI684" s="14"/>
      <c r="AJ684" s="14"/>
      <c r="AK684" s="14"/>
      <c r="AL684" s="14"/>
      <c r="AM684" s="14"/>
      <c r="AN684" s="14"/>
      <c r="AO684" s="14"/>
      <c r="AP684" s="14"/>
      <c r="AQ684" s="14"/>
      <c r="AR684" s="14">
        <v>0</v>
      </c>
      <c r="AS684" s="14">
        <v>0</v>
      </c>
      <c r="AT684" s="14">
        <v>0</v>
      </c>
      <c r="AU684" s="14"/>
      <c r="AV684" s="14"/>
      <c r="AW684" s="14"/>
      <c r="AX684" s="14"/>
      <c r="AY684" s="14"/>
      <c r="AZ684" s="14">
        <f t="shared" si="1043"/>
        <v>0</v>
      </c>
      <c r="BA684" s="14"/>
      <c r="BB684" s="14"/>
      <c r="BC684" s="14"/>
      <c r="BD684" s="14"/>
      <c r="BE684" s="14"/>
      <c r="BF684" s="14"/>
      <c r="BG684" s="14"/>
      <c r="BH684" s="14"/>
      <c r="BI684" s="14"/>
      <c r="BJ684" s="14">
        <v>0</v>
      </c>
      <c r="BK684" s="14">
        <v>0</v>
      </c>
    </row>
    <row r="685" spans="1:63" x14ac:dyDescent="0.25">
      <c r="A685" s="4" t="s">
        <v>135</v>
      </c>
      <c r="B685" s="4" t="s">
        <v>60</v>
      </c>
      <c r="C685" s="4" t="s">
        <v>155</v>
      </c>
      <c r="D685" s="107" t="s">
        <v>326</v>
      </c>
      <c r="E685" s="117">
        <v>6135</v>
      </c>
      <c r="F685" s="107"/>
      <c r="G685" s="103" t="s">
        <v>1658</v>
      </c>
      <c r="H685" s="13" t="s">
        <v>83</v>
      </c>
      <c r="I685" s="14">
        <v>200</v>
      </c>
      <c r="J685" s="14">
        <v>0</v>
      </c>
      <c r="K685" s="14"/>
      <c r="L685" s="14"/>
      <c r="M685" s="14"/>
      <c r="N685" s="14"/>
      <c r="O685" s="14"/>
      <c r="P685" s="14">
        <f t="shared" si="1041"/>
        <v>0</v>
      </c>
      <c r="Q685" s="14"/>
      <c r="R685" s="14"/>
      <c r="S685" s="14"/>
      <c r="T685" s="14"/>
      <c r="U685" s="14"/>
      <c r="V685" s="14"/>
      <c r="W685" s="14"/>
      <c r="X685" s="14"/>
      <c r="Y685" s="14"/>
      <c r="Z685" s="14">
        <v>0</v>
      </c>
      <c r="AA685" s="14">
        <v>0</v>
      </c>
      <c r="AB685" s="14">
        <v>0</v>
      </c>
      <c r="AC685" s="14"/>
      <c r="AD685" s="14"/>
      <c r="AE685" s="14"/>
      <c r="AF685" s="14"/>
      <c r="AG685" s="14"/>
      <c r="AH685" s="14">
        <f t="shared" si="1042"/>
        <v>0</v>
      </c>
      <c r="AI685" s="14"/>
      <c r="AJ685" s="14"/>
      <c r="AK685" s="14"/>
      <c r="AL685" s="14"/>
      <c r="AM685" s="14"/>
      <c r="AN685" s="14"/>
      <c r="AO685" s="14"/>
      <c r="AP685" s="14"/>
      <c r="AQ685" s="14"/>
      <c r="AR685" s="14">
        <v>0</v>
      </c>
      <c r="AS685" s="14">
        <v>0</v>
      </c>
      <c r="AT685" s="14">
        <v>0</v>
      </c>
      <c r="AU685" s="14"/>
      <c r="AV685" s="14"/>
      <c r="AW685" s="14"/>
      <c r="AX685" s="14"/>
      <c r="AY685" s="14"/>
      <c r="AZ685" s="14">
        <f t="shared" si="1043"/>
        <v>0</v>
      </c>
      <c r="BA685" s="14"/>
      <c r="BB685" s="14"/>
      <c r="BC685" s="14"/>
      <c r="BD685" s="14"/>
      <c r="BE685" s="14"/>
      <c r="BF685" s="14"/>
      <c r="BG685" s="14"/>
      <c r="BH685" s="14"/>
      <c r="BI685" s="14"/>
      <c r="BJ685" s="14">
        <v>0</v>
      </c>
      <c r="BK685" s="14">
        <v>0</v>
      </c>
    </row>
    <row r="686" spans="1:63" x14ac:dyDescent="0.25">
      <c r="A686" s="4" t="s">
        <v>135</v>
      </c>
      <c r="B686" s="4" t="s">
        <v>60</v>
      </c>
      <c r="C686" s="4" t="s">
        <v>155</v>
      </c>
      <c r="D686" s="107" t="s">
        <v>326</v>
      </c>
      <c r="E686" s="117">
        <v>6137</v>
      </c>
      <c r="F686" s="107"/>
      <c r="G686" s="103" t="s">
        <v>1658</v>
      </c>
      <c r="H686" s="13" t="s">
        <v>89</v>
      </c>
      <c r="I686" s="14">
        <v>13000</v>
      </c>
      <c r="J686" s="14">
        <v>3000</v>
      </c>
      <c r="K686" s="14"/>
      <c r="L686" s="14"/>
      <c r="M686" s="14"/>
      <c r="N686" s="14"/>
      <c r="O686" s="14"/>
      <c r="P686" s="14">
        <f t="shared" si="1041"/>
        <v>3000</v>
      </c>
      <c r="Q686" s="14"/>
      <c r="R686" s="14"/>
      <c r="S686" s="14"/>
      <c r="T686" s="14"/>
      <c r="U686" s="14"/>
      <c r="V686" s="14"/>
      <c r="W686" s="14"/>
      <c r="X686" s="14"/>
      <c r="Y686" s="14">
        <v>2000</v>
      </c>
      <c r="Z686" s="14">
        <v>2000</v>
      </c>
      <c r="AA686" s="14">
        <v>1000</v>
      </c>
      <c r="AB686" s="14">
        <v>0</v>
      </c>
      <c r="AC686" s="14"/>
      <c r="AD686" s="14"/>
      <c r="AE686" s="14"/>
      <c r="AF686" s="14"/>
      <c r="AG686" s="14"/>
      <c r="AH686" s="14">
        <f t="shared" si="1042"/>
        <v>0</v>
      </c>
      <c r="AI686" s="14"/>
      <c r="AJ686" s="14"/>
      <c r="AK686" s="14"/>
      <c r="AL686" s="14"/>
      <c r="AM686" s="14"/>
      <c r="AN686" s="14"/>
      <c r="AO686" s="14"/>
      <c r="AP686" s="14"/>
      <c r="AQ686" s="14"/>
      <c r="AR686" s="14">
        <v>0</v>
      </c>
      <c r="AS686" s="14">
        <v>0</v>
      </c>
      <c r="AT686" s="14">
        <v>0</v>
      </c>
      <c r="AU686" s="14"/>
      <c r="AV686" s="14"/>
      <c r="AW686" s="14"/>
      <c r="AX686" s="14"/>
      <c r="AY686" s="14"/>
      <c r="AZ686" s="14">
        <f t="shared" si="1043"/>
        <v>0</v>
      </c>
      <c r="BA686" s="14"/>
      <c r="BB686" s="14"/>
      <c r="BC686" s="14"/>
      <c r="BD686" s="14"/>
      <c r="BE686" s="14"/>
      <c r="BF686" s="14"/>
      <c r="BG686" s="14"/>
      <c r="BH686" s="14"/>
      <c r="BI686" s="14"/>
      <c r="BJ686" s="14">
        <v>0</v>
      </c>
      <c r="BK686" s="14">
        <v>0</v>
      </c>
    </row>
    <row r="687" spans="1:63" x14ac:dyDescent="0.25">
      <c r="A687" s="1" t="s">
        <v>135</v>
      </c>
      <c r="B687" s="1" t="s">
        <v>60</v>
      </c>
      <c r="C687" s="1" t="s">
        <v>155</v>
      </c>
      <c r="D687" s="110" t="s">
        <v>326</v>
      </c>
      <c r="E687" s="110" t="s">
        <v>36</v>
      </c>
      <c r="F687" s="107" t="s">
        <v>0</v>
      </c>
      <c r="G687" s="13" t="s">
        <v>0</v>
      </c>
      <c r="H687" s="2" t="s">
        <v>37</v>
      </c>
      <c r="I687" s="12">
        <f>SUM(I688:I690)</f>
        <v>55933</v>
      </c>
      <c r="J687" s="12">
        <f t="shared" ref="J687:Y687" si="1050">SUM(J688:J690)</f>
        <v>20000</v>
      </c>
      <c r="K687" s="12">
        <f t="shared" si="1050"/>
        <v>0</v>
      </c>
      <c r="L687" s="12">
        <f t="shared" si="1050"/>
        <v>0</v>
      </c>
      <c r="M687" s="12">
        <f t="shared" si="1050"/>
        <v>0</v>
      </c>
      <c r="N687" s="12">
        <f t="shared" si="1050"/>
        <v>0</v>
      </c>
      <c r="O687" s="12">
        <f t="shared" si="1050"/>
        <v>0</v>
      </c>
      <c r="P687" s="12">
        <f t="shared" si="1050"/>
        <v>20000</v>
      </c>
      <c r="Q687" s="12">
        <f t="shared" si="1050"/>
        <v>0</v>
      </c>
      <c r="R687" s="12">
        <f t="shared" si="1050"/>
        <v>0</v>
      </c>
      <c r="S687" s="12">
        <f t="shared" si="1050"/>
        <v>2200</v>
      </c>
      <c r="T687" s="12">
        <f t="shared" si="1050"/>
        <v>0</v>
      </c>
      <c r="U687" s="12">
        <f t="shared" si="1050"/>
        <v>11850</v>
      </c>
      <c r="V687" s="12">
        <f t="shared" si="1050"/>
        <v>0</v>
      </c>
      <c r="W687" s="12">
        <f t="shared" si="1050"/>
        <v>0</v>
      </c>
      <c r="X687" s="12">
        <f t="shared" si="1050"/>
        <v>5950</v>
      </c>
      <c r="Y687" s="12">
        <f t="shared" si="1050"/>
        <v>0</v>
      </c>
      <c r="Z687" s="12">
        <v>20000</v>
      </c>
      <c r="AA687" s="12">
        <v>0</v>
      </c>
      <c r="AB687" s="12">
        <f t="shared" ref="AB687:AQ687" si="1051">SUM(AB688:AB690)</f>
        <v>0</v>
      </c>
      <c r="AC687" s="12">
        <f t="shared" si="1051"/>
        <v>0</v>
      </c>
      <c r="AD687" s="12">
        <f t="shared" si="1051"/>
        <v>0</v>
      </c>
      <c r="AE687" s="12">
        <f t="shared" si="1051"/>
        <v>0</v>
      </c>
      <c r="AF687" s="12">
        <f t="shared" si="1051"/>
        <v>0</v>
      </c>
      <c r="AG687" s="12">
        <f t="shared" si="1051"/>
        <v>0</v>
      </c>
      <c r="AH687" s="12">
        <f t="shared" si="1051"/>
        <v>0</v>
      </c>
      <c r="AI687" s="12">
        <f t="shared" si="1051"/>
        <v>0</v>
      </c>
      <c r="AJ687" s="12">
        <f t="shared" si="1051"/>
        <v>0</v>
      </c>
      <c r="AK687" s="12">
        <f t="shared" si="1051"/>
        <v>0</v>
      </c>
      <c r="AL687" s="12">
        <f t="shared" si="1051"/>
        <v>0</v>
      </c>
      <c r="AM687" s="12">
        <f t="shared" si="1051"/>
        <v>0</v>
      </c>
      <c r="AN687" s="12">
        <f t="shared" si="1051"/>
        <v>0</v>
      </c>
      <c r="AO687" s="12">
        <f t="shared" si="1051"/>
        <v>0</v>
      </c>
      <c r="AP687" s="12">
        <f t="shared" si="1051"/>
        <v>0</v>
      </c>
      <c r="AQ687" s="12">
        <f t="shared" si="1051"/>
        <v>0</v>
      </c>
      <c r="AR687" s="12">
        <v>0</v>
      </c>
      <c r="AS687" s="12">
        <v>0</v>
      </c>
      <c r="AT687" s="12">
        <f t="shared" ref="AT687:BI687" si="1052">SUM(AT688:AT690)</f>
        <v>0</v>
      </c>
      <c r="AU687" s="12">
        <f t="shared" si="1052"/>
        <v>11277</v>
      </c>
      <c r="AV687" s="12">
        <f t="shared" si="1052"/>
        <v>0</v>
      </c>
      <c r="AW687" s="12">
        <f t="shared" si="1052"/>
        <v>0</v>
      </c>
      <c r="AX687" s="12">
        <f t="shared" si="1052"/>
        <v>0</v>
      </c>
      <c r="AY687" s="12">
        <f t="shared" si="1052"/>
        <v>0</v>
      </c>
      <c r="AZ687" s="12">
        <f t="shared" si="1052"/>
        <v>11277</v>
      </c>
      <c r="BA687" s="12">
        <f t="shared" si="1052"/>
        <v>0</v>
      </c>
      <c r="BB687" s="12">
        <f t="shared" si="1052"/>
        <v>0</v>
      </c>
      <c r="BC687" s="12">
        <f t="shared" si="1052"/>
        <v>11277</v>
      </c>
      <c r="BD687" s="12">
        <f t="shared" si="1052"/>
        <v>0</v>
      </c>
      <c r="BE687" s="12">
        <f t="shared" si="1052"/>
        <v>0</v>
      </c>
      <c r="BF687" s="12">
        <f t="shared" si="1052"/>
        <v>0</v>
      </c>
      <c r="BG687" s="12">
        <f t="shared" si="1052"/>
        <v>0</v>
      </c>
      <c r="BH687" s="12">
        <f t="shared" si="1052"/>
        <v>0</v>
      </c>
      <c r="BI687" s="12">
        <f t="shared" si="1052"/>
        <v>0</v>
      </c>
      <c r="BJ687" s="12">
        <v>11277</v>
      </c>
      <c r="BK687" s="12">
        <v>0</v>
      </c>
    </row>
    <row r="688" spans="1:63" x14ac:dyDescent="0.25">
      <c r="A688" s="4" t="s">
        <v>135</v>
      </c>
      <c r="B688" s="4" t="s">
        <v>60</v>
      </c>
      <c r="C688" s="4" t="s">
        <v>155</v>
      </c>
      <c r="D688" s="107" t="s">
        <v>326</v>
      </c>
      <c r="E688" s="117">
        <v>6139</v>
      </c>
      <c r="F688" s="107"/>
      <c r="G688" s="103" t="s">
        <v>1658</v>
      </c>
      <c r="H688" s="13" t="s">
        <v>37</v>
      </c>
      <c r="I688" s="14">
        <v>48000</v>
      </c>
      <c r="J688" s="14">
        <v>20000</v>
      </c>
      <c r="K688" s="14"/>
      <c r="L688" s="14"/>
      <c r="M688" s="14"/>
      <c r="N688" s="14"/>
      <c r="O688" s="14"/>
      <c r="P688" s="14">
        <f t="shared" si="1041"/>
        <v>20000</v>
      </c>
      <c r="Q688" s="14"/>
      <c r="R688" s="14"/>
      <c r="S688" s="14">
        <v>2200</v>
      </c>
      <c r="T688" s="14"/>
      <c r="U688" s="14">
        <f>2050+1800+8000</f>
        <v>11850</v>
      </c>
      <c r="V688" s="14"/>
      <c r="W688" s="14"/>
      <c r="X688" s="14">
        <v>5950</v>
      </c>
      <c r="Y688" s="14"/>
      <c r="Z688" s="14">
        <v>20000</v>
      </c>
      <c r="AA688" s="14">
        <v>0</v>
      </c>
      <c r="AB688" s="14">
        <v>0</v>
      </c>
      <c r="AC688" s="14"/>
      <c r="AD688" s="14"/>
      <c r="AE688" s="14"/>
      <c r="AF688" s="14"/>
      <c r="AG688" s="14"/>
      <c r="AH688" s="14">
        <f t="shared" si="1042"/>
        <v>0</v>
      </c>
      <c r="AI688" s="14"/>
      <c r="AJ688" s="14"/>
      <c r="AK688" s="14"/>
      <c r="AL688" s="14"/>
      <c r="AM688" s="14"/>
      <c r="AN688" s="14"/>
      <c r="AO688" s="14"/>
      <c r="AP688" s="14"/>
      <c r="AQ688" s="14"/>
      <c r="AR688" s="14">
        <v>0</v>
      </c>
      <c r="AS688" s="14">
        <v>0</v>
      </c>
      <c r="AT688" s="14">
        <v>0</v>
      </c>
      <c r="AU688" s="14">
        <v>11277</v>
      </c>
      <c r="AV688" s="14"/>
      <c r="AW688" s="14"/>
      <c r="AX688" s="14"/>
      <c r="AY688" s="14"/>
      <c r="AZ688" s="14">
        <f t="shared" si="1043"/>
        <v>11277</v>
      </c>
      <c r="BA688" s="14"/>
      <c r="BB688" s="14"/>
      <c r="BC688" s="14">
        <v>11277</v>
      </c>
      <c r="BD688" s="14"/>
      <c r="BE688" s="14"/>
      <c r="BF688" s="14"/>
      <c r="BG688" s="14"/>
      <c r="BH688" s="14"/>
      <c r="BI688" s="14"/>
      <c r="BJ688" s="14">
        <v>11277</v>
      </c>
      <c r="BK688" s="14">
        <v>0</v>
      </c>
    </row>
    <row r="689" spans="1:63" ht="22.5" x14ac:dyDescent="0.25">
      <c r="A689" s="4" t="s">
        <v>135</v>
      </c>
      <c r="B689" s="4" t="s">
        <v>60</v>
      </c>
      <c r="C689" s="4" t="s">
        <v>155</v>
      </c>
      <c r="D689" s="107" t="s">
        <v>326</v>
      </c>
      <c r="E689" s="117">
        <v>6139</v>
      </c>
      <c r="F689" s="107" t="s">
        <v>333</v>
      </c>
      <c r="G689" s="103" t="s">
        <v>1658</v>
      </c>
      <c r="H689" s="13" t="s">
        <v>39</v>
      </c>
      <c r="I689" s="14">
        <v>5933</v>
      </c>
      <c r="J689" s="14">
        <v>0</v>
      </c>
      <c r="K689" s="14"/>
      <c r="L689" s="14"/>
      <c r="M689" s="14"/>
      <c r="N689" s="14"/>
      <c r="O689" s="14"/>
      <c r="P689" s="14">
        <f t="shared" si="1041"/>
        <v>0</v>
      </c>
      <c r="Q689" s="14"/>
      <c r="R689" s="14"/>
      <c r="S689" s="14"/>
      <c r="T689" s="14"/>
      <c r="U689" s="14"/>
      <c r="V689" s="14"/>
      <c r="W689" s="14"/>
      <c r="X689" s="14"/>
      <c r="Y689" s="14"/>
      <c r="Z689" s="14">
        <v>0</v>
      </c>
      <c r="AA689" s="14">
        <v>0</v>
      </c>
      <c r="AB689" s="14">
        <v>0</v>
      </c>
      <c r="AC689" s="14"/>
      <c r="AD689" s="14"/>
      <c r="AE689" s="14"/>
      <c r="AF689" s="14"/>
      <c r="AG689" s="14"/>
      <c r="AH689" s="14">
        <f t="shared" si="1042"/>
        <v>0</v>
      </c>
      <c r="AI689" s="14"/>
      <c r="AJ689" s="14"/>
      <c r="AK689" s="14"/>
      <c r="AL689" s="14"/>
      <c r="AM689" s="14"/>
      <c r="AN689" s="14"/>
      <c r="AO689" s="14"/>
      <c r="AP689" s="14"/>
      <c r="AQ689" s="14"/>
      <c r="AR689" s="14">
        <v>0</v>
      </c>
      <c r="AS689" s="14">
        <v>0</v>
      </c>
      <c r="AT689" s="14">
        <v>0</v>
      </c>
      <c r="AU689" s="14"/>
      <c r="AV689" s="14"/>
      <c r="AW689" s="14"/>
      <c r="AX689" s="14"/>
      <c r="AY689" s="14"/>
      <c r="AZ689" s="14">
        <f t="shared" si="1043"/>
        <v>0</v>
      </c>
      <c r="BA689" s="14"/>
      <c r="BB689" s="14"/>
      <c r="BC689" s="14"/>
      <c r="BD689" s="14"/>
      <c r="BE689" s="14"/>
      <c r="BF689" s="14"/>
      <c r="BG689" s="14"/>
      <c r="BH689" s="14"/>
      <c r="BI689" s="14"/>
      <c r="BJ689" s="14">
        <v>0</v>
      </c>
      <c r="BK689" s="14">
        <v>0</v>
      </c>
    </row>
    <row r="690" spans="1:63" ht="33.75" x14ac:dyDescent="0.25">
      <c r="A690" s="4" t="s">
        <v>135</v>
      </c>
      <c r="B690" s="4" t="s">
        <v>60</v>
      </c>
      <c r="C690" s="4" t="s">
        <v>155</v>
      </c>
      <c r="D690" s="107" t="s">
        <v>326</v>
      </c>
      <c r="E690" s="117">
        <v>6139</v>
      </c>
      <c r="F690" s="107" t="s">
        <v>334</v>
      </c>
      <c r="G690" s="103" t="s">
        <v>1658</v>
      </c>
      <c r="H690" s="13" t="s">
        <v>40</v>
      </c>
      <c r="I690" s="14">
        <v>2000</v>
      </c>
      <c r="J690" s="14">
        <v>0</v>
      </c>
      <c r="K690" s="14"/>
      <c r="L690" s="14"/>
      <c r="M690" s="14"/>
      <c r="N690" s="14"/>
      <c r="O690" s="14"/>
      <c r="P690" s="14">
        <f t="shared" si="1041"/>
        <v>0</v>
      </c>
      <c r="Q690" s="14"/>
      <c r="R690" s="14"/>
      <c r="S690" s="14"/>
      <c r="T690" s="14"/>
      <c r="U690" s="14"/>
      <c r="V690" s="14"/>
      <c r="W690" s="14"/>
      <c r="X690" s="14"/>
      <c r="Y690" s="14"/>
      <c r="Z690" s="14">
        <v>0</v>
      </c>
      <c r="AA690" s="14">
        <v>0</v>
      </c>
      <c r="AB690" s="14">
        <v>0</v>
      </c>
      <c r="AC690" s="14"/>
      <c r="AD690" s="14"/>
      <c r="AE690" s="14"/>
      <c r="AF690" s="14"/>
      <c r="AG690" s="14"/>
      <c r="AH690" s="14">
        <f t="shared" si="1042"/>
        <v>0</v>
      </c>
      <c r="AI690" s="14"/>
      <c r="AJ690" s="14"/>
      <c r="AK690" s="14"/>
      <c r="AL690" s="14"/>
      <c r="AM690" s="14"/>
      <c r="AN690" s="14"/>
      <c r="AO690" s="14"/>
      <c r="AP690" s="14"/>
      <c r="AQ690" s="14"/>
      <c r="AR690" s="14">
        <v>0</v>
      </c>
      <c r="AS690" s="14">
        <v>0</v>
      </c>
      <c r="AT690" s="14">
        <v>0</v>
      </c>
      <c r="AU690" s="14"/>
      <c r="AV690" s="14"/>
      <c r="AW690" s="14"/>
      <c r="AX690" s="14"/>
      <c r="AY690" s="14"/>
      <c r="AZ690" s="14">
        <f t="shared" si="1043"/>
        <v>0</v>
      </c>
      <c r="BA690" s="14"/>
      <c r="BB690" s="14"/>
      <c r="BC690" s="14"/>
      <c r="BD690" s="14"/>
      <c r="BE690" s="14"/>
      <c r="BF690" s="14"/>
      <c r="BG690" s="14"/>
      <c r="BH690" s="14"/>
      <c r="BI690" s="14"/>
      <c r="BJ690" s="14">
        <v>0</v>
      </c>
      <c r="BK690" s="14">
        <v>0</v>
      </c>
    </row>
    <row r="691" spans="1:63" ht="33.75" x14ac:dyDescent="0.25">
      <c r="A691" s="1" t="s">
        <v>0</v>
      </c>
      <c r="B691" s="1" t="s">
        <v>0</v>
      </c>
      <c r="C691" s="1" t="s">
        <v>0</v>
      </c>
      <c r="D691" s="106" t="s">
        <v>0</v>
      </c>
      <c r="E691" s="106" t="s">
        <v>0</v>
      </c>
      <c r="F691" s="106" t="s">
        <v>0</v>
      </c>
      <c r="G691" s="2" t="s">
        <v>0</v>
      </c>
      <c r="H691" s="10" t="s">
        <v>41</v>
      </c>
      <c r="I691" s="11">
        <f>SUM(I692)</f>
        <v>100</v>
      </c>
      <c r="J691" s="11">
        <f t="shared" ref="J691:Y692" si="1053">SUM(J692)</f>
        <v>0</v>
      </c>
      <c r="K691" s="11">
        <f t="shared" si="1053"/>
        <v>0</v>
      </c>
      <c r="L691" s="11">
        <f t="shared" si="1053"/>
        <v>0</v>
      </c>
      <c r="M691" s="11">
        <f t="shared" si="1053"/>
        <v>0</v>
      </c>
      <c r="N691" s="11">
        <f t="shared" si="1053"/>
        <v>0</v>
      </c>
      <c r="O691" s="11">
        <f t="shared" si="1053"/>
        <v>0</v>
      </c>
      <c r="P691" s="11">
        <f t="shared" si="1053"/>
        <v>0</v>
      </c>
      <c r="Q691" s="11">
        <f t="shared" si="1053"/>
        <v>0</v>
      </c>
      <c r="R691" s="11">
        <f t="shared" si="1053"/>
        <v>0</v>
      </c>
      <c r="S691" s="11">
        <f t="shared" si="1053"/>
        <v>0</v>
      </c>
      <c r="T691" s="11">
        <f t="shared" si="1053"/>
        <v>0</v>
      </c>
      <c r="U691" s="11">
        <f t="shared" si="1053"/>
        <v>0</v>
      </c>
      <c r="V691" s="11">
        <f t="shared" si="1053"/>
        <v>0</v>
      </c>
      <c r="W691" s="11">
        <f t="shared" si="1053"/>
        <v>0</v>
      </c>
      <c r="X691" s="11">
        <f t="shared" si="1053"/>
        <v>0</v>
      </c>
      <c r="Y691" s="11">
        <f t="shared" si="1053"/>
        <v>0</v>
      </c>
      <c r="Z691" s="11">
        <v>0</v>
      </c>
      <c r="AA691" s="11">
        <v>0</v>
      </c>
      <c r="AB691" s="11">
        <f t="shared" ref="AB691:AQ692" si="1054">SUM(AB692)</f>
        <v>0</v>
      </c>
      <c r="AC691" s="11">
        <f t="shared" si="1054"/>
        <v>0</v>
      </c>
      <c r="AD691" s="11">
        <f t="shared" si="1054"/>
        <v>0</v>
      </c>
      <c r="AE691" s="11">
        <f t="shared" si="1054"/>
        <v>0</v>
      </c>
      <c r="AF691" s="11">
        <f t="shared" si="1054"/>
        <v>0</v>
      </c>
      <c r="AG691" s="11">
        <f t="shared" si="1054"/>
        <v>0</v>
      </c>
      <c r="AH691" s="11">
        <f t="shared" si="1054"/>
        <v>0</v>
      </c>
      <c r="AI691" s="11">
        <f t="shared" si="1054"/>
        <v>0</v>
      </c>
      <c r="AJ691" s="11">
        <f t="shared" si="1054"/>
        <v>0</v>
      </c>
      <c r="AK691" s="11">
        <f t="shared" si="1054"/>
        <v>0</v>
      </c>
      <c r="AL691" s="11">
        <f t="shared" si="1054"/>
        <v>0</v>
      </c>
      <c r="AM691" s="11">
        <f t="shared" si="1054"/>
        <v>0</v>
      </c>
      <c r="AN691" s="11">
        <f t="shared" si="1054"/>
        <v>0</v>
      </c>
      <c r="AO691" s="11">
        <f t="shared" si="1054"/>
        <v>0</v>
      </c>
      <c r="AP691" s="11">
        <f t="shared" si="1054"/>
        <v>0</v>
      </c>
      <c r="AQ691" s="11">
        <f t="shared" si="1054"/>
        <v>0</v>
      </c>
      <c r="AR691" s="11">
        <v>0</v>
      </c>
      <c r="AS691" s="11">
        <v>0</v>
      </c>
      <c r="AT691" s="11">
        <f t="shared" ref="AT691:BI692" si="1055">SUM(AT692)</f>
        <v>0</v>
      </c>
      <c r="AU691" s="11">
        <f t="shared" si="1055"/>
        <v>0</v>
      </c>
      <c r="AV691" s="11">
        <f t="shared" si="1055"/>
        <v>0</v>
      </c>
      <c r="AW691" s="11">
        <f t="shared" si="1055"/>
        <v>0</v>
      </c>
      <c r="AX691" s="11">
        <f t="shared" si="1055"/>
        <v>0</v>
      </c>
      <c r="AY691" s="11">
        <f t="shared" si="1055"/>
        <v>0</v>
      </c>
      <c r="AZ691" s="11">
        <f t="shared" si="1055"/>
        <v>0</v>
      </c>
      <c r="BA691" s="11">
        <f t="shared" si="1055"/>
        <v>0</v>
      </c>
      <c r="BB691" s="11">
        <f t="shared" si="1055"/>
        <v>0</v>
      </c>
      <c r="BC691" s="11">
        <f t="shared" si="1055"/>
        <v>0</v>
      </c>
      <c r="BD691" s="11">
        <f t="shared" si="1055"/>
        <v>0</v>
      </c>
      <c r="BE691" s="11">
        <f t="shared" si="1055"/>
        <v>0</v>
      </c>
      <c r="BF691" s="11">
        <f t="shared" si="1055"/>
        <v>0</v>
      </c>
      <c r="BG691" s="11">
        <f t="shared" si="1055"/>
        <v>0</v>
      </c>
      <c r="BH691" s="11">
        <f t="shared" si="1055"/>
        <v>0</v>
      </c>
      <c r="BI691" s="11">
        <f t="shared" si="1055"/>
        <v>0</v>
      </c>
      <c r="BJ691" s="11">
        <v>0</v>
      </c>
      <c r="BK691" s="11">
        <v>0</v>
      </c>
    </row>
    <row r="692" spans="1:63" ht="22.5" x14ac:dyDescent="0.25">
      <c r="A692" s="4" t="s">
        <v>135</v>
      </c>
      <c r="B692" s="4" t="s">
        <v>60</v>
      </c>
      <c r="C692" s="4" t="s">
        <v>155</v>
      </c>
      <c r="D692" s="107" t="s">
        <v>326</v>
      </c>
      <c r="E692" s="106" t="s">
        <v>42</v>
      </c>
      <c r="F692" s="106" t="s">
        <v>0</v>
      </c>
      <c r="G692" s="2" t="s">
        <v>0</v>
      </c>
      <c r="H692" s="2" t="s">
        <v>43</v>
      </c>
      <c r="I692" s="12">
        <f>SUM(I693)</f>
        <v>100</v>
      </c>
      <c r="J692" s="12">
        <f t="shared" si="1053"/>
        <v>0</v>
      </c>
      <c r="K692" s="12">
        <f t="shared" ref="K692:Y692" si="1056">SUM(K693)</f>
        <v>0</v>
      </c>
      <c r="L692" s="12">
        <f t="shared" si="1056"/>
        <v>0</v>
      </c>
      <c r="M692" s="12">
        <f t="shared" si="1056"/>
        <v>0</v>
      </c>
      <c r="N692" s="12">
        <f t="shared" si="1056"/>
        <v>0</v>
      </c>
      <c r="O692" s="12">
        <f t="shared" si="1056"/>
        <v>0</v>
      </c>
      <c r="P692" s="12">
        <f t="shared" si="1056"/>
        <v>0</v>
      </c>
      <c r="Q692" s="12">
        <f t="shared" si="1056"/>
        <v>0</v>
      </c>
      <c r="R692" s="12">
        <f t="shared" si="1056"/>
        <v>0</v>
      </c>
      <c r="S692" s="12">
        <f t="shared" si="1056"/>
        <v>0</v>
      </c>
      <c r="T692" s="12">
        <f t="shared" si="1056"/>
        <v>0</v>
      </c>
      <c r="U692" s="12">
        <f t="shared" si="1056"/>
        <v>0</v>
      </c>
      <c r="V692" s="12">
        <f t="shared" si="1056"/>
        <v>0</v>
      </c>
      <c r="W692" s="12">
        <f t="shared" si="1056"/>
        <v>0</v>
      </c>
      <c r="X692" s="12">
        <f t="shared" si="1056"/>
        <v>0</v>
      </c>
      <c r="Y692" s="12">
        <f t="shared" si="1056"/>
        <v>0</v>
      </c>
      <c r="Z692" s="12">
        <v>0</v>
      </c>
      <c r="AA692" s="12">
        <v>0</v>
      </c>
      <c r="AB692" s="12">
        <f t="shared" si="1054"/>
        <v>0</v>
      </c>
      <c r="AC692" s="12">
        <f t="shared" ref="AC692:AQ692" si="1057">SUM(AC693)</f>
        <v>0</v>
      </c>
      <c r="AD692" s="12">
        <f t="shared" si="1057"/>
        <v>0</v>
      </c>
      <c r="AE692" s="12">
        <f t="shared" si="1057"/>
        <v>0</v>
      </c>
      <c r="AF692" s="12">
        <f t="shared" si="1057"/>
        <v>0</v>
      </c>
      <c r="AG692" s="12">
        <f t="shared" si="1057"/>
        <v>0</v>
      </c>
      <c r="AH692" s="12">
        <f t="shared" si="1057"/>
        <v>0</v>
      </c>
      <c r="AI692" s="12">
        <f t="shared" si="1057"/>
        <v>0</v>
      </c>
      <c r="AJ692" s="12">
        <f t="shared" si="1057"/>
        <v>0</v>
      </c>
      <c r="AK692" s="12">
        <f t="shared" si="1057"/>
        <v>0</v>
      </c>
      <c r="AL692" s="12">
        <f t="shared" si="1057"/>
        <v>0</v>
      </c>
      <c r="AM692" s="12">
        <f t="shared" si="1057"/>
        <v>0</v>
      </c>
      <c r="AN692" s="12">
        <f t="shared" si="1057"/>
        <v>0</v>
      </c>
      <c r="AO692" s="12">
        <f t="shared" si="1057"/>
        <v>0</v>
      </c>
      <c r="AP692" s="12">
        <f t="shared" si="1057"/>
        <v>0</v>
      </c>
      <c r="AQ692" s="12">
        <f t="shared" si="1057"/>
        <v>0</v>
      </c>
      <c r="AR692" s="12">
        <v>0</v>
      </c>
      <c r="AS692" s="12">
        <v>0</v>
      </c>
      <c r="AT692" s="12">
        <f t="shared" si="1055"/>
        <v>0</v>
      </c>
      <c r="AU692" s="12">
        <f t="shared" ref="AU692:BI692" si="1058">SUM(AU693)</f>
        <v>0</v>
      </c>
      <c r="AV692" s="12">
        <f t="shared" si="1058"/>
        <v>0</v>
      </c>
      <c r="AW692" s="12">
        <f t="shared" si="1058"/>
        <v>0</v>
      </c>
      <c r="AX692" s="12">
        <f t="shared" si="1058"/>
        <v>0</v>
      </c>
      <c r="AY692" s="12">
        <f t="shared" si="1058"/>
        <v>0</v>
      </c>
      <c r="AZ692" s="12">
        <f t="shared" si="1058"/>
        <v>0</v>
      </c>
      <c r="BA692" s="12">
        <f t="shared" si="1058"/>
        <v>0</v>
      </c>
      <c r="BB692" s="12">
        <f t="shared" si="1058"/>
        <v>0</v>
      </c>
      <c r="BC692" s="12">
        <f t="shared" si="1058"/>
        <v>0</v>
      </c>
      <c r="BD692" s="12">
        <f t="shared" si="1058"/>
        <v>0</v>
      </c>
      <c r="BE692" s="12">
        <f t="shared" si="1058"/>
        <v>0</v>
      </c>
      <c r="BF692" s="12">
        <f t="shared" si="1058"/>
        <v>0</v>
      </c>
      <c r="BG692" s="12">
        <f t="shared" si="1058"/>
        <v>0</v>
      </c>
      <c r="BH692" s="12">
        <f t="shared" si="1058"/>
        <v>0</v>
      </c>
      <c r="BI692" s="12">
        <f t="shared" si="1058"/>
        <v>0</v>
      </c>
      <c r="BJ692" s="12">
        <v>0</v>
      </c>
      <c r="BK692" s="12">
        <v>0</v>
      </c>
    </row>
    <row r="693" spans="1:63" x14ac:dyDescent="0.25">
      <c r="A693" s="4" t="s">
        <v>135</v>
      </c>
      <c r="B693" s="4" t="s">
        <v>60</v>
      </c>
      <c r="C693" s="4" t="s">
        <v>155</v>
      </c>
      <c r="D693" s="107" t="s">
        <v>326</v>
      </c>
      <c r="E693" s="117">
        <v>6148</v>
      </c>
      <c r="F693" s="107"/>
      <c r="G693" s="103" t="s">
        <v>1658</v>
      </c>
      <c r="H693" s="13" t="s">
        <v>47</v>
      </c>
      <c r="I693" s="14">
        <v>100</v>
      </c>
      <c r="J693" s="14">
        <v>0</v>
      </c>
      <c r="K693" s="14"/>
      <c r="L693" s="14"/>
      <c r="M693" s="14"/>
      <c r="N693" s="14"/>
      <c r="O693" s="14"/>
      <c r="P693" s="14">
        <f t="shared" si="1041"/>
        <v>0</v>
      </c>
      <c r="Q693" s="14"/>
      <c r="R693" s="14"/>
      <c r="S693" s="14"/>
      <c r="T693" s="14"/>
      <c r="U693" s="14"/>
      <c r="V693" s="14"/>
      <c r="W693" s="14"/>
      <c r="X693" s="14"/>
      <c r="Y693" s="14"/>
      <c r="Z693" s="14">
        <v>0</v>
      </c>
      <c r="AA693" s="14">
        <v>0</v>
      </c>
      <c r="AB693" s="14">
        <v>0</v>
      </c>
      <c r="AC693" s="14"/>
      <c r="AD693" s="14"/>
      <c r="AE693" s="14"/>
      <c r="AF693" s="14"/>
      <c r="AG693" s="14"/>
      <c r="AH693" s="14">
        <f t="shared" si="1042"/>
        <v>0</v>
      </c>
      <c r="AI693" s="14"/>
      <c r="AJ693" s="14"/>
      <c r="AK693" s="14"/>
      <c r="AL693" s="14"/>
      <c r="AM693" s="14"/>
      <c r="AN693" s="14"/>
      <c r="AO693" s="14"/>
      <c r="AP693" s="14"/>
      <c r="AQ693" s="14"/>
      <c r="AR693" s="14">
        <v>0</v>
      </c>
      <c r="AS693" s="14">
        <v>0</v>
      </c>
      <c r="AT693" s="14">
        <v>0</v>
      </c>
      <c r="AU693" s="14"/>
      <c r="AV693" s="14"/>
      <c r="AW693" s="14"/>
      <c r="AX693" s="14"/>
      <c r="AY693" s="14"/>
      <c r="AZ693" s="14">
        <f t="shared" si="1043"/>
        <v>0</v>
      </c>
      <c r="BA693" s="14"/>
      <c r="BB693" s="14"/>
      <c r="BC693" s="14"/>
      <c r="BD693" s="14"/>
      <c r="BE693" s="14"/>
      <c r="BF693" s="14"/>
      <c r="BG693" s="14"/>
      <c r="BH693" s="14"/>
      <c r="BI693" s="14"/>
      <c r="BJ693" s="14">
        <v>0</v>
      </c>
      <c r="BK693" s="14">
        <v>0</v>
      </c>
    </row>
    <row r="694" spans="1:63" ht="33.75" x14ac:dyDescent="0.25">
      <c r="A694" s="1" t="s">
        <v>0</v>
      </c>
      <c r="B694" s="1" t="s">
        <v>0</v>
      </c>
      <c r="C694" s="1" t="s">
        <v>0</v>
      </c>
      <c r="D694" s="106" t="s">
        <v>0</v>
      </c>
      <c r="E694" s="106" t="s">
        <v>0</v>
      </c>
      <c r="F694" s="106" t="s">
        <v>0</v>
      </c>
      <c r="G694" s="2" t="s">
        <v>0</v>
      </c>
      <c r="H694" s="10" t="s">
        <v>49</v>
      </c>
      <c r="I694" s="11">
        <f>SUM(I695)</f>
        <v>40000</v>
      </c>
      <c r="J694" s="11">
        <f t="shared" ref="J694:Y694" si="1059">SUM(J695)</f>
        <v>10000</v>
      </c>
      <c r="K694" s="11">
        <f t="shared" si="1059"/>
        <v>0</v>
      </c>
      <c r="L694" s="11">
        <f t="shared" si="1059"/>
        <v>0</v>
      </c>
      <c r="M694" s="11">
        <f t="shared" si="1059"/>
        <v>0</v>
      </c>
      <c r="N694" s="11">
        <f t="shared" si="1059"/>
        <v>0</v>
      </c>
      <c r="O694" s="11">
        <f t="shared" si="1059"/>
        <v>0</v>
      </c>
      <c r="P694" s="11">
        <f t="shared" si="1059"/>
        <v>10000</v>
      </c>
      <c r="Q694" s="11">
        <f t="shared" si="1059"/>
        <v>0</v>
      </c>
      <c r="R694" s="11">
        <f t="shared" si="1059"/>
        <v>0</v>
      </c>
      <c r="S694" s="11">
        <f t="shared" si="1059"/>
        <v>0</v>
      </c>
      <c r="T694" s="11">
        <f t="shared" si="1059"/>
        <v>0</v>
      </c>
      <c r="U694" s="11">
        <f t="shared" si="1059"/>
        <v>0</v>
      </c>
      <c r="V694" s="11">
        <f t="shared" si="1059"/>
        <v>0</v>
      </c>
      <c r="W694" s="11">
        <f t="shared" si="1059"/>
        <v>0</v>
      </c>
      <c r="X694" s="11">
        <f t="shared" si="1059"/>
        <v>0</v>
      </c>
      <c r="Y694" s="11">
        <f t="shared" si="1059"/>
        <v>10000</v>
      </c>
      <c r="Z694" s="11">
        <v>10000</v>
      </c>
      <c r="AA694" s="11">
        <v>0</v>
      </c>
      <c r="AB694" s="11">
        <f t="shared" ref="AB694:AQ694" si="1060">SUM(AB695)</f>
        <v>0</v>
      </c>
      <c r="AC694" s="11">
        <f t="shared" si="1060"/>
        <v>0</v>
      </c>
      <c r="AD694" s="11">
        <f t="shared" si="1060"/>
        <v>0</v>
      </c>
      <c r="AE694" s="11">
        <f t="shared" si="1060"/>
        <v>0</v>
      </c>
      <c r="AF694" s="11">
        <f t="shared" si="1060"/>
        <v>0</v>
      </c>
      <c r="AG694" s="11">
        <f t="shared" si="1060"/>
        <v>0</v>
      </c>
      <c r="AH694" s="11">
        <f t="shared" si="1060"/>
        <v>0</v>
      </c>
      <c r="AI694" s="11">
        <f t="shared" si="1060"/>
        <v>0</v>
      </c>
      <c r="AJ694" s="11">
        <f t="shared" si="1060"/>
        <v>0</v>
      </c>
      <c r="AK694" s="11">
        <f t="shared" si="1060"/>
        <v>0</v>
      </c>
      <c r="AL694" s="11">
        <f t="shared" si="1060"/>
        <v>0</v>
      </c>
      <c r="AM694" s="11">
        <f t="shared" si="1060"/>
        <v>0</v>
      </c>
      <c r="AN694" s="11">
        <f t="shared" si="1060"/>
        <v>0</v>
      </c>
      <c r="AO694" s="11">
        <f t="shared" si="1060"/>
        <v>0</v>
      </c>
      <c r="AP694" s="11">
        <f t="shared" si="1060"/>
        <v>0</v>
      </c>
      <c r="AQ694" s="11">
        <f t="shared" si="1060"/>
        <v>0</v>
      </c>
      <c r="AR694" s="11">
        <v>0</v>
      </c>
      <c r="AS694" s="11">
        <v>0</v>
      </c>
      <c r="AT694" s="11">
        <f t="shared" ref="AT694:BI694" si="1061">SUM(AT695)</f>
        <v>0</v>
      </c>
      <c r="AU694" s="11">
        <f t="shared" si="1061"/>
        <v>0</v>
      </c>
      <c r="AV694" s="11">
        <f t="shared" si="1061"/>
        <v>0</v>
      </c>
      <c r="AW694" s="11">
        <f t="shared" si="1061"/>
        <v>0</v>
      </c>
      <c r="AX694" s="11">
        <f t="shared" si="1061"/>
        <v>0</v>
      </c>
      <c r="AY694" s="11">
        <f t="shared" si="1061"/>
        <v>0</v>
      </c>
      <c r="AZ694" s="11">
        <f t="shared" si="1061"/>
        <v>0</v>
      </c>
      <c r="BA694" s="11">
        <f t="shared" si="1061"/>
        <v>0</v>
      </c>
      <c r="BB694" s="11">
        <f t="shared" si="1061"/>
        <v>0</v>
      </c>
      <c r="BC694" s="11">
        <f t="shared" si="1061"/>
        <v>0</v>
      </c>
      <c r="BD694" s="11">
        <f t="shared" si="1061"/>
        <v>0</v>
      </c>
      <c r="BE694" s="11">
        <f t="shared" si="1061"/>
        <v>0</v>
      </c>
      <c r="BF694" s="11">
        <f t="shared" si="1061"/>
        <v>0</v>
      </c>
      <c r="BG694" s="11">
        <f t="shared" si="1061"/>
        <v>0</v>
      </c>
      <c r="BH694" s="11">
        <f t="shared" si="1061"/>
        <v>0</v>
      </c>
      <c r="BI694" s="11">
        <f t="shared" si="1061"/>
        <v>0</v>
      </c>
      <c r="BJ694" s="11">
        <v>0</v>
      </c>
      <c r="BK694" s="11">
        <v>0</v>
      </c>
    </row>
    <row r="695" spans="1:63" x14ac:dyDescent="0.25">
      <c r="A695" s="4" t="s">
        <v>135</v>
      </c>
      <c r="B695" s="4" t="s">
        <v>60</v>
      </c>
      <c r="C695" s="4" t="s">
        <v>155</v>
      </c>
      <c r="D695" s="107" t="s">
        <v>326</v>
      </c>
      <c r="E695" s="106" t="s">
        <v>50</v>
      </c>
      <c r="F695" s="106" t="s">
        <v>0</v>
      </c>
      <c r="G695" s="2" t="s">
        <v>0</v>
      </c>
      <c r="H695" s="2" t="s">
        <v>51</v>
      </c>
      <c r="I695" s="12">
        <f>SUM(I696:I697)</f>
        <v>40000</v>
      </c>
      <c r="J695" s="12">
        <f t="shared" ref="J695:Y695" si="1062">SUM(J696:J697)</f>
        <v>10000</v>
      </c>
      <c r="K695" s="12">
        <f t="shared" si="1062"/>
        <v>0</v>
      </c>
      <c r="L695" s="12">
        <f t="shared" si="1062"/>
        <v>0</v>
      </c>
      <c r="M695" s="12">
        <f t="shared" si="1062"/>
        <v>0</v>
      </c>
      <c r="N695" s="12">
        <f t="shared" si="1062"/>
        <v>0</v>
      </c>
      <c r="O695" s="12">
        <f t="shared" si="1062"/>
        <v>0</v>
      </c>
      <c r="P695" s="12">
        <f t="shared" ref="P695" si="1063">SUM(P696:P697)</f>
        <v>10000</v>
      </c>
      <c r="Q695" s="12">
        <f t="shared" si="1062"/>
        <v>0</v>
      </c>
      <c r="R695" s="12">
        <f t="shared" si="1062"/>
        <v>0</v>
      </c>
      <c r="S695" s="12">
        <f t="shared" si="1062"/>
        <v>0</v>
      </c>
      <c r="T695" s="12">
        <f t="shared" si="1062"/>
        <v>0</v>
      </c>
      <c r="U695" s="12">
        <f t="shared" si="1062"/>
        <v>0</v>
      </c>
      <c r="V695" s="12">
        <f t="shared" si="1062"/>
        <v>0</v>
      </c>
      <c r="W695" s="12">
        <f t="shared" si="1062"/>
        <v>0</v>
      </c>
      <c r="X695" s="12">
        <f t="shared" si="1062"/>
        <v>0</v>
      </c>
      <c r="Y695" s="12">
        <f t="shared" si="1062"/>
        <v>10000</v>
      </c>
      <c r="Z695" s="12">
        <v>10000</v>
      </c>
      <c r="AA695" s="12">
        <v>0</v>
      </c>
      <c r="AB695" s="12">
        <f t="shared" ref="AB695:AQ695" si="1064">SUM(AB696:AB697)</f>
        <v>0</v>
      </c>
      <c r="AC695" s="12">
        <f t="shared" si="1064"/>
        <v>0</v>
      </c>
      <c r="AD695" s="12">
        <f t="shared" si="1064"/>
        <v>0</v>
      </c>
      <c r="AE695" s="12">
        <f t="shared" si="1064"/>
        <v>0</v>
      </c>
      <c r="AF695" s="12">
        <f t="shared" si="1064"/>
        <v>0</v>
      </c>
      <c r="AG695" s="12">
        <f t="shared" si="1064"/>
        <v>0</v>
      </c>
      <c r="AH695" s="12">
        <f t="shared" ref="AH695" si="1065">SUM(AH696:AH697)</f>
        <v>0</v>
      </c>
      <c r="AI695" s="12">
        <f t="shared" si="1064"/>
        <v>0</v>
      </c>
      <c r="AJ695" s="12">
        <f t="shared" si="1064"/>
        <v>0</v>
      </c>
      <c r="AK695" s="12">
        <f t="shared" si="1064"/>
        <v>0</v>
      </c>
      <c r="AL695" s="12">
        <f t="shared" si="1064"/>
        <v>0</v>
      </c>
      <c r="AM695" s="12">
        <f t="shared" si="1064"/>
        <v>0</v>
      </c>
      <c r="AN695" s="12">
        <f t="shared" si="1064"/>
        <v>0</v>
      </c>
      <c r="AO695" s="12">
        <f t="shared" si="1064"/>
        <v>0</v>
      </c>
      <c r="AP695" s="12">
        <f t="shared" si="1064"/>
        <v>0</v>
      </c>
      <c r="AQ695" s="12">
        <f t="shared" si="1064"/>
        <v>0</v>
      </c>
      <c r="AR695" s="12">
        <v>0</v>
      </c>
      <c r="AS695" s="12">
        <v>0</v>
      </c>
      <c r="AT695" s="12">
        <f t="shared" ref="AT695:BI695" si="1066">SUM(AT696:AT697)</f>
        <v>0</v>
      </c>
      <c r="AU695" s="12">
        <f t="shared" si="1066"/>
        <v>0</v>
      </c>
      <c r="AV695" s="12">
        <f t="shared" si="1066"/>
        <v>0</v>
      </c>
      <c r="AW695" s="12">
        <f t="shared" si="1066"/>
        <v>0</v>
      </c>
      <c r="AX695" s="12">
        <f t="shared" si="1066"/>
        <v>0</v>
      </c>
      <c r="AY695" s="12">
        <f t="shared" si="1066"/>
        <v>0</v>
      </c>
      <c r="AZ695" s="12">
        <f t="shared" ref="AZ695" si="1067">SUM(AZ696:AZ697)</f>
        <v>0</v>
      </c>
      <c r="BA695" s="12">
        <f t="shared" si="1066"/>
        <v>0</v>
      </c>
      <c r="BB695" s="12">
        <f t="shared" si="1066"/>
        <v>0</v>
      </c>
      <c r="BC695" s="12">
        <f t="shared" si="1066"/>
        <v>0</v>
      </c>
      <c r="BD695" s="12">
        <f t="shared" si="1066"/>
        <v>0</v>
      </c>
      <c r="BE695" s="12">
        <f t="shared" si="1066"/>
        <v>0</v>
      </c>
      <c r="BF695" s="12">
        <f t="shared" si="1066"/>
        <v>0</v>
      </c>
      <c r="BG695" s="12">
        <f t="shared" si="1066"/>
        <v>0</v>
      </c>
      <c r="BH695" s="12">
        <f t="shared" si="1066"/>
        <v>0</v>
      </c>
      <c r="BI695" s="12">
        <f t="shared" si="1066"/>
        <v>0</v>
      </c>
      <c r="BJ695" s="12">
        <v>0</v>
      </c>
      <c r="BK695" s="12">
        <v>0</v>
      </c>
    </row>
    <row r="696" spans="1:63" x14ac:dyDescent="0.25">
      <c r="A696" s="4" t="s">
        <v>135</v>
      </c>
      <c r="B696" s="4" t="s">
        <v>60</v>
      </c>
      <c r="C696" s="4" t="s">
        <v>155</v>
      </c>
      <c r="D696" s="107" t="s">
        <v>326</v>
      </c>
      <c r="E696" s="117">
        <v>8213</v>
      </c>
      <c r="F696" s="107"/>
      <c r="G696" s="103" t="s">
        <v>1658</v>
      </c>
      <c r="H696" s="13" t="s">
        <v>53</v>
      </c>
      <c r="I696" s="14">
        <v>30000</v>
      </c>
      <c r="J696" s="14">
        <v>10000</v>
      </c>
      <c r="K696" s="14"/>
      <c r="L696" s="14"/>
      <c r="M696" s="14"/>
      <c r="N696" s="14"/>
      <c r="O696" s="14"/>
      <c r="P696" s="14">
        <f t="shared" si="1041"/>
        <v>10000</v>
      </c>
      <c r="Q696" s="14"/>
      <c r="R696" s="14"/>
      <c r="S696" s="14"/>
      <c r="T696" s="14"/>
      <c r="U696" s="14"/>
      <c r="V696" s="14"/>
      <c r="W696" s="14"/>
      <c r="X696" s="14"/>
      <c r="Y696" s="14">
        <v>10000</v>
      </c>
      <c r="Z696" s="14">
        <v>10000</v>
      </c>
      <c r="AA696" s="14">
        <v>0</v>
      </c>
      <c r="AB696" s="14">
        <v>0</v>
      </c>
      <c r="AC696" s="14"/>
      <c r="AD696" s="14"/>
      <c r="AE696" s="14"/>
      <c r="AF696" s="14"/>
      <c r="AG696" s="14"/>
      <c r="AH696" s="14">
        <f t="shared" si="1042"/>
        <v>0</v>
      </c>
      <c r="AI696" s="14"/>
      <c r="AJ696" s="14"/>
      <c r="AK696" s="14"/>
      <c r="AL696" s="14"/>
      <c r="AM696" s="14"/>
      <c r="AN696" s="14"/>
      <c r="AO696" s="14"/>
      <c r="AP696" s="14"/>
      <c r="AQ696" s="14"/>
      <c r="AR696" s="14">
        <v>0</v>
      </c>
      <c r="AS696" s="14">
        <v>0</v>
      </c>
      <c r="AT696" s="14">
        <v>0</v>
      </c>
      <c r="AU696" s="14"/>
      <c r="AV696" s="14"/>
      <c r="AW696" s="14"/>
      <c r="AX696" s="14"/>
      <c r="AY696" s="14"/>
      <c r="AZ696" s="14">
        <f t="shared" si="1043"/>
        <v>0</v>
      </c>
      <c r="BA696" s="14"/>
      <c r="BB696" s="14"/>
      <c r="BC696" s="14"/>
      <c r="BD696" s="14"/>
      <c r="BE696" s="14"/>
      <c r="BF696" s="14"/>
      <c r="BG696" s="14"/>
      <c r="BH696" s="14"/>
      <c r="BI696" s="14"/>
      <c r="BJ696" s="14">
        <v>0</v>
      </c>
      <c r="BK696" s="14">
        <v>0</v>
      </c>
    </row>
    <row r="697" spans="1:63" x14ac:dyDescent="0.25">
      <c r="A697" s="4" t="s">
        <v>135</v>
      </c>
      <c r="B697" s="4" t="s">
        <v>60</v>
      </c>
      <c r="C697" s="4" t="s">
        <v>155</v>
      </c>
      <c r="D697" s="107" t="s">
        <v>326</v>
      </c>
      <c r="E697" s="117">
        <v>8216</v>
      </c>
      <c r="F697" s="107"/>
      <c r="G697" s="103" t="s">
        <v>1658</v>
      </c>
      <c r="H697" s="13" t="s">
        <v>110</v>
      </c>
      <c r="I697" s="14">
        <v>10000</v>
      </c>
      <c r="J697" s="14">
        <v>0</v>
      </c>
      <c r="K697" s="14"/>
      <c r="L697" s="14"/>
      <c r="M697" s="14"/>
      <c r="N697" s="14"/>
      <c r="O697" s="14"/>
      <c r="P697" s="14">
        <f t="shared" si="1041"/>
        <v>0</v>
      </c>
      <c r="Q697" s="14"/>
      <c r="R697" s="14"/>
      <c r="S697" s="14"/>
      <c r="T697" s="14"/>
      <c r="U697" s="14"/>
      <c r="V697" s="14"/>
      <c r="W697" s="14"/>
      <c r="X697" s="14"/>
      <c r="Y697" s="14"/>
      <c r="Z697" s="14">
        <v>0</v>
      </c>
      <c r="AA697" s="14">
        <v>0</v>
      </c>
      <c r="AB697" s="14">
        <v>0</v>
      </c>
      <c r="AC697" s="14"/>
      <c r="AD697" s="14"/>
      <c r="AE697" s="14"/>
      <c r="AF697" s="14"/>
      <c r="AG697" s="14"/>
      <c r="AH697" s="14">
        <f t="shared" si="1042"/>
        <v>0</v>
      </c>
      <c r="AI697" s="14"/>
      <c r="AJ697" s="14"/>
      <c r="AK697" s="14"/>
      <c r="AL697" s="14"/>
      <c r="AM697" s="14"/>
      <c r="AN697" s="14"/>
      <c r="AO697" s="14"/>
      <c r="AP697" s="14"/>
      <c r="AQ697" s="14"/>
      <c r="AR697" s="14">
        <v>0</v>
      </c>
      <c r="AS697" s="14">
        <v>0</v>
      </c>
      <c r="AT697" s="14">
        <v>0</v>
      </c>
      <c r="AU697" s="14"/>
      <c r="AV697" s="14"/>
      <c r="AW697" s="14"/>
      <c r="AX697" s="14"/>
      <c r="AY697" s="14"/>
      <c r="AZ697" s="14">
        <f t="shared" si="1043"/>
        <v>0</v>
      </c>
      <c r="BA697" s="14"/>
      <c r="BB697" s="14"/>
      <c r="BC697" s="14"/>
      <c r="BD697" s="14"/>
      <c r="BE697" s="14"/>
      <c r="BF697" s="14"/>
      <c r="BG697" s="14"/>
      <c r="BH697" s="14"/>
      <c r="BI697" s="14"/>
      <c r="BJ697" s="14">
        <v>0</v>
      </c>
      <c r="BK697" s="14">
        <v>0</v>
      </c>
    </row>
    <row r="698" spans="1:63" ht="22.5" x14ac:dyDescent="0.25">
      <c r="A698" s="13" t="s">
        <v>0</v>
      </c>
      <c r="B698" s="13" t="s">
        <v>0</v>
      </c>
      <c r="C698" s="13" t="s">
        <v>0</v>
      </c>
      <c r="D698" s="103" t="s">
        <v>0</v>
      </c>
      <c r="E698" s="103" t="s">
        <v>0</v>
      </c>
      <c r="F698" s="103" t="s">
        <v>0</v>
      </c>
      <c r="G698" s="13" t="s">
        <v>0</v>
      </c>
      <c r="H698" s="10" t="s">
        <v>335</v>
      </c>
      <c r="I698" s="11">
        <f>SUM(I669,I691,I694)</f>
        <v>2692833</v>
      </c>
      <c r="J698" s="11">
        <f t="shared" ref="J698:Y698" si="1068">SUM(J669,J691,J694)</f>
        <v>40000</v>
      </c>
      <c r="K698" s="11">
        <f t="shared" si="1068"/>
        <v>0</v>
      </c>
      <c r="L698" s="11">
        <f t="shared" si="1068"/>
        <v>0</v>
      </c>
      <c r="M698" s="11">
        <f t="shared" si="1068"/>
        <v>0</v>
      </c>
      <c r="N698" s="11">
        <f t="shared" si="1068"/>
        <v>0</v>
      </c>
      <c r="O698" s="11">
        <f t="shared" si="1068"/>
        <v>0</v>
      </c>
      <c r="P698" s="11">
        <f t="shared" si="1068"/>
        <v>40000</v>
      </c>
      <c r="Q698" s="11">
        <f t="shared" si="1068"/>
        <v>0</v>
      </c>
      <c r="R698" s="11">
        <f t="shared" si="1068"/>
        <v>0</v>
      </c>
      <c r="S698" s="11">
        <f t="shared" si="1068"/>
        <v>2200</v>
      </c>
      <c r="T698" s="11">
        <f t="shared" si="1068"/>
        <v>0</v>
      </c>
      <c r="U698" s="11">
        <f t="shared" si="1068"/>
        <v>11850</v>
      </c>
      <c r="V698" s="11">
        <f t="shared" si="1068"/>
        <v>0</v>
      </c>
      <c r="W698" s="11">
        <f t="shared" si="1068"/>
        <v>0</v>
      </c>
      <c r="X698" s="11">
        <f t="shared" si="1068"/>
        <v>5950</v>
      </c>
      <c r="Y698" s="11">
        <f t="shared" si="1068"/>
        <v>16000</v>
      </c>
      <c r="Z698" s="11">
        <v>36000</v>
      </c>
      <c r="AA698" s="11">
        <v>4000</v>
      </c>
      <c r="AB698" s="11">
        <f t="shared" ref="AB698:AQ698" si="1069">SUM(AB669,AB691,AB694)</f>
        <v>0</v>
      </c>
      <c r="AC698" s="11">
        <f t="shared" si="1069"/>
        <v>0</v>
      </c>
      <c r="AD698" s="11">
        <f t="shared" si="1069"/>
        <v>0</v>
      </c>
      <c r="AE698" s="11">
        <f t="shared" si="1069"/>
        <v>0</v>
      </c>
      <c r="AF698" s="11">
        <f t="shared" si="1069"/>
        <v>0</v>
      </c>
      <c r="AG698" s="11">
        <f t="shared" si="1069"/>
        <v>0</v>
      </c>
      <c r="AH698" s="11">
        <f t="shared" si="1069"/>
        <v>0</v>
      </c>
      <c r="AI698" s="11">
        <f t="shared" si="1069"/>
        <v>0</v>
      </c>
      <c r="AJ698" s="11">
        <f t="shared" si="1069"/>
        <v>0</v>
      </c>
      <c r="AK698" s="11">
        <f t="shared" si="1069"/>
        <v>0</v>
      </c>
      <c r="AL698" s="11">
        <f t="shared" si="1069"/>
        <v>0</v>
      </c>
      <c r="AM698" s="11">
        <f t="shared" si="1069"/>
        <v>0</v>
      </c>
      <c r="AN698" s="11">
        <f t="shared" si="1069"/>
        <v>0</v>
      </c>
      <c r="AO698" s="11">
        <f t="shared" si="1069"/>
        <v>0</v>
      </c>
      <c r="AP698" s="11">
        <f t="shared" si="1069"/>
        <v>0</v>
      </c>
      <c r="AQ698" s="11">
        <f t="shared" si="1069"/>
        <v>0</v>
      </c>
      <c r="AR698" s="11">
        <v>0</v>
      </c>
      <c r="AS698" s="11">
        <v>0</v>
      </c>
      <c r="AT698" s="11">
        <f t="shared" ref="AT698:BI698" si="1070">SUM(AT669,AT691,AT694)</f>
        <v>0</v>
      </c>
      <c r="AU698" s="11">
        <f t="shared" si="1070"/>
        <v>29377</v>
      </c>
      <c r="AV698" s="11">
        <f t="shared" si="1070"/>
        <v>0</v>
      </c>
      <c r="AW698" s="11">
        <f t="shared" si="1070"/>
        <v>0</v>
      </c>
      <c r="AX698" s="11">
        <f t="shared" si="1070"/>
        <v>0</v>
      </c>
      <c r="AY698" s="11">
        <f t="shared" si="1070"/>
        <v>0</v>
      </c>
      <c r="AZ698" s="11">
        <f t="shared" si="1070"/>
        <v>29377</v>
      </c>
      <c r="BA698" s="11">
        <f t="shared" si="1070"/>
        <v>0</v>
      </c>
      <c r="BB698" s="11">
        <f t="shared" si="1070"/>
        <v>0</v>
      </c>
      <c r="BC698" s="11">
        <f t="shared" si="1070"/>
        <v>29377</v>
      </c>
      <c r="BD698" s="11">
        <f t="shared" si="1070"/>
        <v>0</v>
      </c>
      <c r="BE698" s="11">
        <f t="shared" si="1070"/>
        <v>0</v>
      </c>
      <c r="BF698" s="11">
        <f t="shared" si="1070"/>
        <v>0</v>
      </c>
      <c r="BG698" s="11">
        <f t="shared" si="1070"/>
        <v>0</v>
      </c>
      <c r="BH698" s="11">
        <f t="shared" si="1070"/>
        <v>0</v>
      </c>
      <c r="BI698" s="11">
        <f t="shared" si="1070"/>
        <v>0</v>
      </c>
      <c r="BJ698" s="11">
        <v>29377</v>
      </c>
      <c r="BK698" s="11">
        <v>0</v>
      </c>
    </row>
    <row r="699" spans="1:63" ht="15.75" thickBot="1" x14ac:dyDescent="0.3">
      <c r="A699" s="13" t="s">
        <v>0</v>
      </c>
      <c r="B699" s="13" t="s">
        <v>0</v>
      </c>
      <c r="C699" s="13" t="s">
        <v>0</v>
      </c>
      <c r="D699" s="103" t="s">
        <v>0</v>
      </c>
      <c r="E699" s="103" t="s">
        <v>0</v>
      </c>
      <c r="F699" s="103" t="s">
        <v>0</v>
      </c>
      <c r="G699" s="13" t="s">
        <v>0</v>
      </c>
      <c r="H699" s="2" t="s">
        <v>55</v>
      </c>
      <c r="I699" s="12">
        <v>60</v>
      </c>
      <c r="J699" s="13" t="s">
        <v>0</v>
      </c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>
        <v>0</v>
      </c>
      <c r="AA699" s="13"/>
      <c r="AB699" s="13" t="s">
        <v>0</v>
      </c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>
        <v>0</v>
      </c>
      <c r="AS699" s="13"/>
      <c r="AT699" s="13" t="s">
        <v>0</v>
      </c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>
        <v>0</v>
      </c>
      <c r="BK699" s="13"/>
    </row>
    <row r="700" spans="1:63" ht="69.75" customHeight="1" thickBot="1" x14ac:dyDescent="0.3">
      <c r="A700" s="148" t="s">
        <v>0</v>
      </c>
      <c r="B700" s="148" t="s">
        <v>0</v>
      </c>
      <c r="C700" s="148" t="s">
        <v>0</v>
      </c>
      <c r="D700" s="151" t="s">
        <v>0</v>
      </c>
      <c r="E700" s="151" t="s">
        <v>0</v>
      </c>
      <c r="F700" s="151" t="s">
        <v>0</v>
      </c>
      <c r="G700" s="154" t="s">
        <v>0</v>
      </c>
      <c r="H700" s="5" t="s">
        <v>56</v>
      </c>
      <c r="I700" s="5" t="s">
        <v>9</v>
      </c>
      <c r="J700" s="94" t="s">
        <v>10</v>
      </c>
      <c r="K700" s="94" t="s">
        <v>1602</v>
      </c>
      <c r="L700" s="94" t="s">
        <v>1535</v>
      </c>
      <c r="M700" s="94" t="s">
        <v>1591</v>
      </c>
      <c r="N700" s="94" t="s">
        <v>1592</v>
      </c>
      <c r="O700" s="94" t="s">
        <v>1593</v>
      </c>
      <c r="P700" s="94" t="s">
        <v>1606</v>
      </c>
      <c r="Q700" s="94" t="s">
        <v>1603</v>
      </c>
      <c r="R700" s="94" t="s">
        <v>1594</v>
      </c>
      <c r="S700" s="94" t="s">
        <v>1595</v>
      </c>
      <c r="T700" s="94" t="s">
        <v>1596</v>
      </c>
      <c r="U700" s="94" t="s">
        <v>1597</v>
      </c>
      <c r="V700" s="94" t="s">
        <v>1598</v>
      </c>
      <c r="W700" s="94" t="s">
        <v>1599</v>
      </c>
      <c r="X700" s="94" t="s">
        <v>1604</v>
      </c>
      <c r="Y700" s="94" t="s">
        <v>1605</v>
      </c>
      <c r="Z700" s="94" t="s">
        <v>1600</v>
      </c>
      <c r="AA700" s="94" t="s">
        <v>1601</v>
      </c>
      <c r="AB700" s="95" t="s">
        <v>11</v>
      </c>
      <c r="AC700" s="95" t="s">
        <v>1602</v>
      </c>
      <c r="AD700" s="95" t="s">
        <v>1535</v>
      </c>
      <c r="AE700" s="95" t="s">
        <v>1591</v>
      </c>
      <c r="AF700" s="95" t="s">
        <v>1592</v>
      </c>
      <c r="AG700" s="95" t="s">
        <v>1593</v>
      </c>
      <c r="AH700" s="95" t="s">
        <v>1607</v>
      </c>
      <c r="AI700" s="95" t="s">
        <v>1603</v>
      </c>
      <c r="AJ700" s="95" t="s">
        <v>1594</v>
      </c>
      <c r="AK700" s="95" t="s">
        <v>1595</v>
      </c>
      <c r="AL700" s="95" t="s">
        <v>1596</v>
      </c>
      <c r="AM700" s="95" t="s">
        <v>1597</v>
      </c>
      <c r="AN700" s="95" t="s">
        <v>1598</v>
      </c>
      <c r="AO700" s="95" t="s">
        <v>1599</v>
      </c>
      <c r="AP700" s="95" t="s">
        <v>1604</v>
      </c>
      <c r="AQ700" s="95" t="s">
        <v>1605</v>
      </c>
      <c r="AR700" s="95" t="s">
        <v>1600</v>
      </c>
      <c r="AS700" s="95" t="s">
        <v>1601</v>
      </c>
      <c r="AT700" s="96" t="s">
        <v>12</v>
      </c>
      <c r="AU700" s="96" t="s">
        <v>1602</v>
      </c>
      <c r="AV700" s="96" t="s">
        <v>1535</v>
      </c>
      <c r="AW700" s="96" t="s">
        <v>1591</v>
      </c>
      <c r="AX700" s="96" t="s">
        <v>1592</v>
      </c>
      <c r="AY700" s="96" t="s">
        <v>1593</v>
      </c>
      <c r="AZ700" s="96" t="s">
        <v>1608</v>
      </c>
      <c r="BA700" s="96" t="s">
        <v>1603</v>
      </c>
      <c r="BB700" s="96" t="s">
        <v>1594</v>
      </c>
      <c r="BC700" s="96" t="s">
        <v>1595</v>
      </c>
      <c r="BD700" s="96" t="s">
        <v>1596</v>
      </c>
      <c r="BE700" s="96" t="s">
        <v>1597</v>
      </c>
      <c r="BF700" s="96" t="s">
        <v>1598</v>
      </c>
      <c r="BG700" s="96" t="s">
        <v>1599</v>
      </c>
      <c r="BH700" s="96" t="s">
        <v>1604</v>
      </c>
      <c r="BI700" s="96" t="s">
        <v>1605</v>
      </c>
      <c r="BJ700" s="96" t="s">
        <v>1600</v>
      </c>
      <c r="BK700" s="96" t="s">
        <v>1601</v>
      </c>
    </row>
    <row r="701" spans="1:63" x14ac:dyDescent="0.25">
      <c r="A701" s="149"/>
      <c r="B701" s="149"/>
      <c r="C701" s="149"/>
      <c r="D701" s="152"/>
      <c r="E701" s="152"/>
      <c r="F701" s="152"/>
      <c r="G701" s="155"/>
      <c r="H701" s="15" t="s">
        <v>0</v>
      </c>
      <c r="I701" s="9" t="s">
        <v>13</v>
      </c>
      <c r="J701" s="9">
        <v>1</v>
      </c>
      <c r="K701" s="9">
        <v>2</v>
      </c>
      <c r="L701" s="9">
        <v>3</v>
      </c>
      <c r="M701" s="9">
        <v>4</v>
      </c>
      <c r="N701" s="9">
        <v>5</v>
      </c>
      <c r="O701" s="9">
        <v>6</v>
      </c>
      <c r="P701" s="9">
        <v>7</v>
      </c>
      <c r="Q701" s="9">
        <v>8</v>
      </c>
      <c r="R701" s="9">
        <v>9</v>
      </c>
      <c r="S701" s="9">
        <v>10</v>
      </c>
      <c r="T701" s="9">
        <v>11</v>
      </c>
      <c r="U701" s="9">
        <v>12</v>
      </c>
      <c r="V701" s="9">
        <v>13</v>
      </c>
      <c r="W701" s="9">
        <v>14</v>
      </c>
      <c r="X701" s="9">
        <v>15</v>
      </c>
      <c r="Y701" s="9">
        <v>16</v>
      </c>
      <c r="Z701" s="9">
        <v>20</v>
      </c>
      <c r="AA701" s="9">
        <v>21</v>
      </c>
      <c r="AB701" s="9">
        <v>1</v>
      </c>
      <c r="AC701" s="9">
        <v>2</v>
      </c>
      <c r="AD701" s="9">
        <v>3</v>
      </c>
      <c r="AE701" s="9">
        <v>4</v>
      </c>
      <c r="AF701" s="9">
        <v>5</v>
      </c>
      <c r="AG701" s="9">
        <v>6</v>
      </c>
      <c r="AH701" s="9">
        <v>7</v>
      </c>
      <c r="AI701" s="9">
        <v>8</v>
      </c>
      <c r="AJ701" s="9">
        <v>9</v>
      </c>
      <c r="AK701" s="9">
        <v>10</v>
      </c>
      <c r="AL701" s="9">
        <v>11</v>
      </c>
      <c r="AM701" s="9">
        <v>12</v>
      </c>
      <c r="AN701" s="9">
        <v>13</v>
      </c>
      <c r="AO701" s="9">
        <v>14</v>
      </c>
      <c r="AP701" s="9">
        <v>15</v>
      </c>
      <c r="AQ701" s="9">
        <v>16</v>
      </c>
      <c r="AR701" s="9">
        <v>20</v>
      </c>
      <c r="AS701" s="9">
        <v>21</v>
      </c>
      <c r="AT701" s="9">
        <v>1</v>
      </c>
      <c r="AU701" s="9">
        <v>2</v>
      </c>
      <c r="AV701" s="9">
        <v>3</v>
      </c>
      <c r="AW701" s="9">
        <v>4</v>
      </c>
      <c r="AX701" s="9">
        <v>5</v>
      </c>
      <c r="AY701" s="9">
        <v>6</v>
      </c>
      <c r="AZ701" s="9">
        <v>7</v>
      </c>
      <c r="BA701" s="9">
        <v>8</v>
      </c>
      <c r="BB701" s="9">
        <v>9</v>
      </c>
      <c r="BC701" s="9">
        <v>10</v>
      </c>
      <c r="BD701" s="9">
        <v>11</v>
      </c>
      <c r="BE701" s="9">
        <v>12</v>
      </c>
      <c r="BF701" s="9">
        <v>13</v>
      </c>
      <c r="BG701" s="9">
        <v>14</v>
      </c>
      <c r="BH701" s="9">
        <v>15</v>
      </c>
      <c r="BI701" s="9">
        <v>16</v>
      </c>
      <c r="BJ701" s="9">
        <v>20</v>
      </c>
      <c r="BK701" s="9">
        <v>21</v>
      </c>
    </row>
    <row r="702" spans="1:63" x14ac:dyDescent="0.25">
      <c r="A702" s="149"/>
      <c r="B702" s="149"/>
      <c r="C702" s="149"/>
      <c r="D702" s="152"/>
      <c r="E702" s="152"/>
      <c r="F702" s="152"/>
      <c r="G702" s="155"/>
      <c r="H702" s="16" t="s">
        <v>139</v>
      </c>
      <c r="I702" s="17">
        <f>SUM(I698)</f>
        <v>2692833</v>
      </c>
      <c r="J702" s="17">
        <f t="shared" ref="J702:Y702" si="1071">SUM(J698)</f>
        <v>40000</v>
      </c>
      <c r="K702" s="17">
        <f t="shared" si="1071"/>
        <v>0</v>
      </c>
      <c r="L702" s="17">
        <f t="shared" si="1071"/>
        <v>0</v>
      </c>
      <c r="M702" s="17">
        <f t="shared" si="1071"/>
        <v>0</v>
      </c>
      <c r="N702" s="17">
        <f t="shared" si="1071"/>
        <v>0</v>
      </c>
      <c r="O702" s="17">
        <f t="shared" si="1071"/>
        <v>0</v>
      </c>
      <c r="P702" s="17">
        <f t="shared" ref="P702" si="1072">SUM(P698)</f>
        <v>40000</v>
      </c>
      <c r="Q702" s="17">
        <f t="shared" si="1071"/>
        <v>0</v>
      </c>
      <c r="R702" s="17">
        <f t="shared" si="1071"/>
        <v>0</v>
      </c>
      <c r="S702" s="17">
        <f t="shared" si="1071"/>
        <v>2200</v>
      </c>
      <c r="T702" s="17">
        <f t="shared" si="1071"/>
        <v>0</v>
      </c>
      <c r="U702" s="17">
        <f t="shared" si="1071"/>
        <v>11850</v>
      </c>
      <c r="V702" s="17">
        <f t="shared" si="1071"/>
        <v>0</v>
      </c>
      <c r="W702" s="17">
        <f t="shared" si="1071"/>
        <v>0</v>
      </c>
      <c r="X702" s="17">
        <f t="shared" si="1071"/>
        <v>5950</v>
      </c>
      <c r="Y702" s="17">
        <f t="shared" si="1071"/>
        <v>16000</v>
      </c>
      <c r="Z702" s="17">
        <v>36000</v>
      </c>
      <c r="AA702" s="17">
        <v>4000</v>
      </c>
      <c r="AB702" s="17">
        <f t="shared" ref="AB702:AQ702" si="1073">SUM(AB698)</f>
        <v>0</v>
      </c>
      <c r="AC702" s="17">
        <f t="shared" si="1073"/>
        <v>0</v>
      </c>
      <c r="AD702" s="17">
        <f t="shared" si="1073"/>
        <v>0</v>
      </c>
      <c r="AE702" s="17">
        <f t="shared" si="1073"/>
        <v>0</v>
      </c>
      <c r="AF702" s="17">
        <f t="shared" si="1073"/>
        <v>0</v>
      </c>
      <c r="AG702" s="17">
        <f t="shared" si="1073"/>
        <v>0</v>
      </c>
      <c r="AH702" s="17">
        <f t="shared" ref="AH702" si="1074">SUM(AH698)</f>
        <v>0</v>
      </c>
      <c r="AI702" s="17">
        <f t="shared" si="1073"/>
        <v>0</v>
      </c>
      <c r="AJ702" s="17">
        <f t="shared" si="1073"/>
        <v>0</v>
      </c>
      <c r="AK702" s="17">
        <f t="shared" si="1073"/>
        <v>0</v>
      </c>
      <c r="AL702" s="17">
        <f t="shared" si="1073"/>
        <v>0</v>
      </c>
      <c r="AM702" s="17">
        <f t="shared" si="1073"/>
        <v>0</v>
      </c>
      <c r="AN702" s="17">
        <f t="shared" si="1073"/>
        <v>0</v>
      </c>
      <c r="AO702" s="17">
        <f t="shared" si="1073"/>
        <v>0</v>
      </c>
      <c r="AP702" s="17">
        <f t="shared" si="1073"/>
        <v>0</v>
      </c>
      <c r="AQ702" s="17">
        <f t="shared" si="1073"/>
        <v>0</v>
      </c>
      <c r="AR702" s="17">
        <v>0</v>
      </c>
      <c r="AS702" s="17">
        <v>0</v>
      </c>
      <c r="AT702" s="17">
        <f t="shared" ref="AT702:BI702" si="1075">SUM(AT698)</f>
        <v>0</v>
      </c>
      <c r="AU702" s="17">
        <f t="shared" si="1075"/>
        <v>29377</v>
      </c>
      <c r="AV702" s="17">
        <f t="shared" si="1075"/>
        <v>0</v>
      </c>
      <c r="AW702" s="17">
        <f t="shared" si="1075"/>
        <v>0</v>
      </c>
      <c r="AX702" s="17">
        <f t="shared" si="1075"/>
        <v>0</v>
      </c>
      <c r="AY702" s="17">
        <f t="shared" si="1075"/>
        <v>0</v>
      </c>
      <c r="AZ702" s="17">
        <f t="shared" ref="AZ702" si="1076">SUM(AZ698)</f>
        <v>29377</v>
      </c>
      <c r="BA702" s="17">
        <f t="shared" si="1075"/>
        <v>0</v>
      </c>
      <c r="BB702" s="17">
        <f t="shared" si="1075"/>
        <v>0</v>
      </c>
      <c r="BC702" s="17">
        <f t="shared" si="1075"/>
        <v>29377</v>
      </c>
      <c r="BD702" s="17">
        <f t="shared" si="1075"/>
        <v>0</v>
      </c>
      <c r="BE702" s="17">
        <f t="shared" si="1075"/>
        <v>0</v>
      </c>
      <c r="BF702" s="17">
        <f t="shared" si="1075"/>
        <v>0</v>
      </c>
      <c r="BG702" s="17">
        <f t="shared" si="1075"/>
        <v>0</v>
      </c>
      <c r="BH702" s="17">
        <f t="shared" si="1075"/>
        <v>0</v>
      </c>
      <c r="BI702" s="17">
        <f t="shared" si="1075"/>
        <v>0</v>
      </c>
      <c r="BJ702" s="17">
        <v>29377</v>
      </c>
      <c r="BK702" s="17">
        <v>0</v>
      </c>
    </row>
    <row r="703" spans="1:63" x14ac:dyDescent="0.25">
      <c r="A703" s="149"/>
      <c r="B703" s="149"/>
      <c r="C703" s="149"/>
      <c r="D703" s="152"/>
      <c r="E703" s="152"/>
      <c r="F703" s="152"/>
      <c r="G703" s="155"/>
      <c r="H703" s="18" t="s">
        <v>57</v>
      </c>
      <c r="I703" s="17">
        <f>SUM(I702)</f>
        <v>2692833</v>
      </c>
      <c r="J703" s="17">
        <f t="shared" ref="J703:Y703" si="1077">SUM(J702)</f>
        <v>40000</v>
      </c>
      <c r="K703" s="17">
        <f t="shared" si="1077"/>
        <v>0</v>
      </c>
      <c r="L703" s="17">
        <f t="shared" si="1077"/>
        <v>0</v>
      </c>
      <c r="M703" s="17">
        <f t="shared" si="1077"/>
        <v>0</v>
      </c>
      <c r="N703" s="17">
        <f t="shared" si="1077"/>
        <v>0</v>
      </c>
      <c r="O703" s="17">
        <f t="shared" si="1077"/>
        <v>0</v>
      </c>
      <c r="P703" s="17">
        <f t="shared" ref="P703" si="1078">SUM(P702)</f>
        <v>40000</v>
      </c>
      <c r="Q703" s="17">
        <f t="shared" si="1077"/>
        <v>0</v>
      </c>
      <c r="R703" s="17">
        <f t="shared" si="1077"/>
        <v>0</v>
      </c>
      <c r="S703" s="17">
        <f t="shared" si="1077"/>
        <v>2200</v>
      </c>
      <c r="T703" s="17">
        <f t="shared" si="1077"/>
        <v>0</v>
      </c>
      <c r="U703" s="17">
        <f t="shared" si="1077"/>
        <v>11850</v>
      </c>
      <c r="V703" s="17">
        <f t="shared" si="1077"/>
        <v>0</v>
      </c>
      <c r="W703" s="17">
        <f t="shared" si="1077"/>
        <v>0</v>
      </c>
      <c r="X703" s="17">
        <f t="shared" si="1077"/>
        <v>5950</v>
      </c>
      <c r="Y703" s="17">
        <f t="shared" si="1077"/>
        <v>16000</v>
      </c>
      <c r="Z703" s="17">
        <v>36000</v>
      </c>
      <c r="AA703" s="17">
        <v>4000</v>
      </c>
      <c r="AB703" s="17">
        <f t="shared" ref="AB703:AQ703" si="1079">SUM(AB702)</f>
        <v>0</v>
      </c>
      <c r="AC703" s="17">
        <f t="shared" si="1079"/>
        <v>0</v>
      </c>
      <c r="AD703" s="17">
        <f t="shared" si="1079"/>
        <v>0</v>
      </c>
      <c r="AE703" s="17">
        <f t="shared" si="1079"/>
        <v>0</v>
      </c>
      <c r="AF703" s="17">
        <f t="shared" si="1079"/>
        <v>0</v>
      </c>
      <c r="AG703" s="17">
        <f t="shared" si="1079"/>
        <v>0</v>
      </c>
      <c r="AH703" s="17">
        <f t="shared" ref="AH703" si="1080">SUM(AH702)</f>
        <v>0</v>
      </c>
      <c r="AI703" s="17">
        <f t="shared" si="1079"/>
        <v>0</v>
      </c>
      <c r="AJ703" s="17">
        <f t="shared" si="1079"/>
        <v>0</v>
      </c>
      <c r="AK703" s="17">
        <f t="shared" si="1079"/>
        <v>0</v>
      </c>
      <c r="AL703" s="17">
        <f t="shared" si="1079"/>
        <v>0</v>
      </c>
      <c r="AM703" s="17">
        <f t="shared" si="1079"/>
        <v>0</v>
      </c>
      <c r="AN703" s="17">
        <f t="shared" si="1079"/>
        <v>0</v>
      </c>
      <c r="AO703" s="17">
        <f t="shared" si="1079"/>
        <v>0</v>
      </c>
      <c r="AP703" s="17">
        <f t="shared" si="1079"/>
        <v>0</v>
      </c>
      <c r="AQ703" s="17">
        <f t="shared" si="1079"/>
        <v>0</v>
      </c>
      <c r="AR703" s="17">
        <v>0</v>
      </c>
      <c r="AS703" s="17">
        <v>0</v>
      </c>
      <c r="AT703" s="17">
        <f t="shared" ref="AT703:BI703" si="1081">SUM(AT702)</f>
        <v>0</v>
      </c>
      <c r="AU703" s="17">
        <f t="shared" si="1081"/>
        <v>29377</v>
      </c>
      <c r="AV703" s="17">
        <f t="shared" si="1081"/>
        <v>0</v>
      </c>
      <c r="AW703" s="17">
        <f t="shared" si="1081"/>
        <v>0</v>
      </c>
      <c r="AX703" s="17">
        <f t="shared" si="1081"/>
        <v>0</v>
      </c>
      <c r="AY703" s="17">
        <f t="shared" si="1081"/>
        <v>0</v>
      </c>
      <c r="AZ703" s="17">
        <f t="shared" ref="AZ703" si="1082">SUM(AZ702)</f>
        <v>29377</v>
      </c>
      <c r="BA703" s="17">
        <f t="shared" si="1081"/>
        <v>0</v>
      </c>
      <c r="BB703" s="17">
        <f t="shared" si="1081"/>
        <v>0</v>
      </c>
      <c r="BC703" s="17">
        <f t="shared" si="1081"/>
        <v>29377</v>
      </c>
      <c r="BD703" s="17">
        <f t="shared" si="1081"/>
        <v>0</v>
      </c>
      <c r="BE703" s="17">
        <f t="shared" si="1081"/>
        <v>0</v>
      </c>
      <c r="BF703" s="17">
        <f t="shared" si="1081"/>
        <v>0</v>
      </c>
      <c r="BG703" s="17">
        <f t="shared" si="1081"/>
        <v>0</v>
      </c>
      <c r="BH703" s="17">
        <f t="shared" si="1081"/>
        <v>0</v>
      </c>
      <c r="BI703" s="17">
        <f t="shared" si="1081"/>
        <v>0</v>
      </c>
      <c r="BJ703" s="17">
        <v>29377</v>
      </c>
      <c r="BK703" s="17">
        <v>0</v>
      </c>
    </row>
    <row r="704" spans="1:63" x14ac:dyDescent="0.25">
      <c r="A704" s="150"/>
      <c r="B704" s="150"/>
      <c r="C704" s="150"/>
      <c r="D704" s="153"/>
      <c r="E704" s="153"/>
      <c r="F704" s="153"/>
      <c r="G704" s="156"/>
      <c r="P704">
        <f t="shared" si="1041"/>
        <v>0</v>
      </c>
      <c r="Z704">
        <v>0</v>
      </c>
      <c r="AA704">
        <v>0</v>
      </c>
      <c r="AH704">
        <f t="shared" si="1042"/>
        <v>0</v>
      </c>
      <c r="AR704">
        <v>0</v>
      </c>
      <c r="AS704">
        <v>0</v>
      </c>
      <c r="AZ704">
        <f t="shared" si="1043"/>
        <v>0</v>
      </c>
      <c r="BJ704">
        <v>0</v>
      </c>
      <c r="BK704">
        <v>0</v>
      </c>
    </row>
    <row r="705" spans="1:63" ht="15.75" thickBot="1" x14ac:dyDescent="0.3">
      <c r="A705" s="13" t="s">
        <v>0</v>
      </c>
      <c r="B705" s="13" t="s">
        <v>0</v>
      </c>
      <c r="C705" s="13" t="s">
        <v>0</v>
      </c>
      <c r="D705" s="103" t="s">
        <v>0</v>
      </c>
      <c r="E705" s="103" t="s">
        <v>0</v>
      </c>
      <c r="F705" s="103" t="s">
        <v>0</v>
      </c>
      <c r="G705" s="13" t="s">
        <v>0</v>
      </c>
      <c r="H705" s="19" t="s">
        <v>0</v>
      </c>
      <c r="I705" s="19" t="s">
        <v>0</v>
      </c>
      <c r="J705" s="19" t="s">
        <v>0</v>
      </c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>
        <v>0</v>
      </c>
      <c r="AA705" s="19">
        <v>0</v>
      </c>
      <c r="AB705" s="19" t="s">
        <v>0</v>
      </c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>
        <v>0</v>
      </c>
      <c r="AS705" s="19">
        <v>0</v>
      </c>
      <c r="AT705" s="19" t="s">
        <v>0</v>
      </c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>
        <v>0</v>
      </c>
      <c r="BK705" s="19">
        <v>0</v>
      </c>
    </row>
    <row r="706" spans="1:63" ht="69.75" customHeight="1" thickBot="1" x14ac:dyDescent="0.3">
      <c r="A706" s="5" t="s">
        <v>2</v>
      </c>
      <c r="B706" s="5" t="s">
        <v>3</v>
      </c>
      <c r="C706" s="5" t="s">
        <v>4</v>
      </c>
      <c r="D706" s="108" t="s">
        <v>0</v>
      </c>
      <c r="E706" s="116" t="s">
        <v>5</v>
      </c>
      <c r="F706" s="116" t="s">
        <v>6</v>
      </c>
      <c r="G706" s="5" t="s">
        <v>7</v>
      </c>
      <c r="H706" s="5" t="s">
        <v>8</v>
      </c>
      <c r="I706" s="5" t="s">
        <v>9</v>
      </c>
      <c r="J706" s="94" t="s">
        <v>10</v>
      </c>
      <c r="K706" s="94" t="s">
        <v>1602</v>
      </c>
      <c r="L706" s="94" t="s">
        <v>1535</v>
      </c>
      <c r="M706" s="94" t="s">
        <v>1591</v>
      </c>
      <c r="N706" s="94" t="s">
        <v>1592</v>
      </c>
      <c r="O706" s="94" t="s">
        <v>1593</v>
      </c>
      <c r="P706" s="94" t="s">
        <v>1606</v>
      </c>
      <c r="Q706" s="94" t="s">
        <v>1603</v>
      </c>
      <c r="R706" s="94" t="s">
        <v>1594</v>
      </c>
      <c r="S706" s="94" t="s">
        <v>1595</v>
      </c>
      <c r="T706" s="94" t="s">
        <v>1596</v>
      </c>
      <c r="U706" s="94" t="s">
        <v>1597</v>
      </c>
      <c r="V706" s="94" t="s">
        <v>1598</v>
      </c>
      <c r="W706" s="94" t="s">
        <v>1599</v>
      </c>
      <c r="X706" s="94" t="s">
        <v>1604</v>
      </c>
      <c r="Y706" s="94" t="s">
        <v>1605</v>
      </c>
      <c r="Z706" s="94" t="s">
        <v>1600</v>
      </c>
      <c r="AA706" s="94" t="s">
        <v>1601</v>
      </c>
      <c r="AB706" s="95" t="s">
        <v>11</v>
      </c>
      <c r="AC706" s="95" t="s">
        <v>1602</v>
      </c>
      <c r="AD706" s="95" t="s">
        <v>1535</v>
      </c>
      <c r="AE706" s="95" t="s">
        <v>1591</v>
      </c>
      <c r="AF706" s="95" t="s">
        <v>1592</v>
      </c>
      <c r="AG706" s="95" t="s">
        <v>1593</v>
      </c>
      <c r="AH706" s="95" t="s">
        <v>1607</v>
      </c>
      <c r="AI706" s="95" t="s">
        <v>1603</v>
      </c>
      <c r="AJ706" s="95" t="s">
        <v>1594</v>
      </c>
      <c r="AK706" s="95" t="s">
        <v>1595</v>
      </c>
      <c r="AL706" s="95" t="s">
        <v>1596</v>
      </c>
      <c r="AM706" s="95" t="s">
        <v>1597</v>
      </c>
      <c r="AN706" s="95" t="s">
        <v>1598</v>
      </c>
      <c r="AO706" s="95" t="s">
        <v>1599</v>
      </c>
      <c r="AP706" s="95" t="s">
        <v>1604</v>
      </c>
      <c r="AQ706" s="95" t="s">
        <v>1605</v>
      </c>
      <c r="AR706" s="95" t="s">
        <v>1600</v>
      </c>
      <c r="AS706" s="95" t="s">
        <v>1601</v>
      </c>
      <c r="AT706" s="96" t="s">
        <v>12</v>
      </c>
      <c r="AU706" s="96" t="s">
        <v>1602</v>
      </c>
      <c r="AV706" s="96" t="s">
        <v>1535</v>
      </c>
      <c r="AW706" s="96" t="s">
        <v>1591</v>
      </c>
      <c r="AX706" s="96" t="s">
        <v>1592</v>
      </c>
      <c r="AY706" s="96" t="s">
        <v>1593</v>
      </c>
      <c r="AZ706" s="96" t="s">
        <v>1608</v>
      </c>
      <c r="BA706" s="96" t="s">
        <v>1603</v>
      </c>
      <c r="BB706" s="96" t="s">
        <v>1594</v>
      </c>
      <c r="BC706" s="96" t="s">
        <v>1595</v>
      </c>
      <c r="BD706" s="96" t="s">
        <v>1596</v>
      </c>
      <c r="BE706" s="96" t="s">
        <v>1597</v>
      </c>
      <c r="BF706" s="96" t="s">
        <v>1598</v>
      </c>
      <c r="BG706" s="96" t="s">
        <v>1599</v>
      </c>
      <c r="BH706" s="96" t="s">
        <v>1604</v>
      </c>
      <c r="BI706" s="96" t="s">
        <v>1605</v>
      </c>
      <c r="BJ706" s="96" t="s">
        <v>1600</v>
      </c>
      <c r="BK706" s="96" t="s">
        <v>1601</v>
      </c>
    </row>
    <row r="707" spans="1:63" x14ac:dyDescent="0.25">
      <c r="A707" s="6" t="s">
        <v>0</v>
      </c>
      <c r="B707" s="6" t="s">
        <v>0</v>
      </c>
      <c r="C707" s="6" t="s">
        <v>0</v>
      </c>
      <c r="D707" s="109" t="s">
        <v>0</v>
      </c>
      <c r="E707" s="109" t="s">
        <v>0</v>
      </c>
      <c r="F707" s="125" t="s">
        <v>0</v>
      </c>
      <c r="G707" s="7" t="s">
        <v>0</v>
      </c>
      <c r="H707" s="8" t="s">
        <v>0</v>
      </c>
      <c r="I707" s="9" t="s">
        <v>13</v>
      </c>
      <c r="J707" s="9">
        <v>1</v>
      </c>
      <c r="K707" s="9">
        <v>2</v>
      </c>
      <c r="L707" s="9">
        <v>3</v>
      </c>
      <c r="M707" s="9">
        <v>4</v>
      </c>
      <c r="N707" s="9">
        <v>5</v>
      </c>
      <c r="O707" s="9">
        <v>6</v>
      </c>
      <c r="P707" s="9">
        <v>7</v>
      </c>
      <c r="Q707" s="9">
        <v>8</v>
      </c>
      <c r="R707" s="9">
        <v>9</v>
      </c>
      <c r="S707" s="9">
        <v>10</v>
      </c>
      <c r="T707" s="9">
        <v>11</v>
      </c>
      <c r="U707" s="9">
        <v>12</v>
      </c>
      <c r="V707" s="9">
        <v>13</v>
      </c>
      <c r="W707" s="9">
        <v>14</v>
      </c>
      <c r="X707" s="9">
        <v>15</v>
      </c>
      <c r="Y707" s="9">
        <v>16</v>
      </c>
      <c r="Z707" s="9">
        <v>20</v>
      </c>
      <c r="AA707" s="9">
        <v>21</v>
      </c>
      <c r="AB707" s="9">
        <v>1</v>
      </c>
      <c r="AC707" s="9">
        <v>2</v>
      </c>
      <c r="AD707" s="9">
        <v>3</v>
      </c>
      <c r="AE707" s="9">
        <v>4</v>
      </c>
      <c r="AF707" s="9">
        <v>5</v>
      </c>
      <c r="AG707" s="9">
        <v>6</v>
      </c>
      <c r="AH707" s="9">
        <v>7</v>
      </c>
      <c r="AI707" s="9">
        <v>8</v>
      </c>
      <c r="AJ707" s="9">
        <v>9</v>
      </c>
      <c r="AK707" s="9">
        <v>10</v>
      </c>
      <c r="AL707" s="9">
        <v>11</v>
      </c>
      <c r="AM707" s="9">
        <v>12</v>
      </c>
      <c r="AN707" s="9">
        <v>13</v>
      </c>
      <c r="AO707" s="9">
        <v>14</v>
      </c>
      <c r="AP707" s="9">
        <v>15</v>
      </c>
      <c r="AQ707" s="9">
        <v>16</v>
      </c>
      <c r="AR707" s="9">
        <v>20</v>
      </c>
      <c r="AS707" s="9">
        <v>21</v>
      </c>
      <c r="AT707" s="9">
        <v>1</v>
      </c>
      <c r="AU707" s="9">
        <v>2</v>
      </c>
      <c r="AV707" s="9">
        <v>3</v>
      </c>
      <c r="AW707" s="9">
        <v>4</v>
      </c>
      <c r="AX707" s="9">
        <v>5</v>
      </c>
      <c r="AY707" s="9">
        <v>6</v>
      </c>
      <c r="AZ707" s="9">
        <v>7</v>
      </c>
      <c r="BA707" s="9">
        <v>8</v>
      </c>
      <c r="BB707" s="9">
        <v>9</v>
      </c>
      <c r="BC707" s="9">
        <v>10</v>
      </c>
      <c r="BD707" s="9">
        <v>11</v>
      </c>
      <c r="BE707" s="9">
        <v>12</v>
      </c>
      <c r="BF707" s="9">
        <v>13</v>
      </c>
      <c r="BG707" s="9">
        <v>14</v>
      </c>
      <c r="BH707" s="9">
        <v>15</v>
      </c>
      <c r="BI707" s="9">
        <v>16</v>
      </c>
      <c r="BJ707" s="9">
        <v>20</v>
      </c>
      <c r="BK707" s="9">
        <v>21</v>
      </c>
    </row>
    <row r="708" spans="1:63" ht="22.5" x14ac:dyDescent="0.25">
      <c r="A708" s="1" t="s">
        <v>135</v>
      </c>
      <c r="B708" s="1" t="s">
        <v>60</v>
      </c>
      <c r="C708" s="4" t="s">
        <v>156</v>
      </c>
      <c r="D708" s="107" t="s">
        <v>336</v>
      </c>
      <c r="E708" s="106" t="s">
        <v>0</v>
      </c>
      <c r="F708" s="106" t="s">
        <v>0</v>
      </c>
      <c r="G708" s="2" t="s">
        <v>0</v>
      </c>
      <c r="H708" s="2" t="s">
        <v>337</v>
      </c>
      <c r="I708" s="3" t="s">
        <v>0</v>
      </c>
      <c r="J708" s="3" t="s">
        <v>0</v>
      </c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>
        <v>0</v>
      </c>
      <c r="AA708" s="3">
        <v>0</v>
      </c>
      <c r="AB708" s="3" t="s">
        <v>0</v>
      </c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>
        <v>0</v>
      </c>
      <c r="AS708" s="3">
        <v>0</v>
      </c>
      <c r="AT708" s="3" t="s">
        <v>0</v>
      </c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>
        <v>0</v>
      </c>
      <c r="BK708" s="3">
        <v>0</v>
      </c>
    </row>
    <row r="709" spans="1:63" ht="33.75" x14ac:dyDescent="0.25">
      <c r="A709" s="1" t="s">
        <v>0</v>
      </c>
      <c r="B709" s="1" t="s">
        <v>0</v>
      </c>
      <c r="C709" s="1" t="s">
        <v>0</v>
      </c>
      <c r="D709" s="106" t="s">
        <v>0</v>
      </c>
      <c r="E709" s="106" t="s">
        <v>0</v>
      </c>
      <c r="F709" s="106" t="s">
        <v>0</v>
      </c>
      <c r="G709" s="2" t="s">
        <v>0</v>
      </c>
      <c r="H709" s="10" t="s">
        <v>15</v>
      </c>
      <c r="I709" s="11">
        <f>SUM(I710,I718,I720)</f>
        <v>2422961</v>
      </c>
      <c r="J709" s="11">
        <f t="shared" ref="J709:Y709" si="1083">SUM(J710,J718,J720)</f>
        <v>54000</v>
      </c>
      <c r="K709" s="11">
        <f t="shared" si="1083"/>
        <v>0</v>
      </c>
      <c r="L709" s="11">
        <f t="shared" si="1083"/>
        <v>0</v>
      </c>
      <c r="M709" s="11">
        <f t="shared" si="1083"/>
        <v>0</v>
      </c>
      <c r="N709" s="11">
        <f t="shared" si="1083"/>
        <v>0</v>
      </c>
      <c r="O709" s="11">
        <f t="shared" si="1083"/>
        <v>0</v>
      </c>
      <c r="P709" s="11">
        <f t="shared" ref="P709" si="1084">SUM(P710,P718,P720)</f>
        <v>54000</v>
      </c>
      <c r="Q709" s="11">
        <f t="shared" si="1083"/>
        <v>0</v>
      </c>
      <c r="R709" s="11">
        <f t="shared" si="1083"/>
        <v>0</v>
      </c>
      <c r="S709" s="11">
        <f t="shared" si="1083"/>
        <v>9500</v>
      </c>
      <c r="T709" s="11">
        <f t="shared" si="1083"/>
        <v>1200</v>
      </c>
      <c r="U709" s="11">
        <f t="shared" si="1083"/>
        <v>5400</v>
      </c>
      <c r="V709" s="11">
        <f t="shared" si="1083"/>
        <v>7400</v>
      </c>
      <c r="W709" s="11">
        <f t="shared" si="1083"/>
        <v>0</v>
      </c>
      <c r="X709" s="11">
        <f t="shared" si="1083"/>
        <v>0</v>
      </c>
      <c r="Y709" s="11">
        <f t="shared" si="1083"/>
        <v>0</v>
      </c>
      <c r="Z709" s="11">
        <v>23500</v>
      </c>
      <c r="AA709" s="11">
        <v>30500</v>
      </c>
      <c r="AB709" s="11">
        <f t="shared" ref="AB709:AQ709" si="1085">SUM(AB710,AB718,AB720)</f>
        <v>0</v>
      </c>
      <c r="AC709" s="11">
        <f t="shared" si="1085"/>
        <v>0</v>
      </c>
      <c r="AD709" s="11">
        <f t="shared" si="1085"/>
        <v>0</v>
      </c>
      <c r="AE709" s="11">
        <f t="shared" si="1085"/>
        <v>0</v>
      </c>
      <c r="AF709" s="11">
        <f t="shared" si="1085"/>
        <v>0</v>
      </c>
      <c r="AG709" s="11">
        <f t="shared" si="1085"/>
        <v>0</v>
      </c>
      <c r="AH709" s="11">
        <f t="shared" ref="AH709" si="1086">SUM(AH710,AH718,AH720)</f>
        <v>0</v>
      </c>
      <c r="AI709" s="11">
        <f t="shared" si="1085"/>
        <v>0</v>
      </c>
      <c r="AJ709" s="11">
        <f t="shared" si="1085"/>
        <v>0</v>
      </c>
      <c r="AK709" s="11">
        <f t="shared" si="1085"/>
        <v>0</v>
      </c>
      <c r="AL709" s="11">
        <f t="shared" si="1085"/>
        <v>0</v>
      </c>
      <c r="AM709" s="11">
        <f t="shared" si="1085"/>
        <v>0</v>
      </c>
      <c r="AN709" s="11">
        <f t="shared" si="1085"/>
        <v>0</v>
      </c>
      <c r="AO709" s="11">
        <f t="shared" si="1085"/>
        <v>0</v>
      </c>
      <c r="AP709" s="11">
        <f t="shared" si="1085"/>
        <v>0</v>
      </c>
      <c r="AQ709" s="11">
        <f t="shared" si="1085"/>
        <v>0</v>
      </c>
      <c r="AR709" s="11">
        <v>0</v>
      </c>
      <c r="AS709" s="11">
        <v>0</v>
      </c>
      <c r="AT709" s="11">
        <f t="shared" ref="AT709:BI709" si="1087">SUM(AT710,AT718,AT720)</f>
        <v>0</v>
      </c>
      <c r="AU709" s="11">
        <f t="shared" si="1087"/>
        <v>0</v>
      </c>
      <c r="AV709" s="11">
        <f t="shared" si="1087"/>
        <v>0</v>
      </c>
      <c r="AW709" s="11">
        <f t="shared" si="1087"/>
        <v>0</v>
      </c>
      <c r="AX709" s="11">
        <f t="shared" si="1087"/>
        <v>0</v>
      </c>
      <c r="AY709" s="11">
        <f t="shared" si="1087"/>
        <v>0</v>
      </c>
      <c r="AZ709" s="11">
        <f t="shared" ref="AZ709" si="1088">SUM(AZ710,AZ718,AZ720)</f>
        <v>0</v>
      </c>
      <c r="BA709" s="11">
        <f t="shared" si="1087"/>
        <v>0</v>
      </c>
      <c r="BB709" s="11">
        <f t="shared" si="1087"/>
        <v>0</v>
      </c>
      <c r="BC709" s="11">
        <f t="shared" si="1087"/>
        <v>0</v>
      </c>
      <c r="BD709" s="11">
        <f t="shared" si="1087"/>
        <v>0</v>
      </c>
      <c r="BE709" s="11">
        <f t="shared" si="1087"/>
        <v>0</v>
      </c>
      <c r="BF709" s="11">
        <f t="shared" si="1087"/>
        <v>0</v>
      </c>
      <c r="BG709" s="11">
        <f t="shared" si="1087"/>
        <v>0</v>
      </c>
      <c r="BH709" s="11">
        <f t="shared" si="1087"/>
        <v>0</v>
      </c>
      <c r="BI709" s="11">
        <f t="shared" si="1087"/>
        <v>0</v>
      </c>
      <c r="BJ709" s="11">
        <v>0</v>
      </c>
      <c r="BK709" s="11">
        <v>0</v>
      </c>
    </row>
    <row r="710" spans="1:63" x14ac:dyDescent="0.25">
      <c r="A710" s="4" t="s">
        <v>135</v>
      </c>
      <c r="B710" s="4" t="s">
        <v>60</v>
      </c>
      <c r="C710" s="4" t="s">
        <v>156</v>
      </c>
      <c r="D710" s="107" t="s">
        <v>336</v>
      </c>
      <c r="E710" s="106" t="s">
        <v>16</v>
      </c>
      <c r="F710" s="106" t="s">
        <v>0</v>
      </c>
      <c r="G710" s="2" t="s">
        <v>0</v>
      </c>
      <c r="H710" s="2" t="s">
        <v>17</v>
      </c>
      <c r="I710" s="12">
        <f>SUM(I711,I712)</f>
        <v>2019118</v>
      </c>
      <c r="J710" s="12">
        <f t="shared" ref="J710:Y710" si="1089">SUM(J711,J712)</f>
        <v>0</v>
      </c>
      <c r="K710" s="12">
        <f t="shared" si="1089"/>
        <v>0</v>
      </c>
      <c r="L710" s="12">
        <f t="shared" si="1089"/>
        <v>0</v>
      </c>
      <c r="M710" s="12">
        <f t="shared" si="1089"/>
        <v>0</v>
      </c>
      <c r="N710" s="12">
        <f t="shared" si="1089"/>
        <v>0</v>
      </c>
      <c r="O710" s="12">
        <f t="shared" si="1089"/>
        <v>0</v>
      </c>
      <c r="P710" s="12">
        <f t="shared" ref="P710" si="1090">SUM(P711,P712)</f>
        <v>0</v>
      </c>
      <c r="Q710" s="12">
        <f t="shared" si="1089"/>
        <v>0</v>
      </c>
      <c r="R710" s="12">
        <f t="shared" si="1089"/>
        <v>0</v>
      </c>
      <c r="S710" s="12">
        <f t="shared" si="1089"/>
        <v>0</v>
      </c>
      <c r="T710" s="12">
        <f t="shared" si="1089"/>
        <v>0</v>
      </c>
      <c r="U710" s="12">
        <f t="shared" si="1089"/>
        <v>0</v>
      </c>
      <c r="V710" s="12">
        <f t="shared" si="1089"/>
        <v>0</v>
      </c>
      <c r="W710" s="12">
        <f t="shared" si="1089"/>
        <v>0</v>
      </c>
      <c r="X710" s="12">
        <f t="shared" si="1089"/>
        <v>0</v>
      </c>
      <c r="Y710" s="12">
        <f t="shared" si="1089"/>
        <v>0</v>
      </c>
      <c r="Z710" s="12">
        <v>0</v>
      </c>
      <c r="AA710" s="12">
        <v>0</v>
      </c>
      <c r="AB710" s="12">
        <f t="shared" ref="AB710:AQ710" si="1091">SUM(AB711,AB712)</f>
        <v>0</v>
      </c>
      <c r="AC710" s="12">
        <f t="shared" si="1091"/>
        <v>0</v>
      </c>
      <c r="AD710" s="12">
        <f t="shared" si="1091"/>
        <v>0</v>
      </c>
      <c r="AE710" s="12">
        <f t="shared" si="1091"/>
        <v>0</v>
      </c>
      <c r="AF710" s="12">
        <f t="shared" si="1091"/>
        <v>0</v>
      </c>
      <c r="AG710" s="12">
        <f t="shared" si="1091"/>
        <v>0</v>
      </c>
      <c r="AH710" s="12">
        <f t="shared" ref="AH710" si="1092">SUM(AH711,AH712)</f>
        <v>0</v>
      </c>
      <c r="AI710" s="12">
        <f t="shared" si="1091"/>
        <v>0</v>
      </c>
      <c r="AJ710" s="12">
        <f t="shared" si="1091"/>
        <v>0</v>
      </c>
      <c r="AK710" s="12">
        <f t="shared" si="1091"/>
        <v>0</v>
      </c>
      <c r="AL710" s="12">
        <f t="shared" si="1091"/>
        <v>0</v>
      </c>
      <c r="AM710" s="12">
        <f t="shared" si="1091"/>
        <v>0</v>
      </c>
      <c r="AN710" s="12">
        <f t="shared" si="1091"/>
        <v>0</v>
      </c>
      <c r="AO710" s="12">
        <f t="shared" si="1091"/>
        <v>0</v>
      </c>
      <c r="AP710" s="12">
        <f t="shared" si="1091"/>
        <v>0</v>
      </c>
      <c r="AQ710" s="12">
        <f t="shared" si="1091"/>
        <v>0</v>
      </c>
      <c r="AR710" s="12">
        <v>0</v>
      </c>
      <c r="AS710" s="12">
        <v>0</v>
      </c>
      <c r="AT710" s="12">
        <f t="shared" ref="AT710:BI710" si="1093">SUM(AT711,AT712)</f>
        <v>0</v>
      </c>
      <c r="AU710" s="12">
        <f t="shared" si="1093"/>
        <v>0</v>
      </c>
      <c r="AV710" s="12">
        <f t="shared" si="1093"/>
        <v>0</v>
      </c>
      <c r="AW710" s="12">
        <f t="shared" si="1093"/>
        <v>0</v>
      </c>
      <c r="AX710" s="12">
        <f t="shared" si="1093"/>
        <v>0</v>
      </c>
      <c r="AY710" s="12">
        <f t="shared" si="1093"/>
        <v>0</v>
      </c>
      <c r="AZ710" s="12">
        <f t="shared" ref="AZ710" si="1094">SUM(AZ711,AZ712)</f>
        <v>0</v>
      </c>
      <c r="BA710" s="12">
        <f t="shared" si="1093"/>
        <v>0</v>
      </c>
      <c r="BB710" s="12">
        <f t="shared" si="1093"/>
        <v>0</v>
      </c>
      <c r="BC710" s="12">
        <f t="shared" si="1093"/>
        <v>0</v>
      </c>
      <c r="BD710" s="12">
        <f t="shared" si="1093"/>
        <v>0</v>
      </c>
      <c r="BE710" s="12">
        <f t="shared" si="1093"/>
        <v>0</v>
      </c>
      <c r="BF710" s="12">
        <f t="shared" si="1093"/>
        <v>0</v>
      </c>
      <c r="BG710" s="12">
        <f t="shared" si="1093"/>
        <v>0</v>
      </c>
      <c r="BH710" s="12">
        <f t="shared" si="1093"/>
        <v>0</v>
      </c>
      <c r="BI710" s="12">
        <f t="shared" si="1093"/>
        <v>0</v>
      </c>
      <c r="BJ710" s="12">
        <v>0</v>
      </c>
      <c r="BK710" s="12">
        <v>0</v>
      </c>
    </row>
    <row r="711" spans="1:63" x14ac:dyDescent="0.25">
      <c r="A711" s="4" t="s">
        <v>135</v>
      </c>
      <c r="B711" s="4" t="s">
        <v>60</v>
      </c>
      <c r="C711" s="4" t="s">
        <v>156</v>
      </c>
      <c r="D711" s="107" t="s">
        <v>336</v>
      </c>
      <c r="E711" s="117">
        <v>6111</v>
      </c>
      <c r="F711" s="107"/>
      <c r="G711" s="103" t="s">
        <v>1658</v>
      </c>
      <c r="H711" s="13" t="s">
        <v>18</v>
      </c>
      <c r="I711" s="14">
        <v>1768818</v>
      </c>
      <c r="J711" s="14">
        <v>0</v>
      </c>
      <c r="K711" s="14"/>
      <c r="L711" s="14"/>
      <c r="M711" s="14"/>
      <c r="N711" s="14"/>
      <c r="O711" s="14"/>
      <c r="P711" s="14">
        <f t="shared" si="1041"/>
        <v>0</v>
      </c>
      <c r="Q711" s="14"/>
      <c r="R711" s="14"/>
      <c r="S711" s="14"/>
      <c r="T711" s="14"/>
      <c r="U711" s="14"/>
      <c r="V711" s="14"/>
      <c r="W711" s="14"/>
      <c r="X711" s="14"/>
      <c r="Y711" s="14"/>
      <c r="Z711" s="14">
        <v>0</v>
      </c>
      <c r="AA711" s="14">
        <v>0</v>
      </c>
      <c r="AB711" s="14">
        <v>0</v>
      </c>
      <c r="AC711" s="14"/>
      <c r="AD711" s="14"/>
      <c r="AE711" s="14"/>
      <c r="AF711" s="14"/>
      <c r="AG711" s="14"/>
      <c r="AH711" s="14">
        <f t="shared" si="1042"/>
        <v>0</v>
      </c>
      <c r="AI711" s="14"/>
      <c r="AJ711" s="14"/>
      <c r="AK711" s="14"/>
      <c r="AL711" s="14"/>
      <c r="AM711" s="14"/>
      <c r="AN711" s="14"/>
      <c r="AO711" s="14"/>
      <c r="AP711" s="14"/>
      <c r="AQ711" s="14"/>
      <c r="AR711" s="14">
        <v>0</v>
      </c>
      <c r="AS711" s="14">
        <v>0</v>
      </c>
      <c r="AT711" s="14">
        <v>0</v>
      </c>
      <c r="AU711" s="14"/>
      <c r="AV711" s="14"/>
      <c r="AW711" s="14"/>
      <c r="AX711" s="14"/>
      <c r="AY711" s="14"/>
      <c r="AZ711" s="14">
        <f t="shared" si="1043"/>
        <v>0</v>
      </c>
      <c r="BA711" s="14"/>
      <c r="BB711" s="14"/>
      <c r="BC711" s="14"/>
      <c r="BD711" s="14"/>
      <c r="BE711" s="14"/>
      <c r="BF711" s="14"/>
      <c r="BG711" s="14"/>
      <c r="BH711" s="14"/>
      <c r="BI711" s="14"/>
      <c r="BJ711" s="14">
        <v>0</v>
      </c>
      <c r="BK711" s="14">
        <v>0</v>
      </c>
    </row>
    <row r="712" spans="1:63" x14ac:dyDescent="0.25">
      <c r="A712" s="1" t="s">
        <v>135</v>
      </c>
      <c r="B712" s="1" t="s">
        <v>60</v>
      </c>
      <c r="C712" s="1" t="s">
        <v>156</v>
      </c>
      <c r="D712" s="110" t="s">
        <v>336</v>
      </c>
      <c r="E712" s="110" t="s">
        <v>20</v>
      </c>
      <c r="F712" s="107" t="s">
        <v>0</v>
      </c>
      <c r="G712" s="13" t="s">
        <v>0</v>
      </c>
      <c r="H712" s="2" t="s">
        <v>21</v>
      </c>
      <c r="I712" s="12">
        <f>SUM(I713:I717)</f>
        <v>250300</v>
      </c>
      <c r="J712" s="12">
        <f t="shared" ref="J712:Y712" si="1095">SUM(J713:J717)</f>
        <v>0</v>
      </c>
      <c r="K712" s="12">
        <f t="shared" si="1095"/>
        <v>0</v>
      </c>
      <c r="L712" s="12">
        <f t="shared" si="1095"/>
        <v>0</v>
      </c>
      <c r="M712" s="12">
        <f t="shared" si="1095"/>
        <v>0</v>
      </c>
      <c r="N712" s="12">
        <f t="shared" si="1095"/>
        <v>0</v>
      </c>
      <c r="O712" s="12">
        <f t="shared" si="1095"/>
        <v>0</v>
      </c>
      <c r="P712" s="12">
        <f t="shared" si="1095"/>
        <v>0</v>
      </c>
      <c r="Q712" s="12">
        <f t="shared" si="1095"/>
        <v>0</v>
      </c>
      <c r="R712" s="12">
        <f t="shared" si="1095"/>
        <v>0</v>
      </c>
      <c r="S712" s="12">
        <f t="shared" si="1095"/>
        <v>0</v>
      </c>
      <c r="T712" s="12">
        <f t="shared" si="1095"/>
        <v>0</v>
      </c>
      <c r="U712" s="12">
        <f t="shared" si="1095"/>
        <v>0</v>
      </c>
      <c r="V712" s="12">
        <f t="shared" si="1095"/>
        <v>0</v>
      </c>
      <c r="W712" s="12">
        <f t="shared" si="1095"/>
        <v>0</v>
      </c>
      <c r="X712" s="12">
        <f t="shared" si="1095"/>
        <v>0</v>
      </c>
      <c r="Y712" s="12">
        <f t="shared" si="1095"/>
        <v>0</v>
      </c>
      <c r="Z712" s="12">
        <v>0</v>
      </c>
      <c r="AA712" s="12">
        <v>0</v>
      </c>
      <c r="AB712" s="12">
        <f t="shared" ref="AB712:AQ712" si="1096">SUM(AB713:AB717)</f>
        <v>0</v>
      </c>
      <c r="AC712" s="12">
        <f t="shared" si="1096"/>
        <v>0</v>
      </c>
      <c r="AD712" s="12">
        <f t="shared" si="1096"/>
        <v>0</v>
      </c>
      <c r="AE712" s="12">
        <f t="shared" si="1096"/>
        <v>0</v>
      </c>
      <c r="AF712" s="12">
        <f t="shared" si="1096"/>
        <v>0</v>
      </c>
      <c r="AG712" s="12">
        <f t="shared" si="1096"/>
        <v>0</v>
      </c>
      <c r="AH712" s="12">
        <f t="shared" si="1096"/>
        <v>0</v>
      </c>
      <c r="AI712" s="12">
        <f t="shared" si="1096"/>
        <v>0</v>
      </c>
      <c r="AJ712" s="12">
        <f t="shared" si="1096"/>
        <v>0</v>
      </c>
      <c r="AK712" s="12">
        <f t="shared" si="1096"/>
        <v>0</v>
      </c>
      <c r="AL712" s="12">
        <f t="shared" si="1096"/>
        <v>0</v>
      </c>
      <c r="AM712" s="12">
        <f t="shared" si="1096"/>
        <v>0</v>
      </c>
      <c r="AN712" s="12">
        <f t="shared" si="1096"/>
        <v>0</v>
      </c>
      <c r="AO712" s="12">
        <f t="shared" si="1096"/>
        <v>0</v>
      </c>
      <c r="AP712" s="12">
        <f t="shared" si="1096"/>
        <v>0</v>
      </c>
      <c r="AQ712" s="12">
        <f t="shared" si="1096"/>
        <v>0</v>
      </c>
      <c r="AR712" s="12">
        <v>0</v>
      </c>
      <c r="AS712" s="12">
        <v>0</v>
      </c>
      <c r="AT712" s="12">
        <f t="shared" ref="AT712:BI712" si="1097">SUM(AT713:AT717)</f>
        <v>0</v>
      </c>
      <c r="AU712" s="12">
        <f t="shared" si="1097"/>
        <v>0</v>
      </c>
      <c r="AV712" s="12">
        <f t="shared" si="1097"/>
        <v>0</v>
      </c>
      <c r="AW712" s="12">
        <f t="shared" si="1097"/>
        <v>0</v>
      </c>
      <c r="AX712" s="12">
        <f t="shared" si="1097"/>
        <v>0</v>
      </c>
      <c r="AY712" s="12">
        <f t="shared" si="1097"/>
        <v>0</v>
      </c>
      <c r="AZ712" s="12">
        <f t="shared" si="1097"/>
        <v>0</v>
      </c>
      <c r="BA712" s="12">
        <f t="shared" si="1097"/>
        <v>0</v>
      </c>
      <c r="BB712" s="12">
        <f t="shared" si="1097"/>
        <v>0</v>
      </c>
      <c r="BC712" s="12">
        <f t="shared" si="1097"/>
        <v>0</v>
      </c>
      <c r="BD712" s="12">
        <f t="shared" si="1097"/>
        <v>0</v>
      </c>
      <c r="BE712" s="12">
        <f t="shared" si="1097"/>
        <v>0</v>
      </c>
      <c r="BF712" s="12">
        <f t="shared" si="1097"/>
        <v>0</v>
      </c>
      <c r="BG712" s="12">
        <f t="shared" si="1097"/>
        <v>0</v>
      </c>
      <c r="BH712" s="12">
        <f t="shared" si="1097"/>
        <v>0</v>
      </c>
      <c r="BI712" s="12">
        <f t="shared" si="1097"/>
        <v>0</v>
      </c>
      <c r="BJ712" s="12">
        <v>0</v>
      </c>
      <c r="BK712" s="12">
        <v>0</v>
      </c>
    </row>
    <row r="713" spans="1:63" ht="22.5" x14ac:dyDescent="0.25">
      <c r="A713" s="4" t="s">
        <v>135</v>
      </c>
      <c r="B713" s="4" t="s">
        <v>60</v>
      </c>
      <c r="C713" s="4" t="s">
        <v>156</v>
      </c>
      <c r="D713" s="107" t="s">
        <v>336</v>
      </c>
      <c r="E713" s="117">
        <v>6112</v>
      </c>
      <c r="F713" s="107" t="s">
        <v>338</v>
      </c>
      <c r="G713" s="103" t="s">
        <v>1658</v>
      </c>
      <c r="H713" s="13" t="s">
        <v>59</v>
      </c>
      <c r="I713" s="14">
        <v>37400</v>
      </c>
      <c r="J713" s="14">
        <v>0</v>
      </c>
      <c r="K713" s="14"/>
      <c r="L713" s="14"/>
      <c r="M713" s="14"/>
      <c r="N713" s="14"/>
      <c r="O713" s="14"/>
      <c r="P713" s="14">
        <f t="shared" si="1041"/>
        <v>0</v>
      </c>
      <c r="Q713" s="14"/>
      <c r="R713" s="14"/>
      <c r="S713" s="14"/>
      <c r="T713" s="14"/>
      <c r="U713" s="14"/>
      <c r="V713" s="14"/>
      <c r="W713" s="14"/>
      <c r="X713" s="14"/>
      <c r="Y713" s="14"/>
      <c r="Z713" s="14">
        <v>0</v>
      </c>
      <c r="AA713" s="14">
        <v>0</v>
      </c>
      <c r="AB713" s="14">
        <v>0</v>
      </c>
      <c r="AC713" s="14"/>
      <c r="AD713" s="14"/>
      <c r="AE713" s="14"/>
      <c r="AF713" s="14"/>
      <c r="AG713" s="14"/>
      <c r="AH713" s="14">
        <f t="shared" si="1042"/>
        <v>0</v>
      </c>
      <c r="AI713" s="14"/>
      <c r="AJ713" s="14"/>
      <c r="AK713" s="14"/>
      <c r="AL713" s="14"/>
      <c r="AM713" s="14"/>
      <c r="AN713" s="14"/>
      <c r="AO713" s="14"/>
      <c r="AP713" s="14"/>
      <c r="AQ713" s="14"/>
      <c r="AR713" s="14">
        <v>0</v>
      </c>
      <c r="AS713" s="14">
        <v>0</v>
      </c>
      <c r="AT713" s="14">
        <v>0</v>
      </c>
      <c r="AU713" s="14"/>
      <c r="AV713" s="14"/>
      <c r="AW713" s="14"/>
      <c r="AX713" s="14"/>
      <c r="AY713" s="14"/>
      <c r="AZ713" s="14">
        <f t="shared" si="1043"/>
        <v>0</v>
      </c>
      <c r="BA713" s="14"/>
      <c r="BB713" s="14"/>
      <c r="BC713" s="14"/>
      <c r="BD713" s="14"/>
      <c r="BE713" s="14"/>
      <c r="BF713" s="14"/>
      <c r="BG713" s="14"/>
      <c r="BH713" s="14"/>
      <c r="BI713" s="14"/>
      <c r="BJ713" s="14">
        <v>0</v>
      </c>
      <c r="BK713" s="14">
        <v>0</v>
      </c>
    </row>
    <row r="714" spans="1:63" x14ac:dyDescent="0.25">
      <c r="A714" s="4" t="s">
        <v>135</v>
      </c>
      <c r="B714" s="4" t="s">
        <v>60</v>
      </c>
      <c r="C714" s="4" t="s">
        <v>156</v>
      </c>
      <c r="D714" s="107" t="s">
        <v>336</v>
      </c>
      <c r="E714" s="117">
        <v>6112</v>
      </c>
      <c r="F714" s="107" t="s">
        <v>339</v>
      </c>
      <c r="G714" s="103" t="s">
        <v>1658</v>
      </c>
      <c r="H714" s="13" t="s">
        <v>24</v>
      </c>
      <c r="I714" s="14">
        <v>154900</v>
      </c>
      <c r="J714" s="14">
        <v>0</v>
      </c>
      <c r="K714" s="14"/>
      <c r="L714" s="14"/>
      <c r="M714" s="14"/>
      <c r="N714" s="14"/>
      <c r="O714" s="14"/>
      <c r="P714" s="14">
        <f t="shared" si="1041"/>
        <v>0</v>
      </c>
      <c r="Q714" s="14"/>
      <c r="R714" s="14"/>
      <c r="S714" s="14"/>
      <c r="T714" s="14"/>
      <c r="U714" s="14"/>
      <c r="V714" s="14"/>
      <c r="W714" s="14"/>
      <c r="X714" s="14"/>
      <c r="Y714" s="14"/>
      <c r="Z714" s="14">
        <v>0</v>
      </c>
      <c r="AA714" s="14">
        <v>0</v>
      </c>
      <c r="AB714" s="14">
        <v>0</v>
      </c>
      <c r="AC714" s="14"/>
      <c r="AD714" s="14"/>
      <c r="AE714" s="14"/>
      <c r="AF714" s="14"/>
      <c r="AG714" s="14"/>
      <c r="AH714" s="14">
        <f t="shared" si="1042"/>
        <v>0</v>
      </c>
      <c r="AI714" s="14"/>
      <c r="AJ714" s="14"/>
      <c r="AK714" s="14"/>
      <c r="AL714" s="14"/>
      <c r="AM714" s="14"/>
      <c r="AN714" s="14"/>
      <c r="AO714" s="14"/>
      <c r="AP714" s="14"/>
      <c r="AQ714" s="14"/>
      <c r="AR714" s="14">
        <v>0</v>
      </c>
      <c r="AS714" s="14">
        <v>0</v>
      </c>
      <c r="AT714" s="14">
        <v>0</v>
      </c>
      <c r="AU714" s="14"/>
      <c r="AV714" s="14"/>
      <c r="AW714" s="14"/>
      <c r="AX714" s="14"/>
      <c r="AY714" s="14"/>
      <c r="AZ714" s="14">
        <f t="shared" si="1043"/>
        <v>0</v>
      </c>
      <c r="BA714" s="14"/>
      <c r="BB714" s="14"/>
      <c r="BC714" s="14"/>
      <c r="BD714" s="14"/>
      <c r="BE714" s="14"/>
      <c r="BF714" s="14"/>
      <c r="BG714" s="14"/>
      <c r="BH714" s="14"/>
      <c r="BI714" s="14"/>
      <c r="BJ714" s="14">
        <v>0</v>
      </c>
      <c r="BK714" s="14">
        <v>0</v>
      </c>
    </row>
    <row r="715" spans="1:63" x14ac:dyDescent="0.25">
      <c r="A715" s="4" t="s">
        <v>135</v>
      </c>
      <c r="B715" s="4" t="s">
        <v>60</v>
      </c>
      <c r="C715" s="4" t="s">
        <v>156</v>
      </c>
      <c r="D715" s="107" t="s">
        <v>336</v>
      </c>
      <c r="E715" s="117">
        <v>6112</v>
      </c>
      <c r="F715" s="107" t="s">
        <v>340</v>
      </c>
      <c r="G715" s="103" t="s">
        <v>1658</v>
      </c>
      <c r="H715" s="13" t="s">
        <v>25</v>
      </c>
      <c r="I715" s="14">
        <v>30000</v>
      </c>
      <c r="J715" s="14">
        <v>0</v>
      </c>
      <c r="K715" s="14"/>
      <c r="L715" s="14"/>
      <c r="M715" s="14"/>
      <c r="N715" s="14"/>
      <c r="O715" s="14"/>
      <c r="P715" s="14">
        <f t="shared" si="1041"/>
        <v>0</v>
      </c>
      <c r="Q715" s="14"/>
      <c r="R715" s="14"/>
      <c r="S715" s="14"/>
      <c r="T715" s="14"/>
      <c r="U715" s="14"/>
      <c r="V715" s="14"/>
      <c r="W715" s="14"/>
      <c r="X715" s="14"/>
      <c r="Y715" s="14"/>
      <c r="Z715" s="14">
        <v>0</v>
      </c>
      <c r="AA715" s="14">
        <v>0</v>
      </c>
      <c r="AB715" s="14">
        <v>0</v>
      </c>
      <c r="AC715" s="14"/>
      <c r="AD715" s="14"/>
      <c r="AE715" s="14"/>
      <c r="AF715" s="14"/>
      <c r="AG715" s="14"/>
      <c r="AH715" s="14">
        <f t="shared" si="1042"/>
        <v>0</v>
      </c>
      <c r="AI715" s="14"/>
      <c r="AJ715" s="14"/>
      <c r="AK715" s="14"/>
      <c r="AL715" s="14"/>
      <c r="AM715" s="14"/>
      <c r="AN715" s="14"/>
      <c r="AO715" s="14"/>
      <c r="AP715" s="14"/>
      <c r="AQ715" s="14"/>
      <c r="AR715" s="14">
        <v>0</v>
      </c>
      <c r="AS715" s="14">
        <v>0</v>
      </c>
      <c r="AT715" s="14">
        <v>0</v>
      </c>
      <c r="AU715" s="14"/>
      <c r="AV715" s="14"/>
      <c r="AW715" s="14"/>
      <c r="AX715" s="14"/>
      <c r="AY715" s="14"/>
      <c r="AZ715" s="14">
        <f t="shared" si="1043"/>
        <v>0</v>
      </c>
      <c r="BA715" s="14"/>
      <c r="BB715" s="14"/>
      <c r="BC715" s="14"/>
      <c r="BD715" s="14"/>
      <c r="BE715" s="14"/>
      <c r="BF715" s="14"/>
      <c r="BG715" s="14"/>
      <c r="BH715" s="14"/>
      <c r="BI715" s="14"/>
      <c r="BJ715" s="14">
        <v>0</v>
      </c>
      <c r="BK715" s="14">
        <v>0</v>
      </c>
    </row>
    <row r="716" spans="1:63" x14ac:dyDescent="0.25">
      <c r="A716" s="4" t="s">
        <v>135</v>
      </c>
      <c r="B716" s="4" t="s">
        <v>60</v>
      </c>
      <c r="C716" s="4" t="s">
        <v>156</v>
      </c>
      <c r="D716" s="107" t="s">
        <v>336</v>
      </c>
      <c r="E716" s="117">
        <v>6112</v>
      </c>
      <c r="F716" s="107" t="s">
        <v>341</v>
      </c>
      <c r="G716" s="103" t="s">
        <v>1658</v>
      </c>
      <c r="H716" s="13" t="s">
        <v>23</v>
      </c>
      <c r="I716" s="14">
        <v>0</v>
      </c>
      <c r="J716" s="14">
        <v>0</v>
      </c>
      <c r="K716" s="14"/>
      <c r="L716" s="14"/>
      <c r="M716" s="14"/>
      <c r="N716" s="14"/>
      <c r="O716" s="14"/>
      <c r="P716" s="14">
        <f t="shared" si="1041"/>
        <v>0</v>
      </c>
      <c r="Q716" s="14"/>
      <c r="R716" s="14"/>
      <c r="S716" s="14"/>
      <c r="T716" s="14"/>
      <c r="U716" s="14"/>
      <c r="V716" s="14"/>
      <c r="W716" s="14"/>
      <c r="X716" s="14"/>
      <c r="Y716" s="14"/>
      <c r="Z716" s="14">
        <v>0</v>
      </c>
      <c r="AA716" s="14">
        <v>0</v>
      </c>
      <c r="AB716" s="14">
        <v>0</v>
      </c>
      <c r="AC716" s="14"/>
      <c r="AD716" s="14"/>
      <c r="AE716" s="14"/>
      <c r="AF716" s="14"/>
      <c r="AG716" s="14"/>
      <c r="AH716" s="14">
        <f t="shared" si="1042"/>
        <v>0</v>
      </c>
      <c r="AI716" s="14"/>
      <c r="AJ716" s="14"/>
      <c r="AK716" s="14"/>
      <c r="AL716" s="14"/>
      <c r="AM716" s="14"/>
      <c r="AN716" s="14"/>
      <c r="AO716" s="14"/>
      <c r="AP716" s="14"/>
      <c r="AQ716" s="14"/>
      <c r="AR716" s="14">
        <v>0</v>
      </c>
      <c r="AS716" s="14">
        <v>0</v>
      </c>
      <c r="AT716" s="14">
        <v>0</v>
      </c>
      <c r="AU716" s="14"/>
      <c r="AV716" s="14"/>
      <c r="AW716" s="14"/>
      <c r="AX716" s="14"/>
      <c r="AY716" s="14"/>
      <c r="AZ716" s="14">
        <f t="shared" si="1043"/>
        <v>0</v>
      </c>
      <c r="BA716" s="14"/>
      <c r="BB716" s="14"/>
      <c r="BC716" s="14"/>
      <c r="BD716" s="14"/>
      <c r="BE716" s="14"/>
      <c r="BF716" s="14"/>
      <c r="BG716" s="14"/>
      <c r="BH716" s="14"/>
      <c r="BI716" s="14"/>
      <c r="BJ716" s="14">
        <v>0</v>
      </c>
      <c r="BK716" s="14">
        <v>0</v>
      </c>
    </row>
    <row r="717" spans="1:63" x14ac:dyDescent="0.25">
      <c r="A717" s="4" t="s">
        <v>135</v>
      </c>
      <c r="B717" s="4" t="s">
        <v>60</v>
      </c>
      <c r="C717" s="4" t="s">
        <v>156</v>
      </c>
      <c r="D717" s="107" t="s">
        <v>336</v>
      </c>
      <c r="E717" s="117">
        <v>6112</v>
      </c>
      <c r="F717" s="107" t="s">
        <v>342</v>
      </c>
      <c r="G717" s="103" t="s">
        <v>1658</v>
      </c>
      <c r="H717" s="13" t="s">
        <v>26</v>
      </c>
      <c r="I717" s="14">
        <v>28000</v>
      </c>
      <c r="J717" s="14">
        <v>0</v>
      </c>
      <c r="K717" s="14"/>
      <c r="L717" s="14"/>
      <c r="M717" s="14"/>
      <c r="N717" s="14"/>
      <c r="O717" s="14"/>
      <c r="P717" s="14">
        <f t="shared" si="1041"/>
        <v>0</v>
      </c>
      <c r="Q717" s="14"/>
      <c r="R717" s="14"/>
      <c r="S717" s="14"/>
      <c r="T717" s="14"/>
      <c r="U717" s="14"/>
      <c r="V717" s="14"/>
      <c r="W717" s="14"/>
      <c r="X717" s="14"/>
      <c r="Y717" s="14"/>
      <c r="Z717" s="14">
        <v>0</v>
      </c>
      <c r="AA717" s="14">
        <v>0</v>
      </c>
      <c r="AB717" s="14">
        <v>0</v>
      </c>
      <c r="AC717" s="14"/>
      <c r="AD717" s="14"/>
      <c r="AE717" s="14"/>
      <c r="AF717" s="14"/>
      <c r="AG717" s="14"/>
      <c r="AH717" s="14">
        <f t="shared" si="1042"/>
        <v>0</v>
      </c>
      <c r="AI717" s="14"/>
      <c r="AJ717" s="14"/>
      <c r="AK717" s="14"/>
      <c r="AL717" s="14"/>
      <c r="AM717" s="14"/>
      <c r="AN717" s="14"/>
      <c r="AO717" s="14"/>
      <c r="AP717" s="14"/>
      <c r="AQ717" s="14"/>
      <c r="AR717" s="14">
        <v>0</v>
      </c>
      <c r="AS717" s="14">
        <v>0</v>
      </c>
      <c r="AT717" s="14">
        <v>0</v>
      </c>
      <c r="AU717" s="14"/>
      <c r="AV717" s="14"/>
      <c r="AW717" s="14"/>
      <c r="AX717" s="14"/>
      <c r="AY717" s="14"/>
      <c r="AZ717" s="14">
        <f t="shared" si="1043"/>
        <v>0</v>
      </c>
      <c r="BA717" s="14"/>
      <c r="BB717" s="14"/>
      <c r="BC717" s="14"/>
      <c r="BD717" s="14"/>
      <c r="BE717" s="14"/>
      <c r="BF717" s="14"/>
      <c r="BG717" s="14"/>
      <c r="BH717" s="14"/>
      <c r="BI717" s="14"/>
      <c r="BJ717" s="14">
        <v>0</v>
      </c>
      <c r="BK717" s="14">
        <v>0</v>
      </c>
    </row>
    <row r="718" spans="1:63" ht="22.5" x14ac:dyDescent="0.25">
      <c r="A718" s="4" t="s">
        <v>135</v>
      </c>
      <c r="B718" s="4" t="s">
        <v>60</v>
      </c>
      <c r="C718" s="4" t="s">
        <v>156</v>
      </c>
      <c r="D718" s="107" t="s">
        <v>336</v>
      </c>
      <c r="E718" s="106" t="s">
        <v>27</v>
      </c>
      <c r="F718" s="106" t="s">
        <v>0</v>
      </c>
      <c r="G718" s="2" t="s">
        <v>0</v>
      </c>
      <c r="H718" s="2" t="s">
        <v>28</v>
      </c>
      <c r="I718" s="12">
        <f>SUM(I719)</f>
        <v>185725</v>
      </c>
      <c r="J718" s="12">
        <f t="shared" ref="J718:Y718" si="1098">SUM(J719)</f>
        <v>0</v>
      </c>
      <c r="K718" s="12">
        <f t="shared" si="1098"/>
        <v>0</v>
      </c>
      <c r="L718" s="12">
        <f t="shared" si="1098"/>
        <v>0</v>
      </c>
      <c r="M718" s="12">
        <f t="shared" si="1098"/>
        <v>0</v>
      </c>
      <c r="N718" s="12">
        <f t="shared" si="1098"/>
        <v>0</v>
      </c>
      <c r="O718" s="12">
        <f t="shared" si="1098"/>
        <v>0</v>
      </c>
      <c r="P718" s="12">
        <f t="shared" si="1098"/>
        <v>0</v>
      </c>
      <c r="Q718" s="12">
        <f t="shared" si="1098"/>
        <v>0</v>
      </c>
      <c r="R718" s="12">
        <f t="shared" si="1098"/>
        <v>0</v>
      </c>
      <c r="S718" s="12">
        <f t="shared" si="1098"/>
        <v>0</v>
      </c>
      <c r="T718" s="12">
        <f t="shared" si="1098"/>
        <v>0</v>
      </c>
      <c r="U718" s="12">
        <f t="shared" si="1098"/>
        <v>0</v>
      </c>
      <c r="V718" s="12">
        <f t="shared" si="1098"/>
        <v>0</v>
      </c>
      <c r="W718" s="12">
        <f t="shared" si="1098"/>
        <v>0</v>
      </c>
      <c r="X718" s="12">
        <f t="shared" si="1098"/>
        <v>0</v>
      </c>
      <c r="Y718" s="12">
        <f t="shared" si="1098"/>
        <v>0</v>
      </c>
      <c r="Z718" s="12">
        <v>0</v>
      </c>
      <c r="AA718" s="12">
        <v>0</v>
      </c>
      <c r="AB718" s="12">
        <f t="shared" ref="AB718:AQ718" si="1099">SUM(AB719)</f>
        <v>0</v>
      </c>
      <c r="AC718" s="12">
        <f t="shared" si="1099"/>
        <v>0</v>
      </c>
      <c r="AD718" s="12">
        <f t="shared" si="1099"/>
        <v>0</v>
      </c>
      <c r="AE718" s="12">
        <f t="shared" si="1099"/>
        <v>0</v>
      </c>
      <c r="AF718" s="12">
        <f t="shared" si="1099"/>
        <v>0</v>
      </c>
      <c r="AG718" s="12">
        <f t="shared" si="1099"/>
        <v>0</v>
      </c>
      <c r="AH718" s="12">
        <f t="shared" si="1099"/>
        <v>0</v>
      </c>
      <c r="AI718" s="12">
        <f t="shared" si="1099"/>
        <v>0</v>
      </c>
      <c r="AJ718" s="12">
        <f t="shared" si="1099"/>
        <v>0</v>
      </c>
      <c r="AK718" s="12">
        <f t="shared" si="1099"/>
        <v>0</v>
      </c>
      <c r="AL718" s="12">
        <f t="shared" si="1099"/>
        <v>0</v>
      </c>
      <c r="AM718" s="12">
        <f t="shared" si="1099"/>
        <v>0</v>
      </c>
      <c r="AN718" s="12">
        <f t="shared" si="1099"/>
        <v>0</v>
      </c>
      <c r="AO718" s="12">
        <f t="shared" si="1099"/>
        <v>0</v>
      </c>
      <c r="AP718" s="12">
        <f t="shared" si="1099"/>
        <v>0</v>
      </c>
      <c r="AQ718" s="12">
        <f t="shared" si="1099"/>
        <v>0</v>
      </c>
      <c r="AR718" s="12">
        <v>0</v>
      </c>
      <c r="AS718" s="12">
        <v>0</v>
      </c>
      <c r="AT718" s="12">
        <f t="shared" ref="AT718:BI718" si="1100">SUM(AT719)</f>
        <v>0</v>
      </c>
      <c r="AU718" s="12">
        <f t="shared" si="1100"/>
        <v>0</v>
      </c>
      <c r="AV718" s="12">
        <f t="shared" si="1100"/>
        <v>0</v>
      </c>
      <c r="AW718" s="12">
        <f t="shared" si="1100"/>
        <v>0</v>
      </c>
      <c r="AX718" s="12">
        <f t="shared" si="1100"/>
        <v>0</v>
      </c>
      <c r="AY718" s="12">
        <f t="shared" si="1100"/>
        <v>0</v>
      </c>
      <c r="AZ718" s="12">
        <f t="shared" si="1100"/>
        <v>0</v>
      </c>
      <c r="BA718" s="12">
        <f t="shared" si="1100"/>
        <v>0</v>
      </c>
      <c r="BB718" s="12">
        <f t="shared" si="1100"/>
        <v>0</v>
      </c>
      <c r="BC718" s="12">
        <f t="shared" si="1100"/>
        <v>0</v>
      </c>
      <c r="BD718" s="12">
        <f t="shared" si="1100"/>
        <v>0</v>
      </c>
      <c r="BE718" s="12">
        <f t="shared" si="1100"/>
        <v>0</v>
      </c>
      <c r="BF718" s="12">
        <f t="shared" si="1100"/>
        <v>0</v>
      </c>
      <c r="BG718" s="12">
        <f t="shared" si="1100"/>
        <v>0</v>
      </c>
      <c r="BH718" s="12">
        <f t="shared" si="1100"/>
        <v>0</v>
      </c>
      <c r="BI718" s="12">
        <f t="shared" si="1100"/>
        <v>0</v>
      </c>
      <c r="BJ718" s="12">
        <v>0</v>
      </c>
      <c r="BK718" s="12">
        <v>0</v>
      </c>
    </row>
    <row r="719" spans="1:63" x14ac:dyDescent="0.25">
      <c r="A719" s="4" t="s">
        <v>135</v>
      </c>
      <c r="B719" s="4" t="s">
        <v>60</v>
      </c>
      <c r="C719" s="4" t="s">
        <v>156</v>
      </c>
      <c r="D719" s="107" t="s">
        <v>336</v>
      </c>
      <c r="E719" s="117">
        <v>6121</v>
      </c>
      <c r="F719" s="107"/>
      <c r="G719" s="103" t="s">
        <v>1658</v>
      </c>
      <c r="H719" s="13" t="s">
        <v>29</v>
      </c>
      <c r="I719" s="14">
        <v>185725</v>
      </c>
      <c r="J719" s="14">
        <v>0</v>
      </c>
      <c r="K719" s="14"/>
      <c r="L719" s="14"/>
      <c r="M719" s="14"/>
      <c r="N719" s="14"/>
      <c r="O719" s="14"/>
      <c r="P719" s="14">
        <f t="shared" si="1041"/>
        <v>0</v>
      </c>
      <c r="Q719" s="14"/>
      <c r="R719" s="14"/>
      <c r="S719" s="14"/>
      <c r="T719" s="14"/>
      <c r="U719" s="14"/>
      <c r="V719" s="14"/>
      <c r="W719" s="14"/>
      <c r="X719" s="14"/>
      <c r="Y719" s="14"/>
      <c r="Z719" s="14">
        <v>0</v>
      </c>
      <c r="AA719" s="14">
        <v>0</v>
      </c>
      <c r="AB719" s="14">
        <v>0</v>
      </c>
      <c r="AC719" s="14"/>
      <c r="AD719" s="14"/>
      <c r="AE719" s="14"/>
      <c r="AF719" s="14"/>
      <c r="AG719" s="14"/>
      <c r="AH719" s="14">
        <f t="shared" si="1042"/>
        <v>0</v>
      </c>
      <c r="AI719" s="14"/>
      <c r="AJ719" s="14"/>
      <c r="AK719" s="14"/>
      <c r="AL719" s="14"/>
      <c r="AM719" s="14"/>
      <c r="AN719" s="14"/>
      <c r="AO719" s="14"/>
      <c r="AP719" s="14"/>
      <c r="AQ719" s="14"/>
      <c r="AR719" s="14">
        <v>0</v>
      </c>
      <c r="AS719" s="14">
        <v>0</v>
      </c>
      <c r="AT719" s="14">
        <v>0</v>
      </c>
      <c r="AU719" s="14"/>
      <c r="AV719" s="14"/>
      <c r="AW719" s="14"/>
      <c r="AX719" s="14"/>
      <c r="AY719" s="14"/>
      <c r="AZ719" s="14">
        <f t="shared" si="1043"/>
        <v>0</v>
      </c>
      <c r="BA719" s="14"/>
      <c r="BB719" s="14"/>
      <c r="BC719" s="14"/>
      <c r="BD719" s="14"/>
      <c r="BE719" s="14"/>
      <c r="BF719" s="14"/>
      <c r="BG719" s="14"/>
      <c r="BH719" s="14"/>
      <c r="BI719" s="14"/>
      <c r="BJ719" s="14">
        <v>0</v>
      </c>
      <c r="BK719" s="14">
        <v>0</v>
      </c>
    </row>
    <row r="720" spans="1:63" ht="22.5" x14ac:dyDescent="0.25">
      <c r="A720" s="4" t="s">
        <v>135</v>
      </c>
      <c r="B720" s="4" t="s">
        <v>60</v>
      </c>
      <c r="C720" s="4" t="s">
        <v>156</v>
      </c>
      <c r="D720" s="107" t="s">
        <v>336</v>
      </c>
      <c r="E720" s="106" t="s">
        <v>31</v>
      </c>
      <c r="F720" s="106" t="s">
        <v>0</v>
      </c>
      <c r="G720" s="2" t="s">
        <v>0</v>
      </c>
      <c r="H720" s="2" t="s">
        <v>32</v>
      </c>
      <c r="I720" s="12">
        <f>SUM(I721:I728)</f>
        <v>218118</v>
      </c>
      <c r="J720" s="12">
        <f t="shared" ref="J720:Y720" si="1101">SUM(J721:J728)</f>
        <v>54000</v>
      </c>
      <c r="K720" s="12">
        <f t="shared" si="1101"/>
        <v>0</v>
      </c>
      <c r="L720" s="12">
        <f t="shared" si="1101"/>
        <v>0</v>
      </c>
      <c r="M720" s="12">
        <f t="shared" si="1101"/>
        <v>0</v>
      </c>
      <c r="N720" s="12">
        <f t="shared" si="1101"/>
        <v>0</v>
      </c>
      <c r="O720" s="12">
        <f t="shared" si="1101"/>
        <v>0</v>
      </c>
      <c r="P720" s="12">
        <f t="shared" si="1101"/>
        <v>54000</v>
      </c>
      <c r="Q720" s="12">
        <f t="shared" si="1101"/>
        <v>0</v>
      </c>
      <c r="R720" s="12">
        <f t="shared" si="1101"/>
        <v>0</v>
      </c>
      <c r="S720" s="12">
        <f t="shared" si="1101"/>
        <v>9500</v>
      </c>
      <c r="T720" s="12">
        <f t="shared" si="1101"/>
        <v>1200</v>
      </c>
      <c r="U720" s="12">
        <f t="shared" si="1101"/>
        <v>5400</v>
      </c>
      <c r="V720" s="12">
        <f t="shared" si="1101"/>
        <v>7400</v>
      </c>
      <c r="W720" s="12">
        <f t="shared" si="1101"/>
        <v>0</v>
      </c>
      <c r="X720" s="12">
        <f t="shared" si="1101"/>
        <v>0</v>
      </c>
      <c r="Y720" s="12">
        <f t="shared" si="1101"/>
        <v>0</v>
      </c>
      <c r="Z720" s="12">
        <v>23500</v>
      </c>
      <c r="AA720" s="12">
        <v>30500</v>
      </c>
      <c r="AB720" s="12">
        <f t="shared" ref="AB720:AQ720" si="1102">SUM(AB721:AB728)</f>
        <v>0</v>
      </c>
      <c r="AC720" s="12">
        <f t="shared" si="1102"/>
        <v>0</v>
      </c>
      <c r="AD720" s="12">
        <f t="shared" si="1102"/>
        <v>0</v>
      </c>
      <c r="AE720" s="12">
        <f t="shared" si="1102"/>
        <v>0</v>
      </c>
      <c r="AF720" s="12">
        <f t="shared" si="1102"/>
        <v>0</v>
      </c>
      <c r="AG720" s="12">
        <f t="shared" si="1102"/>
        <v>0</v>
      </c>
      <c r="AH720" s="12">
        <f t="shared" si="1102"/>
        <v>0</v>
      </c>
      <c r="AI720" s="12">
        <f t="shared" si="1102"/>
        <v>0</v>
      </c>
      <c r="AJ720" s="12">
        <f t="shared" si="1102"/>
        <v>0</v>
      </c>
      <c r="AK720" s="12">
        <f t="shared" si="1102"/>
        <v>0</v>
      </c>
      <c r="AL720" s="12">
        <f t="shared" si="1102"/>
        <v>0</v>
      </c>
      <c r="AM720" s="12">
        <f t="shared" si="1102"/>
        <v>0</v>
      </c>
      <c r="AN720" s="12">
        <f t="shared" si="1102"/>
        <v>0</v>
      </c>
      <c r="AO720" s="12">
        <f t="shared" si="1102"/>
        <v>0</v>
      </c>
      <c r="AP720" s="12">
        <f t="shared" si="1102"/>
        <v>0</v>
      </c>
      <c r="AQ720" s="12">
        <f t="shared" si="1102"/>
        <v>0</v>
      </c>
      <c r="AR720" s="12">
        <v>0</v>
      </c>
      <c r="AS720" s="12">
        <v>0</v>
      </c>
      <c r="AT720" s="12">
        <f t="shared" ref="AT720:BI720" si="1103">SUM(AT721:AT728)</f>
        <v>0</v>
      </c>
      <c r="AU720" s="12">
        <f t="shared" si="1103"/>
        <v>0</v>
      </c>
      <c r="AV720" s="12">
        <f t="shared" si="1103"/>
        <v>0</v>
      </c>
      <c r="AW720" s="12">
        <f t="shared" si="1103"/>
        <v>0</v>
      </c>
      <c r="AX720" s="12">
        <f t="shared" si="1103"/>
        <v>0</v>
      </c>
      <c r="AY720" s="12">
        <f t="shared" si="1103"/>
        <v>0</v>
      </c>
      <c r="AZ720" s="12">
        <f t="shared" si="1103"/>
        <v>0</v>
      </c>
      <c r="BA720" s="12">
        <f t="shared" si="1103"/>
        <v>0</v>
      </c>
      <c r="BB720" s="12">
        <f t="shared" si="1103"/>
        <v>0</v>
      </c>
      <c r="BC720" s="12">
        <f t="shared" si="1103"/>
        <v>0</v>
      </c>
      <c r="BD720" s="12">
        <f t="shared" si="1103"/>
        <v>0</v>
      </c>
      <c r="BE720" s="12">
        <f t="shared" si="1103"/>
        <v>0</v>
      </c>
      <c r="BF720" s="12">
        <f t="shared" si="1103"/>
        <v>0</v>
      </c>
      <c r="BG720" s="12">
        <f t="shared" si="1103"/>
        <v>0</v>
      </c>
      <c r="BH720" s="12">
        <f t="shared" si="1103"/>
        <v>0</v>
      </c>
      <c r="BI720" s="12">
        <f t="shared" si="1103"/>
        <v>0</v>
      </c>
      <c r="BJ720" s="12">
        <v>0</v>
      </c>
      <c r="BK720" s="12">
        <v>0</v>
      </c>
    </row>
    <row r="721" spans="1:63" x14ac:dyDescent="0.25">
      <c r="A721" s="4" t="s">
        <v>135</v>
      </c>
      <c r="B721" s="4" t="s">
        <v>60</v>
      </c>
      <c r="C721" s="4" t="s">
        <v>156</v>
      </c>
      <c r="D721" s="107" t="s">
        <v>336</v>
      </c>
      <c r="E721" s="117">
        <v>6131</v>
      </c>
      <c r="F721" s="107"/>
      <c r="G721" s="103" t="s">
        <v>1658</v>
      </c>
      <c r="H721" s="13" t="s">
        <v>34</v>
      </c>
      <c r="I721" s="14">
        <v>2100</v>
      </c>
      <c r="J721" s="14">
        <v>2000</v>
      </c>
      <c r="K721" s="14"/>
      <c r="L721" s="14"/>
      <c r="M721" s="14"/>
      <c r="N721" s="14"/>
      <c r="O721" s="14"/>
      <c r="P721" s="14">
        <f t="shared" si="1041"/>
        <v>2000</v>
      </c>
      <c r="Q721" s="14"/>
      <c r="R721" s="14"/>
      <c r="S721" s="14"/>
      <c r="T721" s="14">
        <v>1200</v>
      </c>
      <c r="U721" s="14">
        <v>400</v>
      </c>
      <c r="V721" s="14">
        <v>400</v>
      </c>
      <c r="W721" s="14"/>
      <c r="X721" s="14"/>
      <c r="Y721" s="14"/>
      <c r="Z721" s="14">
        <v>2000</v>
      </c>
      <c r="AA721" s="14">
        <v>0</v>
      </c>
      <c r="AB721" s="14">
        <v>0</v>
      </c>
      <c r="AC721" s="14"/>
      <c r="AD721" s="14"/>
      <c r="AE721" s="14"/>
      <c r="AF721" s="14"/>
      <c r="AG721" s="14"/>
      <c r="AH721" s="14">
        <f t="shared" si="1042"/>
        <v>0</v>
      </c>
      <c r="AI721" s="14"/>
      <c r="AJ721" s="14"/>
      <c r="AK721" s="14"/>
      <c r="AL721" s="14"/>
      <c r="AM721" s="14"/>
      <c r="AN721" s="14"/>
      <c r="AO721" s="14"/>
      <c r="AP721" s="14"/>
      <c r="AQ721" s="14"/>
      <c r="AR721" s="14">
        <v>0</v>
      </c>
      <c r="AS721" s="14">
        <v>0</v>
      </c>
      <c r="AT721" s="14">
        <v>0</v>
      </c>
      <c r="AU721" s="14"/>
      <c r="AV721" s="14"/>
      <c r="AW721" s="14"/>
      <c r="AX721" s="14"/>
      <c r="AY721" s="14"/>
      <c r="AZ721" s="14">
        <f t="shared" si="1043"/>
        <v>0</v>
      </c>
      <c r="BA721" s="14"/>
      <c r="BB721" s="14"/>
      <c r="BC721" s="14"/>
      <c r="BD721" s="14"/>
      <c r="BE721" s="14"/>
      <c r="BF721" s="14"/>
      <c r="BG721" s="14"/>
      <c r="BH721" s="14"/>
      <c r="BI721" s="14"/>
      <c r="BJ721" s="14">
        <v>0</v>
      </c>
      <c r="BK721" s="14">
        <v>0</v>
      </c>
    </row>
    <row r="722" spans="1:63" x14ac:dyDescent="0.25">
      <c r="A722" s="4" t="s">
        <v>135</v>
      </c>
      <c r="B722" s="4" t="s">
        <v>60</v>
      </c>
      <c r="C722" s="4" t="s">
        <v>156</v>
      </c>
      <c r="D722" s="107" t="s">
        <v>336</v>
      </c>
      <c r="E722" s="117">
        <v>6132</v>
      </c>
      <c r="F722" s="107"/>
      <c r="G722" s="103" t="s">
        <v>1658</v>
      </c>
      <c r="H722" s="13" t="s">
        <v>74</v>
      </c>
      <c r="I722" s="14">
        <v>61000</v>
      </c>
      <c r="J722" s="14">
        <v>0</v>
      </c>
      <c r="K722" s="14"/>
      <c r="L722" s="14"/>
      <c r="M722" s="14"/>
      <c r="N722" s="14"/>
      <c r="O722" s="14"/>
      <c r="P722" s="14">
        <f t="shared" si="1041"/>
        <v>0</v>
      </c>
      <c r="Q722" s="14"/>
      <c r="R722" s="14"/>
      <c r="S722" s="14"/>
      <c r="T722" s="14"/>
      <c r="U722" s="14"/>
      <c r="V722" s="14"/>
      <c r="W722" s="14"/>
      <c r="X722" s="14"/>
      <c r="Y722" s="14"/>
      <c r="Z722" s="14">
        <v>0</v>
      </c>
      <c r="AA722" s="14">
        <v>0</v>
      </c>
      <c r="AB722" s="14">
        <v>0</v>
      </c>
      <c r="AC722" s="14"/>
      <c r="AD722" s="14"/>
      <c r="AE722" s="14"/>
      <c r="AF722" s="14"/>
      <c r="AG722" s="14"/>
      <c r="AH722" s="14">
        <f t="shared" si="1042"/>
        <v>0</v>
      </c>
      <c r="AI722" s="14"/>
      <c r="AJ722" s="14"/>
      <c r="AK722" s="14"/>
      <c r="AL722" s="14"/>
      <c r="AM722" s="14"/>
      <c r="AN722" s="14"/>
      <c r="AO722" s="14"/>
      <c r="AP722" s="14"/>
      <c r="AQ722" s="14"/>
      <c r="AR722" s="14">
        <v>0</v>
      </c>
      <c r="AS722" s="14">
        <v>0</v>
      </c>
      <c r="AT722" s="14">
        <v>0</v>
      </c>
      <c r="AU722" s="14"/>
      <c r="AV722" s="14"/>
      <c r="AW722" s="14"/>
      <c r="AX722" s="14"/>
      <c r="AY722" s="14"/>
      <c r="AZ722" s="14">
        <f t="shared" si="1043"/>
        <v>0</v>
      </c>
      <c r="BA722" s="14"/>
      <c r="BB722" s="14"/>
      <c r="BC722" s="14"/>
      <c r="BD722" s="14"/>
      <c r="BE722" s="14"/>
      <c r="BF722" s="14"/>
      <c r="BG722" s="14"/>
      <c r="BH722" s="14"/>
      <c r="BI722" s="14"/>
      <c r="BJ722" s="14">
        <v>0</v>
      </c>
      <c r="BK722" s="14">
        <v>0</v>
      </c>
    </row>
    <row r="723" spans="1:63" x14ac:dyDescent="0.25">
      <c r="A723" s="4" t="s">
        <v>135</v>
      </c>
      <c r="B723" s="4" t="s">
        <v>60</v>
      </c>
      <c r="C723" s="4" t="s">
        <v>156</v>
      </c>
      <c r="D723" s="107" t="s">
        <v>336</v>
      </c>
      <c r="E723" s="117">
        <v>6133</v>
      </c>
      <c r="F723" s="107"/>
      <c r="G723" s="103" t="s">
        <v>1658</v>
      </c>
      <c r="H723" s="13" t="s">
        <v>77</v>
      </c>
      <c r="I723" s="14">
        <v>16000</v>
      </c>
      <c r="J723" s="14">
        <v>0</v>
      </c>
      <c r="K723" s="14"/>
      <c r="L723" s="14"/>
      <c r="M723" s="14"/>
      <c r="N723" s="14"/>
      <c r="O723" s="14"/>
      <c r="P723" s="14">
        <f t="shared" si="1041"/>
        <v>0</v>
      </c>
      <c r="Q723" s="14"/>
      <c r="R723" s="14"/>
      <c r="S723" s="14"/>
      <c r="T723" s="14"/>
      <c r="U723" s="14"/>
      <c r="V723" s="14"/>
      <c r="W723" s="14"/>
      <c r="X723" s="14"/>
      <c r="Y723" s="14"/>
      <c r="Z723" s="14">
        <v>0</v>
      </c>
      <c r="AA723" s="14">
        <v>0</v>
      </c>
      <c r="AB723" s="14">
        <v>0</v>
      </c>
      <c r="AC723" s="14"/>
      <c r="AD723" s="14"/>
      <c r="AE723" s="14"/>
      <c r="AF723" s="14"/>
      <c r="AG723" s="14"/>
      <c r="AH723" s="14">
        <f t="shared" si="1042"/>
        <v>0</v>
      </c>
      <c r="AI723" s="14"/>
      <c r="AJ723" s="14"/>
      <c r="AK723" s="14"/>
      <c r="AL723" s="14"/>
      <c r="AM723" s="14"/>
      <c r="AN723" s="14"/>
      <c r="AO723" s="14"/>
      <c r="AP723" s="14"/>
      <c r="AQ723" s="14"/>
      <c r="AR723" s="14">
        <v>0</v>
      </c>
      <c r="AS723" s="14">
        <v>0</v>
      </c>
      <c r="AT723" s="14">
        <v>0</v>
      </c>
      <c r="AU723" s="14"/>
      <c r="AV723" s="14"/>
      <c r="AW723" s="14"/>
      <c r="AX723" s="14"/>
      <c r="AY723" s="14"/>
      <c r="AZ723" s="14">
        <f t="shared" si="1043"/>
        <v>0</v>
      </c>
      <c r="BA723" s="14"/>
      <c r="BB723" s="14"/>
      <c r="BC723" s="14"/>
      <c r="BD723" s="14"/>
      <c r="BE723" s="14"/>
      <c r="BF723" s="14"/>
      <c r="BG723" s="14"/>
      <c r="BH723" s="14"/>
      <c r="BI723" s="14"/>
      <c r="BJ723" s="14">
        <v>0</v>
      </c>
      <c r="BK723" s="14">
        <v>0</v>
      </c>
    </row>
    <row r="724" spans="1:63" x14ac:dyDescent="0.25">
      <c r="A724" s="4" t="s">
        <v>135</v>
      </c>
      <c r="B724" s="4" t="s">
        <v>60</v>
      </c>
      <c r="C724" s="4" t="s">
        <v>156</v>
      </c>
      <c r="D724" s="107" t="s">
        <v>336</v>
      </c>
      <c r="E724" s="117">
        <v>6134</v>
      </c>
      <c r="F724" s="107"/>
      <c r="G724" s="103" t="s">
        <v>1658</v>
      </c>
      <c r="H724" s="13" t="s">
        <v>80</v>
      </c>
      <c r="I724" s="14">
        <v>26000</v>
      </c>
      <c r="J724" s="14">
        <v>9000</v>
      </c>
      <c r="K724" s="14"/>
      <c r="L724" s="14"/>
      <c r="M724" s="14"/>
      <c r="N724" s="14"/>
      <c r="O724" s="14"/>
      <c r="P724" s="14">
        <f t="shared" si="1041"/>
        <v>9000</v>
      </c>
      <c r="Q724" s="14"/>
      <c r="R724" s="14"/>
      <c r="S724" s="14"/>
      <c r="T724" s="14"/>
      <c r="U724" s="14"/>
      <c r="V724" s="14"/>
      <c r="W724" s="14"/>
      <c r="X724" s="14"/>
      <c r="Y724" s="14"/>
      <c r="Z724" s="14">
        <v>0</v>
      </c>
      <c r="AA724" s="14">
        <v>9000</v>
      </c>
      <c r="AB724" s="14">
        <v>0</v>
      </c>
      <c r="AC724" s="14"/>
      <c r="AD724" s="14"/>
      <c r="AE724" s="14"/>
      <c r="AF724" s="14"/>
      <c r="AG724" s="14"/>
      <c r="AH724" s="14">
        <f t="shared" si="1042"/>
        <v>0</v>
      </c>
      <c r="AI724" s="14"/>
      <c r="AJ724" s="14"/>
      <c r="AK724" s="14"/>
      <c r="AL724" s="14"/>
      <c r="AM724" s="14"/>
      <c r="AN724" s="14"/>
      <c r="AO724" s="14"/>
      <c r="AP724" s="14"/>
      <c r="AQ724" s="14"/>
      <c r="AR724" s="14">
        <v>0</v>
      </c>
      <c r="AS724" s="14">
        <v>0</v>
      </c>
      <c r="AT724" s="14">
        <v>0</v>
      </c>
      <c r="AU724" s="14"/>
      <c r="AV724" s="14"/>
      <c r="AW724" s="14"/>
      <c r="AX724" s="14"/>
      <c r="AY724" s="14"/>
      <c r="AZ724" s="14">
        <f t="shared" si="1043"/>
        <v>0</v>
      </c>
      <c r="BA724" s="14"/>
      <c r="BB724" s="14"/>
      <c r="BC724" s="14"/>
      <c r="BD724" s="14"/>
      <c r="BE724" s="14"/>
      <c r="BF724" s="14"/>
      <c r="BG724" s="14"/>
      <c r="BH724" s="14"/>
      <c r="BI724" s="14"/>
      <c r="BJ724" s="14">
        <v>0</v>
      </c>
      <c r="BK724" s="14">
        <v>0</v>
      </c>
    </row>
    <row r="725" spans="1:63" x14ac:dyDescent="0.25">
      <c r="A725" s="4" t="s">
        <v>135</v>
      </c>
      <c r="B725" s="4" t="s">
        <v>60</v>
      </c>
      <c r="C725" s="4" t="s">
        <v>156</v>
      </c>
      <c r="D725" s="107" t="s">
        <v>336</v>
      </c>
      <c r="E725" s="117">
        <v>6135</v>
      </c>
      <c r="F725" s="107"/>
      <c r="G725" s="103" t="s">
        <v>1658</v>
      </c>
      <c r="H725" s="13" t="s">
        <v>83</v>
      </c>
      <c r="I725" s="14">
        <v>100</v>
      </c>
      <c r="J725" s="14">
        <v>0</v>
      </c>
      <c r="K725" s="14"/>
      <c r="L725" s="14"/>
      <c r="M725" s="14"/>
      <c r="N725" s="14"/>
      <c r="O725" s="14"/>
      <c r="P725" s="14">
        <f t="shared" si="1041"/>
        <v>0</v>
      </c>
      <c r="Q725" s="14"/>
      <c r="R725" s="14"/>
      <c r="S725" s="14"/>
      <c r="T725" s="14"/>
      <c r="U725" s="14"/>
      <c r="V725" s="14"/>
      <c r="W725" s="14"/>
      <c r="X725" s="14"/>
      <c r="Y725" s="14"/>
      <c r="Z725" s="14">
        <v>0</v>
      </c>
      <c r="AA725" s="14">
        <v>0</v>
      </c>
      <c r="AB725" s="14">
        <v>0</v>
      </c>
      <c r="AC725" s="14"/>
      <c r="AD725" s="14"/>
      <c r="AE725" s="14"/>
      <c r="AF725" s="14"/>
      <c r="AG725" s="14"/>
      <c r="AH725" s="14">
        <f t="shared" si="1042"/>
        <v>0</v>
      </c>
      <c r="AI725" s="14"/>
      <c r="AJ725" s="14"/>
      <c r="AK725" s="14"/>
      <c r="AL725" s="14"/>
      <c r="AM725" s="14"/>
      <c r="AN725" s="14"/>
      <c r="AO725" s="14"/>
      <c r="AP725" s="14"/>
      <c r="AQ725" s="14"/>
      <c r="AR725" s="14">
        <v>0</v>
      </c>
      <c r="AS725" s="14">
        <v>0</v>
      </c>
      <c r="AT725" s="14">
        <v>0</v>
      </c>
      <c r="AU725" s="14"/>
      <c r="AV725" s="14"/>
      <c r="AW725" s="14"/>
      <c r="AX725" s="14"/>
      <c r="AY725" s="14"/>
      <c r="AZ725" s="14">
        <f t="shared" si="1043"/>
        <v>0</v>
      </c>
      <c r="BA725" s="14"/>
      <c r="BB725" s="14"/>
      <c r="BC725" s="14"/>
      <c r="BD725" s="14"/>
      <c r="BE725" s="14"/>
      <c r="BF725" s="14"/>
      <c r="BG725" s="14"/>
      <c r="BH725" s="14"/>
      <c r="BI725" s="14"/>
      <c r="BJ725" s="14">
        <v>0</v>
      </c>
      <c r="BK725" s="14">
        <v>0</v>
      </c>
    </row>
    <row r="726" spans="1:63" x14ac:dyDescent="0.25">
      <c r="A726" s="4" t="s">
        <v>135</v>
      </c>
      <c r="B726" s="4" t="s">
        <v>60</v>
      </c>
      <c r="C726" s="4" t="s">
        <v>156</v>
      </c>
      <c r="D726" s="107" t="s">
        <v>336</v>
      </c>
      <c r="E726" s="117">
        <v>6137</v>
      </c>
      <c r="F726" s="107"/>
      <c r="G726" s="103" t="s">
        <v>1658</v>
      </c>
      <c r="H726" s="13" t="s">
        <v>89</v>
      </c>
      <c r="I726" s="14">
        <v>21000</v>
      </c>
      <c r="J726" s="14">
        <v>6000</v>
      </c>
      <c r="K726" s="14"/>
      <c r="L726" s="14"/>
      <c r="M726" s="14"/>
      <c r="N726" s="14"/>
      <c r="O726" s="14"/>
      <c r="P726" s="14">
        <f t="shared" si="1041"/>
        <v>6000</v>
      </c>
      <c r="Q726" s="14"/>
      <c r="R726" s="14"/>
      <c r="S726" s="14"/>
      <c r="T726" s="14"/>
      <c r="U726" s="14"/>
      <c r="V726" s="14"/>
      <c r="W726" s="14"/>
      <c r="X726" s="14"/>
      <c r="Y726" s="14"/>
      <c r="Z726" s="14">
        <v>0</v>
      </c>
      <c r="AA726" s="14">
        <v>6000</v>
      </c>
      <c r="AB726" s="14">
        <v>0</v>
      </c>
      <c r="AC726" s="14"/>
      <c r="AD726" s="14"/>
      <c r="AE726" s="14"/>
      <c r="AF726" s="14"/>
      <c r="AG726" s="14"/>
      <c r="AH726" s="14">
        <f t="shared" si="1042"/>
        <v>0</v>
      </c>
      <c r="AI726" s="14"/>
      <c r="AJ726" s="14"/>
      <c r="AK726" s="14"/>
      <c r="AL726" s="14"/>
      <c r="AM726" s="14"/>
      <c r="AN726" s="14"/>
      <c r="AO726" s="14"/>
      <c r="AP726" s="14"/>
      <c r="AQ726" s="14"/>
      <c r="AR726" s="14">
        <v>0</v>
      </c>
      <c r="AS726" s="14">
        <v>0</v>
      </c>
      <c r="AT726" s="14">
        <v>0</v>
      </c>
      <c r="AU726" s="14"/>
      <c r="AV726" s="14"/>
      <c r="AW726" s="14"/>
      <c r="AX726" s="14"/>
      <c r="AY726" s="14"/>
      <c r="AZ726" s="14">
        <f t="shared" si="1043"/>
        <v>0</v>
      </c>
      <c r="BA726" s="14"/>
      <c r="BB726" s="14"/>
      <c r="BC726" s="14"/>
      <c r="BD726" s="14"/>
      <c r="BE726" s="14"/>
      <c r="BF726" s="14"/>
      <c r="BG726" s="14"/>
      <c r="BH726" s="14"/>
      <c r="BI726" s="14"/>
      <c r="BJ726" s="14">
        <v>0</v>
      </c>
      <c r="BK726" s="14">
        <v>0</v>
      </c>
    </row>
    <row r="727" spans="1:63" ht="22.5" x14ac:dyDescent="0.25">
      <c r="A727" s="4" t="s">
        <v>135</v>
      </c>
      <c r="B727" s="4" t="s">
        <v>60</v>
      </c>
      <c r="C727" s="4" t="s">
        <v>156</v>
      </c>
      <c r="D727" s="107" t="s">
        <v>336</v>
      </c>
      <c r="E727" s="117">
        <v>6138</v>
      </c>
      <c r="F727" s="107"/>
      <c r="G727" s="103" t="s">
        <v>1658</v>
      </c>
      <c r="H727" s="13" t="s">
        <v>92</v>
      </c>
      <c r="I727" s="14">
        <v>2500</v>
      </c>
      <c r="J727" s="14">
        <v>0</v>
      </c>
      <c r="K727" s="14"/>
      <c r="L727" s="14"/>
      <c r="M727" s="14"/>
      <c r="N727" s="14"/>
      <c r="O727" s="14"/>
      <c r="P727" s="14">
        <f t="shared" si="1041"/>
        <v>0</v>
      </c>
      <c r="Q727" s="14"/>
      <c r="R727" s="14"/>
      <c r="S727" s="14"/>
      <c r="T727" s="14"/>
      <c r="U727" s="14"/>
      <c r="V727" s="14"/>
      <c r="W727" s="14"/>
      <c r="X727" s="14"/>
      <c r="Y727" s="14"/>
      <c r="Z727" s="14">
        <v>0</v>
      </c>
      <c r="AA727" s="14">
        <v>0</v>
      </c>
      <c r="AB727" s="14">
        <v>0</v>
      </c>
      <c r="AC727" s="14"/>
      <c r="AD727" s="14"/>
      <c r="AE727" s="14"/>
      <c r="AF727" s="14"/>
      <c r="AG727" s="14"/>
      <c r="AH727" s="14">
        <f t="shared" si="1042"/>
        <v>0</v>
      </c>
      <c r="AI727" s="14"/>
      <c r="AJ727" s="14"/>
      <c r="AK727" s="14"/>
      <c r="AL727" s="14"/>
      <c r="AM727" s="14"/>
      <c r="AN727" s="14"/>
      <c r="AO727" s="14"/>
      <c r="AP727" s="14"/>
      <c r="AQ727" s="14"/>
      <c r="AR727" s="14">
        <v>0</v>
      </c>
      <c r="AS727" s="14">
        <v>0</v>
      </c>
      <c r="AT727" s="14">
        <v>0</v>
      </c>
      <c r="AU727" s="14"/>
      <c r="AV727" s="14"/>
      <c r="AW727" s="14"/>
      <c r="AX727" s="14"/>
      <c r="AY727" s="14"/>
      <c r="AZ727" s="14">
        <f t="shared" si="1043"/>
        <v>0</v>
      </c>
      <c r="BA727" s="14"/>
      <c r="BB727" s="14"/>
      <c r="BC727" s="14"/>
      <c r="BD727" s="14"/>
      <c r="BE727" s="14"/>
      <c r="BF727" s="14"/>
      <c r="BG727" s="14"/>
      <c r="BH727" s="14"/>
      <c r="BI727" s="14"/>
      <c r="BJ727" s="14">
        <v>0</v>
      </c>
      <c r="BK727" s="14">
        <v>0</v>
      </c>
    </row>
    <row r="728" spans="1:63" x14ac:dyDescent="0.25">
      <c r="A728" s="1" t="s">
        <v>135</v>
      </c>
      <c r="B728" s="1" t="s">
        <v>60</v>
      </c>
      <c r="C728" s="1" t="s">
        <v>156</v>
      </c>
      <c r="D728" s="110" t="s">
        <v>336</v>
      </c>
      <c r="E728" s="110" t="s">
        <v>36</v>
      </c>
      <c r="F728" s="107" t="s">
        <v>0</v>
      </c>
      <c r="G728" s="13" t="s">
        <v>0</v>
      </c>
      <c r="H728" s="2" t="s">
        <v>37</v>
      </c>
      <c r="I728" s="12">
        <f>SUM(I729:I731)</f>
        <v>89418</v>
      </c>
      <c r="J728" s="12">
        <f t="shared" ref="J728:Y728" si="1104">SUM(J729:J731)</f>
        <v>37000</v>
      </c>
      <c r="K728" s="12">
        <f t="shared" si="1104"/>
        <v>0</v>
      </c>
      <c r="L728" s="12">
        <f t="shared" si="1104"/>
        <v>0</v>
      </c>
      <c r="M728" s="12">
        <f t="shared" si="1104"/>
        <v>0</v>
      </c>
      <c r="N728" s="12">
        <f t="shared" si="1104"/>
        <v>0</v>
      </c>
      <c r="O728" s="12">
        <f t="shared" si="1104"/>
        <v>0</v>
      </c>
      <c r="P728" s="12">
        <f t="shared" si="1104"/>
        <v>37000</v>
      </c>
      <c r="Q728" s="12">
        <f t="shared" si="1104"/>
        <v>0</v>
      </c>
      <c r="R728" s="12">
        <f t="shared" si="1104"/>
        <v>0</v>
      </c>
      <c r="S728" s="12">
        <f t="shared" si="1104"/>
        <v>9500</v>
      </c>
      <c r="T728" s="12">
        <f t="shared" si="1104"/>
        <v>0</v>
      </c>
      <c r="U728" s="12">
        <f t="shared" si="1104"/>
        <v>5000</v>
      </c>
      <c r="V728" s="12">
        <f t="shared" si="1104"/>
        <v>7000</v>
      </c>
      <c r="W728" s="12">
        <f t="shared" si="1104"/>
        <v>0</v>
      </c>
      <c r="X728" s="12">
        <f t="shared" si="1104"/>
        <v>0</v>
      </c>
      <c r="Y728" s="12">
        <f t="shared" si="1104"/>
        <v>0</v>
      </c>
      <c r="Z728" s="12">
        <v>21500</v>
      </c>
      <c r="AA728" s="12">
        <v>15500</v>
      </c>
      <c r="AB728" s="12">
        <f t="shared" ref="AB728:AQ728" si="1105">SUM(AB729:AB731)</f>
        <v>0</v>
      </c>
      <c r="AC728" s="12">
        <f t="shared" si="1105"/>
        <v>0</v>
      </c>
      <c r="AD728" s="12">
        <f t="shared" si="1105"/>
        <v>0</v>
      </c>
      <c r="AE728" s="12">
        <f t="shared" si="1105"/>
        <v>0</v>
      </c>
      <c r="AF728" s="12">
        <f t="shared" si="1105"/>
        <v>0</v>
      </c>
      <c r="AG728" s="12">
        <f t="shared" si="1105"/>
        <v>0</v>
      </c>
      <c r="AH728" s="12">
        <f t="shared" si="1105"/>
        <v>0</v>
      </c>
      <c r="AI728" s="12">
        <f t="shared" si="1105"/>
        <v>0</v>
      </c>
      <c r="AJ728" s="12">
        <f t="shared" si="1105"/>
        <v>0</v>
      </c>
      <c r="AK728" s="12">
        <f t="shared" si="1105"/>
        <v>0</v>
      </c>
      <c r="AL728" s="12">
        <f t="shared" si="1105"/>
        <v>0</v>
      </c>
      <c r="AM728" s="12">
        <f t="shared" si="1105"/>
        <v>0</v>
      </c>
      <c r="AN728" s="12">
        <f t="shared" si="1105"/>
        <v>0</v>
      </c>
      <c r="AO728" s="12">
        <f t="shared" si="1105"/>
        <v>0</v>
      </c>
      <c r="AP728" s="12">
        <f t="shared" si="1105"/>
        <v>0</v>
      </c>
      <c r="AQ728" s="12">
        <f t="shared" si="1105"/>
        <v>0</v>
      </c>
      <c r="AR728" s="12">
        <v>0</v>
      </c>
      <c r="AS728" s="12">
        <v>0</v>
      </c>
      <c r="AT728" s="12">
        <f t="shared" ref="AT728:BI728" si="1106">SUM(AT729:AT731)</f>
        <v>0</v>
      </c>
      <c r="AU728" s="12">
        <f t="shared" si="1106"/>
        <v>0</v>
      </c>
      <c r="AV728" s="12">
        <f t="shared" si="1106"/>
        <v>0</v>
      </c>
      <c r="AW728" s="12">
        <f t="shared" si="1106"/>
        <v>0</v>
      </c>
      <c r="AX728" s="12">
        <f t="shared" si="1106"/>
        <v>0</v>
      </c>
      <c r="AY728" s="12">
        <f t="shared" si="1106"/>
        <v>0</v>
      </c>
      <c r="AZ728" s="12">
        <f t="shared" si="1106"/>
        <v>0</v>
      </c>
      <c r="BA728" s="12">
        <f t="shared" si="1106"/>
        <v>0</v>
      </c>
      <c r="BB728" s="12">
        <f t="shared" si="1106"/>
        <v>0</v>
      </c>
      <c r="BC728" s="12">
        <f t="shared" si="1106"/>
        <v>0</v>
      </c>
      <c r="BD728" s="12">
        <f t="shared" si="1106"/>
        <v>0</v>
      </c>
      <c r="BE728" s="12">
        <f t="shared" si="1106"/>
        <v>0</v>
      </c>
      <c r="BF728" s="12">
        <f t="shared" si="1106"/>
        <v>0</v>
      </c>
      <c r="BG728" s="12">
        <f t="shared" si="1106"/>
        <v>0</v>
      </c>
      <c r="BH728" s="12">
        <f t="shared" si="1106"/>
        <v>0</v>
      </c>
      <c r="BI728" s="12">
        <f t="shared" si="1106"/>
        <v>0</v>
      </c>
      <c r="BJ728" s="12">
        <v>0</v>
      </c>
      <c r="BK728" s="12">
        <v>0</v>
      </c>
    </row>
    <row r="729" spans="1:63" x14ac:dyDescent="0.25">
      <c r="A729" s="4" t="s">
        <v>135</v>
      </c>
      <c r="B729" s="4" t="s">
        <v>60</v>
      </c>
      <c r="C729" s="4" t="s">
        <v>156</v>
      </c>
      <c r="D729" s="107" t="s">
        <v>336</v>
      </c>
      <c r="E729" s="117">
        <v>6139</v>
      </c>
      <c r="F729" s="107"/>
      <c r="G729" s="103" t="s">
        <v>1658</v>
      </c>
      <c r="H729" s="13" t="s">
        <v>37</v>
      </c>
      <c r="I729" s="14">
        <v>84000</v>
      </c>
      <c r="J729" s="14">
        <v>37000</v>
      </c>
      <c r="K729" s="14"/>
      <c r="L729" s="14"/>
      <c r="M729" s="14"/>
      <c r="N729" s="14"/>
      <c r="O729" s="14"/>
      <c r="P729" s="14">
        <f t="shared" si="1041"/>
        <v>37000</v>
      </c>
      <c r="Q729" s="14"/>
      <c r="R729" s="14"/>
      <c r="S729" s="14">
        <v>9500</v>
      </c>
      <c r="T729" s="14"/>
      <c r="U729" s="14">
        <v>5000</v>
      </c>
      <c r="V729" s="14">
        <v>7000</v>
      </c>
      <c r="W729" s="14"/>
      <c r="X729" s="14"/>
      <c r="Y729" s="14"/>
      <c r="Z729" s="14">
        <v>21500</v>
      </c>
      <c r="AA729" s="14">
        <v>15500</v>
      </c>
      <c r="AB729" s="14">
        <v>0</v>
      </c>
      <c r="AC729" s="14"/>
      <c r="AD729" s="14"/>
      <c r="AE729" s="14"/>
      <c r="AF729" s="14"/>
      <c r="AG729" s="14"/>
      <c r="AH729" s="14">
        <f t="shared" si="1042"/>
        <v>0</v>
      </c>
      <c r="AI729" s="14"/>
      <c r="AJ729" s="14"/>
      <c r="AK729" s="14"/>
      <c r="AL729" s="14"/>
      <c r="AM729" s="14"/>
      <c r="AN729" s="14"/>
      <c r="AO729" s="14"/>
      <c r="AP729" s="14"/>
      <c r="AQ729" s="14"/>
      <c r="AR729" s="14">
        <v>0</v>
      </c>
      <c r="AS729" s="14">
        <v>0</v>
      </c>
      <c r="AT729" s="14">
        <v>0</v>
      </c>
      <c r="AU729" s="14"/>
      <c r="AV729" s="14"/>
      <c r="AW729" s="14"/>
      <c r="AX729" s="14"/>
      <c r="AY729" s="14"/>
      <c r="AZ729" s="14">
        <f t="shared" si="1043"/>
        <v>0</v>
      </c>
      <c r="BA729" s="14"/>
      <c r="BB729" s="14"/>
      <c r="BC729" s="14"/>
      <c r="BD729" s="14"/>
      <c r="BE729" s="14"/>
      <c r="BF729" s="14"/>
      <c r="BG729" s="14"/>
      <c r="BH729" s="14"/>
      <c r="BI729" s="14"/>
      <c r="BJ729" s="14">
        <v>0</v>
      </c>
      <c r="BK729" s="14">
        <v>0</v>
      </c>
    </row>
    <row r="730" spans="1:63" ht="22.5" x14ac:dyDescent="0.25">
      <c r="A730" s="4" t="s">
        <v>135</v>
      </c>
      <c r="B730" s="4" t="s">
        <v>60</v>
      </c>
      <c r="C730" s="4" t="s">
        <v>156</v>
      </c>
      <c r="D730" s="107" t="s">
        <v>336</v>
      </c>
      <c r="E730" s="117">
        <v>6139</v>
      </c>
      <c r="F730" s="107" t="s">
        <v>343</v>
      </c>
      <c r="G730" s="103" t="s">
        <v>1658</v>
      </c>
      <c r="H730" s="13" t="s">
        <v>39</v>
      </c>
      <c r="I730" s="14">
        <v>5318</v>
      </c>
      <c r="J730" s="14">
        <v>0</v>
      </c>
      <c r="K730" s="14"/>
      <c r="L730" s="14"/>
      <c r="M730" s="14"/>
      <c r="N730" s="14"/>
      <c r="O730" s="14"/>
      <c r="P730" s="14">
        <f t="shared" si="1041"/>
        <v>0</v>
      </c>
      <c r="Q730" s="14"/>
      <c r="R730" s="14"/>
      <c r="S730" s="14"/>
      <c r="T730" s="14"/>
      <c r="U730" s="14"/>
      <c r="V730" s="14"/>
      <c r="W730" s="14"/>
      <c r="X730" s="14"/>
      <c r="Y730" s="14"/>
      <c r="Z730" s="14">
        <v>0</v>
      </c>
      <c r="AA730" s="14">
        <v>0</v>
      </c>
      <c r="AB730" s="14">
        <v>0</v>
      </c>
      <c r="AC730" s="14"/>
      <c r="AD730" s="14"/>
      <c r="AE730" s="14"/>
      <c r="AF730" s="14"/>
      <c r="AG730" s="14"/>
      <c r="AH730" s="14">
        <f t="shared" si="1042"/>
        <v>0</v>
      </c>
      <c r="AI730" s="14"/>
      <c r="AJ730" s="14"/>
      <c r="AK730" s="14"/>
      <c r="AL730" s="14"/>
      <c r="AM730" s="14"/>
      <c r="AN730" s="14"/>
      <c r="AO730" s="14"/>
      <c r="AP730" s="14"/>
      <c r="AQ730" s="14"/>
      <c r="AR730" s="14">
        <v>0</v>
      </c>
      <c r="AS730" s="14">
        <v>0</v>
      </c>
      <c r="AT730" s="14">
        <v>0</v>
      </c>
      <c r="AU730" s="14"/>
      <c r="AV730" s="14"/>
      <c r="AW730" s="14"/>
      <c r="AX730" s="14"/>
      <c r="AY730" s="14"/>
      <c r="AZ730" s="14">
        <f t="shared" si="1043"/>
        <v>0</v>
      </c>
      <c r="BA730" s="14"/>
      <c r="BB730" s="14"/>
      <c r="BC730" s="14"/>
      <c r="BD730" s="14"/>
      <c r="BE730" s="14"/>
      <c r="BF730" s="14"/>
      <c r="BG730" s="14"/>
      <c r="BH730" s="14"/>
      <c r="BI730" s="14"/>
      <c r="BJ730" s="14">
        <v>0</v>
      </c>
      <c r="BK730" s="14">
        <v>0</v>
      </c>
    </row>
    <row r="731" spans="1:63" ht="33.75" x14ac:dyDescent="0.25">
      <c r="A731" s="4" t="s">
        <v>135</v>
      </c>
      <c r="B731" s="4" t="s">
        <v>60</v>
      </c>
      <c r="C731" s="4" t="s">
        <v>156</v>
      </c>
      <c r="D731" s="107" t="s">
        <v>336</v>
      </c>
      <c r="E731" s="117">
        <v>6139</v>
      </c>
      <c r="F731" s="107" t="s">
        <v>344</v>
      </c>
      <c r="G731" s="103" t="s">
        <v>1658</v>
      </c>
      <c r="H731" s="13" t="s">
        <v>40</v>
      </c>
      <c r="I731" s="14">
        <v>100</v>
      </c>
      <c r="J731" s="14">
        <v>0</v>
      </c>
      <c r="K731" s="14"/>
      <c r="L731" s="14"/>
      <c r="M731" s="14"/>
      <c r="N731" s="14"/>
      <c r="O731" s="14"/>
      <c r="P731" s="14">
        <f t="shared" si="1041"/>
        <v>0</v>
      </c>
      <c r="Q731" s="14"/>
      <c r="R731" s="14"/>
      <c r="S731" s="14"/>
      <c r="T731" s="14"/>
      <c r="U731" s="14"/>
      <c r="V731" s="14"/>
      <c r="W731" s="14"/>
      <c r="X731" s="14"/>
      <c r="Y731" s="14"/>
      <c r="Z731" s="14">
        <v>0</v>
      </c>
      <c r="AA731" s="14">
        <v>0</v>
      </c>
      <c r="AB731" s="14">
        <v>0</v>
      </c>
      <c r="AC731" s="14"/>
      <c r="AD731" s="14"/>
      <c r="AE731" s="14"/>
      <c r="AF731" s="14"/>
      <c r="AG731" s="14"/>
      <c r="AH731" s="14">
        <f t="shared" si="1042"/>
        <v>0</v>
      </c>
      <c r="AI731" s="14"/>
      <c r="AJ731" s="14"/>
      <c r="AK731" s="14"/>
      <c r="AL731" s="14"/>
      <c r="AM731" s="14"/>
      <c r="AN731" s="14"/>
      <c r="AO731" s="14"/>
      <c r="AP731" s="14"/>
      <c r="AQ731" s="14"/>
      <c r="AR731" s="14">
        <v>0</v>
      </c>
      <c r="AS731" s="14">
        <v>0</v>
      </c>
      <c r="AT731" s="14">
        <v>0</v>
      </c>
      <c r="AU731" s="14"/>
      <c r="AV731" s="14"/>
      <c r="AW731" s="14"/>
      <c r="AX731" s="14"/>
      <c r="AY731" s="14"/>
      <c r="AZ731" s="14">
        <f t="shared" si="1043"/>
        <v>0</v>
      </c>
      <c r="BA731" s="14"/>
      <c r="BB731" s="14"/>
      <c r="BC731" s="14"/>
      <c r="BD731" s="14"/>
      <c r="BE731" s="14"/>
      <c r="BF731" s="14"/>
      <c r="BG731" s="14"/>
      <c r="BH731" s="14"/>
      <c r="BI731" s="14"/>
      <c r="BJ731" s="14">
        <v>0</v>
      </c>
      <c r="BK731" s="14">
        <v>0</v>
      </c>
    </row>
    <row r="732" spans="1:63" ht="33.75" x14ac:dyDescent="0.25">
      <c r="A732" s="1" t="s">
        <v>0</v>
      </c>
      <c r="B732" s="1" t="s">
        <v>0</v>
      </c>
      <c r="C732" s="1" t="s">
        <v>0</v>
      </c>
      <c r="D732" s="106" t="s">
        <v>0</v>
      </c>
      <c r="E732" s="106" t="s">
        <v>0</v>
      </c>
      <c r="F732" s="106" t="s">
        <v>0</v>
      </c>
      <c r="G732" s="2" t="s">
        <v>0</v>
      </c>
      <c r="H732" s="10" t="s">
        <v>41</v>
      </c>
      <c r="I732" s="11">
        <f>SUM(I733)</f>
        <v>100</v>
      </c>
      <c r="J732" s="11">
        <f t="shared" ref="J732:Y733" si="1107">SUM(J733)</f>
        <v>0</v>
      </c>
      <c r="K732" s="11">
        <f t="shared" si="1107"/>
        <v>0</v>
      </c>
      <c r="L732" s="11">
        <f t="shared" si="1107"/>
        <v>0</v>
      </c>
      <c r="M732" s="11">
        <f t="shared" si="1107"/>
        <v>0</v>
      </c>
      <c r="N732" s="11">
        <f t="shared" si="1107"/>
        <v>0</v>
      </c>
      <c r="O732" s="11">
        <f t="shared" si="1107"/>
        <v>0</v>
      </c>
      <c r="P732" s="11">
        <f t="shared" si="1107"/>
        <v>0</v>
      </c>
      <c r="Q732" s="11">
        <f t="shared" si="1107"/>
        <v>0</v>
      </c>
      <c r="R732" s="11">
        <f t="shared" si="1107"/>
        <v>0</v>
      </c>
      <c r="S732" s="11">
        <f t="shared" si="1107"/>
        <v>0</v>
      </c>
      <c r="T732" s="11">
        <f t="shared" si="1107"/>
        <v>0</v>
      </c>
      <c r="U732" s="11">
        <f t="shared" si="1107"/>
        <v>0</v>
      </c>
      <c r="V732" s="11">
        <f t="shared" si="1107"/>
        <v>0</v>
      </c>
      <c r="W732" s="11">
        <f t="shared" si="1107"/>
        <v>0</v>
      </c>
      <c r="X732" s="11">
        <f t="shared" si="1107"/>
        <v>0</v>
      </c>
      <c r="Y732" s="11">
        <f t="shared" si="1107"/>
        <v>0</v>
      </c>
      <c r="Z732" s="11">
        <v>0</v>
      </c>
      <c r="AA732" s="11">
        <v>0</v>
      </c>
      <c r="AB732" s="11">
        <f t="shared" ref="AB732:AQ733" si="1108">SUM(AB733)</f>
        <v>0</v>
      </c>
      <c r="AC732" s="11">
        <f t="shared" si="1108"/>
        <v>0</v>
      </c>
      <c r="AD732" s="11">
        <f t="shared" si="1108"/>
        <v>0</v>
      </c>
      <c r="AE732" s="11">
        <f t="shared" si="1108"/>
        <v>0</v>
      </c>
      <c r="AF732" s="11">
        <f t="shared" si="1108"/>
        <v>0</v>
      </c>
      <c r="AG732" s="11">
        <f t="shared" si="1108"/>
        <v>0</v>
      </c>
      <c r="AH732" s="11">
        <f t="shared" si="1108"/>
        <v>0</v>
      </c>
      <c r="AI732" s="11">
        <f t="shared" si="1108"/>
        <v>0</v>
      </c>
      <c r="AJ732" s="11">
        <f t="shared" si="1108"/>
        <v>0</v>
      </c>
      <c r="AK732" s="11">
        <f t="shared" si="1108"/>
        <v>0</v>
      </c>
      <c r="AL732" s="11">
        <f t="shared" si="1108"/>
        <v>0</v>
      </c>
      <c r="AM732" s="11">
        <f t="shared" si="1108"/>
        <v>0</v>
      </c>
      <c r="AN732" s="11">
        <f t="shared" si="1108"/>
        <v>0</v>
      </c>
      <c r="AO732" s="11">
        <f t="shared" si="1108"/>
        <v>0</v>
      </c>
      <c r="AP732" s="11">
        <f t="shared" si="1108"/>
        <v>0</v>
      </c>
      <c r="AQ732" s="11">
        <f t="shared" si="1108"/>
        <v>0</v>
      </c>
      <c r="AR732" s="11">
        <v>0</v>
      </c>
      <c r="AS732" s="11">
        <v>0</v>
      </c>
      <c r="AT732" s="11">
        <f t="shared" ref="AT732:BI733" si="1109">SUM(AT733)</f>
        <v>0</v>
      </c>
      <c r="AU732" s="11">
        <f t="shared" si="1109"/>
        <v>0</v>
      </c>
      <c r="AV732" s="11">
        <f t="shared" si="1109"/>
        <v>0</v>
      </c>
      <c r="AW732" s="11">
        <f t="shared" si="1109"/>
        <v>0</v>
      </c>
      <c r="AX732" s="11">
        <f t="shared" si="1109"/>
        <v>0</v>
      </c>
      <c r="AY732" s="11">
        <f t="shared" si="1109"/>
        <v>0</v>
      </c>
      <c r="AZ732" s="11">
        <f t="shared" si="1109"/>
        <v>0</v>
      </c>
      <c r="BA732" s="11">
        <f t="shared" si="1109"/>
        <v>0</v>
      </c>
      <c r="BB732" s="11">
        <f t="shared" si="1109"/>
        <v>0</v>
      </c>
      <c r="BC732" s="11">
        <f t="shared" si="1109"/>
        <v>0</v>
      </c>
      <c r="BD732" s="11">
        <f t="shared" si="1109"/>
        <v>0</v>
      </c>
      <c r="BE732" s="11">
        <f t="shared" si="1109"/>
        <v>0</v>
      </c>
      <c r="BF732" s="11">
        <f t="shared" si="1109"/>
        <v>0</v>
      </c>
      <c r="BG732" s="11">
        <f t="shared" si="1109"/>
        <v>0</v>
      </c>
      <c r="BH732" s="11">
        <f t="shared" si="1109"/>
        <v>0</v>
      </c>
      <c r="BI732" s="11">
        <f t="shared" si="1109"/>
        <v>0</v>
      </c>
      <c r="BJ732" s="11">
        <v>0</v>
      </c>
      <c r="BK732" s="11">
        <v>0</v>
      </c>
    </row>
    <row r="733" spans="1:63" ht="22.5" x14ac:dyDescent="0.25">
      <c r="A733" s="4" t="s">
        <v>135</v>
      </c>
      <c r="B733" s="4" t="s">
        <v>60</v>
      </c>
      <c r="C733" s="4" t="s">
        <v>156</v>
      </c>
      <c r="D733" s="107" t="s">
        <v>336</v>
      </c>
      <c r="E733" s="106" t="s">
        <v>42</v>
      </c>
      <c r="F733" s="106" t="s">
        <v>0</v>
      </c>
      <c r="G733" s="2" t="s">
        <v>0</v>
      </c>
      <c r="H733" s="2" t="s">
        <v>43</v>
      </c>
      <c r="I733" s="12">
        <f>SUM(I734)</f>
        <v>100</v>
      </c>
      <c r="J733" s="12">
        <f t="shared" si="1107"/>
        <v>0</v>
      </c>
      <c r="K733" s="12">
        <f t="shared" ref="K733:Y733" si="1110">SUM(K734)</f>
        <v>0</v>
      </c>
      <c r="L733" s="12">
        <f t="shared" si="1110"/>
        <v>0</v>
      </c>
      <c r="M733" s="12">
        <f t="shared" si="1110"/>
        <v>0</v>
      </c>
      <c r="N733" s="12">
        <f t="shared" si="1110"/>
        <v>0</v>
      </c>
      <c r="O733" s="12">
        <f t="shared" si="1110"/>
        <v>0</v>
      </c>
      <c r="P733" s="12">
        <f t="shared" si="1110"/>
        <v>0</v>
      </c>
      <c r="Q733" s="12">
        <f t="shared" si="1110"/>
        <v>0</v>
      </c>
      <c r="R733" s="12">
        <f t="shared" si="1110"/>
        <v>0</v>
      </c>
      <c r="S733" s="12">
        <f t="shared" si="1110"/>
        <v>0</v>
      </c>
      <c r="T733" s="12">
        <f t="shared" si="1110"/>
        <v>0</v>
      </c>
      <c r="U733" s="12">
        <f t="shared" si="1110"/>
        <v>0</v>
      </c>
      <c r="V733" s="12">
        <f t="shared" si="1110"/>
        <v>0</v>
      </c>
      <c r="W733" s="12">
        <f t="shared" si="1110"/>
        <v>0</v>
      </c>
      <c r="X733" s="12">
        <f t="shared" si="1110"/>
        <v>0</v>
      </c>
      <c r="Y733" s="12">
        <f t="shared" si="1110"/>
        <v>0</v>
      </c>
      <c r="Z733" s="12">
        <v>0</v>
      </c>
      <c r="AA733" s="12">
        <v>0</v>
      </c>
      <c r="AB733" s="12">
        <f t="shared" si="1108"/>
        <v>0</v>
      </c>
      <c r="AC733" s="12">
        <f t="shared" ref="AC733:AQ733" si="1111">SUM(AC734)</f>
        <v>0</v>
      </c>
      <c r="AD733" s="12">
        <f t="shared" si="1111"/>
        <v>0</v>
      </c>
      <c r="AE733" s="12">
        <f t="shared" si="1111"/>
        <v>0</v>
      </c>
      <c r="AF733" s="12">
        <f t="shared" si="1111"/>
        <v>0</v>
      </c>
      <c r="AG733" s="12">
        <f t="shared" si="1111"/>
        <v>0</v>
      </c>
      <c r="AH733" s="12">
        <f t="shared" si="1111"/>
        <v>0</v>
      </c>
      <c r="AI733" s="12">
        <f t="shared" si="1111"/>
        <v>0</v>
      </c>
      <c r="AJ733" s="12">
        <f t="shared" si="1111"/>
        <v>0</v>
      </c>
      <c r="AK733" s="12">
        <f t="shared" si="1111"/>
        <v>0</v>
      </c>
      <c r="AL733" s="12">
        <f t="shared" si="1111"/>
        <v>0</v>
      </c>
      <c r="AM733" s="12">
        <f t="shared" si="1111"/>
        <v>0</v>
      </c>
      <c r="AN733" s="12">
        <f t="shared" si="1111"/>
        <v>0</v>
      </c>
      <c r="AO733" s="12">
        <f t="shared" si="1111"/>
        <v>0</v>
      </c>
      <c r="AP733" s="12">
        <f t="shared" si="1111"/>
        <v>0</v>
      </c>
      <c r="AQ733" s="12">
        <f t="shared" si="1111"/>
        <v>0</v>
      </c>
      <c r="AR733" s="12">
        <v>0</v>
      </c>
      <c r="AS733" s="12">
        <v>0</v>
      </c>
      <c r="AT733" s="12">
        <f t="shared" si="1109"/>
        <v>0</v>
      </c>
      <c r="AU733" s="12">
        <f t="shared" ref="AU733:BI733" si="1112">SUM(AU734)</f>
        <v>0</v>
      </c>
      <c r="AV733" s="12">
        <f t="shared" si="1112"/>
        <v>0</v>
      </c>
      <c r="AW733" s="12">
        <f t="shared" si="1112"/>
        <v>0</v>
      </c>
      <c r="AX733" s="12">
        <f t="shared" si="1112"/>
        <v>0</v>
      </c>
      <c r="AY733" s="12">
        <f t="shared" si="1112"/>
        <v>0</v>
      </c>
      <c r="AZ733" s="12">
        <f t="shared" si="1112"/>
        <v>0</v>
      </c>
      <c r="BA733" s="12">
        <f t="shared" si="1112"/>
        <v>0</v>
      </c>
      <c r="BB733" s="12">
        <f t="shared" si="1112"/>
        <v>0</v>
      </c>
      <c r="BC733" s="12">
        <f t="shared" si="1112"/>
        <v>0</v>
      </c>
      <c r="BD733" s="12">
        <f t="shared" si="1112"/>
        <v>0</v>
      </c>
      <c r="BE733" s="12">
        <f t="shared" si="1112"/>
        <v>0</v>
      </c>
      <c r="BF733" s="12">
        <f t="shared" si="1112"/>
        <v>0</v>
      </c>
      <c r="BG733" s="12">
        <f t="shared" si="1112"/>
        <v>0</v>
      </c>
      <c r="BH733" s="12">
        <f t="shared" si="1112"/>
        <v>0</v>
      </c>
      <c r="BI733" s="12">
        <f t="shared" si="1112"/>
        <v>0</v>
      </c>
      <c r="BJ733" s="12">
        <v>0</v>
      </c>
      <c r="BK733" s="12">
        <v>0</v>
      </c>
    </row>
    <row r="734" spans="1:63" x14ac:dyDescent="0.25">
      <c r="A734" s="4" t="s">
        <v>135</v>
      </c>
      <c r="B734" s="4" t="s">
        <v>60</v>
      </c>
      <c r="C734" s="4" t="s">
        <v>156</v>
      </c>
      <c r="D734" s="107" t="s">
        <v>336</v>
      </c>
      <c r="E734" s="117">
        <v>6148</v>
      </c>
      <c r="F734" s="107"/>
      <c r="G734" s="103" t="s">
        <v>1658</v>
      </c>
      <c r="H734" s="13" t="s">
        <v>47</v>
      </c>
      <c r="I734" s="14">
        <v>100</v>
      </c>
      <c r="J734" s="14">
        <v>0</v>
      </c>
      <c r="K734" s="14"/>
      <c r="L734" s="14"/>
      <c r="M734" s="14"/>
      <c r="N734" s="14"/>
      <c r="O734" s="14"/>
      <c r="P734" s="14">
        <f t="shared" si="1041"/>
        <v>0</v>
      </c>
      <c r="Q734" s="14"/>
      <c r="R734" s="14"/>
      <c r="S734" s="14"/>
      <c r="T734" s="14"/>
      <c r="U734" s="14"/>
      <c r="V734" s="14"/>
      <c r="W734" s="14"/>
      <c r="X734" s="14"/>
      <c r="Y734" s="14"/>
      <c r="Z734" s="14">
        <v>0</v>
      </c>
      <c r="AA734" s="14">
        <v>0</v>
      </c>
      <c r="AB734" s="14">
        <v>0</v>
      </c>
      <c r="AC734" s="14"/>
      <c r="AD734" s="14"/>
      <c r="AE734" s="14"/>
      <c r="AF734" s="14"/>
      <c r="AG734" s="14"/>
      <c r="AH734" s="14">
        <f t="shared" si="1042"/>
        <v>0</v>
      </c>
      <c r="AI734" s="14"/>
      <c r="AJ734" s="14"/>
      <c r="AK734" s="14"/>
      <c r="AL734" s="14"/>
      <c r="AM734" s="14"/>
      <c r="AN734" s="14"/>
      <c r="AO734" s="14"/>
      <c r="AP734" s="14"/>
      <c r="AQ734" s="14"/>
      <c r="AR734" s="14">
        <v>0</v>
      </c>
      <c r="AS734" s="14">
        <v>0</v>
      </c>
      <c r="AT734" s="14">
        <v>0</v>
      </c>
      <c r="AU734" s="14"/>
      <c r="AV734" s="14"/>
      <c r="AW734" s="14"/>
      <c r="AX734" s="14"/>
      <c r="AY734" s="14"/>
      <c r="AZ734" s="14">
        <f t="shared" si="1043"/>
        <v>0</v>
      </c>
      <c r="BA734" s="14"/>
      <c r="BB734" s="14"/>
      <c r="BC734" s="14"/>
      <c r="BD734" s="14"/>
      <c r="BE734" s="14"/>
      <c r="BF734" s="14"/>
      <c r="BG734" s="14"/>
      <c r="BH734" s="14"/>
      <c r="BI734" s="14"/>
      <c r="BJ734" s="14">
        <v>0</v>
      </c>
      <c r="BK734" s="14">
        <v>0</v>
      </c>
    </row>
    <row r="735" spans="1:63" ht="33.75" x14ac:dyDescent="0.25">
      <c r="A735" s="1" t="s">
        <v>0</v>
      </c>
      <c r="B735" s="1" t="s">
        <v>0</v>
      </c>
      <c r="C735" s="1" t="s">
        <v>0</v>
      </c>
      <c r="D735" s="106" t="s">
        <v>0</v>
      </c>
      <c r="E735" s="106" t="s">
        <v>0</v>
      </c>
      <c r="F735" s="106" t="s">
        <v>0</v>
      </c>
      <c r="G735" s="2" t="s">
        <v>0</v>
      </c>
      <c r="H735" s="10" t="s">
        <v>49</v>
      </c>
      <c r="I735" s="11">
        <f>SUM(I736)</f>
        <v>64000</v>
      </c>
      <c r="J735" s="11">
        <f t="shared" ref="J735:Y735" si="1113">SUM(J736)</f>
        <v>39000</v>
      </c>
      <c r="K735" s="11">
        <f t="shared" si="1113"/>
        <v>0</v>
      </c>
      <c r="L735" s="11">
        <f t="shared" si="1113"/>
        <v>0</v>
      </c>
      <c r="M735" s="11">
        <f t="shared" si="1113"/>
        <v>0</v>
      </c>
      <c r="N735" s="11">
        <f t="shared" si="1113"/>
        <v>0</v>
      </c>
      <c r="O735" s="11">
        <f t="shared" si="1113"/>
        <v>0</v>
      </c>
      <c r="P735" s="11">
        <f t="shared" si="1113"/>
        <v>39000</v>
      </c>
      <c r="Q735" s="11">
        <f t="shared" si="1113"/>
        <v>0</v>
      </c>
      <c r="R735" s="11">
        <f t="shared" si="1113"/>
        <v>0</v>
      </c>
      <c r="S735" s="11">
        <f t="shared" si="1113"/>
        <v>0</v>
      </c>
      <c r="T735" s="11">
        <f t="shared" si="1113"/>
        <v>0</v>
      </c>
      <c r="U735" s="11">
        <f t="shared" si="1113"/>
        <v>0</v>
      </c>
      <c r="V735" s="11">
        <f t="shared" si="1113"/>
        <v>0</v>
      </c>
      <c r="W735" s="11">
        <f t="shared" si="1113"/>
        <v>0</v>
      </c>
      <c r="X735" s="11">
        <f t="shared" si="1113"/>
        <v>0</v>
      </c>
      <c r="Y735" s="11">
        <f t="shared" si="1113"/>
        <v>0</v>
      </c>
      <c r="Z735" s="11">
        <v>0</v>
      </c>
      <c r="AA735" s="11">
        <v>39000</v>
      </c>
      <c r="AB735" s="11">
        <f t="shared" ref="AB735:AQ735" si="1114">SUM(AB736)</f>
        <v>0</v>
      </c>
      <c r="AC735" s="11">
        <f t="shared" si="1114"/>
        <v>0</v>
      </c>
      <c r="AD735" s="11">
        <f t="shared" si="1114"/>
        <v>0</v>
      </c>
      <c r="AE735" s="11">
        <f t="shared" si="1114"/>
        <v>0</v>
      </c>
      <c r="AF735" s="11">
        <f t="shared" si="1114"/>
        <v>0</v>
      </c>
      <c r="AG735" s="11">
        <f t="shared" si="1114"/>
        <v>0</v>
      </c>
      <c r="AH735" s="11">
        <f t="shared" si="1114"/>
        <v>0</v>
      </c>
      <c r="AI735" s="11">
        <f t="shared" si="1114"/>
        <v>0</v>
      </c>
      <c r="AJ735" s="11">
        <f t="shared" si="1114"/>
        <v>0</v>
      </c>
      <c r="AK735" s="11">
        <f t="shared" si="1114"/>
        <v>0</v>
      </c>
      <c r="AL735" s="11">
        <f t="shared" si="1114"/>
        <v>0</v>
      </c>
      <c r="AM735" s="11">
        <f t="shared" si="1114"/>
        <v>0</v>
      </c>
      <c r="AN735" s="11">
        <f t="shared" si="1114"/>
        <v>0</v>
      </c>
      <c r="AO735" s="11">
        <f t="shared" si="1114"/>
        <v>0</v>
      </c>
      <c r="AP735" s="11">
        <f t="shared" si="1114"/>
        <v>0</v>
      </c>
      <c r="AQ735" s="11">
        <f t="shared" si="1114"/>
        <v>0</v>
      </c>
      <c r="AR735" s="11">
        <v>0</v>
      </c>
      <c r="AS735" s="11">
        <v>0</v>
      </c>
      <c r="AT735" s="11">
        <f t="shared" ref="AT735:BI735" si="1115">SUM(AT736)</f>
        <v>0</v>
      </c>
      <c r="AU735" s="11">
        <f t="shared" si="1115"/>
        <v>0</v>
      </c>
      <c r="AV735" s="11">
        <f t="shared" si="1115"/>
        <v>0</v>
      </c>
      <c r="AW735" s="11">
        <f t="shared" si="1115"/>
        <v>0</v>
      </c>
      <c r="AX735" s="11">
        <f t="shared" si="1115"/>
        <v>0</v>
      </c>
      <c r="AY735" s="11">
        <f t="shared" si="1115"/>
        <v>0</v>
      </c>
      <c r="AZ735" s="11">
        <f t="shared" si="1115"/>
        <v>0</v>
      </c>
      <c r="BA735" s="11">
        <f t="shared" si="1115"/>
        <v>0</v>
      </c>
      <c r="BB735" s="11">
        <f t="shared" si="1115"/>
        <v>0</v>
      </c>
      <c r="BC735" s="11">
        <f t="shared" si="1115"/>
        <v>0</v>
      </c>
      <c r="BD735" s="11">
        <f t="shared" si="1115"/>
        <v>0</v>
      </c>
      <c r="BE735" s="11">
        <f t="shared" si="1115"/>
        <v>0</v>
      </c>
      <c r="BF735" s="11">
        <f t="shared" si="1115"/>
        <v>0</v>
      </c>
      <c r="BG735" s="11">
        <f t="shared" si="1115"/>
        <v>0</v>
      </c>
      <c r="BH735" s="11">
        <f t="shared" si="1115"/>
        <v>0</v>
      </c>
      <c r="BI735" s="11">
        <f t="shared" si="1115"/>
        <v>0</v>
      </c>
      <c r="BJ735" s="11">
        <v>0</v>
      </c>
      <c r="BK735" s="11">
        <v>0</v>
      </c>
    </row>
    <row r="736" spans="1:63" x14ac:dyDescent="0.25">
      <c r="A736" s="4" t="s">
        <v>135</v>
      </c>
      <c r="B736" s="4" t="s">
        <v>60</v>
      </c>
      <c r="C736" s="4" t="s">
        <v>156</v>
      </c>
      <c r="D736" s="107" t="s">
        <v>336</v>
      </c>
      <c r="E736" s="106" t="s">
        <v>50</v>
      </c>
      <c r="F736" s="106" t="s">
        <v>0</v>
      </c>
      <c r="G736" s="2" t="s">
        <v>0</v>
      </c>
      <c r="H736" s="2" t="s">
        <v>51</v>
      </c>
      <c r="I736" s="12">
        <f>SUM(I737:I738)</f>
        <v>64000</v>
      </c>
      <c r="J736" s="12">
        <f t="shared" ref="J736:Y736" si="1116">SUM(J737:J738)</f>
        <v>39000</v>
      </c>
      <c r="K736" s="12">
        <f t="shared" si="1116"/>
        <v>0</v>
      </c>
      <c r="L736" s="12">
        <f t="shared" si="1116"/>
        <v>0</v>
      </c>
      <c r="M736" s="12">
        <f t="shared" si="1116"/>
        <v>0</v>
      </c>
      <c r="N736" s="12">
        <f t="shared" si="1116"/>
        <v>0</v>
      </c>
      <c r="O736" s="12">
        <f t="shared" si="1116"/>
        <v>0</v>
      </c>
      <c r="P736" s="12">
        <f t="shared" ref="P736" si="1117">SUM(P737:P738)</f>
        <v>39000</v>
      </c>
      <c r="Q736" s="12">
        <f t="shared" si="1116"/>
        <v>0</v>
      </c>
      <c r="R736" s="12">
        <f t="shared" si="1116"/>
        <v>0</v>
      </c>
      <c r="S736" s="12">
        <f t="shared" si="1116"/>
        <v>0</v>
      </c>
      <c r="T736" s="12">
        <f t="shared" si="1116"/>
        <v>0</v>
      </c>
      <c r="U736" s="12">
        <f t="shared" si="1116"/>
        <v>0</v>
      </c>
      <c r="V736" s="12">
        <f t="shared" si="1116"/>
        <v>0</v>
      </c>
      <c r="W736" s="12">
        <f t="shared" si="1116"/>
        <v>0</v>
      </c>
      <c r="X736" s="12">
        <f t="shared" si="1116"/>
        <v>0</v>
      </c>
      <c r="Y736" s="12">
        <f t="shared" si="1116"/>
        <v>0</v>
      </c>
      <c r="Z736" s="12">
        <v>0</v>
      </c>
      <c r="AA736" s="12">
        <v>39000</v>
      </c>
      <c r="AB736" s="12">
        <f t="shared" ref="AB736:AQ736" si="1118">SUM(AB737:AB738)</f>
        <v>0</v>
      </c>
      <c r="AC736" s="12">
        <f t="shared" si="1118"/>
        <v>0</v>
      </c>
      <c r="AD736" s="12">
        <f t="shared" si="1118"/>
        <v>0</v>
      </c>
      <c r="AE736" s="12">
        <f t="shared" si="1118"/>
        <v>0</v>
      </c>
      <c r="AF736" s="12">
        <f t="shared" si="1118"/>
        <v>0</v>
      </c>
      <c r="AG736" s="12">
        <f t="shared" si="1118"/>
        <v>0</v>
      </c>
      <c r="AH736" s="12">
        <f t="shared" ref="AH736" si="1119">SUM(AH737:AH738)</f>
        <v>0</v>
      </c>
      <c r="AI736" s="12">
        <f t="shared" si="1118"/>
        <v>0</v>
      </c>
      <c r="AJ736" s="12">
        <f t="shared" si="1118"/>
        <v>0</v>
      </c>
      <c r="AK736" s="12">
        <f t="shared" si="1118"/>
        <v>0</v>
      </c>
      <c r="AL736" s="12">
        <f t="shared" si="1118"/>
        <v>0</v>
      </c>
      <c r="AM736" s="12">
        <f t="shared" si="1118"/>
        <v>0</v>
      </c>
      <c r="AN736" s="12">
        <f t="shared" si="1118"/>
        <v>0</v>
      </c>
      <c r="AO736" s="12">
        <f t="shared" si="1118"/>
        <v>0</v>
      </c>
      <c r="AP736" s="12">
        <f t="shared" si="1118"/>
        <v>0</v>
      </c>
      <c r="AQ736" s="12">
        <f t="shared" si="1118"/>
        <v>0</v>
      </c>
      <c r="AR736" s="12">
        <v>0</v>
      </c>
      <c r="AS736" s="12">
        <v>0</v>
      </c>
      <c r="AT736" s="12">
        <f t="shared" ref="AT736:BI736" si="1120">SUM(AT737:AT738)</f>
        <v>0</v>
      </c>
      <c r="AU736" s="12">
        <f t="shared" si="1120"/>
        <v>0</v>
      </c>
      <c r="AV736" s="12">
        <f t="shared" si="1120"/>
        <v>0</v>
      </c>
      <c r="AW736" s="12">
        <f t="shared" si="1120"/>
        <v>0</v>
      </c>
      <c r="AX736" s="12">
        <f t="shared" si="1120"/>
        <v>0</v>
      </c>
      <c r="AY736" s="12">
        <f t="shared" si="1120"/>
        <v>0</v>
      </c>
      <c r="AZ736" s="12">
        <f t="shared" ref="AZ736" si="1121">SUM(AZ737:AZ738)</f>
        <v>0</v>
      </c>
      <c r="BA736" s="12">
        <f t="shared" si="1120"/>
        <v>0</v>
      </c>
      <c r="BB736" s="12">
        <f t="shared" si="1120"/>
        <v>0</v>
      </c>
      <c r="BC736" s="12">
        <f t="shared" si="1120"/>
        <v>0</v>
      </c>
      <c r="BD736" s="12">
        <f t="shared" si="1120"/>
        <v>0</v>
      </c>
      <c r="BE736" s="12">
        <f t="shared" si="1120"/>
        <v>0</v>
      </c>
      <c r="BF736" s="12">
        <f t="shared" si="1120"/>
        <v>0</v>
      </c>
      <c r="BG736" s="12">
        <f t="shared" si="1120"/>
        <v>0</v>
      </c>
      <c r="BH736" s="12">
        <f t="shared" si="1120"/>
        <v>0</v>
      </c>
      <c r="BI736" s="12">
        <f t="shared" si="1120"/>
        <v>0</v>
      </c>
      <c r="BJ736" s="12">
        <v>0</v>
      </c>
      <c r="BK736" s="12">
        <v>0</v>
      </c>
    </row>
    <row r="737" spans="1:63" x14ac:dyDescent="0.25">
      <c r="A737" s="4" t="s">
        <v>135</v>
      </c>
      <c r="B737" s="4" t="s">
        <v>60</v>
      </c>
      <c r="C737" s="4" t="s">
        <v>156</v>
      </c>
      <c r="D737" s="107" t="s">
        <v>336</v>
      </c>
      <c r="E737" s="117">
        <v>8213</v>
      </c>
      <c r="F737" s="107"/>
      <c r="G737" s="103" t="s">
        <v>1658</v>
      </c>
      <c r="H737" s="13" t="s">
        <v>53</v>
      </c>
      <c r="I737" s="14">
        <v>40000</v>
      </c>
      <c r="J737" s="14">
        <v>10000</v>
      </c>
      <c r="K737" s="14"/>
      <c r="L737" s="14"/>
      <c r="M737" s="14"/>
      <c r="N737" s="14"/>
      <c r="O737" s="14"/>
      <c r="P737" s="14">
        <f t="shared" ref="P737:P800" si="1122">J737+K737+L737+M737+N737+O737</f>
        <v>10000</v>
      </c>
      <c r="Q737" s="14"/>
      <c r="R737" s="14"/>
      <c r="S737" s="14"/>
      <c r="T737" s="14"/>
      <c r="U737" s="14"/>
      <c r="V737" s="14"/>
      <c r="W737" s="14"/>
      <c r="X737" s="14"/>
      <c r="Y737" s="14"/>
      <c r="Z737" s="14">
        <v>0</v>
      </c>
      <c r="AA737" s="14">
        <v>10000</v>
      </c>
      <c r="AB737" s="14">
        <v>0</v>
      </c>
      <c r="AC737" s="14"/>
      <c r="AD737" s="14"/>
      <c r="AE737" s="14"/>
      <c r="AF737" s="14"/>
      <c r="AG737" s="14"/>
      <c r="AH737" s="14">
        <f t="shared" ref="AH737:AH800" si="1123">AB737+AC737+AD737+AE737+AF737+AG737</f>
        <v>0</v>
      </c>
      <c r="AI737" s="14"/>
      <c r="AJ737" s="14"/>
      <c r="AK737" s="14"/>
      <c r="AL737" s="14"/>
      <c r="AM737" s="14"/>
      <c r="AN737" s="14"/>
      <c r="AO737" s="14"/>
      <c r="AP737" s="14"/>
      <c r="AQ737" s="14"/>
      <c r="AR737" s="14">
        <v>0</v>
      </c>
      <c r="AS737" s="14">
        <v>0</v>
      </c>
      <c r="AT737" s="14">
        <v>0</v>
      </c>
      <c r="AU737" s="14"/>
      <c r="AV737" s="14"/>
      <c r="AW737" s="14"/>
      <c r="AX737" s="14"/>
      <c r="AY737" s="14"/>
      <c r="AZ737" s="14">
        <f t="shared" ref="AZ737:AZ800" si="1124">AT737+AU737+AV737+AW737+AX737+AY737</f>
        <v>0</v>
      </c>
      <c r="BA737" s="14"/>
      <c r="BB737" s="14"/>
      <c r="BC737" s="14"/>
      <c r="BD737" s="14"/>
      <c r="BE737" s="14"/>
      <c r="BF737" s="14"/>
      <c r="BG737" s="14"/>
      <c r="BH737" s="14"/>
      <c r="BI737" s="14"/>
      <c r="BJ737" s="14">
        <v>0</v>
      </c>
      <c r="BK737" s="14">
        <v>0</v>
      </c>
    </row>
    <row r="738" spans="1:63" x14ac:dyDescent="0.25">
      <c r="A738" s="4" t="s">
        <v>135</v>
      </c>
      <c r="B738" s="4" t="s">
        <v>60</v>
      </c>
      <c r="C738" s="4" t="s">
        <v>156</v>
      </c>
      <c r="D738" s="107" t="s">
        <v>336</v>
      </c>
      <c r="E738" s="117">
        <v>8216</v>
      </c>
      <c r="F738" s="107"/>
      <c r="G738" s="103" t="s">
        <v>1658</v>
      </c>
      <c r="H738" s="13" t="s">
        <v>110</v>
      </c>
      <c r="I738" s="14">
        <v>24000</v>
      </c>
      <c r="J738" s="14">
        <v>29000</v>
      </c>
      <c r="K738" s="14"/>
      <c r="L738" s="14"/>
      <c r="M738" s="14"/>
      <c r="N738" s="14"/>
      <c r="O738" s="14"/>
      <c r="P738" s="14">
        <f t="shared" si="1122"/>
        <v>29000</v>
      </c>
      <c r="Q738" s="14"/>
      <c r="R738" s="14"/>
      <c r="S738" s="14"/>
      <c r="T738" s="14"/>
      <c r="U738" s="14"/>
      <c r="V738" s="14"/>
      <c r="W738" s="14"/>
      <c r="X738" s="14"/>
      <c r="Y738" s="14"/>
      <c r="Z738" s="14">
        <v>0</v>
      </c>
      <c r="AA738" s="14">
        <v>29000</v>
      </c>
      <c r="AB738" s="14">
        <v>0</v>
      </c>
      <c r="AC738" s="14"/>
      <c r="AD738" s="14"/>
      <c r="AE738" s="14"/>
      <c r="AF738" s="14"/>
      <c r="AG738" s="14"/>
      <c r="AH738" s="14">
        <f t="shared" si="1123"/>
        <v>0</v>
      </c>
      <c r="AI738" s="14"/>
      <c r="AJ738" s="14"/>
      <c r="AK738" s="14"/>
      <c r="AL738" s="14"/>
      <c r="AM738" s="14"/>
      <c r="AN738" s="14"/>
      <c r="AO738" s="14"/>
      <c r="AP738" s="14"/>
      <c r="AQ738" s="14"/>
      <c r="AR738" s="14">
        <v>0</v>
      </c>
      <c r="AS738" s="14">
        <v>0</v>
      </c>
      <c r="AT738" s="14">
        <v>0</v>
      </c>
      <c r="AU738" s="14"/>
      <c r="AV738" s="14"/>
      <c r="AW738" s="14"/>
      <c r="AX738" s="14"/>
      <c r="AY738" s="14"/>
      <c r="AZ738" s="14">
        <f t="shared" si="1124"/>
        <v>0</v>
      </c>
      <c r="BA738" s="14"/>
      <c r="BB738" s="14"/>
      <c r="BC738" s="14"/>
      <c r="BD738" s="14"/>
      <c r="BE738" s="14"/>
      <c r="BF738" s="14"/>
      <c r="BG738" s="14"/>
      <c r="BH738" s="14"/>
      <c r="BI738" s="14"/>
      <c r="BJ738" s="14">
        <v>0</v>
      </c>
      <c r="BK738" s="14">
        <v>0</v>
      </c>
    </row>
    <row r="739" spans="1:63" ht="22.5" x14ac:dyDescent="0.25">
      <c r="A739" s="13" t="s">
        <v>0</v>
      </c>
      <c r="B739" s="13" t="s">
        <v>0</v>
      </c>
      <c r="C739" s="13" t="s">
        <v>0</v>
      </c>
      <c r="D739" s="103" t="s">
        <v>0</v>
      </c>
      <c r="E739" s="103" t="s">
        <v>0</v>
      </c>
      <c r="F739" s="103" t="s">
        <v>0</v>
      </c>
      <c r="G739" s="13" t="s">
        <v>0</v>
      </c>
      <c r="H739" s="10" t="s">
        <v>345</v>
      </c>
      <c r="I739" s="11">
        <f>SUM(I709,I732,I735)</f>
        <v>2487061</v>
      </c>
      <c r="J739" s="11">
        <f t="shared" ref="J739:Y739" si="1125">SUM(J709,J732,J735)</f>
        <v>93000</v>
      </c>
      <c r="K739" s="11">
        <f t="shared" si="1125"/>
        <v>0</v>
      </c>
      <c r="L739" s="11">
        <f t="shared" si="1125"/>
        <v>0</v>
      </c>
      <c r="M739" s="11">
        <f t="shared" si="1125"/>
        <v>0</v>
      </c>
      <c r="N739" s="11">
        <f t="shared" si="1125"/>
        <v>0</v>
      </c>
      <c r="O739" s="11">
        <f t="shared" si="1125"/>
        <v>0</v>
      </c>
      <c r="P739" s="11">
        <f t="shared" si="1125"/>
        <v>93000</v>
      </c>
      <c r="Q739" s="11">
        <f t="shared" si="1125"/>
        <v>0</v>
      </c>
      <c r="R739" s="11">
        <f t="shared" si="1125"/>
        <v>0</v>
      </c>
      <c r="S739" s="11">
        <f t="shared" si="1125"/>
        <v>9500</v>
      </c>
      <c r="T739" s="11">
        <f t="shared" si="1125"/>
        <v>1200</v>
      </c>
      <c r="U739" s="11">
        <f t="shared" si="1125"/>
        <v>5400</v>
      </c>
      <c r="V739" s="11">
        <f t="shared" si="1125"/>
        <v>7400</v>
      </c>
      <c r="W739" s="11">
        <f t="shared" si="1125"/>
        <v>0</v>
      </c>
      <c r="X739" s="11">
        <f t="shared" si="1125"/>
        <v>0</v>
      </c>
      <c r="Y739" s="11">
        <f t="shared" si="1125"/>
        <v>0</v>
      </c>
      <c r="Z739" s="11">
        <v>23500</v>
      </c>
      <c r="AA739" s="11">
        <v>69500</v>
      </c>
      <c r="AB739" s="11">
        <f t="shared" ref="AB739:AQ739" si="1126">SUM(AB709,AB732,AB735)</f>
        <v>0</v>
      </c>
      <c r="AC739" s="11">
        <f t="shared" si="1126"/>
        <v>0</v>
      </c>
      <c r="AD739" s="11">
        <f t="shared" si="1126"/>
        <v>0</v>
      </c>
      <c r="AE739" s="11">
        <f t="shared" si="1126"/>
        <v>0</v>
      </c>
      <c r="AF739" s="11">
        <f t="shared" si="1126"/>
        <v>0</v>
      </c>
      <c r="AG739" s="11">
        <f t="shared" si="1126"/>
        <v>0</v>
      </c>
      <c r="AH739" s="11">
        <f t="shared" si="1126"/>
        <v>0</v>
      </c>
      <c r="AI739" s="11">
        <f t="shared" si="1126"/>
        <v>0</v>
      </c>
      <c r="AJ739" s="11">
        <f t="shared" si="1126"/>
        <v>0</v>
      </c>
      <c r="AK739" s="11">
        <f t="shared" si="1126"/>
        <v>0</v>
      </c>
      <c r="AL739" s="11">
        <f t="shared" si="1126"/>
        <v>0</v>
      </c>
      <c r="AM739" s="11">
        <f t="shared" si="1126"/>
        <v>0</v>
      </c>
      <c r="AN739" s="11">
        <f t="shared" si="1126"/>
        <v>0</v>
      </c>
      <c r="AO739" s="11">
        <f t="shared" si="1126"/>
        <v>0</v>
      </c>
      <c r="AP739" s="11">
        <f t="shared" si="1126"/>
        <v>0</v>
      </c>
      <c r="AQ739" s="11">
        <f t="shared" si="1126"/>
        <v>0</v>
      </c>
      <c r="AR739" s="11">
        <v>0</v>
      </c>
      <c r="AS739" s="11">
        <v>0</v>
      </c>
      <c r="AT739" s="11">
        <f t="shared" ref="AT739:BI739" si="1127">SUM(AT709,AT732,AT735)</f>
        <v>0</v>
      </c>
      <c r="AU739" s="11">
        <f t="shared" si="1127"/>
        <v>0</v>
      </c>
      <c r="AV739" s="11">
        <f t="shared" si="1127"/>
        <v>0</v>
      </c>
      <c r="AW739" s="11">
        <f t="shared" si="1127"/>
        <v>0</v>
      </c>
      <c r="AX739" s="11">
        <f t="shared" si="1127"/>
        <v>0</v>
      </c>
      <c r="AY739" s="11">
        <f t="shared" si="1127"/>
        <v>0</v>
      </c>
      <c r="AZ739" s="11">
        <f t="shared" si="1127"/>
        <v>0</v>
      </c>
      <c r="BA739" s="11">
        <f t="shared" si="1127"/>
        <v>0</v>
      </c>
      <c r="BB739" s="11">
        <f t="shared" si="1127"/>
        <v>0</v>
      </c>
      <c r="BC739" s="11">
        <f t="shared" si="1127"/>
        <v>0</v>
      </c>
      <c r="BD739" s="11">
        <f t="shared" si="1127"/>
        <v>0</v>
      </c>
      <c r="BE739" s="11">
        <f t="shared" si="1127"/>
        <v>0</v>
      </c>
      <c r="BF739" s="11">
        <f t="shared" si="1127"/>
        <v>0</v>
      </c>
      <c r="BG739" s="11">
        <f t="shared" si="1127"/>
        <v>0</v>
      </c>
      <c r="BH739" s="11">
        <f t="shared" si="1127"/>
        <v>0</v>
      </c>
      <c r="BI739" s="11">
        <f t="shared" si="1127"/>
        <v>0</v>
      </c>
      <c r="BJ739" s="11">
        <v>0</v>
      </c>
      <c r="BK739" s="11">
        <v>0</v>
      </c>
    </row>
    <row r="740" spans="1:63" ht="15.75" thickBot="1" x14ac:dyDescent="0.3">
      <c r="A740" s="13" t="s">
        <v>0</v>
      </c>
      <c r="B740" s="13" t="s">
        <v>0</v>
      </c>
      <c r="C740" s="13" t="s">
        <v>0</v>
      </c>
      <c r="D740" s="103" t="s">
        <v>0</v>
      </c>
      <c r="E740" s="103" t="s">
        <v>0</v>
      </c>
      <c r="F740" s="103" t="s">
        <v>0</v>
      </c>
      <c r="G740" s="13" t="s">
        <v>0</v>
      </c>
      <c r="H740" s="2" t="s">
        <v>55</v>
      </c>
      <c r="I740" s="12">
        <v>60</v>
      </c>
      <c r="J740" s="13" t="s">
        <v>0</v>
      </c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>
        <v>0</v>
      </c>
      <c r="AA740" s="13"/>
      <c r="AB740" s="13" t="s">
        <v>0</v>
      </c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>
        <v>0</v>
      </c>
      <c r="AS740" s="13"/>
      <c r="AT740" s="13" t="s">
        <v>0</v>
      </c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>
        <v>0</v>
      </c>
      <c r="BK740" s="13"/>
    </row>
    <row r="741" spans="1:63" ht="69.75" customHeight="1" thickBot="1" x14ac:dyDescent="0.3">
      <c r="A741" s="148" t="s">
        <v>0</v>
      </c>
      <c r="B741" s="148" t="s">
        <v>0</v>
      </c>
      <c r="C741" s="148" t="s">
        <v>0</v>
      </c>
      <c r="D741" s="151" t="s">
        <v>0</v>
      </c>
      <c r="E741" s="151" t="s">
        <v>0</v>
      </c>
      <c r="F741" s="151" t="s">
        <v>0</v>
      </c>
      <c r="G741" s="154" t="s">
        <v>0</v>
      </c>
      <c r="H741" s="5" t="s">
        <v>56</v>
      </c>
      <c r="I741" s="5" t="s">
        <v>9</v>
      </c>
      <c r="J741" s="94" t="s">
        <v>10</v>
      </c>
      <c r="K741" s="94" t="s">
        <v>1602</v>
      </c>
      <c r="L741" s="94" t="s">
        <v>1535</v>
      </c>
      <c r="M741" s="94" t="s">
        <v>1591</v>
      </c>
      <c r="N741" s="94" t="s">
        <v>1592</v>
      </c>
      <c r="O741" s="94" t="s">
        <v>1593</v>
      </c>
      <c r="P741" s="94" t="s">
        <v>1606</v>
      </c>
      <c r="Q741" s="94" t="s">
        <v>1603</v>
      </c>
      <c r="R741" s="94" t="s">
        <v>1594</v>
      </c>
      <c r="S741" s="94" t="s">
        <v>1595</v>
      </c>
      <c r="T741" s="94" t="s">
        <v>1596</v>
      </c>
      <c r="U741" s="94" t="s">
        <v>1597</v>
      </c>
      <c r="V741" s="94" t="s">
        <v>1598</v>
      </c>
      <c r="W741" s="94" t="s">
        <v>1599</v>
      </c>
      <c r="X741" s="94" t="s">
        <v>1604</v>
      </c>
      <c r="Y741" s="94" t="s">
        <v>1605</v>
      </c>
      <c r="Z741" s="94" t="s">
        <v>1600</v>
      </c>
      <c r="AA741" s="94" t="s">
        <v>1601</v>
      </c>
      <c r="AB741" s="95" t="s">
        <v>11</v>
      </c>
      <c r="AC741" s="95" t="s">
        <v>1602</v>
      </c>
      <c r="AD741" s="95" t="s">
        <v>1535</v>
      </c>
      <c r="AE741" s="95" t="s">
        <v>1591</v>
      </c>
      <c r="AF741" s="95" t="s">
        <v>1592</v>
      </c>
      <c r="AG741" s="95" t="s">
        <v>1593</v>
      </c>
      <c r="AH741" s="95" t="s">
        <v>1607</v>
      </c>
      <c r="AI741" s="95" t="s">
        <v>1603</v>
      </c>
      <c r="AJ741" s="95" t="s">
        <v>1594</v>
      </c>
      <c r="AK741" s="95" t="s">
        <v>1595</v>
      </c>
      <c r="AL741" s="95" t="s">
        <v>1596</v>
      </c>
      <c r="AM741" s="95" t="s">
        <v>1597</v>
      </c>
      <c r="AN741" s="95" t="s">
        <v>1598</v>
      </c>
      <c r="AO741" s="95" t="s">
        <v>1599</v>
      </c>
      <c r="AP741" s="95" t="s">
        <v>1604</v>
      </c>
      <c r="AQ741" s="95" t="s">
        <v>1605</v>
      </c>
      <c r="AR741" s="95" t="s">
        <v>1600</v>
      </c>
      <c r="AS741" s="95" t="s">
        <v>1601</v>
      </c>
      <c r="AT741" s="96" t="s">
        <v>12</v>
      </c>
      <c r="AU741" s="96" t="s">
        <v>1602</v>
      </c>
      <c r="AV741" s="96" t="s">
        <v>1535</v>
      </c>
      <c r="AW741" s="96" t="s">
        <v>1591</v>
      </c>
      <c r="AX741" s="96" t="s">
        <v>1592</v>
      </c>
      <c r="AY741" s="96" t="s">
        <v>1593</v>
      </c>
      <c r="AZ741" s="96" t="s">
        <v>1608</v>
      </c>
      <c r="BA741" s="96" t="s">
        <v>1603</v>
      </c>
      <c r="BB741" s="96" t="s">
        <v>1594</v>
      </c>
      <c r="BC741" s="96" t="s">
        <v>1595</v>
      </c>
      <c r="BD741" s="96" t="s">
        <v>1596</v>
      </c>
      <c r="BE741" s="96" t="s">
        <v>1597</v>
      </c>
      <c r="BF741" s="96" t="s">
        <v>1598</v>
      </c>
      <c r="BG741" s="96" t="s">
        <v>1599</v>
      </c>
      <c r="BH741" s="96" t="s">
        <v>1604</v>
      </c>
      <c r="BI741" s="96" t="s">
        <v>1605</v>
      </c>
      <c r="BJ741" s="96" t="s">
        <v>1600</v>
      </c>
      <c r="BK741" s="96" t="s">
        <v>1601</v>
      </c>
    </row>
    <row r="742" spans="1:63" x14ac:dyDescent="0.25">
      <c r="A742" s="149"/>
      <c r="B742" s="149"/>
      <c r="C742" s="149"/>
      <c r="D742" s="152"/>
      <c r="E742" s="152"/>
      <c r="F742" s="152"/>
      <c r="G742" s="155"/>
      <c r="H742" s="15" t="s">
        <v>0</v>
      </c>
      <c r="I742" s="9" t="s">
        <v>13</v>
      </c>
      <c r="J742" s="9">
        <v>1</v>
      </c>
      <c r="K742" s="9">
        <v>2</v>
      </c>
      <c r="L742" s="9">
        <v>3</v>
      </c>
      <c r="M742" s="9">
        <v>4</v>
      </c>
      <c r="N742" s="9">
        <v>5</v>
      </c>
      <c r="O742" s="9">
        <v>6</v>
      </c>
      <c r="P742" s="9">
        <v>7</v>
      </c>
      <c r="Q742" s="9">
        <v>8</v>
      </c>
      <c r="R742" s="9">
        <v>9</v>
      </c>
      <c r="S742" s="9">
        <v>10</v>
      </c>
      <c r="T742" s="9">
        <v>11</v>
      </c>
      <c r="U742" s="9">
        <v>12</v>
      </c>
      <c r="V742" s="9">
        <v>13</v>
      </c>
      <c r="W742" s="9">
        <v>14</v>
      </c>
      <c r="X742" s="9">
        <v>15</v>
      </c>
      <c r="Y742" s="9">
        <v>16</v>
      </c>
      <c r="Z742" s="9">
        <v>20</v>
      </c>
      <c r="AA742" s="9">
        <v>21</v>
      </c>
      <c r="AB742" s="9">
        <v>1</v>
      </c>
      <c r="AC742" s="9">
        <v>2</v>
      </c>
      <c r="AD742" s="9">
        <v>3</v>
      </c>
      <c r="AE742" s="9">
        <v>4</v>
      </c>
      <c r="AF742" s="9">
        <v>5</v>
      </c>
      <c r="AG742" s="9">
        <v>6</v>
      </c>
      <c r="AH742" s="9">
        <v>7</v>
      </c>
      <c r="AI742" s="9">
        <v>8</v>
      </c>
      <c r="AJ742" s="9">
        <v>9</v>
      </c>
      <c r="AK742" s="9">
        <v>10</v>
      </c>
      <c r="AL742" s="9">
        <v>11</v>
      </c>
      <c r="AM742" s="9">
        <v>12</v>
      </c>
      <c r="AN742" s="9">
        <v>13</v>
      </c>
      <c r="AO742" s="9">
        <v>14</v>
      </c>
      <c r="AP742" s="9">
        <v>15</v>
      </c>
      <c r="AQ742" s="9">
        <v>16</v>
      </c>
      <c r="AR742" s="9">
        <v>20</v>
      </c>
      <c r="AS742" s="9">
        <v>21</v>
      </c>
      <c r="AT742" s="9">
        <v>1</v>
      </c>
      <c r="AU742" s="9">
        <v>2</v>
      </c>
      <c r="AV742" s="9">
        <v>3</v>
      </c>
      <c r="AW742" s="9">
        <v>4</v>
      </c>
      <c r="AX742" s="9">
        <v>5</v>
      </c>
      <c r="AY742" s="9">
        <v>6</v>
      </c>
      <c r="AZ742" s="9">
        <v>7</v>
      </c>
      <c r="BA742" s="9">
        <v>8</v>
      </c>
      <c r="BB742" s="9">
        <v>9</v>
      </c>
      <c r="BC742" s="9">
        <v>10</v>
      </c>
      <c r="BD742" s="9">
        <v>11</v>
      </c>
      <c r="BE742" s="9">
        <v>12</v>
      </c>
      <c r="BF742" s="9">
        <v>13</v>
      </c>
      <c r="BG742" s="9">
        <v>14</v>
      </c>
      <c r="BH742" s="9">
        <v>15</v>
      </c>
      <c r="BI742" s="9">
        <v>16</v>
      </c>
      <c r="BJ742" s="9">
        <v>20</v>
      </c>
      <c r="BK742" s="9">
        <v>21</v>
      </c>
    </row>
    <row r="743" spans="1:63" x14ac:dyDescent="0.25">
      <c r="A743" s="149"/>
      <c r="B743" s="149"/>
      <c r="C743" s="149"/>
      <c r="D743" s="152"/>
      <c r="E743" s="152"/>
      <c r="F743" s="152"/>
      <c r="G743" s="155"/>
      <c r="H743" s="16" t="s">
        <v>139</v>
      </c>
      <c r="I743" s="17">
        <f>SUM(I739)</f>
        <v>2487061</v>
      </c>
      <c r="J743" s="17">
        <f t="shared" ref="J743:Y743" si="1128">SUM(J739)</f>
        <v>93000</v>
      </c>
      <c r="K743" s="17">
        <f t="shared" si="1128"/>
        <v>0</v>
      </c>
      <c r="L743" s="17">
        <f t="shared" si="1128"/>
        <v>0</v>
      </c>
      <c r="M743" s="17">
        <f t="shared" si="1128"/>
        <v>0</v>
      </c>
      <c r="N743" s="17">
        <f t="shared" si="1128"/>
        <v>0</v>
      </c>
      <c r="O743" s="17">
        <f t="shared" si="1128"/>
        <v>0</v>
      </c>
      <c r="P743" s="17">
        <f t="shared" ref="P743" si="1129">SUM(P739)</f>
        <v>93000</v>
      </c>
      <c r="Q743" s="17">
        <f t="shared" si="1128"/>
        <v>0</v>
      </c>
      <c r="R743" s="17">
        <f t="shared" si="1128"/>
        <v>0</v>
      </c>
      <c r="S743" s="17">
        <f t="shared" si="1128"/>
        <v>9500</v>
      </c>
      <c r="T743" s="17">
        <f t="shared" si="1128"/>
        <v>1200</v>
      </c>
      <c r="U743" s="17">
        <f t="shared" si="1128"/>
        <v>5400</v>
      </c>
      <c r="V743" s="17">
        <f t="shared" si="1128"/>
        <v>7400</v>
      </c>
      <c r="W743" s="17">
        <f t="shared" si="1128"/>
        <v>0</v>
      </c>
      <c r="X743" s="17">
        <f t="shared" si="1128"/>
        <v>0</v>
      </c>
      <c r="Y743" s="17">
        <f t="shared" si="1128"/>
        <v>0</v>
      </c>
      <c r="Z743" s="17">
        <v>23500</v>
      </c>
      <c r="AA743" s="17">
        <v>69500</v>
      </c>
      <c r="AB743" s="17">
        <f t="shared" ref="AB743:AQ743" si="1130">SUM(AB739)</f>
        <v>0</v>
      </c>
      <c r="AC743" s="17">
        <f t="shared" si="1130"/>
        <v>0</v>
      </c>
      <c r="AD743" s="17">
        <f t="shared" si="1130"/>
        <v>0</v>
      </c>
      <c r="AE743" s="17">
        <f t="shared" si="1130"/>
        <v>0</v>
      </c>
      <c r="AF743" s="17">
        <f t="shared" si="1130"/>
        <v>0</v>
      </c>
      <c r="AG743" s="17">
        <f t="shared" si="1130"/>
        <v>0</v>
      </c>
      <c r="AH743" s="17">
        <f t="shared" ref="AH743" si="1131">SUM(AH739)</f>
        <v>0</v>
      </c>
      <c r="AI743" s="17">
        <f t="shared" si="1130"/>
        <v>0</v>
      </c>
      <c r="AJ743" s="17">
        <f t="shared" si="1130"/>
        <v>0</v>
      </c>
      <c r="AK743" s="17">
        <f t="shared" si="1130"/>
        <v>0</v>
      </c>
      <c r="AL743" s="17">
        <f t="shared" si="1130"/>
        <v>0</v>
      </c>
      <c r="AM743" s="17">
        <f t="shared" si="1130"/>
        <v>0</v>
      </c>
      <c r="AN743" s="17">
        <f t="shared" si="1130"/>
        <v>0</v>
      </c>
      <c r="AO743" s="17">
        <f t="shared" si="1130"/>
        <v>0</v>
      </c>
      <c r="AP743" s="17">
        <f t="shared" si="1130"/>
        <v>0</v>
      </c>
      <c r="AQ743" s="17">
        <f t="shared" si="1130"/>
        <v>0</v>
      </c>
      <c r="AR743" s="17">
        <v>0</v>
      </c>
      <c r="AS743" s="17">
        <v>0</v>
      </c>
      <c r="AT743" s="17">
        <f t="shared" ref="AT743:BI743" si="1132">SUM(AT739)</f>
        <v>0</v>
      </c>
      <c r="AU743" s="17">
        <f t="shared" si="1132"/>
        <v>0</v>
      </c>
      <c r="AV743" s="17">
        <f t="shared" si="1132"/>
        <v>0</v>
      </c>
      <c r="AW743" s="17">
        <f t="shared" si="1132"/>
        <v>0</v>
      </c>
      <c r="AX743" s="17">
        <f t="shared" si="1132"/>
        <v>0</v>
      </c>
      <c r="AY743" s="17">
        <f t="shared" si="1132"/>
        <v>0</v>
      </c>
      <c r="AZ743" s="17">
        <f t="shared" ref="AZ743" si="1133">SUM(AZ739)</f>
        <v>0</v>
      </c>
      <c r="BA743" s="17">
        <f t="shared" si="1132"/>
        <v>0</v>
      </c>
      <c r="BB743" s="17">
        <f t="shared" si="1132"/>
        <v>0</v>
      </c>
      <c r="BC743" s="17">
        <f t="shared" si="1132"/>
        <v>0</v>
      </c>
      <c r="BD743" s="17">
        <f t="shared" si="1132"/>
        <v>0</v>
      </c>
      <c r="BE743" s="17">
        <f t="shared" si="1132"/>
        <v>0</v>
      </c>
      <c r="BF743" s="17">
        <f t="shared" si="1132"/>
        <v>0</v>
      </c>
      <c r="BG743" s="17">
        <f t="shared" si="1132"/>
        <v>0</v>
      </c>
      <c r="BH743" s="17">
        <f t="shared" si="1132"/>
        <v>0</v>
      </c>
      <c r="BI743" s="17">
        <f t="shared" si="1132"/>
        <v>0</v>
      </c>
      <c r="BJ743" s="17">
        <v>0</v>
      </c>
      <c r="BK743" s="17">
        <v>0</v>
      </c>
    </row>
    <row r="744" spans="1:63" x14ac:dyDescent="0.25">
      <c r="A744" s="149"/>
      <c r="B744" s="149"/>
      <c r="C744" s="149"/>
      <c r="D744" s="152"/>
      <c r="E744" s="152"/>
      <c r="F744" s="152"/>
      <c r="G744" s="155"/>
      <c r="H744" s="18" t="s">
        <v>57</v>
      </c>
      <c r="I744" s="17">
        <f>SUM(I743)</f>
        <v>2487061</v>
      </c>
      <c r="J744" s="17">
        <f t="shared" ref="J744:Y744" si="1134">SUM(J743)</f>
        <v>93000</v>
      </c>
      <c r="K744" s="17">
        <f t="shared" si="1134"/>
        <v>0</v>
      </c>
      <c r="L744" s="17">
        <f t="shared" si="1134"/>
        <v>0</v>
      </c>
      <c r="M744" s="17">
        <f t="shared" si="1134"/>
        <v>0</v>
      </c>
      <c r="N744" s="17">
        <f t="shared" si="1134"/>
        <v>0</v>
      </c>
      <c r="O744" s="17">
        <f t="shared" si="1134"/>
        <v>0</v>
      </c>
      <c r="P744" s="17">
        <f t="shared" ref="P744" si="1135">SUM(P743)</f>
        <v>93000</v>
      </c>
      <c r="Q744" s="17">
        <f t="shared" si="1134"/>
        <v>0</v>
      </c>
      <c r="R744" s="17">
        <f t="shared" si="1134"/>
        <v>0</v>
      </c>
      <c r="S744" s="17">
        <f t="shared" si="1134"/>
        <v>9500</v>
      </c>
      <c r="T744" s="17">
        <f t="shared" si="1134"/>
        <v>1200</v>
      </c>
      <c r="U744" s="17">
        <f t="shared" si="1134"/>
        <v>5400</v>
      </c>
      <c r="V744" s="17">
        <f t="shared" si="1134"/>
        <v>7400</v>
      </c>
      <c r="W744" s="17">
        <f t="shared" si="1134"/>
        <v>0</v>
      </c>
      <c r="X744" s="17">
        <f t="shared" si="1134"/>
        <v>0</v>
      </c>
      <c r="Y744" s="17">
        <f t="shared" si="1134"/>
        <v>0</v>
      </c>
      <c r="Z744" s="17">
        <v>23500</v>
      </c>
      <c r="AA744" s="17">
        <v>69500</v>
      </c>
      <c r="AB744" s="17">
        <f t="shared" ref="AB744:AQ744" si="1136">SUM(AB743)</f>
        <v>0</v>
      </c>
      <c r="AC744" s="17">
        <f t="shared" si="1136"/>
        <v>0</v>
      </c>
      <c r="AD744" s="17">
        <f t="shared" si="1136"/>
        <v>0</v>
      </c>
      <c r="AE744" s="17">
        <f t="shared" si="1136"/>
        <v>0</v>
      </c>
      <c r="AF744" s="17">
        <f t="shared" si="1136"/>
        <v>0</v>
      </c>
      <c r="AG744" s="17">
        <f t="shared" si="1136"/>
        <v>0</v>
      </c>
      <c r="AH744" s="17">
        <f t="shared" ref="AH744" si="1137">SUM(AH743)</f>
        <v>0</v>
      </c>
      <c r="AI744" s="17">
        <f t="shared" si="1136"/>
        <v>0</v>
      </c>
      <c r="AJ744" s="17">
        <f t="shared" si="1136"/>
        <v>0</v>
      </c>
      <c r="AK744" s="17">
        <f t="shared" si="1136"/>
        <v>0</v>
      </c>
      <c r="AL744" s="17">
        <f t="shared" si="1136"/>
        <v>0</v>
      </c>
      <c r="AM744" s="17">
        <f t="shared" si="1136"/>
        <v>0</v>
      </c>
      <c r="AN744" s="17">
        <f t="shared" si="1136"/>
        <v>0</v>
      </c>
      <c r="AO744" s="17">
        <f t="shared" si="1136"/>
        <v>0</v>
      </c>
      <c r="AP744" s="17">
        <f t="shared" si="1136"/>
        <v>0</v>
      </c>
      <c r="AQ744" s="17">
        <f t="shared" si="1136"/>
        <v>0</v>
      </c>
      <c r="AR744" s="17">
        <v>0</v>
      </c>
      <c r="AS744" s="17">
        <v>0</v>
      </c>
      <c r="AT744" s="17">
        <f t="shared" ref="AT744:BI744" si="1138">SUM(AT743)</f>
        <v>0</v>
      </c>
      <c r="AU744" s="17">
        <f t="shared" si="1138"/>
        <v>0</v>
      </c>
      <c r="AV744" s="17">
        <f t="shared" si="1138"/>
        <v>0</v>
      </c>
      <c r="AW744" s="17">
        <f t="shared" si="1138"/>
        <v>0</v>
      </c>
      <c r="AX744" s="17">
        <f t="shared" si="1138"/>
        <v>0</v>
      </c>
      <c r="AY744" s="17">
        <f t="shared" si="1138"/>
        <v>0</v>
      </c>
      <c r="AZ744" s="17">
        <f t="shared" ref="AZ744" si="1139">SUM(AZ743)</f>
        <v>0</v>
      </c>
      <c r="BA744" s="17">
        <f t="shared" si="1138"/>
        <v>0</v>
      </c>
      <c r="BB744" s="17">
        <f t="shared" si="1138"/>
        <v>0</v>
      </c>
      <c r="BC744" s="17">
        <f t="shared" si="1138"/>
        <v>0</v>
      </c>
      <c r="BD744" s="17">
        <f t="shared" si="1138"/>
        <v>0</v>
      </c>
      <c r="BE744" s="17">
        <f t="shared" si="1138"/>
        <v>0</v>
      </c>
      <c r="BF744" s="17">
        <f t="shared" si="1138"/>
        <v>0</v>
      </c>
      <c r="BG744" s="17">
        <f t="shared" si="1138"/>
        <v>0</v>
      </c>
      <c r="BH744" s="17">
        <f t="shared" si="1138"/>
        <v>0</v>
      </c>
      <c r="BI744" s="17">
        <f t="shared" si="1138"/>
        <v>0</v>
      </c>
      <c r="BJ744" s="17">
        <v>0</v>
      </c>
      <c r="BK744" s="17">
        <v>0</v>
      </c>
    </row>
    <row r="745" spans="1:63" x14ac:dyDescent="0.25">
      <c r="A745" s="150"/>
      <c r="B745" s="150"/>
      <c r="C745" s="150"/>
      <c r="D745" s="153"/>
      <c r="E745" s="153"/>
      <c r="F745" s="153"/>
      <c r="G745" s="156"/>
      <c r="P745">
        <f t="shared" si="1122"/>
        <v>0</v>
      </c>
      <c r="Z745">
        <v>0</v>
      </c>
      <c r="AA745">
        <v>0</v>
      </c>
      <c r="AH745">
        <f t="shared" si="1123"/>
        <v>0</v>
      </c>
      <c r="AR745">
        <v>0</v>
      </c>
      <c r="AS745">
        <v>0</v>
      </c>
      <c r="AZ745">
        <f t="shared" si="1124"/>
        <v>0</v>
      </c>
      <c r="BJ745">
        <v>0</v>
      </c>
      <c r="BK745">
        <v>0</v>
      </c>
    </row>
    <row r="746" spans="1:63" ht="15.75" thickBot="1" x14ac:dyDescent="0.3">
      <c r="A746" s="13" t="s">
        <v>0</v>
      </c>
      <c r="B746" s="13" t="s">
        <v>0</v>
      </c>
      <c r="C746" s="13" t="s">
        <v>0</v>
      </c>
      <c r="D746" s="103" t="s">
        <v>0</v>
      </c>
      <c r="E746" s="103" t="s">
        <v>0</v>
      </c>
      <c r="F746" s="103" t="s">
        <v>0</v>
      </c>
      <c r="G746" s="13" t="s">
        <v>0</v>
      </c>
      <c r="H746" s="19" t="s">
        <v>0</v>
      </c>
      <c r="I746" s="19" t="s">
        <v>0</v>
      </c>
      <c r="J746" s="19" t="s">
        <v>0</v>
      </c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>
        <v>0</v>
      </c>
      <c r="AA746" s="19">
        <v>0</v>
      </c>
      <c r="AB746" s="19" t="s">
        <v>0</v>
      </c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>
        <v>0</v>
      </c>
      <c r="AS746" s="19">
        <v>0</v>
      </c>
      <c r="AT746" s="19" t="s">
        <v>0</v>
      </c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>
        <v>0</v>
      </c>
      <c r="BK746" s="19">
        <v>0</v>
      </c>
    </row>
    <row r="747" spans="1:63" ht="69.75" customHeight="1" thickBot="1" x14ac:dyDescent="0.3">
      <c r="A747" s="5" t="s">
        <v>2</v>
      </c>
      <c r="B747" s="5" t="s">
        <v>3</v>
      </c>
      <c r="C747" s="5" t="s">
        <v>4</v>
      </c>
      <c r="D747" s="108" t="s">
        <v>0</v>
      </c>
      <c r="E747" s="116" t="s">
        <v>5</v>
      </c>
      <c r="F747" s="116" t="s">
        <v>6</v>
      </c>
      <c r="G747" s="5" t="s">
        <v>7</v>
      </c>
      <c r="H747" s="5" t="s">
        <v>8</v>
      </c>
      <c r="I747" s="5" t="s">
        <v>9</v>
      </c>
      <c r="J747" s="94" t="s">
        <v>10</v>
      </c>
      <c r="K747" s="94" t="s">
        <v>1602</v>
      </c>
      <c r="L747" s="94" t="s">
        <v>1535</v>
      </c>
      <c r="M747" s="94" t="s">
        <v>1591</v>
      </c>
      <c r="N747" s="94" t="s">
        <v>1592</v>
      </c>
      <c r="O747" s="94" t="s">
        <v>1593</v>
      </c>
      <c r="P747" s="94" t="s">
        <v>1606</v>
      </c>
      <c r="Q747" s="94" t="s">
        <v>1603</v>
      </c>
      <c r="R747" s="94" t="s">
        <v>1594</v>
      </c>
      <c r="S747" s="94" t="s">
        <v>1595</v>
      </c>
      <c r="T747" s="94" t="s">
        <v>1596</v>
      </c>
      <c r="U747" s="94" t="s">
        <v>1597</v>
      </c>
      <c r="V747" s="94" t="s">
        <v>1598</v>
      </c>
      <c r="W747" s="94" t="s">
        <v>1599</v>
      </c>
      <c r="X747" s="94" t="s">
        <v>1604</v>
      </c>
      <c r="Y747" s="94" t="s">
        <v>1605</v>
      </c>
      <c r="Z747" s="94" t="s">
        <v>1600</v>
      </c>
      <c r="AA747" s="94" t="s">
        <v>1601</v>
      </c>
      <c r="AB747" s="95" t="s">
        <v>11</v>
      </c>
      <c r="AC747" s="95" t="s">
        <v>1602</v>
      </c>
      <c r="AD747" s="95" t="s">
        <v>1535</v>
      </c>
      <c r="AE747" s="95" t="s">
        <v>1591</v>
      </c>
      <c r="AF747" s="95" t="s">
        <v>1592</v>
      </c>
      <c r="AG747" s="95" t="s">
        <v>1593</v>
      </c>
      <c r="AH747" s="95" t="s">
        <v>1607</v>
      </c>
      <c r="AI747" s="95" t="s">
        <v>1603</v>
      </c>
      <c r="AJ747" s="95" t="s">
        <v>1594</v>
      </c>
      <c r="AK747" s="95" t="s">
        <v>1595</v>
      </c>
      <c r="AL747" s="95" t="s">
        <v>1596</v>
      </c>
      <c r="AM747" s="95" t="s">
        <v>1597</v>
      </c>
      <c r="AN747" s="95" t="s">
        <v>1598</v>
      </c>
      <c r="AO747" s="95" t="s">
        <v>1599</v>
      </c>
      <c r="AP747" s="95" t="s">
        <v>1604</v>
      </c>
      <c r="AQ747" s="95" t="s">
        <v>1605</v>
      </c>
      <c r="AR747" s="95" t="s">
        <v>1600</v>
      </c>
      <c r="AS747" s="95" t="s">
        <v>1601</v>
      </c>
      <c r="AT747" s="96" t="s">
        <v>12</v>
      </c>
      <c r="AU747" s="96" t="s">
        <v>1602</v>
      </c>
      <c r="AV747" s="96" t="s">
        <v>1535</v>
      </c>
      <c r="AW747" s="96" t="s">
        <v>1591</v>
      </c>
      <c r="AX747" s="96" t="s">
        <v>1592</v>
      </c>
      <c r="AY747" s="96" t="s">
        <v>1593</v>
      </c>
      <c r="AZ747" s="96" t="s">
        <v>1608</v>
      </c>
      <c r="BA747" s="96" t="s">
        <v>1603</v>
      </c>
      <c r="BB747" s="96" t="s">
        <v>1594</v>
      </c>
      <c r="BC747" s="96" t="s">
        <v>1595</v>
      </c>
      <c r="BD747" s="96" t="s">
        <v>1596</v>
      </c>
      <c r="BE747" s="96" t="s">
        <v>1597</v>
      </c>
      <c r="BF747" s="96" t="s">
        <v>1598</v>
      </c>
      <c r="BG747" s="96" t="s">
        <v>1599</v>
      </c>
      <c r="BH747" s="96" t="s">
        <v>1604</v>
      </c>
      <c r="BI747" s="96" t="s">
        <v>1605</v>
      </c>
      <c r="BJ747" s="96" t="s">
        <v>1600</v>
      </c>
      <c r="BK747" s="96" t="s">
        <v>1601</v>
      </c>
    </row>
    <row r="748" spans="1:63" x14ac:dyDescent="0.25">
      <c r="A748" s="6" t="s">
        <v>0</v>
      </c>
      <c r="B748" s="6" t="s">
        <v>0</v>
      </c>
      <c r="C748" s="6" t="s">
        <v>0</v>
      </c>
      <c r="D748" s="109" t="s">
        <v>0</v>
      </c>
      <c r="E748" s="109" t="s">
        <v>0</v>
      </c>
      <c r="F748" s="125" t="s">
        <v>0</v>
      </c>
      <c r="G748" s="7" t="s">
        <v>0</v>
      </c>
      <c r="H748" s="8" t="s">
        <v>0</v>
      </c>
      <c r="I748" s="9" t="s">
        <v>13</v>
      </c>
      <c r="J748" s="9">
        <v>1</v>
      </c>
      <c r="K748" s="9">
        <v>2</v>
      </c>
      <c r="L748" s="9">
        <v>3</v>
      </c>
      <c r="M748" s="9">
        <v>4</v>
      </c>
      <c r="N748" s="9">
        <v>5</v>
      </c>
      <c r="O748" s="9">
        <v>6</v>
      </c>
      <c r="P748" s="9">
        <v>7</v>
      </c>
      <c r="Q748" s="9">
        <v>8</v>
      </c>
      <c r="R748" s="9">
        <v>9</v>
      </c>
      <c r="S748" s="9">
        <v>10</v>
      </c>
      <c r="T748" s="9">
        <v>11</v>
      </c>
      <c r="U748" s="9">
        <v>12</v>
      </c>
      <c r="V748" s="9">
        <v>13</v>
      </c>
      <c r="W748" s="9">
        <v>14</v>
      </c>
      <c r="X748" s="9">
        <v>15</v>
      </c>
      <c r="Y748" s="9">
        <v>16</v>
      </c>
      <c r="Z748" s="9">
        <v>20</v>
      </c>
      <c r="AA748" s="9">
        <v>21</v>
      </c>
      <c r="AB748" s="9">
        <v>1</v>
      </c>
      <c r="AC748" s="9">
        <v>2</v>
      </c>
      <c r="AD748" s="9">
        <v>3</v>
      </c>
      <c r="AE748" s="9">
        <v>4</v>
      </c>
      <c r="AF748" s="9">
        <v>5</v>
      </c>
      <c r="AG748" s="9">
        <v>6</v>
      </c>
      <c r="AH748" s="9">
        <v>7</v>
      </c>
      <c r="AI748" s="9">
        <v>8</v>
      </c>
      <c r="AJ748" s="9">
        <v>9</v>
      </c>
      <c r="AK748" s="9">
        <v>10</v>
      </c>
      <c r="AL748" s="9">
        <v>11</v>
      </c>
      <c r="AM748" s="9">
        <v>12</v>
      </c>
      <c r="AN748" s="9">
        <v>13</v>
      </c>
      <c r="AO748" s="9">
        <v>14</v>
      </c>
      <c r="AP748" s="9">
        <v>15</v>
      </c>
      <c r="AQ748" s="9">
        <v>16</v>
      </c>
      <c r="AR748" s="9">
        <v>20</v>
      </c>
      <c r="AS748" s="9">
        <v>21</v>
      </c>
      <c r="AT748" s="9">
        <v>1</v>
      </c>
      <c r="AU748" s="9">
        <v>2</v>
      </c>
      <c r="AV748" s="9">
        <v>3</v>
      </c>
      <c r="AW748" s="9">
        <v>4</v>
      </c>
      <c r="AX748" s="9">
        <v>5</v>
      </c>
      <c r="AY748" s="9">
        <v>6</v>
      </c>
      <c r="AZ748" s="9">
        <v>7</v>
      </c>
      <c r="BA748" s="9">
        <v>8</v>
      </c>
      <c r="BB748" s="9">
        <v>9</v>
      </c>
      <c r="BC748" s="9">
        <v>10</v>
      </c>
      <c r="BD748" s="9">
        <v>11</v>
      </c>
      <c r="BE748" s="9">
        <v>12</v>
      </c>
      <c r="BF748" s="9">
        <v>13</v>
      </c>
      <c r="BG748" s="9">
        <v>14</v>
      </c>
      <c r="BH748" s="9">
        <v>15</v>
      </c>
      <c r="BI748" s="9">
        <v>16</v>
      </c>
      <c r="BJ748" s="9">
        <v>20</v>
      </c>
      <c r="BK748" s="9">
        <v>21</v>
      </c>
    </row>
    <row r="749" spans="1:63" x14ac:dyDescent="0.25">
      <c r="A749" s="1" t="s">
        <v>135</v>
      </c>
      <c r="B749" s="1" t="s">
        <v>60</v>
      </c>
      <c r="C749" s="4" t="s">
        <v>157</v>
      </c>
      <c r="D749" s="107" t="s">
        <v>346</v>
      </c>
      <c r="E749" s="106" t="s">
        <v>0</v>
      </c>
      <c r="F749" s="106" t="s">
        <v>0</v>
      </c>
      <c r="G749" s="2" t="s">
        <v>0</v>
      </c>
      <c r="H749" s="2" t="s">
        <v>347</v>
      </c>
      <c r="I749" s="3" t="s">
        <v>0</v>
      </c>
      <c r="J749" s="3" t="s">
        <v>0</v>
      </c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>
        <v>0</v>
      </c>
      <c r="AA749" s="3">
        <v>0</v>
      </c>
      <c r="AB749" s="3" t="s">
        <v>0</v>
      </c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>
        <v>0</v>
      </c>
      <c r="AS749" s="3">
        <v>0</v>
      </c>
      <c r="AT749" s="3" t="s">
        <v>0</v>
      </c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>
        <v>0</v>
      </c>
      <c r="BK749" s="3">
        <v>0</v>
      </c>
    </row>
    <row r="750" spans="1:63" ht="33.75" x14ac:dyDescent="0.25">
      <c r="A750" s="1" t="s">
        <v>0</v>
      </c>
      <c r="B750" s="1" t="s">
        <v>0</v>
      </c>
      <c r="C750" s="1" t="s">
        <v>0</v>
      </c>
      <c r="D750" s="106" t="s">
        <v>0</v>
      </c>
      <c r="E750" s="106" t="s">
        <v>0</v>
      </c>
      <c r="F750" s="106" t="s">
        <v>0</v>
      </c>
      <c r="G750" s="2" t="s">
        <v>0</v>
      </c>
      <c r="H750" s="10" t="s">
        <v>15</v>
      </c>
      <c r="I750" s="11">
        <f>SUM(I751,I759,I761)</f>
        <v>2360651</v>
      </c>
      <c r="J750" s="11">
        <f t="shared" ref="J750:Y750" si="1140">SUM(J751,J759,J761)</f>
        <v>58000</v>
      </c>
      <c r="K750" s="11">
        <f t="shared" si="1140"/>
        <v>0</v>
      </c>
      <c r="L750" s="11">
        <f t="shared" si="1140"/>
        <v>0</v>
      </c>
      <c r="M750" s="11">
        <f t="shared" si="1140"/>
        <v>0</v>
      </c>
      <c r="N750" s="11">
        <f t="shared" si="1140"/>
        <v>0</v>
      </c>
      <c r="O750" s="11">
        <f t="shared" si="1140"/>
        <v>0</v>
      </c>
      <c r="P750" s="11">
        <f t="shared" ref="P750" si="1141">SUM(P751,P759,P761)</f>
        <v>58000</v>
      </c>
      <c r="Q750" s="11">
        <f t="shared" si="1140"/>
        <v>0</v>
      </c>
      <c r="R750" s="11">
        <f t="shared" si="1140"/>
        <v>4240</v>
      </c>
      <c r="S750" s="11">
        <f t="shared" si="1140"/>
        <v>8082</v>
      </c>
      <c r="T750" s="11">
        <f t="shared" si="1140"/>
        <v>5599</v>
      </c>
      <c r="U750" s="11">
        <f t="shared" si="1140"/>
        <v>3510</v>
      </c>
      <c r="V750" s="11">
        <f t="shared" si="1140"/>
        <v>910</v>
      </c>
      <c r="W750" s="11">
        <f t="shared" si="1140"/>
        <v>0</v>
      </c>
      <c r="X750" s="11">
        <f t="shared" si="1140"/>
        <v>8206</v>
      </c>
      <c r="Y750" s="11">
        <f t="shared" si="1140"/>
        <v>1790</v>
      </c>
      <c r="Z750" s="11">
        <v>32337</v>
      </c>
      <c r="AA750" s="11">
        <v>25663</v>
      </c>
      <c r="AB750" s="11">
        <f t="shared" ref="AB750:AQ750" si="1142">SUM(AB751,AB759,AB761)</f>
        <v>0</v>
      </c>
      <c r="AC750" s="11">
        <f t="shared" si="1142"/>
        <v>0</v>
      </c>
      <c r="AD750" s="11">
        <f t="shared" si="1142"/>
        <v>0</v>
      </c>
      <c r="AE750" s="11">
        <f t="shared" si="1142"/>
        <v>0</v>
      </c>
      <c r="AF750" s="11">
        <f t="shared" si="1142"/>
        <v>0</v>
      </c>
      <c r="AG750" s="11">
        <f t="shared" si="1142"/>
        <v>0</v>
      </c>
      <c r="AH750" s="11">
        <f t="shared" ref="AH750" si="1143">SUM(AH751,AH759,AH761)</f>
        <v>0</v>
      </c>
      <c r="AI750" s="11">
        <f t="shared" si="1142"/>
        <v>0</v>
      </c>
      <c r="AJ750" s="11">
        <f t="shared" si="1142"/>
        <v>0</v>
      </c>
      <c r="AK750" s="11">
        <f t="shared" si="1142"/>
        <v>0</v>
      </c>
      <c r="AL750" s="11">
        <f t="shared" si="1142"/>
        <v>0</v>
      </c>
      <c r="AM750" s="11">
        <f t="shared" si="1142"/>
        <v>0</v>
      </c>
      <c r="AN750" s="11">
        <f t="shared" si="1142"/>
        <v>0</v>
      </c>
      <c r="AO750" s="11">
        <f t="shared" si="1142"/>
        <v>0</v>
      </c>
      <c r="AP750" s="11">
        <f t="shared" si="1142"/>
        <v>0</v>
      </c>
      <c r="AQ750" s="11">
        <f t="shared" si="1142"/>
        <v>0</v>
      </c>
      <c r="AR750" s="11">
        <v>0</v>
      </c>
      <c r="AS750" s="11">
        <v>0</v>
      </c>
      <c r="AT750" s="11">
        <f t="shared" ref="AT750:BI750" si="1144">SUM(AT751,AT759,AT761)</f>
        <v>0</v>
      </c>
      <c r="AU750" s="11">
        <f t="shared" si="1144"/>
        <v>0</v>
      </c>
      <c r="AV750" s="11">
        <f t="shared" si="1144"/>
        <v>0</v>
      </c>
      <c r="AW750" s="11">
        <f t="shared" si="1144"/>
        <v>7000</v>
      </c>
      <c r="AX750" s="11">
        <f t="shared" si="1144"/>
        <v>0</v>
      </c>
      <c r="AY750" s="11">
        <f t="shared" si="1144"/>
        <v>0</v>
      </c>
      <c r="AZ750" s="11">
        <f t="shared" ref="AZ750" si="1145">SUM(AZ751,AZ759,AZ761)</f>
        <v>7000</v>
      </c>
      <c r="BA750" s="11">
        <f t="shared" si="1144"/>
        <v>0</v>
      </c>
      <c r="BB750" s="11">
        <f t="shared" si="1144"/>
        <v>0</v>
      </c>
      <c r="BC750" s="11">
        <f t="shared" si="1144"/>
        <v>0</v>
      </c>
      <c r="BD750" s="11">
        <f t="shared" si="1144"/>
        <v>0</v>
      </c>
      <c r="BE750" s="11">
        <f t="shared" si="1144"/>
        <v>0</v>
      </c>
      <c r="BF750" s="11">
        <f t="shared" si="1144"/>
        <v>0</v>
      </c>
      <c r="BG750" s="11">
        <f t="shared" si="1144"/>
        <v>7000</v>
      </c>
      <c r="BH750" s="11">
        <f t="shared" si="1144"/>
        <v>0</v>
      </c>
      <c r="BI750" s="11">
        <f t="shared" si="1144"/>
        <v>0</v>
      </c>
      <c r="BJ750" s="11">
        <v>7000</v>
      </c>
      <c r="BK750" s="11">
        <v>0</v>
      </c>
    </row>
    <row r="751" spans="1:63" x14ac:dyDescent="0.25">
      <c r="A751" s="4" t="s">
        <v>135</v>
      </c>
      <c r="B751" s="4" t="s">
        <v>60</v>
      </c>
      <c r="C751" s="4" t="s">
        <v>157</v>
      </c>
      <c r="D751" s="107" t="s">
        <v>346</v>
      </c>
      <c r="E751" s="106" t="s">
        <v>16</v>
      </c>
      <c r="F751" s="106" t="s">
        <v>0</v>
      </c>
      <c r="G751" s="2" t="s">
        <v>0</v>
      </c>
      <c r="H751" s="2" t="s">
        <v>17</v>
      </c>
      <c r="I751" s="12">
        <f>SUM(I752,I753)</f>
        <v>1980870</v>
      </c>
      <c r="J751" s="12">
        <f t="shared" ref="J751:Y751" si="1146">SUM(J752,J753)</f>
        <v>0</v>
      </c>
      <c r="K751" s="12">
        <f t="shared" si="1146"/>
        <v>0</v>
      </c>
      <c r="L751" s="12">
        <f t="shared" si="1146"/>
        <v>0</v>
      </c>
      <c r="M751" s="12">
        <f t="shared" si="1146"/>
        <v>0</v>
      </c>
      <c r="N751" s="12">
        <f t="shared" si="1146"/>
        <v>0</v>
      </c>
      <c r="O751" s="12">
        <f t="shared" si="1146"/>
        <v>0</v>
      </c>
      <c r="P751" s="12">
        <f t="shared" ref="P751" si="1147">SUM(P752,P753)</f>
        <v>0</v>
      </c>
      <c r="Q751" s="12">
        <f t="shared" si="1146"/>
        <v>0</v>
      </c>
      <c r="R751" s="12">
        <f t="shared" si="1146"/>
        <v>0</v>
      </c>
      <c r="S751" s="12">
        <f t="shared" si="1146"/>
        <v>0</v>
      </c>
      <c r="T751" s="12">
        <f t="shared" si="1146"/>
        <v>0</v>
      </c>
      <c r="U751" s="12">
        <f t="shared" si="1146"/>
        <v>0</v>
      </c>
      <c r="V751" s="12">
        <f t="shared" si="1146"/>
        <v>0</v>
      </c>
      <c r="W751" s="12">
        <f t="shared" si="1146"/>
        <v>0</v>
      </c>
      <c r="X751" s="12">
        <f t="shared" si="1146"/>
        <v>0</v>
      </c>
      <c r="Y751" s="12">
        <f t="shared" si="1146"/>
        <v>0</v>
      </c>
      <c r="Z751" s="12">
        <v>0</v>
      </c>
      <c r="AA751" s="12">
        <v>0</v>
      </c>
      <c r="AB751" s="12">
        <f t="shared" ref="AB751:AQ751" si="1148">SUM(AB752,AB753)</f>
        <v>0</v>
      </c>
      <c r="AC751" s="12">
        <f t="shared" si="1148"/>
        <v>0</v>
      </c>
      <c r="AD751" s="12">
        <f t="shared" si="1148"/>
        <v>0</v>
      </c>
      <c r="AE751" s="12">
        <f t="shared" si="1148"/>
        <v>0</v>
      </c>
      <c r="AF751" s="12">
        <f t="shared" si="1148"/>
        <v>0</v>
      </c>
      <c r="AG751" s="12">
        <f t="shared" si="1148"/>
        <v>0</v>
      </c>
      <c r="AH751" s="12">
        <f t="shared" ref="AH751" si="1149">SUM(AH752,AH753)</f>
        <v>0</v>
      </c>
      <c r="AI751" s="12">
        <f t="shared" si="1148"/>
        <v>0</v>
      </c>
      <c r="AJ751" s="12">
        <f t="shared" si="1148"/>
        <v>0</v>
      </c>
      <c r="AK751" s="12">
        <f t="shared" si="1148"/>
        <v>0</v>
      </c>
      <c r="AL751" s="12">
        <f t="shared" si="1148"/>
        <v>0</v>
      </c>
      <c r="AM751" s="12">
        <f t="shared" si="1148"/>
        <v>0</v>
      </c>
      <c r="AN751" s="12">
        <f t="shared" si="1148"/>
        <v>0</v>
      </c>
      <c r="AO751" s="12">
        <f t="shared" si="1148"/>
        <v>0</v>
      </c>
      <c r="AP751" s="12">
        <f t="shared" si="1148"/>
        <v>0</v>
      </c>
      <c r="AQ751" s="12">
        <f t="shared" si="1148"/>
        <v>0</v>
      </c>
      <c r="AR751" s="12">
        <v>0</v>
      </c>
      <c r="AS751" s="12">
        <v>0</v>
      </c>
      <c r="AT751" s="12">
        <f t="shared" ref="AT751:BI751" si="1150">SUM(AT752,AT753)</f>
        <v>0</v>
      </c>
      <c r="AU751" s="12">
        <f t="shared" si="1150"/>
        <v>0</v>
      </c>
      <c r="AV751" s="12">
        <f t="shared" si="1150"/>
        <v>0</v>
      </c>
      <c r="AW751" s="12">
        <f t="shared" si="1150"/>
        <v>0</v>
      </c>
      <c r="AX751" s="12">
        <f t="shared" si="1150"/>
        <v>0</v>
      </c>
      <c r="AY751" s="12">
        <f t="shared" si="1150"/>
        <v>0</v>
      </c>
      <c r="AZ751" s="12">
        <f t="shared" ref="AZ751" si="1151">SUM(AZ752,AZ753)</f>
        <v>0</v>
      </c>
      <c r="BA751" s="12">
        <f t="shared" si="1150"/>
        <v>0</v>
      </c>
      <c r="BB751" s="12">
        <f t="shared" si="1150"/>
        <v>0</v>
      </c>
      <c r="BC751" s="12">
        <f t="shared" si="1150"/>
        <v>0</v>
      </c>
      <c r="BD751" s="12">
        <f t="shared" si="1150"/>
        <v>0</v>
      </c>
      <c r="BE751" s="12">
        <f t="shared" si="1150"/>
        <v>0</v>
      </c>
      <c r="BF751" s="12">
        <f t="shared" si="1150"/>
        <v>0</v>
      </c>
      <c r="BG751" s="12">
        <f t="shared" si="1150"/>
        <v>0</v>
      </c>
      <c r="BH751" s="12">
        <f t="shared" si="1150"/>
        <v>0</v>
      </c>
      <c r="BI751" s="12">
        <f t="shared" si="1150"/>
        <v>0</v>
      </c>
      <c r="BJ751" s="12">
        <v>0</v>
      </c>
      <c r="BK751" s="12">
        <v>0</v>
      </c>
    </row>
    <row r="752" spans="1:63" x14ac:dyDescent="0.25">
      <c r="A752" s="4" t="s">
        <v>135</v>
      </c>
      <c r="B752" s="4" t="s">
        <v>60</v>
      </c>
      <c r="C752" s="4" t="s">
        <v>157</v>
      </c>
      <c r="D752" s="107" t="s">
        <v>346</v>
      </c>
      <c r="E752" s="117">
        <v>6111</v>
      </c>
      <c r="F752" s="107"/>
      <c r="G752" s="103" t="s">
        <v>1658</v>
      </c>
      <c r="H752" s="13" t="s">
        <v>18</v>
      </c>
      <c r="I752" s="14">
        <v>1726370</v>
      </c>
      <c r="J752" s="14">
        <v>0</v>
      </c>
      <c r="K752" s="14"/>
      <c r="L752" s="14"/>
      <c r="M752" s="14"/>
      <c r="N752" s="14"/>
      <c r="O752" s="14"/>
      <c r="P752" s="14">
        <f t="shared" si="1122"/>
        <v>0</v>
      </c>
      <c r="Q752" s="14"/>
      <c r="R752" s="14"/>
      <c r="S752" s="14"/>
      <c r="T752" s="14"/>
      <c r="U752" s="14"/>
      <c r="V752" s="14"/>
      <c r="W752" s="14"/>
      <c r="X752" s="14"/>
      <c r="Y752" s="14"/>
      <c r="Z752" s="14">
        <v>0</v>
      </c>
      <c r="AA752" s="14">
        <v>0</v>
      </c>
      <c r="AB752" s="14">
        <v>0</v>
      </c>
      <c r="AC752" s="14"/>
      <c r="AD752" s="14"/>
      <c r="AE752" s="14"/>
      <c r="AF752" s="14"/>
      <c r="AG752" s="14"/>
      <c r="AH752" s="14">
        <f t="shared" si="1123"/>
        <v>0</v>
      </c>
      <c r="AI752" s="14"/>
      <c r="AJ752" s="14"/>
      <c r="AK752" s="14"/>
      <c r="AL752" s="14"/>
      <c r="AM752" s="14"/>
      <c r="AN752" s="14"/>
      <c r="AO752" s="14"/>
      <c r="AP752" s="14"/>
      <c r="AQ752" s="14"/>
      <c r="AR752" s="14">
        <v>0</v>
      </c>
      <c r="AS752" s="14">
        <v>0</v>
      </c>
      <c r="AT752" s="14">
        <v>0</v>
      </c>
      <c r="AU752" s="14"/>
      <c r="AV752" s="14"/>
      <c r="AW752" s="14"/>
      <c r="AX752" s="14"/>
      <c r="AY752" s="14"/>
      <c r="AZ752" s="14">
        <f t="shared" si="1124"/>
        <v>0</v>
      </c>
      <c r="BA752" s="14"/>
      <c r="BB752" s="14"/>
      <c r="BC752" s="14"/>
      <c r="BD752" s="14"/>
      <c r="BE752" s="14"/>
      <c r="BF752" s="14"/>
      <c r="BG752" s="14"/>
      <c r="BH752" s="14"/>
      <c r="BI752" s="14"/>
      <c r="BJ752" s="14">
        <v>0</v>
      </c>
      <c r="BK752" s="14">
        <v>0</v>
      </c>
    </row>
    <row r="753" spans="1:63" x14ac:dyDescent="0.25">
      <c r="A753" s="1" t="s">
        <v>135</v>
      </c>
      <c r="B753" s="1" t="s">
        <v>60</v>
      </c>
      <c r="C753" s="1" t="s">
        <v>157</v>
      </c>
      <c r="D753" s="110" t="s">
        <v>346</v>
      </c>
      <c r="E753" s="110" t="s">
        <v>20</v>
      </c>
      <c r="F753" s="107" t="s">
        <v>0</v>
      </c>
      <c r="G753" s="13" t="s">
        <v>0</v>
      </c>
      <c r="H753" s="2" t="s">
        <v>21</v>
      </c>
      <c r="I753" s="12">
        <f>SUM(I754:I758)</f>
        <v>254500</v>
      </c>
      <c r="J753" s="12">
        <f t="shared" ref="J753:Y753" si="1152">SUM(J754:J758)</f>
        <v>0</v>
      </c>
      <c r="K753" s="12">
        <f t="shared" si="1152"/>
        <v>0</v>
      </c>
      <c r="L753" s="12">
        <f t="shared" si="1152"/>
        <v>0</v>
      </c>
      <c r="M753" s="12">
        <f t="shared" si="1152"/>
        <v>0</v>
      </c>
      <c r="N753" s="12">
        <f t="shared" si="1152"/>
        <v>0</v>
      </c>
      <c r="O753" s="12">
        <f t="shared" si="1152"/>
        <v>0</v>
      </c>
      <c r="P753" s="12">
        <f t="shared" si="1152"/>
        <v>0</v>
      </c>
      <c r="Q753" s="12">
        <f t="shared" si="1152"/>
        <v>0</v>
      </c>
      <c r="R753" s="12">
        <f t="shared" si="1152"/>
        <v>0</v>
      </c>
      <c r="S753" s="12">
        <f t="shared" si="1152"/>
        <v>0</v>
      </c>
      <c r="T753" s="12">
        <f t="shared" si="1152"/>
        <v>0</v>
      </c>
      <c r="U753" s="12">
        <f t="shared" si="1152"/>
        <v>0</v>
      </c>
      <c r="V753" s="12">
        <f t="shared" si="1152"/>
        <v>0</v>
      </c>
      <c r="W753" s="12">
        <f t="shared" si="1152"/>
        <v>0</v>
      </c>
      <c r="X753" s="12">
        <f t="shared" si="1152"/>
        <v>0</v>
      </c>
      <c r="Y753" s="12">
        <f t="shared" si="1152"/>
        <v>0</v>
      </c>
      <c r="Z753" s="12">
        <v>0</v>
      </c>
      <c r="AA753" s="12">
        <v>0</v>
      </c>
      <c r="AB753" s="12">
        <f t="shared" ref="AB753:AQ753" si="1153">SUM(AB754:AB758)</f>
        <v>0</v>
      </c>
      <c r="AC753" s="12">
        <f t="shared" si="1153"/>
        <v>0</v>
      </c>
      <c r="AD753" s="12">
        <f t="shared" si="1153"/>
        <v>0</v>
      </c>
      <c r="AE753" s="12">
        <f t="shared" si="1153"/>
        <v>0</v>
      </c>
      <c r="AF753" s="12">
        <f t="shared" si="1153"/>
        <v>0</v>
      </c>
      <c r="AG753" s="12">
        <f t="shared" si="1153"/>
        <v>0</v>
      </c>
      <c r="AH753" s="12">
        <f t="shared" si="1153"/>
        <v>0</v>
      </c>
      <c r="AI753" s="12">
        <f t="shared" si="1153"/>
        <v>0</v>
      </c>
      <c r="AJ753" s="12">
        <f t="shared" si="1153"/>
        <v>0</v>
      </c>
      <c r="AK753" s="12">
        <f t="shared" si="1153"/>
        <v>0</v>
      </c>
      <c r="AL753" s="12">
        <f t="shared" si="1153"/>
        <v>0</v>
      </c>
      <c r="AM753" s="12">
        <f t="shared" si="1153"/>
        <v>0</v>
      </c>
      <c r="AN753" s="12">
        <f t="shared" si="1153"/>
        <v>0</v>
      </c>
      <c r="AO753" s="12">
        <f t="shared" si="1153"/>
        <v>0</v>
      </c>
      <c r="AP753" s="12">
        <f t="shared" si="1153"/>
        <v>0</v>
      </c>
      <c r="AQ753" s="12">
        <f t="shared" si="1153"/>
        <v>0</v>
      </c>
      <c r="AR753" s="12">
        <v>0</v>
      </c>
      <c r="AS753" s="12">
        <v>0</v>
      </c>
      <c r="AT753" s="12">
        <f t="shared" ref="AT753:BI753" si="1154">SUM(AT754:AT758)</f>
        <v>0</v>
      </c>
      <c r="AU753" s="12">
        <f t="shared" si="1154"/>
        <v>0</v>
      </c>
      <c r="AV753" s="12">
        <f t="shared" si="1154"/>
        <v>0</v>
      </c>
      <c r="AW753" s="12">
        <f t="shared" si="1154"/>
        <v>0</v>
      </c>
      <c r="AX753" s="12">
        <f t="shared" si="1154"/>
        <v>0</v>
      </c>
      <c r="AY753" s="12">
        <f t="shared" si="1154"/>
        <v>0</v>
      </c>
      <c r="AZ753" s="12">
        <f t="shared" si="1154"/>
        <v>0</v>
      </c>
      <c r="BA753" s="12">
        <f t="shared" si="1154"/>
        <v>0</v>
      </c>
      <c r="BB753" s="12">
        <f t="shared" si="1154"/>
        <v>0</v>
      </c>
      <c r="BC753" s="12">
        <f t="shared" si="1154"/>
        <v>0</v>
      </c>
      <c r="BD753" s="12">
        <f t="shared" si="1154"/>
        <v>0</v>
      </c>
      <c r="BE753" s="12">
        <f t="shared" si="1154"/>
        <v>0</v>
      </c>
      <c r="BF753" s="12">
        <f t="shared" si="1154"/>
        <v>0</v>
      </c>
      <c r="BG753" s="12">
        <f t="shared" si="1154"/>
        <v>0</v>
      </c>
      <c r="BH753" s="12">
        <f t="shared" si="1154"/>
        <v>0</v>
      </c>
      <c r="BI753" s="12">
        <f t="shared" si="1154"/>
        <v>0</v>
      </c>
      <c r="BJ753" s="12">
        <v>0</v>
      </c>
      <c r="BK753" s="12">
        <v>0</v>
      </c>
    </row>
    <row r="754" spans="1:63" ht="22.5" x14ac:dyDescent="0.25">
      <c r="A754" s="4" t="s">
        <v>135</v>
      </c>
      <c r="B754" s="4" t="s">
        <v>60</v>
      </c>
      <c r="C754" s="4" t="s">
        <v>157</v>
      </c>
      <c r="D754" s="107" t="s">
        <v>346</v>
      </c>
      <c r="E754" s="117">
        <v>6112</v>
      </c>
      <c r="F754" s="107" t="s">
        <v>348</v>
      </c>
      <c r="G754" s="103" t="s">
        <v>1658</v>
      </c>
      <c r="H754" s="13" t="s">
        <v>59</v>
      </c>
      <c r="I754" s="14">
        <v>40100</v>
      </c>
      <c r="J754" s="14">
        <v>0</v>
      </c>
      <c r="K754" s="14"/>
      <c r="L754" s="14"/>
      <c r="M754" s="14"/>
      <c r="N754" s="14"/>
      <c r="O754" s="14"/>
      <c r="P754" s="14">
        <f t="shared" si="1122"/>
        <v>0</v>
      </c>
      <c r="Q754" s="14"/>
      <c r="R754" s="14"/>
      <c r="S754" s="14"/>
      <c r="T754" s="14"/>
      <c r="U754" s="14"/>
      <c r="V754" s="14"/>
      <c r="W754" s="14"/>
      <c r="X754" s="14"/>
      <c r="Y754" s="14"/>
      <c r="Z754" s="14">
        <v>0</v>
      </c>
      <c r="AA754" s="14">
        <v>0</v>
      </c>
      <c r="AB754" s="14">
        <v>0</v>
      </c>
      <c r="AC754" s="14"/>
      <c r="AD754" s="14"/>
      <c r="AE754" s="14"/>
      <c r="AF754" s="14"/>
      <c r="AG754" s="14"/>
      <c r="AH754" s="14">
        <f t="shared" si="1123"/>
        <v>0</v>
      </c>
      <c r="AI754" s="14"/>
      <c r="AJ754" s="14"/>
      <c r="AK754" s="14"/>
      <c r="AL754" s="14"/>
      <c r="AM754" s="14"/>
      <c r="AN754" s="14"/>
      <c r="AO754" s="14"/>
      <c r="AP754" s="14"/>
      <c r="AQ754" s="14"/>
      <c r="AR754" s="14">
        <v>0</v>
      </c>
      <c r="AS754" s="14">
        <v>0</v>
      </c>
      <c r="AT754" s="14">
        <v>0</v>
      </c>
      <c r="AU754" s="14"/>
      <c r="AV754" s="14"/>
      <c r="AW754" s="14"/>
      <c r="AX754" s="14"/>
      <c r="AY754" s="14"/>
      <c r="AZ754" s="14">
        <f t="shared" si="1124"/>
        <v>0</v>
      </c>
      <c r="BA754" s="14"/>
      <c r="BB754" s="14"/>
      <c r="BC754" s="14"/>
      <c r="BD754" s="14"/>
      <c r="BE754" s="14"/>
      <c r="BF754" s="14"/>
      <c r="BG754" s="14"/>
      <c r="BH754" s="14"/>
      <c r="BI754" s="14"/>
      <c r="BJ754" s="14">
        <v>0</v>
      </c>
      <c r="BK754" s="14">
        <v>0</v>
      </c>
    </row>
    <row r="755" spans="1:63" x14ac:dyDescent="0.25">
      <c r="A755" s="4" t="s">
        <v>135</v>
      </c>
      <c r="B755" s="4" t="s">
        <v>60</v>
      </c>
      <c r="C755" s="4" t="s">
        <v>157</v>
      </c>
      <c r="D755" s="107" t="s">
        <v>346</v>
      </c>
      <c r="E755" s="117">
        <v>6112</v>
      </c>
      <c r="F755" s="107" t="s">
        <v>349</v>
      </c>
      <c r="G755" s="103" t="s">
        <v>1658</v>
      </c>
      <c r="H755" s="13" t="s">
        <v>24</v>
      </c>
      <c r="I755" s="14">
        <v>150400</v>
      </c>
      <c r="J755" s="14">
        <v>0</v>
      </c>
      <c r="K755" s="14"/>
      <c r="L755" s="14"/>
      <c r="M755" s="14"/>
      <c r="N755" s="14"/>
      <c r="O755" s="14"/>
      <c r="P755" s="14">
        <f t="shared" si="1122"/>
        <v>0</v>
      </c>
      <c r="Q755" s="14"/>
      <c r="R755" s="14"/>
      <c r="S755" s="14"/>
      <c r="T755" s="14"/>
      <c r="U755" s="14"/>
      <c r="V755" s="14"/>
      <c r="W755" s="14"/>
      <c r="X755" s="14"/>
      <c r="Y755" s="14"/>
      <c r="Z755" s="14">
        <v>0</v>
      </c>
      <c r="AA755" s="14">
        <v>0</v>
      </c>
      <c r="AB755" s="14">
        <v>0</v>
      </c>
      <c r="AC755" s="14"/>
      <c r="AD755" s="14"/>
      <c r="AE755" s="14"/>
      <c r="AF755" s="14"/>
      <c r="AG755" s="14"/>
      <c r="AH755" s="14">
        <f t="shared" si="1123"/>
        <v>0</v>
      </c>
      <c r="AI755" s="14"/>
      <c r="AJ755" s="14"/>
      <c r="AK755" s="14"/>
      <c r="AL755" s="14"/>
      <c r="AM755" s="14"/>
      <c r="AN755" s="14"/>
      <c r="AO755" s="14"/>
      <c r="AP755" s="14"/>
      <c r="AQ755" s="14"/>
      <c r="AR755" s="14">
        <v>0</v>
      </c>
      <c r="AS755" s="14">
        <v>0</v>
      </c>
      <c r="AT755" s="14">
        <v>0</v>
      </c>
      <c r="AU755" s="14"/>
      <c r="AV755" s="14"/>
      <c r="AW755" s="14"/>
      <c r="AX755" s="14"/>
      <c r="AY755" s="14"/>
      <c r="AZ755" s="14">
        <f t="shared" si="1124"/>
        <v>0</v>
      </c>
      <c r="BA755" s="14"/>
      <c r="BB755" s="14"/>
      <c r="BC755" s="14"/>
      <c r="BD755" s="14"/>
      <c r="BE755" s="14"/>
      <c r="BF755" s="14"/>
      <c r="BG755" s="14"/>
      <c r="BH755" s="14"/>
      <c r="BI755" s="14"/>
      <c r="BJ755" s="14">
        <v>0</v>
      </c>
      <c r="BK755" s="14">
        <v>0</v>
      </c>
    </row>
    <row r="756" spans="1:63" x14ac:dyDescent="0.25">
      <c r="A756" s="4" t="s">
        <v>135</v>
      </c>
      <c r="B756" s="4" t="s">
        <v>60</v>
      </c>
      <c r="C756" s="4" t="s">
        <v>157</v>
      </c>
      <c r="D756" s="107" t="s">
        <v>346</v>
      </c>
      <c r="E756" s="117">
        <v>6112</v>
      </c>
      <c r="F756" s="107" t="s">
        <v>350</v>
      </c>
      <c r="G756" s="103" t="s">
        <v>1658</v>
      </c>
      <c r="H756" s="13" t="s">
        <v>25</v>
      </c>
      <c r="I756" s="14">
        <v>32000</v>
      </c>
      <c r="J756" s="14">
        <v>0</v>
      </c>
      <c r="K756" s="14"/>
      <c r="L756" s="14"/>
      <c r="M756" s="14"/>
      <c r="N756" s="14"/>
      <c r="O756" s="14"/>
      <c r="P756" s="14">
        <f t="shared" si="1122"/>
        <v>0</v>
      </c>
      <c r="Q756" s="14"/>
      <c r="R756" s="14"/>
      <c r="S756" s="14"/>
      <c r="T756" s="14"/>
      <c r="U756" s="14"/>
      <c r="V756" s="14"/>
      <c r="W756" s="14"/>
      <c r="X756" s="14"/>
      <c r="Y756" s="14"/>
      <c r="Z756" s="14">
        <v>0</v>
      </c>
      <c r="AA756" s="14">
        <v>0</v>
      </c>
      <c r="AB756" s="14">
        <v>0</v>
      </c>
      <c r="AC756" s="14"/>
      <c r="AD756" s="14"/>
      <c r="AE756" s="14"/>
      <c r="AF756" s="14"/>
      <c r="AG756" s="14"/>
      <c r="AH756" s="14">
        <f t="shared" si="1123"/>
        <v>0</v>
      </c>
      <c r="AI756" s="14"/>
      <c r="AJ756" s="14"/>
      <c r="AK756" s="14"/>
      <c r="AL756" s="14"/>
      <c r="AM756" s="14"/>
      <c r="AN756" s="14"/>
      <c r="AO756" s="14"/>
      <c r="AP756" s="14"/>
      <c r="AQ756" s="14"/>
      <c r="AR756" s="14">
        <v>0</v>
      </c>
      <c r="AS756" s="14">
        <v>0</v>
      </c>
      <c r="AT756" s="14">
        <v>0</v>
      </c>
      <c r="AU756" s="14"/>
      <c r="AV756" s="14"/>
      <c r="AW756" s="14"/>
      <c r="AX756" s="14"/>
      <c r="AY756" s="14"/>
      <c r="AZ756" s="14">
        <f t="shared" si="1124"/>
        <v>0</v>
      </c>
      <c r="BA756" s="14"/>
      <c r="BB756" s="14"/>
      <c r="BC756" s="14"/>
      <c r="BD756" s="14"/>
      <c r="BE756" s="14"/>
      <c r="BF756" s="14"/>
      <c r="BG756" s="14"/>
      <c r="BH756" s="14"/>
      <c r="BI756" s="14"/>
      <c r="BJ756" s="14">
        <v>0</v>
      </c>
      <c r="BK756" s="14">
        <v>0</v>
      </c>
    </row>
    <row r="757" spans="1:63" x14ac:dyDescent="0.25">
      <c r="A757" s="4" t="s">
        <v>135</v>
      </c>
      <c r="B757" s="4" t="s">
        <v>60</v>
      </c>
      <c r="C757" s="4" t="s">
        <v>157</v>
      </c>
      <c r="D757" s="107" t="s">
        <v>346</v>
      </c>
      <c r="E757" s="117">
        <v>6112</v>
      </c>
      <c r="F757" s="107" t="s">
        <v>351</v>
      </c>
      <c r="G757" s="103" t="s">
        <v>1658</v>
      </c>
      <c r="H757" s="13" t="s">
        <v>23</v>
      </c>
      <c r="I757" s="14">
        <v>19000</v>
      </c>
      <c r="J757" s="14">
        <v>0</v>
      </c>
      <c r="K757" s="14"/>
      <c r="L757" s="14"/>
      <c r="M757" s="14"/>
      <c r="N757" s="14"/>
      <c r="O757" s="14"/>
      <c r="P757" s="14">
        <f t="shared" si="1122"/>
        <v>0</v>
      </c>
      <c r="Q757" s="14"/>
      <c r="R757" s="14"/>
      <c r="S757" s="14"/>
      <c r="T757" s="14"/>
      <c r="U757" s="14"/>
      <c r="V757" s="14"/>
      <c r="W757" s="14"/>
      <c r="X757" s="14"/>
      <c r="Y757" s="14"/>
      <c r="Z757" s="14">
        <v>0</v>
      </c>
      <c r="AA757" s="14">
        <v>0</v>
      </c>
      <c r="AB757" s="14">
        <v>0</v>
      </c>
      <c r="AC757" s="14"/>
      <c r="AD757" s="14"/>
      <c r="AE757" s="14"/>
      <c r="AF757" s="14"/>
      <c r="AG757" s="14"/>
      <c r="AH757" s="14">
        <f t="shared" si="1123"/>
        <v>0</v>
      </c>
      <c r="AI757" s="14"/>
      <c r="AJ757" s="14"/>
      <c r="AK757" s="14"/>
      <c r="AL757" s="14"/>
      <c r="AM757" s="14"/>
      <c r="AN757" s="14"/>
      <c r="AO757" s="14"/>
      <c r="AP757" s="14"/>
      <c r="AQ757" s="14"/>
      <c r="AR757" s="14">
        <v>0</v>
      </c>
      <c r="AS757" s="14">
        <v>0</v>
      </c>
      <c r="AT757" s="14">
        <v>0</v>
      </c>
      <c r="AU757" s="14"/>
      <c r="AV757" s="14"/>
      <c r="AW757" s="14"/>
      <c r="AX757" s="14"/>
      <c r="AY757" s="14"/>
      <c r="AZ757" s="14">
        <f t="shared" si="1124"/>
        <v>0</v>
      </c>
      <c r="BA757" s="14"/>
      <c r="BB757" s="14"/>
      <c r="BC757" s="14"/>
      <c r="BD757" s="14"/>
      <c r="BE757" s="14"/>
      <c r="BF757" s="14"/>
      <c r="BG757" s="14"/>
      <c r="BH757" s="14"/>
      <c r="BI757" s="14"/>
      <c r="BJ757" s="14">
        <v>0</v>
      </c>
      <c r="BK757" s="14">
        <v>0</v>
      </c>
    </row>
    <row r="758" spans="1:63" x14ac:dyDescent="0.25">
      <c r="A758" s="4" t="s">
        <v>135</v>
      </c>
      <c r="B758" s="4" t="s">
        <v>60</v>
      </c>
      <c r="C758" s="4" t="s">
        <v>157</v>
      </c>
      <c r="D758" s="107" t="s">
        <v>346</v>
      </c>
      <c r="E758" s="117">
        <v>6112</v>
      </c>
      <c r="F758" s="107" t="s">
        <v>352</v>
      </c>
      <c r="G758" s="103" t="s">
        <v>1658</v>
      </c>
      <c r="H758" s="13" t="s">
        <v>26</v>
      </c>
      <c r="I758" s="14">
        <v>13000</v>
      </c>
      <c r="J758" s="14">
        <v>0</v>
      </c>
      <c r="K758" s="14"/>
      <c r="L758" s="14"/>
      <c r="M758" s="14"/>
      <c r="N758" s="14"/>
      <c r="O758" s="14"/>
      <c r="P758" s="14">
        <f t="shared" si="1122"/>
        <v>0</v>
      </c>
      <c r="Q758" s="14"/>
      <c r="R758" s="14"/>
      <c r="S758" s="14"/>
      <c r="T758" s="14"/>
      <c r="U758" s="14"/>
      <c r="V758" s="14"/>
      <c r="W758" s="14"/>
      <c r="X758" s="14"/>
      <c r="Y758" s="14"/>
      <c r="Z758" s="14">
        <v>0</v>
      </c>
      <c r="AA758" s="14">
        <v>0</v>
      </c>
      <c r="AB758" s="14">
        <v>0</v>
      </c>
      <c r="AC758" s="14"/>
      <c r="AD758" s="14"/>
      <c r="AE758" s="14"/>
      <c r="AF758" s="14"/>
      <c r="AG758" s="14"/>
      <c r="AH758" s="14">
        <f t="shared" si="1123"/>
        <v>0</v>
      </c>
      <c r="AI758" s="14"/>
      <c r="AJ758" s="14"/>
      <c r="AK758" s="14"/>
      <c r="AL758" s="14"/>
      <c r="AM758" s="14"/>
      <c r="AN758" s="14"/>
      <c r="AO758" s="14"/>
      <c r="AP758" s="14"/>
      <c r="AQ758" s="14"/>
      <c r="AR758" s="14">
        <v>0</v>
      </c>
      <c r="AS758" s="14">
        <v>0</v>
      </c>
      <c r="AT758" s="14">
        <v>0</v>
      </c>
      <c r="AU758" s="14"/>
      <c r="AV758" s="14"/>
      <c r="AW758" s="14"/>
      <c r="AX758" s="14"/>
      <c r="AY758" s="14"/>
      <c r="AZ758" s="14">
        <f t="shared" si="1124"/>
        <v>0</v>
      </c>
      <c r="BA758" s="14"/>
      <c r="BB758" s="14"/>
      <c r="BC758" s="14"/>
      <c r="BD758" s="14"/>
      <c r="BE758" s="14"/>
      <c r="BF758" s="14"/>
      <c r="BG758" s="14"/>
      <c r="BH758" s="14"/>
      <c r="BI758" s="14"/>
      <c r="BJ758" s="14">
        <v>0</v>
      </c>
      <c r="BK758" s="14">
        <v>0</v>
      </c>
    </row>
    <row r="759" spans="1:63" ht="22.5" x14ac:dyDescent="0.25">
      <c r="A759" s="4" t="s">
        <v>135</v>
      </c>
      <c r="B759" s="4" t="s">
        <v>60</v>
      </c>
      <c r="C759" s="4" t="s">
        <v>157</v>
      </c>
      <c r="D759" s="107" t="s">
        <v>346</v>
      </c>
      <c r="E759" s="106" t="s">
        <v>27</v>
      </c>
      <c r="F759" s="106" t="s">
        <v>0</v>
      </c>
      <c r="G759" s="2" t="s">
        <v>0</v>
      </c>
      <c r="H759" s="2" t="s">
        <v>28</v>
      </c>
      <c r="I759" s="12">
        <f>SUM(I760)</f>
        <v>181268</v>
      </c>
      <c r="J759" s="12">
        <f t="shared" ref="J759:Y759" si="1155">SUM(J760)</f>
        <v>0</v>
      </c>
      <c r="K759" s="12">
        <f t="shared" si="1155"/>
        <v>0</v>
      </c>
      <c r="L759" s="12">
        <f t="shared" si="1155"/>
        <v>0</v>
      </c>
      <c r="M759" s="12">
        <f t="shared" si="1155"/>
        <v>0</v>
      </c>
      <c r="N759" s="12">
        <f t="shared" si="1155"/>
        <v>0</v>
      </c>
      <c r="O759" s="12">
        <f t="shared" si="1155"/>
        <v>0</v>
      </c>
      <c r="P759" s="12">
        <f t="shared" si="1155"/>
        <v>0</v>
      </c>
      <c r="Q759" s="12">
        <f t="shared" si="1155"/>
        <v>0</v>
      </c>
      <c r="R759" s="12">
        <f t="shared" si="1155"/>
        <v>0</v>
      </c>
      <c r="S759" s="12">
        <f t="shared" si="1155"/>
        <v>0</v>
      </c>
      <c r="T759" s="12">
        <f t="shared" si="1155"/>
        <v>0</v>
      </c>
      <c r="U759" s="12">
        <f t="shared" si="1155"/>
        <v>0</v>
      </c>
      <c r="V759" s="12">
        <f t="shared" si="1155"/>
        <v>0</v>
      </c>
      <c r="W759" s="12">
        <f t="shared" si="1155"/>
        <v>0</v>
      </c>
      <c r="X759" s="12">
        <f t="shared" si="1155"/>
        <v>0</v>
      </c>
      <c r="Y759" s="12">
        <f t="shared" si="1155"/>
        <v>0</v>
      </c>
      <c r="Z759" s="12">
        <v>0</v>
      </c>
      <c r="AA759" s="12">
        <v>0</v>
      </c>
      <c r="AB759" s="12">
        <f t="shared" ref="AB759:AQ759" si="1156">SUM(AB760)</f>
        <v>0</v>
      </c>
      <c r="AC759" s="12">
        <f t="shared" si="1156"/>
        <v>0</v>
      </c>
      <c r="AD759" s="12">
        <f t="shared" si="1156"/>
        <v>0</v>
      </c>
      <c r="AE759" s="12">
        <f t="shared" si="1156"/>
        <v>0</v>
      </c>
      <c r="AF759" s="12">
        <f t="shared" si="1156"/>
        <v>0</v>
      </c>
      <c r="AG759" s="12">
        <f t="shared" si="1156"/>
        <v>0</v>
      </c>
      <c r="AH759" s="12">
        <f t="shared" si="1156"/>
        <v>0</v>
      </c>
      <c r="AI759" s="12">
        <f t="shared" si="1156"/>
        <v>0</v>
      </c>
      <c r="AJ759" s="12">
        <f t="shared" si="1156"/>
        <v>0</v>
      </c>
      <c r="AK759" s="12">
        <f t="shared" si="1156"/>
        <v>0</v>
      </c>
      <c r="AL759" s="12">
        <f t="shared" si="1156"/>
        <v>0</v>
      </c>
      <c r="AM759" s="12">
        <f t="shared" si="1156"/>
        <v>0</v>
      </c>
      <c r="AN759" s="12">
        <f t="shared" si="1156"/>
        <v>0</v>
      </c>
      <c r="AO759" s="12">
        <f t="shared" si="1156"/>
        <v>0</v>
      </c>
      <c r="AP759" s="12">
        <f t="shared" si="1156"/>
        <v>0</v>
      </c>
      <c r="AQ759" s="12">
        <f t="shared" si="1156"/>
        <v>0</v>
      </c>
      <c r="AR759" s="12">
        <v>0</v>
      </c>
      <c r="AS759" s="12">
        <v>0</v>
      </c>
      <c r="AT759" s="12">
        <f t="shared" ref="AT759:BI759" si="1157">SUM(AT760)</f>
        <v>0</v>
      </c>
      <c r="AU759" s="12">
        <f t="shared" si="1157"/>
        <v>0</v>
      </c>
      <c r="AV759" s="12">
        <f t="shared" si="1157"/>
        <v>0</v>
      </c>
      <c r="AW759" s="12">
        <f t="shared" si="1157"/>
        <v>0</v>
      </c>
      <c r="AX759" s="12">
        <f t="shared" si="1157"/>
        <v>0</v>
      </c>
      <c r="AY759" s="12">
        <f t="shared" si="1157"/>
        <v>0</v>
      </c>
      <c r="AZ759" s="12">
        <f t="shared" si="1157"/>
        <v>0</v>
      </c>
      <c r="BA759" s="12">
        <f t="shared" si="1157"/>
        <v>0</v>
      </c>
      <c r="BB759" s="12">
        <f t="shared" si="1157"/>
        <v>0</v>
      </c>
      <c r="BC759" s="12">
        <f t="shared" si="1157"/>
        <v>0</v>
      </c>
      <c r="BD759" s="12">
        <f t="shared" si="1157"/>
        <v>0</v>
      </c>
      <c r="BE759" s="12">
        <f t="shared" si="1157"/>
        <v>0</v>
      </c>
      <c r="BF759" s="12">
        <f t="shared" si="1157"/>
        <v>0</v>
      </c>
      <c r="BG759" s="12">
        <f t="shared" si="1157"/>
        <v>0</v>
      </c>
      <c r="BH759" s="12">
        <f t="shared" si="1157"/>
        <v>0</v>
      </c>
      <c r="BI759" s="12">
        <f t="shared" si="1157"/>
        <v>0</v>
      </c>
      <c r="BJ759" s="12">
        <v>0</v>
      </c>
      <c r="BK759" s="12">
        <v>0</v>
      </c>
    </row>
    <row r="760" spans="1:63" x14ac:dyDescent="0.25">
      <c r="A760" s="4" t="s">
        <v>135</v>
      </c>
      <c r="B760" s="4" t="s">
        <v>60</v>
      </c>
      <c r="C760" s="4" t="s">
        <v>157</v>
      </c>
      <c r="D760" s="107" t="s">
        <v>346</v>
      </c>
      <c r="E760" s="117">
        <v>6121</v>
      </c>
      <c r="F760" s="107"/>
      <c r="G760" s="103" t="s">
        <v>1658</v>
      </c>
      <c r="H760" s="13" t="s">
        <v>29</v>
      </c>
      <c r="I760" s="14">
        <v>181268</v>
      </c>
      <c r="J760" s="14">
        <v>0</v>
      </c>
      <c r="K760" s="14"/>
      <c r="L760" s="14"/>
      <c r="M760" s="14"/>
      <c r="N760" s="14"/>
      <c r="O760" s="14"/>
      <c r="P760" s="14">
        <f t="shared" si="1122"/>
        <v>0</v>
      </c>
      <c r="Q760" s="14"/>
      <c r="R760" s="14"/>
      <c r="S760" s="14"/>
      <c r="T760" s="14"/>
      <c r="U760" s="14"/>
      <c r="V760" s="14"/>
      <c r="W760" s="14"/>
      <c r="X760" s="14"/>
      <c r="Y760" s="14"/>
      <c r="Z760" s="14">
        <v>0</v>
      </c>
      <c r="AA760" s="14">
        <v>0</v>
      </c>
      <c r="AB760" s="14">
        <v>0</v>
      </c>
      <c r="AC760" s="14"/>
      <c r="AD760" s="14"/>
      <c r="AE760" s="14"/>
      <c r="AF760" s="14"/>
      <c r="AG760" s="14"/>
      <c r="AH760" s="14">
        <f t="shared" si="1123"/>
        <v>0</v>
      </c>
      <c r="AI760" s="14"/>
      <c r="AJ760" s="14"/>
      <c r="AK760" s="14"/>
      <c r="AL760" s="14"/>
      <c r="AM760" s="14"/>
      <c r="AN760" s="14"/>
      <c r="AO760" s="14"/>
      <c r="AP760" s="14"/>
      <c r="AQ760" s="14"/>
      <c r="AR760" s="14">
        <v>0</v>
      </c>
      <c r="AS760" s="14">
        <v>0</v>
      </c>
      <c r="AT760" s="14">
        <v>0</v>
      </c>
      <c r="AU760" s="14"/>
      <c r="AV760" s="14"/>
      <c r="AW760" s="14"/>
      <c r="AX760" s="14"/>
      <c r="AY760" s="14"/>
      <c r="AZ760" s="14">
        <f t="shared" si="1124"/>
        <v>0</v>
      </c>
      <c r="BA760" s="14"/>
      <c r="BB760" s="14"/>
      <c r="BC760" s="14"/>
      <c r="BD760" s="14"/>
      <c r="BE760" s="14"/>
      <c r="BF760" s="14"/>
      <c r="BG760" s="14"/>
      <c r="BH760" s="14"/>
      <c r="BI760" s="14"/>
      <c r="BJ760" s="14">
        <v>0</v>
      </c>
      <c r="BK760" s="14">
        <v>0</v>
      </c>
    </row>
    <row r="761" spans="1:63" ht="22.5" x14ac:dyDescent="0.25">
      <c r="A761" s="4" t="s">
        <v>135</v>
      </c>
      <c r="B761" s="4" t="s">
        <v>60</v>
      </c>
      <c r="C761" s="4" t="s">
        <v>157</v>
      </c>
      <c r="D761" s="107" t="s">
        <v>346</v>
      </c>
      <c r="E761" s="106" t="s">
        <v>31</v>
      </c>
      <c r="F761" s="106" t="s">
        <v>0</v>
      </c>
      <c r="G761" s="2" t="s">
        <v>0</v>
      </c>
      <c r="H761" s="2" t="s">
        <v>32</v>
      </c>
      <c r="I761" s="12">
        <f>SUM(I762:I768)</f>
        <v>198513</v>
      </c>
      <c r="J761" s="12">
        <f t="shared" ref="J761:Y761" si="1158">SUM(J762:J768)</f>
        <v>58000</v>
      </c>
      <c r="K761" s="12">
        <f t="shared" si="1158"/>
        <v>0</v>
      </c>
      <c r="L761" s="12">
        <f t="shared" si="1158"/>
        <v>0</v>
      </c>
      <c r="M761" s="12">
        <f t="shared" si="1158"/>
        <v>0</v>
      </c>
      <c r="N761" s="12">
        <f t="shared" si="1158"/>
        <v>0</v>
      </c>
      <c r="O761" s="12">
        <f t="shared" si="1158"/>
        <v>0</v>
      </c>
      <c r="P761" s="12">
        <f t="shared" si="1158"/>
        <v>58000</v>
      </c>
      <c r="Q761" s="12">
        <f t="shared" si="1158"/>
        <v>0</v>
      </c>
      <c r="R761" s="12">
        <f t="shared" si="1158"/>
        <v>4240</v>
      </c>
      <c r="S761" s="12">
        <f t="shared" si="1158"/>
        <v>8082</v>
      </c>
      <c r="T761" s="12">
        <f t="shared" si="1158"/>
        <v>5599</v>
      </c>
      <c r="U761" s="12">
        <f t="shared" si="1158"/>
        <v>3510</v>
      </c>
      <c r="V761" s="12">
        <f t="shared" si="1158"/>
        <v>910</v>
      </c>
      <c r="W761" s="12">
        <f t="shared" si="1158"/>
        <v>0</v>
      </c>
      <c r="X761" s="12">
        <f t="shared" si="1158"/>
        <v>8206</v>
      </c>
      <c r="Y761" s="12">
        <f t="shared" si="1158"/>
        <v>1790</v>
      </c>
      <c r="Z761" s="12">
        <v>32337</v>
      </c>
      <c r="AA761" s="12">
        <v>25663</v>
      </c>
      <c r="AB761" s="12">
        <f t="shared" ref="AB761:AQ761" si="1159">SUM(AB762:AB768)</f>
        <v>0</v>
      </c>
      <c r="AC761" s="12">
        <f t="shared" si="1159"/>
        <v>0</v>
      </c>
      <c r="AD761" s="12">
        <f t="shared" si="1159"/>
        <v>0</v>
      </c>
      <c r="AE761" s="12">
        <f t="shared" si="1159"/>
        <v>0</v>
      </c>
      <c r="AF761" s="12">
        <f t="shared" si="1159"/>
        <v>0</v>
      </c>
      <c r="AG761" s="12">
        <f t="shared" si="1159"/>
        <v>0</v>
      </c>
      <c r="AH761" s="12">
        <f t="shared" si="1159"/>
        <v>0</v>
      </c>
      <c r="AI761" s="12">
        <f t="shared" si="1159"/>
        <v>0</v>
      </c>
      <c r="AJ761" s="12">
        <f t="shared" si="1159"/>
        <v>0</v>
      </c>
      <c r="AK761" s="12">
        <f t="shared" si="1159"/>
        <v>0</v>
      </c>
      <c r="AL761" s="12">
        <f t="shared" si="1159"/>
        <v>0</v>
      </c>
      <c r="AM761" s="12">
        <f t="shared" si="1159"/>
        <v>0</v>
      </c>
      <c r="AN761" s="12">
        <f t="shared" si="1159"/>
        <v>0</v>
      </c>
      <c r="AO761" s="12">
        <f t="shared" si="1159"/>
        <v>0</v>
      </c>
      <c r="AP761" s="12">
        <f t="shared" si="1159"/>
        <v>0</v>
      </c>
      <c r="AQ761" s="12">
        <f t="shared" si="1159"/>
        <v>0</v>
      </c>
      <c r="AR761" s="12">
        <v>0</v>
      </c>
      <c r="AS761" s="12">
        <v>0</v>
      </c>
      <c r="AT761" s="12">
        <f t="shared" ref="AT761:BI761" si="1160">SUM(AT762:AT768)</f>
        <v>0</v>
      </c>
      <c r="AU761" s="12">
        <f t="shared" si="1160"/>
        <v>0</v>
      </c>
      <c r="AV761" s="12">
        <f t="shared" si="1160"/>
        <v>0</v>
      </c>
      <c r="AW761" s="12">
        <f t="shared" si="1160"/>
        <v>7000</v>
      </c>
      <c r="AX761" s="12">
        <f t="shared" si="1160"/>
        <v>0</v>
      </c>
      <c r="AY761" s="12">
        <f t="shared" si="1160"/>
        <v>0</v>
      </c>
      <c r="AZ761" s="12">
        <f t="shared" si="1160"/>
        <v>7000</v>
      </c>
      <c r="BA761" s="12">
        <f t="shared" si="1160"/>
        <v>0</v>
      </c>
      <c r="BB761" s="12">
        <f t="shared" si="1160"/>
        <v>0</v>
      </c>
      <c r="BC761" s="12">
        <f t="shared" si="1160"/>
        <v>0</v>
      </c>
      <c r="BD761" s="12">
        <f t="shared" si="1160"/>
        <v>0</v>
      </c>
      <c r="BE761" s="12">
        <f t="shared" si="1160"/>
        <v>0</v>
      </c>
      <c r="BF761" s="12">
        <f t="shared" si="1160"/>
        <v>0</v>
      </c>
      <c r="BG761" s="12">
        <f t="shared" si="1160"/>
        <v>7000</v>
      </c>
      <c r="BH761" s="12">
        <f t="shared" si="1160"/>
        <v>0</v>
      </c>
      <c r="BI761" s="12">
        <f t="shared" si="1160"/>
        <v>0</v>
      </c>
      <c r="BJ761" s="12">
        <v>7000</v>
      </c>
      <c r="BK761" s="12">
        <v>0</v>
      </c>
    </row>
    <row r="762" spans="1:63" x14ac:dyDescent="0.25">
      <c r="A762" s="4" t="s">
        <v>135</v>
      </c>
      <c r="B762" s="4" t="s">
        <v>60</v>
      </c>
      <c r="C762" s="4" t="s">
        <v>157</v>
      </c>
      <c r="D762" s="107" t="s">
        <v>346</v>
      </c>
      <c r="E762" s="117">
        <v>6131</v>
      </c>
      <c r="F762" s="107"/>
      <c r="G762" s="103" t="s">
        <v>1658</v>
      </c>
      <c r="H762" s="13" t="s">
        <v>34</v>
      </c>
      <c r="I762" s="14">
        <v>8500</v>
      </c>
      <c r="J762" s="14">
        <v>10000</v>
      </c>
      <c r="K762" s="14"/>
      <c r="L762" s="14"/>
      <c r="M762" s="14"/>
      <c r="N762" s="14"/>
      <c r="O762" s="14"/>
      <c r="P762" s="14">
        <f t="shared" si="1122"/>
        <v>10000</v>
      </c>
      <c r="Q762" s="14"/>
      <c r="R762" s="14">
        <v>1000</v>
      </c>
      <c r="S762" s="14">
        <f>1000+2300</f>
        <v>3300</v>
      </c>
      <c r="T762" s="14">
        <v>2000</v>
      </c>
      <c r="U762" s="14">
        <v>710</v>
      </c>
      <c r="V762" s="14"/>
      <c r="W762" s="14"/>
      <c r="X762" s="14">
        <f>681+1309</f>
        <v>1990</v>
      </c>
      <c r="Y762" s="14"/>
      <c r="Z762" s="14">
        <v>9000</v>
      </c>
      <c r="AA762" s="14">
        <v>1000</v>
      </c>
      <c r="AB762" s="14">
        <v>0</v>
      </c>
      <c r="AC762" s="14"/>
      <c r="AD762" s="14"/>
      <c r="AE762" s="14"/>
      <c r="AF762" s="14"/>
      <c r="AG762" s="14"/>
      <c r="AH762" s="14">
        <f t="shared" si="1123"/>
        <v>0</v>
      </c>
      <c r="AI762" s="14"/>
      <c r="AJ762" s="14"/>
      <c r="AK762" s="14"/>
      <c r="AL762" s="14"/>
      <c r="AM762" s="14"/>
      <c r="AN762" s="14"/>
      <c r="AO762" s="14"/>
      <c r="AP762" s="14"/>
      <c r="AQ762" s="14"/>
      <c r="AR762" s="14">
        <v>0</v>
      </c>
      <c r="AS762" s="14">
        <v>0</v>
      </c>
      <c r="AT762" s="14">
        <v>0</v>
      </c>
      <c r="AU762" s="14"/>
      <c r="AV762" s="14"/>
      <c r="AW762" s="14"/>
      <c r="AX762" s="14"/>
      <c r="AY762" s="14"/>
      <c r="AZ762" s="14">
        <f t="shared" si="1124"/>
        <v>0</v>
      </c>
      <c r="BA762" s="14"/>
      <c r="BB762" s="14"/>
      <c r="BC762" s="14"/>
      <c r="BD762" s="14"/>
      <c r="BE762" s="14"/>
      <c r="BF762" s="14"/>
      <c r="BG762" s="14"/>
      <c r="BH762" s="14"/>
      <c r="BI762" s="14"/>
      <c r="BJ762" s="14">
        <v>0</v>
      </c>
      <c r="BK762" s="14">
        <v>0</v>
      </c>
    </row>
    <row r="763" spans="1:63" x14ac:dyDescent="0.25">
      <c r="A763" s="4" t="s">
        <v>135</v>
      </c>
      <c r="B763" s="4" t="s">
        <v>60</v>
      </c>
      <c r="C763" s="4" t="s">
        <v>157</v>
      </c>
      <c r="D763" s="107" t="s">
        <v>346</v>
      </c>
      <c r="E763" s="117">
        <v>6132</v>
      </c>
      <c r="F763" s="107"/>
      <c r="G763" s="103" t="s">
        <v>1658</v>
      </c>
      <c r="H763" s="13" t="s">
        <v>74</v>
      </c>
      <c r="I763" s="14">
        <v>67400</v>
      </c>
      <c r="J763" s="14">
        <v>0</v>
      </c>
      <c r="K763" s="14"/>
      <c r="L763" s="14"/>
      <c r="M763" s="14"/>
      <c r="N763" s="14"/>
      <c r="O763" s="14"/>
      <c r="P763" s="14">
        <f t="shared" si="1122"/>
        <v>0</v>
      </c>
      <c r="Q763" s="14"/>
      <c r="R763" s="14"/>
      <c r="S763" s="14"/>
      <c r="T763" s="14"/>
      <c r="U763" s="14"/>
      <c r="V763" s="14"/>
      <c r="W763" s="14"/>
      <c r="X763" s="14"/>
      <c r="Y763" s="14"/>
      <c r="Z763" s="14">
        <v>0</v>
      </c>
      <c r="AA763" s="14">
        <v>0</v>
      </c>
      <c r="AB763" s="14">
        <v>0</v>
      </c>
      <c r="AC763" s="14"/>
      <c r="AD763" s="14"/>
      <c r="AE763" s="14"/>
      <c r="AF763" s="14"/>
      <c r="AG763" s="14"/>
      <c r="AH763" s="14">
        <f t="shared" si="1123"/>
        <v>0</v>
      </c>
      <c r="AI763" s="14"/>
      <c r="AJ763" s="14"/>
      <c r="AK763" s="14"/>
      <c r="AL763" s="14"/>
      <c r="AM763" s="14"/>
      <c r="AN763" s="14"/>
      <c r="AO763" s="14"/>
      <c r="AP763" s="14"/>
      <c r="AQ763" s="14"/>
      <c r="AR763" s="14">
        <v>0</v>
      </c>
      <c r="AS763" s="14">
        <v>0</v>
      </c>
      <c r="AT763" s="14">
        <v>0</v>
      </c>
      <c r="AU763" s="14"/>
      <c r="AV763" s="14"/>
      <c r="AW763" s="14"/>
      <c r="AX763" s="14"/>
      <c r="AY763" s="14"/>
      <c r="AZ763" s="14">
        <f t="shared" si="1124"/>
        <v>0</v>
      </c>
      <c r="BA763" s="14"/>
      <c r="BB763" s="14"/>
      <c r="BC763" s="14"/>
      <c r="BD763" s="14"/>
      <c r="BE763" s="14"/>
      <c r="BF763" s="14"/>
      <c r="BG763" s="14"/>
      <c r="BH763" s="14"/>
      <c r="BI763" s="14"/>
      <c r="BJ763" s="14">
        <v>0</v>
      </c>
      <c r="BK763" s="14">
        <v>0</v>
      </c>
    </row>
    <row r="764" spans="1:63" x14ac:dyDescent="0.25">
      <c r="A764" s="4" t="s">
        <v>135</v>
      </c>
      <c r="B764" s="4" t="s">
        <v>60</v>
      </c>
      <c r="C764" s="4" t="s">
        <v>157</v>
      </c>
      <c r="D764" s="107" t="s">
        <v>346</v>
      </c>
      <c r="E764" s="117">
        <v>6133</v>
      </c>
      <c r="F764" s="107"/>
      <c r="G764" s="103" t="s">
        <v>1658</v>
      </c>
      <c r="H764" s="13" t="s">
        <v>77</v>
      </c>
      <c r="I764" s="14">
        <v>16300</v>
      </c>
      <c r="J764" s="14">
        <v>1000</v>
      </c>
      <c r="K764" s="14"/>
      <c r="L764" s="14"/>
      <c r="M764" s="14"/>
      <c r="N764" s="14"/>
      <c r="O764" s="14"/>
      <c r="P764" s="14">
        <f t="shared" si="1122"/>
        <v>1000</v>
      </c>
      <c r="Q764" s="14"/>
      <c r="R764" s="14"/>
      <c r="S764" s="14"/>
      <c r="T764" s="14"/>
      <c r="U764" s="14"/>
      <c r="V764" s="14"/>
      <c r="W764" s="14"/>
      <c r="X764" s="14"/>
      <c r="Y764" s="14"/>
      <c r="Z764" s="14">
        <v>0</v>
      </c>
      <c r="AA764" s="14">
        <v>1000</v>
      </c>
      <c r="AB764" s="14">
        <v>0</v>
      </c>
      <c r="AC764" s="14"/>
      <c r="AD764" s="14"/>
      <c r="AE764" s="14"/>
      <c r="AF764" s="14"/>
      <c r="AG764" s="14"/>
      <c r="AH764" s="14">
        <f t="shared" si="1123"/>
        <v>0</v>
      </c>
      <c r="AI764" s="14"/>
      <c r="AJ764" s="14"/>
      <c r="AK764" s="14"/>
      <c r="AL764" s="14"/>
      <c r="AM764" s="14"/>
      <c r="AN764" s="14"/>
      <c r="AO764" s="14"/>
      <c r="AP764" s="14"/>
      <c r="AQ764" s="14"/>
      <c r="AR764" s="14">
        <v>0</v>
      </c>
      <c r="AS764" s="14">
        <v>0</v>
      </c>
      <c r="AT764" s="14">
        <v>0</v>
      </c>
      <c r="AU764" s="14"/>
      <c r="AV764" s="14"/>
      <c r="AW764" s="14"/>
      <c r="AX764" s="14"/>
      <c r="AY764" s="14"/>
      <c r="AZ764" s="14">
        <f t="shared" si="1124"/>
        <v>0</v>
      </c>
      <c r="BA764" s="14"/>
      <c r="BB764" s="14"/>
      <c r="BC764" s="14"/>
      <c r="BD764" s="14"/>
      <c r="BE764" s="14"/>
      <c r="BF764" s="14"/>
      <c r="BG764" s="14"/>
      <c r="BH764" s="14"/>
      <c r="BI764" s="14"/>
      <c r="BJ764" s="14">
        <v>0</v>
      </c>
      <c r="BK764" s="14">
        <v>0</v>
      </c>
    </row>
    <row r="765" spans="1:63" x14ac:dyDescent="0.25">
      <c r="A765" s="4" t="s">
        <v>135</v>
      </c>
      <c r="B765" s="4" t="s">
        <v>60</v>
      </c>
      <c r="C765" s="4" t="s">
        <v>157</v>
      </c>
      <c r="D765" s="107" t="s">
        <v>346</v>
      </c>
      <c r="E765" s="117">
        <v>6134</v>
      </c>
      <c r="F765" s="107"/>
      <c r="G765" s="103" t="s">
        <v>1658</v>
      </c>
      <c r="H765" s="13" t="s">
        <v>80</v>
      </c>
      <c r="I765" s="14">
        <v>31000</v>
      </c>
      <c r="J765" s="14">
        <v>10000</v>
      </c>
      <c r="K765" s="14"/>
      <c r="L765" s="14"/>
      <c r="M765" s="14"/>
      <c r="N765" s="14"/>
      <c r="O765" s="14"/>
      <c r="P765" s="14">
        <f t="shared" si="1122"/>
        <v>10000</v>
      </c>
      <c r="Q765" s="14"/>
      <c r="R765" s="14">
        <v>500</v>
      </c>
      <c r="S765" s="14">
        <v>500</v>
      </c>
      <c r="T765" s="14"/>
      <c r="U765" s="14"/>
      <c r="V765" s="14"/>
      <c r="W765" s="14"/>
      <c r="X765" s="14"/>
      <c r="Y765" s="14"/>
      <c r="Z765" s="14">
        <v>1000</v>
      </c>
      <c r="AA765" s="14">
        <v>9000</v>
      </c>
      <c r="AB765" s="14">
        <v>0</v>
      </c>
      <c r="AC765" s="14"/>
      <c r="AD765" s="14"/>
      <c r="AE765" s="14"/>
      <c r="AF765" s="14"/>
      <c r="AG765" s="14"/>
      <c r="AH765" s="14">
        <f t="shared" si="1123"/>
        <v>0</v>
      </c>
      <c r="AI765" s="14"/>
      <c r="AJ765" s="14"/>
      <c r="AK765" s="14"/>
      <c r="AL765" s="14"/>
      <c r="AM765" s="14"/>
      <c r="AN765" s="14"/>
      <c r="AO765" s="14"/>
      <c r="AP765" s="14"/>
      <c r="AQ765" s="14"/>
      <c r="AR765" s="14">
        <v>0</v>
      </c>
      <c r="AS765" s="14">
        <v>0</v>
      </c>
      <c r="AT765" s="14">
        <v>0</v>
      </c>
      <c r="AU765" s="14"/>
      <c r="AV765" s="14"/>
      <c r="AW765" s="14"/>
      <c r="AX765" s="14"/>
      <c r="AY765" s="14"/>
      <c r="AZ765" s="14">
        <f t="shared" si="1124"/>
        <v>0</v>
      </c>
      <c r="BA765" s="14"/>
      <c r="BB765" s="14"/>
      <c r="BC765" s="14"/>
      <c r="BD765" s="14"/>
      <c r="BE765" s="14"/>
      <c r="BF765" s="14"/>
      <c r="BG765" s="14"/>
      <c r="BH765" s="14"/>
      <c r="BI765" s="14"/>
      <c r="BJ765" s="14">
        <v>0</v>
      </c>
      <c r="BK765" s="14">
        <v>0</v>
      </c>
    </row>
    <row r="766" spans="1:63" x14ac:dyDescent="0.25">
      <c r="A766" s="4" t="s">
        <v>135</v>
      </c>
      <c r="B766" s="4" t="s">
        <v>60</v>
      </c>
      <c r="C766" s="4" t="s">
        <v>157</v>
      </c>
      <c r="D766" s="107" t="s">
        <v>346</v>
      </c>
      <c r="E766" s="117">
        <v>6137</v>
      </c>
      <c r="F766" s="107"/>
      <c r="G766" s="103" t="s">
        <v>1658</v>
      </c>
      <c r="H766" s="13" t="s">
        <v>89</v>
      </c>
      <c r="I766" s="14">
        <v>21000</v>
      </c>
      <c r="J766" s="14">
        <v>13000</v>
      </c>
      <c r="K766" s="14"/>
      <c r="L766" s="14"/>
      <c r="M766" s="14"/>
      <c r="N766" s="14"/>
      <c r="O766" s="14"/>
      <c r="P766" s="14">
        <f t="shared" si="1122"/>
        <v>13000</v>
      </c>
      <c r="Q766" s="14"/>
      <c r="R766" s="14">
        <v>1300</v>
      </c>
      <c r="S766" s="14">
        <v>1000</v>
      </c>
      <c r="T766" s="14"/>
      <c r="U766" s="14"/>
      <c r="V766" s="14"/>
      <c r="W766" s="14"/>
      <c r="X766" s="14">
        <f>700+2000</f>
        <v>2700</v>
      </c>
      <c r="Y766" s="14">
        <v>1000</v>
      </c>
      <c r="Z766" s="14">
        <v>6000</v>
      </c>
      <c r="AA766" s="14">
        <v>7000</v>
      </c>
      <c r="AB766" s="14">
        <v>0</v>
      </c>
      <c r="AC766" s="14"/>
      <c r="AD766" s="14"/>
      <c r="AE766" s="14"/>
      <c r="AF766" s="14"/>
      <c r="AG766" s="14"/>
      <c r="AH766" s="14">
        <f t="shared" si="1123"/>
        <v>0</v>
      </c>
      <c r="AI766" s="14"/>
      <c r="AJ766" s="14"/>
      <c r="AK766" s="14"/>
      <c r="AL766" s="14"/>
      <c r="AM766" s="14"/>
      <c r="AN766" s="14"/>
      <c r="AO766" s="14"/>
      <c r="AP766" s="14"/>
      <c r="AQ766" s="14"/>
      <c r="AR766" s="14">
        <v>0</v>
      </c>
      <c r="AS766" s="14">
        <v>0</v>
      </c>
      <c r="AT766" s="14">
        <v>0</v>
      </c>
      <c r="AU766" s="14"/>
      <c r="AV766" s="14"/>
      <c r="AW766" s="14">
        <v>7000</v>
      </c>
      <c r="AX766" s="14"/>
      <c r="AY766" s="14"/>
      <c r="AZ766" s="14">
        <f t="shared" si="1124"/>
        <v>7000</v>
      </c>
      <c r="BA766" s="14"/>
      <c r="BB766" s="14"/>
      <c r="BC766" s="14"/>
      <c r="BD766" s="14"/>
      <c r="BE766" s="14"/>
      <c r="BF766" s="14"/>
      <c r="BG766" s="14">
        <v>7000</v>
      </c>
      <c r="BH766" s="14"/>
      <c r="BI766" s="14"/>
      <c r="BJ766" s="14">
        <v>7000</v>
      </c>
      <c r="BK766" s="14">
        <v>0</v>
      </c>
    </row>
    <row r="767" spans="1:63" ht="22.5" x14ac:dyDescent="0.25">
      <c r="A767" s="4" t="s">
        <v>135</v>
      </c>
      <c r="B767" s="4" t="s">
        <v>60</v>
      </c>
      <c r="C767" s="4" t="s">
        <v>157</v>
      </c>
      <c r="D767" s="107" t="s">
        <v>346</v>
      </c>
      <c r="E767" s="117">
        <v>6138</v>
      </c>
      <c r="F767" s="107"/>
      <c r="G767" s="103" t="s">
        <v>1658</v>
      </c>
      <c r="H767" s="13" t="s">
        <v>92</v>
      </c>
      <c r="I767" s="14">
        <v>3000</v>
      </c>
      <c r="J767" s="14">
        <v>4000</v>
      </c>
      <c r="K767" s="14"/>
      <c r="L767" s="14"/>
      <c r="M767" s="14"/>
      <c r="N767" s="14"/>
      <c r="O767" s="14"/>
      <c r="P767" s="14">
        <f t="shared" si="1122"/>
        <v>4000</v>
      </c>
      <c r="Q767" s="14"/>
      <c r="R767" s="14"/>
      <c r="S767" s="14"/>
      <c r="T767" s="14"/>
      <c r="U767" s="14"/>
      <c r="V767" s="14"/>
      <c r="W767" s="14"/>
      <c r="X767" s="14"/>
      <c r="Y767" s="14"/>
      <c r="Z767" s="14">
        <v>0</v>
      </c>
      <c r="AA767" s="14">
        <v>4000</v>
      </c>
      <c r="AB767" s="14">
        <v>0</v>
      </c>
      <c r="AC767" s="14"/>
      <c r="AD767" s="14"/>
      <c r="AE767" s="14"/>
      <c r="AF767" s="14"/>
      <c r="AG767" s="14"/>
      <c r="AH767" s="14">
        <f t="shared" si="1123"/>
        <v>0</v>
      </c>
      <c r="AI767" s="14"/>
      <c r="AJ767" s="14"/>
      <c r="AK767" s="14"/>
      <c r="AL767" s="14"/>
      <c r="AM767" s="14"/>
      <c r="AN767" s="14"/>
      <c r="AO767" s="14"/>
      <c r="AP767" s="14"/>
      <c r="AQ767" s="14"/>
      <c r="AR767" s="14">
        <v>0</v>
      </c>
      <c r="AS767" s="14">
        <v>0</v>
      </c>
      <c r="AT767" s="14">
        <v>0</v>
      </c>
      <c r="AU767" s="14"/>
      <c r="AV767" s="14"/>
      <c r="AW767" s="14"/>
      <c r="AX767" s="14"/>
      <c r="AY767" s="14"/>
      <c r="AZ767" s="14">
        <f t="shared" si="1124"/>
        <v>0</v>
      </c>
      <c r="BA767" s="14"/>
      <c r="BB767" s="14"/>
      <c r="BC767" s="14"/>
      <c r="BD767" s="14"/>
      <c r="BE767" s="14"/>
      <c r="BF767" s="14"/>
      <c r="BG767" s="14"/>
      <c r="BH767" s="14"/>
      <c r="BI767" s="14"/>
      <c r="BJ767" s="14">
        <v>0</v>
      </c>
      <c r="BK767" s="14">
        <v>0</v>
      </c>
    </row>
    <row r="768" spans="1:63" x14ac:dyDescent="0.25">
      <c r="A768" s="1" t="s">
        <v>135</v>
      </c>
      <c r="B768" s="1" t="s">
        <v>60</v>
      </c>
      <c r="C768" s="1" t="s">
        <v>157</v>
      </c>
      <c r="D768" s="110" t="s">
        <v>346</v>
      </c>
      <c r="E768" s="110" t="s">
        <v>36</v>
      </c>
      <c r="F768" s="107" t="s">
        <v>0</v>
      </c>
      <c r="G768" s="13" t="s">
        <v>0</v>
      </c>
      <c r="H768" s="2" t="s">
        <v>37</v>
      </c>
      <c r="I768" s="12">
        <f>SUM(I769:I771)</f>
        <v>51313</v>
      </c>
      <c r="J768" s="12">
        <f t="shared" ref="J768:Y768" si="1161">SUM(J769:J771)</f>
        <v>20000</v>
      </c>
      <c r="K768" s="12">
        <f t="shared" si="1161"/>
        <v>0</v>
      </c>
      <c r="L768" s="12">
        <f t="shared" si="1161"/>
        <v>0</v>
      </c>
      <c r="M768" s="12">
        <f t="shared" si="1161"/>
        <v>0</v>
      </c>
      <c r="N768" s="12">
        <f t="shared" si="1161"/>
        <v>0</v>
      </c>
      <c r="O768" s="12">
        <f t="shared" si="1161"/>
        <v>0</v>
      </c>
      <c r="P768" s="12">
        <f t="shared" si="1161"/>
        <v>20000</v>
      </c>
      <c r="Q768" s="12">
        <f t="shared" si="1161"/>
        <v>0</v>
      </c>
      <c r="R768" s="12">
        <f t="shared" si="1161"/>
        <v>1440</v>
      </c>
      <c r="S768" s="12">
        <f t="shared" si="1161"/>
        <v>3282</v>
      </c>
      <c r="T768" s="12">
        <f t="shared" si="1161"/>
        <v>3599</v>
      </c>
      <c r="U768" s="12">
        <f t="shared" si="1161"/>
        <v>2800</v>
      </c>
      <c r="V768" s="12">
        <f t="shared" si="1161"/>
        <v>910</v>
      </c>
      <c r="W768" s="12">
        <f t="shared" si="1161"/>
        <v>0</v>
      </c>
      <c r="X768" s="12">
        <f t="shared" si="1161"/>
        <v>3516</v>
      </c>
      <c r="Y768" s="12">
        <f t="shared" si="1161"/>
        <v>790</v>
      </c>
      <c r="Z768" s="12">
        <v>16337</v>
      </c>
      <c r="AA768" s="12">
        <v>3663</v>
      </c>
      <c r="AB768" s="12">
        <f t="shared" ref="AB768:AQ768" si="1162">SUM(AB769:AB771)</f>
        <v>0</v>
      </c>
      <c r="AC768" s="12">
        <f t="shared" si="1162"/>
        <v>0</v>
      </c>
      <c r="AD768" s="12">
        <f t="shared" si="1162"/>
        <v>0</v>
      </c>
      <c r="AE768" s="12">
        <f t="shared" si="1162"/>
        <v>0</v>
      </c>
      <c r="AF768" s="12">
        <f t="shared" si="1162"/>
        <v>0</v>
      </c>
      <c r="AG768" s="12">
        <f t="shared" si="1162"/>
        <v>0</v>
      </c>
      <c r="AH768" s="12">
        <f t="shared" si="1162"/>
        <v>0</v>
      </c>
      <c r="AI768" s="12">
        <f t="shared" si="1162"/>
        <v>0</v>
      </c>
      <c r="AJ768" s="12">
        <f t="shared" si="1162"/>
        <v>0</v>
      </c>
      <c r="AK768" s="12">
        <f t="shared" si="1162"/>
        <v>0</v>
      </c>
      <c r="AL768" s="12">
        <f t="shared" si="1162"/>
        <v>0</v>
      </c>
      <c r="AM768" s="12">
        <f t="shared" si="1162"/>
        <v>0</v>
      </c>
      <c r="AN768" s="12">
        <f t="shared" si="1162"/>
        <v>0</v>
      </c>
      <c r="AO768" s="12">
        <f t="shared" si="1162"/>
        <v>0</v>
      </c>
      <c r="AP768" s="12">
        <f t="shared" si="1162"/>
        <v>0</v>
      </c>
      <c r="AQ768" s="12">
        <f t="shared" si="1162"/>
        <v>0</v>
      </c>
      <c r="AR768" s="12">
        <v>0</v>
      </c>
      <c r="AS768" s="12">
        <v>0</v>
      </c>
      <c r="AT768" s="12">
        <f t="shared" ref="AT768:BI768" si="1163">SUM(AT769:AT771)</f>
        <v>0</v>
      </c>
      <c r="AU768" s="12">
        <f t="shared" si="1163"/>
        <v>0</v>
      </c>
      <c r="AV768" s="12">
        <f t="shared" si="1163"/>
        <v>0</v>
      </c>
      <c r="AW768" s="12">
        <f t="shared" si="1163"/>
        <v>0</v>
      </c>
      <c r="AX768" s="12">
        <f t="shared" si="1163"/>
        <v>0</v>
      </c>
      <c r="AY768" s="12">
        <f t="shared" si="1163"/>
        <v>0</v>
      </c>
      <c r="AZ768" s="12">
        <f t="shared" si="1163"/>
        <v>0</v>
      </c>
      <c r="BA768" s="12">
        <f t="shared" si="1163"/>
        <v>0</v>
      </c>
      <c r="BB768" s="12">
        <f t="shared" si="1163"/>
        <v>0</v>
      </c>
      <c r="BC768" s="12">
        <f t="shared" si="1163"/>
        <v>0</v>
      </c>
      <c r="BD768" s="12">
        <f t="shared" si="1163"/>
        <v>0</v>
      </c>
      <c r="BE768" s="12">
        <f t="shared" si="1163"/>
        <v>0</v>
      </c>
      <c r="BF768" s="12">
        <f t="shared" si="1163"/>
        <v>0</v>
      </c>
      <c r="BG768" s="12">
        <f t="shared" si="1163"/>
        <v>0</v>
      </c>
      <c r="BH768" s="12">
        <f t="shared" si="1163"/>
        <v>0</v>
      </c>
      <c r="BI768" s="12">
        <f t="shared" si="1163"/>
        <v>0</v>
      </c>
      <c r="BJ768" s="12">
        <v>0</v>
      </c>
      <c r="BK768" s="12">
        <v>0</v>
      </c>
    </row>
    <row r="769" spans="1:63" x14ac:dyDescent="0.25">
      <c r="A769" s="4" t="s">
        <v>135</v>
      </c>
      <c r="B769" s="4" t="s">
        <v>60</v>
      </c>
      <c r="C769" s="4" t="s">
        <v>157</v>
      </c>
      <c r="D769" s="107" t="s">
        <v>346</v>
      </c>
      <c r="E769" s="117">
        <v>6139</v>
      </c>
      <c r="F769" s="107"/>
      <c r="G769" s="103" t="s">
        <v>1658</v>
      </c>
      <c r="H769" s="13" t="s">
        <v>37</v>
      </c>
      <c r="I769" s="14">
        <v>36100</v>
      </c>
      <c r="J769" s="14">
        <v>20000</v>
      </c>
      <c r="K769" s="14"/>
      <c r="L769" s="14"/>
      <c r="M769" s="14"/>
      <c r="N769" s="14"/>
      <c r="O769" s="14"/>
      <c r="P769" s="14">
        <f t="shared" si="1122"/>
        <v>20000</v>
      </c>
      <c r="Q769" s="14"/>
      <c r="R769" s="14">
        <v>1440</v>
      </c>
      <c r="S769" s="14">
        <f>997+2285</f>
        <v>3282</v>
      </c>
      <c r="T769" s="14">
        <v>3599</v>
      </c>
      <c r="U769" s="14">
        <v>2800</v>
      </c>
      <c r="V769" s="14">
        <v>910</v>
      </c>
      <c r="W769" s="14"/>
      <c r="X769" s="14">
        <f>2560+956</f>
        <v>3516</v>
      </c>
      <c r="Y769" s="14">
        <v>790</v>
      </c>
      <c r="Z769" s="14">
        <v>16337</v>
      </c>
      <c r="AA769" s="14">
        <v>3663</v>
      </c>
      <c r="AB769" s="14">
        <v>0</v>
      </c>
      <c r="AC769" s="14"/>
      <c r="AD769" s="14"/>
      <c r="AE769" s="14"/>
      <c r="AF769" s="14"/>
      <c r="AG769" s="14"/>
      <c r="AH769" s="14">
        <f t="shared" si="1123"/>
        <v>0</v>
      </c>
      <c r="AI769" s="14"/>
      <c r="AJ769" s="14"/>
      <c r="AK769" s="14"/>
      <c r="AL769" s="14"/>
      <c r="AM769" s="14"/>
      <c r="AN769" s="14"/>
      <c r="AO769" s="14"/>
      <c r="AP769" s="14"/>
      <c r="AQ769" s="14"/>
      <c r="AR769" s="14">
        <v>0</v>
      </c>
      <c r="AS769" s="14">
        <v>0</v>
      </c>
      <c r="AT769" s="14">
        <v>0</v>
      </c>
      <c r="AU769" s="14"/>
      <c r="AV769" s="14"/>
      <c r="AW769" s="14"/>
      <c r="AX769" s="14"/>
      <c r="AY769" s="14"/>
      <c r="AZ769" s="14">
        <f t="shared" si="1124"/>
        <v>0</v>
      </c>
      <c r="BA769" s="14"/>
      <c r="BB769" s="14"/>
      <c r="BC769" s="14"/>
      <c r="BD769" s="14"/>
      <c r="BE769" s="14"/>
      <c r="BF769" s="14"/>
      <c r="BG769" s="14"/>
      <c r="BH769" s="14"/>
      <c r="BI769" s="14"/>
      <c r="BJ769" s="14">
        <v>0</v>
      </c>
      <c r="BK769" s="14">
        <v>0</v>
      </c>
    </row>
    <row r="770" spans="1:63" ht="22.5" x14ac:dyDescent="0.25">
      <c r="A770" s="4" t="s">
        <v>135</v>
      </c>
      <c r="B770" s="4" t="s">
        <v>60</v>
      </c>
      <c r="C770" s="4" t="s">
        <v>157</v>
      </c>
      <c r="D770" s="107" t="s">
        <v>346</v>
      </c>
      <c r="E770" s="117">
        <v>6139</v>
      </c>
      <c r="F770" s="107" t="s">
        <v>353</v>
      </c>
      <c r="G770" s="103" t="s">
        <v>1658</v>
      </c>
      <c r="H770" s="13" t="s">
        <v>39</v>
      </c>
      <c r="I770" s="14">
        <v>5213</v>
      </c>
      <c r="J770" s="14">
        <v>0</v>
      </c>
      <c r="K770" s="14"/>
      <c r="L770" s="14"/>
      <c r="M770" s="14"/>
      <c r="N770" s="14"/>
      <c r="O770" s="14"/>
      <c r="P770" s="14">
        <f t="shared" si="1122"/>
        <v>0</v>
      </c>
      <c r="Q770" s="14"/>
      <c r="R770" s="14"/>
      <c r="S770" s="14"/>
      <c r="T770" s="14"/>
      <c r="U770" s="14"/>
      <c r="V770" s="14"/>
      <c r="W770" s="14"/>
      <c r="X770" s="14"/>
      <c r="Y770" s="14"/>
      <c r="Z770" s="14">
        <v>0</v>
      </c>
      <c r="AA770" s="14">
        <v>0</v>
      </c>
      <c r="AB770" s="14">
        <v>0</v>
      </c>
      <c r="AC770" s="14"/>
      <c r="AD770" s="14"/>
      <c r="AE770" s="14"/>
      <c r="AF770" s="14"/>
      <c r="AG770" s="14"/>
      <c r="AH770" s="14">
        <f t="shared" si="1123"/>
        <v>0</v>
      </c>
      <c r="AI770" s="14"/>
      <c r="AJ770" s="14"/>
      <c r="AK770" s="14"/>
      <c r="AL770" s="14"/>
      <c r="AM770" s="14"/>
      <c r="AN770" s="14"/>
      <c r="AO770" s="14"/>
      <c r="AP770" s="14"/>
      <c r="AQ770" s="14"/>
      <c r="AR770" s="14">
        <v>0</v>
      </c>
      <c r="AS770" s="14">
        <v>0</v>
      </c>
      <c r="AT770" s="14">
        <v>0</v>
      </c>
      <c r="AU770" s="14"/>
      <c r="AV770" s="14"/>
      <c r="AW770" s="14"/>
      <c r="AX770" s="14"/>
      <c r="AY770" s="14"/>
      <c r="AZ770" s="14">
        <f t="shared" si="1124"/>
        <v>0</v>
      </c>
      <c r="BA770" s="14"/>
      <c r="BB770" s="14"/>
      <c r="BC770" s="14"/>
      <c r="BD770" s="14"/>
      <c r="BE770" s="14"/>
      <c r="BF770" s="14"/>
      <c r="BG770" s="14"/>
      <c r="BH770" s="14"/>
      <c r="BI770" s="14"/>
      <c r="BJ770" s="14">
        <v>0</v>
      </c>
      <c r="BK770" s="14">
        <v>0</v>
      </c>
    </row>
    <row r="771" spans="1:63" ht="33.75" x14ac:dyDescent="0.25">
      <c r="A771" s="4" t="s">
        <v>135</v>
      </c>
      <c r="B771" s="4" t="s">
        <v>60</v>
      </c>
      <c r="C771" s="4" t="s">
        <v>157</v>
      </c>
      <c r="D771" s="107" t="s">
        <v>346</v>
      </c>
      <c r="E771" s="117">
        <v>6139</v>
      </c>
      <c r="F771" s="107" t="s">
        <v>354</v>
      </c>
      <c r="G771" s="103" t="s">
        <v>1658</v>
      </c>
      <c r="H771" s="13" t="s">
        <v>40</v>
      </c>
      <c r="I771" s="14">
        <v>10000</v>
      </c>
      <c r="J771" s="14">
        <v>0</v>
      </c>
      <c r="K771" s="14"/>
      <c r="L771" s="14"/>
      <c r="M771" s="14"/>
      <c r="N771" s="14"/>
      <c r="O771" s="14"/>
      <c r="P771" s="14">
        <f t="shared" si="1122"/>
        <v>0</v>
      </c>
      <c r="Q771" s="14"/>
      <c r="R771" s="14"/>
      <c r="S771" s="14"/>
      <c r="T771" s="14"/>
      <c r="U771" s="14"/>
      <c r="V771" s="14"/>
      <c r="W771" s="14"/>
      <c r="X771" s="14"/>
      <c r="Y771" s="14"/>
      <c r="Z771" s="14">
        <v>0</v>
      </c>
      <c r="AA771" s="14">
        <v>0</v>
      </c>
      <c r="AB771" s="14">
        <v>0</v>
      </c>
      <c r="AC771" s="14"/>
      <c r="AD771" s="14"/>
      <c r="AE771" s="14"/>
      <c r="AF771" s="14"/>
      <c r="AG771" s="14"/>
      <c r="AH771" s="14">
        <f t="shared" si="1123"/>
        <v>0</v>
      </c>
      <c r="AI771" s="14"/>
      <c r="AJ771" s="14"/>
      <c r="AK771" s="14"/>
      <c r="AL771" s="14"/>
      <c r="AM771" s="14"/>
      <c r="AN771" s="14"/>
      <c r="AO771" s="14"/>
      <c r="AP771" s="14"/>
      <c r="AQ771" s="14"/>
      <c r="AR771" s="14">
        <v>0</v>
      </c>
      <c r="AS771" s="14">
        <v>0</v>
      </c>
      <c r="AT771" s="14">
        <v>0</v>
      </c>
      <c r="AU771" s="14"/>
      <c r="AV771" s="14"/>
      <c r="AW771" s="14"/>
      <c r="AX771" s="14"/>
      <c r="AY771" s="14"/>
      <c r="AZ771" s="14">
        <f t="shared" si="1124"/>
        <v>0</v>
      </c>
      <c r="BA771" s="14"/>
      <c r="BB771" s="14"/>
      <c r="BC771" s="14"/>
      <c r="BD771" s="14"/>
      <c r="BE771" s="14"/>
      <c r="BF771" s="14"/>
      <c r="BG771" s="14"/>
      <c r="BH771" s="14"/>
      <c r="BI771" s="14"/>
      <c r="BJ771" s="14">
        <v>0</v>
      </c>
      <c r="BK771" s="14">
        <v>0</v>
      </c>
    </row>
    <row r="772" spans="1:63" ht="33.75" x14ac:dyDescent="0.25">
      <c r="A772" s="1" t="s">
        <v>0</v>
      </c>
      <c r="B772" s="1" t="s">
        <v>0</v>
      </c>
      <c r="C772" s="1" t="s">
        <v>0</v>
      </c>
      <c r="D772" s="106" t="s">
        <v>0</v>
      </c>
      <c r="E772" s="106" t="s">
        <v>0</v>
      </c>
      <c r="F772" s="106" t="s">
        <v>0</v>
      </c>
      <c r="G772" s="2" t="s">
        <v>0</v>
      </c>
      <c r="H772" s="10" t="s">
        <v>41</v>
      </c>
      <c r="I772" s="11">
        <f>SUM(I773)</f>
        <v>100</v>
      </c>
      <c r="J772" s="11">
        <f t="shared" ref="J772:Y773" si="1164">SUM(J773)</f>
        <v>0</v>
      </c>
      <c r="K772" s="11">
        <f t="shared" si="1164"/>
        <v>0</v>
      </c>
      <c r="L772" s="11">
        <f t="shared" si="1164"/>
        <v>0</v>
      </c>
      <c r="M772" s="11">
        <f t="shared" si="1164"/>
        <v>0</v>
      </c>
      <c r="N772" s="11">
        <f t="shared" si="1164"/>
        <v>0</v>
      </c>
      <c r="O772" s="11">
        <f t="shared" si="1164"/>
        <v>0</v>
      </c>
      <c r="P772" s="11">
        <f t="shared" si="1164"/>
        <v>0</v>
      </c>
      <c r="Q772" s="11">
        <f t="shared" si="1164"/>
        <v>0</v>
      </c>
      <c r="R772" s="11">
        <f t="shared" si="1164"/>
        <v>0</v>
      </c>
      <c r="S772" s="11">
        <f t="shared" si="1164"/>
        <v>0</v>
      </c>
      <c r="T772" s="11">
        <f t="shared" si="1164"/>
        <v>0</v>
      </c>
      <c r="U772" s="11">
        <f t="shared" si="1164"/>
        <v>0</v>
      </c>
      <c r="V772" s="11">
        <f t="shared" si="1164"/>
        <v>0</v>
      </c>
      <c r="W772" s="11">
        <f t="shared" si="1164"/>
        <v>0</v>
      </c>
      <c r="X772" s="11">
        <f t="shared" si="1164"/>
        <v>0</v>
      </c>
      <c r="Y772" s="11">
        <f t="shared" si="1164"/>
        <v>0</v>
      </c>
      <c r="Z772" s="11">
        <v>0</v>
      </c>
      <c r="AA772" s="11">
        <v>0</v>
      </c>
      <c r="AB772" s="11">
        <f t="shared" ref="AB772:AQ773" si="1165">SUM(AB773)</f>
        <v>0</v>
      </c>
      <c r="AC772" s="11">
        <f t="shared" si="1165"/>
        <v>0</v>
      </c>
      <c r="AD772" s="11">
        <f t="shared" si="1165"/>
        <v>0</v>
      </c>
      <c r="AE772" s="11">
        <f t="shared" si="1165"/>
        <v>0</v>
      </c>
      <c r="AF772" s="11">
        <f t="shared" si="1165"/>
        <v>0</v>
      </c>
      <c r="AG772" s="11">
        <f t="shared" si="1165"/>
        <v>0</v>
      </c>
      <c r="AH772" s="11">
        <f t="shared" si="1165"/>
        <v>0</v>
      </c>
      <c r="AI772" s="11">
        <f t="shared" si="1165"/>
        <v>0</v>
      </c>
      <c r="AJ772" s="11">
        <f t="shared" si="1165"/>
        <v>0</v>
      </c>
      <c r="AK772" s="11">
        <f t="shared" si="1165"/>
        <v>0</v>
      </c>
      <c r="AL772" s="11">
        <f t="shared" si="1165"/>
        <v>0</v>
      </c>
      <c r="AM772" s="11">
        <f t="shared" si="1165"/>
        <v>0</v>
      </c>
      <c r="AN772" s="11">
        <f t="shared" si="1165"/>
        <v>0</v>
      </c>
      <c r="AO772" s="11">
        <f t="shared" si="1165"/>
        <v>0</v>
      </c>
      <c r="AP772" s="11">
        <f t="shared" si="1165"/>
        <v>0</v>
      </c>
      <c r="AQ772" s="11">
        <f t="shared" si="1165"/>
        <v>0</v>
      </c>
      <c r="AR772" s="11">
        <v>0</v>
      </c>
      <c r="AS772" s="11">
        <v>0</v>
      </c>
      <c r="AT772" s="11">
        <f t="shared" ref="AT772:BI773" si="1166">SUM(AT773)</f>
        <v>0</v>
      </c>
      <c r="AU772" s="11">
        <f t="shared" si="1166"/>
        <v>0</v>
      </c>
      <c r="AV772" s="11">
        <f t="shared" si="1166"/>
        <v>0</v>
      </c>
      <c r="AW772" s="11">
        <f t="shared" si="1166"/>
        <v>0</v>
      </c>
      <c r="AX772" s="11">
        <f t="shared" si="1166"/>
        <v>0</v>
      </c>
      <c r="AY772" s="11">
        <f t="shared" si="1166"/>
        <v>0</v>
      </c>
      <c r="AZ772" s="11">
        <f t="shared" si="1166"/>
        <v>0</v>
      </c>
      <c r="BA772" s="11">
        <f t="shared" si="1166"/>
        <v>0</v>
      </c>
      <c r="BB772" s="11">
        <f t="shared" si="1166"/>
        <v>0</v>
      </c>
      <c r="BC772" s="11">
        <f t="shared" si="1166"/>
        <v>0</v>
      </c>
      <c r="BD772" s="11">
        <f t="shared" si="1166"/>
        <v>0</v>
      </c>
      <c r="BE772" s="11">
        <f t="shared" si="1166"/>
        <v>0</v>
      </c>
      <c r="BF772" s="11">
        <f t="shared" si="1166"/>
        <v>0</v>
      </c>
      <c r="BG772" s="11">
        <f t="shared" si="1166"/>
        <v>0</v>
      </c>
      <c r="BH772" s="11">
        <f t="shared" si="1166"/>
        <v>0</v>
      </c>
      <c r="BI772" s="11">
        <f t="shared" si="1166"/>
        <v>0</v>
      </c>
      <c r="BJ772" s="11">
        <v>0</v>
      </c>
      <c r="BK772" s="11">
        <v>0</v>
      </c>
    </row>
    <row r="773" spans="1:63" ht="22.5" x14ac:dyDescent="0.25">
      <c r="A773" s="4" t="s">
        <v>135</v>
      </c>
      <c r="B773" s="4" t="s">
        <v>60</v>
      </c>
      <c r="C773" s="4" t="s">
        <v>157</v>
      </c>
      <c r="D773" s="107" t="s">
        <v>346</v>
      </c>
      <c r="E773" s="106" t="s">
        <v>42</v>
      </c>
      <c r="F773" s="106" t="s">
        <v>0</v>
      </c>
      <c r="G773" s="2" t="s">
        <v>0</v>
      </c>
      <c r="H773" s="2" t="s">
        <v>43</v>
      </c>
      <c r="I773" s="12">
        <f>SUM(I774)</f>
        <v>100</v>
      </c>
      <c r="J773" s="12">
        <f t="shared" si="1164"/>
        <v>0</v>
      </c>
      <c r="K773" s="12">
        <f t="shared" ref="K773:Y773" si="1167">SUM(K774)</f>
        <v>0</v>
      </c>
      <c r="L773" s="12">
        <f t="shared" si="1167"/>
        <v>0</v>
      </c>
      <c r="M773" s="12">
        <f t="shared" si="1167"/>
        <v>0</v>
      </c>
      <c r="N773" s="12">
        <f t="shared" si="1167"/>
        <v>0</v>
      </c>
      <c r="O773" s="12">
        <f t="shared" si="1167"/>
        <v>0</v>
      </c>
      <c r="P773" s="12">
        <f t="shared" si="1167"/>
        <v>0</v>
      </c>
      <c r="Q773" s="12">
        <f t="shared" si="1167"/>
        <v>0</v>
      </c>
      <c r="R773" s="12">
        <f t="shared" si="1167"/>
        <v>0</v>
      </c>
      <c r="S773" s="12">
        <f t="shared" si="1167"/>
        <v>0</v>
      </c>
      <c r="T773" s="12">
        <f t="shared" si="1167"/>
        <v>0</v>
      </c>
      <c r="U773" s="12">
        <f t="shared" si="1167"/>
        <v>0</v>
      </c>
      <c r="V773" s="12">
        <f t="shared" si="1167"/>
        <v>0</v>
      </c>
      <c r="W773" s="12">
        <f t="shared" si="1167"/>
        <v>0</v>
      </c>
      <c r="X773" s="12">
        <f t="shared" si="1167"/>
        <v>0</v>
      </c>
      <c r="Y773" s="12">
        <f t="shared" si="1167"/>
        <v>0</v>
      </c>
      <c r="Z773" s="12">
        <v>0</v>
      </c>
      <c r="AA773" s="12">
        <v>0</v>
      </c>
      <c r="AB773" s="12">
        <f t="shared" si="1165"/>
        <v>0</v>
      </c>
      <c r="AC773" s="12">
        <f t="shared" ref="AC773:AQ773" si="1168">SUM(AC774)</f>
        <v>0</v>
      </c>
      <c r="AD773" s="12">
        <f t="shared" si="1168"/>
        <v>0</v>
      </c>
      <c r="AE773" s="12">
        <f t="shared" si="1168"/>
        <v>0</v>
      </c>
      <c r="AF773" s="12">
        <f t="shared" si="1168"/>
        <v>0</v>
      </c>
      <c r="AG773" s="12">
        <f t="shared" si="1168"/>
        <v>0</v>
      </c>
      <c r="AH773" s="12">
        <f t="shared" si="1168"/>
        <v>0</v>
      </c>
      <c r="AI773" s="12">
        <f t="shared" si="1168"/>
        <v>0</v>
      </c>
      <c r="AJ773" s="12">
        <f t="shared" si="1168"/>
        <v>0</v>
      </c>
      <c r="AK773" s="12">
        <f t="shared" si="1168"/>
        <v>0</v>
      </c>
      <c r="AL773" s="12">
        <f t="shared" si="1168"/>
        <v>0</v>
      </c>
      <c r="AM773" s="12">
        <f t="shared" si="1168"/>
        <v>0</v>
      </c>
      <c r="AN773" s="12">
        <f t="shared" si="1168"/>
        <v>0</v>
      </c>
      <c r="AO773" s="12">
        <f t="shared" si="1168"/>
        <v>0</v>
      </c>
      <c r="AP773" s="12">
        <f t="shared" si="1168"/>
        <v>0</v>
      </c>
      <c r="AQ773" s="12">
        <f t="shared" si="1168"/>
        <v>0</v>
      </c>
      <c r="AR773" s="12">
        <v>0</v>
      </c>
      <c r="AS773" s="12">
        <v>0</v>
      </c>
      <c r="AT773" s="12">
        <f t="shared" si="1166"/>
        <v>0</v>
      </c>
      <c r="AU773" s="12">
        <f t="shared" ref="AU773:BI773" si="1169">SUM(AU774)</f>
        <v>0</v>
      </c>
      <c r="AV773" s="12">
        <f t="shared" si="1169"/>
        <v>0</v>
      </c>
      <c r="AW773" s="12">
        <f t="shared" si="1169"/>
        <v>0</v>
      </c>
      <c r="AX773" s="12">
        <f t="shared" si="1169"/>
        <v>0</v>
      </c>
      <c r="AY773" s="12">
        <f t="shared" si="1169"/>
        <v>0</v>
      </c>
      <c r="AZ773" s="12">
        <f t="shared" si="1169"/>
        <v>0</v>
      </c>
      <c r="BA773" s="12">
        <f t="shared" si="1169"/>
        <v>0</v>
      </c>
      <c r="BB773" s="12">
        <f t="shared" si="1169"/>
        <v>0</v>
      </c>
      <c r="BC773" s="12">
        <f t="shared" si="1169"/>
        <v>0</v>
      </c>
      <c r="BD773" s="12">
        <f t="shared" si="1169"/>
        <v>0</v>
      </c>
      <c r="BE773" s="12">
        <f t="shared" si="1169"/>
        <v>0</v>
      </c>
      <c r="BF773" s="12">
        <f t="shared" si="1169"/>
        <v>0</v>
      </c>
      <c r="BG773" s="12">
        <f t="shared" si="1169"/>
        <v>0</v>
      </c>
      <c r="BH773" s="12">
        <f t="shared" si="1169"/>
        <v>0</v>
      </c>
      <c r="BI773" s="12">
        <f t="shared" si="1169"/>
        <v>0</v>
      </c>
      <c r="BJ773" s="12">
        <v>0</v>
      </c>
      <c r="BK773" s="12">
        <v>0</v>
      </c>
    </row>
    <row r="774" spans="1:63" x14ac:dyDescent="0.25">
      <c r="A774" s="4" t="s">
        <v>135</v>
      </c>
      <c r="B774" s="4" t="s">
        <v>60</v>
      </c>
      <c r="C774" s="4" t="s">
        <v>157</v>
      </c>
      <c r="D774" s="107" t="s">
        <v>346</v>
      </c>
      <c r="E774" s="117">
        <v>6148</v>
      </c>
      <c r="F774" s="107"/>
      <c r="G774" s="103" t="s">
        <v>1658</v>
      </c>
      <c r="H774" s="13" t="s">
        <v>47</v>
      </c>
      <c r="I774" s="14">
        <v>100</v>
      </c>
      <c r="J774" s="14">
        <v>0</v>
      </c>
      <c r="K774" s="14"/>
      <c r="L774" s="14"/>
      <c r="M774" s="14"/>
      <c r="N774" s="14"/>
      <c r="O774" s="14"/>
      <c r="P774" s="14">
        <f t="shared" si="1122"/>
        <v>0</v>
      </c>
      <c r="Q774" s="14"/>
      <c r="R774" s="14"/>
      <c r="S774" s="14"/>
      <c r="T774" s="14"/>
      <c r="U774" s="14"/>
      <c r="V774" s="14"/>
      <c r="W774" s="14"/>
      <c r="X774" s="14"/>
      <c r="Y774" s="14"/>
      <c r="Z774" s="14">
        <v>0</v>
      </c>
      <c r="AA774" s="14">
        <v>0</v>
      </c>
      <c r="AB774" s="14">
        <v>0</v>
      </c>
      <c r="AC774" s="14"/>
      <c r="AD774" s="14"/>
      <c r="AE774" s="14"/>
      <c r="AF774" s="14"/>
      <c r="AG774" s="14"/>
      <c r="AH774" s="14">
        <f t="shared" si="1123"/>
        <v>0</v>
      </c>
      <c r="AI774" s="14"/>
      <c r="AJ774" s="14"/>
      <c r="AK774" s="14"/>
      <c r="AL774" s="14"/>
      <c r="AM774" s="14"/>
      <c r="AN774" s="14"/>
      <c r="AO774" s="14"/>
      <c r="AP774" s="14"/>
      <c r="AQ774" s="14"/>
      <c r="AR774" s="14">
        <v>0</v>
      </c>
      <c r="AS774" s="14">
        <v>0</v>
      </c>
      <c r="AT774" s="14">
        <v>0</v>
      </c>
      <c r="AU774" s="14"/>
      <c r="AV774" s="14"/>
      <c r="AW774" s="14"/>
      <c r="AX774" s="14"/>
      <c r="AY774" s="14"/>
      <c r="AZ774" s="14">
        <f t="shared" si="1124"/>
        <v>0</v>
      </c>
      <c r="BA774" s="14"/>
      <c r="BB774" s="14"/>
      <c r="BC774" s="14"/>
      <c r="BD774" s="14"/>
      <c r="BE774" s="14"/>
      <c r="BF774" s="14"/>
      <c r="BG774" s="14"/>
      <c r="BH774" s="14"/>
      <c r="BI774" s="14"/>
      <c r="BJ774" s="14">
        <v>0</v>
      </c>
      <c r="BK774" s="14">
        <v>0</v>
      </c>
    </row>
    <row r="775" spans="1:63" ht="33.75" x14ac:dyDescent="0.25">
      <c r="A775" s="1" t="s">
        <v>0</v>
      </c>
      <c r="B775" s="1" t="s">
        <v>0</v>
      </c>
      <c r="C775" s="1" t="s">
        <v>0</v>
      </c>
      <c r="D775" s="106" t="s">
        <v>0</v>
      </c>
      <c r="E775" s="106" t="s">
        <v>0</v>
      </c>
      <c r="F775" s="106" t="s">
        <v>0</v>
      </c>
      <c r="G775" s="2" t="s">
        <v>0</v>
      </c>
      <c r="H775" s="10" t="s">
        <v>49</v>
      </c>
      <c r="I775" s="11">
        <f>SUM(I776)</f>
        <v>52500</v>
      </c>
      <c r="J775" s="11">
        <f t="shared" ref="J775:Y775" si="1170">SUM(J776)</f>
        <v>22000</v>
      </c>
      <c r="K775" s="11">
        <f t="shared" si="1170"/>
        <v>0</v>
      </c>
      <c r="L775" s="11">
        <f t="shared" si="1170"/>
        <v>0</v>
      </c>
      <c r="M775" s="11">
        <f t="shared" si="1170"/>
        <v>0</v>
      </c>
      <c r="N775" s="11">
        <f t="shared" si="1170"/>
        <v>0</v>
      </c>
      <c r="O775" s="11">
        <f t="shared" si="1170"/>
        <v>0</v>
      </c>
      <c r="P775" s="11">
        <f t="shared" si="1170"/>
        <v>22000</v>
      </c>
      <c r="Q775" s="11">
        <f t="shared" si="1170"/>
        <v>0</v>
      </c>
      <c r="R775" s="11">
        <f t="shared" si="1170"/>
        <v>2000</v>
      </c>
      <c r="S775" s="11">
        <f t="shared" si="1170"/>
        <v>1000</v>
      </c>
      <c r="T775" s="11">
        <f t="shared" si="1170"/>
        <v>0</v>
      </c>
      <c r="U775" s="11">
        <f t="shared" si="1170"/>
        <v>0</v>
      </c>
      <c r="V775" s="11">
        <f t="shared" si="1170"/>
        <v>0</v>
      </c>
      <c r="W775" s="11">
        <f t="shared" si="1170"/>
        <v>0</v>
      </c>
      <c r="X775" s="11">
        <f t="shared" si="1170"/>
        <v>690</v>
      </c>
      <c r="Y775" s="11">
        <f t="shared" si="1170"/>
        <v>0</v>
      </c>
      <c r="Z775" s="11">
        <v>3690</v>
      </c>
      <c r="AA775" s="11">
        <v>18310</v>
      </c>
      <c r="AB775" s="11">
        <f t="shared" ref="AB775:AQ775" si="1171">SUM(AB776)</f>
        <v>0</v>
      </c>
      <c r="AC775" s="11">
        <f t="shared" si="1171"/>
        <v>0</v>
      </c>
      <c r="AD775" s="11">
        <f t="shared" si="1171"/>
        <v>0</v>
      </c>
      <c r="AE775" s="11">
        <f t="shared" si="1171"/>
        <v>0</v>
      </c>
      <c r="AF775" s="11">
        <f t="shared" si="1171"/>
        <v>0</v>
      </c>
      <c r="AG775" s="11">
        <f t="shared" si="1171"/>
        <v>0</v>
      </c>
      <c r="AH775" s="11">
        <f t="shared" si="1171"/>
        <v>0</v>
      </c>
      <c r="AI775" s="11">
        <f t="shared" si="1171"/>
        <v>0</v>
      </c>
      <c r="AJ775" s="11">
        <f t="shared" si="1171"/>
        <v>0</v>
      </c>
      <c r="AK775" s="11">
        <f t="shared" si="1171"/>
        <v>0</v>
      </c>
      <c r="AL775" s="11">
        <f t="shared" si="1171"/>
        <v>0</v>
      </c>
      <c r="AM775" s="11">
        <f t="shared" si="1171"/>
        <v>0</v>
      </c>
      <c r="AN775" s="11">
        <f t="shared" si="1171"/>
        <v>0</v>
      </c>
      <c r="AO775" s="11">
        <f t="shared" si="1171"/>
        <v>0</v>
      </c>
      <c r="AP775" s="11">
        <f t="shared" si="1171"/>
        <v>0</v>
      </c>
      <c r="AQ775" s="11">
        <f t="shared" si="1171"/>
        <v>0</v>
      </c>
      <c r="AR775" s="11">
        <v>0</v>
      </c>
      <c r="AS775" s="11">
        <v>0</v>
      </c>
      <c r="AT775" s="11">
        <f t="shared" ref="AT775:BI775" si="1172">SUM(AT776)</f>
        <v>0</v>
      </c>
      <c r="AU775" s="11">
        <f t="shared" si="1172"/>
        <v>0</v>
      </c>
      <c r="AV775" s="11">
        <f t="shared" si="1172"/>
        <v>0</v>
      </c>
      <c r="AW775" s="11">
        <f t="shared" si="1172"/>
        <v>0</v>
      </c>
      <c r="AX775" s="11">
        <f t="shared" si="1172"/>
        <v>0</v>
      </c>
      <c r="AY775" s="11">
        <f t="shared" si="1172"/>
        <v>0</v>
      </c>
      <c r="AZ775" s="11">
        <f t="shared" si="1172"/>
        <v>0</v>
      </c>
      <c r="BA775" s="11">
        <f t="shared" si="1172"/>
        <v>0</v>
      </c>
      <c r="BB775" s="11">
        <f t="shared" si="1172"/>
        <v>0</v>
      </c>
      <c r="BC775" s="11">
        <f t="shared" si="1172"/>
        <v>0</v>
      </c>
      <c r="BD775" s="11">
        <f t="shared" si="1172"/>
        <v>0</v>
      </c>
      <c r="BE775" s="11">
        <f t="shared" si="1172"/>
        <v>0</v>
      </c>
      <c r="BF775" s="11">
        <f t="shared" si="1172"/>
        <v>0</v>
      </c>
      <c r="BG775" s="11">
        <f t="shared" si="1172"/>
        <v>0</v>
      </c>
      <c r="BH775" s="11">
        <f t="shared" si="1172"/>
        <v>0</v>
      </c>
      <c r="BI775" s="11">
        <f t="shared" si="1172"/>
        <v>0</v>
      </c>
      <c r="BJ775" s="11">
        <v>0</v>
      </c>
      <c r="BK775" s="11">
        <v>0</v>
      </c>
    </row>
    <row r="776" spans="1:63" x14ac:dyDescent="0.25">
      <c r="A776" s="4" t="s">
        <v>135</v>
      </c>
      <c r="B776" s="4" t="s">
        <v>60</v>
      </c>
      <c r="C776" s="4" t="s">
        <v>157</v>
      </c>
      <c r="D776" s="107" t="s">
        <v>346</v>
      </c>
      <c r="E776" s="106" t="s">
        <v>50</v>
      </c>
      <c r="F776" s="106" t="s">
        <v>0</v>
      </c>
      <c r="G776" s="2" t="s">
        <v>0</v>
      </c>
      <c r="H776" s="2" t="s">
        <v>51</v>
      </c>
      <c r="I776" s="12">
        <f>SUM(I777:I778)</f>
        <v>52500</v>
      </c>
      <c r="J776" s="12">
        <f t="shared" ref="J776:Y776" si="1173">SUM(J777:J778)</f>
        <v>22000</v>
      </c>
      <c r="K776" s="12">
        <f t="shared" si="1173"/>
        <v>0</v>
      </c>
      <c r="L776" s="12">
        <f t="shared" si="1173"/>
        <v>0</v>
      </c>
      <c r="M776" s="12">
        <f t="shared" si="1173"/>
        <v>0</v>
      </c>
      <c r="N776" s="12">
        <f t="shared" si="1173"/>
        <v>0</v>
      </c>
      <c r="O776" s="12">
        <f t="shared" si="1173"/>
        <v>0</v>
      </c>
      <c r="P776" s="12">
        <f t="shared" ref="P776" si="1174">SUM(P777:P778)</f>
        <v>22000</v>
      </c>
      <c r="Q776" s="12">
        <f t="shared" si="1173"/>
        <v>0</v>
      </c>
      <c r="R776" s="12">
        <f t="shared" si="1173"/>
        <v>2000</v>
      </c>
      <c r="S776" s="12">
        <f t="shared" si="1173"/>
        <v>1000</v>
      </c>
      <c r="T776" s="12">
        <f t="shared" si="1173"/>
        <v>0</v>
      </c>
      <c r="U776" s="12">
        <f t="shared" si="1173"/>
        <v>0</v>
      </c>
      <c r="V776" s="12">
        <f t="shared" si="1173"/>
        <v>0</v>
      </c>
      <c r="W776" s="12">
        <f t="shared" si="1173"/>
        <v>0</v>
      </c>
      <c r="X776" s="12">
        <f t="shared" si="1173"/>
        <v>690</v>
      </c>
      <c r="Y776" s="12">
        <f t="shared" si="1173"/>
        <v>0</v>
      </c>
      <c r="Z776" s="12">
        <v>3690</v>
      </c>
      <c r="AA776" s="12">
        <v>18310</v>
      </c>
      <c r="AB776" s="12">
        <f t="shared" ref="AB776:AQ776" si="1175">SUM(AB777:AB778)</f>
        <v>0</v>
      </c>
      <c r="AC776" s="12">
        <f t="shared" si="1175"/>
        <v>0</v>
      </c>
      <c r="AD776" s="12">
        <f t="shared" si="1175"/>
        <v>0</v>
      </c>
      <c r="AE776" s="12">
        <f t="shared" si="1175"/>
        <v>0</v>
      </c>
      <c r="AF776" s="12">
        <f t="shared" si="1175"/>
        <v>0</v>
      </c>
      <c r="AG776" s="12">
        <f t="shared" si="1175"/>
        <v>0</v>
      </c>
      <c r="AH776" s="12">
        <f t="shared" ref="AH776" si="1176">SUM(AH777:AH778)</f>
        <v>0</v>
      </c>
      <c r="AI776" s="12">
        <f t="shared" si="1175"/>
        <v>0</v>
      </c>
      <c r="AJ776" s="12">
        <f t="shared" si="1175"/>
        <v>0</v>
      </c>
      <c r="AK776" s="12">
        <f t="shared" si="1175"/>
        <v>0</v>
      </c>
      <c r="AL776" s="12">
        <f t="shared" si="1175"/>
        <v>0</v>
      </c>
      <c r="AM776" s="12">
        <f t="shared" si="1175"/>
        <v>0</v>
      </c>
      <c r="AN776" s="12">
        <f t="shared" si="1175"/>
        <v>0</v>
      </c>
      <c r="AO776" s="12">
        <f t="shared" si="1175"/>
        <v>0</v>
      </c>
      <c r="AP776" s="12">
        <f t="shared" si="1175"/>
        <v>0</v>
      </c>
      <c r="AQ776" s="12">
        <f t="shared" si="1175"/>
        <v>0</v>
      </c>
      <c r="AR776" s="12">
        <v>0</v>
      </c>
      <c r="AS776" s="12">
        <v>0</v>
      </c>
      <c r="AT776" s="12">
        <f t="shared" ref="AT776:BI776" si="1177">SUM(AT777:AT778)</f>
        <v>0</v>
      </c>
      <c r="AU776" s="12">
        <f t="shared" si="1177"/>
        <v>0</v>
      </c>
      <c r="AV776" s="12">
        <f t="shared" si="1177"/>
        <v>0</v>
      </c>
      <c r="AW776" s="12">
        <f t="shared" si="1177"/>
        <v>0</v>
      </c>
      <c r="AX776" s="12">
        <f t="shared" si="1177"/>
        <v>0</v>
      </c>
      <c r="AY776" s="12">
        <f t="shared" si="1177"/>
        <v>0</v>
      </c>
      <c r="AZ776" s="12">
        <f t="shared" ref="AZ776" si="1178">SUM(AZ777:AZ778)</f>
        <v>0</v>
      </c>
      <c r="BA776" s="12">
        <f t="shared" si="1177"/>
        <v>0</v>
      </c>
      <c r="BB776" s="12">
        <f t="shared" si="1177"/>
        <v>0</v>
      </c>
      <c r="BC776" s="12">
        <f t="shared" si="1177"/>
        <v>0</v>
      </c>
      <c r="BD776" s="12">
        <f t="shared" si="1177"/>
        <v>0</v>
      </c>
      <c r="BE776" s="12">
        <f t="shared" si="1177"/>
        <v>0</v>
      </c>
      <c r="BF776" s="12">
        <f t="shared" si="1177"/>
        <v>0</v>
      </c>
      <c r="BG776" s="12">
        <f t="shared" si="1177"/>
        <v>0</v>
      </c>
      <c r="BH776" s="12">
        <f t="shared" si="1177"/>
        <v>0</v>
      </c>
      <c r="BI776" s="12">
        <f t="shared" si="1177"/>
        <v>0</v>
      </c>
      <c r="BJ776" s="12">
        <v>0</v>
      </c>
      <c r="BK776" s="12">
        <v>0</v>
      </c>
    </row>
    <row r="777" spans="1:63" x14ac:dyDescent="0.25">
      <c r="A777" s="4" t="s">
        <v>135</v>
      </c>
      <c r="B777" s="4" t="s">
        <v>60</v>
      </c>
      <c r="C777" s="4" t="s">
        <v>157</v>
      </c>
      <c r="D777" s="107" t="s">
        <v>346</v>
      </c>
      <c r="E777" s="117">
        <v>8213</v>
      </c>
      <c r="F777" s="107"/>
      <c r="G777" s="103" t="s">
        <v>1658</v>
      </c>
      <c r="H777" s="13" t="s">
        <v>53</v>
      </c>
      <c r="I777" s="14">
        <v>42500</v>
      </c>
      <c r="J777" s="14">
        <v>22000</v>
      </c>
      <c r="K777" s="14"/>
      <c r="L777" s="14"/>
      <c r="M777" s="14"/>
      <c r="N777" s="14"/>
      <c r="O777" s="14"/>
      <c r="P777" s="14">
        <f t="shared" si="1122"/>
        <v>22000</v>
      </c>
      <c r="Q777" s="14"/>
      <c r="R777" s="14">
        <v>2000</v>
      </c>
      <c r="S777" s="14">
        <v>1000</v>
      </c>
      <c r="T777" s="14"/>
      <c r="U777" s="14"/>
      <c r="V777" s="14"/>
      <c r="W777" s="14"/>
      <c r="X777" s="14">
        <v>690</v>
      </c>
      <c r="Y777" s="14"/>
      <c r="Z777" s="14">
        <v>3690</v>
      </c>
      <c r="AA777" s="14">
        <v>18310</v>
      </c>
      <c r="AB777" s="14">
        <v>0</v>
      </c>
      <c r="AC777" s="14"/>
      <c r="AD777" s="14"/>
      <c r="AE777" s="14"/>
      <c r="AF777" s="14"/>
      <c r="AG777" s="14"/>
      <c r="AH777" s="14">
        <f t="shared" si="1123"/>
        <v>0</v>
      </c>
      <c r="AI777" s="14"/>
      <c r="AJ777" s="14"/>
      <c r="AK777" s="14"/>
      <c r="AL777" s="14"/>
      <c r="AM777" s="14"/>
      <c r="AN777" s="14"/>
      <c r="AO777" s="14"/>
      <c r="AP777" s="14"/>
      <c r="AQ777" s="14"/>
      <c r="AR777" s="14">
        <v>0</v>
      </c>
      <c r="AS777" s="14">
        <v>0</v>
      </c>
      <c r="AT777" s="14">
        <v>0</v>
      </c>
      <c r="AU777" s="14"/>
      <c r="AV777" s="14"/>
      <c r="AW777" s="14"/>
      <c r="AX777" s="14"/>
      <c r="AY777" s="14"/>
      <c r="AZ777" s="14">
        <f t="shared" si="1124"/>
        <v>0</v>
      </c>
      <c r="BA777" s="14"/>
      <c r="BB777" s="14"/>
      <c r="BC777" s="14"/>
      <c r="BD777" s="14"/>
      <c r="BE777" s="14"/>
      <c r="BF777" s="14"/>
      <c r="BG777" s="14"/>
      <c r="BH777" s="14"/>
      <c r="BI777" s="14"/>
      <c r="BJ777" s="14">
        <v>0</v>
      </c>
      <c r="BK777" s="14">
        <v>0</v>
      </c>
    </row>
    <row r="778" spans="1:63" x14ac:dyDescent="0.25">
      <c r="A778" s="4" t="s">
        <v>135</v>
      </c>
      <c r="B778" s="4" t="s">
        <v>60</v>
      </c>
      <c r="C778" s="4" t="s">
        <v>157</v>
      </c>
      <c r="D778" s="107" t="s">
        <v>346</v>
      </c>
      <c r="E778" s="117">
        <v>8216</v>
      </c>
      <c r="F778" s="107"/>
      <c r="G778" s="103" t="s">
        <v>1658</v>
      </c>
      <c r="H778" s="13" t="s">
        <v>110</v>
      </c>
      <c r="I778" s="14">
        <v>10000</v>
      </c>
      <c r="J778" s="14">
        <v>0</v>
      </c>
      <c r="K778" s="14"/>
      <c r="L778" s="14"/>
      <c r="M778" s="14"/>
      <c r="N778" s="14"/>
      <c r="O778" s="14"/>
      <c r="P778" s="14">
        <f t="shared" si="1122"/>
        <v>0</v>
      </c>
      <c r="Q778" s="14"/>
      <c r="R778" s="14"/>
      <c r="S778" s="14"/>
      <c r="T778" s="14"/>
      <c r="U778" s="14"/>
      <c r="V778" s="14"/>
      <c r="W778" s="14"/>
      <c r="X778" s="14"/>
      <c r="Y778" s="14"/>
      <c r="Z778" s="14">
        <v>0</v>
      </c>
      <c r="AA778" s="14">
        <v>0</v>
      </c>
      <c r="AB778" s="14">
        <v>0</v>
      </c>
      <c r="AC778" s="14"/>
      <c r="AD778" s="14"/>
      <c r="AE778" s="14"/>
      <c r="AF778" s="14"/>
      <c r="AG778" s="14"/>
      <c r="AH778" s="14">
        <f t="shared" si="1123"/>
        <v>0</v>
      </c>
      <c r="AI778" s="14"/>
      <c r="AJ778" s="14"/>
      <c r="AK778" s="14"/>
      <c r="AL778" s="14"/>
      <c r="AM778" s="14"/>
      <c r="AN778" s="14"/>
      <c r="AO778" s="14"/>
      <c r="AP778" s="14"/>
      <c r="AQ778" s="14"/>
      <c r="AR778" s="14">
        <v>0</v>
      </c>
      <c r="AS778" s="14">
        <v>0</v>
      </c>
      <c r="AT778" s="14">
        <v>0</v>
      </c>
      <c r="AU778" s="14"/>
      <c r="AV778" s="14"/>
      <c r="AW778" s="14"/>
      <c r="AX778" s="14"/>
      <c r="AY778" s="14"/>
      <c r="AZ778" s="14">
        <f t="shared" si="1124"/>
        <v>0</v>
      </c>
      <c r="BA778" s="14"/>
      <c r="BB778" s="14"/>
      <c r="BC778" s="14"/>
      <c r="BD778" s="14"/>
      <c r="BE778" s="14"/>
      <c r="BF778" s="14"/>
      <c r="BG778" s="14"/>
      <c r="BH778" s="14"/>
      <c r="BI778" s="14"/>
      <c r="BJ778" s="14">
        <v>0</v>
      </c>
      <c r="BK778" s="14">
        <v>0</v>
      </c>
    </row>
    <row r="779" spans="1:63" ht="22.5" x14ac:dyDescent="0.25">
      <c r="A779" s="13" t="s">
        <v>0</v>
      </c>
      <c r="B779" s="13" t="s">
        <v>0</v>
      </c>
      <c r="C779" s="13" t="s">
        <v>0</v>
      </c>
      <c r="D779" s="103" t="s">
        <v>0</v>
      </c>
      <c r="E779" s="103" t="s">
        <v>0</v>
      </c>
      <c r="F779" s="103" t="s">
        <v>0</v>
      </c>
      <c r="G779" s="13" t="s">
        <v>0</v>
      </c>
      <c r="H779" s="10" t="s">
        <v>355</v>
      </c>
      <c r="I779" s="11">
        <f>SUM(I750,I772,I775)</f>
        <v>2413251</v>
      </c>
      <c r="J779" s="11">
        <f t="shared" ref="J779:Y779" si="1179">SUM(J750,J772,J775)</f>
        <v>80000</v>
      </c>
      <c r="K779" s="11">
        <f t="shared" si="1179"/>
        <v>0</v>
      </c>
      <c r="L779" s="11">
        <f t="shared" si="1179"/>
        <v>0</v>
      </c>
      <c r="M779" s="11">
        <f t="shared" si="1179"/>
        <v>0</v>
      </c>
      <c r="N779" s="11">
        <f t="shared" si="1179"/>
        <v>0</v>
      </c>
      <c r="O779" s="11">
        <f t="shared" si="1179"/>
        <v>0</v>
      </c>
      <c r="P779" s="11">
        <f t="shared" si="1179"/>
        <v>80000</v>
      </c>
      <c r="Q779" s="11">
        <f t="shared" si="1179"/>
        <v>0</v>
      </c>
      <c r="R779" s="11">
        <f t="shared" si="1179"/>
        <v>6240</v>
      </c>
      <c r="S779" s="11">
        <f t="shared" si="1179"/>
        <v>9082</v>
      </c>
      <c r="T779" s="11">
        <f t="shared" si="1179"/>
        <v>5599</v>
      </c>
      <c r="U779" s="11">
        <f t="shared" si="1179"/>
        <v>3510</v>
      </c>
      <c r="V779" s="11">
        <f t="shared" si="1179"/>
        <v>910</v>
      </c>
      <c r="W779" s="11">
        <f t="shared" si="1179"/>
        <v>0</v>
      </c>
      <c r="X779" s="11">
        <f t="shared" si="1179"/>
        <v>8896</v>
      </c>
      <c r="Y779" s="11">
        <f t="shared" si="1179"/>
        <v>1790</v>
      </c>
      <c r="Z779" s="11">
        <v>36027</v>
      </c>
      <c r="AA779" s="11">
        <v>43973</v>
      </c>
      <c r="AB779" s="11">
        <f t="shared" ref="AB779:AQ779" si="1180">SUM(AB750,AB772,AB775)</f>
        <v>0</v>
      </c>
      <c r="AC779" s="11">
        <f t="shared" si="1180"/>
        <v>0</v>
      </c>
      <c r="AD779" s="11">
        <f t="shared" si="1180"/>
        <v>0</v>
      </c>
      <c r="AE779" s="11">
        <f t="shared" si="1180"/>
        <v>0</v>
      </c>
      <c r="AF779" s="11">
        <f t="shared" si="1180"/>
        <v>0</v>
      </c>
      <c r="AG779" s="11">
        <f t="shared" si="1180"/>
        <v>0</v>
      </c>
      <c r="AH779" s="11">
        <f t="shared" si="1180"/>
        <v>0</v>
      </c>
      <c r="AI779" s="11">
        <f t="shared" si="1180"/>
        <v>0</v>
      </c>
      <c r="AJ779" s="11">
        <f t="shared" si="1180"/>
        <v>0</v>
      </c>
      <c r="AK779" s="11">
        <f t="shared" si="1180"/>
        <v>0</v>
      </c>
      <c r="AL779" s="11">
        <f t="shared" si="1180"/>
        <v>0</v>
      </c>
      <c r="AM779" s="11">
        <f t="shared" si="1180"/>
        <v>0</v>
      </c>
      <c r="AN779" s="11">
        <f t="shared" si="1180"/>
        <v>0</v>
      </c>
      <c r="AO779" s="11">
        <f t="shared" si="1180"/>
        <v>0</v>
      </c>
      <c r="AP779" s="11">
        <f t="shared" si="1180"/>
        <v>0</v>
      </c>
      <c r="AQ779" s="11">
        <f t="shared" si="1180"/>
        <v>0</v>
      </c>
      <c r="AR779" s="11">
        <v>0</v>
      </c>
      <c r="AS779" s="11">
        <v>0</v>
      </c>
      <c r="AT779" s="11">
        <f t="shared" ref="AT779:BI779" si="1181">SUM(AT750,AT772,AT775)</f>
        <v>0</v>
      </c>
      <c r="AU779" s="11">
        <f t="shared" si="1181"/>
        <v>0</v>
      </c>
      <c r="AV779" s="11">
        <f t="shared" si="1181"/>
        <v>0</v>
      </c>
      <c r="AW779" s="11">
        <f t="shared" si="1181"/>
        <v>7000</v>
      </c>
      <c r="AX779" s="11">
        <f t="shared" si="1181"/>
        <v>0</v>
      </c>
      <c r="AY779" s="11">
        <f t="shared" si="1181"/>
        <v>0</v>
      </c>
      <c r="AZ779" s="11">
        <f t="shared" si="1181"/>
        <v>7000</v>
      </c>
      <c r="BA779" s="11">
        <f t="shared" si="1181"/>
        <v>0</v>
      </c>
      <c r="BB779" s="11">
        <f t="shared" si="1181"/>
        <v>0</v>
      </c>
      <c r="BC779" s="11">
        <f t="shared" si="1181"/>
        <v>0</v>
      </c>
      <c r="BD779" s="11">
        <f t="shared" si="1181"/>
        <v>0</v>
      </c>
      <c r="BE779" s="11">
        <f t="shared" si="1181"/>
        <v>0</v>
      </c>
      <c r="BF779" s="11">
        <f t="shared" si="1181"/>
        <v>0</v>
      </c>
      <c r="BG779" s="11">
        <f t="shared" si="1181"/>
        <v>7000</v>
      </c>
      <c r="BH779" s="11">
        <f t="shared" si="1181"/>
        <v>0</v>
      </c>
      <c r="BI779" s="11">
        <f t="shared" si="1181"/>
        <v>0</v>
      </c>
      <c r="BJ779" s="11">
        <v>7000</v>
      </c>
      <c r="BK779" s="11">
        <v>0</v>
      </c>
    </row>
    <row r="780" spans="1:63" ht="15.75" thickBot="1" x14ac:dyDescent="0.3">
      <c r="A780" s="13" t="s">
        <v>0</v>
      </c>
      <c r="B780" s="13" t="s">
        <v>0</v>
      </c>
      <c r="C780" s="13" t="s">
        <v>0</v>
      </c>
      <c r="D780" s="103" t="s">
        <v>0</v>
      </c>
      <c r="E780" s="103" t="s">
        <v>0</v>
      </c>
      <c r="F780" s="103" t="s">
        <v>0</v>
      </c>
      <c r="G780" s="13" t="s">
        <v>0</v>
      </c>
      <c r="H780" s="2" t="s">
        <v>55</v>
      </c>
      <c r="I780" s="12">
        <v>61</v>
      </c>
      <c r="J780" s="13" t="s">
        <v>0</v>
      </c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>
        <v>0</v>
      </c>
      <c r="AA780" s="13"/>
      <c r="AB780" s="13" t="s">
        <v>0</v>
      </c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>
        <v>0</v>
      </c>
      <c r="AS780" s="13"/>
      <c r="AT780" s="13" t="s">
        <v>0</v>
      </c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>
        <v>0</v>
      </c>
      <c r="BK780" s="13"/>
    </row>
    <row r="781" spans="1:63" ht="69.75" customHeight="1" thickBot="1" x14ac:dyDescent="0.3">
      <c r="A781" s="148" t="s">
        <v>0</v>
      </c>
      <c r="B781" s="148" t="s">
        <v>0</v>
      </c>
      <c r="C781" s="148" t="s">
        <v>0</v>
      </c>
      <c r="D781" s="151" t="s">
        <v>0</v>
      </c>
      <c r="E781" s="151" t="s">
        <v>0</v>
      </c>
      <c r="F781" s="151" t="s">
        <v>0</v>
      </c>
      <c r="G781" s="154" t="s">
        <v>0</v>
      </c>
      <c r="H781" s="5" t="s">
        <v>56</v>
      </c>
      <c r="I781" s="5" t="s">
        <v>9</v>
      </c>
      <c r="J781" s="94" t="s">
        <v>10</v>
      </c>
      <c r="K781" s="94" t="s">
        <v>1602</v>
      </c>
      <c r="L781" s="94" t="s">
        <v>1535</v>
      </c>
      <c r="M781" s="94" t="s">
        <v>1591</v>
      </c>
      <c r="N781" s="94" t="s">
        <v>1592</v>
      </c>
      <c r="O781" s="94" t="s">
        <v>1593</v>
      </c>
      <c r="P781" s="94" t="s">
        <v>1606</v>
      </c>
      <c r="Q781" s="94" t="s">
        <v>1603</v>
      </c>
      <c r="R781" s="94" t="s">
        <v>1594</v>
      </c>
      <c r="S781" s="94" t="s">
        <v>1595</v>
      </c>
      <c r="T781" s="94" t="s">
        <v>1596</v>
      </c>
      <c r="U781" s="94" t="s">
        <v>1597</v>
      </c>
      <c r="V781" s="94" t="s">
        <v>1598</v>
      </c>
      <c r="W781" s="94" t="s">
        <v>1599</v>
      </c>
      <c r="X781" s="94" t="s">
        <v>1604</v>
      </c>
      <c r="Y781" s="94" t="s">
        <v>1605</v>
      </c>
      <c r="Z781" s="94" t="s">
        <v>1600</v>
      </c>
      <c r="AA781" s="94" t="s">
        <v>1601</v>
      </c>
      <c r="AB781" s="95" t="s">
        <v>11</v>
      </c>
      <c r="AC781" s="95" t="s">
        <v>1602</v>
      </c>
      <c r="AD781" s="95" t="s">
        <v>1535</v>
      </c>
      <c r="AE781" s="95" t="s">
        <v>1591</v>
      </c>
      <c r="AF781" s="95" t="s">
        <v>1592</v>
      </c>
      <c r="AG781" s="95" t="s">
        <v>1593</v>
      </c>
      <c r="AH781" s="95" t="s">
        <v>1607</v>
      </c>
      <c r="AI781" s="95" t="s">
        <v>1603</v>
      </c>
      <c r="AJ781" s="95" t="s">
        <v>1594</v>
      </c>
      <c r="AK781" s="95" t="s">
        <v>1595</v>
      </c>
      <c r="AL781" s="95" t="s">
        <v>1596</v>
      </c>
      <c r="AM781" s="95" t="s">
        <v>1597</v>
      </c>
      <c r="AN781" s="95" t="s">
        <v>1598</v>
      </c>
      <c r="AO781" s="95" t="s">
        <v>1599</v>
      </c>
      <c r="AP781" s="95" t="s">
        <v>1604</v>
      </c>
      <c r="AQ781" s="95" t="s">
        <v>1605</v>
      </c>
      <c r="AR781" s="95" t="s">
        <v>1600</v>
      </c>
      <c r="AS781" s="95" t="s">
        <v>1601</v>
      </c>
      <c r="AT781" s="96" t="s">
        <v>12</v>
      </c>
      <c r="AU781" s="96" t="s">
        <v>1602</v>
      </c>
      <c r="AV781" s="96" t="s">
        <v>1535</v>
      </c>
      <c r="AW781" s="96" t="s">
        <v>1591</v>
      </c>
      <c r="AX781" s="96" t="s">
        <v>1592</v>
      </c>
      <c r="AY781" s="96" t="s">
        <v>1593</v>
      </c>
      <c r="AZ781" s="96" t="s">
        <v>1608</v>
      </c>
      <c r="BA781" s="96" t="s">
        <v>1603</v>
      </c>
      <c r="BB781" s="96" t="s">
        <v>1594</v>
      </c>
      <c r="BC781" s="96" t="s">
        <v>1595</v>
      </c>
      <c r="BD781" s="96" t="s">
        <v>1596</v>
      </c>
      <c r="BE781" s="96" t="s">
        <v>1597</v>
      </c>
      <c r="BF781" s="96" t="s">
        <v>1598</v>
      </c>
      <c r="BG781" s="96" t="s">
        <v>1599</v>
      </c>
      <c r="BH781" s="96" t="s">
        <v>1604</v>
      </c>
      <c r="BI781" s="96" t="s">
        <v>1605</v>
      </c>
      <c r="BJ781" s="96" t="s">
        <v>1600</v>
      </c>
      <c r="BK781" s="96" t="s">
        <v>1601</v>
      </c>
    </row>
    <row r="782" spans="1:63" x14ac:dyDescent="0.25">
      <c r="A782" s="149"/>
      <c r="B782" s="149"/>
      <c r="C782" s="149"/>
      <c r="D782" s="152"/>
      <c r="E782" s="152"/>
      <c r="F782" s="152"/>
      <c r="G782" s="155"/>
      <c r="H782" s="15" t="s">
        <v>0</v>
      </c>
      <c r="I782" s="9" t="s">
        <v>13</v>
      </c>
      <c r="J782" s="9">
        <v>1</v>
      </c>
      <c r="K782" s="9">
        <v>2</v>
      </c>
      <c r="L782" s="9">
        <v>3</v>
      </c>
      <c r="M782" s="9">
        <v>4</v>
      </c>
      <c r="N782" s="9">
        <v>5</v>
      </c>
      <c r="O782" s="9">
        <v>6</v>
      </c>
      <c r="P782" s="9">
        <v>7</v>
      </c>
      <c r="Q782" s="9">
        <v>8</v>
      </c>
      <c r="R782" s="9">
        <v>9</v>
      </c>
      <c r="S782" s="9">
        <v>10</v>
      </c>
      <c r="T782" s="9">
        <v>11</v>
      </c>
      <c r="U782" s="9">
        <v>12</v>
      </c>
      <c r="V782" s="9">
        <v>13</v>
      </c>
      <c r="W782" s="9">
        <v>14</v>
      </c>
      <c r="X782" s="9">
        <v>15</v>
      </c>
      <c r="Y782" s="9">
        <v>16</v>
      </c>
      <c r="Z782" s="9">
        <v>20</v>
      </c>
      <c r="AA782" s="9">
        <v>21</v>
      </c>
      <c r="AB782" s="9">
        <v>1</v>
      </c>
      <c r="AC782" s="9">
        <v>2</v>
      </c>
      <c r="AD782" s="9">
        <v>3</v>
      </c>
      <c r="AE782" s="9">
        <v>4</v>
      </c>
      <c r="AF782" s="9">
        <v>5</v>
      </c>
      <c r="AG782" s="9">
        <v>6</v>
      </c>
      <c r="AH782" s="9">
        <v>7</v>
      </c>
      <c r="AI782" s="9">
        <v>8</v>
      </c>
      <c r="AJ782" s="9">
        <v>9</v>
      </c>
      <c r="AK782" s="9">
        <v>10</v>
      </c>
      <c r="AL782" s="9">
        <v>11</v>
      </c>
      <c r="AM782" s="9">
        <v>12</v>
      </c>
      <c r="AN782" s="9">
        <v>13</v>
      </c>
      <c r="AO782" s="9">
        <v>14</v>
      </c>
      <c r="AP782" s="9">
        <v>15</v>
      </c>
      <c r="AQ782" s="9">
        <v>16</v>
      </c>
      <c r="AR782" s="9">
        <v>20</v>
      </c>
      <c r="AS782" s="9">
        <v>21</v>
      </c>
      <c r="AT782" s="9">
        <v>1</v>
      </c>
      <c r="AU782" s="9">
        <v>2</v>
      </c>
      <c r="AV782" s="9">
        <v>3</v>
      </c>
      <c r="AW782" s="9">
        <v>4</v>
      </c>
      <c r="AX782" s="9">
        <v>5</v>
      </c>
      <c r="AY782" s="9">
        <v>6</v>
      </c>
      <c r="AZ782" s="9">
        <v>7</v>
      </c>
      <c r="BA782" s="9">
        <v>8</v>
      </c>
      <c r="BB782" s="9">
        <v>9</v>
      </c>
      <c r="BC782" s="9">
        <v>10</v>
      </c>
      <c r="BD782" s="9">
        <v>11</v>
      </c>
      <c r="BE782" s="9">
        <v>12</v>
      </c>
      <c r="BF782" s="9">
        <v>13</v>
      </c>
      <c r="BG782" s="9">
        <v>14</v>
      </c>
      <c r="BH782" s="9">
        <v>15</v>
      </c>
      <c r="BI782" s="9">
        <v>16</v>
      </c>
      <c r="BJ782" s="9">
        <v>20</v>
      </c>
      <c r="BK782" s="9">
        <v>21</v>
      </c>
    </row>
    <row r="783" spans="1:63" x14ac:dyDescent="0.25">
      <c r="A783" s="149"/>
      <c r="B783" s="149"/>
      <c r="C783" s="149"/>
      <c r="D783" s="152"/>
      <c r="E783" s="152"/>
      <c r="F783" s="152"/>
      <c r="G783" s="155"/>
      <c r="H783" s="16" t="s">
        <v>139</v>
      </c>
      <c r="I783" s="17">
        <f>SUM(I779)</f>
        <v>2413251</v>
      </c>
      <c r="J783" s="17">
        <f t="shared" ref="J783:Y783" si="1182">SUM(J779)</f>
        <v>80000</v>
      </c>
      <c r="K783" s="17">
        <f t="shared" si="1182"/>
        <v>0</v>
      </c>
      <c r="L783" s="17">
        <f t="shared" si="1182"/>
        <v>0</v>
      </c>
      <c r="M783" s="17">
        <f t="shared" si="1182"/>
        <v>0</v>
      </c>
      <c r="N783" s="17">
        <f t="shared" si="1182"/>
        <v>0</v>
      </c>
      <c r="O783" s="17">
        <f t="shared" si="1182"/>
        <v>0</v>
      </c>
      <c r="P783" s="17">
        <f t="shared" ref="P783" si="1183">SUM(P779)</f>
        <v>80000</v>
      </c>
      <c r="Q783" s="17">
        <f t="shared" si="1182"/>
        <v>0</v>
      </c>
      <c r="R783" s="17">
        <f t="shared" si="1182"/>
        <v>6240</v>
      </c>
      <c r="S783" s="17">
        <f t="shared" si="1182"/>
        <v>9082</v>
      </c>
      <c r="T783" s="17">
        <f t="shared" si="1182"/>
        <v>5599</v>
      </c>
      <c r="U783" s="17">
        <f t="shared" si="1182"/>
        <v>3510</v>
      </c>
      <c r="V783" s="17">
        <f t="shared" si="1182"/>
        <v>910</v>
      </c>
      <c r="W783" s="17">
        <f t="shared" si="1182"/>
        <v>0</v>
      </c>
      <c r="X783" s="17">
        <f t="shared" si="1182"/>
        <v>8896</v>
      </c>
      <c r="Y783" s="17">
        <f t="shared" si="1182"/>
        <v>1790</v>
      </c>
      <c r="Z783" s="17">
        <v>36027</v>
      </c>
      <c r="AA783" s="17">
        <v>43973</v>
      </c>
      <c r="AB783" s="17">
        <f t="shared" ref="AB783:AQ783" si="1184">SUM(AB779)</f>
        <v>0</v>
      </c>
      <c r="AC783" s="17">
        <f t="shared" si="1184"/>
        <v>0</v>
      </c>
      <c r="AD783" s="17">
        <f t="shared" si="1184"/>
        <v>0</v>
      </c>
      <c r="AE783" s="17">
        <f t="shared" si="1184"/>
        <v>0</v>
      </c>
      <c r="AF783" s="17">
        <f t="shared" si="1184"/>
        <v>0</v>
      </c>
      <c r="AG783" s="17">
        <f t="shared" si="1184"/>
        <v>0</v>
      </c>
      <c r="AH783" s="17">
        <f t="shared" ref="AH783" si="1185">SUM(AH779)</f>
        <v>0</v>
      </c>
      <c r="AI783" s="17">
        <f t="shared" si="1184"/>
        <v>0</v>
      </c>
      <c r="AJ783" s="17">
        <f t="shared" si="1184"/>
        <v>0</v>
      </c>
      <c r="AK783" s="17">
        <f t="shared" si="1184"/>
        <v>0</v>
      </c>
      <c r="AL783" s="17">
        <f t="shared" si="1184"/>
        <v>0</v>
      </c>
      <c r="AM783" s="17">
        <f t="shared" si="1184"/>
        <v>0</v>
      </c>
      <c r="AN783" s="17">
        <f t="shared" si="1184"/>
        <v>0</v>
      </c>
      <c r="AO783" s="17">
        <f t="shared" si="1184"/>
        <v>0</v>
      </c>
      <c r="AP783" s="17">
        <f t="shared" si="1184"/>
        <v>0</v>
      </c>
      <c r="AQ783" s="17">
        <f t="shared" si="1184"/>
        <v>0</v>
      </c>
      <c r="AR783" s="17">
        <v>0</v>
      </c>
      <c r="AS783" s="17">
        <v>0</v>
      </c>
      <c r="AT783" s="17">
        <f t="shared" ref="AT783:BI783" si="1186">SUM(AT779)</f>
        <v>0</v>
      </c>
      <c r="AU783" s="17">
        <f t="shared" si="1186"/>
        <v>0</v>
      </c>
      <c r="AV783" s="17">
        <f t="shared" si="1186"/>
        <v>0</v>
      </c>
      <c r="AW783" s="17">
        <f t="shared" si="1186"/>
        <v>7000</v>
      </c>
      <c r="AX783" s="17">
        <f t="shared" si="1186"/>
        <v>0</v>
      </c>
      <c r="AY783" s="17">
        <f t="shared" si="1186"/>
        <v>0</v>
      </c>
      <c r="AZ783" s="17">
        <f t="shared" ref="AZ783" si="1187">SUM(AZ779)</f>
        <v>7000</v>
      </c>
      <c r="BA783" s="17">
        <f t="shared" si="1186"/>
        <v>0</v>
      </c>
      <c r="BB783" s="17">
        <f t="shared" si="1186"/>
        <v>0</v>
      </c>
      <c r="BC783" s="17">
        <f t="shared" si="1186"/>
        <v>0</v>
      </c>
      <c r="BD783" s="17">
        <f t="shared" si="1186"/>
        <v>0</v>
      </c>
      <c r="BE783" s="17">
        <f t="shared" si="1186"/>
        <v>0</v>
      </c>
      <c r="BF783" s="17">
        <f t="shared" si="1186"/>
        <v>0</v>
      </c>
      <c r="BG783" s="17">
        <f t="shared" si="1186"/>
        <v>7000</v>
      </c>
      <c r="BH783" s="17">
        <f t="shared" si="1186"/>
        <v>0</v>
      </c>
      <c r="BI783" s="17">
        <f t="shared" si="1186"/>
        <v>0</v>
      </c>
      <c r="BJ783" s="17">
        <v>7000</v>
      </c>
      <c r="BK783" s="17">
        <v>0</v>
      </c>
    </row>
    <row r="784" spans="1:63" x14ac:dyDescent="0.25">
      <c r="A784" s="149"/>
      <c r="B784" s="149"/>
      <c r="C784" s="149"/>
      <c r="D784" s="152"/>
      <c r="E784" s="152"/>
      <c r="F784" s="152"/>
      <c r="G784" s="155"/>
      <c r="H784" s="18" t="s">
        <v>57</v>
      </c>
      <c r="I784" s="17">
        <f>SUM(I783)</f>
        <v>2413251</v>
      </c>
      <c r="J784" s="17">
        <f t="shared" ref="J784:Y784" si="1188">SUM(J783)</f>
        <v>80000</v>
      </c>
      <c r="K784" s="17">
        <f t="shared" si="1188"/>
        <v>0</v>
      </c>
      <c r="L784" s="17">
        <f t="shared" si="1188"/>
        <v>0</v>
      </c>
      <c r="M784" s="17">
        <f t="shared" si="1188"/>
        <v>0</v>
      </c>
      <c r="N784" s="17">
        <f t="shared" si="1188"/>
        <v>0</v>
      </c>
      <c r="O784" s="17">
        <f t="shared" si="1188"/>
        <v>0</v>
      </c>
      <c r="P784" s="17">
        <f t="shared" ref="P784" si="1189">SUM(P783)</f>
        <v>80000</v>
      </c>
      <c r="Q784" s="17">
        <f t="shared" si="1188"/>
        <v>0</v>
      </c>
      <c r="R784" s="17">
        <f t="shared" si="1188"/>
        <v>6240</v>
      </c>
      <c r="S784" s="17">
        <f t="shared" si="1188"/>
        <v>9082</v>
      </c>
      <c r="T784" s="17">
        <f t="shared" si="1188"/>
        <v>5599</v>
      </c>
      <c r="U784" s="17">
        <f t="shared" si="1188"/>
        <v>3510</v>
      </c>
      <c r="V784" s="17">
        <f t="shared" si="1188"/>
        <v>910</v>
      </c>
      <c r="W784" s="17">
        <f t="shared" si="1188"/>
        <v>0</v>
      </c>
      <c r="X784" s="17">
        <f t="shared" si="1188"/>
        <v>8896</v>
      </c>
      <c r="Y784" s="17">
        <f t="shared" si="1188"/>
        <v>1790</v>
      </c>
      <c r="Z784" s="17">
        <v>36027</v>
      </c>
      <c r="AA784" s="17">
        <v>43973</v>
      </c>
      <c r="AB784" s="17">
        <f t="shared" ref="AB784:AQ784" si="1190">SUM(AB783)</f>
        <v>0</v>
      </c>
      <c r="AC784" s="17">
        <f t="shared" si="1190"/>
        <v>0</v>
      </c>
      <c r="AD784" s="17">
        <f t="shared" si="1190"/>
        <v>0</v>
      </c>
      <c r="AE784" s="17">
        <f t="shared" si="1190"/>
        <v>0</v>
      </c>
      <c r="AF784" s="17">
        <f t="shared" si="1190"/>
        <v>0</v>
      </c>
      <c r="AG784" s="17">
        <f t="shared" si="1190"/>
        <v>0</v>
      </c>
      <c r="AH784" s="17">
        <f t="shared" ref="AH784" si="1191">SUM(AH783)</f>
        <v>0</v>
      </c>
      <c r="AI784" s="17">
        <f t="shared" si="1190"/>
        <v>0</v>
      </c>
      <c r="AJ784" s="17">
        <f t="shared" si="1190"/>
        <v>0</v>
      </c>
      <c r="AK784" s="17">
        <f t="shared" si="1190"/>
        <v>0</v>
      </c>
      <c r="AL784" s="17">
        <f t="shared" si="1190"/>
        <v>0</v>
      </c>
      <c r="AM784" s="17">
        <f t="shared" si="1190"/>
        <v>0</v>
      </c>
      <c r="AN784" s="17">
        <f t="shared" si="1190"/>
        <v>0</v>
      </c>
      <c r="AO784" s="17">
        <f t="shared" si="1190"/>
        <v>0</v>
      </c>
      <c r="AP784" s="17">
        <f t="shared" si="1190"/>
        <v>0</v>
      </c>
      <c r="AQ784" s="17">
        <f t="shared" si="1190"/>
        <v>0</v>
      </c>
      <c r="AR784" s="17">
        <v>0</v>
      </c>
      <c r="AS784" s="17">
        <v>0</v>
      </c>
      <c r="AT784" s="17">
        <f t="shared" ref="AT784:BI784" si="1192">SUM(AT783)</f>
        <v>0</v>
      </c>
      <c r="AU784" s="17">
        <f t="shared" si="1192"/>
        <v>0</v>
      </c>
      <c r="AV784" s="17">
        <f t="shared" si="1192"/>
        <v>0</v>
      </c>
      <c r="AW784" s="17">
        <f t="shared" si="1192"/>
        <v>7000</v>
      </c>
      <c r="AX784" s="17">
        <f t="shared" si="1192"/>
        <v>0</v>
      </c>
      <c r="AY784" s="17">
        <f t="shared" si="1192"/>
        <v>0</v>
      </c>
      <c r="AZ784" s="17">
        <f t="shared" ref="AZ784" si="1193">SUM(AZ783)</f>
        <v>7000</v>
      </c>
      <c r="BA784" s="17">
        <f t="shared" si="1192"/>
        <v>0</v>
      </c>
      <c r="BB784" s="17">
        <f t="shared" si="1192"/>
        <v>0</v>
      </c>
      <c r="BC784" s="17">
        <f t="shared" si="1192"/>
        <v>0</v>
      </c>
      <c r="BD784" s="17">
        <f t="shared" si="1192"/>
        <v>0</v>
      </c>
      <c r="BE784" s="17">
        <f t="shared" si="1192"/>
        <v>0</v>
      </c>
      <c r="BF784" s="17">
        <f t="shared" si="1192"/>
        <v>0</v>
      </c>
      <c r="BG784" s="17">
        <f t="shared" si="1192"/>
        <v>7000</v>
      </c>
      <c r="BH784" s="17">
        <f t="shared" si="1192"/>
        <v>0</v>
      </c>
      <c r="BI784" s="17">
        <f t="shared" si="1192"/>
        <v>0</v>
      </c>
      <c r="BJ784" s="17">
        <v>7000</v>
      </c>
      <c r="BK784" s="17">
        <v>0</v>
      </c>
    </row>
    <row r="785" spans="1:63" x14ac:dyDescent="0.25">
      <c r="A785" s="150"/>
      <c r="B785" s="150"/>
      <c r="C785" s="150"/>
      <c r="D785" s="153"/>
      <c r="E785" s="153"/>
      <c r="F785" s="153"/>
      <c r="G785" s="156"/>
      <c r="P785">
        <f t="shared" si="1122"/>
        <v>0</v>
      </c>
      <c r="Z785">
        <v>0</v>
      </c>
      <c r="AA785">
        <v>0</v>
      </c>
      <c r="AH785">
        <f t="shared" si="1123"/>
        <v>0</v>
      </c>
      <c r="AR785">
        <v>0</v>
      </c>
      <c r="AS785">
        <v>0</v>
      </c>
      <c r="AZ785">
        <f t="shared" si="1124"/>
        <v>0</v>
      </c>
      <c r="BJ785">
        <v>0</v>
      </c>
      <c r="BK785">
        <v>0</v>
      </c>
    </row>
    <row r="786" spans="1:63" ht="15.75" thickBot="1" x14ac:dyDescent="0.3">
      <c r="A786" s="13" t="s">
        <v>0</v>
      </c>
      <c r="B786" s="13" t="s">
        <v>0</v>
      </c>
      <c r="C786" s="13" t="s">
        <v>0</v>
      </c>
      <c r="D786" s="103" t="s">
        <v>0</v>
      </c>
      <c r="E786" s="103" t="s">
        <v>0</v>
      </c>
      <c r="F786" s="103" t="s">
        <v>0</v>
      </c>
      <c r="G786" s="13" t="s">
        <v>0</v>
      </c>
      <c r="H786" s="19" t="s">
        <v>0</v>
      </c>
      <c r="I786" s="19" t="s">
        <v>0</v>
      </c>
      <c r="J786" s="19" t="s">
        <v>0</v>
      </c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>
        <v>0</v>
      </c>
      <c r="AA786" s="19">
        <v>0</v>
      </c>
      <c r="AB786" s="19" t="s">
        <v>0</v>
      </c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>
        <v>0</v>
      </c>
      <c r="AS786" s="19">
        <v>0</v>
      </c>
      <c r="AT786" s="19" t="s">
        <v>0</v>
      </c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>
        <v>0</v>
      </c>
      <c r="BK786" s="19">
        <v>0</v>
      </c>
    </row>
    <row r="787" spans="1:63" ht="69.75" customHeight="1" thickBot="1" x14ac:dyDescent="0.3">
      <c r="A787" s="5" t="s">
        <v>2</v>
      </c>
      <c r="B787" s="5" t="s">
        <v>3</v>
      </c>
      <c r="C787" s="5" t="s">
        <v>4</v>
      </c>
      <c r="D787" s="108" t="s">
        <v>0</v>
      </c>
      <c r="E787" s="116" t="s">
        <v>5</v>
      </c>
      <c r="F787" s="116" t="s">
        <v>6</v>
      </c>
      <c r="G787" s="5" t="s">
        <v>7</v>
      </c>
      <c r="H787" s="5" t="s">
        <v>8</v>
      </c>
      <c r="I787" s="5" t="s">
        <v>9</v>
      </c>
      <c r="J787" s="94" t="s">
        <v>10</v>
      </c>
      <c r="K787" s="94" t="s">
        <v>1602</v>
      </c>
      <c r="L787" s="94" t="s">
        <v>1535</v>
      </c>
      <c r="M787" s="94" t="s">
        <v>1591</v>
      </c>
      <c r="N787" s="94" t="s">
        <v>1592</v>
      </c>
      <c r="O787" s="94" t="s">
        <v>1593</v>
      </c>
      <c r="P787" s="94" t="s">
        <v>1606</v>
      </c>
      <c r="Q787" s="94" t="s">
        <v>1603</v>
      </c>
      <c r="R787" s="94" t="s">
        <v>1594</v>
      </c>
      <c r="S787" s="94" t="s">
        <v>1595</v>
      </c>
      <c r="T787" s="94" t="s">
        <v>1596</v>
      </c>
      <c r="U787" s="94" t="s">
        <v>1597</v>
      </c>
      <c r="V787" s="94" t="s">
        <v>1598</v>
      </c>
      <c r="W787" s="94" t="s">
        <v>1599</v>
      </c>
      <c r="X787" s="94" t="s">
        <v>1604</v>
      </c>
      <c r="Y787" s="94" t="s">
        <v>1605</v>
      </c>
      <c r="Z787" s="94" t="s">
        <v>1600</v>
      </c>
      <c r="AA787" s="94" t="s">
        <v>1601</v>
      </c>
      <c r="AB787" s="95" t="s">
        <v>11</v>
      </c>
      <c r="AC787" s="95" t="s">
        <v>1602</v>
      </c>
      <c r="AD787" s="95" t="s">
        <v>1535</v>
      </c>
      <c r="AE787" s="95" t="s">
        <v>1591</v>
      </c>
      <c r="AF787" s="95" t="s">
        <v>1592</v>
      </c>
      <c r="AG787" s="95" t="s">
        <v>1593</v>
      </c>
      <c r="AH787" s="95" t="s">
        <v>1607</v>
      </c>
      <c r="AI787" s="95" t="s">
        <v>1603</v>
      </c>
      <c r="AJ787" s="95" t="s">
        <v>1594</v>
      </c>
      <c r="AK787" s="95" t="s">
        <v>1595</v>
      </c>
      <c r="AL787" s="95" t="s">
        <v>1596</v>
      </c>
      <c r="AM787" s="95" t="s">
        <v>1597</v>
      </c>
      <c r="AN787" s="95" t="s">
        <v>1598</v>
      </c>
      <c r="AO787" s="95" t="s">
        <v>1599</v>
      </c>
      <c r="AP787" s="95" t="s">
        <v>1604</v>
      </c>
      <c r="AQ787" s="95" t="s">
        <v>1605</v>
      </c>
      <c r="AR787" s="95" t="s">
        <v>1600</v>
      </c>
      <c r="AS787" s="95" t="s">
        <v>1601</v>
      </c>
      <c r="AT787" s="96" t="s">
        <v>12</v>
      </c>
      <c r="AU787" s="96" t="s">
        <v>1602</v>
      </c>
      <c r="AV787" s="96" t="s">
        <v>1535</v>
      </c>
      <c r="AW787" s="96" t="s">
        <v>1591</v>
      </c>
      <c r="AX787" s="96" t="s">
        <v>1592</v>
      </c>
      <c r="AY787" s="96" t="s">
        <v>1593</v>
      </c>
      <c r="AZ787" s="96" t="s">
        <v>1608</v>
      </c>
      <c r="BA787" s="96" t="s">
        <v>1603</v>
      </c>
      <c r="BB787" s="96" t="s">
        <v>1594</v>
      </c>
      <c r="BC787" s="96" t="s">
        <v>1595</v>
      </c>
      <c r="BD787" s="96" t="s">
        <v>1596</v>
      </c>
      <c r="BE787" s="96" t="s">
        <v>1597</v>
      </c>
      <c r="BF787" s="96" t="s">
        <v>1598</v>
      </c>
      <c r="BG787" s="96" t="s">
        <v>1599</v>
      </c>
      <c r="BH787" s="96" t="s">
        <v>1604</v>
      </c>
      <c r="BI787" s="96" t="s">
        <v>1605</v>
      </c>
      <c r="BJ787" s="96" t="s">
        <v>1600</v>
      </c>
      <c r="BK787" s="96" t="s">
        <v>1601</v>
      </c>
    </row>
    <row r="788" spans="1:63" x14ac:dyDescent="0.25">
      <c r="A788" s="6" t="s">
        <v>0</v>
      </c>
      <c r="B788" s="6" t="s">
        <v>0</v>
      </c>
      <c r="C788" s="6" t="s">
        <v>0</v>
      </c>
      <c r="D788" s="109" t="s">
        <v>0</v>
      </c>
      <c r="E788" s="109" t="s">
        <v>0</v>
      </c>
      <c r="F788" s="125" t="s">
        <v>0</v>
      </c>
      <c r="G788" s="7" t="s">
        <v>0</v>
      </c>
      <c r="H788" s="8" t="s">
        <v>0</v>
      </c>
      <c r="I788" s="9" t="s">
        <v>13</v>
      </c>
      <c r="J788" s="9">
        <v>1</v>
      </c>
      <c r="K788" s="9">
        <v>2</v>
      </c>
      <c r="L788" s="9">
        <v>3</v>
      </c>
      <c r="M788" s="9">
        <v>4</v>
      </c>
      <c r="N788" s="9">
        <v>5</v>
      </c>
      <c r="O788" s="9">
        <v>6</v>
      </c>
      <c r="P788" s="9">
        <v>7</v>
      </c>
      <c r="Q788" s="9">
        <v>8</v>
      </c>
      <c r="R788" s="9">
        <v>9</v>
      </c>
      <c r="S788" s="9">
        <v>10</v>
      </c>
      <c r="T788" s="9">
        <v>11</v>
      </c>
      <c r="U788" s="9">
        <v>12</v>
      </c>
      <c r="V788" s="9">
        <v>13</v>
      </c>
      <c r="W788" s="9">
        <v>14</v>
      </c>
      <c r="X788" s="9">
        <v>15</v>
      </c>
      <c r="Y788" s="9">
        <v>16</v>
      </c>
      <c r="Z788" s="9">
        <v>20</v>
      </c>
      <c r="AA788" s="9">
        <v>21</v>
      </c>
      <c r="AB788" s="9">
        <v>1</v>
      </c>
      <c r="AC788" s="9">
        <v>2</v>
      </c>
      <c r="AD788" s="9">
        <v>3</v>
      </c>
      <c r="AE788" s="9">
        <v>4</v>
      </c>
      <c r="AF788" s="9">
        <v>5</v>
      </c>
      <c r="AG788" s="9">
        <v>6</v>
      </c>
      <c r="AH788" s="9">
        <v>7</v>
      </c>
      <c r="AI788" s="9">
        <v>8</v>
      </c>
      <c r="AJ788" s="9">
        <v>9</v>
      </c>
      <c r="AK788" s="9">
        <v>10</v>
      </c>
      <c r="AL788" s="9">
        <v>11</v>
      </c>
      <c r="AM788" s="9">
        <v>12</v>
      </c>
      <c r="AN788" s="9">
        <v>13</v>
      </c>
      <c r="AO788" s="9">
        <v>14</v>
      </c>
      <c r="AP788" s="9">
        <v>15</v>
      </c>
      <c r="AQ788" s="9">
        <v>16</v>
      </c>
      <c r="AR788" s="9">
        <v>20</v>
      </c>
      <c r="AS788" s="9">
        <v>21</v>
      </c>
      <c r="AT788" s="9">
        <v>1</v>
      </c>
      <c r="AU788" s="9">
        <v>2</v>
      </c>
      <c r="AV788" s="9">
        <v>3</v>
      </c>
      <c r="AW788" s="9">
        <v>4</v>
      </c>
      <c r="AX788" s="9">
        <v>5</v>
      </c>
      <c r="AY788" s="9">
        <v>6</v>
      </c>
      <c r="AZ788" s="9">
        <v>7</v>
      </c>
      <c r="BA788" s="9">
        <v>8</v>
      </c>
      <c r="BB788" s="9">
        <v>9</v>
      </c>
      <c r="BC788" s="9">
        <v>10</v>
      </c>
      <c r="BD788" s="9">
        <v>11</v>
      </c>
      <c r="BE788" s="9">
        <v>12</v>
      </c>
      <c r="BF788" s="9">
        <v>13</v>
      </c>
      <c r="BG788" s="9">
        <v>14</v>
      </c>
      <c r="BH788" s="9">
        <v>15</v>
      </c>
      <c r="BI788" s="9">
        <v>16</v>
      </c>
      <c r="BJ788" s="9">
        <v>20</v>
      </c>
      <c r="BK788" s="9">
        <v>21</v>
      </c>
    </row>
    <row r="789" spans="1:63" ht="22.5" x14ac:dyDescent="0.25">
      <c r="A789" s="1" t="s">
        <v>135</v>
      </c>
      <c r="B789" s="1" t="s">
        <v>60</v>
      </c>
      <c r="C789" s="4" t="s">
        <v>158</v>
      </c>
      <c r="D789" s="107" t="s">
        <v>356</v>
      </c>
      <c r="E789" s="106" t="s">
        <v>0</v>
      </c>
      <c r="F789" s="106" t="s">
        <v>0</v>
      </c>
      <c r="G789" s="2" t="s">
        <v>0</v>
      </c>
      <c r="H789" s="2" t="s">
        <v>357</v>
      </c>
      <c r="I789" s="3" t="s">
        <v>0</v>
      </c>
      <c r="J789" s="3" t="s">
        <v>0</v>
      </c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>
        <v>0</v>
      </c>
      <c r="AA789" s="3">
        <v>0</v>
      </c>
      <c r="AB789" s="3" t="s">
        <v>0</v>
      </c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>
        <v>0</v>
      </c>
      <c r="AS789" s="3">
        <v>0</v>
      </c>
      <c r="AT789" s="3" t="s">
        <v>0</v>
      </c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>
        <v>0</v>
      </c>
      <c r="BK789" s="3">
        <v>0</v>
      </c>
    </row>
    <row r="790" spans="1:63" ht="33.75" x14ac:dyDescent="0.25">
      <c r="A790" s="1" t="s">
        <v>0</v>
      </c>
      <c r="B790" s="1" t="s">
        <v>0</v>
      </c>
      <c r="C790" s="1" t="s">
        <v>0</v>
      </c>
      <c r="D790" s="106" t="s">
        <v>0</v>
      </c>
      <c r="E790" s="106" t="s">
        <v>0</v>
      </c>
      <c r="F790" s="106" t="s">
        <v>0</v>
      </c>
      <c r="G790" s="2" t="s">
        <v>0</v>
      </c>
      <c r="H790" s="10" t="s">
        <v>15</v>
      </c>
      <c r="I790" s="11">
        <f>SUM(I791,I799,I801)</f>
        <v>1706903</v>
      </c>
      <c r="J790" s="11">
        <f t="shared" ref="J790:Y790" si="1194">SUM(J791,J799,J801)</f>
        <v>20100</v>
      </c>
      <c r="K790" s="11">
        <f t="shared" si="1194"/>
        <v>0</v>
      </c>
      <c r="L790" s="11">
        <f t="shared" si="1194"/>
        <v>0</v>
      </c>
      <c r="M790" s="11">
        <f t="shared" si="1194"/>
        <v>0</v>
      </c>
      <c r="N790" s="11">
        <f t="shared" si="1194"/>
        <v>0</v>
      </c>
      <c r="O790" s="11">
        <f t="shared" si="1194"/>
        <v>0</v>
      </c>
      <c r="P790" s="11">
        <f t="shared" ref="P790" si="1195">SUM(P791,P799,P801)</f>
        <v>20100</v>
      </c>
      <c r="Q790" s="11">
        <f t="shared" si="1194"/>
        <v>0</v>
      </c>
      <c r="R790" s="11">
        <f t="shared" si="1194"/>
        <v>0</v>
      </c>
      <c r="S790" s="11">
        <f t="shared" si="1194"/>
        <v>494</v>
      </c>
      <c r="T790" s="11">
        <f t="shared" si="1194"/>
        <v>0</v>
      </c>
      <c r="U790" s="11">
        <f t="shared" si="1194"/>
        <v>1195</v>
      </c>
      <c r="V790" s="11">
        <f t="shared" si="1194"/>
        <v>0</v>
      </c>
      <c r="W790" s="11">
        <f t="shared" si="1194"/>
        <v>0</v>
      </c>
      <c r="X790" s="11">
        <f t="shared" si="1194"/>
        <v>0</v>
      </c>
      <c r="Y790" s="11">
        <f t="shared" si="1194"/>
        <v>1021</v>
      </c>
      <c r="Z790" s="11">
        <v>2710</v>
      </c>
      <c r="AA790" s="11">
        <v>17390</v>
      </c>
      <c r="AB790" s="11">
        <f t="shared" ref="AB790:AQ790" si="1196">SUM(AB791,AB799,AB801)</f>
        <v>0</v>
      </c>
      <c r="AC790" s="11">
        <f t="shared" si="1196"/>
        <v>0</v>
      </c>
      <c r="AD790" s="11">
        <f t="shared" si="1196"/>
        <v>0</v>
      </c>
      <c r="AE790" s="11">
        <f t="shared" si="1196"/>
        <v>0</v>
      </c>
      <c r="AF790" s="11">
        <f t="shared" si="1196"/>
        <v>0</v>
      </c>
      <c r="AG790" s="11">
        <f t="shared" si="1196"/>
        <v>0</v>
      </c>
      <c r="AH790" s="11">
        <f t="shared" ref="AH790" si="1197">SUM(AH791,AH799,AH801)</f>
        <v>0</v>
      </c>
      <c r="AI790" s="11">
        <f t="shared" si="1196"/>
        <v>0</v>
      </c>
      <c r="AJ790" s="11">
        <f t="shared" si="1196"/>
        <v>0</v>
      </c>
      <c r="AK790" s="11">
        <f t="shared" si="1196"/>
        <v>0</v>
      </c>
      <c r="AL790" s="11">
        <f t="shared" si="1196"/>
        <v>0</v>
      </c>
      <c r="AM790" s="11">
        <f t="shared" si="1196"/>
        <v>0</v>
      </c>
      <c r="AN790" s="11">
        <f t="shared" si="1196"/>
        <v>0</v>
      </c>
      <c r="AO790" s="11">
        <f t="shared" si="1196"/>
        <v>0</v>
      </c>
      <c r="AP790" s="11">
        <f t="shared" si="1196"/>
        <v>0</v>
      </c>
      <c r="AQ790" s="11">
        <f t="shared" si="1196"/>
        <v>0</v>
      </c>
      <c r="AR790" s="11">
        <v>0</v>
      </c>
      <c r="AS790" s="11">
        <v>0</v>
      </c>
      <c r="AT790" s="11">
        <f t="shared" ref="AT790:BI790" si="1198">SUM(AT791,AT799,AT801)</f>
        <v>0</v>
      </c>
      <c r="AU790" s="11">
        <f t="shared" si="1198"/>
        <v>0</v>
      </c>
      <c r="AV790" s="11">
        <f t="shared" si="1198"/>
        <v>0</v>
      </c>
      <c r="AW790" s="11">
        <f t="shared" si="1198"/>
        <v>0</v>
      </c>
      <c r="AX790" s="11">
        <f t="shared" si="1198"/>
        <v>0</v>
      </c>
      <c r="AY790" s="11">
        <f t="shared" si="1198"/>
        <v>0</v>
      </c>
      <c r="AZ790" s="11">
        <f t="shared" ref="AZ790" si="1199">SUM(AZ791,AZ799,AZ801)</f>
        <v>0</v>
      </c>
      <c r="BA790" s="11">
        <f t="shared" si="1198"/>
        <v>0</v>
      </c>
      <c r="BB790" s="11">
        <f t="shared" si="1198"/>
        <v>0</v>
      </c>
      <c r="BC790" s="11">
        <f t="shared" si="1198"/>
        <v>0</v>
      </c>
      <c r="BD790" s="11">
        <f t="shared" si="1198"/>
        <v>0</v>
      </c>
      <c r="BE790" s="11">
        <f t="shared" si="1198"/>
        <v>0</v>
      </c>
      <c r="BF790" s="11">
        <f t="shared" si="1198"/>
        <v>0</v>
      </c>
      <c r="BG790" s="11">
        <f t="shared" si="1198"/>
        <v>0</v>
      </c>
      <c r="BH790" s="11">
        <f t="shared" si="1198"/>
        <v>0</v>
      </c>
      <c r="BI790" s="11">
        <f t="shared" si="1198"/>
        <v>0</v>
      </c>
      <c r="BJ790" s="11">
        <v>0</v>
      </c>
      <c r="BK790" s="11">
        <v>0</v>
      </c>
    </row>
    <row r="791" spans="1:63" x14ac:dyDescent="0.25">
      <c r="A791" s="4" t="s">
        <v>135</v>
      </c>
      <c r="B791" s="4" t="s">
        <v>60</v>
      </c>
      <c r="C791" s="4" t="s">
        <v>158</v>
      </c>
      <c r="D791" s="107" t="s">
        <v>356</v>
      </c>
      <c r="E791" s="106" t="s">
        <v>16</v>
      </c>
      <c r="F791" s="106" t="s">
        <v>0</v>
      </c>
      <c r="G791" s="2" t="s">
        <v>0</v>
      </c>
      <c r="H791" s="2" t="s">
        <v>17</v>
      </c>
      <c r="I791" s="12">
        <f>SUM(I792,I793)</f>
        <v>1434959</v>
      </c>
      <c r="J791" s="12">
        <f t="shared" ref="J791:Y791" si="1200">SUM(J792,J793)</f>
        <v>0</v>
      </c>
      <c r="K791" s="12">
        <f t="shared" si="1200"/>
        <v>0</v>
      </c>
      <c r="L791" s="12">
        <f t="shared" si="1200"/>
        <v>0</v>
      </c>
      <c r="M791" s="12">
        <f t="shared" si="1200"/>
        <v>0</v>
      </c>
      <c r="N791" s="12">
        <f t="shared" si="1200"/>
        <v>0</v>
      </c>
      <c r="O791" s="12">
        <f t="shared" si="1200"/>
        <v>0</v>
      </c>
      <c r="P791" s="12">
        <f t="shared" ref="P791" si="1201">SUM(P792,P793)</f>
        <v>0</v>
      </c>
      <c r="Q791" s="12">
        <f t="shared" si="1200"/>
        <v>0</v>
      </c>
      <c r="R791" s="12">
        <f t="shared" si="1200"/>
        <v>0</v>
      </c>
      <c r="S791" s="12">
        <f t="shared" si="1200"/>
        <v>0</v>
      </c>
      <c r="T791" s="12">
        <f t="shared" si="1200"/>
        <v>0</v>
      </c>
      <c r="U791" s="12">
        <f t="shared" si="1200"/>
        <v>0</v>
      </c>
      <c r="V791" s="12">
        <f t="shared" si="1200"/>
        <v>0</v>
      </c>
      <c r="W791" s="12">
        <f t="shared" si="1200"/>
        <v>0</v>
      </c>
      <c r="X791" s="12">
        <f t="shared" si="1200"/>
        <v>0</v>
      </c>
      <c r="Y791" s="12">
        <f t="shared" si="1200"/>
        <v>0</v>
      </c>
      <c r="Z791" s="12">
        <v>0</v>
      </c>
      <c r="AA791" s="12">
        <v>0</v>
      </c>
      <c r="AB791" s="12">
        <f t="shared" ref="AB791:AQ791" si="1202">SUM(AB792,AB793)</f>
        <v>0</v>
      </c>
      <c r="AC791" s="12">
        <f t="shared" si="1202"/>
        <v>0</v>
      </c>
      <c r="AD791" s="12">
        <f t="shared" si="1202"/>
        <v>0</v>
      </c>
      <c r="AE791" s="12">
        <f t="shared" si="1202"/>
        <v>0</v>
      </c>
      <c r="AF791" s="12">
        <f t="shared" si="1202"/>
        <v>0</v>
      </c>
      <c r="AG791" s="12">
        <f t="shared" si="1202"/>
        <v>0</v>
      </c>
      <c r="AH791" s="12">
        <f t="shared" ref="AH791" si="1203">SUM(AH792,AH793)</f>
        <v>0</v>
      </c>
      <c r="AI791" s="12">
        <f t="shared" si="1202"/>
        <v>0</v>
      </c>
      <c r="AJ791" s="12">
        <f t="shared" si="1202"/>
        <v>0</v>
      </c>
      <c r="AK791" s="12">
        <f t="shared" si="1202"/>
        <v>0</v>
      </c>
      <c r="AL791" s="12">
        <f t="shared" si="1202"/>
        <v>0</v>
      </c>
      <c r="AM791" s="12">
        <f t="shared" si="1202"/>
        <v>0</v>
      </c>
      <c r="AN791" s="12">
        <f t="shared" si="1202"/>
        <v>0</v>
      </c>
      <c r="AO791" s="12">
        <f t="shared" si="1202"/>
        <v>0</v>
      </c>
      <c r="AP791" s="12">
        <f t="shared" si="1202"/>
        <v>0</v>
      </c>
      <c r="AQ791" s="12">
        <f t="shared" si="1202"/>
        <v>0</v>
      </c>
      <c r="AR791" s="12">
        <v>0</v>
      </c>
      <c r="AS791" s="12">
        <v>0</v>
      </c>
      <c r="AT791" s="12">
        <f t="shared" ref="AT791:BI791" si="1204">SUM(AT792,AT793)</f>
        <v>0</v>
      </c>
      <c r="AU791" s="12">
        <f t="shared" si="1204"/>
        <v>0</v>
      </c>
      <c r="AV791" s="12">
        <f t="shared" si="1204"/>
        <v>0</v>
      </c>
      <c r="AW791" s="12">
        <f t="shared" si="1204"/>
        <v>0</v>
      </c>
      <c r="AX791" s="12">
        <f t="shared" si="1204"/>
        <v>0</v>
      </c>
      <c r="AY791" s="12">
        <f t="shared" si="1204"/>
        <v>0</v>
      </c>
      <c r="AZ791" s="12">
        <f t="shared" ref="AZ791" si="1205">SUM(AZ792,AZ793)</f>
        <v>0</v>
      </c>
      <c r="BA791" s="12">
        <f t="shared" si="1204"/>
        <v>0</v>
      </c>
      <c r="BB791" s="12">
        <f t="shared" si="1204"/>
        <v>0</v>
      </c>
      <c r="BC791" s="12">
        <f t="shared" si="1204"/>
        <v>0</v>
      </c>
      <c r="BD791" s="12">
        <f t="shared" si="1204"/>
        <v>0</v>
      </c>
      <c r="BE791" s="12">
        <f t="shared" si="1204"/>
        <v>0</v>
      </c>
      <c r="BF791" s="12">
        <f t="shared" si="1204"/>
        <v>0</v>
      </c>
      <c r="BG791" s="12">
        <f t="shared" si="1204"/>
        <v>0</v>
      </c>
      <c r="BH791" s="12">
        <f t="shared" si="1204"/>
        <v>0</v>
      </c>
      <c r="BI791" s="12">
        <f t="shared" si="1204"/>
        <v>0</v>
      </c>
      <c r="BJ791" s="12">
        <v>0</v>
      </c>
      <c r="BK791" s="12">
        <v>0</v>
      </c>
    </row>
    <row r="792" spans="1:63" x14ac:dyDescent="0.25">
      <c r="A792" s="4" t="s">
        <v>135</v>
      </c>
      <c r="B792" s="4" t="s">
        <v>60</v>
      </c>
      <c r="C792" s="4" t="s">
        <v>158</v>
      </c>
      <c r="D792" s="107" t="s">
        <v>356</v>
      </c>
      <c r="E792" s="117">
        <v>6111</v>
      </c>
      <c r="F792" s="107"/>
      <c r="G792" s="103" t="s">
        <v>1658</v>
      </c>
      <c r="H792" s="13" t="s">
        <v>18</v>
      </c>
      <c r="I792" s="14">
        <v>1255663</v>
      </c>
      <c r="J792" s="14">
        <v>0</v>
      </c>
      <c r="K792" s="14"/>
      <c r="L792" s="14"/>
      <c r="M792" s="14"/>
      <c r="N792" s="14"/>
      <c r="O792" s="14"/>
      <c r="P792" s="14">
        <f t="shared" si="1122"/>
        <v>0</v>
      </c>
      <c r="Q792" s="14"/>
      <c r="R792" s="14"/>
      <c r="S792" s="14"/>
      <c r="T792" s="14"/>
      <c r="U792" s="14"/>
      <c r="V792" s="14"/>
      <c r="W792" s="14"/>
      <c r="X792" s="14"/>
      <c r="Y792" s="14"/>
      <c r="Z792" s="14">
        <v>0</v>
      </c>
      <c r="AA792" s="14">
        <v>0</v>
      </c>
      <c r="AB792" s="14">
        <v>0</v>
      </c>
      <c r="AC792" s="14"/>
      <c r="AD792" s="14"/>
      <c r="AE792" s="14"/>
      <c r="AF792" s="14"/>
      <c r="AG792" s="14"/>
      <c r="AH792" s="14">
        <f t="shared" si="1123"/>
        <v>0</v>
      </c>
      <c r="AI792" s="14"/>
      <c r="AJ792" s="14"/>
      <c r="AK792" s="14"/>
      <c r="AL792" s="14"/>
      <c r="AM792" s="14"/>
      <c r="AN792" s="14"/>
      <c r="AO792" s="14"/>
      <c r="AP792" s="14"/>
      <c r="AQ792" s="14"/>
      <c r="AR792" s="14">
        <v>0</v>
      </c>
      <c r="AS792" s="14">
        <v>0</v>
      </c>
      <c r="AT792" s="14">
        <v>0</v>
      </c>
      <c r="AU792" s="14"/>
      <c r="AV792" s="14"/>
      <c r="AW792" s="14"/>
      <c r="AX792" s="14"/>
      <c r="AY792" s="14"/>
      <c r="AZ792" s="14">
        <f t="shared" si="1124"/>
        <v>0</v>
      </c>
      <c r="BA792" s="14"/>
      <c r="BB792" s="14"/>
      <c r="BC792" s="14"/>
      <c r="BD792" s="14"/>
      <c r="BE792" s="14"/>
      <c r="BF792" s="14"/>
      <c r="BG792" s="14"/>
      <c r="BH792" s="14"/>
      <c r="BI792" s="14"/>
      <c r="BJ792" s="14">
        <v>0</v>
      </c>
      <c r="BK792" s="14">
        <v>0</v>
      </c>
    </row>
    <row r="793" spans="1:63" x14ac:dyDescent="0.25">
      <c r="A793" s="1" t="s">
        <v>135</v>
      </c>
      <c r="B793" s="1" t="s">
        <v>60</v>
      </c>
      <c r="C793" s="1" t="s">
        <v>158</v>
      </c>
      <c r="D793" s="110" t="s">
        <v>356</v>
      </c>
      <c r="E793" s="110" t="s">
        <v>20</v>
      </c>
      <c r="F793" s="107" t="s">
        <v>0</v>
      </c>
      <c r="G793" s="13" t="s">
        <v>0</v>
      </c>
      <c r="H793" s="2" t="s">
        <v>21</v>
      </c>
      <c r="I793" s="12">
        <f>SUM(I794:I798)</f>
        <v>179296</v>
      </c>
      <c r="J793" s="12">
        <f t="shared" ref="J793:Y793" si="1206">SUM(J794:J798)</f>
        <v>0</v>
      </c>
      <c r="K793" s="12">
        <f t="shared" si="1206"/>
        <v>0</v>
      </c>
      <c r="L793" s="12">
        <f t="shared" si="1206"/>
        <v>0</v>
      </c>
      <c r="M793" s="12">
        <f t="shared" si="1206"/>
        <v>0</v>
      </c>
      <c r="N793" s="12">
        <f t="shared" si="1206"/>
        <v>0</v>
      </c>
      <c r="O793" s="12">
        <f t="shared" si="1206"/>
        <v>0</v>
      </c>
      <c r="P793" s="12">
        <f t="shared" si="1206"/>
        <v>0</v>
      </c>
      <c r="Q793" s="12">
        <f t="shared" si="1206"/>
        <v>0</v>
      </c>
      <c r="R793" s="12">
        <f t="shared" si="1206"/>
        <v>0</v>
      </c>
      <c r="S793" s="12">
        <f t="shared" si="1206"/>
        <v>0</v>
      </c>
      <c r="T793" s="12">
        <f t="shared" si="1206"/>
        <v>0</v>
      </c>
      <c r="U793" s="12">
        <f t="shared" si="1206"/>
        <v>0</v>
      </c>
      <c r="V793" s="12">
        <f t="shared" si="1206"/>
        <v>0</v>
      </c>
      <c r="W793" s="12">
        <f t="shared" si="1206"/>
        <v>0</v>
      </c>
      <c r="X793" s="12">
        <f t="shared" si="1206"/>
        <v>0</v>
      </c>
      <c r="Y793" s="12">
        <f t="shared" si="1206"/>
        <v>0</v>
      </c>
      <c r="Z793" s="12">
        <v>0</v>
      </c>
      <c r="AA793" s="12">
        <v>0</v>
      </c>
      <c r="AB793" s="12">
        <f t="shared" ref="AB793:AQ793" si="1207">SUM(AB794:AB798)</f>
        <v>0</v>
      </c>
      <c r="AC793" s="12">
        <f t="shared" si="1207"/>
        <v>0</v>
      </c>
      <c r="AD793" s="12">
        <f t="shared" si="1207"/>
        <v>0</v>
      </c>
      <c r="AE793" s="12">
        <f t="shared" si="1207"/>
        <v>0</v>
      </c>
      <c r="AF793" s="12">
        <f t="shared" si="1207"/>
        <v>0</v>
      </c>
      <c r="AG793" s="12">
        <f t="shared" si="1207"/>
        <v>0</v>
      </c>
      <c r="AH793" s="12">
        <f t="shared" si="1207"/>
        <v>0</v>
      </c>
      <c r="AI793" s="12">
        <f t="shared" si="1207"/>
        <v>0</v>
      </c>
      <c r="AJ793" s="12">
        <f t="shared" si="1207"/>
        <v>0</v>
      </c>
      <c r="AK793" s="12">
        <f t="shared" si="1207"/>
        <v>0</v>
      </c>
      <c r="AL793" s="12">
        <f t="shared" si="1207"/>
        <v>0</v>
      </c>
      <c r="AM793" s="12">
        <f t="shared" si="1207"/>
        <v>0</v>
      </c>
      <c r="AN793" s="12">
        <f t="shared" si="1207"/>
        <v>0</v>
      </c>
      <c r="AO793" s="12">
        <f t="shared" si="1207"/>
        <v>0</v>
      </c>
      <c r="AP793" s="12">
        <f t="shared" si="1207"/>
        <v>0</v>
      </c>
      <c r="AQ793" s="12">
        <f t="shared" si="1207"/>
        <v>0</v>
      </c>
      <c r="AR793" s="12">
        <v>0</v>
      </c>
      <c r="AS793" s="12">
        <v>0</v>
      </c>
      <c r="AT793" s="12">
        <f t="shared" ref="AT793:BI793" si="1208">SUM(AT794:AT798)</f>
        <v>0</v>
      </c>
      <c r="AU793" s="12">
        <f t="shared" si="1208"/>
        <v>0</v>
      </c>
      <c r="AV793" s="12">
        <f t="shared" si="1208"/>
        <v>0</v>
      </c>
      <c r="AW793" s="12">
        <f t="shared" si="1208"/>
        <v>0</v>
      </c>
      <c r="AX793" s="12">
        <f t="shared" si="1208"/>
        <v>0</v>
      </c>
      <c r="AY793" s="12">
        <f t="shared" si="1208"/>
        <v>0</v>
      </c>
      <c r="AZ793" s="12">
        <f t="shared" si="1208"/>
        <v>0</v>
      </c>
      <c r="BA793" s="12">
        <f t="shared" si="1208"/>
        <v>0</v>
      </c>
      <c r="BB793" s="12">
        <f t="shared" si="1208"/>
        <v>0</v>
      </c>
      <c r="BC793" s="12">
        <f t="shared" si="1208"/>
        <v>0</v>
      </c>
      <c r="BD793" s="12">
        <f t="shared" si="1208"/>
        <v>0</v>
      </c>
      <c r="BE793" s="12">
        <f t="shared" si="1208"/>
        <v>0</v>
      </c>
      <c r="BF793" s="12">
        <f t="shared" si="1208"/>
        <v>0</v>
      </c>
      <c r="BG793" s="12">
        <f t="shared" si="1208"/>
        <v>0</v>
      </c>
      <c r="BH793" s="12">
        <f t="shared" si="1208"/>
        <v>0</v>
      </c>
      <c r="BI793" s="12">
        <f t="shared" si="1208"/>
        <v>0</v>
      </c>
      <c r="BJ793" s="12">
        <v>0</v>
      </c>
      <c r="BK793" s="12">
        <v>0</v>
      </c>
    </row>
    <row r="794" spans="1:63" ht="22.5" x14ac:dyDescent="0.25">
      <c r="A794" s="4" t="s">
        <v>135</v>
      </c>
      <c r="B794" s="4" t="s">
        <v>60</v>
      </c>
      <c r="C794" s="4" t="s">
        <v>158</v>
      </c>
      <c r="D794" s="107" t="s">
        <v>356</v>
      </c>
      <c r="E794" s="117">
        <v>6112</v>
      </c>
      <c r="F794" s="107" t="s">
        <v>358</v>
      </c>
      <c r="G794" s="103" t="s">
        <v>1658</v>
      </c>
      <c r="H794" s="13" t="s">
        <v>59</v>
      </c>
      <c r="I794" s="14">
        <v>27076</v>
      </c>
      <c r="J794" s="14">
        <v>0</v>
      </c>
      <c r="K794" s="14"/>
      <c r="L794" s="14"/>
      <c r="M794" s="14"/>
      <c r="N794" s="14"/>
      <c r="O794" s="14"/>
      <c r="P794" s="14">
        <f t="shared" si="1122"/>
        <v>0</v>
      </c>
      <c r="Q794" s="14"/>
      <c r="R794" s="14"/>
      <c r="S794" s="14"/>
      <c r="T794" s="14"/>
      <c r="U794" s="14"/>
      <c r="V794" s="14"/>
      <c r="W794" s="14"/>
      <c r="X794" s="14"/>
      <c r="Y794" s="14"/>
      <c r="Z794" s="14">
        <v>0</v>
      </c>
      <c r="AA794" s="14">
        <v>0</v>
      </c>
      <c r="AB794" s="14">
        <v>0</v>
      </c>
      <c r="AC794" s="14"/>
      <c r="AD794" s="14"/>
      <c r="AE794" s="14"/>
      <c r="AF794" s="14"/>
      <c r="AG794" s="14"/>
      <c r="AH794" s="14">
        <f t="shared" si="1123"/>
        <v>0</v>
      </c>
      <c r="AI794" s="14"/>
      <c r="AJ794" s="14"/>
      <c r="AK794" s="14"/>
      <c r="AL794" s="14"/>
      <c r="AM794" s="14"/>
      <c r="AN794" s="14"/>
      <c r="AO794" s="14"/>
      <c r="AP794" s="14"/>
      <c r="AQ794" s="14"/>
      <c r="AR794" s="14">
        <v>0</v>
      </c>
      <c r="AS794" s="14">
        <v>0</v>
      </c>
      <c r="AT794" s="14">
        <v>0</v>
      </c>
      <c r="AU794" s="14"/>
      <c r="AV794" s="14"/>
      <c r="AW794" s="14"/>
      <c r="AX794" s="14"/>
      <c r="AY794" s="14"/>
      <c r="AZ794" s="14">
        <f t="shared" si="1124"/>
        <v>0</v>
      </c>
      <c r="BA794" s="14"/>
      <c r="BB794" s="14"/>
      <c r="BC794" s="14"/>
      <c r="BD794" s="14"/>
      <c r="BE794" s="14"/>
      <c r="BF794" s="14"/>
      <c r="BG794" s="14"/>
      <c r="BH794" s="14"/>
      <c r="BI794" s="14"/>
      <c r="BJ794" s="14">
        <v>0</v>
      </c>
      <c r="BK794" s="14">
        <v>0</v>
      </c>
    </row>
    <row r="795" spans="1:63" x14ac:dyDescent="0.25">
      <c r="A795" s="4" t="s">
        <v>135</v>
      </c>
      <c r="B795" s="4" t="s">
        <v>60</v>
      </c>
      <c r="C795" s="4" t="s">
        <v>158</v>
      </c>
      <c r="D795" s="107" t="s">
        <v>356</v>
      </c>
      <c r="E795" s="117">
        <v>6112</v>
      </c>
      <c r="F795" s="107" t="s">
        <v>359</v>
      </c>
      <c r="G795" s="103" t="s">
        <v>1658</v>
      </c>
      <c r="H795" s="13" t="s">
        <v>24</v>
      </c>
      <c r="I795" s="14">
        <v>106460</v>
      </c>
      <c r="J795" s="14">
        <v>0</v>
      </c>
      <c r="K795" s="14"/>
      <c r="L795" s="14"/>
      <c r="M795" s="14"/>
      <c r="N795" s="14"/>
      <c r="O795" s="14"/>
      <c r="P795" s="14">
        <f t="shared" si="1122"/>
        <v>0</v>
      </c>
      <c r="Q795" s="14"/>
      <c r="R795" s="14"/>
      <c r="S795" s="14"/>
      <c r="T795" s="14"/>
      <c r="U795" s="14"/>
      <c r="V795" s="14"/>
      <c r="W795" s="14"/>
      <c r="X795" s="14"/>
      <c r="Y795" s="14"/>
      <c r="Z795" s="14">
        <v>0</v>
      </c>
      <c r="AA795" s="14">
        <v>0</v>
      </c>
      <c r="AB795" s="14">
        <v>0</v>
      </c>
      <c r="AC795" s="14"/>
      <c r="AD795" s="14"/>
      <c r="AE795" s="14"/>
      <c r="AF795" s="14"/>
      <c r="AG795" s="14"/>
      <c r="AH795" s="14">
        <f t="shared" si="1123"/>
        <v>0</v>
      </c>
      <c r="AI795" s="14"/>
      <c r="AJ795" s="14"/>
      <c r="AK795" s="14"/>
      <c r="AL795" s="14"/>
      <c r="AM795" s="14"/>
      <c r="AN795" s="14"/>
      <c r="AO795" s="14"/>
      <c r="AP795" s="14"/>
      <c r="AQ795" s="14"/>
      <c r="AR795" s="14">
        <v>0</v>
      </c>
      <c r="AS795" s="14">
        <v>0</v>
      </c>
      <c r="AT795" s="14">
        <v>0</v>
      </c>
      <c r="AU795" s="14"/>
      <c r="AV795" s="14"/>
      <c r="AW795" s="14"/>
      <c r="AX795" s="14"/>
      <c r="AY795" s="14"/>
      <c r="AZ795" s="14">
        <f t="shared" si="1124"/>
        <v>0</v>
      </c>
      <c r="BA795" s="14"/>
      <c r="BB795" s="14"/>
      <c r="BC795" s="14"/>
      <c r="BD795" s="14"/>
      <c r="BE795" s="14"/>
      <c r="BF795" s="14"/>
      <c r="BG795" s="14"/>
      <c r="BH795" s="14"/>
      <c r="BI795" s="14"/>
      <c r="BJ795" s="14">
        <v>0</v>
      </c>
      <c r="BK795" s="14">
        <v>0</v>
      </c>
    </row>
    <row r="796" spans="1:63" x14ac:dyDescent="0.25">
      <c r="A796" s="4" t="s">
        <v>135</v>
      </c>
      <c r="B796" s="4" t="s">
        <v>60</v>
      </c>
      <c r="C796" s="4" t="s">
        <v>158</v>
      </c>
      <c r="D796" s="107" t="s">
        <v>356</v>
      </c>
      <c r="E796" s="117">
        <v>6112</v>
      </c>
      <c r="F796" s="107" t="s">
        <v>360</v>
      </c>
      <c r="G796" s="103" t="s">
        <v>1658</v>
      </c>
      <c r="H796" s="13" t="s">
        <v>25</v>
      </c>
      <c r="I796" s="14">
        <v>23860</v>
      </c>
      <c r="J796" s="14">
        <v>0</v>
      </c>
      <c r="K796" s="14"/>
      <c r="L796" s="14"/>
      <c r="M796" s="14"/>
      <c r="N796" s="14"/>
      <c r="O796" s="14"/>
      <c r="P796" s="14">
        <f t="shared" si="1122"/>
        <v>0</v>
      </c>
      <c r="Q796" s="14"/>
      <c r="R796" s="14"/>
      <c r="S796" s="14"/>
      <c r="T796" s="14"/>
      <c r="U796" s="14"/>
      <c r="V796" s="14"/>
      <c r="W796" s="14"/>
      <c r="X796" s="14"/>
      <c r="Y796" s="14"/>
      <c r="Z796" s="14">
        <v>0</v>
      </c>
      <c r="AA796" s="14">
        <v>0</v>
      </c>
      <c r="AB796" s="14">
        <v>0</v>
      </c>
      <c r="AC796" s="14"/>
      <c r="AD796" s="14"/>
      <c r="AE796" s="14"/>
      <c r="AF796" s="14"/>
      <c r="AG796" s="14"/>
      <c r="AH796" s="14">
        <f t="shared" si="1123"/>
        <v>0</v>
      </c>
      <c r="AI796" s="14"/>
      <c r="AJ796" s="14"/>
      <c r="AK796" s="14"/>
      <c r="AL796" s="14"/>
      <c r="AM796" s="14"/>
      <c r="AN796" s="14"/>
      <c r="AO796" s="14"/>
      <c r="AP796" s="14"/>
      <c r="AQ796" s="14"/>
      <c r="AR796" s="14">
        <v>0</v>
      </c>
      <c r="AS796" s="14">
        <v>0</v>
      </c>
      <c r="AT796" s="14">
        <v>0</v>
      </c>
      <c r="AU796" s="14"/>
      <c r="AV796" s="14"/>
      <c r="AW796" s="14"/>
      <c r="AX796" s="14"/>
      <c r="AY796" s="14"/>
      <c r="AZ796" s="14">
        <f t="shared" si="1124"/>
        <v>0</v>
      </c>
      <c r="BA796" s="14"/>
      <c r="BB796" s="14"/>
      <c r="BC796" s="14"/>
      <c r="BD796" s="14"/>
      <c r="BE796" s="14"/>
      <c r="BF796" s="14"/>
      <c r="BG796" s="14"/>
      <c r="BH796" s="14"/>
      <c r="BI796" s="14"/>
      <c r="BJ796" s="14">
        <v>0</v>
      </c>
      <c r="BK796" s="14">
        <v>0</v>
      </c>
    </row>
    <row r="797" spans="1:63" x14ac:dyDescent="0.25">
      <c r="A797" s="4" t="s">
        <v>135</v>
      </c>
      <c r="B797" s="4" t="s">
        <v>60</v>
      </c>
      <c r="C797" s="4" t="s">
        <v>158</v>
      </c>
      <c r="D797" s="107" t="s">
        <v>356</v>
      </c>
      <c r="E797" s="117">
        <v>6112</v>
      </c>
      <c r="F797" s="107" t="s">
        <v>361</v>
      </c>
      <c r="G797" s="103" t="s">
        <v>1658</v>
      </c>
      <c r="H797" s="13" t="s">
        <v>23</v>
      </c>
      <c r="I797" s="14">
        <v>7800</v>
      </c>
      <c r="J797" s="14">
        <v>0</v>
      </c>
      <c r="K797" s="14"/>
      <c r="L797" s="14"/>
      <c r="M797" s="14"/>
      <c r="N797" s="14"/>
      <c r="O797" s="14"/>
      <c r="P797" s="14">
        <f t="shared" si="1122"/>
        <v>0</v>
      </c>
      <c r="Q797" s="14"/>
      <c r="R797" s="14"/>
      <c r="S797" s="14"/>
      <c r="T797" s="14"/>
      <c r="U797" s="14"/>
      <c r="V797" s="14"/>
      <c r="W797" s="14"/>
      <c r="X797" s="14"/>
      <c r="Y797" s="14"/>
      <c r="Z797" s="14">
        <v>0</v>
      </c>
      <c r="AA797" s="14">
        <v>0</v>
      </c>
      <c r="AB797" s="14">
        <v>0</v>
      </c>
      <c r="AC797" s="14"/>
      <c r="AD797" s="14"/>
      <c r="AE797" s="14"/>
      <c r="AF797" s="14"/>
      <c r="AG797" s="14"/>
      <c r="AH797" s="14">
        <f t="shared" si="1123"/>
        <v>0</v>
      </c>
      <c r="AI797" s="14"/>
      <c r="AJ797" s="14"/>
      <c r="AK797" s="14"/>
      <c r="AL797" s="14"/>
      <c r="AM797" s="14"/>
      <c r="AN797" s="14"/>
      <c r="AO797" s="14"/>
      <c r="AP797" s="14"/>
      <c r="AQ797" s="14"/>
      <c r="AR797" s="14">
        <v>0</v>
      </c>
      <c r="AS797" s="14">
        <v>0</v>
      </c>
      <c r="AT797" s="14">
        <v>0</v>
      </c>
      <c r="AU797" s="14"/>
      <c r="AV797" s="14"/>
      <c r="AW797" s="14"/>
      <c r="AX797" s="14"/>
      <c r="AY797" s="14"/>
      <c r="AZ797" s="14">
        <f t="shared" si="1124"/>
        <v>0</v>
      </c>
      <c r="BA797" s="14"/>
      <c r="BB797" s="14"/>
      <c r="BC797" s="14"/>
      <c r="BD797" s="14"/>
      <c r="BE797" s="14"/>
      <c r="BF797" s="14"/>
      <c r="BG797" s="14"/>
      <c r="BH797" s="14"/>
      <c r="BI797" s="14"/>
      <c r="BJ797" s="14">
        <v>0</v>
      </c>
      <c r="BK797" s="14">
        <v>0</v>
      </c>
    </row>
    <row r="798" spans="1:63" x14ac:dyDescent="0.25">
      <c r="A798" s="4" t="s">
        <v>135</v>
      </c>
      <c r="B798" s="4" t="s">
        <v>60</v>
      </c>
      <c r="C798" s="4" t="s">
        <v>158</v>
      </c>
      <c r="D798" s="107" t="s">
        <v>356</v>
      </c>
      <c r="E798" s="117">
        <v>6112</v>
      </c>
      <c r="F798" s="107" t="s">
        <v>362</v>
      </c>
      <c r="G798" s="103" t="s">
        <v>1658</v>
      </c>
      <c r="H798" s="13" t="s">
        <v>26</v>
      </c>
      <c r="I798" s="14">
        <v>14100</v>
      </c>
      <c r="J798" s="14">
        <v>0</v>
      </c>
      <c r="K798" s="14"/>
      <c r="L798" s="14"/>
      <c r="M798" s="14"/>
      <c r="N798" s="14"/>
      <c r="O798" s="14"/>
      <c r="P798" s="14">
        <f t="shared" si="1122"/>
        <v>0</v>
      </c>
      <c r="Q798" s="14"/>
      <c r="R798" s="14"/>
      <c r="S798" s="14"/>
      <c r="T798" s="14"/>
      <c r="U798" s="14"/>
      <c r="V798" s="14"/>
      <c r="W798" s="14"/>
      <c r="X798" s="14"/>
      <c r="Y798" s="14"/>
      <c r="Z798" s="14">
        <v>0</v>
      </c>
      <c r="AA798" s="14">
        <v>0</v>
      </c>
      <c r="AB798" s="14">
        <v>0</v>
      </c>
      <c r="AC798" s="14"/>
      <c r="AD798" s="14"/>
      <c r="AE798" s="14"/>
      <c r="AF798" s="14"/>
      <c r="AG798" s="14"/>
      <c r="AH798" s="14">
        <f t="shared" si="1123"/>
        <v>0</v>
      </c>
      <c r="AI798" s="14"/>
      <c r="AJ798" s="14"/>
      <c r="AK798" s="14"/>
      <c r="AL798" s="14"/>
      <c r="AM798" s="14"/>
      <c r="AN798" s="14"/>
      <c r="AO798" s="14"/>
      <c r="AP798" s="14"/>
      <c r="AQ798" s="14"/>
      <c r="AR798" s="14">
        <v>0</v>
      </c>
      <c r="AS798" s="14">
        <v>0</v>
      </c>
      <c r="AT798" s="14">
        <v>0</v>
      </c>
      <c r="AU798" s="14"/>
      <c r="AV798" s="14"/>
      <c r="AW798" s="14"/>
      <c r="AX798" s="14"/>
      <c r="AY798" s="14"/>
      <c r="AZ798" s="14">
        <f t="shared" si="1124"/>
        <v>0</v>
      </c>
      <c r="BA798" s="14"/>
      <c r="BB798" s="14"/>
      <c r="BC798" s="14"/>
      <c r="BD798" s="14"/>
      <c r="BE798" s="14"/>
      <c r="BF798" s="14"/>
      <c r="BG798" s="14"/>
      <c r="BH798" s="14"/>
      <c r="BI798" s="14"/>
      <c r="BJ798" s="14">
        <v>0</v>
      </c>
      <c r="BK798" s="14">
        <v>0</v>
      </c>
    </row>
    <row r="799" spans="1:63" ht="22.5" x14ac:dyDescent="0.25">
      <c r="A799" s="4" t="s">
        <v>135</v>
      </c>
      <c r="B799" s="4" t="s">
        <v>60</v>
      </c>
      <c r="C799" s="4" t="s">
        <v>158</v>
      </c>
      <c r="D799" s="107" t="s">
        <v>356</v>
      </c>
      <c r="E799" s="106" t="s">
        <v>27</v>
      </c>
      <c r="F799" s="106" t="s">
        <v>0</v>
      </c>
      <c r="G799" s="2" t="s">
        <v>0</v>
      </c>
      <c r="H799" s="2" t="s">
        <v>28</v>
      </c>
      <c r="I799" s="12">
        <f>SUM(I800)</f>
        <v>131844</v>
      </c>
      <c r="J799" s="12">
        <f t="shared" ref="J799:Y799" si="1209">SUM(J800)</f>
        <v>0</v>
      </c>
      <c r="K799" s="12">
        <f t="shared" si="1209"/>
        <v>0</v>
      </c>
      <c r="L799" s="12">
        <f t="shared" si="1209"/>
        <v>0</v>
      </c>
      <c r="M799" s="12">
        <f t="shared" si="1209"/>
        <v>0</v>
      </c>
      <c r="N799" s="12">
        <f t="shared" si="1209"/>
        <v>0</v>
      </c>
      <c r="O799" s="12">
        <f t="shared" si="1209"/>
        <v>0</v>
      </c>
      <c r="P799" s="12">
        <f t="shared" si="1209"/>
        <v>0</v>
      </c>
      <c r="Q799" s="12">
        <f t="shared" si="1209"/>
        <v>0</v>
      </c>
      <c r="R799" s="12">
        <f t="shared" si="1209"/>
        <v>0</v>
      </c>
      <c r="S799" s="12">
        <f t="shared" si="1209"/>
        <v>0</v>
      </c>
      <c r="T799" s="12">
        <f t="shared" si="1209"/>
        <v>0</v>
      </c>
      <c r="U799" s="12">
        <f t="shared" si="1209"/>
        <v>0</v>
      </c>
      <c r="V799" s="12">
        <f t="shared" si="1209"/>
        <v>0</v>
      </c>
      <c r="W799" s="12">
        <f t="shared" si="1209"/>
        <v>0</v>
      </c>
      <c r="X799" s="12">
        <f t="shared" si="1209"/>
        <v>0</v>
      </c>
      <c r="Y799" s="12">
        <f t="shared" si="1209"/>
        <v>0</v>
      </c>
      <c r="Z799" s="12">
        <v>0</v>
      </c>
      <c r="AA799" s="12">
        <v>0</v>
      </c>
      <c r="AB799" s="12">
        <f t="shared" ref="AB799:AQ799" si="1210">SUM(AB800)</f>
        <v>0</v>
      </c>
      <c r="AC799" s="12">
        <f t="shared" si="1210"/>
        <v>0</v>
      </c>
      <c r="AD799" s="12">
        <f t="shared" si="1210"/>
        <v>0</v>
      </c>
      <c r="AE799" s="12">
        <f t="shared" si="1210"/>
        <v>0</v>
      </c>
      <c r="AF799" s="12">
        <f t="shared" si="1210"/>
        <v>0</v>
      </c>
      <c r="AG799" s="12">
        <f t="shared" si="1210"/>
        <v>0</v>
      </c>
      <c r="AH799" s="12">
        <f t="shared" si="1210"/>
        <v>0</v>
      </c>
      <c r="AI799" s="12">
        <f t="shared" si="1210"/>
        <v>0</v>
      </c>
      <c r="AJ799" s="12">
        <f t="shared" si="1210"/>
        <v>0</v>
      </c>
      <c r="AK799" s="12">
        <f t="shared" si="1210"/>
        <v>0</v>
      </c>
      <c r="AL799" s="12">
        <f t="shared" si="1210"/>
        <v>0</v>
      </c>
      <c r="AM799" s="12">
        <f t="shared" si="1210"/>
        <v>0</v>
      </c>
      <c r="AN799" s="12">
        <f t="shared" si="1210"/>
        <v>0</v>
      </c>
      <c r="AO799" s="12">
        <f t="shared" si="1210"/>
        <v>0</v>
      </c>
      <c r="AP799" s="12">
        <f t="shared" si="1210"/>
        <v>0</v>
      </c>
      <c r="AQ799" s="12">
        <f t="shared" si="1210"/>
        <v>0</v>
      </c>
      <c r="AR799" s="12">
        <v>0</v>
      </c>
      <c r="AS799" s="12">
        <v>0</v>
      </c>
      <c r="AT799" s="12">
        <f t="shared" ref="AT799:BI799" si="1211">SUM(AT800)</f>
        <v>0</v>
      </c>
      <c r="AU799" s="12">
        <f t="shared" si="1211"/>
        <v>0</v>
      </c>
      <c r="AV799" s="12">
        <f t="shared" si="1211"/>
        <v>0</v>
      </c>
      <c r="AW799" s="12">
        <f t="shared" si="1211"/>
        <v>0</v>
      </c>
      <c r="AX799" s="12">
        <f t="shared" si="1211"/>
        <v>0</v>
      </c>
      <c r="AY799" s="12">
        <f t="shared" si="1211"/>
        <v>0</v>
      </c>
      <c r="AZ799" s="12">
        <f t="shared" si="1211"/>
        <v>0</v>
      </c>
      <c r="BA799" s="12">
        <f t="shared" si="1211"/>
        <v>0</v>
      </c>
      <c r="BB799" s="12">
        <f t="shared" si="1211"/>
        <v>0</v>
      </c>
      <c r="BC799" s="12">
        <f t="shared" si="1211"/>
        <v>0</v>
      </c>
      <c r="BD799" s="12">
        <f t="shared" si="1211"/>
        <v>0</v>
      </c>
      <c r="BE799" s="12">
        <f t="shared" si="1211"/>
        <v>0</v>
      </c>
      <c r="BF799" s="12">
        <f t="shared" si="1211"/>
        <v>0</v>
      </c>
      <c r="BG799" s="12">
        <f t="shared" si="1211"/>
        <v>0</v>
      </c>
      <c r="BH799" s="12">
        <f t="shared" si="1211"/>
        <v>0</v>
      </c>
      <c r="BI799" s="12">
        <f t="shared" si="1211"/>
        <v>0</v>
      </c>
      <c r="BJ799" s="12">
        <v>0</v>
      </c>
      <c r="BK799" s="12">
        <v>0</v>
      </c>
    </row>
    <row r="800" spans="1:63" x14ac:dyDescent="0.25">
      <c r="A800" s="4" t="s">
        <v>135</v>
      </c>
      <c r="B800" s="4" t="s">
        <v>60</v>
      </c>
      <c r="C800" s="4" t="s">
        <v>158</v>
      </c>
      <c r="D800" s="107" t="s">
        <v>356</v>
      </c>
      <c r="E800" s="117">
        <v>6121</v>
      </c>
      <c r="F800" s="107"/>
      <c r="G800" s="103" t="s">
        <v>1658</v>
      </c>
      <c r="H800" s="13" t="s">
        <v>29</v>
      </c>
      <c r="I800" s="14">
        <v>131844</v>
      </c>
      <c r="J800" s="14">
        <v>0</v>
      </c>
      <c r="K800" s="14"/>
      <c r="L800" s="14"/>
      <c r="M800" s="14"/>
      <c r="N800" s="14"/>
      <c r="O800" s="14"/>
      <c r="P800" s="14">
        <f t="shared" si="1122"/>
        <v>0</v>
      </c>
      <c r="Q800" s="14"/>
      <c r="R800" s="14"/>
      <c r="S800" s="14"/>
      <c r="T800" s="14"/>
      <c r="U800" s="14"/>
      <c r="V800" s="14"/>
      <c r="W800" s="14"/>
      <c r="X800" s="14"/>
      <c r="Y800" s="14"/>
      <c r="Z800" s="14">
        <v>0</v>
      </c>
      <c r="AA800" s="14">
        <v>0</v>
      </c>
      <c r="AB800" s="14">
        <v>0</v>
      </c>
      <c r="AC800" s="14"/>
      <c r="AD800" s="14"/>
      <c r="AE800" s="14"/>
      <c r="AF800" s="14"/>
      <c r="AG800" s="14"/>
      <c r="AH800" s="14">
        <f t="shared" si="1123"/>
        <v>0</v>
      </c>
      <c r="AI800" s="14"/>
      <c r="AJ800" s="14"/>
      <c r="AK800" s="14"/>
      <c r="AL800" s="14"/>
      <c r="AM800" s="14"/>
      <c r="AN800" s="14"/>
      <c r="AO800" s="14"/>
      <c r="AP800" s="14"/>
      <c r="AQ800" s="14"/>
      <c r="AR800" s="14">
        <v>0</v>
      </c>
      <c r="AS800" s="14">
        <v>0</v>
      </c>
      <c r="AT800" s="14">
        <v>0</v>
      </c>
      <c r="AU800" s="14"/>
      <c r="AV800" s="14"/>
      <c r="AW800" s="14"/>
      <c r="AX800" s="14"/>
      <c r="AY800" s="14"/>
      <c r="AZ800" s="14">
        <f t="shared" si="1124"/>
        <v>0</v>
      </c>
      <c r="BA800" s="14"/>
      <c r="BB800" s="14"/>
      <c r="BC800" s="14"/>
      <c r="BD800" s="14"/>
      <c r="BE800" s="14"/>
      <c r="BF800" s="14"/>
      <c r="BG800" s="14"/>
      <c r="BH800" s="14"/>
      <c r="BI800" s="14"/>
      <c r="BJ800" s="14">
        <v>0</v>
      </c>
      <c r="BK800" s="14">
        <v>0</v>
      </c>
    </row>
    <row r="801" spans="1:63" ht="22.5" x14ac:dyDescent="0.25">
      <c r="A801" s="4" t="s">
        <v>135</v>
      </c>
      <c r="B801" s="4" t="s">
        <v>60</v>
      </c>
      <c r="C801" s="4" t="s">
        <v>158</v>
      </c>
      <c r="D801" s="107" t="s">
        <v>356</v>
      </c>
      <c r="E801" s="106" t="s">
        <v>31</v>
      </c>
      <c r="F801" s="106" t="s">
        <v>0</v>
      </c>
      <c r="G801" s="2" t="s">
        <v>0</v>
      </c>
      <c r="H801" s="2" t="s">
        <v>32</v>
      </c>
      <c r="I801" s="12">
        <f>SUM(I802:I809)</f>
        <v>140100</v>
      </c>
      <c r="J801" s="12">
        <f t="shared" ref="J801:Y801" si="1212">SUM(J802:J809)</f>
        <v>20100</v>
      </c>
      <c r="K801" s="12">
        <f t="shared" si="1212"/>
        <v>0</v>
      </c>
      <c r="L801" s="12">
        <f t="shared" si="1212"/>
        <v>0</v>
      </c>
      <c r="M801" s="12">
        <f t="shared" si="1212"/>
        <v>0</v>
      </c>
      <c r="N801" s="12">
        <f t="shared" si="1212"/>
        <v>0</v>
      </c>
      <c r="O801" s="12">
        <f t="shared" si="1212"/>
        <v>0</v>
      </c>
      <c r="P801" s="12">
        <f t="shared" si="1212"/>
        <v>20100</v>
      </c>
      <c r="Q801" s="12">
        <f t="shared" si="1212"/>
        <v>0</v>
      </c>
      <c r="R801" s="12">
        <f t="shared" si="1212"/>
        <v>0</v>
      </c>
      <c r="S801" s="12">
        <f t="shared" si="1212"/>
        <v>494</v>
      </c>
      <c r="T801" s="12">
        <f t="shared" si="1212"/>
        <v>0</v>
      </c>
      <c r="U801" s="12">
        <f t="shared" si="1212"/>
        <v>1195</v>
      </c>
      <c r="V801" s="12">
        <f t="shared" si="1212"/>
        <v>0</v>
      </c>
      <c r="W801" s="12">
        <f t="shared" si="1212"/>
        <v>0</v>
      </c>
      <c r="X801" s="12">
        <f t="shared" si="1212"/>
        <v>0</v>
      </c>
      <c r="Y801" s="12">
        <f t="shared" si="1212"/>
        <v>1021</v>
      </c>
      <c r="Z801" s="12">
        <v>2710</v>
      </c>
      <c r="AA801" s="12">
        <v>17390</v>
      </c>
      <c r="AB801" s="12">
        <f t="shared" ref="AB801:AQ801" si="1213">SUM(AB802:AB809)</f>
        <v>0</v>
      </c>
      <c r="AC801" s="12">
        <f t="shared" si="1213"/>
        <v>0</v>
      </c>
      <c r="AD801" s="12">
        <f t="shared" si="1213"/>
        <v>0</v>
      </c>
      <c r="AE801" s="12">
        <f t="shared" si="1213"/>
        <v>0</v>
      </c>
      <c r="AF801" s="12">
        <f t="shared" si="1213"/>
        <v>0</v>
      </c>
      <c r="AG801" s="12">
        <f t="shared" si="1213"/>
        <v>0</v>
      </c>
      <c r="AH801" s="12">
        <f t="shared" si="1213"/>
        <v>0</v>
      </c>
      <c r="AI801" s="12">
        <f t="shared" si="1213"/>
        <v>0</v>
      </c>
      <c r="AJ801" s="12">
        <f t="shared" si="1213"/>
        <v>0</v>
      </c>
      <c r="AK801" s="12">
        <f t="shared" si="1213"/>
        <v>0</v>
      </c>
      <c r="AL801" s="12">
        <f t="shared" si="1213"/>
        <v>0</v>
      </c>
      <c r="AM801" s="12">
        <f t="shared" si="1213"/>
        <v>0</v>
      </c>
      <c r="AN801" s="12">
        <f t="shared" si="1213"/>
        <v>0</v>
      </c>
      <c r="AO801" s="12">
        <f t="shared" si="1213"/>
        <v>0</v>
      </c>
      <c r="AP801" s="12">
        <f t="shared" si="1213"/>
        <v>0</v>
      </c>
      <c r="AQ801" s="12">
        <f t="shared" si="1213"/>
        <v>0</v>
      </c>
      <c r="AR801" s="12">
        <v>0</v>
      </c>
      <c r="AS801" s="12">
        <v>0</v>
      </c>
      <c r="AT801" s="12">
        <f t="shared" ref="AT801:BI801" si="1214">SUM(AT802:AT809)</f>
        <v>0</v>
      </c>
      <c r="AU801" s="12">
        <f t="shared" si="1214"/>
        <v>0</v>
      </c>
      <c r="AV801" s="12">
        <f t="shared" si="1214"/>
        <v>0</v>
      </c>
      <c r="AW801" s="12">
        <f t="shared" si="1214"/>
        <v>0</v>
      </c>
      <c r="AX801" s="12">
        <f t="shared" si="1214"/>
        <v>0</v>
      </c>
      <c r="AY801" s="12">
        <f t="shared" si="1214"/>
        <v>0</v>
      </c>
      <c r="AZ801" s="12">
        <f t="shared" si="1214"/>
        <v>0</v>
      </c>
      <c r="BA801" s="12">
        <f t="shared" si="1214"/>
        <v>0</v>
      </c>
      <c r="BB801" s="12">
        <f t="shared" si="1214"/>
        <v>0</v>
      </c>
      <c r="BC801" s="12">
        <f t="shared" si="1214"/>
        <v>0</v>
      </c>
      <c r="BD801" s="12">
        <f t="shared" si="1214"/>
        <v>0</v>
      </c>
      <c r="BE801" s="12">
        <f t="shared" si="1214"/>
        <v>0</v>
      </c>
      <c r="BF801" s="12">
        <f t="shared" si="1214"/>
        <v>0</v>
      </c>
      <c r="BG801" s="12">
        <f t="shared" si="1214"/>
        <v>0</v>
      </c>
      <c r="BH801" s="12">
        <f t="shared" si="1214"/>
        <v>0</v>
      </c>
      <c r="BI801" s="12">
        <f t="shared" si="1214"/>
        <v>0</v>
      </c>
      <c r="BJ801" s="12">
        <v>0</v>
      </c>
      <c r="BK801" s="12">
        <v>0</v>
      </c>
    </row>
    <row r="802" spans="1:63" x14ac:dyDescent="0.25">
      <c r="A802" s="4" t="s">
        <v>135</v>
      </c>
      <c r="B802" s="4" t="s">
        <v>60</v>
      </c>
      <c r="C802" s="4" t="s">
        <v>158</v>
      </c>
      <c r="D802" s="107" t="s">
        <v>356</v>
      </c>
      <c r="E802" s="117">
        <v>6131</v>
      </c>
      <c r="F802" s="107"/>
      <c r="G802" s="103" t="s">
        <v>1658</v>
      </c>
      <c r="H802" s="13" t="s">
        <v>34</v>
      </c>
      <c r="I802" s="14">
        <v>1700</v>
      </c>
      <c r="J802" s="14">
        <v>1300</v>
      </c>
      <c r="K802" s="14"/>
      <c r="L802" s="14"/>
      <c r="M802" s="14"/>
      <c r="N802" s="14"/>
      <c r="O802" s="14"/>
      <c r="P802" s="14">
        <f t="shared" ref="P802:P861" si="1215">J802+K802+L802+M802+N802+O802</f>
        <v>1300</v>
      </c>
      <c r="Q802" s="14"/>
      <c r="R802" s="14"/>
      <c r="S802" s="14">
        <v>494</v>
      </c>
      <c r="T802" s="14"/>
      <c r="U802" s="14">
        <v>806</v>
      </c>
      <c r="V802" s="14"/>
      <c r="W802" s="14"/>
      <c r="X802" s="14"/>
      <c r="Y802" s="14"/>
      <c r="Z802" s="14">
        <v>1300</v>
      </c>
      <c r="AA802" s="14">
        <v>0</v>
      </c>
      <c r="AB802" s="14">
        <v>0</v>
      </c>
      <c r="AC802" s="14"/>
      <c r="AD802" s="14"/>
      <c r="AE802" s="14"/>
      <c r="AF802" s="14"/>
      <c r="AG802" s="14"/>
      <c r="AH802" s="14">
        <f t="shared" ref="AH802:AH861" si="1216">AB802+AC802+AD802+AE802+AF802+AG802</f>
        <v>0</v>
      </c>
      <c r="AI802" s="14"/>
      <c r="AJ802" s="14"/>
      <c r="AK802" s="14"/>
      <c r="AL802" s="14"/>
      <c r="AM802" s="14"/>
      <c r="AN802" s="14"/>
      <c r="AO802" s="14"/>
      <c r="AP802" s="14"/>
      <c r="AQ802" s="14"/>
      <c r="AR802" s="14">
        <v>0</v>
      </c>
      <c r="AS802" s="14">
        <v>0</v>
      </c>
      <c r="AT802" s="14">
        <v>0</v>
      </c>
      <c r="AU802" s="14"/>
      <c r="AV802" s="14"/>
      <c r="AW802" s="14"/>
      <c r="AX802" s="14"/>
      <c r="AY802" s="14"/>
      <c r="AZ802" s="14">
        <f t="shared" ref="AZ802:AZ861" si="1217">AT802+AU802+AV802+AW802+AX802+AY802</f>
        <v>0</v>
      </c>
      <c r="BA802" s="14"/>
      <c r="BB802" s="14"/>
      <c r="BC802" s="14"/>
      <c r="BD802" s="14"/>
      <c r="BE802" s="14"/>
      <c r="BF802" s="14"/>
      <c r="BG802" s="14"/>
      <c r="BH802" s="14"/>
      <c r="BI802" s="14"/>
      <c r="BJ802" s="14">
        <v>0</v>
      </c>
      <c r="BK802" s="14">
        <v>0</v>
      </c>
    </row>
    <row r="803" spans="1:63" x14ac:dyDescent="0.25">
      <c r="A803" s="4" t="s">
        <v>135</v>
      </c>
      <c r="B803" s="4" t="s">
        <v>60</v>
      </c>
      <c r="C803" s="4" t="s">
        <v>158</v>
      </c>
      <c r="D803" s="107" t="s">
        <v>356</v>
      </c>
      <c r="E803" s="117">
        <v>6132</v>
      </c>
      <c r="F803" s="107"/>
      <c r="G803" s="103" t="s">
        <v>1658</v>
      </c>
      <c r="H803" s="13" t="s">
        <v>74</v>
      </c>
      <c r="I803" s="14">
        <v>60000</v>
      </c>
      <c r="J803" s="14">
        <v>0</v>
      </c>
      <c r="K803" s="14"/>
      <c r="L803" s="14"/>
      <c r="M803" s="14"/>
      <c r="N803" s="14"/>
      <c r="O803" s="14"/>
      <c r="P803" s="14">
        <f t="shared" si="1215"/>
        <v>0</v>
      </c>
      <c r="Q803" s="14"/>
      <c r="R803" s="14"/>
      <c r="S803" s="14"/>
      <c r="T803" s="14"/>
      <c r="U803" s="14"/>
      <c r="V803" s="14"/>
      <c r="W803" s="14"/>
      <c r="X803" s="14"/>
      <c r="Y803" s="14"/>
      <c r="Z803" s="14">
        <v>0</v>
      </c>
      <c r="AA803" s="14">
        <v>0</v>
      </c>
      <c r="AB803" s="14">
        <v>0</v>
      </c>
      <c r="AC803" s="14"/>
      <c r="AD803" s="14"/>
      <c r="AE803" s="14"/>
      <c r="AF803" s="14"/>
      <c r="AG803" s="14"/>
      <c r="AH803" s="14">
        <f t="shared" si="1216"/>
        <v>0</v>
      </c>
      <c r="AI803" s="14"/>
      <c r="AJ803" s="14"/>
      <c r="AK803" s="14"/>
      <c r="AL803" s="14"/>
      <c r="AM803" s="14"/>
      <c r="AN803" s="14"/>
      <c r="AO803" s="14"/>
      <c r="AP803" s="14"/>
      <c r="AQ803" s="14"/>
      <c r="AR803" s="14">
        <v>0</v>
      </c>
      <c r="AS803" s="14">
        <v>0</v>
      </c>
      <c r="AT803" s="14">
        <v>0</v>
      </c>
      <c r="AU803" s="14"/>
      <c r="AV803" s="14"/>
      <c r="AW803" s="14"/>
      <c r="AX803" s="14"/>
      <c r="AY803" s="14"/>
      <c r="AZ803" s="14">
        <f t="shared" si="1217"/>
        <v>0</v>
      </c>
      <c r="BA803" s="14"/>
      <c r="BB803" s="14"/>
      <c r="BC803" s="14"/>
      <c r="BD803" s="14"/>
      <c r="BE803" s="14"/>
      <c r="BF803" s="14"/>
      <c r="BG803" s="14"/>
      <c r="BH803" s="14"/>
      <c r="BI803" s="14"/>
      <c r="BJ803" s="14">
        <v>0</v>
      </c>
      <c r="BK803" s="14">
        <v>0</v>
      </c>
    </row>
    <row r="804" spans="1:63" x14ac:dyDescent="0.25">
      <c r="A804" s="4" t="s">
        <v>135</v>
      </c>
      <c r="B804" s="4" t="s">
        <v>60</v>
      </c>
      <c r="C804" s="4" t="s">
        <v>158</v>
      </c>
      <c r="D804" s="107" t="s">
        <v>356</v>
      </c>
      <c r="E804" s="117">
        <v>6133</v>
      </c>
      <c r="F804" s="107"/>
      <c r="G804" s="103" t="s">
        <v>1658</v>
      </c>
      <c r="H804" s="13" t="s">
        <v>77</v>
      </c>
      <c r="I804" s="14">
        <v>8000</v>
      </c>
      <c r="J804" s="14">
        <v>0</v>
      </c>
      <c r="K804" s="14"/>
      <c r="L804" s="14"/>
      <c r="M804" s="14"/>
      <c r="N804" s="14"/>
      <c r="O804" s="14"/>
      <c r="P804" s="14">
        <f t="shared" si="1215"/>
        <v>0</v>
      </c>
      <c r="Q804" s="14"/>
      <c r="R804" s="14"/>
      <c r="S804" s="14"/>
      <c r="T804" s="14"/>
      <c r="U804" s="14"/>
      <c r="V804" s="14"/>
      <c r="W804" s="14"/>
      <c r="X804" s="14"/>
      <c r="Y804" s="14"/>
      <c r="Z804" s="14">
        <v>0</v>
      </c>
      <c r="AA804" s="14">
        <v>0</v>
      </c>
      <c r="AB804" s="14">
        <v>0</v>
      </c>
      <c r="AC804" s="14"/>
      <c r="AD804" s="14"/>
      <c r="AE804" s="14"/>
      <c r="AF804" s="14"/>
      <c r="AG804" s="14"/>
      <c r="AH804" s="14">
        <f t="shared" si="1216"/>
        <v>0</v>
      </c>
      <c r="AI804" s="14"/>
      <c r="AJ804" s="14"/>
      <c r="AK804" s="14"/>
      <c r="AL804" s="14"/>
      <c r="AM804" s="14"/>
      <c r="AN804" s="14"/>
      <c r="AO804" s="14"/>
      <c r="AP804" s="14"/>
      <c r="AQ804" s="14"/>
      <c r="AR804" s="14">
        <v>0</v>
      </c>
      <c r="AS804" s="14">
        <v>0</v>
      </c>
      <c r="AT804" s="14">
        <v>0</v>
      </c>
      <c r="AU804" s="14"/>
      <c r="AV804" s="14"/>
      <c r="AW804" s="14"/>
      <c r="AX804" s="14"/>
      <c r="AY804" s="14"/>
      <c r="AZ804" s="14">
        <f t="shared" si="1217"/>
        <v>0</v>
      </c>
      <c r="BA804" s="14"/>
      <c r="BB804" s="14"/>
      <c r="BC804" s="14"/>
      <c r="BD804" s="14"/>
      <c r="BE804" s="14"/>
      <c r="BF804" s="14"/>
      <c r="BG804" s="14"/>
      <c r="BH804" s="14"/>
      <c r="BI804" s="14"/>
      <c r="BJ804" s="14">
        <v>0</v>
      </c>
      <c r="BK804" s="14">
        <v>0</v>
      </c>
    </row>
    <row r="805" spans="1:63" x14ac:dyDescent="0.25">
      <c r="A805" s="4" t="s">
        <v>135</v>
      </c>
      <c r="B805" s="4" t="s">
        <v>60</v>
      </c>
      <c r="C805" s="4" t="s">
        <v>158</v>
      </c>
      <c r="D805" s="107" t="s">
        <v>356</v>
      </c>
      <c r="E805" s="117">
        <v>6134</v>
      </c>
      <c r="F805" s="107"/>
      <c r="G805" s="103" t="s">
        <v>1658</v>
      </c>
      <c r="H805" s="13" t="s">
        <v>80</v>
      </c>
      <c r="I805" s="14">
        <v>16000</v>
      </c>
      <c r="J805" s="14">
        <v>3500</v>
      </c>
      <c r="K805" s="14"/>
      <c r="L805" s="14"/>
      <c r="M805" s="14"/>
      <c r="N805" s="14"/>
      <c r="O805" s="14"/>
      <c r="P805" s="14">
        <f t="shared" si="1215"/>
        <v>3500</v>
      </c>
      <c r="Q805" s="14"/>
      <c r="R805" s="14"/>
      <c r="S805" s="14"/>
      <c r="T805" s="14"/>
      <c r="U805" s="14"/>
      <c r="V805" s="14"/>
      <c r="W805" s="14"/>
      <c r="X805" s="14"/>
      <c r="Y805" s="14"/>
      <c r="Z805" s="14">
        <v>0</v>
      </c>
      <c r="AA805" s="14">
        <v>3500</v>
      </c>
      <c r="AB805" s="14">
        <v>0</v>
      </c>
      <c r="AC805" s="14"/>
      <c r="AD805" s="14"/>
      <c r="AE805" s="14"/>
      <c r="AF805" s="14"/>
      <c r="AG805" s="14"/>
      <c r="AH805" s="14">
        <f t="shared" si="1216"/>
        <v>0</v>
      </c>
      <c r="AI805" s="14"/>
      <c r="AJ805" s="14"/>
      <c r="AK805" s="14"/>
      <c r="AL805" s="14"/>
      <c r="AM805" s="14"/>
      <c r="AN805" s="14"/>
      <c r="AO805" s="14"/>
      <c r="AP805" s="14"/>
      <c r="AQ805" s="14"/>
      <c r="AR805" s="14">
        <v>0</v>
      </c>
      <c r="AS805" s="14">
        <v>0</v>
      </c>
      <c r="AT805" s="14">
        <v>0</v>
      </c>
      <c r="AU805" s="14"/>
      <c r="AV805" s="14"/>
      <c r="AW805" s="14"/>
      <c r="AX805" s="14"/>
      <c r="AY805" s="14"/>
      <c r="AZ805" s="14">
        <f t="shared" si="1217"/>
        <v>0</v>
      </c>
      <c r="BA805" s="14"/>
      <c r="BB805" s="14"/>
      <c r="BC805" s="14"/>
      <c r="BD805" s="14"/>
      <c r="BE805" s="14"/>
      <c r="BF805" s="14"/>
      <c r="BG805" s="14"/>
      <c r="BH805" s="14"/>
      <c r="BI805" s="14"/>
      <c r="BJ805" s="14">
        <v>0</v>
      </c>
      <c r="BK805" s="14">
        <v>0</v>
      </c>
    </row>
    <row r="806" spans="1:63" x14ac:dyDescent="0.25">
      <c r="A806" s="4" t="s">
        <v>135</v>
      </c>
      <c r="B806" s="4" t="s">
        <v>60</v>
      </c>
      <c r="C806" s="4" t="s">
        <v>158</v>
      </c>
      <c r="D806" s="107" t="s">
        <v>356</v>
      </c>
      <c r="E806" s="117">
        <v>6135</v>
      </c>
      <c r="F806" s="107"/>
      <c r="G806" s="103" t="s">
        <v>1658</v>
      </c>
      <c r="H806" s="13" t="s">
        <v>83</v>
      </c>
      <c r="I806" s="14">
        <v>3500</v>
      </c>
      <c r="J806" s="14">
        <v>2500</v>
      </c>
      <c r="K806" s="14"/>
      <c r="L806" s="14"/>
      <c r="M806" s="14"/>
      <c r="N806" s="14"/>
      <c r="O806" s="14"/>
      <c r="P806" s="14">
        <f t="shared" si="1215"/>
        <v>2500</v>
      </c>
      <c r="Q806" s="14"/>
      <c r="R806" s="14"/>
      <c r="S806" s="14"/>
      <c r="T806" s="14"/>
      <c r="U806" s="14"/>
      <c r="V806" s="14"/>
      <c r="W806" s="14"/>
      <c r="X806" s="14"/>
      <c r="Y806" s="14"/>
      <c r="Z806" s="14">
        <v>0</v>
      </c>
      <c r="AA806" s="14">
        <v>2500</v>
      </c>
      <c r="AB806" s="14">
        <v>0</v>
      </c>
      <c r="AC806" s="14"/>
      <c r="AD806" s="14"/>
      <c r="AE806" s="14"/>
      <c r="AF806" s="14"/>
      <c r="AG806" s="14"/>
      <c r="AH806" s="14">
        <f t="shared" si="1216"/>
        <v>0</v>
      </c>
      <c r="AI806" s="14"/>
      <c r="AJ806" s="14"/>
      <c r="AK806" s="14"/>
      <c r="AL806" s="14"/>
      <c r="AM806" s="14"/>
      <c r="AN806" s="14"/>
      <c r="AO806" s="14"/>
      <c r="AP806" s="14"/>
      <c r="AQ806" s="14"/>
      <c r="AR806" s="14">
        <v>0</v>
      </c>
      <c r="AS806" s="14">
        <v>0</v>
      </c>
      <c r="AT806" s="14">
        <v>0</v>
      </c>
      <c r="AU806" s="14"/>
      <c r="AV806" s="14"/>
      <c r="AW806" s="14"/>
      <c r="AX806" s="14"/>
      <c r="AY806" s="14"/>
      <c r="AZ806" s="14">
        <f t="shared" si="1217"/>
        <v>0</v>
      </c>
      <c r="BA806" s="14"/>
      <c r="BB806" s="14"/>
      <c r="BC806" s="14"/>
      <c r="BD806" s="14"/>
      <c r="BE806" s="14"/>
      <c r="BF806" s="14"/>
      <c r="BG806" s="14"/>
      <c r="BH806" s="14"/>
      <c r="BI806" s="14"/>
      <c r="BJ806" s="14">
        <v>0</v>
      </c>
      <c r="BK806" s="14">
        <v>0</v>
      </c>
    </row>
    <row r="807" spans="1:63" x14ac:dyDescent="0.25">
      <c r="A807" s="4" t="s">
        <v>135</v>
      </c>
      <c r="B807" s="4" t="s">
        <v>60</v>
      </c>
      <c r="C807" s="4" t="s">
        <v>158</v>
      </c>
      <c r="D807" s="107" t="s">
        <v>356</v>
      </c>
      <c r="E807" s="117">
        <v>6137</v>
      </c>
      <c r="F807" s="107"/>
      <c r="G807" s="103" t="s">
        <v>1658</v>
      </c>
      <c r="H807" s="13" t="s">
        <v>89</v>
      </c>
      <c r="I807" s="14">
        <v>10500</v>
      </c>
      <c r="J807" s="14">
        <v>3000</v>
      </c>
      <c r="K807" s="14"/>
      <c r="L807" s="14"/>
      <c r="M807" s="14"/>
      <c r="N807" s="14"/>
      <c r="O807" s="14"/>
      <c r="P807" s="14">
        <f t="shared" si="1215"/>
        <v>3000</v>
      </c>
      <c r="Q807" s="14"/>
      <c r="R807" s="14"/>
      <c r="S807" s="14"/>
      <c r="T807" s="14"/>
      <c r="U807" s="14"/>
      <c r="V807" s="14"/>
      <c r="W807" s="14"/>
      <c r="X807" s="14"/>
      <c r="Y807" s="14"/>
      <c r="Z807" s="14">
        <v>0</v>
      </c>
      <c r="AA807" s="14">
        <v>3000</v>
      </c>
      <c r="AB807" s="14">
        <v>0</v>
      </c>
      <c r="AC807" s="14"/>
      <c r="AD807" s="14"/>
      <c r="AE807" s="14"/>
      <c r="AF807" s="14"/>
      <c r="AG807" s="14"/>
      <c r="AH807" s="14">
        <f t="shared" si="1216"/>
        <v>0</v>
      </c>
      <c r="AI807" s="14"/>
      <c r="AJ807" s="14"/>
      <c r="AK807" s="14"/>
      <c r="AL807" s="14"/>
      <c r="AM807" s="14"/>
      <c r="AN807" s="14"/>
      <c r="AO807" s="14"/>
      <c r="AP807" s="14"/>
      <c r="AQ807" s="14"/>
      <c r="AR807" s="14">
        <v>0</v>
      </c>
      <c r="AS807" s="14">
        <v>0</v>
      </c>
      <c r="AT807" s="14">
        <v>0</v>
      </c>
      <c r="AU807" s="14"/>
      <c r="AV807" s="14"/>
      <c r="AW807" s="14"/>
      <c r="AX807" s="14"/>
      <c r="AY807" s="14"/>
      <c r="AZ807" s="14">
        <f t="shared" si="1217"/>
        <v>0</v>
      </c>
      <c r="BA807" s="14"/>
      <c r="BB807" s="14"/>
      <c r="BC807" s="14"/>
      <c r="BD807" s="14"/>
      <c r="BE807" s="14"/>
      <c r="BF807" s="14"/>
      <c r="BG807" s="14"/>
      <c r="BH807" s="14"/>
      <c r="BI807" s="14"/>
      <c r="BJ807" s="14">
        <v>0</v>
      </c>
      <c r="BK807" s="14">
        <v>0</v>
      </c>
    </row>
    <row r="808" spans="1:63" ht="22.5" x14ac:dyDescent="0.25">
      <c r="A808" s="4" t="s">
        <v>135</v>
      </c>
      <c r="B808" s="4" t="s">
        <v>60</v>
      </c>
      <c r="C808" s="4" t="s">
        <v>158</v>
      </c>
      <c r="D808" s="107" t="s">
        <v>356</v>
      </c>
      <c r="E808" s="117">
        <v>6138</v>
      </c>
      <c r="F808" s="107"/>
      <c r="G808" s="103" t="s">
        <v>1658</v>
      </c>
      <c r="H808" s="13" t="s">
        <v>92</v>
      </c>
      <c r="I808" s="14">
        <v>1700</v>
      </c>
      <c r="J808" s="14">
        <v>1800</v>
      </c>
      <c r="K808" s="14"/>
      <c r="L808" s="14"/>
      <c r="M808" s="14"/>
      <c r="N808" s="14"/>
      <c r="O808" s="14"/>
      <c r="P808" s="14">
        <f t="shared" si="1215"/>
        <v>1800</v>
      </c>
      <c r="Q808" s="14"/>
      <c r="R808" s="14"/>
      <c r="S808" s="14"/>
      <c r="T808" s="14"/>
      <c r="U808" s="14"/>
      <c r="V808" s="14"/>
      <c r="W808" s="14"/>
      <c r="X808" s="14"/>
      <c r="Y808" s="14"/>
      <c r="Z808" s="14">
        <v>0</v>
      </c>
      <c r="AA808" s="14">
        <v>1800</v>
      </c>
      <c r="AB808" s="14">
        <v>0</v>
      </c>
      <c r="AC808" s="14"/>
      <c r="AD808" s="14"/>
      <c r="AE808" s="14"/>
      <c r="AF808" s="14"/>
      <c r="AG808" s="14"/>
      <c r="AH808" s="14">
        <f t="shared" si="1216"/>
        <v>0</v>
      </c>
      <c r="AI808" s="14"/>
      <c r="AJ808" s="14"/>
      <c r="AK808" s="14"/>
      <c r="AL808" s="14"/>
      <c r="AM808" s="14"/>
      <c r="AN808" s="14"/>
      <c r="AO808" s="14"/>
      <c r="AP808" s="14"/>
      <c r="AQ808" s="14"/>
      <c r="AR808" s="14">
        <v>0</v>
      </c>
      <c r="AS808" s="14">
        <v>0</v>
      </c>
      <c r="AT808" s="14">
        <v>0</v>
      </c>
      <c r="AU808" s="14"/>
      <c r="AV808" s="14"/>
      <c r="AW808" s="14"/>
      <c r="AX808" s="14"/>
      <c r="AY808" s="14"/>
      <c r="AZ808" s="14">
        <f t="shared" si="1217"/>
        <v>0</v>
      </c>
      <c r="BA808" s="14"/>
      <c r="BB808" s="14"/>
      <c r="BC808" s="14"/>
      <c r="BD808" s="14"/>
      <c r="BE808" s="14"/>
      <c r="BF808" s="14"/>
      <c r="BG808" s="14"/>
      <c r="BH808" s="14"/>
      <c r="BI808" s="14"/>
      <c r="BJ808" s="14">
        <v>0</v>
      </c>
      <c r="BK808" s="14">
        <v>0</v>
      </c>
    </row>
    <row r="809" spans="1:63" x14ac:dyDescent="0.25">
      <c r="A809" s="1" t="s">
        <v>135</v>
      </c>
      <c r="B809" s="1" t="s">
        <v>60</v>
      </c>
      <c r="C809" s="1" t="s">
        <v>158</v>
      </c>
      <c r="D809" s="110" t="s">
        <v>356</v>
      </c>
      <c r="E809" s="110" t="s">
        <v>36</v>
      </c>
      <c r="F809" s="107" t="s">
        <v>0</v>
      </c>
      <c r="G809" s="13" t="s">
        <v>0</v>
      </c>
      <c r="H809" s="2" t="s">
        <v>37</v>
      </c>
      <c r="I809" s="12">
        <f>SUM(I810:I812)</f>
        <v>38700</v>
      </c>
      <c r="J809" s="12">
        <f t="shared" ref="J809:Y809" si="1218">SUM(J810:J812)</f>
        <v>8000</v>
      </c>
      <c r="K809" s="12">
        <f t="shared" si="1218"/>
        <v>0</v>
      </c>
      <c r="L809" s="12">
        <f t="shared" si="1218"/>
        <v>0</v>
      </c>
      <c r="M809" s="12">
        <f t="shared" si="1218"/>
        <v>0</v>
      </c>
      <c r="N809" s="12">
        <f t="shared" si="1218"/>
        <v>0</v>
      </c>
      <c r="O809" s="12">
        <f t="shared" si="1218"/>
        <v>0</v>
      </c>
      <c r="P809" s="12">
        <f t="shared" si="1218"/>
        <v>8000</v>
      </c>
      <c r="Q809" s="12">
        <f t="shared" si="1218"/>
        <v>0</v>
      </c>
      <c r="R809" s="12">
        <f t="shared" si="1218"/>
        <v>0</v>
      </c>
      <c r="S809" s="12">
        <f t="shared" si="1218"/>
        <v>0</v>
      </c>
      <c r="T809" s="12">
        <f t="shared" si="1218"/>
        <v>0</v>
      </c>
      <c r="U809" s="12">
        <f t="shared" si="1218"/>
        <v>389</v>
      </c>
      <c r="V809" s="12">
        <f t="shared" si="1218"/>
        <v>0</v>
      </c>
      <c r="W809" s="12">
        <f t="shared" si="1218"/>
        <v>0</v>
      </c>
      <c r="X809" s="12">
        <f t="shared" si="1218"/>
        <v>0</v>
      </c>
      <c r="Y809" s="12">
        <f t="shared" si="1218"/>
        <v>1021</v>
      </c>
      <c r="Z809" s="12">
        <v>1410</v>
      </c>
      <c r="AA809" s="12">
        <v>6590</v>
      </c>
      <c r="AB809" s="12">
        <f t="shared" ref="AB809:AQ809" si="1219">SUM(AB810:AB812)</f>
        <v>0</v>
      </c>
      <c r="AC809" s="12">
        <f t="shared" si="1219"/>
        <v>0</v>
      </c>
      <c r="AD809" s="12">
        <f t="shared" si="1219"/>
        <v>0</v>
      </c>
      <c r="AE809" s="12">
        <f t="shared" si="1219"/>
        <v>0</v>
      </c>
      <c r="AF809" s="12">
        <f t="shared" si="1219"/>
        <v>0</v>
      </c>
      <c r="AG809" s="12">
        <f t="shared" si="1219"/>
        <v>0</v>
      </c>
      <c r="AH809" s="12">
        <f t="shared" si="1219"/>
        <v>0</v>
      </c>
      <c r="AI809" s="12">
        <f t="shared" si="1219"/>
        <v>0</v>
      </c>
      <c r="AJ809" s="12">
        <f t="shared" si="1219"/>
        <v>0</v>
      </c>
      <c r="AK809" s="12">
        <f t="shared" si="1219"/>
        <v>0</v>
      </c>
      <c r="AL809" s="12">
        <f t="shared" si="1219"/>
        <v>0</v>
      </c>
      <c r="AM809" s="12">
        <f t="shared" si="1219"/>
        <v>0</v>
      </c>
      <c r="AN809" s="12">
        <f t="shared" si="1219"/>
        <v>0</v>
      </c>
      <c r="AO809" s="12">
        <f t="shared" si="1219"/>
        <v>0</v>
      </c>
      <c r="AP809" s="12">
        <f t="shared" si="1219"/>
        <v>0</v>
      </c>
      <c r="AQ809" s="12">
        <f t="shared" si="1219"/>
        <v>0</v>
      </c>
      <c r="AR809" s="12">
        <v>0</v>
      </c>
      <c r="AS809" s="12">
        <v>0</v>
      </c>
      <c r="AT809" s="12">
        <f t="shared" ref="AT809:BI809" si="1220">SUM(AT810:AT812)</f>
        <v>0</v>
      </c>
      <c r="AU809" s="12">
        <f t="shared" si="1220"/>
        <v>0</v>
      </c>
      <c r="AV809" s="12">
        <f t="shared" si="1220"/>
        <v>0</v>
      </c>
      <c r="AW809" s="12">
        <f t="shared" si="1220"/>
        <v>0</v>
      </c>
      <c r="AX809" s="12">
        <f t="shared" si="1220"/>
        <v>0</v>
      </c>
      <c r="AY809" s="12">
        <f t="shared" si="1220"/>
        <v>0</v>
      </c>
      <c r="AZ809" s="12">
        <f t="shared" si="1220"/>
        <v>0</v>
      </c>
      <c r="BA809" s="12">
        <f t="shared" si="1220"/>
        <v>0</v>
      </c>
      <c r="BB809" s="12">
        <f t="shared" si="1220"/>
        <v>0</v>
      </c>
      <c r="BC809" s="12">
        <f t="shared" si="1220"/>
        <v>0</v>
      </c>
      <c r="BD809" s="12">
        <f t="shared" si="1220"/>
        <v>0</v>
      </c>
      <c r="BE809" s="12">
        <f t="shared" si="1220"/>
        <v>0</v>
      </c>
      <c r="BF809" s="12">
        <f t="shared" si="1220"/>
        <v>0</v>
      </c>
      <c r="BG809" s="12">
        <f t="shared" si="1220"/>
        <v>0</v>
      </c>
      <c r="BH809" s="12">
        <f t="shared" si="1220"/>
        <v>0</v>
      </c>
      <c r="BI809" s="12">
        <f t="shared" si="1220"/>
        <v>0</v>
      </c>
      <c r="BJ809" s="12">
        <v>0</v>
      </c>
      <c r="BK809" s="12">
        <v>0</v>
      </c>
    </row>
    <row r="810" spans="1:63" x14ac:dyDescent="0.25">
      <c r="A810" s="4" t="s">
        <v>135</v>
      </c>
      <c r="B810" s="4" t="s">
        <v>60</v>
      </c>
      <c r="C810" s="4" t="s">
        <v>158</v>
      </c>
      <c r="D810" s="107" t="s">
        <v>356</v>
      </c>
      <c r="E810" s="117">
        <v>6139</v>
      </c>
      <c r="F810" s="107"/>
      <c r="G810" s="103" t="s">
        <v>1658</v>
      </c>
      <c r="H810" s="13" t="s">
        <v>37</v>
      </c>
      <c r="I810" s="14">
        <v>31300</v>
      </c>
      <c r="J810" s="14">
        <v>8000</v>
      </c>
      <c r="K810" s="14"/>
      <c r="L810" s="14"/>
      <c r="M810" s="14"/>
      <c r="N810" s="14"/>
      <c r="O810" s="14"/>
      <c r="P810" s="14">
        <f t="shared" si="1215"/>
        <v>8000</v>
      </c>
      <c r="Q810" s="14"/>
      <c r="R810" s="14"/>
      <c r="S810" s="14"/>
      <c r="T810" s="14"/>
      <c r="U810" s="14">
        <v>389</v>
      </c>
      <c r="V810" s="14"/>
      <c r="W810" s="14"/>
      <c r="X810" s="14"/>
      <c r="Y810" s="14">
        <v>1021</v>
      </c>
      <c r="Z810" s="14">
        <v>1410</v>
      </c>
      <c r="AA810" s="14">
        <v>6590</v>
      </c>
      <c r="AB810" s="14">
        <v>0</v>
      </c>
      <c r="AC810" s="14"/>
      <c r="AD810" s="14"/>
      <c r="AE810" s="14"/>
      <c r="AF810" s="14"/>
      <c r="AG810" s="14"/>
      <c r="AH810" s="14">
        <f t="shared" si="1216"/>
        <v>0</v>
      </c>
      <c r="AI810" s="14"/>
      <c r="AJ810" s="14"/>
      <c r="AK810" s="14"/>
      <c r="AL810" s="14"/>
      <c r="AM810" s="14"/>
      <c r="AN810" s="14"/>
      <c r="AO810" s="14"/>
      <c r="AP810" s="14"/>
      <c r="AQ810" s="14"/>
      <c r="AR810" s="14">
        <v>0</v>
      </c>
      <c r="AS810" s="14">
        <v>0</v>
      </c>
      <c r="AT810" s="14">
        <v>0</v>
      </c>
      <c r="AU810" s="14"/>
      <c r="AV810" s="14"/>
      <c r="AW810" s="14"/>
      <c r="AX810" s="14"/>
      <c r="AY810" s="14"/>
      <c r="AZ810" s="14">
        <f t="shared" si="1217"/>
        <v>0</v>
      </c>
      <c r="BA810" s="14"/>
      <c r="BB810" s="14"/>
      <c r="BC810" s="14"/>
      <c r="BD810" s="14"/>
      <c r="BE810" s="14"/>
      <c r="BF810" s="14"/>
      <c r="BG810" s="14"/>
      <c r="BH810" s="14"/>
      <c r="BI810" s="14"/>
      <c r="BJ810" s="14">
        <v>0</v>
      </c>
      <c r="BK810" s="14">
        <v>0</v>
      </c>
    </row>
    <row r="811" spans="1:63" ht="22.5" x14ac:dyDescent="0.25">
      <c r="A811" s="4" t="s">
        <v>135</v>
      </c>
      <c r="B811" s="4" t="s">
        <v>60</v>
      </c>
      <c r="C811" s="4" t="s">
        <v>158</v>
      </c>
      <c r="D811" s="107" t="s">
        <v>356</v>
      </c>
      <c r="E811" s="117">
        <v>6139</v>
      </c>
      <c r="F811" s="107" t="s">
        <v>363</v>
      </c>
      <c r="G811" s="103" t="s">
        <v>1658</v>
      </c>
      <c r="H811" s="13" t="s">
        <v>39</v>
      </c>
      <c r="I811" s="14">
        <v>3800</v>
      </c>
      <c r="J811" s="14">
        <v>0</v>
      </c>
      <c r="K811" s="14"/>
      <c r="L811" s="14"/>
      <c r="M811" s="14"/>
      <c r="N811" s="14"/>
      <c r="O811" s="14"/>
      <c r="P811" s="14">
        <f t="shared" si="1215"/>
        <v>0</v>
      </c>
      <c r="Q811" s="14"/>
      <c r="R811" s="14"/>
      <c r="S811" s="14"/>
      <c r="T811" s="14"/>
      <c r="U811" s="14"/>
      <c r="V811" s="14"/>
      <c r="W811" s="14"/>
      <c r="X811" s="14"/>
      <c r="Y811" s="14"/>
      <c r="Z811" s="14">
        <v>0</v>
      </c>
      <c r="AA811" s="14">
        <v>0</v>
      </c>
      <c r="AB811" s="14">
        <v>0</v>
      </c>
      <c r="AC811" s="14"/>
      <c r="AD811" s="14"/>
      <c r="AE811" s="14"/>
      <c r="AF811" s="14"/>
      <c r="AG811" s="14"/>
      <c r="AH811" s="14">
        <f t="shared" si="1216"/>
        <v>0</v>
      </c>
      <c r="AI811" s="14"/>
      <c r="AJ811" s="14"/>
      <c r="AK811" s="14"/>
      <c r="AL811" s="14"/>
      <c r="AM811" s="14"/>
      <c r="AN811" s="14"/>
      <c r="AO811" s="14"/>
      <c r="AP811" s="14"/>
      <c r="AQ811" s="14"/>
      <c r="AR811" s="14">
        <v>0</v>
      </c>
      <c r="AS811" s="14">
        <v>0</v>
      </c>
      <c r="AT811" s="14">
        <v>0</v>
      </c>
      <c r="AU811" s="14"/>
      <c r="AV811" s="14"/>
      <c r="AW811" s="14"/>
      <c r="AX811" s="14"/>
      <c r="AY811" s="14"/>
      <c r="AZ811" s="14">
        <f t="shared" si="1217"/>
        <v>0</v>
      </c>
      <c r="BA811" s="14"/>
      <c r="BB811" s="14"/>
      <c r="BC811" s="14"/>
      <c r="BD811" s="14"/>
      <c r="BE811" s="14"/>
      <c r="BF811" s="14"/>
      <c r="BG811" s="14"/>
      <c r="BH811" s="14"/>
      <c r="BI811" s="14"/>
      <c r="BJ811" s="14">
        <v>0</v>
      </c>
      <c r="BK811" s="14">
        <v>0</v>
      </c>
    </row>
    <row r="812" spans="1:63" ht="33.75" x14ac:dyDescent="0.25">
      <c r="A812" s="4" t="s">
        <v>135</v>
      </c>
      <c r="B812" s="4" t="s">
        <v>60</v>
      </c>
      <c r="C812" s="4" t="s">
        <v>158</v>
      </c>
      <c r="D812" s="107" t="s">
        <v>356</v>
      </c>
      <c r="E812" s="117">
        <v>6139</v>
      </c>
      <c r="F812" s="107" t="s">
        <v>364</v>
      </c>
      <c r="G812" s="103" t="s">
        <v>1658</v>
      </c>
      <c r="H812" s="13" t="s">
        <v>40</v>
      </c>
      <c r="I812" s="14">
        <v>3600</v>
      </c>
      <c r="J812" s="14">
        <v>0</v>
      </c>
      <c r="K812" s="14"/>
      <c r="L812" s="14"/>
      <c r="M812" s="14"/>
      <c r="N812" s="14"/>
      <c r="O812" s="14"/>
      <c r="P812" s="14">
        <f t="shared" si="1215"/>
        <v>0</v>
      </c>
      <c r="Q812" s="14"/>
      <c r="R812" s="14"/>
      <c r="S812" s="14"/>
      <c r="T812" s="14"/>
      <c r="U812" s="14"/>
      <c r="V812" s="14"/>
      <c r="W812" s="14"/>
      <c r="X812" s="14"/>
      <c r="Y812" s="14"/>
      <c r="Z812" s="14">
        <v>0</v>
      </c>
      <c r="AA812" s="14">
        <v>0</v>
      </c>
      <c r="AB812" s="14">
        <v>0</v>
      </c>
      <c r="AC812" s="14"/>
      <c r="AD812" s="14"/>
      <c r="AE812" s="14"/>
      <c r="AF812" s="14"/>
      <c r="AG812" s="14"/>
      <c r="AH812" s="14">
        <f t="shared" si="1216"/>
        <v>0</v>
      </c>
      <c r="AI812" s="14"/>
      <c r="AJ812" s="14"/>
      <c r="AK812" s="14"/>
      <c r="AL812" s="14"/>
      <c r="AM812" s="14"/>
      <c r="AN812" s="14"/>
      <c r="AO812" s="14"/>
      <c r="AP812" s="14"/>
      <c r="AQ812" s="14"/>
      <c r="AR812" s="14">
        <v>0</v>
      </c>
      <c r="AS812" s="14">
        <v>0</v>
      </c>
      <c r="AT812" s="14">
        <v>0</v>
      </c>
      <c r="AU812" s="14"/>
      <c r="AV812" s="14"/>
      <c r="AW812" s="14"/>
      <c r="AX812" s="14"/>
      <c r="AY812" s="14"/>
      <c r="AZ812" s="14">
        <f t="shared" si="1217"/>
        <v>0</v>
      </c>
      <c r="BA812" s="14"/>
      <c r="BB812" s="14"/>
      <c r="BC812" s="14"/>
      <c r="BD812" s="14"/>
      <c r="BE812" s="14"/>
      <c r="BF812" s="14"/>
      <c r="BG812" s="14"/>
      <c r="BH812" s="14"/>
      <c r="BI812" s="14"/>
      <c r="BJ812" s="14">
        <v>0</v>
      </c>
      <c r="BK812" s="14">
        <v>0</v>
      </c>
    </row>
    <row r="813" spans="1:63" ht="33.75" x14ac:dyDescent="0.25">
      <c r="A813" s="1" t="s">
        <v>0</v>
      </c>
      <c r="B813" s="1" t="s">
        <v>0</v>
      </c>
      <c r="C813" s="1" t="s">
        <v>0</v>
      </c>
      <c r="D813" s="106" t="s">
        <v>0</v>
      </c>
      <c r="E813" s="106" t="s">
        <v>0</v>
      </c>
      <c r="F813" s="106" t="s">
        <v>0</v>
      </c>
      <c r="G813" s="2" t="s">
        <v>0</v>
      </c>
      <c r="H813" s="10" t="s">
        <v>41</v>
      </c>
      <c r="I813" s="11">
        <f>SUM(I814)</f>
        <v>13600</v>
      </c>
      <c r="J813" s="11">
        <f t="shared" ref="J813:Y813" si="1221">SUM(J814)</f>
        <v>0</v>
      </c>
      <c r="K813" s="11">
        <f t="shared" si="1221"/>
        <v>0</v>
      </c>
      <c r="L813" s="11">
        <f t="shared" si="1221"/>
        <v>0</v>
      </c>
      <c r="M813" s="11">
        <f t="shared" si="1221"/>
        <v>0</v>
      </c>
      <c r="N813" s="11">
        <f t="shared" si="1221"/>
        <v>0</v>
      </c>
      <c r="O813" s="11">
        <f t="shared" si="1221"/>
        <v>0</v>
      </c>
      <c r="P813" s="11">
        <f t="shared" si="1221"/>
        <v>0</v>
      </c>
      <c r="Q813" s="11">
        <f t="shared" si="1221"/>
        <v>0</v>
      </c>
      <c r="R813" s="11">
        <f t="shared" si="1221"/>
        <v>0</v>
      </c>
      <c r="S813" s="11">
        <f t="shared" si="1221"/>
        <v>0</v>
      </c>
      <c r="T813" s="11">
        <f t="shared" si="1221"/>
        <v>0</v>
      </c>
      <c r="U813" s="11">
        <f t="shared" si="1221"/>
        <v>0</v>
      </c>
      <c r="V813" s="11">
        <f t="shared" si="1221"/>
        <v>0</v>
      </c>
      <c r="W813" s="11">
        <f t="shared" si="1221"/>
        <v>0</v>
      </c>
      <c r="X813" s="11">
        <f t="shared" si="1221"/>
        <v>0</v>
      </c>
      <c r="Y813" s="11">
        <f t="shared" si="1221"/>
        <v>0</v>
      </c>
      <c r="Z813" s="11">
        <v>0</v>
      </c>
      <c r="AA813" s="11">
        <v>0</v>
      </c>
      <c r="AB813" s="11">
        <f t="shared" ref="AB813:AQ813" si="1222">SUM(AB814)</f>
        <v>0</v>
      </c>
      <c r="AC813" s="11">
        <f t="shared" si="1222"/>
        <v>0</v>
      </c>
      <c r="AD813" s="11">
        <f t="shared" si="1222"/>
        <v>0</v>
      </c>
      <c r="AE813" s="11">
        <f t="shared" si="1222"/>
        <v>0</v>
      </c>
      <c r="AF813" s="11">
        <f t="shared" si="1222"/>
        <v>0</v>
      </c>
      <c r="AG813" s="11">
        <f t="shared" si="1222"/>
        <v>0</v>
      </c>
      <c r="AH813" s="11">
        <f t="shared" si="1222"/>
        <v>0</v>
      </c>
      <c r="AI813" s="11">
        <f t="shared" si="1222"/>
        <v>0</v>
      </c>
      <c r="AJ813" s="11">
        <f t="shared" si="1222"/>
        <v>0</v>
      </c>
      <c r="AK813" s="11">
        <f t="shared" si="1222"/>
        <v>0</v>
      </c>
      <c r="AL813" s="11">
        <f t="shared" si="1222"/>
        <v>0</v>
      </c>
      <c r="AM813" s="11">
        <f t="shared" si="1222"/>
        <v>0</v>
      </c>
      <c r="AN813" s="11">
        <f t="shared" si="1222"/>
        <v>0</v>
      </c>
      <c r="AO813" s="11">
        <f t="shared" si="1222"/>
        <v>0</v>
      </c>
      <c r="AP813" s="11">
        <f t="shared" si="1222"/>
        <v>0</v>
      </c>
      <c r="AQ813" s="11">
        <f t="shared" si="1222"/>
        <v>0</v>
      </c>
      <c r="AR813" s="11">
        <v>0</v>
      </c>
      <c r="AS813" s="11">
        <v>0</v>
      </c>
      <c r="AT813" s="11">
        <f t="shared" ref="AT813:BI813" si="1223">SUM(AT814)</f>
        <v>0</v>
      </c>
      <c r="AU813" s="11">
        <f t="shared" si="1223"/>
        <v>0</v>
      </c>
      <c r="AV813" s="11">
        <f t="shared" si="1223"/>
        <v>0</v>
      </c>
      <c r="AW813" s="11">
        <f t="shared" si="1223"/>
        <v>0</v>
      </c>
      <c r="AX813" s="11">
        <f t="shared" si="1223"/>
        <v>0</v>
      </c>
      <c r="AY813" s="11">
        <f t="shared" si="1223"/>
        <v>0</v>
      </c>
      <c r="AZ813" s="11">
        <f t="shared" si="1223"/>
        <v>0</v>
      </c>
      <c r="BA813" s="11">
        <f t="shared" si="1223"/>
        <v>0</v>
      </c>
      <c r="BB813" s="11">
        <f t="shared" si="1223"/>
        <v>0</v>
      </c>
      <c r="BC813" s="11">
        <f t="shared" si="1223"/>
        <v>0</v>
      </c>
      <c r="BD813" s="11">
        <f t="shared" si="1223"/>
        <v>0</v>
      </c>
      <c r="BE813" s="11">
        <f t="shared" si="1223"/>
        <v>0</v>
      </c>
      <c r="BF813" s="11">
        <f t="shared" si="1223"/>
        <v>0</v>
      </c>
      <c r="BG813" s="11">
        <f t="shared" si="1223"/>
        <v>0</v>
      </c>
      <c r="BH813" s="11">
        <f t="shared" si="1223"/>
        <v>0</v>
      </c>
      <c r="BI813" s="11">
        <f t="shared" si="1223"/>
        <v>0</v>
      </c>
      <c r="BJ813" s="11">
        <v>0</v>
      </c>
      <c r="BK813" s="11">
        <v>0</v>
      </c>
    </row>
    <row r="814" spans="1:63" ht="22.5" x14ac:dyDescent="0.25">
      <c r="A814" s="4" t="s">
        <v>135</v>
      </c>
      <c r="B814" s="4" t="s">
        <v>60</v>
      </c>
      <c r="C814" s="4" t="s">
        <v>158</v>
      </c>
      <c r="D814" s="107" t="s">
        <v>356</v>
      </c>
      <c r="E814" s="106" t="s">
        <v>42</v>
      </c>
      <c r="F814" s="106" t="s">
        <v>0</v>
      </c>
      <c r="G814" s="2" t="s">
        <v>0</v>
      </c>
      <c r="H814" s="2" t="s">
        <v>43</v>
      </c>
      <c r="I814" s="12">
        <f>SUM(I815:I816)</f>
        <v>13600</v>
      </c>
      <c r="J814" s="12">
        <f t="shared" ref="J814:Y814" si="1224">SUM(J815:J816)</f>
        <v>0</v>
      </c>
      <c r="K814" s="12">
        <f t="shared" si="1224"/>
        <v>0</v>
      </c>
      <c r="L814" s="12">
        <f t="shared" si="1224"/>
        <v>0</v>
      </c>
      <c r="M814" s="12">
        <f t="shared" si="1224"/>
        <v>0</v>
      </c>
      <c r="N814" s="12">
        <f t="shared" si="1224"/>
        <v>0</v>
      </c>
      <c r="O814" s="12">
        <f t="shared" si="1224"/>
        <v>0</v>
      </c>
      <c r="P814" s="12">
        <f t="shared" ref="P814" si="1225">SUM(P815:P816)</f>
        <v>0</v>
      </c>
      <c r="Q814" s="12">
        <f t="shared" si="1224"/>
        <v>0</v>
      </c>
      <c r="R814" s="12">
        <f t="shared" si="1224"/>
        <v>0</v>
      </c>
      <c r="S814" s="12">
        <f t="shared" si="1224"/>
        <v>0</v>
      </c>
      <c r="T814" s="12">
        <f t="shared" si="1224"/>
        <v>0</v>
      </c>
      <c r="U814" s="12">
        <f t="shared" si="1224"/>
        <v>0</v>
      </c>
      <c r="V814" s="12">
        <f t="shared" si="1224"/>
        <v>0</v>
      </c>
      <c r="W814" s="12">
        <f t="shared" si="1224"/>
        <v>0</v>
      </c>
      <c r="X814" s="12">
        <f t="shared" si="1224"/>
        <v>0</v>
      </c>
      <c r="Y814" s="12">
        <f t="shared" si="1224"/>
        <v>0</v>
      </c>
      <c r="Z814" s="12">
        <v>0</v>
      </c>
      <c r="AA814" s="12">
        <v>0</v>
      </c>
      <c r="AB814" s="12">
        <f t="shared" ref="AB814:AQ814" si="1226">SUM(AB815:AB816)</f>
        <v>0</v>
      </c>
      <c r="AC814" s="12">
        <f t="shared" si="1226"/>
        <v>0</v>
      </c>
      <c r="AD814" s="12">
        <f t="shared" si="1226"/>
        <v>0</v>
      </c>
      <c r="AE814" s="12">
        <f t="shared" si="1226"/>
        <v>0</v>
      </c>
      <c r="AF814" s="12">
        <f t="shared" si="1226"/>
        <v>0</v>
      </c>
      <c r="AG814" s="12">
        <f t="shared" si="1226"/>
        <v>0</v>
      </c>
      <c r="AH814" s="12">
        <f t="shared" ref="AH814" si="1227">SUM(AH815:AH816)</f>
        <v>0</v>
      </c>
      <c r="AI814" s="12">
        <f t="shared" si="1226"/>
        <v>0</v>
      </c>
      <c r="AJ814" s="12">
        <f t="shared" si="1226"/>
        <v>0</v>
      </c>
      <c r="AK814" s="12">
        <f t="shared" si="1226"/>
        <v>0</v>
      </c>
      <c r="AL814" s="12">
        <f t="shared" si="1226"/>
        <v>0</v>
      </c>
      <c r="AM814" s="12">
        <f t="shared" si="1226"/>
        <v>0</v>
      </c>
      <c r="AN814" s="12">
        <f t="shared" si="1226"/>
        <v>0</v>
      </c>
      <c r="AO814" s="12">
        <f t="shared" si="1226"/>
        <v>0</v>
      </c>
      <c r="AP814" s="12">
        <f t="shared" si="1226"/>
        <v>0</v>
      </c>
      <c r="AQ814" s="12">
        <f t="shared" si="1226"/>
        <v>0</v>
      </c>
      <c r="AR814" s="12">
        <v>0</v>
      </c>
      <c r="AS814" s="12">
        <v>0</v>
      </c>
      <c r="AT814" s="12">
        <f t="shared" ref="AT814:BI814" si="1228">SUM(AT815:AT816)</f>
        <v>0</v>
      </c>
      <c r="AU814" s="12">
        <f t="shared" si="1228"/>
        <v>0</v>
      </c>
      <c r="AV814" s="12">
        <f t="shared" si="1228"/>
        <v>0</v>
      </c>
      <c r="AW814" s="12">
        <f t="shared" si="1228"/>
        <v>0</v>
      </c>
      <c r="AX814" s="12">
        <f t="shared" si="1228"/>
        <v>0</v>
      </c>
      <c r="AY814" s="12">
        <f t="shared" si="1228"/>
        <v>0</v>
      </c>
      <c r="AZ814" s="12">
        <f t="shared" ref="AZ814" si="1229">SUM(AZ815:AZ816)</f>
        <v>0</v>
      </c>
      <c r="BA814" s="12">
        <f t="shared" si="1228"/>
        <v>0</v>
      </c>
      <c r="BB814" s="12">
        <f t="shared" si="1228"/>
        <v>0</v>
      </c>
      <c r="BC814" s="12">
        <f t="shared" si="1228"/>
        <v>0</v>
      </c>
      <c r="BD814" s="12">
        <f t="shared" si="1228"/>
        <v>0</v>
      </c>
      <c r="BE814" s="12">
        <f t="shared" si="1228"/>
        <v>0</v>
      </c>
      <c r="BF814" s="12">
        <f t="shared" si="1228"/>
        <v>0</v>
      </c>
      <c r="BG814" s="12">
        <f t="shared" si="1228"/>
        <v>0</v>
      </c>
      <c r="BH814" s="12">
        <f t="shared" si="1228"/>
        <v>0</v>
      </c>
      <c r="BI814" s="12">
        <f t="shared" si="1228"/>
        <v>0</v>
      </c>
      <c r="BJ814" s="12">
        <v>0</v>
      </c>
      <c r="BK814" s="12">
        <v>0</v>
      </c>
    </row>
    <row r="815" spans="1:63" x14ac:dyDescent="0.25">
      <c r="A815" s="4" t="s">
        <v>135</v>
      </c>
      <c r="B815" s="4" t="s">
        <v>60</v>
      </c>
      <c r="C815" s="4" t="s">
        <v>158</v>
      </c>
      <c r="D815" s="107" t="s">
        <v>356</v>
      </c>
      <c r="E815" s="117">
        <v>6142</v>
      </c>
      <c r="F815" s="107"/>
      <c r="G815" s="103" t="s">
        <v>1658</v>
      </c>
      <c r="H815" s="13" t="s">
        <v>62</v>
      </c>
      <c r="I815" s="14">
        <v>13500</v>
      </c>
      <c r="J815" s="14">
        <v>0</v>
      </c>
      <c r="K815" s="14"/>
      <c r="L815" s="14"/>
      <c r="M815" s="14"/>
      <c r="N815" s="14"/>
      <c r="O815" s="14"/>
      <c r="P815" s="14">
        <f t="shared" si="1215"/>
        <v>0</v>
      </c>
      <c r="Q815" s="14"/>
      <c r="R815" s="14"/>
      <c r="S815" s="14"/>
      <c r="T815" s="14"/>
      <c r="U815" s="14"/>
      <c r="V815" s="14"/>
      <c r="W815" s="14"/>
      <c r="X815" s="14"/>
      <c r="Y815" s="14"/>
      <c r="Z815" s="14">
        <v>0</v>
      </c>
      <c r="AA815" s="14">
        <v>0</v>
      </c>
      <c r="AB815" s="14">
        <v>0</v>
      </c>
      <c r="AC815" s="14"/>
      <c r="AD815" s="14"/>
      <c r="AE815" s="14"/>
      <c r="AF815" s="14"/>
      <c r="AG815" s="14"/>
      <c r="AH815" s="14">
        <f t="shared" si="1216"/>
        <v>0</v>
      </c>
      <c r="AI815" s="14"/>
      <c r="AJ815" s="14"/>
      <c r="AK815" s="14"/>
      <c r="AL815" s="14"/>
      <c r="AM815" s="14"/>
      <c r="AN815" s="14"/>
      <c r="AO815" s="14"/>
      <c r="AP815" s="14"/>
      <c r="AQ815" s="14"/>
      <c r="AR815" s="14">
        <v>0</v>
      </c>
      <c r="AS815" s="14">
        <v>0</v>
      </c>
      <c r="AT815" s="14">
        <v>0</v>
      </c>
      <c r="AU815" s="14"/>
      <c r="AV815" s="14"/>
      <c r="AW815" s="14"/>
      <c r="AX815" s="14"/>
      <c r="AY815" s="14"/>
      <c r="AZ815" s="14">
        <f t="shared" si="1217"/>
        <v>0</v>
      </c>
      <c r="BA815" s="14"/>
      <c r="BB815" s="14"/>
      <c r="BC815" s="14"/>
      <c r="BD815" s="14"/>
      <c r="BE815" s="14"/>
      <c r="BF815" s="14"/>
      <c r="BG815" s="14"/>
      <c r="BH815" s="14"/>
      <c r="BI815" s="14"/>
      <c r="BJ815" s="14">
        <v>0</v>
      </c>
      <c r="BK815" s="14">
        <v>0</v>
      </c>
    </row>
    <row r="816" spans="1:63" x14ac:dyDescent="0.25">
      <c r="A816" s="4" t="s">
        <v>135</v>
      </c>
      <c r="B816" s="4" t="s">
        <v>60</v>
      </c>
      <c r="C816" s="4" t="s">
        <v>158</v>
      </c>
      <c r="D816" s="107" t="s">
        <v>356</v>
      </c>
      <c r="E816" s="117">
        <v>6148</v>
      </c>
      <c r="F816" s="107"/>
      <c r="G816" s="103" t="s">
        <v>1658</v>
      </c>
      <c r="H816" s="13" t="s">
        <v>47</v>
      </c>
      <c r="I816" s="14">
        <v>100</v>
      </c>
      <c r="J816" s="14">
        <v>0</v>
      </c>
      <c r="K816" s="14"/>
      <c r="L816" s="14"/>
      <c r="M816" s="14"/>
      <c r="N816" s="14"/>
      <c r="O816" s="14"/>
      <c r="P816" s="14">
        <f t="shared" si="1215"/>
        <v>0</v>
      </c>
      <c r="Q816" s="14"/>
      <c r="R816" s="14"/>
      <c r="S816" s="14"/>
      <c r="T816" s="14"/>
      <c r="U816" s="14"/>
      <c r="V816" s="14"/>
      <c r="W816" s="14"/>
      <c r="X816" s="14"/>
      <c r="Y816" s="14"/>
      <c r="Z816" s="14">
        <v>0</v>
      </c>
      <c r="AA816" s="14">
        <v>0</v>
      </c>
      <c r="AB816" s="14">
        <v>0</v>
      </c>
      <c r="AC816" s="14"/>
      <c r="AD816" s="14"/>
      <c r="AE816" s="14"/>
      <c r="AF816" s="14"/>
      <c r="AG816" s="14"/>
      <c r="AH816" s="14">
        <f t="shared" si="1216"/>
        <v>0</v>
      </c>
      <c r="AI816" s="14"/>
      <c r="AJ816" s="14"/>
      <c r="AK816" s="14"/>
      <c r="AL816" s="14"/>
      <c r="AM816" s="14"/>
      <c r="AN816" s="14"/>
      <c r="AO816" s="14"/>
      <c r="AP816" s="14"/>
      <c r="AQ816" s="14"/>
      <c r="AR816" s="14">
        <v>0</v>
      </c>
      <c r="AS816" s="14">
        <v>0</v>
      </c>
      <c r="AT816" s="14">
        <v>0</v>
      </c>
      <c r="AU816" s="14"/>
      <c r="AV816" s="14"/>
      <c r="AW816" s="14"/>
      <c r="AX816" s="14"/>
      <c r="AY816" s="14"/>
      <c r="AZ816" s="14">
        <f t="shared" si="1217"/>
        <v>0</v>
      </c>
      <c r="BA816" s="14"/>
      <c r="BB816" s="14"/>
      <c r="BC816" s="14"/>
      <c r="BD816" s="14"/>
      <c r="BE816" s="14"/>
      <c r="BF816" s="14"/>
      <c r="BG816" s="14"/>
      <c r="BH816" s="14"/>
      <c r="BI816" s="14"/>
      <c r="BJ816" s="14">
        <v>0</v>
      </c>
      <c r="BK816" s="14">
        <v>0</v>
      </c>
    </row>
    <row r="817" spans="1:63" ht="33.75" x14ac:dyDescent="0.25">
      <c r="A817" s="1" t="s">
        <v>0</v>
      </c>
      <c r="B817" s="1" t="s">
        <v>0</v>
      </c>
      <c r="C817" s="1" t="s">
        <v>0</v>
      </c>
      <c r="D817" s="106" t="s">
        <v>0</v>
      </c>
      <c r="E817" s="106" t="s">
        <v>0</v>
      </c>
      <c r="F817" s="106" t="s">
        <v>0</v>
      </c>
      <c r="G817" s="2" t="s">
        <v>0</v>
      </c>
      <c r="H817" s="10" t="s">
        <v>49</v>
      </c>
      <c r="I817" s="11">
        <f>SUM(I818)</f>
        <v>36000</v>
      </c>
      <c r="J817" s="11">
        <f t="shared" ref="J817:Y817" si="1230">SUM(J818)</f>
        <v>2500</v>
      </c>
      <c r="K817" s="11">
        <f t="shared" si="1230"/>
        <v>0</v>
      </c>
      <c r="L817" s="11">
        <f t="shared" si="1230"/>
        <v>0</v>
      </c>
      <c r="M817" s="11">
        <f t="shared" si="1230"/>
        <v>0</v>
      </c>
      <c r="N817" s="11">
        <f t="shared" si="1230"/>
        <v>0</v>
      </c>
      <c r="O817" s="11">
        <f t="shared" si="1230"/>
        <v>0</v>
      </c>
      <c r="P817" s="11">
        <f t="shared" si="1230"/>
        <v>2500</v>
      </c>
      <c r="Q817" s="11">
        <f t="shared" si="1230"/>
        <v>0</v>
      </c>
      <c r="R817" s="11">
        <f t="shared" si="1230"/>
        <v>0</v>
      </c>
      <c r="S817" s="11">
        <f t="shared" si="1230"/>
        <v>0</v>
      </c>
      <c r="T817" s="11">
        <f t="shared" si="1230"/>
        <v>0</v>
      </c>
      <c r="U817" s="11">
        <f t="shared" si="1230"/>
        <v>0</v>
      </c>
      <c r="V817" s="11">
        <f t="shared" si="1230"/>
        <v>0</v>
      </c>
      <c r="W817" s="11">
        <f t="shared" si="1230"/>
        <v>0</v>
      </c>
      <c r="X817" s="11">
        <f t="shared" si="1230"/>
        <v>0</v>
      </c>
      <c r="Y817" s="11">
        <f t="shared" si="1230"/>
        <v>0</v>
      </c>
      <c r="Z817" s="11">
        <v>0</v>
      </c>
      <c r="AA817" s="11">
        <v>2500</v>
      </c>
      <c r="AB817" s="11">
        <f t="shared" ref="AB817:AQ817" si="1231">SUM(AB818)</f>
        <v>0</v>
      </c>
      <c r="AC817" s="11">
        <f t="shared" si="1231"/>
        <v>0</v>
      </c>
      <c r="AD817" s="11">
        <f t="shared" si="1231"/>
        <v>0</v>
      </c>
      <c r="AE817" s="11">
        <f t="shared" si="1231"/>
        <v>0</v>
      </c>
      <c r="AF817" s="11">
        <f t="shared" si="1231"/>
        <v>0</v>
      </c>
      <c r="AG817" s="11">
        <f t="shared" si="1231"/>
        <v>0</v>
      </c>
      <c r="AH817" s="11">
        <f t="shared" si="1231"/>
        <v>0</v>
      </c>
      <c r="AI817" s="11">
        <f t="shared" si="1231"/>
        <v>0</v>
      </c>
      <c r="AJ817" s="11">
        <f t="shared" si="1231"/>
        <v>0</v>
      </c>
      <c r="AK817" s="11">
        <f t="shared" si="1231"/>
        <v>0</v>
      </c>
      <c r="AL817" s="11">
        <f t="shared" si="1231"/>
        <v>0</v>
      </c>
      <c r="AM817" s="11">
        <f t="shared" si="1231"/>
        <v>0</v>
      </c>
      <c r="AN817" s="11">
        <f t="shared" si="1231"/>
        <v>0</v>
      </c>
      <c r="AO817" s="11">
        <f t="shared" si="1231"/>
        <v>0</v>
      </c>
      <c r="AP817" s="11">
        <f t="shared" si="1231"/>
        <v>0</v>
      </c>
      <c r="AQ817" s="11">
        <f t="shared" si="1231"/>
        <v>0</v>
      </c>
      <c r="AR817" s="11">
        <v>0</v>
      </c>
      <c r="AS817" s="11">
        <v>0</v>
      </c>
      <c r="AT817" s="11">
        <f t="shared" ref="AT817:BI817" si="1232">SUM(AT818)</f>
        <v>0</v>
      </c>
      <c r="AU817" s="11">
        <f t="shared" si="1232"/>
        <v>0</v>
      </c>
      <c r="AV817" s="11">
        <f t="shared" si="1232"/>
        <v>0</v>
      </c>
      <c r="AW817" s="11">
        <f t="shared" si="1232"/>
        <v>0</v>
      </c>
      <c r="AX817" s="11">
        <f t="shared" si="1232"/>
        <v>0</v>
      </c>
      <c r="AY817" s="11">
        <f t="shared" si="1232"/>
        <v>0</v>
      </c>
      <c r="AZ817" s="11">
        <f t="shared" si="1232"/>
        <v>0</v>
      </c>
      <c r="BA817" s="11">
        <f t="shared" si="1232"/>
        <v>0</v>
      </c>
      <c r="BB817" s="11">
        <f t="shared" si="1232"/>
        <v>0</v>
      </c>
      <c r="BC817" s="11">
        <f t="shared" si="1232"/>
        <v>0</v>
      </c>
      <c r="BD817" s="11">
        <f t="shared" si="1232"/>
        <v>0</v>
      </c>
      <c r="BE817" s="11">
        <f t="shared" si="1232"/>
        <v>0</v>
      </c>
      <c r="BF817" s="11">
        <f t="shared" si="1232"/>
        <v>0</v>
      </c>
      <c r="BG817" s="11">
        <f t="shared" si="1232"/>
        <v>0</v>
      </c>
      <c r="BH817" s="11">
        <f t="shared" si="1232"/>
        <v>0</v>
      </c>
      <c r="BI817" s="11">
        <f t="shared" si="1232"/>
        <v>0</v>
      </c>
      <c r="BJ817" s="11">
        <v>0</v>
      </c>
      <c r="BK817" s="11">
        <v>0</v>
      </c>
    </row>
    <row r="818" spans="1:63" x14ac:dyDescent="0.25">
      <c r="A818" s="4" t="s">
        <v>135</v>
      </c>
      <c r="B818" s="4" t="s">
        <v>60</v>
      </c>
      <c r="C818" s="4" t="s">
        <v>158</v>
      </c>
      <c r="D818" s="107" t="s">
        <v>356</v>
      </c>
      <c r="E818" s="106" t="s">
        <v>50</v>
      </c>
      <c r="F818" s="106" t="s">
        <v>0</v>
      </c>
      <c r="G818" s="2" t="s">
        <v>0</v>
      </c>
      <c r="H818" s="2" t="s">
        <v>51</v>
      </c>
      <c r="I818" s="12">
        <f>SUM(I819:I820)</f>
        <v>36000</v>
      </c>
      <c r="J818" s="12">
        <f t="shared" ref="J818:Y818" si="1233">SUM(J819:J820)</f>
        <v>2500</v>
      </c>
      <c r="K818" s="12">
        <f t="shared" si="1233"/>
        <v>0</v>
      </c>
      <c r="L818" s="12">
        <f t="shared" si="1233"/>
        <v>0</v>
      </c>
      <c r="M818" s="12">
        <f t="shared" si="1233"/>
        <v>0</v>
      </c>
      <c r="N818" s="12">
        <f t="shared" si="1233"/>
        <v>0</v>
      </c>
      <c r="O818" s="12">
        <f t="shared" si="1233"/>
        <v>0</v>
      </c>
      <c r="P818" s="12">
        <f t="shared" ref="P818" si="1234">SUM(P819:P820)</f>
        <v>2500</v>
      </c>
      <c r="Q818" s="12">
        <f t="shared" si="1233"/>
        <v>0</v>
      </c>
      <c r="R818" s="12">
        <f t="shared" si="1233"/>
        <v>0</v>
      </c>
      <c r="S818" s="12">
        <f t="shared" si="1233"/>
        <v>0</v>
      </c>
      <c r="T818" s="12">
        <f t="shared" si="1233"/>
        <v>0</v>
      </c>
      <c r="U818" s="12">
        <f t="shared" si="1233"/>
        <v>0</v>
      </c>
      <c r="V818" s="12">
        <f t="shared" si="1233"/>
        <v>0</v>
      </c>
      <c r="W818" s="12">
        <f t="shared" si="1233"/>
        <v>0</v>
      </c>
      <c r="X818" s="12">
        <f t="shared" si="1233"/>
        <v>0</v>
      </c>
      <c r="Y818" s="12">
        <f t="shared" si="1233"/>
        <v>0</v>
      </c>
      <c r="Z818" s="12">
        <v>0</v>
      </c>
      <c r="AA818" s="12">
        <v>2500</v>
      </c>
      <c r="AB818" s="12">
        <f t="shared" ref="AB818:AQ818" si="1235">SUM(AB819:AB820)</f>
        <v>0</v>
      </c>
      <c r="AC818" s="12">
        <f t="shared" si="1235"/>
        <v>0</v>
      </c>
      <c r="AD818" s="12">
        <f t="shared" si="1235"/>
        <v>0</v>
      </c>
      <c r="AE818" s="12">
        <f t="shared" si="1235"/>
        <v>0</v>
      </c>
      <c r="AF818" s="12">
        <f t="shared" si="1235"/>
        <v>0</v>
      </c>
      <c r="AG818" s="12">
        <f t="shared" si="1235"/>
        <v>0</v>
      </c>
      <c r="AH818" s="12">
        <f t="shared" ref="AH818" si="1236">SUM(AH819:AH820)</f>
        <v>0</v>
      </c>
      <c r="AI818" s="12">
        <f t="shared" si="1235"/>
        <v>0</v>
      </c>
      <c r="AJ818" s="12">
        <f t="shared" si="1235"/>
        <v>0</v>
      </c>
      <c r="AK818" s="12">
        <f t="shared" si="1235"/>
        <v>0</v>
      </c>
      <c r="AL818" s="12">
        <f t="shared" si="1235"/>
        <v>0</v>
      </c>
      <c r="AM818" s="12">
        <f t="shared" si="1235"/>
        <v>0</v>
      </c>
      <c r="AN818" s="12">
        <f t="shared" si="1235"/>
        <v>0</v>
      </c>
      <c r="AO818" s="12">
        <f t="shared" si="1235"/>
        <v>0</v>
      </c>
      <c r="AP818" s="12">
        <f t="shared" si="1235"/>
        <v>0</v>
      </c>
      <c r="AQ818" s="12">
        <f t="shared" si="1235"/>
        <v>0</v>
      </c>
      <c r="AR818" s="12">
        <v>0</v>
      </c>
      <c r="AS818" s="12">
        <v>0</v>
      </c>
      <c r="AT818" s="12">
        <f t="shared" ref="AT818:BI818" si="1237">SUM(AT819:AT820)</f>
        <v>0</v>
      </c>
      <c r="AU818" s="12">
        <f t="shared" si="1237"/>
        <v>0</v>
      </c>
      <c r="AV818" s="12">
        <f t="shared" si="1237"/>
        <v>0</v>
      </c>
      <c r="AW818" s="12">
        <f t="shared" si="1237"/>
        <v>0</v>
      </c>
      <c r="AX818" s="12">
        <f t="shared" si="1237"/>
        <v>0</v>
      </c>
      <c r="AY818" s="12">
        <f t="shared" si="1237"/>
        <v>0</v>
      </c>
      <c r="AZ818" s="12">
        <f t="shared" ref="AZ818" si="1238">SUM(AZ819:AZ820)</f>
        <v>0</v>
      </c>
      <c r="BA818" s="12">
        <f t="shared" si="1237"/>
        <v>0</v>
      </c>
      <c r="BB818" s="12">
        <f t="shared" si="1237"/>
        <v>0</v>
      </c>
      <c r="BC818" s="12">
        <f t="shared" si="1237"/>
        <v>0</v>
      </c>
      <c r="BD818" s="12">
        <f t="shared" si="1237"/>
        <v>0</v>
      </c>
      <c r="BE818" s="12">
        <f t="shared" si="1237"/>
        <v>0</v>
      </c>
      <c r="BF818" s="12">
        <f t="shared" si="1237"/>
        <v>0</v>
      </c>
      <c r="BG818" s="12">
        <f t="shared" si="1237"/>
        <v>0</v>
      </c>
      <c r="BH818" s="12">
        <f t="shared" si="1237"/>
        <v>0</v>
      </c>
      <c r="BI818" s="12">
        <f t="shared" si="1237"/>
        <v>0</v>
      </c>
      <c r="BJ818" s="12">
        <v>0</v>
      </c>
      <c r="BK818" s="12">
        <v>0</v>
      </c>
    </row>
    <row r="819" spans="1:63" x14ac:dyDescent="0.25">
      <c r="A819" s="4" t="s">
        <v>135</v>
      </c>
      <c r="B819" s="4" t="s">
        <v>60</v>
      </c>
      <c r="C819" s="4" t="s">
        <v>158</v>
      </c>
      <c r="D819" s="107" t="s">
        <v>356</v>
      </c>
      <c r="E819" s="117">
        <v>8213</v>
      </c>
      <c r="F819" s="107"/>
      <c r="G819" s="103" t="s">
        <v>1658</v>
      </c>
      <c r="H819" s="13" t="s">
        <v>53</v>
      </c>
      <c r="I819" s="14">
        <v>26000</v>
      </c>
      <c r="J819" s="14">
        <v>2500</v>
      </c>
      <c r="K819" s="14"/>
      <c r="L819" s="14"/>
      <c r="M819" s="14"/>
      <c r="N819" s="14"/>
      <c r="O819" s="14"/>
      <c r="P819" s="14">
        <f t="shared" si="1215"/>
        <v>2500</v>
      </c>
      <c r="Q819" s="14"/>
      <c r="R819" s="14"/>
      <c r="S819" s="14"/>
      <c r="T819" s="14"/>
      <c r="U819" s="14"/>
      <c r="V819" s="14"/>
      <c r="W819" s="14"/>
      <c r="X819" s="14"/>
      <c r="Y819" s="14"/>
      <c r="Z819" s="14">
        <v>0</v>
      </c>
      <c r="AA819" s="14">
        <v>2500</v>
      </c>
      <c r="AB819" s="14">
        <v>0</v>
      </c>
      <c r="AC819" s="14"/>
      <c r="AD819" s="14"/>
      <c r="AE819" s="14"/>
      <c r="AF819" s="14"/>
      <c r="AG819" s="14"/>
      <c r="AH819" s="14">
        <f t="shared" si="1216"/>
        <v>0</v>
      </c>
      <c r="AI819" s="14"/>
      <c r="AJ819" s="14"/>
      <c r="AK819" s="14"/>
      <c r="AL819" s="14"/>
      <c r="AM819" s="14"/>
      <c r="AN819" s="14"/>
      <c r="AO819" s="14"/>
      <c r="AP819" s="14"/>
      <c r="AQ819" s="14"/>
      <c r="AR819" s="14">
        <v>0</v>
      </c>
      <c r="AS819" s="14">
        <v>0</v>
      </c>
      <c r="AT819" s="14">
        <v>0</v>
      </c>
      <c r="AU819" s="14"/>
      <c r="AV819" s="14"/>
      <c r="AW819" s="14"/>
      <c r="AX819" s="14"/>
      <c r="AY819" s="14"/>
      <c r="AZ819" s="14">
        <f t="shared" si="1217"/>
        <v>0</v>
      </c>
      <c r="BA819" s="14"/>
      <c r="BB819" s="14"/>
      <c r="BC819" s="14"/>
      <c r="BD819" s="14"/>
      <c r="BE819" s="14"/>
      <c r="BF819" s="14"/>
      <c r="BG819" s="14"/>
      <c r="BH819" s="14"/>
      <c r="BI819" s="14"/>
      <c r="BJ819" s="14">
        <v>0</v>
      </c>
      <c r="BK819" s="14">
        <v>0</v>
      </c>
    </row>
    <row r="820" spans="1:63" x14ac:dyDescent="0.25">
      <c r="A820" s="4" t="s">
        <v>135</v>
      </c>
      <c r="B820" s="4" t="s">
        <v>60</v>
      </c>
      <c r="C820" s="4" t="s">
        <v>158</v>
      </c>
      <c r="D820" s="107" t="s">
        <v>356</v>
      </c>
      <c r="E820" s="117">
        <v>8216</v>
      </c>
      <c r="F820" s="107"/>
      <c r="G820" s="103" t="s">
        <v>1658</v>
      </c>
      <c r="H820" s="13" t="s">
        <v>110</v>
      </c>
      <c r="I820" s="14">
        <v>10000</v>
      </c>
      <c r="J820" s="14">
        <v>0</v>
      </c>
      <c r="K820" s="14"/>
      <c r="L820" s="14"/>
      <c r="M820" s="14"/>
      <c r="N820" s="14"/>
      <c r="O820" s="14"/>
      <c r="P820" s="14">
        <f t="shared" si="1215"/>
        <v>0</v>
      </c>
      <c r="Q820" s="14"/>
      <c r="R820" s="14"/>
      <c r="S820" s="14"/>
      <c r="T820" s="14"/>
      <c r="U820" s="14"/>
      <c r="V820" s="14"/>
      <c r="W820" s="14"/>
      <c r="X820" s="14"/>
      <c r="Y820" s="14"/>
      <c r="Z820" s="14">
        <v>0</v>
      </c>
      <c r="AA820" s="14">
        <v>0</v>
      </c>
      <c r="AB820" s="14">
        <v>0</v>
      </c>
      <c r="AC820" s="14"/>
      <c r="AD820" s="14"/>
      <c r="AE820" s="14"/>
      <c r="AF820" s="14"/>
      <c r="AG820" s="14"/>
      <c r="AH820" s="14">
        <f t="shared" si="1216"/>
        <v>0</v>
      </c>
      <c r="AI820" s="14"/>
      <c r="AJ820" s="14"/>
      <c r="AK820" s="14"/>
      <c r="AL820" s="14"/>
      <c r="AM820" s="14"/>
      <c r="AN820" s="14"/>
      <c r="AO820" s="14"/>
      <c r="AP820" s="14"/>
      <c r="AQ820" s="14"/>
      <c r="AR820" s="14">
        <v>0</v>
      </c>
      <c r="AS820" s="14">
        <v>0</v>
      </c>
      <c r="AT820" s="14">
        <v>0</v>
      </c>
      <c r="AU820" s="14"/>
      <c r="AV820" s="14"/>
      <c r="AW820" s="14"/>
      <c r="AX820" s="14"/>
      <c r="AY820" s="14"/>
      <c r="AZ820" s="14">
        <f t="shared" si="1217"/>
        <v>0</v>
      </c>
      <c r="BA820" s="14"/>
      <c r="BB820" s="14"/>
      <c r="BC820" s="14"/>
      <c r="BD820" s="14"/>
      <c r="BE820" s="14"/>
      <c r="BF820" s="14"/>
      <c r="BG820" s="14"/>
      <c r="BH820" s="14"/>
      <c r="BI820" s="14"/>
      <c r="BJ820" s="14">
        <v>0</v>
      </c>
      <c r="BK820" s="14">
        <v>0</v>
      </c>
    </row>
    <row r="821" spans="1:63" ht="22.5" x14ac:dyDescent="0.25">
      <c r="A821" s="13" t="s">
        <v>0</v>
      </c>
      <c r="B821" s="13" t="s">
        <v>0</v>
      </c>
      <c r="C821" s="13" t="s">
        <v>0</v>
      </c>
      <c r="D821" s="103" t="s">
        <v>0</v>
      </c>
      <c r="E821" s="103" t="s">
        <v>0</v>
      </c>
      <c r="F821" s="103" t="s">
        <v>0</v>
      </c>
      <c r="G821" s="13" t="s">
        <v>0</v>
      </c>
      <c r="H821" s="10" t="s">
        <v>365</v>
      </c>
      <c r="I821" s="11">
        <f>SUM(I790,I813,I817)</f>
        <v>1756503</v>
      </c>
      <c r="J821" s="11">
        <f t="shared" ref="J821:Y821" si="1239">SUM(J790,J813,J817)</f>
        <v>22600</v>
      </c>
      <c r="K821" s="11">
        <f t="shared" si="1239"/>
        <v>0</v>
      </c>
      <c r="L821" s="11">
        <f t="shared" si="1239"/>
        <v>0</v>
      </c>
      <c r="M821" s="11">
        <f t="shared" si="1239"/>
        <v>0</v>
      </c>
      <c r="N821" s="11">
        <f t="shared" si="1239"/>
        <v>0</v>
      </c>
      <c r="O821" s="11">
        <f t="shared" si="1239"/>
        <v>0</v>
      </c>
      <c r="P821" s="11">
        <f t="shared" si="1239"/>
        <v>22600</v>
      </c>
      <c r="Q821" s="11">
        <f t="shared" si="1239"/>
        <v>0</v>
      </c>
      <c r="R821" s="11">
        <f t="shared" si="1239"/>
        <v>0</v>
      </c>
      <c r="S821" s="11">
        <f t="shared" si="1239"/>
        <v>494</v>
      </c>
      <c r="T821" s="11">
        <f t="shared" si="1239"/>
        <v>0</v>
      </c>
      <c r="U821" s="11">
        <f t="shared" si="1239"/>
        <v>1195</v>
      </c>
      <c r="V821" s="11">
        <f t="shared" si="1239"/>
        <v>0</v>
      </c>
      <c r="W821" s="11">
        <f t="shared" si="1239"/>
        <v>0</v>
      </c>
      <c r="X821" s="11">
        <f t="shared" si="1239"/>
        <v>0</v>
      </c>
      <c r="Y821" s="11">
        <f t="shared" si="1239"/>
        <v>1021</v>
      </c>
      <c r="Z821" s="11">
        <v>2710</v>
      </c>
      <c r="AA821" s="11">
        <v>19890</v>
      </c>
      <c r="AB821" s="11">
        <f t="shared" ref="AB821:AQ821" si="1240">SUM(AB790,AB813,AB817)</f>
        <v>0</v>
      </c>
      <c r="AC821" s="11">
        <f t="shared" si="1240"/>
        <v>0</v>
      </c>
      <c r="AD821" s="11">
        <f t="shared" si="1240"/>
        <v>0</v>
      </c>
      <c r="AE821" s="11">
        <f t="shared" si="1240"/>
        <v>0</v>
      </c>
      <c r="AF821" s="11">
        <f t="shared" si="1240"/>
        <v>0</v>
      </c>
      <c r="AG821" s="11">
        <f t="shared" si="1240"/>
        <v>0</v>
      </c>
      <c r="AH821" s="11">
        <f t="shared" si="1240"/>
        <v>0</v>
      </c>
      <c r="AI821" s="11">
        <f t="shared" si="1240"/>
        <v>0</v>
      </c>
      <c r="AJ821" s="11">
        <f t="shared" si="1240"/>
        <v>0</v>
      </c>
      <c r="AK821" s="11">
        <f t="shared" si="1240"/>
        <v>0</v>
      </c>
      <c r="AL821" s="11">
        <f t="shared" si="1240"/>
        <v>0</v>
      </c>
      <c r="AM821" s="11">
        <f t="shared" si="1240"/>
        <v>0</v>
      </c>
      <c r="AN821" s="11">
        <f t="shared" si="1240"/>
        <v>0</v>
      </c>
      <c r="AO821" s="11">
        <f t="shared" si="1240"/>
        <v>0</v>
      </c>
      <c r="AP821" s="11">
        <f t="shared" si="1240"/>
        <v>0</v>
      </c>
      <c r="AQ821" s="11">
        <f t="shared" si="1240"/>
        <v>0</v>
      </c>
      <c r="AR821" s="11">
        <v>0</v>
      </c>
      <c r="AS821" s="11">
        <v>0</v>
      </c>
      <c r="AT821" s="11">
        <f t="shared" ref="AT821:BI821" si="1241">SUM(AT790,AT813,AT817)</f>
        <v>0</v>
      </c>
      <c r="AU821" s="11">
        <f t="shared" si="1241"/>
        <v>0</v>
      </c>
      <c r="AV821" s="11">
        <f t="shared" si="1241"/>
        <v>0</v>
      </c>
      <c r="AW821" s="11">
        <f t="shared" si="1241"/>
        <v>0</v>
      </c>
      <c r="AX821" s="11">
        <f t="shared" si="1241"/>
        <v>0</v>
      </c>
      <c r="AY821" s="11">
        <f t="shared" si="1241"/>
        <v>0</v>
      </c>
      <c r="AZ821" s="11">
        <f t="shared" si="1241"/>
        <v>0</v>
      </c>
      <c r="BA821" s="11">
        <f t="shared" si="1241"/>
        <v>0</v>
      </c>
      <c r="BB821" s="11">
        <f t="shared" si="1241"/>
        <v>0</v>
      </c>
      <c r="BC821" s="11">
        <f t="shared" si="1241"/>
        <v>0</v>
      </c>
      <c r="BD821" s="11">
        <f t="shared" si="1241"/>
        <v>0</v>
      </c>
      <c r="BE821" s="11">
        <f t="shared" si="1241"/>
        <v>0</v>
      </c>
      <c r="BF821" s="11">
        <f t="shared" si="1241"/>
        <v>0</v>
      </c>
      <c r="BG821" s="11">
        <f t="shared" si="1241"/>
        <v>0</v>
      </c>
      <c r="BH821" s="11">
        <f t="shared" si="1241"/>
        <v>0</v>
      </c>
      <c r="BI821" s="11">
        <f t="shared" si="1241"/>
        <v>0</v>
      </c>
      <c r="BJ821" s="11">
        <v>0</v>
      </c>
      <c r="BK821" s="11">
        <v>0</v>
      </c>
    </row>
    <row r="822" spans="1:63" ht="15.75" thickBot="1" x14ac:dyDescent="0.3">
      <c r="A822" s="13" t="s">
        <v>0</v>
      </c>
      <c r="B822" s="13" t="s">
        <v>0</v>
      </c>
      <c r="C822" s="13" t="s">
        <v>0</v>
      </c>
      <c r="D822" s="103" t="s">
        <v>0</v>
      </c>
      <c r="E822" s="103" t="s">
        <v>0</v>
      </c>
      <c r="F822" s="103" t="s">
        <v>0</v>
      </c>
      <c r="G822" s="13" t="s">
        <v>0</v>
      </c>
      <c r="H822" s="2" t="s">
        <v>55</v>
      </c>
      <c r="I822" s="12">
        <v>43</v>
      </c>
      <c r="J822" s="13" t="s">
        <v>0</v>
      </c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>
        <v>0</v>
      </c>
      <c r="AA822" s="13"/>
      <c r="AB822" s="13" t="s">
        <v>0</v>
      </c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>
        <v>0</v>
      </c>
      <c r="AS822" s="13"/>
      <c r="AT822" s="13" t="s">
        <v>0</v>
      </c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>
        <v>0</v>
      </c>
      <c r="BK822" s="13"/>
    </row>
    <row r="823" spans="1:63" ht="69.75" customHeight="1" thickBot="1" x14ac:dyDescent="0.3">
      <c r="A823" s="148" t="s">
        <v>0</v>
      </c>
      <c r="B823" s="148" t="s">
        <v>0</v>
      </c>
      <c r="C823" s="148" t="s">
        <v>0</v>
      </c>
      <c r="D823" s="151" t="s">
        <v>0</v>
      </c>
      <c r="E823" s="151" t="s">
        <v>0</v>
      </c>
      <c r="F823" s="151" t="s">
        <v>0</v>
      </c>
      <c r="G823" s="154" t="s">
        <v>0</v>
      </c>
      <c r="H823" s="5" t="s">
        <v>56</v>
      </c>
      <c r="I823" s="5" t="s">
        <v>9</v>
      </c>
      <c r="J823" s="94" t="s">
        <v>10</v>
      </c>
      <c r="K823" s="94" t="s">
        <v>1602</v>
      </c>
      <c r="L823" s="94" t="s">
        <v>1535</v>
      </c>
      <c r="M823" s="94" t="s">
        <v>1591</v>
      </c>
      <c r="N823" s="94" t="s">
        <v>1592</v>
      </c>
      <c r="O823" s="94" t="s">
        <v>1593</v>
      </c>
      <c r="P823" s="94" t="s">
        <v>1606</v>
      </c>
      <c r="Q823" s="94" t="s">
        <v>1603</v>
      </c>
      <c r="R823" s="94" t="s">
        <v>1594</v>
      </c>
      <c r="S823" s="94" t="s">
        <v>1595</v>
      </c>
      <c r="T823" s="94" t="s">
        <v>1596</v>
      </c>
      <c r="U823" s="94" t="s">
        <v>1597</v>
      </c>
      <c r="V823" s="94" t="s">
        <v>1598</v>
      </c>
      <c r="W823" s="94" t="s">
        <v>1599</v>
      </c>
      <c r="X823" s="94" t="s">
        <v>1604</v>
      </c>
      <c r="Y823" s="94" t="s">
        <v>1605</v>
      </c>
      <c r="Z823" s="94" t="s">
        <v>1600</v>
      </c>
      <c r="AA823" s="94" t="s">
        <v>1601</v>
      </c>
      <c r="AB823" s="95" t="s">
        <v>11</v>
      </c>
      <c r="AC823" s="95" t="s">
        <v>1602</v>
      </c>
      <c r="AD823" s="95" t="s">
        <v>1535</v>
      </c>
      <c r="AE823" s="95" t="s">
        <v>1591</v>
      </c>
      <c r="AF823" s="95" t="s">
        <v>1592</v>
      </c>
      <c r="AG823" s="95" t="s">
        <v>1593</v>
      </c>
      <c r="AH823" s="95" t="s">
        <v>1607</v>
      </c>
      <c r="AI823" s="95" t="s">
        <v>1603</v>
      </c>
      <c r="AJ823" s="95" t="s">
        <v>1594</v>
      </c>
      <c r="AK823" s="95" t="s">
        <v>1595</v>
      </c>
      <c r="AL823" s="95" t="s">
        <v>1596</v>
      </c>
      <c r="AM823" s="95" t="s">
        <v>1597</v>
      </c>
      <c r="AN823" s="95" t="s">
        <v>1598</v>
      </c>
      <c r="AO823" s="95" t="s">
        <v>1599</v>
      </c>
      <c r="AP823" s="95" t="s">
        <v>1604</v>
      </c>
      <c r="AQ823" s="95" t="s">
        <v>1605</v>
      </c>
      <c r="AR823" s="95" t="s">
        <v>1600</v>
      </c>
      <c r="AS823" s="95" t="s">
        <v>1601</v>
      </c>
      <c r="AT823" s="96" t="s">
        <v>12</v>
      </c>
      <c r="AU823" s="96" t="s">
        <v>1602</v>
      </c>
      <c r="AV823" s="96" t="s">
        <v>1535</v>
      </c>
      <c r="AW823" s="96" t="s">
        <v>1591</v>
      </c>
      <c r="AX823" s="96" t="s">
        <v>1592</v>
      </c>
      <c r="AY823" s="96" t="s">
        <v>1593</v>
      </c>
      <c r="AZ823" s="96" t="s">
        <v>1608</v>
      </c>
      <c r="BA823" s="96" t="s">
        <v>1603</v>
      </c>
      <c r="BB823" s="96" t="s">
        <v>1594</v>
      </c>
      <c r="BC823" s="96" t="s">
        <v>1595</v>
      </c>
      <c r="BD823" s="96" t="s">
        <v>1596</v>
      </c>
      <c r="BE823" s="96" t="s">
        <v>1597</v>
      </c>
      <c r="BF823" s="96" t="s">
        <v>1598</v>
      </c>
      <c r="BG823" s="96" t="s">
        <v>1599</v>
      </c>
      <c r="BH823" s="96" t="s">
        <v>1604</v>
      </c>
      <c r="BI823" s="96" t="s">
        <v>1605</v>
      </c>
      <c r="BJ823" s="96" t="s">
        <v>1600</v>
      </c>
      <c r="BK823" s="96" t="s">
        <v>1601</v>
      </c>
    </row>
    <row r="824" spans="1:63" x14ac:dyDescent="0.25">
      <c r="A824" s="149"/>
      <c r="B824" s="149"/>
      <c r="C824" s="149"/>
      <c r="D824" s="152"/>
      <c r="E824" s="152"/>
      <c r="F824" s="152"/>
      <c r="G824" s="155"/>
      <c r="H824" s="15" t="s">
        <v>0</v>
      </c>
      <c r="I824" s="9" t="s">
        <v>13</v>
      </c>
      <c r="J824" s="9">
        <v>1</v>
      </c>
      <c r="K824" s="9">
        <v>2</v>
      </c>
      <c r="L824" s="9">
        <v>3</v>
      </c>
      <c r="M824" s="9">
        <v>4</v>
      </c>
      <c r="N824" s="9">
        <v>5</v>
      </c>
      <c r="O824" s="9">
        <v>6</v>
      </c>
      <c r="P824" s="9">
        <v>7</v>
      </c>
      <c r="Q824" s="9">
        <v>8</v>
      </c>
      <c r="R824" s="9">
        <v>9</v>
      </c>
      <c r="S824" s="9">
        <v>10</v>
      </c>
      <c r="T824" s="9">
        <v>11</v>
      </c>
      <c r="U824" s="9">
        <v>12</v>
      </c>
      <c r="V824" s="9">
        <v>13</v>
      </c>
      <c r="W824" s="9">
        <v>14</v>
      </c>
      <c r="X824" s="9">
        <v>15</v>
      </c>
      <c r="Y824" s="9">
        <v>16</v>
      </c>
      <c r="Z824" s="9">
        <v>20</v>
      </c>
      <c r="AA824" s="9">
        <v>21</v>
      </c>
      <c r="AB824" s="9">
        <v>1</v>
      </c>
      <c r="AC824" s="9">
        <v>2</v>
      </c>
      <c r="AD824" s="9">
        <v>3</v>
      </c>
      <c r="AE824" s="9">
        <v>4</v>
      </c>
      <c r="AF824" s="9">
        <v>5</v>
      </c>
      <c r="AG824" s="9">
        <v>6</v>
      </c>
      <c r="AH824" s="9">
        <v>7</v>
      </c>
      <c r="AI824" s="9">
        <v>8</v>
      </c>
      <c r="AJ824" s="9">
        <v>9</v>
      </c>
      <c r="AK824" s="9">
        <v>10</v>
      </c>
      <c r="AL824" s="9">
        <v>11</v>
      </c>
      <c r="AM824" s="9">
        <v>12</v>
      </c>
      <c r="AN824" s="9">
        <v>13</v>
      </c>
      <c r="AO824" s="9">
        <v>14</v>
      </c>
      <c r="AP824" s="9">
        <v>15</v>
      </c>
      <c r="AQ824" s="9">
        <v>16</v>
      </c>
      <c r="AR824" s="9">
        <v>20</v>
      </c>
      <c r="AS824" s="9">
        <v>21</v>
      </c>
      <c r="AT824" s="9">
        <v>1</v>
      </c>
      <c r="AU824" s="9">
        <v>2</v>
      </c>
      <c r="AV824" s="9">
        <v>3</v>
      </c>
      <c r="AW824" s="9">
        <v>4</v>
      </c>
      <c r="AX824" s="9">
        <v>5</v>
      </c>
      <c r="AY824" s="9">
        <v>6</v>
      </c>
      <c r="AZ824" s="9">
        <v>7</v>
      </c>
      <c r="BA824" s="9">
        <v>8</v>
      </c>
      <c r="BB824" s="9">
        <v>9</v>
      </c>
      <c r="BC824" s="9">
        <v>10</v>
      </c>
      <c r="BD824" s="9">
        <v>11</v>
      </c>
      <c r="BE824" s="9">
        <v>12</v>
      </c>
      <c r="BF824" s="9">
        <v>13</v>
      </c>
      <c r="BG824" s="9">
        <v>14</v>
      </c>
      <c r="BH824" s="9">
        <v>15</v>
      </c>
      <c r="BI824" s="9">
        <v>16</v>
      </c>
      <c r="BJ824" s="9">
        <v>20</v>
      </c>
      <c r="BK824" s="9">
        <v>21</v>
      </c>
    </row>
    <row r="825" spans="1:63" x14ac:dyDescent="0.25">
      <c r="A825" s="149"/>
      <c r="B825" s="149"/>
      <c r="C825" s="149"/>
      <c r="D825" s="152"/>
      <c r="E825" s="152"/>
      <c r="F825" s="152"/>
      <c r="G825" s="155"/>
      <c r="H825" s="16" t="s">
        <v>139</v>
      </c>
      <c r="I825" s="17">
        <f>SUM(I821)</f>
        <v>1756503</v>
      </c>
      <c r="J825" s="17">
        <f t="shared" ref="J825:Y825" si="1242">SUM(J821)</f>
        <v>22600</v>
      </c>
      <c r="K825" s="17">
        <f t="shared" si="1242"/>
        <v>0</v>
      </c>
      <c r="L825" s="17">
        <f t="shared" si="1242"/>
        <v>0</v>
      </c>
      <c r="M825" s="17">
        <f t="shared" si="1242"/>
        <v>0</v>
      </c>
      <c r="N825" s="17">
        <f t="shared" si="1242"/>
        <v>0</v>
      </c>
      <c r="O825" s="17">
        <f t="shared" si="1242"/>
        <v>0</v>
      </c>
      <c r="P825" s="17">
        <f t="shared" ref="P825" si="1243">SUM(P821)</f>
        <v>22600</v>
      </c>
      <c r="Q825" s="17">
        <f t="shared" si="1242"/>
        <v>0</v>
      </c>
      <c r="R825" s="17">
        <f t="shared" si="1242"/>
        <v>0</v>
      </c>
      <c r="S825" s="17">
        <f t="shared" si="1242"/>
        <v>494</v>
      </c>
      <c r="T825" s="17">
        <f t="shared" si="1242"/>
        <v>0</v>
      </c>
      <c r="U825" s="17">
        <f t="shared" si="1242"/>
        <v>1195</v>
      </c>
      <c r="V825" s="17">
        <f t="shared" si="1242"/>
        <v>0</v>
      </c>
      <c r="W825" s="17">
        <f t="shared" si="1242"/>
        <v>0</v>
      </c>
      <c r="X825" s="17">
        <f t="shared" si="1242"/>
        <v>0</v>
      </c>
      <c r="Y825" s="17">
        <f t="shared" si="1242"/>
        <v>1021</v>
      </c>
      <c r="Z825" s="17">
        <v>2710</v>
      </c>
      <c r="AA825" s="17">
        <v>19890</v>
      </c>
      <c r="AB825" s="17">
        <f t="shared" ref="AB825:AQ825" si="1244">SUM(AB821)</f>
        <v>0</v>
      </c>
      <c r="AC825" s="17">
        <f t="shared" si="1244"/>
        <v>0</v>
      </c>
      <c r="AD825" s="17">
        <f t="shared" si="1244"/>
        <v>0</v>
      </c>
      <c r="AE825" s="17">
        <f t="shared" si="1244"/>
        <v>0</v>
      </c>
      <c r="AF825" s="17">
        <f t="shared" si="1244"/>
        <v>0</v>
      </c>
      <c r="AG825" s="17">
        <f t="shared" si="1244"/>
        <v>0</v>
      </c>
      <c r="AH825" s="17">
        <f t="shared" ref="AH825" si="1245">SUM(AH821)</f>
        <v>0</v>
      </c>
      <c r="AI825" s="17">
        <f t="shared" si="1244"/>
        <v>0</v>
      </c>
      <c r="AJ825" s="17">
        <f t="shared" si="1244"/>
        <v>0</v>
      </c>
      <c r="AK825" s="17">
        <f t="shared" si="1244"/>
        <v>0</v>
      </c>
      <c r="AL825" s="17">
        <f t="shared" si="1244"/>
        <v>0</v>
      </c>
      <c r="AM825" s="17">
        <f t="shared" si="1244"/>
        <v>0</v>
      </c>
      <c r="AN825" s="17">
        <f t="shared" si="1244"/>
        <v>0</v>
      </c>
      <c r="AO825" s="17">
        <f t="shared" si="1244"/>
        <v>0</v>
      </c>
      <c r="AP825" s="17">
        <f t="shared" si="1244"/>
        <v>0</v>
      </c>
      <c r="AQ825" s="17">
        <f t="shared" si="1244"/>
        <v>0</v>
      </c>
      <c r="AR825" s="17">
        <v>0</v>
      </c>
      <c r="AS825" s="17">
        <v>0</v>
      </c>
      <c r="AT825" s="17">
        <f t="shared" ref="AT825:BI825" si="1246">SUM(AT821)</f>
        <v>0</v>
      </c>
      <c r="AU825" s="17">
        <f t="shared" si="1246"/>
        <v>0</v>
      </c>
      <c r="AV825" s="17">
        <f t="shared" si="1246"/>
        <v>0</v>
      </c>
      <c r="AW825" s="17">
        <f t="shared" si="1246"/>
        <v>0</v>
      </c>
      <c r="AX825" s="17">
        <f t="shared" si="1246"/>
        <v>0</v>
      </c>
      <c r="AY825" s="17">
        <f t="shared" si="1246"/>
        <v>0</v>
      </c>
      <c r="AZ825" s="17">
        <f t="shared" ref="AZ825" si="1247">SUM(AZ821)</f>
        <v>0</v>
      </c>
      <c r="BA825" s="17">
        <f t="shared" si="1246"/>
        <v>0</v>
      </c>
      <c r="BB825" s="17">
        <f t="shared" si="1246"/>
        <v>0</v>
      </c>
      <c r="BC825" s="17">
        <f t="shared" si="1246"/>
        <v>0</v>
      </c>
      <c r="BD825" s="17">
        <f t="shared" si="1246"/>
        <v>0</v>
      </c>
      <c r="BE825" s="17">
        <f t="shared" si="1246"/>
        <v>0</v>
      </c>
      <c r="BF825" s="17">
        <f t="shared" si="1246"/>
        <v>0</v>
      </c>
      <c r="BG825" s="17">
        <f t="shared" si="1246"/>
        <v>0</v>
      </c>
      <c r="BH825" s="17">
        <f t="shared" si="1246"/>
        <v>0</v>
      </c>
      <c r="BI825" s="17">
        <f t="shared" si="1246"/>
        <v>0</v>
      </c>
      <c r="BJ825" s="17">
        <v>0</v>
      </c>
      <c r="BK825" s="17">
        <v>0</v>
      </c>
    </row>
    <row r="826" spans="1:63" x14ac:dyDescent="0.25">
      <c r="A826" s="149"/>
      <c r="B826" s="149"/>
      <c r="C826" s="149"/>
      <c r="D826" s="152"/>
      <c r="E826" s="152"/>
      <c r="F826" s="152"/>
      <c r="G826" s="155"/>
      <c r="H826" s="18" t="s">
        <v>57</v>
      </c>
      <c r="I826" s="17">
        <f>SUM(I825)</f>
        <v>1756503</v>
      </c>
      <c r="J826" s="17">
        <f t="shared" ref="J826:Y826" si="1248">SUM(J825)</f>
        <v>22600</v>
      </c>
      <c r="K826" s="17">
        <f t="shared" si="1248"/>
        <v>0</v>
      </c>
      <c r="L826" s="17">
        <f t="shared" si="1248"/>
        <v>0</v>
      </c>
      <c r="M826" s="17">
        <f t="shared" si="1248"/>
        <v>0</v>
      </c>
      <c r="N826" s="17">
        <f t="shared" si="1248"/>
        <v>0</v>
      </c>
      <c r="O826" s="17">
        <f t="shared" si="1248"/>
        <v>0</v>
      </c>
      <c r="P826" s="17">
        <f t="shared" ref="P826" si="1249">SUM(P825)</f>
        <v>22600</v>
      </c>
      <c r="Q826" s="17">
        <f t="shared" si="1248"/>
        <v>0</v>
      </c>
      <c r="R826" s="17">
        <f t="shared" si="1248"/>
        <v>0</v>
      </c>
      <c r="S826" s="17">
        <f t="shared" si="1248"/>
        <v>494</v>
      </c>
      <c r="T826" s="17">
        <f t="shared" si="1248"/>
        <v>0</v>
      </c>
      <c r="U826" s="17">
        <f t="shared" si="1248"/>
        <v>1195</v>
      </c>
      <c r="V826" s="17">
        <f t="shared" si="1248"/>
        <v>0</v>
      </c>
      <c r="W826" s="17">
        <f t="shared" si="1248"/>
        <v>0</v>
      </c>
      <c r="X826" s="17">
        <f t="shared" si="1248"/>
        <v>0</v>
      </c>
      <c r="Y826" s="17">
        <f t="shared" si="1248"/>
        <v>1021</v>
      </c>
      <c r="Z826" s="17">
        <v>2710</v>
      </c>
      <c r="AA826" s="17">
        <v>19890</v>
      </c>
      <c r="AB826" s="17">
        <f t="shared" ref="AB826:AQ826" si="1250">SUM(AB825)</f>
        <v>0</v>
      </c>
      <c r="AC826" s="17">
        <f t="shared" si="1250"/>
        <v>0</v>
      </c>
      <c r="AD826" s="17">
        <f t="shared" si="1250"/>
        <v>0</v>
      </c>
      <c r="AE826" s="17">
        <f t="shared" si="1250"/>
        <v>0</v>
      </c>
      <c r="AF826" s="17">
        <f t="shared" si="1250"/>
        <v>0</v>
      </c>
      <c r="AG826" s="17">
        <f t="shared" si="1250"/>
        <v>0</v>
      </c>
      <c r="AH826" s="17">
        <f t="shared" ref="AH826" si="1251">SUM(AH825)</f>
        <v>0</v>
      </c>
      <c r="AI826" s="17">
        <f t="shared" si="1250"/>
        <v>0</v>
      </c>
      <c r="AJ826" s="17">
        <f t="shared" si="1250"/>
        <v>0</v>
      </c>
      <c r="AK826" s="17">
        <f t="shared" si="1250"/>
        <v>0</v>
      </c>
      <c r="AL826" s="17">
        <f t="shared" si="1250"/>
        <v>0</v>
      </c>
      <c r="AM826" s="17">
        <f t="shared" si="1250"/>
        <v>0</v>
      </c>
      <c r="AN826" s="17">
        <f t="shared" si="1250"/>
        <v>0</v>
      </c>
      <c r="AO826" s="17">
        <f t="shared" si="1250"/>
        <v>0</v>
      </c>
      <c r="AP826" s="17">
        <f t="shared" si="1250"/>
        <v>0</v>
      </c>
      <c r="AQ826" s="17">
        <f t="shared" si="1250"/>
        <v>0</v>
      </c>
      <c r="AR826" s="17">
        <v>0</v>
      </c>
      <c r="AS826" s="17">
        <v>0</v>
      </c>
      <c r="AT826" s="17">
        <f t="shared" ref="AT826:BI826" si="1252">SUM(AT825)</f>
        <v>0</v>
      </c>
      <c r="AU826" s="17">
        <f t="shared" si="1252"/>
        <v>0</v>
      </c>
      <c r="AV826" s="17">
        <f t="shared" si="1252"/>
        <v>0</v>
      </c>
      <c r="AW826" s="17">
        <f t="shared" si="1252"/>
        <v>0</v>
      </c>
      <c r="AX826" s="17">
        <f t="shared" si="1252"/>
        <v>0</v>
      </c>
      <c r="AY826" s="17">
        <f t="shared" si="1252"/>
        <v>0</v>
      </c>
      <c r="AZ826" s="17">
        <f t="shared" ref="AZ826" si="1253">SUM(AZ825)</f>
        <v>0</v>
      </c>
      <c r="BA826" s="17">
        <f t="shared" si="1252"/>
        <v>0</v>
      </c>
      <c r="BB826" s="17">
        <f t="shared" si="1252"/>
        <v>0</v>
      </c>
      <c r="BC826" s="17">
        <f t="shared" si="1252"/>
        <v>0</v>
      </c>
      <c r="BD826" s="17">
        <f t="shared" si="1252"/>
        <v>0</v>
      </c>
      <c r="BE826" s="17">
        <f t="shared" si="1252"/>
        <v>0</v>
      </c>
      <c r="BF826" s="17">
        <f t="shared" si="1252"/>
        <v>0</v>
      </c>
      <c r="BG826" s="17">
        <f t="shared" si="1252"/>
        <v>0</v>
      </c>
      <c r="BH826" s="17">
        <f t="shared" si="1252"/>
        <v>0</v>
      </c>
      <c r="BI826" s="17">
        <f t="shared" si="1252"/>
        <v>0</v>
      </c>
      <c r="BJ826" s="17">
        <v>0</v>
      </c>
      <c r="BK826" s="17">
        <v>0</v>
      </c>
    </row>
    <row r="827" spans="1:63" x14ac:dyDescent="0.25">
      <c r="A827" s="150"/>
      <c r="B827" s="150"/>
      <c r="C827" s="150"/>
      <c r="D827" s="153"/>
      <c r="E827" s="153"/>
      <c r="F827" s="153"/>
      <c r="G827" s="156"/>
      <c r="P827">
        <f t="shared" si="1215"/>
        <v>0</v>
      </c>
      <c r="Z827">
        <v>0</v>
      </c>
      <c r="AA827">
        <v>0</v>
      </c>
      <c r="AH827">
        <f t="shared" si="1216"/>
        <v>0</v>
      </c>
      <c r="AR827">
        <v>0</v>
      </c>
      <c r="AS827">
        <v>0</v>
      </c>
      <c r="AZ827">
        <f t="shared" si="1217"/>
        <v>0</v>
      </c>
      <c r="BJ827">
        <v>0</v>
      </c>
      <c r="BK827">
        <v>0</v>
      </c>
    </row>
    <row r="828" spans="1:63" ht="15.75" thickBot="1" x14ac:dyDescent="0.3">
      <c r="A828" s="13" t="s">
        <v>0</v>
      </c>
      <c r="B828" s="13" t="s">
        <v>0</v>
      </c>
      <c r="C828" s="13" t="s">
        <v>0</v>
      </c>
      <c r="D828" s="103" t="s">
        <v>0</v>
      </c>
      <c r="E828" s="103" t="s">
        <v>0</v>
      </c>
      <c r="F828" s="103" t="s">
        <v>0</v>
      </c>
      <c r="G828" s="13" t="s">
        <v>0</v>
      </c>
      <c r="H828" s="19" t="s">
        <v>0</v>
      </c>
      <c r="I828" s="19" t="s">
        <v>0</v>
      </c>
      <c r="J828" s="19" t="s">
        <v>0</v>
      </c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>
        <v>0</v>
      </c>
      <c r="AA828" s="19">
        <v>0</v>
      </c>
      <c r="AB828" s="19" t="s">
        <v>0</v>
      </c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>
        <v>0</v>
      </c>
      <c r="AS828" s="19">
        <v>0</v>
      </c>
      <c r="AT828" s="19" t="s">
        <v>0</v>
      </c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>
        <v>0</v>
      </c>
      <c r="BK828" s="19">
        <v>0</v>
      </c>
    </row>
    <row r="829" spans="1:63" ht="69.75" customHeight="1" thickBot="1" x14ac:dyDescent="0.3">
      <c r="A829" s="5" t="s">
        <v>2</v>
      </c>
      <c r="B829" s="5" t="s">
        <v>3</v>
      </c>
      <c r="C829" s="5" t="s">
        <v>4</v>
      </c>
      <c r="D829" s="108" t="s">
        <v>0</v>
      </c>
      <c r="E829" s="116" t="s">
        <v>5</v>
      </c>
      <c r="F829" s="116" t="s">
        <v>6</v>
      </c>
      <c r="G829" s="5" t="s">
        <v>7</v>
      </c>
      <c r="H829" s="5" t="s">
        <v>8</v>
      </c>
      <c r="I829" s="5" t="s">
        <v>9</v>
      </c>
      <c r="J829" s="94" t="s">
        <v>10</v>
      </c>
      <c r="K829" s="94" t="s">
        <v>1602</v>
      </c>
      <c r="L829" s="94" t="s">
        <v>1535</v>
      </c>
      <c r="M829" s="94" t="s">
        <v>1591</v>
      </c>
      <c r="N829" s="94" t="s">
        <v>1592</v>
      </c>
      <c r="O829" s="94" t="s">
        <v>1593</v>
      </c>
      <c r="P829" s="94" t="s">
        <v>1606</v>
      </c>
      <c r="Q829" s="94" t="s">
        <v>1603</v>
      </c>
      <c r="R829" s="94" t="s">
        <v>1594</v>
      </c>
      <c r="S829" s="94" t="s">
        <v>1595</v>
      </c>
      <c r="T829" s="94" t="s">
        <v>1596</v>
      </c>
      <c r="U829" s="94" t="s">
        <v>1597</v>
      </c>
      <c r="V829" s="94" t="s">
        <v>1598</v>
      </c>
      <c r="W829" s="94" t="s">
        <v>1599</v>
      </c>
      <c r="X829" s="94" t="s">
        <v>1604</v>
      </c>
      <c r="Y829" s="94" t="s">
        <v>1605</v>
      </c>
      <c r="Z829" s="94" t="s">
        <v>1600</v>
      </c>
      <c r="AA829" s="94" t="s">
        <v>1601</v>
      </c>
      <c r="AB829" s="95" t="s">
        <v>11</v>
      </c>
      <c r="AC829" s="95" t="s">
        <v>1602</v>
      </c>
      <c r="AD829" s="95" t="s">
        <v>1535</v>
      </c>
      <c r="AE829" s="95" t="s">
        <v>1591</v>
      </c>
      <c r="AF829" s="95" t="s">
        <v>1592</v>
      </c>
      <c r="AG829" s="95" t="s">
        <v>1593</v>
      </c>
      <c r="AH829" s="95" t="s">
        <v>1607</v>
      </c>
      <c r="AI829" s="95" t="s">
        <v>1603</v>
      </c>
      <c r="AJ829" s="95" t="s">
        <v>1594</v>
      </c>
      <c r="AK829" s="95" t="s">
        <v>1595</v>
      </c>
      <c r="AL829" s="95" t="s">
        <v>1596</v>
      </c>
      <c r="AM829" s="95" t="s">
        <v>1597</v>
      </c>
      <c r="AN829" s="95" t="s">
        <v>1598</v>
      </c>
      <c r="AO829" s="95" t="s">
        <v>1599</v>
      </c>
      <c r="AP829" s="95" t="s">
        <v>1604</v>
      </c>
      <c r="AQ829" s="95" t="s">
        <v>1605</v>
      </c>
      <c r="AR829" s="95" t="s">
        <v>1600</v>
      </c>
      <c r="AS829" s="95" t="s">
        <v>1601</v>
      </c>
      <c r="AT829" s="96" t="s">
        <v>12</v>
      </c>
      <c r="AU829" s="96" t="s">
        <v>1602</v>
      </c>
      <c r="AV829" s="96" t="s">
        <v>1535</v>
      </c>
      <c r="AW829" s="96" t="s">
        <v>1591</v>
      </c>
      <c r="AX829" s="96" t="s">
        <v>1592</v>
      </c>
      <c r="AY829" s="96" t="s">
        <v>1593</v>
      </c>
      <c r="AZ829" s="96" t="s">
        <v>1608</v>
      </c>
      <c r="BA829" s="96" t="s">
        <v>1603</v>
      </c>
      <c r="BB829" s="96" t="s">
        <v>1594</v>
      </c>
      <c r="BC829" s="96" t="s">
        <v>1595</v>
      </c>
      <c r="BD829" s="96" t="s">
        <v>1596</v>
      </c>
      <c r="BE829" s="96" t="s">
        <v>1597</v>
      </c>
      <c r="BF829" s="96" t="s">
        <v>1598</v>
      </c>
      <c r="BG829" s="96" t="s">
        <v>1599</v>
      </c>
      <c r="BH829" s="96" t="s">
        <v>1604</v>
      </c>
      <c r="BI829" s="96" t="s">
        <v>1605</v>
      </c>
      <c r="BJ829" s="96" t="s">
        <v>1600</v>
      </c>
      <c r="BK829" s="96" t="s">
        <v>1601</v>
      </c>
    </row>
    <row r="830" spans="1:63" x14ac:dyDescent="0.25">
      <c r="A830" s="6" t="s">
        <v>0</v>
      </c>
      <c r="B830" s="6" t="s">
        <v>0</v>
      </c>
      <c r="C830" s="6" t="s">
        <v>0</v>
      </c>
      <c r="D830" s="109" t="s">
        <v>0</v>
      </c>
      <c r="E830" s="109" t="s">
        <v>0</v>
      </c>
      <c r="F830" s="125" t="s">
        <v>0</v>
      </c>
      <c r="G830" s="7" t="s">
        <v>0</v>
      </c>
      <c r="H830" s="8" t="s">
        <v>0</v>
      </c>
      <c r="I830" s="9" t="s">
        <v>13</v>
      </c>
      <c r="J830" s="9">
        <v>1</v>
      </c>
      <c r="K830" s="9">
        <v>2</v>
      </c>
      <c r="L830" s="9">
        <v>3</v>
      </c>
      <c r="M830" s="9">
        <v>4</v>
      </c>
      <c r="N830" s="9">
        <v>5</v>
      </c>
      <c r="O830" s="9">
        <v>6</v>
      </c>
      <c r="P830" s="9">
        <v>7</v>
      </c>
      <c r="Q830" s="9">
        <v>8</v>
      </c>
      <c r="R830" s="9">
        <v>9</v>
      </c>
      <c r="S830" s="9">
        <v>10</v>
      </c>
      <c r="T830" s="9">
        <v>11</v>
      </c>
      <c r="U830" s="9">
        <v>12</v>
      </c>
      <c r="V830" s="9">
        <v>13</v>
      </c>
      <c r="W830" s="9">
        <v>14</v>
      </c>
      <c r="X830" s="9">
        <v>15</v>
      </c>
      <c r="Y830" s="9">
        <v>16</v>
      </c>
      <c r="Z830" s="9">
        <v>20</v>
      </c>
      <c r="AA830" s="9">
        <v>21</v>
      </c>
      <c r="AB830" s="9">
        <v>1</v>
      </c>
      <c r="AC830" s="9">
        <v>2</v>
      </c>
      <c r="AD830" s="9">
        <v>3</v>
      </c>
      <c r="AE830" s="9">
        <v>4</v>
      </c>
      <c r="AF830" s="9">
        <v>5</v>
      </c>
      <c r="AG830" s="9">
        <v>6</v>
      </c>
      <c r="AH830" s="9">
        <v>7</v>
      </c>
      <c r="AI830" s="9">
        <v>8</v>
      </c>
      <c r="AJ830" s="9">
        <v>9</v>
      </c>
      <c r="AK830" s="9">
        <v>10</v>
      </c>
      <c r="AL830" s="9">
        <v>11</v>
      </c>
      <c r="AM830" s="9">
        <v>12</v>
      </c>
      <c r="AN830" s="9">
        <v>13</v>
      </c>
      <c r="AO830" s="9">
        <v>14</v>
      </c>
      <c r="AP830" s="9">
        <v>15</v>
      </c>
      <c r="AQ830" s="9">
        <v>16</v>
      </c>
      <c r="AR830" s="9">
        <v>20</v>
      </c>
      <c r="AS830" s="9">
        <v>21</v>
      </c>
      <c r="AT830" s="9">
        <v>1</v>
      </c>
      <c r="AU830" s="9">
        <v>2</v>
      </c>
      <c r="AV830" s="9">
        <v>3</v>
      </c>
      <c r="AW830" s="9">
        <v>4</v>
      </c>
      <c r="AX830" s="9">
        <v>5</v>
      </c>
      <c r="AY830" s="9">
        <v>6</v>
      </c>
      <c r="AZ830" s="9">
        <v>7</v>
      </c>
      <c r="BA830" s="9">
        <v>8</v>
      </c>
      <c r="BB830" s="9">
        <v>9</v>
      </c>
      <c r="BC830" s="9">
        <v>10</v>
      </c>
      <c r="BD830" s="9">
        <v>11</v>
      </c>
      <c r="BE830" s="9">
        <v>12</v>
      </c>
      <c r="BF830" s="9">
        <v>13</v>
      </c>
      <c r="BG830" s="9">
        <v>14</v>
      </c>
      <c r="BH830" s="9">
        <v>15</v>
      </c>
      <c r="BI830" s="9">
        <v>16</v>
      </c>
      <c r="BJ830" s="9">
        <v>20</v>
      </c>
      <c r="BK830" s="9">
        <v>21</v>
      </c>
    </row>
    <row r="831" spans="1:63" ht="22.5" x14ac:dyDescent="0.25">
      <c r="A831" s="1" t="s">
        <v>135</v>
      </c>
      <c r="B831" s="1" t="s">
        <v>60</v>
      </c>
      <c r="C831" s="4" t="s">
        <v>159</v>
      </c>
      <c r="D831" s="107" t="s">
        <v>366</v>
      </c>
      <c r="E831" s="106" t="s">
        <v>0</v>
      </c>
      <c r="F831" s="106" t="s">
        <v>0</v>
      </c>
      <c r="G831" s="2" t="s">
        <v>0</v>
      </c>
      <c r="H831" s="2" t="s">
        <v>367</v>
      </c>
      <c r="I831" s="3" t="s">
        <v>0</v>
      </c>
      <c r="J831" s="3" t="s">
        <v>0</v>
      </c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>
        <v>0</v>
      </c>
      <c r="AA831" s="3">
        <v>0</v>
      </c>
      <c r="AB831" s="3" t="s">
        <v>0</v>
      </c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>
        <v>0</v>
      </c>
      <c r="AS831" s="3">
        <v>0</v>
      </c>
      <c r="AT831" s="3" t="s">
        <v>0</v>
      </c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>
        <v>0</v>
      </c>
      <c r="BK831" s="3">
        <v>0</v>
      </c>
    </row>
    <row r="832" spans="1:63" ht="33.75" x14ac:dyDescent="0.25">
      <c r="A832" s="1" t="s">
        <v>0</v>
      </c>
      <c r="B832" s="1" t="s">
        <v>0</v>
      </c>
      <c r="C832" s="1" t="s">
        <v>0</v>
      </c>
      <c r="D832" s="106" t="s">
        <v>0</v>
      </c>
      <c r="E832" s="106" t="s">
        <v>0</v>
      </c>
      <c r="F832" s="106"/>
      <c r="G832" s="2" t="s">
        <v>0</v>
      </c>
      <c r="H832" s="10" t="s">
        <v>15</v>
      </c>
      <c r="I832" s="11">
        <f>SUM(I833,I841,I843)</f>
        <v>2957149</v>
      </c>
      <c r="J832" s="11">
        <f t="shared" ref="J832:Y832" si="1254">SUM(J833,J841,J843)</f>
        <v>107500</v>
      </c>
      <c r="K832" s="11">
        <f t="shared" si="1254"/>
        <v>0</v>
      </c>
      <c r="L832" s="11">
        <f t="shared" si="1254"/>
        <v>0</v>
      </c>
      <c r="M832" s="11">
        <f t="shared" si="1254"/>
        <v>0</v>
      </c>
      <c r="N832" s="11">
        <f t="shared" si="1254"/>
        <v>0</v>
      </c>
      <c r="O832" s="11">
        <f t="shared" si="1254"/>
        <v>0</v>
      </c>
      <c r="P832" s="11">
        <f t="shared" ref="P832" si="1255">SUM(P833,P841,P843)</f>
        <v>107500</v>
      </c>
      <c r="Q832" s="11">
        <f t="shared" si="1254"/>
        <v>0</v>
      </c>
      <c r="R832" s="11">
        <f t="shared" si="1254"/>
        <v>13480</v>
      </c>
      <c r="S832" s="11">
        <f t="shared" si="1254"/>
        <v>23000</v>
      </c>
      <c r="T832" s="11">
        <f t="shared" si="1254"/>
        <v>0</v>
      </c>
      <c r="U832" s="11">
        <f t="shared" si="1254"/>
        <v>21000</v>
      </c>
      <c r="V832" s="11">
        <f t="shared" si="1254"/>
        <v>0</v>
      </c>
      <c r="W832" s="11">
        <f t="shared" si="1254"/>
        <v>7000</v>
      </c>
      <c r="X832" s="11">
        <f t="shared" si="1254"/>
        <v>0</v>
      </c>
      <c r="Y832" s="11">
        <f t="shared" si="1254"/>
        <v>0</v>
      </c>
      <c r="Z832" s="11">
        <v>64480</v>
      </c>
      <c r="AA832" s="11">
        <v>43020</v>
      </c>
      <c r="AB832" s="11">
        <f t="shared" ref="AB832:AQ832" si="1256">SUM(AB833,AB841,AB843)</f>
        <v>0</v>
      </c>
      <c r="AC832" s="11">
        <f t="shared" si="1256"/>
        <v>3291</v>
      </c>
      <c r="AD832" s="11">
        <f t="shared" si="1256"/>
        <v>0</v>
      </c>
      <c r="AE832" s="11">
        <f t="shared" si="1256"/>
        <v>5000</v>
      </c>
      <c r="AF832" s="11">
        <f t="shared" si="1256"/>
        <v>0</v>
      </c>
      <c r="AG832" s="11">
        <f t="shared" si="1256"/>
        <v>0</v>
      </c>
      <c r="AH832" s="11">
        <f t="shared" ref="AH832" si="1257">SUM(AH833,AH841,AH843)</f>
        <v>8291</v>
      </c>
      <c r="AI832" s="11">
        <f t="shared" si="1256"/>
        <v>0</v>
      </c>
      <c r="AJ832" s="11">
        <f t="shared" si="1256"/>
        <v>0</v>
      </c>
      <c r="AK832" s="11">
        <f t="shared" si="1256"/>
        <v>3291</v>
      </c>
      <c r="AL832" s="11">
        <f t="shared" si="1256"/>
        <v>0</v>
      </c>
      <c r="AM832" s="11">
        <f t="shared" si="1256"/>
        <v>0</v>
      </c>
      <c r="AN832" s="11">
        <f t="shared" si="1256"/>
        <v>5000</v>
      </c>
      <c r="AO832" s="11">
        <f t="shared" si="1256"/>
        <v>0</v>
      </c>
      <c r="AP832" s="11">
        <f t="shared" si="1256"/>
        <v>0</v>
      </c>
      <c r="AQ832" s="11">
        <f t="shared" si="1256"/>
        <v>0</v>
      </c>
      <c r="AR832" s="11">
        <v>8291</v>
      </c>
      <c r="AS832" s="11">
        <v>0</v>
      </c>
      <c r="AT832" s="11">
        <f t="shared" ref="AT832:BI832" si="1258">SUM(AT833,AT841,AT843)</f>
        <v>0</v>
      </c>
      <c r="AU832" s="11">
        <f t="shared" si="1258"/>
        <v>10514</v>
      </c>
      <c r="AV832" s="11">
        <f t="shared" si="1258"/>
        <v>0</v>
      </c>
      <c r="AW832" s="11">
        <f t="shared" si="1258"/>
        <v>0</v>
      </c>
      <c r="AX832" s="11">
        <f t="shared" si="1258"/>
        <v>0</v>
      </c>
      <c r="AY832" s="11">
        <f t="shared" si="1258"/>
        <v>0</v>
      </c>
      <c r="AZ832" s="11">
        <f t="shared" ref="AZ832" si="1259">SUM(AZ833,AZ841,AZ843)</f>
        <v>10514</v>
      </c>
      <c r="BA832" s="11">
        <f t="shared" si="1258"/>
        <v>0</v>
      </c>
      <c r="BB832" s="11">
        <f t="shared" si="1258"/>
        <v>0</v>
      </c>
      <c r="BC832" s="11">
        <f t="shared" si="1258"/>
        <v>10514</v>
      </c>
      <c r="BD832" s="11">
        <f t="shared" si="1258"/>
        <v>0</v>
      </c>
      <c r="BE832" s="11">
        <f t="shared" si="1258"/>
        <v>0</v>
      </c>
      <c r="BF832" s="11">
        <f t="shared" si="1258"/>
        <v>0</v>
      </c>
      <c r="BG832" s="11">
        <f t="shared" si="1258"/>
        <v>0</v>
      </c>
      <c r="BH832" s="11">
        <f t="shared" si="1258"/>
        <v>0</v>
      </c>
      <c r="BI832" s="11">
        <f t="shared" si="1258"/>
        <v>0</v>
      </c>
      <c r="BJ832" s="11">
        <v>10514</v>
      </c>
      <c r="BK832" s="11">
        <v>0</v>
      </c>
    </row>
    <row r="833" spans="1:63" x14ac:dyDescent="0.25">
      <c r="A833" s="4" t="s">
        <v>135</v>
      </c>
      <c r="B833" s="4" t="s">
        <v>60</v>
      </c>
      <c r="C833" s="4" t="s">
        <v>159</v>
      </c>
      <c r="D833" s="107" t="s">
        <v>366</v>
      </c>
      <c r="E833" s="106" t="s">
        <v>16</v>
      </c>
      <c r="F833" s="106" t="s">
        <v>0</v>
      </c>
      <c r="G833" s="2" t="s">
        <v>0</v>
      </c>
      <c r="H833" s="2" t="s">
        <v>17</v>
      </c>
      <c r="I833" s="12">
        <f>SUM(I834,I835)</f>
        <v>2446001</v>
      </c>
      <c r="J833" s="12">
        <f t="shared" ref="J833:Y833" si="1260">SUM(J834,J835)</f>
        <v>0</v>
      </c>
      <c r="K833" s="12">
        <f t="shared" si="1260"/>
        <v>0</v>
      </c>
      <c r="L833" s="12">
        <f t="shared" si="1260"/>
        <v>0</v>
      </c>
      <c r="M833" s="12">
        <f t="shared" si="1260"/>
        <v>0</v>
      </c>
      <c r="N833" s="12">
        <f t="shared" si="1260"/>
        <v>0</v>
      </c>
      <c r="O833" s="12">
        <f t="shared" si="1260"/>
        <v>0</v>
      </c>
      <c r="P833" s="12">
        <f t="shared" ref="P833" si="1261">SUM(P834,P835)</f>
        <v>0</v>
      </c>
      <c r="Q833" s="12">
        <f t="shared" si="1260"/>
        <v>0</v>
      </c>
      <c r="R833" s="12">
        <f t="shared" si="1260"/>
        <v>0</v>
      </c>
      <c r="S833" s="12">
        <f t="shared" si="1260"/>
        <v>0</v>
      </c>
      <c r="T833" s="12">
        <f t="shared" si="1260"/>
        <v>0</v>
      </c>
      <c r="U833" s="12">
        <f t="shared" si="1260"/>
        <v>0</v>
      </c>
      <c r="V833" s="12">
        <f t="shared" si="1260"/>
        <v>0</v>
      </c>
      <c r="W833" s="12">
        <f t="shared" si="1260"/>
        <v>0</v>
      </c>
      <c r="X833" s="12">
        <f t="shared" si="1260"/>
        <v>0</v>
      </c>
      <c r="Y833" s="12">
        <f t="shared" si="1260"/>
        <v>0</v>
      </c>
      <c r="Z833" s="12">
        <v>0</v>
      </c>
      <c r="AA833" s="12">
        <v>0</v>
      </c>
      <c r="AB833" s="12">
        <f t="shared" ref="AB833:AQ833" si="1262">SUM(AB834,AB835)</f>
        <v>0</v>
      </c>
      <c r="AC833" s="12">
        <f t="shared" si="1262"/>
        <v>0</v>
      </c>
      <c r="AD833" s="12">
        <f t="shared" si="1262"/>
        <v>0</v>
      </c>
      <c r="AE833" s="12">
        <f t="shared" si="1262"/>
        <v>0</v>
      </c>
      <c r="AF833" s="12">
        <f t="shared" si="1262"/>
        <v>0</v>
      </c>
      <c r="AG833" s="12">
        <f t="shared" si="1262"/>
        <v>0</v>
      </c>
      <c r="AH833" s="12">
        <f t="shared" ref="AH833" si="1263">SUM(AH834,AH835)</f>
        <v>0</v>
      </c>
      <c r="AI833" s="12">
        <f t="shared" si="1262"/>
        <v>0</v>
      </c>
      <c r="AJ833" s="12">
        <f t="shared" si="1262"/>
        <v>0</v>
      </c>
      <c r="AK833" s="12">
        <f t="shared" si="1262"/>
        <v>0</v>
      </c>
      <c r="AL833" s="12">
        <f t="shared" si="1262"/>
        <v>0</v>
      </c>
      <c r="AM833" s="12">
        <f t="shared" si="1262"/>
        <v>0</v>
      </c>
      <c r="AN833" s="12">
        <f t="shared" si="1262"/>
        <v>0</v>
      </c>
      <c r="AO833" s="12">
        <f t="shared" si="1262"/>
        <v>0</v>
      </c>
      <c r="AP833" s="12">
        <f t="shared" si="1262"/>
        <v>0</v>
      </c>
      <c r="AQ833" s="12">
        <f t="shared" si="1262"/>
        <v>0</v>
      </c>
      <c r="AR833" s="12">
        <v>0</v>
      </c>
      <c r="AS833" s="12">
        <v>0</v>
      </c>
      <c r="AT833" s="12">
        <f t="shared" ref="AT833:BI833" si="1264">SUM(AT834,AT835)</f>
        <v>0</v>
      </c>
      <c r="AU833" s="12">
        <f t="shared" si="1264"/>
        <v>0</v>
      </c>
      <c r="AV833" s="12">
        <f t="shared" si="1264"/>
        <v>0</v>
      </c>
      <c r="AW833" s="12">
        <f t="shared" si="1264"/>
        <v>0</v>
      </c>
      <c r="AX833" s="12">
        <f t="shared" si="1264"/>
        <v>0</v>
      </c>
      <c r="AY833" s="12">
        <f t="shared" si="1264"/>
        <v>0</v>
      </c>
      <c r="AZ833" s="12">
        <f t="shared" ref="AZ833" si="1265">SUM(AZ834,AZ835)</f>
        <v>0</v>
      </c>
      <c r="BA833" s="12">
        <f t="shared" si="1264"/>
        <v>0</v>
      </c>
      <c r="BB833" s="12">
        <f t="shared" si="1264"/>
        <v>0</v>
      </c>
      <c r="BC833" s="12">
        <f t="shared" si="1264"/>
        <v>0</v>
      </c>
      <c r="BD833" s="12">
        <f t="shared" si="1264"/>
        <v>0</v>
      </c>
      <c r="BE833" s="12">
        <f t="shared" si="1264"/>
        <v>0</v>
      </c>
      <c r="BF833" s="12">
        <f t="shared" si="1264"/>
        <v>0</v>
      </c>
      <c r="BG833" s="12">
        <f t="shared" si="1264"/>
        <v>0</v>
      </c>
      <c r="BH833" s="12">
        <f t="shared" si="1264"/>
        <v>0</v>
      </c>
      <c r="BI833" s="12">
        <f t="shared" si="1264"/>
        <v>0</v>
      </c>
      <c r="BJ833" s="12">
        <v>0</v>
      </c>
      <c r="BK833" s="12">
        <v>0</v>
      </c>
    </row>
    <row r="834" spans="1:63" x14ac:dyDescent="0.25">
      <c r="A834" s="4" t="s">
        <v>135</v>
      </c>
      <c r="B834" s="4" t="s">
        <v>60</v>
      </c>
      <c r="C834" s="4" t="s">
        <v>159</v>
      </c>
      <c r="D834" s="107" t="s">
        <v>366</v>
      </c>
      <c r="E834" s="117">
        <v>6111</v>
      </c>
      <c r="F834" s="107"/>
      <c r="G834" s="103" t="s">
        <v>1658</v>
      </c>
      <c r="H834" s="13" t="s">
        <v>18</v>
      </c>
      <c r="I834" s="14">
        <v>2152209</v>
      </c>
      <c r="J834" s="14">
        <v>0</v>
      </c>
      <c r="K834" s="14"/>
      <c r="L834" s="14"/>
      <c r="M834" s="14"/>
      <c r="N834" s="14"/>
      <c r="O834" s="14"/>
      <c r="P834" s="14">
        <f t="shared" si="1215"/>
        <v>0</v>
      </c>
      <c r="Q834" s="14"/>
      <c r="R834" s="14"/>
      <c r="S834" s="14"/>
      <c r="T834" s="14"/>
      <c r="U834" s="14"/>
      <c r="V834" s="14"/>
      <c r="W834" s="14"/>
      <c r="X834" s="14"/>
      <c r="Y834" s="14"/>
      <c r="Z834" s="14">
        <v>0</v>
      </c>
      <c r="AA834" s="14">
        <v>0</v>
      </c>
      <c r="AB834" s="14">
        <v>0</v>
      </c>
      <c r="AC834" s="14"/>
      <c r="AD834" s="14"/>
      <c r="AE834" s="14"/>
      <c r="AF834" s="14"/>
      <c r="AG834" s="14"/>
      <c r="AH834" s="14">
        <f t="shared" si="1216"/>
        <v>0</v>
      </c>
      <c r="AI834" s="14"/>
      <c r="AJ834" s="14"/>
      <c r="AK834" s="14"/>
      <c r="AL834" s="14"/>
      <c r="AM834" s="14"/>
      <c r="AN834" s="14"/>
      <c r="AO834" s="14"/>
      <c r="AP834" s="14"/>
      <c r="AQ834" s="14"/>
      <c r="AR834" s="14">
        <v>0</v>
      </c>
      <c r="AS834" s="14">
        <v>0</v>
      </c>
      <c r="AT834" s="14">
        <v>0</v>
      </c>
      <c r="AU834" s="14"/>
      <c r="AV834" s="14"/>
      <c r="AW834" s="14"/>
      <c r="AX834" s="14"/>
      <c r="AY834" s="14"/>
      <c r="AZ834" s="14">
        <f t="shared" si="1217"/>
        <v>0</v>
      </c>
      <c r="BA834" s="14"/>
      <c r="BB834" s="14"/>
      <c r="BC834" s="14"/>
      <c r="BD834" s="14"/>
      <c r="BE834" s="14"/>
      <c r="BF834" s="14"/>
      <c r="BG834" s="14"/>
      <c r="BH834" s="14"/>
      <c r="BI834" s="14"/>
      <c r="BJ834" s="14">
        <v>0</v>
      </c>
      <c r="BK834" s="14">
        <v>0</v>
      </c>
    </row>
    <row r="835" spans="1:63" x14ac:dyDescent="0.25">
      <c r="A835" s="1" t="s">
        <v>135</v>
      </c>
      <c r="B835" s="1" t="s">
        <v>60</v>
      </c>
      <c r="C835" s="1" t="s">
        <v>159</v>
      </c>
      <c r="D835" s="110" t="s">
        <v>366</v>
      </c>
      <c r="E835" s="110" t="s">
        <v>20</v>
      </c>
      <c r="F835" s="107" t="s">
        <v>0</v>
      </c>
      <c r="G835" s="13" t="s">
        <v>0</v>
      </c>
      <c r="H835" s="2" t="s">
        <v>21</v>
      </c>
      <c r="I835" s="12">
        <f>SUM(I836:I840)</f>
        <v>293792</v>
      </c>
      <c r="J835" s="12">
        <f t="shared" ref="J835:Y835" si="1266">SUM(J836:J840)</f>
        <v>0</v>
      </c>
      <c r="K835" s="12">
        <f t="shared" si="1266"/>
        <v>0</v>
      </c>
      <c r="L835" s="12">
        <f t="shared" si="1266"/>
        <v>0</v>
      </c>
      <c r="M835" s="12">
        <f t="shared" si="1266"/>
        <v>0</v>
      </c>
      <c r="N835" s="12">
        <f t="shared" si="1266"/>
        <v>0</v>
      </c>
      <c r="O835" s="12">
        <f t="shared" si="1266"/>
        <v>0</v>
      </c>
      <c r="P835" s="12">
        <f t="shared" si="1266"/>
        <v>0</v>
      </c>
      <c r="Q835" s="12">
        <f t="shared" si="1266"/>
        <v>0</v>
      </c>
      <c r="R835" s="12">
        <f t="shared" si="1266"/>
        <v>0</v>
      </c>
      <c r="S835" s="12">
        <f t="shared" si="1266"/>
        <v>0</v>
      </c>
      <c r="T835" s="12">
        <f t="shared" si="1266"/>
        <v>0</v>
      </c>
      <c r="U835" s="12">
        <f t="shared" si="1266"/>
        <v>0</v>
      </c>
      <c r="V835" s="12">
        <f t="shared" si="1266"/>
        <v>0</v>
      </c>
      <c r="W835" s="12">
        <f t="shared" si="1266"/>
        <v>0</v>
      </c>
      <c r="X835" s="12">
        <f t="shared" si="1266"/>
        <v>0</v>
      </c>
      <c r="Y835" s="12">
        <f t="shared" si="1266"/>
        <v>0</v>
      </c>
      <c r="Z835" s="12">
        <v>0</v>
      </c>
      <c r="AA835" s="12">
        <v>0</v>
      </c>
      <c r="AB835" s="12">
        <f t="shared" ref="AB835:AQ835" si="1267">SUM(AB836:AB840)</f>
        <v>0</v>
      </c>
      <c r="AC835" s="12">
        <f t="shared" si="1267"/>
        <v>0</v>
      </c>
      <c r="AD835" s="12">
        <f t="shared" si="1267"/>
        <v>0</v>
      </c>
      <c r="AE835" s="12">
        <f t="shared" si="1267"/>
        <v>0</v>
      </c>
      <c r="AF835" s="12">
        <f t="shared" si="1267"/>
        <v>0</v>
      </c>
      <c r="AG835" s="12">
        <f t="shared" si="1267"/>
        <v>0</v>
      </c>
      <c r="AH835" s="12">
        <f t="shared" si="1267"/>
        <v>0</v>
      </c>
      <c r="AI835" s="12">
        <f t="shared" si="1267"/>
        <v>0</v>
      </c>
      <c r="AJ835" s="12">
        <f t="shared" si="1267"/>
        <v>0</v>
      </c>
      <c r="AK835" s="12">
        <f t="shared" si="1267"/>
        <v>0</v>
      </c>
      <c r="AL835" s="12">
        <f t="shared" si="1267"/>
        <v>0</v>
      </c>
      <c r="AM835" s="12">
        <f t="shared" si="1267"/>
        <v>0</v>
      </c>
      <c r="AN835" s="12">
        <f t="shared" si="1267"/>
        <v>0</v>
      </c>
      <c r="AO835" s="12">
        <f t="shared" si="1267"/>
        <v>0</v>
      </c>
      <c r="AP835" s="12">
        <f t="shared" si="1267"/>
        <v>0</v>
      </c>
      <c r="AQ835" s="12">
        <f t="shared" si="1267"/>
        <v>0</v>
      </c>
      <c r="AR835" s="12">
        <v>0</v>
      </c>
      <c r="AS835" s="12">
        <v>0</v>
      </c>
      <c r="AT835" s="12">
        <f t="shared" ref="AT835:BI835" si="1268">SUM(AT836:AT840)</f>
        <v>0</v>
      </c>
      <c r="AU835" s="12">
        <f t="shared" si="1268"/>
        <v>0</v>
      </c>
      <c r="AV835" s="12">
        <f t="shared" si="1268"/>
        <v>0</v>
      </c>
      <c r="AW835" s="12">
        <f t="shared" si="1268"/>
        <v>0</v>
      </c>
      <c r="AX835" s="12">
        <f t="shared" si="1268"/>
        <v>0</v>
      </c>
      <c r="AY835" s="12">
        <f t="shared" si="1268"/>
        <v>0</v>
      </c>
      <c r="AZ835" s="12">
        <f t="shared" si="1268"/>
        <v>0</v>
      </c>
      <c r="BA835" s="12">
        <f t="shared" si="1268"/>
        <v>0</v>
      </c>
      <c r="BB835" s="12">
        <f t="shared" si="1268"/>
        <v>0</v>
      </c>
      <c r="BC835" s="12">
        <f t="shared" si="1268"/>
        <v>0</v>
      </c>
      <c r="BD835" s="12">
        <f t="shared" si="1268"/>
        <v>0</v>
      </c>
      <c r="BE835" s="12">
        <f t="shared" si="1268"/>
        <v>0</v>
      </c>
      <c r="BF835" s="12">
        <f t="shared" si="1268"/>
        <v>0</v>
      </c>
      <c r="BG835" s="12">
        <f t="shared" si="1268"/>
        <v>0</v>
      </c>
      <c r="BH835" s="12">
        <f t="shared" si="1268"/>
        <v>0</v>
      </c>
      <c r="BI835" s="12">
        <f t="shared" si="1268"/>
        <v>0</v>
      </c>
      <c r="BJ835" s="12">
        <v>0</v>
      </c>
      <c r="BK835" s="12">
        <v>0</v>
      </c>
    </row>
    <row r="836" spans="1:63" ht="22.5" x14ac:dyDescent="0.25">
      <c r="A836" s="4" t="s">
        <v>135</v>
      </c>
      <c r="B836" s="4" t="s">
        <v>60</v>
      </c>
      <c r="C836" s="4" t="s">
        <v>159</v>
      </c>
      <c r="D836" s="107" t="s">
        <v>366</v>
      </c>
      <c r="E836" s="117">
        <v>6112</v>
      </c>
      <c r="F836" s="107" t="s">
        <v>368</v>
      </c>
      <c r="G836" s="103" t="s">
        <v>1658</v>
      </c>
      <c r="H836" s="13" t="s">
        <v>59</v>
      </c>
      <c r="I836" s="14">
        <v>47500</v>
      </c>
      <c r="J836" s="14">
        <v>0</v>
      </c>
      <c r="K836" s="14"/>
      <c r="L836" s="14"/>
      <c r="M836" s="14"/>
      <c r="N836" s="14"/>
      <c r="O836" s="14"/>
      <c r="P836" s="14">
        <f t="shared" si="1215"/>
        <v>0</v>
      </c>
      <c r="Q836" s="14"/>
      <c r="R836" s="14"/>
      <c r="S836" s="14"/>
      <c r="T836" s="14"/>
      <c r="U836" s="14"/>
      <c r="V836" s="14"/>
      <c r="W836" s="14"/>
      <c r="X836" s="14"/>
      <c r="Y836" s="14"/>
      <c r="Z836" s="14">
        <v>0</v>
      </c>
      <c r="AA836" s="14">
        <v>0</v>
      </c>
      <c r="AB836" s="14">
        <v>0</v>
      </c>
      <c r="AC836" s="14"/>
      <c r="AD836" s="14"/>
      <c r="AE836" s="14"/>
      <c r="AF836" s="14"/>
      <c r="AG836" s="14"/>
      <c r="AH836" s="14">
        <f t="shared" si="1216"/>
        <v>0</v>
      </c>
      <c r="AI836" s="14"/>
      <c r="AJ836" s="14"/>
      <c r="AK836" s="14"/>
      <c r="AL836" s="14"/>
      <c r="AM836" s="14"/>
      <c r="AN836" s="14"/>
      <c r="AO836" s="14"/>
      <c r="AP836" s="14"/>
      <c r="AQ836" s="14"/>
      <c r="AR836" s="14">
        <v>0</v>
      </c>
      <c r="AS836" s="14">
        <v>0</v>
      </c>
      <c r="AT836" s="14">
        <v>0</v>
      </c>
      <c r="AU836" s="14"/>
      <c r="AV836" s="14"/>
      <c r="AW836" s="14"/>
      <c r="AX836" s="14"/>
      <c r="AY836" s="14"/>
      <c r="AZ836" s="14">
        <f t="shared" si="1217"/>
        <v>0</v>
      </c>
      <c r="BA836" s="14"/>
      <c r="BB836" s="14"/>
      <c r="BC836" s="14"/>
      <c r="BD836" s="14"/>
      <c r="BE836" s="14"/>
      <c r="BF836" s="14"/>
      <c r="BG836" s="14"/>
      <c r="BH836" s="14"/>
      <c r="BI836" s="14"/>
      <c r="BJ836" s="14">
        <v>0</v>
      </c>
      <c r="BK836" s="14">
        <v>0</v>
      </c>
    </row>
    <row r="837" spans="1:63" x14ac:dyDescent="0.25">
      <c r="A837" s="4" t="s">
        <v>135</v>
      </c>
      <c r="B837" s="4" t="s">
        <v>60</v>
      </c>
      <c r="C837" s="4" t="s">
        <v>159</v>
      </c>
      <c r="D837" s="107" t="s">
        <v>366</v>
      </c>
      <c r="E837" s="117">
        <v>6112</v>
      </c>
      <c r="F837" s="107" t="s">
        <v>369</v>
      </c>
      <c r="G837" s="103" t="s">
        <v>1658</v>
      </c>
      <c r="H837" s="13" t="s">
        <v>24</v>
      </c>
      <c r="I837" s="14">
        <v>181900</v>
      </c>
      <c r="J837" s="14">
        <v>0</v>
      </c>
      <c r="K837" s="14"/>
      <c r="L837" s="14"/>
      <c r="M837" s="14"/>
      <c r="N837" s="14"/>
      <c r="O837" s="14"/>
      <c r="P837" s="14">
        <f t="shared" si="1215"/>
        <v>0</v>
      </c>
      <c r="Q837" s="14"/>
      <c r="R837" s="14"/>
      <c r="S837" s="14"/>
      <c r="T837" s="14"/>
      <c r="U837" s="14"/>
      <c r="V837" s="14"/>
      <c r="W837" s="14"/>
      <c r="X837" s="14"/>
      <c r="Y837" s="14"/>
      <c r="Z837" s="14">
        <v>0</v>
      </c>
      <c r="AA837" s="14">
        <v>0</v>
      </c>
      <c r="AB837" s="14">
        <v>0</v>
      </c>
      <c r="AC837" s="14"/>
      <c r="AD837" s="14"/>
      <c r="AE837" s="14"/>
      <c r="AF837" s="14"/>
      <c r="AG837" s="14"/>
      <c r="AH837" s="14">
        <f t="shared" si="1216"/>
        <v>0</v>
      </c>
      <c r="AI837" s="14"/>
      <c r="AJ837" s="14"/>
      <c r="AK837" s="14"/>
      <c r="AL837" s="14"/>
      <c r="AM837" s="14"/>
      <c r="AN837" s="14"/>
      <c r="AO837" s="14"/>
      <c r="AP837" s="14"/>
      <c r="AQ837" s="14"/>
      <c r="AR837" s="14">
        <v>0</v>
      </c>
      <c r="AS837" s="14">
        <v>0</v>
      </c>
      <c r="AT837" s="14">
        <v>0</v>
      </c>
      <c r="AU837" s="14"/>
      <c r="AV837" s="14"/>
      <c r="AW837" s="14"/>
      <c r="AX837" s="14"/>
      <c r="AY837" s="14"/>
      <c r="AZ837" s="14">
        <f t="shared" si="1217"/>
        <v>0</v>
      </c>
      <c r="BA837" s="14"/>
      <c r="BB837" s="14"/>
      <c r="BC837" s="14"/>
      <c r="BD837" s="14"/>
      <c r="BE837" s="14"/>
      <c r="BF837" s="14"/>
      <c r="BG837" s="14"/>
      <c r="BH837" s="14"/>
      <c r="BI837" s="14"/>
      <c r="BJ837" s="14">
        <v>0</v>
      </c>
      <c r="BK837" s="14">
        <v>0</v>
      </c>
    </row>
    <row r="838" spans="1:63" x14ac:dyDescent="0.25">
      <c r="A838" s="4" t="s">
        <v>135</v>
      </c>
      <c r="B838" s="4" t="s">
        <v>60</v>
      </c>
      <c r="C838" s="4" t="s">
        <v>159</v>
      </c>
      <c r="D838" s="107" t="s">
        <v>366</v>
      </c>
      <c r="E838" s="117">
        <v>6112</v>
      </c>
      <c r="F838" s="107" t="s">
        <v>370</v>
      </c>
      <c r="G838" s="103" t="s">
        <v>1658</v>
      </c>
      <c r="H838" s="13" t="s">
        <v>25</v>
      </c>
      <c r="I838" s="14">
        <v>33892</v>
      </c>
      <c r="J838" s="14">
        <v>0</v>
      </c>
      <c r="K838" s="14"/>
      <c r="L838" s="14"/>
      <c r="M838" s="14"/>
      <c r="N838" s="14"/>
      <c r="O838" s="14"/>
      <c r="P838" s="14">
        <f t="shared" si="1215"/>
        <v>0</v>
      </c>
      <c r="Q838" s="14"/>
      <c r="R838" s="14"/>
      <c r="S838" s="14"/>
      <c r="T838" s="14"/>
      <c r="U838" s="14"/>
      <c r="V838" s="14"/>
      <c r="W838" s="14"/>
      <c r="X838" s="14"/>
      <c r="Y838" s="14"/>
      <c r="Z838" s="14">
        <v>0</v>
      </c>
      <c r="AA838" s="14">
        <v>0</v>
      </c>
      <c r="AB838" s="14">
        <v>0</v>
      </c>
      <c r="AC838" s="14"/>
      <c r="AD838" s="14"/>
      <c r="AE838" s="14"/>
      <c r="AF838" s="14"/>
      <c r="AG838" s="14"/>
      <c r="AH838" s="14">
        <f t="shared" si="1216"/>
        <v>0</v>
      </c>
      <c r="AI838" s="14"/>
      <c r="AJ838" s="14"/>
      <c r="AK838" s="14"/>
      <c r="AL838" s="14"/>
      <c r="AM838" s="14"/>
      <c r="AN838" s="14"/>
      <c r="AO838" s="14"/>
      <c r="AP838" s="14"/>
      <c r="AQ838" s="14"/>
      <c r="AR838" s="14">
        <v>0</v>
      </c>
      <c r="AS838" s="14">
        <v>0</v>
      </c>
      <c r="AT838" s="14">
        <v>0</v>
      </c>
      <c r="AU838" s="14"/>
      <c r="AV838" s="14"/>
      <c r="AW838" s="14"/>
      <c r="AX838" s="14"/>
      <c r="AY838" s="14"/>
      <c r="AZ838" s="14">
        <f t="shared" si="1217"/>
        <v>0</v>
      </c>
      <c r="BA838" s="14"/>
      <c r="BB838" s="14"/>
      <c r="BC838" s="14"/>
      <c r="BD838" s="14"/>
      <c r="BE838" s="14"/>
      <c r="BF838" s="14"/>
      <c r="BG838" s="14"/>
      <c r="BH838" s="14"/>
      <c r="BI838" s="14"/>
      <c r="BJ838" s="14">
        <v>0</v>
      </c>
      <c r="BK838" s="14">
        <v>0</v>
      </c>
    </row>
    <row r="839" spans="1:63" x14ac:dyDescent="0.25">
      <c r="A839" s="4" t="s">
        <v>135</v>
      </c>
      <c r="B839" s="4" t="s">
        <v>60</v>
      </c>
      <c r="C839" s="4" t="s">
        <v>159</v>
      </c>
      <c r="D839" s="107" t="s">
        <v>366</v>
      </c>
      <c r="E839" s="117">
        <v>6112</v>
      </c>
      <c r="F839" s="107" t="s">
        <v>371</v>
      </c>
      <c r="G839" s="103" t="s">
        <v>1658</v>
      </c>
      <c r="H839" s="13" t="s">
        <v>23</v>
      </c>
      <c r="I839" s="14">
        <v>21500</v>
      </c>
      <c r="J839" s="14">
        <v>0</v>
      </c>
      <c r="K839" s="14"/>
      <c r="L839" s="14"/>
      <c r="M839" s="14"/>
      <c r="N839" s="14"/>
      <c r="O839" s="14"/>
      <c r="P839" s="14">
        <f t="shared" si="1215"/>
        <v>0</v>
      </c>
      <c r="Q839" s="14"/>
      <c r="R839" s="14"/>
      <c r="S839" s="14"/>
      <c r="T839" s="14"/>
      <c r="U839" s="14"/>
      <c r="V839" s="14"/>
      <c r="W839" s="14"/>
      <c r="X839" s="14"/>
      <c r="Y839" s="14"/>
      <c r="Z839" s="14">
        <v>0</v>
      </c>
      <c r="AA839" s="14">
        <v>0</v>
      </c>
      <c r="AB839" s="14">
        <v>0</v>
      </c>
      <c r="AC839" s="14"/>
      <c r="AD839" s="14"/>
      <c r="AE839" s="14"/>
      <c r="AF839" s="14"/>
      <c r="AG839" s="14"/>
      <c r="AH839" s="14">
        <f t="shared" si="1216"/>
        <v>0</v>
      </c>
      <c r="AI839" s="14"/>
      <c r="AJ839" s="14"/>
      <c r="AK839" s="14"/>
      <c r="AL839" s="14"/>
      <c r="AM839" s="14"/>
      <c r="AN839" s="14"/>
      <c r="AO839" s="14"/>
      <c r="AP839" s="14"/>
      <c r="AQ839" s="14"/>
      <c r="AR839" s="14">
        <v>0</v>
      </c>
      <c r="AS839" s="14">
        <v>0</v>
      </c>
      <c r="AT839" s="14">
        <v>0</v>
      </c>
      <c r="AU839" s="14"/>
      <c r="AV839" s="14"/>
      <c r="AW839" s="14"/>
      <c r="AX839" s="14"/>
      <c r="AY839" s="14"/>
      <c r="AZ839" s="14">
        <f t="shared" si="1217"/>
        <v>0</v>
      </c>
      <c r="BA839" s="14"/>
      <c r="BB839" s="14"/>
      <c r="BC839" s="14"/>
      <c r="BD839" s="14"/>
      <c r="BE839" s="14"/>
      <c r="BF839" s="14"/>
      <c r="BG839" s="14"/>
      <c r="BH839" s="14"/>
      <c r="BI839" s="14"/>
      <c r="BJ839" s="14">
        <v>0</v>
      </c>
      <c r="BK839" s="14">
        <v>0</v>
      </c>
    </row>
    <row r="840" spans="1:63" x14ac:dyDescent="0.25">
      <c r="A840" s="4" t="s">
        <v>135</v>
      </c>
      <c r="B840" s="4" t="s">
        <v>60</v>
      </c>
      <c r="C840" s="4" t="s">
        <v>159</v>
      </c>
      <c r="D840" s="107" t="s">
        <v>366</v>
      </c>
      <c r="E840" s="117">
        <v>6112</v>
      </c>
      <c r="F840" s="107" t="s">
        <v>372</v>
      </c>
      <c r="G840" s="103" t="s">
        <v>1658</v>
      </c>
      <c r="H840" s="13" t="s">
        <v>26</v>
      </c>
      <c r="I840" s="14">
        <v>9000</v>
      </c>
      <c r="J840" s="14">
        <v>0</v>
      </c>
      <c r="K840" s="14"/>
      <c r="L840" s="14"/>
      <c r="M840" s="14"/>
      <c r="N840" s="14"/>
      <c r="O840" s="14"/>
      <c r="P840" s="14">
        <f t="shared" si="1215"/>
        <v>0</v>
      </c>
      <c r="Q840" s="14"/>
      <c r="R840" s="14"/>
      <c r="S840" s="14"/>
      <c r="T840" s="14"/>
      <c r="U840" s="14"/>
      <c r="V840" s="14"/>
      <c r="W840" s="14"/>
      <c r="X840" s="14"/>
      <c r="Y840" s="14"/>
      <c r="Z840" s="14">
        <v>0</v>
      </c>
      <c r="AA840" s="14">
        <v>0</v>
      </c>
      <c r="AB840" s="14">
        <v>0</v>
      </c>
      <c r="AC840" s="14"/>
      <c r="AD840" s="14"/>
      <c r="AE840" s="14"/>
      <c r="AF840" s="14"/>
      <c r="AG840" s="14"/>
      <c r="AH840" s="14">
        <f t="shared" si="1216"/>
        <v>0</v>
      </c>
      <c r="AI840" s="14"/>
      <c r="AJ840" s="14"/>
      <c r="AK840" s="14"/>
      <c r="AL840" s="14"/>
      <c r="AM840" s="14"/>
      <c r="AN840" s="14"/>
      <c r="AO840" s="14"/>
      <c r="AP840" s="14"/>
      <c r="AQ840" s="14"/>
      <c r="AR840" s="14">
        <v>0</v>
      </c>
      <c r="AS840" s="14">
        <v>0</v>
      </c>
      <c r="AT840" s="14">
        <v>0</v>
      </c>
      <c r="AU840" s="14"/>
      <c r="AV840" s="14"/>
      <c r="AW840" s="14"/>
      <c r="AX840" s="14"/>
      <c r="AY840" s="14"/>
      <c r="AZ840" s="14">
        <f t="shared" si="1217"/>
        <v>0</v>
      </c>
      <c r="BA840" s="14"/>
      <c r="BB840" s="14"/>
      <c r="BC840" s="14"/>
      <c r="BD840" s="14"/>
      <c r="BE840" s="14"/>
      <c r="BF840" s="14"/>
      <c r="BG840" s="14"/>
      <c r="BH840" s="14"/>
      <c r="BI840" s="14"/>
      <c r="BJ840" s="14">
        <v>0</v>
      </c>
      <c r="BK840" s="14">
        <v>0</v>
      </c>
    </row>
    <row r="841" spans="1:63" ht="22.5" x14ac:dyDescent="0.25">
      <c r="A841" s="4" t="s">
        <v>135</v>
      </c>
      <c r="B841" s="4" t="s">
        <v>60</v>
      </c>
      <c r="C841" s="4" t="s">
        <v>159</v>
      </c>
      <c r="D841" s="107" t="s">
        <v>366</v>
      </c>
      <c r="E841" s="106" t="s">
        <v>27</v>
      </c>
      <c r="F841" s="106" t="s">
        <v>0</v>
      </c>
      <c r="G841" s="2" t="s">
        <v>0</v>
      </c>
      <c r="H841" s="2" t="s">
        <v>28</v>
      </c>
      <c r="I841" s="12">
        <f>SUM(I842)</f>
        <v>225982</v>
      </c>
      <c r="J841" s="12">
        <f t="shared" ref="J841:Y841" si="1269">SUM(J842)</f>
        <v>0</v>
      </c>
      <c r="K841" s="12">
        <f t="shared" si="1269"/>
        <v>0</v>
      </c>
      <c r="L841" s="12">
        <f t="shared" si="1269"/>
        <v>0</v>
      </c>
      <c r="M841" s="12">
        <f t="shared" si="1269"/>
        <v>0</v>
      </c>
      <c r="N841" s="12">
        <f t="shared" si="1269"/>
        <v>0</v>
      </c>
      <c r="O841" s="12">
        <f t="shared" si="1269"/>
        <v>0</v>
      </c>
      <c r="P841" s="12">
        <f t="shared" si="1269"/>
        <v>0</v>
      </c>
      <c r="Q841" s="12">
        <f t="shared" si="1269"/>
        <v>0</v>
      </c>
      <c r="R841" s="12">
        <f t="shared" si="1269"/>
        <v>0</v>
      </c>
      <c r="S841" s="12">
        <f t="shared" si="1269"/>
        <v>0</v>
      </c>
      <c r="T841" s="12">
        <f t="shared" si="1269"/>
        <v>0</v>
      </c>
      <c r="U841" s="12">
        <f t="shared" si="1269"/>
        <v>0</v>
      </c>
      <c r="V841" s="12">
        <f t="shared" si="1269"/>
        <v>0</v>
      </c>
      <c r="W841" s="12">
        <f t="shared" si="1269"/>
        <v>0</v>
      </c>
      <c r="X841" s="12">
        <f t="shared" si="1269"/>
        <v>0</v>
      </c>
      <c r="Y841" s="12">
        <f t="shared" si="1269"/>
        <v>0</v>
      </c>
      <c r="Z841" s="12">
        <v>0</v>
      </c>
      <c r="AA841" s="12">
        <v>0</v>
      </c>
      <c r="AB841" s="12">
        <f t="shared" ref="AB841:AQ841" si="1270">SUM(AB842)</f>
        <v>0</v>
      </c>
      <c r="AC841" s="12">
        <f t="shared" si="1270"/>
        <v>0</v>
      </c>
      <c r="AD841" s="12">
        <f t="shared" si="1270"/>
        <v>0</v>
      </c>
      <c r="AE841" s="12">
        <f t="shared" si="1270"/>
        <v>0</v>
      </c>
      <c r="AF841" s="12">
        <f t="shared" si="1270"/>
        <v>0</v>
      </c>
      <c r="AG841" s="12">
        <f t="shared" si="1270"/>
        <v>0</v>
      </c>
      <c r="AH841" s="12">
        <f t="shared" si="1270"/>
        <v>0</v>
      </c>
      <c r="AI841" s="12">
        <f t="shared" si="1270"/>
        <v>0</v>
      </c>
      <c r="AJ841" s="12">
        <f t="shared" si="1270"/>
        <v>0</v>
      </c>
      <c r="AK841" s="12">
        <f t="shared" si="1270"/>
        <v>0</v>
      </c>
      <c r="AL841" s="12">
        <f t="shared" si="1270"/>
        <v>0</v>
      </c>
      <c r="AM841" s="12">
        <f t="shared" si="1270"/>
        <v>0</v>
      </c>
      <c r="AN841" s="12">
        <f t="shared" si="1270"/>
        <v>0</v>
      </c>
      <c r="AO841" s="12">
        <f t="shared" si="1270"/>
        <v>0</v>
      </c>
      <c r="AP841" s="12">
        <f t="shared" si="1270"/>
        <v>0</v>
      </c>
      <c r="AQ841" s="12">
        <f t="shared" si="1270"/>
        <v>0</v>
      </c>
      <c r="AR841" s="12">
        <v>0</v>
      </c>
      <c r="AS841" s="12">
        <v>0</v>
      </c>
      <c r="AT841" s="12">
        <f t="shared" ref="AT841:BI841" si="1271">SUM(AT842)</f>
        <v>0</v>
      </c>
      <c r="AU841" s="12">
        <f t="shared" si="1271"/>
        <v>0</v>
      </c>
      <c r="AV841" s="12">
        <f t="shared" si="1271"/>
        <v>0</v>
      </c>
      <c r="AW841" s="12">
        <f t="shared" si="1271"/>
        <v>0</v>
      </c>
      <c r="AX841" s="12">
        <f t="shared" si="1271"/>
        <v>0</v>
      </c>
      <c r="AY841" s="12">
        <f t="shared" si="1271"/>
        <v>0</v>
      </c>
      <c r="AZ841" s="12">
        <f t="shared" si="1271"/>
        <v>0</v>
      </c>
      <c r="BA841" s="12">
        <f t="shared" si="1271"/>
        <v>0</v>
      </c>
      <c r="BB841" s="12">
        <f t="shared" si="1271"/>
        <v>0</v>
      </c>
      <c r="BC841" s="12">
        <f t="shared" si="1271"/>
        <v>0</v>
      </c>
      <c r="BD841" s="12">
        <f t="shared" si="1271"/>
        <v>0</v>
      </c>
      <c r="BE841" s="12">
        <f t="shared" si="1271"/>
        <v>0</v>
      </c>
      <c r="BF841" s="12">
        <f t="shared" si="1271"/>
        <v>0</v>
      </c>
      <c r="BG841" s="12">
        <f t="shared" si="1271"/>
        <v>0</v>
      </c>
      <c r="BH841" s="12">
        <f t="shared" si="1271"/>
        <v>0</v>
      </c>
      <c r="BI841" s="12">
        <f t="shared" si="1271"/>
        <v>0</v>
      </c>
      <c r="BJ841" s="12">
        <v>0</v>
      </c>
      <c r="BK841" s="12">
        <v>0</v>
      </c>
    </row>
    <row r="842" spans="1:63" x14ac:dyDescent="0.25">
      <c r="A842" s="4" t="s">
        <v>135</v>
      </c>
      <c r="B842" s="4" t="s">
        <v>60</v>
      </c>
      <c r="C842" s="4" t="s">
        <v>159</v>
      </c>
      <c r="D842" s="107" t="s">
        <v>366</v>
      </c>
      <c r="E842" s="117">
        <v>6121</v>
      </c>
      <c r="F842" s="107"/>
      <c r="G842" s="103" t="s">
        <v>1658</v>
      </c>
      <c r="H842" s="13" t="s">
        <v>29</v>
      </c>
      <c r="I842" s="14">
        <v>225982</v>
      </c>
      <c r="J842" s="14">
        <v>0</v>
      </c>
      <c r="K842" s="14"/>
      <c r="L842" s="14"/>
      <c r="M842" s="14"/>
      <c r="N842" s="14"/>
      <c r="O842" s="14"/>
      <c r="P842" s="14">
        <f t="shared" si="1215"/>
        <v>0</v>
      </c>
      <c r="Q842" s="14"/>
      <c r="R842" s="14"/>
      <c r="S842" s="14"/>
      <c r="T842" s="14"/>
      <c r="U842" s="14"/>
      <c r="V842" s="14"/>
      <c r="W842" s="14"/>
      <c r="X842" s="14"/>
      <c r="Y842" s="14"/>
      <c r="Z842" s="14">
        <v>0</v>
      </c>
      <c r="AA842" s="14">
        <v>0</v>
      </c>
      <c r="AB842" s="14">
        <v>0</v>
      </c>
      <c r="AC842" s="14"/>
      <c r="AD842" s="14"/>
      <c r="AE842" s="14"/>
      <c r="AF842" s="14"/>
      <c r="AG842" s="14"/>
      <c r="AH842" s="14">
        <f t="shared" si="1216"/>
        <v>0</v>
      </c>
      <c r="AI842" s="14"/>
      <c r="AJ842" s="14"/>
      <c r="AK842" s="14"/>
      <c r="AL842" s="14"/>
      <c r="AM842" s="14"/>
      <c r="AN842" s="14"/>
      <c r="AO842" s="14"/>
      <c r="AP842" s="14"/>
      <c r="AQ842" s="14"/>
      <c r="AR842" s="14">
        <v>0</v>
      </c>
      <c r="AS842" s="14">
        <v>0</v>
      </c>
      <c r="AT842" s="14">
        <v>0</v>
      </c>
      <c r="AU842" s="14"/>
      <c r="AV842" s="14"/>
      <c r="AW842" s="14"/>
      <c r="AX842" s="14"/>
      <c r="AY842" s="14"/>
      <c r="AZ842" s="14">
        <f t="shared" si="1217"/>
        <v>0</v>
      </c>
      <c r="BA842" s="14"/>
      <c r="BB842" s="14"/>
      <c r="BC842" s="14"/>
      <c r="BD842" s="14"/>
      <c r="BE842" s="14"/>
      <c r="BF842" s="14"/>
      <c r="BG842" s="14"/>
      <c r="BH842" s="14"/>
      <c r="BI842" s="14"/>
      <c r="BJ842" s="14">
        <v>0</v>
      </c>
      <c r="BK842" s="14">
        <v>0</v>
      </c>
    </row>
    <row r="843" spans="1:63" ht="22.5" x14ac:dyDescent="0.25">
      <c r="A843" s="4" t="s">
        <v>135</v>
      </c>
      <c r="B843" s="4" t="s">
        <v>60</v>
      </c>
      <c r="C843" s="4" t="s">
        <v>159</v>
      </c>
      <c r="D843" s="107" t="s">
        <v>366</v>
      </c>
      <c r="E843" s="106" t="s">
        <v>31</v>
      </c>
      <c r="F843" s="106" t="s">
        <v>0</v>
      </c>
      <c r="G843" s="2" t="s">
        <v>0</v>
      </c>
      <c r="H843" s="2" t="s">
        <v>32</v>
      </c>
      <c r="I843" s="12">
        <f>SUM(I844:I851)</f>
        <v>285166</v>
      </c>
      <c r="J843" s="12">
        <f t="shared" ref="J843:Y843" si="1272">SUM(J844:J851)</f>
        <v>107500</v>
      </c>
      <c r="K843" s="12">
        <f t="shared" si="1272"/>
        <v>0</v>
      </c>
      <c r="L843" s="12">
        <f t="shared" si="1272"/>
        <v>0</v>
      </c>
      <c r="M843" s="12">
        <f t="shared" si="1272"/>
        <v>0</v>
      </c>
      <c r="N843" s="12">
        <f t="shared" si="1272"/>
        <v>0</v>
      </c>
      <c r="O843" s="12">
        <f t="shared" si="1272"/>
        <v>0</v>
      </c>
      <c r="P843" s="12">
        <f t="shared" si="1272"/>
        <v>107500</v>
      </c>
      <c r="Q843" s="12">
        <f t="shared" si="1272"/>
        <v>0</v>
      </c>
      <c r="R843" s="12">
        <f t="shared" si="1272"/>
        <v>13480</v>
      </c>
      <c r="S843" s="12">
        <f t="shared" si="1272"/>
        <v>23000</v>
      </c>
      <c r="T843" s="12">
        <f t="shared" si="1272"/>
        <v>0</v>
      </c>
      <c r="U843" s="12">
        <f t="shared" si="1272"/>
        <v>21000</v>
      </c>
      <c r="V843" s="12">
        <f t="shared" si="1272"/>
        <v>0</v>
      </c>
      <c r="W843" s="12">
        <f t="shared" si="1272"/>
        <v>7000</v>
      </c>
      <c r="X843" s="12">
        <f t="shared" si="1272"/>
        <v>0</v>
      </c>
      <c r="Y843" s="12">
        <f t="shared" si="1272"/>
        <v>0</v>
      </c>
      <c r="Z843" s="12">
        <v>64480</v>
      </c>
      <c r="AA843" s="12">
        <v>43020</v>
      </c>
      <c r="AB843" s="12">
        <f t="shared" ref="AB843:AQ843" si="1273">SUM(AB844:AB851)</f>
        <v>0</v>
      </c>
      <c r="AC843" s="12">
        <f t="shared" si="1273"/>
        <v>3291</v>
      </c>
      <c r="AD843" s="12">
        <f t="shared" si="1273"/>
        <v>0</v>
      </c>
      <c r="AE843" s="12">
        <f t="shared" si="1273"/>
        <v>5000</v>
      </c>
      <c r="AF843" s="12">
        <f t="shared" si="1273"/>
        <v>0</v>
      </c>
      <c r="AG843" s="12">
        <f t="shared" si="1273"/>
        <v>0</v>
      </c>
      <c r="AH843" s="12">
        <f t="shared" si="1273"/>
        <v>8291</v>
      </c>
      <c r="AI843" s="12">
        <f t="shared" si="1273"/>
        <v>0</v>
      </c>
      <c r="AJ843" s="12">
        <f t="shared" si="1273"/>
        <v>0</v>
      </c>
      <c r="AK843" s="12">
        <f t="shared" si="1273"/>
        <v>3291</v>
      </c>
      <c r="AL843" s="12">
        <f t="shared" si="1273"/>
        <v>0</v>
      </c>
      <c r="AM843" s="12">
        <f t="shared" si="1273"/>
        <v>0</v>
      </c>
      <c r="AN843" s="12">
        <f t="shared" si="1273"/>
        <v>5000</v>
      </c>
      <c r="AO843" s="12">
        <f t="shared" si="1273"/>
        <v>0</v>
      </c>
      <c r="AP843" s="12">
        <f t="shared" si="1273"/>
        <v>0</v>
      </c>
      <c r="AQ843" s="12">
        <f t="shared" si="1273"/>
        <v>0</v>
      </c>
      <c r="AR843" s="12">
        <v>8291</v>
      </c>
      <c r="AS843" s="12">
        <v>0</v>
      </c>
      <c r="AT843" s="12">
        <f t="shared" ref="AT843:BI843" si="1274">SUM(AT844:AT851)</f>
        <v>0</v>
      </c>
      <c r="AU843" s="12">
        <f t="shared" si="1274"/>
        <v>10514</v>
      </c>
      <c r="AV843" s="12">
        <f t="shared" si="1274"/>
        <v>0</v>
      </c>
      <c r="AW843" s="12">
        <f t="shared" si="1274"/>
        <v>0</v>
      </c>
      <c r="AX843" s="12">
        <f t="shared" si="1274"/>
        <v>0</v>
      </c>
      <c r="AY843" s="12">
        <f t="shared" si="1274"/>
        <v>0</v>
      </c>
      <c r="AZ843" s="12">
        <f t="shared" si="1274"/>
        <v>10514</v>
      </c>
      <c r="BA843" s="12">
        <f t="shared" si="1274"/>
        <v>0</v>
      </c>
      <c r="BB843" s="12">
        <f t="shared" si="1274"/>
        <v>0</v>
      </c>
      <c r="BC843" s="12">
        <f t="shared" si="1274"/>
        <v>10514</v>
      </c>
      <c r="BD843" s="12">
        <f t="shared" si="1274"/>
        <v>0</v>
      </c>
      <c r="BE843" s="12">
        <f t="shared" si="1274"/>
        <v>0</v>
      </c>
      <c r="BF843" s="12">
        <f t="shared" si="1274"/>
        <v>0</v>
      </c>
      <c r="BG843" s="12">
        <f t="shared" si="1274"/>
        <v>0</v>
      </c>
      <c r="BH843" s="12">
        <f t="shared" si="1274"/>
        <v>0</v>
      </c>
      <c r="BI843" s="12">
        <f t="shared" si="1274"/>
        <v>0</v>
      </c>
      <c r="BJ843" s="12">
        <v>10514</v>
      </c>
      <c r="BK843" s="12">
        <v>0</v>
      </c>
    </row>
    <row r="844" spans="1:63" x14ac:dyDescent="0.25">
      <c r="A844" s="4" t="s">
        <v>135</v>
      </c>
      <c r="B844" s="4" t="s">
        <v>60</v>
      </c>
      <c r="C844" s="4" t="s">
        <v>159</v>
      </c>
      <c r="D844" s="107" t="s">
        <v>366</v>
      </c>
      <c r="E844" s="117">
        <v>6131</v>
      </c>
      <c r="F844" s="107"/>
      <c r="G844" s="103" t="s">
        <v>1658</v>
      </c>
      <c r="H844" s="13" t="s">
        <v>34</v>
      </c>
      <c r="I844" s="14">
        <v>6000</v>
      </c>
      <c r="J844" s="14">
        <v>6000</v>
      </c>
      <c r="K844" s="14"/>
      <c r="L844" s="14"/>
      <c r="M844" s="14"/>
      <c r="N844" s="14">
        <f>2000+7000</f>
        <v>9000</v>
      </c>
      <c r="O844" s="14"/>
      <c r="P844" s="14">
        <f>J844+K844+L844+M844+N844+O844</f>
        <v>15000</v>
      </c>
      <c r="Q844" s="14"/>
      <c r="R844" s="14">
        <v>3000</v>
      </c>
      <c r="S844" s="14">
        <v>3000</v>
      </c>
      <c r="T844" s="14"/>
      <c r="U844" s="14">
        <v>2000</v>
      </c>
      <c r="V844" s="14"/>
      <c r="W844" s="14">
        <v>7000</v>
      </c>
      <c r="X844" s="14"/>
      <c r="Y844" s="14"/>
      <c r="Z844" s="14">
        <v>15000</v>
      </c>
      <c r="AA844" s="14">
        <v>0</v>
      </c>
      <c r="AB844" s="14">
        <v>0</v>
      </c>
      <c r="AC844" s="14"/>
      <c r="AD844" s="14"/>
      <c r="AE844" s="14"/>
      <c r="AF844" s="14"/>
      <c r="AG844" s="14"/>
      <c r="AH844" s="14">
        <f t="shared" si="1216"/>
        <v>0</v>
      </c>
      <c r="AI844" s="14"/>
      <c r="AJ844" s="14"/>
      <c r="AK844" s="14"/>
      <c r="AL844" s="14"/>
      <c r="AM844" s="14"/>
      <c r="AN844" s="14"/>
      <c r="AO844" s="14"/>
      <c r="AP844" s="14"/>
      <c r="AQ844" s="14"/>
      <c r="AR844" s="14">
        <v>0</v>
      </c>
      <c r="AS844" s="14">
        <v>0</v>
      </c>
      <c r="AT844" s="14">
        <v>0</v>
      </c>
      <c r="AU844" s="14">
        <v>9895</v>
      </c>
      <c r="AV844" s="14"/>
      <c r="AW844" s="14"/>
      <c r="AX844" s="14"/>
      <c r="AY844" s="14"/>
      <c r="AZ844" s="14">
        <f t="shared" si="1217"/>
        <v>9895</v>
      </c>
      <c r="BA844" s="14"/>
      <c r="BB844" s="14"/>
      <c r="BC844" s="14">
        <v>9895</v>
      </c>
      <c r="BD844" s="14"/>
      <c r="BE844" s="14"/>
      <c r="BF844" s="14"/>
      <c r="BG844" s="14"/>
      <c r="BH844" s="14"/>
      <c r="BI844" s="14"/>
      <c r="BJ844" s="14">
        <v>9895</v>
      </c>
      <c r="BK844" s="14">
        <v>0</v>
      </c>
    </row>
    <row r="845" spans="1:63" x14ac:dyDescent="0.25">
      <c r="A845" s="4" t="s">
        <v>135</v>
      </c>
      <c r="B845" s="4" t="s">
        <v>60</v>
      </c>
      <c r="C845" s="4" t="s">
        <v>159</v>
      </c>
      <c r="D845" s="107" t="s">
        <v>366</v>
      </c>
      <c r="E845" s="117">
        <v>6132</v>
      </c>
      <c r="F845" s="107"/>
      <c r="G845" s="103" t="s">
        <v>1658</v>
      </c>
      <c r="H845" s="13" t="s">
        <v>74</v>
      </c>
      <c r="I845" s="14">
        <v>56000</v>
      </c>
      <c r="J845" s="14">
        <v>3000</v>
      </c>
      <c r="K845" s="14"/>
      <c r="L845" s="14"/>
      <c r="M845" s="14"/>
      <c r="N845" s="14"/>
      <c r="O845" s="14"/>
      <c r="P845" s="14">
        <f t="shared" si="1215"/>
        <v>3000</v>
      </c>
      <c r="Q845" s="14"/>
      <c r="R845" s="14">
        <v>1000</v>
      </c>
      <c r="S845" s="14"/>
      <c r="T845" s="14"/>
      <c r="U845" s="14"/>
      <c r="V845" s="14"/>
      <c r="W845" s="14"/>
      <c r="X845" s="14"/>
      <c r="Y845" s="14"/>
      <c r="Z845" s="14">
        <v>1000</v>
      </c>
      <c r="AA845" s="14">
        <v>2000</v>
      </c>
      <c r="AB845" s="14">
        <v>0</v>
      </c>
      <c r="AC845" s="14"/>
      <c r="AD845" s="14"/>
      <c r="AE845" s="14"/>
      <c r="AF845" s="14"/>
      <c r="AG845" s="14"/>
      <c r="AH845" s="14">
        <f t="shared" si="1216"/>
        <v>0</v>
      </c>
      <c r="AI845" s="14"/>
      <c r="AJ845" s="14"/>
      <c r="AK845" s="14"/>
      <c r="AL845" s="14"/>
      <c r="AM845" s="14"/>
      <c r="AN845" s="14"/>
      <c r="AO845" s="14"/>
      <c r="AP845" s="14"/>
      <c r="AQ845" s="14"/>
      <c r="AR845" s="14">
        <v>0</v>
      </c>
      <c r="AS845" s="14">
        <v>0</v>
      </c>
      <c r="AT845" s="14">
        <v>0</v>
      </c>
      <c r="AU845" s="14">
        <v>500</v>
      </c>
      <c r="AV845" s="14"/>
      <c r="AW845" s="14"/>
      <c r="AX845" s="14"/>
      <c r="AY845" s="14"/>
      <c r="AZ845" s="14">
        <f t="shared" si="1217"/>
        <v>500</v>
      </c>
      <c r="BA845" s="14"/>
      <c r="BB845" s="14"/>
      <c r="BC845" s="14">
        <v>500</v>
      </c>
      <c r="BD845" s="14"/>
      <c r="BE845" s="14"/>
      <c r="BF845" s="14"/>
      <c r="BG845" s="14"/>
      <c r="BH845" s="14"/>
      <c r="BI845" s="14"/>
      <c r="BJ845" s="14">
        <v>500</v>
      </c>
      <c r="BK845" s="14">
        <v>0</v>
      </c>
    </row>
    <row r="846" spans="1:63" x14ac:dyDescent="0.25">
      <c r="A846" s="4" t="s">
        <v>135</v>
      </c>
      <c r="B846" s="4" t="s">
        <v>60</v>
      </c>
      <c r="C846" s="4" t="s">
        <v>159</v>
      </c>
      <c r="D846" s="107" t="s">
        <v>366</v>
      </c>
      <c r="E846" s="117">
        <v>6133</v>
      </c>
      <c r="F846" s="107"/>
      <c r="G846" s="103" t="s">
        <v>1658</v>
      </c>
      <c r="H846" s="13" t="s">
        <v>77</v>
      </c>
      <c r="I846" s="14">
        <v>14644</v>
      </c>
      <c r="J846" s="14">
        <v>2000</v>
      </c>
      <c r="K846" s="14"/>
      <c r="L846" s="14"/>
      <c r="M846" s="14"/>
      <c r="N846" s="14"/>
      <c r="O846" s="14"/>
      <c r="P846" s="14">
        <f t="shared" si="1215"/>
        <v>2000</v>
      </c>
      <c r="Q846" s="14"/>
      <c r="R846" s="14"/>
      <c r="S846" s="14"/>
      <c r="T846" s="14"/>
      <c r="U846" s="14"/>
      <c r="V846" s="14"/>
      <c r="W846" s="14"/>
      <c r="X846" s="14"/>
      <c r="Y846" s="14"/>
      <c r="Z846" s="14">
        <v>0</v>
      </c>
      <c r="AA846" s="14">
        <v>2000</v>
      </c>
      <c r="AB846" s="14">
        <v>0</v>
      </c>
      <c r="AC846" s="14"/>
      <c r="AD846" s="14"/>
      <c r="AE846" s="14"/>
      <c r="AF846" s="14"/>
      <c r="AG846" s="14"/>
      <c r="AH846" s="14">
        <f t="shared" si="1216"/>
        <v>0</v>
      </c>
      <c r="AI846" s="14"/>
      <c r="AJ846" s="14"/>
      <c r="AK846" s="14"/>
      <c r="AL846" s="14"/>
      <c r="AM846" s="14"/>
      <c r="AN846" s="14"/>
      <c r="AO846" s="14"/>
      <c r="AP846" s="14"/>
      <c r="AQ846" s="14"/>
      <c r="AR846" s="14">
        <v>0</v>
      </c>
      <c r="AS846" s="14">
        <v>0</v>
      </c>
      <c r="AT846" s="14">
        <v>0</v>
      </c>
      <c r="AU846" s="14">
        <v>108</v>
      </c>
      <c r="AV846" s="14"/>
      <c r="AW846" s="14"/>
      <c r="AX846" s="14"/>
      <c r="AY846" s="14"/>
      <c r="AZ846" s="14">
        <f t="shared" si="1217"/>
        <v>108</v>
      </c>
      <c r="BA846" s="14"/>
      <c r="BB846" s="14"/>
      <c r="BC846" s="14">
        <v>108</v>
      </c>
      <c r="BD846" s="14"/>
      <c r="BE846" s="14"/>
      <c r="BF846" s="14"/>
      <c r="BG846" s="14"/>
      <c r="BH846" s="14"/>
      <c r="BI846" s="14"/>
      <c r="BJ846" s="14">
        <v>108</v>
      </c>
      <c r="BK846" s="14">
        <v>0</v>
      </c>
    </row>
    <row r="847" spans="1:63" x14ac:dyDescent="0.25">
      <c r="A847" s="4" t="s">
        <v>135</v>
      </c>
      <c r="B847" s="4" t="s">
        <v>60</v>
      </c>
      <c r="C847" s="4" t="s">
        <v>159</v>
      </c>
      <c r="D847" s="107" t="s">
        <v>366</v>
      </c>
      <c r="E847" s="117">
        <v>6134</v>
      </c>
      <c r="F847" s="107"/>
      <c r="G847" s="103" t="s">
        <v>1658</v>
      </c>
      <c r="H847" s="13" t="s">
        <v>80</v>
      </c>
      <c r="I847" s="14">
        <v>20000</v>
      </c>
      <c r="J847" s="14">
        <v>5000</v>
      </c>
      <c r="K847" s="14"/>
      <c r="L847" s="14"/>
      <c r="M847" s="14"/>
      <c r="N847" s="14"/>
      <c r="O847" s="14"/>
      <c r="P847" s="14">
        <f t="shared" si="1215"/>
        <v>5000</v>
      </c>
      <c r="Q847" s="14"/>
      <c r="R847" s="14"/>
      <c r="S847" s="14"/>
      <c r="T847" s="14"/>
      <c r="U847" s="14"/>
      <c r="V847" s="14"/>
      <c r="W847" s="14"/>
      <c r="X847" s="14"/>
      <c r="Y847" s="14"/>
      <c r="Z847" s="14">
        <v>0</v>
      </c>
      <c r="AA847" s="14">
        <v>5000</v>
      </c>
      <c r="AB847" s="14">
        <v>0</v>
      </c>
      <c r="AC847" s="14">
        <v>291</v>
      </c>
      <c r="AD847" s="14"/>
      <c r="AE847" s="14">
        <v>3000</v>
      </c>
      <c r="AF847" s="14"/>
      <c r="AG847" s="14"/>
      <c r="AH847" s="14">
        <f t="shared" si="1216"/>
        <v>3291</v>
      </c>
      <c r="AI847" s="14"/>
      <c r="AJ847" s="14"/>
      <c r="AK847" s="14">
        <v>291</v>
      </c>
      <c r="AL847" s="14"/>
      <c r="AM847" s="14"/>
      <c r="AN847" s="14">
        <v>3000</v>
      </c>
      <c r="AO847" s="14"/>
      <c r="AP847" s="14"/>
      <c r="AQ847" s="14"/>
      <c r="AR847" s="14">
        <v>3291</v>
      </c>
      <c r="AS847" s="14">
        <v>0</v>
      </c>
      <c r="AT847" s="14">
        <v>0</v>
      </c>
      <c r="AU847" s="14"/>
      <c r="AV847" s="14"/>
      <c r="AW847" s="14"/>
      <c r="AX847" s="14"/>
      <c r="AY847" s="14"/>
      <c r="AZ847" s="14">
        <f t="shared" si="1217"/>
        <v>0</v>
      </c>
      <c r="BA847" s="14"/>
      <c r="BB847" s="14"/>
      <c r="BC847" s="14"/>
      <c r="BD847" s="14"/>
      <c r="BE847" s="14"/>
      <c r="BF847" s="14"/>
      <c r="BG847" s="14"/>
      <c r="BH847" s="14"/>
      <c r="BI847" s="14"/>
      <c r="BJ847" s="14">
        <v>0</v>
      </c>
      <c r="BK847" s="14">
        <v>0</v>
      </c>
    </row>
    <row r="848" spans="1:63" x14ac:dyDescent="0.25">
      <c r="A848" s="4" t="s">
        <v>135</v>
      </c>
      <c r="B848" s="4" t="s">
        <v>60</v>
      </c>
      <c r="C848" s="4" t="s">
        <v>159</v>
      </c>
      <c r="D848" s="107" t="s">
        <v>366</v>
      </c>
      <c r="E848" s="117">
        <v>6135</v>
      </c>
      <c r="F848" s="107"/>
      <c r="G848" s="103" t="s">
        <v>1658</v>
      </c>
      <c r="H848" s="13" t="s">
        <v>83</v>
      </c>
      <c r="I848" s="14">
        <v>5143</v>
      </c>
      <c r="J848" s="14">
        <v>3000</v>
      </c>
      <c r="K848" s="14"/>
      <c r="L848" s="14"/>
      <c r="M848" s="14"/>
      <c r="N848" s="14"/>
      <c r="O848" s="14"/>
      <c r="P848" s="14">
        <f t="shared" si="1215"/>
        <v>3000</v>
      </c>
      <c r="Q848" s="14"/>
      <c r="R848" s="14"/>
      <c r="S848" s="14"/>
      <c r="T848" s="14"/>
      <c r="U848" s="14">
        <v>1500</v>
      </c>
      <c r="V848" s="14"/>
      <c r="W848" s="14"/>
      <c r="X848" s="14"/>
      <c r="Y848" s="14"/>
      <c r="Z848" s="14">
        <v>1500</v>
      </c>
      <c r="AA848" s="14">
        <v>1500</v>
      </c>
      <c r="AB848" s="14">
        <v>0</v>
      </c>
      <c r="AC848" s="14"/>
      <c r="AD848" s="14"/>
      <c r="AE848" s="14"/>
      <c r="AF848" s="14"/>
      <c r="AG848" s="14"/>
      <c r="AH848" s="14">
        <f t="shared" si="1216"/>
        <v>0</v>
      </c>
      <c r="AI848" s="14"/>
      <c r="AJ848" s="14"/>
      <c r="AK848" s="14"/>
      <c r="AL848" s="14"/>
      <c r="AM848" s="14"/>
      <c r="AN848" s="14"/>
      <c r="AO848" s="14"/>
      <c r="AP848" s="14"/>
      <c r="AQ848" s="14"/>
      <c r="AR848" s="14">
        <v>0</v>
      </c>
      <c r="AS848" s="14">
        <v>0</v>
      </c>
      <c r="AT848" s="14">
        <v>0</v>
      </c>
      <c r="AU848" s="14"/>
      <c r="AV848" s="14"/>
      <c r="AW848" s="14"/>
      <c r="AX848" s="14"/>
      <c r="AY848" s="14"/>
      <c r="AZ848" s="14">
        <f t="shared" si="1217"/>
        <v>0</v>
      </c>
      <c r="BA848" s="14"/>
      <c r="BB848" s="14"/>
      <c r="BC848" s="14"/>
      <c r="BD848" s="14"/>
      <c r="BE848" s="14"/>
      <c r="BF848" s="14"/>
      <c r="BG848" s="14"/>
      <c r="BH848" s="14"/>
      <c r="BI848" s="14"/>
      <c r="BJ848" s="14">
        <v>0</v>
      </c>
      <c r="BK848" s="14">
        <v>0</v>
      </c>
    </row>
    <row r="849" spans="1:63" x14ac:dyDescent="0.25">
      <c r="A849" s="4" t="s">
        <v>135</v>
      </c>
      <c r="B849" s="4" t="s">
        <v>60</v>
      </c>
      <c r="C849" s="4" t="s">
        <v>159</v>
      </c>
      <c r="D849" s="107" t="s">
        <v>366</v>
      </c>
      <c r="E849" s="117">
        <v>6137</v>
      </c>
      <c r="F849" s="107"/>
      <c r="G849" s="103" t="s">
        <v>1658</v>
      </c>
      <c r="H849" s="13" t="s">
        <v>89</v>
      </c>
      <c r="I849" s="14">
        <v>10085</v>
      </c>
      <c r="J849" s="14">
        <v>3500</v>
      </c>
      <c r="K849" s="14"/>
      <c r="L849" s="14"/>
      <c r="M849" s="14"/>
      <c r="N849" s="14"/>
      <c r="O849" s="14"/>
      <c r="P849" s="14">
        <f t="shared" si="1215"/>
        <v>3500</v>
      </c>
      <c r="Q849" s="14"/>
      <c r="R849" s="14"/>
      <c r="S849" s="14"/>
      <c r="T849" s="14"/>
      <c r="U849" s="14">
        <v>1500</v>
      </c>
      <c r="V849" s="14"/>
      <c r="W849" s="14"/>
      <c r="X849" s="14"/>
      <c r="Y849" s="14"/>
      <c r="Z849" s="14">
        <v>1500</v>
      </c>
      <c r="AA849" s="14">
        <v>2000</v>
      </c>
      <c r="AB849" s="14">
        <v>0</v>
      </c>
      <c r="AC849" s="14"/>
      <c r="AD849" s="14"/>
      <c r="AE849" s="14"/>
      <c r="AF849" s="14"/>
      <c r="AG849" s="14"/>
      <c r="AH849" s="14">
        <f t="shared" si="1216"/>
        <v>0</v>
      </c>
      <c r="AI849" s="14"/>
      <c r="AJ849" s="14"/>
      <c r="AK849" s="14"/>
      <c r="AL849" s="14"/>
      <c r="AM849" s="14"/>
      <c r="AN849" s="14"/>
      <c r="AO849" s="14"/>
      <c r="AP849" s="14"/>
      <c r="AQ849" s="14"/>
      <c r="AR849" s="14">
        <v>0</v>
      </c>
      <c r="AS849" s="14">
        <v>0</v>
      </c>
      <c r="AT849" s="14">
        <v>0</v>
      </c>
      <c r="AU849" s="14"/>
      <c r="AV849" s="14"/>
      <c r="AW849" s="14"/>
      <c r="AX849" s="14"/>
      <c r="AY849" s="14"/>
      <c r="AZ849" s="14">
        <f t="shared" si="1217"/>
        <v>0</v>
      </c>
      <c r="BA849" s="14"/>
      <c r="BB849" s="14"/>
      <c r="BC849" s="14"/>
      <c r="BD849" s="14"/>
      <c r="BE849" s="14"/>
      <c r="BF849" s="14"/>
      <c r="BG849" s="14"/>
      <c r="BH849" s="14"/>
      <c r="BI849" s="14"/>
      <c r="BJ849" s="14">
        <v>0</v>
      </c>
      <c r="BK849" s="14">
        <v>0</v>
      </c>
    </row>
    <row r="850" spans="1:63" ht="22.5" x14ac:dyDescent="0.25">
      <c r="A850" s="4" t="s">
        <v>135</v>
      </c>
      <c r="B850" s="4" t="s">
        <v>60</v>
      </c>
      <c r="C850" s="4" t="s">
        <v>159</v>
      </c>
      <c r="D850" s="107" t="s">
        <v>366</v>
      </c>
      <c r="E850" s="117">
        <v>6138</v>
      </c>
      <c r="F850" s="107"/>
      <c r="G850" s="103" t="s">
        <v>1658</v>
      </c>
      <c r="H850" s="13" t="s">
        <v>92</v>
      </c>
      <c r="I850" s="14">
        <v>1500</v>
      </c>
      <c r="J850" s="14">
        <v>0</v>
      </c>
      <c r="K850" s="14"/>
      <c r="L850" s="14"/>
      <c r="M850" s="14"/>
      <c r="N850" s="14"/>
      <c r="O850" s="14"/>
      <c r="P850" s="14">
        <f t="shared" si="1215"/>
        <v>0</v>
      </c>
      <c r="Q850" s="14"/>
      <c r="R850" s="14"/>
      <c r="S850" s="14"/>
      <c r="T850" s="14"/>
      <c r="U850" s="14"/>
      <c r="V850" s="14"/>
      <c r="W850" s="14"/>
      <c r="X850" s="14"/>
      <c r="Y850" s="14"/>
      <c r="Z850" s="14">
        <v>0</v>
      </c>
      <c r="AA850" s="14">
        <v>0</v>
      </c>
      <c r="AB850" s="14">
        <v>0</v>
      </c>
      <c r="AC850" s="14"/>
      <c r="AD850" s="14"/>
      <c r="AE850" s="14"/>
      <c r="AF850" s="14"/>
      <c r="AG850" s="14"/>
      <c r="AH850" s="14">
        <f t="shared" si="1216"/>
        <v>0</v>
      </c>
      <c r="AI850" s="14"/>
      <c r="AJ850" s="14"/>
      <c r="AK850" s="14"/>
      <c r="AL850" s="14"/>
      <c r="AM850" s="14"/>
      <c r="AN850" s="14"/>
      <c r="AO850" s="14"/>
      <c r="AP850" s="14"/>
      <c r="AQ850" s="14"/>
      <c r="AR850" s="14">
        <v>0</v>
      </c>
      <c r="AS850" s="14">
        <v>0</v>
      </c>
      <c r="AT850" s="14">
        <v>0</v>
      </c>
      <c r="AU850" s="14"/>
      <c r="AV850" s="14"/>
      <c r="AW850" s="14"/>
      <c r="AX850" s="14"/>
      <c r="AY850" s="14"/>
      <c r="AZ850" s="14">
        <f t="shared" si="1217"/>
        <v>0</v>
      </c>
      <c r="BA850" s="14"/>
      <c r="BB850" s="14"/>
      <c r="BC850" s="14"/>
      <c r="BD850" s="14"/>
      <c r="BE850" s="14"/>
      <c r="BF850" s="14"/>
      <c r="BG850" s="14"/>
      <c r="BH850" s="14"/>
      <c r="BI850" s="14"/>
      <c r="BJ850" s="14">
        <v>0</v>
      </c>
      <c r="BK850" s="14">
        <v>0</v>
      </c>
    </row>
    <row r="851" spans="1:63" x14ac:dyDescent="0.25">
      <c r="A851" s="1" t="s">
        <v>135</v>
      </c>
      <c r="B851" s="1" t="s">
        <v>60</v>
      </c>
      <c r="C851" s="1" t="s">
        <v>159</v>
      </c>
      <c r="D851" s="110" t="s">
        <v>366</v>
      </c>
      <c r="E851" s="110" t="s">
        <v>36</v>
      </c>
      <c r="F851" s="107" t="s">
        <v>0</v>
      </c>
      <c r="G851" s="13" t="s">
        <v>0</v>
      </c>
      <c r="H851" s="2" t="s">
        <v>37</v>
      </c>
      <c r="I851" s="12">
        <f>SUM(I852:I854)</f>
        <v>171794</v>
      </c>
      <c r="J851" s="12">
        <f t="shared" ref="J851:Y851" si="1275">SUM(J852:J854)</f>
        <v>85000</v>
      </c>
      <c r="K851" s="12">
        <f t="shared" si="1275"/>
        <v>0</v>
      </c>
      <c r="L851" s="12">
        <f t="shared" si="1275"/>
        <v>0</v>
      </c>
      <c r="M851" s="12">
        <f t="shared" si="1275"/>
        <v>0</v>
      </c>
      <c r="N851" s="12">
        <f t="shared" si="1275"/>
        <v>-9000</v>
      </c>
      <c r="O851" s="12">
        <f t="shared" si="1275"/>
        <v>0</v>
      </c>
      <c r="P851" s="12">
        <f t="shared" si="1275"/>
        <v>76000</v>
      </c>
      <c r="Q851" s="12">
        <f t="shared" si="1275"/>
        <v>0</v>
      </c>
      <c r="R851" s="12">
        <f t="shared" si="1275"/>
        <v>9480</v>
      </c>
      <c r="S851" s="12">
        <f t="shared" si="1275"/>
        <v>20000</v>
      </c>
      <c r="T851" s="12">
        <f t="shared" si="1275"/>
        <v>0</v>
      </c>
      <c r="U851" s="12">
        <f t="shared" si="1275"/>
        <v>16000</v>
      </c>
      <c r="V851" s="12">
        <f t="shared" si="1275"/>
        <v>0</v>
      </c>
      <c r="W851" s="12">
        <f t="shared" si="1275"/>
        <v>0</v>
      </c>
      <c r="X851" s="12">
        <f t="shared" si="1275"/>
        <v>0</v>
      </c>
      <c r="Y851" s="12">
        <f t="shared" si="1275"/>
        <v>0</v>
      </c>
      <c r="Z851" s="12">
        <v>45480</v>
      </c>
      <c r="AA851" s="12">
        <v>30520</v>
      </c>
      <c r="AB851" s="12">
        <f t="shared" ref="AB851:AQ851" si="1276">SUM(AB852:AB854)</f>
        <v>0</v>
      </c>
      <c r="AC851" s="12">
        <f t="shared" si="1276"/>
        <v>3000</v>
      </c>
      <c r="AD851" s="12">
        <f t="shared" si="1276"/>
        <v>0</v>
      </c>
      <c r="AE851" s="12">
        <f t="shared" si="1276"/>
        <v>2000</v>
      </c>
      <c r="AF851" s="12">
        <f t="shared" si="1276"/>
        <v>0</v>
      </c>
      <c r="AG851" s="12">
        <f t="shared" si="1276"/>
        <v>0</v>
      </c>
      <c r="AH851" s="12">
        <f t="shared" si="1276"/>
        <v>5000</v>
      </c>
      <c r="AI851" s="12">
        <f t="shared" si="1276"/>
        <v>0</v>
      </c>
      <c r="AJ851" s="12">
        <f t="shared" si="1276"/>
        <v>0</v>
      </c>
      <c r="AK851" s="12">
        <f t="shared" si="1276"/>
        <v>3000</v>
      </c>
      <c r="AL851" s="12">
        <f t="shared" si="1276"/>
        <v>0</v>
      </c>
      <c r="AM851" s="12">
        <f t="shared" si="1276"/>
        <v>0</v>
      </c>
      <c r="AN851" s="12">
        <f t="shared" si="1276"/>
        <v>2000</v>
      </c>
      <c r="AO851" s="12">
        <f t="shared" si="1276"/>
        <v>0</v>
      </c>
      <c r="AP851" s="12">
        <f t="shared" si="1276"/>
        <v>0</v>
      </c>
      <c r="AQ851" s="12">
        <f t="shared" si="1276"/>
        <v>0</v>
      </c>
      <c r="AR851" s="12">
        <v>5000</v>
      </c>
      <c r="AS851" s="12">
        <v>0</v>
      </c>
      <c r="AT851" s="12">
        <f t="shared" ref="AT851:BI851" si="1277">SUM(AT852:AT854)</f>
        <v>0</v>
      </c>
      <c r="AU851" s="12">
        <f t="shared" si="1277"/>
        <v>11</v>
      </c>
      <c r="AV851" s="12">
        <f t="shared" si="1277"/>
        <v>0</v>
      </c>
      <c r="AW851" s="12">
        <f t="shared" si="1277"/>
        <v>0</v>
      </c>
      <c r="AX851" s="12">
        <f t="shared" si="1277"/>
        <v>0</v>
      </c>
      <c r="AY851" s="12">
        <f t="shared" si="1277"/>
        <v>0</v>
      </c>
      <c r="AZ851" s="12">
        <f t="shared" si="1277"/>
        <v>11</v>
      </c>
      <c r="BA851" s="12">
        <f t="shared" si="1277"/>
        <v>0</v>
      </c>
      <c r="BB851" s="12">
        <f t="shared" si="1277"/>
        <v>0</v>
      </c>
      <c r="BC851" s="12">
        <f t="shared" si="1277"/>
        <v>11</v>
      </c>
      <c r="BD851" s="12">
        <f t="shared" si="1277"/>
        <v>0</v>
      </c>
      <c r="BE851" s="12">
        <f t="shared" si="1277"/>
        <v>0</v>
      </c>
      <c r="BF851" s="12">
        <f t="shared" si="1277"/>
        <v>0</v>
      </c>
      <c r="BG851" s="12">
        <f t="shared" si="1277"/>
        <v>0</v>
      </c>
      <c r="BH851" s="12">
        <f t="shared" si="1277"/>
        <v>0</v>
      </c>
      <c r="BI851" s="12">
        <f t="shared" si="1277"/>
        <v>0</v>
      </c>
      <c r="BJ851" s="12">
        <v>11</v>
      </c>
      <c r="BK851" s="12">
        <v>0</v>
      </c>
    </row>
    <row r="852" spans="1:63" x14ac:dyDescent="0.25">
      <c r="A852" s="4" t="s">
        <v>135</v>
      </c>
      <c r="B852" s="4" t="s">
        <v>60</v>
      </c>
      <c r="C852" s="4" t="s">
        <v>159</v>
      </c>
      <c r="D852" s="107" t="s">
        <v>366</v>
      </c>
      <c r="E852" s="117">
        <v>6139</v>
      </c>
      <c r="F852" s="107"/>
      <c r="G852" s="103" t="s">
        <v>1658</v>
      </c>
      <c r="H852" s="13" t="s">
        <v>37</v>
      </c>
      <c r="I852" s="14">
        <v>161848</v>
      </c>
      <c r="J852" s="14">
        <v>85000</v>
      </c>
      <c r="K852" s="14"/>
      <c r="L852" s="14"/>
      <c r="M852" s="14"/>
      <c r="N852" s="14">
        <f>-2000-7000</f>
        <v>-9000</v>
      </c>
      <c r="O852" s="14"/>
      <c r="P852" s="14">
        <f t="shared" si="1215"/>
        <v>76000</v>
      </c>
      <c r="Q852" s="14"/>
      <c r="R852" s="14">
        <v>9480</v>
      </c>
      <c r="S852" s="14">
        <v>20000</v>
      </c>
      <c r="T852" s="14"/>
      <c r="U852" s="14">
        <v>16000</v>
      </c>
      <c r="V852" s="14"/>
      <c r="W852" s="14"/>
      <c r="X852" s="14"/>
      <c r="Y852" s="14"/>
      <c r="Z852" s="14">
        <v>45480</v>
      </c>
      <c r="AA852" s="14">
        <v>30520</v>
      </c>
      <c r="AB852" s="14">
        <v>0</v>
      </c>
      <c r="AC852" s="14">
        <v>3000</v>
      </c>
      <c r="AD852" s="14"/>
      <c r="AE852" s="14">
        <v>2000</v>
      </c>
      <c r="AF852" s="14"/>
      <c r="AG852" s="14"/>
      <c r="AH852" s="14">
        <f t="shared" si="1216"/>
        <v>5000</v>
      </c>
      <c r="AI852" s="14"/>
      <c r="AJ852" s="14"/>
      <c r="AK852" s="14">
        <v>3000</v>
      </c>
      <c r="AL852" s="14"/>
      <c r="AM852" s="14"/>
      <c r="AN852" s="14">
        <v>2000</v>
      </c>
      <c r="AO852" s="14"/>
      <c r="AP852" s="14"/>
      <c r="AQ852" s="14"/>
      <c r="AR852" s="14">
        <v>5000</v>
      </c>
      <c r="AS852" s="14">
        <v>0</v>
      </c>
      <c r="AT852" s="14">
        <v>0</v>
      </c>
      <c r="AU852" s="14">
        <v>11</v>
      </c>
      <c r="AV852" s="14"/>
      <c r="AW852" s="14"/>
      <c r="AX852" s="14"/>
      <c r="AY852" s="14"/>
      <c r="AZ852" s="14">
        <f t="shared" si="1217"/>
        <v>11</v>
      </c>
      <c r="BA852" s="14"/>
      <c r="BB852" s="14"/>
      <c r="BC852" s="14">
        <v>11</v>
      </c>
      <c r="BD852" s="14"/>
      <c r="BE852" s="14"/>
      <c r="BF852" s="14"/>
      <c r="BG852" s="14"/>
      <c r="BH852" s="14"/>
      <c r="BI852" s="14"/>
      <c r="BJ852" s="14">
        <v>11</v>
      </c>
      <c r="BK852" s="14">
        <v>0</v>
      </c>
    </row>
    <row r="853" spans="1:63" ht="22.5" x14ac:dyDescent="0.25">
      <c r="A853" s="4" t="s">
        <v>135</v>
      </c>
      <c r="B853" s="4" t="s">
        <v>60</v>
      </c>
      <c r="C853" s="4" t="s">
        <v>159</v>
      </c>
      <c r="D853" s="107" t="s">
        <v>366</v>
      </c>
      <c r="E853" s="117">
        <v>6139</v>
      </c>
      <c r="F853" s="107" t="s">
        <v>373</v>
      </c>
      <c r="G853" s="103" t="s">
        <v>1658</v>
      </c>
      <c r="H853" s="13" t="s">
        <v>39</v>
      </c>
      <c r="I853" s="14">
        <v>6446</v>
      </c>
      <c r="J853" s="14">
        <v>0</v>
      </c>
      <c r="K853" s="14"/>
      <c r="L853" s="14"/>
      <c r="M853" s="14"/>
      <c r="N853" s="14"/>
      <c r="O853" s="14"/>
      <c r="P853" s="14">
        <f t="shared" si="1215"/>
        <v>0</v>
      </c>
      <c r="Q853" s="14"/>
      <c r="R853" s="14"/>
      <c r="S853" s="14"/>
      <c r="T853" s="14"/>
      <c r="U853" s="14"/>
      <c r="V853" s="14"/>
      <c r="W853" s="14"/>
      <c r="X853" s="14"/>
      <c r="Y853" s="14"/>
      <c r="Z853" s="14">
        <v>0</v>
      </c>
      <c r="AA853" s="14">
        <v>0</v>
      </c>
      <c r="AB853" s="14">
        <v>0</v>
      </c>
      <c r="AC853" s="14"/>
      <c r="AD853" s="14"/>
      <c r="AE853" s="14"/>
      <c r="AF853" s="14"/>
      <c r="AG853" s="14"/>
      <c r="AH853" s="14">
        <f t="shared" si="1216"/>
        <v>0</v>
      </c>
      <c r="AI853" s="14"/>
      <c r="AJ853" s="14"/>
      <c r="AK853" s="14"/>
      <c r="AL853" s="14"/>
      <c r="AM853" s="14"/>
      <c r="AN853" s="14"/>
      <c r="AO853" s="14"/>
      <c r="AP853" s="14"/>
      <c r="AQ853" s="14"/>
      <c r="AR853" s="14">
        <v>0</v>
      </c>
      <c r="AS853" s="14">
        <v>0</v>
      </c>
      <c r="AT853" s="14">
        <v>0</v>
      </c>
      <c r="AU853" s="14"/>
      <c r="AV853" s="14"/>
      <c r="AW853" s="14"/>
      <c r="AX853" s="14"/>
      <c r="AY853" s="14"/>
      <c r="AZ853" s="14">
        <f t="shared" si="1217"/>
        <v>0</v>
      </c>
      <c r="BA853" s="14"/>
      <c r="BB853" s="14"/>
      <c r="BC853" s="14"/>
      <c r="BD853" s="14"/>
      <c r="BE853" s="14"/>
      <c r="BF853" s="14"/>
      <c r="BG853" s="14"/>
      <c r="BH853" s="14"/>
      <c r="BI853" s="14"/>
      <c r="BJ853" s="14">
        <v>0</v>
      </c>
      <c r="BK853" s="14">
        <v>0</v>
      </c>
    </row>
    <row r="854" spans="1:63" ht="33.75" x14ac:dyDescent="0.25">
      <c r="A854" s="4" t="s">
        <v>135</v>
      </c>
      <c r="B854" s="4" t="s">
        <v>60</v>
      </c>
      <c r="C854" s="4" t="s">
        <v>159</v>
      </c>
      <c r="D854" s="107" t="s">
        <v>366</v>
      </c>
      <c r="E854" s="117">
        <v>6139</v>
      </c>
      <c r="F854" s="107" t="s">
        <v>374</v>
      </c>
      <c r="G854" s="103" t="s">
        <v>1658</v>
      </c>
      <c r="H854" s="13" t="s">
        <v>40</v>
      </c>
      <c r="I854" s="14">
        <v>3500</v>
      </c>
      <c r="J854" s="14">
        <v>0</v>
      </c>
      <c r="K854" s="14"/>
      <c r="L854" s="14"/>
      <c r="M854" s="14"/>
      <c r="N854" s="14"/>
      <c r="O854" s="14"/>
      <c r="P854" s="14">
        <f t="shared" si="1215"/>
        <v>0</v>
      </c>
      <c r="Q854" s="14"/>
      <c r="R854" s="14"/>
      <c r="S854" s="14"/>
      <c r="T854" s="14"/>
      <c r="U854" s="14"/>
      <c r="V854" s="14"/>
      <c r="W854" s="14"/>
      <c r="X854" s="14"/>
      <c r="Y854" s="14"/>
      <c r="Z854" s="14">
        <v>0</v>
      </c>
      <c r="AA854" s="14">
        <v>0</v>
      </c>
      <c r="AB854" s="14">
        <v>0</v>
      </c>
      <c r="AC854" s="14"/>
      <c r="AD854" s="14"/>
      <c r="AE854" s="14"/>
      <c r="AF854" s="14"/>
      <c r="AG854" s="14"/>
      <c r="AH854" s="14">
        <f t="shared" si="1216"/>
        <v>0</v>
      </c>
      <c r="AI854" s="14"/>
      <c r="AJ854" s="14"/>
      <c r="AK854" s="14"/>
      <c r="AL854" s="14"/>
      <c r="AM854" s="14"/>
      <c r="AN854" s="14"/>
      <c r="AO854" s="14"/>
      <c r="AP854" s="14"/>
      <c r="AQ854" s="14"/>
      <c r="AR854" s="14">
        <v>0</v>
      </c>
      <c r="AS854" s="14">
        <v>0</v>
      </c>
      <c r="AT854" s="14">
        <v>0</v>
      </c>
      <c r="AU854" s="14"/>
      <c r="AV854" s="14"/>
      <c r="AW854" s="14"/>
      <c r="AX854" s="14"/>
      <c r="AY854" s="14"/>
      <c r="AZ854" s="14">
        <f t="shared" si="1217"/>
        <v>0</v>
      </c>
      <c r="BA854" s="14"/>
      <c r="BB854" s="14"/>
      <c r="BC854" s="14"/>
      <c r="BD854" s="14"/>
      <c r="BE854" s="14"/>
      <c r="BF854" s="14"/>
      <c r="BG854" s="14"/>
      <c r="BH854" s="14"/>
      <c r="BI854" s="14"/>
      <c r="BJ854" s="14">
        <v>0</v>
      </c>
      <c r="BK854" s="14">
        <v>0</v>
      </c>
    </row>
    <row r="855" spans="1:63" ht="33.75" x14ac:dyDescent="0.25">
      <c r="A855" s="1" t="s">
        <v>0</v>
      </c>
      <c r="B855" s="1" t="s">
        <v>0</v>
      </c>
      <c r="C855" s="1" t="s">
        <v>0</v>
      </c>
      <c r="D855" s="106" t="s">
        <v>0</v>
      </c>
      <c r="E855" s="106" t="s">
        <v>0</v>
      </c>
      <c r="F855" s="106" t="s">
        <v>0</v>
      </c>
      <c r="G855" s="2" t="s">
        <v>0</v>
      </c>
      <c r="H855" s="10" t="s">
        <v>41</v>
      </c>
      <c r="I855" s="11">
        <f>SUM(I856)</f>
        <v>0</v>
      </c>
      <c r="J855" s="11">
        <f t="shared" ref="J855:Y856" si="1278">SUM(J856)</f>
        <v>0</v>
      </c>
      <c r="K855" s="11">
        <f t="shared" si="1278"/>
        <v>0</v>
      </c>
      <c r="L855" s="11">
        <f t="shared" si="1278"/>
        <v>0</v>
      </c>
      <c r="M855" s="11">
        <f t="shared" si="1278"/>
        <v>0</v>
      </c>
      <c r="N855" s="11">
        <f t="shared" si="1278"/>
        <v>0</v>
      </c>
      <c r="O855" s="11">
        <f t="shared" si="1278"/>
        <v>0</v>
      </c>
      <c r="P855" s="11">
        <f t="shared" si="1278"/>
        <v>0</v>
      </c>
      <c r="Q855" s="11">
        <f t="shared" si="1278"/>
        <v>0</v>
      </c>
      <c r="R855" s="11">
        <f t="shared" si="1278"/>
        <v>0</v>
      </c>
      <c r="S855" s="11">
        <f t="shared" si="1278"/>
        <v>0</v>
      </c>
      <c r="T855" s="11">
        <f t="shared" si="1278"/>
        <v>0</v>
      </c>
      <c r="U855" s="11">
        <f t="shared" si="1278"/>
        <v>0</v>
      </c>
      <c r="V855" s="11">
        <f t="shared" si="1278"/>
        <v>0</v>
      </c>
      <c r="W855" s="11">
        <f t="shared" si="1278"/>
        <v>0</v>
      </c>
      <c r="X855" s="11">
        <f t="shared" si="1278"/>
        <v>0</v>
      </c>
      <c r="Y855" s="11">
        <f t="shared" si="1278"/>
        <v>0</v>
      </c>
      <c r="Z855" s="11">
        <v>0</v>
      </c>
      <c r="AA855" s="11">
        <v>0</v>
      </c>
      <c r="AB855" s="11">
        <f t="shared" ref="AB855:AQ856" si="1279">SUM(AB856)</f>
        <v>0</v>
      </c>
      <c r="AC855" s="11">
        <f t="shared" si="1279"/>
        <v>0</v>
      </c>
      <c r="AD855" s="11">
        <f t="shared" si="1279"/>
        <v>0</v>
      </c>
      <c r="AE855" s="11">
        <f t="shared" si="1279"/>
        <v>0</v>
      </c>
      <c r="AF855" s="11">
        <f t="shared" si="1279"/>
        <v>0</v>
      </c>
      <c r="AG855" s="11">
        <f t="shared" si="1279"/>
        <v>0</v>
      </c>
      <c r="AH855" s="11">
        <f t="shared" si="1279"/>
        <v>0</v>
      </c>
      <c r="AI855" s="11">
        <f t="shared" si="1279"/>
        <v>0</v>
      </c>
      <c r="AJ855" s="11">
        <f t="shared" si="1279"/>
        <v>0</v>
      </c>
      <c r="AK855" s="11">
        <f t="shared" si="1279"/>
        <v>0</v>
      </c>
      <c r="AL855" s="11">
        <f t="shared" si="1279"/>
        <v>0</v>
      </c>
      <c r="AM855" s="11">
        <f t="shared" si="1279"/>
        <v>0</v>
      </c>
      <c r="AN855" s="11">
        <f t="shared" si="1279"/>
        <v>0</v>
      </c>
      <c r="AO855" s="11">
        <f t="shared" si="1279"/>
        <v>0</v>
      </c>
      <c r="AP855" s="11">
        <f t="shared" si="1279"/>
        <v>0</v>
      </c>
      <c r="AQ855" s="11">
        <f t="shared" si="1279"/>
        <v>0</v>
      </c>
      <c r="AR855" s="11">
        <v>0</v>
      </c>
      <c r="AS855" s="11">
        <v>0</v>
      </c>
      <c r="AT855" s="11">
        <f t="shared" ref="AT855:BI856" si="1280">SUM(AT856)</f>
        <v>0</v>
      </c>
      <c r="AU855" s="11">
        <f t="shared" si="1280"/>
        <v>0</v>
      </c>
      <c r="AV855" s="11">
        <f t="shared" si="1280"/>
        <v>0</v>
      </c>
      <c r="AW855" s="11">
        <f t="shared" si="1280"/>
        <v>0</v>
      </c>
      <c r="AX855" s="11">
        <f t="shared" si="1280"/>
        <v>0</v>
      </c>
      <c r="AY855" s="11">
        <f t="shared" si="1280"/>
        <v>0</v>
      </c>
      <c r="AZ855" s="11">
        <f t="shared" si="1280"/>
        <v>0</v>
      </c>
      <c r="BA855" s="11">
        <f t="shared" si="1280"/>
        <v>0</v>
      </c>
      <c r="BB855" s="11">
        <f t="shared" si="1280"/>
        <v>0</v>
      </c>
      <c r="BC855" s="11">
        <f t="shared" si="1280"/>
        <v>0</v>
      </c>
      <c r="BD855" s="11">
        <f t="shared" si="1280"/>
        <v>0</v>
      </c>
      <c r="BE855" s="11">
        <f t="shared" si="1280"/>
        <v>0</v>
      </c>
      <c r="BF855" s="11">
        <f t="shared" si="1280"/>
        <v>0</v>
      </c>
      <c r="BG855" s="11">
        <f t="shared" si="1280"/>
        <v>0</v>
      </c>
      <c r="BH855" s="11">
        <f t="shared" si="1280"/>
        <v>0</v>
      </c>
      <c r="BI855" s="11">
        <f t="shared" si="1280"/>
        <v>0</v>
      </c>
      <c r="BJ855" s="11">
        <v>0</v>
      </c>
      <c r="BK855" s="11">
        <v>0</v>
      </c>
    </row>
    <row r="856" spans="1:63" ht="22.5" x14ac:dyDescent="0.25">
      <c r="A856" s="4" t="s">
        <v>135</v>
      </c>
      <c r="B856" s="4" t="s">
        <v>60</v>
      </c>
      <c r="C856" s="4" t="s">
        <v>159</v>
      </c>
      <c r="D856" s="107" t="s">
        <v>366</v>
      </c>
      <c r="E856" s="106" t="s">
        <v>42</v>
      </c>
      <c r="F856" s="106" t="s">
        <v>0</v>
      </c>
      <c r="G856" s="2" t="s">
        <v>0</v>
      </c>
      <c r="H856" s="2" t="s">
        <v>43</v>
      </c>
      <c r="I856" s="12">
        <f>SUM(I857)</f>
        <v>0</v>
      </c>
      <c r="J856" s="12">
        <f t="shared" si="1278"/>
        <v>0</v>
      </c>
      <c r="K856" s="12">
        <f t="shared" si="1278"/>
        <v>0</v>
      </c>
      <c r="L856" s="12">
        <f t="shared" si="1278"/>
        <v>0</v>
      </c>
      <c r="M856" s="12">
        <f t="shared" si="1278"/>
        <v>0</v>
      </c>
      <c r="N856" s="12">
        <f t="shared" si="1278"/>
        <v>0</v>
      </c>
      <c r="O856" s="12">
        <f t="shared" si="1278"/>
        <v>0</v>
      </c>
      <c r="P856" s="12">
        <f t="shared" si="1278"/>
        <v>0</v>
      </c>
      <c r="Q856" s="12">
        <f t="shared" si="1278"/>
        <v>0</v>
      </c>
      <c r="R856" s="12">
        <f t="shared" si="1278"/>
        <v>0</v>
      </c>
      <c r="S856" s="12">
        <f t="shared" si="1278"/>
        <v>0</v>
      </c>
      <c r="T856" s="12">
        <f t="shared" si="1278"/>
        <v>0</v>
      </c>
      <c r="U856" s="12">
        <f t="shared" si="1278"/>
        <v>0</v>
      </c>
      <c r="V856" s="12">
        <f t="shared" si="1278"/>
        <v>0</v>
      </c>
      <c r="W856" s="12">
        <f t="shared" si="1278"/>
        <v>0</v>
      </c>
      <c r="X856" s="12">
        <f t="shared" si="1278"/>
        <v>0</v>
      </c>
      <c r="Y856" s="12">
        <f t="shared" si="1278"/>
        <v>0</v>
      </c>
      <c r="Z856" s="12">
        <v>0</v>
      </c>
      <c r="AA856" s="12">
        <v>0</v>
      </c>
      <c r="AB856" s="12">
        <f t="shared" si="1279"/>
        <v>0</v>
      </c>
      <c r="AC856" s="12">
        <f t="shared" si="1279"/>
        <v>0</v>
      </c>
      <c r="AD856" s="12">
        <f t="shared" si="1279"/>
        <v>0</v>
      </c>
      <c r="AE856" s="12">
        <f t="shared" si="1279"/>
        <v>0</v>
      </c>
      <c r="AF856" s="12">
        <f t="shared" si="1279"/>
        <v>0</v>
      </c>
      <c r="AG856" s="12">
        <f t="shared" si="1279"/>
        <v>0</v>
      </c>
      <c r="AH856" s="12">
        <f t="shared" si="1279"/>
        <v>0</v>
      </c>
      <c r="AI856" s="12">
        <f t="shared" si="1279"/>
        <v>0</v>
      </c>
      <c r="AJ856" s="12">
        <f t="shared" si="1279"/>
        <v>0</v>
      </c>
      <c r="AK856" s="12">
        <f t="shared" si="1279"/>
        <v>0</v>
      </c>
      <c r="AL856" s="12">
        <f t="shared" si="1279"/>
        <v>0</v>
      </c>
      <c r="AM856" s="12">
        <f t="shared" si="1279"/>
        <v>0</v>
      </c>
      <c r="AN856" s="12">
        <f t="shared" si="1279"/>
        <v>0</v>
      </c>
      <c r="AO856" s="12">
        <f t="shared" si="1279"/>
        <v>0</v>
      </c>
      <c r="AP856" s="12">
        <f t="shared" si="1279"/>
        <v>0</v>
      </c>
      <c r="AQ856" s="12">
        <f t="shared" si="1279"/>
        <v>0</v>
      </c>
      <c r="AR856" s="12">
        <v>0</v>
      </c>
      <c r="AS856" s="12">
        <v>0</v>
      </c>
      <c r="AT856" s="12">
        <f t="shared" si="1280"/>
        <v>0</v>
      </c>
      <c r="AU856" s="12">
        <f t="shared" si="1280"/>
        <v>0</v>
      </c>
      <c r="AV856" s="12">
        <f t="shared" si="1280"/>
        <v>0</v>
      </c>
      <c r="AW856" s="12">
        <f t="shared" si="1280"/>
        <v>0</v>
      </c>
      <c r="AX856" s="12">
        <f t="shared" si="1280"/>
        <v>0</v>
      </c>
      <c r="AY856" s="12">
        <f t="shared" si="1280"/>
        <v>0</v>
      </c>
      <c r="AZ856" s="12">
        <f t="shared" si="1280"/>
        <v>0</v>
      </c>
      <c r="BA856" s="12">
        <f t="shared" si="1280"/>
        <v>0</v>
      </c>
      <c r="BB856" s="12">
        <f t="shared" si="1280"/>
        <v>0</v>
      </c>
      <c r="BC856" s="12">
        <f t="shared" si="1280"/>
        <v>0</v>
      </c>
      <c r="BD856" s="12">
        <f t="shared" si="1280"/>
        <v>0</v>
      </c>
      <c r="BE856" s="12">
        <f t="shared" si="1280"/>
        <v>0</v>
      </c>
      <c r="BF856" s="12">
        <f t="shared" si="1280"/>
        <v>0</v>
      </c>
      <c r="BG856" s="12">
        <f t="shared" si="1280"/>
        <v>0</v>
      </c>
      <c r="BH856" s="12">
        <f t="shared" si="1280"/>
        <v>0</v>
      </c>
      <c r="BI856" s="12">
        <f t="shared" si="1280"/>
        <v>0</v>
      </c>
      <c r="BJ856" s="12">
        <v>0</v>
      </c>
      <c r="BK856" s="12">
        <v>0</v>
      </c>
    </row>
    <row r="857" spans="1:63" x14ac:dyDescent="0.25">
      <c r="A857" s="4" t="s">
        <v>135</v>
      </c>
      <c r="B857" s="4" t="s">
        <v>60</v>
      </c>
      <c r="C857" s="4" t="s">
        <v>159</v>
      </c>
      <c r="D857" s="107" t="s">
        <v>366</v>
      </c>
      <c r="E857" s="117">
        <v>6148</v>
      </c>
      <c r="F857" s="107"/>
      <c r="G857" s="103" t="s">
        <v>1658</v>
      </c>
      <c r="H857" s="13" t="s">
        <v>47</v>
      </c>
      <c r="I857" s="14"/>
      <c r="J857" s="14">
        <v>0</v>
      </c>
      <c r="K857" s="14"/>
      <c r="L857" s="14"/>
      <c r="M857" s="14"/>
      <c r="N857" s="14"/>
      <c r="O857" s="14"/>
      <c r="P857" s="14">
        <f t="shared" ref="P857" si="1281">J857+K857+L857+M857+N857+O857</f>
        <v>0</v>
      </c>
      <c r="Q857" s="14"/>
      <c r="R857" s="14"/>
      <c r="S857" s="14"/>
      <c r="T857" s="14"/>
      <c r="U857" s="14"/>
      <c r="V857" s="14"/>
      <c r="W857" s="14"/>
      <c r="X857" s="14"/>
      <c r="Y857" s="14"/>
      <c r="Z857" s="14">
        <v>0</v>
      </c>
      <c r="AA857" s="14">
        <v>0</v>
      </c>
      <c r="AB857" s="14">
        <v>0</v>
      </c>
      <c r="AC857" s="14"/>
      <c r="AD857" s="14"/>
      <c r="AE857" s="14"/>
      <c r="AF857" s="14"/>
      <c r="AG857" s="14"/>
      <c r="AH857" s="14">
        <f t="shared" ref="AH857" si="1282">AB857+AC857+AD857+AE857+AF857+AG857</f>
        <v>0</v>
      </c>
      <c r="AI857" s="14"/>
      <c r="AJ857" s="14"/>
      <c r="AK857" s="14"/>
      <c r="AL857" s="14"/>
      <c r="AM857" s="14"/>
      <c r="AN857" s="14"/>
      <c r="AO857" s="14"/>
      <c r="AP857" s="14"/>
      <c r="AQ857" s="14"/>
      <c r="AR857" s="14">
        <v>0</v>
      </c>
      <c r="AS857" s="14">
        <v>0</v>
      </c>
      <c r="AT857" s="14">
        <v>0</v>
      </c>
      <c r="AU857" s="14"/>
      <c r="AV857" s="14"/>
      <c r="AW857" s="14"/>
      <c r="AX857" s="14"/>
      <c r="AY857" s="14"/>
      <c r="AZ857" s="14">
        <f t="shared" ref="AZ857" si="1283">AT857+AU857+AV857+AW857+AX857+AY857</f>
        <v>0</v>
      </c>
      <c r="BA857" s="14"/>
      <c r="BB857" s="14"/>
      <c r="BC857" s="14"/>
      <c r="BD857" s="14"/>
      <c r="BE857" s="14"/>
      <c r="BF857" s="14"/>
      <c r="BG857" s="14"/>
      <c r="BH857" s="14"/>
      <c r="BI857" s="14"/>
      <c r="BJ857" s="14">
        <v>0</v>
      </c>
      <c r="BK857" s="14">
        <v>0</v>
      </c>
    </row>
    <row r="858" spans="1:63" ht="33.75" x14ac:dyDescent="0.25">
      <c r="A858" s="1" t="s">
        <v>0</v>
      </c>
      <c r="B858" s="1" t="s">
        <v>0</v>
      </c>
      <c r="C858" s="1" t="s">
        <v>0</v>
      </c>
      <c r="D858" s="106" t="s">
        <v>0</v>
      </c>
      <c r="E858" s="106" t="s">
        <v>0</v>
      </c>
      <c r="F858" s="106" t="s">
        <v>0</v>
      </c>
      <c r="G858" s="2" t="s">
        <v>0</v>
      </c>
      <c r="H858" s="10" t="s">
        <v>49</v>
      </c>
      <c r="I858" s="11">
        <f>SUM(I859)</f>
        <v>80000</v>
      </c>
      <c r="J858" s="11">
        <f t="shared" ref="J858:Y858" si="1284">SUM(J859)</f>
        <v>50000</v>
      </c>
      <c r="K858" s="11">
        <f t="shared" si="1284"/>
        <v>0</v>
      </c>
      <c r="L858" s="11">
        <f t="shared" si="1284"/>
        <v>0</v>
      </c>
      <c r="M858" s="11">
        <f t="shared" si="1284"/>
        <v>0</v>
      </c>
      <c r="N858" s="11">
        <f t="shared" si="1284"/>
        <v>0</v>
      </c>
      <c r="O858" s="11">
        <f t="shared" si="1284"/>
        <v>0</v>
      </c>
      <c r="P858" s="11">
        <f t="shared" si="1284"/>
        <v>50000</v>
      </c>
      <c r="Q858" s="11">
        <f t="shared" si="1284"/>
        <v>0</v>
      </c>
      <c r="R858" s="11">
        <f t="shared" si="1284"/>
        <v>2500</v>
      </c>
      <c r="S858" s="11">
        <f t="shared" si="1284"/>
        <v>0</v>
      </c>
      <c r="T858" s="11">
        <f t="shared" si="1284"/>
        <v>0</v>
      </c>
      <c r="U858" s="11">
        <f t="shared" si="1284"/>
        <v>3000</v>
      </c>
      <c r="V858" s="11">
        <f t="shared" si="1284"/>
        <v>0</v>
      </c>
      <c r="W858" s="11">
        <f t="shared" si="1284"/>
        <v>0</v>
      </c>
      <c r="X858" s="11">
        <f t="shared" si="1284"/>
        <v>0</v>
      </c>
      <c r="Y858" s="11">
        <f t="shared" si="1284"/>
        <v>0</v>
      </c>
      <c r="Z858" s="11">
        <v>5500</v>
      </c>
      <c r="AA858" s="11">
        <v>44500</v>
      </c>
      <c r="AB858" s="11">
        <f t="shared" ref="AB858:AQ858" si="1285">SUM(AB859)</f>
        <v>0</v>
      </c>
      <c r="AC858" s="11">
        <f t="shared" si="1285"/>
        <v>4000</v>
      </c>
      <c r="AD858" s="11">
        <f t="shared" si="1285"/>
        <v>0</v>
      </c>
      <c r="AE858" s="11">
        <f t="shared" si="1285"/>
        <v>0</v>
      </c>
      <c r="AF858" s="11">
        <f t="shared" si="1285"/>
        <v>0</v>
      </c>
      <c r="AG858" s="11">
        <f t="shared" si="1285"/>
        <v>0</v>
      </c>
      <c r="AH858" s="11">
        <f t="shared" si="1285"/>
        <v>4000</v>
      </c>
      <c r="AI858" s="11">
        <f t="shared" si="1285"/>
        <v>0</v>
      </c>
      <c r="AJ858" s="11">
        <f t="shared" si="1285"/>
        <v>0</v>
      </c>
      <c r="AK858" s="11">
        <f t="shared" si="1285"/>
        <v>4000</v>
      </c>
      <c r="AL858" s="11">
        <f t="shared" si="1285"/>
        <v>0</v>
      </c>
      <c r="AM858" s="11">
        <f t="shared" si="1285"/>
        <v>0</v>
      </c>
      <c r="AN858" s="11">
        <f t="shared" si="1285"/>
        <v>0</v>
      </c>
      <c r="AO858" s="11">
        <f t="shared" si="1285"/>
        <v>0</v>
      </c>
      <c r="AP858" s="11">
        <f t="shared" si="1285"/>
        <v>0</v>
      </c>
      <c r="AQ858" s="11">
        <f t="shared" si="1285"/>
        <v>0</v>
      </c>
      <c r="AR858" s="11">
        <v>4000</v>
      </c>
      <c r="AS858" s="11">
        <v>0</v>
      </c>
      <c r="AT858" s="11">
        <f t="shared" ref="AT858:BI858" si="1286">SUM(AT859)</f>
        <v>0</v>
      </c>
      <c r="AU858" s="11">
        <f t="shared" si="1286"/>
        <v>0</v>
      </c>
      <c r="AV858" s="11">
        <f t="shared" si="1286"/>
        <v>0</v>
      </c>
      <c r="AW858" s="11">
        <f t="shared" si="1286"/>
        <v>0</v>
      </c>
      <c r="AX858" s="11">
        <f t="shared" si="1286"/>
        <v>0</v>
      </c>
      <c r="AY858" s="11">
        <f t="shared" si="1286"/>
        <v>0</v>
      </c>
      <c r="AZ858" s="11">
        <f t="shared" si="1286"/>
        <v>0</v>
      </c>
      <c r="BA858" s="11">
        <f t="shared" si="1286"/>
        <v>0</v>
      </c>
      <c r="BB858" s="11">
        <f t="shared" si="1286"/>
        <v>0</v>
      </c>
      <c r="BC858" s="11">
        <f t="shared" si="1286"/>
        <v>0</v>
      </c>
      <c r="BD858" s="11">
        <f t="shared" si="1286"/>
        <v>0</v>
      </c>
      <c r="BE858" s="11">
        <f t="shared" si="1286"/>
        <v>0</v>
      </c>
      <c r="BF858" s="11">
        <f t="shared" si="1286"/>
        <v>0</v>
      </c>
      <c r="BG858" s="11">
        <f t="shared" si="1286"/>
        <v>0</v>
      </c>
      <c r="BH858" s="11">
        <f t="shared" si="1286"/>
        <v>0</v>
      </c>
      <c r="BI858" s="11">
        <f t="shared" si="1286"/>
        <v>0</v>
      </c>
      <c r="BJ858" s="11">
        <v>0</v>
      </c>
      <c r="BK858" s="11">
        <v>0</v>
      </c>
    </row>
    <row r="859" spans="1:63" x14ac:dyDescent="0.25">
      <c r="A859" s="4" t="s">
        <v>135</v>
      </c>
      <c r="B859" s="4" t="s">
        <v>60</v>
      </c>
      <c r="C859" s="4" t="s">
        <v>159</v>
      </c>
      <c r="D859" s="107" t="s">
        <v>366</v>
      </c>
      <c r="E859" s="106" t="s">
        <v>50</v>
      </c>
      <c r="F859" s="106" t="s">
        <v>0</v>
      </c>
      <c r="G859" s="2" t="s">
        <v>0</v>
      </c>
      <c r="H859" s="2" t="s">
        <v>51</v>
      </c>
      <c r="I859" s="12">
        <f>SUM(I860:I861)</f>
        <v>80000</v>
      </c>
      <c r="J859" s="12">
        <f t="shared" ref="J859:Y859" si="1287">SUM(J860:J861)</f>
        <v>50000</v>
      </c>
      <c r="K859" s="12">
        <f t="shared" si="1287"/>
        <v>0</v>
      </c>
      <c r="L859" s="12">
        <f t="shared" si="1287"/>
        <v>0</v>
      </c>
      <c r="M859" s="12">
        <f t="shared" si="1287"/>
        <v>0</v>
      </c>
      <c r="N859" s="12">
        <f t="shared" si="1287"/>
        <v>0</v>
      </c>
      <c r="O859" s="12">
        <f t="shared" si="1287"/>
        <v>0</v>
      </c>
      <c r="P859" s="12">
        <f t="shared" ref="P859" si="1288">SUM(P860:P861)</f>
        <v>50000</v>
      </c>
      <c r="Q859" s="12">
        <f t="shared" si="1287"/>
        <v>0</v>
      </c>
      <c r="R859" s="12">
        <f t="shared" si="1287"/>
        <v>2500</v>
      </c>
      <c r="S859" s="12">
        <f t="shared" si="1287"/>
        <v>0</v>
      </c>
      <c r="T859" s="12">
        <f t="shared" si="1287"/>
        <v>0</v>
      </c>
      <c r="U859" s="12">
        <f t="shared" si="1287"/>
        <v>3000</v>
      </c>
      <c r="V859" s="12">
        <f t="shared" si="1287"/>
        <v>0</v>
      </c>
      <c r="W859" s="12">
        <f t="shared" si="1287"/>
        <v>0</v>
      </c>
      <c r="X859" s="12">
        <f t="shared" si="1287"/>
        <v>0</v>
      </c>
      <c r="Y859" s="12">
        <f t="shared" si="1287"/>
        <v>0</v>
      </c>
      <c r="Z859" s="12">
        <v>5500</v>
      </c>
      <c r="AA859" s="12">
        <v>44500</v>
      </c>
      <c r="AB859" s="12">
        <f t="shared" ref="AB859:AQ859" si="1289">SUM(AB860:AB861)</f>
        <v>0</v>
      </c>
      <c r="AC859" s="12">
        <f t="shared" si="1289"/>
        <v>4000</v>
      </c>
      <c r="AD859" s="12">
        <f t="shared" si="1289"/>
        <v>0</v>
      </c>
      <c r="AE859" s="12">
        <f t="shared" si="1289"/>
        <v>0</v>
      </c>
      <c r="AF859" s="12">
        <f t="shared" si="1289"/>
        <v>0</v>
      </c>
      <c r="AG859" s="12">
        <f t="shared" si="1289"/>
        <v>0</v>
      </c>
      <c r="AH859" s="12">
        <f t="shared" ref="AH859" si="1290">SUM(AH860:AH861)</f>
        <v>4000</v>
      </c>
      <c r="AI859" s="12">
        <f t="shared" si="1289"/>
        <v>0</v>
      </c>
      <c r="AJ859" s="12">
        <f t="shared" si="1289"/>
        <v>0</v>
      </c>
      <c r="AK859" s="12">
        <f t="shared" si="1289"/>
        <v>4000</v>
      </c>
      <c r="AL859" s="12">
        <f t="shared" si="1289"/>
        <v>0</v>
      </c>
      <c r="AM859" s="12">
        <f t="shared" si="1289"/>
        <v>0</v>
      </c>
      <c r="AN859" s="12">
        <f t="shared" si="1289"/>
        <v>0</v>
      </c>
      <c r="AO859" s="12">
        <f t="shared" si="1289"/>
        <v>0</v>
      </c>
      <c r="AP859" s="12">
        <f t="shared" si="1289"/>
        <v>0</v>
      </c>
      <c r="AQ859" s="12">
        <f t="shared" si="1289"/>
        <v>0</v>
      </c>
      <c r="AR859" s="12">
        <v>4000</v>
      </c>
      <c r="AS859" s="12">
        <v>0</v>
      </c>
      <c r="AT859" s="12">
        <f t="shared" ref="AT859:BI859" si="1291">SUM(AT860:AT861)</f>
        <v>0</v>
      </c>
      <c r="AU859" s="12">
        <f t="shared" si="1291"/>
        <v>0</v>
      </c>
      <c r="AV859" s="12">
        <f t="shared" si="1291"/>
        <v>0</v>
      </c>
      <c r="AW859" s="12">
        <f t="shared" si="1291"/>
        <v>0</v>
      </c>
      <c r="AX859" s="12">
        <f t="shared" si="1291"/>
        <v>0</v>
      </c>
      <c r="AY859" s="12">
        <f t="shared" si="1291"/>
        <v>0</v>
      </c>
      <c r="AZ859" s="12">
        <f t="shared" ref="AZ859" si="1292">SUM(AZ860:AZ861)</f>
        <v>0</v>
      </c>
      <c r="BA859" s="12">
        <f t="shared" si="1291"/>
        <v>0</v>
      </c>
      <c r="BB859" s="12">
        <f t="shared" si="1291"/>
        <v>0</v>
      </c>
      <c r="BC859" s="12">
        <f t="shared" si="1291"/>
        <v>0</v>
      </c>
      <c r="BD859" s="12">
        <f t="shared" si="1291"/>
        <v>0</v>
      </c>
      <c r="BE859" s="12">
        <f t="shared" si="1291"/>
        <v>0</v>
      </c>
      <c r="BF859" s="12">
        <f t="shared" si="1291"/>
        <v>0</v>
      </c>
      <c r="BG859" s="12">
        <f t="shared" si="1291"/>
        <v>0</v>
      </c>
      <c r="BH859" s="12">
        <f t="shared" si="1291"/>
        <v>0</v>
      </c>
      <c r="BI859" s="12">
        <f t="shared" si="1291"/>
        <v>0</v>
      </c>
      <c r="BJ859" s="12">
        <v>0</v>
      </c>
      <c r="BK859" s="12">
        <v>0</v>
      </c>
    </row>
    <row r="860" spans="1:63" x14ac:dyDescent="0.25">
      <c r="A860" s="4" t="s">
        <v>135</v>
      </c>
      <c r="B860" s="4" t="s">
        <v>60</v>
      </c>
      <c r="C860" s="4" t="s">
        <v>159</v>
      </c>
      <c r="D860" s="107" t="s">
        <v>366</v>
      </c>
      <c r="E860" s="117">
        <v>8213</v>
      </c>
      <c r="F860" s="107"/>
      <c r="G860" s="103" t="s">
        <v>1658</v>
      </c>
      <c r="H860" s="13" t="s">
        <v>53</v>
      </c>
      <c r="I860" s="14">
        <v>50000</v>
      </c>
      <c r="J860" s="14">
        <v>30000</v>
      </c>
      <c r="K860" s="14"/>
      <c r="L860" s="14"/>
      <c r="M860" s="14"/>
      <c r="N860" s="14"/>
      <c r="O860" s="14"/>
      <c r="P860" s="14">
        <f t="shared" si="1215"/>
        <v>30000</v>
      </c>
      <c r="Q860" s="14"/>
      <c r="R860" s="14">
        <v>2000</v>
      </c>
      <c r="S860" s="14"/>
      <c r="T860" s="14"/>
      <c r="U860" s="14"/>
      <c r="V860" s="14"/>
      <c r="W860" s="14"/>
      <c r="X860" s="14"/>
      <c r="Y860" s="14"/>
      <c r="Z860" s="14">
        <v>2000</v>
      </c>
      <c r="AA860" s="14">
        <v>28000</v>
      </c>
      <c r="AB860" s="14">
        <v>0</v>
      </c>
      <c r="AC860" s="14">
        <v>4000</v>
      </c>
      <c r="AD860" s="14"/>
      <c r="AE860" s="14"/>
      <c r="AF860" s="14"/>
      <c r="AG860" s="14"/>
      <c r="AH860" s="14">
        <f t="shared" si="1216"/>
        <v>4000</v>
      </c>
      <c r="AI860" s="14"/>
      <c r="AJ860" s="14"/>
      <c r="AK860" s="14">
        <v>4000</v>
      </c>
      <c r="AL860" s="14"/>
      <c r="AM860" s="14"/>
      <c r="AN860" s="14"/>
      <c r="AO860" s="14"/>
      <c r="AP860" s="14"/>
      <c r="AQ860" s="14"/>
      <c r="AR860" s="14">
        <v>4000</v>
      </c>
      <c r="AS860" s="14">
        <v>0</v>
      </c>
      <c r="AT860" s="14">
        <v>0</v>
      </c>
      <c r="AU860" s="14"/>
      <c r="AV860" s="14"/>
      <c r="AW860" s="14"/>
      <c r="AX860" s="14"/>
      <c r="AY860" s="14"/>
      <c r="AZ860" s="14">
        <f t="shared" si="1217"/>
        <v>0</v>
      </c>
      <c r="BA860" s="14"/>
      <c r="BB860" s="14"/>
      <c r="BC860" s="14"/>
      <c r="BD860" s="14"/>
      <c r="BE860" s="14"/>
      <c r="BF860" s="14"/>
      <c r="BG860" s="14"/>
      <c r="BH860" s="14"/>
      <c r="BI860" s="14"/>
      <c r="BJ860" s="14">
        <v>0</v>
      </c>
      <c r="BK860" s="14">
        <v>0</v>
      </c>
    </row>
    <row r="861" spans="1:63" x14ac:dyDescent="0.25">
      <c r="A861" s="4" t="s">
        <v>135</v>
      </c>
      <c r="B861" s="4" t="s">
        <v>60</v>
      </c>
      <c r="C861" s="4" t="s">
        <v>159</v>
      </c>
      <c r="D861" s="107" t="s">
        <v>366</v>
      </c>
      <c r="E861" s="117">
        <v>8216</v>
      </c>
      <c r="F861" s="107"/>
      <c r="G861" s="103" t="s">
        <v>1658</v>
      </c>
      <c r="H861" s="13" t="s">
        <v>110</v>
      </c>
      <c r="I861" s="14">
        <v>30000</v>
      </c>
      <c r="J861" s="14">
        <v>20000</v>
      </c>
      <c r="K861" s="14"/>
      <c r="L861" s="14"/>
      <c r="M861" s="14"/>
      <c r="N861" s="14"/>
      <c r="O861" s="14"/>
      <c r="P861" s="14">
        <f t="shared" si="1215"/>
        <v>20000</v>
      </c>
      <c r="Q861" s="14"/>
      <c r="R861" s="14">
        <v>500</v>
      </c>
      <c r="S861" s="14"/>
      <c r="T861" s="14"/>
      <c r="U861" s="14">
        <v>3000</v>
      </c>
      <c r="V861" s="14"/>
      <c r="W861" s="14"/>
      <c r="X861" s="14"/>
      <c r="Y861" s="14"/>
      <c r="Z861" s="14">
        <v>3500</v>
      </c>
      <c r="AA861" s="14">
        <v>16500</v>
      </c>
      <c r="AB861" s="14">
        <v>0</v>
      </c>
      <c r="AC861" s="14"/>
      <c r="AD861" s="14"/>
      <c r="AE861" s="14"/>
      <c r="AF861" s="14"/>
      <c r="AG861" s="14"/>
      <c r="AH861" s="14">
        <f t="shared" si="1216"/>
        <v>0</v>
      </c>
      <c r="AI861" s="14"/>
      <c r="AJ861" s="14"/>
      <c r="AK861" s="14"/>
      <c r="AL861" s="14"/>
      <c r="AM861" s="14"/>
      <c r="AN861" s="14"/>
      <c r="AO861" s="14"/>
      <c r="AP861" s="14"/>
      <c r="AQ861" s="14"/>
      <c r="AR861" s="14">
        <v>0</v>
      </c>
      <c r="AS861" s="14">
        <v>0</v>
      </c>
      <c r="AT861" s="14">
        <v>0</v>
      </c>
      <c r="AU861" s="14"/>
      <c r="AV861" s="14"/>
      <c r="AW861" s="14"/>
      <c r="AX861" s="14"/>
      <c r="AY861" s="14"/>
      <c r="AZ861" s="14">
        <f t="shared" si="1217"/>
        <v>0</v>
      </c>
      <c r="BA861" s="14"/>
      <c r="BB861" s="14"/>
      <c r="BC861" s="14"/>
      <c r="BD861" s="14"/>
      <c r="BE861" s="14"/>
      <c r="BF861" s="14"/>
      <c r="BG861" s="14"/>
      <c r="BH861" s="14"/>
      <c r="BI861" s="14"/>
      <c r="BJ861" s="14">
        <v>0</v>
      </c>
      <c r="BK861" s="14">
        <v>0</v>
      </c>
    </row>
    <row r="862" spans="1:63" ht="22.5" x14ac:dyDescent="0.25">
      <c r="A862" s="13" t="s">
        <v>0</v>
      </c>
      <c r="B862" s="13" t="s">
        <v>0</v>
      </c>
      <c r="C862" s="13" t="s">
        <v>0</v>
      </c>
      <c r="D862" s="103" t="s">
        <v>0</v>
      </c>
      <c r="E862" s="103" t="s">
        <v>0</v>
      </c>
      <c r="F862" s="103" t="s">
        <v>0</v>
      </c>
      <c r="G862" s="13" t="s">
        <v>0</v>
      </c>
      <c r="H862" s="10" t="s">
        <v>375</v>
      </c>
      <c r="I862" s="11">
        <f>SUM(I832,I858)</f>
        <v>3037149</v>
      </c>
      <c r="J862" s="11">
        <f t="shared" ref="J862:U862" si="1293">SUM(J832,J858,J855)</f>
        <v>157500</v>
      </c>
      <c r="K862" s="11">
        <f t="shared" si="1293"/>
        <v>0</v>
      </c>
      <c r="L862" s="11">
        <f t="shared" si="1293"/>
        <v>0</v>
      </c>
      <c r="M862" s="11">
        <f t="shared" si="1293"/>
        <v>0</v>
      </c>
      <c r="N862" s="11">
        <f t="shared" si="1293"/>
        <v>0</v>
      </c>
      <c r="O862" s="11">
        <f t="shared" si="1293"/>
        <v>0</v>
      </c>
      <c r="P862" s="11">
        <f t="shared" si="1293"/>
        <v>157500</v>
      </c>
      <c r="Q862" s="11">
        <f t="shared" si="1293"/>
        <v>0</v>
      </c>
      <c r="R862" s="11">
        <f t="shared" si="1293"/>
        <v>15980</v>
      </c>
      <c r="S862" s="11">
        <f t="shared" si="1293"/>
        <v>23000</v>
      </c>
      <c r="T862" s="11">
        <f t="shared" si="1293"/>
        <v>0</v>
      </c>
      <c r="U862" s="11">
        <f t="shared" si="1293"/>
        <v>24000</v>
      </c>
      <c r="V862" s="11">
        <f>SUM(V832,V858,V855)</f>
        <v>0</v>
      </c>
      <c r="W862" s="11">
        <f t="shared" ref="W862:Y862" si="1294">SUM(W832,W858)</f>
        <v>7000</v>
      </c>
      <c r="X862" s="11">
        <f t="shared" si="1294"/>
        <v>0</v>
      </c>
      <c r="Y862" s="11">
        <f t="shared" si="1294"/>
        <v>0</v>
      </c>
      <c r="Z862" s="11">
        <v>69980</v>
      </c>
      <c r="AA862" s="11">
        <v>87520</v>
      </c>
      <c r="AB862" s="11">
        <f>SUM(AB832,AB858,AB855)</f>
        <v>0</v>
      </c>
      <c r="AC862" s="11">
        <f t="shared" ref="AC862:AQ862" si="1295">SUM(AC832,AC858,AC855)</f>
        <v>7291</v>
      </c>
      <c r="AD862" s="11">
        <f t="shared" si="1295"/>
        <v>0</v>
      </c>
      <c r="AE862" s="11">
        <f t="shared" si="1295"/>
        <v>5000</v>
      </c>
      <c r="AF862" s="11">
        <f t="shared" si="1295"/>
        <v>0</v>
      </c>
      <c r="AG862" s="11">
        <f t="shared" si="1295"/>
        <v>0</v>
      </c>
      <c r="AH862" s="11">
        <f t="shared" si="1295"/>
        <v>12291</v>
      </c>
      <c r="AI862" s="11">
        <f t="shared" si="1295"/>
        <v>0</v>
      </c>
      <c r="AJ862" s="11">
        <f t="shared" si="1295"/>
        <v>0</v>
      </c>
      <c r="AK862" s="11">
        <f t="shared" si="1295"/>
        <v>7291</v>
      </c>
      <c r="AL862" s="11">
        <f t="shared" si="1295"/>
        <v>0</v>
      </c>
      <c r="AM862" s="11">
        <f t="shared" si="1295"/>
        <v>0</v>
      </c>
      <c r="AN862" s="11">
        <f t="shared" si="1295"/>
        <v>5000</v>
      </c>
      <c r="AO862" s="11">
        <f t="shared" si="1295"/>
        <v>0</v>
      </c>
      <c r="AP862" s="11">
        <f t="shared" si="1295"/>
        <v>0</v>
      </c>
      <c r="AQ862" s="11">
        <f t="shared" si="1295"/>
        <v>0</v>
      </c>
      <c r="AR862" s="11">
        <v>12291</v>
      </c>
      <c r="AS862" s="11">
        <v>0</v>
      </c>
      <c r="AT862" s="11">
        <f t="shared" ref="AT862:BF862" si="1296">SUM(AT832,AT858,AT855)</f>
        <v>0</v>
      </c>
      <c r="AU862" s="11">
        <f t="shared" si="1296"/>
        <v>10514</v>
      </c>
      <c r="AV862" s="11">
        <f t="shared" si="1296"/>
        <v>0</v>
      </c>
      <c r="AW862" s="11">
        <f t="shared" si="1296"/>
        <v>0</v>
      </c>
      <c r="AX862" s="11">
        <f t="shared" si="1296"/>
        <v>0</v>
      </c>
      <c r="AY862" s="11">
        <f t="shared" si="1296"/>
        <v>0</v>
      </c>
      <c r="AZ862" s="11">
        <f t="shared" si="1296"/>
        <v>10514</v>
      </c>
      <c r="BA862" s="11">
        <f t="shared" si="1296"/>
        <v>0</v>
      </c>
      <c r="BB862" s="11">
        <f t="shared" si="1296"/>
        <v>0</v>
      </c>
      <c r="BC862" s="11">
        <f t="shared" si="1296"/>
        <v>10514</v>
      </c>
      <c r="BD862" s="11">
        <f t="shared" si="1296"/>
        <v>0</v>
      </c>
      <c r="BE862" s="11">
        <f t="shared" si="1296"/>
        <v>0</v>
      </c>
      <c r="BF862" s="11">
        <f t="shared" si="1296"/>
        <v>0</v>
      </c>
      <c r="BG862" s="11">
        <f t="shared" ref="BG862:BI862" si="1297">SUM(BG832,BG858)</f>
        <v>0</v>
      </c>
      <c r="BH862" s="11">
        <f t="shared" si="1297"/>
        <v>0</v>
      </c>
      <c r="BI862" s="11">
        <f t="shared" si="1297"/>
        <v>0</v>
      </c>
      <c r="BJ862" s="11">
        <v>10514</v>
      </c>
      <c r="BK862" s="11">
        <v>0</v>
      </c>
    </row>
    <row r="863" spans="1:63" ht="15.75" thickBot="1" x14ac:dyDescent="0.3">
      <c r="A863" s="13" t="s">
        <v>0</v>
      </c>
      <c r="B863" s="13" t="s">
        <v>0</v>
      </c>
      <c r="C863" s="13" t="s">
        <v>0</v>
      </c>
      <c r="D863" s="103" t="s">
        <v>0</v>
      </c>
      <c r="E863" s="103" t="s">
        <v>0</v>
      </c>
      <c r="F863" s="103" t="s">
        <v>0</v>
      </c>
      <c r="G863" s="13" t="s">
        <v>0</v>
      </c>
      <c r="H863" s="2" t="s">
        <v>55</v>
      </c>
      <c r="I863" s="12">
        <v>74</v>
      </c>
      <c r="J863" s="13" t="s">
        <v>0</v>
      </c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>
        <v>0</v>
      </c>
      <c r="AA863" s="13"/>
      <c r="AB863" s="13" t="s">
        <v>0</v>
      </c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>
        <v>0</v>
      </c>
      <c r="AS863" s="13"/>
      <c r="AT863" s="13" t="s">
        <v>0</v>
      </c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>
        <v>0</v>
      </c>
      <c r="BK863" s="13"/>
    </row>
    <row r="864" spans="1:63" ht="69.75" customHeight="1" thickBot="1" x14ac:dyDescent="0.3">
      <c r="A864" s="148" t="s">
        <v>0</v>
      </c>
      <c r="B864" s="148" t="s">
        <v>0</v>
      </c>
      <c r="C864" s="148" t="s">
        <v>0</v>
      </c>
      <c r="D864" s="151" t="s">
        <v>0</v>
      </c>
      <c r="E864" s="151" t="s">
        <v>0</v>
      </c>
      <c r="F864" s="151" t="s">
        <v>0</v>
      </c>
      <c r="G864" s="154" t="s">
        <v>0</v>
      </c>
      <c r="H864" s="5" t="s">
        <v>56</v>
      </c>
      <c r="I864" s="5" t="s">
        <v>9</v>
      </c>
      <c r="J864" s="94" t="s">
        <v>10</v>
      </c>
      <c r="K864" s="94" t="s">
        <v>1602</v>
      </c>
      <c r="L864" s="94" t="s">
        <v>1535</v>
      </c>
      <c r="M864" s="94" t="s">
        <v>1591</v>
      </c>
      <c r="N864" s="94" t="s">
        <v>1592</v>
      </c>
      <c r="O864" s="94" t="s">
        <v>1593</v>
      </c>
      <c r="P864" s="94" t="s">
        <v>1606</v>
      </c>
      <c r="Q864" s="94" t="s">
        <v>1603</v>
      </c>
      <c r="R864" s="94" t="s">
        <v>1594</v>
      </c>
      <c r="S864" s="94" t="s">
        <v>1595</v>
      </c>
      <c r="T864" s="94" t="s">
        <v>1596</v>
      </c>
      <c r="U864" s="94" t="s">
        <v>1597</v>
      </c>
      <c r="V864" s="94" t="s">
        <v>1598</v>
      </c>
      <c r="W864" s="94" t="s">
        <v>1599</v>
      </c>
      <c r="X864" s="94" t="s">
        <v>1604</v>
      </c>
      <c r="Y864" s="94" t="s">
        <v>1605</v>
      </c>
      <c r="Z864" s="94" t="s">
        <v>1600</v>
      </c>
      <c r="AA864" s="94" t="s">
        <v>1601</v>
      </c>
      <c r="AB864" s="95" t="s">
        <v>11</v>
      </c>
      <c r="AC864" s="95" t="s">
        <v>1602</v>
      </c>
      <c r="AD864" s="95" t="s">
        <v>1535</v>
      </c>
      <c r="AE864" s="95" t="s">
        <v>1591</v>
      </c>
      <c r="AF864" s="95" t="s">
        <v>1592</v>
      </c>
      <c r="AG864" s="95" t="s">
        <v>1593</v>
      </c>
      <c r="AH864" s="95" t="s">
        <v>1607</v>
      </c>
      <c r="AI864" s="95" t="s">
        <v>1603</v>
      </c>
      <c r="AJ864" s="95" t="s">
        <v>1594</v>
      </c>
      <c r="AK864" s="95" t="s">
        <v>1595</v>
      </c>
      <c r="AL864" s="95" t="s">
        <v>1596</v>
      </c>
      <c r="AM864" s="95" t="s">
        <v>1597</v>
      </c>
      <c r="AN864" s="95" t="s">
        <v>1598</v>
      </c>
      <c r="AO864" s="95" t="s">
        <v>1599</v>
      </c>
      <c r="AP864" s="95" t="s">
        <v>1604</v>
      </c>
      <c r="AQ864" s="95" t="s">
        <v>1605</v>
      </c>
      <c r="AR864" s="95" t="s">
        <v>1600</v>
      </c>
      <c r="AS864" s="95" t="s">
        <v>1601</v>
      </c>
      <c r="AT864" s="96" t="s">
        <v>12</v>
      </c>
      <c r="AU864" s="96" t="s">
        <v>1602</v>
      </c>
      <c r="AV864" s="96" t="s">
        <v>1535</v>
      </c>
      <c r="AW864" s="96" t="s">
        <v>1591</v>
      </c>
      <c r="AX864" s="96" t="s">
        <v>1592</v>
      </c>
      <c r="AY864" s="96" t="s">
        <v>1593</v>
      </c>
      <c r="AZ864" s="96" t="s">
        <v>1608</v>
      </c>
      <c r="BA864" s="96" t="s">
        <v>1603</v>
      </c>
      <c r="BB864" s="96" t="s">
        <v>1594</v>
      </c>
      <c r="BC864" s="96" t="s">
        <v>1595</v>
      </c>
      <c r="BD864" s="96" t="s">
        <v>1596</v>
      </c>
      <c r="BE864" s="96" t="s">
        <v>1597</v>
      </c>
      <c r="BF864" s="96" t="s">
        <v>1598</v>
      </c>
      <c r="BG864" s="96" t="s">
        <v>1599</v>
      </c>
      <c r="BH864" s="96" t="s">
        <v>1604</v>
      </c>
      <c r="BI864" s="96" t="s">
        <v>1605</v>
      </c>
      <c r="BJ864" s="96" t="s">
        <v>1600</v>
      </c>
      <c r="BK864" s="96" t="s">
        <v>1601</v>
      </c>
    </row>
    <row r="865" spans="1:63" x14ac:dyDescent="0.25">
      <c r="A865" s="149"/>
      <c r="B865" s="149"/>
      <c r="C865" s="149"/>
      <c r="D865" s="152"/>
      <c r="E865" s="152"/>
      <c r="F865" s="152"/>
      <c r="G865" s="155"/>
      <c r="H865" s="15" t="s">
        <v>0</v>
      </c>
      <c r="I865" s="9" t="s">
        <v>13</v>
      </c>
      <c r="J865" s="9">
        <v>1</v>
      </c>
      <c r="K865" s="9">
        <v>2</v>
      </c>
      <c r="L865" s="9">
        <v>3</v>
      </c>
      <c r="M865" s="9">
        <v>4</v>
      </c>
      <c r="N865" s="9">
        <v>5</v>
      </c>
      <c r="O865" s="9">
        <v>6</v>
      </c>
      <c r="P865" s="9">
        <v>7</v>
      </c>
      <c r="Q865" s="9">
        <v>8</v>
      </c>
      <c r="R865" s="9">
        <v>9</v>
      </c>
      <c r="S865" s="9">
        <v>10</v>
      </c>
      <c r="T865" s="9">
        <v>11</v>
      </c>
      <c r="U865" s="9">
        <v>12</v>
      </c>
      <c r="V865" s="9">
        <v>13</v>
      </c>
      <c r="W865" s="9">
        <v>14</v>
      </c>
      <c r="X865" s="9">
        <v>15</v>
      </c>
      <c r="Y865" s="9">
        <v>16</v>
      </c>
      <c r="Z865" s="9">
        <v>20</v>
      </c>
      <c r="AA865" s="9">
        <v>21</v>
      </c>
      <c r="AB865" s="9">
        <v>1</v>
      </c>
      <c r="AC865" s="9">
        <v>2</v>
      </c>
      <c r="AD865" s="9">
        <v>3</v>
      </c>
      <c r="AE865" s="9">
        <v>4</v>
      </c>
      <c r="AF865" s="9">
        <v>5</v>
      </c>
      <c r="AG865" s="9">
        <v>6</v>
      </c>
      <c r="AH865" s="9">
        <v>7</v>
      </c>
      <c r="AI865" s="9">
        <v>8</v>
      </c>
      <c r="AJ865" s="9">
        <v>9</v>
      </c>
      <c r="AK865" s="9">
        <v>10</v>
      </c>
      <c r="AL865" s="9">
        <v>11</v>
      </c>
      <c r="AM865" s="9">
        <v>12</v>
      </c>
      <c r="AN865" s="9">
        <v>13</v>
      </c>
      <c r="AO865" s="9">
        <v>14</v>
      </c>
      <c r="AP865" s="9">
        <v>15</v>
      </c>
      <c r="AQ865" s="9">
        <v>16</v>
      </c>
      <c r="AR865" s="9">
        <v>20</v>
      </c>
      <c r="AS865" s="9">
        <v>21</v>
      </c>
      <c r="AT865" s="9">
        <v>1</v>
      </c>
      <c r="AU865" s="9">
        <v>2</v>
      </c>
      <c r="AV865" s="9">
        <v>3</v>
      </c>
      <c r="AW865" s="9">
        <v>4</v>
      </c>
      <c r="AX865" s="9">
        <v>5</v>
      </c>
      <c r="AY865" s="9">
        <v>6</v>
      </c>
      <c r="AZ865" s="9">
        <v>7</v>
      </c>
      <c r="BA865" s="9">
        <v>8</v>
      </c>
      <c r="BB865" s="9">
        <v>9</v>
      </c>
      <c r="BC865" s="9">
        <v>10</v>
      </c>
      <c r="BD865" s="9">
        <v>11</v>
      </c>
      <c r="BE865" s="9">
        <v>12</v>
      </c>
      <c r="BF865" s="9">
        <v>13</v>
      </c>
      <c r="BG865" s="9">
        <v>14</v>
      </c>
      <c r="BH865" s="9">
        <v>15</v>
      </c>
      <c r="BI865" s="9">
        <v>16</v>
      </c>
      <c r="BJ865" s="9">
        <v>20</v>
      </c>
      <c r="BK865" s="9">
        <v>21</v>
      </c>
    </row>
    <row r="866" spans="1:63" x14ac:dyDescent="0.25">
      <c r="A866" s="149"/>
      <c r="B866" s="149"/>
      <c r="C866" s="149"/>
      <c r="D866" s="152"/>
      <c r="E866" s="152"/>
      <c r="F866" s="152"/>
      <c r="G866" s="155"/>
      <c r="H866" s="16" t="s">
        <v>139</v>
      </c>
      <c r="I866" s="17">
        <f>SUM(I862)</f>
        <v>3037149</v>
      </c>
      <c r="J866" s="17">
        <f t="shared" ref="J866:Y866" si="1298">SUM(J862)</f>
        <v>157500</v>
      </c>
      <c r="K866" s="17">
        <f t="shared" si="1298"/>
        <v>0</v>
      </c>
      <c r="L866" s="17">
        <f t="shared" si="1298"/>
        <v>0</v>
      </c>
      <c r="M866" s="17">
        <f t="shared" si="1298"/>
        <v>0</v>
      </c>
      <c r="N866" s="17">
        <f t="shared" si="1298"/>
        <v>0</v>
      </c>
      <c r="O866" s="17">
        <f t="shared" si="1298"/>
        <v>0</v>
      </c>
      <c r="P866" s="17">
        <f t="shared" ref="P866" si="1299">SUM(P862)</f>
        <v>157500</v>
      </c>
      <c r="Q866" s="17">
        <f t="shared" si="1298"/>
        <v>0</v>
      </c>
      <c r="R866" s="17">
        <f t="shared" si="1298"/>
        <v>15980</v>
      </c>
      <c r="S866" s="17">
        <f t="shared" si="1298"/>
        <v>23000</v>
      </c>
      <c r="T866" s="17">
        <f t="shared" si="1298"/>
        <v>0</v>
      </c>
      <c r="U866" s="17">
        <f t="shared" si="1298"/>
        <v>24000</v>
      </c>
      <c r="V866" s="17">
        <f t="shared" si="1298"/>
        <v>0</v>
      </c>
      <c r="W866" s="17">
        <f t="shared" si="1298"/>
        <v>7000</v>
      </c>
      <c r="X866" s="17">
        <f t="shared" si="1298"/>
        <v>0</v>
      </c>
      <c r="Y866" s="17">
        <f t="shared" si="1298"/>
        <v>0</v>
      </c>
      <c r="Z866" s="17">
        <v>69980</v>
      </c>
      <c r="AA866" s="17">
        <v>87520</v>
      </c>
      <c r="AB866" s="17">
        <f t="shared" ref="AB866:AQ866" si="1300">SUM(AB862)</f>
        <v>0</v>
      </c>
      <c r="AC866" s="17">
        <f t="shared" si="1300"/>
        <v>7291</v>
      </c>
      <c r="AD866" s="17">
        <f t="shared" si="1300"/>
        <v>0</v>
      </c>
      <c r="AE866" s="17">
        <f t="shared" si="1300"/>
        <v>5000</v>
      </c>
      <c r="AF866" s="17">
        <f t="shared" si="1300"/>
        <v>0</v>
      </c>
      <c r="AG866" s="17">
        <f t="shared" si="1300"/>
        <v>0</v>
      </c>
      <c r="AH866" s="17">
        <f t="shared" ref="AH866" si="1301">SUM(AH862)</f>
        <v>12291</v>
      </c>
      <c r="AI866" s="17">
        <f t="shared" si="1300"/>
        <v>0</v>
      </c>
      <c r="AJ866" s="17">
        <f t="shared" si="1300"/>
        <v>0</v>
      </c>
      <c r="AK866" s="17">
        <f t="shared" si="1300"/>
        <v>7291</v>
      </c>
      <c r="AL866" s="17">
        <f t="shared" si="1300"/>
        <v>0</v>
      </c>
      <c r="AM866" s="17">
        <f t="shared" si="1300"/>
        <v>0</v>
      </c>
      <c r="AN866" s="17">
        <f t="shared" si="1300"/>
        <v>5000</v>
      </c>
      <c r="AO866" s="17">
        <f t="shared" si="1300"/>
        <v>0</v>
      </c>
      <c r="AP866" s="17">
        <f t="shared" si="1300"/>
        <v>0</v>
      </c>
      <c r="AQ866" s="17">
        <f t="shared" si="1300"/>
        <v>0</v>
      </c>
      <c r="AR866" s="17">
        <v>12291</v>
      </c>
      <c r="AS866" s="17">
        <v>0</v>
      </c>
      <c r="AT866" s="17">
        <f t="shared" ref="AT866:BI866" si="1302">SUM(AT862)</f>
        <v>0</v>
      </c>
      <c r="AU866" s="17">
        <f t="shared" si="1302"/>
        <v>10514</v>
      </c>
      <c r="AV866" s="17">
        <f t="shared" si="1302"/>
        <v>0</v>
      </c>
      <c r="AW866" s="17">
        <f t="shared" si="1302"/>
        <v>0</v>
      </c>
      <c r="AX866" s="17">
        <f t="shared" si="1302"/>
        <v>0</v>
      </c>
      <c r="AY866" s="17">
        <f t="shared" si="1302"/>
        <v>0</v>
      </c>
      <c r="AZ866" s="17">
        <f t="shared" ref="AZ866" si="1303">SUM(AZ862)</f>
        <v>10514</v>
      </c>
      <c r="BA866" s="17">
        <f t="shared" si="1302"/>
        <v>0</v>
      </c>
      <c r="BB866" s="17">
        <f t="shared" si="1302"/>
        <v>0</v>
      </c>
      <c r="BC866" s="17">
        <f t="shared" si="1302"/>
        <v>10514</v>
      </c>
      <c r="BD866" s="17">
        <f t="shared" si="1302"/>
        <v>0</v>
      </c>
      <c r="BE866" s="17">
        <f t="shared" si="1302"/>
        <v>0</v>
      </c>
      <c r="BF866" s="17">
        <f t="shared" si="1302"/>
        <v>0</v>
      </c>
      <c r="BG866" s="17">
        <f t="shared" si="1302"/>
        <v>0</v>
      </c>
      <c r="BH866" s="17">
        <f t="shared" si="1302"/>
        <v>0</v>
      </c>
      <c r="BI866" s="17">
        <f t="shared" si="1302"/>
        <v>0</v>
      </c>
      <c r="BJ866" s="17">
        <v>10514</v>
      </c>
      <c r="BK866" s="17">
        <v>0</v>
      </c>
    </row>
    <row r="867" spans="1:63" x14ac:dyDescent="0.25">
      <c r="A867" s="149"/>
      <c r="B867" s="149"/>
      <c r="C867" s="149"/>
      <c r="D867" s="152"/>
      <c r="E867" s="152"/>
      <c r="F867" s="152"/>
      <c r="G867" s="155"/>
      <c r="H867" s="18" t="s">
        <v>57</v>
      </c>
      <c r="I867" s="17">
        <f>SUM(I866)</f>
        <v>3037149</v>
      </c>
      <c r="J867" s="17">
        <f t="shared" ref="J867:Y867" si="1304">SUM(J866)</f>
        <v>157500</v>
      </c>
      <c r="K867" s="17">
        <f t="shared" si="1304"/>
        <v>0</v>
      </c>
      <c r="L867" s="17">
        <f t="shared" si="1304"/>
        <v>0</v>
      </c>
      <c r="M867" s="17">
        <f t="shared" si="1304"/>
        <v>0</v>
      </c>
      <c r="N867" s="17">
        <f t="shared" si="1304"/>
        <v>0</v>
      </c>
      <c r="O867" s="17">
        <f t="shared" si="1304"/>
        <v>0</v>
      </c>
      <c r="P867" s="17">
        <f t="shared" ref="P867" si="1305">SUM(P866)</f>
        <v>157500</v>
      </c>
      <c r="Q867" s="17">
        <f t="shared" si="1304"/>
        <v>0</v>
      </c>
      <c r="R867" s="17">
        <f t="shared" si="1304"/>
        <v>15980</v>
      </c>
      <c r="S867" s="17">
        <f t="shared" si="1304"/>
        <v>23000</v>
      </c>
      <c r="T867" s="17">
        <f t="shared" si="1304"/>
        <v>0</v>
      </c>
      <c r="U867" s="17">
        <f t="shared" si="1304"/>
        <v>24000</v>
      </c>
      <c r="V867" s="17">
        <f t="shared" si="1304"/>
        <v>0</v>
      </c>
      <c r="W867" s="17">
        <f t="shared" si="1304"/>
        <v>7000</v>
      </c>
      <c r="X867" s="17">
        <f t="shared" si="1304"/>
        <v>0</v>
      </c>
      <c r="Y867" s="17">
        <f t="shared" si="1304"/>
        <v>0</v>
      </c>
      <c r="Z867" s="17">
        <v>69980</v>
      </c>
      <c r="AA867" s="17">
        <v>87520</v>
      </c>
      <c r="AB867" s="17">
        <f t="shared" ref="AB867:AQ867" si="1306">SUM(AB866)</f>
        <v>0</v>
      </c>
      <c r="AC867" s="17">
        <f t="shared" si="1306"/>
        <v>7291</v>
      </c>
      <c r="AD867" s="17">
        <f t="shared" si="1306"/>
        <v>0</v>
      </c>
      <c r="AE867" s="17">
        <f t="shared" si="1306"/>
        <v>5000</v>
      </c>
      <c r="AF867" s="17">
        <f t="shared" si="1306"/>
        <v>0</v>
      </c>
      <c r="AG867" s="17">
        <f t="shared" si="1306"/>
        <v>0</v>
      </c>
      <c r="AH867" s="17">
        <f t="shared" ref="AH867" si="1307">SUM(AH866)</f>
        <v>12291</v>
      </c>
      <c r="AI867" s="17">
        <f t="shared" si="1306"/>
        <v>0</v>
      </c>
      <c r="AJ867" s="17">
        <f t="shared" si="1306"/>
        <v>0</v>
      </c>
      <c r="AK867" s="17">
        <f t="shared" si="1306"/>
        <v>7291</v>
      </c>
      <c r="AL867" s="17">
        <f t="shared" si="1306"/>
        <v>0</v>
      </c>
      <c r="AM867" s="17">
        <f t="shared" si="1306"/>
        <v>0</v>
      </c>
      <c r="AN867" s="17">
        <f t="shared" si="1306"/>
        <v>5000</v>
      </c>
      <c r="AO867" s="17">
        <f t="shared" si="1306"/>
        <v>0</v>
      </c>
      <c r="AP867" s="17">
        <f t="shared" si="1306"/>
        <v>0</v>
      </c>
      <c r="AQ867" s="17">
        <f t="shared" si="1306"/>
        <v>0</v>
      </c>
      <c r="AR867" s="17">
        <v>12291</v>
      </c>
      <c r="AS867" s="17">
        <v>0</v>
      </c>
      <c r="AT867" s="17">
        <f t="shared" ref="AT867:BI867" si="1308">SUM(AT866)</f>
        <v>0</v>
      </c>
      <c r="AU867" s="17">
        <f t="shared" si="1308"/>
        <v>10514</v>
      </c>
      <c r="AV867" s="17">
        <f t="shared" si="1308"/>
        <v>0</v>
      </c>
      <c r="AW867" s="17">
        <f t="shared" si="1308"/>
        <v>0</v>
      </c>
      <c r="AX867" s="17">
        <f t="shared" si="1308"/>
        <v>0</v>
      </c>
      <c r="AY867" s="17">
        <f t="shared" si="1308"/>
        <v>0</v>
      </c>
      <c r="AZ867" s="17">
        <f t="shared" ref="AZ867" si="1309">SUM(AZ866)</f>
        <v>10514</v>
      </c>
      <c r="BA867" s="17">
        <f t="shared" si="1308"/>
        <v>0</v>
      </c>
      <c r="BB867" s="17">
        <f t="shared" si="1308"/>
        <v>0</v>
      </c>
      <c r="BC867" s="17">
        <f t="shared" si="1308"/>
        <v>10514</v>
      </c>
      <c r="BD867" s="17">
        <f t="shared" si="1308"/>
        <v>0</v>
      </c>
      <c r="BE867" s="17">
        <f t="shared" si="1308"/>
        <v>0</v>
      </c>
      <c r="BF867" s="17">
        <f t="shared" si="1308"/>
        <v>0</v>
      </c>
      <c r="BG867" s="17">
        <f t="shared" si="1308"/>
        <v>0</v>
      </c>
      <c r="BH867" s="17">
        <f t="shared" si="1308"/>
        <v>0</v>
      </c>
      <c r="BI867" s="17">
        <f t="shared" si="1308"/>
        <v>0</v>
      </c>
      <c r="BJ867" s="17">
        <v>10514</v>
      </c>
      <c r="BK867" s="17">
        <v>0</v>
      </c>
    </row>
    <row r="868" spans="1:63" x14ac:dyDescent="0.25">
      <c r="A868" s="150"/>
      <c r="B868" s="150"/>
      <c r="C868" s="150"/>
      <c r="D868" s="153"/>
      <c r="E868" s="153"/>
      <c r="F868" s="153"/>
      <c r="G868" s="156"/>
      <c r="P868">
        <f t="shared" ref="P868:P931" si="1310">J868+K868+L868+M868+N868+O868</f>
        <v>0</v>
      </c>
      <c r="Z868">
        <v>0</v>
      </c>
      <c r="AA868">
        <v>0</v>
      </c>
      <c r="AH868">
        <f t="shared" ref="AH868:AH931" si="1311">AB868+AC868+AD868+AE868+AF868+AG868</f>
        <v>0</v>
      </c>
      <c r="AR868">
        <v>0</v>
      </c>
      <c r="AS868">
        <v>0</v>
      </c>
      <c r="AZ868">
        <f t="shared" ref="AZ868:AZ931" si="1312">AT868+AU868+AV868+AW868+AX868+AY868</f>
        <v>0</v>
      </c>
      <c r="BJ868">
        <v>0</v>
      </c>
      <c r="BK868">
        <v>0</v>
      </c>
    </row>
    <row r="869" spans="1:63" ht="15.75" thickBot="1" x14ac:dyDescent="0.3">
      <c r="A869" s="13" t="s">
        <v>0</v>
      </c>
      <c r="B869" s="13" t="s">
        <v>0</v>
      </c>
      <c r="C869" s="13" t="s">
        <v>0</v>
      </c>
      <c r="D869" s="103" t="s">
        <v>0</v>
      </c>
      <c r="E869" s="103" t="s">
        <v>0</v>
      </c>
      <c r="F869" s="103" t="s">
        <v>0</v>
      </c>
      <c r="G869" s="13" t="s">
        <v>0</v>
      </c>
      <c r="H869" s="19" t="s">
        <v>0</v>
      </c>
      <c r="I869" s="19" t="s">
        <v>0</v>
      </c>
      <c r="J869" s="19" t="s">
        <v>0</v>
      </c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>
        <v>0</v>
      </c>
      <c r="AA869" s="19">
        <v>0</v>
      </c>
      <c r="AB869" s="19" t="s">
        <v>0</v>
      </c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>
        <v>0</v>
      </c>
      <c r="AS869" s="19">
        <v>0</v>
      </c>
      <c r="AT869" s="19" t="s">
        <v>0</v>
      </c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>
        <v>0</v>
      </c>
      <c r="BK869" s="19">
        <v>0</v>
      </c>
    </row>
    <row r="870" spans="1:63" ht="69.75" customHeight="1" thickBot="1" x14ac:dyDescent="0.3">
      <c r="A870" s="5" t="s">
        <v>2</v>
      </c>
      <c r="B870" s="5" t="s">
        <v>3</v>
      </c>
      <c r="C870" s="5" t="s">
        <v>4</v>
      </c>
      <c r="D870" s="108" t="s">
        <v>0</v>
      </c>
      <c r="E870" s="116" t="s">
        <v>5</v>
      </c>
      <c r="F870" s="116" t="s">
        <v>6</v>
      </c>
      <c r="G870" s="5" t="s">
        <v>7</v>
      </c>
      <c r="H870" s="5" t="s">
        <v>8</v>
      </c>
      <c r="I870" s="5" t="s">
        <v>9</v>
      </c>
      <c r="J870" s="94" t="s">
        <v>10</v>
      </c>
      <c r="K870" s="94" t="s">
        <v>1602</v>
      </c>
      <c r="L870" s="94" t="s">
        <v>1535</v>
      </c>
      <c r="M870" s="94" t="s">
        <v>1591</v>
      </c>
      <c r="N870" s="94" t="s">
        <v>1592</v>
      </c>
      <c r="O870" s="94" t="s">
        <v>1593</v>
      </c>
      <c r="P870" s="94" t="s">
        <v>1606</v>
      </c>
      <c r="Q870" s="94" t="s">
        <v>1603</v>
      </c>
      <c r="R870" s="94" t="s">
        <v>1594</v>
      </c>
      <c r="S870" s="94" t="s">
        <v>1595</v>
      </c>
      <c r="T870" s="94" t="s">
        <v>1596</v>
      </c>
      <c r="U870" s="94" t="s">
        <v>1597</v>
      </c>
      <c r="V870" s="94" t="s">
        <v>1598</v>
      </c>
      <c r="W870" s="94" t="s">
        <v>1599</v>
      </c>
      <c r="X870" s="94" t="s">
        <v>1604</v>
      </c>
      <c r="Y870" s="94" t="s">
        <v>1605</v>
      </c>
      <c r="Z870" s="94" t="s">
        <v>1600</v>
      </c>
      <c r="AA870" s="94" t="s">
        <v>1601</v>
      </c>
      <c r="AB870" s="95" t="s">
        <v>11</v>
      </c>
      <c r="AC870" s="95" t="s">
        <v>1602</v>
      </c>
      <c r="AD870" s="95" t="s">
        <v>1535</v>
      </c>
      <c r="AE870" s="95" t="s">
        <v>1591</v>
      </c>
      <c r="AF870" s="95" t="s">
        <v>1592</v>
      </c>
      <c r="AG870" s="95" t="s">
        <v>1593</v>
      </c>
      <c r="AH870" s="95" t="s">
        <v>1607</v>
      </c>
      <c r="AI870" s="95" t="s">
        <v>1603</v>
      </c>
      <c r="AJ870" s="95" t="s">
        <v>1594</v>
      </c>
      <c r="AK870" s="95" t="s">
        <v>1595</v>
      </c>
      <c r="AL870" s="95" t="s">
        <v>1596</v>
      </c>
      <c r="AM870" s="95" t="s">
        <v>1597</v>
      </c>
      <c r="AN870" s="95" t="s">
        <v>1598</v>
      </c>
      <c r="AO870" s="95" t="s">
        <v>1599</v>
      </c>
      <c r="AP870" s="95" t="s">
        <v>1604</v>
      </c>
      <c r="AQ870" s="95" t="s">
        <v>1605</v>
      </c>
      <c r="AR870" s="95" t="s">
        <v>1600</v>
      </c>
      <c r="AS870" s="95" t="s">
        <v>1601</v>
      </c>
      <c r="AT870" s="96" t="s">
        <v>12</v>
      </c>
      <c r="AU870" s="96" t="s">
        <v>1602</v>
      </c>
      <c r="AV870" s="96" t="s">
        <v>1535</v>
      </c>
      <c r="AW870" s="96" t="s">
        <v>1591</v>
      </c>
      <c r="AX870" s="96" t="s">
        <v>1592</v>
      </c>
      <c r="AY870" s="96" t="s">
        <v>1593</v>
      </c>
      <c r="AZ870" s="96" t="s">
        <v>1608</v>
      </c>
      <c r="BA870" s="96" t="s">
        <v>1603</v>
      </c>
      <c r="BB870" s="96" t="s">
        <v>1594</v>
      </c>
      <c r="BC870" s="96" t="s">
        <v>1595</v>
      </c>
      <c r="BD870" s="96" t="s">
        <v>1596</v>
      </c>
      <c r="BE870" s="96" t="s">
        <v>1597</v>
      </c>
      <c r="BF870" s="96" t="s">
        <v>1598</v>
      </c>
      <c r="BG870" s="96" t="s">
        <v>1599</v>
      </c>
      <c r="BH870" s="96" t="s">
        <v>1604</v>
      </c>
      <c r="BI870" s="96" t="s">
        <v>1605</v>
      </c>
      <c r="BJ870" s="96" t="s">
        <v>1600</v>
      </c>
      <c r="BK870" s="96" t="s">
        <v>1601</v>
      </c>
    </row>
    <row r="871" spans="1:63" x14ac:dyDescent="0.25">
      <c r="A871" s="6" t="s">
        <v>0</v>
      </c>
      <c r="B871" s="6" t="s">
        <v>0</v>
      </c>
      <c r="C871" s="6" t="s">
        <v>0</v>
      </c>
      <c r="D871" s="109" t="s">
        <v>0</v>
      </c>
      <c r="E871" s="109" t="s">
        <v>0</v>
      </c>
      <c r="F871" s="125" t="s">
        <v>0</v>
      </c>
      <c r="G871" s="7" t="s">
        <v>0</v>
      </c>
      <c r="H871" s="8" t="s">
        <v>0</v>
      </c>
      <c r="I871" s="9" t="s">
        <v>13</v>
      </c>
      <c r="J871" s="9">
        <v>1</v>
      </c>
      <c r="K871" s="9">
        <v>2</v>
      </c>
      <c r="L871" s="9">
        <v>3</v>
      </c>
      <c r="M871" s="9">
        <v>4</v>
      </c>
      <c r="N871" s="9">
        <v>5</v>
      </c>
      <c r="O871" s="9">
        <v>6</v>
      </c>
      <c r="P871" s="9">
        <v>7</v>
      </c>
      <c r="Q871" s="9">
        <v>8</v>
      </c>
      <c r="R871" s="9">
        <v>9</v>
      </c>
      <c r="S871" s="9">
        <v>10</v>
      </c>
      <c r="T871" s="9">
        <v>11</v>
      </c>
      <c r="U871" s="9">
        <v>12</v>
      </c>
      <c r="V871" s="9">
        <v>13</v>
      </c>
      <c r="W871" s="9">
        <v>14</v>
      </c>
      <c r="X871" s="9">
        <v>15</v>
      </c>
      <c r="Y871" s="9">
        <v>16</v>
      </c>
      <c r="Z871" s="9">
        <v>20</v>
      </c>
      <c r="AA871" s="9">
        <v>21</v>
      </c>
      <c r="AB871" s="9">
        <v>1</v>
      </c>
      <c r="AC871" s="9">
        <v>2</v>
      </c>
      <c r="AD871" s="9">
        <v>3</v>
      </c>
      <c r="AE871" s="9">
        <v>4</v>
      </c>
      <c r="AF871" s="9">
        <v>5</v>
      </c>
      <c r="AG871" s="9">
        <v>6</v>
      </c>
      <c r="AH871" s="9">
        <v>7</v>
      </c>
      <c r="AI871" s="9">
        <v>8</v>
      </c>
      <c r="AJ871" s="9">
        <v>9</v>
      </c>
      <c r="AK871" s="9">
        <v>10</v>
      </c>
      <c r="AL871" s="9">
        <v>11</v>
      </c>
      <c r="AM871" s="9">
        <v>12</v>
      </c>
      <c r="AN871" s="9">
        <v>13</v>
      </c>
      <c r="AO871" s="9">
        <v>14</v>
      </c>
      <c r="AP871" s="9">
        <v>15</v>
      </c>
      <c r="AQ871" s="9">
        <v>16</v>
      </c>
      <c r="AR871" s="9">
        <v>20</v>
      </c>
      <c r="AS871" s="9">
        <v>21</v>
      </c>
      <c r="AT871" s="9">
        <v>1</v>
      </c>
      <c r="AU871" s="9">
        <v>2</v>
      </c>
      <c r="AV871" s="9">
        <v>3</v>
      </c>
      <c r="AW871" s="9">
        <v>4</v>
      </c>
      <c r="AX871" s="9">
        <v>5</v>
      </c>
      <c r="AY871" s="9">
        <v>6</v>
      </c>
      <c r="AZ871" s="9">
        <v>7</v>
      </c>
      <c r="BA871" s="9">
        <v>8</v>
      </c>
      <c r="BB871" s="9">
        <v>9</v>
      </c>
      <c r="BC871" s="9">
        <v>10</v>
      </c>
      <c r="BD871" s="9">
        <v>11</v>
      </c>
      <c r="BE871" s="9">
        <v>12</v>
      </c>
      <c r="BF871" s="9">
        <v>13</v>
      </c>
      <c r="BG871" s="9">
        <v>14</v>
      </c>
      <c r="BH871" s="9">
        <v>15</v>
      </c>
      <c r="BI871" s="9">
        <v>16</v>
      </c>
      <c r="BJ871" s="9">
        <v>20</v>
      </c>
      <c r="BK871" s="9">
        <v>21</v>
      </c>
    </row>
    <row r="872" spans="1:63" ht="22.5" x14ac:dyDescent="0.25">
      <c r="A872" s="1" t="s">
        <v>135</v>
      </c>
      <c r="B872" s="1" t="s">
        <v>60</v>
      </c>
      <c r="C872" s="4" t="s">
        <v>160</v>
      </c>
      <c r="D872" s="107" t="s">
        <v>376</v>
      </c>
      <c r="E872" s="106" t="s">
        <v>0</v>
      </c>
      <c r="F872" s="106" t="s">
        <v>0</v>
      </c>
      <c r="G872" s="2" t="s">
        <v>0</v>
      </c>
      <c r="H872" s="2" t="s">
        <v>377</v>
      </c>
      <c r="I872" s="3" t="s">
        <v>0</v>
      </c>
      <c r="J872" s="3" t="s">
        <v>0</v>
      </c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>
        <v>0</v>
      </c>
      <c r="AA872" s="3">
        <v>0</v>
      </c>
      <c r="AB872" s="3" t="s">
        <v>0</v>
      </c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>
        <v>0</v>
      </c>
      <c r="AS872" s="3">
        <v>0</v>
      </c>
      <c r="AT872" s="3" t="s">
        <v>0</v>
      </c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>
        <v>0</v>
      </c>
      <c r="BK872" s="3">
        <v>0</v>
      </c>
    </row>
    <row r="873" spans="1:63" ht="33.75" x14ac:dyDescent="0.25">
      <c r="A873" s="1" t="s">
        <v>0</v>
      </c>
      <c r="B873" s="1" t="s">
        <v>0</v>
      </c>
      <c r="C873" s="1" t="s">
        <v>0</v>
      </c>
      <c r="D873" s="106" t="s">
        <v>0</v>
      </c>
      <c r="E873" s="106" t="s">
        <v>0</v>
      </c>
      <c r="F873" s="106" t="s">
        <v>0</v>
      </c>
      <c r="G873" s="2" t="s">
        <v>0</v>
      </c>
      <c r="H873" s="10" t="s">
        <v>15</v>
      </c>
      <c r="I873" s="11">
        <f>SUM(I874,I882,I884)</f>
        <v>2364009</v>
      </c>
      <c r="J873" s="11">
        <f t="shared" ref="J873:Y873" si="1313">SUM(J874,J882,J884)</f>
        <v>43500</v>
      </c>
      <c r="K873" s="11">
        <f t="shared" si="1313"/>
        <v>0</v>
      </c>
      <c r="L873" s="11">
        <f t="shared" si="1313"/>
        <v>0</v>
      </c>
      <c r="M873" s="11">
        <f t="shared" si="1313"/>
        <v>0</v>
      </c>
      <c r="N873" s="11">
        <f t="shared" si="1313"/>
        <v>0</v>
      </c>
      <c r="O873" s="11">
        <f t="shared" si="1313"/>
        <v>0</v>
      </c>
      <c r="P873" s="11">
        <f t="shared" ref="P873" si="1314">SUM(P874,P882,P884)</f>
        <v>43500</v>
      </c>
      <c r="Q873" s="11">
        <f t="shared" si="1313"/>
        <v>0</v>
      </c>
      <c r="R873" s="11">
        <f t="shared" si="1313"/>
        <v>0</v>
      </c>
      <c r="S873" s="11">
        <f t="shared" si="1313"/>
        <v>13435</v>
      </c>
      <c r="T873" s="11">
        <f t="shared" si="1313"/>
        <v>0</v>
      </c>
      <c r="U873" s="11">
        <f t="shared" si="1313"/>
        <v>7991</v>
      </c>
      <c r="V873" s="11">
        <f t="shared" si="1313"/>
        <v>0</v>
      </c>
      <c r="W873" s="11">
        <f t="shared" si="1313"/>
        <v>0</v>
      </c>
      <c r="X873" s="11">
        <f t="shared" si="1313"/>
        <v>11817</v>
      </c>
      <c r="Y873" s="11">
        <f t="shared" si="1313"/>
        <v>0</v>
      </c>
      <c r="Z873" s="11">
        <v>33243</v>
      </c>
      <c r="AA873" s="11">
        <v>10257</v>
      </c>
      <c r="AB873" s="11">
        <f t="shared" ref="AB873:AQ873" si="1315">SUM(AB874,AB882,AB884)</f>
        <v>0</v>
      </c>
      <c r="AC873" s="11">
        <f t="shared" si="1315"/>
        <v>14665</v>
      </c>
      <c r="AD873" s="11">
        <f t="shared" si="1315"/>
        <v>0</v>
      </c>
      <c r="AE873" s="11">
        <f t="shared" si="1315"/>
        <v>22010</v>
      </c>
      <c r="AF873" s="11">
        <f t="shared" si="1315"/>
        <v>0</v>
      </c>
      <c r="AG873" s="11">
        <f t="shared" si="1315"/>
        <v>0</v>
      </c>
      <c r="AH873" s="11">
        <f t="shared" ref="AH873" si="1316">SUM(AH874,AH882,AH884)</f>
        <v>36675</v>
      </c>
      <c r="AI873" s="11">
        <f t="shared" si="1315"/>
        <v>0</v>
      </c>
      <c r="AJ873" s="11">
        <f t="shared" si="1315"/>
        <v>0</v>
      </c>
      <c r="AK873" s="11">
        <f t="shared" si="1315"/>
        <v>14665</v>
      </c>
      <c r="AL873" s="11">
        <f t="shared" si="1315"/>
        <v>22010</v>
      </c>
      <c r="AM873" s="11">
        <f t="shared" si="1315"/>
        <v>0</v>
      </c>
      <c r="AN873" s="11">
        <f t="shared" si="1315"/>
        <v>0</v>
      </c>
      <c r="AO873" s="11">
        <f t="shared" si="1315"/>
        <v>0</v>
      </c>
      <c r="AP873" s="11">
        <f t="shared" si="1315"/>
        <v>0</v>
      </c>
      <c r="AQ873" s="11">
        <f t="shared" si="1315"/>
        <v>0</v>
      </c>
      <c r="AR873" s="11">
        <v>36675</v>
      </c>
      <c r="AS873" s="11">
        <v>0</v>
      </c>
      <c r="AT873" s="11">
        <f t="shared" ref="AT873:BI873" si="1317">SUM(AT874,AT882,AT884)</f>
        <v>0</v>
      </c>
      <c r="AU873" s="11">
        <f t="shared" si="1317"/>
        <v>0</v>
      </c>
      <c r="AV873" s="11">
        <f t="shared" si="1317"/>
        <v>0</v>
      </c>
      <c r="AW873" s="11">
        <f t="shared" si="1317"/>
        <v>0</v>
      </c>
      <c r="AX873" s="11">
        <f t="shared" si="1317"/>
        <v>0</v>
      </c>
      <c r="AY873" s="11">
        <f t="shared" si="1317"/>
        <v>0</v>
      </c>
      <c r="AZ873" s="11">
        <f t="shared" ref="AZ873" si="1318">SUM(AZ874,AZ882,AZ884)</f>
        <v>0</v>
      </c>
      <c r="BA873" s="11">
        <f t="shared" si="1317"/>
        <v>0</v>
      </c>
      <c r="BB873" s="11">
        <f t="shared" si="1317"/>
        <v>0</v>
      </c>
      <c r="BC873" s="11">
        <f t="shared" si="1317"/>
        <v>0</v>
      </c>
      <c r="BD873" s="11">
        <f t="shared" si="1317"/>
        <v>0</v>
      </c>
      <c r="BE873" s="11">
        <f t="shared" si="1317"/>
        <v>0</v>
      </c>
      <c r="BF873" s="11">
        <f t="shared" si="1317"/>
        <v>0</v>
      </c>
      <c r="BG873" s="11">
        <f t="shared" si="1317"/>
        <v>0</v>
      </c>
      <c r="BH873" s="11">
        <f t="shared" si="1317"/>
        <v>0</v>
      </c>
      <c r="BI873" s="11">
        <f t="shared" si="1317"/>
        <v>0</v>
      </c>
      <c r="BJ873" s="11">
        <v>0</v>
      </c>
      <c r="BK873" s="11">
        <v>0</v>
      </c>
    </row>
    <row r="874" spans="1:63" x14ac:dyDescent="0.25">
      <c r="A874" s="4" t="s">
        <v>135</v>
      </c>
      <c r="B874" s="4" t="s">
        <v>60</v>
      </c>
      <c r="C874" s="4" t="s">
        <v>160</v>
      </c>
      <c r="D874" s="107" t="s">
        <v>376</v>
      </c>
      <c r="E874" s="106" t="s">
        <v>16</v>
      </c>
      <c r="F874" s="106" t="s">
        <v>0</v>
      </c>
      <c r="G874" s="2" t="s">
        <v>0</v>
      </c>
      <c r="H874" s="2" t="s">
        <v>17</v>
      </c>
      <c r="I874" s="12">
        <f>SUM(I875,I876)</f>
        <v>1969164</v>
      </c>
      <c r="J874" s="12">
        <f t="shared" ref="J874:Y874" si="1319">SUM(J875,J876)</f>
        <v>0</v>
      </c>
      <c r="K874" s="12">
        <f t="shared" si="1319"/>
        <v>0</v>
      </c>
      <c r="L874" s="12">
        <f t="shared" si="1319"/>
        <v>0</v>
      </c>
      <c r="M874" s="12">
        <f t="shared" si="1319"/>
        <v>0</v>
      </c>
      <c r="N874" s="12">
        <f t="shared" si="1319"/>
        <v>0</v>
      </c>
      <c r="O874" s="12">
        <f t="shared" si="1319"/>
        <v>0</v>
      </c>
      <c r="P874" s="12">
        <f t="shared" ref="P874" si="1320">SUM(P875,P876)</f>
        <v>0</v>
      </c>
      <c r="Q874" s="12">
        <f t="shared" si="1319"/>
        <v>0</v>
      </c>
      <c r="R874" s="12">
        <f t="shared" si="1319"/>
        <v>0</v>
      </c>
      <c r="S874" s="12">
        <f t="shared" si="1319"/>
        <v>0</v>
      </c>
      <c r="T874" s="12">
        <f t="shared" si="1319"/>
        <v>0</v>
      </c>
      <c r="U874" s="12">
        <f t="shared" si="1319"/>
        <v>0</v>
      </c>
      <c r="V874" s="12">
        <f t="shared" si="1319"/>
        <v>0</v>
      </c>
      <c r="W874" s="12">
        <f t="shared" si="1319"/>
        <v>0</v>
      </c>
      <c r="X874" s="12">
        <f t="shared" si="1319"/>
        <v>0</v>
      </c>
      <c r="Y874" s="12">
        <f t="shared" si="1319"/>
        <v>0</v>
      </c>
      <c r="Z874" s="12">
        <v>0</v>
      </c>
      <c r="AA874" s="12">
        <v>0</v>
      </c>
      <c r="AB874" s="12">
        <f t="shared" ref="AB874:AQ874" si="1321">SUM(AB875,AB876)</f>
        <v>0</v>
      </c>
      <c r="AC874" s="12">
        <f t="shared" si="1321"/>
        <v>0</v>
      </c>
      <c r="AD874" s="12">
        <f t="shared" si="1321"/>
        <v>0</v>
      </c>
      <c r="AE874" s="12">
        <f t="shared" si="1321"/>
        <v>0</v>
      </c>
      <c r="AF874" s="12">
        <f t="shared" si="1321"/>
        <v>0</v>
      </c>
      <c r="AG874" s="12">
        <f t="shared" si="1321"/>
        <v>0</v>
      </c>
      <c r="AH874" s="12">
        <f t="shared" ref="AH874" si="1322">SUM(AH875,AH876)</f>
        <v>0</v>
      </c>
      <c r="AI874" s="12">
        <f t="shared" si="1321"/>
        <v>0</v>
      </c>
      <c r="AJ874" s="12">
        <f t="shared" si="1321"/>
        <v>0</v>
      </c>
      <c r="AK874" s="12">
        <f t="shared" si="1321"/>
        <v>0</v>
      </c>
      <c r="AL874" s="12">
        <f t="shared" si="1321"/>
        <v>0</v>
      </c>
      <c r="AM874" s="12">
        <f t="shared" si="1321"/>
        <v>0</v>
      </c>
      <c r="AN874" s="12">
        <f t="shared" si="1321"/>
        <v>0</v>
      </c>
      <c r="AO874" s="12">
        <f t="shared" si="1321"/>
        <v>0</v>
      </c>
      <c r="AP874" s="12">
        <f t="shared" si="1321"/>
        <v>0</v>
      </c>
      <c r="AQ874" s="12">
        <f t="shared" si="1321"/>
        <v>0</v>
      </c>
      <c r="AR874" s="12">
        <v>0</v>
      </c>
      <c r="AS874" s="12">
        <v>0</v>
      </c>
      <c r="AT874" s="12">
        <f t="shared" ref="AT874:BI874" si="1323">SUM(AT875,AT876)</f>
        <v>0</v>
      </c>
      <c r="AU874" s="12">
        <f t="shared" si="1323"/>
        <v>0</v>
      </c>
      <c r="AV874" s="12">
        <f t="shared" si="1323"/>
        <v>0</v>
      </c>
      <c r="AW874" s="12">
        <f t="shared" si="1323"/>
        <v>0</v>
      </c>
      <c r="AX874" s="12">
        <f t="shared" si="1323"/>
        <v>0</v>
      </c>
      <c r="AY874" s="12">
        <f t="shared" si="1323"/>
        <v>0</v>
      </c>
      <c r="AZ874" s="12">
        <f t="shared" ref="AZ874" si="1324">SUM(AZ875,AZ876)</f>
        <v>0</v>
      </c>
      <c r="BA874" s="12">
        <f t="shared" si="1323"/>
        <v>0</v>
      </c>
      <c r="BB874" s="12">
        <f t="shared" si="1323"/>
        <v>0</v>
      </c>
      <c r="BC874" s="12">
        <f t="shared" si="1323"/>
        <v>0</v>
      </c>
      <c r="BD874" s="12">
        <f t="shared" si="1323"/>
        <v>0</v>
      </c>
      <c r="BE874" s="12">
        <f t="shared" si="1323"/>
        <v>0</v>
      </c>
      <c r="BF874" s="12">
        <f t="shared" si="1323"/>
        <v>0</v>
      </c>
      <c r="BG874" s="12">
        <f t="shared" si="1323"/>
        <v>0</v>
      </c>
      <c r="BH874" s="12">
        <f t="shared" si="1323"/>
        <v>0</v>
      </c>
      <c r="BI874" s="12">
        <f t="shared" si="1323"/>
        <v>0</v>
      </c>
      <c r="BJ874" s="12">
        <v>0</v>
      </c>
      <c r="BK874" s="12">
        <v>0</v>
      </c>
    </row>
    <row r="875" spans="1:63" x14ac:dyDescent="0.25">
      <c r="A875" s="4" t="s">
        <v>135</v>
      </c>
      <c r="B875" s="4" t="s">
        <v>60</v>
      </c>
      <c r="C875" s="4" t="s">
        <v>160</v>
      </c>
      <c r="D875" s="107" t="s">
        <v>376</v>
      </c>
      <c r="E875" s="117">
        <v>6111</v>
      </c>
      <c r="F875" s="107"/>
      <c r="G875" s="103" t="s">
        <v>1658</v>
      </c>
      <c r="H875" s="13" t="s">
        <v>18</v>
      </c>
      <c r="I875" s="14">
        <v>1711864</v>
      </c>
      <c r="J875" s="14">
        <v>0</v>
      </c>
      <c r="K875" s="14"/>
      <c r="L875" s="14"/>
      <c r="M875" s="14"/>
      <c r="N875" s="14"/>
      <c r="O875" s="14"/>
      <c r="P875" s="14">
        <f t="shared" si="1310"/>
        <v>0</v>
      </c>
      <c r="Q875" s="14"/>
      <c r="R875" s="14"/>
      <c r="S875" s="14"/>
      <c r="T875" s="14"/>
      <c r="U875" s="14"/>
      <c r="V875" s="14"/>
      <c r="W875" s="14"/>
      <c r="X875" s="14"/>
      <c r="Y875" s="14"/>
      <c r="Z875" s="14">
        <v>0</v>
      </c>
      <c r="AA875" s="14">
        <v>0</v>
      </c>
      <c r="AB875" s="14">
        <v>0</v>
      </c>
      <c r="AC875" s="14"/>
      <c r="AD875" s="14"/>
      <c r="AE875" s="14"/>
      <c r="AF875" s="14"/>
      <c r="AG875" s="14"/>
      <c r="AH875" s="14">
        <f t="shared" si="1311"/>
        <v>0</v>
      </c>
      <c r="AI875" s="14"/>
      <c r="AJ875" s="14"/>
      <c r="AK875" s="14"/>
      <c r="AL875" s="14"/>
      <c r="AM875" s="14"/>
      <c r="AN875" s="14"/>
      <c r="AO875" s="14"/>
      <c r="AP875" s="14"/>
      <c r="AQ875" s="14"/>
      <c r="AR875" s="14">
        <v>0</v>
      </c>
      <c r="AS875" s="14">
        <v>0</v>
      </c>
      <c r="AT875" s="14">
        <v>0</v>
      </c>
      <c r="AU875" s="14"/>
      <c r="AV875" s="14"/>
      <c r="AW875" s="14"/>
      <c r="AX875" s="14"/>
      <c r="AY875" s="14"/>
      <c r="AZ875" s="14">
        <f t="shared" si="1312"/>
        <v>0</v>
      </c>
      <c r="BA875" s="14"/>
      <c r="BB875" s="14"/>
      <c r="BC875" s="14"/>
      <c r="BD875" s="14"/>
      <c r="BE875" s="14"/>
      <c r="BF875" s="14"/>
      <c r="BG875" s="14"/>
      <c r="BH875" s="14"/>
      <c r="BI875" s="14"/>
      <c r="BJ875" s="14">
        <v>0</v>
      </c>
      <c r="BK875" s="14">
        <v>0</v>
      </c>
    </row>
    <row r="876" spans="1:63" x14ac:dyDescent="0.25">
      <c r="A876" s="1" t="s">
        <v>135</v>
      </c>
      <c r="B876" s="1" t="s">
        <v>60</v>
      </c>
      <c r="C876" s="1" t="s">
        <v>160</v>
      </c>
      <c r="D876" s="110" t="s">
        <v>376</v>
      </c>
      <c r="E876" s="110" t="s">
        <v>20</v>
      </c>
      <c r="F876" s="107" t="s">
        <v>0</v>
      </c>
      <c r="G876" s="13" t="s">
        <v>0</v>
      </c>
      <c r="H876" s="2" t="s">
        <v>21</v>
      </c>
      <c r="I876" s="12">
        <f>SUM(I877:I881)</f>
        <v>257300</v>
      </c>
      <c r="J876" s="12">
        <f t="shared" ref="J876:Y876" si="1325">SUM(J877:J881)</f>
        <v>0</v>
      </c>
      <c r="K876" s="12">
        <f t="shared" si="1325"/>
        <v>0</v>
      </c>
      <c r="L876" s="12">
        <f t="shared" si="1325"/>
        <v>0</v>
      </c>
      <c r="M876" s="12">
        <f t="shared" si="1325"/>
        <v>0</v>
      </c>
      <c r="N876" s="12">
        <f t="shared" si="1325"/>
        <v>0</v>
      </c>
      <c r="O876" s="12">
        <f t="shared" si="1325"/>
        <v>0</v>
      </c>
      <c r="P876" s="12">
        <f t="shared" si="1325"/>
        <v>0</v>
      </c>
      <c r="Q876" s="12">
        <f t="shared" si="1325"/>
        <v>0</v>
      </c>
      <c r="R876" s="12">
        <f t="shared" si="1325"/>
        <v>0</v>
      </c>
      <c r="S876" s="12">
        <f t="shared" si="1325"/>
        <v>0</v>
      </c>
      <c r="T876" s="12">
        <f t="shared" si="1325"/>
        <v>0</v>
      </c>
      <c r="U876" s="12">
        <f t="shared" si="1325"/>
        <v>0</v>
      </c>
      <c r="V876" s="12">
        <f t="shared" si="1325"/>
        <v>0</v>
      </c>
      <c r="W876" s="12">
        <f t="shared" si="1325"/>
        <v>0</v>
      </c>
      <c r="X876" s="12">
        <f t="shared" si="1325"/>
        <v>0</v>
      </c>
      <c r="Y876" s="12">
        <f t="shared" si="1325"/>
        <v>0</v>
      </c>
      <c r="Z876" s="12">
        <v>0</v>
      </c>
      <c r="AA876" s="12">
        <v>0</v>
      </c>
      <c r="AB876" s="12">
        <f t="shared" ref="AB876:AQ876" si="1326">SUM(AB877:AB881)</f>
        <v>0</v>
      </c>
      <c r="AC876" s="12">
        <f t="shared" si="1326"/>
        <v>0</v>
      </c>
      <c r="AD876" s="12">
        <f t="shared" si="1326"/>
        <v>0</v>
      </c>
      <c r="AE876" s="12">
        <f t="shared" si="1326"/>
        <v>0</v>
      </c>
      <c r="AF876" s="12">
        <f t="shared" si="1326"/>
        <v>0</v>
      </c>
      <c r="AG876" s="12">
        <f t="shared" si="1326"/>
        <v>0</v>
      </c>
      <c r="AH876" s="12">
        <f t="shared" si="1326"/>
        <v>0</v>
      </c>
      <c r="AI876" s="12">
        <f t="shared" si="1326"/>
        <v>0</v>
      </c>
      <c r="AJ876" s="12">
        <f t="shared" si="1326"/>
        <v>0</v>
      </c>
      <c r="AK876" s="12">
        <f t="shared" si="1326"/>
        <v>0</v>
      </c>
      <c r="AL876" s="12">
        <f t="shared" si="1326"/>
        <v>0</v>
      </c>
      <c r="AM876" s="12">
        <f t="shared" si="1326"/>
        <v>0</v>
      </c>
      <c r="AN876" s="12">
        <f t="shared" si="1326"/>
        <v>0</v>
      </c>
      <c r="AO876" s="12">
        <f t="shared" si="1326"/>
        <v>0</v>
      </c>
      <c r="AP876" s="12">
        <f t="shared" si="1326"/>
        <v>0</v>
      </c>
      <c r="AQ876" s="12">
        <f t="shared" si="1326"/>
        <v>0</v>
      </c>
      <c r="AR876" s="12">
        <v>0</v>
      </c>
      <c r="AS876" s="12">
        <v>0</v>
      </c>
      <c r="AT876" s="12">
        <f t="shared" ref="AT876:BI876" si="1327">SUM(AT877:AT881)</f>
        <v>0</v>
      </c>
      <c r="AU876" s="12">
        <f t="shared" si="1327"/>
        <v>0</v>
      </c>
      <c r="AV876" s="12">
        <f t="shared" si="1327"/>
        <v>0</v>
      </c>
      <c r="AW876" s="12">
        <f t="shared" si="1327"/>
        <v>0</v>
      </c>
      <c r="AX876" s="12">
        <f t="shared" si="1327"/>
        <v>0</v>
      </c>
      <c r="AY876" s="12">
        <f t="shared" si="1327"/>
        <v>0</v>
      </c>
      <c r="AZ876" s="12">
        <f t="shared" si="1327"/>
        <v>0</v>
      </c>
      <c r="BA876" s="12">
        <f t="shared" si="1327"/>
        <v>0</v>
      </c>
      <c r="BB876" s="12">
        <f t="shared" si="1327"/>
        <v>0</v>
      </c>
      <c r="BC876" s="12">
        <f t="shared" si="1327"/>
        <v>0</v>
      </c>
      <c r="BD876" s="12">
        <f t="shared" si="1327"/>
        <v>0</v>
      </c>
      <c r="BE876" s="12">
        <f t="shared" si="1327"/>
        <v>0</v>
      </c>
      <c r="BF876" s="12">
        <f t="shared" si="1327"/>
        <v>0</v>
      </c>
      <c r="BG876" s="12">
        <f t="shared" si="1327"/>
        <v>0</v>
      </c>
      <c r="BH876" s="12">
        <f t="shared" si="1327"/>
        <v>0</v>
      </c>
      <c r="BI876" s="12">
        <f t="shared" si="1327"/>
        <v>0</v>
      </c>
      <c r="BJ876" s="12">
        <v>0</v>
      </c>
      <c r="BK876" s="12">
        <v>0</v>
      </c>
    </row>
    <row r="877" spans="1:63" ht="22.5" x14ac:dyDescent="0.25">
      <c r="A877" s="4" t="s">
        <v>135</v>
      </c>
      <c r="B877" s="4" t="s">
        <v>60</v>
      </c>
      <c r="C877" s="4" t="s">
        <v>160</v>
      </c>
      <c r="D877" s="107" t="s">
        <v>376</v>
      </c>
      <c r="E877" s="117">
        <v>6112</v>
      </c>
      <c r="F877" s="107" t="s">
        <v>378</v>
      </c>
      <c r="G877" s="103" t="s">
        <v>1658</v>
      </c>
      <c r="H877" s="13" t="s">
        <v>59</v>
      </c>
      <c r="I877" s="14">
        <v>47000</v>
      </c>
      <c r="J877" s="14">
        <v>0</v>
      </c>
      <c r="K877" s="14"/>
      <c r="L877" s="14"/>
      <c r="M877" s="14"/>
      <c r="N877" s="14"/>
      <c r="O877" s="14"/>
      <c r="P877" s="14">
        <f t="shared" si="1310"/>
        <v>0</v>
      </c>
      <c r="Q877" s="14"/>
      <c r="R877" s="14"/>
      <c r="S877" s="14"/>
      <c r="T877" s="14"/>
      <c r="U877" s="14"/>
      <c r="V877" s="14"/>
      <c r="W877" s="14"/>
      <c r="X877" s="14"/>
      <c r="Y877" s="14"/>
      <c r="Z877" s="14">
        <v>0</v>
      </c>
      <c r="AA877" s="14">
        <v>0</v>
      </c>
      <c r="AB877" s="14">
        <v>0</v>
      </c>
      <c r="AC877" s="14"/>
      <c r="AD877" s="14"/>
      <c r="AE877" s="14"/>
      <c r="AF877" s="14"/>
      <c r="AG877" s="14"/>
      <c r="AH877" s="14">
        <f t="shared" si="1311"/>
        <v>0</v>
      </c>
      <c r="AI877" s="14"/>
      <c r="AJ877" s="14"/>
      <c r="AK877" s="14"/>
      <c r="AL877" s="14"/>
      <c r="AM877" s="14"/>
      <c r="AN877" s="14"/>
      <c r="AO877" s="14"/>
      <c r="AP877" s="14"/>
      <c r="AQ877" s="14"/>
      <c r="AR877" s="14">
        <v>0</v>
      </c>
      <c r="AS877" s="14">
        <v>0</v>
      </c>
      <c r="AT877" s="14">
        <v>0</v>
      </c>
      <c r="AU877" s="14"/>
      <c r="AV877" s="14"/>
      <c r="AW877" s="14"/>
      <c r="AX877" s="14"/>
      <c r="AY877" s="14"/>
      <c r="AZ877" s="14">
        <f t="shared" si="1312"/>
        <v>0</v>
      </c>
      <c r="BA877" s="14"/>
      <c r="BB877" s="14"/>
      <c r="BC877" s="14"/>
      <c r="BD877" s="14"/>
      <c r="BE877" s="14"/>
      <c r="BF877" s="14"/>
      <c r="BG877" s="14"/>
      <c r="BH877" s="14"/>
      <c r="BI877" s="14"/>
      <c r="BJ877" s="14">
        <v>0</v>
      </c>
      <c r="BK877" s="14">
        <v>0</v>
      </c>
    </row>
    <row r="878" spans="1:63" x14ac:dyDescent="0.25">
      <c r="A878" s="4" t="s">
        <v>135</v>
      </c>
      <c r="B878" s="4" t="s">
        <v>60</v>
      </c>
      <c r="C878" s="4" t="s">
        <v>160</v>
      </c>
      <c r="D878" s="107" t="s">
        <v>376</v>
      </c>
      <c r="E878" s="117">
        <v>6112</v>
      </c>
      <c r="F878" s="107" t="s">
        <v>379</v>
      </c>
      <c r="G878" s="103" t="s">
        <v>1658</v>
      </c>
      <c r="H878" s="13" t="s">
        <v>24</v>
      </c>
      <c r="I878" s="14">
        <v>143200</v>
      </c>
      <c r="J878" s="14">
        <v>0</v>
      </c>
      <c r="K878" s="14"/>
      <c r="L878" s="14"/>
      <c r="M878" s="14"/>
      <c r="N878" s="14"/>
      <c r="O878" s="14"/>
      <c r="P878" s="14">
        <f t="shared" si="1310"/>
        <v>0</v>
      </c>
      <c r="Q878" s="14"/>
      <c r="R878" s="14"/>
      <c r="S878" s="14"/>
      <c r="T878" s="14"/>
      <c r="U878" s="14"/>
      <c r="V878" s="14"/>
      <c r="W878" s="14"/>
      <c r="X878" s="14"/>
      <c r="Y878" s="14"/>
      <c r="Z878" s="14">
        <v>0</v>
      </c>
      <c r="AA878" s="14">
        <v>0</v>
      </c>
      <c r="AB878" s="14">
        <v>0</v>
      </c>
      <c r="AC878" s="14"/>
      <c r="AD878" s="14"/>
      <c r="AE878" s="14"/>
      <c r="AF878" s="14"/>
      <c r="AG878" s="14"/>
      <c r="AH878" s="14">
        <f t="shared" si="1311"/>
        <v>0</v>
      </c>
      <c r="AI878" s="14"/>
      <c r="AJ878" s="14"/>
      <c r="AK878" s="14"/>
      <c r="AL878" s="14"/>
      <c r="AM878" s="14"/>
      <c r="AN878" s="14"/>
      <c r="AO878" s="14"/>
      <c r="AP878" s="14"/>
      <c r="AQ878" s="14"/>
      <c r="AR878" s="14">
        <v>0</v>
      </c>
      <c r="AS878" s="14">
        <v>0</v>
      </c>
      <c r="AT878" s="14">
        <v>0</v>
      </c>
      <c r="AU878" s="14"/>
      <c r="AV878" s="14"/>
      <c r="AW878" s="14"/>
      <c r="AX878" s="14"/>
      <c r="AY878" s="14"/>
      <c r="AZ878" s="14">
        <f t="shared" si="1312"/>
        <v>0</v>
      </c>
      <c r="BA878" s="14"/>
      <c r="BB878" s="14"/>
      <c r="BC878" s="14"/>
      <c r="BD878" s="14"/>
      <c r="BE878" s="14"/>
      <c r="BF878" s="14"/>
      <c r="BG878" s="14"/>
      <c r="BH878" s="14"/>
      <c r="BI878" s="14"/>
      <c r="BJ878" s="14">
        <v>0</v>
      </c>
      <c r="BK878" s="14">
        <v>0</v>
      </c>
    </row>
    <row r="879" spans="1:63" x14ac:dyDescent="0.25">
      <c r="A879" s="4" t="s">
        <v>135</v>
      </c>
      <c r="B879" s="4" t="s">
        <v>60</v>
      </c>
      <c r="C879" s="4" t="s">
        <v>160</v>
      </c>
      <c r="D879" s="107" t="s">
        <v>376</v>
      </c>
      <c r="E879" s="117">
        <v>6112</v>
      </c>
      <c r="F879" s="107" t="s">
        <v>380</v>
      </c>
      <c r="G879" s="103" t="s">
        <v>1658</v>
      </c>
      <c r="H879" s="13" t="s">
        <v>25</v>
      </c>
      <c r="I879" s="14">
        <v>32100</v>
      </c>
      <c r="J879" s="14">
        <v>0</v>
      </c>
      <c r="K879" s="14"/>
      <c r="L879" s="14"/>
      <c r="M879" s="14"/>
      <c r="N879" s="14"/>
      <c r="O879" s="14"/>
      <c r="P879" s="14">
        <f t="shared" si="1310"/>
        <v>0</v>
      </c>
      <c r="Q879" s="14"/>
      <c r="R879" s="14"/>
      <c r="S879" s="14"/>
      <c r="T879" s="14"/>
      <c r="U879" s="14"/>
      <c r="V879" s="14"/>
      <c r="W879" s="14"/>
      <c r="X879" s="14"/>
      <c r="Y879" s="14"/>
      <c r="Z879" s="14">
        <v>0</v>
      </c>
      <c r="AA879" s="14">
        <v>0</v>
      </c>
      <c r="AB879" s="14">
        <v>0</v>
      </c>
      <c r="AC879" s="14"/>
      <c r="AD879" s="14"/>
      <c r="AE879" s="14"/>
      <c r="AF879" s="14"/>
      <c r="AG879" s="14"/>
      <c r="AH879" s="14">
        <f t="shared" si="1311"/>
        <v>0</v>
      </c>
      <c r="AI879" s="14"/>
      <c r="AJ879" s="14"/>
      <c r="AK879" s="14"/>
      <c r="AL879" s="14"/>
      <c r="AM879" s="14"/>
      <c r="AN879" s="14"/>
      <c r="AO879" s="14"/>
      <c r="AP879" s="14"/>
      <c r="AQ879" s="14"/>
      <c r="AR879" s="14">
        <v>0</v>
      </c>
      <c r="AS879" s="14">
        <v>0</v>
      </c>
      <c r="AT879" s="14">
        <v>0</v>
      </c>
      <c r="AU879" s="14"/>
      <c r="AV879" s="14"/>
      <c r="AW879" s="14"/>
      <c r="AX879" s="14"/>
      <c r="AY879" s="14"/>
      <c r="AZ879" s="14">
        <f t="shared" si="1312"/>
        <v>0</v>
      </c>
      <c r="BA879" s="14"/>
      <c r="BB879" s="14"/>
      <c r="BC879" s="14"/>
      <c r="BD879" s="14"/>
      <c r="BE879" s="14"/>
      <c r="BF879" s="14"/>
      <c r="BG879" s="14"/>
      <c r="BH879" s="14"/>
      <c r="BI879" s="14"/>
      <c r="BJ879" s="14">
        <v>0</v>
      </c>
      <c r="BK879" s="14">
        <v>0</v>
      </c>
    </row>
    <row r="880" spans="1:63" x14ac:dyDescent="0.25">
      <c r="A880" s="4" t="s">
        <v>135</v>
      </c>
      <c r="B880" s="4" t="s">
        <v>60</v>
      </c>
      <c r="C880" s="4" t="s">
        <v>160</v>
      </c>
      <c r="D880" s="107" t="s">
        <v>376</v>
      </c>
      <c r="E880" s="117">
        <v>6112</v>
      </c>
      <c r="F880" s="107" t="s">
        <v>381</v>
      </c>
      <c r="G880" s="103" t="s">
        <v>1658</v>
      </c>
      <c r="H880" s="13" t="s">
        <v>23</v>
      </c>
      <c r="I880" s="14">
        <v>0</v>
      </c>
      <c r="J880" s="14">
        <v>0</v>
      </c>
      <c r="K880" s="14"/>
      <c r="L880" s="14"/>
      <c r="M880" s="14"/>
      <c r="N880" s="14"/>
      <c r="O880" s="14"/>
      <c r="P880" s="14">
        <f t="shared" si="1310"/>
        <v>0</v>
      </c>
      <c r="Q880" s="14"/>
      <c r="R880" s="14"/>
      <c r="S880" s="14"/>
      <c r="T880" s="14"/>
      <c r="U880" s="14"/>
      <c r="V880" s="14"/>
      <c r="W880" s="14"/>
      <c r="X880" s="14"/>
      <c r="Y880" s="14"/>
      <c r="Z880" s="14">
        <v>0</v>
      </c>
      <c r="AA880" s="14">
        <v>0</v>
      </c>
      <c r="AB880" s="14">
        <v>0</v>
      </c>
      <c r="AC880" s="14"/>
      <c r="AD880" s="14"/>
      <c r="AE880" s="14"/>
      <c r="AF880" s="14"/>
      <c r="AG880" s="14"/>
      <c r="AH880" s="14">
        <f t="shared" si="1311"/>
        <v>0</v>
      </c>
      <c r="AI880" s="14"/>
      <c r="AJ880" s="14"/>
      <c r="AK880" s="14"/>
      <c r="AL880" s="14"/>
      <c r="AM880" s="14"/>
      <c r="AN880" s="14"/>
      <c r="AO880" s="14"/>
      <c r="AP880" s="14"/>
      <c r="AQ880" s="14"/>
      <c r="AR880" s="14">
        <v>0</v>
      </c>
      <c r="AS880" s="14">
        <v>0</v>
      </c>
      <c r="AT880" s="14">
        <v>0</v>
      </c>
      <c r="AU880" s="14"/>
      <c r="AV880" s="14"/>
      <c r="AW880" s="14"/>
      <c r="AX880" s="14"/>
      <c r="AY880" s="14"/>
      <c r="AZ880" s="14">
        <f t="shared" si="1312"/>
        <v>0</v>
      </c>
      <c r="BA880" s="14"/>
      <c r="BB880" s="14"/>
      <c r="BC880" s="14"/>
      <c r="BD880" s="14"/>
      <c r="BE880" s="14"/>
      <c r="BF880" s="14"/>
      <c r="BG880" s="14"/>
      <c r="BH880" s="14"/>
      <c r="BI880" s="14"/>
      <c r="BJ880" s="14">
        <v>0</v>
      </c>
      <c r="BK880" s="14">
        <v>0</v>
      </c>
    </row>
    <row r="881" spans="1:63" x14ac:dyDescent="0.25">
      <c r="A881" s="4" t="s">
        <v>135</v>
      </c>
      <c r="B881" s="4" t="s">
        <v>60</v>
      </c>
      <c r="C881" s="4" t="s">
        <v>160</v>
      </c>
      <c r="D881" s="107" t="s">
        <v>376</v>
      </c>
      <c r="E881" s="117">
        <v>6112</v>
      </c>
      <c r="F881" s="107" t="s">
        <v>382</v>
      </c>
      <c r="G881" s="103" t="s">
        <v>1658</v>
      </c>
      <c r="H881" s="13" t="s">
        <v>26</v>
      </c>
      <c r="I881" s="14">
        <v>35000</v>
      </c>
      <c r="J881" s="14">
        <v>0</v>
      </c>
      <c r="K881" s="14"/>
      <c r="L881" s="14"/>
      <c r="M881" s="14"/>
      <c r="N881" s="14"/>
      <c r="O881" s="14"/>
      <c r="P881" s="14">
        <f t="shared" si="1310"/>
        <v>0</v>
      </c>
      <c r="Q881" s="14"/>
      <c r="R881" s="14"/>
      <c r="S881" s="14"/>
      <c r="T881" s="14"/>
      <c r="U881" s="14"/>
      <c r="V881" s="14"/>
      <c r="W881" s="14"/>
      <c r="X881" s="14"/>
      <c r="Y881" s="14"/>
      <c r="Z881" s="14">
        <v>0</v>
      </c>
      <c r="AA881" s="14">
        <v>0</v>
      </c>
      <c r="AB881" s="14">
        <v>0</v>
      </c>
      <c r="AC881" s="14"/>
      <c r="AD881" s="14"/>
      <c r="AE881" s="14"/>
      <c r="AF881" s="14"/>
      <c r="AG881" s="14"/>
      <c r="AH881" s="14">
        <f t="shared" si="1311"/>
        <v>0</v>
      </c>
      <c r="AI881" s="14"/>
      <c r="AJ881" s="14"/>
      <c r="AK881" s="14"/>
      <c r="AL881" s="14"/>
      <c r="AM881" s="14"/>
      <c r="AN881" s="14"/>
      <c r="AO881" s="14"/>
      <c r="AP881" s="14"/>
      <c r="AQ881" s="14"/>
      <c r="AR881" s="14">
        <v>0</v>
      </c>
      <c r="AS881" s="14">
        <v>0</v>
      </c>
      <c r="AT881" s="14">
        <v>0</v>
      </c>
      <c r="AU881" s="14"/>
      <c r="AV881" s="14"/>
      <c r="AW881" s="14"/>
      <c r="AX881" s="14"/>
      <c r="AY881" s="14"/>
      <c r="AZ881" s="14">
        <f t="shared" si="1312"/>
        <v>0</v>
      </c>
      <c r="BA881" s="14"/>
      <c r="BB881" s="14"/>
      <c r="BC881" s="14"/>
      <c r="BD881" s="14"/>
      <c r="BE881" s="14"/>
      <c r="BF881" s="14"/>
      <c r="BG881" s="14"/>
      <c r="BH881" s="14"/>
      <c r="BI881" s="14"/>
      <c r="BJ881" s="14">
        <v>0</v>
      </c>
      <c r="BK881" s="14">
        <v>0</v>
      </c>
    </row>
    <row r="882" spans="1:63" ht="22.5" x14ac:dyDescent="0.25">
      <c r="A882" s="4" t="s">
        <v>135</v>
      </c>
      <c r="B882" s="4" t="s">
        <v>60</v>
      </c>
      <c r="C882" s="4" t="s">
        <v>160</v>
      </c>
      <c r="D882" s="107" t="s">
        <v>376</v>
      </c>
      <c r="E882" s="106" t="s">
        <v>27</v>
      </c>
      <c r="F882" s="106" t="s">
        <v>0</v>
      </c>
      <c r="G882" s="2" t="s">
        <v>0</v>
      </c>
      <c r="H882" s="2" t="s">
        <v>28</v>
      </c>
      <c r="I882" s="12">
        <f>SUM(I883)</f>
        <v>179745</v>
      </c>
      <c r="J882" s="12">
        <f t="shared" ref="J882:Y882" si="1328">SUM(J883)</f>
        <v>0</v>
      </c>
      <c r="K882" s="12">
        <f t="shared" si="1328"/>
        <v>0</v>
      </c>
      <c r="L882" s="12">
        <f t="shared" si="1328"/>
        <v>0</v>
      </c>
      <c r="M882" s="12">
        <f t="shared" si="1328"/>
        <v>0</v>
      </c>
      <c r="N882" s="12">
        <f t="shared" si="1328"/>
        <v>0</v>
      </c>
      <c r="O882" s="12">
        <f t="shared" si="1328"/>
        <v>0</v>
      </c>
      <c r="P882" s="12">
        <f t="shared" si="1328"/>
        <v>0</v>
      </c>
      <c r="Q882" s="12">
        <f t="shared" si="1328"/>
        <v>0</v>
      </c>
      <c r="R882" s="12">
        <f t="shared" si="1328"/>
        <v>0</v>
      </c>
      <c r="S882" s="12">
        <f t="shared" si="1328"/>
        <v>0</v>
      </c>
      <c r="T882" s="12">
        <f t="shared" si="1328"/>
        <v>0</v>
      </c>
      <c r="U882" s="12">
        <f t="shared" si="1328"/>
        <v>0</v>
      </c>
      <c r="V882" s="12">
        <f t="shared" si="1328"/>
        <v>0</v>
      </c>
      <c r="W882" s="12">
        <f t="shared" si="1328"/>
        <v>0</v>
      </c>
      <c r="X882" s="12">
        <f t="shared" si="1328"/>
        <v>0</v>
      </c>
      <c r="Y882" s="12">
        <f t="shared" si="1328"/>
        <v>0</v>
      </c>
      <c r="Z882" s="12">
        <v>0</v>
      </c>
      <c r="AA882" s="12">
        <v>0</v>
      </c>
      <c r="AB882" s="12">
        <f t="shared" ref="AB882:AQ882" si="1329">SUM(AB883)</f>
        <v>0</v>
      </c>
      <c r="AC882" s="12">
        <f t="shared" si="1329"/>
        <v>0</v>
      </c>
      <c r="AD882" s="12">
        <f t="shared" si="1329"/>
        <v>0</v>
      </c>
      <c r="AE882" s="12">
        <f t="shared" si="1329"/>
        <v>0</v>
      </c>
      <c r="AF882" s="12">
        <f t="shared" si="1329"/>
        <v>0</v>
      </c>
      <c r="AG882" s="12">
        <f t="shared" si="1329"/>
        <v>0</v>
      </c>
      <c r="AH882" s="12">
        <f t="shared" si="1329"/>
        <v>0</v>
      </c>
      <c r="AI882" s="12">
        <f t="shared" si="1329"/>
        <v>0</v>
      </c>
      <c r="AJ882" s="12">
        <f t="shared" si="1329"/>
        <v>0</v>
      </c>
      <c r="AK882" s="12">
        <f t="shared" si="1329"/>
        <v>0</v>
      </c>
      <c r="AL882" s="12">
        <f t="shared" si="1329"/>
        <v>0</v>
      </c>
      <c r="AM882" s="12">
        <f t="shared" si="1329"/>
        <v>0</v>
      </c>
      <c r="AN882" s="12">
        <f t="shared" si="1329"/>
        <v>0</v>
      </c>
      <c r="AO882" s="12">
        <f t="shared" si="1329"/>
        <v>0</v>
      </c>
      <c r="AP882" s="12">
        <f t="shared" si="1329"/>
        <v>0</v>
      </c>
      <c r="AQ882" s="12">
        <f t="shared" si="1329"/>
        <v>0</v>
      </c>
      <c r="AR882" s="12">
        <v>0</v>
      </c>
      <c r="AS882" s="12">
        <v>0</v>
      </c>
      <c r="AT882" s="12">
        <f t="shared" ref="AT882:BI882" si="1330">SUM(AT883)</f>
        <v>0</v>
      </c>
      <c r="AU882" s="12">
        <f t="shared" si="1330"/>
        <v>0</v>
      </c>
      <c r="AV882" s="12">
        <f t="shared" si="1330"/>
        <v>0</v>
      </c>
      <c r="AW882" s="12">
        <f t="shared" si="1330"/>
        <v>0</v>
      </c>
      <c r="AX882" s="12">
        <f t="shared" si="1330"/>
        <v>0</v>
      </c>
      <c r="AY882" s="12">
        <f t="shared" si="1330"/>
        <v>0</v>
      </c>
      <c r="AZ882" s="12">
        <f t="shared" si="1330"/>
        <v>0</v>
      </c>
      <c r="BA882" s="12">
        <f t="shared" si="1330"/>
        <v>0</v>
      </c>
      <c r="BB882" s="12">
        <f t="shared" si="1330"/>
        <v>0</v>
      </c>
      <c r="BC882" s="12">
        <f t="shared" si="1330"/>
        <v>0</v>
      </c>
      <c r="BD882" s="12">
        <f t="shared" si="1330"/>
        <v>0</v>
      </c>
      <c r="BE882" s="12">
        <f t="shared" si="1330"/>
        <v>0</v>
      </c>
      <c r="BF882" s="12">
        <f t="shared" si="1330"/>
        <v>0</v>
      </c>
      <c r="BG882" s="12">
        <f t="shared" si="1330"/>
        <v>0</v>
      </c>
      <c r="BH882" s="12">
        <f t="shared" si="1330"/>
        <v>0</v>
      </c>
      <c r="BI882" s="12">
        <f t="shared" si="1330"/>
        <v>0</v>
      </c>
      <c r="BJ882" s="12">
        <v>0</v>
      </c>
      <c r="BK882" s="12">
        <v>0</v>
      </c>
    </row>
    <row r="883" spans="1:63" x14ac:dyDescent="0.25">
      <c r="A883" s="4" t="s">
        <v>135</v>
      </c>
      <c r="B883" s="4" t="s">
        <v>60</v>
      </c>
      <c r="C883" s="4" t="s">
        <v>160</v>
      </c>
      <c r="D883" s="107" t="s">
        <v>376</v>
      </c>
      <c r="E883" s="117">
        <v>6121</v>
      </c>
      <c r="F883" s="107"/>
      <c r="G883" s="103" t="s">
        <v>1658</v>
      </c>
      <c r="H883" s="13" t="s">
        <v>29</v>
      </c>
      <c r="I883" s="14">
        <v>179745</v>
      </c>
      <c r="J883" s="14">
        <v>0</v>
      </c>
      <c r="K883" s="14"/>
      <c r="L883" s="14"/>
      <c r="M883" s="14"/>
      <c r="N883" s="14"/>
      <c r="O883" s="14"/>
      <c r="P883" s="14">
        <f t="shared" si="1310"/>
        <v>0</v>
      </c>
      <c r="Q883" s="14"/>
      <c r="R883" s="14"/>
      <c r="S883" s="14"/>
      <c r="T883" s="14"/>
      <c r="U883" s="14"/>
      <c r="V883" s="14"/>
      <c r="W883" s="14"/>
      <c r="X883" s="14"/>
      <c r="Y883" s="14"/>
      <c r="Z883" s="14">
        <v>0</v>
      </c>
      <c r="AA883" s="14">
        <v>0</v>
      </c>
      <c r="AB883" s="14">
        <v>0</v>
      </c>
      <c r="AC883" s="14"/>
      <c r="AD883" s="14"/>
      <c r="AE883" s="14"/>
      <c r="AF883" s="14"/>
      <c r="AG883" s="14"/>
      <c r="AH883" s="14">
        <f t="shared" si="1311"/>
        <v>0</v>
      </c>
      <c r="AI883" s="14"/>
      <c r="AJ883" s="14"/>
      <c r="AK883" s="14"/>
      <c r="AL883" s="14"/>
      <c r="AM883" s="14"/>
      <c r="AN883" s="14"/>
      <c r="AO883" s="14"/>
      <c r="AP883" s="14"/>
      <c r="AQ883" s="14"/>
      <c r="AR883" s="14">
        <v>0</v>
      </c>
      <c r="AS883" s="14">
        <v>0</v>
      </c>
      <c r="AT883" s="14">
        <v>0</v>
      </c>
      <c r="AU883" s="14"/>
      <c r="AV883" s="14"/>
      <c r="AW883" s="14"/>
      <c r="AX883" s="14"/>
      <c r="AY883" s="14"/>
      <c r="AZ883" s="14">
        <f t="shared" si="1312"/>
        <v>0</v>
      </c>
      <c r="BA883" s="14"/>
      <c r="BB883" s="14"/>
      <c r="BC883" s="14"/>
      <c r="BD883" s="14"/>
      <c r="BE883" s="14"/>
      <c r="BF883" s="14"/>
      <c r="BG883" s="14"/>
      <c r="BH883" s="14"/>
      <c r="BI883" s="14"/>
      <c r="BJ883" s="14">
        <v>0</v>
      </c>
      <c r="BK883" s="14">
        <v>0</v>
      </c>
    </row>
    <row r="884" spans="1:63" ht="22.5" x14ac:dyDescent="0.25">
      <c r="A884" s="4" t="s">
        <v>135</v>
      </c>
      <c r="B884" s="4" t="s">
        <v>60</v>
      </c>
      <c r="C884" s="4" t="s">
        <v>160</v>
      </c>
      <c r="D884" s="107" t="s">
        <v>376</v>
      </c>
      <c r="E884" s="106" t="s">
        <v>31</v>
      </c>
      <c r="F884" s="106" t="s">
        <v>0</v>
      </c>
      <c r="G884" s="2" t="s">
        <v>0</v>
      </c>
      <c r="H884" s="2" t="s">
        <v>32</v>
      </c>
      <c r="I884" s="12">
        <f>SUM(I885:I892)</f>
        <v>215100</v>
      </c>
      <c r="J884" s="12">
        <f t="shared" ref="J884:Y884" si="1331">SUM(J885:J892)</f>
        <v>43500</v>
      </c>
      <c r="K884" s="12">
        <f t="shared" si="1331"/>
        <v>0</v>
      </c>
      <c r="L884" s="12">
        <f t="shared" si="1331"/>
        <v>0</v>
      </c>
      <c r="M884" s="12">
        <f t="shared" si="1331"/>
        <v>0</v>
      </c>
      <c r="N884" s="12">
        <f t="shared" si="1331"/>
        <v>0</v>
      </c>
      <c r="O884" s="12">
        <f t="shared" si="1331"/>
        <v>0</v>
      </c>
      <c r="P884" s="12">
        <f t="shared" si="1331"/>
        <v>43500</v>
      </c>
      <c r="Q884" s="12">
        <f t="shared" si="1331"/>
        <v>0</v>
      </c>
      <c r="R884" s="12">
        <f t="shared" si="1331"/>
        <v>0</v>
      </c>
      <c r="S884" s="12">
        <f t="shared" si="1331"/>
        <v>13435</v>
      </c>
      <c r="T884" s="12">
        <f t="shared" si="1331"/>
        <v>0</v>
      </c>
      <c r="U884" s="12">
        <f t="shared" si="1331"/>
        <v>7991</v>
      </c>
      <c r="V884" s="12">
        <f t="shared" si="1331"/>
        <v>0</v>
      </c>
      <c r="W884" s="12">
        <f t="shared" si="1331"/>
        <v>0</v>
      </c>
      <c r="X884" s="12">
        <f t="shared" si="1331"/>
        <v>11817</v>
      </c>
      <c r="Y884" s="12">
        <f t="shared" si="1331"/>
        <v>0</v>
      </c>
      <c r="Z884" s="12">
        <v>33243</v>
      </c>
      <c r="AA884" s="12">
        <v>10257</v>
      </c>
      <c r="AB884" s="12">
        <f t="shared" ref="AB884:AQ884" si="1332">SUM(AB885:AB892)</f>
        <v>0</v>
      </c>
      <c r="AC884" s="12">
        <f t="shared" si="1332"/>
        <v>14665</v>
      </c>
      <c r="AD884" s="12">
        <f t="shared" si="1332"/>
        <v>0</v>
      </c>
      <c r="AE884" s="12">
        <f t="shared" si="1332"/>
        <v>22010</v>
      </c>
      <c r="AF884" s="12">
        <f t="shared" si="1332"/>
        <v>0</v>
      </c>
      <c r="AG884" s="12">
        <f t="shared" si="1332"/>
        <v>0</v>
      </c>
      <c r="AH884" s="12">
        <f t="shared" si="1332"/>
        <v>36675</v>
      </c>
      <c r="AI884" s="12">
        <f t="shared" si="1332"/>
        <v>0</v>
      </c>
      <c r="AJ884" s="12">
        <f t="shared" si="1332"/>
        <v>0</v>
      </c>
      <c r="AK884" s="12">
        <f t="shared" si="1332"/>
        <v>14665</v>
      </c>
      <c r="AL884" s="12">
        <f t="shared" si="1332"/>
        <v>22010</v>
      </c>
      <c r="AM884" s="12">
        <f t="shared" si="1332"/>
        <v>0</v>
      </c>
      <c r="AN884" s="12">
        <f t="shared" si="1332"/>
        <v>0</v>
      </c>
      <c r="AO884" s="12">
        <f t="shared" si="1332"/>
        <v>0</v>
      </c>
      <c r="AP884" s="12">
        <f t="shared" si="1332"/>
        <v>0</v>
      </c>
      <c r="AQ884" s="12">
        <f t="shared" si="1332"/>
        <v>0</v>
      </c>
      <c r="AR884" s="12">
        <v>36675</v>
      </c>
      <c r="AS884" s="12">
        <v>0</v>
      </c>
      <c r="AT884" s="12">
        <f t="shared" ref="AT884:BI884" si="1333">SUM(AT885:AT892)</f>
        <v>0</v>
      </c>
      <c r="AU884" s="12">
        <f t="shared" si="1333"/>
        <v>0</v>
      </c>
      <c r="AV884" s="12">
        <f t="shared" si="1333"/>
        <v>0</v>
      </c>
      <c r="AW884" s="12">
        <f t="shared" si="1333"/>
        <v>0</v>
      </c>
      <c r="AX884" s="12">
        <f t="shared" si="1333"/>
        <v>0</v>
      </c>
      <c r="AY884" s="12">
        <f t="shared" si="1333"/>
        <v>0</v>
      </c>
      <c r="AZ884" s="12">
        <f t="shared" si="1333"/>
        <v>0</v>
      </c>
      <c r="BA884" s="12">
        <f t="shared" si="1333"/>
        <v>0</v>
      </c>
      <c r="BB884" s="12">
        <f t="shared" si="1333"/>
        <v>0</v>
      </c>
      <c r="BC884" s="12">
        <f t="shared" si="1333"/>
        <v>0</v>
      </c>
      <c r="BD884" s="12">
        <f t="shared" si="1333"/>
        <v>0</v>
      </c>
      <c r="BE884" s="12">
        <f t="shared" si="1333"/>
        <v>0</v>
      </c>
      <c r="BF884" s="12">
        <f t="shared" si="1333"/>
        <v>0</v>
      </c>
      <c r="BG884" s="12">
        <f t="shared" si="1333"/>
        <v>0</v>
      </c>
      <c r="BH884" s="12">
        <f t="shared" si="1333"/>
        <v>0</v>
      </c>
      <c r="BI884" s="12">
        <f t="shared" si="1333"/>
        <v>0</v>
      </c>
      <c r="BJ884" s="12">
        <v>0</v>
      </c>
      <c r="BK884" s="12">
        <v>0</v>
      </c>
    </row>
    <row r="885" spans="1:63" x14ac:dyDescent="0.25">
      <c r="A885" s="4" t="s">
        <v>135</v>
      </c>
      <c r="B885" s="4" t="s">
        <v>60</v>
      </c>
      <c r="C885" s="4" t="s">
        <v>160</v>
      </c>
      <c r="D885" s="107" t="s">
        <v>376</v>
      </c>
      <c r="E885" s="117">
        <v>6131</v>
      </c>
      <c r="F885" s="107"/>
      <c r="G885" s="103" t="s">
        <v>1658</v>
      </c>
      <c r="H885" s="13" t="s">
        <v>34</v>
      </c>
      <c r="I885" s="14">
        <v>2500</v>
      </c>
      <c r="J885" s="14">
        <v>500</v>
      </c>
      <c r="K885" s="14"/>
      <c r="L885" s="14"/>
      <c r="M885" s="14"/>
      <c r="N885" s="14"/>
      <c r="O885" s="14"/>
      <c r="P885" s="14">
        <f t="shared" si="1310"/>
        <v>500</v>
      </c>
      <c r="Q885" s="14"/>
      <c r="R885" s="14"/>
      <c r="S885" s="14">
        <v>500</v>
      </c>
      <c r="T885" s="14"/>
      <c r="U885" s="14"/>
      <c r="V885" s="14"/>
      <c r="W885" s="14"/>
      <c r="X885" s="14"/>
      <c r="Y885" s="14"/>
      <c r="Z885" s="14">
        <v>500</v>
      </c>
      <c r="AA885" s="14">
        <v>0</v>
      </c>
      <c r="AB885" s="14">
        <v>0</v>
      </c>
      <c r="AC885" s="14"/>
      <c r="AD885" s="14"/>
      <c r="AE885" s="14"/>
      <c r="AF885" s="14"/>
      <c r="AG885" s="14"/>
      <c r="AH885" s="14">
        <f t="shared" si="1311"/>
        <v>0</v>
      </c>
      <c r="AI885" s="14"/>
      <c r="AJ885" s="14"/>
      <c r="AK885" s="14"/>
      <c r="AL885" s="14"/>
      <c r="AM885" s="14"/>
      <c r="AN885" s="14"/>
      <c r="AO885" s="14"/>
      <c r="AP885" s="14"/>
      <c r="AQ885" s="14"/>
      <c r="AR885" s="14">
        <v>0</v>
      </c>
      <c r="AS885" s="14">
        <v>0</v>
      </c>
      <c r="AT885" s="14">
        <v>0</v>
      </c>
      <c r="AU885" s="14"/>
      <c r="AV885" s="14"/>
      <c r="AW885" s="14"/>
      <c r="AX885" s="14"/>
      <c r="AY885" s="14"/>
      <c r="AZ885" s="14">
        <f t="shared" si="1312"/>
        <v>0</v>
      </c>
      <c r="BA885" s="14"/>
      <c r="BB885" s="14"/>
      <c r="BC885" s="14"/>
      <c r="BD885" s="14"/>
      <c r="BE885" s="14"/>
      <c r="BF885" s="14"/>
      <c r="BG885" s="14"/>
      <c r="BH885" s="14"/>
      <c r="BI885" s="14"/>
      <c r="BJ885" s="14">
        <v>0</v>
      </c>
      <c r="BK885" s="14">
        <v>0</v>
      </c>
    </row>
    <row r="886" spans="1:63" x14ac:dyDescent="0.25">
      <c r="A886" s="4" t="s">
        <v>135</v>
      </c>
      <c r="B886" s="4" t="s">
        <v>60</v>
      </c>
      <c r="C886" s="4" t="s">
        <v>160</v>
      </c>
      <c r="D886" s="107" t="s">
        <v>376</v>
      </c>
      <c r="E886" s="117">
        <v>6132</v>
      </c>
      <c r="F886" s="107"/>
      <c r="G886" s="103" t="s">
        <v>1658</v>
      </c>
      <c r="H886" s="13" t="s">
        <v>74</v>
      </c>
      <c r="I886" s="14">
        <v>60000</v>
      </c>
      <c r="J886" s="14">
        <v>0</v>
      </c>
      <c r="K886" s="14"/>
      <c r="L886" s="14"/>
      <c r="M886" s="14"/>
      <c r="N886" s="14"/>
      <c r="O886" s="14"/>
      <c r="P886" s="14">
        <f t="shared" si="1310"/>
        <v>0</v>
      </c>
      <c r="Q886" s="14"/>
      <c r="R886" s="14"/>
      <c r="S886" s="14"/>
      <c r="T886" s="14"/>
      <c r="U886" s="14"/>
      <c r="V886" s="14"/>
      <c r="W886" s="14"/>
      <c r="X886" s="14"/>
      <c r="Y886" s="14"/>
      <c r="Z886" s="14">
        <v>0</v>
      </c>
      <c r="AA886" s="14">
        <v>0</v>
      </c>
      <c r="AB886" s="14">
        <v>0</v>
      </c>
      <c r="AC886" s="14"/>
      <c r="AD886" s="14"/>
      <c r="AE886" s="14"/>
      <c r="AF886" s="14"/>
      <c r="AG886" s="14"/>
      <c r="AH886" s="14">
        <f t="shared" si="1311"/>
        <v>0</v>
      </c>
      <c r="AI886" s="14"/>
      <c r="AJ886" s="14"/>
      <c r="AK886" s="14"/>
      <c r="AL886" s="14"/>
      <c r="AM886" s="14"/>
      <c r="AN886" s="14"/>
      <c r="AO886" s="14"/>
      <c r="AP886" s="14"/>
      <c r="AQ886" s="14"/>
      <c r="AR886" s="14">
        <v>0</v>
      </c>
      <c r="AS886" s="14">
        <v>0</v>
      </c>
      <c r="AT886" s="14">
        <v>0</v>
      </c>
      <c r="AU886" s="14"/>
      <c r="AV886" s="14"/>
      <c r="AW886" s="14"/>
      <c r="AX886" s="14"/>
      <c r="AY886" s="14"/>
      <c r="AZ886" s="14">
        <f t="shared" si="1312"/>
        <v>0</v>
      </c>
      <c r="BA886" s="14"/>
      <c r="BB886" s="14"/>
      <c r="BC886" s="14"/>
      <c r="BD886" s="14"/>
      <c r="BE886" s="14"/>
      <c r="BF886" s="14"/>
      <c r="BG886" s="14"/>
      <c r="BH886" s="14"/>
      <c r="BI886" s="14"/>
      <c r="BJ886" s="14">
        <v>0</v>
      </c>
      <c r="BK886" s="14">
        <v>0</v>
      </c>
    </row>
    <row r="887" spans="1:63" x14ac:dyDescent="0.25">
      <c r="A887" s="4" t="s">
        <v>135</v>
      </c>
      <c r="B887" s="4" t="s">
        <v>60</v>
      </c>
      <c r="C887" s="4" t="s">
        <v>160</v>
      </c>
      <c r="D887" s="107" t="s">
        <v>376</v>
      </c>
      <c r="E887" s="117">
        <v>6133</v>
      </c>
      <c r="F887" s="107"/>
      <c r="G887" s="103" t="s">
        <v>1658</v>
      </c>
      <c r="H887" s="13" t="s">
        <v>77</v>
      </c>
      <c r="I887" s="14">
        <v>15000</v>
      </c>
      <c r="J887" s="14">
        <v>0</v>
      </c>
      <c r="K887" s="14"/>
      <c r="L887" s="14"/>
      <c r="M887" s="14"/>
      <c r="N887" s="14"/>
      <c r="O887" s="14"/>
      <c r="P887" s="14">
        <f t="shared" si="1310"/>
        <v>0</v>
      </c>
      <c r="Q887" s="14"/>
      <c r="R887" s="14"/>
      <c r="S887" s="14"/>
      <c r="T887" s="14"/>
      <c r="U887" s="14"/>
      <c r="V887" s="14"/>
      <c r="W887" s="14"/>
      <c r="X887" s="14"/>
      <c r="Y887" s="14"/>
      <c r="Z887" s="14">
        <v>0</v>
      </c>
      <c r="AA887" s="14">
        <v>0</v>
      </c>
      <c r="AB887" s="14">
        <v>0</v>
      </c>
      <c r="AC887" s="14"/>
      <c r="AD887" s="14"/>
      <c r="AE887" s="14"/>
      <c r="AF887" s="14"/>
      <c r="AG887" s="14"/>
      <c r="AH887" s="14">
        <f t="shared" si="1311"/>
        <v>0</v>
      </c>
      <c r="AI887" s="14"/>
      <c r="AJ887" s="14"/>
      <c r="AK887" s="14"/>
      <c r="AL887" s="14"/>
      <c r="AM887" s="14"/>
      <c r="AN887" s="14"/>
      <c r="AO887" s="14"/>
      <c r="AP887" s="14"/>
      <c r="AQ887" s="14"/>
      <c r="AR887" s="14">
        <v>0</v>
      </c>
      <c r="AS887" s="14">
        <v>0</v>
      </c>
      <c r="AT887" s="14">
        <v>0</v>
      </c>
      <c r="AU887" s="14"/>
      <c r="AV887" s="14"/>
      <c r="AW887" s="14"/>
      <c r="AX887" s="14"/>
      <c r="AY887" s="14"/>
      <c r="AZ887" s="14">
        <f t="shared" si="1312"/>
        <v>0</v>
      </c>
      <c r="BA887" s="14"/>
      <c r="BB887" s="14"/>
      <c r="BC887" s="14"/>
      <c r="BD887" s="14"/>
      <c r="BE887" s="14"/>
      <c r="BF887" s="14"/>
      <c r="BG887" s="14"/>
      <c r="BH887" s="14"/>
      <c r="BI887" s="14"/>
      <c r="BJ887" s="14">
        <v>0</v>
      </c>
      <c r="BK887" s="14">
        <v>0</v>
      </c>
    </row>
    <row r="888" spans="1:63" x14ac:dyDescent="0.25">
      <c r="A888" s="4" t="s">
        <v>135</v>
      </c>
      <c r="B888" s="4" t="s">
        <v>60</v>
      </c>
      <c r="C888" s="4" t="s">
        <v>160</v>
      </c>
      <c r="D888" s="107" t="s">
        <v>376</v>
      </c>
      <c r="E888" s="117">
        <v>6134</v>
      </c>
      <c r="F888" s="107"/>
      <c r="G888" s="103" t="s">
        <v>1658</v>
      </c>
      <c r="H888" s="13" t="s">
        <v>80</v>
      </c>
      <c r="I888" s="14">
        <v>32000</v>
      </c>
      <c r="J888" s="14">
        <v>2000</v>
      </c>
      <c r="K888" s="14"/>
      <c r="L888" s="14"/>
      <c r="M888" s="14"/>
      <c r="N888" s="14"/>
      <c r="O888" s="14"/>
      <c r="P888" s="14">
        <f t="shared" si="1310"/>
        <v>2000</v>
      </c>
      <c r="Q888" s="14"/>
      <c r="R888" s="14"/>
      <c r="S888" s="14"/>
      <c r="T888" s="14"/>
      <c r="U888" s="14"/>
      <c r="V888" s="14"/>
      <c r="W888" s="14"/>
      <c r="X888" s="14"/>
      <c r="Y888" s="14"/>
      <c r="Z888" s="14">
        <v>0</v>
      </c>
      <c r="AA888" s="14">
        <v>2000</v>
      </c>
      <c r="AB888" s="14">
        <v>0</v>
      </c>
      <c r="AC888" s="14"/>
      <c r="AD888" s="14"/>
      <c r="AE888" s="14"/>
      <c r="AF888" s="14"/>
      <c r="AG888" s="14"/>
      <c r="AH888" s="14">
        <f t="shared" si="1311"/>
        <v>0</v>
      </c>
      <c r="AI888" s="14"/>
      <c r="AJ888" s="14"/>
      <c r="AK888" s="14"/>
      <c r="AL888" s="14"/>
      <c r="AM888" s="14"/>
      <c r="AN888" s="14"/>
      <c r="AO888" s="14"/>
      <c r="AP888" s="14"/>
      <c r="AQ888" s="14"/>
      <c r="AR888" s="14">
        <v>0</v>
      </c>
      <c r="AS888" s="14">
        <v>0</v>
      </c>
      <c r="AT888" s="14">
        <v>0</v>
      </c>
      <c r="AU888" s="14"/>
      <c r="AV888" s="14"/>
      <c r="AW888" s="14"/>
      <c r="AX888" s="14"/>
      <c r="AY888" s="14"/>
      <c r="AZ888" s="14">
        <f t="shared" si="1312"/>
        <v>0</v>
      </c>
      <c r="BA888" s="14"/>
      <c r="BB888" s="14"/>
      <c r="BC888" s="14"/>
      <c r="BD888" s="14"/>
      <c r="BE888" s="14"/>
      <c r="BF888" s="14"/>
      <c r="BG888" s="14"/>
      <c r="BH888" s="14"/>
      <c r="BI888" s="14"/>
      <c r="BJ888" s="14">
        <v>0</v>
      </c>
      <c r="BK888" s="14">
        <v>0</v>
      </c>
    </row>
    <row r="889" spans="1:63" x14ac:dyDescent="0.25">
      <c r="A889" s="4" t="s">
        <v>135</v>
      </c>
      <c r="B889" s="4" t="s">
        <v>60</v>
      </c>
      <c r="C889" s="4" t="s">
        <v>160</v>
      </c>
      <c r="D889" s="107" t="s">
        <v>376</v>
      </c>
      <c r="E889" s="117">
        <v>6135</v>
      </c>
      <c r="F889" s="107"/>
      <c r="G889" s="103" t="s">
        <v>1658</v>
      </c>
      <c r="H889" s="13" t="s">
        <v>83</v>
      </c>
      <c r="I889" s="14">
        <v>500</v>
      </c>
      <c r="J889" s="14">
        <v>0</v>
      </c>
      <c r="K889" s="14"/>
      <c r="L889" s="14"/>
      <c r="M889" s="14"/>
      <c r="N889" s="14"/>
      <c r="O889" s="14"/>
      <c r="P889" s="14">
        <f t="shared" si="1310"/>
        <v>0</v>
      </c>
      <c r="Q889" s="14"/>
      <c r="R889" s="14"/>
      <c r="S889" s="14"/>
      <c r="T889" s="14"/>
      <c r="U889" s="14"/>
      <c r="V889" s="14"/>
      <c r="W889" s="14"/>
      <c r="X889" s="14"/>
      <c r="Y889" s="14"/>
      <c r="Z889" s="14">
        <v>0</v>
      </c>
      <c r="AA889" s="14">
        <v>0</v>
      </c>
      <c r="AB889" s="14">
        <v>0</v>
      </c>
      <c r="AC889" s="14"/>
      <c r="AD889" s="14"/>
      <c r="AE889" s="14"/>
      <c r="AF889" s="14"/>
      <c r="AG889" s="14"/>
      <c r="AH889" s="14">
        <f t="shared" si="1311"/>
        <v>0</v>
      </c>
      <c r="AI889" s="14"/>
      <c r="AJ889" s="14"/>
      <c r="AK889" s="14"/>
      <c r="AL889" s="14"/>
      <c r="AM889" s="14"/>
      <c r="AN889" s="14"/>
      <c r="AO889" s="14"/>
      <c r="AP889" s="14"/>
      <c r="AQ889" s="14"/>
      <c r="AR889" s="14">
        <v>0</v>
      </c>
      <c r="AS889" s="14">
        <v>0</v>
      </c>
      <c r="AT889" s="14">
        <v>0</v>
      </c>
      <c r="AU889" s="14"/>
      <c r="AV889" s="14"/>
      <c r="AW889" s="14"/>
      <c r="AX889" s="14"/>
      <c r="AY889" s="14"/>
      <c r="AZ889" s="14">
        <f t="shared" si="1312"/>
        <v>0</v>
      </c>
      <c r="BA889" s="14"/>
      <c r="BB889" s="14"/>
      <c r="BC889" s="14"/>
      <c r="BD889" s="14"/>
      <c r="BE889" s="14"/>
      <c r="BF889" s="14"/>
      <c r="BG889" s="14"/>
      <c r="BH889" s="14"/>
      <c r="BI889" s="14"/>
      <c r="BJ889" s="14">
        <v>0</v>
      </c>
      <c r="BK889" s="14">
        <v>0</v>
      </c>
    </row>
    <row r="890" spans="1:63" x14ac:dyDescent="0.25">
      <c r="A890" s="4" t="s">
        <v>135</v>
      </c>
      <c r="B890" s="4" t="s">
        <v>60</v>
      </c>
      <c r="C890" s="4" t="s">
        <v>160</v>
      </c>
      <c r="D890" s="107" t="s">
        <v>376</v>
      </c>
      <c r="E890" s="117">
        <v>6137</v>
      </c>
      <c r="F890" s="107"/>
      <c r="G890" s="103" t="s">
        <v>1658</v>
      </c>
      <c r="H890" s="13" t="s">
        <v>89</v>
      </c>
      <c r="I890" s="14">
        <v>18000</v>
      </c>
      <c r="J890" s="14">
        <v>2000</v>
      </c>
      <c r="K890" s="14"/>
      <c r="L890" s="14"/>
      <c r="M890" s="14"/>
      <c r="N890" s="14"/>
      <c r="O890" s="14"/>
      <c r="P890" s="14">
        <f t="shared" si="1310"/>
        <v>2000</v>
      </c>
      <c r="Q890" s="14"/>
      <c r="R890" s="14"/>
      <c r="S890" s="14">
        <v>2000</v>
      </c>
      <c r="T890" s="14"/>
      <c r="U890" s="14"/>
      <c r="V890" s="14"/>
      <c r="W890" s="14"/>
      <c r="X890" s="14"/>
      <c r="Y890" s="14"/>
      <c r="Z890" s="14">
        <v>2000</v>
      </c>
      <c r="AA890" s="14">
        <v>0</v>
      </c>
      <c r="AB890" s="14">
        <v>0</v>
      </c>
      <c r="AC890" s="14"/>
      <c r="AD890" s="14"/>
      <c r="AE890" s="14"/>
      <c r="AF890" s="14"/>
      <c r="AG890" s="14"/>
      <c r="AH890" s="14">
        <f t="shared" si="1311"/>
        <v>0</v>
      </c>
      <c r="AI890" s="14"/>
      <c r="AJ890" s="14"/>
      <c r="AK890" s="14"/>
      <c r="AL890" s="14"/>
      <c r="AM890" s="14"/>
      <c r="AN890" s="14"/>
      <c r="AO890" s="14"/>
      <c r="AP890" s="14"/>
      <c r="AQ890" s="14"/>
      <c r="AR890" s="14">
        <v>0</v>
      </c>
      <c r="AS890" s="14">
        <v>0</v>
      </c>
      <c r="AT890" s="14">
        <v>0</v>
      </c>
      <c r="AU890" s="14"/>
      <c r="AV890" s="14"/>
      <c r="AW890" s="14"/>
      <c r="AX890" s="14"/>
      <c r="AY890" s="14"/>
      <c r="AZ890" s="14">
        <f t="shared" si="1312"/>
        <v>0</v>
      </c>
      <c r="BA890" s="14"/>
      <c r="BB890" s="14"/>
      <c r="BC890" s="14"/>
      <c r="BD890" s="14"/>
      <c r="BE890" s="14"/>
      <c r="BF890" s="14"/>
      <c r="BG890" s="14"/>
      <c r="BH890" s="14"/>
      <c r="BI890" s="14"/>
      <c r="BJ890" s="14">
        <v>0</v>
      </c>
      <c r="BK890" s="14">
        <v>0</v>
      </c>
    </row>
    <row r="891" spans="1:63" ht="22.5" x14ac:dyDescent="0.25">
      <c r="A891" s="4" t="s">
        <v>135</v>
      </c>
      <c r="B891" s="4" t="s">
        <v>60</v>
      </c>
      <c r="C891" s="4" t="s">
        <v>160</v>
      </c>
      <c r="D891" s="107" t="s">
        <v>376</v>
      </c>
      <c r="E891" s="117">
        <v>6138</v>
      </c>
      <c r="F891" s="107"/>
      <c r="G891" s="103" t="s">
        <v>1658</v>
      </c>
      <c r="H891" s="13" t="s">
        <v>92</v>
      </c>
      <c r="I891" s="14">
        <v>2000</v>
      </c>
      <c r="J891" s="14">
        <v>2000</v>
      </c>
      <c r="K891" s="14"/>
      <c r="L891" s="14"/>
      <c r="M891" s="14"/>
      <c r="N891" s="14"/>
      <c r="O891" s="14"/>
      <c r="P891" s="14">
        <f t="shared" si="1310"/>
        <v>2000</v>
      </c>
      <c r="Q891" s="14"/>
      <c r="R891" s="14"/>
      <c r="S891" s="14"/>
      <c r="T891" s="14"/>
      <c r="U891" s="14"/>
      <c r="V891" s="14"/>
      <c r="W891" s="14"/>
      <c r="X891" s="14"/>
      <c r="Y891" s="14"/>
      <c r="Z891" s="14">
        <v>0</v>
      </c>
      <c r="AA891" s="14">
        <v>2000</v>
      </c>
      <c r="AB891" s="14">
        <v>0</v>
      </c>
      <c r="AC891" s="14"/>
      <c r="AD891" s="14"/>
      <c r="AE891" s="14"/>
      <c r="AF891" s="14"/>
      <c r="AG891" s="14"/>
      <c r="AH891" s="14">
        <f t="shared" si="1311"/>
        <v>0</v>
      </c>
      <c r="AI891" s="14"/>
      <c r="AJ891" s="14"/>
      <c r="AK891" s="14"/>
      <c r="AL891" s="14"/>
      <c r="AM891" s="14"/>
      <c r="AN891" s="14"/>
      <c r="AO891" s="14"/>
      <c r="AP891" s="14"/>
      <c r="AQ891" s="14"/>
      <c r="AR891" s="14">
        <v>0</v>
      </c>
      <c r="AS891" s="14">
        <v>0</v>
      </c>
      <c r="AT891" s="14">
        <v>0</v>
      </c>
      <c r="AU891" s="14"/>
      <c r="AV891" s="14"/>
      <c r="AW891" s="14"/>
      <c r="AX891" s="14"/>
      <c r="AY891" s="14"/>
      <c r="AZ891" s="14">
        <f t="shared" si="1312"/>
        <v>0</v>
      </c>
      <c r="BA891" s="14"/>
      <c r="BB891" s="14"/>
      <c r="BC891" s="14"/>
      <c r="BD891" s="14"/>
      <c r="BE891" s="14"/>
      <c r="BF891" s="14"/>
      <c r="BG891" s="14"/>
      <c r="BH891" s="14"/>
      <c r="BI891" s="14"/>
      <c r="BJ891" s="14">
        <v>0</v>
      </c>
      <c r="BK891" s="14">
        <v>0</v>
      </c>
    </row>
    <row r="892" spans="1:63" x14ac:dyDescent="0.25">
      <c r="A892" s="1" t="s">
        <v>135</v>
      </c>
      <c r="B892" s="1" t="s">
        <v>60</v>
      </c>
      <c r="C892" s="1" t="s">
        <v>160</v>
      </c>
      <c r="D892" s="110" t="s">
        <v>376</v>
      </c>
      <c r="E892" s="110" t="s">
        <v>36</v>
      </c>
      <c r="F892" s="107" t="s">
        <v>0</v>
      </c>
      <c r="G892" s="13" t="s">
        <v>0</v>
      </c>
      <c r="H892" s="2" t="s">
        <v>37</v>
      </c>
      <c r="I892" s="12">
        <f>SUM(I893:I895)</f>
        <v>85100</v>
      </c>
      <c r="J892" s="12">
        <f t="shared" ref="J892:Y892" si="1334">SUM(J893:J895)</f>
        <v>37000</v>
      </c>
      <c r="K892" s="12">
        <f t="shared" si="1334"/>
        <v>0</v>
      </c>
      <c r="L892" s="12">
        <f t="shared" si="1334"/>
        <v>0</v>
      </c>
      <c r="M892" s="12">
        <f t="shared" si="1334"/>
        <v>0</v>
      </c>
      <c r="N892" s="12">
        <f t="shared" si="1334"/>
        <v>0</v>
      </c>
      <c r="O892" s="12">
        <f t="shared" si="1334"/>
        <v>0</v>
      </c>
      <c r="P892" s="12">
        <f t="shared" si="1334"/>
        <v>37000</v>
      </c>
      <c r="Q892" s="12">
        <f t="shared" si="1334"/>
        <v>0</v>
      </c>
      <c r="R892" s="12">
        <f t="shared" si="1334"/>
        <v>0</v>
      </c>
      <c r="S892" s="12">
        <f t="shared" si="1334"/>
        <v>10935</v>
      </c>
      <c r="T892" s="12">
        <f t="shared" si="1334"/>
        <v>0</v>
      </c>
      <c r="U892" s="12">
        <f t="shared" si="1334"/>
        <v>7991</v>
      </c>
      <c r="V892" s="12">
        <f t="shared" si="1334"/>
        <v>0</v>
      </c>
      <c r="W892" s="12">
        <f t="shared" si="1334"/>
        <v>0</v>
      </c>
      <c r="X892" s="12">
        <f t="shared" si="1334"/>
        <v>11817</v>
      </c>
      <c r="Y892" s="12">
        <f t="shared" si="1334"/>
        <v>0</v>
      </c>
      <c r="Z892" s="12">
        <v>30743</v>
      </c>
      <c r="AA892" s="12">
        <v>6257</v>
      </c>
      <c r="AB892" s="12">
        <f t="shared" ref="AB892:AQ892" si="1335">SUM(AB893:AB895)</f>
        <v>0</v>
      </c>
      <c r="AC892" s="12">
        <f t="shared" si="1335"/>
        <v>14665</v>
      </c>
      <c r="AD892" s="12">
        <f t="shared" si="1335"/>
        <v>0</v>
      </c>
      <c r="AE892" s="12">
        <f t="shared" si="1335"/>
        <v>22010</v>
      </c>
      <c r="AF892" s="12">
        <f t="shared" si="1335"/>
        <v>0</v>
      </c>
      <c r="AG892" s="12">
        <f t="shared" si="1335"/>
        <v>0</v>
      </c>
      <c r="AH892" s="12">
        <f t="shared" si="1335"/>
        <v>36675</v>
      </c>
      <c r="AI892" s="12">
        <f t="shared" si="1335"/>
        <v>0</v>
      </c>
      <c r="AJ892" s="12">
        <f t="shared" si="1335"/>
        <v>0</v>
      </c>
      <c r="AK892" s="12">
        <f t="shared" si="1335"/>
        <v>14665</v>
      </c>
      <c r="AL892" s="12">
        <f t="shared" si="1335"/>
        <v>22010</v>
      </c>
      <c r="AM892" s="12">
        <f t="shared" si="1335"/>
        <v>0</v>
      </c>
      <c r="AN892" s="12">
        <f t="shared" si="1335"/>
        <v>0</v>
      </c>
      <c r="AO892" s="12">
        <f t="shared" si="1335"/>
        <v>0</v>
      </c>
      <c r="AP892" s="12">
        <f t="shared" si="1335"/>
        <v>0</v>
      </c>
      <c r="AQ892" s="12">
        <f t="shared" si="1335"/>
        <v>0</v>
      </c>
      <c r="AR892" s="12">
        <v>36675</v>
      </c>
      <c r="AS892" s="12">
        <v>0</v>
      </c>
      <c r="AT892" s="12">
        <f t="shared" ref="AT892:BI892" si="1336">SUM(AT893:AT895)</f>
        <v>0</v>
      </c>
      <c r="AU892" s="12">
        <f t="shared" si="1336"/>
        <v>0</v>
      </c>
      <c r="AV892" s="12">
        <f t="shared" si="1336"/>
        <v>0</v>
      </c>
      <c r="AW892" s="12">
        <f t="shared" si="1336"/>
        <v>0</v>
      </c>
      <c r="AX892" s="12">
        <f t="shared" si="1336"/>
        <v>0</v>
      </c>
      <c r="AY892" s="12">
        <f t="shared" si="1336"/>
        <v>0</v>
      </c>
      <c r="AZ892" s="12">
        <f t="shared" si="1336"/>
        <v>0</v>
      </c>
      <c r="BA892" s="12">
        <f t="shared" si="1336"/>
        <v>0</v>
      </c>
      <c r="BB892" s="12">
        <f t="shared" si="1336"/>
        <v>0</v>
      </c>
      <c r="BC892" s="12">
        <f t="shared" si="1336"/>
        <v>0</v>
      </c>
      <c r="BD892" s="12">
        <f t="shared" si="1336"/>
        <v>0</v>
      </c>
      <c r="BE892" s="12">
        <f t="shared" si="1336"/>
        <v>0</v>
      </c>
      <c r="BF892" s="12">
        <f t="shared" si="1336"/>
        <v>0</v>
      </c>
      <c r="BG892" s="12">
        <f t="shared" si="1336"/>
        <v>0</v>
      </c>
      <c r="BH892" s="12">
        <f t="shared" si="1336"/>
        <v>0</v>
      </c>
      <c r="BI892" s="12">
        <f t="shared" si="1336"/>
        <v>0</v>
      </c>
      <c r="BJ892" s="12">
        <v>0</v>
      </c>
      <c r="BK892" s="12">
        <v>0</v>
      </c>
    </row>
    <row r="893" spans="1:63" x14ac:dyDescent="0.25">
      <c r="A893" s="4" t="s">
        <v>135</v>
      </c>
      <c r="B893" s="4" t="s">
        <v>60</v>
      </c>
      <c r="C893" s="4" t="s">
        <v>160</v>
      </c>
      <c r="D893" s="107" t="s">
        <v>376</v>
      </c>
      <c r="E893" s="117">
        <v>6139</v>
      </c>
      <c r="F893" s="107"/>
      <c r="G893" s="103" t="s">
        <v>1658</v>
      </c>
      <c r="H893" s="13" t="s">
        <v>37</v>
      </c>
      <c r="I893" s="14">
        <v>76100</v>
      </c>
      <c r="J893" s="14">
        <v>37000</v>
      </c>
      <c r="K893" s="14"/>
      <c r="L893" s="14"/>
      <c r="M893" s="14"/>
      <c r="N893" s="14"/>
      <c r="O893" s="14"/>
      <c r="P893" s="14">
        <f t="shared" si="1310"/>
        <v>37000</v>
      </c>
      <c r="Q893" s="14"/>
      <c r="R893" s="14"/>
      <c r="S893" s="14">
        <v>10935</v>
      </c>
      <c r="T893" s="14"/>
      <c r="U893" s="14">
        <v>7991</v>
      </c>
      <c r="V893" s="14"/>
      <c r="W893" s="14"/>
      <c r="X893" s="14">
        <v>11817</v>
      </c>
      <c r="Y893" s="14"/>
      <c r="Z893" s="14">
        <v>30743</v>
      </c>
      <c r="AA893" s="14">
        <v>6257</v>
      </c>
      <c r="AB893" s="14">
        <v>0</v>
      </c>
      <c r="AC893" s="14">
        <v>14665</v>
      </c>
      <c r="AD893" s="14"/>
      <c r="AE893" s="14">
        <v>22010</v>
      </c>
      <c r="AF893" s="14"/>
      <c r="AG893" s="14"/>
      <c r="AH893" s="14">
        <f t="shared" si="1311"/>
        <v>36675</v>
      </c>
      <c r="AI893" s="14"/>
      <c r="AJ893" s="14"/>
      <c r="AK893" s="14">
        <f>14665</f>
        <v>14665</v>
      </c>
      <c r="AL893" s="14">
        <v>22010</v>
      </c>
      <c r="AM893" s="14"/>
      <c r="AN893" s="14"/>
      <c r="AO893" s="14"/>
      <c r="AP893" s="14"/>
      <c r="AQ893" s="14"/>
      <c r="AR893" s="14">
        <v>36675</v>
      </c>
      <c r="AS893" s="14">
        <v>0</v>
      </c>
      <c r="AT893" s="14">
        <v>0</v>
      </c>
      <c r="AU893" s="14"/>
      <c r="AV893" s="14"/>
      <c r="AW893" s="14"/>
      <c r="AX893" s="14"/>
      <c r="AY893" s="14"/>
      <c r="AZ893" s="14">
        <f t="shared" si="1312"/>
        <v>0</v>
      </c>
      <c r="BA893" s="14"/>
      <c r="BB893" s="14"/>
      <c r="BC893" s="14"/>
      <c r="BD893" s="14"/>
      <c r="BE893" s="14"/>
      <c r="BF893" s="14"/>
      <c r="BG893" s="14"/>
      <c r="BH893" s="14"/>
      <c r="BI893" s="14"/>
      <c r="BJ893" s="14">
        <v>0</v>
      </c>
      <c r="BK893" s="14">
        <v>0</v>
      </c>
    </row>
    <row r="894" spans="1:63" ht="22.5" x14ac:dyDescent="0.25">
      <c r="A894" s="4" t="s">
        <v>135</v>
      </c>
      <c r="B894" s="4" t="s">
        <v>60</v>
      </c>
      <c r="C894" s="4" t="s">
        <v>160</v>
      </c>
      <c r="D894" s="107" t="s">
        <v>376</v>
      </c>
      <c r="E894" s="117">
        <v>6139</v>
      </c>
      <c r="F894" s="107" t="s">
        <v>383</v>
      </c>
      <c r="G894" s="103" t="s">
        <v>1658</v>
      </c>
      <c r="H894" s="13" t="s">
        <v>39</v>
      </c>
      <c r="I894" s="14">
        <v>6000</v>
      </c>
      <c r="J894" s="14">
        <v>0</v>
      </c>
      <c r="K894" s="14"/>
      <c r="L894" s="14"/>
      <c r="M894" s="14"/>
      <c r="N894" s="14"/>
      <c r="O894" s="14"/>
      <c r="P894" s="14">
        <f t="shared" si="1310"/>
        <v>0</v>
      </c>
      <c r="Q894" s="14"/>
      <c r="R894" s="14"/>
      <c r="S894" s="14"/>
      <c r="T894" s="14"/>
      <c r="U894" s="14"/>
      <c r="V894" s="14"/>
      <c r="W894" s="14"/>
      <c r="X894" s="14"/>
      <c r="Y894" s="14"/>
      <c r="Z894" s="14">
        <v>0</v>
      </c>
      <c r="AA894" s="14">
        <v>0</v>
      </c>
      <c r="AB894" s="14">
        <v>0</v>
      </c>
      <c r="AC894" s="14"/>
      <c r="AD894" s="14"/>
      <c r="AE894" s="14"/>
      <c r="AF894" s="14"/>
      <c r="AG894" s="14"/>
      <c r="AH894" s="14">
        <f t="shared" si="1311"/>
        <v>0</v>
      </c>
      <c r="AI894" s="14"/>
      <c r="AJ894" s="14"/>
      <c r="AK894" s="14"/>
      <c r="AL894" s="14"/>
      <c r="AM894" s="14"/>
      <c r="AN894" s="14"/>
      <c r="AO894" s="14"/>
      <c r="AP894" s="14"/>
      <c r="AQ894" s="14"/>
      <c r="AR894" s="14">
        <v>0</v>
      </c>
      <c r="AS894" s="14">
        <v>0</v>
      </c>
      <c r="AT894" s="14">
        <v>0</v>
      </c>
      <c r="AU894" s="14"/>
      <c r="AV894" s="14"/>
      <c r="AW894" s="14"/>
      <c r="AX894" s="14"/>
      <c r="AY894" s="14"/>
      <c r="AZ894" s="14">
        <f t="shared" si="1312"/>
        <v>0</v>
      </c>
      <c r="BA894" s="14"/>
      <c r="BB894" s="14"/>
      <c r="BC894" s="14"/>
      <c r="BD894" s="14"/>
      <c r="BE894" s="14"/>
      <c r="BF894" s="14"/>
      <c r="BG894" s="14"/>
      <c r="BH894" s="14"/>
      <c r="BI894" s="14"/>
      <c r="BJ894" s="14">
        <v>0</v>
      </c>
      <c r="BK894" s="14">
        <v>0</v>
      </c>
    </row>
    <row r="895" spans="1:63" ht="33.75" x14ac:dyDescent="0.25">
      <c r="A895" s="4" t="s">
        <v>135</v>
      </c>
      <c r="B895" s="4" t="s">
        <v>60</v>
      </c>
      <c r="C895" s="4" t="s">
        <v>160</v>
      </c>
      <c r="D895" s="107" t="s">
        <v>376</v>
      </c>
      <c r="E895" s="117">
        <v>6139</v>
      </c>
      <c r="F895" s="107" t="s">
        <v>384</v>
      </c>
      <c r="G895" s="103" t="s">
        <v>1658</v>
      </c>
      <c r="H895" s="13" t="s">
        <v>40</v>
      </c>
      <c r="I895" s="14">
        <v>3000</v>
      </c>
      <c r="J895" s="14">
        <v>0</v>
      </c>
      <c r="K895" s="14"/>
      <c r="L895" s="14"/>
      <c r="M895" s="14"/>
      <c r="N895" s="14"/>
      <c r="O895" s="14"/>
      <c r="P895" s="14">
        <f t="shared" si="1310"/>
        <v>0</v>
      </c>
      <c r="Q895" s="14"/>
      <c r="R895" s="14"/>
      <c r="S895" s="14"/>
      <c r="T895" s="14"/>
      <c r="U895" s="14"/>
      <c r="V895" s="14"/>
      <c r="W895" s="14"/>
      <c r="X895" s="14"/>
      <c r="Y895" s="14"/>
      <c r="Z895" s="14">
        <v>0</v>
      </c>
      <c r="AA895" s="14">
        <v>0</v>
      </c>
      <c r="AB895" s="14">
        <v>0</v>
      </c>
      <c r="AC895" s="14"/>
      <c r="AD895" s="14"/>
      <c r="AE895" s="14"/>
      <c r="AF895" s="14"/>
      <c r="AG895" s="14"/>
      <c r="AH895" s="14">
        <f t="shared" si="1311"/>
        <v>0</v>
      </c>
      <c r="AI895" s="14"/>
      <c r="AJ895" s="14"/>
      <c r="AK895" s="14"/>
      <c r="AL895" s="14"/>
      <c r="AM895" s="14"/>
      <c r="AN895" s="14"/>
      <c r="AO895" s="14"/>
      <c r="AP895" s="14"/>
      <c r="AQ895" s="14"/>
      <c r="AR895" s="14">
        <v>0</v>
      </c>
      <c r="AS895" s="14">
        <v>0</v>
      </c>
      <c r="AT895" s="14">
        <v>0</v>
      </c>
      <c r="AU895" s="14"/>
      <c r="AV895" s="14"/>
      <c r="AW895" s="14"/>
      <c r="AX895" s="14"/>
      <c r="AY895" s="14"/>
      <c r="AZ895" s="14">
        <f t="shared" si="1312"/>
        <v>0</v>
      </c>
      <c r="BA895" s="14"/>
      <c r="BB895" s="14"/>
      <c r="BC895" s="14"/>
      <c r="BD895" s="14"/>
      <c r="BE895" s="14"/>
      <c r="BF895" s="14"/>
      <c r="BG895" s="14"/>
      <c r="BH895" s="14"/>
      <c r="BI895" s="14"/>
      <c r="BJ895" s="14">
        <v>0</v>
      </c>
      <c r="BK895" s="14">
        <v>0</v>
      </c>
    </row>
    <row r="896" spans="1:63" ht="33.75" x14ac:dyDescent="0.25">
      <c r="A896" s="1" t="s">
        <v>0</v>
      </c>
      <c r="B896" s="1" t="s">
        <v>0</v>
      </c>
      <c r="C896" s="1" t="s">
        <v>0</v>
      </c>
      <c r="D896" s="106" t="s">
        <v>0</v>
      </c>
      <c r="E896" s="106" t="s">
        <v>0</v>
      </c>
      <c r="F896" s="106" t="s">
        <v>0</v>
      </c>
      <c r="G896" s="2" t="s">
        <v>0</v>
      </c>
      <c r="H896" s="10" t="s">
        <v>41</v>
      </c>
      <c r="I896" s="11">
        <f>SUM(I897)</f>
        <v>100</v>
      </c>
      <c r="J896" s="11">
        <f t="shared" ref="J896:Y897" si="1337">SUM(J897)</f>
        <v>0</v>
      </c>
      <c r="K896" s="11">
        <f t="shared" si="1337"/>
        <v>0</v>
      </c>
      <c r="L896" s="11">
        <f t="shared" si="1337"/>
        <v>0</v>
      </c>
      <c r="M896" s="11">
        <f t="shared" si="1337"/>
        <v>0</v>
      </c>
      <c r="N896" s="11">
        <f t="shared" si="1337"/>
        <v>0</v>
      </c>
      <c r="O896" s="11">
        <f t="shared" si="1337"/>
        <v>0</v>
      </c>
      <c r="P896" s="11">
        <f t="shared" si="1337"/>
        <v>0</v>
      </c>
      <c r="Q896" s="11">
        <f t="shared" si="1337"/>
        <v>0</v>
      </c>
      <c r="R896" s="11">
        <f t="shared" si="1337"/>
        <v>0</v>
      </c>
      <c r="S896" s="11">
        <f t="shared" si="1337"/>
        <v>0</v>
      </c>
      <c r="T896" s="11">
        <f t="shared" si="1337"/>
        <v>0</v>
      </c>
      <c r="U896" s="11">
        <f t="shared" si="1337"/>
        <v>0</v>
      </c>
      <c r="V896" s="11">
        <f t="shared" si="1337"/>
        <v>0</v>
      </c>
      <c r="W896" s="11">
        <f t="shared" si="1337"/>
        <v>0</v>
      </c>
      <c r="X896" s="11">
        <f t="shared" si="1337"/>
        <v>0</v>
      </c>
      <c r="Y896" s="11">
        <f t="shared" si="1337"/>
        <v>0</v>
      </c>
      <c r="Z896" s="11">
        <v>0</v>
      </c>
      <c r="AA896" s="11">
        <v>0</v>
      </c>
      <c r="AB896" s="11">
        <f t="shared" ref="AB896:AQ897" si="1338">SUM(AB897)</f>
        <v>0</v>
      </c>
      <c r="AC896" s="11">
        <f t="shared" si="1338"/>
        <v>0</v>
      </c>
      <c r="AD896" s="11">
        <f t="shared" si="1338"/>
        <v>0</v>
      </c>
      <c r="AE896" s="11">
        <f t="shared" si="1338"/>
        <v>0</v>
      </c>
      <c r="AF896" s="11">
        <f t="shared" si="1338"/>
        <v>0</v>
      </c>
      <c r="AG896" s="11">
        <f t="shared" si="1338"/>
        <v>0</v>
      </c>
      <c r="AH896" s="11">
        <f t="shared" si="1338"/>
        <v>0</v>
      </c>
      <c r="AI896" s="11">
        <f t="shared" si="1338"/>
        <v>0</v>
      </c>
      <c r="AJ896" s="11">
        <f t="shared" si="1338"/>
        <v>0</v>
      </c>
      <c r="AK896" s="11">
        <f t="shared" si="1338"/>
        <v>0</v>
      </c>
      <c r="AL896" s="11">
        <f t="shared" si="1338"/>
        <v>0</v>
      </c>
      <c r="AM896" s="11">
        <f t="shared" si="1338"/>
        <v>0</v>
      </c>
      <c r="AN896" s="11">
        <f t="shared" si="1338"/>
        <v>0</v>
      </c>
      <c r="AO896" s="11">
        <f t="shared" si="1338"/>
        <v>0</v>
      </c>
      <c r="AP896" s="11">
        <f t="shared" si="1338"/>
        <v>0</v>
      </c>
      <c r="AQ896" s="11">
        <f t="shared" si="1338"/>
        <v>0</v>
      </c>
      <c r="AR896" s="11">
        <v>0</v>
      </c>
      <c r="AS896" s="11">
        <v>0</v>
      </c>
      <c r="AT896" s="11">
        <f t="shared" ref="AT896:BI897" si="1339">SUM(AT897)</f>
        <v>0</v>
      </c>
      <c r="AU896" s="11">
        <f t="shared" si="1339"/>
        <v>0</v>
      </c>
      <c r="AV896" s="11">
        <f t="shared" si="1339"/>
        <v>0</v>
      </c>
      <c r="AW896" s="11">
        <f t="shared" si="1339"/>
        <v>0</v>
      </c>
      <c r="AX896" s="11">
        <f t="shared" si="1339"/>
        <v>0</v>
      </c>
      <c r="AY896" s="11">
        <f t="shared" si="1339"/>
        <v>0</v>
      </c>
      <c r="AZ896" s="11">
        <f t="shared" si="1339"/>
        <v>0</v>
      </c>
      <c r="BA896" s="11">
        <f t="shared" si="1339"/>
        <v>0</v>
      </c>
      <c r="BB896" s="11">
        <f t="shared" si="1339"/>
        <v>0</v>
      </c>
      <c r="BC896" s="11">
        <f t="shared" si="1339"/>
        <v>0</v>
      </c>
      <c r="BD896" s="11">
        <f t="shared" si="1339"/>
        <v>0</v>
      </c>
      <c r="BE896" s="11">
        <f t="shared" si="1339"/>
        <v>0</v>
      </c>
      <c r="BF896" s="11">
        <f t="shared" si="1339"/>
        <v>0</v>
      </c>
      <c r="BG896" s="11">
        <f t="shared" si="1339"/>
        <v>0</v>
      </c>
      <c r="BH896" s="11">
        <f t="shared" si="1339"/>
        <v>0</v>
      </c>
      <c r="BI896" s="11">
        <f t="shared" si="1339"/>
        <v>0</v>
      </c>
      <c r="BJ896" s="11">
        <v>0</v>
      </c>
      <c r="BK896" s="11">
        <v>0</v>
      </c>
    </row>
    <row r="897" spans="1:63" ht="22.5" x14ac:dyDescent="0.25">
      <c r="A897" s="4" t="s">
        <v>135</v>
      </c>
      <c r="B897" s="4" t="s">
        <v>60</v>
      </c>
      <c r="C897" s="4" t="s">
        <v>160</v>
      </c>
      <c r="D897" s="107" t="s">
        <v>376</v>
      </c>
      <c r="E897" s="106" t="s">
        <v>42</v>
      </c>
      <c r="F897" s="106" t="s">
        <v>0</v>
      </c>
      <c r="G897" s="2" t="s">
        <v>0</v>
      </c>
      <c r="H897" s="2" t="s">
        <v>43</v>
      </c>
      <c r="I897" s="12">
        <f>SUM(I898)</f>
        <v>100</v>
      </c>
      <c r="J897" s="12">
        <f t="shared" si="1337"/>
        <v>0</v>
      </c>
      <c r="K897" s="12">
        <f t="shared" ref="K897:Y897" si="1340">SUM(K898)</f>
        <v>0</v>
      </c>
      <c r="L897" s="12">
        <f t="shared" si="1340"/>
        <v>0</v>
      </c>
      <c r="M897" s="12">
        <f t="shared" si="1340"/>
        <v>0</v>
      </c>
      <c r="N897" s="12">
        <f t="shared" si="1340"/>
        <v>0</v>
      </c>
      <c r="O897" s="12">
        <f t="shared" si="1340"/>
        <v>0</v>
      </c>
      <c r="P897" s="12">
        <f t="shared" si="1340"/>
        <v>0</v>
      </c>
      <c r="Q897" s="12">
        <f t="shared" si="1340"/>
        <v>0</v>
      </c>
      <c r="R897" s="12">
        <f t="shared" si="1340"/>
        <v>0</v>
      </c>
      <c r="S897" s="12">
        <f t="shared" si="1340"/>
        <v>0</v>
      </c>
      <c r="T897" s="12">
        <f t="shared" si="1340"/>
        <v>0</v>
      </c>
      <c r="U897" s="12">
        <f t="shared" si="1340"/>
        <v>0</v>
      </c>
      <c r="V897" s="12">
        <f t="shared" si="1340"/>
        <v>0</v>
      </c>
      <c r="W897" s="12">
        <f t="shared" si="1340"/>
        <v>0</v>
      </c>
      <c r="X897" s="12">
        <f t="shared" si="1340"/>
        <v>0</v>
      </c>
      <c r="Y897" s="12">
        <f t="shared" si="1340"/>
        <v>0</v>
      </c>
      <c r="Z897" s="12">
        <v>0</v>
      </c>
      <c r="AA897" s="12">
        <v>0</v>
      </c>
      <c r="AB897" s="12">
        <f t="shared" si="1338"/>
        <v>0</v>
      </c>
      <c r="AC897" s="12">
        <f t="shared" ref="AC897:AQ897" si="1341">SUM(AC898)</f>
        <v>0</v>
      </c>
      <c r="AD897" s="12">
        <f t="shared" si="1341"/>
        <v>0</v>
      </c>
      <c r="AE897" s="12">
        <f t="shared" si="1341"/>
        <v>0</v>
      </c>
      <c r="AF897" s="12">
        <f t="shared" si="1341"/>
        <v>0</v>
      </c>
      <c r="AG897" s="12">
        <f t="shared" si="1341"/>
        <v>0</v>
      </c>
      <c r="AH897" s="12">
        <f t="shared" si="1341"/>
        <v>0</v>
      </c>
      <c r="AI897" s="12">
        <f t="shared" si="1341"/>
        <v>0</v>
      </c>
      <c r="AJ897" s="12">
        <f t="shared" si="1341"/>
        <v>0</v>
      </c>
      <c r="AK897" s="12">
        <f t="shared" si="1341"/>
        <v>0</v>
      </c>
      <c r="AL897" s="12">
        <f t="shared" si="1341"/>
        <v>0</v>
      </c>
      <c r="AM897" s="12">
        <f t="shared" si="1341"/>
        <v>0</v>
      </c>
      <c r="AN897" s="12">
        <f t="shared" si="1341"/>
        <v>0</v>
      </c>
      <c r="AO897" s="12">
        <f t="shared" si="1341"/>
        <v>0</v>
      </c>
      <c r="AP897" s="12">
        <f t="shared" si="1341"/>
        <v>0</v>
      </c>
      <c r="AQ897" s="12">
        <f t="shared" si="1341"/>
        <v>0</v>
      </c>
      <c r="AR897" s="12">
        <v>0</v>
      </c>
      <c r="AS897" s="12">
        <v>0</v>
      </c>
      <c r="AT897" s="12">
        <f t="shared" si="1339"/>
        <v>0</v>
      </c>
      <c r="AU897" s="12">
        <f t="shared" ref="AU897:BI897" si="1342">SUM(AU898)</f>
        <v>0</v>
      </c>
      <c r="AV897" s="12">
        <f t="shared" si="1342"/>
        <v>0</v>
      </c>
      <c r="AW897" s="12">
        <f t="shared" si="1342"/>
        <v>0</v>
      </c>
      <c r="AX897" s="12">
        <f t="shared" si="1342"/>
        <v>0</v>
      </c>
      <c r="AY897" s="12">
        <f t="shared" si="1342"/>
        <v>0</v>
      </c>
      <c r="AZ897" s="12">
        <f t="shared" si="1342"/>
        <v>0</v>
      </c>
      <c r="BA897" s="12">
        <f t="shared" si="1342"/>
        <v>0</v>
      </c>
      <c r="BB897" s="12">
        <f t="shared" si="1342"/>
        <v>0</v>
      </c>
      <c r="BC897" s="12">
        <f t="shared" si="1342"/>
        <v>0</v>
      </c>
      <c r="BD897" s="12">
        <f t="shared" si="1342"/>
        <v>0</v>
      </c>
      <c r="BE897" s="12">
        <f t="shared" si="1342"/>
        <v>0</v>
      </c>
      <c r="BF897" s="12">
        <f t="shared" si="1342"/>
        <v>0</v>
      </c>
      <c r="BG897" s="12">
        <f t="shared" si="1342"/>
        <v>0</v>
      </c>
      <c r="BH897" s="12">
        <f t="shared" si="1342"/>
        <v>0</v>
      </c>
      <c r="BI897" s="12">
        <f t="shared" si="1342"/>
        <v>0</v>
      </c>
      <c r="BJ897" s="12">
        <v>0</v>
      </c>
      <c r="BK897" s="12">
        <v>0</v>
      </c>
    </row>
    <row r="898" spans="1:63" x14ac:dyDescent="0.25">
      <c r="A898" s="4" t="s">
        <v>135</v>
      </c>
      <c r="B898" s="4" t="s">
        <v>60</v>
      </c>
      <c r="C898" s="4" t="s">
        <v>160</v>
      </c>
      <c r="D898" s="107" t="s">
        <v>376</v>
      </c>
      <c r="E898" s="117">
        <v>6148</v>
      </c>
      <c r="F898" s="107"/>
      <c r="G898" s="103" t="s">
        <v>1658</v>
      </c>
      <c r="H898" s="13" t="s">
        <v>47</v>
      </c>
      <c r="I898" s="14">
        <v>100</v>
      </c>
      <c r="J898" s="14">
        <v>0</v>
      </c>
      <c r="K898" s="14"/>
      <c r="L898" s="14"/>
      <c r="M898" s="14"/>
      <c r="N898" s="14"/>
      <c r="O898" s="14"/>
      <c r="P898" s="14">
        <f t="shared" si="1310"/>
        <v>0</v>
      </c>
      <c r="Q898" s="14"/>
      <c r="R898" s="14"/>
      <c r="S898" s="14"/>
      <c r="T898" s="14"/>
      <c r="U898" s="14"/>
      <c r="V898" s="14"/>
      <c r="W898" s="14"/>
      <c r="X898" s="14"/>
      <c r="Y898" s="14"/>
      <c r="Z898" s="14">
        <v>0</v>
      </c>
      <c r="AA898" s="14">
        <v>0</v>
      </c>
      <c r="AB898" s="14">
        <v>0</v>
      </c>
      <c r="AC898" s="14"/>
      <c r="AD898" s="14"/>
      <c r="AE898" s="14"/>
      <c r="AF898" s="14"/>
      <c r="AG898" s="14"/>
      <c r="AH898" s="14">
        <f t="shared" si="1311"/>
        <v>0</v>
      </c>
      <c r="AI898" s="14"/>
      <c r="AJ898" s="14"/>
      <c r="AK898" s="14"/>
      <c r="AL898" s="14"/>
      <c r="AM898" s="14"/>
      <c r="AN898" s="14"/>
      <c r="AO898" s="14"/>
      <c r="AP898" s="14"/>
      <c r="AQ898" s="14"/>
      <c r="AR898" s="14">
        <v>0</v>
      </c>
      <c r="AS898" s="14">
        <v>0</v>
      </c>
      <c r="AT898" s="14">
        <v>0</v>
      </c>
      <c r="AU898" s="14"/>
      <c r="AV898" s="14"/>
      <c r="AW898" s="14"/>
      <c r="AX898" s="14"/>
      <c r="AY898" s="14"/>
      <c r="AZ898" s="14">
        <f t="shared" si="1312"/>
        <v>0</v>
      </c>
      <c r="BA898" s="14"/>
      <c r="BB898" s="14"/>
      <c r="BC898" s="14"/>
      <c r="BD898" s="14"/>
      <c r="BE898" s="14"/>
      <c r="BF898" s="14"/>
      <c r="BG898" s="14"/>
      <c r="BH898" s="14"/>
      <c r="BI898" s="14"/>
      <c r="BJ898" s="14">
        <v>0</v>
      </c>
      <c r="BK898" s="14">
        <v>0</v>
      </c>
    </row>
    <row r="899" spans="1:63" ht="33.75" x14ac:dyDescent="0.25">
      <c r="A899" s="1" t="s">
        <v>0</v>
      </c>
      <c r="B899" s="1" t="s">
        <v>0</v>
      </c>
      <c r="C899" s="1" t="s">
        <v>0</v>
      </c>
      <c r="D899" s="106" t="s">
        <v>0</v>
      </c>
      <c r="E899" s="106" t="s">
        <v>0</v>
      </c>
      <c r="F899" s="106" t="s">
        <v>0</v>
      </c>
      <c r="G899" s="2" t="s">
        <v>0</v>
      </c>
      <c r="H899" s="10" t="s">
        <v>49</v>
      </c>
      <c r="I899" s="11">
        <f>SUM(I900)</f>
        <v>65000</v>
      </c>
      <c r="J899" s="11">
        <f t="shared" ref="J899:Y899" si="1343">SUM(J900)</f>
        <v>25000</v>
      </c>
      <c r="K899" s="11">
        <f t="shared" si="1343"/>
        <v>0</v>
      </c>
      <c r="L899" s="11">
        <f t="shared" si="1343"/>
        <v>0</v>
      </c>
      <c r="M899" s="11">
        <f t="shared" si="1343"/>
        <v>0</v>
      </c>
      <c r="N899" s="11">
        <f t="shared" si="1343"/>
        <v>0</v>
      </c>
      <c r="O899" s="11">
        <f t="shared" si="1343"/>
        <v>0</v>
      </c>
      <c r="P899" s="11">
        <f t="shared" si="1343"/>
        <v>25000</v>
      </c>
      <c r="Q899" s="11">
        <f t="shared" si="1343"/>
        <v>0</v>
      </c>
      <c r="R899" s="11">
        <f t="shared" si="1343"/>
        <v>0</v>
      </c>
      <c r="S899" s="11">
        <f t="shared" si="1343"/>
        <v>0</v>
      </c>
      <c r="T899" s="11">
        <f t="shared" si="1343"/>
        <v>0</v>
      </c>
      <c r="U899" s="11">
        <f t="shared" si="1343"/>
        <v>0</v>
      </c>
      <c r="V899" s="11">
        <f t="shared" si="1343"/>
        <v>0</v>
      </c>
      <c r="W899" s="11">
        <f t="shared" si="1343"/>
        <v>0</v>
      </c>
      <c r="X899" s="11">
        <f t="shared" si="1343"/>
        <v>0</v>
      </c>
      <c r="Y899" s="11">
        <f t="shared" si="1343"/>
        <v>0</v>
      </c>
      <c r="Z899" s="11">
        <v>0</v>
      </c>
      <c r="AA899" s="11">
        <v>25000</v>
      </c>
      <c r="AB899" s="11">
        <f t="shared" ref="AB899:AQ899" si="1344">SUM(AB900)</f>
        <v>0</v>
      </c>
      <c r="AC899" s="11">
        <f t="shared" si="1344"/>
        <v>0</v>
      </c>
      <c r="AD899" s="11">
        <f t="shared" si="1344"/>
        <v>0</v>
      </c>
      <c r="AE899" s="11">
        <f t="shared" si="1344"/>
        <v>0</v>
      </c>
      <c r="AF899" s="11">
        <f t="shared" si="1344"/>
        <v>0</v>
      </c>
      <c r="AG899" s="11">
        <f t="shared" si="1344"/>
        <v>0</v>
      </c>
      <c r="AH899" s="11">
        <f t="shared" si="1344"/>
        <v>0</v>
      </c>
      <c r="AI899" s="11">
        <f t="shared" si="1344"/>
        <v>0</v>
      </c>
      <c r="AJ899" s="11">
        <f t="shared" si="1344"/>
        <v>0</v>
      </c>
      <c r="AK899" s="11">
        <f t="shared" si="1344"/>
        <v>0</v>
      </c>
      <c r="AL899" s="11">
        <f t="shared" si="1344"/>
        <v>0</v>
      </c>
      <c r="AM899" s="11">
        <f t="shared" si="1344"/>
        <v>0</v>
      </c>
      <c r="AN899" s="11">
        <f t="shared" si="1344"/>
        <v>0</v>
      </c>
      <c r="AO899" s="11">
        <f t="shared" si="1344"/>
        <v>0</v>
      </c>
      <c r="AP899" s="11">
        <f t="shared" si="1344"/>
        <v>0</v>
      </c>
      <c r="AQ899" s="11">
        <f t="shared" si="1344"/>
        <v>0</v>
      </c>
      <c r="AR899" s="11">
        <v>0</v>
      </c>
      <c r="AS899" s="11">
        <v>0</v>
      </c>
      <c r="AT899" s="11">
        <f t="shared" ref="AT899:BI899" si="1345">SUM(AT900)</f>
        <v>0</v>
      </c>
      <c r="AU899" s="11">
        <f t="shared" si="1345"/>
        <v>0</v>
      </c>
      <c r="AV899" s="11">
        <f t="shared" si="1345"/>
        <v>0</v>
      </c>
      <c r="AW899" s="11">
        <f t="shared" si="1345"/>
        <v>0</v>
      </c>
      <c r="AX899" s="11">
        <f t="shared" si="1345"/>
        <v>0</v>
      </c>
      <c r="AY899" s="11">
        <f t="shared" si="1345"/>
        <v>0</v>
      </c>
      <c r="AZ899" s="11">
        <f t="shared" si="1345"/>
        <v>0</v>
      </c>
      <c r="BA899" s="11">
        <f t="shared" si="1345"/>
        <v>0</v>
      </c>
      <c r="BB899" s="11">
        <f t="shared" si="1345"/>
        <v>0</v>
      </c>
      <c r="BC899" s="11">
        <f t="shared" si="1345"/>
        <v>0</v>
      </c>
      <c r="BD899" s="11">
        <f t="shared" si="1345"/>
        <v>0</v>
      </c>
      <c r="BE899" s="11">
        <f t="shared" si="1345"/>
        <v>0</v>
      </c>
      <c r="BF899" s="11">
        <f t="shared" si="1345"/>
        <v>0</v>
      </c>
      <c r="BG899" s="11">
        <f t="shared" si="1345"/>
        <v>0</v>
      </c>
      <c r="BH899" s="11">
        <f t="shared" si="1345"/>
        <v>0</v>
      </c>
      <c r="BI899" s="11">
        <f t="shared" si="1345"/>
        <v>0</v>
      </c>
      <c r="BJ899" s="11">
        <v>0</v>
      </c>
      <c r="BK899" s="11">
        <v>0</v>
      </c>
    </row>
    <row r="900" spans="1:63" x14ac:dyDescent="0.25">
      <c r="A900" s="4" t="s">
        <v>135</v>
      </c>
      <c r="B900" s="4" t="s">
        <v>60</v>
      </c>
      <c r="C900" s="4" t="s">
        <v>160</v>
      </c>
      <c r="D900" s="107" t="s">
        <v>376</v>
      </c>
      <c r="E900" s="106" t="s">
        <v>50</v>
      </c>
      <c r="F900" s="106" t="s">
        <v>0</v>
      </c>
      <c r="G900" s="2" t="s">
        <v>0</v>
      </c>
      <c r="H900" s="2" t="s">
        <v>51</v>
      </c>
      <c r="I900" s="12">
        <f>SUM(I901:I902)</f>
        <v>65000</v>
      </c>
      <c r="J900" s="12">
        <f t="shared" ref="J900:Y900" si="1346">SUM(J901:J902)</f>
        <v>25000</v>
      </c>
      <c r="K900" s="12">
        <f t="shared" si="1346"/>
        <v>0</v>
      </c>
      <c r="L900" s="12">
        <f t="shared" si="1346"/>
        <v>0</v>
      </c>
      <c r="M900" s="12">
        <f t="shared" si="1346"/>
        <v>0</v>
      </c>
      <c r="N900" s="12">
        <f t="shared" si="1346"/>
        <v>0</v>
      </c>
      <c r="O900" s="12">
        <f t="shared" si="1346"/>
        <v>0</v>
      </c>
      <c r="P900" s="12">
        <f t="shared" ref="P900" si="1347">SUM(P901:P902)</f>
        <v>25000</v>
      </c>
      <c r="Q900" s="12">
        <f t="shared" si="1346"/>
        <v>0</v>
      </c>
      <c r="R900" s="12">
        <f t="shared" si="1346"/>
        <v>0</v>
      </c>
      <c r="S900" s="12">
        <f t="shared" si="1346"/>
        <v>0</v>
      </c>
      <c r="T900" s="12">
        <f t="shared" si="1346"/>
        <v>0</v>
      </c>
      <c r="U900" s="12">
        <f t="shared" si="1346"/>
        <v>0</v>
      </c>
      <c r="V900" s="12">
        <f t="shared" si="1346"/>
        <v>0</v>
      </c>
      <c r="W900" s="12">
        <f t="shared" si="1346"/>
        <v>0</v>
      </c>
      <c r="X900" s="12">
        <f t="shared" si="1346"/>
        <v>0</v>
      </c>
      <c r="Y900" s="12">
        <f t="shared" si="1346"/>
        <v>0</v>
      </c>
      <c r="Z900" s="12">
        <v>0</v>
      </c>
      <c r="AA900" s="12">
        <v>25000</v>
      </c>
      <c r="AB900" s="12">
        <f t="shared" ref="AB900:AQ900" si="1348">SUM(AB901:AB902)</f>
        <v>0</v>
      </c>
      <c r="AC900" s="12">
        <f t="shared" si="1348"/>
        <v>0</v>
      </c>
      <c r="AD900" s="12">
        <f t="shared" si="1348"/>
        <v>0</v>
      </c>
      <c r="AE900" s="12">
        <f t="shared" si="1348"/>
        <v>0</v>
      </c>
      <c r="AF900" s="12">
        <f t="shared" si="1348"/>
        <v>0</v>
      </c>
      <c r="AG900" s="12">
        <f t="shared" si="1348"/>
        <v>0</v>
      </c>
      <c r="AH900" s="12">
        <f t="shared" ref="AH900" si="1349">SUM(AH901:AH902)</f>
        <v>0</v>
      </c>
      <c r="AI900" s="12">
        <f t="shared" si="1348"/>
        <v>0</v>
      </c>
      <c r="AJ900" s="12">
        <f t="shared" si="1348"/>
        <v>0</v>
      </c>
      <c r="AK900" s="12">
        <f t="shared" si="1348"/>
        <v>0</v>
      </c>
      <c r="AL900" s="12">
        <f t="shared" si="1348"/>
        <v>0</v>
      </c>
      <c r="AM900" s="12">
        <f t="shared" si="1348"/>
        <v>0</v>
      </c>
      <c r="AN900" s="12">
        <f t="shared" si="1348"/>
        <v>0</v>
      </c>
      <c r="AO900" s="12">
        <f t="shared" si="1348"/>
        <v>0</v>
      </c>
      <c r="AP900" s="12">
        <f t="shared" si="1348"/>
        <v>0</v>
      </c>
      <c r="AQ900" s="12">
        <f t="shared" si="1348"/>
        <v>0</v>
      </c>
      <c r="AR900" s="12">
        <v>0</v>
      </c>
      <c r="AS900" s="12">
        <v>0</v>
      </c>
      <c r="AT900" s="12">
        <f t="shared" ref="AT900:BI900" si="1350">SUM(AT901:AT902)</f>
        <v>0</v>
      </c>
      <c r="AU900" s="12">
        <f t="shared" si="1350"/>
        <v>0</v>
      </c>
      <c r="AV900" s="12">
        <f t="shared" si="1350"/>
        <v>0</v>
      </c>
      <c r="AW900" s="12">
        <f t="shared" si="1350"/>
        <v>0</v>
      </c>
      <c r="AX900" s="12">
        <f t="shared" si="1350"/>
        <v>0</v>
      </c>
      <c r="AY900" s="12">
        <f t="shared" si="1350"/>
        <v>0</v>
      </c>
      <c r="AZ900" s="12">
        <f t="shared" ref="AZ900" si="1351">SUM(AZ901:AZ902)</f>
        <v>0</v>
      </c>
      <c r="BA900" s="12">
        <f t="shared" si="1350"/>
        <v>0</v>
      </c>
      <c r="BB900" s="12">
        <f t="shared" si="1350"/>
        <v>0</v>
      </c>
      <c r="BC900" s="12">
        <f t="shared" si="1350"/>
        <v>0</v>
      </c>
      <c r="BD900" s="12">
        <f t="shared" si="1350"/>
        <v>0</v>
      </c>
      <c r="BE900" s="12">
        <f t="shared" si="1350"/>
        <v>0</v>
      </c>
      <c r="BF900" s="12">
        <f t="shared" si="1350"/>
        <v>0</v>
      </c>
      <c r="BG900" s="12">
        <f t="shared" si="1350"/>
        <v>0</v>
      </c>
      <c r="BH900" s="12">
        <f t="shared" si="1350"/>
        <v>0</v>
      </c>
      <c r="BI900" s="12">
        <f t="shared" si="1350"/>
        <v>0</v>
      </c>
      <c r="BJ900" s="12">
        <v>0</v>
      </c>
      <c r="BK900" s="12">
        <v>0</v>
      </c>
    </row>
    <row r="901" spans="1:63" x14ac:dyDescent="0.25">
      <c r="A901" s="4" t="s">
        <v>135</v>
      </c>
      <c r="B901" s="4" t="s">
        <v>60</v>
      </c>
      <c r="C901" s="4" t="s">
        <v>160</v>
      </c>
      <c r="D901" s="107" t="s">
        <v>376</v>
      </c>
      <c r="E901" s="117">
        <v>8213</v>
      </c>
      <c r="F901" s="107"/>
      <c r="G901" s="103" t="s">
        <v>1658</v>
      </c>
      <c r="H901" s="13" t="s">
        <v>53</v>
      </c>
      <c r="I901" s="14">
        <v>45000</v>
      </c>
      <c r="J901" s="14">
        <v>15000</v>
      </c>
      <c r="K901" s="14"/>
      <c r="L901" s="14"/>
      <c r="M901" s="14"/>
      <c r="N901" s="14"/>
      <c r="O901" s="14"/>
      <c r="P901" s="14">
        <f t="shared" si="1310"/>
        <v>15000</v>
      </c>
      <c r="Q901" s="14"/>
      <c r="R901" s="14"/>
      <c r="S901" s="14"/>
      <c r="T901" s="14"/>
      <c r="U901" s="14"/>
      <c r="V901" s="14"/>
      <c r="W901" s="14"/>
      <c r="X901" s="14"/>
      <c r="Y901" s="14"/>
      <c r="Z901" s="14">
        <v>0</v>
      </c>
      <c r="AA901" s="14">
        <v>15000</v>
      </c>
      <c r="AB901" s="14">
        <v>0</v>
      </c>
      <c r="AC901" s="14"/>
      <c r="AD901" s="14"/>
      <c r="AE901" s="14"/>
      <c r="AF901" s="14"/>
      <c r="AG901" s="14"/>
      <c r="AH901" s="14">
        <f t="shared" si="1311"/>
        <v>0</v>
      </c>
      <c r="AI901" s="14"/>
      <c r="AJ901" s="14"/>
      <c r="AK901" s="14"/>
      <c r="AL901" s="14"/>
      <c r="AM901" s="14"/>
      <c r="AN901" s="14"/>
      <c r="AO901" s="14"/>
      <c r="AP901" s="14"/>
      <c r="AQ901" s="14"/>
      <c r="AR901" s="14">
        <v>0</v>
      </c>
      <c r="AS901" s="14">
        <v>0</v>
      </c>
      <c r="AT901" s="14">
        <v>0</v>
      </c>
      <c r="AU901" s="14"/>
      <c r="AV901" s="14"/>
      <c r="AW901" s="14"/>
      <c r="AX901" s="14"/>
      <c r="AY901" s="14"/>
      <c r="AZ901" s="14">
        <f t="shared" si="1312"/>
        <v>0</v>
      </c>
      <c r="BA901" s="14"/>
      <c r="BB901" s="14"/>
      <c r="BC901" s="14"/>
      <c r="BD901" s="14"/>
      <c r="BE901" s="14"/>
      <c r="BF901" s="14"/>
      <c r="BG901" s="14"/>
      <c r="BH901" s="14"/>
      <c r="BI901" s="14"/>
      <c r="BJ901" s="14">
        <v>0</v>
      </c>
      <c r="BK901" s="14">
        <v>0</v>
      </c>
    </row>
    <row r="902" spans="1:63" x14ac:dyDescent="0.25">
      <c r="A902" s="4" t="s">
        <v>135</v>
      </c>
      <c r="B902" s="4" t="s">
        <v>60</v>
      </c>
      <c r="C902" s="4" t="s">
        <v>160</v>
      </c>
      <c r="D902" s="107" t="s">
        <v>376</v>
      </c>
      <c r="E902" s="117">
        <v>8216</v>
      </c>
      <c r="F902" s="107"/>
      <c r="G902" s="103" t="s">
        <v>1658</v>
      </c>
      <c r="H902" s="13" t="s">
        <v>110</v>
      </c>
      <c r="I902" s="14">
        <v>20000</v>
      </c>
      <c r="J902" s="14">
        <v>10000</v>
      </c>
      <c r="K902" s="14"/>
      <c r="L902" s="14"/>
      <c r="M902" s="14"/>
      <c r="N902" s="14"/>
      <c r="O902" s="14"/>
      <c r="P902" s="14">
        <f t="shared" si="1310"/>
        <v>10000</v>
      </c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v>0</v>
      </c>
      <c r="AA902" s="14">
        <v>10000</v>
      </c>
      <c r="AB902" s="14">
        <v>0</v>
      </c>
      <c r="AC902" s="14"/>
      <c r="AD902" s="14"/>
      <c r="AE902" s="14"/>
      <c r="AF902" s="14"/>
      <c r="AG902" s="14"/>
      <c r="AH902" s="14">
        <f t="shared" si="1311"/>
        <v>0</v>
      </c>
      <c r="AI902" s="14"/>
      <c r="AJ902" s="14"/>
      <c r="AK902" s="14"/>
      <c r="AL902" s="14"/>
      <c r="AM902" s="14"/>
      <c r="AN902" s="14"/>
      <c r="AO902" s="14"/>
      <c r="AP902" s="14"/>
      <c r="AQ902" s="14"/>
      <c r="AR902" s="14">
        <v>0</v>
      </c>
      <c r="AS902" s="14">
        <v>0</v>
      </c>
      <c r="AT902" s="14">
        <v>0</v>
      </c>
      <c r="AU902" s="14"/>
      <c r="AV902" s="14"/>
      <c r="AW902" s="14"/>
      <c r="AX902" s="14"/>
      <c r="AY902" s="14"/>
      <c r="AZ902" s="14">
        <f t="shared" si="1312"/>
        <v>0</v>
      </c>
      <c r="BA902" s="14"/>
      <c r="BB902" s="14"/>
      <c r="BC902" s="14"/>
      <c r="BD902" s="14"/>
      <c r="BE902" s="14"/>
      <c r="BF902" s="14"/>
      <c r="BG902" s="14"/>
      <c r="BH902" s="14"/>
      <c r="BI902" s="14"/>
      <c r="BJ902" s="14">
        <v>0</v>
      </c>
      <c r="BK902" s="14">
        <v>0</v>
      </c>
    </row>
    <row r="903" spans="1:63" ht="22.5" x14ac:dyDescent="0.25">
      <c r="A903" s="13" t="s">
        <v>0</v>
      </c>
      <c r="B903" s="13" t="s">
        <v>0</v>
      </c>
      <c r="C903" s="13" t="s">
        <v>0</v>
      </c>
      <c r="D903" s="103" t="s">
        <v>0</v>
      </c>
      <c r="E903" s="103" t="s">
        <v>0</v>
      </c>
      <c r="F903" s="103" t="s">
        <v>0</v>
      </c>
      <c r="G903" s="13" t="s">
        <v>0</v>
      </c>
      <c r="H903" s="10" t="s">
        <v>385</v>
      </c>
      <c r="I903" s="11">
        <f>SUM(I873,I896,I899)</f>
        <v>2429109</v>
      </c>
      <c r="J903" s="11">
        <f t="shared" ref="J903:Y903" si="1352">SUM(J873,J896,J899)</f>
        <v>68500</v>
      </c>
      <c r="K903" s="11">
        <f t="shared" si="1352"/>
        <v>0</v>
      </c>
      <c r="L903" s="11">
        <f t="shared" si="1352"/>
        <v>0</v>
      </c>
      <c r="M903" s="11">
        <f t="shared" si="1352"/>
        <v>0</v>
      </c>
      <c r="N903" s="11">
        <f t="shared" si="1352"/>
        <v>0</v>
      </c>
      <c r="O903" s="11">
        <f t="shared" si="1352"/>
        <v>0</v>
      </c>
      <c r="P903" s="11">
        <f t="shared" si="1352"/>
        <v>68500</v>
      </c>
      <c r="Q903" s="11">
        <f t="shared" si="1352"/>
        <v>0</v>
      </c>
      <c r="R903" s="11">
        <f t="shared" si="1352"/>
        <v>0</v>
      </c>
      <c r="S903" s="11">
        <f t="shared" si="1352"/>
        <v>13435</v>
      </c>
      <c r="T903" s="11">
        <f t="shared" si="1352"/>
        <v>0</v>
      </c>
      <c r="U903" s="11">
        <f t="shared" si="1352"/>
        <v>7991</v>
      </c>
      <c r="V903" s="11">
        <f t="shared" si="1352"/>
        <v>0</v>
      </c>
      <c r="W903" s="11">
        <f t="shared" si="1352"/>
        <v>0</v>
      </c>
      <c r="X903" s="11">
        <f t="shared" si="1352"/>
        <v>11817</v>
      </c>
      <c r="Y903" s="11">
        <f t="shared" si="1352"/>
        <v>0</v>
      </c>
      <c r="Z903" s="11">
        <v>33243</v>
      </c>
      <c r="AA903" s="11">
        <v>35257</v>
      </c>
      <c r="AB903" s="11">
        <f t="shared" ref="AB903:AQ903" si="1353">SUM(AB873,AB896,AB899)</f>
        <v>0</v>
      </c>
      <c r="AC903" s="11">
        <f t="shared" si="1353"/>
        <v>14665</v>
      </c>
      <c r="AD903" s="11">
        <f t="shared" si="1353"/>
        <v>0</v>
      </c>
      <c r="AE903" s="11">
        <f t="shared" si="1353"/>
        <v>22010</v>
      </c>
      <c r="AF903" s="11">
        <f t="shared" si="1353"/>
        <v>0</v>
      </c>
      <c r="AG903" s="11">
        <f t="shared" si="1353"/>
        <v>0</v>
      </c>
      <c r="AH903" s="11">
        <f t="shared" si="1353"/>
        <v>36675</v>
      </c>
      <c r="AI903" s="11">
        <f t="shared" si="1353"/>
        <v>0</v>
      </c>
      <c r="AJ903" s="11">
        <f t="shared" si="1353"/>
        <v>0</v>
      </c>
      <c r="AK903" s="11">
        <f t="shared" si="1353"/>
        <v>14665</v>
      </c>
      <c r="AL903" s="11">
        <f t="shared" si="1353"/>
        <v>22010</v>
      </c>
      <c r="AM903" s="11">
        <f t="shared" si="1353"/>
        <v>0</v>
      </c>
      <c r="AN903" s="11">
        <f t="shared" si="1353"/>
        <v>0</v>
      </c>
      <c r="AO903" s="11">
        <f t="shared" si="1353"/>
        <v>0</v>
      </c>
      <c r="AP903" s="11">
        <f t="shared" si="1353"/>
        <v>0</v>
      </c>
      <c r="AQ903" s="11">
        <f t="shared" si="1353"/>
        <v>0</v>
      </c>
      <c r="AR903" s="11">
        <v>36675</v>
      </c>
      <c r="AS903" s="11">
        <v>0</v>
      </c>
      <c r="AT903" s="11">
        <f t="shared" ref="AT903:BI903" si="1354">SUM(AT873,AT896,AT899)</f>
        <v>0</v>
      </c>
      <c r="AU903" s="11">
        <f t="shared" si="1354"/>
        <v>0</v>
      </c>
      <c r="AV903" s="11">
        <f t="shared" si="1354"/>
        <v>0</v>
      </c>
      <c r="AW903" s="11">
        <f t="shared" si="1354"/>
        <v>0</v>
      </c>
      <c r="AX903" s="11">
        <f t="shared" si="1354"/>
        <v>0</v>
      </c>
      <c r="AY903" s="11">
        <f t="shared" si="1354"/>
        <v>0</v>
      </c>
      <c r="AZ903" s="11">
        <f t="shared" si="1354"/>
        <v>0</v>
      </c>
      <c r="BA903" s="11">
        <f t="shared" si="1354"/>
        <v>0</v>
      </c>
      <c r="BB903" s="11">
        <f t="shared" si="1354"/>
        <v>0</v>
      </c>
      <c r="BC903" s="11">
        <f t="shared" si="1354"/>
        <v>0</v>
      </c>
      <c r="BD903" s="11">
        <f t="shared" si="1354"/>
        <v>0</v>
      </c>
      <c r="BE903" s="11">
        <f t="shared" si="1354"/>
        <v>0</v>
      </c>
      <c r="BF903" s="11">
        <f t="shared" si="1354"/>
        <v>0</v>
      </c>
      <c r="BG903" s="11">
        <f t="shared" si="1354"/>
        <v>0</v>
      </c>
      <c r="BH903" s="11">
        <f t="shared" si="1354"/>
        <v>0</v>
      </c>
      <c r="BI903" s="11">
        <f t="shared" si="1354"/>
        <v>0</v>
      </c>
      <c r="BJ903" s="11">
        <v>0</v>
      </c>
      <c r="BK903" s="11">
        <v>0</v>
      </c>
    </row>
    <row r="904" spans="1:63" ht="15.75" thickBot="1" x14ac:dyDescent="0.3">
      <c r="A904" s="13" t="s">
        <v>0</v>
      </c>
      <c r="B904" s="13" t="s">
        <v>0</v>
      </c>
      <c r="C904" s="13" t="s">
        <v>0</v>
      </c>
      <c r="D904" s="103" t="s">
        <v>0</v>
      </c>
      <c r="E904" s="103" t="s">
        <v>0</v>
      </c>
      <c r="F904" s="103" t="s">
        <v>0</v>
      </c>
      <c r="G904" s="13" t="s">
        <v>0</v>
      </c>
      <c r="H904" s="2" t="s">
        <v>55</v>
      </c>
      <c r="I904" s="12">
        <v>61</v>
      </c>
      <c r="J904" s="13" t="s">
        <v>0</v>
      </c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>
        <v>0</v>
      </c>
      <c r="AA904" s="13"/>
      <c r="AB904" s="13" t="s">
        <v>0</v>
      </c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>
        <v>0</v>
      </c>
      <c r="AS904" s="13"/>
      <c r="AT904" s="13" t="s">
        <v>0</v>
      </c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>
        <v>0</v>
      </c>
      <c r="BK904" s="13"/>
    </row>
    <row r="905" spans="1:63" ht="69.75" customHeight="1" thickBot="1" x14ac:dyDescent="0.3">
      <c r="A905" s="148" t="s">
        <v>0</v>
      </c>
      <c r="B905" s="148" t="s">
        <v>0</v>
      </c>
      <c r="C905" s="148" t="s">
        <v>0</v>
      </c>
      <c r="D905" s="151" t="s">
        <v>0</v>
      </c>
      <c r="E905" s="151" t="s">
        <v>0</v>
      </c>
      <c r="F905" s="151" t="s">
        <v>0</v>
      </c>
      <c r="G905" s="154" t="s">
        <v>0</v>
      </c>
      <c r="H905" s="5" t="s">
        <v>56</v>
      </c>
      <c r="I905" s="5" t="s">
        <v>9</v>
      </c>
      <c r="J905" s="94" t="s">
        <v>10</v>
      </c>
      <c r="K905" s="94" t="s">
        <v>1602</v>
      </c>
      <c r="L905" s="94" t="s">
        <v>1535</v>
      </c>
      <c r="M905" s="94" t="s">
        <v>1591</v>
      </c>
      <c r="N905" s="94" t="s">
        <v>1592</v>
      </c>
      <c r="O905" s="94" t="s">
        <v>1593</v>
      </c>
      <c r="P905" s="94" t="s">
        <v>1606</v>
      </c>
      <c r="Q905" s="94" t="s">
        <v>1603</v>
      </c>
      <c r="R905" s="94" t="s">
        <v>1594</v>
      </c>
      <c r="S905" s="94" t="s">
        <v>1595</v>
      </c>
      <c r="T905" s="94" t="s">
        <v>1596</v>
      </c>
      <c r="U905" s="94" t="s">
        <v>1597</v>
      </c>
      <c r="V905" s="94" t="s">
        <v>1598</v>
      </c>
      <c r="W905" s="94" t="s">
        <v>1599</v>
      </c>
      <c r="X905" s="94" t="s">
        <v>1604</v>
      </c>
      <c r="Y905" s="94" t="s">
        <v>1605</v>
      </c>
      <c r="Z905" s="94" t="s">
        <v>1600</v>
      </c>
      <c r="AA905" s="94" t="s">
        <v>1601</v>
      </c>
      <c r="AB905" s="95" t="s">
        <v>11</v>
      </c>
      <c r="AC905" s="95" t="s">
        <v>1602</v>
      </c>
      <c r="AD905" s="95" t="s">
        <v>1535</v>
      </c>
      <c r="AE905" s="95" t="s">
        <v>1591</v>
      </c>
      <c r="AF905" s="95" t="s">
        <v>1592</v>
      </c>
      <c r="AG905" s="95" t="s">
        <v>1593</v>
      </c>
      <c r="AH905" s="95" t="s">
        <v>1607</v>
      </c>
      <c r="AI905" s="95" t="s">
        <v>1603</v>
      </c>
      <c r="AJ905" s="95" t="s">
        <v>1594</v>
      </c>
      <c r="AK905" s="95" t="s">
        <v>1595</v>
      </c>
      <c r="AL905" s="95" t="s">
        <v>1596</v>
      </c>
      <c r="AM905" s="95" t="s">
        <v>1597</v>
      </c>
      <c r="AN905" s="95" t="s">
        <v>1598</v>
      </c>
      <c r="AO905" s="95" t="s">
        <v>1599</v>
      </c>
      <c r="AP905" s="95" t="s">
        <v>1604</v>
      </c>
      <c r="AQ905" s="95" t="s">
        <v>1605</v>
      </c>
      <c r="AR905" s="95" t="s">
        <v>1600</v>
      </c>
      <c r="AS905" s="95" t="s">
        <v>1601</v>
      </c>
      <c r="AT905" s="96" t="s">
        <v>12</v>
      </c>
      <c r="AU905" s="96" t="s">
        <v>1602</v>
      </c>
      <c r="AV905" s="96" t="s">
        <v>1535</v>
      </c>
      <c r="AW905" s="96" t="s">
        <v>1591</v>
      </c>
      <c r="AX905" s="96" t="s">
        <v>1592</v>
      </c>
      <c r="AY905" s="96" t="s">
        <v>1593</v>
      </c>
      <c r="AZ905" s="96" t="s">
        <v>1608</v>
      </c>
      <c r="BA905" s="96" t="s">
        <v>1603</v>
      </c>
      <c r="BB905" s="96" t="s">
        <v>1594</v>
      </c>
      <c r="BC905" s="96" t="s">
        <v>1595</v>
      </c>
      <c r="BD905" s="96" t="s">
        <v>1596</v>
      </c>
      <c r="BE905" s="96" t="s">
        <v>1597</v>
      </c>
      <c r="BF905" s="96" t="s">
        <v>1598</v>
      </c>
      <c r="BG905" s="96" t="s">
        <v>1599</v>
      </c>
      <c r="BH905" s="96" t="s">
        <v>1604</v>
      </c>
      <c r="BI905" s="96" t="s">
        <v>1605</v>
      </c>
      <c r="BJ905" s="96" t="s">
        <v>1600</v>
      </c>
      <c r="BK905" s="96" t="s">
        <v>1601</v>
      </c>
    </row>
    <row r="906" spans="1:63" x14ac:dyDescent="0.25">
      <c r="A906" s="149"/>
      <c r="B906" s="149"/>
      <c r="C906" s="149"/>
      <c r="D906" s="152"/>
      <c r="E906" s="152"/>
      <c r="F906" s="152"/>
      <c r="G906" s="155"/>
      <c r="H906" s="15" t="s">
        <v>0</v>
      </c>
      <c r="I906" s="9" t="s">
        <v>13</v>
      </c>
      <c r="J906" s="9">
        <v>1</v>
      </c>
      <c r="K906" s="9">
        <v>2</v>
      </c>
      <c r="L906" s="9">
        <v>3</v>
      </c>
      <c r="M906" s="9">
        <v>4</v>
      </c>
      <c r="N906" s="9">
        <v>5</v>
      </c>
      <c r="O906" s="9">
        <v>6</v>
      </c>
      <c r="P906" s="9">
        <v>7</v>
      </c>
      <c r="Q906" s="9">
        <v>8</v>
      </c>
      <c r="R906" s="9">
        <v>9</v>
      </c>
      <c r="S906" s="9">
        <v>10</v>
      </c>
      <c r="T906" s="9">
        <v>11</v>
      </c>
      <c r="U906" s="9">
        <v>12</v>
      </c>
      <c r="V906" s="9">
        <v>13</v>
      </c>
      <c r="W906" s="9">
        <v>14</v>
      </c>
      <c r="X906" s="9">
        <v>15</v>
      </c>
      <c r="Y906" s="9">
        <v>16</v>
      </c>
      <c r="Z906" s="9">
        <v>20</v>
      </c>
      <c r="AA906" s="9">
        <v>21</v>
      </c>
      <c r="AB906" s="9">
        <v>1</v>
      </c>
      <c r="AC906" s="9">
        <v>2</v>
      </c>
      <c r="AD906" s="9">
        <v>3</v>
      </c>
      <c r="AE906" s="9">
        <v>4</v>
      </c>
      <c r="AF906" s="9">
        <v>5</v>
      </c>
      <c r="AG906" s="9">
        <v>6</v>
      </c>
      <c r="AH906" s="9">
        <v>7</v>
      </c>
      <c r="AI906" s="9">
        <v>8</v>
      </c>
      <c r="AJ906" s="9">
        <v>9</v>
      </c>
      <c r="AK906" s="9">
        <v>10</v>
      </c>
      <c r="AL906" s="9">
        <v>11</v>
      </c>
      <c r="AM906" s="9">
        <v>12</v>
      </c>
      <c r="AN906" s="9">
        <v>13</v>
      </c>
      <c r="AO906" s="9">
        <v>14</v>
      </c>
      <c r="AP906" s="9">
        <v>15</v>
      </c>
      <c r="AQ906" s="9">
        <v>16</v>
      </c>
      <c r="AR906" s="9">
        <v>20</v>
      </c>
      <c r="AS906" s="9">
        <v>21</v>
      </c>
      <c r="AT906" s="9">
        <v>1</v>
      </c>
      <c r="AU906" s="9">
        <v>2</v>
      </c>
      <c r="AV906" s="9">
        <v>3</v>
      </c>
      <c r="AW906" s="9">
        <v>4</v>
      </c>
      <c r="AX906" s="9">
        <v>5</v>
      </c>
      <c r="AY906" s="9">
        <v>6</v>
      </c>
      <c r="AZ906" s="9">
        <v>7</v>
      </c>
      <c r="BA906" s="9">
        <v>8</v>
      </c>
      <c r="BB906" s="9">
        <v>9</v>
      </c>
      <c r="BC906" s="9">
        <v>10</v>
      </c>
      <c r="BD906" s="9">
        <v>11</v>
      </c>
      <c r="BE906" s="9">
        <v>12</v>
      </c>
      <c r="BF906" s="9">
        <v>13</v>
      </c>
      <c r="BG906" s="9">
        <v>14</v>
      </c>
      <c r="BH906" s="9">
        <v>15</v>
      </c>
      <c r="BI906" s="9">
        <v>16</v>
      </c>
      <c r="BJ906" s="9">
        <v>20</v>
      </c>
      <c r="BK906" s="9">
        <v>21</v>
      </c>
    </row>
    <row r="907" spans="1:63" x14ac:dyDescent="0.25">
      <c r="A907" s="149"/>
      <c r="B907" s="149"/>
      <c r="C907" s="149"/>
      <c r="D907" s="152"/>
      <c r="E907" s="152"/>
      <c r="F907" s="152"/>
      <c r="G907" s="155"/>
      <c r="H907" s="16" t="s">
        <v>139</v>
      </c>
      <c r="I907" s="17">
        <f>SUM(I903)</f>
        <v>2429109</v>
      </c>
      <c r="J907" s="17">
        <f t="shared" ref="J907:Y907" si="1355">SUM(J903)</f>
        <v>68500</v>
      </c>
      <c r="K907" s="17">
        <f t="shared" si="1355"/>
        <v>0</v>
      </c>
      <c r="L907" s="17">
        <f t="shared" si="1355"/>
        <v>0</v>
      </c>
      <c r="M907" s="17">
        <f t="shared" si="1355"/>
        <v>0</v>
      </c>
      <c r="N907" s="17">
        <f t="shared" si="1355"/>
        <v>0</v>
      </c>
      <c r="O907" s="17">
        <f t="shared" si="1355"/>
        <v>0</v>
      </c>
      <c r="P907" s="17">
        <f t="shared" ref="P907" si="1356">SUM(P903)</f>
        <v>68500</v>
      </c>
      <c r="Q907" s="17">
        <f t="shared" si="1355"/>
        <v>0</v>
      </c>
      <c r="R907" s="17">
        <f t="shared" si="1355"/>
        <v>0</v>
      </c>
      <c r="S907" s="17">
        <f t="shared" si="1355"/>
        <v>13435</v>
      </c>
      <c r="T907" s="17">
        <f t="shared" si="1355"/>
        <v>0</v>
      </c>
      <c r="U907" s="17">
        <f t="shared" si="1355"/>
        <v>7991</v>
      </c>
      <c r="V907" s="17">
        <f t="shared" si="1355"/>
        <v>0</v>
      </c>
      <c r="W907" s="17">
        <f t="shared" si="1355"/>
        <v>0</v>
      </c>
      <c r="X907" s="17">
        <f t="shared" si="1355"/>
        <v>11817</v>
      </c>
      <c r="Y907" s="17">
        <f t="shared" si="1355"/>
        <v>0</v>
      </c>
      <c r="Z907" s="17">
        <v>33243</v>
      </c>
      <c r="AA907" s="17">
        <v>35257</v>
      </c>
      <c r="AB907" s="17">
        <f t="shared" ref="AB907:AQ907" si="1357">SUM(AB903)</f>
        <v>0</v>
      </c>
      <c r="AC907" s="17">
        <f t="shared" si="1357"/>
        <v>14665</v>
      </c>
      <c r="AD907" s="17">
        <f t="shared" si="1357"/>
        <v>0</v>
      </c>
      <c r="AE907" s="17">
        <f t="shared" si="1357"/>
        <v>22010</v>
      </c>
      <c r="AF907" s="17">
        <f t="shared" si="1357"/>
        <v>0</v>
      </c>
      <c r="AG907" s="17">
        <f t="shared" si="1357"/>
        <v>0</v>
      </c>
      <c r="AH907" s="17">
        <f t="shared" ref="AH907" si="1358">SUM(AH903)</f>
        <v>36675</v>
      </c>
      <c r="AI907" s="17">
        <f t="shared" si="1357"/>
        <v>0</v>
      </c>
      <c r="AJ907" s="17">
        <f t="shared" si="1357"/>
        <v>0</v>
      </c>
      <c r="AK907" s="17">
        <f t="shared" si="1357"/>
        <v>14665</v>
      </c>
      <c r="AL907" s="17">
        <f t="shared" si="1357"/>
        <v>22010</v>
      </c>
      <c r="AM907" s="17">
        <f t="shared" si="1357"/>
        <v>0</v>
      </c>
      <c r="AN907" s="17">
        <f t="shared" si="1357"/>
        <v>0</v>
      </c>
      <c r="AO907" s="17">
        <f t="shared" si="1357"/>
        <v>0</v>
      </c>
      <c r="AP907" s="17">
        <f t="shared" si="1357"/>
        <v>0</v>
      </c>
      <c r="AQ907" s="17">
        <f t="shared" si="1357"/>
        <v>0</v>
      </c>
      <c r="AR907" s="17">
        <v>36675</v>
      </c>
      <c r="AS907" s="17">
        <v>0</v>
      </c>
      <c r="AT907" s="17">
        <f t="shared" ref="AT907:BI907" si="1359">SUM(AT903)</f>
        <v>0</v>
      </c>
      <c r="AU907" s="17">
        <f t="shared" si="1359"/>
        <v>0</v>
      </c>
      <c r="AV907" s="17">
        <f t="shared" si="1359"/>
        <v>0</v>
      </c>
      <c r="AW907" s="17">
        <f t="shared" si="1359"/>
        <v>0</v>
      </c>
      <c r="AX907" s="17">
        <f t="shared" si="1359"/>
        <v>0</v>
      </c>
      <c r="AY907" s="17">
        <f t="shared" si="1359"/>
        <v>0</v>
      </c>
      <c r="AZ907" s="17">
        <f t="shared" ref="AZ907" si="1360">SUM(AZ903)</f>
        <v>0</v>
      </c>
      <c r="BA907" s="17">
        <f t="shared" si="1359"/>
        <v>0</v>
      </c>
      <c r="BB907" s="17">
        <f t="shared" si="1359"/>
        <v>0</v>
      </c>
      <c r="BC907" s="17">
        <f t="shared" si="1359"/>
        <v>0</v>
      </c>
      <c r="BD907" s="17">
        <f t="shared" si="1359"/>
        <v>0</v>
      </c>
      <c r="BE907" s="17">
        <f t="shared" si="1359"/>
        <v>0</v>
      </c>
      <c r="BF907" s="17">
        <f t="shared" si="1359"/>
        <v>0</v>
      </c>
      <c r="BG907" s="17">
        <f t="shared" si="1359"/>
        <v>0</v>
      </c>
      <c r="BH907" s="17">
        <f t="shared" si="1359"/>
        <v>0</v>
      </c>
      <c r="BI907" s="17">
        <f t="shared" si="1359"/>
        <v>0</v>
      </c>
      <c r="BJ907" s="17">
        <v>0</v>
      </c>
      <c r="BK907" s="17">
        <v>0</v>
      </c>
    </row>
    <row r="908" spans="1:63" x14ac:dyDescent="0.25">
      <c r="A908" s="149"/>
      <c r="B908" s="149"/>
      <c r="C908" s="149"/>
      <c r="D908" s="152"/>
      <c r="E908" s="152"/>
      <c r="F908" s="152"/>
      <c r="G908" s="155"/>
      <c r="H908" s="18" t="s">
        <v>57</v>
      </c>
      <c r="I908" s="17">
        <f>SUM(I907)</f>
        <v>2429109</v>
      </c>
      <c r="J908" s="17">
        <f t="shared" ref="J908:Y908" si="1361">SUM(J907)</f>
        <v>68500</v>
      </c>
      <c r="K908" s="17">
        <f t="shared" si="1361"/>
        <v>0</v>
      </c>
      <c r="L908" s="17">
        <f t="shared" si="1361"/>
        <v>0</v>
      </c>
      <c r="M908" s="17">
        <f t="shared" si="1361"/>
        <v>0</v>
      </c>
      <c r="N908" s="17">
        <f t="shared" si="1361"/>
        <v>0</v>
      </c>
      <c r="O908" s="17">
        <f t="shared" si="1361"/>
        <v>0</v>
      </c>
      <c r="P908" s="17">
        <f t="shared" ref="P908" si="1362">SUM(P907)</f>
        <v>68500</v>
      </c>
      <c r="Q908" s="17">
        <f t="shared" si="1361"/>
        <v>0</v>
      </c>
      <c r="R908" s="17">
        <f t="shared" si="1361"/>
        <v>0</v>
      </c>
      <c r="S908" s="17">
        <f t="shared" si="1361"/>
        <v>13435</v>
      </c>
      <c r="T908" s="17">
        <f t="shared" si="1361"/>
        <v>0</v>
      </c>
      <c r="U908" s="17">
        <f t="shared" si="1361"/>
        <v>7991</v>
      </c>
      <c r="V908" s="17">
        <f t="shared" si="1361"/>
        <v>0</v>
      </c>
      <c r="W908" s="17">
        <f t="shared" si="1361"/>
        <v>0</v>
      </c>
      <c r="X908" s="17">
        <f t="shared" si="1361"/>
        <v>11817</v>
      </c>
      <c r="Y908" s="17">
        <f t="shared" si="1361"/>
        <v>0</v>
      </c>
      <c r="Z908" s="17">
        <v>33243</v>
      </c>
      <c r="AA908" s="17">
        <v>35257</v>
      </c>
      <c r="AB908" s="17">
        <f t="shared" ref="AB908:AQ908" si="1363">SUM(AB907)</f>
        <v>0</v>
      </c>
      <c r="AC908" s="17">
        <f t="shared" si="1363"/>
        <v>14665</v>
      </c>
      <c r="AD908" s="17">
        <f t="shared" si="1363"/>
        <v>0</v>
      </c>
      <c r="AE908" s="17">
        <f t="shared" si="1363"/>
        <v>22010</v>
      </c>
      <c r="AF908" s="17">
        <f t="shared" si="1363"/>
        <v>0</v>
      </c>
      <c r="AG908" s="17">
        <f t="shared" si="1363"/>
        <v>0</v>
      </c>
      <c r="AH908" s="17">
        <f t="shared" ref="AH908" si="1364">SUM(AH907)</f>
        <v>36675</v>
      </c>
      <c r="AI908" s="17">
        <f t="shared" si="1363"/>
        <v>0</v>
      </c>
      <c r="AJ908" s="17">
        <f t="shared" si="1363"/>
        <v>0</v>
      </c>
      <c r="AK908" s="17">
        <f t="shared" si="1363"/>
        <v>14665</v>
      </c>
      <c r="AL908" s="17">
        <f t="shared" si="1363"/>
        <v>22010</v>
      </c>
      <c r="AM908" s="17">
        <f t="shared" si="1363"/>
        <v>0</v>
      </c>
      <c r="AN908" s="17">
        <f t="shared" si="1363"/>
        <v>0</v>
      </c>
      <c r="AO908" s="17">
        <f t="shared" si="1363"/>
        <v>0</v>
      </c>
      <c r="AP908" s="17">
        <f t="shared" si="1363"/>
        <v>0</v>
      </c>
      <c r="AQ908" s="17">
        <f t="shared" si="1363"/>
        <v>0</v>
      </c>
      <c r="AR908" s="17">
        <v>36675</v>
      </c>
      <c r="AS908" s="17">
        <v>0</v>
      </c>
      <c r="AT908" s="17">
        <f t="shared" ref="AT908:BI908" si="1365">SUM(AT907)</f>
        <v>0</v>
      </c>
      <c r="AU908" s="17">
        <f t="shared" si="1365"/>
        <v>0</v>
      </c>
      <c r="AV908" s="17">
        <f t="shared" si="1365"/>
        <v>0</v>
      </c>
      <c r="AW908" s="17">
        <f t="shared" si="1365"/>
        <v>0</v>
      </c>
      <c r="AX908" s="17">
        <f t="shared" si="1365"/>
        <v>0</v>
      </c>
      <c r="AY908" s="17">
        <f t="shared" si="1365"/>
        <v>0</v>
      </c>
      <c r="AZ908" s="17">
        <f t="shared" ref="AZ908" si="1366">SUM(AZ907)</f>
        <v>0</v>
      </c>
      <c r="BA908" s="17">
        <f t="shared" si="1365"/>
        <v>0</v>
      </c>
      <c r="BB908" s="17">
        <f t="shared" si="1365"/>
        <v>0</v>
      </c>
      <c r="BC908" s="17">
        <f t="shared" si="1365"/>
        <v>0</v>
      </c>
      <c r="BD908" s="17">
        <f t="shared" si="1365"/>
        <v>0</v>
      </c>
      <c r="BE908" s="17">
        <f t="shared" si="1365"/>
        <v>0</v>
      </c>
      <c r="BF908" s="17">
        <f t="shared" si="1365"/>
        <v>0</v>
      </c>
      <c r="BG908" s="17">
        <f t="shared" si="1365"/>
        <v>0</v>
      </c>
      <c r="BH908" s="17">
        <f t="shared" si="1365"/>
        <v>0</v>
      </c>
      <c r="BI908" s="17">
        <f t="shared" si="1365"/>
        <v>0</v>
      </c>
      <c r="BJ908" s="17">
        <v>0</v>
      </c>
      <c r="BK908" s="17">
        <v>0</v>
      </c>
    </row>
    <row r="909" spans="1:63" x14ac:dyDescent="0.25">
      <c r="A909" s="150"/>
      <c r="B909" s="150"/>
      <c r="C909" s="150"/>
      <c r="D909" s="153"/>
      <c r="E909" s="153"/>
      <c r="F909" s="153"/>
      <c r="G909" s="156"/>
      <c r="P909">
        <f t="shared" si="1310"/>
        <v>0</v>
      </c>
      <c r="Z909">
        <v>0</v>
      </c>
      <c r="AA909">
        <v>0</v>
      </c>
      <c r="AH909">
        <f t="shared" si="1311"/>
        <v>0</v>
      </c>
      <c r="AR909">
        <v>0</v>
      </c>
      <c r="AS909">
        <v>0</v>
      </c>
      <c r="AZ909">
        <f t="shared" si="1312"/>
        <v>0</v>
      </c>
      <c r="BJ909">
        <v>0</v>
      </c>
      <c r="BK909">
        <v>0</v>
      </c>
    </row>
    <row r="910" spans="1:63" ht="15.75" thickBot="1" x14ac:dyDescent="0.3">
      <c r="A910" s="13" t="s">
        <v>0</v>
      </c>
      <c r="B910" s="13" t="s">
        <v>0</v>
      </c>
      <c r="C910" s="13" t="s">
        <v>0</v>
      </c>
      <c r="D910" s="103" t="s">
        <v>0</v>
      </c>
      <c r="E910" s="103" t="s">
        <v>0</v>
      </c>
      <c r="F910" s="103" t="s">
        <v>0</v>
      </c>
      <c r="G910" s="13" t="s">
        <v>0</v>
      </c>
      <c r="H910" s="19" t="s">
        <v>0</v>
      </c>
      <c r="I910" s="19" t="s">
        <v>0</v>
      </c>
      <c r="J910" s="19" t="s">
        <v>0</v>
      </c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>
        <v>0</v>
      </c>
      <c r="AA910" s="19">
        <v>0</v>
      </c>
      <c r="AB910" s="19" t="s">
        <v>0</v>
      </c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>
        <v>0</v>
      </c>
      <c r="AS910" s="19">
        <v>0</v>
      </c>
      <c r="AT910" s="19" t="s">
        <v>0</v>
      </c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>
        <v>0</v>
      </c>
      <c r="BK910" s="19">
        <v>0</v>
      </c>
    </row>
    <row r="911" spans="1:63" ht="69.75" customHeight="1" thickBot="1" x14ac:dyDescent="0.3">
      <c r="A911" s="5" t="s">
        <v>2</v>
      </c>
      <c r="B911" s="5" t="s">
        <v>3</v>
      </c>
      <c r="C911" s="5" t="s">
        <v>4</v>
      </c>
      <c r="D911" s="108" t="s">
        <v>0</v>
      </c>
      <c r="E911" s="116" t="s">
        <v>5</v>
      </c>
      <c r="F911" s="116" t="s">
        <v>6</v>
      </c>
      <c r="G911" s="5" t="s">
        <v>7</v>
      </c>
      <c r="H911" s="5" t="s">
        <v>8</v>
      </c>
      <c r="I911" s="5" t="s">
        <v>9</v>
      </c>
      <c r="J911" s="94" t="s">
        <v>10</v>
      </c>
      <c r="K911" s="94" t="s">
        <v>1602</v>
      </c>
      <c r="L911" s="94" t="s">
        <v>1535</v>
      </c>
      <c r="M911" s="94" t="s">
        <v>1591</v>
      </c>
      <c r="N911" s="94" t="s">
        <v>1592</v>
      </c>
      <c r="O911" s="94" t="s">
        <v>1593</v>
      </c>
      <c r="P911" s="94" t="s">
        <v>1606</v>
      </c>
      <c r="Q911" s="94" t="s">
        <v>1603</v>
      </c>
      <c r="R911" s="94" t="s">
        <v>1594</v>
      </c>
      <c r="S911" s="94" t="s">
        <v>1595</v>
      </c>
      <c r="T911" s="94" t="s">
        <v>1596</v>
      </c>
      <c r="U911" s="94" t="s">
        <v>1597</v>
      </c>
      <c r="V911" s="94" t="s">
        <v>1598</v>
      </c>
      <c r="W911" s="94" t="s">
        <v>1599</v>
      </c>
      <c r="X911" s="94" t="s">
        <v>1604</v>
      </c>
      <c r="Y911" s="94" t="s">
        <v>1605</v>
      </c>
      <c r="Z911" s="94" t="s">
        <v>1600</v>
      </c>
      <c r="AA911" s="94" t="s">
        <v>1601</v>
      </c>
      <c r="AB911" s="95" t="s">
        <v>11</v>
      </c>
      <c r="AC911" s="95" t="s">
        <v>1602</v>
      </c>
      <c r="AD911" s="95" t="s">
        <v>1535</v>
      </c>
      <c r="AE911" s="95" t="s">
        <v>1591</v>
      </c>
      <c r="AF911" s="95" t="s">
        <v>1592</v>
      </c>
      <c r="AG911" s="95" t="s">
        <v>1593</v>
      </c>
      <c r="AH911" s="95" t="s">
        <v>1607</v>
      </c>
      <c r="AI911" s="95" t="s">
        <v>1603</v>
      </c>
      <c r="AJ911" s="95" t="s">
        <v>1594</v>
      </c>
      <c r="AK911" s="95" t="s">
        <v>1595</v>
      </c>
      <c r="AL911" s="95" t="s">
        <v>1596</v>
      </c>
      <c r="AM911" s="95" t="s">
        <v>1597</v>
      </c>
      <c r="AN911" s="95" t="s">
        <v>1598</v>
      </c>
      <c r="AO911" s="95" t="s">
        <v>1599</v>
      </c>
      <c r="AP911" s="95" t="s">
        <v>1604</v>
      </c>
      <c r="AQ911" s="95" t="s">
        <v>1605</v>
      </c>
      <c r="AR911" s="95" t="s">
        <v>1600</v>
      </c>
      <c r="AS911" s="95" t="s">
        <v>1601</v>
      </c>
      <c r="AT911" s="96" t="s">
        <v>12</v>
      </c>
      <c r="AU911" s="96" t="s">
        <v>1602</v>
      </c>
      <c r="AV911" s="96" t="s">
        <v>1535</v>
      </c>
      <c r="AW911" s="96" t="s">
        <v>1591</v>
      </c>
      <c r="AX911" s="96" t="s">
        <v>1592</v>
      </c>
      <c r="AY911" s="96" t="s">
        <v>1593</v>
      </c>
      <c r="AZ911" s="96" t="s">
        <v>1608</v>
      </c>
      <c r="BA911" s="96" t="s">
        <v>1603</v>
      </c>
      <c r="BB911" s="96" t="s">
        <v>1594</v>
      </c>
      <c r="BC911" s="96" t="s">
        <v>1595</v>
      </c>
      <c r="BD911" s="96" t="s">
        <v>1596</v>
      </c>
      <c r="BE911" s="96" t="s">
        <v>1597</v>
      </c>
      <c r="BF911" s="96" t="s">
        <v>1598</v>
      </c>
      <c r="BG911" s="96" t="s">
        <v>1599</v>
      </c>
      <c r="BH911" s="96" t="s">
        <v>1604</v>
      </c>
      <c r="BI911" s="96" t="s">
        <v>1605</v>
      </c>
      <c r="BJ911" s="96" t="s">
        <v>1600</v>
      </c>
      <c r="BK911" s="96" t="s">
        <v>1601</v>
      </c>
    </row>
    <row r="912" spans="1:63" x14ac:dyDescent="0.25">
      <c r="A912" s="6" t="s">
        <v>0</v>
      </c>
      <c r="B912" s="6" t="s">
        <v>0</v>
      </c>
      <c r="C912" s="6" t="s">
        <v>0</v>
      </c>
      <c r="D912" s="109" t="s">
        <v>0</v>
      </c>
      <c r="E912" s="109" t="s">
        <v>0</v>
      </c>
      <c r="F912" s="125" t="s">
        <v>0</v>
      </c>
      <c r="G912" s="7" t="s">
        <v>0</v>
      </c>
      <c r="H912" s="8" t="s">
        <v>0</v>
      </c>
      <c r="I912" s="9" t="s">
        <v>13</v>
      </c>
      <c r="J912" s="9">
        <v>1</v>
      </c>
      <c r="K912" s="9">
        <v>2</v>
      </c>
      <c r="L912" s="9">
        <v>3</v>
      </c>
      <c r="M912" s="9">
        <v>4</v>
      </c>
      <c r="N912" s="9">
        <v>5</v>
      </c>
      <c r="O912" s="9">
        <v>6</v>
      </c>
      <c r="P912" s="9">
        <v>7</v>
      </c>
      <c r="Q912" s="9">
        <v>8</v>
      </c>
      <c r="R912" s="9">
        <v>9</v>
      </c>
      <c r="S912" s="9">
        <v>10</v>
      </c>
      <c r="T912" s="9">
        <v>11</v>
      </c>
      <c r="U912" s="9">
        <v>12</v>
      </c>
      <c r="V912" s="9">
        <v>13</v>
      </c>
      <c r="W912" s="9">
        <v>14</v>
      </c>
      <c r="X912" s="9">
        <v>15</v>
      </c>
      <c r="Y912" s="9">
        <v>16</v>
      </c>
      <c r="Z912" s="9">
        <v>20</v>
      </c>
      <c r="AA912" s="9">
        <v>21</v>
      </c>
      <c r="AB912" s="9">
        <v>1</v>
      </c>
      <c r="AC912" s="9">
        <v>2</v>
      </c>
      <c r="AD912" s="9">
        <v>3</v>
      </c>
      <c r="AE912" s="9">
        <v>4</v>
      </c>
      <c r="AF912" s="9">
        <v>5</v>
      </c>
      <c r="AG912" s="9">
        <v>6</v>
      </c>
      <c r="AH912" s="9">
        <v>7</v>
      </c>
      <c r="AI912" s="9">
        <v>8</v>
      </c>
      <c r="AJ912" s="9">
        <v>9</v>
      </c>
      <c r="AK912" s="9">
        <v>10</v>
      </c>
      <c r="AL912" s="9">
        <v>11</v>
      </c>
      <c r="AM912" s="9">
        <v>12</v>
      </c>
      <c r="AN912" s="9">
        <v>13</v>
      </c>
      <c r="AO912" s="9">
        <v>14</v>
      </c>
      <c r="AP912" s="9">
        <v>15</v>
      </c>
      <c r="AQ912" s="9">
        <v>16</v>
      </c>
      <c r="AR912" s="9">
        <v>20</v>
      </c>
      <c r="AS912" s="9">
        <v>21</v>
      </c>
      <c r="AT912" s="9">
        <v>1</v>
      </c>
      <c r="AU912" s="9">
        <v>2</v>
      </c>
      <c r="AV912" s="9">
        <v>3</v>
      </c>
      <c r="AW912" s="9">
        <v>4</v>
      </c>
      <c r="AX912" s="9">
        <v>5</v>
      </c>
      <c r="AY912" s="9">
        <v>6</v>
      </c>
      <c r="AZ912" s="9">
        <v>7</v>
      </c>
      <c r="BA912" s="9">
        <v>8</v>
      </c>
      <c r="BB912" s="9">
        <v>9</v>
      </c>
      <c r="BC912" s="9">
        <v>10</v>
      </c>
      <c r="BD912" s="9">
        <v>11</v>
      </c>
      <c r="BE912" s="9">
        <v>12</v>
      </c>
      <c r="BF912" s="9">
        <v>13</v>
      </c>
      <c r="BG912" s="9">
        <v>14</v>
      </c>
      <c r="BH912" s="9">
        <v>15</v>
      </c>
      <c r="BI912" s="9">
        <v>16</v>
      </c>
      <c r="BJ912" s="9">
        <v>20</v>
      </c>
      <c r="BK912" s="9">
        <v>21</v>
      </c>
    </row>
    <row r="913" spans="1:63" x14ac:dyDescent="0.25">
      <c r="A913" s="1" t="s">
        <v>135</v>
      </c>
      <c r="B913" s="1" t="s">
        <v>60</v>
      </c>
      <c r="C913" s="4" t="s">
        <v>161</v>
      </c>
      <c r="D913" s="107" t="s">
        <v>386</v>
      </c>
      <c r="E913" s="106" t="s">
        <v>0</v>
      </c>
      <c r="F913" s="106" t="s">
        <v>0</v>
      </c>
      <c r="G913" s="2" t="s">
        <v>0</v>
      </c>
      <c r="H913" s="2" t="s">
        <v>387</v>
      </c>
      <c r="I913" s="3" t="s">
        <v>0</v>
      </c>
      <c r="J913" s="3" t="s">
        <v>0</v>
      </c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>
        <v>0</v>
      </c>
      <c r="AA913" s="3">
        <v>0</v>
      </c>
      <c r="AB913" s="3" t="s">
        <v>0</v>
      </c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>
        <v>0</v>
      </c>
      <c r="AS913" s="3">
        <v>0</v>
      </c>
      <c r="AT913" s="3" t="s">
        <v>0</v>
      </c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>
        <v>0</v>
      </c>
      <c r="BK913" s="3">
        <v>0</v>
      </c>
    </row>
    <row r="914" spans="1:63" ht="33.75" x14ac:dyDescent="0.25">
      <c r="A914" s="1" t="s">
        <v>0</v>
      </c>
      <c r="B914" s="1" t="s">
        <v>0</v>
      </c>
      <c r="C914" s="1" t="s">
        <v>0</v>
      </c>
      <c r="D914" s="106" t="s">
        <v>0</v>
      </c>
      <c r="E914" s="106" t="s">
        <v>0</v>
      </c>
      <c r="F914" s="106"/>
      <c r="G914" s="2" t="s">
        <v>0</v>
      </c>
      <c r="H914" s="10" t="s">
        <v>15</v>
      </c>
      <c r="I914" s="11">
        <f>SUM(I915,I923,I925)</f>
        <v>1823580</v>
      </c>
      <c r="J914" s="11">
        <f t="shared" ref="J914:Y914" si="1367">SUM(J915,J923,J925)</f>
        <v>71399</v>
      </c>
      <c r="K914" s="11">
        <f t="shared" si="1367"/>
        <v>0</v>
      </c>
      <c r="L914" s="11">
        <f t="shared" si="1367"/>
        <v>0</v>
      </c>
      <c r="M914" s="11">
        <f t="shared" si="1367"/>
        <v>25537</v>
      </c>
      <c r="N914" s="11">
        <f t="shared" si="1367"/>
        <v>0</v>
      </c>
      <c r="O914" s="11">
        <f t="shared" si="1367"/>
        <v>0</v>
      </c>
      <c r="P914" s="11">
        <f t="shared" ref="P914" si="1368">SUM(P915,P923,P925)</f>
        <v>96936</v>
      </c>
      <c r="Q914" s="11">
        <f t="shared" si="1367"/>
        <v>14710</v>
      </c>
      <c r="R914" s="11">
        <f t="shared" si="1367"/>
        <v>14028</v>
      </c>
      <c r="S914" s="11">
        <f t="shared" si="1367"/>
        <v>16665</v>
      </c>
      <c r="T914" s="11">
        <f t="shared" si="1367"/>
        <v>15414</v>
      </c>
      <c r="U914" s="11">
        <f t="shared" si="1367"/>
        <v>9270</v>
      </c>
      <c r="V914" s="11">
        <f t="shared" si="1367"/>
        <v>1312</v>
      </c>
      <c r="W914" s="11">
        <f t="shared" si="1367"/>
        <v>0</v>
      </c>
      <c r="X914" s="11">
        <f t="shared" si="1367"/>
        <v>25537</v>
      </c>
      <c r="Y914" s="11">
        <f t="shared" si="1367"/>
        <v>0</v>
      </c>
      <c r="Z914" s="11">
        <v>96936</v>
      </c>
      <c r="AA914" s="11">
        <v>0</v>
      </c>
      <c r="AB914" s="11">
        <f t="shared" ref="AB914:AQ914" si="1369">SUM(AB915,AB923,AB925)</f>
        <v>0</v>
      </c>
      <c r="AC914" s="11">
        <f t="shared" si="1369"/>
        <v>0</v>
      </c>
      <c r="AD914" s="11">
        <f t="shared" si="1369"/>
        <v>0</v>
      </c>
      <c r="AE914" s="11">
        <f t="shared" si="1369"/>
        <v>0</v>
      </c>
      <c r="AF914" s="11">
        <f t="shared" si="1369"/>
        <v>0</v>
      </c>
      <c r="AG914" s="11">
        <f t="shared" si="1369"/>
        <v>0</v>
      </c>
      <c r="AH914" s="11">
        <f t="shared" ref="AH914" si="1370">SUM(AH915,AH923,AH925)</f>
        <v>0</v>
      </c>
      <c r="AI914" s="11">
        <f t="shared" si="1369"/>
        <v>0</v>
      </c>
      <c r="AJ914" s="11">
        <f t="shared" si="1369"/>
        <v>0</v>
      </c>
      <c r="AK914" s="11">
        <f t="shared" si="1369"/>
        <v>0</v>
      </c>
      <c r="AL914" s="11">
        <f t="shared" si="1369"/>
        <v>0</v>
      </c>
      <c r="AM914" s="11">
        <f t="shared" si="1369"/>
        <v>0</v>
      </c>
      <c r="AN914" s="11">
        <f t="shared" si="1369"/>
        <v>0</v>
      </c>
      <c r="AO914" s="11">
        <f t="shared" si="1369"/>
        <v>0</v>
      </c>
      <c r="AP914" s="11">
        <f t="shared" si="1369"/>
        <v>0</v>
      </c>
      <c r="AQ914" s="11">
        <f t="shared" si="1369"/>
        <v>0</v>
      </c>
      <c r="AR914" s="11">
        <v>0</v>
      </c>
      <c r="AS914" s="11">
        <v>0</v>
      </c>
      <c r="AT914" s="11">
        <f t="shared" ref="AT914:BI914" si="1371">SUM(AT915,AT923,AT925)</f>
        <v>0</v>
      </c>
      <c r="AU914" s="11">
        <f t="shared" si="1371"/>
        <v>0</v>
      </c>
      <c r="AV914" s="11">
        <f t="shared" si="1371"/>
        <v>0</v>
      </c>
      <c r="AW914" s="11">
        <f t="shared" si="1371"/>
        <v>0</v>
      </c>
      <c r="AX914" s="11">
        <f t="shared" si="1371"/>
        <v>0</v>
      </c>
      <c r="AY914" s="11">
        <f t="shared" si="1371"/>
        <v>0</v>
      </c>
      <c r="AZ914" s="11">
        <f t="shared" ref="AZ914" si="1372">SUM(AZ915,AZ923,AZ925)</f>
        <v>0</v>
      </c>
      <c r="BA914" s="11">
        <f t="shared" si="1371"/>
        <v>0</v>
      </c>
      <c r="BB914" s="11">
        <f t="shared" si="1371"/>
        <v>0</v>
      </c>
      <c r="BC914" s="11">
        <f t="shared" si="1371"/>
        <v>0</v>
      </c>
      <c r="BD914" s="11">
        <f t="shared" si="1371"/>
        <v>0</v>
      </c>
      <c r="BE914" s="11">
        <f t="shared" si="1371"/>
        <v>0</v>
      </c>
      <c r="BF914" s="11">
        <f t="shared" si="1371"/>
        <v>0</v>
      </c>
      <c r="BG914" s="11">
        <f t="shared" si="1371"/>
        <v>0</v>
      </c>
      <c r="BH914" s="11">
        <f t="shared" si="1371"/>
        <v>0</v>
      </c>
      <c r="BI914" s="11">
        <f t="shared" si="1371"/>
        <v>0</v>
      </c>
      <c r="BJ914" s="11">
        <v>0</v>
      </c>
      <c r="BK914" s="11">
        <v>0</v>
      </c>
    </row>
    <row r="915" spans="1:63" x14ac:dyDescent="0.25">
      <c r="A915" s="4" t="s">
        <v>135</v>
      </c>
      <c r="B915" s="4" t="s">
        <v>60</v>
      </c>
      <c r="C915" s="4" t="s">
        <v>161</v>
      </c>
      <c r="D915" s="107" t="s">
        <v>386</v>
      </c>
      <c r="E915" s="106" t="s">
        <v>16</v>
      </c>
      <c r="F915" s="106" t="s">
        <v>0</v>
      </c>
      <c r="G915" s="2" t="s">
        <v>0</v>
      </c>
      <c r="H915" s="2" t="s">
        <v>17</v>
      </c>
      <c r="I915" s="12">
        <f>SUM(I916,I917)</f>
        <v>1424378</v>
      </c>
      <c r="J915" s="12">
        <f t="shared" ref="J915:Y915" si="1373">SUM(J916,J917)</f>
        <v>0</v>
      </c>
      <c r="K915" s="12">
        <f t="shared" si="1373"/>
        <v>0</v>
      </c>
      <c r="L915" s="12">
        <f t="shared" si="1373"/>
        <v>0</v>
      </c>
      <c r="M915" s="12">
        <f t="shared" si="1373"/>
        <v>0</v>
      </c>
      <c r="N915" s="12">
        <f t="shared" si="1373"/>
        <v>0</v>
      </c>
      <c r="O915" s="12">
        <f t="shared" si="1373"/>
        <v>0</v>
      </c>
      <c r="P915" s="12">
        <f t="shared" ref="P915" si="1374">SUM(P916,P917)</f>
        <v>0</v>
      </c>
      <c r="Q915" s="12">
        <f t="shared" si="1373"/>
        <v>0</v>
      </c>
      <c r="R915" s="12">
        <f t="shared" si="1373"/>
        <v>0</v>
      </c>
      <c r="S915" s="12">
        <f t="shared" si="1373"/>
        <v>0</v>
      </c>
      <c r="T915" s="12">
        <f t="shared" si="1373"/>
        <v>0</v>
      </c>
      <c r="U915" s="12">
        <f t="shared" si="1373"/>
        <v>0</v>
      </c>
      <c r="V915" s="12">
        <f t="shared" si="1373"/>
        <v>0</v>
      </c>
      <c r="W915" s="12">
        <f t="shared" si="1373"/>
        <v>0</v>
      </c>
      <c r="X915" s="12">
        <f t="shared" si="1373"/>
        <v>0</v>
      </c>
      <c r="Y915" s="12">
        <f t="shared" si="1373"/>
        <v>0</v>
      </c>
      <c r="Z915" s="12">
        <v>0</v>
      </c>
      <c r="AA915" s="12">
        <v>0</v>
      </c>
      <c r="AB915" s="12">
        <f t="shared" ref="AB915:AQ915" si="1375">SUM(AB916,AB917)</f>
        <v>0</v>
      </c>
      <c r="AC915" s="12">
        <f t="shared" si="1375"/>
        <v>0</v>
      </c>
      <c r="AD915" s="12">
        <f t="shared" si="1375"/>
        <v>0</v>
      </c>
      <c r="AE915" s="12">
        <f t="shared" si="1375"/>
        <v>0</v>
      </c>
      <c r="AF915" s="12">
        <f t="shared" si="1375"/>
        <v>0</v>
      </c>
      <c r="AG915" s="12">
        <f t="shared" si="1375"/>
        <v>0</v>
      </c>
      <c r="AH915" s="12">
        <f t="shared" ref="AH915" si="1376">SUM(AH916,AH917)</f>
        <v>0</v>
      </c>
      <c r="AI915" s="12">
        <f t="shared" si="1375"/>
        <v>0</v>
      </c>
      <c r="AJ915" s="12">
        <f t="shared" si="1375"/>
        <v>0</v>
      </c>
      <c r="AK915" s="12">
        <f t="shared" si="1375"/>
        <v>0</v>
      </c>
      <c r="AL915" s="12">
        <f t="shared" si="1375"/>
        <v>0</v>
      </c>
      <c r="AM915" s="12">
        <f t="shared" si="1375"/>
        <v>0</v>
      </c>
      <c r="AN915" s="12">
        <f t="shared" si="1375"/>
        <v>0</v>
      </c>
      <c r="AO915" s="12">
        <f t="shared" si="1375"/>
        <v>0</v>
      </c>
      <c r="AP915" s="12">
        <f t="shared" si="1375"/>
        <v>0</v>
      </c>
      <c r="AQ915" s="12">
        <f t="shared" si="1375"/>
        <v>0</v>
      </c>
      <c r="AR915" s="12">
        <v>0</v>
      </c>
      <c r="AS915" s="12">
        <v>0</v>
      </c>
      <c r="AT915" s="12">
        <f t="shared" ref="AT915:BI915" si="1377">SUM(AT916,AT917)</f>
        <v>0</v>
      </c>
      <c r="AU915" s="12">
        <f t="shared" si="1377"/>
        <v>0</v>
      </c>
      <c r="AV915" s="12">
        <f t="shared" si="1377"/>
        <v>0</v>
      </c>
      <c r="AW915" s="12">
        <f t="shared" si="1377"/>
        <v>0</v>
      </c>
      <c r="AX915" s="12">
        <f t="shared" si="1377"/>
        <v>0</v>
      </c>
      <c r="AY915" s="12">
        <f t="shared" si="1377"/>
        <v>0</v>
      </c>
      <c r="AZ915" s="12">
        <f t="shared" ref="AZ915" si="1378">SUM(AZ916,AZ917)</f>
        <v>0</v>
      </c>
      <c r="BA915" s="12">
        <f t="shared" si="1377"/>
        <v>0</v>
      </c>
      <c r="BB915" s="12">
        <f t="shared" si="1377"/>
        <v>0</v>
      </c>
      <c r="BC915" s="12">
        <f t="shared" si="1377"/>
        <v>0</v>
      </c>
      <c r="BD915" s="12">
        <f t="shared" si="1377"/>
        <v>0</v>
      </c>
      <c r="BE915" s="12">
        <f t="shared" si="1377"/>
        <v>0</v>
      </c>
      <c r="BF915" s="12">
        <f t="shared" si="1377"/>
        <v>0</v>
      </c>
      <c r="BG915" s="12">
        <f t="shared" si="1377"/>
        <v>0</v>
      </c>
      <c r="BH915" s="12">
        <f t="shared" si="1377"/>
        <v>0</v>
      </c>
      <c r="BI915" s="12">
        <f t="shared" si="1377"/>
        <v>0</v>
      </c>
      <c r="BJ915" s="12">
        <v>0</v>
      </c>
      <c r="BK915" s="12">
        <v>0</v>
      </c>
    </row>
    <row r="916" spans="1:63" x14ac:dyDescent="0.25">
      <c r="A916" s="4" t="s">
        <v>135</v>
      </c>
      <c r="B916" s="4" t="s">
        <v>60</v>
      </c>
      <c r="C916" s="4" t="s">
        <v>161</v>
      </c>
      <c r="D916" s="107" t="s">
        <v>386</v>
      </c>
      <c r="E916" s="117">
        <v>6111</v>
      </c>
      <c r="F916" s="107"/>
      <c r="G916" s="103" t="s">
        <v>1658</v>
      </c>
      <c r="H916" s="13" t="s">
        <v>18</v>
      </c>
      <c r="I916" s="14">
        <v>1224378</v>
      </c>
      <c r="J916" s="14">
        <v>0</v>
      </c>
      <c r="K916" s="14"/>
      <c r="L916" s="14"/>
      <c r="M916" s="14"/>
      <c r="N916" s="14"/>
      <c r="O916" s="14"/>
      <c r="P916" s="14">
        <f t="shared" si="1310"/>
        <v>0</v>
      </c>
      <c r="Q916" s="14"/>
      <c r="R916" s="14"/>
      <c r="S916" s="14"/>
      <c r="T916" s="14"/>
      <c r="U916" s="14"/>
      <c r="V916" s="14"/>
      <c r="W916" s="14"/>
      <c r="X916" s="14"/>
      <c r="Y916" s="14"/>
      <c r="Z916" s="14">
        <v>0</v>
      </c>
      <c r="AA916" s="14">
        <v>0</v>
      </c>
      <c r="AB916" s="14">
        <v>0</v>
      </c>
      <c r="AC916" s="14"/>
      <c r="AD916" s="14"/>
      <c r="AE916" s="14"/>
      <c r="AF916" s="14"/>
      <c r="AG916" s="14"/>
      <c r="AH916" s="14">
        <f t="shared" si="1311"/>
        <v>0</v>
      </c>
      <c r="AI916" s="14"/>
      <c r="AJ916" s="14"/>
      <c r="AK916" s="14"/>
      <c r="AL916" s="14"/>
      <c r="AM916" s="14"/>
      <c r="AN916" s="14"/>
      <c r="AO916" s="14"/>
      <c r="AP916" s="14"/>
      <c r="AQ916" s="14"/>
      <c r="AR916" s="14">
        <v>0</v>
      </c>
      <c r="AS916" s="14">
        <v>0</v>
      </c>
      <c r="AT916" s="14">
        <v>0</v>
      </c>
      <c r="AU916" s="14"/>
      <c r="AV916" s="14"/>
      <c r="AW916" s="14"/>
      <c r="AX916" s="14"/>
      <c r="AY916" s="14"/>
      <c r="AZ916" s="14">
        <f t="shared" si="1312"/>
        <v>0</v>
      </c>
      <c r="BA916" s="14"/>
      <c r="BB916" s="14"/>
      <c r="BC916" s="14"/>
      <c r="BD916" s="14"/>
      <c r="BE916" s="14"/>
      <c r="BF916" s="14"/>
      <c r="BG916" s="14"/>
      <c r="BH916" s="14"/>
      <c r="BI916" s="14"/>
      <c r="BJ916" s="14">
        <v>0</v>
      </c>
      <c r="BK916" s="14">
        <v>0</v>
      </c>
    </row>
    <row r="917" spans="1:63" x14ac:dyDescent="0.25">
      <c r="A917" s="1" t="s">
        <v>135</v>
      </c>
      <c r="B917" s="1" t="s">
        <v>60</v>
      </c>
      <c r="C917" s="1" t="s">
        <v>161</v>
      </c>
      <c r="D917" s="110" t="s">
        <v>386</v>
      </c>
      <c r="E917" s="110" t="s">
        <v>20</v>
      </c>
      <c r="F917" s="107" t="s">
        <v>0</v>
      </c>
      <c r="G917" s="13" t="s">
        <v>0</v>
      </c>
      <c r="H917" s="2" t="s">
        <v>21</v>
      </c>
      <c r="I917" s="12">
        <f>SUM(I918:I922)</f>
        <v>200000</v>
      </c>
      <c r="J917" s="12">
        <f t="shared" ref="J917:Y917" si="1379">SUM(J918:J922)</f>
        <v>0</v>
      </c>
      <c r="K917" s="12">
        <f t="shared" si="1379"/>
        <v>0</v>
      </c>
      <c r="L917" s="12">
        <f t="shared" si="1379"/>
        <v>0</v>
      </c>
      <c r="M917" s="12">
        <f t="shared" si="1379"/>
        <v>0</v>
      </c>
      <c r="N917" s="12">
        <f t="shared" si="1379"/>
        <v>0</v>
      </c>
      <c r="O917" s="12">
        <f t="shared" si="1379"/>
        <v>0</v>
      </c>
      <c r="P917" s="12">
        <f t="shared" si="1379"/>
        <v>0</v>
      </c>
      <c r="Q917" s="12">
        <f t="shared" si="1379"/>
        <v>0</v>
      </c>
      <c r="R917" s="12">
        <f t="shared" si="1379"/>
        <v>0</v>
      </c>
      <c r="S917" s="12">
        <f t="shared" si="1379"/>
        <v>0</v>
      </c>
      <c r="T917" s="12">
        <f t="shared" si="1379"/>
        <v>0</v>
      </c>
      <c r="U917" s="12">
        <f t="shared" si="1379"/>
        <v>0</v>
      </c>
      <c r="V917" s="12">
        <f t="shared" si="1379"/>
        <v>0</v>
      </c>
      <c r="W917" s="12">
        <f t="shared" si="1379"/>
        <v>0</v>
      </c>
      <c r="X917" s="12">
        <f t="shared" si="1379"/>
        <v>0</v>
      </c>
      <c r="Y917" s="12">
        <f t="shared" si="1379"/>
        <v>0</v>
      </c>
      <c r="Z917" s="12">
        <v>0</v>
      </c>
      <c r="AA917" s="12">
        <v>0</v>
      </c>
      <c r="AB917" s="12">
        <f t="shared" ref="AB917:AQ917" si="1380">SUM(AB918:AB922)</f>
        <v>0</v>
      </c>
      <c r="AC917" s="12">
        <f t="shared" si="1380"/>
        <v>0</v>
      </c>
      <c r="AD917" s="12">
        <f t="shared" si="1380"/>
        <v>0</v>
      </c>
      <c r="AE917" s="12">
        <f t="shared" si="1380"/>
        <v>0</v>
      </c>
      <c r="AF917" s="12">
        <f t="shared" si="1380"/>
        <v>0</v>
      </c>
      <c r="AG917" s="12">
        <f t="shared" si="1380"/>
        <v>0</v>
      </c>
      <c r="AH917" s="12">
        <f t="shared" si="1380"/>
        <v>0</v>
      </c>
      <c r="AI917" s="12">
        <f t="shared" si="1380"/>
        <v>0</v>
      </c>
      <c r="AJ917" s="12">
        <f t="shared" si="1380"/>
        <v>0</v>
      </c>
      <c r="AK917" s="12">
        <f t="shared" si="1380"/>
        <v>0</v>
      </c>
      <c r="AL917" s="12">
        <f t="shared" si="1380"/>
        <v>0</v>
      </c>
      <c r="AM917" s="12">
        <f t="shared" si="1380"/>
        <v>0</v>
      </c>
      <c r="AN917" s="12">
        <f t="shared" si="1380"/>
        <v>0</v>
      </c>
      <c r="AO917" s="12">
        <f t="shared" si="1380"/>
        <v>0</v>
      </c>
      <c r="AP917" s="12">
        <f t="shared" si="1380"/>
        <v>0</v>
      </c>
      <c r="AQ917" s="12">
        <f t="shared" si="1380"/>
        <v>0</v>
      </c>
      <c r="AR917" s="12">
        <v>0</v>
      </c>
      <c r="AS917" s="12">
        <v>0</v>
      </c>
      <c r="AT917" s="12">
        <f t="shared" ref="AT917:BI917" si="1381">SUM(AT918:AT922)</f>
        <v>0</v>
      </c>
      <c r="AU917" s="12">
        <f t="shared" si="1381"/>
        <v>0</v>
      </c>
      <c r="AV917" s="12">
        <f t="shared" si="1381"/>
        <v>0</v>
      </c>
      <c r="AW917" s="12">
        <f t="shared" si="1381"/>
        <v>0</v>
      </c>
      <c r="AX917" s="12">
        <f t="shared" si="1381"/>
        <v>0</v>
      </c>
      <c r="AY917" s="12">
        <f t="shared" si="1381"/>
        <v>0</v>
      </c>
      <c r="AZ917" s="12">
        <f t="shared" si="1381"/>
        <v>0</v>
      </c>
      <c r="BA917" s="12">
        <f t="shared" si="1381"/>
        <v>0</v>
      </c>
      <c r="BB917" s="12">
        <f t="shared" si="1381"/>
        <v>0</v>
      </c>
      <c r="BC917" s="12">
        <f t="shared" si="1381"/>
        <v>0</v>
      </c>
      <c r="BD917" s="12">
        <f t="shared" si="1381"/>
        <v>0</v>
      </c>
      <c r="BE917" s="12">
        <f t="shared" si="1381"/>
        <v>0</v>
      </c>
      <c r="BF917" s="12">
        <f t="shared" si="1381"/>
        <v>0</v>
      </c>
      <c r="BG917" s="12">
        <f t="shared" si="1381"/>
        <v>0</v>
      </c>
      <c r="BH917" s="12">
        <f t="shared" si="1381"/>
        <v>0</v>
      </c>
      <c r="BI917" s="12">
        <f t="shared" si="1381"/>
        <v>0</v>
      </c>
      <c r="BJ917" s="12">
        <v>0</v>
      </c>
      <c r="BK917" s="12">
        <v>0</v>
      </c>
    </row>
    <row r="918" spans="1:63" ht="22.5" x14ac:dyDescent="0.25">
      <c r="A918" s="4" t="s">
        <v>135</v>
      </c>
      <c r="B918" s="4" t="s">
        <v>60</v>
      </c>
      <c r="C918" s="4" t="s">
        <v>161</v>
      </c>
      <c r="D918" s="107" t="s">
        <v>386</v>
      </c>
      <c r="E918" s="117">
        <v>6112</v>
      </c>
      <c r="F918" s="107" t="s">
        <v>388</v>
      </c>
      <c r="G918" s="103" t="s">
        <v>1658</v>
      </c>
      <c r="H918" s="13" t="s">
        <v>59</v>
      </c>
      <c r="I918" s="14">
        <v>36000</v>
      </c>
      <c r="J918" s="14">
        <v>0</v>
      </c>
      <c r="K918" s="14"/>
      <c r="L918" s="14"/>
      <c r="M918" s="14"/>
      <c r="N918" s="14"/>
      <c r="O918" s="14"/>
      <c r="P918" s="14">
        <f t="shared" si="1310"/>
        <v>0</v>
      </c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v>0</v>
      </c>
      <c r="AA918" s="14">
        <v>0</v>
      </c>
      <c r="AB918" s="14">
        <v>0</v>
      </c>
      <c r="AC918" s="14"/>
      <c r="AD918" s="14"/>
      <c r="AE918" s="14"/>
      <c r="AF918" s="14"/>
      <c r="AG918" s="14"/>
      <c r="AH918" s="14">
        <f t="shared" si="1311"/>
        <v>0</v>
      </c>
      <c r="AI918" s="14"/>
      <c r="AJ918" s="14"/>
      <c r="AK918" s="14"/>
      <c r="AL918" s="14"/>
      <c r="AM918" s="14"/>
      <c r="AN918" s="14"/>
      <c r="AO918" s="14"/>
      <c r="AP918" s="14"/>
      <c r="AQ918" s="14"/>
      <c r="AR918" s="14">
        <v>0</v>
      </c>
      <c r="AS918" s="14">
        <v>0</v>
      </c>
      <c r="AT918" s="14">
        <v>0</v>
      </c>
      <c r="AU918" s="14"/>
      <c r="AV918" s="14"/>
      <c r="AW918" s="14"/>
      <c r="AX918" s="14"/>
      <c r="AY918" s="14"/>
      <c r="AZ918" s="14">
        <f t="shared" si="1312"/>
        <v>0</v>
      </c>
      <c r="BA918" s="14"/>
      <c r="BB918" s="14"/>
      <c r="BC918" s="14"/>
      <c r="BD918" s="14"/>
      <c r="BE918" s="14"/>
      <c r="BF918" s="14"/>
      <c r="BG918" s="14"/>
      <c r="BH918" s="14"/>
      <c r="BI918" s="14"/>
      <c r="BJ918" s="14">
        <v>0</v>
      </c>
      <c r="BK918" s="14">
        <v>0</v>
      </c>
    </row>
    <row r="919" spans="1:63" x14ac:dyDescent="0.25">
      <c r="A919" s="4" t="s">
        <v>135</v>
      </c>
      <c r="B919" s="4" t="s">
        <v>60</v>
      </c>
      <c r="C919" s="4" t="s">
        <v>161</v>
      </c>
      <c r="D919" s="107" t="s">
        <v>386</v>
      </c>
      <c r="E919" s="117">
        <v>6112</v>
      </c>
      <c r="F919" s="107" t="s">
        <v>389</v>
      </c>
      <c r="G919" s="103" t="s">
        <v>1658</v>
      </c>
      <c r="H919" s="13" t="s">
        <v>24</v>
      </c>
      <c r="I919" s="14">
        <v>110000</v>
      </c>
      <c r="J919" s="14">
        <v>0</v>
      </c>
      <c r="K919" s="14"/>
      <c r="L919" s="14"/>
      <c r="M919" s="14"/>
      <c r="N919" s="14"/>
      <c r="O919" s="14"/>
      <c r="P919" s="14">
        <f t="shared" si="1310"/>
        <v>0</v>
      </c>
      <c r="Q919" s="14"/>
      <c r="R919" s="14"/>
      <c r="S919" s="14"/>
      <c r="T919" s="14"/>
      <c r="U919" s="14"/>
      <c r="V919" s="14"/>
      <c r="W919" s="14"/>
      <c r="X919" s="14"/>
      <c r="Y919" s="14"/>
      <c r="Z919" s="14">
        <v>0</v>
      </c>
      <c r="AA919" s="14">
        <v>0</v>
      </c>
      <c r="AB919" s="14">
        <v>0</v>
      </c>
      <c r="AC919" s="14"/>
      <c r="AD919" s="14"/>
      <c r="AE919" s="14"/>
      <c r="AF919" s="14"/>
      <c r="AG919" s="14"/>
      <c r="AH919" s="14">
        <f t="shared" si="1311"/>
        <v>0</v>
      </c>
      <c r="AI919" s="14"/>
      <c r="AJ919" s="14"/>
      <c r="AK919" s="14"/>
      <c r="AL919" s="14"/>
      <c r="AM919" s="14"/>
      <c r="AN919" s="14"/>
      <c r="AO919" s="14"/>
      <c r="AP919" s="14"/>
      <c r="AQ919" s="14"/>
      <c r="AR919" s="14">
        <v>0</v>
      </c>
      <c r="AS919" s="14">
        <v>0</v>
      </c>
      <c r="AT919" s="14">
        <v>0</v>
      </c>
      <c r="AU919" s="14"/>
      <c r="AV919" s="14"/>
      <c r="AW919" s="14"/>
      <c r="AX919" s="14"/>
      <c r="AY919" s="14"/>
      <c r="AZ919" s="14">
        <f t="shared" si="1312"/>
        <v>0</v>
      </c>
      <c r="BA919" s="14"/>
      <c r="BB919" s="14"/>
      <c r="BC919" s="14"/>
      <c r="BD919" s="14"/>
      <c r="BE919" s="14"/>
      <c r="BF919" s="14"/>
      <c r="BG919" s="14"/>
      <c r="BH919" s="14"/>
      <c r="BI919" s="14"/>
      <c r="BJ919" s="14">
        <v>0</v>
      </c>
      <c r="BK919" s="14">
        <v>0</v>
      </c>
    </row>
    <row r="920" spans="1:63" x14ac:dyDescent="0.25">
      <c r="A920" s="4" t="s">
        <v>135</v>
      </c>
      <c r="B920" s="4" t="s">
        <v>60</v>
      </c>
      <c r="C920" s="4" t="s">
        <v>161</v>
      </c>
      <c r="D920" s="107" t="s">
        <v>386</v>
      </c>
      <c r="E920" s="117">
        <v>6112</v>
      </c>
      <c r="F920" s="107" t="s">
        <v>390</v>
      </c>
      <c r="G920" s="103" t="s">
        <v>1658</v>
      </c>
      <c r="H920" s="13" t="s">
        <v>25</v>
      </c>
      <c r="I920" s="14">
        <v>27000</v>
      </c>
      <c r="J920" s="14">
        <v>0</v>
      </c>
      <c r="K920" s="14"/>
      <c r="L920" s="14"/>
      <c r="M920" s="14"/>
      <c r="N920" s="14"/>
      <c r="O920" s="14"/>
      <c r="P920" s="14">
        <f t="shared" si="1310"/>
        <v>0</v>
      </c>
      <c r="Q920" s="14"/>
      <c r="R920" s="14"/>
      <c r="S920" s="14"/>
      <c r="T920" s="14"/>
      <c r="U920" s="14"/>
      <c r="V920" s="14"/>
      <c r="W920" s="14"/>
      <c r="X920" s="14"/>
      <c r="Y920" s="14"/>
      <c r="Z920" s="14">
        <v>0</v>
      </c>
      <c r="AA920" s="14">
        <v>0</v>
      </c>
      <c r="AB920" s="14">
        <v>0</v>
      </c>
      <c r="AC920" s="14"/>
      <c r="AD920" s="14"/>
      <c r="AE920" s="14"/>
      <c r="AF920" s="14"/>
      <c r="AG920" s="14"/>
      <c r="AH920" s="14">
        <f t="shared" si="1311"/>
        <v>0</v>
      </c>
      <c r="AI920" s="14"/>
      <c r="AJ920" s="14"/>
      <c r="AK920" s="14"/>
      <c r="AL920" s="14"/>
      <c r="AM920" s="14"/>
      <c r="AN920" s="14"/>
      <c r="AO920" s="14"/>
      <c r="AP920" s="14"/>
      <c r="AQ920" s="14"/>
      <c r="AR920" s="14">
        <v>0</v>
      </c>
      <c r="AS920" s="14">
        <v>0</v>
      </c>
      <c r="AT920" s="14">
        <v>0</v>
      </c>
      <c r="AU920" s="14"/>
      <c r="AV920" s="14"/>
      <c r="AW920" s="14"/>
      <c r="AX920" s="14"/>
      <c r="AY920" s="14"/>
      <c r="AZ920" s="14">
        <f t="shared" si="1312"/>
        <v>0</v>
      </c>
      <c r="BA920" s="14"/>
      <c r="BB920" s="14"/>
      <c r="BC920" s="14"/>
      <c r="BD920" s="14"/>
      <c r="BE920" s="14"/>
      <c r="BF920" s="14"/>
      <c r="BG920" s="14"/>
      <c r="BH920" s="14"/>
      <c r="BI920" s="14"/>
      <c r="BJ920" s="14">
        <v>0</v>
      </c>
      <c r="BK920" s="14">
        <v>0</v>
      </c>
    </row>
    <row r="921" spans="1:63" x14ac:dyDescent="0.25">
      <c r="A921" s="4" t="s">
        <v>135</v>
      </c>
      <c r="B921" s="4" t="s">
        <v>60</v>
      </c>
      <c r="C921" s="4" t="s">
        <v>161</v>
      </c>
      <c r="D921" s="107" t="s">
        <v>386</v>
      </c>
      <c r="E921" s="117">
        <v>6112</v>
      </c>
      <c r="F921" s="107" t="s">
        <v>391</v>
      </c>
      <c r="G921" s="103" t="s">
        <v>1658</v>
      </c>
      <c r="H921" s="13" t="s">
        <v>23</v>
      </c>
      <c r="I921" s="14">
        <v>5500</v>
      </c>
      <c r="J921" s="14">
        <v>0</v>
      </c>
      <c r="K921" s="14"/>
      <c r="L921" s="14"/>
      <c r="M921" s="14"/>
      <c r="N921" s="14"/>
      <c r="O921" s="14"/>
      <c r="P921" s="14">
        <f t="shared" si="1310"/>
        <v>0</v>
      </c>
      <c r="Q921" s="14"/>
      <c r="R921" s="14"/>
      <c r="S921" s="14"/>
      <c r="T921" s="14"/>
      <c r="U921" s="14"/>
      <c r="V921" s="14"/>
      <c r="W921" s="14"/>
      <c r="X921" s="14"/>
      <c r="Y921" s="14"/>
      <c r="Z921" s="14">
        <v>0</v>
      </c>
      <c r="AA921" s="14">
        <v>0</v>
      </c>
      <c r="AB921" s="14">
        <v>0</v>
      </c>
      <c r="AC921" s="14"/>
      <c r="AD921" s="14"/>
      <c r="AE921" s="14"/>
      <c r="AF921" s="14"/>
      <c r="AG921" s="14"/>
      <c r="AH921" s="14">
        <f t="shared" si="1311"/>
        <v>0</v>
      </c>
      <c r="AI921" s="14"/>
      <c r="AJ921" s="14"/>
      <c r="AK921" s="14"/>
      <c r="AL921" s="14"/>
      <c r="AM921" s="14"/>
      <c r="AN921" s="14"/>
      <c r="AO921" s="14"/>
      <c r="AP921" s="14"/>
      <c r="AQ921" s="14"/>
      <c r="AR921" s="14">
        <v>0</v>
      </c>
      <c r="AS921" s="14">
        <v>0</v>
      </c>
      <c r="AT921" s="14">
        <v>0</v>
      </c>
      <c r="AU921" s="14"/>
      <c r="AV921" s="14"/>
      <c r="AW921" s="14"/>
      <c r="AX921" s="14"/>
      <c r="AY921" s="14"/>
      <c r="AZ921" s="14">
        <f t="shared" si="1312"/>
        <v>0</v>
      </c>
      <c r="BA921" s="14"/>
      <c r="BB921" s="14"/>
      <c r="BC921" s="14"/>
      <c r="BD921" s="14"/>
      <c r="BE921" s="14"/>
      <c r="BF921" s="14"/>
      <c r="BG921" s="14"/>
      <c r="BH921" s="14"/>
      <c r="BI921" s="14"/>
      <c r="BJ921" s="14">
        <v>0</v>
      </c>
      <c r="BK921" s="14">
        <v>0</v>
      </c>
    </row>
    <row r="922" spans="1:63" x14ac:dyDescent="0.25">
      <c r="A922" s="4" t="s">
        <v>135</v>
      </c>
      <c r="B922" s="4" t="s">
        <v>60</v>
      </c>
      <c r="C922" s="4" t="s">
        <v>161</v>
      </c>
      <c r="D922" s="107" t="s">
        <v>386</v>
      </c>
      <c r="E922" s="117">
        <v>6112</v>
      </c>
      <c r="F922" s="107" t="s">
        <v>392</v>
      </c>
      <c r="G922" s="103" t="s">
        <v>1658</v>
      </c>
      <c r="H922" s="13" t="s">
        <v>26</v>
      </c>
      <c r="I922" s="14">
        <v>21500</v>
      </c>
      <c r="J922" s="14">
        <v>0</v>
      </c>
      <c r="K922" s="14"/>
      <c r="L922" s="14"/>
      <c r="M922" s="14"/>
      <c r="N922" s="14"/>
      <c r="O922" s="14"/>
      <c r="P922" s="14">
        <f t="shared" si="1310"/>
        <v>0</v>
      </c>
      <c r="Q922" s="14"/>
      <c r="R922" s="14"/>
      <c r="S922" s="14"/>
      <c r="T922" s="14"/>
      <c r="U922" s="14"/>
      <c r="V922" s="14"/>
      <c r="W922" s="14"/>
      <c r="X922" s="14"/>
      <c r="Y922" s="14"/>
      <c r="Z922" s="14">
        <v>0</v>
      </c>
      <c r="AA922" s="14">
        <v>0</v>
      </c>
      <c r="AB922" s="14">
        <v>0</v>
      </c>
      <c r="AC922" s="14"/>
      <c r="AD922" s="14"/>
      <c r="AE922" s="14"/>
      <c r="AF922" s="14"/>
      <c r="AG922" s="14"/>
      <c r="AH922" s="14">
        <f t="shared" si="1311"/>
        <v>0</v>
      </c>
      <c r="AI922" s="14"/>
      <c r="AJ922" s="14"/>
      <c r="AK922" s="14"/>
      <c r="AL922" s="14"/>
      <c r="AM922" s="14"/>
      <c r="AN922" s="14"/>
      <c r="AO922" s="14"/>
      <c r="AP922" s="14"/>
      <c r="AQ922" s="14"/>
      <c r="AR922" s="14">
        <v>0</v>
      </c>
      <c r="AS922" s="14">
        <v>0</v>
      </c>
      <c r="AT922" s="14">
        <v>0</v>
      </c>
      <c r="AU922" s="14"/>
      <c r="AV922" s="14"/>
      <c r="AW922" s="14"/>
      <c r="AX922" s="14"/>
      <c r="AY922" s="14"/>
      <c r="AZ922" s="14">
        <f t="shared" si="1312"/>
        <v>0</v>
      </c>
      <c r="BA922" s="14"/>
      <c r="BB922" s="14"/>
      <c r="BC922" s="14"/>
      <c r="BD922" s="14"/>
      <c r="BE922" s="14"/>
      <c r="BF922" s="14"/>
      <c r="BG922" s="14"/>
      <c r="BH922" s="14"/>
      <c r="BI922" s="14"/>
      <c r="BJ922" s="14">
        <v>0</v>
      </c>
      <c r="BK922" s="14">
        <v>0</v>
      </c>
    </row>
    <row r="923" spans="1:63" ht="22.5" x14ac:dyDescent="0.25">
      <c r="A923" s="4" t="s">
        <v>135</v>
      </c>
      <c r="B923" s="4" t="s">
        <v>60</v>
      </c>
      <c r="C923" s="4" t="s">
        <v>161</v>
      </c>
      <c r="D923" s="107" t="s">
        <v>386</v>
      </c>
      <c r="E923" s="106" t="s">
        <v>27</v>
      </c>
      <c r="F923" s="106"/>
      <c r="G923" s="2" t="s">
        <v>0</v>
      </c>
      <c r="H923" s="2" t="s">
        <v>28</v>
      </c>
      <c r="I923" s="12">
        <f>SUM(I924)</f>
        <v>128559</v>
      </c>
      <c r="J923" s="12">
        <f t="shared" ref="J923:Y923" si="1382">SUM(J924)</f>
        <v>0</v>
      </c>
      <c r="K923" s="12">
        <f t="shared" si="1382"/>
        <v>0</v>
      </c>
      <c r="L923" s="12">
        <f t="shared" si="1382"/>
        <v>0</v>
      </c>
      <c r="M923" s="12">
        <f t="shared" si="1382"/>
        <v>0</v>
      </c>
      <c r="N923" s="12">
        <f t="shared" si="1382"/>
        <v>0</v>
      </c>
      <c r="O923" s="12">
        <f t="shared" si="1382"/>
        <v>0</v>
      </c>
      <c r="P923" s="12">
        <f t="shared" si="1382"/>
        <v>0</v>
      </c>
      <c r="Q923" s="12">
        <f t="shared" si="1382"/>
        <v>0</v>
      </c>
      <c r="R923" s="12">
        <f t="shared" si="1382"/>
        <v>0</v>
      </c>
      <c r="S923" s="12">
        <f t="shared" si="1382"/>
        <v>0</v>
      </c>
      <c r="T923" s="12">
        <f t="shared" si="1382"/>
        <v>0</v>
      </c>
      <c r="U923" s="12">
        <f t="shared" si="1382"/>
        <v>0</v>
      </c>
      <c r="V923" s="12">
        <f t="shared" si="1382"/>
        <v>0</v>
      </c>
      <c r="W923" s="12">
        <f t="shared" si="1382"/>
        <v>0</v>
      </c>
      <c r="X923" s="12">
        <f t="shared" si="1382"/>
        <v>0</v>
      </c>
      <c r="Y923" s="12">
        <f t="shared" si="1382"/>
        <v>0</v>
      </c>
      <c r="Z923" s="12">
        <v>0</v>
      </c>
      <c r="AA923" s="12">
        <v>0</v>
      </c>
      <c r="AB923" s="12">
        <f t="shared" ref="AB923:AQ923" si="1383">SUM(AB924)</f>
        <v>0</v>
      </c>
      <c r="AC923" s="12">
        <f t="shared" si="1383"/>
        <v>0</v>
      </c>
      <c r="AD923" s="12">
        <f t="shared" si="1383"/>
        <v>0</v>
      </c>
      <c r="AE923" s="12">
        <f t="shared" si="1383"/>
        <v>0</v>
      </c>
      <c r="AF923" s="12">
        <f t="shared" si="1383"/>
        <v>0</v>
      </c>
      <c r="AG923" s="12">
        <f t="shared" si="1383"/>
        <v>0</v>
      </c>
      <c r="AH923" s="12">
        <f t="shared" si="1383"/>
        <v>0</v>
      </c>
      <c r="AI923" s="12">
        <f t="shared" si="1383"/>
        <v>0</v>
      </c>
      <c r="AJ923" s="12">
        <f t="shared" si="1383"/>
        <v>0</v>
      </c>
      <c r="AK923" s="12">
        <f t="shared" si="1383"/>
        <v>0</v>
      </c>
      <c r="AL923" s="12">
        <f t="shared" si="1383"/>
        <v>0</v>
      </c>
      <c r="AM923" s="12">
        <f t="shared" si="1383"/>
        <v>0</v>
      </c>
      <c r="AN923" s="12">
        <f t="shared" si="1383"/>
        <v>0</v>
      </c>
      <c r="AO923" s="12">
        <f t="shared" si="1383"/>
        <v>0</v>
      </c>
      <c r="AP923" s="12">
        <f t="shared" si="1383"/>
        <v>0</v>
      </c>
      <c r="AQ923" s="12">
        <f t="shared" si="1383"/>
        <v>0</v>
      </c>
      <c r="AR923" s="12">
        <v>0</v>
      </c>
      <c r="AS923" s="12">
        <v>0</v>
      </c>
      <c r="AT923" s="12">
        <f t="shared" ref="AT923:BI923" si="1384">SUM(AT924)</f>
        <v>0</v>
      </c>
      <c r="AU923" s="12">
        <f t="shared" si="1384"/>
        <v>0</v>
      </c>
      <c r="AV923" s="12">
        <f t="shared" si="1384"/>
        <v>0</v>
      </c>
      <c r="AW923" s="12">
        <f t="shared" si="1384"/>
        <v>0</v>
      </c>
      <c r="AX923" s="12">
        <f t="shared" si="1384"/>
        <v>0</v>
      </c>
      <c r="AY923" s="12">
        <f t="shared" si="1384"/>
        <v>0</v>
      </c>
      <c r="AZ923" s="12">
        <f t="shared" si="1384"/>
        <v>0</v>
      </c>
      <c r="BA923" s="12">
        <f t="shared" si="1384"/>
        <v>0</v>
      </c>
      <c r="BB923" s="12">
        <f t="shared" si="1384"/>
        <v>0</v>
      </c>
      <c r="BC923" s="12">
        <f t="shared" si="1384"/>
        <v>0</v>
      </c>
      <c r="BD923" s="12">
        <f t="shared" si="1384"/>
        <v>0</v>
      </c>
      <c r="BE923" s="12">
        <f t="shared" si="1384"/>
        <v>0</v>
      </c>
      <c r="BF923" s="12">
        <f t="shared" si="1384"/>
        <v>0</v>
      </c>
      <c r="BG923" s="12">
        <f t="shared" si="1384"/>
        <v>0</v>
      </c>
      <c r="BH923" s="12">
        <f t="shared" si="1384"/>
        <v>0</v>
      </c>
      <c r="BI923" s="12">
        <f t="shared" si="1384"/>
        <v>0</v>
      </c>
      <c r="BJ923" s="12">
        <v>0</v>
      </c>
      <c r="BK923" s="12">
        <v>0</v>
      </c>
    </row>
    <row r="924" spans="1:63" x14ac:dyDescent="0.25">
      <c r="A924" s="4" t="s">
        <v>135</v>
      </c>
      <c r="B924" s="4" t="s">
        <v>60</v>
      </c>
      <c r="C924" s="4" t="s">
        <v>161</v>
      </c>
      <c r="D924" s="107" t="s">
        <v>386</v>
      </c>
      <c r="E924" s="117">
        <v>6121</v>
      </c>
      <c r="F924" s="107"/>
      <c r="G924" s="103" t="s">
        <v>1658</v>
      </c>
      <c r="H924" s="13" t="s">
        <v>29</v>
      </c>
      <c r="I924" s="14">
        <v>128559</v>
      </c>
      <c r="J924" s="14">
        <v>0</v>
      </c>
      <c r="K924" s="14"/>
      <c r="L924" s="14"/>
      <c r="M924" s="14"/>
      <c r="N924" s="14"/>
      <c r="O924" s="14"/>
      <c r="P924" s="14">
        <f t="shared" si="1310"/>
        <v>0</v>
      </c>
      <c r="Q924" s="14"/>
      <c r="R924" s="14"/>
      <c r="S924" s="14"/>
      <c r="T924" s="14"/>
      <c r="U924" s="14"/>
      <c r="V924" s="14"/>
      <c r="W924" s="14"/>
      <c r="X924" s="14"/>
      <c r="Y924" s="14"/>
      <c r="Z924" s="14">
        <v>0</v>
      </c>
      <c r="AA924" s="14">
        <v>0</v>
      </c>
      <c r="AB924" s="14">
        <v>0</v>
      </c>
      <c r="AC924" s="14"/>
      <c r="AD924" s="14"/>
      <c r="AE924" s="14"/>
      <c r="AF924" s="14"/>
      <c r="AG924" s="14"/>
      <c r="AH924" s="14">
        <f t="shared" si="1311"/>
        <v>0</v>
      </c>
      <c r="AI924" s="14"/>
      <c r="AJ924" s="14"/>
      <c r="AK924" s="14"/>
      <c r="AL924" s="14"/>
      <c r="AM924" s="14"/>
      <c r="AN924" s="14"/>
      <c r="AO924" s="14"/>
      <c r="AP924" s="14"/>
      <c r="AQ924" s="14"/>
      <c r="AR924" s="14">
        <v>0</v>
      </c>
      <c r="AS924" s="14">
        <v>0</v>
      </c>
      <c r="AT924" s="14">
        <v>0</v>
      </c>
      <c r="AU924" s="14"/>
      <c r="AV924" s="14"/>
      <c r="AW924" s="14"/>
      <c r="AX924" s="14"/>
      <c r="AY924" s="14"/>
      <c r="AZ924" s="14">
        <f t="shared" si="1312"/>
        <v>0</v>
      </c>
      <c r="BA924" s="14"/>
      <c r="BB924" s="14"/>
      <c r="BC924" s="14"/>
      <c r="BD924" s="14"/>
      <c r="BE924" s="14"/>
      <c r="BF924" s="14"/>
      <c r="BG924" s="14"/>
      <c r="BH924" s="14"/>
      <c r="BI924" s="14"/>
      <c r="BJ924" s="14">
        <v>0</v>
      </c>
      <c r="BK924" s="14">
        <v>0</v>
      </c>
    </row>
    <row r="925" spans="1:63" ht="22.5" x14ac:dyDescent="0.25">
      <c r="A925" s="4" t="s">
        <v>135</v>
      </c>
      <c r="B925" s="4" t="s">
        <v>60</v>
      </c>
      <c r="C925" s="4" t="s">
        <v>161</v>
      </c>
      <c r="D925" s="107" t="s">
        <v>386</v>
      </c>
      <c r="E925" s="106" t="s">
        <v>31</v>
      </c>
      <c r="F925" s="106" t="s">
        <v>0</v>
      </c>
      <c r="G925" s="2" t="s">
        <v>0</v>
      </c>
      <c r="H925" s="2" t="s">
        <v>32</v>
      </c>
      <c r="I925" s="12">
        <f>SUM(I926:I933)</f>
        <v>270643</v>
      </c>
      <c r="J925" s="12">
        <f t="shared" ref="J925:Y925" si="1385">SUM(J926:J933)</f>
        <v>71399</v>
      </c>
      <c r="K925" s="12">
        <f t="shared" si="1385"/>
        <v>0</v>
      </c>
      <c r="L925" s="12">
        <f t="shared" si="1385"/>
        <v>0</v>
      </c>
      <c r="M925" s="12">
        <f t="shared" si="1385"/>
        <v>25537</v>
      </c>
      <c r="N925" s="12">
        <f t="shared" si="1385"/>
        <v>0</v>
      </c>
      <c r="O925" s="12">
        <f t="shared" si="1385"/>
        <v>0</v>
      </c>
      <c r="P925" s="12">
        <f t="shared" si="1385"/>
        <v>96936</v>
      </c>
      <c r="Q925" s="12">
        <f t="shared" si="1385"/>
        <v>14710</v>
      </c>
      <c r="R925" s="12">
        <f t="shared" si="1385"/>
        <v>14028</v>
      </c>
      <c r="S925" s="12">
        <f t="shared" si="1385"/>
        <v>16665</v>
      </c>
      <c r="T925" s="12">
        <f t="shared" si="1385"/>
        <v>15414</v>
      </c>
      <c r="U925" s="12">
        <f t="shared" si="1385"/>
        <v>9270</v>
      </c>
      <c r="V925" s="12">
        <f t="shared" si="1385"/>
        <v>1312</v>
      </c>
      <c r="W925" s="12">
        <f t="shared" si="1385"/>
        <v>0</v>
      </c>
      <c r="X925" s="12">
        <f t="shared" si="1385"/>
        <v>25537</v>
      </c>
      <c r="Y925" s="12">
        <f t="shared" si="1385"/>
        <v>0</v>
      </c>
      <c r="Z925" s="12">
        <v>96936</v>
      </c>
      <c r="AA925" s="12">
        <v>0</v>
      </c>
      <c r="AB925" s="12">
        <f t="shared" ref="AB925:AQ925" si="1386">SUM(AB926:AB933)</f>
        <v>0</v>
      </c>
      <c r="AC925" s="12">
        <f t="shared" si="1386"/>
        <v>0</v>
      </c>
      <c r="AD925" s="12">
        <f t="shared" si="1386"/>
        <v>0</v>
      </c>
      <c r="AE925" s="12">
        <f t="shared" si="1386"/>
        <v>0</v>
      </c>
      <c r="AF925" s="12">
        <f t="shared" si="1386"/>
        <v>0</v>
      </c>
      <c r="AG925" s="12">
        <f t="shared" si="1386"/>
        <v>0</v>
      </c>
      <c r="AH925" s="12">
        <f t="shared" si="1386"/>
        <v>0</v>
      </c>
      <c r="AI925" s="12">
        <f t="shared" si="1386"/>
        <v>0</v>
      </c>
      <c r="AJ925" s="12">
        <f t="shared" si="1386"/>
        <v>0</v>
      </c>
      <c r="AK925" s="12">
        <f t="shared" si="1386"/>
        <v>0</v>
      </c>
      <c r="AL925" s="12">
        <f t="shared" si="1386"/>
        <v>0</v>
      </c>
      <c r="AM925" s="12">
        <f t="shared" si="1386"/>
        <v>0</v>
      </c>
      <c r="AN925" s="12">
        <f t="shared" si="1386"/>
        <v>0</v>
      </c>
      <c r="AO925" s="12">
        <f t="shared" si="1386"/>
        <v>0</v>
      </c>
      <c r="AP925" s="12">
        <f t="shared" si="1386"/>
        <v>0</v>
      </c>
      <c r="AQ925" s="12">
        <f t="shared" si="1386"/>
        <v>0</v>
      </c>
      <c r="AR925" s="12">
        <v>0</v>
      </c>
      <c r="AS925" s="12">
        <v>0</v>
      </c>
      <c r="AT925" s="12">
        <f t="shared" ref="AT925:BI925" si="1387">SUM(AT926:AT933)</f>
        <v>0</v>
      </c>
      <c r="AU925" s="12">
        <f t="shared" si="1387"/>
        <v>0</v>
      </c>
      <c r="AV925" s="12">
        <f t="shared" si="1387"/>
        <v>0</v>
      </c>
      <c r="AW925" s="12">
        <f t="shared" si="1387"/>
        <v>0</v>
      </c>
      <c r="AX925" s="12">
        <f t="shared" si="1387"/>
        <v>0</v>
      </c>
      <c r="AY925" s="12">
        <f t="shared" si="1387"/>
        <v>0</v>
      </c>
      <c r="AZ925" s="12">
        <f t="shared" si="1387"/>
        <v>0</v>
      </c>
      <c r="BA925" s="12">
        <f t="shared" si="1387"/>
        <v>0</v>
      </c>
      <c r="BB925" s="12">
        <f t="shared" si="1387"/>
        <v>0</v>
      </c>
      <c r="BC925" s="12">
        <f t="shared" si="1387"/>
        <v>0</v>
      </c>
      <c r="BD925" s="12">
        <f t="shared" si="1387"/>
        <v>0</v>
      </c>
      <c r="BE925" s="12">
        <f t="shared" si="1387"/>
        <v>0</v>
      </c>
      <c r="BF925" s="12">
        <f t="shared" si="1387"/>
        <v>0</v>
      </c>
      <c r="BG925" s="12">
        <f t="shared" si="1387"/>
        <v>0</v>
      </c>
      <c r="BH925" s="12">
        <f t="shared" si="1387"/>
        <v>0</v>
      </c>
      <c r="BI925" s="12">
        <f t="shared" si="1387"/>
        <v>0</v>
      </c>
      <c r="BJ925" s="12">
        <v>0</v>
      </c>
      <c r="BK925" s="12">
        <v>0</v>
      </c>
    </row>
    <row r="926" spans="1:63" x14ac:dyDescent="0.25">
      <c r="A926" s="4" t="s">
        <v>135</v>
      </c>
      <c r="B926" s="4" t="s">
        <v>60</v>
      </c>
      <c r="C926" s="4" t="s">
        <v>161</v>
      </c>
      <c r="D926" s="107" t="s">
        <v>386</v>
      </c>
      <c r="E926" s="117">
        <v>6131</v>
      </c>
      <c r="F926" s="107"/>
      <c r="G926" s="103" t="s">
        <v>1658</v>
      </c>
      <c r="H926" s="13" t="s">
        <v>34</v>
      </c>
      <c r="I926" s="14">
        <v>1500</v>
      </c>
      <c r="J926" s="14">
        <v>1050</v>
      </c>
      <c r="K926" s="14"/>
      <c r="L926" s="14"/>
      <c r="M926" s="14"/>
      <c r="N926" s="14"/>
      <c r="O926" s="14"/>
      <c r="P926" s="14">
        <f t="shared" si="1310"/>
        <v>1050</v>
      </c>
      <c r="Q926" s="14">
        <v>1050</v>
      </c>
      <c r="R926" s="14"/>
      <c r="S926" s="14"/>
      <c r="T926" s="14"/>
      <c r="U926" s="14"/>
      <c r="V926" s="14"/>
      <c r="W926" s="14"/>
      <c r="X926" s="14"/>
      <c r="Y926" s="14"/>
      <c r="Z926" s="14">
        <v>1050</v>
      </c>
      <c r="AA926" s="14">
        <v>0</v>
      </c>
      <c r="AB926" s="14">
        <v>0</v>
      </c>
      <c r="AC926" s="14"/>
      <c r="AD926" s="14"/>
      <c r="AE926" s="14"/>
      <c r="AF926" s="14"/>
      <c r="AG926" s="14"/>
      <c r="AH926" s="14">
        <f t="shared" si="1311"/>
        <v>0</v>
      </c>
      <c r="AI926" s="14"/>
      <c r="AJ926" s="14"/>
      <c r="AK926" s="14"/>
      <c r="AL926" s="14"/>
      <c r="AM926" s="14"/>
      <c r="AN926" s="14"/>
      <c r="AO926" s="14"/>
      <c r="AP926" s="14"/>
      <c r="AQ926" s="14"/>
      <c r="AR926" s="14">
        <v>0</v>
      </c>
      <c r="AS926" s="14">
        <v>0</v>
      </c>
      <c r="AT926" s="14">
        <v>0</v>
      </c>
      <c r="AU926" s="14"/>
      <c r="AV926" s="14"/>
      <c r="AW926" s="14"/>
      <c r="AX926" s="14"/>
      <c r="AY926" s="14"/>
      <c r="AZ926" s="14">
        <f t="shared" si="1312"/>
        <v>0</v>
      </c>
      <c r="BA926" s="14"/>
      <c r="BB926" s="14"/>
      <c r="BC926" s="14"/>
      <c r="BD926" s="14"/>
      <c r="BE926" s="14"/>
      <c r="BF926" s="14"/>
      <c r="BG926" s="14"/>
      <c r="BH926" s="14"/>
      <c r="BI926" s="14"/>
      <c r="BJ926" s="14">
        <v>0</v>
      </c>
      <c r="BK926" s="14">
        <v>0</v>
      </c>
    </row>
    <row r="927" spans="1:63" x14ac:dyDescent="0.25">
      <c r="A927" s="4" t="s">
        <v>135</v>
      </c>
      <c r="B927" s="4" t="s">
        <v>60</v>
      </c>
      <c r="C927" s="4" t="s">
        <v>161</v>
      </c>
      <c r="D927" s="107" t="s">
        <v>386</v>
      </c>
      <c r="E927" s="117">
        <v>6132</v>
      </c>
      <c r="F927" s="107"/>
      <c r="G927" s="103" t="s">
        <v>1658</v>
      </c>
      <c r="H927" s="13" t="s">
        <v>74</v>
      </c>
      <c r="I927" s="14">
        <v>105130</v>
      </c>
      <c r="J927" s="14">
        <v>0</v>
      </c>
      <c r="K927" s="14"/>
      <c r="L927" s="14"/>
      <c r="M927" s="14"/>
      <c r="N927" s="14"/>
      <c r="O927" s="14"/>
      <c r="P927" s="14">
        <f t="shared" si="1310"/>
        <v>0</v>
      </c>
      <c r="Q927" s="14"/>
      <c r="R927" s="14"/>
      <c r="S927" s="14"/>
      <c r="T927" s="14"/>
      <c r="U927" s="14"/>
      <c r="V927" s="14"/>
      <c r="W927" s="14"/>
      <c r="X927" s="14"/>
      <c r="Y927" s="14"/>
      <c r="Z927" s="14">
        <v>0</v>
      </c>
      <c r="AA927" s="14">
        <v>0</v>
      </c>
      <c r="AB927" s="14">
        <v>0</v>
      </c>
      <c r="AC927" s="14"/>
      <c r="AD927" s="14"/>
      <c r="AE927" s="14"/>
      <c r="AF927" s="14"/>
      <c r="AG927" s="14"/>
      <c r="AH927" s="14">
        <f t="shared" si="1311"/>
        <v>0</v>
      </c>
      <c r="AI927" s="14"/>
      <c r="AJ927" s="14"/>
      <c r="AK927" s="14"/>
      <c r="AL927" s="14"/>
      <c r="AM927" s="14"/>
      <c r="AN927" s="14"/>
      <c r="AO927" s="14"/>
      <c r="AP927" s="14"/>
      <c r="AQ927" s="14"/>
      <c r="AR927" s="14">
        <v>0</v>
      </c>
      <c r="AS927" s="14">
        <v>0</v>
      </c>
      <c r="AT927" s="14">
        <v>0</v>
      </c>
      <c r="AU927" s="14"/>
      <c r="AV927" s="14"/>
      <c r="AW927" s="14"/>
      <c r="AX927" s="14"/>
      <c r="AY927" s="14"/>
      <c r="AZ927" s="14">
        <f t="shared" si="1312"/>
        <v>0</v>
      </c>
      <c r="BA927" s="14"/>
      <c r="BB927" s="14"/>
      <c r="BC927" s="14"/>
      <c r="BD927" s="14"/>
      <c r="BE927" s="14"/>
      <c r="BF927" s="14"/>
      <c r="BG927" s="14"/>
      <c r="BH927" s="14"/>
      <c r="BI927" s="14"/>
      <c r="BJ927" s="14">
        <v>0</v>
      </c>
      <c r="BK927" s="14">
        <v>0</v>
      </c>
    </row>
    <row r="928" spans="1:63" x14ac:dyDescent="0.25">
      <c r="A928" s="4" t="s">
        <v>135</v>
      </c>
      <c r="B928" s="4" t="s">
        <v>60</v>
      </c>
      <c r="C928" s="4" t="s">
        <v>161</v>
      </c>
      <c r="D928" s="107" t="s">
        <v>386</v>
      </c>
      <c r="E928" s="117">
        <v>6133</v>
      </c>
      <c r="F928" s="107"/>
      <c r="G928" s="103" t="s">
        <v>1658</v>
      </c>
      <c r="H928" s="13" t="s">
        <v>77</v>
      </c>
      <c r="I928" s="14">
        <v>17000</v>
      </c>
      <c r="J928" s="14">
        <v>0</v>
      </c>
      <c r="K928" s="14"/>
      <c r="L928" s="14"/>
      <c r="M928" s="14"/>
      <c r="N928" s="14"/>
      <c r="O928" s="14"/>
      <c r="P928" s="14">
        <f t="shared" si="1310"/>
        <v>0</v>
      </c>
      <c r="Q928" s="14"/>
      <c r="R928" s="14"/>
      <c r="S928" s="14"/>
      <c r="T928" s="14"/>
      <c r="U928" s="14"/>
      <c r="V928" s="14"/>
      <c r="W928" s="14"/>
      <c r="X928" s="14"/>
      <c r="Y928" s="14"/>
      <c r="Z928" s="14">
        <v>0</v>
      </c>
      <c r="AA928" s="14">
        <v>0</v>
      </c>
      <c r="AB928" s="14">
        <v>0</v>
      </c>
      <c r="AC928" s="14"/>
      <c r="AD928" s="14"/>
      <c r="AE928" s="14"/>
      <c r="AF928" s="14"/>
      <c r="AG928" s="14"/>
      <c r="AH928" s="14">
        <f t="shared" si="1311"/>
        <v>0</v>
      </c>
      <c r="AI928" s="14"/>
      <c r="AJ928" s="14"/>
      <c r="AK928" s="14"/>
      <c r="AL928" s="14"/>
      <c r="AM928" s="14"/>
      <c r="AN928" s="14"/>
      <c r="AO928" s="14"/>
      <c r="AP928" s="14"/>
      <c r="AQ928" s="14"/>
      <c r="AR928" s="14">
        <v>0</v>
      </c>
      <c r="AS928" s="14">
        <v>0</v>
      </c>
      <c r="AT928" s="14">
        <v>0</v>
      </c>
      <c r="AU928" s="14"/>
      <c r="AV928" s="14"/>
      <c r="AW928" s="14"/>
      <c r="AX928" s="14"/>
      <c r="AY928" s="14"/>
      <c r="AZ928" s="14">
        <f t="shared" si="1312"/>
        <v>0</v>
      </c>
      <c r="BA928" s="14"/>
      <c r="BB928" s="14"/>
      <c r="BC928" s="14"/>
      <c r="BD928" s="14"/>
      <c r="BE928" s="14"/>
      <c r="BF928" s="14"/>
      <c r="BG928" s="14"/>
      <c r="BH928" s="14"/>
      <c r="BI928" s="14"/>
      <c r="BJ928" s="14">
        <v>0</v>
      </c>
      <c r="BK928" s="14">
        <v>0</v>
      </c>
    </row>
    <row r="929" spans="1:63" x14ac:dyDescent="0.25">
      <c r="A929" s="4" t="s">
        <v>135</v>
      </c>
      <c r="B929" s="4" t="s">
        <v>60</v>
      </c>
      <c r="C929" s="4" t="s">
        <v>161</v>
      </c>
      <c r="D929" s="107" t="s">
        <v>386</v>
      </c>
      <c r="E929" s="117">
        <v>6134</v>
      </c>
      <c r="F929" s="107"/>
      <c r="G929" s="103" t="s">
        <v>1658</v>
      </c>
      <c r="H929" s="13" t="s">
        <v>80</v>
      </c>
      <c r="I929" s="14">
        <v>30000</v>
      </c>
      <c r="J929" s="14">
        <v>10500</v>
      </c>
      <c r="K929" s="14"/>
      <c r="L929" s="14"/>
      <c r="M929" s="14"/>
      <c r="N929" s="14"/>
      <c r="O929" s="14"/>
      <c r="P929" s="14">
        <f t="shared" si="1310"/>
        <v>10500</v>
      </c>
      <c r="Q929" s="14">
        <v>2500</v>
      </c>
      <c r="R929" s="14">
        <v>2500</v>
      </c>
      <c r="S929" s="14">
        <v>2500</v>
      </c>
      <c r="T929" s="14">
        <v>3000</v>
      </c>
      <c r="U929" s="14"/>
      <c r="V929" s="14"/>
      <c r="W929" s="14"/>
      <c r="X929" s="14"/>
      <c r="Y929" s="14"/>
      <c r="Z929" s="14">
        <v>10500</v>
      </c>
      <c r="AA929" s="14">
        <v>0</v>
      </c>
      <c r="AB929" s="14">
        <v>0</v>
      </c>
      <c r="AC929" s="14"/>
      <c r="AD929" s="14"/>
      <c r="AE929" s="14"/>
      <c r="AF929" s="14"/>
      <c r="AG929" s="14"/>
      <c r="AH929" s="14">
        <f t="shared" si="1311"/>
        <v>0</v>
      </c>
      <c r="AI929" s="14"/>
      <c r="AJ929" s="14"/>
      <c r="AK929" s="14"/>
      <c r="AL929" s="14"/>
      <c r="AM929" s="14"/>
      <c r="AN929" s="14"/>
      <c r="AO929" s="14"/>
      <c r="AP929" s="14"/>
      <c r="AQ929" s="14"/>
      <c r="AR929" s="14">
        <v>0</v>
      </c>
      <c r="AS929" s="14">
        <v>0</v>
      </c>
      <c r="AT929" s="14">
        <v>0</v>
      </c>
      <c r="AU929" s="14"/>
      <c r="AV929" s="14"/>
      <c r="AW929" s="14"/>
      <c r="AX929" s="14"/>
      <c r="AY929" s="14"/>
      <c r="AZ929" s="14">
        <f t="shared" si="1312"/>
        <v>0</v>
      </c>
      <c r="BA929" s="14"/>
      <c r="BB929" s="14"/>
      <c r="BC929" s="14"/>
      <c r="BD929" s="14"/>
      <c r="BE929" s="14"/>
      <c r="BF929" s="14"/>
      <c r="BG929" s="14"/>
      <c r="BH929" s="14"/>
      <c r="BI929" s="14"/>
      <c r="BJ929" s="14">
        <v>0</v>
      </c>
      <c r="BK929" s="14">
        <v>0</v>
      </c>
    </row>
    <row r="930" spans="1:63" x14ac:dyDescent="0.25">
      <c r="A930" s="4" t="s">
        <v>135</v>
      </c>
      <c r="B930" s="4" t="s">
        <v>60</v>
      </c>
      <c r="C930" s="4" t="s">
        <v>161</v>
      </c>
      <c r="D930" s="107" t="s">
        <v>386</v>
      </c>
      <c r="E930" s="117">
        <v>6135</v>
      </c>
      <c r="F930" s="107"/>
      <c r="G930" s="103" t="s">
        <v>1658</v>
      </c>
      <c r="H930" s="13" t="s">
        <v>83</v>
      </c>
      <c r="I930" s="14">
        <v>1250</v>
      </c>
      <c r="J930" s="14">
        <v>0</v>
      </c>
      <c r="K930" s="14"/>
      <c r="L930" s="14"/>
      <c r="M930" s="14"/>
      <c r="N930" s="14"/>
      <c r="O930" s="14"/>
      <c r="P930" s="14">
        <f t="shared" si="1310"/>
        <v>0</v>
      </c>
      <c r="Q930" s="14"/>
      <c r="R930" s="14"/>
      <c r="S930" s="14"/>
      <c r="T930" s="14"/>
      <c r="U930" s="14"/>
      <c r="V930" s="14"/>
      <c r="W930" s="14"/>
      <c r="X930" s="14"/>
      <c r="Y930" s="14"/>
      <c r="Z930" s="14">
        <v>0</v>
      </c>
      <c r="AA930" s="14">
        <v>0</v>
      </c>
      <c r="AB930" s="14">
        <v>0</v>
      </c>
      <c r="AC930" s="14"/>
      <c r="AD930" s="14"/>
      <c r="AE930" s="14"/>
      <c r="AF930" s="14"/>
      <c r="AG930" s="14"/>
      <c r="AH930" s="14">
        <f t="shared" si="1311"/>
        <v>0</v>
      </c>
      <c r="AI930" s="14"/>
      <c r="AJ930" s="14"/>
      <c r="AK930" s="14"/>
      <c r="AL930" s="14"/>
      <c r="AM930" s="14"/>
      <c r="AN930" s="14"/>
      <c r="AO930" s="14"/>
      <c r="AP930" s="14"/>
      <c r="AQ930" s="14"/>
      <c r="AR930" s="14">
        <v>0</v>
      </c>
      <c r="AS930" s="14">
        <v>0</v>
      </c>
      <c r="AT930" s="14">
        <v>0</v>
      </c>
      <c r="AU930" s="14"/>
      <c r="AV930" s="14"/>
      <c r="AW930" s="14"/>
      <c r="AX930" s="14"/>
      <c r="AY930" s="14"/>
      <c r="AZ930" s="14">
        <f t="shared" si="1312"/>
        <v>0</v>
      </c>
      <c r="BA930" s="14"/>
      <c r="BB930" s="14"/>
      <c r="BC930" s="14"/>
      <c r="BD930" s="14"/>
      <c r="BE930" s="14"/>
      <c r="BF930" s="14"/>
      <c r="BG930" s="14"/>
      <c r="BH930" s="14"/>
      <c r="BI930" s="14"/>
      <c r="BJ930" s="14">
        <v>0</v>
      </c>
      <c r="BK930" s="14">
        <v>0</v>
      </c>
    </row>
    <row r="931" spans="1:63" x14ac:dyDescent="0.25">
      <c r="A931" s="4" t="s">
        <v>135</v>
      </c>
      <c r="B931" s="4" t="s">
        <v>60</v>
      </c>
      <c r="C931" s="4" t="s">
        <v>161</v>
      </c>
      <c r="D931" s="107" t="s">
        <v>386</v>
      </c>
      <c r="E931" s="117">
        <v>6137</v>
      </c>
      <c r="F931" s="107"/>
      <c r="G931" s="103" t="s">
        <v>1658</v>
      </c>
      <c r="H931" s="13" t="s">
        <v>89</v>
      </c>
      <c r="I931" s="14">
        <v>15000</v>
      </c>
      <c r="J931" s="14">
        <v>5250</v>
      </c>
      <c r="K931" s="14"/>
      <c r="L931" s="14"/>
      <c r="M931" s="14"/>
      <c r="N931" s="14"/>
      <c r="O931" s="14"/>
      <c r="P931" s="14">
        <f t="shared" si="1310"/>
        <v>5250</v>
      </c>
      <c r="Q931" s="14">
        <v>2250</v>
      </c>
      <c r="R931" s="14">
        <v>3000</v>
      </c>
      <c r="S931" s="14"/>
      <c r="T931" s="14"/>
      <c r="U931" s="14"/>
      <c r="V931" s="14"/>
      <c r="W931" s="14"/>
      <c r="X931" s="14"/>
      <c r="Y931" s="14"/>
      <c r="Z931" s="14">
        <v>5250</v>
      </c>
      <c r="AA931" s="14">
        <v>0</v>
      </c>
      <c r="AB931" s="14">
        <v>0</v>
      </c>
      <c r="AC931" s="14"/>
      <c r="AD931" s="14"/>
      <c r="AE931" s="14"/>
      <c r="AF931" s="14"/>
      <c r="AG931" s="14"/>
      <c r="AH931" s="14">
        <f t="shared" si="1311"/>
        <v>0</v>
      </c>
      <c r="AI931" s="14"/>
      <c r="AJ931" s="14"/>
      <c r="AK931" s="14"/>
      <c r="AL931" s="14"/>
      <c r="AM931" s="14"/>
      <c r="AN931" s="14"/>
      <c r="AO931" s="14"/>
      <c r="AP931" s="14"/>
      <c r="AQ931" s="14"/>
      <c r="AR931" s="14">
        <v>0</v>
      </c>
      <c r="AS931" s="14">
        <v>0</v>
      </c>
      <c r="AT931" s="14">
        <v>0</v>
      </c>
      <c r="AU931" s="14"/>
      <c r="AV931" s="14"/>
      <c r="AW931" s="14"/>
      <c r="AX931" s="14"/>
      <c r="AY931" s="14"/>
      <c r="AZ931" s="14">
        <f t="shared" si="1312"/>
        <v>0</v>
      </c>
      <c r="BA931" s="14"/>
      <c r="BB931" s="14"/>
      <c r="BC931" s="14"/>
      <c r="BD931" s="14"/>
      <c r="BE931" s="14"/>
      <c r="BF931" s="14"/>
      <c r="BG931" s="14"/>
      <c r="BH931" s="14"/>
      <c r="BI931" s="14"/>
      <c r="BJ931" s="14">
        <v>0</v>
      </c>
      <c r="BK931" s="14">
        <v>0</v>
      </c>
    </row>
    <row r="932" spans="1:63" ht="22.5" x14ac:dyDescent="0.25">
      <c r="A932" s="4" t="s">
        <v>135</v>
      </c>
      <c r="B932" s="4" t="s">
        <v>60</v>
      </c>
      <c r="C932" s="4" t="s">
        <v>161</v>
      </c>
      <c r="D932" s="107" t="s">
        <v>386</v>
      </c>
      <c r="E932" s="117">
        <v>6138</v>
      </c>
      <c r="F932" s="107"/>
      <c r="G932" s="103" t="s">
        <v>1658</v>
      </c>
      <c r="H932" s="13" t="s">
        <v>92</v>
      </c>
      <c r="I932" s="14">
        <v>1250</v>
      </c>
      <c r="J932" s="14">
        <v>1312</v>
      </c>
      <c r="K932" s="14"/>
      <c r="L932" s="14"/>
      <c r="M932" s="14"/>
      <c r="N932" s="14"/>
      <c r="O932" s="14"/>
      <c r="P932" s="14">
        <f t="shared" ref="P932:P998" si="1388">J932+K932+L932+M932+N932+O932</f>
        <v>1312</v>
      </c>
      <c r="Q932" s="14"/>
      <c r="R932" s="14"/>
      <c r="S932" s="14"/>
      <c r="T932" s="14"/>
      <c r="U932" s="14"/>
      <c r="V932" s="14">
        <v>1312</v>
      </c>
      <c r="W932" s="14"/>
      <c r="X932" s="14"/>
      <c r="Y932" s="14"/>
      <c r="Z932" s="14">
        <v>1312</v>
      </c>
      <c r="AA932" s="14">
        <v>0</v>
      </c>
      <c r="AB932" s="14">
        <v>0</v>
      </c>
      <c r="AC932" s="14"/>
      <c r="AD932" s="14"/>
      <c r="AE932" s="14"/>
      <c r="AF932" s="14"/>
      <c r="AG932" s="14"/>
      <c r="AH932" s="14">
        <f t="shared" ref="AH932:AH998" si="1389">AB932+AC932+AD932+AE932+AF932+AG932</f>
        <v>0</v>
      </c>
      <c r="AI932" s="14"/>
      <c r="AJ932" s="14"/>
      <c r="AK932" s="14"/>
      <c r="AL932" s="14"/>
      <c r="AM932" s="14"/>
      <c r="AN932" s="14"/>
      <c r="AO932" s="14"/>
      <c r="AP932" s="14"/>
      <c r="AQ932" s="14"/>
      <c r="AR932" s="14">
        <v>0</v>
      </c>
      <c r="AS932" s="14">
        <v>0</v>
      </c>
      <c r="AT932" s="14">
        <v>0</v>
      </c>
      <c r="AU932" s="14"/>
      <c r="AV932" s="14"/>
      <c r="AW932" s="14"/>
      <c r="AX932" s="14"/>
      <c r="AY932" s="14"/>
      <c r="AZ932" s="14">
        <f t="shared" ref="AZ932:AZ998" si="1390">AT932+AU932+AV932+AW932+AX932+AY932</f>
        <v>0</v>
      </c>
      <c r="BA932" s="14"/>
      <c r="BB932" s="14"/>
      <c r="BC932" s="14"/>
      <c r="BD932" s="14"/>
      <c r="BE932" s="14"/>
      <c r="BF932" s="14"/>
      <c r="BG932" s="14"/>
      <c r="BH932" s="14"/>
      <c r="BI932" s="14"/>
      <c r="BJ932" s="14">
        <v>0</v>
      </c>
      <c r="BK932" s="14">
        <v>0</v>
      </c>
    </row>
    <row r="933" spans="1:63" x14ac:dyDescent="0.25">
      <c r="A933" s="1" t="s">
        <v>135</v>
      </c>
      <c r="B933" s="1" t="s">
        <v>60</v>
      </c>
      <c r="C933" s="1" t="s">
        <v>161</v>
      </c>
      <c r="D933" s="110" t="s">
        <v>386</v>
      </c>
      <c r="E933" s="110" t="s">
        <v>36</v>
      </c>
      <c r="F933" s="107" t="s">
        <v>0</v>
      </c>
      <c r="G933" s="13" t="s">
        <v>0</v>
      </c>
      <c r="H933" s="2" t="s">
        <v>37</v>
      </c>
      <c r="I933" s="12">
        <f>SUM(I934:I936)</f>
        <v>99513</v>
      </c>
      <c r="J933" s="12">
        <f t="shared" ref="J933:Y933" si="1391">SUM(J934:J936)</f>
        <v>53287</v>
      </c>
      <c r="K933" s="12">
        <f t="shared" si="1391"/>
        <v>0</v>
      </c>
      <c r="L933" s="12">
        <f t="shared" si="1391"/>
        <v>0</v>
      </c>
      <c r="M933" s="12">
        <f t="shared" si="1391"/>
        <v>25537</v>
      </c>
      <c r="N933" s="12">
        <f t="shared" si="1391"/>
        <v>0</v>
      </c>
      <c r="O933" s="12">
        <f t="shared" si="1391"/>
        <v>0</v>
      </c>
      <c r="P933" s="12">
        <f t="shared" si="1391"/>
        <v>78824</v>
      </c>
      <c r="Q933" s="12">
        <f t="shared" si="1391"/>
        <v>8910</v>
      </c>
      <c r="R933" s="12">
        <f t="shared" si="1391"/>
        <v>8528</v>
      </c>
      <c r="S933" s="12">
        <f t="shared" si="1391"/>
        <v>14165</v>
      </c>
      <c r="T933" s="12">
        <f t="shared" si="1391"/>
        <v>12414</v>
      </c>
      <c r="U933" s="12">
        <f t="shared" si="1391"/>
        <v>9270</v>
      </c>
      <c r="V933" s="12">
        <f t="shared" si="1391"/>
        <v>0</v>
      </c>
      <c r="W933" s="12">
        <f t="shared" si="1391"/>
        <v>0</v>
      </c>
      <c r="X933" s="12">
        <f t="shared" si="1391"/>
        <v>25537</v>
      </c>
      <c r="Y933" s="12">
        <f t="shared" si="1391"/>
        <v>0</v>
      </c>
      <c r="Z933" s="12">
        <v>78824</v>
      </c>
      <c r="AA933" s="12">
        <v>0</v>
      </c>
      <c r="AB933" s="12">
        <f t="shared" ref="AB933:AQ933" si="1392">SUM(AB934:AB936)</f>
        <v>0</v>
      </c>
      <c r="AC933" s="12">
        <f t="shared" si="1392"/>
        <v>0</v>
      </c>
      <c r="AD933" s="12">
        <f t="shared" si="1392"/>
        <v>0</v>
      </c>
      <c r="AE933" s="12">
        <f t="shared" si="1392"/>
        <v>0</v>
      </c>
      <c r="AF933" s="12">
        <f t="shared" si="1392"/>
        <v>0</v>
      </c>
      <c r="AG933" s="12">
        <f t="shared" si="1392"/>
        <v>0</v>
      </c>
      <c r="AH933" s="12">
        <f t="shared" si="1392"/>
        <v>0</v>
      </c>
      <c r="AI933" s="12">
        <f t="shared" si="1392"/>
        <v>0</v>
      </c>
      <c r="AJ933" s="12">
        <f t="shared" si="1392"/>
        <v>0</v>
      </c>
      <c r="AK933" s="12">
        <f t="shared" si="1392"/>
        <v>0</v>
      </c>
      <c r="AL933" s="12">
        <f t="shared" si="1392"/>
        <v>0</v>
      </c>
      <c r="AM933" s="12">
        <f t="shared" si="1392"/>
        <v>0</v>
      </c>
      <c r="AN933" s="12">
        <f t="shared" si="1392"/>
        <v>0</v>
      </c>
      <c r="AO933" s="12">
        <f t="shared" si="1392"/>
        <v>0</v>
      </c>
      <c r="AP933" s="12">
        <f t="shared" si="1392"/>
        <v>0</v>
      </c>
      <c r="AQ933" s="12">
        <f t="shared" si="1392"/>
        <v>0</v>
      </c>
      <c r="AR933" s="12">
        <v>0</v>
      </c>
      <c r="AS933" s="12">
        <v>0</v>
      </c>
      <c r="AT933" s="12">
        <f t="shared" ref="AT933:BI933" si="1393">SUM(AT934:AT936)</f>
        <v>0</v>
      </c>
      <c r="AU933" s="12">
        <f t="shared" si="1393"/>
        <v>0</v>
      </c>
      <c r="AV933" s="12">
        <f t="shared" si="1393"/>
        <v>0</v>
      </c>
      <c r="AW933" s="12">
        <f t="shared" si="1393"/>
        <v>0</v>
      </c>
      <c r="AX933" s="12">
        <f t="shared" si="1393"/>
        <v>0</v>
      </c>
      <c r="AY933" s="12">
        <f t="shared" si="1393"/>
        <v>0</v>
      </c>
      <c r="AZ933" s="12">
        <f t="shared" si="1393"/>
        <v>0</v>
      </c>
      <c r="BA933" s="12">
        <f t="shared" si="1393"/>
        <v>0</v>
      </c>
      <c r="BB933" s="12">
        <f t="shared" si="1393"/>
        <v>0</v>
      </c>
      <c r="BC933" s="12">
        <f t="shared" si="1393"/>
        <v>0</v>
      </c>
      <c r="BD933" s="12">
        <f t="shared" si="1393"/>
        <v>0</v>
      </c>
      <c r="BE933" s="12">
        <f t="shared" si="1393"/>
        <v>0</v>
      </c>
      <c r="BF933" s="12">
        <f t="shared" si="1393"/>
        <v>0</v>
      </c>
      <c r="BG933" s="12">
        <f t="shared" si="1393"/>
        <v>0</v>
      </c>
      <c r="BH933" s="12">
        <f t="shared" si="1393"/>
        <v>0</v>
      </c>
      <c r="BI933" s="12">
        <f t="shared" si="1393"/>
        <v>0</v>
      </c>
      <c r="BJ933" s="12">
        <v>0</v>
      </c>
      <c r="BK933" s="12">
        <v>0</v>
      </c>
    </row>
    <row r="934" spans="1:63" x14ac:dyDescent="0.25">
      <c r="A934" s="4" t="s">
        <v>135</v>
      </c>
      <c r="B934" s="4" t="s">
        <v>60</v>
      </c>
      <c r="C934" s="4" t="s">
        <v>161</v>
      </c>
      <c r="D934" s="107" t="s">
        <v>386</v>
      </c>
      <c r="E934" s="117">
        <v>6139</v>
      </c>
      <c r="F934" s="107"/>
      <c r="G934" s="103" t="s">
        <v>1658</v>
      </c>
      <c r="H934" s="13" t="s">
        <v>37</v>
      </c>
      <c r="I934" s="14">
        <v>83850</v>
      </c>
      <c r="J934" s="14">
        <v>53287</v>
      </c>
      <c r="K934" s="14"/>
      <c r="L934" s="14"/>
      <c r="M934" s="14">
        <v>25537</v>
      </c>
      <c r="N934" s="14"/>
      <c r="O934" s="14"/>
      <c r="P934" s="14">
        <f t="shared" si="1388"/>
        <v>78824</v>
      </c>
      <c r="Q934" s="14">
        <v>8910</v>
      </c>
      <c r="R934" s="14">
        <v>8528</v>
      </c>
      <c r="S934" s="14">
        <v>14165</v>
      </c>
      <c r="T934" s="14">
        <v>12414</v>
      </c>
      <c r="U934" s="14">
        <v>9270</v>
      </c>
      <c r="V934" s="14"/>
      <c r="W934" s="14"/>
      <c r="X934" s="14">
        <v>25537</v>
      </c>
      <c r="Y934" s="14"/>
      <c r="Z934" s="14">
        <v>78824</v>
      </c>
      <c r="AA934" s="14">
        <v>0</v>
      </c>
      <c r="AB934" s="14">
        <v>0</v>
      </c>
      <c r="AC934" s="14"/>
      <c r="AD934" s="14"/>
      <c r="AE934" s="14"/>
      <c r="AF934" s="14"/>
      <c r="AG934" s="14"/>
      <c r="AH934" s="14">
        <f t="shared" si="1389"/>
        <v>0</v>
      </c>
      <c r="AI934" s="14"/>
      <c r="AJ934" s="14"/>
      <c r="AK934" s="14"/>
      <c r="AL934" s="14"/>
      <c r="AM934" s="14"/>
      <c r="AN934" s="14"/>
      <c r="AO934" s="14"/>
      <c r="AP934" s="14"/>
      <c r="AQ934" s="14"/>
      <c r="AR934" s="14">
        <v>0</v>
      </c>
      <c r="AS934" s="14">
        <v>0</v>
      </c>
      <c r="AT934" s="14">
        <v>0</v>
      </c>
      <c r="AU934" s="14"/>
      <c r="AV934" s="14"/>
      <c r="AW934" s="14"/>
      <c r="AX934" s="14"/>
      <c r="AY934" s="14"/>
      <c r="AZ934" s="14">
        <f t="shared" si="1390"/>
        <v>0</v>
      </c>
      <c r="BA934" s="14"/>
      <c r="BB934" s="14"/>
      <c r="BC934" s="14"/>
      <c r="BD934" s="14"/>
      <c r="BE934" s="14"/>
      <c r="BF934" s="14"/>
      <c r="BG934" s="14"/>
      <c r="BH934" s="14"/>
      <c r="BI934" s="14"/>
      <c r="BJ934" s="14">
        <v>0</v>
      </c>
      <c r="BK934" s="14">
        <v>0</v>
      </c>
    </row>
    <row r="935" spans="1:63" ht="22.5" x14ac:dyDescent="0.25">
      <c r="A935" s="4" t="s">
        <v>135</v>
      </c>
      <c r="B935" s="4" t="s">
        <v>60</v>
      </c>
      <c r="C935" s="4" t="s">
        <v>161</v>
      </c>
      <c r="D935" s="107" t="s">
        <v>386</v>
      </c>
      <c r="E935" s="117">
        <v>6139</v>
      </c>
      <c r="F935" s="107" t="s">
        <v>393</v>
      </c>
      <c r="G935" s="103" t="s">
        <v>1658</v>
      </c>
      <c r="H935" s="13" t="s">
        <v>39</v>
      </c>
      <c r="I935" s="14">
        <v>3663</v>
      </c>
      <c r="J935" s="14">
        <v>0</v>
      </c>
      <c r="K935" s="14"/>
      <c r="L935" s="14"/>
      <c r="M935" s="14"/>
      <c r="N935" s="14"/>
      <c r="O935" s="14"/>
      <c r="P935" s="14">
        <f t="shared" si="1388"/>
        <v>0</v>
      </c>
      <c r="Q935" s="14"/>
      <c r="R935" s="14"/>
      <c r="S935" s="14"/>
      <c r="T935" s="14"/>
      <c r="U935" s="14"/>
      <c r="V935" s="14"/>
      <c r="W935" s="14"/>
      <c r="X935" s="14"/>
      <c r="Y935" s="14"/>
      <c r="Z935" s="14">
        <v>0</v>
      </c>
      <c r="AA935" s="14">
        <v>0</v>
      </c>
      <c r="AB935" s="14">
        <v>0</v>
      </c>
      <c r="AC935" s="14"/>
      <c r="AD935" s="14"/>
      <c r="AE935" s="14"/>
      <c r="AF935" s="14"/>
      <c r="AG935" s="14"/>
      <c r="AH935" s="14">
        <f t="shared" si="1389"/>
        <v>0</v>
      </c>
      <c r="AI935" s="14"/>
      <c r="AJ935" s="14"/>
      <c r="AK935" s="14"/>
      <c r="AL935" s="14"/>
      <c r="AM935" s="14"/>
      <c r="AN935" s="14"/>
      <c r="AO935" s="14"/>
      <c r="AP935" s="14"/>
      <c r="AQ935" s="14"/>
      <c r="AR935" s="14">
        <v>0</v>
      </c>
      <c r="AS935" s="14">
        <v>0</v>
      </c>
      <c r="AT935" s="14">
        <v>0</v>
      </c>
      <c r="AU935" s="14"/>
      <c r="AV935" s="14"/>
      <c r="AW935" s="14"/>
      <c r="AX935" s="14"/>
      <c r="AY935" s="14"/>
      <c r="AZ935" s="14">
        <f t="shared" si="1390"/>
        <v>0</v>
      </c>
      <c r="BA935" s="14"/>
      <c r="BB935" s="14"/>
      <c r="BC935" s="14"/>
      <c r="BD935" s="14"/>
      <c r="BE935" s="14"/>
      <c r="BF935" s="14"/>
      <c r="BG935" s="14"/>
      <c r="BH935" s="14"/>
      <c r="BI935" s="14"/>
      <c r="BJ935" s="14">
        <v>0</v>
      </c>
      <c r="BK935" s="14">
        <v>0</v>
      </c>
    </row>
    <row r="936" spans="1:63" ht="33.75" x14ac:dyDescent="0.25">
      <c r="A936" s="4" t="s">
        <v>135</v>
      </c>
      <c r="B936" s="4" t="s">
        <v>60</v>
      </c>
      <c r="C936" s="4" t="s">
        <v>161</v>
      </c>
      <c r="D936" s="107" t="s">
        <v>386</v>
      </c>
      <c r="E936" s="117">
        <v>6139</v>
      </c>
      <c r="F936" s="107" t="s">
        <v>394</v>
      </c>
      <c r="G936" s="103" t="s">
        <v>1658</v>
      </c>
      <c r="H936" s="13" t="s">
        <v>40</v>
      </c>
      <c r="I936" s="14">
        <v>12000</v>
      </c>
      <c r="J936" s="14">
        <v>0</v>
      </c>
      <c r="K936" s="14"/>
      <c r="L936" s="14"/>
      <c r="M936" s="14"/>
      <c r="N936" s="14"/>
      <c r="O936" s="14"/>
      <c r="P936" s="14">
        <f t="shared" si="1388"/>
        <v>0</v>
      </c>
      <c r="Q936" s="14"/>
      <c r="R936" s="14"/>
      <c r="S936" s="14"/>
      <c r="T936" s="14"/>
      <c r="U936" s="14"/>
      <c r="V936" s="14"/>
      <c r="W936" s="14"/>
      <c r="X936" s="14"/>
      <c r="Y936" s="14"/>
      <c r="Z936" s="14">
        <v>0</v>
      </c>
      <c r="AA936" s="14">
        <v>0</v>
      </c>
      <c r="AB936" s="14">
        <v>0</v>
      </c>
      <c r="AC936" s="14"/>
      <c r="AD936" s="14"/>
      <c r="AE936" s="14"/>
      <c r="AF936" s="14"/>
      <c r="AG936" s="14"/>
      <c r="AH936" s="14">
        <f t="shared" si="1389"/>
        <v>0</v>
      </c>
      <c r="AI936" s="14"/>
      <c r="AJ936" s="14"/>
      <c r="AK936" s="14"/>
      <c r="AL936" s="14"/>
      <c r="AM936" s="14"/>
      <c r="AN936" s="14"/>
      <c r="AO936" s="14"/>
      <c r="AP936" s="14"/>
      <c r="AQ936" s="14"/>
      <c r="AR936" s="14">
        <v>0</v>
      </c>
      <c r="AS936" s="14">
        <v>0</v>
      </c>
      <c r="AT936" s="14">
        <v>0</v>
      </c>
      <c r="AU936" s="14"/>
      <c r="AV936" s="14"/>
      <c r="AW936" s="14"/>
      <c r="AX936" s="14"/>
      <c r="AY936" s="14"/>
      <c r="AZ936" s="14">
        <f t="shared" si="1390"/>
        <v>0</v>
      </c>
      <c r="BA936" s="14"/>
      <c r="BB936" s="14"/>
      <c r="BC936" s="14"/>
      <c r="BD936" s="14"/>
      <c r="BE936" s="14"/>
      <c r="BF936" s="14"/>
      <c r="BG936" s="14"/>
      <c r="BH936" s="14"/>
      <c r="BI936" s="14"/>
      <c r="BJ936" s="14">
        <v>0</v>
      </c>
      <c r="BK936" s="14">
        <v>0</v>
      </c>
    </row>
    <row r="937" spans="1:63" ht="33.75" x14ac:dyDescent="0.25">
      <c r="A937" s="1" t="s">
        <v>0</v>
      </c>
      <c r="B937" s="1" t="s">
        <v>0</v>
      </c>
      <c r="C937" s="1" t="s">
        <v>0</v>
      </c>
      <c r="D937" s="106" t="s">
        <v>0</v>
      </c>
      <c r="E937" s="106" t="s">
        <v>0</v>
      </c>
      <c r="F937" s="106" t="s">
        <v>0</v>
      </c>
      <c r="G937" s="2" t="s">
        <v>0</v>
      </c>
      <c r="H937" s="10" t="s">
        <v>41</v>
      </c>
      <c r="I937" s="11">
        <f>SUM(I938)</f>
        <v>0</v>
      </c>
      <c r="J937" s="11">
        <f t="shared" ref="J937:Y938" si="1394">SUM(J938)</f>
        <v>0</v>
      </c>
      <c r="K937" s="11">
        <f t="shared" si="1394"/>
        <v>0</v>
      </c>
      <c r="L937" s="11">
        <f t="shared" si="1394"/>
        <v>0</v>
      </c>
      <c r="M937" s="11">
        <f t="shared" si="1394"/>
        <v>0</v>
      </c>
      <c r="N937" s="11">
        <f t="shared" si="1394"/>
        <v>0</v>
      </c>
      <c r="O937" s="11">
        <f t="shared" si="1394"/>
        <v>0</v>
      </c>
      <c r="P937" s="11">
        <f t="shared" si="1394"/>
        <v>0</v>
      </c>
      <c r="Q937" s="11">
        <f t="shared" si="1394"/>
        <v>0</v>
      </c>
      <c r="R937" s="11">
        <f t="shared" si="1394"/>
        <v>0</v>
      </c>
      <c r="S937" s="11">
        <f t="shared" si="1394"/>
        <v>0</v>
      </c>
      <c r="T937" s="11">
        <f t="shared" si="1394"/>
        <v>0</v>
      </c>
      <c r="U937" s="11">
        <f t="shared" si="1394"/>
        <v>0</v>
      </c>
      <c r="V937" s="11">
        <f t="shared" si="1394"/>
        <v>0</v>
      </c>
      <c r="W937" s="11">
        <f t="shared" si="1394"/>
        <v>0</v>
      </c>
      <c r="X937" s="11">
        <f t="shared" si="1394"/>
        <v>0</v>
      </c>
      <c r="Y937" s="11">
        <f t="shared" si="1394"/>
        <v>0</v>
      </c>
      <c r="Z937" s="11">
        <v>0</v>
      </c>
      <c r="AA937" s="11">
        <v>0</v>
      </c>
      <c r="AB937" s="11">
        <f t="shared" ref="AB937:AQ938" si="1395">SUM(AB938)</f>
        <v>0</v>
      </c>
      <c r="AC937" s="11">
        <f t="shared" si="1395"/>
        <v>0</v>
      </c>
      <c r="AD937" s="11">
        <f t="shared" si="1395"/>
        <v>0</v>
      </c>
      <c r="AE937" s="11">
        <f t="shared" si="1395"/>
        <v>0</v>
      </c>
      <c r="AF937" s="11">
        <f t="shared" si="1395"/>
        <v>0</v>
      </c>
      <c r="AG937" s="11">
        <f t="shared" si="1395"/>
        <v>0</v>
      </c>
      <c r="AH937" s="11">
        <f t="shared" si="1395"/>
        <v>0</v>
      </c>
      <c r="AI937" s="11">
        <f t="shared" si="1395"/>
        <v>0</v>
      </c>
      <c r="AJ937" s="11">
        <f t="shared" si="1395"/>
        <v>0</v>
      </c>
      <c r="AK937" s="11">
        <f t="shared" si="1395"/>
        <v>0</v>
      </c>
      <c r="AL937" s="11">
        <f t="shared" si="1395"/>
        <v>0</v>
      </c>
      <c r="AM937" s="11">
        <f t="shared" si="1395"/>
        <v>0</v>
      </c>
      <c r="AN937" s="11">
        <f t="shared" si="1395"/>
        <v>0</v>
      </c>
      <c r="AO937" s="11">
        <f t="shared" si="1395"/>
        <v>0</v>
      </c>
      <c r="AP937" s="11">
        <f t="shared" si="1395"/>
        <v>0</v>
      </c>
      <c r="AQ937" s="11">
        <f t="shared" si="1395"/>
        <v>0</v>
      </c>
      <c r="AR937" s="11">
        <v>0</v>
      </c>
      <c r="AS937" s="11">
        <v>0</v>
      </c>
      <c r="AT937" s="11">
        <f t="shared" ref="AT937:BI938" si="1396">SUM(AT938)</f>
        <v>0</v>
      </c>
      <c r="AU937" s="11">
        <f t="shared" si="1396"/>
        <v>0</v>
      </c>
      <c r="AV937" s="11">
        <f t="shared" si="1396"/>
        <v>0</v>
      </c>
      <c r="AW937" s="11">
        <f t="shared" si="1396"/>
        <v>0</v>
      </c>
      <c r="AX937" s="11">
        <f t="shared" si="1396"/>
        <v>0</v>
      </c>
      <c r="AY937" s="11">
        <f t="shared" si="1396"/>
        <v>0</v>
      </c>
      <c r="AZ937" s="11">
        <f t="shared" si="1396"/>
        <v>0</v>
      </c>
      <c r="BA937" s="11">
        <f t="shared" si="1396"/>
        <v>0</v>
      </c>
      <c r="BB937" s="11">
        <f t="shared" si="1396"/>
        <v>0</v>
      </c>
      <c r="BC937" s="11">
        <f t="shared" si="1396"/>
        <v>0</v>
      </c>
      <c r="BD937" s="11">
        <f t="shared" si="1396"/>
        <v>0</v>
      </c>
      <c r="BE937" s="11">
        <f t="shared" si="1396"/>
        <v>0</v>
      </c>
      <c r="BF937" s="11">
        <f t="shared" si="1396"/>
        <v>0</v>
      </c>
      <c r="BG937" s="11">
        <f t="shared" si="1396"/>
        <v>0</v>
      </c>
      <c r="BH937" s="11">
        <f t="shared" si="1396"/>
        <v>0</v>
      </c>
      <c r="BI937" s="11">
        <f t="shared" si="1396"/>
        <v>0</v>
      </c>
      <c r="BJ937" s="11">
        <v>0</v>
      </c>
      <c r="BK937" s="11">
        <v>0</v>
      </c>
    </row>
    <row r="938" spans="1:63" ht="22.5" x14ac:dyDescent="0.25">
      <c r="A938" s="4" t="s">
        <v>135</v>
      </c>
      <c r="B938" s="4" t="s">
        <v>60</v>
      </c>
      <c r="C938" s="4" t="s">
        <v>161</v>
      </c>
      <c r="D938" s="107" t="s">
        <v>386</v>
      </c>
      <c r="E938" s="106" t="s">
        <v>42</v>
      </c>
      <c r="F938" s="106" t="s">
        <v>0</v>
      </c>
      <c r="G938" s="2" t="s">
        <v>0</v>
      </c>
      <c r="H938" s="2" t="s">
        <v>43</v>
      </c>
      <c r="I938" s="12">
        <f>SUM(I939)</f>
        <v>0</v>
      </c>
      <c r="J938" s="12">
        <f t="shared" si="1394"/>
        <v>0</v>
      </c>
      <c r="K938" s="12">
        <f t="shared" si="1394"/>
        <v>0</v>
      </c>
      <c r="L938" s="12">
        <f t="shared" si="1394"/>
        <v>0</v>
      </c>
      <c r="M938" s="12">
        <f t="shared" si="1394"/>
        <v>0</v>
      </c>
      <c r="N938" s="12">
        <f t="shared" si="1394"/>
        <v>0</v>
      </c>
      <c r="O938" s="12">
        <f t="shared" si="1394"/>
        <v>0</v>
      </c>
      <c r="P938" s="12">
        <f t="shared" si="1394"/>
        <v>0</v>
      </c>
      <c r="Q938" s="12">
        <f t="shared" si="1394"/>
        <v>0</v>
      </c>
      <c r="R938" s="12">
        <f t="shared" si="1394"/>
        <v>0</v>
      </c>
      <c r="S938" s="12">
        <f t="shared" si="1394"/>
        <v>0</v>
      </c>
      <c r="T938" s="12">
        <f t="shared" si="1394"/>
        <v>0</v>
      </c>
      <c r="U938" s="12">
        <f t="shared" si="1394"/>
        <v>0</v>
      </c>
      <c r="V938" s="12">
        <f t="shared" si="1394"/>
        <v>0</v>
      </c>
      <c r="W938" s="12">
        <f t="shared" si="1394"/>
        <v>0</v>
      </c>
      <c r="X938" s="12">
        <f t="shared" si="1394"/>
        <v>0</v>
      </c>
      <c r="Y938" s="12">
        <f t="shared" si="1394"/>
        <v>0</v>
      </c>
      <c r="Z938" s="12">
        <v>0</v>
      </c>
      <c r="AA938" s="12">
        <v>0</v>
      </c>
      <c r="AB938" s="12">
        <f t="shared" si="1395"/>
        <v>0</v>
      </c>
      <c r="AC938" s="12">
        <f t="shared" si="1395"/>
        <v>0</v>
      </c>
      <c r="AD938" s="12">
        <f t="shared" si="1395"/>
        <v>0</v>
      </c>
      <c r="AE938" s="12">
        <f t="shared" si="1395"/>
        <v>0</v>
      </c>
      <c r="AF938" s="12">
        <f t="shared" si="1395"/>
        <v>0</v>
      </c>
      <c r="AG938" s="12">
        <f t="shared" si="1395"/>
        <v>0</v>
      </c>
      <c r="AH938" s="12">
        <f t="shared" si="1395"/>
        <v>0</v>
      </c>
      <c r="AI938" s="12">
        <f t="shared" si="1395"/>
        <v>0</v>
      </c>
      <c r="AJ938" s="12">
        <f t="shared" si="1395"/>
        <v>0</v>
      </c>
      <c r="AK938" s="12">
        <f t="shared" si="1395"/>
        <v>0</v>
      </c>
      <c r="AL938" s="12">
        <f t="shared" si="1395"/>
        <v>0</v>
      </c>
      <c r="AM938" s="12">
        <f t="shared" si="1395"/>
        <v>0</v>
      </c>
      <c r="AN938" s="12">
        <f t="shared" si="1395"/>
        <v>0</v>
      </c>
      <c r="AO938" s="12">
        <f t="shared" si="1395"/>
        <v>0</v>
      </c>
      <c r="AP938" s="12">
        <f t="shared" si="1395"/>
        <v>0</v>
      </c>
      <c r="AQ938" s="12">
        <f t="shared" si="1395"/>
        <v>0</v>
      </c>
      <c r="AR938" s="12">
        <v>0</v>
      </c>
      <c r="AS938" s="12">
        <v>0</v>
      </c>
      <c r="AT938" s="12">
        <f t="shared" si="1396"/>
        <v>0</v>
      </c>
      <c r="AU938" s="12">
        <f t="shared" si="1396"/>
        <v>0</v>
      </c>
      <c r="AV938" s="12">
        <f t="shared" si="1396"/>
        <v>0</v>
      </c>
      <c r="AW938" s="12">
        <f t="shared" si="1396"/>
        <v>0</v>
      </c>
      <c r="AX938" s="12">
        <f t="shared" si="1396"/>
        <v>0</v>
      </c>
      <c r="AY938" s="12">
        <f t="shared" si="1396"/>
        <v>0</v>
      </c>
      <c r="AZ938" s="12">
        <f t="shared" si="1396"/>
        <v>0</v>
      </c>
      <c r="BA938" s="12">
        <f t="shared" si="1396"/>
        <v>0</v>
      </c>
      <c r="BB938" s="12">
        <f t="shared" si="1396"/>
        <v>0</v>
      </c>
      <c r="BC938" s="12">
        <f t="shared" si="1396"/>
        <v>0</v>
      </c>
      <c r="BD938" s="12">
        <f t="shared" si="1396"/>
        <v>0</v>
      </c>
      <c r="BE938" s="12">
        <f t="shared" si="1396"/>
        <v>0</v>
      </c>
      <c r="BF938" s="12">
        <f t="shared" si="1396"/>
        <v>0</v>
      </c>
      <c r="BG938" s="12">
        <f t="shared" si="1396"/>
        <v>0</v>
      </c>
      <c r="BH938" s="12">
        <f t="shared" si="1396"/>
        <v>0</v>
      </c>
      <c r="BI938" s="12">
        <f t="shared" si="1396"/>
        <v>0</v>
      </c>
      <c r="BJ938" s="12">
        <v>0</v>
      </c>
      <c r="BK938" s="12">
        <v>0</v>
      </c>
    </row>
    <row r="939" spans="1:63" x14ac:dyDescent="0.25">
      <c r="A939" s="4" t="s">
        <v>135</v>
      </c>
      <c r="B939" s="4" t="s">
        <v>60</v>
      </c>
      <c r="C939" s="4" t="s">
        <v>161</v>
      </c>
      <c r="D939" s="107" t="s">
        <v>386</v>
      </c>
      <c r="E939" s="117">
        <v>6148</v>
      </c>
      <c r="F939" s="107"/>
      <c r="G939" s="103" t="s">
        <v>1658</v>
      </c>
      <c r="H939" s="13" t="s">
        <v>47</v>
      </c>
      <c r="I939" s="14"/>
      <c r="J939" s="14">
        <v>0</v>
      </c>
      <c r="K939" s="14"/>
      <c r="L939" s="14"/>
      <c r="M939" s="14"/>
      <c r="N939" s="14"/>
      <c r="O939" s="14"/>
      <c r="P939" s="14">
        <f t="shared" ref="P939" si="1397">J939+K939+L939+M939+N939+O939</f>
        <v>0</v>
      </c>
      <c r="Q939" s="14"/>
      <c r="R939" s="14"/>
      <c r="S939" s="14"/>
      <c r="T939" s="14"/>
      <c r="U939" s="14"/>
      <c r="V939" s="14"/>
      <c r="W939" s="14"/>
      <c r="X939" s="14"/>
      <c r="Y939" s="14"/>
      <c r="Z939" s="14">
        <v>0</v>
      </c>
      <c r="AA939" s="14">
        <v>0</v>
      </c>
      <c r="AB939" s="14">
        <v>0</v>
      </c>
      <c r="AC939" s="14"/>
      <c r="AD939" s="14"/>
      <c r="AE939" s="14"/>
      <c r="AF939" s="14"/>
      <c r="AG939" s="14"/>
      <c r="AH939" s="14">
        <f t="shared" ref="AH939" si="1398">AB939+AC939+AD939+AE939+AF939+AG939</f>
        <v>0</v>
      </c>
      <c r="AI939" s="14"/>
      <c r="AJ939" s="14"/>
      <c r="AK939" s="14"/>
      <c r="AL939" s="14"/>
      <c r="AM939" s="14"/>
      <c r="AN939" s="14"/>
      <c r="AO939" s="14"/>
      <c r="AP939" s="14"/>
      <c r="AQ939" s="14"/>
      <c r="AR939" s="14">
        <v>0</v>
      </c>
      <c r="AS939" s="14">
        <v>0</v>
      </c>
      <c r="AT939" s="14">
        <v>0</v>
      </c>
      <c r="AU939" s="14"/>
      <c r="AV939" s="14"/>
      <c r="AW939" s="14"/>
      <c r="AX939" s="14"/>
      <c r="AY939" s="14"/>
      <c r="AZ939" s="14">
        <f t="shared" ref="AZ939" si="1399">AT939+AU939+AV939+AW939+AX939+AY939</f>
        <v>0</v>
      </c>
      <c r="BA939" s="14"/>
      <c r="BB939" s="14"/>
      <c r="BC939" s="14"/>
      <c r="BD939" s="14"/>
      <c r="BE939" s="14"/>
      <c r="BF939" s="14"/>
      <c r="BG939" s="14"/>
      <c r="BH939" s="14"/>
      <c r="BI939" s="14"/>
      <c r="BJ939" s="14">
        <v>0</v>
      </c>
      <c r="BK939" s="14">
        <v>0</v>
      </c>
    </row>
    <row r="940" spans="1:63" ht="33.75" x14ac:dyDescent="0.25">
      <c r="A940" s="1" t="s">
        <v>0</v>
      </c>
      <c r="B940" s="1" t="s">
        <v>0</v>
      </c>
      <c r="C940" s="1" t="s">
        <v>0</v>
      </c>
      <c r="D940" s="106" t="s">
        <v>0</v>
      </c>
      <c r="E940" s="106" t="s">
        <v>0</v>
      </c>
      <c r="F940" s="106" t="s">
        <v>0</v>
      </c>
      <c r="G940" s="2" t="s">
        <v>0</v>
      </c>
      <c r="H940" s="10" t="s">
        <v>49</v>
      </c>
      <c r="I940" s="11">
        <f>SUM(I941)</f>
        <v>42000</v>
      </c>
      <c r="J940" s="11">
        <f t="shared" ref="J940:Y940" si="1400">SUM(J941)</f>
        <v>2100</v>
      </c>
      <c r="K940" s="11">
        <f t="shared" si="1400"/>
        <v>0</v>
      </c>
      <c r="L940" s="11">
        <f t="shared" si="1400"/>
        <v>0</v>
      </c>
      <c r="M940" s="11">
        <f t="shared" si="1400"/>
        <v>0</v>
      </c>
      <c r="N940" s="11">
        <f t="shared" si="1400"/>
        <v>0</v>
      </c>
      <c r="O940" s="11">
        <f t="shared" si="1400"/>
        <v>0</v>
      </c>
      <c r="P940" s="11">
        <f t="shared" si="1400"/>
        <v>2100</v>
      </c>
      <c r="Q940" s="11">
        <f t="shared" si="1400"/>
        <v>2100</v>
      </c>
      <c r="R940" s="11">
        <f t="shared" si="1400"/>
        <v>0</v>
      </c>
      <c r="S940" s="11">
        <f t="shared" si="1400"/>
        <v>0</v>
      </c>
      <c r="T940" s="11">
        <f t="shared" si="1400"/>
        <v>0</v>
      </c>
      <c r="U940" s="11">
        <f t="shared" si="1400"/>
        <v>0</v>
      </c>
      <c r="V940" s="11">
        <f t="shared" si="1400"/>
        <v>0</v>
      </c>
      <c r="W940" s="11">
        <f t="shared" si="1400"/>
        <v>0</v>
      </c>
      <c r="X940" s="11">
        <f t="shared" si="1400"/>
        <v>0</v>
      </c>
      <c r="Y940" s="11">
        <f t="shared" si="1400"/>
        <v>0</v>
      </c>
      <c r="Z940" s="11">
        <v>2100</v>
      </c>
      <c r="AA940" s="11">
        <v>0</v>
      </c>
      <c r="AB940" s="11">
        <f t="shared" ref="AB940:AQ940" si="1401">SUM(AB941)</f>
        <v>4200</v>
      </c>
      <c r="AC940" s="11">
        <f t="shared" si="1401"/>
        <v>0</v>
      </c>
      <c r="AD940" s="11">
        <f t="shared" si="1401"/>
        <v>0</v>
      </c>
      <c r="AE940" s="11">
        <f t="shared" si="1401"/>
        <v>2000</v>
      </c>
      <c r="AF940" s="11">
        <f t="shared" si="1401"/>
        <v>0</v>
      </c>
      <c r="AG940" s="11">
        <f t="shared" si="1401"/>
        <v>0</v>
      </c>
      <c r="AH940" s="11">
        <f t="shared" si="1401"/>
        <v>6200</v>
      </c>
      <c r="AI940" s="11">
        <f t="shared" si="1401"/>
        <v>0</v>
      </c>
      <c r="AJ940" s="11">
        <f t="shared" si="1401"/>
        <v>0</v>
      </c>
      <c r="AK940" s="11">
        <f t="shared" si="1401"/>
        <v>0</v>
      </c>
      <c r="AL940" s="11">
        <f t="shared" si="1401"/>
        <v>0</v>
      </c>
      <c r="AM940" s="11">
        <f t="shared" si="1401"/>
        <v>2000</v>
      </c>
      <c r="AN940" s="11">
        <f t="shared" si="1401"/>
        <v>0</v>
      </c>
      <c r="AO940" s="11">
        <f t="shared" si="1401"/>
        <v>0</v>
      </c>
      <c r="AP940" s="11">
        <f t="shared" si="1401"/>
        <v>0</v>
      </c>
      <c r="AQ940" s="11">
        <f t="shared" si="1401"/>
        <v>0</v>
      </c>
      <c r="AR940" s="11">
        <v>2000</v>
      </c>
      <c r="AS940" s="11">
        <v>4200</v>
      </c>
      <c r="AT940" s="11">
        <f t="shared" ref="AT940:BI940" si="1402">SUM(AT941)</f>
        <v>0</v>
      </c>
      <c r="AU940" s="11">
        <f t="shared" si="1402"/>
        <v>0</v>
      </c>
      <c r="AV940" s="11">
        <f t="shared" si="1402"/>
        <v>0</v>
      </c>
      <c r="AW940" s="11">
        <f t="shared" si="1402"/>
        <v>1425</v>
      </c>
      <c r="AX940" s="11">
        <f t="shared" si="1402"/>
        <v>0</v>
      </c>
      <c r="AY940" s="11">
        <f t="shared" si="1402"/>
        <v>0</v>
      </c>
      <c r="AZ940" s="11">
        <f t="shared" si="1402"/>
        <v>1425</v>
      </c>
      <c r="BA940" s="11">
        <f t="shared" si="1402"/>
        <v>0</v>
      </c>
      <c r="BB940" s="11">
        <f t="shared" si="1402"/>
        <v>0</v>
      </c>
      <c r="BC940" s="11">
        <f t="shared" si="1402"/>
        <v>0</v>
      </c>
      <c r="BD940" s="11">
        <f t="shared" si="1402"/>
        <v>0</v>
      </c>
      <c r="BE940" s="11">
        <f t="shared" si="1402"/>
        <v>1425</v>
      </c>
      <c r="BF940" s="11">
        <f t="shared" si="1402"/>
        <v>0</v>
      </c>
      <c r="BG940" s="11">
        <f t="shared" si="1402"/>
        <v>0</v>
      </c>
      <c r="BH940" s="11">
        <f t="shared" si="1402"/>
        <v>0</v>
      </c>
      <c r="BI940" s="11">
        <f t="shared" si="1402"/>
        <v>0</v>
      </c>
      <c r="BJ940" s="11">
        <v>1425</v>
      </c>
      <c r="BK940" s="11">
        <v>0</v>
      </c>
    </row>
    <row r="941" spans="1:63" x14ac:dyDescent="0.25">
      <c r="A941" s="4" t="s">
        <v>135</v>
      </c>
      <c r="B941" s="4" t="s">
        <v>60</v>
      </c>
      <c r="C941" s="4" t="s">
        <v>161</v>
      </c>
      <c r="D941" s="107" t="s">
        <v>386</v>
      </c>
      <c r="E941" s="106" t="s">
        <v>50</v>
      </c>
      <c r="F941" s="106" t="s">
        <v>0</v>
      </c>
      <c r="G941" s="2" t="s">
        <v>0</v>
      </c>
      <c r="H941" s="2" t="s">
        <v>51</v>
      </c>
      <c r="I941" s="12">
        <f>SUM(I942:I943)</f>
        <v>42000</v>
      </c>
      <c r="J941" s="12">
        <f t="shared" ref="J941:Y941" si="1403">SUM(J942:J943)</f>
        <v>2100</v>
      </c>
      <c r="K941" s="12">
        <f t="shared" si="1403"/>
        <v>0</v>
      </c>
      <c r="L941" s="12">
        <f t="shared" si="1403"/>
        <v>0</v>
      </c>
      <c r="M941" s="12">
        <f t="shared" si="1403"/>
        <v>0</v>
      </c>
      <c r="N941" s="12">
        <f t="shared" si="1403"/>
        <v>0</v>
      </c>
      <c r="O941" s="12">
        <f t="shared" si="1403"/>
        <v>0</v>
      </c>
      <c r="P941" s="12">
        <f t="shared" ref="P941" si="1404">SUM(P942:P943)</f>
        <v>2100</v>
      </c>
      <c r="Q941" s="12">
        <f t="shared" si="1403"/>
        <v>2100</v>
      </c>
      <c r="R941" s="12">
        <f t="shared" si="1403"/>
        <v>0</v>
      </c>
      <c r="S941" s="12">
        <f t="shared" si="1403"/>
        <v>0</v>
      </c>
      <c r="T941" s="12">
        <f t="shared" si="1403"/>
        <v>0</v>
      </c>
      <c r="U941" s="12">
        <f t="shared" si="1403"/>
        <v>0</v>
      </c>
      <c r="V941" s="12">
        <f t="shared" si="1403"/>
        <v>0</v>
      </c>
      <c r="W941" s="12">
        <f t="shared" si="1403"/>
        <v>0</v>
      </c>
      <c r="X941" s="12">
        <f t="shared" si="1403"/>
        <v>0</v>
      </c>
      <c r="Y941" s="12">
        <f t="shared" si="1403"/>
        <v>0</v>
      </c>
      <c r="Z941" s="12">
        <v>2100</v>
      </c>
      <c r="AA941" s="12">
        <v>0</v>
      </c>
      <c r="AB941" s="12">
        <f t="shared" ref="AB941:AQ941" si="1405">SUM(AB942:AB943)</f>
        <v>4200</v>
      </c>
      <c r="AC941" s="12">
        <f t="shared" si="1405"/>
        <v>0</v>
      </c>
      <c r="AD941" s="12">
        <f t="shared" si="1405"/>
        <v>0</v>
      </c>
      <c r="AE941" s="12">
        <f t="shared" si="1405"/>
        <v>2000</v>
      </c>
      <c r="AF941" s="12">
        <f t="shared" si="1405"/>
        <v>0</v>
      </c>
      <c r="AG941" s="12">
        <f t="shared" si="1405"/>
        <v>0</v>
      </c>
      <c r="AH941" s="12">
        <f t="shared" ref="AH941" si="1406">SUM(AH942:AH943)</f>
        <v>6200</v>
      </c>
      <c r="AI941" s="12">
        <f t="shared" si="1405"/>
        <v>0</v>
      </c>
      <c r="AJ941" s="12">
        <f t="shared" si="1405"/>
        <v>0</v>
      </c>
      <c r="AK941" s="12">
        <f t="shared" si="1405"/>
        <v>0</v>
      </c>
      <c r="AL941" s="12">
        <f t="shared" si="1405"/>
        <v>0</v>
      </c>
      <c r="AM941" s="12">
        <f t="shared" si="1405"/>
        <v>2000</v>
      </c>
      <c r="AN941" s="12">
        <f t="shared" si="1405"/>
        <v>0</v>
      </c>
      <c r="AO941" s="12">
        <f t="shared" si="1405"/>
        <v>0</v>
      </c>
      <c r="AP941" s="12">
        <f t="shared" si="1405"/>
        <v>0</v>
      </c>
      <c r="AQ941" s="12">
        <f t="shared" si="1405"/>
        <v>0</v>
      </c>
      <c r="AR941" s="12">
        <v>2000</v>
      </c>
      <c r="AS941" s="12">
        <v>4200</v>
      </c>
      <c r="AT941" s="12">
        <f t="shared" ref="AT941:BI941" si="1407">SUM(AT942:AT943)</f>
        <v>0</v>
      </c>
      <c r="AU941" s="12">
        <f t="shared" si="1407"/>
        <v>0</v>
      </c>
      <c r="AV941" s="12">
        <f t="shared" si="1407"/>
        <v>0</v>
      </c>
      <c r="AW941" s="12">
        <f t="shared" si="1407"/>
        <v>1425</v>
      </c>
      <c r="AX941" s="12">
        <f t="shared" si="1407"/>
        <v>0</v>
      </c>
      <c r="AY941" s="12">
        <f t="shared" si="1407"/>
        <v>0</v>
      </c>
      <c r="AZ941" s="12">
        <f t="shared" ref="AZ941" si="1408">SUM(AZ942:AZ943)</f>
        <v>1425</v>
      </c>
      <c r="BA941" s="12">
        <f t="shared" si="1407"/>
        <v>0</v>
      </c>
      <c r="BB941" s="12">
        <f t="shared" si="1407"/>
        <v>0</v>
      </c>
      <c r="BC941" s="12">
        <f t="shared" si="1407"/>
        <v>0</v>
      </c>
      <c r="BD941" s="12">
        <f t="shared" si="1407"/>
        <v>0</v>
      </c>
      <c r="BE941" s="12">
        <f t="shared" si="1407"/>
        <v>1425</v>
      </c>
      <c r="BF941" s="12">
        <f t="shared" si="1407"/>
        <v>0</v>
      </c>
      <c r="BG941" s="12">
        <f t="shared" si="1407"/>
        <v>0</v>
      </c>
      <c r="BH941" s="12">
        <f t="shared" si="1407"/>
        <v>0</v>
      </c>
      <c r="BI941" s="12">
        <f t="shared" si="1407"/>
        <v>0</v>
      </c>
      <c r="BJ941" s="12">
        <v>1425</v>
      </c>
      <c r="BK941" s="12">
        <v>0</v>
      </c>
    </row>
    <row r="942" spans="1:63" x14ac:dyDescent="0.25">
      <c r="A942" s="4" t="s">
        <v>135</v>
      </c>
      <c r="B942" s="4" t="s">
        <v>60</v>
      </c>
      <c r="C942" s="4" t="s">
        <v>161</v>
      </c>
      <c r="D942" s="107" t="s">
        <v>386</v>
      </c>
      <c r="E942" s="117">
        <v>8213</v>
      </c>
      <c r="F942" s="107"/>
      <c r="G942" s="103" t="s">
        <v>1658</v>
      </c>
      <c r="H942" s="13" t="s">
        <v>53</v>
      </c>
      <c r="I942" s="14">
        <v>31000</v>
      </c>
      <c r="J942" s="14">
        <v>2100</v>
      </c>
      <c r="K942" s="14"/>
      <c r="L942" s="14"/>
      <c r="M942" s="14"/>
      <c r="N942" s="14"/>
      <c r="O942" s="14"/>
      <c r="P942" s="14">
        <f t="shared" si="1388"/>
        <v>2100</v>
      </c>
      <c r="Q942" s="14">
        <v>2100</v>
      </c>
      <c r="R942" s="14"/>
      <c r="S942" s="14"/>
      <c r="T942" s="14"/>
      <c r="U942" s="14"/>
      <c r="V942" s="14"/>
      <c r="W942" s="14"/>
      <c r="X942" s="14"/>
      <c r="Y942" s="14"/>
      <c r="Z942" s="14">
        <v>2100</v>
      </c>
      <c r="AA942" s="14">
        <v>0</v>
      </c>
      <c r="AB942" s="14">
        <v>4200</v>
      </c>
      <c r="AC942" s="14"/>
      <c r="AD942" s="14"/>
      <c r="AE942" s="14"/>
      <c r="AF942" s="14"/>
      <c r="AG942" s="14"/>
      <c r="AH942" s="14">
        <f t="shared" si="1389"/>
        <v>4200</v>
      </c>
      <c r="AI942" s="14"/>
      <c r="AJ942" s="14"/>
      <c r="AK942" s="14"/>
      <c r="AL942" s="14"/>
      <c r="AM942" s="14"/>
      <c r="AN942" s="14"/>
      <c r="AO942" s="14"/>
      <c r="AP942" s="14"/>
      <c r="AQ942" s="14"/>
      <c r="AR942" s="14">
        <v>0</v>
      </c>
      <c r="AS942" s="14">
        <v>4200</v>
      </c>
      <c r="AT942" s="14">
        <v>0</v>
      </c>
      <c r="AU942" s="14"/>
      <c r="AV942" s="14"/>
      <c r="AW942" s="14">
        <v>1425</v>
      </c>
      <c r="AX942" s="14"/>
      <c r="AY942" s="14"/>
      <c r="AZ942" s="14">
        <f t="shared" si="1390"/>
        <v>1425</v>
      </c>
      <c r="BA942" s="14"/>
      <c r="BB942" s="14"/>
      <c r="BC942" s="14"/>
      <c r="BD942" s="14"/>
      <c r="BE942" s="14">
        <v>1425</v>
      </c>
      <c r="BF942" s="14"/>
      <c r="BG942" s="14"/>
      <c r="BH942" s="14"/>
      <c r="BI942" s="14"/>
      <c r="BJ942" s="14">
        <v>1425</v>
      </c>
      <c r="BK942" s="14">
        <v>0</v>
      </c>
    </row>
    <row r="943" spans="1:63" x14ac:dyDescent="0.25">
      <c r="A943" s="4" t="s">
        <v>135</v>
      </c>
      <c r="B943" s="4" t="s">
        <v>60</v>
      </c>
      <c r="C943" s="4" t="s">
        <v>161</v>
      </c>
      <c r="D943" s="107" t="s">
        <v>386</v>
      </c>
      <c r="E943" s="117">
        <v>8216</v>
      </c>
      <c r="F943" s="107"/>
      <c r="G943" s="103" t="s">
        <v>1658</v>
      </c>
      <c r="H943" s="13" t="s">
        <v>110</v>
      </c>
      <c r="I943" s="14">
        <v>11000</v>
      </c>
      <c r="J943" s="14">
        <v>0</v>
      </c>
      <c r="K943" s="14"/>
      <c r="L943" s="14"/>
      <c r="M943" s="14"/>
      <c r="N943" s="14"/>
      <c r="O943" s="14"/>
      <c r="P943" s="14">
        <f t="shared" si="1388"/>
        <v>0</v>
      </c>
      <c r="Q943" s="14"/>
      <c r="R943" s="14"/>
      <c r="S943" s="14"/>
      <c r="T943" s="14"/>
      <c r="U943" s="14"/>
      <c r="V943" s="14"/>
      <c r="W943" s="14"/>
      <c r="X943" s="14"/>
      <c r="Y943" s="14"/>
      <c r="Z943" s="14">
        <v>0</v>
      </c>
      <c r="AA943" s="14">
        <v>0</v>
      </c>
      <c r="AB943" s="14">
        <v>0</v>
      </c>
      <c r="AC943" s="14"/>
      <c r="AD943" s="14"/>
      <c r="AE943" s="14">
        <v>2000</v>
      </c>
      <c r="AF943" s="14"/>
      <c r="AG943" s="14"/>
      <c r="AH943" s="14">
        <f t="shared" si="1389"/>
        <v>2000</v>
      </c>
      <c r="AI943" s="14"/>
      <c r="AJ943" s="14"/>
      <c r="AK943" s="14"/>
      <c r="AL943" s="14"/>
      <c r="AM943" s="14">
        <v>2000</v>
      </c>
      <c r="AN943" s="14"/>
      <c r="AO943" s="14"/>
      <c r="AP943" s="14"/>
      <c r="AQ943" s="14"/>
      <c r="AR943" s="14">
        <v>2000</v>
      </c>
      <c r="AS943" s="14">
        <v>0</v>
      </c>
      <c r="AT943" s="14">
        <v>0</v>
      </c>
      <c r="AU943" s="14"/>
      <c r="AV943" s="14"/>
      <c r="AW943" s="14"/>
      <c r="AX943" s="14"/>
      <c r="AY943" s="14"/>
      <c r="AZ943" s="14">
        <f t="shared" si="1390"/>
        <v>0</v>
      </c>
      <c r="BA943" s="14"/>
      <c r="BB943" s="14"/>
      <c r="BC943" s="14"/>
      <c r="BD943" s="14"/>
      <c r="BE943" s="14"/>
      <c r="BF943" s="14"/>
      <c r="BG943" s="14"/>
      <c r="BH943" s="14"/>
      <c r="BI943" s="14"/>
      <c r="BJ943" s="14">
        <v>0</v>
      </c>
      <c r="BK943" s="14">
        <v>0</v>
      </c>
    </row>
    <row r="944" spans="1:63" ht="22.5" x14ac:dyDescent="0.25">
      <c r="A944" s="13" t="s">
        <v>0</v>
      </c>
      <c r="B944" s="13" t="s">
        <v>0</v>
      </c>
      <c r="C944" s="13" t="s">
        <v>0</v>
      </c>
      <c r="D944" s="103" t="s">
        <v>0</v>
      </c>
      <c r="E944" s="103" t="s">
        <v>0</v>
      </c>
      <c r="F944" s="103" t="s">
        <v>0</v>
      </c>
      <c r="G944" s="13" t="s">
        <v>0</v>
      </c>
      <c r="H944" s="10" t="s">
        <v>395</v>
      </c>
      <c r="I944" s="11">
        <f>SUM(I914,I940)</f>
        <v>1865580</v>
      </c>
      <c r="J944" s="11">
        <f t="shared" ref="J944:Y944" si="1409">SUM(J914,J940,J937)</f>
        <v>73499</v>
      </c>
      <c r="K944" s="11">
        <f t="shared" si="1409"/>
        <v>0</v>
      </c>
      <c r="L944" s="11">
        <f t="shared" si="1409"/>
        <v>0</v>
      </c>
      <c r="M944" s="11">
        <f t="shared" si="1409"/>
        <v>25537</v>
      </c>
      <c r="N944" s="11">
        <f t="shared" si="1409"/>
        <v>0</v>
      </c>
      <c r="O944" s="11">
        <f t="shared" si="1409"/>
        <v>0</v>
      </c>
      <c r="P944" s="11">
        <f>SUM(P914,P940,P937)</f>
        <v>99036</v>
      </c>
      <c r="Q944" s="11">
        <f t="shared" si="1409"/>
        <v>16810</v>
      </c>
      <c r="R944" s="11">
        <f t="shared" si="1409"/>
        <v>14028</v>
      </c>
      <c r="S944" s="11">
        <f t="shared" si="1409"/>
        <v>16665</v>
      </c>
      <c r="T944" s="11">
        <f t="shared" si="1409"/>
        <v>15414</v>
      </c>
      <c r="U944" s="11">
        <f t="shared" si="1409"/>
        <v>9270</v>
      </c>
      <c r="V944" s="11">
        <f t="shared" si="1409"/>
        <v>1312</v>
      </c>
      <c r="W944" s="11">
        <f t="shared" si="1409"/>
        <v>0</v>
      </c>
      <c r="X944" s="11">
        <f t="shared" si="1409"/>
        <v>25537</v>
      </c>
      <c r="Y944" s="11">
        <f t="shared" si="1409"/>
        <v>0</v>
      </c>
      <c r="Z944" s="11">
        <v>99036</v>
      </c>
      <c r="AA944" s="11">
        <v>0</v>
      </c>
      <c r="AB944" s="11">
        <f>SUM(AB914,AB940,AB937)</f>
        <v>4200</v>
      </c>
      <c r="AC944" s="11">
        <f t="shared" ref="AC944:AQ944" si="1410">SUM(AC914,AC940,AC937)</f>
        <v>0</v>
      </c>
      <c r="AD944" s="11">
        <f t="shared" si="1410"/>
        <v>0</v>
      </c>
      <c r="AE944" s="11">
        <f t="shared" si="1410"/>
        <v>2000</v>
      </c>
      <c r="AF944" s="11">
        <f t="shared" si="1410"/>
        <v>0</v>
      </c>
      <c r="AG944" s="11">
        <f t="shared" si="1410"/>
        <v>0</v>
      </c>
      <c r="AH944" s="11">
        <f t="shared" si="1410"/>
        <v>6200</v>
      </c>
      <c r="AI944" s="11">
        <f t="shared" si="1410"/>
        <v>0</v>
      </c>
      <c r="AJ944" s="11">
        <f t="shared" si="1410"/>
        <v>0</v>
      </c>
      <c r="AK944" s="11">
        <f t="shared" si="1410"/>
        <v>0</v>
      </c>
      <c r="AL944" s="11">
        <f t="shared" si="1410"/>
        <v>0</v>
      </c>
      <c r="AM944" s="11">
        <f t="shared" si="1410"/>
        <v>2000</v>
      </c>
      <c r="AN944" s="11">
        <f t="shared" si="1410"/>
        <v>0</v>
      </c>
      <c r="AO944" s="11">
        <f t="shared" si="1410"/>
        <v>0</v>
      </c>
      <c r="AP944" s="11">
        <f t="shared" si="1410"/>
        <v>0</v>
      </c>
      <c r="AQ944" s="11">
        <f t="shared" si="1410"/>
        <v>0</v>
      </c>
      <c r="AR944" s="11">
        <v>2000</v>
      </c>
      <c r="AS944" s="11">
        <v>4200</v>
      </c>
      <c r="AT944" s="11">
        <f t="shared" ref="AT944:BF944" si="1411">SUM(AT914,AT940,AT937)</f>
        <v>0</v>
      </c>
      <c r="AU944" s="11">
        <f t="shared" si="1411"/>
        <v>0</v>
      </c>
      <c r="AV944" s="11">
        <f t="shared" si="1411"/>
        <v>0</v>
      </c>
      <c r="AW944" s="11">
        <f t="shared" si="1411"/>
        <v>1425</v>
      </c>
      <c r="AX944" s="11">
        <f t="shared" si="1411"/>
        <v>0</v>
      </c>
      <c r="AY944" s="11">
        <f t="shared" si="1411"/>
        <v>0</v>
      </c>
      <c r="AZ944" s="11">
        <f t="shared" si="1411"/>
        <v>1425</v>
      </c>
      <c r="BA944" s="11">
        <f t="shared" si="1411"/>
        <v>0</v>
      </c>
      <c r="BB944" s="11">
        <f t="shared" si="1411"/>
        <v>0</v>
      </c>
      <c r="BC944" s="11">
        <f t="shared" si="1411"/>
        <v>0</v>
      </c>
      <c r="BD944" s="11">
        <f t="shared" si="1411"/>
        <v>0</v>
      </c>
      <c r="BE944" s="11">
        <f t="shared" si="1411"/>
        <v>1425</v>
      </c>
      <c r="BF944" s="11">
        <f t="shared" si="1411"/>
        <v>0</v>
      </c>
      <c r="BG944" s="11">
        <f t="shared" ref="BG944:BI944" si="1412">SUM(BG914,BG940)</f>
        <v>0</v>
      </c>
      <c r="BH944" s="11">
        <f t="shared" si="1412"/>
        <v>0</v>
      </c>
      <c r="BI944" s="11">
        <f t="shared" si="1412"/>
        <v>0</v>
      </c>
      <c r="BJ944" s="11">
        <v>1425</v>
      </c>
      <c r="BK944" s="11">
        <v>0</v>
      </c>
    </row>
    <row r="945" spans="1:63" ht="15.75" thickBot="1" x14ac:dyDescent="0.3">
      <c r="A945" s="13" t="s">
        <v>0</v>
      </c>
      <c r="B945" s="13" t="s">
        <v>0</v>
      </c>
      <c r="C945" s="13" t="s">
        <v>0</v>
      </c>
      <c r="D945" s="103" t="s">
        <v>0</v>
      </c>
      <c r="E945" s="103" t="s">
        <v>0</v>
      </c>
      <c r="F945" s="103" t="s">
        <v>0</v>
      </c>
      <c r="G945" s="13" t="s">
        <v>0</v>
      </c>
      <c r="H945" s="2" t="s">
        <v>55</v>
      </c>
      <c r="I945" s="12">
        <v>51</v>
      </c>
      <c r="J945" s="13" t="s">
        <v>0</v>
      </c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>
        <v>0</v>
      </c>
      <c r="AA945" s="13"/>
      <c r="AB945" s="13" t="s">
        <v>0</v>
      </c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>
        <v>0</v>
      </c>
      <c r="AS945" s="13"/>
      <c r="AT945" s="13" t="s">
        <v>0</v>
      </c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>
        <v>0</v>
      </c>
      <c r="BK945" s="13"/>
    </row>
    <row r="946" spans="1:63" ht="69.75" customHeight="1" thickBot="1" x14ac:dyDescent="0.3">
      <c r="A946" s="148" t="s">
        <v>0</v>
      </c>
      <c r="B946" s="148" t="s">
        <v>0</v>
      </c>
      <c r="C946" s="148" t="s">
        <v>0</v>
      </c>
      <c r="D946" s="151" t="s">
        <v>0</v>
      </c>
      <c r="E946" s="151" t="s">
        <v>0</v>
      </c>
      <c r="F946" s="151" t="s">
        <v>0</v>
      </c>
      <c r="G946" s="154" t="s">
        <v>0</v>
      </c>
      <c r="H946" s="5" t="s">
        <v>56</v>
      </c>
      <c r="I946" s="5" t="s">
        <v>9</v>
      </c>
      <c r="J946" s="94" t="s">
        <v>10</v>
      </c>
      <c r="K946" s="94" t="s">
        <v>1602</v>
      </c>
      <c r="L946" s="94" t="s">
        <v>1535</v>
      </c>
      <c r="M946" s="94" t="s">
        <v>1591</v>
      </c>
      <c r="N946" s="94" t="s">
        <v>1592</v>
      </c>
      <c r="O946" s="94" t="s">
        <v>1593</v>
      </c>
      <c r="P946" s="94" t="s">
        <v>1606</v>
      </c>
      <c r="Q946" s="94" t="s">
        <v>1603</v>
      </c>
      <c r="R946" s="94" t="s">
        <v>1594</v>
      </c>
      <c r="S946" s="94" t="s">
        <v>1595</v>
      </c>
      <c r="T946" s="94" t="s">
        <v>1596</v>
      </c>
      <c r="U946" s="94" t="s">
        <v>1597</v>
      </c>
      <c r="V946" s="94" t="s">
        <v>1598</v>
      </c>
      <c r="W946" s="94" t="s">
        <v>1599</v>
      </c>
      <c r="X946" s="94" t="s">
        <v>1604</v>
      </c>
      <c r="Y946" s="94" t="s">
        <v>1605</v>
      </c>
      <c r="Z946" s="94" t="s">
        <v>1600</v>
      </c>
      <c r="AA946" s="94" t="s">
        <v>1601</v>
      </c>
      <c r="AB946" s="95" t="s">
        <v>11</v>
      </c>
      <c r="AC946" s="95" t="s">
        <v>1602</v>
      </c>
      <c r="AD946" s="95" t="s">
        <v>1535</v>
      </c>
      <c r="AE946" s="95" t="s">
        <v>1591</v>
      </c>
      <c r="AF946" s="95" t="s">
        <v>1592</v>
      </c>
      <c r="AG946" s="95" t="s">
        <v>1593</v>
      </c>
      <c r="AH946" s="95" t="s">
        <v>1607</v>
      </c>
      <c r="AI946" s="95" t="s">
        <v>1603</v>
      </c>
      <c r="AJ946" s="95" t="s">
        <v>1594</v>
      </c>
      <c r="AK946" s="95" t="s">
        <v>1595</v>
      </c>
      <c r="AL946" s="95" t="s">
        <v>1596</v>
      </c>
      <c r="AM946" s="95" t="s">
        <v>1597</v>
      </c>
      <c r="AN946" s="95" t="s">
        <v>1598</v>
      </c>
      <c r="AO946" s="95" t="s">
        <v>1599</v>
      </c>
      <c r="AP946" s="95" t="s">
        <v>1604</v>
      </c>
      <c r="AQ946" s="95" t="s">
        <v>1605</v>
      </c>
      <c r="AR946" s="95" t="s">
        <v>1600</v>
      </c>
      <c r="AS946" s="95" t="s">
        <v>1601</v>
      </c>
      <c r="AT946" s="96" t="s">
        <v>12</v>
      </c>
      <c r="AU946" s="96" t="s">
        <v>1602</v>
      </c>
      <c r="AV946" s="96" t="s">
        <v>1535</v>
      </c>
      <c r="AW946" s="96" t="s">
        <v>1591</v>
      </c>
      <c r="AX946" s="96" t="s">
        <v>1592</v>
      </c>
      <c r="AY946" s="96" t="s">
        <v>1593</v>
      </c>
      <c r="AZ946" s="96" t="s">
        <v>1608</v>
      </c>
      <c r="BA946" s="96" t="s">
        <v>1603</v>
      </c>
      <c r="BB946" s="96" t="s">
        <v>1594</v>
      </c>
      <c r="BC946" s="96" t="s">
        <v>1595</v>
      </c>
      <c r="BD946" s="96" t="s">
        <v>1596</v>
      </c>
      <c r="BE946" s="96" t="s">
        <v>1597</v>
      </c>
      <c r="BF946" s="96" t="s">
        <v>1598</v>
      </c>
      <c r="BG946" s="96" t="s">
        <v>1599</v>
      </c>
      <c r="BH946" s="96" t="s">
        <v>1604</v>
      </c>
      <c r="BI946" s="96" t="s">
        <v>1605</v>
      </c>
      <c r="BJ946" s="96" t="s">
        <v>1600</v>
      </c>
      <c r="BK946" s="96" t="s">
        <v>1601</v>
      </c>
    </row>
    <row r="947" spans="1:63" x14ac:dyDescent="0.25">
      <c r="A947" s="149"/>
      <c r="B947" s="149"/>
      <c r="C947" s="149"/>
      <c r="D947" s="152"/>
      <c r="E947" s="152"/>
      <c r="F947" s="152"/>
      <c r="G947" s="155"/>
      <c r="H947" s="15" t="s">
        <v>0</v>
      </c>
      <c r="I947" s="9" t="s">
        <v>13</v>
      </c>
      <c r="J947" s="9">
        <v>1</v>
      </c>
      <c r="K947" s="9">
        <v>2</v>
      </c>
      <c r="L947" s="9">
        <v>3</v>
      </c>
      <c r="M947" s="9">
        <v>4</v>
      </c>
      <c r="N947" s="9">
        <v>5</v>
      </c>
      <c r="O947" s="9">
        <v>6</v>
      </c>
      <c r="P947" s="9">
        <v>7</v>
      </c>
      <c r="Q947" s="9">
        <v>8</v>
      </c>
      <c r="R947" s="9">
        <v>9</v>
      </c>
      <c r="S947" s="9">
        <v>10</v>
      </c>
      <c r="T947" s="9">
        <v>11</v>
      </c>
      <c r="U947" s="9">
        <v>12</v>
      </c>
      <c r="V947" s="9">
        <v>13</v>
      </c>
      <c r="W947" s="9">
        <v>14</v>
      </c>
      <c r="X947" s="9">
        <v>15</v>
      </c>
      <c r="Y947" s="9">
        <v>16</v>
      </c>
      <c r="Z947" s="9">
        <v>20</v>
      </c>
      <c r="AA947" s="9">
        <v>21</v>
      </c>
      <c r="AB947" s="9">
        <v>1</v>
      </c>
      <c r="AC947" s="9">
        <v>2</v>
      </c>
      <c r="AD947" s="9">
        <v>3</v>
      </c>
      <c r="AE947" s="9">
        <v>4</v>
      </c>
      <c r="AF947" s="9">
        <v>5</v>
      </c>
      <c r="AG947" s="9">
        <v>6</v>
      </c>
      <c r="AH947" s="9">
        <v>7</v>
      </c>
      <c r="AI947" s="9">
        <v>8</v>
      </c>
      <c r="AJ947" s="9">
        <v>9</v>
      </c>
      <c r="AK947" s="9">
        <v>10</v>
      </c>
      <c r="AL947" s="9">
        <v>11</v>
      </c>
      <c r="AM947" s="9">
        <v>12</v>
      </c>
      <c r="AN947" s="9">
        <v>13</v>
      </c>
      <c r="AO947" s="9">
        <v>14</v>
      </c>
      <c r="AP947" s="9">
        <v>15</v>
      </c>
      <c r="AQ947" s="9">
        <v>16</v>
      </c>
      <c r="AR947" s="9">
        <v>20</v>
      </c>
      <c r="AS947" s="9">
        <v>21</v>
      </c>
      <c r="AT947" s="9">
        <v>1</v>
      </c>
      <c r="AU947" s="9">
        <v>2</v>
      </c>
      <c r="AV947" s="9">
        <v>3</v>
      </c>
      <c r="AW947" s="9">
        <v>4</v>
      </c>
      <c r="AX947" s="9">
        <v>5</v>
      </c>
      <c r="AY947" s="9">
        <v>6</v>
      </c>
      <c r="AZ947" s="9">
        <v>7</v>
      </c>
      <c r="BA947" s="9">
        <v>8</v>
      </c>
      <c r="BB947" s="9">
        <v>9</v>
      </c>
      <c r="BC947" s="9">
        <v>10</v>
      </c>
      <c r="BD947" s="9">
        <v>11</v>
      </c>
      <c r="BE947" s="9">
        <v>12</v>
      </c>
      <c r="BF947" s="9">
        <v>13</v>
      </c>
      <c r="BG947" s="9">
        <v>14</v>
      </c>
      <c r="BH947" s="9">
        <v>15</v>
      </c>
      <c r="BI947" s="9">
        <v>16</v>
      </c>
      <c r="BJ947" s="9">
        <v>20</v>
      </c>
      <c r="BK947" s="9">
        <v>21</v>
      </c>
    </row>
    <row r="948" spans="1:63" x14ac:dyDescent="0.25">
      <c r="A948" s="149"/>
      <c r="B948" s="149"/>
      <c r="C948" s="149"/>
      <c r="D948" s="152"/>
      <c r="E948" s="152"/>
      <c r="F948" s="152"/>
      <c r="G948" s="155"/>
      <c r="H948" s="16" t="s">
        <v>139</v>
      </c>
      <c r="I948" s="17">
        <f>SUM(I944)</f>
        <v>1865580</v>
      </c>
      <c r="J948" s="17">
        <f t="shared" ref="J948:Y948" si="1413">SUM(J944)</f>
        <v>73499</v>
      </c>
      <c r="K948" s="17">
        <f t="shared" si="1413"/>
        <v>0</v>
      </c>
      <c r="L948" s="17">
        <f t="shared" si="1413"/>
        <v>0</v>
      </c>
      <c r="M948" s="17">
        <f t="shared" si="1413"/>
        <v>25537</v>
      </c>
      <c r="N948" s="17">
        <f t="shared" si="1413"/>
        <v>0</v>
      </c>
      <c r="O948" s="17">
        <f t="shared" si="1413"/>
        <v>0</v>
      </c>
      <c r="P948" s="17">
        <f t="shared" ref="P948" si="1414">SUM(P944)</f>
        <v>99036</v>
      </c>
      <c r="Q948" s="17">
        <f t="shared" si="1413"/>
        <v>16810</v>
      </c>
      <c r="R948" s="17">
        <f t="shared" si="1413"/>
        <v>14028</v>
      </c>
      <c r="S948" s="17">
        <f t="shared" si="1413"/>
        <v>16665</v>
      </c>
      <c r="T948" s="17">
        <f t="shared" si="1413"/>
        <v>15414</v>
      </c>
      <c r="U948" s="17">
        <f t="shared" si="1413"/>
        <v>9270</v>
      </c>
      <c r="V948" s="17">
        <f t="shared" si="1413"/>
        <v>1312</v>
      </c>
      <c r="W948" s="17">
        <f t="shared" si="1413"/>
        <v>0</v>
      </c>
      <c r="X948" s="17">
        <f t="shared" si="1413"/>
        <v>25537</v>
      </c>
      <c r="Y948" s="17">
        <f t="shared" si="1413"/>
        <v>0</v>
      </c>
      <c r="Z948" s="17">
        <v>99036</v>
      </c>
      <c r="AA948" s="17">
        <v>0</v>
      </c>
      <c r="AB948" s="17">
        <f t="shared" ref="AB948:AQ948" si="1415">SUM(AB944)</f>
        <v>4200</v>
      </c>
      <c r="AC948" s="17">
        <f t="shared" si="1415"/>
        <v>0</v>
      </c>
      <c r="AD948" s="17">
        <f t="shared" si="1415"/>
        <v>0</v>
      </c>
      <c r="AE948" s="17">
        <f t="shared" si="1415"/>
        <v>2000</v>
      </c>
      <c r="AF948" s="17">
        <f t="shared" si="1415"/>
        <v>0</v>
      </c>
      <c r="AG948" s="17">
        <f t="shared" si="1415"/>
        <v>0</v>
      </c>
      <c r="AH948" s="17">
        <f t="shared" ref="AH948" si="1416">SUM(AH944)</f>
        <v>6200</v>
      </c>
      <c r="AI948" s="17">
        <f t="shared" si="1415"/>
        <v>0</v>
      </c>
      <c r="AJ948" s="17">
        <f t="shared" si="1415"/>
        <v>0</v>
      </c>
      <c r="AK948" s="17">
        <f t="shared" si="1415"/>
        <v>0</v>
      </c>
      <c r="AL948" s="17">
        <f t="shared" si="1415"/>
        <v>0</v>
      </c>
      <c r="AM948" s="17">
        <f t="shared" si="1415"/>
        <v>2000</v>
      </c>
      <c r="AN948" s="17">
        <f t="shared" si="1415"/>
        <v>0</v>
      </c>
      <c r="AO948" s="17">
        <f t="shared" si="1415"/>
        <v>0</v>
      </c>
      <c r="AP948" s="17">
        <f t="shared" si="1415"/>
        <v>0</v>
      </c>
      <c r="AQ948" s="17">
        <f t="shared" si="1415"/>
        <v>0</v>
      </c>
      <c r="AR948" s="17">
        <v>2000</v>
      </c>
      <c r="AS948" s="17">
        <v>4200</v>
      </c>
      <c r="AT948" s="17">
        <f t="shared" ref="AT948:BI948" si="1417">SUM(AT944)</f>
        <v>0</v>
      </c>
      <c r="AU948" s="17">
        <f t="shared" si="1417"/>
        <v>0</v>
      </c>
      <c r="AV948" s="17">
        <f t="shared" si="1417"/>
        <v>0</v>
      </c>
      <c r="AW948" s="17">
        <f t="shared" si="1417"/>
        <v>1425</v>
      </c>
      <c r="AX948" s="17">
        <f t="shared" si="1417"/>
        <v>0</v>
      </c>
      <c r="AY948" s="17">
        <f t="shared" si="1417"/>
        <v>0</v>
      </c>
      <c r="AZ948" s="17">
        <f t="shared" ref="AZ948" si="1418">SUM(AZ944)</f>
        <v>1425</v>
      </c>
      <c r="BA948" s="17">
        <f t="shared" si="1417"/>
        <v>0</v>
      </c>
      <c r="BB948" s="17">
        <f t="shared" si="1417"/>
        <v>0</v>
      </c>
      <c r="BC948" s="17">
        <f t="shared" si="1417"/>
        <v>0</v>
      </c>
      <c r="BD948" s="17">
        <f t="shared" si="1417"/>
        <v>0</v>
      </c>
      <c r="BE948" s="17">
        <f t="shared" si="1417"/>
        <v>1425</v>
      </c>
      <c r="BF948" s="17">
        <f t="shared" si="1417"/>
        <v>0</v>
      </c>
      <c r="BG948" s="17">
        <f t="shared" si="1417"/>
        <v>0</v>
      </c>
      <c r="BH948" s="17">
        <f t="shared" si="1417"/>
        <v>0</v>
      </c>
      <c r="BI948" s="17">
        <f t="shared" si="1417"/>
        <v>0</v>
      </c>
      <c r="BJ948" s="17">
        <v>1425</v>
      </c>
      <c r="BK948" s="17">
        <v>0</v>
      </c>
    </row>
    <row r="949" spans="1:63" x14ac:dyDescent="0.25">
      <c r="A949" s="149"/>
      <c r="B949" s="149"/>
      <c r="C949" s="149"/>
      <c r="D949" s="152"/>
      <c r="E949" s="152"/>
      <c r="F949" s="152"/>
      <c r="G949" s="155"/>
      <c r="H949" s="18" t="s">
        <v>57</v>
      </c>
      <c r="I949" s="17">
        <f>SUM(I948)</f>
        <v>1865580</v>
      </c>
      <c r="J949" s="17">
        <f t="shared" ref="J949:Y949" si="1419">SUM(J948)</f>
        <v>73499</v>
      </c>
      <c r="K949" s="17">
        <f t="shared" si="1419"/>
        <v>0</v>
      </c>
      <c r="L949" s="17">
        <f t="shared" si="1419"/>
        <v>0</v>
      </c>
      <c r="M949" s="17">
        <f t="shared" si="1419"/>
        <v>25537</v>
      </c>
      <c r="N949" s="17">
        <f t="shared" si="1419"/>
        <v>0</v>
      </c>
      <c r="O949" s="17">
        <f t="shared" si="1419"/>
        <v>0</v>
      </c>
      <c r="P949" s="17">
        <f t="shared" ref="P949" si="1420">SUM(P948)</f>
        <v>99036</v>
      </c>
      <c r="Q949" s="17">
        <f t="shared" si="1419"/>
        <v>16810</v>
      </c>
      <c r="R949" s="17">
        <f t="shared" si="1419"/>
        <v>14028</v>
      </c>
      <c r="S949" s="17">
        <f t="shared" si="1419"/>
        <v>16665</v>
      </c>
      <c r="T949" s="17">
        <f t="shared" si="1419"/>
        <v>15414</v>
      </c>
      <c r="U949" s="17">
        <f t="shared" si="1419"/>
        <v>9270</v>
      </c>
      <c r="V949" s="17">
        <f t="shared" si="1419"/>
        <v>1312</v>
      </c>
      <c r="W949" s="17">
        <f t="shared" si="1419"/>
        <v>0</v>
      </c>
      <c r="X949" s="17">
        <f t="shared" si="1419"/>
        <v>25537</v>
      </c>
      <c r="Y949" s="17">
        <f t="shared" si="1419"/>
        <v>0</v>
      </c>
      <c r="Z949" s="17">
        <v>99036</v>
      </c>
      <c r="AA949" s="17">
        <v>0</v>
      </c>
      <c r="AB949" s="17">
        <f t="shared" ref="AB949:AQ949" si="1421">SUM(AB948)</f>
        <v>4200</v>
      </c>
      <c r="AC949" s="17">
        <f t="shared" si="1421"/>
        <v>0</v>
      </c>
      <c r="AD949" s="17">
        <f t="shared" si="1421"/>
        <v>0</v>
      </c>
      <c r="AE949" s="17">
        <f t="shared" si="1421"/>
        <v>2000</v>
      </c>
      <c r="AF949" s="17">
        <f t="shared" si="1421"/>
        <v>0</v>
      </c>
      <c r="AG949" s="17">
        <f t="shared" si="1421"/>
        <v>0</v>
      </c>
      <c r="AH949" s="17">
        <f t="shared" ref="AH949" si="1422">SUM(AH948)</f>
        <v>6200</v>
      </c>
      <c r="AI949" s="17">
        <f t="shared" si="1421"/>
        <v>0</v>
      </c>
      <c r="AJ949" s="17">
        <f t="shared" si="1421"/>
        <v>0</v>
      </c>
      <c r="AK949" s="17">
        <f t="shared" si="1421"/>
        <v>0</v>
      </c>
      <c r="AL949" s="17">
        <f t="shared" si="1421"/>
        <v>0</v>
      </c>
      <c r="AM949" s="17">
        <f t="shared" si="1421"/>
        <v>2000</v>
      </c>
      <c r="AN949" s="17">
        <f t="shared" si="1421"/>
        <v>0</v>
      </c>
      <c r="AO949" s="17">
        <f t="shared" si="1421"/>
        <v>0</v>
      </c>
      <c r="AP949" s="17">
        <f t="shared" si="1421"/>
        <v>0</v>
      </c>
      <c r="AQ949" s="17">
        <f t="shared" si="1421"/>
        <v>0</v>
      </c>
      <c r="AR949" s="17">
        <v>2000</v>
      </c>
      <c r="AS949" s="17">
        <v>4200</v>
      </c>
      <c r="AT949" s="17">
        <f t="shared" ref="AT949:BI949" si="1423">SUM(AT948)</f>
        <v>0</v>
      </c>
      <c r="AU949" s="17">
        <f t="shared" si="1423"/>
        <v>0</v>
      </c>
      <c r="AV949" s="17">
        <f t="shared" si="1423"/>
        <v>0</v>
      </c>
      <c r="AW949" s="17">
        <f t="shared" si="1423"/>
        <v>1425</v>
      </c>
      <c r="AX949" s="17">
        <f t="shared" si="1423"/>
        <v>0</v>
      </c>
      <c r="AY949" s="17">
        <f t="shared" si="1423"/>
        <v>0</v>
      </c>
      <c r="AZ949" s="17">
        <f t="shared" ref="AZ949" si="1424">SUM(AZ948)</f>
        <v>1425</v>
      </c>
      <c r="BA949" s="17">
        <f t="shared" si="1423"/>
        <v>0</v>
      </c>
      <c r="BB949" s="17">
        <f t="shared" si="1423"/>
        <v>0</v>
      </c>
      <c r="BC949" s="17">
        <f t="shared" si="1423"/>
        <v>0</v>
      </c>
      <c r="BD949" s="17">
        <f t="shared" si="1423"/>
        <v>0</v>
      </c>
      <c r="BE949" s="17">
        <f t="shared" si="1423"/>
        <v>1425</v>
      </c>
      <c r="BF949" s="17">
        <f t="shared" si="1423"/>
        <v>0</v>
      </c>
      <c r="BG949" s="17">
        <f t="shared" si="1423"/>
        <v>0</v>
      </c>
      <c r="BH949" s="17">
        <f t="shared" si="1423"/>
        <v>0</v>
      </c>
      <c r="BI949" s="17">
        <f t="shared" si="1423"/>
        <v>0</v>
      </c>
      <c r="BJ949" s="17">
        <v>1425</v>
      </c>
      <c r="BK949" s="17">
        <v>0</v>
      </c>
    </row>
    <row r="950" spans="1:63" x14ac:dyDescent="0.25">
      <c r="A950" s="150"/>
      <c r="B950" s="150"/>
      <c r="C950" s="150"/>
      <c r="D950" s="153"/>
      <c r="E950" s="153"/>
      <c r="F950" s="153"/>
      <c r="G950" s="156"/>
      <c r="P950">
        <f t="shared" si="1388"/>
        <v>0</v>
      </c>
      <c r="Z950">
        <v>0</v>
      </c>
      <c r="AA950">
        <v>0</v>
      </c>
      <c r="AH950">
        <f t="shared" si="1389"/>
        <v>0</v>
      </c>
      <c r="AR950">
        <v>0</v>
      </c>
      <c r="AS950">
        <v>0</v>
      </c>
      <c r="AZ950">
        <f t="shared" si="1390"/>
        <v>0</v>
      </c>
      <c r="BJ950">
        <v>0</v>
      </c>
      <c r="BK950">
        <v>0</v>
      </c>
    </row>
    <row r="951" spans="1:63" ht="15.75" thickBot="1" x14ac:dyDescent="0.3">
      <c r="A951" s="13" t="s">
        <v>0</v>
      </c>
      <c r="B951" s="13" t="s">
        <v>0</v>
      </c>
      <c r="C951" s="13" t="s">
        <v>0</v>
      </c>
      <c r="D951" s="103" t="s">
        <v>0</v>
      </c>
      <c r="E951" s="103" t="s">
        <v>0</v>
      </c>
      <c r="F951" s="103" t="s">
        <v>0</v>
      </c>
      <c r="G951" s="13" t="s">
        <v>0</v>
      </c>
      <c r="H951" s="19" t="s">
        <v>0</v>
      </c>
      <c r="I951" s="19" t="s">
        <v>0</v>
      </c>
      <c r="J951" s="19" t="s">
        <v>0</v>
      </c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>
        <v>0</v>
      </c>
      <c r="AA951" s="19">
        <v>0</v>
      </c>
      <c r="AB951" s="19" t="s">
        <v>0</v>
      </c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>
        <v>0</v>
      </c>
      <c r="AS951" s="19">
        <v>0</v>
      </c>
      <c r="AT951" s="19" t="s">
        <v>0</v>
      </c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>
        <v>0</v>
      </c>
      <c r="BK951" s="19">
        <v>0</v>
      </c>
    </row>
    <row r="952" spans="1:63" ht="69.75" customHeight="1" thickBot="1" x14ac:dyDescent="0.3">
      <c r="A952" s="5" t="s">
        <v>2</v>
      </c>
      <c r="B952" s="5" t="s">
        <v>3</v>
      </c>
      <c r="C952" s="5" t="s">
        <v>4</v>
      </c>
      <c r="D952" s="108" t="s">
        <v>0</v>
      </c>
      <c r="E952" s="116" t="s">
        <v>5</v>
      </c>
      <c r="F952" s="116" t="s">
        <v>6</v>
      </c>
      <c r="G952" s="5" t="s">
        <v>7</v>
      </c>
      <c r="H952" s="5" t="s">
        <v>8</v>
      </c>
      <c r="I952" s="5" t="s">
        <v>9</v>
      </c>
      <c r="J952" s="94" t="s">
        <v>10</v>
      </c>
      <c r="K952" s="94" t="s">
        <v>1602</v>
      </c>
      <c r="L952" s="94" t="s">
        <v>1535</v>
      </c>
      <c r="M952" s="94" t="s">
        <v>1591</v>
      </c>
      <c r="N952" s="94" t="s">
        <v>1592</v>
      </c>
      <c r="O952" s="94" t="s">
        <v>1593</v>
      </c>
      <c r="P952" s="94" t="s">
        <v>1606</v>
      </c>
      <c r="Q952" s="94" t="s">
        <v>1603</v>
      </c>
      <c r="R952" s="94" t="s">
        <v>1594</v>
      </c>
      <c r="S952" s="94" t="s">
        <v>1595</v>
      </c>
      <c r="T952" s="94" t="s">
        <v>1596</v>
      </c>
      <c r="U952" s="94" t="s">
        <v>1597</v>
      </c>
      <c r="V952" s="94" t="s">
        <v>1598</v>
      </c>
      <c r="W952" s="94" t="s">
        <v>1599</v>
      </c>
      <c r="X952" s="94" t="s">
        <v>1604</v>
      </c>
      <c r="Y952" s="94" t="s">
        <v>1605</v>
      </c>
      <c r="Z952" s="94" t="s">
        <v>1600</v>
      </c>
      <c r="AA952" s="94" t="s">
        <v>1601</v>
      </c>
      <c r="AB952" s="95" t="s">
        <v>11</v>
      </c>
      <c r="AC952" s="95" t="s">
        <v>1602</v>
      </c>
      <c r="AD952" s="95" t="s">
        <v>1535</v>
      </c>
      <c r="AE952" s="95" t="s">
        <v>1591</v>
      </c>
      <c r="AF952" s="95" t="s">
        <v>1592</v>
      </c>
      <c r="AG952" s="95" t="s">
        <v>1593</v>
      </c>
      <c r="AH952" s="95" t="s">
        <v>1607</v>
      </c>
      <c r="AI952" s="95" t="s">
        <v>1603</v>
      </c>
      <c r="AJ952" s="95" t="s">
        <v>1594</v>
      </c>
      <c r="AK952" s="95" t="s">
        <v>1595</v>
      </c>
      <c r="AL952" s="95" t="s">
        <v>1596</v>
      </c>
      <c r="AM952" s="95" t="s">
        <v>1597</v>
      </c>
      <c r="AN952" s="95" t="s">
        <v>1598</v>
      </c>
      <c r="AO952" s="95" t="s">
        <v>1599</v>
      </c>
      <c r="AP952" s="95" t="s">
        <v>1604</v>
      </c>
      <c r="AQ952" s="95" t="s">
        <v>1605</v>
      </c>
      <c r="AR952" s="95" t="s">
        <v>1600</v>
      </c>
      <c r="AS952" s="95" t="s">
        <v>1601</v>
      </c>
      <c r="AT952" s="96" t="s">
        <v>12</v>
      </c>
      <c r="AU952" s="96" t="s">
        <v>1602</v>
      </c>
      <c r="AV952" s="96" t="s">
        <v>1535</v>
      </c>
      <c r="AW952" s="96" t="s">
        <v>1591</v>
      </c>
      <c r="AX952" s="96" t="s">
        <v>1592</v>
      </c>
      <c r="AY952" s="96" t="s">
        <v>1593</v>
      </c>
      <c r="AZ952" s="96" t="s">
        <v>1608</v>
      </c>
      <c r="BA952" s="96" t="s">
        <v>1603</v>
      </c>
      <c r="BB952" s="96" t="s">
        <v>1594</v>
      </c>
      <c r="BC952" s="96" t="s">
        <v>1595</v>
      </c>
      <c r="BD952" s="96" t="s">
        <v>1596</v>
      </c>
      <c r="BE952" s="96" t="s">
        <v>1597</v>
      </c>
      <c r="BF952" s="96" t="s">
        <v>1598</v>
      </c>
      <c r="BG952" s="96" t="s">
        <v>1599</v>
      </c>
      <c r="BH952" s="96" t="s">
        <v>1604</v>
      </c>
      <c r="BI952" s="96" t="s">
        <v>1605</v>
      </c>
      <c r="BJ952" s="96" t="s">
        <v>1600</v>
      </c>
      <c r="BK952" s="96" t="s">
        <v>1601</v>
      </c>
    </row>
    <row r="953" spans="1:63" x14ac:dyDescent="0.25">
      <c r="A953" s="6" t="s">
        <v>0</v>
      </c>
      <c r="B953" s="6" t="s">
        <v>0</v>
      </c>
      <c r="C953" s="6" t="s">
        <v>0</v>
      </c>
      <c r="D953" s="109" t="s">
        <v>0</v>
      </c>
      <c r="E953" s="109" t="s">
        <v>0</v>
      </c>
      <c r="F953" s="125" t="s">
        <v>0</v>
      </c>
      <c r="G953" s="7" t="s">
        <v>0</v>
      </c>
      <c r="H953" s="8" t="s">
        <v>0</v>
      </c>
      <c r="I953" s="9" t="s">
        <v>13</v>
      </c>
      <c r="J953" s="9">
        <v>1</v>
      </c>
      <c r="K953" s="9">
        <v>2</v>
      </c>
      <c r="L953" s="9">
        <v>3</v>
      </c>
      <c r="M953" s="9">
        <v>4</v>
      </c>
      <c r="N953" s="9">
        <v>5</v>
      </c>
      <c r="O953" s="9">
        <v>6</v>
      </c>
      <c r="P953" s="9">
        <v>7</v>
      </c>
      <c r="Q953" s="9">
        <v>8</v>
      </c>
      <c r="R953" s="9">
        <v>9</v>
      </c>
      <c r="S953" s="9">
        <v>10</v>
      </c>
      <c r="T953" s="9">
        <v>11</v>
      </c>
      <c r="U953" s="9">
        <v>12</v>
      </c>
      <c r="V953" s="9">
        <v>13</v>
      </c>
      <c r="W953" s="9">
        <v>14</v>
      </c>
      <c r="X953" s="9">
        <v>15</v>
      </c>
      <c r="Y953" s="9">
        <v>16</v>
      </c>
      <c r="Z953" s="9">
        <v>20</v>
      </c>
      <c r="AA953" s="9">
        <v>21</v>
      </c>
      <c r="AB953" s="9">
        <v>1</v>
      </c>
      <c r="AC953" s="9">
        <v>2</v>
      </c>
      <c r="AD953" s="9">
        <v>3</v>
      </c>
      <c r="AE953" s="9">
        <v>4</v>
      </c>
      <c r="AF953" s="9">
        <v>5</v>
      </c>
      <c r="AG953" s="9">
        <v>6</v>
      </c>
      <c r="AH953" s="9">
        <v>7</v>
      </c>
      <c r="AI953" s="9">
        <v>8</v>
      </c>
      <c r="AJ953" s="9">
        <v>9</v>
      </c>
      <c r="AK953" s="9">
        <v>10</v>
      </c>
      <c r="AL953" s="9">
        <v>11</v>
      </c>
      <c r="AM953" s="9">
        <v>12</v>
      </c>
      <c r="AN953" s="9">
        <v>13</v>
      </c>
      <c r="AO953" s="9">
        <v>14</v>
      </c>
      <c r="AP953" s="9">
        <v>15</v>
      </c>
      <c r="AQ953" s="9">
        <v>16</v>
      </c>
      <c r="AR953" s="9">
        <v>20</v>
      </c>
      <c r="AS953" s="9">
        <v>21</v>
      </c>
      <c r="AT953" s="9">
        <v>1</v>
      </c>
      <c r="AU953" s="9">
        <v>2</v>
      </c>
      <c r="AV953" s="9">
        <v>3</v>
      </c>
      <c r="AW953" s="9">
        <v>4</v>
      </c>
      <c r="AX953" s="9">
        <v>5</v>
      </c>
      <c r="AY953" s="9">
        <v>6</v>
      </c>
      <c r="AZ953" s="9">
        <v>7</v>
      </c>
      <c r="BA953" s="9">
        <v>8</v>
      </c>
      <c r="BB953" s="9">
        <v>9</v>
      </c>
      <c r="BC953" s="9">
        <v>10</v>
      </c>
      <c r="BD953" s="9">
        <v>11</v>
      </c>
      <c r="BE953" s="9">
        <v>12</v>
      </c>
      <c r="BF953" s="9">
        <v>13</v>
      </c>
      <c r="BG953" s="9">
        <v>14</v>
      </c>
      <c r="BH953" s="9">
        <v>15</v>
      </c>
      <c r="BI953" s="9">
        <v>16</v>
      </c>
      <c r="BJ953" s="9">
        <v>20</v>
      </c>
      <c r="BK953" s="9">
        <v>21</v>
      </c>
    </row>
    <row r="954" spans="1:63" ht="22.5" x14ac:dyDescent="0.25">
      <c r="A954" s="1" t="s">
        <v>135</v>
      </c>
      <c r="B954" s="1" t="s">
        <v>60</v>
      </c>
      <c r="C954" s="4" t="s">
        <v>162</v>
      </c>
      <c r="D954" s="107" t="s">
        <v>396</v>
      </c>
      <c r="E954" s="106" t="s">
        <v>0</v>
      </c>
      <c r="F954" s="106" t="s">
        <v>0</v>
      </c>
      <c r="G954" s="2" t="s">
        <v>0</v>
      </c>
      <c r="H954" s="2" t="s">
        <v>397</v>
      </c>
      <c r="I954" s="3" t="s">
        <v>0</v>
      </c>
      <c r="J954" s="3" t="s">
        <v>0</v>
      </c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>
        <v>0</v>
      </c>
      <c r="AA954" s="3">
        <v>0</v>
      </c>
      <c r="AB954" s="3" t="s">
        <v>0</v>
      </c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>
        <v>0</v>
      </c>
      <c r="AS954" s="3">
        <v>0</v>
      </c>
      <c r="AT954" s="3" t="s">
        <v>0</v>
      </c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>
        <v>0</v>
      </c>
      <c r="BK954" s="3">
        <v>0</v>
      </c>
    </row>
    <row r="955" spans="1:63" ht="33.75" x14ac:dyDescent="0.25">
      <c r="A955" s="1" t="s">
        <v>0</v>
      </c>
      <c r="B955" s="1" t="s">
        <v>0</v>
      </c>
      <c r="C955" s="1" t="s">
        <v>0</v>
      </c>
      <c r="D955" s="106" t="s">
        <v>0</v>
      </c>
      <c r="E955" s="106" t="s">
        <v>0</v>
      </c>
      <c r="F955" s="106" t="s">
        <v>0</v>
      </c>
      <c r="G955" s="2" t="s">
        <v>0</v>
      </c>
      <c r="H955" s="10" t="s">
        <v>15</v>
      </c>
      <c r="I955" s="11">
        <f>SUM(I956,I964,I966)</f>
        <v>2089349</v>
      </c>
      <c r="J955" s="11">
        <f t="shared" ref="J955:Y955" si="1425">SUM(J956,J964,J966)</f>
        <v>7000</v>
      </c>
      <c r="K955" s="11">
        <f t="shared" si="1425"/>
        <v>0</v>
      </c>
      <c r="L955" s="11">
        <f t="shared" si="1425"/>
        <v>0</v>
      </c>
      <c r="M955" s="11">
        <f t="shared" si="1425"/>
        <v>0</v>
      </c>
      <c r="N955" s="11">
        <f t="shared" si="1425"/>
        <v>0</v>
      </c>
      <c r="O955" s="11">
        <f t="shared" si="1425"/>
        <v>0</v>
      </c>
      <c r="P955" s="11">
        <f t="shared" ref="P955" si="1426">SUM(P956,P964,P966)</f>
        <v>7000</v>
      </c>
      <c r="Q955" s="11">
        <f t="shared" si="1425"/>
        <v>0</v>
      </c>
      <c r="R955" s="11">
        <f t="shared" si="1425"/>
        <v>0</v>
      </c>
      <c r="S955" s="11">
        <f t="shared" si="1425"/>
        <v>0</v>
      </c>
      <c r="T955" s="11">
        <f t="shared" si="1425"/>
        <v>1500</v>
      </c>
      <c r="U955" s="11">
        <f t="shared" si="1425"/>
        <v>4000</v>
      </c>
      <c r="V955" s="11">
        <f t="shared" si="1425"/>
        <v>0</v>
      </c>
      <c r="W955" s="11">
        <f t="shared" si="1425"/>
        <v>0</v>
      </c>
      <c r="X955" s="11">
        <f t="shared" si="1425"/>
        <v>0</v>
      </c>
      <c r="Y955" s="11">
        <f t="shared" si="1425"/>
        <v>1500</v>
      </c>
      <c r="Z955" s="11">
        <v>7000</v>
      </c>
      <c r="AA955" s="11">
        <v>0</v>
      </c>
      <c r="AB955" s="11">
        <f t="shared" ref="AB955:AQ955" si="1427">SUM(AB956,AB964,AB966)</f>
        <v>0</v>
      </c>
      <c r="AC955" s="11">
        <f t="shared" si="1427"/>
        <v>0</v>
      </c>
      <c r="AD955" s="11">
        <f t="shared" si="1427"/>
        <v>0</v>
      </c>
      <c r="AE955" s="11">
        <f t="shared" si="1427"/>
        <v>0</v>
      </c>
      <c r="AF955" s="11">
        <f t="shared" si="1427"/>
        <v>0</v>
      </c>
      <c r="AG955" s="11">
        <f t="shared" si="1427"/>
        <v>0</v>
      </c>
      <c r="AH955" s="11">
        <f t="shared" ref="AH955" si="1428">SUM(AH956,AH964,AH966)</f>
        <v>0</v>
      </c>
      <c r="AI955" s="11">
        <f t="shared" si="1427"/>
        <v>0</v>
      </c>
      <c r="AJ955" s="11">
        <f t="shared" si="1427"/>
        <v>0</v>
      </c>
      <c r="AK955" s="11">
        <f t="shared" si="1427"/>
        <v>0</v>
      </c>
      <c r="AL955" s="11">
        <f t="shared" si="1427"/>
        <v>0</v>
      </c>
      <c r="AM955" s="11">
        <f t="shared" si="1427"/>
        <v>0</v>
      </c>
      <c r="AN955" s="11">
        <f t="shared" si="1427"/>
        <v>0</v>
      </c>
      <c r="AO955" s="11">
        <f t="shared" si="1427"/>
        <v>0</v>
      </c>
      <c r="AP955" s="11">
        <f t="shared" si="1427"/>
        <v>0</v>
      </c>
      <c r="AQ955" s="11">
        <f t="shared" si="1427"/>
        <v>0</v>
      </c>
      <c r="AR955" s="11">
        <v>0</v>
      </c>
      <c r="AS955" s="11">
        <v>0</v>
      </c>
      <c r="AT955" s="11">
        <f t="shared" ref="AT955:BI955" si="1429">SUM(AT956,AT964,AT966)</f>
        <v>0</v>
      </c>
      <c r="AU955" s="11">
        <f t="shared" si="1429"/>
        <v>0</v>
      </c>
      <c r="AV955" s="11">
        <f t="shared" si="1429"/>
        <v>0</v>
      </c>
      <c r="AW955" s="11">
        <f t="shared" si="1429"/>
        <v>5016</v>
      </c>
      <c r="AX955" s="11">
        <f t="shared" si="1429"/>
        <v>0</v>
      </c>
      <c r="AY955" s="11">
        <f t="shared" si="1429"/>
        <v>0</v>
      </c>
      <c r="AZ955" s="11">
        <f t="shared" ref="AZ955" si="1430">SUM(AZ956,AZ964,AZ966)</f>
        <v>5016</v>
      </c>
      <c r="BA955" s="11">
        <f t="shared" si="1429"/>
        <v>0</v>
      </c>
      <c r="BB955" s="11">
        <f t="shared" si="1429"/>
        <v>0</v>
      </c>
      <c r="BC955" s="11">
        <f t="shared" si="1429"/>
        <v>0</v>
      </c>
      <c r="BD955" s="11">
        <f t="shared" si="1429"/>
        <v>0</v>
      </c>
      <c r="BE955" s="11">
        <f t="shared" si="1429"/>
        <v>2000</v>
      </c>
      <c r="BF955" s="11">
        <f t="shared" si="1429"/>
        <v>1696</v>
      </c>
      <c r="BG955" s="11">
        <f t="shared" si="1429"/>
        <v>0</v>
      </c>
      <c r="BH955" s="11">
        <f t="shared" si="1429"/>
        <v>1320</v>
      </c>
      <c r="BI955" s="11">
        <f t="shared" si="1429"/>
        <v>0</v>
      </c>
      <c r="BJ955" s="11">
        <v>5016</v>
      </c>
      <c r="BK955" s="11">
        <v>0</v>
      </c>
    </row>
    <row r="956" spans="1:63" x14ac:dyDescent="0.25">
      <c r="A956" s="4" t="s">
        <v>135</v>
      </c>
      <c r="B956" s="4" t="s">
        <v>60</v>
      </c>
      <c r="C956" s="4" t="s">
        <v>162</v>
      </c>
      <c r="D956" s="107" t="s">
        <v>396</v>
      </c>
      <c r="E956" s="106" t="s">
        <v>16</v>
      </c>
      <c r="F956" s="106" t="s">
        <v>0</v>
      </c>
      <c r="G956" s="2" t="s">
        <v>0</v>
      </c>
      <c r="H956" s="2" t="s">
        <v>17</v>
      </c>
      <c r="I956" s="12">
        <f>SUM(I957,I958)</f>
        <v>1721477</v>
      </c>
      <c r="J956" s="12">
        <f t="shared" ref="J956:Y956" si="1431">SUM(J957,J958)</f>
        <v>0</v>
      </c>
      <c r="K956" s="12">
        <f t="shared" si="1431"/>
        <v>0</v>
      </c>
      <c r="L956" s="12">
        <f t="shared" si="1431"/>
        <v>0</v>
      </c>
      <c r="M956" s="12">
        <f t="shared" si="1431"/>
        <v>0</v>
      </c>
      <c r="N956" s="12">
        <f t="shared" si="1431"/>
        <v>0</v>
      </c>
      <c r="O956" s="12">
        <f t="shared" si="1431"/>
        <v>0</v>
      </c>
      <c r="P956" s="12">
        <f t="shared" ref="P956" si="1432">SUM(P957,P958)</f>
        <v>0</v>
      </c>
      <c r="Q956" s="12">
        <f t="shared" si="1431"/>
        <v>0</v>
      </c>
      <c r="R956" s="12">
        <f t="shared" si="1431"/>
        <v>0</v>
      </c>
      <c r="S956" s="12">
        <f t="shared" si="1431"/>
        <v>0</v>
      </c>
      <c r="T956" s="12">
        <f t="shared" si="1431"/>
        <v>0</v>
      </c>
      <c r="U956" s="12">
        <f t="shared" si="1431"/>
        <v>0</v>
      </c>
      <c r="V956" s="12">
        <f t="shared" si="1431"/>
        <v>0</v>
      </c>
      <c r="W956" s="12">
        <f t="shared" si="1431"/>
        <v>0</v>
      </c>
      <c r="X956" s="12">
        <f t="shared" si="1431"/>
        <v>0</v>
      </c>
      <c r="Y956" s="12">
        <f t="shared" si="1431"/>
        <v>0</v>
      </c>
      <c r="Z956" s="12">
        <v>0</v>
      </c>
      <c r="AA956" s="12">
        <v>0</v>
      </c>
      <c r="AB956" s="12">
        <f t="shared" ref="AB956:AQ956" si="1433">SUM(AB957,AB958)</f>
        <v>0</v>
      </c>
      <c r="AC956" s="12">
        <f t="shared" si="1433"/>
        <v>0</v>
      </c>
      <c r="AD956" s="12">
        <f t="shared" si="1433"/>
        <v>0</v>
      </c>
      <c r="AE956" s="12">
        <f t="shared" si="1433"/>
        <v>0</v>
      </c>
      <c r="AF956" s="12">
        <f t="shared" si="1433"/>
        <v>0</v>
      </c>
      <c r="AG956" s="12">
        <f t="shared" si="1433"/>
        <v>0</v>
      </c>
      <c r="AH956" s="12">
        <f t="shared" ref="AH956" si="1434">SUM(AH957,AH958)</f>
        <v>0</v>
      </c>
      <c r="AI956" s="12">
        <f t="shared" si="1433"/>
        <v>0</v>
      </c>
      <c r="AJ956" s="12">
        <f t="shared" si="1433"/>
        <v>0</v>
      </c>
      <c r="AK956" s="12">
        <f t="shared" si="1433"/>
        <v>0</v>
      </c>
      <c r="AL956" s="12">
        <f t="shared" si="1433"/>
        <v>0</v>
      </c>
      <c r="AM956" s="12">
        <f t="shared" si="1433"/>
        <v>0</v>
      </c>
      <c r="AN956" s="12">
        <f t="shared" si="1433"/>
        <v>0</v>
      </c>
      <c r="AO956" s="12">
        <f t="shared" si="1433"/>
        <v>0</v>
      </c>
      <c r="AP956" s="12">
        <f t="shared" si="1433"/>
        <v>0</v>
      </c>
      <c r="AQ956" s="12">
        <f t="shared" si="1433"/>
        <v>0</v>
      </c>
      <c r="AR956" s="12">
        <v>0</v>
      </c>
      <c r="AS956" s="12">
        <v>0</v>
      </c>
      <c r="AT956" s="12">
        <f t="shared" ref="AT956:BI956" si="1435">SUM(AT957,AT958)</f>
        <v>0</v>
      </c>
      <c r="AU956" s="12">
        <f t="shared" si="1435"/>
        <v>0</v>
      </c>
      <c r="AV956" s="12">
        <f t="shared" si="1435"/>
        <v>0</v>
      </c>
      <c r="AW956" s="12">
        <f t="shared" si="1435"/>
        <v>0</v>
      </c>
      <c r="AX956" s="12">
        <f t="shared" si="1435"/>
        <v>0</v>
      </c>
      <c r="AY956" s="12">
        <f t="shared" si="1435"/>
        <v>0</v>
      </c>
      <c r="AZ956" s="12">
        <f t="shared" ref="AZ956" si="1436">SUM(AZ957,AZ958)</f>
        <v>0</v>
      </c>
      <c r="BA956" s="12">
        <f t="shared" si="1435"/>
        <v>0</v>
      </c>
      <c r="BB956" s="12">
        <f t="shared" si="1435"/>
        <v>0</v>
      </c>
      <c r="BC956" s="12">
        <f t="shared" si="1435"/>
        <v>0</v>
      </c>
      <c r="BD956" s="12">
        <f t="shared" si="1435"/>
        <v>0</v>
      </c>
      <c r="BE956" s="12">
        <f t="shared" si="1435"/>
        <v>0</v>
      </c>
      <c r="BF956" s="12">
        <f t="shared" si="1435"/>
        <v>0</v>
      </c>
      <c r="BG956" s="12">
        <f t="shared" si="1435"/>
        <v>0</v>
      </c>
      <c r="BH956" s="12">
        <f t="shared" si="1435"/>
        <v>0</v>
      </c>
      <c r="BI956" s="12">
        <f t="shared" si="1435"/>
        <v>0</v>
      </c>
      <c r="BJ956" s="12">
        <v>0</v>
      </c>
      <c r="BK956" s="12">
        <v>0</v>
      </c>
    </row>
    <row r="957" spans="1:63" x14ac:dyDescent="0.25">
      <c r="A957" s="4" t="s">
        <v>135</v>
      </c>
      <c r="B957" s="4" t="s">
        <v>60</v>
      </c>
      <c r="C957" s="4" t="s">
        <v>162</v>
      </c>
      <c r="D957" s="107" t="s">
        <v>396</v>
      </c>
      <c r="E957" s="117">
        <v>6111</v>
      </c>
      <c r="F957" s="107"/>
      <c r="G957" s="103" t="s">
        <v>1658</v>
      </c>
      <c r="H957" s="13" t="s">
        <v>18</v>
      </c>
      <c r="I957" s="14">
        <v>1476877</v>
      </c>
      <c r="J957" s="14">
        <v>0</v>
      </c>
      <c r="K957" s="14"/>
      <c r="L957" s="14"/>
      <c r="M957" s="14"/>
      <c r="N957" s="14"/>
      <c r="O957" s="14"/>
      <c r="P957" s="14">
        <f t="shared" si="1388"/>
        <v>0</v>
      </c>
      <c r="Q957" s="14"/>
      <c r="R957" s="14"/>
      <c r="S957" s="14"/>
      <c r="T957" s="14"/>
      <c r="U957" s="14"/>
      <c r="V957" s="14"/>
      <c r="W957" s="14"/>
      <c r="X957" s="14"/>
      <c r="Y957" s="14"/>
      <c r="Z957" s="14">
        <v>0</v>
      </c>
      <c r="AA957" s="14">
        <v>0</v>
      </c>
      <c r="AB957" s="14">
        <v>0</v>
      </c>
      <c r="AC957" s="14"/>
      <c r="AD957" s="14"/>
      <c r="AE957" s="14"/>
      <c r="AF957" s="14"/>
      <c r="AG957" s="14"/>
      <c r="AH957" s="14">
        <f t="shared" si="1389"/>
        <v>0</v>
      </c>
      <c r="AI957" s="14"/>
      <c r="AJ957" s="14"/>
      <c r="AK957" s="14"/>
      <c r="AL957" s="14"/>
      <c r="AM957" s="14"/>
      <c r="AN957" s="14"/>
      <c r="AO957" s="14"/>
      <c r="AP957" s="14"/>
      <c r="AQ957" s="14"/>
      <c r="AR957" s="14">
        <v>0</v>
      </c>
      <c r="AS957" s="14">
        <v>0</v>
      </c>
      <c r="AT957" s="14">
        <v>0</v>
      </c>
      <c r="AU957" s="14"/>
      <c r="AV957" s="14"/>
      <c r="AW957" s="14"/>
      <c r="AX957" s="14"/>
      <c r="AY957" s="14"/>
      <c r="AZ957" s="14">
        <f t="shared" si="1390"/>
        <v>0</v>
      </c>
      <c r="BA957" s="14"/>
      <c r="BB957" s="14"/>
      <c r="BC957" s="14"/>
      <c r="BD957" s="14"/>
      <c r="BE957" s="14"/>
      <c r="BF957" s="14"/>
      <c r="BG957" s="14"/>
      <c r="BH957" s="14"/>
      <c r="BI957" s="14"/>
      <c r="BJ957" s="14">
        <v>0</v>
      </c>
      <c r="BK957" s="14">
        <v>0</v>
      </c>
    </row>
    <row r="958" spans="1:63" x14ac:dyDescent="0.25">
      <c r="A958" s="1" t="s">
        <v>135</v>
      </c>
      <c r="B958" s="1" t="s">
        <v>60</v>
      </c>
      <c r="C958" s="1" t="s">
        <v>162</v>
      </c>
      <c r="D958" s="110" t="s">
        <v>396</v>
      </c>
      <c r="E958" s="110" t="s">
        <v>20</v>
      </c>
      <c r="F958" s="107" t="s">
        <v>0</v>
      </c>
      <c r="G958" s="13" t="s">
        <v>0</v>
      </c>
      <c r="H958" s="2" t="s">
        <v>21</v>
      </c>
      <c r="I958" s="12">
        <f>SUM(I959:I963)</f>
        <v>244600</v>
      </c>
      <c r="J958" s="12">
        <f t="shared" ref="J958:Y958" si="1437">SUM(J959:J963)</f>
        <v>0</v>
      </c>
      <c r="K958" s="12">
        <f t="shared" si="1437"/>
        <v>0</v>
      </c>
      <c r="L958" s="12">
        <f t="shared" si="1437"/>
        <v>0</v>
      </c>
      <c r="M958" s="12">
        <f t="shared" si="1437"/>
        <v>0</v>
      </c>
      <c r="N958" s="12">
        <f t="shared" si="1437"/>
        <v>0</v>
      </c>
      <c r="O958" s="12">
        <f t="shared" si="1437"/>
        <v>0</v>
      </c>
      <c r="P958" s="12">
        <f t="shared" si="1437"/>
        <v>0</v>
      </c>
      <c r="Q958" s="12">
        <f t="shared" si="1437"/>
        <v>0</v>
      </c>
      <c r="R958" s="12">
        <f t="shared" si="1437"/>
        <v>0</v>
      </c>
      <c r="S958" s="12">
        <f t="shared" si="1437"/>
        <v>0</v>
      </c>
      <c r="T958" s="12">
        <f t="shared" si="1437"/>
        <v>0</v>
      </c>
      <c r="U958" s="12">
        <f t="shared" si="1437"/>
        <v>0</v>
      </c>
      <c r="V958" s="12">
        <f t="shared" si="1437"/>
        <v>0</v>
      </c>
      <c r="W958" s="12">
        <f t="shared" si="1437"/>
        <v>0</v>
      </c>
      <c r="X958" s="12">
        <f t="shared" si="1437"/>
        <v>0</v>
      </c>
      <c r="Y958" s="12">
        <f t="shared" si="1437"/>
        <v>0</v>
      </c>
      <c r="Z958" s="12">
        <v>0</v>
      </c>
      <c r="AA958" s="12">
        <v>0</v>
      </c>
      <c r="AB958" s="12">
        <f t="shared" ref="AB958:AQ958" si="1438">SUM(AB959:AB963)</f>
        <v>0</v>
      </c>
      <c r="AC958" s="12">
        <f t="shared" si="1438"/>
        <v>0</v>
      </c>
      <c r="AD958" s="12">
        <f t="shared" si="1438"/>
        <v>0</v>
      </c>
      <c r="AE958" s="12">
        <f t="shared" si="1438"/>
        <v>0</v>
      </c>
      <c r="AF958" s="12">
        <f t="shared" si="1438"/>
        <v>0</v>
      </c>
      <c r="AG958" s="12">
        <f t="shared" si="1438"/>
        <v>0</v>
      </c>
      <c r="AH958" s="12">
        <f t="shared" si="1438"/>
        <v>0</v>
      </c>
      <c r="AI958" s="12">
        <f t="shared" si="1438"/>
        <v>0</v>
      </c>
      <c r="AJ958" s="12">
        <f t="shared" si="1438"/>
        <v>0</v>
      </c>
      <c r="AK958" s="12">
        <f t="shared" si="1438"/>
        <v>0</v>
      </c>
      <c r="AL958" s="12">
        <f t="shared" si="1438"/>
        <v>0</v>
      </c>
      <c r="AM958" s="12">
        <f t="shared" si="1438"/>
        <v>0</v>
      </c>
      <c r="AN958" s="12">
        <f t="shared" si="1438"/>
        <v>0</v>
      </c>
      <c r="AO958" s="12">
        <f t="shared" si="1438"/>
        <v>0</v>
      </c>
      <c r="AP958" s="12">
        <f t="shared" si="1438"/>
        <v>0</v>
      </c>
      <c r="AQ958" s="12">
        <f t="shared" si="1438"/>
        <v>0</v>
      </c>
      <c r="AR958" s="12">
        <v>0</v>
      </c>
      <c r="AS958" s="12">
        <v>0</v>
      </c>
      <c r="AT958" s="12">
        <f t="shared" ref="AT958:BI958" si="1439">SUM(AT959:AT963)</f>
        <v>0</v>
      </c>
      <c r="AU958" s="12">
        <f t="shared" si="1439"/>
        <v>0</v>
      </c>
      <c r="AV958" s="12">
        <f t="shared" si="1439"/>
        <v>0</v>
      </c>
      <c r="AW958" s="12">
        <f t="shared" si="1439"/>
        <v>0</v>
      </c>
      <c r="AX958" s="12">
        <f t="shared" si="1439"/>
        <v>0</v>
      </c>
      <c r="AY958" s="12">
        <f t="shared" si="1439"/>
        <v>0</v>
      </c>
      <c r="AZ958" s="12">
        <f t="shared" si="1439"/>
        <v>0</v>
      </c>
      <c r="BA958" s="12">
        <f t="shared" si="1439"/>
        <v>0</v>
      </c>
      <c r="BB958" s="12">
        <f t="shared" si="1439"/>
        <v>0</v>
      </c>
      <c r="BC958" s="12">
        <f t="shared" si="1439"/>
        <v>0</v>
      </c>
      <c r="BD958" s="12">
        <f t="shared" si="1439"/>
        <v>0</v>
      </c>
      <c r="BE958" s="12">
        <f t="shared" si="1439"/>
        <v>0</v>
      </c>
      <c r="BF958" s="12">
        <f t="shared" si="1439"/>
        <v>0</v>
      </c>
      <c r="BG958" s="12">
        <f t="shared" si="1439"/>
        <v>0</v>
      </c>
      <c r="BH958" s="12">
        <f t="shared" si="1439"/>
        <v>0</v>
      </c>
      <c r="BI958" s="12">
        <f t="shared" si="1439"/>
        <v>0</v>
      </c>
      <c r="BJ958" s="12">
        <v>0</v>
      </c>
      <c r="BK958" s="12">
        <v>0</v>
      </c>
    </row>
    <row r="959" spans="1:63" ht="22.5" x14ac:dyDescent="0.25">
      <c r="A959" s="4" t="s">
        <v>135</v>
      </c>
      <c r="B959" s="4" t="s">
        <v>60</v>
      </c>
      <c r="C959" s="4" t="s">
        <v>162</v>
      </c>
      <c r="D959" s="107" t="s">
        <v>396</v>
      </c>
      <c r="E959" s="117">
        <v>6112</v>
      </c>
      <c r="F959" s="107" t="s">
        <v>398</v>
      </c>
      <c r="G959" s="103" t="s">
        <v>1658</v>
      </c>
      <c r="H959" s="13" t="s">
        <v>59</v>
      </c>
      <c r="I959" s="14">
        <v>32600</v>
      </c>
      <c r="J959" s="14">
        <v>0</v>
      </c>
      <c r="K959" s="14"/>
      <c r="L959" s="14"/>
      <c r="M959" s="14"/>
      <c r="N959" s="14"/>
      <c r="O959" s="14"/>
      <c r="P959" s="14">
        <f t="shared" si="1388"/>
        <v>0</v>
      </c>
      <c r="Q959" s="14"/>
      <c r="R959" s="14"/>
      <c r="S959" s="14"/>
      <c r="T959" s="14"/>
      <c r="U959" s="14"/>
      <c r="V959" s="14"/>
      <c r="W959" s="14"/>
      <c r="X959" s="14"/>
      <c r="Y959" s="14"/>
      <c r="Z959" s="14">
        <v>0</v>
      </c>
      <c r="AA959" s="14">
        <v>0</v>
      </c>
      <c r="AB959" s="14">
        <v>0</v>
      </c>
      <c r="AC959" s="14"/>
      <c r="AD959" s="14"/>
      <c r="AE959" s="14"/>
      <c r="AF959" s="14"/>
      <c r="AG959" s="14"/>
      <c r="AH959" s="14">
        <f t="shared" si="1389"/>
        <v>0</v>
      </c>
      <c r="AI959" s="14"/>
      <c r="AJ959" s="14"/>
      <c r="AK959" s="14"/>
      <c r="AL959" s="14"/>
      <c r="AM959" s="14"/>
      <c r="AN959" s="14"/>
      <c r="AO959" s="14"/>
      <c r="AP959" s="14"/>
      <c r="AQ959" s="14"/>
      <c r="AR959" s="14">
        <v>0</v>
      </c>
      <c r="AS959" s="14">
        <v>0</v>
      </c>
      <c r="AT959" s="14">
        <v>0</v>
      </c>
      <c r="AU959" s="14"/>
      <c r="AV959" s="14"/>
      <c r="AW959" s="14"/>
      <c r="AX959" s="14"/>
      <c r="AY959" s="14"/>
      <c r="AZ959" s="14">
        <f t="shared" si="1390"/>
        <v>0</v>
      </c>
      <c r="BA959" s="14"/>
      <c r="BB959" s="14"/>
      <c r="BC959" s="14"/>
      <c r="BD959" s="14"/>
      <c r="BE959" s="14"/>
      <c r="BF959" s="14"/>
      <c r="BG959" s="14"/>
      <c r="BH959" s="14"/>
      <c r="BI959" s="14"/>
      <c r="BJ959" s="14">
        <v>0</v>
      </c>
      <c r="BK959" s="14">
        <v>0</v>
      </c>
    </row>
    <row r="960" spans="1:63" x14ac:dyDescent="0.25">
      <c r="A960" s="4" t="s">
        <v>135</v>
      </c>
      <c r="B960" s="4" t="s">
        <v>60</v>
      </c>
      <c r="C960" s="4" t="s">
        <v>162</v>
      </c>
      <c r="D960" s="107" t="s">
        <v>396</v>
      </c>
      <c r="E960" s="117">
        <v>6112</v>
      </c>
      <c r="F960" s="107" t="s">
        <v>399</v>
      </c>
      <c r="G960" s="103" t="s">
        <v>1658</v>
      </c>
      <c r="H960" s="13" t="s">
        <v>24</v>
      </c>
      <c r="I960" s="14">
        <v>143000</v>
      </c>
      <c r="J960" s="14">
        <v>0</v>
      </c>
      <c r="K960" s="14"/>
      <c r="L960" s="14"/>
      <c r="M960" s="14"/>
      <c r="N960" s="14"/>
      <c r="O960" s="14"/>
      <c r="P960" s="14">
        <f t="shared" si="1388"/>
        <v>0</v>
      </c>
      <c r="Q960" s="14"/>
      <c r="R960" s="14"/>
      <c r="S960" s="14"/>
      <c r="T960" s="14"/>
      <c r="U960" s="14"/>
      <c r="V960" s="14"/>
      <c r="W960" s="14"/>
      <c r="X960" s="14"/>
      <c r="Y960" s="14"/>
      <c r="Z960" s="14">
        <v>0</v>
      </c>
      <c r="AA960" s="14">
        <v>0</v>
      </c>
      <c r="AB960" s="14">
        <v>0</v>
      </c>
      <c r="AC960" s="14"/>
      <c r="AD960" s="14"/>
      <c r="AE960" s="14"/>
      <c r="AF960" s="14"/>
      <c r="AG960" s="14"/>
      <c r="AH960" s="14">
        <f t="shared" si="1389"/>
        <v>0</v>
      </c>
      <c r="AI960" s="14"/>
      <c r="AJ960" s="14"/>
      <c r="AK960" s="14"/>
      <c r="AL960" s="14"/>
      <c r="AM960" s="14"/>
      <c r="AN960" s="14"/>
      <c r="AO960" s="14"/>
      <c r="AP960" s="14"/>
      <c r="AQ960" s="14"/>
      <c r="AR960" s="14">
        <v>0</v>
      </c>
      <c r="AS960" s="14">
        <v>0</v>
      </c>
      <c r="AT960" s="14">
        <v>0</v>
      </c>
      <c r="AU960" s="14"/>
      <c r="AV960" s="14"/>
      <c r="AW960" s="14"/>
      <c r="AX960" s="14"/>
      <c r="AY960" s="14"/>
      <c r="AZ960" s="14">
        <f t="shared" si="1390"/>
        <v>0</v>
      </c>
      <c r="BA960" s="14"/>
      <c r="BB960" s="14"/>
      <c r="BC960" s="14"/>
      <c r="BD960" s="14"/>
      <c r="BE960" s="14"/>
      <c r="BF960" s="14"/>
      <c r="BG960" s="14"/>
      <c r="BH960" s="14"/>
      <c r="BI960" s="14"/>
      <c r="BJ960" s="14">
        <v>0</v>
      </c>
      <c r="BK960" s="14">
        <v>0</v>
      </c>
    </row>
    <row r="961" spans="1:63" x14ac:dyDescent="0.25">
      <c r="A961" s="4" t="s">
        <v>135</v>
      </c>
      <c r="B961" s="4" t="s">
        <v>60</v>
      </c>
      <c r="C961" s="4" t="s">
        <v>162</v>
      </c>
      <c r="D961" s="107" t="s">
        <v>396</v>
      </c>
      <c r="E961" s="117">
        <v>6112</v>
      </c>
      <c r="F961" s="107" t="s">
        <v>400</v>
      </c>
      <c r="G961" s="103" t="s">
        <v>1658</v>
      </c>
      <c r="H961" s="13" t="s">
        <v>25</v>
      </c>
      <c r="I961" s="14">
        <v>32000</v>
      </c>
      <c r="J961" s="14">
        <v>0</v>
      </c>
      <c r="K961" s="14"/>
      <c r="L961" s="14"/>
      <c r="M961" s="14"/>
      <c r="N961" s="14"/>
      <c r="O961" s="14"/>
      <c r="P961" s="14">
        <f t="shared" si="1388"/>
        <v>0</v>
      </c>
      <c r="Q961" s="14"/>
      <c r="R961" s="14"/>
      <c r="S961" s="14"/>
      <c r="T961" s="14"/>
      <c r="U961" s="14"/>
      <c r="V961" s="14"/>
      <c r="W961" s="14"/>
      <c r="X961" s="14"/>
      <c r="Y961" s="14"/>
      <c r="Z961" s="14">
        <v>0</v>
      </c>
      <c r="AA961" s="14">
        <v>0</v>
      </c>
      <c r="AB961" s="14">
        <v>0</v>
      </c>
      <c r="AC961" s="14"/>
      <c r="AD961" s="14"/>
      <c r="AE961" s="14"/>
      <c r="AF961" s="14"/>
      <c r="AG961" s="14"/>
      <c r="AH961" s="14">
        <f t="shared" si="1389"/>
        <v>0</v>
      </c>
      <c r="AI961" s="14"/>
      <c r="AJ961" s="14"/>
      <c r="AK961" s="14"/>
      <c r="AL961" s="14"/>
      <c r="AM961" s="14"/>
      <c r="AN961" s="14"/>
      <c r="AO961" s="14"/>
      <c r="AP961" s="14"/>
      <c r="AQ961" s="14"/>
      <c r="AR961" s="14">
        <v>0</v>
      </c>
      <c r="AS961" s="14">
        <v>0</v>
      </c>
      <c r="AT961" s="14">
        <v>0</v>
      </c>
      <c r="AU961" s="14"/>
      <c r="AV961" s="14"/>
      <c r="AW961" s="14"/>
      <c r="AX961" s="14"/>
      <c r="AY961" s="14"/>
      <c r="AZ961" s="14">
        <f t="shared" si="1390"/>
        <v>0</v>
      </c>
      <c r="BA961" s="14"/>
      <c r="BB961" s="14"/>
      <c r="BC961" s="14"/>
      <c r="BD961" s="14"/>
      <c r="BE961" s="14"/>
      <c r="BF961" s="14"/>
      <c r="BG961" s="14"/>
      <c r="BH961" s="14"/>
      <c r="BI961" s="14"/>
      <c r="BJ961" s="14">
        <v>0</v>
      </c>
      <c r="BK961" s="14">
        <v>0</v>
      </c>
    </row>
    <row r="962" spans="1:63" x14ac:dyDescent="0.25">
      <c r="A962" s="4" t="s">
        <v>135</v>
      </c>
      <c r="B962" s="4" t="s">
        <v>60</v>
      </c>
      <c r="C962" s="4" t="s">
        <v>162</v>
      </c>
      <c r="D962" s="107" t="s">
        <v>396</v>
      </c>
      <c r="E962" s="117">
        <v>6112</v>
      </c>
      <c r="F962" s="107" t="s">
        <v>401</v>
      </c>
      <c r="G962" s="103" t="s">
        <v>1658</v>
      </c>
      <c r="H962" s="13" t="s">
        <v>23</v>
      </c>
      <c r="I962" s="14">
        <v>17000</v>
      </c>
      <c r="J962" s="14">
        <v>0</v>
      </c>
      <c r="K962" s="14"/>
      <c r="L962" s="14"/>
      <c r="M962" s="14"/>
      <c r="N962" s="14"/>
      <c r="O962" s="14"/>
      <c r="P962" s="14">
        <f t="shared" si="1388"/>
        <v>0</v>
      </c>
      <c r="Q962" s="14"/>
      <c r="R962" s="14"/>
      <c r="S962" s="14"/>
      <c r="T962" s="14"/>
      <c r="U962" s="14"/>
      <c r="V962" s="14"/>
      <c r="W962" s="14"/>
      <c r="X962" s="14"/>
      <c r="Y962" s="14"/>
      <c r="Z962" s="14">
        <v>0</v>
      </c>
      <c r="AA962" s="14">
        <v>0</v>
      </c>
      <c r="AB962" s="14">
        <v>0</v>
      </c>
      <c r="AC962" s="14"/>
      <c r="AD962" s="14"/>
      <c r="AE962" s="14"/>
      <c r="AF962" s="14"/>
      <c r="AG962" s="14"/>
      <c r="AH962" s="14">
        <f t="shared" si="1389"/>
        <v>0</v>
      </c>
      <c r="AI962" s="14"/>
      <c r="AJ962" s="14"/>
      <c r="AK962" s="14"/>
      <c r="AL962" s="14"/>
      <c r="AM962" s="14"/>
      <c r="AN962" s="14"/>
      <c r="AO962" s="14"/>
      <c r="AP962" s="14"/>
      <c r="AQ962" s="14"/>
      <c r="AR962" s="14">
        <v>0</v>
      </c>
      <c r="AS962" s="14">
        <v>0</v>
      </c>
      <c r="AT962" s="14">
        <v>0</v>
      </c>
      <c r="AU962" s="14"/>
      <c r="AV962" s="14"/>
      <c r="AW962" s="14"/>
      <c r="AX962" s="14"/>
      <c r="AY962" s="14"/>
      <c r="AZ962" s="14">
        <f t="shared" si="1390"/>
        <v>0</v>
      </c>
      <c r="BA962" s="14"/>
      <c r="BB962" s="14"/>
      <c r="BC962" s="14"/>
      <c r="BD962" s="14"/>
      <c r="BE962" s="14"/>
      <c r="BF962" s="14"/>
      <c r="BG962" s="14"/>
      <c r="BH962" s="14"/>
      <c r="BI962" s="14"/>
      <c r="BJ962" s="14">
        <v>0</v>
      </c>
      <c r="BK962" s="14">
        <v>0</v>
      </c>
    </row>
    <row r="963" spans="1:63" x14ac:dyDescent="0.25">
      <c r="A963" s="4" t="s">
        <v>135</v>
      </c>
      <c r="B963" s="4" t="s">
        <v>60</v>
      </c>
      <c r="C963" s="4" t="s">
        <v>162</v>
      </c>
      <c r="D963" s="107" t="s">
        <v>396</v>
      </c>
      <c r="E963" s="117">
        <v>6112</v>
      </c>
      <c r="F963" s="107" t="s">
        <v>402</v>
      </c>
      <c r="G963" s="103" t="s">
        <v>1658</v>
      </c>
      <c r="H963" s="13" t="s">
        <v>26</v>
      </c>
      <c r="I963" s="14">
        <v>20000</v>
      </c>
      <c r="J963" s="14">
        <v>0</v>
      </c>
      <c r="K963" s="14"/>
      <c r="L963" s="14"/>
      <c r="M963" s="14"/>
      <c r="N963" s="14"/>
      <c r="O963" s="14"/>
      <c r="P963" s="14">
        <f t="shared" si="1388"/>
        <v>0</v>
      </c>
      <c r="Q963" s="14"/>
      <c r="R963" s="14"/>
      <c r="S963" s="14"/>
      <c r="T963" s="14"/>
      <c r="U963" s="14"/>
      <c r="V963" s="14"/>
      <c r="W963" s="14"/>
      <c r="X963" s="14"/>
      <c r="Y963" s="14"/>
      <c r="Z963" s="14">
        <v>0</v>
      </c>
      <c r="AA963" s="14">
        <v>0</v>
      </c>
      <c r="AB963" s="14">
        <v>0</v>
      </c>
      <c r="AC963" s="14"/>
      <c r="AD963" s="14"/>
      <c r="AE963" s="14"/>
      <c r="AF963" s="14"/>
      <c r="AG963" s="14"/>
      <c r="AH963" s="14">
        <f t="shared" si="1389"/>
        <v>0</v>
      </c>
      <c r="AI963" s="14"/>
      <c r="AJ963" s="14"/>
      <c r="AK963" s="14"/>
      <c r="AL963" s="14"/>
      <c r="AM963" s="14"/>
      <c r="AN963" s="14"/>
      <c r="AO963" s="14"/>
      <c r="AP963" s="14"/>
      <c r="AQ963" s="14"/>
      <c r="AR963" s="14">
        <v>0</v>
      </c>
      <c r="AS963" s="14">
        <v>0</v>
      </c>
      <c r="AT963" s="14">
        <v>0</v>
      </c>
      <c r="AU963" s="14"/>
      <c r="AV963" s="14"/>
      <c r="AW963" s="14"/>
      <c r="AX963" s="14"/>
      <c r="AY963" s="14"/>
      <c r="AZ963" s="14">
        <f t="shared" si="1390"/>
        <v>0</v>
      </c>
      <c r="BA963" s="14"/>
      <c r="BB963" s="14"/>
      <c r="BC963" s="14"/>
      <c r="BD963" s="14"/>
      <c r="BE963" s="14"/>
      <c r="BF963" s="14"/>
      <c r="BG963" s="14"/>
      <c r="BH963" s="14"/>
      <c r="BI963" s="14"/>
      <c r="BJ963" s="14">
        <v>0</v>
      </c>
      <c r="BK963" s="14">
        <v>0</v>
      </c>
    </row>
    <row r="964" spans="1:63" ht="22.5" x14ac:dyDescent="0.25">
      <c r="A964" s="4" t="s">
        <v>135</v>
      </c>
      <c r="B964" s="4" t="s">
        <v>60</v>
      </c>
      <c r="C964" s="4" t="s">
        <v>162</v>
      </c>
      <c r="D964" s="107" t="s">
        <v>396</v>
      </c>
      <c r="E964" s="106" t="s">
        <v>27</v>
      </c>
      <c r="F964" s="106" t="s">
        <v>0</v>
      </c>
      <c r="G964" s="2" t="s">
        <v>0</v>
      </c>
      <c r="H964" s="2" t="s">
        <v>28</v>
      </c>
      <c r="I964" s="12">
        <f>SUM(I965)</f>
        <v>155072</v>
      </c>
      <c r="J964" s="12">
        <f t="shared" ref="J964:Y964" si="1440">SUM(J965)</f>
        <v>0</v>
      </c>
      <c r="K964" s="12">
        <f t="shared" si="1440"/>
        <v>0</v>
      </c>
      <c r="L964" s="12">
        <f t="shared" si="1440"/>
        <v>0</v>
      </c>
      <c r="M964" s="12">
        <f t="shared" si="1440"/>
        <v>0</v>
      </c>
      <c r="N964" s="12">
        <f t="shared" si="1440"/>
        <v>0</v>
      </c>
      <c r="O964" s="12">
        <f t="shared" si="1440"/>
        <v>0</v>
      </c>
      <c r="P964" s="12">
        <f t="shared" si="1440"/>
        <v>0</v>
      </c>
      <c r="Q964" s="12">
        <f t="shared" si="1440"/>
        <v>0</v>
      </c>
      <c r="R964" s="12">
        <f t="shared" si="1440"/>
        <v>0</v>
      </c>
      <c r="S964" s="12">
        <f t="shared" si="1440"/>
        <v>0</v>
      </c>
      <c r="T964" s="12">
        <f t="shared" si="1440"/>
        <v>0</v>
      </c>
      <c r="U964" s="12">
        <f t="shared" si="1440"/>
        <v>0</v>
      </c>
      <c r="V964" s="12">
        <f t="shared" si="1440"/>
        <v>0</v>
      </c>
      <c r="W964" s="12">
        <f t="shared" si="1440"/>
        <v>0</v>
      </c>
      <c r="X964" s="12">
        <f t="shared" si="1440"/>
        <v>0</v>
      </c>
      <c r="Y964" s="12">
        <f t="shared" si="1440"/>
        <v>0</v>
      </c>
      <c r="Z964" s="12">
        <v>0</v>
      </c>
      <c r="AA964" s="12">
        <v>0</v>
      </c>
      <c r="AB964" s="12">
        <f t="shared" ref="AB964:AQ964" si="1441">SUM(AB965)</f>
        <v>0</v>
      </c>
      <c r="AC964" s="12">
        <f t="shared" si="1441"/>
        <v>0</v>
      </c>
      <c r="AD964" s="12">
        <f t="shared" si="1441"/>
        <v>0</v>
      </c>
      <c r="AE964" s="12">
        <f t="shared" si="1441"/>
        <v>0</v>
      </c>
      <c r="AF964" s="12">
        <f t="shared" si="1441"/>
        <v>0</v>
      </c>
      <c r="AG964" s="12">
        <f t="shared" si="1441"/>
        <v>0</v>
      </c>
      <c r="AH964" s="12">
        <f t="shared" si="1441"/>
        <v>0</v>
      </c>
      <c r="AI964" s="12">
        <f t="shared" si="1441"/>
        <v>0</v>
      </c>
      <c r="AJ964" s="12">
        <f t="shared" si="1441"/>
        <v>0</v>
      </c>
      <c r="AK964" s="12">
        <f t="shared" si="1441"/>
        <v>0</v>
      </c>
      <c r="AL964" s="12">
        <f t="shared" si="1441"/>
        <v>0</v>
      </c>
      <c r="AM964" s="12">
        <f t="shared" si="1441"/>
        <v>0</v>
      </c>
      <c r="AN964" s="12">
        <f t="shared" si="1441"/>
        <v>0</v>
      </c>
      <c r="AO964" s="12">
        <f t="shared" si="1441"/>
        <v>0</v>
      </c>
      <c r="AP964" s="12">
        <f t="shared" si="1441"/>
        <v>0</v>
      </c>
      <c r="AQ964" s="12">
        <f t="shared" si="1441"/>
        <v>0</v>
      </c>
      <c r="AR964" s="12">
        <v>0</v>
      </c>
      <c r="AS964" s="12">
        <v>0</v>
      </c>
      <c r="AT964" s="12">
        <f t="shared" ref="AT964:BI964" si="1442">SUM(AT965)</f>
        <v>0</v>
      </c>
      <c r="AU964" s="12">
        <f t="shared" si="1442"/>
        <v>0</v>
      </c>
      <c r="AV964" s="12">
        <f t="shared" si="1442"/>
        <v>0</v>
      </c>
      <c r="AW964" s="12">
        <f t="shared" si="1442"/>
        <v>0</v>
      </c>
      <c r="AX964" s="12">
        <f t="shared" si="1442"/>
        <v>0</v>
      </c>
      <c r="AY964" s="12">
        <f t="shared" si="1442"/>
        <v>0</v>
      </c>
      <c r="AZ964" s="12">
        <f t="shared" si="1442"/>
        <v>0</v>
      </c>
      <c r="BA964" s="12">
        <f t="shared" si="1442"/>
        <v>0</v>
      </c>
      <c r="BB964" s="12">
        <f t="shared" si="1442"/>
        <v>0</v>
      </c>
      <c r="BC964" s="12">
        <f t="shared" si="1442"/>
        <v>0</v>
      </c>
      <c r="BD964" s="12">
        <f t="shared" si="1442"/>
        <v>0</v>
      </c>
      <c r="BE964" s="12">
        <f t="shared" si="1442"/>
        <v>0</v>
      </c>
      <c r="BF964" s="12">
        <f t="shared" si="1442"/>
        <v>0</v>
      </c>
      <c r="BG964" s="12">
        <f t="shared" si="1442"/>
        <v>0</v>
      </c>
      <c r="BH964" s="12">
        <f t="shared" si="1442"/>
        <v>0</v>
      </c>
      <c r="BI964" s="12">
        <f t="shared" si="1442"/>
        <v>0</v>
      </c>
      <c r="BJ964" s="12">
        <v>0</v>
      </c>
      <c r="BK964" s="12">
        <v>0</v>
      </c>
    </row>
    <row r="965" spans="1:63" x14ac:dyDescent="0.25">
      <c r="A965" s="4" t="s">
        <v>135</v>
      </c>
      <c r="B965" s="4" t="s">
        <v>60</v>
      </c>
      <c r="C965" s="4" t="s">
        <v>162</v>
      </c>
      <c r="D965" s="107" t="s">
        <v>396</v>
      </c>
      <c r="E965" s="117">
        <v>6121</v>
      </c>
      <c r="F965" s="107"/>
      <c r="G965" s="103" t="s">
        <v>1658</v>
      </c>
      <c r="H965" s="13" t="s">
        <v>29</v>
      </c>
      <c r="I965" s="14">
        <v>155072</v>
      </c>
      <c r="J965" s="14">
        <v>0</v>
      </c>
      <c r="K965" s="14"/>
      <c r="L965" s="14"/>
      <c r="M965" s="14"/>
      <c r="N965" s="14"/>
      <c r="O965" s="14"/>
      <c r="P965" s="14">
        <f t="shared" si="1388"/>
        <v>0</v>
      </c>
      <c r="Q965" s="14"/>
      <c r="R965" s="14"/>
      <c r="S965" s="14"/>
      <c r="T965" s="14"/>
      <c r="U965" s="14"/>
      <c r="V965" s="14"/>
      <c r="W965" s="14"/>
      <c r="X965" s="14"/>
      <c r="Y965" s="14"/>
      <c r="Z965" s="14">
        <v>0</v>
      </c>
      <c r="AA965" s="14">
        <v>0</v>
      </c>
      <c r="AB965" s="14">
        <v>0</v>
      </c>
      <c r="AC965" s="14"/>
      <c r="AD965" s="14"/>
      <c r="AE965" s="14"/>
      <c r="AF965" s="14"/>
      <c r="AG965" s="14"/>
      <c r="AH965" s="14">
        <f t="shared" si="1389"/>
        <v>0</v>
      </c>
      <c r="AI965" s="14"/>
      <c r="AJ965" s="14"/>
      <c r="AK965" s="14"/>
      <c r="AL965" s="14"/>
      <c r="AM965" s="14"/>
      <c r="AN965" s="14"/>
      <c r="AO965" s="14"/>
      <c r="AP965" s="14"/>
      <c r="AQ965" s="14"/>
      <c r="AR965" s="14">
        <v>0</v>
      </c>
      <c r="AS965" s="14">
        <v>0</v>
      </c>
      <c r="AT965" s="14">
        <v>0</v>
      </c>
      <c r="AU965" s="14"/>
      <c r="AV965" s="14"/>
      <c r="AW965" s="14"/>
      <c r="AX965" s="14"/>
      <c r="AY965" s="14"/>
      <c r="AZ965" s="14">
        <f t="shared" si="1390"/>
        <v>0</v>
      </c>
      <c r="BA965" s="14"/>
      <c r="BB965" s="14"/>
      <c r="BC965" s="14"/>
      <c r="BD965" s="14"/>
      <c r="BE965" s="14"/>
      <c r="BF965" s="14"/>
      <c r="BG965" s="14"/>
      <c r="BH965" s="14"/>
      <c r="BI965" s="14"/>
      <c r="BJ965" s="14">
        <v>0</v>
      </c>
      <c r="BK965" s="14">
        <v>0</v>
      </c>
    </row>
    <row r="966" spans="1:63" ht="22.5" x14ac:dyDescent="0.25">
      <c r="A966" s="4" t="s">
        <v>135</v>
      </c>
      <c r="B966" s="4" t="s">
        <v>60</v>
      </c>
      <c r="C966" s="4" t="s">
        <v>162</v>
      </c>
      <c r="D966" s="107" t="s">
        <v>396</v>
      </c>
      <c r="E966" s="106" t="s">
        <v>31</v>
      </c>
      <c r="F966" s="106" t="s">
        <v>0</v>
      </c>
      <c r="G966" s="2" t="s">
        <v>0</v>
      </c>
      <c r="H966" s="2" t="s">
        <v>32</v>
      </c>
      <c r="I966" s="12">
        <f>SUM(I967:I974)</f>
        <v>212800</v>
      </c>
      <c r="J966" s="12">
        <f t="shared" ref="J966:Y966" si="1443">SUM(J967:J974)</f>
        <v>7000</v>
      </c>
      <c r="K966" s="12">
        <f t="shared" si="1443"/>
        <v>0</v>
      </c>
      <c r="L966" s="12">
        <f t="shared" si="1443"/>
        <v>0</v>
      </c>
      <c r="M966" s="12">
        <f t="shared" si="1443"/>
        <v>0</v>
      </c>
      <c r="N966" s="12">
        <f t="shared" si="1443"/>
        <v>0</v>
      </c>
      <c r="O966" s="12">
        <f t="shared" si="1443"/>
        <v>0</v>
      </c>
      <c r="P966" s="12">
        <f t="shared" si="1443"/>
        <v>7000</v>
      </c>
      <c r="Q966" s="12">
        <f t="shared" si="1443"/>
        <v>0</v>
      </c>
      <c r="R966" s="12">
        <f t="shared" si="1443"/>
        <v>0</v>
      </c>
      <c r="S966" s="12">
        <f t="shared" si="1443"/>
        <v>0</v>
      </c>
      <c r="T966" s="12">
        <f t="shared" si="1443"/>
        <v>1500</v>
      </c>
      <c r="U966" s="12">
        <f t="shared" si="1443"/>
        <v>4000</v>
      </c>
      <c r="V966" s="12">
        <f t="shared" si="1443"/>
        <v>0</v>
      </c>
      <c r="W966" s="12">
        <f t="shared" si="1443"/>
        <v>0</v>
      </c>
      <c r="X966" s="12">
        <f t="shared" si="1443"/>
        <v>0</v>
      </c>
      <c r="Y966" s="12">
        <f t="shared" si="1443"/>
        <v>1500</v>
      </c>
      <c r="Z966" s="12">
        <v>7000</v>
      </c>
      <c r="AA966" s="12">
        <v>0</v>
      </c>
      <c r="AB966" s="12">
        <f t="shared" ref="AB966:AQ966" si="1444">SUM(AB967:AB974)</f>
        <v>0</v>
      </c>
      <c r="AC966" s="12">
        <f t="shared" si="1444"/>
        <v>0</v>
      </c>
      <c r="AD966" s="12">
        <f t="shared" si="1444"/>
        <v>0</v>
      </c>
      <c r="AE966" s="12">
        <f t="shared" si="1444"/>
        <v>0</v>
      </c>
      <c r="AF966" s="12">
        <f t="shared" si="1444"/>
        <v>0</v>
      </c>
      <c r="AG966" s="12">
        <f t="shared" si="1444"/>
        <v>0</v>
      </c>
      <c r="AH966" s="12">
        <f t="shared" si="1444"/>
        <v>0</v>
      </c>
      <c r="AI966" s="12">
        <f t="shared" si="1444"/>
        <v>0</v>
      </c>
      <c r="AJ966" s="12">
        <f t="shared" si="1444"/>
        <v>0</v>
      </c>
      <c r="AK966" s="12">
        <f t="shared" si="1444"/>
        <v>0</v>
      </c>
      <c r="AL966" s="12">
        <f t="shared" si="1444"/>
        <v>0</v>
      </c>
      <c r="AM966" s="12">
        <f t="shared" si="1444"/>
        <v>0</v>
      </c>
      <c r="AN966" s="12">
        <f t="shared" si="1444"/>
        <v>0</v>
      </c>
      <c r="AO966" s="12">
        <f t="shared" si="1444"/>
        <v>0</v>
      </c>
      <c r="AP966" s="12">
        <f t="shared" si="1444"/>
        <v>0</v>
      </c>
      <c r="AQ966" s="12">
        <f t="shared" si="1444"/>
        <v>0</v>
      </c>
      <c r="AR966" s="12">
        <v>0</v>
      </c>
      <c r="AS966" s="12">
        <v>0</v>
      </c>
      <c r="AT966" s="12">
        <f t="shared" ref="AT966:BI966" si="1445">SUM(AT967:AT974)</f>
        <v>0</v>
      </c>
      <c r="AU966" s="12">
        <f t="shared" si="1445"/>
        <v>0</v>
      </c>
      <c r="AV966" s="12">
        <f t="shared" si="1445"/>
        <v>0</v>
      </c>
      <c r="AW966" s="12">
        <f t="shared" si="1445"/>
        <v>5016</v>
      </c>
      <c r="AX966" s="12">
        <f t="shared" si="1445"/>
        <v>0</v>
      </c>
      <c r="AY966" s="12">
        <f t="shared" si="1445"/>
        <v>0</v>
      </c>
      <c r="AZ966" s="12">
        <f t="shared" si="1445"/>
        <v>5016</v>
      </c>
      <c r="BA966" s="12">
        <f t="shared" si="1445"/>
        <v>0</v>
      </c>
      <c r="BB966" s="12">
        <f t="shared" si="1445"/>
        <v>0</v>
      </c>
      <c r="BC966" s="12">
        <f t="shared" si="1445"/>
        <v>0</v>
      </c>
      <c r="BD966" s="12">
        <f t="shared" si="1445"/>
        <v>0</v>
      </c>
      <c r="BE966" s="12">
        <f t="shared" si="1445"/>
        <v>2000</v>
      </c>
      <c r="BF966" s="12">
        <f t="shared" si="1445"/>
        <v>1696</v>
      </c>
      <c r="BG966" s="12">
        <f t="shared" si="1445"/>
        <v>0</v>
      </c>
      <c r="BH966" s="12">
        <f t="shared" si="1445"/>
        <v>1320</v>
      </c>
      <c r="BI966" s="12">
        <f t="shared" si="1445"/>
        <v>0</v>
      </c>
      <c r="BJ966" s="12">
        <v>5016</v>
      </c>
      <c r="BK966" s="12">
        <v>0</v>
      </c>
    </row>
    <row r="967" spans="1:63" x14ac:dyDescent="0.25">
      <c r="A967" s="4" t="s">
        <v>135</v>
      </c>
      <c r="B967" s="4" t="s">
        <v>60</v>
      </c>
      <c r="C967" s="4" t="s">
        <v>162</v>
      </c>
      <c r="D967" s="107" t="s">
        <v>396</v>
      </c>
      <c r="E967" s="117">
        <v>6131</v>
      </c>
      <c r="F967" s="107"/>
      <c r="G967" s="103" t="s">
        <v>1658</v>
      </c>
      <c r="H967" s="13" t="s">
        <v>34</v>
      </c>
      <c r="I967" s="14">
        <v>3000</v>
      </c>
      <c r="J967" s="14">
        <v>0</v>
      </c>
      <c r="K967" s="14"/>
      <c r="L967" s="14"/>
      <c r="M967" s="14"/>
      <c r="N967" s="14"/>
      <c r="O967" s="14"/>
      <c r="P967" s="14">
        <f t="shared" si="1388"/>
        <v>0</v>
      </c>
      <c r="Q967" s="14"/>
      <c r="R967" s="14"/>
      <c r="S967" s="14"/>
      <c r="T967" s="14"/>
      <c r="U967" s="14"/>
      <c r="V967" s="14"/>
      <c r="W967" s="14"/>
      <c r="X967" s="14"/>
      <c r="Y967" s="14"/>
      <c r="Z967" s="14">
        <v>0</v>
      </c>
      <c r="AA967" s="14">
        <v>0</v>
      </c>
      <c r="AB967" s="14">
        <v>0</v>
      </c>
      <c r="AC967" s="14"/>
      <c r="AD967" s="14"/>
      <c r="AE967" s="14"/>
      <c r="AF967" s="14"/>
      <c r="AG967" s="14"/>
      <c r="AH967" s="14">
        <f t="shared" si="1389"/>
        <v>0</v>
      </c>
      <c r="AI967" s="14"/>
      <c r="AJ967" s="14"/>
      <c r="AK967" s="14"/>
      <c r="AL967" s="14"/>
      <c r="AM967" s="14"/>
      <c r="AN967" s="14"/>
      <c r="AO967" s="14"/>
      <c r="AP967" s="14"/>
      <c r="AQ967" s="14"/>
      <c r="AR967" s="14">
        <v>0</v>
      </c>
      <c r="AS967" s="14">
        <v>0</v>
      </c>
      <c r="AT967" s="14">
        <v>0</v>
      </c>
      <c r="AU967" s="14"/>
      <c r="AV967" s="14"/>
      <c r="AW967" s="14"/>
      <c r="AX967" s="14"/>
      <c r="AY967" s="14"/>
      <c r="AZ967" s="14">
        <f t="shared" si="1390"/>
        <v>0</v>
      </c>
      <c r="BA967" s="14"/>
      <c r="BB967" s="14"/>
      <c r="BC967" s="14"/>
      <c r="BD967" s="14"/>
      <c r="BE967" s="14"/>
      <c r="BF967" s="14"/>
      <c r="BG967" s="14"/>
      <c r="BH967" s="14"/>
      <c r="BI967" s="14"/>
      <c r="BJ967" s="14">
        <v>0</v>
      </c>
      <c r="BK967" s="14">
        <v>0</v>
      </c>
    </row>
    <row r="968" spans="1:63" x14ac:dyDescent="0.25">
      <c r="A968" s="4" t="s">
        <v>135</v>
      </c>
      <c r="B968" s="4" t="s">
        <v>60</v>
      </c>
      <c r="C968" s="4" t="s">
        <v>162</v>
      </c>
      <c r="D968" s="107" t="s">
        <v>396</v>
      </c>
      <c r="E968" s="117">
        <v>6132</v>
      </c>
      <c r="F968" s="107"/>
      <c r="G968" s="103" t="s">
        <v>1658</v>
      </c>
      <c r="H968" s="13" t="s">
        <v>74</v>
      </c>
      <c r="I968" s="14">
        <v>131000</v>
      </c>
      <c r="J968" s="14">
        <v>0</v>
      </c>
      <c r="K968" s="14"/>
      <c r="L968" s="14"/>
      <c r="M968" s="14"/>
      <c r="N968" s="14"/>
      <c r="O968" s="14"/>
      <c r="P968" s="14">
        <f t="shared" si="1388"/>
        <v>0</v>
      </c>
      <c r="Q968" s="14"/>
      <c r="R968" s="14"/>
      <c r="S968" s="14"/>
      <c r="T968" s="14"/>
      <c r="U968" s="14"/>
      <c r="V968" s="14"/>
      <c r="W968" s="14"/>
      <c r="X968" s="14"/>
      <c r="Y968" s="14"/>
      <c r="Z968" s="14">
        <v>0</v>
      </c>
      <c r="AA968" s="14">
        <v>0</v>
      </c>
      <c r="AB968" s="14">
        <v>0</v>
      </c>
      <c r="AC968" s="14"/>
      <c r="AD968" s="14"/>
      <c r="AE968" s="14"/>
      <c r="AF968" s="14"/>
      <c r="AG968" s="14"/>
      <c r="AH968" s="14">
        <f t="shared" si="1389"/>
        <v>0</v>
      </c>
      <c r="AI968" s="14"/>
      <c r="AJ968" s="14"/>
      <c r="AK968" s="14"/>
      <c r="AL968" s="14"/>
      <c r="AM968" s="14"/>
      <c r="AN968" s="14"/>
      <c r="AO968" s="14"/>
      <c r="AP968" s="14"/>
      <c r="AQ968" s="14"/>
      <c r="AR968" s="14">
        <v>0</v>
      </c>
      <c r="AS968" s="14">
        <v>0</v>
      </c>
      <c r="AT968" s="14">
        <v>0</v>
      </c>
      <c r="AU968" s="14"/>
      <c r="AV968" s="14"/>
      <c r="AW968" s="14"/>
      <c r="AX968" s="14"/>
      <c r="AY968" s="14"/>
      <c r="AZ968" s="14">
        <f t="shared" si="1390"/>
        <v>0</v>
      </c>
      <c r="BA968" s="14"/>
      <c r="BB968" s="14"/>
      <c r="BC968" s="14"/>
      <c r="BD968" s="14"/>
      <c r="BE968" s="14"/>
      <c r="BF968" s="14"/>
      <c r="BG968" s="14"/>
      <c r="BH968" s="14"/>
      <c r="BI968" s="14"/>
      <c r="BJ968" s="14">
        <v>0</v>
      </c>
      <c r="BK968" s="14">
        <v>0</v>
      </c>
    </row>
    <row r="969" spans="1:63" x14ac:dyDescent="0.25">
      <c r="A969" s="4" t="s">
        <v>135</v>
      </c>
      <c r="B969" s="4" t="s">
        <v>60</v>
      </c>
      <c r="C969" s="4" t="s">
        <v>162</v>
      </c>
      <c r="D969" s="107" t="s">
        <v>396</v>
      </c>
      <c r="E969" s="117">
        <v>6133</v>
      </c>
      <c r="F969" s="107"/>
      <c r="G969" s="103" t="s">
        <v>1658</v>
      </c>
      <c r="H969" s="13" t="s">
        <v>77</v>
      </c>
      <c r="I969" s="14">
        <v>13500</v>
      </c>
      <c r="J969" s="14">
        <v>0</v>
      </c>
      <c r="K969" s="14"/>
      <c r="L969" s="14"/>
      <c r="M969" s="14"/>
      <c r="N969" s="14"/>
      <c r="O969" s="14"/>
      <c r="P969" s="14">
        <f t="shared" si="1388"/>
        <v>0</v>
      </c>
      <c r="Q969" s="14"/>
      <c r="R969" s="14"/>
      <c r="S969" s="14"/>
      <c r="T969" s="14"/>
      <c r="U969" s="14"/>
      <c r="V969" s="14"/>
      <c r="W969" s="14"/>
      <c r="X969" s="14"/>
      <c r="Y969" s="14"/>
      <c r="Z969" s="14">
        <v>0</v>
      </c>
      <c r="AA969" s="14">
        <v>0</v>
      </c>
      <c r="AB969" s="14">
        <v>0</v>
      </c>
      <c r="AC969" s="14"/>
      <c r="AD969" s="14"/>
      <c r="AE969" s="14"/>
      <c r="AF969" s="14"/>
      <c r="AG969" s="14"/>
      <c r="AH969" s="14">
        <f t="shared" si="1389"/>
        <v>0</v>
      </c>
      <c r="AI969" s="14"/>
      <c r="AJ969" s="14"/>
      <c r="AK969" s="14"/>
      <c r="AL969" s="14"/>
      <c r="AM969" s="14"/>
      <c r="AN969" s="14"/>
      <c r="AO969" s="14"/>
      <c r="AP969" s="14"/>
      <c r="AQ969" s="14"/>
      <c r="AR969" s="14">
        <v>0</v>
      </c>
      <c r="AS969" s="14">
        <v>0</v>
      </c>
      <c r="AT969" s="14">
        <v>0</v>
      </c>
      <c r="AU969" s="14"/>
      <c r="AV969" s="14"/>
      <c r="AW969" s="14"/>
      <c r="AX969" s="14"/>
      <c r="AY969" s="14"/>
      <c r="AZ969" s="14">
        <f t="shared" si="1390"/>
        <v>0</v>
      </c>
      <c r="BA969" s="14"/>
      <c r="BB969" s="14"/>
      <c r="BC969" s="14"/>
      <c r="BD969" s="14"/>
      <c r="BE969" s="14"/>
      <c r="BF969" s="14"/>
      <c r="BG969" s="14"/>
      <c r="BH969" s="14"/>
      <c r="BI969" s="14"/>
      <c r="BJ969" s="14">
        <v>0</v>
      </c>
      <c r="BK969" s="14">
        <v>0</v>
      </c>
    </row>
    <row r="970" spans="1:63" x14ac:dyDescent="0.25">
      <c r="A970" s="4" t="s">
        <v>135</v>
      </c>
      <c r="B970" s="4" t="s">
        <v>60</v>
      </c>
      <c r="C970" s="4" t="s">
        <v>162</v>
      </c>
      <c r="D970" s="107" t="s">
        <v>396</v>
      </c>
      <c r="E970" s="117">
        <v>6134</v>
      </c>
      <c r="F970" s="107"/>
      <c r="G970" s="103" t="s">
        <v>1658</v>
      </c>
      <c r="H970" s="13" t="s">
        <v>80</v>
      </c>
      <c r="I970" s="14">
        <v>26000</v>
      </c>
      <c r="J970" s="14">
        <v>2000</v>
      </c>
      <c r="K970" s="14"/>
      <c r="L970" s="14"/>
      <c r="M970" s="14"/>
      <c r="N970" s="14"/>
      <c r="O970" s="14"/>
      <c r="P970" s="14">
        <f t="shared" si="1388"/>
        <v>2000</v>
      </c>
      <c r="Q970" s="14"/>
      <c r="R970" s="14"/>
      <c r="S970" s="14"/>
      <c r="T970" s="14"/>
      <c r="U970" s="14">
        <v>2000</v>
      </c>
      <c r="V970" s="14"/>
      <c r="W970" s="14"/>
      <c r="X970" s="14"/>
      <c r="Y970" s="14"/>
      <c r="Z970" s="14">
        <v>2000</v>
      </c>
      <c r="AA970" s="14">
        <v>0</v>
      </c>
      <c r="AB970" s="14">
        <v>0</v>
      </c>
      <c r="AC970" s="14"/>
      <c r="AD970" s="14"/>
      <c r="AE970" s="14"/>
      <c r="AF970" s="14"/>
      <c r="AG970" s="14"/>
      <c r="AH970" s="14">
        <f t="shared" si="1389"/>
        <v>0</v>
      </c>
      <c r="AI970" s="14"/>
      <c r="AJ970" s="14"/>
      <c r="AK970" s="14"/>
      <c r="AL970" s="14"/>
      <c r="AM970" s="14"/>
      <c r="AN970" s="14"/>
      <c r="AO970" s="14"/>
      <c r="AP970" s="14"/>
      <c r="AQ970" s="14"/>
      <c r="AR970" s="14">
        <v>0</v>
      </c>
      <c r="AS970" s="14">
        <v>0</v>
      </c>
      <c r="AT970" s="14">
        <v>0</v>
      </c>
      <c r="AU970" s="14"/>
      <c r="AV970" s="14"/>
      <c r="AW970" s="14">
        <v>1320</v>
      </c>
      <c r="AX970" s="14"/>
      <c r="AY970" s="14"/>
      <c r="AZ970" s="14">
        <f t="shared" si="1390"/>
        <v>1320</v>
      </c>
      <c r="BA970" s="14"/>
      <c r="BB970" s="14"/>
      <c r="BC970" s="14"/>
      <c r="BD970" s="14"/>
      <c r="BE970" s="14"/>
      <c r="BF970" s="14"/>
      <c r="BG970" s="14"/>
      <c r="BH970" s="14">
        <v>1320</v>
      </c>
      <c r="BI970" s="14"/>
      <c r="BJ970" s="14">
        <v>1320</v>
      </c>
      <c r="BK970" s="14">
        <v>0</v>
      </c>
    </row>
    <row r="971" spans="1:63" x14ac:dyDescent="0.25">
      <c r="A971" s="4" t="s">
        <v>135</v>
      </c>
      <c r="B971" s="4" t="s">
        <v>60</v>
      </c>
      <c r="C971" s="4" t="s">
        <v>162</v>
      </c>
      <c r="D971" s="107" t="s">
        <v>396</v>
      </c>
      <c r="E971" s="117">
        <v>6135</v>
      </c>
      <c r="F971" s="107"/>
      <c r="G971" s="103" t="s">
        <v>1658</v>
      </c>
      <c r="H971" s="13" t="s">
        <v>83</v>
      </c>
      <c r="I971" s="14">
        <v>300</v>
      </c>
      <c r="J971" s="14">
        <v>0</v>
      </c>
      <c r="K971" s="14"/>
      <c r="L971" s="14"/>
      <c r="M971" s="14"/>
      <c r="N971" s="14"/>
      <c r="O971" s="14"/>
      <c r="P971" s="14">
        <f t="shared" si="1388"/>
        <v>0</v>
      </c>
      <c r="Q971" s="14"/>
      <c r="R971" s="14"/>
      <c r="S971" s="14"/>
      <c r="T971" s="14"/>
      <c r="U971" s="14"/>
      <c r="V971" s="14"/>
      <c r="W971" s="14"/>
      <c r="X971" s="14"/>
      <c r="Y971" s="14"/>
      <c r="Z971" s="14">
        <v>0</v>
      </c>
      <c r="AA971" s="14">
        <v>0</v>
      </c>
      <c r="AB971" s="14">
        <v>0</v>
      </c>
      <c r="AC971" s="14"/>
      <c r="AD971" s="14"/>
      <c r="AE971" s="14"/>
      <c r="AF971" s="14"/>
      <c r="AG971" s="14"/>
      <c r="AH971" s="14">
        <f t="shared" si="1389"/>
        <v>0</v>
      </c>
      <c r="AI971" s="14"/>
      <c r="AJ971" s="14"/>
      <c r="AK971" s="14"/>
      <c r="AL971" s="14"/>
      <c r="AM971" s="14"/>
      <c r="AN971" s="14"/>
      <c r="AO971" s="14"/>
      <c r="AP971" s="14"/>
      <c r="AQ971" s="14"/>
      <c r="AR971" s="14">
        <v>0</v>
      </c>
      <c r="AS971" s="14">
        <v>0</v>
      </c>
      <c r="AT971" s="14">
        <v>0</v>
      </c>
      <c r="AU971" s="14"/>
      <c r="AV971" s="14"/>
      <c r="AW971" s="14"/>
      <c r="AX971" s="14"/>
      <c r="AY971" s="14"/>
      <c r="AZ971" s="14">
        <f t="shared" si="1390"/>
        <v>0</v>
      </c>
      <c r="BA971" s="14"/>
      <c r="BB971" s="14"/>
      <c r="BC971" s="14"/>
      <c r="BD971" s="14"/>
      <c r="BE971" s="14"/>
      <c r="BF971" s="14"/>
      <c r="BG971" s="14"/>
      <c r="BH971" s="14"/>
      <c r="BI971" s="14"/>
      <c r="BJ971" s="14">
        <v>0</v>
      </c>
      <c r="BK971" s="14">
        <v>0</v>
      </c>
    </row>
    <row r="972" spans="1:63" x14ac:dyDescent="0.25">
      <c r="A972" s="4" t="s">
        <v>135</v>
      </c>
      <c r="B972" s="4" t="s">
        <v>60</v>
      </c>
      <c r="C972" s="4" t="s">
        <v>162</v>
      </c>
      <c r="D972" s="107" t="s">
        <v>396</v>
      </c>
      <c r="E972" s="117">
        <v>6137</v>
      </c>
      <c r="F972" s="107"/>
      <c r="G972" s="103" t="s">
        <v>1658</v>
      </c>
      <c r="H972" s="13" t="s">
        <v>89</v>
      </c>
      <c r="I972" s="14">
        <v>7000</v>
      </c>
      <c r="J972" s="14">
        <v>0</v>
      </c>
      <c r="K972" s="14"/>
      <c r="L972" s="14"/>
      <c r="M972" s="14"/>
      <c r="N972" s="14"/>
      <c r="O972" s="14"/>
      <c r="P972" s="14">
        <f t="shared" si="1388"/>
        <v>0</v>
      </c>
      <c r="Q972" s="14"/>
      <c r="R972" s="14"/>
      <c r="S972" s="14"/>
      <c r="T972" s="14"/>
      <c r="U972" s="14"/>
      <c r="V972" s="14"/>
      <c r="W972" s="14"/>
      <c r="X972" s="14"/>
      <c r="Y972" s="14"/>
      <c r="Z972" s="14">
        <v>0</v>
      </c>
      <c r="AA972" s="14">
        <v>0</v>
      </c>
      <c r="AB972" s="14">
        <v>0</v>
      </c>
      <c r="AC972" s="14"/>
      <c r="AD972" s="14"/>
      <c r="AE972" s="14"/>
      <c r="AF972" s="14"/>
      <c r="AG972" s="14"/>
      <c r="AH972" s="14">
        <f t="shared" si="1389"/>
        <v>0</v>
      </c>
      <c r="AI972" s="14"/>
      <c r="AJ972" s="14"/>
      <c r="AK972" s="14"/>
      <c r="AL972" s="14"/>
      <c r="AM972" s="14"/>
      <c r="AN972" s="14"/>
      <c r="AO972" s="14"/>
      <c r="AP972" s="14"/>
      <c r="AQ972" s="14"/>
      <c r="AR972" s="14">
        <v>0</v>
      </c>
      <c r="AS972" s="14">
        <v>0</v>
      </c>
      <c r="AT972" s="14">
        <v>0</v>
      </c>
      <c r="AU972" s="14"/>
      <c r="AV972" s="14"/>
      <c r="AW972" s="14"/>
      <c r="AX972" s="14"/>
      <c r="AY972" s="14"/>
      <c r="AZ972" s="14">
        <f t="shared" si="1390"/>
        <v>0</v>
      </c>
      <c r="BA972" s="14"/>
      <c r="BB972" s="14"/>
      <c r="BC972" s="14"/>
      <c r="BD972" s="14"/>
      <c r="BE972" s="14"/>
      <c r="BF972" s="14"/>
      <c r="BG972" s="14"/>
      <c r="BH972" s="14"/>
      <c r="BI972" s="14"/>
      <c r="BJ972" s="14">
        <v>0</v>
      </c>
      <c r="BK972" s="14">
        <v>0</v>
      </c>
    </row>
    <row r="973" spans="1:63" ht="22.5" x14ac:dyDescent="0.25">
      <c r="A973" s="4" t="s">
        <v>135</v>
      </c>
      <c r="B973" s="4" t="s">
        <v>60</v>
      </c>
      <c r="C973" s="4" t="s">
        <v>162</v>
      </c>
      <c r="D973" s="107" t="s">
        <v>396</v>
      </c>
      <c r="E973" s="117">
        <v>6138</v>
      </c>
      <c r="F973" s="107"/>
      <c r="G973" s="103" t="s">
        <v>1658</v>
      </c>
      <c r="H973" s="13" t="s">
        <v>92</v>
      </c>
      <c r="I973" s="14">
        <v>2000</v>
      </c>
      <c r="J973" s="14">
        <v>0</v>
      </c>
      <c r="K973" s="14"/>
      <c r="L973" s="14"/>
      <c r="M973" s="14"/>
      <c r="N973" s="14"/>
      <c r="O973" s="14"/>
      <c r="P973" s="14">
        <f t="shared" si="1388"/>
        <v>0</v>
      </c>
      <c r="Q973" s="14"/>
      <c r="R973" s="14"/>
      <c r="S973" s="14"/>
      <c r="T973" s="14"/>
      <c r="U973" s="14"/>
      <c r="V973" s="14"/>
      <c r="W973" s="14"/>
      <c r="X973" s="14"/>
      <c r="Y973" s="14"/>
      <c r="Z973" s="14">
        <v>0</v>
      </c>
      <c r="AA973" s="14">
        <v>0</v>
      </c>
      <c r="AB973" s="14">
        <v>0</v>
      </c>
      <c r="AC973" s="14"/>
      <c r="AD973" s="14"/>
      <c r="AE973" s="14"/>
      <c r="AF973" s="14"/>
      <c r="AG973" s="14"/>
      <c r="AH973" s="14">
        <f t="shared" si="1389"/>
        <v>0</v>
      </c>
      <c r="AI973" s="14"/>
      <c r="AJ973" s="14"/>
      <c r="AK973" s="14"/>
      <c r="AL973" s="14"/>
      <c r="AM973" s="14"/>
      <c r="AN973" s="14"/>
      <c r="AO973" s="14"/>
      <c r="AP973" s="14"/>
      <c r="AQ973" s="14"/>
      <c r="AR973" s="14">
        <v>0</v>
      </c>
      <c r="AS973" s="14">
        <v>0</v>
      </c>
      <c r="AT973" s="14">
        <v>0</v>
      </c>
      <c r="AU973" s="14"/>
      <c r="AV973" s="14"/>
      <c r="AW973" s="14"/>
      <c r="AX973" s="14"/>
      <c r="AY973" s="14"/>
      <c r="AZ973" s="14">
        <f t="shared" si="1390"/>
        <v>0</v>
      </c>
      <c r="BA973" s="14"/>
      <c r="BB973" s="14"/>
      <c r="BC973" s="14"/>
      <c r="BD973" s="14"/>
      <c r="BE973" s="14"/>
      <c r="BF973" s="14"/>
      <c r="BG973" s="14"/>
      <c r="BH973" s="14"/>
      <c r="BI973" s="14"/>
      <c r="BJ973" s="14">
        <v>0</v>
      </c>
      <c r="BK973" s="14">
        <v>0</v>
      </c>
    </row>
    <row r="974" spans="1:63" x14ac:dyDescent="0.25">
      <c r="A974" s="1" t="s">
        <v>135</v>
      </c>
      <c r="B974" s="1" t="s">
        <v>60</v>
      </c>
      <c r="C974" s="1" t="s">
        <v>162</v>
      </c>
      <c r="D974" s="110" t="s">
        <v>396</v>
      </c>
      <c r="E974" s="110" t="s">
        <v>36</v>
      </c>
      <c r="F974" s="107" t="s">
        <v>0</v>
      </c>
      <c r="G974" s="13" t="s">
        <v>0</v>
      </c>
      <c r="H974" s="2" t="s">
        <v>37</v>
      </c>
      <c r="I974" s="12">
        <f>SUM(I975:I977)</f>
        <v>30000</v>
      </c>
      <c r="J974" s="12">
        <f t="shared" ref="J974:Y974" si="1446">SUM(J975:J977)</f>
        <v>5000</v>
      </c>
      <c r="K974" s="12">
        <f t="shared" si="1446"/>
        <v>0</v>
      </c>
      <c r="L974" s="12">
        <f t="shared" si="1446"/>
        <v>0</v>
      </c>
      <c r="M974" s="12">
        <f t="shared" si="1446"/>
        <v>0</v>
      </c>
      <c r="N974" s="12">
        <f t="shared" si="1446"/>
        <v>0</v>
      </c>
      <c r="O974" s="12">
        <f t="shared" si="1446"/>
        <v>0</v>
      </c>
      <c r="P974" s="12">
        <f t="shared" si="1446"/>
        <v>5000</v>
      </c>
      <c r="Q974" s="12">
        <f t="shared" si="1446"/>
        <v>0</v>
      </c>
      <c r="R974" s="12">
        <f t="shared" si="1446"/>
        <v>0</v>
      </c>
      <c r="S974" s="12">
        <f t="shared" si="1446"/>
        <v>0</v>
      </c>
      <c r="T974" s="12">
        <f t="shared" si="1446"/>
        <v>1500</v>
      </c>
      <c r="U974" s="12">
        <f t="shared" si="1446"/>
        <v>2000</v>
      </c>
      <c r="V974" s="12">
        <f t="shared" si="1446"/>
        <v>0</v>
      </c>
      <c r="W974" s="12">
        <f t="shared" si="1446"/>
        <v>0</v>
      </c>
      <c r="X974" s="12">
        <f t="shared" si="1446"/>
        <v>0</v>
      </c>
      <c r="Y974" s="12">
        <f t="shared" si="1446"/>
        <v>1500</v>
      </c>
      <c r="Z974" s="12">
        <v>5000</v>
      </c>
      <c r="AA974" s="12">
        <v>0</v>
      </c>
      <c r="AB974" s="12">
        <f t="shared" ref="AB974:AQ974" si="1447">SUM(AB975:AB977)</f>
        <v>0</v>
      </c>
      <c r="AC974" s="12">
        <f t="shared" si="1447"/>
        <v>0</v>
      </c>
      <c r="AD974" s="12">
        <f t="shared" si="1447"/>
        <v>0</v>
      </c>
      <c r="AE974" s="12">
        <f t="shared" si="1447"/>
        <v>0</v>
      </c>
      <c r="AF974" s="12">
        <f t="shared" si="1447"/>
        <v>0</v>
      </c>
      <c r="AG974" s="12">
        <f t="shared" si="1447"/>
        <v>0</v>
      </c>
      <c r="AH974" s="12">
        <f t="shared" si="1447"/>
        <v>0</v>
      </c>
      <c r="AI974" s="12">
        <f t="shared" si="1447"/>
        <v>0</v>
      </c>
      <c r="AJ974" s="12">
        <f t="shared" si="1447"/>
        <v>0</v>
      </c>
      <c r="AK974" s="12">
        <f t="shared" si="1447"/>
        <v>0</v>
      </c>
      <c r="AL974" s="12">
        <f t="shared" si="1447"/>
        <v>0</v>
      </c>
      <c r="AM974" s="12">
        <f t="shared" si="1447"/>
        <v>0</v>
      </c>
      <c r="AN974" s="12">
        <f t="shared" si="1447"/>
        <v>0</v>
      </c>
      <c r="AO974" s="12">
        <f t="shared" si="1447"/>
        <v>0</v>
      </c>
      <c r="AP974" s="12">
        <f t="shared" si="1447"/>
        <v>0</v>
      </c>
      <c r="AQ974" s="12">
        <f t="shared" si="1447"/>
        <v>0</v>
      </c>
      <c r="AR974" s="12">
        <v>0</v>
      </c>
      <c r="AS974" s="12">
        <v>0</v>
      </c>
      <c r="AT974" s="12">
        <f t="shared" ref="AT974:BI974" si="1448">SUM(AT975:AT977)</f>
        <v>0</v>
      </c>
      <c r="AU974" s="12">
        <f t="shared" si="1448"/>
        <v>0</v>
      </c>
      <c r="AV974" s="12">
        <f t="shared" si="1448"/>
        <v>0</v>
      </c>
      <c r="AW974" s="12">
        <f t="shared" si="1448"/>
        <v>3696</v>
      </c>
      <c r="AX974" s="12">
        <f t="shared" si="1448"/>
        <v>0</v>
      </c>
      <c r="AY974" s="12">
        <f t="shared" si="1448"/>
        <v>0</v>
      </c>
      <c r="AZ974" s="12">
        <f t="shared" si="1448"/>
        <v>3696</v>
      </c>
      <c r="BA974" s="12">
        <f t="shared" si="1448"/>
        <v>0</v>
      </c>
      <c r="BB974" s="12">
        <f t="shared" si="1448"/>
        <v>0</v>
      </c>
      <c r="BC974" s="12">
        <f t="shared" si="1448"/>
        <v>0</v>
      </c>
      <c r="BD974" s="12">
        <f t="shared" si="1448"/>
        <v>0</v>
      </c>
      <c r="BE974" s="12">
        <f t="shared" si="1448"/>
        <v>2000</v>
      </c>
      <c r="BF974" s="12">
        <f t="shared" si="1448"/>
        <v>1696</v>
      </c>
      <c r="BG974" s="12">
        <f t="shared" si="1448"/>
        <v>0</v>
      </c>
      <c r="BH974" s="12">
        <f t="shared" si="1448"/>
        <v>0</v>
      </c>
      <c r="BI974" s="12">
        <f t="shared" si="1448"/>
        <v>0</v>
      </c>
      <c r="BJ974" s="12">
        <v>3696</v>
      </c>
      <c r="BK974" s="12">
        <v>0</v>
      </c>
    </row>
    <row r="975" spans="1:63" x14ac:dyDescent="0.25">
      <c r="A975" s="4" t="s">
        <v>135</v>
      </c>
      <c r="B975" s="4" t="s">
        <v>60</v>
      </c>
      <c r="C975" s="4" t="s">
        <v>162</v>
      </c>
      <c r="D975" s="107" t="s">
        <v>396</v>
      </c>
      <c r="E975" s="117">
        <v>6139</v>
      </c>
      <c r="F975" s="107"/>
      <c r="G975" s="103" t="s">
        <v>1658</v>
      </c>
      <c r="H975" s="13" t="s">
        <v>37</v>
      </c>
      <c r="I975" s="14">
        <v>25400</v>
      </c>
      <c r="J975" s="14">
        <v>5000</v>
      </c>
      <c r="K975" s="14"/>
      <c r="L975" s="14"/>
      <c r="M975" s="14"/>
      <c r="N975" s="14"/>
      <c r="O975" s="14"/>
      <c r="P975" s="14">
        <f t="shared" si="1388"/>
        <v>5000</v>
      </c>
      <c r="Q975" s="14"/>
      <c r="R975" s="14"/>
      <c r="S975" s="14"/>
      <c r="T975" s="14">
        <v>1500</v>
      </c>
      <c r="U975" s="14">
        <v>2000</v>
      </c>
      <c r="V975" s="14"/>
      <c r="W975" s="14"/>
      <c r="X975" s="14"/>
      <c r="Y975" s="14">
        <v>1500</v>
      </c>
      <c r="Z975" s="14">
        <v>5000</v>
      </c>
      <c r="AA975" s="14">
        <v>0</v>
      </c>
      <c r="AB975" s="14">
        <v>0</v>
      </c>
      <c r="AC975" s="14"/>
      <c r="AD975" s="14"/>
      <c r="AE975" s="14"/>
      <c r="AF975" s="14"/>
      <c r="AG975" s="14"/>
      <c r="AH975" s="14">
        <f t="shared" si="1389"/>
        <v>0</v>
      </c>
      <c r="AI975" s="14"/>
      <c r="AJ975" s="14"/>
      <c r="AK975" s="14"/>
      <c r="AL975" s="14"/>
      <c r="AM975" s="14"/>
      <c r="AN975" s="14"/>
      <c r="AO975" s="14"/>
      <c r="AP975" s="14"/>
      <c r="AQ975" s="14"/>
      <c r="AR975" s="14">
        <v>0</v>
      </c>
      <c r="AS975" s="14">
        <v>0</v>
      </c>
      <c r="AT975" s="14">
        <v>0</v>
      </c>
      <c r="AU975" s="14"/>
      <c r="AV975" s="14"/>
      <c r="AW975" s="14">
        <f>2000+1696</f>
        <v>3696</v>
      </c>
      <c r="AX975" s="14"/>
      <c r="AY975" s="14"/>
      <c r="AZ975" s="14">
        <f t="shared" si="1390"/>
        <v>3696</v>
      </c>
      <c r="BA975" s="14"/>
      <c r="BB975" s="14"/>
      <c r="BC975" s="14"/>
      <c r="BD975" s="14"/>
      <c r="BE975" s="14">
        <v>2000</v>
      </c>
      <c r="BF975" s="14">
        <v>1696</v>
      </c>
      <c r="BG975" s="14"/>
      <c r="BH975" s="14"/>
      <c r="BI975" s="14"/>
      <c r="BJ975" s="14">
        <v>3696</v>
      </c>
      <c r="BK975" s="14">
        <v>0</v>
      </c>
    </row>
    <row r="976" spans="1:63" ht="22.5" x14ac:dyDescent="0.25">
      <c r="A976" s="4" t="s">
        <v>135</v>
      </c>
      <c r="B976" s="4" t="s">
        <v>60</v>
      </c>
      <c r="C976" s="4" t="s">
        <v>162</v>
      </c>
      <c r="D976" s="107" t="s">
        <v>396</v>
      </c>
      <c r="E976" s="117">
        <v>6139</v>
      </c>
      <c r="F976" s="107" t="s">
        <v>403</v>
      </c>
      <c r="G976" s="103" t="s">
        <v>1658</v>
      </c>
      <c r="H976" s="13" t="s">
        <v>39</v>
      </c>
      <c r="I976" s="14">
        <v>4500</v>
      </c>
      <c r="J976" s="14">
        <v>0</v>
      </c>
      <c r="K976" s="14"/>
      <c r="L976" s="14"/>
      <c r="M976" s="14"/>
      <c r="N976" s="14"/>
      <c r="O976" s="14"/>
      <c r="P976" s="14">
        <f t="shared" si="1388"/>
        <v>0</v>
      </c>
      <c r="Q976" s="14"/>
      <c r="R976" s="14"/>
      <c r="S976" s="14"/>
      <c r="T976" s="14"/>
      <c r="U976" s="14"/>
      <c r="V976" s="14"/>
      <c r="W976" s="14"/>
      <c r="X976" s="14"/>
      <c r="Y976" s="14"/>
      <c r="Z976" s="14">
        <v>0</v>
      </c>
      <c r="AA976" s="14">
        <v>0</v>
      </c>
      <c r="AB976" s="14">
        <v>0</v>
      </c>
      <c r="AC976" s="14"/>
      <c r="AD976" s="14"/>
      <c r="AE976" s="14"/>
      <c r="AF976" s="14"/>
      <c r="AG976" s="14"/>
      <c r="AH976" s="14">
        <f t="shared" si="1389"/>
        <v>0</v>
      </c>
      <c r="AI976" s="14"/>
      <c r="AJ976" s="14"/>
      <c r="AK976" s="14"/>
      <c r="AL976" s="14"/>
      <c r="AM976" s="14"/>
      <c r="AN976" s="14"/>
      <c r="AO976" s="14"/>
      <c r="AP976" s="14"/>
      <c r="AQ976" s="14"/>
      <c r="AR976" s="14">
        <v>0</v>
      </c>
      <c r="AS976" s="14">
        <v>0</v>
      </c>
      <c r="AT976" s="14">
        <v>0</v>
      </c>
      <c r="AU976" s="14"/>
      <c r="AV976" s="14"/>
      <c r="AW976" s="14"/>
      <c r="AX976" s="14"/>
      <c r="AY976" s="14"/>
      <c r="AZ976" s="14">
        <f t="shared" si="1390"/>
        <v>0</v>
      </c>
      <c r="BA976" s="14"/>
      <c r="BB976" s="14"/>
      <c r="BC976" s="14"/>
      <c r="BD976" s="14"/>
      <c r="BE976" s="14"/>
      <c r="BF976" s="14"/>
      <c r="BG976" s="14"/>
      <c r="BH976" s="14"/>
      <c r="BI976" s="14"/>
      <c r="BJ976" s="14">
        <v>0</v>
      </c>
      <c r="BK976" s="14">
        <v>0</v>
      </c>
    </row>
    <row r="977" spans="1:63" ht="33.75" x14ac:dyDescent="0.25">
      <c r="A977" s="4" t="s">
        <v>135</v>
      </c>
      <c r="B977" s="4" t="s">
        <v>60</v>
      </c>
      <c r="C977" s="4" t="s">
        <v>162</v>
      </c>
      <c r="D977" s="107" t="s">
        <v>396</v>
      </c>
      <c r="E977" s="117">
        <v>6139</v>
      </c>
      <c r="F977" s="107" t="s">
        <v>404</v>
      </c>
      <c r="G977" s="103" t="s">
        <v>1658</v>
      </c>
      <c r="H977" s="13" t="s">
        <v>40</v>
      </c>
      <c r="I977" s="14">
        <v>100</v>
      </c>
      <c r="J977" s="14">
        <v>0</v>
      </c>
      <c r="K977" s="14"/>
      <c r="L977" s="14"/>
      <c r="M977" s="14"/>
      <c r="N977" s="14"/>
      <c r="O977" s="14"/>
      <c r="P977" s="14">
        <f t="shared" si="1388"/>
        <v>0</v>
      </c>
      <c r="Q977" s="14"/>
      <c r="R977" s="14"/>
      <c r="S977" s="14"/>
      <c r="T977" s="14"/>
      <c r="U977" s="14"/>
      <c r="V977" s="14"/>
      <c r="W977" s="14"/>
      <c r="X977" s="14"/>
      <c r="Y977" s="14"/>
      <c r="Z977" s="14">
        <v>0</v>
      </c>
      <c r="AA977" s="14">
        <v>0</v>
      </c>
      <c r="AB977" s="14">
        <v>0</v>
      </c>
      <c r="AC977" s="14"/>
      <c r="AD977" s="14"/>
      <c r="AE977" s="14"/>
      <c r="AF977" s="14"/>
      <c r="AG977" s="14"/>
      <c r="AH977" s="14">
        <f t="shared" si="1389"/>
        <v>0</v>
      </c>
      <c r="AI977" s="14"/>
      <c r="AJ977" s="14"/>
      <c r="AK977" s="14"/>
      <c r="AL977" s="14"/>
      <c r="AM977" s="14"/>
      <c r="AN977" s="14"/>
      <c r="AO977" s="14"/>
      <c r="AP977" s="14"/>
      <c r="AQ977" s="14"/>
      <c r="AR977" s="14">
        <v>0</v>
      </c>
      <c r="AS977" s="14">
        <v>0</v>
      </c>
      <c r="AT977" s="14">
        <v>0</v>
      </c>
      <c r="AU977" s="14"/>
      <c r="AV977" s="14"/>
      <c r="AW977" s="14"/>
      <c r="AX977" s="14"/>
      <c r="AY977" s="14"/>
      <c r="AZ977" s="14">
        <f t="shared" si="1390"/>
        <v>0</v>
      </c>
      <c r="BA977" s="14"/>
      <c r="BB977" s="14"/>
      <c r="BC977" s="14"/>
      <c r="BD977" s="14"/>
      <c r="BE977" s="14"/>
      <c r="BF977" s="14"/>
      <c r="BG977" s="14"/>
      <c r="BH977" s="14"/>
      <c r="BI977" s="14"/>
      <c r="BJ977" s="14">
        <v>0</v>
      </c>
      <c r="BK977" s="14">
        <v>0</v>
      </c>
    </row>
    <row r="978" spans="1:63" ht="33.75" x14ac:dyDescent="0.25">
      <c r="A978" s="1" t="s">
        <v>0</v>
      </c>
      <c r="B978" s="1" t="s">
        <v>0</v>
      </c>
      <c r="C978" s="1" t="s">
        <v>0</v>
      </c>
      <c r="D978" s="106" t="s">
        <v>0</v>
      </c>
      <c r="E978" s="106" t="s">
        <v>0</v>
      </c>
      <c r="F978" s="106" t="s">
        <v>0</v>
      </c>
      <c r="G978" s="2" t="s">
        <v>0</v>
      </c>
      <c r="H978" s="10" t="s">
        <v>41</v>
      </c>
      <c r="I978" s="11">
        <f>SUM(I979)</f>
        <v>100</v>
      </c>
      <c r="J978" s="11">
        <f t="shared" ref="J978:Y979" si="1449">SUM(J979)</f>
        <v>0</v>
      </c>
      <c r="K978" s="11">
        <f t="shared" si="1449"/>
        <v>0</v>
      </c>
      <c r="L978" s="11">
        <f t="shared" si="1449"/>
        <v>0</v>
      </c>
      <c r="M978" s="11">
        <f t="shared" si="1449"/>
        <v>0</v>
      </c>
      <c r="N978" s="11">
        <f t="shared" si="1449"/>
        <v>0</v>
      </c>
      <c r="O978" s="11">
        <f t="shared" si="1449"/>
        <v>0</v>
      </c>
      <c r="P978" s="11">
        <f t="shared" si="1449"/>
        <v>0</v>
      </c>
      <c r="Q978" s="11">
        <f t="shared" si="1449"/>
        <v>0</v>
      </c>
      <c r="R978" s="11">
        <f t="shared" si="1449"/>
        <v>0</v>
      </c>
      <c r="S978" s="11">
        <f t="shared" si="1449"/>
        <v>0</v>
      </c>
      <c r="T978" s="11">
        <f t="shared" si="1449"/>
        <v>0</v>
      </c>
      <c r="U978" s="11">
        <f t="shared" si="1449"/>
        <v>0</v>
      </c>
      <c r="V978" s="11">
        <f t="shared" si="1449"/>
        <v>0</v>
      </c>
      <c r="W978" s="11">
        <f t="shared" si="1449"/>
        <v>0</v>
      </c>
      <c r="X978" s="11">
        <f t="shared" si="1449"/>
        <v>0</v>
      </c>
      <c r="Y978" s="11">
        <f t="shared" si="1449"/>
        <v>0</v>
      </c>
      <c r="Z978" s="11">
        <v>0</v>
      </c>
      <c r="AA978" s="11">
        <v>0</v>
      </c>
      <c r="AB978" s="11">
        <f t="shared" ref="AB978:AQ979" si="1450">SUM(AB979)</f>
        <v>0</v>
      </c>
      <c r="AC978" s="11">
        <f t="shared" si="1450"/>
        <v>0</v>
      </c>
      <c r="AD978" s="11">
        <f t="shared" si="1450"/>
        <v>0</v>
      </c>
      <c r="AE978" s="11">
        <f t="shared" si="1450"/>
        <v>0</v>
      </c>
      <c r="AF978" s="11">
        <f t="shared" si="1450"/>
        <v>0</v>
      </c>
      <c r="AG978" s="11">
        <f t="shared" si="1450"/>
        <v>0</v>
      </c>
      <c r="AH978" s="11">
        <f t="shared" si="1450"/>
        <v>0</v>
      </c>
      <c r="AI978" s="11">
        <f t="shared" si="1450"/>
        <v>0</v>
      </c>
      <c r="AJ978" s="11">
        <f t="shared" si="1450"/>
        <v>0</v>
      </c>
      <c r="AK978" s="11">
        <f t="shared" si="1450"/>
        <v>0</v>
      </c>
      <c r="AL978" s="11">
        <f t="shared" si="1450"/>
        <v>0</v>
      </c>
      <c r="AM978" s="11">
        <f t="shared" si="1450"/>
        <v>0</v>
      </c>
      <c r="AN978" s="11">
        <f t="shared" si="1450"/>
        <v>0</v>
      </c>
      <c r="AO978" s="11">
        <f t="shared" si="1450"/>
        <v>0</v>
      </c>
      <c r="AP978" s="11">
        <f t="shared" si="1450"/>
        <v>0</v>
      </c>
      <c r="AQ978" s="11">
        <f t="shared" si="1450"/>
        <v>0</v>
      </c>
      <c r="AR978" s="11">
        <v>0</v>
      </c>
      <c r="AS978" s="11">
        <v>0</v>
      </c>
      <c r="AT978" s="11">
        <f t="shared" ref="AT978:BI979" si="1451">SUM(AT979)</f>
        <v>0</v>
      </c>
      <c r="AU978" s="11">
        <f t="shared" si="1451"/>
        <v>0</v>
      </c>
      <c r="AV978" s="11">
        <f t="shared" si="1451"/>
        <v>0</v>
      </c>
      <c r="AW978" s="11">
        <f t="shared" si="1451"/>
        <v>0</v>
      </c>
      <c r="AX978" s="11">
        <f t="shared" si="1451"/>
        <v>0</v>
      </c>
      <c r="AY978" s="11">
        <f t="shared" si="1451"/>
        <v>0</v>
      </c>
      <c r="AZ978" s="11">
        <f t="shared" si="1451"/>
        <v>0</v>
      </c>
      <c r="BA978" s="11">
        <f t="shared" si="1451"/>
        <v>0</v>
      </c>
      <c r="BB978" s="11">
        <f t="shared" si="1451"/>
        <v>0</v>
      </c>
      <c r="BC978" s="11">
        <f t="shared" si="1451"/>
        <v>0</v>
      </c>
      <c r="BD978" s="11">
        <f t="shared" si="1451"/>
        <v>0</v>
      </c>
      <c r="BE978" s="11">
        <f t="shared" si="1451"/>
        <v>0</v>
      </c>
      <c r="BF978" s="11">
        <f t="shared" si="1451"/>
        <v>0</v>
      </c>
      <c r="BG978" s="11">
        <f t="shared" si="1451"/>
        <v>0</v>
      </c>
      <c r="BH978" s="11">
        <f t="shared" si="1451"/>
        <v>0</v>
      </c>
      <c r="BI978" s="11">
        <f t="shared" si="1451"/>
        <v>0</v>
      </c>
      <c r="BJ978" s="11">
        <v>0</v>
      </c>
      <c r="BK978" s="11">
        <v>0</v>
      </c>
    </row>
    <row r="979" spans="1:63" ht="22.5" x14ac:dyDescent="0.25">
      <c r="A979" s="4" t="s">
        <v>135</v>
      </c>
      <c r="B979" s="4" t="s">
        <v>60</v>
      </c>
      <c r="C979" s="4" t="s">
        <v>162</v>
      </c>
      <c r="D979" s="107" t="s">
        <v>396</v>
      </c>
      <c r="E979" s="106" t="s">
        <v>42</v>
      </c>
      <c r="F979" s="106" t="s">
        <v>0</v>
      </c>
      <c r="G979" s="2" t="s">
        <v>0</v>
      </c>
      <c r="H979" s="2" t="s">
        <v>43</v>
      </c>
      <c r="I979" s="12">
        <f>SUM(I980)</f>
        <v>100</v>
      </c>
      <c r="J979" s="12">
        <f t="shared" si="1449"/>
        <v>0</v>
      </c>
      <c r="K979" s="12">
        <f t="shared" ref="K979:Y979" si="1452">SUM(K980)</f>
        <v>0</v>
      </c>
      <c r="L979" s="12">
        <f t="shared" si="1452"/>
        <v>0</v>
      </c>
      <c r="M979" s="12">
        <f t="shared" si="1452"/>
        <v>0</v>
      </c>
      <c r="N979" s="12">
        <f t="shared" si="1452"/>
        <v>0</v>
      </c>
      <c r="O979" s="12">
        <f t="shared" si="1452"/>
        <v>0</v>
      </c>
      <c r="P979" s="12">
        <f t="shared" si="1452"/>
        <v>0</v>
      </c>
      <c r="Q979" s="12">
        <f t="shared" si="1452"/>
        <v>0</v>
      </c>
      <c r="R979" s="12">
        <f t="shared" si="1452"/>
        <v>0</v>
      </c>
      <c r="S979" s="12">
        <f t="shared" si="1452"/>
        <v>0</v>
      </c>
      <c r="T979" s="12">
        <f t="shared" si="1452"/>
        <v>0</v>
      </c>
      <c r="U979" s="12">
        <f t="shared" si="1452"/>
        <v>0</v>
      </c>
      <c r="V979" s="12">
        <f t="shared" si="1452"/>
        <v>0</v>
      </c>
      <c r="W979" s="12">
        <f t="shared" si="1452"/>
        <v>0</v>
      </c>
      <c r="X979" s="12">
        <f t="shared" si="1452"/>
        <v>0</v>
      </c>
      <c r="Y979" s="12">
        <f t="shared" si="1452"/>
        <v>0</v>
      </c>
      <c r="Z979" s="12">
        <v>0</v>
      </c>
      <c r="AA979" s="12">
        <v>0</v>
      </c>
      <c r="AB979" s="12">
        <f t="shared" si="1450"/>
        <v>0</v>
      </c>
      <c r="AC979" s="12">
        <f t="shared" ref="AC979:AQ979" si="1453">SUM(AC980)</f>
        <v>0</v>
      </c>
      <c r="AD979" s="12">
        <f t="shared" si="1453"/>
        <v>0</v>
      </c>
      <c r="AE979" s="12">
        <f t="shared" si="1453"/>
        <v>0</v>
      </c>
      <c r="AF979" s="12">
        <f t="shared" si="1453"/>
        <v>0</v>
      </c>
      <c r="AG979" s="12">
        <f t="shared" si="1453"/>
        <v>0</v>
      </c>
      <c r="AH979" s="12">
        <f t="shared" si="1453"/>
        <v>0</v>
      </c>
      <c r="AI979" s="12">
        <f t="shared" si="1453"/>
        <v>0</v>
      </c>
      <c r="AJ979" s="12">
        <f t="shared" si="1453"/>
        <v>0</v>
      </c>
      <c r="AK979" s="12">
        <f t="shared" si="1453"/>
        <v>0</v>
      </c>
      <c r="AL979" s="12">
        <f t="shared" si="1453"/>
        <v>0</v>
      </c>
      <c r="AM979" s="12">
        <f t="shared" si="1453"/>
        <v>0</v>
      </c>
      <c r="AN979" s="12">
        <f t="shared" si="1453"/>
        <v>0</v>
      </c>
      <c r="AO979" s="12">
        <f t="shared" si="1453"/>
        <v>0</v>
      </c>
      <c r="AP979" s="12">
        <f t="shared" si="1453"/>
        <v>0</v>
      </c>
      <c r="AQ979" s="12">
        <f t="shared" si="1453"/>
        <v>0</v>
      </c>
      <c r="AR979" s="12">
        <v>0</v>
      </c>
      <c r="AS979" s="12">
        <v>0</v>
      </c>
      <c r="AT979" s="12">
        <f t="shared" si="1451"/>
        <v>0</v>
      </c>
      <c r="AU979" s="12">
        <f t="shared" ref="AU979:BI979" si="1454">SUM(AU980)</f>
        <v>0</v>
      </c>
      <c r="AV979" s="12">
        <f t="shared" si="1454"/>
        <v>0</v>
      </c>
      <c r="AW979" s="12">
        <f t="shared" si="1454"/>
        <v>0</v>
      </c>
      <c r="AX979" s="12">
        <f t="shared" si="1454"/>
        <v>0</v>
      </c>
      <c r="AY979" s="12">
        <f t="shared" si="1454"/>
        <v>0</v>
      </c>
      <c r="AZ979" s="12">
        <f t="shared" si="1454"/>
        <v>0</v>
      </c>
      <c r="BA979" s="12">
        <f t="shared" si="1454"/>
        <v>0</v>
      </c>
      <c r="BB979" s="12">
        <f t="shared" si="1454"/>
        <v>0</v>
      </c>
      <c r="BC979" s="12">
        <f t="shared" si="1454"/>
        <v>0</v>
      </c>
      <c r="BD979" s="12">
        <f t="shared" si="1454"/>
        <v>0</v>
      </c>
      <c r="BE979" s="12">
        <f t="shared" si="1454"/>
        <v>0</v>
      </c>
      <c r="BF979" s="12">
        <f t="shared" si="1454"/>
        <v>0</v>
      </c>
      <c r="BG979" s="12">
        <f t="shared" si="1454"/>
        <v>0</v>
      </c>
      <c r="BH979" s="12">
        <f t="shared" si="1454"/>
        <v>0</v>
      </c>
      <c r="BI979" s="12">
        <f t="shared" si="1454"/>
        <v>0</v>
      </c>
      <c r="BJ979" s="12">
        <v>0</v>
      </c>
      <c r="BK979" s="12">
        <v>0</v>
      </c>
    </row>
    <row r="980" spans="1:63" x14ac:dyDescent="0.25">
      <c r="A980" s="4" t="s">
        <v>135</v>
      </c>
      <c r="B980" s="4" t="s">
        <v>60</v>
      </c>
      <c r="C980" s="4" t="s">
        <v>162</v>
      </c>
      <c r="D980" s="107" t="s">
        <v>396</v>
      </c>
      <c r="E980" s="117">
        <v>6148</v>
      </c>
      <c r="F980" s="107"/>
      <c r="G980" s="103" t="s">
        <v>1658</v>
      </c>
      <c r="H980" s="13" t="s">
        <v>47</v>
      </c>
      <c r="I980" s="14">
        <v>100</v>
      </c>
      <c r="J980" s="14">
        <v>0</v>
      </c>
      <c r="K980" s="14"/>
      <c r="L980" s="14"/>
      <c r="M980" s="14"/>
      <c r="N980" s="14"/>
      <c r="O980" s="14"/>
      <c r="P980" s="14">
        <f t="shared" si="1388"/>
        <v>0</v>
      </c>
      <c r="Q980" s="14"/>
      <c r="R980" s="14"/>
      <c r="S980" s="14"/>
      <c r="T980" s="14"/>
      <c r="U980" s="14"/>
      <c r="V980" s="14"/>
      <c r="W980" s="14"/>
      <c r="X980" s="14"/>
      <c r="Y980" s="14"/>
      <c r="Z980" s="14">
        <v>0</v>
      </c>
      <c r="AA980" s="14">
        <v>0</v>
      </c>
      <c r="AB980" s="14">
        <v>0</v>
      </c>
      <c r="AC980" s="14"/>
      <c r="AD980" s="14"/>
      <c r="AE980" s="14"/>
      <c r="AF980" s="14"/>
      <c r="AG980" s="14"/>
      <c r="AH980" s="14">
        <f t="shared" si="1389"/>
        <v>0</v>
      </c>
      <c r="AI980" s="14"/>
      <c r="AJ980" s="14"/>
      <c r="AK980" s="14"/>
      <c r="AL980" s="14"/>
      <c r="AM980" s="14"/>
      <c r="AN980" s="14"/>
      <c r="AO980" s="14"/>
      <c r="AP980" s="14"/>
      <c r="AQ980" s="14"/>
      <c r="AR980" s="14">
        <v>0</v>
      </c>
      <c r="AS980" s="14">
        <v>0</v>
      </c>
      <c r="AT980" s="14">
        <v>0</v>
      </c>
      <c r="AU980" s="14"/>
      <c r="AV980" s="14"/>
      <c r="AW980" s="14"/>
      <c r="AX980" s="14"/>
      <c r="AY980" s="14"/>
      <c r="AZ980" s="14">
        <f t="shared" si="1390"/>
        <v>0</v>
      </c>
      <c r="BA980" s="14"/>
      <c r="BB980" s="14"/>
      <c r="BC980" s="14"/>
      <c r="BD980" s="14"/>
      <c r="BE980" s="14"/>
      <c r="BF980" s="14"/>
      <c r="BG980" s="14"/>
      <c r="BH980" s="14"/>
      <c r="BI980" s="14"/>
      <c r="BJ980" s="14">
        <v>0</v>
      </c>
      <c r="BK980" s="14">
        <v>0</v>
      </c>
    </row>
    <row r="981" spans="1:63" ht="33.75" x14ac:dyDescent="0.25">
      <c r="A981" s="1" t="s">
        <v>0</v>
      </c>
      <c r="B981" s="1" t="s">
        <v>0</v>
      </c>
      <c r="C981" s="1" t="s">
        <v>0</v>
      </c>
      <c r="D981" s="106" t="s">
        <v>0</v>
      </c>
      <c r="E981" s="106" t="s">
        <v>0</v>
      </c>
      <c r="F981" s="106"/>
      <c r="G981" s="2" t="s">
        <v>0</v>
      </c>
      <c r="H981" s="10" t="s">
        <v>49</v>
      </c>
      <c r="I981" s="11">
        <f>SUM(I982)</f>
        <v>49000</v>
      </c>
      <c r="J981" s="11">
        <f t="shared" ref="J981:Y981" si="1455">SUM(J982)</f>
        <v>3360</v>
      </c>
      <c r="K981" s="11">
        <f t="shared" si="1455"/>
        <v>0</v>
      </c>
      <c r="L981" s="11">
        <f t="shared" si="1455"/>
        <v>0</v>
      </c>
      <c r="M981" s="11">
        <f t="shared" si="1455"/>
        <v>0</v>
      </c>
      <c r="N981" s="11">
        <f t="shared" si="1455"/>
        <v>0</v>
      </c>
      <c r="O981" s="11">
        <f t="shared" si="1455"/>
        <v>0</v>
      </c>
      <c r="P981" s="11">
        <f t="shared" si="1455"/>
        <v>3360</v>
      </c>
      <c r="Q981" s="11">
        <f t="shared" si="1455"/>
        <v>0</v>
      </c>
      <c r="R981" s="11">
        <f t="shared" si="1455"/>
        <v>0</v>
      </c>
      <c r="S981" s="11">
        <f t="shared" si="1455"/>
        <v>0</v>
      </c>
      <c r="T981" s="11">
        <f t="shared" si="1455"/>
        <v>0</v>
      </c>
      <c r="U981" s="11">
        <f t="shared" si="1455"/>
        <v>0</v>
      </c>
      <c r="V981" s="11">
        <f t="shared" si="1455"/>
        <v>0</v>
      </c>
      <c r="W981" s="11">
        <f t="shared" si="1455"/>
        <v>0</v>
      </c>
      <c r="X981" s="11">
        <f t="shared" si="1455"/>
        <v>0</v>
      </c>
      <c r="Y981" s="11">
        <f t="shared" si="1455"/>
        <v>1600</v>
      </c>
      <c r="Z981" s="11">
        <v>1600</v>
      </c>
      <c r="AA981" s="11">
        <v>1760</v>
      </c>
      <c r="AB981" s="11">
        <f t="shared" ref="AB981:AQ981" si="1456">SUM(AB982)</f>
        <v>0</v>
      </c>
      <c r="AC981" s="11">
        <f t="shared" si="1456"/>
        <v>0</v>
      </c>
      <c r="AD981" s="11">
        <f t="shared" si="1456"/>
        <v>0</v>
      </c>
      <c r="AE981" s="11">
        <f t="shared" si="1456"/>
        <v>0</v>
      </c>
      <c r="AF981" s="11">
        <f t="shared" si="1456"/>
        <v>0</v>
      </c>
      <c r="AG981" s="11">
        <f t="shared" si="1456"/>
        <v>0</v>
      </c>
      <c r="AH981" s="11">
        <f t="shared" si="1456"/>
        <v>0</v>
      </c>
      <c r="AI981" s="11">
        <f t="shared" si="1456"/>
        <v>0</v>
      </c>
      <c r="AJ981" s="11">
        <f t="shared" si="1456"/>
        <v>0</v>
      </c>
      <c r="AK981" s="11">
        <f t="shared" si="1456"/>
        <v>0</v>
      </c>
      <c r="AL981" s="11">
        <f t="shared" si="1456"/>
        <v>0</v>
      </c>
      <c r="AM981" s="11">
        <f t="shared" si="1456"/>
        <v>0</v>
      </c>
      <c r="AN981" s="11">
        <f t="shared" si="1456"/>
        <v>0</v>
      </c>
      <c r="AO981" s="11">
        <f t="shared" si="1456"/>
        <v>0</v>
      </c>
      <c r="AP981" s="11">
        <f t="shared" si="1456"/>
        <v>0</v>
      </c>
      <c r="AQ981" s="11">
        <f t="shared" si="1456"/>
        <v>0</v>
      </c>
      <c r="AR981" s="11">
        <v>0</v>
      </c>
      <c r="AS981" s="11">
        <v>0</v>
      </c>
      <c r="AT981" s="11">
        <f t="shared" ref="AT981:BI981" si="1457">SUM(AT982)</f>
        <v>0</v>
      </c>
      <c r="AU981" s="11">
        <f t="shared" si="1457"/>
        <v>0</v>
      </c>
      <c r="AV981" s="11">
        <f t="shared" si="1457"/>
        <v>0</v>
      </c>
      <c r="AW981" s="11">
        <f t="shared" si="1457"/>
        <v>2091</v>
      </c>
      <c r="AX981" s="11">
        <f t="shared" si="1457"/>
        <v>0</v>
      </c>
      <c r="AY981" s="11">
        <f t="shared" si="1457"/>
        <v>0</v>
      </c>
      <c r="AZ981" s="11">
        <f t="shared" si="1457"/>
        <v>2091</v>
      </c>
      <c r="BA981" s="11">
        <f t="shared" si="1457"/>
        <v>0</v>
      </c>
      <c r="BB981" s="11">
        <f t="shared" si="1457"/>
        <v>0</v>
      </c>
      <c r="BC981" s="11">
        <f t="shared" si="1457"/>
        <v>0</v>
      </c>
      <c r="BD981" s="11">
        <f t="shared" si="1457"/>
        <v>0</v>
      </c>
      <c r="BE981" s="11">
        <f t="shared" si="1457"/>
        <v>0</v>
      </c>
      <c r="BF981" s="11">
        <f t="shared" si="1457"/>
        <v>0</v>
      </c>
      <c r="BG981" s="11">
        <f t="shared" si="1457"/>
        <v>0</v>
      </c>
      <c r="BH981" s="11">
        <f t="shared" si="1457"/>
        <v>2091</v>
      </c>
      <c r="BI981" s="11">
        <f t="shared" si="1457"/>
        <v>0</v>
      </c>
      <c r="BJ981" s="11">
        <v>2091</v>
      </c>
      <c r="BK981" s="11">
        <v>0</v>
      </c>
    </row>
    <row r="982" spans="1:63" x14ac:dyDescent="0.25">
      <c r="A982" s="4" t="s">
        <v>135</v>
      </c>
      <c r="B982" s="4" t="s">
        <v>60</v>
      </c>
      <c r="C982" s="4" t="s">
        <v>162</v>
      </c>
      <c r="D982" s="107" t="s">
        <v>396</v>
      </c>
      <c r="E982" s="106" t="s">
        <v>50</v>
      </c>
      <c r="F982" s="106" t="s">
        <v>0</v>
      </c>
      <c r="G982" s="2" t="s">
        <v>0</v>
      </c>
      <c r="H982" s="2" t="s">
        <v>51</v>
      </c>
      <c r="I982" s="12">
        <f>SUM(I983:I984)</f>
        <v>49000</v>
      </c>
      <c r="J982" s="12">
        <f t="shared" ref="J982:Y982" si="1458">SUM(J983:J984)</f>
        <v>3360</v>
      </c>
      <c r="K982" s="12">
        <f t="shared" si="1458"/>
        <v>0</v>
      </c>
      <c r="L982" s="12">
        <f t="shared" si="1458"/>
        <v>0</v>
      </c>
      <c r="M982" s="12">
        <f t="shared" si="1458"/>
        <v>0</v>
      </c>
      <c r="N982" s="12">
        <f t="shared" si="1458"/>
        <v>0</v>
      </c>
      <c r="O982" s="12">
        <f t="shared" si="1458"/>
        <v>0</v>
      </c>
      <c r="P982" s="12">
        <f t="shared" ref="P982" si="1459">SUM(P983:P984)</f>
        <v>3360</v>
      </c>
      <c r="Q982" s="12">
        <f t="shared" si="1458"/>
        <v>0</v>
      </c>
      <c r="R982" s="12">
        <f t="shared" si="1458"/>
        <v>0</v>
      </c>
      <c r="S982" s="12">
        <f t="shared" si="1458"/>
        <v>0</v>
      </c>
      <c r="T982" s="12">
        <f t="shared" si="1458"/>
        <v>0</v>
      </c>
      <c r="U982" s="12">
        <f t="shared" si="1458"/>
        <v>0</v>
      </c>
      <c r="V982" s="12">
        <f t="shared" si="1458"/>
        <v>0</v>
      </c>
      <c r="W982" s="12">
        <f t="shared" si="1458"/>
        <v>0</v>
      </c>
      <c r="X982" s="12">
        <f t="shared" si="1458"/>
        <v>0</v>
      </c>
      <c r="Y982" s="12">
        <f t="shared" si="1458"/>
        <v>1600</v>
      </c>
      <c r="Z982" s="12">
        <v>1600</v>
      </c>
      <c r="AA982" s="12">
        <v>1760</v>
      </c>
      <c r="AB982" s="12">
        <f t="shared" ref="AB982:AQ982" si="1460">SUM(AB983:AB984)</f>
        <v>0</v>
      </c>
      <c r="AC982" s="12">
        <f t="shared" si="1460"/>
        <v>0</v>
      </c>
      <c r="AD982" s="12">
        <f t="shared" si="1460"/>
        <v>0</v>
      </c>
      <c r="AE982" s="12">
        <f t="shared" si="1460"/>
        <v>0</v>
      </c>
      <c r="AF982" s="12">
        <f t="shared" si="1460"/>
        <v>0</v>
      </c>
      <c r="AG982" s="12">
        <f t="shared" si="1460"/>
        <v>0</v>
      </c>
      <c r="AH982" s="12">
        <f t="shared" ref="AH982" si="1461">SUM(AH983:AH984)</f>
        <v>0</v>
      </c>
      <c r="AI982" s="12">
        <f t="shared" si="1460"/>
        <v>0</v>
      </c>
      <c r="AJ982" s="12">
        <f t="shared" si="1460"/>
        <v>0</v>
      </c>
      <c r="AK982" s="12">
        <f t="shared" si="1460"/>
        <v>0</v>
      </c>
      <c r="AL982" s="12">
        <f t="shared" si="1460"/>
        <v>0</v>
      </c>
      <c r="AM982" s="12">
        <f t="shared" si="1460"/>
        <v>0</v>
      </c>
      <c r="AN982" s="12">
        <f t="shared" si="1460"/>
        <v>0</v>
      </c>
      <c r="AO982" s="12">
        <f t="shared" si="1460"/>
        <v>0</v>
      </c>
      <c r="AP982" s="12">
        <f t="shared" si="1460"/>
        <v>0</v>
      </c>
      <c r="AQ982" s="12">
        <f t="shared" si="1460"/>
        <v>0</v>
      </c>
      <c r="AR982" s="12">
        <v>0</v>
      </c>
      <c r="AS982" s="12">
        <v>0</v>
      </c>
      <c r="AT982" s="12">
        <f t="shared" ref="AT982:BI982" si="1462">SUM(AT983:AT984)</f>
        <v>0</v>
      </c>
      <c r="AU982" s="12">
        <f t="shared" si="1462"/>
        <v>0</v>
      </c>
      <c r="AV982" s="12">
        <f t="shared" si="1462"/>
        <v>0</v>
      </c>
      <c r="AW982" s="12">
        <f t="shared" si="1462"/>
        <v>2091</v>
      </c>
      <c r="AX982" s="12">
        <f t="shared" si="1462"/>
        <v>0</v>
      </c>
      <c r="AY982" s="12">
        <f t="shared" si="1462"/>
        <v>0</v>
      </c>
      <c r="AZ982" s="12">
        <f t="shared" ref="AZ982" si="1463">SUM(AZ983:AZ984)</f>
        <v>2091</v>
      </c>
      <c r="BA982" s="12">
        <f t="shared" si="1462"/>
        <v>0</v>
      </c>
      <c r="BB982" s="12">
        <f t="shared" si="1462"/>
        <v>0</v>
      </c>
      <c r="BC982" s="12">
        <f t="shared" si="1462"/>
        <v>0</v>
      </c>
      <c r="BD982" s="12">
        <f t="shared" si="1462"/>
        <v>0</v>
      </c>
      <c r="BE982" s="12">
        <f t="shared" si="1462"/>
        <v>0</v>
      </c>
      <c r="BF982" s="12">
        <f t="shared" si="1462"/>
        <v>0</v>
      </c>
      <c r="BG982" s="12">
        <f t="shared" si="1462"/>
        <v>0</v>
      </c>
      <c r="BH982" s="12">
        <f t="shared" si="1462"/>
        <v>2091</v>
      </c>
      <c r="BI982" s="12">
        <f t="shared" si="1462"/>
        <v>0</v>
      </c>
      <c r="BJ982" s="12">
        <v>2091</v>
      </c>
      <c r="BK982" s="12">
        <v>0</v>
      </c>
    </row>
    <row r="983" spans="1:63" x14ac:dyDescent="0.25">
      <c r="A983" s="4" t="s">
        <v>135</v>
      </c>
      <c r="B983" s="4" t="s">
        <v>60</v>
      </c>
      <c r="C983" s="4" t="s">
        <v>162</v>
      </c>
      <c r="D983" s="107" t="s">
        <v>396</v>
      </c>
      <c r="E983" s="117">
        <v>8213</v>
      </c>
      <c r="F983" s="107"/>
      <c r="G983" s="103" t="s">
        <v>1658</v>
      </c>
      <c r="H983" s="13" t="s">
        <v>53</v>
      </c>
      <c r="I983" s="14">
        <v>39000</v>
      </c>
      <c r="J983" s="14">
        <v>3360</v>
      </c>
      <c r="K983" s="14"/>
      <c r="L983" s="14"/>
      <c r="M983" s="14"/>
      <c r="N983" s="14"/>
      <c r="O983" s="14"/>
      <c r="P983" s="14">
        <f t="shared" si="1388"/>
        <v>3360</v>
      </c>
      <c r="Q983" s="14"/>
      <c r="R983" s="14"/>
      <c r="S983" s="14"/>
      <c r="T983" s="14"/>
      <c r="U983" s="14"/>
      <c r="V983" s="14"/>
      <c r="W983" s="14"/>
      <c r="X983" s="14"/>
      <c r="Y983" s="14">
        <v>1600</v>
      </c>
      <c r="Z983" s="14">
        <v>1600</v>
      </c>
      <c r="AA983" s="14">
        <v>1760</v>
      </c>
      <c r="AB983" s="14">
        <v>0</v>
      </c>
      <c r="AC983" s="14"/>
      <c r="AD983" s="14"/>
      <c r="AE983" s="14"/>
      <c r="AF983" s="14"/>
      <c r="AG983" s="14"/>
      <c r="AH983" s="14">
        <f t="shared" si="1389"/>
        <v>0</v>
      </c>
      <c r="AI983" s="14"/>
      <c r="AJ983" s="14"/>
      <c r="AK983" s="14"/>
      <c r="AL983" s="14"/>
      <c r="AM983" s="14"/>
      <c r="AN983" s="14"/>
      <c r="AO983" s="14"/>
      <c r="AP983" s="14"/>
      <c r="AQ983" s="14"/>
      <c r="AR983" s="14">
        <v>0</v>
      </c>
      <c r="AS983" s="14">
        <v>0</v>
      </c>
      <c r="AT983" s="14">
        <v>0</v>
      </c>
      <c r="AU983" s="14"/>
      <c r="AV983" s="14"/>
      <c r="AW983" s="14">
        <v>2091</v>
      </c>
      <c r="AX983" s="14"/>
      <c r="AY983" s="14"/>
      <c r="AZ983" s="14">
        <f t="shared" si="1390"/>
        <v>2091</v>
      </c>
      <c r="BA983" s="14"/>
      <c r="BB983" s="14"/>
      <c r="BC983" s="14"/>
      <c r="BD983" s="14"/>
      <c r="BE983" s="14"/>
      <c r="BF983" s="14"/>
      <c r="BG983" s="14"/>
      <c r="BH983" s="14">
        <v>2091</v>
      </c>
      <c r="BI983" s="14"/>
      <c r="BJ983" s="14">
        <v>2091</v>
      </c>
      <c r="BK983" s="14">
        <v>0</v>
      </c>
    </row>
    <row r="984" spans="1:63" x14ac:dyDescent="0.25">
      <c r="A984" s="4" t="s">
        <v>135</v>
      </c>
      <c r="B984" s="4" t="s">
        <v>60</v>
      </c>
      <c r="C984" s="4" t="s">
        <v>162</v>
      </c>
      <c r="D984" s="107" t="s">
        <v>396</v>
      </c>
      <c r="E984" s="117">
        <v>8216</v>
      </c>
      <c r="F984" s="107"/>
      <c r="G984" s="103" t="s">
        <v>1658</v>
      </c>
      <c r="H984" s="13" t="s">
        <v>110</v>
      </c>
      <c r="I984" s="14">
        <v>10000</v>
      </c>
      <c r="J984" s="14">
        <v>0</v>
      </c>
      <c r="K984" s="14"/>
      <c r="L984" s="14"/>
      <c r="M984" s="14"/>
      <c r="N984" s="14"/>
      <c r="O984" s="14"/>
      <c r="P984" s="14">
        <f t="shared" si="1388"/>
        <v>0</v>
      </c>
      <c r="Q984" s="14"/>
      <c r="R984" s="14"/>
      <c r="S984" s="14"/>
      <c r="T984" s="14"/>
      <c r="U984" s="14"/>
      <c r="V984" s="14"/>
      <c r="W984" s="14"/>
      <c r="X984" s="14"/>
      <c r="Y984" s="14"/>
      <c r="Z984" s="14">
        <v>0</v>
      </c>
      <c r="AA984" s="14">
        <v>0</v>
      </c>
      <c r="AB984" s="14">
        <v>0</v>
      </c>
      <c r="AC984" s="14"/>
      <c r="AD984" s="14"/>
      <c r="AE984" s="14"/>
      <c r="AF984" s="14"/>
      <c r="AG984" s="14"/>
      <c r="AH984" s="14">
        <f t="shared" si="1389"/>
        <v>0</v>
      </c>
      <c r="AI984" s="14"/>
      <c r="AJ984" s="14"/>
      <c r="AK984" s="14"/>
      <c r="AL984" s="14"/>
      <c r="AM984" s="14"/>
      <c r="AN984" s="14"/>
      <c r="AO984" s="14"/>
      <c r="AP984" s="14"/>
      <c r="AQ984" s="14"/>
      <c r="AR984" s="14">
        <v>0</v>
      </c>
      <c r="AS984" s="14">
        <v>0</v>
      </c>
      <c r="AT984" s="14">
        <v>0</v>
      </c>
      <c r="AU984" s="14"/>
      <c r="AV984" s="14"/>
      <c r="AW984" s="14"/>
      <c r="AX984" s="14"/>
      <c r="AY984" s="14"/>
      <c r="AZ984" s="14">
        <f t="shared" si="1390"/>
        <v>0</v>
      </c>
      <c r="BA984" s="14"/>
      <c r="BB984" s="14"/>
      <c r="BC984" s="14"/>
      <c r="BD984" s="14"/>
      <c r="BE984" s="14"/>
      <c r="BF984" s="14"/>
      <c r="BG984" s="14"/>
      <c r="BH984" s="14"/>
      <c r="BI984" s="14"/>
      <c r="BJ984" s="14">
        <v>0</v>
      </c>
      <c r="BK984" s="14">
        <v>0</v>
      </c>
    </row>
    <row r="985" spans="1:63" ht="22.5" x14ac:dyDescent="0.25">
      <c r="A985" s="13" t="s">
        <v>0</v>
      </c>
      <c r="B985" s="13" t="s">
        <v>0</v>
      </c>
      <c r="C985" s="13" t="s">
        <v>0</v>
      </c>
      <c r="D985" s="103" t="s">
        <v>0</v>
      </c>
      <c r="E985" s="103" t="s">
        <v>0</v>
      </c>
      <c r="F985" s="103" t="s">
        <v>0</v>
      </c>
      <c r="G985" s="13" t="s">
        <v>0</v>
      </c>
      <c r="H985" s="10" t="s">
        <v>405</v>
      </c>
      <c r="I985" s="11">
        <f>SUM(I955,I978,I981)</f>
        <v>2138449</v>
      </c>
      <c r="J985" s="11">
        <f t="shared" ref="J985:Y985" si="1464">SUM(J955,J978,J981)</f>
        <v>10360</v>
      </c>
      <c r="K985" s="11">
        <f t="shared" si="1464"/>
        <v>0</v>
      </c>
      <c r="L985" s="11">
        <f t="shared" si="1464"/>
        <v>0</v>
      </c>
      <c r="M985" s="11">
        <f t="shared" si="1464"/>
        <v>0</v>
      </c>
      <c r="N985" s="11">
        <f t="shared" si="1464"/>
        <v>0</v>
      </c>
      <c r="O985" s="11">
        <f t="shared" si="1464"/>
        <v>0</v>
      </c>
      <c r="P985" s="11">
        <f t="shared" si="1464"/>
        <v>10360</v>
      </c>
      <c r="Q985" s="11">
        <f t="shared" si="1464"/>
        <v>0</v>
      </c>
      <c r="R985" s="11">
        <f t="shared" si="1464"/>
        <v>0</v>
      </c>
      <c r="S985" s="11">
        <f t="shared" si="1464"/>
        <v>0</v>
      </c>
      <c r="T985" s="11">
        <f t="shared" si="1464"/>
        <v>1500</v>
      </c>
      <c r="U985" s="11">
        <f t="shared" si="1464"/>
        <v>4000</v>
      </c>
      <c r="V985" s="11">
        <f t="shared" si="1464"/>
        <v>0</v>
      </c>
      <c r="W985" s="11">
        <f t="shared" si="1464"/>
        <v>0</v>
      </c>
      <c r="X985" s="11">
        <f t="shared" si="1464"/>
        <v>0</v>
      </c>
      <c r="Y985" s="11">
        <f t="shared" si="1464"/>
        <v>3100</v>
      </c>
      <c r="Z985" s="11">
        <v>8600</v>
      </c>
      <c r="AA985" s="11">
        <v>1760</v>
      </c>
      <c r="AB985" s="11">
        <f t="shared" ref="AB985:AQ985" si="1465">SUM(AB955,AB978,AB981)</f>
        <v>0</v>
      </c>
      <c r="AC985" s="11">
        <f t="shared" si="1465"/>
        <v>0</v>
      </c>
      <c r="AD985" s="11">
        <f t="shared" si="1465"/>
        <v>0</v>
      </c>
      <c r="AE985" s="11">
        <f t="shared" si="1465"/>
        <v>0</v>
      </c>
      <c r="AF985" s="11">
        <f t="shared" si="1465"/>
        <v>0</v>
      </c>
      <c r="AG985" s="11">
        <f t="shared" si="1465"/>
        <v>0</v>
      </c>
      <c r="AH985" s="11">
        <f t="shared" si="1465"/>
        <v>0</v>
      </c>
      <c r="AI985" s="11">
        <f t="shared" si="1465"/>
        <v>0</v>
      </c>
      <c r="AJ985" s="11">
        <f t="shared" si="1465"/>
        <v>0</v>
      </c>
      <c r="AK985" s="11">
        <f t="shared" si="1465"/>
        <v>0</v>
      </c>
      <c r="AL985" s="11">
        <f t="shared" si="1465"/>
        <v>0</v>
      </c>
      <c r="AM985" s="11">
        <f t="shared" si="1465"/>
        <v>0</v>
      </c>
      <c r="AN985" s="11">
        <f t="shared" si="1465"/>
        <v>0</v>
      </c>
      <c r="AO985" s="11">
        <f t="shared" si="1465"/>
        <v>0</v>
      </c>
      <c r="AP985" s="11">
        <f t="shared" si="1465"/>
        <v>0</v>
      </c>
      <c r="AQ985" s="11">
        <f t="shared" si="1465"/>
        <v>0</v>
      </c>
      <c r="AR985" s="11">
        <v>0</v>
      </c>
      <c r="AS985" s="11">
        <v>0</v>
      </c>
      <c r="AT985" s="11">
        <f t="shared" ref="AT985:BI985" si="1466">SUM(AT955,AT978,AT981)</f>
        <v>0</v>
      </c>
      <c r="AU985" s="11">
        <f t="shared" si="1466"/>
        <v>0</v>
      </c>
      <c r="AV985" s="11">
        <f t="shared" si="1466"/>
        <v>0</v>
      </c>
      <c r="AW985" s="11">
        <f t="shared" si="1466"/>
        <v>7107</v>
      </c>
      <c r="AX985" s="11">
        <f t="shared" si="1466"/>
        <v>0</v>
      </c>
      <c r="AY985" s="11">
        <f t="shared" si="1466"/>
        <v>0</v>
      </c>
      <c r="AZ985" s="11">
        <f t="shared" si="1466"/>
        <v>7107</v>
      </c>
      <c r="BA985" s="11">
        <f t="shared" si="1466"/>
        <v>0</v>
      </c>
      <c r="BB985" s="11">
        <f t="shared" si="1466"/>
        <v>0</v>
      </c>
      <c r="BC985" s="11">
        <f t="shared" si="1466"/>
        <v>0</v>
      </c>
      <c r="BD985" s="11">
        <f t="shared" si="1466"/>
        <v>0</v>
      </c>
      <c r="BE985" s="11">
        <f t="shared" si="1466"/>
        <v>2000</v>
      </c>
      <c r="BF985" s="11">
        <f t="shared" si="1466"/>
        <v>1696</v>
      </c>
      <c r="BG985" s="11">
        <f t="shared" si="1466"/>
        <v>0</v>
      </c>
      <c r="BH985" s="11">
        <f t="shared" si="1466"/>
        <v>3411</v>
      </c>
      <c r="BI985" s="11">
        <f t="shared" si="1466"/>
        <v>0</v>
      </c>
      <c r="BJ985" s="11">
        <v>7107</v>
      </c>
      <c r="BK985" s="11">
        <v>0</v>
      </c>
    </row>
    <row r="986" spans="1:63" ht="15.75" thickBot="1" x14ac:dyDescent="0.3">
      <c r="A986" s="13" t="s">
        <v>0</v>
      </c>
      <c r="B986" s="13" t="s">
        <v>0</v>
      </c>
      <c r="C986" s="13" t="s">
        <v>0</v>
      </c>
      <c r="D986" s="103" t="s">
        <v>0</v>
      </c>
      <c r="E986" s="103" t="s">
        <v>0</v>
      </c>
      <c r="F986" s="103" t="s">
        <v>0</v>
      </c>
      <c r="G986" s="13" t="s">
        <v>0</v>
      </c>
      <c r="H986" s="2" t="s">
        <v>55</v>
      </c>
      <c r="I986" s="12">
        <v>54</v>
      </c>
      <c r="J986" s="13" t="s">
        <v>0</v>
      </c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>
        <v>0</v>
      </c>
      <c r="AA986" s="13"/>
      <c r="AB986" s="13" t="s">
        <v>0</v>
      </c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>
        <v>0</v>
      </c>
      <c r="AS986" s="13"/>
      <c r="AT986" s="13" t="s">
        <v>0</v>
      </c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>
        <v>0</v>
      </c>
      <c r="BK986" s="13"/>
    </row>
    <row r="987" spans="1:63" ht="69.75" customHeight="1" thickBot="1" x14ac:dyDescent="0.3">
      <c r="A987" s="148" t="s">
        <v>0</v>
      </c>
      <c r="B987" s="148" t="s">
        <v>0</v>
      </c>
      <c r="C987" s="148" t="s">
        <v>0</v>
      </c>
      <c r="D987" s="151" t="s">
        <v>0</v>
      </c>
      <c r="E987" s="151" t="s">
        <v>0</v>
      </c>
      <c r="F987" s="151" t="s">
        <v>0</v>
      </c>
      <c r="G987" s="154" t="s">
        <v>0</v>
      </c>
      <c r="H987" s="5" t="s">
        <v>56</v>
      </c>
      <c r="I987" s="5" t="s">
        <v>9</v>
      </c>
      <c r="J987" s="94" t="s">
        <v>10</v>
      </c>
      <c r="K987" s="94" t="s">
        <v>1602</v>
      </c>
      <c r="L987" s="94" t="s">
        <v>1535</v>
      </c>
      <c r="M987" s="94" t="s">
        <v>1591</v>
      </c>
      <c r="N987" s="94" t="s">
        <v>1592</v>
      </c>
      <c r="O987" s="94" t="s">
        <v>1593</v>
      </c>
      <c r="P987" s="94" t="s">
        <v>1606</v>
      </c>
      <c r="Q987" s="94" t="s">
        <v>1603</v>
      </c>
      <c r="R987" s="94" t="s">
        <v>1594</v>
      </c>
      <c r="S987" s="94" t="s">
        <v>1595</v>
      </c>
      <c r="T987" s="94" t="s">
        <v>1596</v>
      </c>
      <c r="U987" s="94" t="s">
        <v>1597</v>
      </c>
      <c r="V987" s="94" t="s">
        <v>1598</v>
      </c>
      <c r="W987" s="94" t="s">
        <v>1599</v>
      </c>
      <c r="X987" s="94" t="s">
        <v>1604</v>
      </c>
      <c r="Y987" s="94" t="s">
        <v>1605</v>
      </c>
      <c r="Z987" s="94" t="s">
        <v>1600</v>
      </c>
      <c r="AA987" s="94" t="s">
        <v>1601</v>
      </c>
      <c r="AB987" s="95" t="s">
        <v>11</v>
      </c>
      <c r="AC987" s="95" t="s">
        <v>1602</v>
      </c>
      <c r="AD987" s="95" t="s">
        <v>1535</v>
      </c>
      <c r="AE987" s="95" t="s">
        <v>1591</v>
      </c>
      <c r="AF987" s="95" t="s">
        <v>1592</v>
      </c>
      <c r="AG987" s="95" t="s">
        <v>1593</v>
      </c>
      <c r="AH987" s="95" t="s">
        <v>1607</v>
      </c>
      <c r="AI987" s="95" t="s">
        <v>1603</v>
      </c>
      <c r="AJ987" s="95" t="s">
        <v>1594</v>
      </c>
      <c r="AK987" s="95" t="s">
        <v>1595</v>
      </c>
      <c r="AL987" s="95" t="s">
        <v>1596</v>
      </c>
      <c r="AM987" s="95" t="s">
        <v>1597</v>
      </c>
      <c r="AN987" s="95" t="s">
        <v>1598</v>
      </c>
      <c r="AO987" s="95" t="s">
        <v>1599</v>
      </c>
      <c r="AP987" s="95" t="s">
        <v>1604</v>
      </c>
      <c r="AQ987" s="95" t="s">
        <v>1605</v>
      </c>
      <c r="AR987" s="95" t="s">
        <v>1600</v>
      </c>
      <c r="AS987" s="95" t="s">
        <v>1601</v>
      </c>
      <c r="AT987" s="96" t="s">
        <v>12</v>
      </c>
      <c r="AU987" s="96" t="s">
        <v>1602</v>
      </c>
      <c r="AV987" s="96" t="s">
        <v>1535</v>
      </c>
      <c r="AW987" s="96" t="s">
        <v>1591</v>
      </c>
      <c r="AX987" s="96" t="s">
        <v>1592</v>
      </c>
      <c r="AY987" s="96" t="s">
        <v>1593</v>
      </c>
      <c r="AZ987" s="96" t="s">
        <v>1608</v>
      </c>
      <c r="BA987" s="96" t="s">
        <v>1603</v>
      </c>
      <c r="BB987" s="96" t="s">
        <v>1594</v>
      </c>
      <c r="BC987" s="96" t="s">
        <v>1595</v>
      </c>
      <c r="BD987" s="96" t="s">
        <v>1596</v>
      </c>
      <c r="BE987" s="96" t="s">
        <v>1597</v>
      </c>
      <c r="BF987" s="96" t="s">
        <v>1598</v>
      </c>
      <c r="BG987" s="96" t="s">
        <v>1599</v>
      </c>
      <c r="BH987" s="96" t="s">
        <v>1604</v>
      </c>
      <c r="BI987" s="96" t="s">
        <v>1605</v>
      </c>
      <c r="BJ987" s="96" t="s">
        <v>1600</v>
      </c>
      <c r="BK987" s="96" t="s">
        <v>1601</v>
      </c>
    </row>
    <row r="988" spans="1:63" x14ac:dyDescent="0.25">
      <c r="A988" s="149"/>
      <c r="B988" s="149"/>
      <c r="C988" s="149"/>
      <c r="D988" s="152"/>
      <c r="E988" s="152"/>
      <c r="F988" s="152"/>
      <c r="G988" s="155"/>
      <c r="H988" s="15" t="s">
        <v>0</v>
      </c>
      <c r="I988" s="9" t="s">
        <v>13</v>
      </c>
      <c r="J988" s="9">
        <v>1</v>
      </c>
      <c r="K988" s="9">
        <v>2</v>
      </c>
      <c r="L988" s="9">
        <v>3</v>
      </c>
      <c r="M988" s="9">
        <v>4</v>
      </c>
      <c r="N988" s="9">
        <v>5</v>
      </c>
      <c r="O988" s="9">
        <v>6</v>
      </c>
      <c r="P988" s="9">
        <v>7</v>
      </c>
      <c r="Q988" s="9">
        <v>8</v>
      </c>
      <c r="R988" s="9">
        <v>9</v>
      </c>
      <c r="S988" s="9">
        <v>10</v>
      </c>
      <c r="T988" s="9">
        <v>11</v>
      </c>
      <c r="U988" s="9">
        <v>12</v>
      </c>
      <c r="V988" s="9">
        <v>13</v>
      </c>
      <c r="W988" s="9">
        <v>14</v>
      </c>
      <c r="X988" s="9">
        <v>15</v>
      </c>
      <c r="Y988" s="9">
        <v>16</v>
      </c>
      <c r="Z988" s="9">
        <v>20</v>
      </c>
      <c r="AA988" s="9">
        <v>21</v>
      </c>
      <c r="AB988" s="9">
        <v>1</v>
      </c>
      <c r="AC988" s="9">
        <v>2</v>
      </c>
      <c r="AD988" s="9">
        <v>3</v>
      </c>
      <c r="AE988" s="9">
        <v>4</v>
      </c>
      <c r="AF988" s="9">
        <v>5</v>
      </c>
      <c r="AG988" s="9">
        <v>6</v>
      </c>
      <c r="AH988" s="9">
        <v>7</v>
      </c>
      <c r="AI988" s="9">
        <v>8</v>
      </c>
      <c r="AJ988" s="9">
        <v>9</v>
      </c>
      <c r="AK988" s="9">
        <v>10</v>
      </c>
      <c r="AL988" s="9">
        <v>11</v>
      </c>
      <c r="AM988" s="9">
        <v>12</v>
      </c>
      <c r="AN988" s="9">
        <v>13</v>
      </c>
      <c r="AO988" s="9">
        <v>14</v>
      </c>
      <c r="AP988" s="9">
        <v>15</v>
      </c>
      <c r="AQ988" s="9">
        <v>16</v>
      </c>
      <c r="AR988" s="9">
        <v>20</v>
      </c>
      <c r="AS988" s="9">
        <v>21</v>
      </c>
      <c r="AT988" s="9">
        <v>1</v>
      </c>
      <c r="AU988" s="9">
        <v>2</v>
      </c>
      <c r="AV988" s="9">
        <v>3</v>
      </c>
      <c r="AW988" s="9">
        <v>4</v>
      </c>
      <c r="AX988" s="9">
        <v>5</v>
      </c>
      <c r="AY988" s="9">
        <v>6</v>
      </c>
      <c r="AZ988" s="9">
        <v>7</v>
      </c>
      <c r="BA988" s="9">
        <v>8</v>
      </c>
      <c r="BB988" s="9">
        <v>9</v>
      </c>
      <c r="BC988" s="9">
        <v>10</v>
      </c>
      <c r="BD988" s="9">
        <v>11</v>
      </c>
      <c r="BE988" s="9">
        <v>12</v>
      </c>
      <c r="BF988" s="9">
        <v>13</v>
      </c>
      <c r="BG988" s="9">
        <v>14</v>
      </c>
      <c r="BH988" s="9">
        <v>15</v>
      </c>
      <c r="BI988" s="9">
        <v>16</v>
      </c>
      <c r="BJ988" s="9">
        <v>20</v>
      </c>
      <c r="BK988" s="9">
        <v>21</v>
      </c>
    </row>
    <row r="989" spans="1:63" x14ac:dyDescent="0.25">
      <c r="A989" s="149"/>
      <c r="B989" s="149"/>
      <c r="C989" s="149"/>
      <c r="D989" s="152"/>
      <c r="E989" s="152"/>
      <c r="F989" s="152"/>
      <c r="G989" s="155"/>
      <c r="H989" s="16" t="s">
        <v>139</v>
      </c>
      <c r="I989" s="17">
        <f>SUM(I985)</f>
        <v>2138449</v>
      </c>
      <c r="J989" s="17">
        <f t="shared" ref="J989:Y989" si="1467">SUM(J985)</f>
        <v>10360</v>
      </c>
      <c r="K989" s="17">
        <f t="shared" si="1467"/>
        <v>0</v>
      </c>
      <c r="L989" s="17">
        <f t="shared" si="1467"/>
        <v>0</v>
      </c>
      <c r="M989" s="17">
        <f t="shared" si="1467"/>
        <v>0</v>
      </c>
      <c r="N989" s="17">
        <f t="shared" si="1467"/>
        <v>0</v>
      </c>
      <c r="O989" s="17">
        <f t="shared" si="1467"/>
        <v>0</v>
      </c>
      <c r="P989" s="17">
        <f t="shared" ref="P989" si="1468">SUM(P985)</f>
        <v>10360</v>
      </c>
      <c r="Q989" s="17">
        <f t="shared" si="1467"/>
        <v>0</v>
      </c>
      <c r="R989" s="17">
        <f t="shared" si="1467"/>
        <v>0</v>
      </c>
      <c r="S989" s="17">
        <f t="shared" si="1467"/>
        <v>0</v>
      </c>
      <c r="T989" s="17">
        <f t="shared" si="1467"/>
        <v>1500</v>
      </c>
      <c r="U989" s="17">
        <f t="shared" si="1467"/>
        <v>4000</v>
      </c>
      <c r="V989" s="17">
        <f t="shared" si="1467"/>
        <v>0</v>
      </c>
      <c r="W989" s="17">
        <f t="shared" si="1467"/>
        <v>0</v>
      </c>
      <c r="X989" s="17">
        <f t="shared" si="1467"/>
        <v>0</v>
      </c>
      <c r="Y989" s="17">
        <f t="shared" si="1467"/>
        <v>3100</v>
      </c>
      <c r="Z989" s="17">
        <v>8600</v>
      </c>
      <c r="AA989" s="17">
        <v>1760</v>
      </c>
      <c r="AB989" s="17">
        <f t="shared" ref="AB989:AQ989" si="1469">SUM(AB985)</f>
        <v>0</v>
      </c>
      <c r="AC989" s="17">
        <f t="shared" si="1469"/>
        <v>0</v>
      </c>
      <c r="AD989" s="17">
        <f t="shared" si="1469"/>
        <v>0</v>
      </c>
      <c r="AE989" s="17">
        <f t="shared" si="1469"/>
        <v>0</v>
      </c>
      <c r="AF989" s="17">
        <f t="shared" si="1469"/>
        <v>0</v>
      </c>
      <c r="AG989" s="17">
        <f t="shared" si="1469"/>
        <v>0</v>
      </c>
      <c r="AH989" s="17">
        <f t="shared" ref="AH989" si="1470">SUM(AH985)</f>
        <v>0</v>
      </c>
      <c r="AI989" s="17">
        <f t="shared" si="1469"/>
        <v>0</v>
      </c>
      <c r="AJ989" s="17">
        <f t="shared" si="1469"/>
        <v>0</v>
      </c>
      <c r="AK989" s="17">
        <f t="shared" si="1469"/>
        <v>0</v>
      </c>
      <c r="AL989" s="17">
        <f t="shared" si="1469"/>
        <v>0</v>
      </c>
      <c r="AM989" s="17">
        <f t="shared" si="1469"/>
        <v>0</v>
      </c>
      <c r="AN989" s="17">
        <f t="shared" si="1469"/>
        <v>0</v>
      </c>
      <c r="AO989" s="17">
        <f t="shared" si="1469"/>
        <v>0</v>
      </c>
      <c r="AP989" s="17">
        <f t="shared" si="1469"/>
        <v>0</v>
      </c>
      <c r="AQ989" s="17">
        <f t="shared" si="1469"/>
        <v>0</v>
      </c>
      <c r="AR989" s="17">
        <v>0</v>
      </c>
      <c r="AS989" s="17">
        <v>0</v>
      </c>
      <c r="AT989" s="17">
        <f t="shared" ref="AT989:BI989" si="1471">SUM(AT985)</f>
        <v>0</v>
      </c>
      <c r="AU989" s="17">
        <f t="shared" si="1471"/>
        <v>0</v>
      </c>
      <c r="AV989" s="17">
        <f t="shared" si="1471"/>
        <v>0</v>
      </c>
      <c r="AW989" s="17">
        <f t="shared" si="1471"/>
        <v>7107</v>
      </c>
      <c r="AX989" s="17">
        <f t="shared" si="1471"/>
        <v>0</v>
      </c>
      <c r="AY989" s="17">
        <f t="shared" si="1471"/>
        <v>0</v>
      </c>
      <c r="AZ989" s="17">
        <f t="shared" ref="AZ989" si="1472">SUM(AZ985)</f>
        <v>7107</v>
      </c>
      <c r="BA989" s="17">
        <f t="shared" si="1471"/>
        <v>0</v>
      </c>
      <c r="BB989" s="17">
        <f t="shared" si="1471"/>
        <v>0</v>
      </c>
      <c r="BC989" s="17">
        <f t="shared" si="1471"/>
        <v>0</v>
      </c>
      <c r="BD989" s="17">
        <f t="shared" si="1471"/>
        <v>0</v>
      </c>
      <c r="BE989" s="17">
        <f t="shared" si="1471"/>
        <v>2000</v>
      </c>
      <c r="BF989" s="17">
        <f t="shared" si="1471"/>
        <v>1696</v>
      </c>
      <c r="BG989" s="17">
        <f t="shared" si="1471"/>
        <v>0</v>
      </c>
      <c r="BH989" s="17">
        <f t="shared" si="1471"/>
        <v>3411</v>
      </c>
      <c r="BI989" s="17">
        <f t="shared" si="1471"/>
        <v>0</v>
      </c>
      <c r="BJ989" s="17">
        <v>7107</v>
      </c>
      <c r="BK989" s="17">
        <v>0</v>
      </c>
    </row>
    <row r="990" spans="1:63" x14ac:dyDescent="0.25">
      <c r="A990" s="149"/>
      <c r="B990" s="149"/>
      <c r="C990" s="149"/>
      <c r="D990" s="152"/>
      <c r="E990" s="152"/>
      <c r="F990" s="152"/>
      <c r="G990" s="155"/>
      <c r="H990" s="18" t="s">
        <v>57</v>
      </c>
      <c r="I990" s="17">
        <f>SUM(I989)</f>
        <v>2138449</v>
      </c>
      <c r="J990" s="17">
        <f t="shared" ref="J990:Y990" si="1473">SUM(J989)</f>
        <v>10360</v>
      </c>
      <c r="K990" s="17">
        <f t="shared" si="1473"/>
        <v>0</v>
      </c>
      <c r="L990" s="17">
        <f t="shared" si="1473"/>
        <v>0</v>
      </c>
      <c r="M990" s="17">
        <f t="shared" si="1473"/>
        <v>0</v>
      </c>
      <c r="N990" s="17">
        <f t="shared" si="1473"/>
        <v>0</v>
      </c>
      <c r="O990" s="17">
        <f t="shared" si="1473"/>
        <v>0</v>
      </c>
      <c r="P990" s="17">
        <f t="shared" ref="P990" si="1474">SUM(P989)</f>
        <v>10360</v>
      </c>
      <c r="Q990" s="17">
        <f t="shared" si="1473"/>
        <v>0</v>
      </c>
      <c r="R990" s="17">
        <f t="shared" si="1473"/>
        <v>0</v>
      </c>
      <c r="S990" s="17">
        <f t="shared" si="1473"/>
        <v>0</v>
      </c>
      <c r="T990" s="17">
        <f t="shared" si="1473"/>
        <v>1500</v>
      </c>
      <c r="U990" s="17">
        <f t="shared" si="1473"/>
        <v>4000</v>
      </c>
      <c r="V990" s="17">
        <f t="shared" si="1473"/>
        <v>0</v>
      </c>
      <c r="W990" s="17">
        <f t="shared" si="1473"/>
        <v>0</v>
      </c>
      <c r="X990" s="17">
        <f t="shared" si="1473"/>
        <v>0</v>
      </c>
      <c r="Y990" s="17">
        <f t="shared" si="1473"/>
        <v>3100</v>
      </c>
      <c r="Z990" s="17">
        <v>8600</v>
      </c>
      <c r="AA990" s="17">
        <v>1760</v>
      </c>
      <c r="AB990" s="17">
        <f t="shared" ref="AB990:AQ990" si="1475">SUM(AB989)</f>
        <v>0</v>
      </c>
      <c r="AC990" s="17">
        <f t="shared" si="1475"/>
        <v>0</v>
      </c>
      <c r="AD990" s="17">
        <f t="shared" si="1475"/>
        <v>0</v>
      </c>
      <c r="AE990" s="17">
        <f t="shared" si="1475"/>
        <v>0</v>
      </c>
      <c r="AF990" s="17">
        <f t="shared" si="1475"/>
        <v>0</v>
      </c>
      <c r="AG990" s="17">
        <f t="shared" si="1475"/>
        <v>0</v>
      </c>
      <c r="AH990" s="17">
        <f t="shared" ref="AH990" si="1476">SUM(AH989)</f>
        <v>0</v>
      </c>
      <c r="AI990" s="17">
        <f t="shared" si="1475"/>
        <v>0</v>
      </c>
      <c r="AJ990" s="17">
        <f t="shared" si="1475"/>
        <v>0</v>
      </c>
      <c r="AK990" s="17">
        <f t="shared" si="1475"/>
        <v>0</v>
      </c>
      <c r="AL990" s="17">
        <f t="shared" si="1475"/>
        <v>0</v>
      </c>
      <c r="AM990" s="17">
        <f t="shared" si="1475"/>
        <v>0</v>
      </c>
      <c r="AN990" s="17">
        <f t="shared" si="1475"/>
        <v>0</v>
      </c>
      <c r="AO990" s="17">
        <f t="shared" si="1475"/>
        <v>0</v>
      </c>
      <c r="AP990" s="17">
        <f t="shared" si="1475"/>
        <v>0</v>
      </c>
      <c r="AQ990" s="17">
        <f t="shared" si="1475"/>
        <v>0</v>
      </c>
      <c r="AR990" s="17">
        <v>0</v>
      </c>
      <c r="AS990" s="17">
        <v>0</v>
      </c>
      <c r="AT990" s="17">
        <f t="shared" ref="AT990:BI990" si="1477">SUM(AT989)</f>
        <v>0</v>
      </c>
      <c r="AU990" s="17">
        <f t="shared" si="1477"/>
        <v>0</v>
      </c>
      <c r="AV990" s="17">
        <f t="shared" si="1477"/>
        <v>0</v>
      </c>
      <c r="AW990" s="17">
        <f t="shared" si="1477"/>
        <v>7107</v>
      </c>
      <c r="AX990" s="17">
        <f t="shared" si="1477"/>
        <v>0</v>
      </c>
      <c r="AY990" s="17">
        <f t="shared" si="1477"/>
        <v>0</v>
      </c>
      <c r="AZ990" s="17">
        <f t="shared" ref="AZ990" si="1478">SUM(AZ989)</f>
        <v>7107</v>
      </c>
      <c r="BA990" s="17">
        <f t="shared" si="1477"/>
        <v>0</v>
      </c>
      <c r="BB990" s="17">
        <f t="shared" si="1477"/>
        <v>0</v>
      </c>
      <c r="BC990" s="17">
        <f t="shared" si="1477"/>
        <v>0</v>
      </c>
      <c r="BD990" s="17">
        <f t="shared" si="1477"/>
        <v>0</v>
      </c>
      <c r="BE990" s="17">
        <f t="shared" si="1477"/>
        <v>2000</v>
      </c>
      <c r="BF990" s="17">
        <f t="shared" si="1477"/>
        <v>1696</v>
      </c>
      <c r="BG990" s="17">
        <f t="shared" si="1477"/>
        <v>0</v>
      </c>
      <c r="BH990" s="17">
        <f t="shared" si="1477"/>
        <v>3411</v>
      </c>
      <c r="BI990" s="17">
        <f t="shared" si="1477"/>
        <v>0</v>
      </c>
      <c r="BJ990" s="17">
        <v>7107</v>
      </c>
      <c r="BK990" s="17">
        <v>0</v>
      </c>
    </row>
    <row r="991" spans="1:63" x14ac:dyDescent="0.25">
      <c r="A991" s="150"/>
      <c r="B991" s="150"/>
      <c r="C991" s="150"/>
      <c r="D991" s="153"/>
      <c r="E991" s="153"/>
      <c r="F991" s="153"/>
      <c r="G991" s="156"/>
      <c r="P991">
        <f t="shared" si="1388"/>
        <v>0</v>
      </c>
      <c r="Z991">
        <v>0</v>
      </c>
      <c r="AA991">
        <v>0</v>
      </c>
      <c r="AH991">
        <f t="shared" si="1389"/>
        <v>0</v>
      </c>
      <c r="AR991">
        <v>0</v>
      </c>
      <c r="AS991">
        <v>0</v>
      </c>
      <c r="AZ991">
        <f t="shared" si="1390"/>
        <v>0</v>
      </c>
      <c r="BJ991">
        <v>0</v>
      </c>
      <c r="BK991">
        <v>0</v>
      </c>
    </row>
    <row r="992" spans="1:63" ht="15.75" thickBot="1" x14ac:dyDescent="0.3">
      <c r="A992" s="13" t="s">
        <v>0</v>
      </c>
      <c r="B992" s="13" t="s">
        <v>0</v>
      </c>
      <c r="C992" s="13" t="s">
        <v>0</v>
      </c>
      <c r="D992" s="103" t="s">
        <v>0</v>
      </c>
      <c r="E992" s="103" t="s">
        <v>0</v>
      </c>
      <c r="F992" s="103" t="s">
        <v>0</v>
      </c>
      <c r="G992" s="13" t="s">
        <v>0</v>
      </c>
      <c r="H992" s="19" t="s">
        <v>0</v>
      </c>
      <c r="I992" s="19" t="s">
        <v>0</v>
      </c>
      <c r="J992" s="19" t="s">
        <v>0</v>
      </c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>
        <v>0</v>
      </c>
      <c r="AA992" s="19">
        <v>0</v>
      </c>
      <c r="AB992" s="19" t="s">
        <v>0</v>
      </c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>
        <v>0</v>
      </c>
      <c r="AS992" s="19">
        <v>0</v>
      </c>
      <c r="AT992" s="19" t="s">
        <v>0</v>
      </c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>
        <v>0</v>
      </c>
      <c r="BK992" s="19">
        <v>0</v>
      </c>
    </row>
    <row r="993" spans="1:63" ht="69.75" customHeight="1" thickBot="1" x14ac:dyDescent="0.3">
      <c r="A993" s="5" t="s">
        <v>2</v>
      </c>
      <c r="B993" s="5" t="s">
        <v>3</v>
      </c>
      <c r="C993" s="5" t="s">
        <v>4</v>
      </c>
      <c r="D993" s="108" t="s">
        <v>0</v>
      </c>
      <c r="E993" s="116" t="s">
        <v>5</v>
      </c>
      <c r="F993" s="116" t="s">
        <v>6</v>
      </c>
      <c r="G993" s="5" t="s">
        <v>7</v>
      </c>
      <c r="H993" s="5" t="s">
        <v>8</v>
      </c>
      <c r="I993" s="5" t="s">
        <v>9</v>
      </c>
      <c r="J993" s="94" t="s">
        <v>10</v>
      </c>
      <c r="K993" s="94" t="s">
        <v>1602</v>
      </c>
      <c r="L993" s="94" t="s">
        <v>1535</v>
      </c>
      <c r="M993" s="94" t="s">
        <v>1591</v>
      </c>
      <c r="N993" s="94" t="s">
        <v>1592</v>
      </c>
      <c r="O993" s="94" t="s">
        <v>1593</v>
      </c>
      <c r="P993" s="94" t="s">
        <v>1606</v>
      </c>
      <c r="Q993" s="94" t="s">
        <v>1603</v>
      </c>
      <c r="R993" s="94" t="s">
        <v>1594</v>
      </c>
      <c r="S993" s="94" t="s">
        <v>1595</v>
      </c>
      <c r="T993" s="94" t="s">
        <v>1596</v>
      </c>
      <c r="U993" s="94" t="s">
        <v>1597</v>
      </c>
      <c r="V993" s="94" t="s">
        <v>1598</v>
      </c>
      <c r="W993" s="94" t="s">
        <v>1599</v>
      </c>
      <c r="X993" s="94" t="s">
        <v>1604</v>
      </c>
      <c r="Y993" s="94" t="s">
        <v>1605</v>
      </c>
      <c r="Z993" s="94" t="s">
        <v>1600</v>
      </c>
      <c r="AA993" s="94" t="s">
        <v>1601</v>
      </c>
      <c r="AB993" s="95" t="s">
        <v>11</v>
      </c>
      <c r="AC993" s="95" t="s">
        <v>1602</v>
      </c>
      <c r="AD993" s="95" t="s">
        <v>1535</v>
      </c>
      <c r="AE993" s="95" t="s">
        <v>1591</v>
      </c>
      <c r="AF993" s="95" t="s">
        <v>1592</v>
      </c>
      <c r="AG993" s="95" t="s">
        <v>1593</v>
      </c>
      <c r="AH993" s="95" t="s">
        <v>1607</v>
      </c>
      <c r="AI993" s="95" t="s">
        <v>1603</v>
      </c>
      <c r="AJ993" s="95" t="s">
        <v>1594</v>
      </c>
      <c r="AK993" s="95" t="s">
        <v>1595</v>
      </c>
      <c r="AL993" s="95" t="s">
        <v>1596</v>
      </c>
      <c r="AM993" s="95" t="s">
        <v>1597</v>
      </c>
      <c r="AN993" s="95" t="s">
        <v>1598</v>
      </c>
      <c r="AO993" s="95" t="s">
        <v>1599</v>
      </c>
      <c r="AP993" s="95" t="s">
        <v>1604</v>
      </c>
      <c r="AQ993" s="95" t="s">
        <v>1605</v>
      </c>
      <c r="AR993" s="95" t="s">
        <v>1600</v>
      </c>
      <c r="AS993" s="95" t="s">
        <v>1601</v>
      </c>
      <c r="AT993" s="96" t="s">
        <v>12</v>
      </c>
      <c r="AU993" s="96" t="s">
        <v>1602</v>
      </c>
      <c r="AV993" s="96" t="s">
        <v>1535</v>
      </c>
      <c r="AW993" s="96" t="s">
        <v>1591</v>
      </c>
      <c r="AX993" s="96" t="s">
        <v>1592</v>
      </c>
      <c r="AY993" s="96" t="s">
        <v>1593</v>
      </c>
      <c r="AZ993" s="96" t="s">
        <v>1608</v>
      </c>
      <c r="BA993" s="96" t="s">
        <v>1603</v>
      </c>
      <c r="BB993" s="96" t="s">
        <v>1594</v>
      </c>
      <c r="BC993" s="96" t="s">
        <v>1595</v>
      </c>
      <c r="BD993" s="96" t="s">
        <v>1596</v>
      </c>
      <c r="BE993" s="96" t="s">
        <v>1597</v>
      </c>
      <c r="BF993" s="96" t="s">
        <v>1598</v>
      </c>
      <c r="BG993" s="96" t="s">
        <v>1599</v>
      </c>
      <c r="BH993" s="96" t="s">
        <v>1604</v>
      </c>
      <c r="BI993" s="96" t="s">
        <v>1605</v>
      </c>
      <c r="BJ993" s="96" t="s">
        <v>1600</v>
      </c>
      <c r="BK993" s="96" t="s">
        <v>1601</v>
      </c>
    </row>
    <row r="994" spans="1:63" x14ac:dyDescent="0.25">
      <c r="A994" s="6" t="s">
        <v>0</v>
      </c>
      <c r="B994" s="6" t="s">
        <v>0</v>
      </c>
      <c r="C994" s="6" t="s">
        <v>0</v>
      </c>
      <c r="D994" s="109" t="s">
        <v>0</v>
      </c>
      <c r="E994" s="109" t="s">
        <v>0</v>
      </c>
      <c r="F994" s="125" t="s">
        <v>0</v>
      </c>
      <c r="G994" s="7" t="s">
        <v>0</v>
      </c>
      <c r="H994" s="8" t="s">
        <v>0</v>
      </c>
      <c r="I994" s="9" t="s">
        <v>13</v>
      </c>
      <c r="J994" s="9">
        <v>1</v>
      </c>
      <c r="K994" s="9">
        <v>2</v>
      </c>
      <c r="L994" s="9">
        <v>3</v>
      </c>
      <c r="M994" s="9">
        <v>4</v>
      </c>
      <c r="N994" s="9">
        <v>5</v>
      </c>
      <c r="O994" s="9">
        <v>6</v>
      </c>
      <c r="P994" s="9">
        <v>7</v>
      </c>
      <c r="Q994" s="9">
        <v>8</v>
      </c>
      <c r="R994" s="9">
        <v>9</v>
      </c>
      <c r="S994" s="9">
        <v>10</v>
      </c>
      <c r="T994" s="9">
        <v>11</v>
      </c>
      <c r="U994" s="9">
        <v>12</v>
      </c>
      <c r="V994" s="9">
        <v>13</v>
      </c>
      <c r="W994" s="9">
        <v>14</v>
      </c>
      <c r="X994" s="9">
        <v>15</v>
      </c>
      <c r="Y994" s="9">
        <v>16</v>
      </c>
      <c r="Z994" s="9">
        <v>20</v>
      </c>
      <c r="AA994" s="9">
        <v>21</v>
      </c>
      <c r="AB994" s="9">
        <v>1</v>
      </c>
      <c r="AC994" s="9">
        <v>2</v>
      </c>
      <c r="AD994" s="9">
        <v>3</v>
      </c>
      <c r="AE994" s="9">
        <v>4</v>
      </c>
      <c r="AF994" s="9">
        <v>5</v>
      </c>
      <c r="AG994" s="9">
        <v>6</v>
      </c>
      <c r="AH994" s="9">
        <v>7</v>
      </c>
      <c r="AI994" s="9">
        <v>8</v>
      </c>
      <c r="AJ994" s="9">
        <v>9</v>
      </c>
      <c r="AK994" s="9">
        <v>10</v>
      </c>
      <c r="AL994" s="9">
        <v>11</v>
      </c>
      <c r="AM994" s="9">
        <v>12</v>
      </c>
      <c r="AN994" s="9">
        <v>13</v>
      </c>
      <c r="AO994" s="9">
        <v>14</v>
      </c>
      <c r="AP994" s="9">
        <v>15</v>
      </c>
      <c r="AQ994" s="9">
        <v>16</v>
      </c>
      <c r="AR994" s="9">
        <v>20</v>
      </c>
      <c r="AS994" s="9">
        <v>21</v>
      </c>
      <c r="AT994" s="9">
        <v>1</v>
      </c>
      <c r="AU994" s="9">
        <v>2</v>
      </c>
      <c r="AV994" s="9">
        <v>3</v>
      </c>
      <c r="AW994" s="9">
        <v>4</v>
      </c>
      <c r="AX994" s="9">
        <v>5</v>
      </c>
      <c r="AY994" s="9">
        <v>6</v>
      </c>
      <c r="AZ994" s="9">
        <v>7</v>
      </c>
      <c r="BA994" s="9">
        <v>8</v>
      </c>
      <c r="BB994" s="9">
        <v>9</v>
      </c>
      <c r="BC994" s="9">
        <v>10</v>
      </c>
      <c r="BD994" s="9">
        <v>11</v>
      </c>
      <c r="BE994" s="9">
        <v>12</v>
      </c>
      <c r="BF994" s="9">
        <v>13</v>
      </c>
      <c r="BG994" s="9">
        <v>14</v>
      </c>
      <c r="BH994" s="9">
        <v>15</v>
      </c>
      <c r="BI994" s="9">
        <v>16</v>
      </c>
      <c r="BJ994" s="9">
        <v>20</v>
      </c>
      <c r="BK994" s="9">
        <v>21</v>
      </c>
    </row>
    <row r="995" spans="1:63" ht="22.5" x14ac:dyDescent="0.25">
      <c r="A995" s="1" t="s">
        <v>135</v>
      </c>
      <c r="B995" s="1" t="s">
        <v>60</v>
      </c>
      <c r="C995" s="4" t="s">
        <v>163</v>
      </c>
      <c r="D995" s="107" t="s">
        <v>406</v>
      </c>
      <c r="E995" s="106" t="s">
        <v>0</v>
      </c>
      <c r="F995" s="106" t="s">
        <v>0</v>
      </c>
      <c r="G995" s="2" t="s">
        <v>0</v>
      </c>
      <c r="H995" s="2" t="s">
        <v>407</v>
      </c>
      <c r="I995" s="3" t="s">
        <v>0</v>
      </c>
      <c r="J995" s="3" t="s">
        <v>0</v>
      </c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>
        <v>0</v>
      </c>
      <c r="AA995" s="3">
        <v>0</v>
      </c>
      <c r="AB995" s="3" t="s">
        <v>0</v>
      </c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>
        <v>0</v>
      </c>
      <c r="AS995" s="3">
        <v>0</v>
      </c>
      <c r="AT995" s="3" t="s">
        <v>0</v>
      </c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>
        <v>0</v>
      </c>
      <c r="BK995" s="3">
        <v>0</v>
      </c>
    </row>
    <row r="996" spans="1:63" ht="33.75" x14ac:dyDescent="0.25">
      <c r="A996" s="1" t="s">
        <v>0</v>
      </c>
      <c r="B996" s="1" t="s">
        <v>0</v>
      </c>
      <c r="C996" s="1" t="s">
        <v>0</v>
      </c>
      <c r="D996" s="106" t="s">
        <v>0</v>
      </c>
      <c r="E996" s="106" t="s">
        <v>0</v>
      </c>
      <c r="F996" s="106" t="s">
        <v>0</v>
      </c>
      <c r="G996" s="2" t="s">
        <v>0</v>
      </c>
      <c r="H996" s="10" t="s">
        <v>15</v>
      </c>
      <c r="I996" s="11">
        <f>SUM(I997,I1005,I1007)</f>
        <v>2354225</v>
      </c>
      <c r="J996" s="11">
        <f t="shared" ref="J996:Y996" si="1479">SUM(J997,J1005,J1007)</f>
        <v>12000</v>
      </c>
      <c r="K996" s="11">
        <f t="shared" si="1479"/>
        <v>0</v>
      </c>
      <c r="L996" s="11">
        <f t="shared" si="1479"/>
        <v>0</v>
      </c>
      <c r="M996" s="11">
        <f t="shared" si="1479"/>
        <v>0</v>
      </c>
      <c r="N996" s="11">
        <f t="shared" si="1479"/>
        <v>0</v>
      </c>
      <c r="O996" s="11">
        <f t="shared" si="1479"/>
        <v>0</v>
      </c>
      <c r="P996" s="11">
        <f t="shared" ref="P996" si="1480">SUM(P997,P1005,P1007)</f>
        <v>12000</v>
      </c>
      <c r="Q996" s="11">
        <f t="shared" si="1479"/>
        <v>0</v>
      </c>
      <c r="R996" s="11">
        <f t="shared" si="1479"/>
        <v>0</v>
      </c>
      <c r="S996" s="11">
        <f t="shared" si="1479"/>
        <v>0</v>
      </c>
      <c r="T996" s="11">
        <f t="shared" si="1479"/>
        <v>0</v>
      </c>
      <c r="U996" s="11">
        <f t="shared" si="1479"/>
        <v>0</v>
      </c>
      <c r="V996" s="11">
        <f t="shared" si="1479"/>
        <v>0</v>
      </c>
      <c r="W996" s="11">
        <f t="shared" si="1479"/>
        <v>0</v>
      </c>
      <c r="X996" s="11">
        <f t="shared" si="1479"/>
        <v>0</v>
      </c>
      <c r="Y996" s="11">
        <f t="shared" si="1479"/>
        <v>3666</v>
      </c>
      <c r="Z996" s="11">
        <v>3666</v>
      </c>
      <c r="AA996" s="11">
        <v>8334</v>
      </c>
      <c r="AB996" s="11">
        <f t="shared" ref="AB996:AQ996" si="1481">SUM(AB997,AB1005,AB1007)</f>
        <v>0</v>
      </c>
      <c r="AC996" s="11">
        <f t="shared" si="1481"/>
        <v>1027</v>
      </c>
      <c r="AD996" s="11">
        <f t="shared" si="1481"/>
        <v>0</v>
      </c>
      <c r="AE996" s="11">
        <f t="shared" si="1481"/>
        <v>0</v>
      </c>
      <c r="AF996" s="11">
        <f t="shared" si="1481"/>
        <v>0</v>
      </c>
      <c r="AG996" s="11">
        <f t="shared" si="1481"/>
        <v>0</v>
      </c>
      <c r="AH996" s="11">
        <f t="shared" ref="AH996" si="1482">SUM(AH997,AH1005,AH1007)</f>
        <v>1027</v>
      </c>
      <c r="AI996" s="11">
        <f t="shared" si="1481"/>
        <v>0</v>
      </c>
      <c r="AJ996" s="11">
        <f t="shared" si="1481"/>
        <v>0</v>
      </c>
      <c r="AK996" s="11">
        <f t="shared" si="1481"/>
        <v>1027</v>
      </c>
      <c r="AL996" s="11">
        <f t="shared" si="1481"/>
        <v>0</v>
      </c>
      <c r="AM996" s="11">
        <f t="shared" si="1481"/>
        <v>0</v>
      </c>
      <c r="AN996" s="11">
        <f t="shared" si="1481"/>
        <v>0</v>
      </c>
      <c r="AO996" s="11">
        <f t="shared" si="1481"/>
        <v>0</v>
      </c>
      <c r="AP996" s="11">
        <f t="shared" si="1481"/>
        <v>0</v>
      </c>
      <c r="AQ996" s="11">
        <f t="shared" si="1481"/>
        <v>0</v>
      </c>
      <c r="AR996" s="11">
        <v>1027</v>
      </c>
      <c r="AS996" s="11">
        <v>0</v>
      </c>
      <c r="AT996" s="11">
        <f t="shared" ref="AT996:BI996" si="1483">SUM(AT997,AT1005,AT1007)</f>
        <v>0</v>
      </c>
      <c r="AU996" s="11">
        <f t="shared" si="1483"/>
        <v>3158</v>
      </c>
      <c r="AV996" s="11">
        <f t="shared" si="1483"/>
        <v>0</v>
      </c>
      <c r="AW996" s="11">
        <f t="shared" si="1483"/>
        <v>1053</v>
      </c>
      <c r="AX996" s="11">
        <f t="shared" si="1483"/>
        <v>0</v>
      </c>
      <c r="AY996" s="11">
        <f t="shared" si="1483"/>
        <v>0</v>
      </c>
      <c r="AZ996" s="11">
        <f t="shared" ref="AZ996" si="1484">SUM(AZ997,AZ1005,AZ1007)</f>
        <v>4211</v>
      </c>
      <c r="BA996" s="11">
        <f t="shared" si="1483"/>
        <v>0</v>
      </c>
      <c r="BB996" s="11">
        <f t="shared" si="1483"/>
        <v>0</v>
      </c>
      <c r="BC996" s="11">
        <f t="shared" si="1483"/>
        <v>3158</v>
      </c>
      <c r="BD996" s="11">
        <f t="shared" si="1483"/>
        <v>0</v>
      </c>
      <c r="BE996" s="11">
        <f t="shared" si="1483"/>
        <v>1053</v>
      </c>
      <c r="BF996" s="11">
        <f t="shared" si="1483"/>
        <v>0</v>
      </c>
      <c r="BG996" s="11">
        <f t="shared" si="1483"/>
        <v>0</v>
      </c>
      <c r="BH996" s="11">
        <f t="shared" si="1483"/>
        <v>0</v>
      </c>
      <c r="BI996" s="11">
        <f t="shared" si="1483"/>
        <v>0</v>
      </c>
      <c r="BJ996" s="11">
        <v>4211</v>
      </c>
      <c r="BK996" s="11">
        <v>0</v>
      </c>
    </row>
    <row r="997" spans="1:63" x14ac:dyDescent="0.25">
      <c r="A997" s="4" t="s">
        <v>135</v>
      </c>
      <c r="B997" s="4" t="s">
        <v>60</v>
      </c>
      <c r="C997" s="4" t="s">
        <v>163</v>
      </c>
      <c r="D997" s="107" t="s">
        <v>406</v>
      </c>
      <c r="E997" s="106" t="s">
        <v>16</v>
      </c>
      <c r="F997" s="106" t="s">
        <v>0</v>
      </c>
      <c r="G997" s="2" t="s">
        <v>0</v>
      </c>
      <c r="H997" s="2" t="s">
        <v>17</v>
      </c>
      <c r="I997" s="12">
        <f>SUM(I998,I999)</f>
        <v>1976939</v>
      </c>
      <c r="J997" s="12">
        <f t="shared" ref="J997:Y997" si="1485">SUM(J998,J999)</f>
        <v>0</v>
      </c>
      <c r="K997" s="12">
        <f t="shared" si="1485"/>
        <v>0</v>
      </c>
      <c r="L997" s="12">
        <f t="shared" si="1485"/>
        <v>0</v>
      </c>
      <c r="M997" s="12">
        <f t="shared" si="1485"/>
        <v>0</v>
      </c>
      <c r="N997" s="12">
        <f t="shared" si="1485"/>
        <v>0</v>
      </c>
      <c r="O997" s="12">
        <f t="shared" si="1485"/>
        <v>0</v>
      </c>
      <c r="P997" s="12">
        <f t="shared" ref="P997" si="1486">SUM(P998,P999)</f>
        <v>0</v>
      </c>
      <c r="Q997" s="12">
        <f t="shared" si="1485"/>
        <v>0</v>
      </c>
      <c r="R997" s="12">
        <f t="shared" si="1485"/>
        <v>0</v>
      </c>
      <c r="S997" s="12">
        <f t="shared" si="1485"/>
        <v>0</v>
      </c>
      <c r="T997" s="12">
        <f t="shared" si="1485"/>
        <v>0</v>
      </c>
      <c r="U997" s="12">
        <f t="shared" si="1485"/>
        <v>0</v>
      </c>
      <c r="V997" s="12">
        <f t="shared" si="1485"/>
        <v>0</v>
      </c>
      <c r="W997" s="12">
        <f t="shared" si="1485"/>
        <v>0</v>
      </c>
      <c r="X997" s="12">
        <f t="shared" si="1485"/>
        <v>0</v>
      </c>
      <c r="Y997" s="12">
        <f t="shared" si="1485"/>
        <v>0</v>
      </c>
      <c r="Z997" s="12">
        <v>0</v>
      </c>
      <c r="AA997" s="12">
        <v>0</v>
      </c>
      <c r="AB997" s="12">
        <f t="shared" ref="AB997:AQ997" si="1487">SUM(AB998,AB999)</f>
        <v>0</v>
      </c>
      <c r="AC997" s="12">
        <f t="shared" si="1487"/>
        <v>0</v>
      </c>
      <c r="AD997" s="12">
        <f t="shared" si="1487"/>
        <v>0</v>
      </c>
      <c r="AE997" s="12">
        <f t="shared" si="1487"/>
        <v>0</v>
      </c>
      <c r="AF997" s="12">
        <f t="shared" si="1487"/>
        <v>0</v>
      </c>
      <c r="AG997" s="12">
        <f t="shared" si="1487"/>
        <v>0</v>
      </c>
      <c r="AH997" s="12">
        <f t="shared" ref="AH997" si="1488">SUM(AH998,AH999)</f>
        <v>0</v>
      </c>
      <c r="AI997" s="12">
        <f t="shared" si="1487"/>
        <v>0</v>
      </c>
      <c r="AJ997" s="12">
        <f t="shared" si="1487"/>
        <v>0</v>
      </c>
      <c r="AK997" s="12">
        <f t="shared" si="1487"/>
        <v>0</v>
      </c>
      <c r="AL997" s="12">
        <f t="shared" si="1487"/>
        <v>0</v>
      </c>
      <c r="AM997" s="12">
        <f t="shared" si="1487"/>
        <v>0</v>
      </c>
      <c r="AN997" s="12">
        <f t="shared" si="1487"/>
        <v>0</v>
      </c>
      <c r="AO997" s="12">
        <f t="shared" si="1487"/>
        <v>0</v>
      </c>
      <c r="AP997" s="12">
        <f t="shared" si="1487"/>
        <v>0</v>
      </c>
      <c r="AQ997" s="12">
        <f t="shared" si="1487"/>
        <v>0</v>
      </c>
      <c r="AR997" s="12">
        <v>0</v>
      </c>
      <c r="AS997" s="12">
        <v>0</v>
      </c>
      <c r="AT997" s="12">
        <f t="shared" ref="AT997:BI997" si="1489">SUM(AT998,AT999)</f>
        <v>0</v>
      </c>
      <c r="AU997" s="12">
        <f t="shared" si="1489"/>
        <v>0</v>
      </c>
      <c r="AV997" s="12">
        <f t="shared" si="1489"/>
        <v>0</v>
      </c>
      <c r="AW997" s="12">
        <f t="shared" si="1489"/>
        <v>0</v>
      </c>
      <c r="AX997" s="12">
        <f t="shared" si="1489"/>
        <v>0</v>
      </c>
      <c r="AY997" s="12">
        <f t="shared" si="1489"/>
        <v>0</v>
      </c>
      <c r="AZ997" s="12">
        <f t="shared" ref="AZ997" si="1490">SUM(AZ998,AZ999)</f>
        <v>0</v>
      </c>
      <c r="BA997" s="12">
        <f t="shared" si="1489"/>
        <v>0</v>
      </c>
      <c r="BB997" s="12">
        <f t="shared" si="1489"/>
        <v>0</v>
      </c>
      <c r="BC997" s="12">
        <f t="shared" si="1489"/>
        <v>0</v>
      </c>
      <c r="BD997" s="12">
        <f t="shared" si="1489"/>
        <v>0</v>
      </c>
      <c r="BE997" s="12">
        <f t="shared" si="1489"/>
        <v>0</v>
      </c>
      <c r="BF997" s="12">
        <f t="shared" si="1489"/>
        <v>0</v>
      </c>
      <c r="BG997" s="12">
        <f t="shared" si="1489"/>
        <v>0</v>
      </c>
      <c r="BH997" s="12">
        <f t="shared" si="1489"/>
        <v>0</v>
      </c>
      <c r="BI997" s="12">
        <f t="shared" si="1489"/>
        <v>0</v>
      </c>
      <c r="BJ997" s="12">
        <v>0</v>
      </c>
      <c r="BK997" s="12">
        <v>0</v>
      </c>
    </row>
    <row r="998" spans="1:63" x14ac:dyDescent="0.25">
      <c r="A998" s="4" t="s">
        <v>135</v>
      </c>
      <c r="B998" s="4" t="s">
        <v>60</v>
      </c>
      <c r="C998" s="4" t="s">
        <v>163</v>
      </c>
      <c r="D998" s="107" t="s">
        <v>406</v>
      </c>
      <c r="E998" s="117">
        <v>6111</v>
      </c>
      <c r="F998" s="107"/>
      <c r="G998" s="103" t="s">
        <v>1658</v>
      </c>
      <c r="H998" s="13" t="s">
        <v>18</v>
      </c>
      <c r="I998" s="14">
        <v>1726539</v>
      </c>
      <c r="J998" s="14">
        <v>0</v>
      </c>
      <c r="K998" s="14"/>
      <c r="L998" s="14"/>
      <c r="M998" s="14"/>
      <c r="N998" s="14"/>
      <c r="O998" s="14"/>
      <c r="P998" s="14">
        <f t="shared" si="1388"/>
        <v>0</v>
      </c>
      <c r="Q998" s="14"/>
      <c r="R998" s="14"/>
      <c r="S998" s="14"/>
      <c r="T998" s="14"/>
      <c r="U998" s="14"/>
      <c r="V998" s="14"/>
      <c r="W998" s="14"/>
      <c r="X998" s="14"/>
      <c r="Y998" s="14"/>
      <c r="Z998" s="14">
        <v>0</v>
      </c>
      <c r="AA998" s="14">
        <v>0</v>
      </c>
      <c r="AB998" s="14">
        <v>0</v>
      </c>
      <c r="AC998" s="14"/>
      <c r="AD998" s="14"/>
      <c r="AE998" s="14"/>
      <c r="AF998" s="14"/>
      <c r="AG998" s="14"/>
      <c r="AH998" s="14">
        <f t="shared" si="1389"/>
        <v>0</v>
      </c>
      <c r="AI998" s="14"/>
      <c r="AJ998" s="14"/>
      <c r="AK998" s="14"/>
      <c r="AL998" s="14"/>
      <c r="AM998" s="14"/>
      <c r="AN998" s="14"/>
      <c r="AO998" s="14"/>
      <c r="AP998" s="14"/>
      <c r="AQ998" s="14"/>
      <c r="AR998" s="14">
        <v>0</v>
      </c>
      <c r="AS998" s="14">
        <v>0</v>
      </c>
      <c r="AT998" s="14">
        <v>0</v>
      </c>
      <c r="AU998" s="14"/>
      <c r="AV998" s="14"/>
      <c r="AW998" s="14"/>
      <c r="AX998" s="14"/>
      <c r="AY998" s="14"/>
      <c r="AZ998" s="14">
        <f t="shared" si="1390"/>
        <v>0</v>
      </c>
      <c r="BA998" s="14"/>
      <c r="BB998" s="14"/>
      <c r="BC998" s="14"/>
      <c r="BD998" s="14"/>
      <c r="BE998" s="14"/>
      <c r="BF998" s="14"/>
      <c r="BG998" s="14"/>
      <c r="BH998" s="14"/>
      <c r="BI998" s="14"/>
      <c r="BJ998" s="14">
        <v>0</v>
      </c>
      <c r="BK998" s="14">
        <v>0</v>
      </c>
    </row>
    <row r="999" spans="1:63" x14ac:dyDescent="0.25">
      <c r="A999" s="1" t="s">
        <v>135</v>
      </c>
      <c r="B999" s="1" t="s">
        <v>60</v>
      </c>
      <c r="C999" s="1" t="s">
        <v>163</v>
      </c>
      <c r="D999" s="110" t="s">
        <v>406</v>
      </c>
      <c r="E999" s="110" t="s">
        <v>20</v>
      </c>
      <c r="F999" s="107" t="s">
        <v>0</v>
      </c>
      <c r="G999" s="13" t="s">
        <v>0</v>
      </c>
      <c r="H999" s="2" t="s">
        <v>21</v>
      </c>
      <c r="I999" s="12">
        <f>SUM(I1000:I1004)</f>
        <v>250400</v>
      </c>
      <c r="J999" s="12">
        <f t="shared" ref="J999:Y999" si="1491">SUM(J1000:J1004)</f>
        <v>0</v>
      </c>
      <c r="K999" s="12">
        <f t="shared" si="1491"/>
        <v>0</v>
      </c>
      <c r="L999" s="12">
        <f t="shared" si="1491"/>
        <v>0</v>
      </c>
      <c r="M999" s="12">
        <f t="shared" si="1491"/>
        <v>0</v>
      </c>
      <c r="N999" s="12">
        <f t="shared" si="1491"/>
        <v>0</v>
      </c>
      <c r="O999" s="12">
        <f t="shared" si="1491"/>
        <v>0</v>
      </c>
      <c r="P999" s="12">
        <f t="shared" si="1491"/>
        <v>0</v>
      </c>
      <c r="Q999" s="12">
        <f t="shared" si="1491"/>
        <v>0</v>
      </c>
      <c r="R999" s="12">
        <f t="shared" si="1491"/>
        <v>0</v>
      </c>
      <c r="S999" s="12">
        <f t="shared" si="1491"/>
        <v>0</v>
      </c>
      <c r="T999" s="12">
        <f t="shared" si="1491"/>
        <v>0</v>
      </c>
      <c r="U999" s="12">
        <f t="shared" si="1491"/>
        <v>0</v>
      </c>
      <c r="V999" s="12">
        <f t="shared" si="1491"/>
        <v>0</v>
      </c>
      <c r="W999" s="12">
        <f t="shared" si="1491"/>
        <v>0</v>
      </c>
      <c r="X999" s="12">
        <f t="shared" si="1491"/>
        <v>0</v>
      </c>
      <c r="Y999" s="12">
        <f t="shared" si="1491"/>
        <v>0</v>
      </c>
      <c r="Z999" s="12">
        <v>0</v>
      </c>
      <c r="AA999" s="12">
        <v>0</v>
      </c>
      <c r="AB999" s="12">
        <f t="shared" ref="AB999:AQ999" si="1492">SUM(AB1000:AB1004)</f>
        <v>0</v>
      </c>
      <c r="AC999" s="12">
        <f t="shared" si="1492"/>
        <v>0</v>
      </c>
      <c r="AD999" s="12">
        <f t="shared" si="1492"/>
        <v>0</v>
      </c>
      <c r="AE999" s="12">
        <f t="shared" si="1492"/>
        <v>0</v>
      </c>
      <c r="AF999" s="12">
        <f t="shared" si="1492"/>
        <v>0</v>
      </c>
      <c r="AG999" s="12">
        <f t="shared" si="1492"/>
        <v>0</v>
      </c>
      <c r="AH999" s="12">
        <f t="shared" si="1492"/>
        <v>0</v>
      </c>
      <c r="AI999" s="12">
        <f t="shared" si="1492"/>
        <v>0</v>
      </c>
      <c r="AJ999" s="12">
        <f t="shared" si="1492"/>
        <v>0</v>
      </c>
      <c r="AK999" s="12">
        <f t="shared" si="1492"/>
        <v>0</v>
      </c>
      <c r="AL999" s="12">
        <f t="shared" si="1492"/>
        <v>0</v>
      </c>
      <c r="AM999" s="12">
        <f t="shared" si="1492"/>
        <v>0</v>
      </c>
      <c r="AN999" s="12">
        <f t="shared" si="1492"/>
        <v>0</v>
      </c>
      <c r="AO999" s="12">
        <f t="shared" si="1492"/>
        <v>0</v>
      </c>
      <c r="AP999" s="12">
        <f t="shared" si="1492"/>
        <v>0</v>
      </c>
      <c r="AQ999" s="12">
        <f t="shared" si="1492"/>
        <v>0</v>
      </c>
      <c r="AR999" s="12">
        <v>0</v>
      </c>
      <c r="AS999" s="12">
        <v>0</v>
      </c>
      <c r="AT999" s="12">
        <f t="shared" ref="AT999:BI999" si="1493">SUM(AT1000:AT1004)</f>
        <v>0</v>
      </c>
      <c r="AU999" s="12">
        <f t="shared" si="1493"/>
        <v>0</v>
      </c>
      <c r="AV999" s="12">
        <f t="shared" si="1493"/>
        <v>0</v>
      </c>
      <c r="AW999" s="12">
        <f t="shared" si="1493"/>
        <v>0</v>
      </c>
      <c r="AX999" s="12">
        <f t="shared" si="1493"/>
        <v>0</v>
      </c>
      <c r="AY999" s="12">
        <f t="shared" si="1493"/>
        <v>0</v>
      </c>
      <c r="AZ999" s="12">
        <f t="shared" si="1493"/>
        <v>0</v>
      </c>
      <c r="BA999" s="12">
        <f t="shared" si="1493"/>
        <v>0</v>
      </c>
      <c r="BB999" s="12">
        <f t="shared" si="1493"/>
        <v>0</v>
      </c>
      <c r="BC999" s="12">
        <f t="shared" si="1493"/>
        <v>0</v>
      </c>
      <c r="BD999" s="12">
        <f t="shared" si="1493"/>
        <v>0</v>
      </c>
      <c r="BE999" s="12">
        <f t="shared" si="1493"/>
        <v>0</v>
      </c>
      <c r="BF999" s="12">
        <f t="shared" si="1493"/>
        <v>0</v>
      </c>
      <c r="BG999" s="12">
        <f t="shared" si="1493"/>
        <v>0</v>
      </c>
      <c r="BH999" s="12">
        <f t="shared" si="1493"/>
        <v>0</v>
      </c>
      <c r="BI999" s="12">
        <f t="shared" si="1493"/>
        <v>0</v>
      </c>
      <c r="BJ999" s="12">
        <v>0</v>
      </c>
      <c r="BK999" s="12">
        <v>0</v>
      </c>
    </row>
    <row r="1000" spans="1:63" ht="22.5" x14ac:dyDescent="0.25">
      <c r="A1000" s="4" t="s">
        <v>135</v>
      </c>
      <c r="B1000" s="4" t="s">
        <v>60</v>
      </c>
      <c r="C1000" s="4" t="s">
        <v>163</v>
      </c>
      <c r="D1000" s="107" t="s">
        <v>406</v>
      </c>
      <c r="E1000" s="117">
        <v>6112</v>
      </c>
      <c r="F1000" s="107" t="s">
        <v>408</v>
      </c>
      <c r="G1000" s="103" t="s">
        <v>1658</v>
      </c>
      <c r="H1000" s="13" t="s">
        <v>59</v>
      </c>
      <c r="I1000" s="14">
        <v>36400</v>
      </c>
      <c r="J1000" s="14">
        <v>0</v>
      </c>
      <c r="K1000" s="14"/>
      <c r="L1000" s="14"/>
      <c r="M1000" s="14"/>
      <c r="N1000" s="14"/>
      <c r="O1000" s="14"/>
      <c r="P1000" s="14">
        <f t="shared" ref="P1000:P1060" si="1494">J1000+K1000+L1000+M1000+N1000+O1000</f>
        <v>0</v>
      </c>
      <c r="Q1000" s="14"/>
      <c r="R1000" s="14"/>
      <c r="S1000" s="14"/>
      <c r="T1000" s="14"/>
      <c r="U1000" s="14"/>
      <c r="V1000" s="14"/>
      <c r="W1000" s="14"/>
      <c r="X1000" s="14"/>
      <c r="Y1000" s="14"/>
      <c r="Z1000" s="14">
        <v>0</v>
      </c>
      <c r="AA1000" s="14">
        <v>0</v>
      </c>
      <c r="AB1000" s="14">
        <v>0</v>
      </c>
      <c r="AC1000" s="14"/>
      <c r="AD1000" s="14"/>
      <c r="AE1000" s="14"/>
      <c r="AF1000" s="14"/>
      <c r="AG1000" s="14"/>
      <c r="AH1000" s="14">
        <f t="shared" ref="AH1000:AH1060" si="1495">AB1000+AC1000+AD1000+AE1000+AF1000+AG1000</f>
        <v>0</v>
      </c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>
        <v>0</v>
      </c>
      <c r="AS1000" s="14">
        <v>0</v>
      </c>
      <c r="AT1000" s="14">
        <v>0</v>
      </c>
      <c r="AU1000" s="14"/>
      <c r="AV1000" s="14"/>
      <c r="AW1000" s="14"/>
      <c r="AX1000" s="14"/>
      <c r="AY1000" s="14"/>
      <c r="AZ1000" s="14">
        <f t="shared" ref="AZ1000:AZ1060" si="1496">AT1000+AU1000+AV1000+AW1000+AX1000+AY1000</f>
        <v>0</v>
      </c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>
        <v>0</v>
      </c>
      <c r="BK1000" s="14">
        <v>0</v>
      </c>
    </row>
    <row r="1001" spans="1:63" x14ac:dyDescent="0.25">
      <c r="A1001" s="4" t="s">
        <v>135</v>
      </c>
      <c r="B1001" s="4" t="s">
        <v>60</v>
      </c>
      <c r="C1001" s="4" t="s">
        <v>163</v>
      </c>
      <c r="D1001" s="107" t="s">
        <v>406</v>
      </c>
      <c r="E1001" s="117">
        <v>6112</v>
      </c>
      <c r="F1001" s="107" t="s">
        <v>409</v>
      </c>
      <c r="G1001" s="103" t="s">
        <v>1658</v>
      </c>
      <c r="H1001" s="13" t="s">
        <v>24</v>
      </c>
      <c r="I1001" s="14">
        <v>138000</v>
      </c>
      <c r="J1001" s="14">
        <v>0</v>
      </c>
      <c r="K1001" s="14"/>
      <c r="L1001" s="14"/>
      <c r="M1001" s="14"/>
      <c r="N1001" s="14"/>
      <c r="O1001" s="14"/>
      <c r="P1001" s="14">
        <f t="shared" si="1494"/>
        <v>0</v>
      </c>
      <c r="Q1001" s="14"/>
      <c r="R1001" s="14"/>
      <c r="S1001" s="14"/>
      <c r="T1001" s="14"/>
      <c r="U1001" s="14"/>
      <c r="V1001" s="14"/>
      <c r="W1001" s="14"/>
      <c r="X1001" s="14"/>
      <c r="Y1001" s="14"/>
      <c r="Z1001" s="14">
        <v>0</v>
      </c>
      <c r="AA1001" s="14">
        <v>0</v>
      </c>
      <c r="AB1001" s="14">
        <v>0</v>
      </c>
      <c r="AC1001" s="14"/>
      <c r="AD1001" s="14"/>
      <c r="AE1001" s="14"/>
      <c r="AF1001" s="14"/>
      <c r="AG1001" s="14"/>
      <c r="AH1001" s="14">
        <f t="shared" si="1495"/>
        <v>0</v>
      </c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>
        <v>0</v>
      </c>
      <c r="AS1001" s="14">
        <v>0</v>
      </c>
      <c r="AT1001" s="14">
        <v>0</v>
      </c>
      <c r="AU1001" s="14"/>
      <c r="AV1001" s="14"/>
      <c r="AW1001" s="14"/>
      <c r="AX1001" s="14"/>
      <c r="AY1001" s="14"/>
      <c r="AZ1001" s="14">
        <f t="shared" si="1496"/>
        <v>0</v>
      </c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>
        <v>0</v>
      </c>
      <c r="BK1001" s="14">
        <v>0</v>
      </c>
    </row>
    <row r="1002" spans="1:63" x14ac:dyDescent="0.25">
      <c r="A1002" s="4" t="s">
        <v>135</v>
      </c>
      <c r="B1002" s="4" t="s">
        <v>60</v>
      </c>
      <c r="C1002" s="4" t="s">
        <v>163</v>
      </c>
      <c r="D1002" s="107" t="s">
        <v>406</v>
      </c>
      <c r="E1002" s="117">
        <v>6112</v>
      </c>
      <c r="F1002" s="107" t="s">
        <v>410</v>
      </c>
      <c r="G1002" s="103" t="s">
        <v>1658</v>
      </c>
      <c r="H1002" s="13" t="s">
        <v>25</v>
      </c>
      <c r="I1002" s="14">
        <v>32400</v>
      </c>
      <c r="J1002" s="14">
        <v>0</v>
      </c>
      <c r="K1002" s="14"/>
      <c r="L1002" s="14"/>
      <c r="M1002" s="14"/>
      <c r="N1002" s="14"/>
      <c r="O1002" s="14"/>
      <c r="P1002" s="14">
        <f t="shared" si="1494"/>
        <v>0</v>
      </c>
      <c r="Q1002" s="14"/>
      <c r="R1002" s="14"/>
      <c r="S1002" s="14"/>
      <c r="T1002" s="14"/>
      <c r="U1002" s="14"/>
      <c r="V1002" s="14"/>
      <c r="W1002" s="14"/>
      <c r="X1002" s="14"/>
      <c r="Y1002" s="14"/>
      <c r="Z1002" s="14">
        <v>0</v>
      </c>
      <c r="AA1002" s="14">
        <v>0</v>
      </c>
      <c r="AB1002" s="14">
        <v>0</v>
      </c>
      <c r="AC1002" s="14"/>
      <c r="AD1002" s="14"/>
      <c r="AE1002" s="14"/>
      <c r="AF1002" s="14"/>
      <c r="AG1002" s="14"/>
      <c r="AH1002" s="14">
        <f t="shared" si="1495"/>
        <v>0</v>
      </c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>
        <v>0</v>
      </c>
      <c r="AS1002" s="14">
        <v>0</v>
      </c>
      <c r="AT1002" s="14">
        <v>0</v>
      </c>
      <c r="AU1002" s="14"/>
      <c r="AV1002" s="14"/>
      <c r="AW1002" s="14"/>
      <c r="AX1002" s="14"/>
      <c r="AY1002" s="14"/>
      <c r="AZ1002" s="14">
        <f t="shared" si="1496"/>
        <v>0</v>
      </c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>
        <v>0</v>
      </c>
      <c r="BK1002" s="14">
        <v>0</v>
      </c>
    </row>
    <row r="1003" spans="1:63" x14ac:dyDescent="0.25">
      <c r="A1003" s="4" t="s">
        <v>135</v>
      </c>
      <c r="B1003" s="4" t="s">
        <v>60</v>
      </c>
      <c r="C1003" s="4" t="s">
        <v>163</v>
      </c>
      <c r="D1003" s="107" t="s">
        <v>406</v>
      </c>
      <c r="E1003" s="117">
        <v>6112</v>
      </c>
      <c r="F1003" s="107" t="s">
        <v>411</v>
      </c>
      <c r="G1003" s="103" t="s">
        <v>1658</v>
      </c>
      <c r="H1003" s="13" t="s">
        <v>23</v>
      </c>
      <c r="I1003" s="14">
        <v>13600</v>
      </c>
      <c r="J1003" s="14">
        <v>0</v>
      </c>
      <c r="K1003" s="14"/>
      <c r="L1003" s="14"/>
      <c r="M1003" s="14"/>
      <c r="N1003" s="14"/>
      <c r="O1003" s="14"/>
      <c r="P1003" s="14">
        <f t="shared" si="1494"/>
        <v>0</v>
      </c>
      <c r="Q1003" s="14"/>
      <c r="R1003" s="14"/>
      <c r="S1003" s="14"/>
      <c r="T1003" s="14"/>
      <c r="U1003" s="14"/>
      <c r="V1003" s="14"/>
      <c r="W1003" s="14"/>
      <c r="X1003" s="14"/>
      <c r="Y1003" s="14"/>
      <c r="Z1003" s="14">
        <v>0</v>
      </c>
      <c r="AA1003" s="14">
        <v>0</v>
      </c>
      <c r="AB1003" s="14">
        <v>0</v>
      </c>
      <c r="AC1003" s="14"/>
      <c r="AD1003" s="14"/>
      <c r="AE1003" s="14"/>
      <c r="AF1003" s="14"/>
      <c r="AG1003" s="14"/>
      <c r="AH1003" s="14">
        <f t="shared" si="1495"/>
        <v>0</v>
      </c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>
        <v>0</v>
      </c>
      <c r="AS1003" s="14">
        <v>0</v>
      </c>
      <c r="AT1003" s="14">
        <v>0</v>
      </c>
      <c r="AU1003" s="14"/>
      <c r="AV1003" s="14"/>
      <c r="AW1003" s="14"/>
      <c r="AX1003" s="14"/>
      <c r="AY1003" s="14"/>
      <c r="AZ1003" s="14">
        <f t="shared" si="1496"/>
        <v>0</v>
      </c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>
        <v>0</v>
      </c>
      <c r="BK1003" s="14">
        <v>0</v>
      </c>
    </row>
    <row r="1004" spans="1:63" x14ac:dyDescent="0.25">
      <c r="A1004" s="4" t="s">
        <v>135</v>
      </c>
      <c r="B1004" s="4" t="s">
        <v>60</v>
      </c>
      <c r="C1004" s="4" t="s">
        <v>163</v>
      </c>
      <c r="D1004" s="107" t="s">
        <v>406</v>
      </c>
      <c r="E1004" s="117">
        <v>6112</v>
      </c>
      <c r="F1004" s="107" t="s">
        <v>412</v>
      </c>
      <c r="G1004" s="103" t="s">
        <v>1658</v>
      </c>
      <c r="H1004" s="13" t="s">
        <v>26</v>
      </c>
      <c r="I1004" s="14">
        <v>30000</v>
      </c>
      <c r="J1004" s="14">
        <v>0</v>
      </c>
      <c r="K1004" s="14"/>
      <c r="L1004" s="14"/>
      <c r="M1004" s="14"/>
      <c r="N1004" s="14"/>
      <c r="O1004" s="14"/>
      <c r="P1004" s="14">
        <f t="shared" si="1494"/>
        <v>0</v>
      </c>
      <c r="Q1004" s="14"/>
      <c r="R1004" s="14"/>
      <c r="S1004" s="14"/>
      <c r="T1004" s="14"/>
      <c r="U1004" s="14"/>
      <c r="V1004" s="14"/>
      <c r="W1004" s="14"/>
      <c r="X1004" s="14"/>
      <c r="Y1004" s="14"/>
      <c r="Z1004" s="14">
        <v>0</v>
      </c>
      <c r="AA1004" s="14">
        <v>0</v>
      </c>
      <c r="AB1004" s="14">
        <v>0</v>
      </c>
      <c r="AC1004" s="14"/>
      <c r="AD1004" s="14"/>
      <c r="AE1004" s="14"/>
      <c r="AF1004" s="14"/>
      <c r="AG1004" s="14"/>
      <c r="AH1004" s="14">
        <f t="shared" si="1495"/>
        <v>0</v>
      </c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>
        <v>0</v>
      </c>
      <c r="AS1004" s="14">
        <v>0</v>
      </c>
      <c r="AT1004" s="14">
        <v>0</v>
      </c>
      <c r="AU1004" s="14"/>
      <c r="AV1004" s="14"/>
      <c r="AW1004" s="14"/>
      <c r="AX1004" s="14"/>
      <c r="AY1004" s="14"/>
      <c r="AZ1004" s="14">
        <f t="shared" si="1496"/>
        <v>0</v>
      </c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>
        <v>0</v>
      </c>
      <c r="BK1004" s="14">
        <v>0</v>
      </c>
    </row>
    <row r="1005" spans="1:63" ht="22.5" x14ac:dyDescent="0.25">
      <c r="A1005" s="4" t="s">
        <v>135</v>
      </c>
      <c r="B1005" s="4" t="s">
        <v>60</v>
      </c>
      <c r="C1005" s="4" t="s">
        <v>163</v>
      </c>
      <c r="D1005" s="107" t="s">
        <v>406</v>
      </c>
      <c r="E1005" s="106" t="s">
        <v>27</v>
      </c>
      <c r="F1005" s="106" t="s">
        <v>0</v>
      </c>
      <c r="G1005" s="2" t="s">
        <v>0</v>
      </c>
      <c r="H1005" s="2" t="s">
        <v>28</v>
      </c>
      <c r="I1005" s="12">
        <f>SUM(I1006)</f>
        <v>181286</v>
      </c>
      <c r="J1005" s="12">
        <f t="shared" ref="J1005:Y1005" si="1497">SUM(J1006)</f>
        <v>0</v>
      </c>
      <c r="K1005" s="12">
        <f t="shared" si="1497"/>
        <v>0</v>
      </c>
      <c r="L1005" s="12">
        <f t="shared" si="1497"/>
        <v>0</v>
      </c>
      <c r="M1005" s="12">
        <f t="shared" si="1497"/>
        <v>0</v>
      </c>
      <c r="N1005" s="12">
        <f t="shared" si="1497"/>
        <v>0</v>
      </c>
      <c r="O1005" s="12">
        <f t="shared" si="1497"/>
        <v>0</v>
      </c>
      <c r="P1005" s="12">
        <f t="shared" si="1497"/>
        <v>0</v>
      </c>
      <c r="Q1005" s="12">
        <f t="shared" si="1497"/>
        <v>0</v>
      </c>
      <c r="R1005" s="12">
        <f t="shared" si="1497"/>
        <v>0</v>
      </c>
      <c r="S1005" s="12">
        <f t="shared" si="1497"/>
        <v>0</v>
      </c>
      <c r="T1005" s="12">
        <f t="shared" si="1497"/>
        <v>0</v>
      </c>
      <c r="U1005" s="12">
        <f t="shared" si="1497"/>
        <v>0</v>
      </c>
      <c r="V1005" s="12">
        <f t="shared" si="1497"/>
        <v>0</v>
      </c>
      <c r="W1005" s="12">
        <f t="shared" si="1497"/>
        <v>0</v>
      </c>
      <c r="X1005" s="12">
        <f t="shared" si="1497"/>
        <v>0</v>
      </c>
      <c r="Y1005" s="12">
        <f t="shared" si="1497"/>
        <v>0</v>
      </c>
      <c r="Z1005" s="12">
        <v>0</v>
      </c>
      <c r="AA1005" s="12">
        <v>0</v>
      </c>
      <c r="AB1005" s="12">
        <f t="shared" ref="AB1005:AQ1005" si="1498">SUM(AB1006)</f>
        <v>0</v>
      </c>
      <c r="AC1005" s="12">
        <f t="shared" si="1498"/>
        <v>0</v>
      </c>
      <c r="AD1005" s="12">
        <f t="shared" si="1498"/>
        <v>0</v>
      </c>
      <c r="AE1005" s="12">
        <f t="shared" si="1498"/>
        <v>0</v>
      </c>
      <c r="AF1005" s="12">
        <f t="shared" si="1498"/>
        <v>0</v>
      </c>
      <c r="AG1005" s="12">
        <f t="shared" si="1498"/>
        <v>0</v>
      </c>
      <c r="AH1005" s="12">
        <f t="shared" si="1498"/>
        <v>0</v>
      </c>
      <c r="AI1005" s="12">
        <f t="shared" si="1498"/>
        <v>0</v>
      </c>
      <c r="AJ1005" s="12">
        <f t="shared" si="1498"/>
        <v>0</v>
      </c>
      <c r="AK1005" s="12">
        <f t="shared" si="1498"/>
        <v>0</v>
      </c>
      <c r="AL1005" s="12">
        <f t="shared" si="1498"/>
        <v>0</v>
      </c>
      <c r="AM1005" s="12">
        <f t="shared" si="1498"/>
        <v>0</v>
      </c>
      <c r="AN1005" s="12">
        <f t="shared" si="1498"/>
        <v>0</v>
      </c>
      <c r="AO1005" s="12">
        <f t="shared" si="1498"/>
        <v>0</v>
      </c>
      <c r="AP1005" s="12">
        <f t="shared" si="1498"/>
        <v>0</v>
      </c>
      <c r="AQ1005" s="12">
        <f t="shared" si="1498"/>
        <v>0</v>
      </c>
      <c r="AR1005" s="12">
        <v>0</v>
      </c>
      <c r="AS1005" s="12">
        <v>0</v>
      </c>
      <c r="AT1005" s="12">
        <f t="shared" ref="AT1005:BI1005" si="1499">SUM(AT1006)</f>
        <v>0</v>
      </c>
      <c r="AU1005" s="12">
        <f t="shared" si="1499"/>
        <v>0</v>
      </c>
      <c r="AV1005" s="12">
        <f t="shared" si="1499"/>
        <v>0</v>
      </c>
      <c r="AW1005" s="12">
        <f t="shared" si="1499"/>
        <v>0</v>
      </c>
      <c r="AX1005" s="12">
        <f t="shared" si="1499"/>
        <v>0</v>
      </c>
      <c r="AY1005" s="12">
        <f t="shared" si="1499"/>
        <v>0</v>
      </c>
      <c r="AZ1005" s="12">
        <f t="shared" si="1499"/>
        <v>0</v>
      </c>
      <c r="BA1005" s="12">
        <f t="shared" si="1499"/>
        <v>0</v>
      </c>
      <c r="BB1005" s="12">
        <f t="shared" si="1499"/>
        <v>0</v>
      </c>
      <c r="BC1005" s="12">
        <f t="shared" si="1499"/>
        <v>0</v>
      </c>
      <c r="BD1005" s="12">
        <f t="shared" si="1499"/>
        <v>0</v>
      </c>
      <c r="BE1005" s="12">
        <f t="shared" si="1499"/>
        <v>0</v>
      </c>
      <c r="BF1005" s="12">
        <f t="shared" si="1499"/>
        <v>0</v>
      </c>
      <c r="BG1005" s="12">
        <f t="shared" si="1499"/>
        <v>0</v>
      </c>
      <c r="BH1005" s="12">
        <f t="shared" si="1499"/>
        <v>0</v>
      </c>
      <c r="BI1005" s="12">
        <f t="shared" si="1499"/>
        <v>0</v>
      </c>
      <c r="BJ1005" s="12">
        <v>0</v>
      </c>
      <c r="BK1005" s="12">
        <v>0</v>
      </c>
    </row>
    <row r="1006" spans="1:63" x14ac:dyDescent="0.25">
      <c r="A1006" s="4" t="s">
        <v>135</v>
      </c>
      <c r="B1006" s="4" t="s">
        <v>60</v>
      </c>
      <c r="C1006" s="4" t="s">
        <v>163</v>
      </c>
      <c r="D1006" s="107" t="s">
        <v>406</v>
      </c>
      <c r="E1006" s="117">
        <v>6121</v>
      </c>
      <c r="F1006" s="107"/>
      <c r="G1006" s="103" t="s">
        <v>1658</v>
      </c>
      <c r="H1006" s="13" t="s">
        <v>29</v>
      </c>
      <c r="I1006" s="14">
        <v>181286</v>
      </c>
      <c r="J1006" s="14">
        <v>0</v>
      </c>
      <c r="K1006" s="14"/>
      <c r="L1006" s="14"/>
      <c r="M1006" s="14"/>
      <c r="N1006" s="14"/>
      <c r="O1006" s="14"/>
      <c r="P1006" s="14">
        <f t="shared" si="1494"/>
        <v>0</v>
      </c>
      <c r="Q1006" s="14"/>
      <c r="R1006" s="14"/>
      <c r="S1006" s="14"/>
      <c r="T1006" s="14"/>
      <c r="U1006" s="14"/>
      <c r="V1006" s="14"/>
      <c r="W1006" s="14"/>
      <c r="X1006" s="14"/>
      <c r="Y1006" s="14"/>
      <c r="Z1006" s="14">
        <v>0</v>
      </c>
      <c r="AA1006" s="14">
        <v>0</v>
      </c>
      <c r="AB1006" s="14">
        <v>0</v>
      </c>
      <c r="AC1006" s="14"/>
      <c r="AD1006" s="14"/>
      <c r="AE1006" s="14"/>
      <c r="AF1006" s="14"/>
      <c r="AG1006" s="14"/>
      <c r="AH1006" s="14">
        <f t="shared" si="1495"/>
        <v>0</v>
      </c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>
        <v>0</v>
      </c>
      <c r="AS1006" s="14">
        <v>0</v>
      </c>
      <c r="AT1006" s="14">
        <v>0</v>
      </c>
      <c r="AU1006" s="14"/>
      <c r="AV1006" s="14"/>
      <c r="AW1006" s="14"/>
      <c r="AX1006" s="14"/>
      <c r="AY1006" s="14"/>
      <c r="AZ1006" s="14">
        <f t="shared" si="1496"/>
        <v>0</v>
      </c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>
        <v>0</v>
      </c>
      <c r="BK1006" s="14">
        <v>0</v>
      </c>
    </row>
    <row r="1007" spans="1:63" ht="22.5" x14ac:dyDescent="0.25">
      <c r="A1007" s="4" t="s">
        <v>135</v>
      </c>
      <c r="B1007" s="4" t="s">
        <v>60</v>
      </c>
      <c r="C1007" s="4" t="s">
        <v>163</v>
      </c>
      <c r="D1007" s="107" t="s">
        <v>406</v>
      </c>
      <c r="E1007" s="106" t="s">
        <v>31</v>
      </c>
      <c r="F1007" s="106" t="s">
        <v>0</v>
      </c>
      <c r="G1007" s="2" t="s">
        <v>0</v>
      </c>
      <c r="H1007" s="2" t="s">
        <v>32</v>
      </c>
      <c r="I1007" s="12">
        <f>SUM(I1008:I1016)</f>
        <v>196000</v>
      </c>
      <c r="J1007" s="12">
        <f t="shared" ref="J1007:Y1007" si="1500">SUM(J1008:J1016)</f>
        <v>12000</v>
      </c>
      <c r="K1007" s="12">
        <f t="shared" si="1500"/>
        <v>0</v>
      </c>
      <c r="L1007" s="12">
        <f t="shared" si="1500"/>
        <v>0</v>
      </c>
      <c r="M1007" s="12">
        <f t="shared" si="1500"/>
        <v>0</v>
      </c>
      <c r="N1007" s="12">
        <f t="shared" si="1500"/>
        <v>0</v>
      </c>
      <c r="O1007" s="12">
        <f t="shared" si="1500"/>
        <v>0</v>
      </c>
      <c r="P1007" s="12">
        <f t="shared" si="1500"/>
        <v>12000</v>
      </c>
      <c r="Q1007" s="12">
        <f t="shared" si="1500"/>
        <v>0</v>
      </c>
      <c r="R1007" s="12">
        <f t="shared" si="1500"/>
        <v>0</v>
      </c>
      <c r="S1007" s="12">
        <f t="shared" si="1500"/>
        <v>0</v>
      </c>
      <c r="T1007" s="12">
        <f t="shared" si="1500"/>
        <v>0</v>
      </c>
      <c r="U1007" s="12">
        <f t="shared" si="1500"/>
        <v>0</v>
      </c>
      <c r="V1007" s="12">
        <f t="shared" si="1500"/>
        <v>0</v>
      </c>
      <c r="W1007" s="12">
        <f t="shared" si="1500"/>
        <v>0</v>
      </c>
      <c r="X1007" s="12">
        <f t="shared" si="1500"/>
        <v>0</v>
      </c>
      <c r="Y1007" s="12">
        <f t="shared" si="1500"/>
        <v>3666</v>
      </c>
      <c r="Z1007" s="12">
        <v>3666</v>
      </c>
      <c r="AA1007" s="12">
        <v>8334</v>
      </c>
      <c r="AB1007" s="12">
        <f t="shared" ref="AB1007:AQ1007" si="1501">SUM(AB1008:AB1016)</f>
        <v>0</v>
      </c>
      <c r="AC1007" s="12">
        <f t="shared" si="1501"/>
        <v>1027</v>
      </c>
      <c r="AD1007" s="12">
        <f t="shared" si="1501"/>
        <v>0</v>
      </c>
      <c r="AE1007" s="12">
        <f t="shared" si="1501"/>
        <v>0</v>
      </c>
      <c r="AF1007" s="12">
        <f t="shared" si="1501"/>
        <v>0</v>
      </c>
      <c r="AG1007" s="12">
        <f t="shared" si="1501"/>
        <v>0</v>
      </c>
      <c r="AH1007" s="12">
        <f t="shared" si="1501"/>
        <v>1027</v>
      </c>
      <c r="AI1007" s="12">
        <f t="shared" si="1501"/>
        <v>0</v>
      </c>
      <c r="AJ1007" s="12">
        <f t="shared" si="1501"/>
        <v>0</v>
      </c>
      <c r="AK1007" s="12">
        <f t="shared" si="1501"/>
        <v>1027</v>
      </c>
      <c r="AL1007" s="12">
        <f t="shared" si="1501"/>
        <v>0</v>
      </c>
      <c r="AM1007" s="12">
        <f t="shared" si="1501"/>
        <v>0</v>
      </c>
      <c r="AN1007" s="12">
        <f t="shared" si="1501"/>
        <v>0</v>
      </c>
      <c r="AO1007" s="12">
        <f t="shared" si="1501"/>
        <v>0</v>
      </c>
      <c r="AP1007" s="12">
        <f t="shared" si="1501"/>
        <v>0</v>
      </c>
      <c r="AQ1007" s="12">
        <f t="shared" si="1501"/>
        <v>0</v>
      </c>
      <c r="AR1007" s="12">
        <v>1027</v>
      </c>
      <c r="AS1007" s="12">
        <v>0</v>
      </c>
      <c r="AT1007" s="12">
        <f t="shared" ref="AT1007:BI1007" si="1502">SUM(AT1008:AT1016)</f>
        <v>0</v>
      </c>
      <c r="AU1007" s="12">
        <f t="shared" si="1502"/>
        <v>3158</v>
      </c>
      <c r="AV1007" s="12">
        <f t="shared" si="1502"/>
        <v>0</v>
      </c>
      <c r="AW1007" s="12">
        <f t="shared" si="1502"/>
        <v>1053</v>
      </c>
      <c r="AX1007" s="12">
        <f t="shared" si="1502"/>
        <v>0</v>
      </c>
      <c r="AY1007" s="12">
        <f t="shared" si="1502"/>
        <v>0</v>
      </c>
      <c r="AZ1007" s="12">
        <f t="shared" si="1502"/>
        <v>4211</v>
      </c>
      <c r="BA1007" s="12">
        <f t="shared" si="1502"/>
        <v>0</v>
      </c>
      <c r="BB1007" s="12">
        <f t="shared" si="1502"/>
        <v>0</v>
      </c>
      <c r="BC1007" s="12">
        <f t="shared" si="1502"/>
        <v>3158</v>
      </c>
      <c r="BD1007" s="12">
        <f t="shared" si="1502"/>
        <v>0</v>
      </c>
      <c r="BE1007" s="12">
        <f t="shared" si="1502"/>
        <v>1053</v>
      </c>
      <c r="BF1007" s="12">
        <f t="shared" si="1502"/>
        <v>0</v>
      </c>
      <c r="BG1007" s="12">
        <f t="shared" si="1502"/>
        <v>0</v>
      </c>
      <c r="BH1007" s="12">
        <f t="shared" si="1502"/>
        <v>0</v>
      </c>
      <c r="BI1007" s="12">
        <f t="shared" si="1502"/>
        <v>0</v>
      </c>
      <c r="BJ1007" s="12">
        <v>4211</v>
      </c>
      <c r="BK1007" s="12">
        <v>0</v>
      </c>
    </row>
    <row r="1008" spans="1:63" x14ac:dyDescent="0.25">
      <c r="A1008" s="4" t="s">
        <v>135</v>
      </c>
      <c r="B1008" s="4" t="s">
        <v>60</v>
      </c>
      <c r="C1008" s="4" t="s">
        <v>163</v>
      </c>
      <c r="D1008" s="107" t="s">
        <v>406</v>
      </c>
      <c r="E1008" s="117">
        <v>6131</v>
      </c>
      <c r="F1008" s="107"/>
      <c r="G1008" s="103" t="s">
        <v>1658</v>
      </c>
      <c r="H1008" s="13" t="s">
        <v>34</v>
      </c>
      <c r="I1008" s="14">
        <v>2000</v>
      </c>
      <c r="J1008" s="14">
        <v>0</v>
      </c>
      <c r="K1008" s="14"/>
      <c r="L1008" s="14"/>
      <c r="M1008" s="14"/>
      <c r="N1008" s="14"/>
      <c r="O1008" s="14"/>
      <c r="P1008" s="14">
        <f t="shared" si="1494"/>
        <v>0</v>
      </c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v>0</v>
      </c>
      <c r="AA1008" s="14">
        <v>0</v>
      </c>
      <c r="AB1008" s="14">
        <v>0</v>
      </c>
      <c r="AC1008" s="14">
        <v>1027</v>
      </c>
      <c r="AD1008" s="14"/>
      <c r="AE1008" s="14"/>
      <c r="AF1008" s="14"/>
      <c r="AG1008" s="14"/>
      <c r="AH1008" s="14">
        <f t="shared" si="1495"/>
        <v>1027</v>
      </c>
      <c r="AI1008" s="14"/>
      <c r="AJ1008" s="14"/>
      <c r="AK1008" s="14">
        <v>1027</v>
      </c>
      <c r="AL1008" s="14"/>
      <c r="AM1008" s="14"/>
      <c r="AN1008" s="14"/>
      <c r="AO1008" s="14"/>
      <c r="AP1008" s="14"/>
      <c r="AQ1008" s="14"/>
      <c r="AR1008" s="14">
        <v>1027</v>
      </c>
      <c r="AS1008" s="14">
        <v>0</v>
      </c>
      <c r="AT1008" s="14">
        <v>0</v>
      </c>
      <c r="AU1008" s="14">
        <v>2000</v>
      </c>
      <c r="AV1008" s="14"/>
      <c r="AW1008" s="14"/>
      <c r="AX1008" s="14"/>
      <c r="AY1008" s="14"/>
      <c r="AZ1008" s="14">
        <f t="shared" si="1496"/>
        <v>2000</v>
      </c>
      <c r="BA1008" s="14"/>
      <c r="BB1008" s="14"/>
      <c r="BC1008" s="14">
        <v>2000</v>
      </c>
      <c r="BD1008" s="14"/>
      <c r="BE1008" s="14"/>
      <c r="BF1008" s="14"/>
      <c r="BG1008" s="14"/>
      <c r="BH1008" s="14"/>
      <c r="BI1008" s="14"/>
      <c r="BJ1008" s="14">
        <v>2000</v>
      </c>
      <c r="BK1008" s="14">
        <v>0</v>
      </c>
    </row>
    <row r="1009" spans="1:63" x14ac:dyDescent="0.25">
      <c r="A1009" s="4" t="s">
        <v>135</v>
      </c>
      <c r="B1009" s="4" t="s">
        <v>60</v>
      </c>
      <c r="C1009" s="4" t="s">
        <v>163</v>
      </c>
      <c r="D1009" s="107" t="s">
        <v>406</v>
      </c>
      <c r="E1009" s="117">
        <v>6132</v>
      </c>
      <c r="F1009" s="107"/>
      <c r="G1009" s="103" t="s">
        <v>1658</v>
      </c>
      <c r="H1009" s="13" t="s">
        <v>74</v>
      </c>
      <c r="I1009" s="14">
        <v>91000</v>
      </c>
      <c r="J1009" s="14">
        <v>0</v>
      </c>
      <c r="K1009" s="14"/>
      <c r="L1009" s="14"/>
      <c r="M1009" s="14"/>
      <c r="N1009" s="14"/>
      <c r="O1009" s="14"/>
      <c r="P1009" s="14">
        <f t="shared" si="1494"/>
        <v>0</v>
      </c>
      <c r="Q1009" s="14"/>
      <c r="R1009" s="14"/>
      <c r="S1009" s="14"/>
      <c r="T1009" s="14"/>
      <c r="U1009" s="14"/>
      <c r="V1009" s="14"/>
      <c r="W1009" s="14"/>
      <c r="X1009" s="14"/>
      <c r="Y1009" s="14"/>
      <c r="Z1009" s="14">
        <v>0</v>
      </c>
      <c r="AA1009" s="14">
        <v>0</v>
      </c>
      <c r="AB1009" s="14">
        <v>0</v>
      </c>
      <c r="AC1009" s="14"/>
      <c r="AD1009" s="14"/>
      <c r="AE1009" s="14"/>
      <c r="AF1009" s="14"/>
      <c r="AG1009" s="14"/>
      <c r="AH1009" s="14">
        <f t="shared" si="1495"/>
        <v>0</v>
      </c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>
        <v>0</v>
      </c>
      <c r="AS1009" s="14">
        <v>0</v>
      </c>
      <c r="AT1009" s="14">
        <v>0</v>
      </c>
      <c r="AU1009" s="14"/>
      <c r="AV1009" s="14"/>
      <c r="AW1009" s="14"/>
      <c r="AX1009" s="14"/>
      <c r="AY1009" s="14"/>
      <c r="AZ1009" s="14">
        <f t="shared" si="1496"/>
        <v>0</v>
      </c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>
        <v>0</v>
      </c>
      <c r="BK1009" s="14">
        <v>0</v>
      </c>
    </row>
    <row r="1010" spans="1:63" x14ac:dyDescent="0.25">
      <c r="A1010" s="4" t="s">
        <v>135</v>
      </c>
      <c r="B1010" s="4" t="s">
        <v>60</v>
      </c>
      <c r="C1010" s="4" t="s">
        <v>163</v>
      </c>
      <c r="D1010" s="107" t="s">
        <v>406</v>
      </c>
      <c r="E1010" s="117">
        <v>6133</v>
      </c>
      <c r="F1010" s="107"/>
      <c r="G1010" s="103" t="s">
        <v>1658</v>
      </c>
      <c r="H1010" s="13" t="s">
        <v>77</v>
      </c>
      <c r="I1010" s="14">
        <v>15000</v>
      </c>
      <c r="J1010" s="14">
        <v>0</v>
      </c>
      <c r="K1010" s="14"/>
      <c r="L1010" s="14"/>
      <c r="M1010" s="14"/>
      <c r="N1010" s="14"/>
      <c r="O1010" s="14"/>
      <c r="P1010" s="14">
        <f t="shared" si="1494"/>
        <v>0</v>
      </c>
      <c r="Q1010" s="14"/>
      <c r="R1010" s="14"/>
      <c r="S1010" s="14"/>
      <c r="T1010" s="14"/>
      <c r="U1010" s="14"/>
      <c r="V1010" s="14"/>
      <c r="W1010" s="14"/>
      <c r="X1010" s="14"/>
      <c r="Y1010" s="14"/>
      <c r="Z1010" s="14">
        <v>0</v>
      </c>
      <c r="AA1010" s="14">
        <v>0</v>
      </c>
      <c r="AB1010" s="14">
        <v>0</v>
      </c>
      <c r="AC1010" s="14"/>
      <c r="AD1010" s="14"/>
      <c r="AE1010" s="14"/>
      <c r="AF1010" s="14"/>
      <c r="AG1010" s="14"/>
      <c r="AH1010" s="14">
        <f t="shared" si="1495"/>
        <v>0</v>
      </c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>
        <v>0</v>
      </c>
      <c r="AS1010" s="14">
        <v>0</v>
      </c>
      <c r="AT1010" s="14">
        <v>0</v>
      </c>
      <c r="AU1010" s="14"/>
      <c r="AV1010" s="14"/>
      <c r="AW1010" s="14"/>
      <c r="AX1010" s="14"/>
      <c r="AY1010" s="14"/>
      <c r="AZ1010" s="14">
        <f t="shared" si="1496"/>
        <v>0</v>
      </c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>
        <v>0</v>
      </c>
      <c r="BK1010" s="14">
        <v>0</v>
      </c>
    </row>
    <row r="1011" spans="1:63" x14ac:dyDescent="0.25">
      <c r="A1011" s="4" t="s">
        <v>135</v>
      </c>
      <c r="B1011" s="4" t="s">
        <v>60</v>
      </c>
      <c r="C1011" s="4" t="s">
        <v>163</v>
      </c>
      <c r="D1011" s="107" t="s">
        <v>406</v>
      </c>
      <c r="E1011" s="117">
        <v>6134</v>
      </c>
      <c r="F1011" s="107"/>
      <c r="G1011" s="103" t="s">
        <v>1658</v>
      </c>
      <c r="H1011" s="13" t="s">
        <v>80</v>
      </c>
      <c r="I1011" s="14">
        <v>16450</v>
      </c>
      <c r="J1011" s="14">
        <v>1450</v>
      </c>
      <c r="K1011" s="14"/>
      <c r="L1011" s="14"/>
      <c r="M1011" s="14"/>
      <c r="N1011" s="14"/>
      <c r="O1011" s="14"/>
      <c r="P1011" s="14">
        <f t="shared" si="1494"/>
        <v>1450</v>
      </c>
      <c r="Q1011" s="14"/>
      <c r="R1011" s="14"/>
      <c r="S1011" s="14"/>
      <c r="T1011" s="14"/>
      <c r="U1011" s="14"/>
      <c r="V1011" s="14"/>
      <c r="W1011" s="14"/>
      <c r="X1011" s="14"/>
      <c r="Y1011" s="14"/>
      <c r="Z1011" s="14">
        <v>0</v>
      </c>
      <c r="AA1011" s="14">
        <v>1450</v>
      </c>
      <c r="AB1011" s="14">
        <v>0</v>
      </c>
      <c r="AC1011" s="14"/>
      <c r="AD1011" s="14"/>
      <c r="AE1011" s="14"/>
      <c r="AF1011" s="14"/>
      <c r="AG1011" s="14"/>
      <c r="AH1011" s="14">
        <f t="shared" si="1495"/>
        <v>0</v>
      </c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>
        <v>0</v>
      </c>
      <c r="AS1011" s="14">
        <v>0</v>
      </c>
      <c r="AT1011" s="14">
        <v>0</v>
      </c>
      <c r="AU1011" s="14"/>
      <c r="AV1011" s="14"/>
      <c r="AW1011" s="14"/>
      <c r="AX1011" s="14"/>
      <c r="AY1011" s="14"/>
      <c r="AZ1011" s="14">
        <f t="shared" si="1496"/>
        <v>0</v>
      </c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>
        <v>0</v>
      </c>
      <c r="BK1011" s="14">
        <v>0</v>
      </c>
    </row>
    <row r="1012" spans="1:63" x14ac:dyDescent="0.25">
      <c r="A1012" s="4" t="s">
        <v>135</v>
      </c>
      <c r="B1012" s="4" t="s">
        <v>60</v>
      </c>
      <c r="C1012" s="4" t="s">
        <v>163</v>
      </c>
      <c r="D1012" s="107" t="s">
        <v>406</v>
      </c>
      <c r="E1012" s="117">
        <v>6135</v>
      </c>
      <c r="F1012" s="107"/>
      <c r="G1012" s="103" t="s">
        <v>1658</v>
      </c>
      <c r="H1012" s="13" t="s">
        <v>83</v>
      </c>
      <c r="I1012" s="14">
        <v>1000</v>
      </c>
      <c r="J1012" s="14">
        <v>0</v>
      </c>
      <c r="K1012" s="14"/>
      <c r="L1012" s="14"/>
      <c r="M1012" s="14"/>
      <c r="N1012" s="14"/>
      <c r="O1012" s="14"/>
      <c r="P1012" s="14">
        <f t="shared" si="1494"/>
        <v>0</v>
      </c>
      <c r="Q1012" s="14"/>
      <c r="R1012" s="14"/>
      <c r="S1012" s="14"/>
      <c r="T1012" s="14"/>
      <c r="U1012" s="14"/>
      <c r="V1012" s="14"/>
      <c r="W1012" s="14"/>
      <c r="X1012" s="14"/>
      <c r="Y1012" s="14"/>
      <c r="Z1012" s="14">
        <v>0</v>
      </c>
      <c r="AA1012" s="14">
        <v>0</v>
      </c>
      <c r="AB1012" s="14">
        <v>0</v>
      </c>
      <c r="AC1012" s="14"/>
      <c r="AD1012" s="14"/>
      <c r="AE1012" s="14"/>
      <c r="AF1012" s="14"/>
      <c r="AG1012" s="14"/>
      <c r="AH1012" s="14">
        <f t="shared" si="1495"/>
        <v>0</v>
      </c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>
        <v>0</v>
      </c>
      <c r="AS1012" s="14">
        <v>0</v>
      </c>
      <c r="AT1012" s="14">
        <v>0</v>
      </c>
      <c r="AU1012" s="14"/>
      <c r="AV1012" s="14"/>
      <c r="AW1012" s="14"/>
      <c r="AX1012" s="14"/>
      <c r="AY1012" s="14"/>
      <c r="AZ1012" s="14">
        <f t="shared" si="1496"/>
        <v>0</v>
      </c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>
        <v>0</v>
      </c>
      <c r="BK1012" s="14">
        <v>0</v>
      </c>
    </row>
    <row r="1013" spans="1:63" ht="22.5" x14ac:dyDescent="0.25">
      <c r="A1013" s="4" t="s">
        <v>135</v>
      </c>
      <c r="B1013" s="4" t="s">
        <v>60</v>
      </c>
      <c r="C1013" s="4" t="s">
        <v>163</v>
      </c>
      <c r="D1013" s="107" t="s">
        <v>406</v>
      </c>
      <c r="E1013" s="117">
        <v>6136</v>
      </c>
      <c r="F1013" s="107"/>
      <c r="G1013" s="103" t="s">
        <v>1658</v>
      </c>
      <c r="H1013" s="13" t="s">
        <v>86</v>
      </c>
      <c r="I1013" s="14">
        <v>17600</v>
      </c>
      <c r="J1013" s="14">
        <v>0</v>
      </c>
      <c r="K1013" s="14"/>
      <c r="L1013" s="14"/>
      <c r="M1013" s="14"/>
      <c r="N1013" s="14"/>
      <c r="O1013" s="14"/>
      <c r="P1013" s="14">
        <f t="shared" si="1494"/>
        <v>0</v>
      </c>
      <c r="Q1013" s="14"/>
      <c r="R1013" s="14"/>
      <c r="S1013" s="14"/>
      <c r="T1013" s="14"/>
      <c r="U1013" s="14"/>
      <c r="V1013" s="14"/>
      <c r="W1013" s="14"/>
      <c r="X1013" s="14"/>
      <c r="Y1013" s="14"/>
      <c r="Z1013" s="14">
        <v>0</v>
      </c>
      <c r="AA1013" s="14">
        <v>0</v>
      </c>
      <c r="AB1013" s="14">
        <v>0</v>
      </c>
      <c r="AC1013" s="14"/>
      <c r="AD1013" s="14"/>
      <c r="AE1013" s="14"/>
      <c r="AF1013" s="14"/>
      <c r="AG1013" s="14"/>
      <c r="AH1013" s="14">
        <f t="shared" si="1495"/>
        <v>0</v>
      </c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>
        <v>0</v>
      </c>
      <c r="AS1013" s="14">
        <v>0</v>
      </c>
      <c r="AT1013" s="14">
        <v>0</v>
      </c>
      <c r="AU1013" s="14"/>
      <c r="AV1013" s="14"/>
      <c r="AW1013" s="14"/>
      <c r="AX1013" s="14"/>
      <c r="AY1013" s="14"/>
      <c r="AZ1013" s="14">
        <f t="shared" si="1496"/>
        <v>0</v>
      </c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>
        <v>0</v>
      </c>
      <c r="BK1013" s="14">
        <v>0</v>
      </c>
    </row>
    <row r="1014" spans="1:63" x14ac:dyDescent="0.25">
      <c r="A1014" s="4" t="s">
        <v>135</v>
      </c>
      <c r="B1014" s="4" t="s">
        <v>60</v>
      </c>
      <c r="C1014" s="4" t="s">
        <v>163</v>
      </c>
      <c r="D1014" s="107" t="s">
        <v>406</v>
      </c>
      <c r="E1014" s="117">
        <v>6137</v>
      </c>
      <c r="F1014" s="107"/>
      <c r="G1014" s="103" t="s">
        <v>1658</v>
      </c>
      <c r="H1014" s="13" t="s">
        <v>89</v>
      </c>
      <c r="I1014" s="14">
        <v>14000</v>
      </c>
      <c r="J1014" s="14">
        <v>1550</v>
      </c>
      <c r="K1014" s="14"/>
      <c r="L1014" s="14"/>
      <c r="M1014" s="14"/>
      <c r="N1014" s="14"/>
      <c r="O1014" s="14"/>
      <c r="P1014" s="14">
        <f t="shared" si="1494"/>
        <v>1550</v>
      </c>
      <c r="Q1014" s="14"/>
      <c r="R1014" s="14"/>
      <c r="S1014" s="14"/>
      <c r="T1014" s="14"/>
      <c r="U1014" s="14"/>
      <c r="V1014" s="14"/>
      <c r="W1014" s="14"/>
      <c r="X1014" s="14"/>
      <c r="Y1014" s="14"/>
      <c r="Z1014" s="14">
        <v>0</v>
      </c>
      <c r="AA1014" s="14">
        <v>1550</v>
      </c>
      <c r="AB1014" s="14">
        <v>0</v>
      </c>
      <c r="AC1014" s="14"/>
      <c r="AD1014" s="14"/>
      <c r="AE1014" s="14"/>
      <c r="AF1014" s="14"/>
      <c r="AG1014" s="14"/>
      <c r="AH1014" s="14">
        <f t="shared" si="1495"/>
        <v>0</v>
      </c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>
        <v>0</v>
      </c>
      <c r="AS1014" s="14">
        <v>0</v>
      </c>
      <c r="AT1014" s="14">
        <v>0</v>
      </c>
      <c r="AU1014" s="14"/>
      <c r="AV1014" s="14"/>
      <c r="AW1014" s="14"/>
      <c r="AX1014" s="14"/>
      <c r="AY1014" s="14"/>
      <c r="AZ1014" s="14">
        <f t="shared" si="1496"/>
        <v>0</v>
      </c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>
        <v>0</v>
      </c>
      <c r="BK1014" s="14">
        <v>0</v>
      </c>
    </row>
    <row r="1015" spans="1:63" ht="22.5" x14ac:dyDescent="0.25">
      <c r="A1015" s="4" t="s">
        <v>135</v>
      </c>
      <c r="B1015" s="4" t="s">
        <v>60</v>
      </c>
      <c r="C1015" s="4" t="s">
        <v>163</v>
      </c>
      <c r="D1015" s="107" t="s">
        <v>406</v>
      </c>
      <c r="E1015" s="117">
        <v>6138</v>
      </c>
      <c r="F1015" s="107"/>
      <c r="G1015" s="103" t="s">
        <v>1658</v>
      </c>
      <c r="H1015" s="13" t="s">
        <v>92</v>
      </c>
      <c r="I1015" s="14">
        <v>1950</v>
      </c>
      <c r="J1015" s="14">
        <v>0</v>
      </c>
      <c r="K1015" s="14"/>
      <c r="L1015" s="14"/>
      <c r="M1015" s="14"/>
      <c r="N1015" s="14"/>
      <c r="O1015" s="14"/>
      <c r="P1015" s="14">
        <f t="shared" si="1494"/>
        <v>0</v>
      </c>
      <c r="Q1015" s="14"/>
      <c r="R1015" s="14"/>
      <c r="S1015" s="14"/>
      <c r="T1015" s="14"/>
      <c r="U1015" s="14"/>
      <c r="V1015" s="14"/>
      <c r="W1015" s="14"/>
      <c r="X1015" s="14"/>
      <c r="Y1015" s="14"/>
      <c r="Z1015" s="14">
        <v>0</v>
      </c>
      <c r="AA1015" s="14">
        <v>0</v>
      </c>
      <c r="AB1015" s="14">
        <v>0</v>
      </c>
      <c r="AC1015" s="14"/>
      <c r="AD1015" s="14"/>
      <c r="AE1015" s="14"/>
      <c r="AF1015" s="14"/>
      <c r="AG1015" s="14"/>
      <c r="AH1015" s="14">
        <f t="shared" si="1495"/>
        <v>0</v>
      </c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>
        <v>0</v>
      </c>
      <c r="AS1015" s="14">
        <v>0</v>
      </c>
      <c r="AT1015" s="14">
        <v>0</v>
      </c>
      <c r="AU1015" s="14"/>
      <c r="AV1015" s="14"/>
      <c r="AW1015" s="14"/>
      <c r="AX1015" s="14"/>
      <c r="AY1015" s="14"/>
      <c r="AZ1015" s="14">
        <f t="shared" si="1496"/>
        <v>0</v>
      </c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>
        <v>0</v>
      </c>
      <c r="BK1015" s="14">
        <v>0</v>
      </c>
    </row>
    <row r="1016" spans="1:63" x14ac:dyDescent="0.25">
      <c r="A1016" s="1" t="s">
        <v>135</v>
      </c>
      <c r="B1016" s="1" t="s">
        <v>60</v>
      </c>
      <c r="C1016" s="1" t="s">
        <v>163</v>
      </c>
      <c r="D1016" s="110" t="s">
        <v>406</v>
      </c>
      <c r="E1016" s="110" t="s">
        <v>36</v>
      </c>
      <c r="F1016" s="107" t="s">
        <v>0</v>
      </c>
      <c r="G1016" s="13" t="s">
        <v>0</v>
      </c>
      <c r="H1016" s="2" t="s">
        <v>37</v>
      </c>
      <c r="I1016" s="12">
        <f>SUM(I1017:I1019)</f>
        <v>37000</v>
      </c>
      <c r="J1016" s="12">
        <f t="shared" ref="J1016:Y1016" si="1503">SUM(J1017:J1019)</f>
        <v>9000</v>
      </c>
      <c r="K1016" s="12">
        <f t="shared" si="1503"/>
        <v>0</v>
      </c>
      <c r="L1016" s="12">
        <f t="shared" si="1503"/>
        <v>0</v>
      </c>
      <c r="M1016" s="12">
        <f t="shared" si="1503"/>
        <v>0</v>
      </c>
      <c r="N1016" s="12">
        <f t="shared" si="1503"/>
        <v>0</v>
      </c>
      <c r="O1016" s="12">
        <f t="shared" si="1503"/>
        <v>0</v>
      </c>
      <c r="P1016" s="12">
        <f t="shared" si="1503"/>
        <v>9000</v>
      </c>
      <c r="Q1016" s="12">
        <f t="shared" si="1503"/>
        <v>0</v>
      </c>
      <c r="R1016" s="12">
        <f t="shared" si="1503"/>
        <v>0</v>
      </c>
      <c r="S1016" s="12">
        <f t="shared" si="1503"/>
        <v>0</v>
      </c>
      <c r="T1016" s="12">
        <f t="shared" si="1503"/>
        <v>0</v>
      </c>
      <c r="U1016" s="12">
        <f t="shared" si="1503"/>
        <v>0</v>
      </c>
      <c r="V1016" s="12">
        <f t="shared" si="1503"/>
        <v>0</v>
      </c>
      <c r="W1016" s="12">
        <f t="shared" si="1503"/>
        <v>0</v>
      </c>
      <c r="X1016" s="12">
        <f t="shared" si="1503"/>
        <v>0</v>
      </c>
      <c r="Y1016" s="12">
        <f t="shared" si="1503"/>
        <v>3666</v>
      </c>
      <c r="Z1016" s="12">
        <v>3666</v>
      </c>
      <c r="AA1016" s="12">
        <v>5334</v>
      </c>
      <c r="AB1016" s="12">
        <f t="shared" ref="AB1016:AQ1016" si="1504">SUM(AB1017:AB1019)</f>
        <v>0</v>
      </c>
      <c r="AC1016" s="12">
        <f t="shared" si="1504"/>
        <v>0</v>
      </c>
      <c r="AD1016" s="12">
        <f t="shared" si="1504"/>
        <v>0</v>
      </c>
      <c r="AE1016" s="12">
        <f t="shared" si="1504"/>
        <v>0</v>
      </c>
      <c r="AF1016" s="12">
        <f t="shared" si="1504"/>
        <v>0</v>
      </c>
      <c r="AG1016" s="12">
        <f t="shared" si="1504"/>
        <v>0</v>
      </c>
      <c r="AH1016" s="12">
        <f t="shared" si="1504"/>
        <v>0</v>
      </c>
      <c r="AI1016" s="12">
        <f t="shared" si="1504"/>
        <v>0</v>
      </c>
      <c r="AJ1016" s="12">
        <f t="shared" si="1504"/>
        <v>0</v>
      </c>
      <c r="AK1016" s="12">
        <f t="shared" si="1504"/>
        <v>0</v>
      </c>
      <c r="AL1016" s="12">
        <f t="shared" si="1504"/>
        <v>0</v>
      </c>
      <c r="AM1016" s="12">
        <f t="shared" si="1504"/>
        <v>0</v>
      </c>
      <c r="AN1016" s="12">
        <f t="shared" si="1504"/>
        <v>0</v>
      </c>
      <c r="AO1016" s="12">
        <f t="shared" si="1504"/>
        <v>0</v>
      </c>
      <c r="AP1016" s="12">
        <f t="shared" si="1504"/>
        <v>0</v>
      </c>
      <c r="AQ1016" s="12">
        <f t="shared" si="1504"/>
        <v>0</v>
      </c>
      <c r="AR1016" s="12">
        <v>0</v>
      </c>
      <c r="AS1016" s="12">
        <v>0</v>
      </c>
      <c r="AT1016" s="12">
        <f t="shared" ref="AT1016:BI1016" si="1505">SUM(AT1017:AT1019)</f>
        <v>0</v>
      </c>
      <c r="AU1016" s="12">
        <f t="shared" si="1505"/>
        <v>1158</v>
      </c>
      <c r="AV1016" s="12">
        <f t="shared" si="1505"/>
        <v>0</v>
      </c>
      <c r="AW1016" s="12">
        <f t="shared" si="1505"/>
        <v>1053</v>
      </c>
      <c r="AX1016" s="12">
        <f t="shared" si="1505"/>
        <v>0</v>
      </c>
      <c r="AY1016" s="12">
        <f t="shared" si="1505"/>
        <v>0</v>
      </c>
      <c r="AZ1016" s="12">
        <f t="shared" si="1505"/>
        <v>2211</v>
      </c>
      <c r="BA1016" s="12">
        <f t="shared" si="1505"/>
        <v>0</v>
      </c>
      <c r="BB1016" s="12">
        <f t="shared" si="1505"/>
        <v>0</v>
      </c>
      <c r="BC1016" s="12">
        <f t="shared" si="1505"/>
        <v>1158</v>
      </c>
      <c r="BD1016" s="12">
        <f t="shared" si="1505"/>
        <v>0</v>
      </c>
      <c r="BE1016" s="12">
        <f t="shared" si="1505"/>
        <v>1053</v>
      </c>
      <c r="BF1016" s="12">
        <f t="shared" si="1505"/>
        <v>0</v>
      </c>
      <c r="BG1016" s="12">
        <f t="shared" si="1505"/>
        <v>0</v>
      </c>
      <c r="BH1016" s="12">
        <f t="shared" si="1505"/>
        <v>0</v>
      </c>
      <c r="BI1016" s="12">
        <f t="shared" si="1505"/>
        <v>0</v>
      </c>
      <c r="BJ1016" s="12">
        <v>2211</v>
      </c>
      <c r="BK1016" s="12">
        <v>0</v>
      </c>
    </row>
    <row r="1017" spans="1:63" x14ac:dyDescent="0.25">
      <c r="A1017" s="4" t="s">
        <v>135</v>
      </c>
      <c r="B1017" s="4" t="s">
        <v>60</v>
      </c>
      <c r="C1017" s="4" t="s">
        <v>163</v>
      </c>
      <c r="D1017" s="107" t="s">
        <v>406</v>
      </c>
      <c r="E1017" s="117">
        <v>6139</v>
      </c>
      <c r="F1017" s="107"/>
      <c r="G1017" s="103" t="s">
        <v>1658</v>
      </c>
      <c r="H1017" s="13" t="s">
        <v>37</v>
      </c>
      <c r="I1017" s="14">
        <v>27700</v>
      </c>
      <c r="J1017" s="14">
        <v>8800</v>
      </c>
      <c r="K1017" s="14"/>
      <c r="L1017" s="14"/>
      <c r="M1017" s="14"/>
      <c r="N1017" s="14"/>
      <c r="O1017" s="14"/>
      <c r="P1017" s="14">
        <f t="shared" si="1494"/>
        <v>8800</v>
      </c>
      <c r="Q1017" s="14"/>
      <c r="R1017" s="14"/>
      <c r="S1017" s="14"/>
      <c r="T1017" s="14"/>
      <c r="U1017" s="14"/>
      <c r="V1017" s="14"/>
      <c r="W1017" s="14"/>
      <c r="X1017" s="14"/>
      <c r="Y1017" s="14">
        <v>3646</v>
      </c>
      <c r="Z1017" s="14">
        <v>3646</v>
      </c>
      <c r="AA1017" s="14">
        <v>5154</v>
      </c>
      <c r="AB1017" s="14">
        <v>0</v>
      </c>
      <c r="AC1017" s="14"/>
      <c r="AD1017" s="14"/>
      <c r="AE1017" s="14"/>
      <c r="AF1017" s="14"/>
      <c r="AG1017" s="14"/>
      <c r="AH1017" s="14">
        <f t="shared" si="1495"/>
        <v>0</v>
      </c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>
        <v>0</v>
      </c>
      <c r="AS1017" s="14">
        <v>0</v>
      </c>
      <c r="AT1017" s="14">
        <v>0</v>
      </c>
      <c r="AU1017" s="14">
        <v>1158</v>
      </c>
      <c r="AV1017" s="14"/>
      <c r="AW1017" s="14">
        <v>1053</v>
      </c>
      <c r="AX1017" s="14"/>
      <c r="AY1017" s="14"/>
      <c r="AZ1017" s="14">
        <f t="shared" si="1496"/>
        <v>2211</v>
      </c>
      <c r="BA1017" s="14"/>
      <c r="BB1017" s="14"/>
      <c r="BC1017" s="14">
        <v>1158</v>
      </c>
      <c r="BD1017" s="14"/>
      <c r="BE1017" s="14">
        <v>1053</v>
      </c>
      <c r="BF1017" s="14"/>
      <c r="BG1017" s="14"/>
      <c r="BH1017" s="14"/>
      <c r="BI1017" s="14"/>
      <c r="BJ1017" s="14">
        <v>2211</v>
      </c>
      <c r="BK1017" s="14">
        <v>0</v>
      </c>
    </row>
    <row r="1018" spans="1:63" ht="22.5" x14ac:dyDescent="0.25">
      <c r="A1018" s="4" t="s">
        <v>135</v>
      </c>
      <c r="B1018" s="4" t="s">
        <v>60</v>
      </c>
      <c r="C1018" s="4" t="s">
        <v>163</v>
      </c>
      <c r="D1018" s="107" t="s">
        <v>406</v>
      </c>
      <c r="E1018" s="117">
        <v>6139</v>
      </c>
      <c r="F1018" s="107" t="s">
        <v>413</v>
      </c>
      <c r="G1018" s="103" t="s">
        <v>1658</v>
      </c>
      <c r="H1018" s="13" t="s">
        <v>39</v>
      </c>
      <c r="I1018" s="14">
        <v>6300</v>
      </c>
      <c r="J1018" s="14">
        <v>200</v>
      </c>
      <c r="K1018" s="14"/>
      <c r="L1018" s="14"/>
      <c r="M1018" s="14"/>
      <c r="N1018" s="14"/>
      <c r="O1018" s="14"/>
      <c r="P1018" s="14">
        <f t="shared" si="1494"/>
        <v>200</v>
      </c>
      <c r="Q1018" s="14"/>
      <c r="R1018" s="14"/>
      <c r="S1018" s="14"/>
      <c r="T1018" s="14"/>
      <c r="U1018" s="14"/>
      <c r="V1018" s="14"/>
      <c r="W1018" s="14"/>
      <c r="X1018" s="14"/>
      <c r="Y1018" s="14">
        <v>20</v>
      </c>
      <c r="Z1018" s="14">
        <v>20</v>
      </c>
      <c r="AA1018" s="14">
        <v>180</v>
      </c>
      <c r="AB1018" s="14">
        <v>0</v>
      </c>
      <c r="AC1018" s="14"/>
      <c r="AD1018" s="14"/>
      <c r="AE1018" s="14"/>
      <c r="AF1018" s="14"/>
      <c r="AG1018" s="14"/>
      <c r="AH1018" s="14">
        <f t="shared" si="1495"/>
        <v>0</v>
      </c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>
        <v>0</v>
      </c>
      <c r="AS1018" s="14">
        <v>0</v>
      </c>
      <c r="AT1018" s="14">
        <v>0</v>
      </c>
      <c r="AU1018" s="14"/>
      <c r="AV1018" s="14"/>
      <c r="AW1018" s="14"/>
      <c r="AX1018" s="14"/>
      <c r="AY1018" s="14"/>
      <c r="AZ1018" s="14">
        <f t="shared" si="1496"/>
        <v>0</v>
      </c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>
        <v>0</v>
      </c>
      <c r="BK1018" s="14">
        <v>0</v>
      </c>
    </row>
    <row r="1019" spans="1:63" ht="33.75" x14ac:dyDescent="0.25">
      <c r="A1019" s="4" t="s">
        <v>135</v>
      </c>
      <c r="B1019" s="4" t="s">
        <v>60</v>
      </c>
      <c r="C1019" s="4" t="s">
        <v>163</v>
      </c>
      <c r="D1019" s="107" t="s">
        <v>406</v>
      </c>
      <c r="E1019" s="117">
        <v>6139</v>
      </c>
      <c r="F1019" s="107" t="s">
        <v>414</v>
      </c>
      <c r="G1019" s="103" t="s">
        <v>1658</v>
      </c>
      <c r="H1019" s="13" t="s">
        <v>40</v>
      </c>
      <c r="I1019" s="14">
        <v>3000</v>
      </c>
      <c r="J1019" s="14">
        <v>0</v>
      </c>
      <c r="K1019" s="14"/>
      <c r="L1019" s="14"/>
      <c r="M1019" s="14"/>
      <c r="N1019" s="14"/>
      <c r="O1019" s="14"/>
      <c r="P1019" s="14">
        <f t="shared" si="1494"/>
        <v>0</v>
      </c>
      <c r="Q1019" s="14"/>
      <c r="R1019" s="14"/>
      <c r="S1019" s="14"/>
      <c r="T1019" s="14"/>
      <c r="U1019" s="14"/>
      <c r="V1019" s="14"/>
      <c r="W1019" s="14"/>
      <c r="X1019" s="14"/>
      <c r="Y1019" s="14"/>
      <c r="Z1019" s="14">
        <v>0</v>
      </c>
      <c r="AA1019" s="14">
        <v>0</v>
      </c>
      <c r="AB1019" s="14">
        <v>0</v>
      </c>
      <c r="AC1019" s="14"/>
      <c r="AD1019" s="14"/>
      <c r="AE1019" s="14"/>
      <c r="AF1019" s="14"/>
      <c r="AG1019" s="14"/>
      <c r="AH1019" s="14">
        <f t="shared" si="1495"/>
        <v>0</v>
      </c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>
        <v>0</v>
      </c>
      <c r="AS1019" s="14">
        <v>0</v>
      </c>
      <c r="AT1019" s="14">
        <v>0</v>
      </c>
      <c r="AU1019" s="14"/>
      <c r="AV1019" s="14"/>
      <c r="AW1019" s="14"/>
      <c r="AX1019" s="14"/>
      <c r="AY1019" s="14"/>
      <c r="AZ1019" s="14">
        <f t="shared" si="1496"/>
        <v>0</v>
      </c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>
        <v>0</v>
      </c>
      <c r="BK1019" s="14">
        <v>0</v>
      </c>
    </row>
    <row r="1020" spans="1:63" ht="33.75" x14ac:dyDescent="0.25">
      <c r="A1020" s="1" t="s">
        <v>0</v>
      </c>
      <c r="B1020" s="1" t="s">
        <v>0</v>
      </c>
      <c r="C1020" s="1" t="s">
        <v>0</v>
      </c>
      <c r="D1020" s="106" t="s">
        <v>0</v>
      </c>
      <c r="E1020" s="106" t="s">
        <v>0</v>
      </c>
      <c r="F1020" s="106"/>
      <c r="G1020" s="2" t="s">
        <v>0</v>
      </c>
      <c r="H1020" s="10" t="s">
        <v>41</v>
      </c>
      <c r="I1020" s="11">
        <f>SUM(I1021)</f>
        <v>100</v>
      </c>
      <c r="J1020" s="11">
        <f t="shared" ref="J1020:Y1021" si="1506">SUM(J1021)</f>
        <v>0</v>
      </c>
      <c r="K1020" s="11">
        <f t="shared" si="1506"/>
        <v>0</v>
      </c>
      <c r="L1020" s="11">
        <f t="shared" si="1506"/>
        <v>0</v>
      </c>
      <c r="M1020" s="11">
        <f t="shared" si="1506"/>
        <v>0</v>
      </c>
      <c r="N1020" s="11">
        <f t="shared" si="1506"/>
        <v>0</v>
      </c>
      <c r="O1020" s="11">
        <f t="shared" si="1506"/>
        <v>0</v>
      </c>
      <c r="P1020" s="11">
        <f t="shared" si="1506"/>
        <v>0</v>
      </c>
      <c r="Q1020" s="11">
        <f t="shared" si="1506"/>
        <v>0</v>
      </c>
      <c r="R1020" s="11">
        <f t="shared" si="1506"/>
        <v>0</v>
      </c>
      <c r="S1020" s="11">
        <f t="shared" si="1506"/>
        <v>0</v>
      </c>
      <c r="T1020" s="11">
        <f t="shared" si="1506"/>
        <v>0</v>
      </c>
      <c r="U1020" s="11">
        <f t="shared" si="1506"/>
        <v>0</v>
      </c>
      <c r="V1020" s="11">
        <f t="shared" si="1506"/>
        <v>0</v>
      </c>
      <c r="W1020" s="11">
        <f t="shared" si="1506"/>
        <v>0</v>
      </c>
      <c r="X1020" s="11">
        <f t="shared" si="1506"/>
        <v>0</v>
      </c>
      <c r="Y1020" s="11">
        <f t="shared" si="1506"/>
        <v>0</v>
      </c>
      <c r="Z1020" s="11">
        <v>0</v>
      </c>
      <c r="AA1020" s="11">
        <v>0</v>
      </c>
      <c r="AB1020" s="11">
        <f t="shared" ref="AB1020:AQ1021" si="1507">SUM(AB1021)</f>
        <v>0</v>
      </c>
      <c r="AC1020" s="11">
        <f t="shared" si="1507"/>
        <v>0</v>
      </c>
      <c r="AD1020" s="11">
        <f t="shared" si="1507"/>
        <v>0</v>
      </c>
      <c r="AE1020" s="11">
        <f t="shared" si="1507"/>
        <v>0</v>
      </c>
      <c r="AF1020" s="11">
        <f t="shared" si="1507"/>
        <v>0</v>
      </c>
      <c r="AG1020" s="11">
        <f t="shared" si="1507"/>
        <v>0</v>
      </c>
      <c r="AH1020" s="11">
        <f t="shared" si="1507"/>
        <v>0</v>
      </c>
      <c r="AI1020" s="11">
        <f t="shared" si="1507"/>
        <v>0</v>
      </c>
      <c r="AJ1020" s="11">
        <f t="shared" si="1507"/>
        <v>0</v>
      </c>
      <c r="AK1020" s="11">
        <f t="shared" si="1507"/>
        <v>0</v>
      </c>
      <c r="AL1020" s="11">
        <f t="shared" si="1507"/>
        <v>0</v>
      </c>
      <c r="AM1020" s="11">
        <f t="shared" si="1507"/>
        <v>0</v>
      </c>
      <c r="AN1020" s="11">
        <f t="shared" si="1507"/>
        <v>0</v>
      </c>
      <c r="AO1020" s="11">
        <f t="shared" si="1507"/>
        <v>0</v>
      </c>
      <c r="AP1020" s="11">
        <f t="shared" si="1507"/>
        <v>0</v>
      </c>
      <c r="AQ1020" s="11">
        <f t="shared" si="1507"/>
        <v>0</v>
      </c>
      <c r="AR1020" s="11">
        <v>0</v>
      </c>
      <c r="AS1020" s="11">
        <v>0</v>
      </c>
      <c r="AT1020" s="11">
        <f t="shared" ref="AT1020:BI1021" si="1508">SUM(AT1021)</f>
        <v>0</v>
      </c>
      <c r="AU1020" s="11">
        <f t="shared" si="1508"/>
        <v>0</v>
      </c>
      <c r="AV1020" s="11">
        <f t="shared" si="1508"/>
        <v>0</v>
      </c>
      <c r="AW1020" s="11">
        <f t="shared" si="1508"/>
        <v>0</v>
      </c>
      <c r="AX1020" s="11">
        <f t="shared" si="1508"/>
        <v>0</v>
      </c>
      <c r="AY1020" s="11">
        <f t="shared" si="1508"/>
        <v>0</v>
      </c>
      <c r="AZ1020" s="11">
        <f t="shared" si="1508"/>
        <v>0</v>
      </c>
      <c r="BA1020" s="11">
        <f t="shared" si="1508"/>
        <v>0</v>
      </c>
      <c r="BB1020" s="11">
        <f t="shared" si="1508"/>
        <v>0</v>
      </c>
      <c r="BC1020" s="11">
        <f t="shared" si="1508"/>
        <v>0</v>
      </c>
      <c r="BD1020" s="11">
        <f t="shared" si="1508"/>
        <v>0</v>
      </c>
      <c r="BE1020" s="11">
        <f t="shared" si="1508"/>
        <v>0</v>
      </c>
      <c r="BF1020" s="11">
        <f t="shared" si="1508"/>
        <v>0</v>
      </c>
      <c r="BG1020" s="11">
        <f t="shared" si="1508"/>
        <v>0</v>
      </c>
      <c r="BH1020" s="11">
        <f t="shared" si="1508"/>
        <v>0</v>
      </c>
      <c r="BI1020" s="11">
        <f t="shared" si="1508"/>
        <v>0</v>
      </c>
      <c r="BJ1020" s="11">
        <v>0</v>
      </c>
      <c r="BK1020" s="11">
        <v>0</v>
      </c>
    </row>
    <row r="1021" spans="1:63" ht="22.5" x14ac:dyDescent="0.25">
      <c r="A1021" s="4" t="s">
        <v>135</v>
      </c>
      <c r="B1021" s="4" t="s">
        <v>60</v>
      </c>
      <c r="C1021" s="4" t="s">
        <v>163</v>
      </c>
      <c r="D1021" s="107" t="s">
        <v>406</v>
      </c>
      <c r="E1021" s="106" t="s">
        <v>42</v>
      </c>
      <c r="F1021" s="106" t="s">
        <v>0</v>
      </c>
      <c r="G1021" s="2" t="s">
        <v>0</v>
      </c>
      <c r="H1021" s="2" t="s">
        <v>43</v>
      </c>
      <c r="I1021" s="12">
        <f>SUM(I1022)</f>
        <v>100</v>
      </c>
      <c r="J1021" s="12">
        <f t="shared" si="1506"/>
        <v>0</v>
      </c>
      <c r="K1021" s="12">
        <f t="shared" ref="K1021:Y1021" si="1509">SUM(K1022)</f>
        <v>0</v>
      </c>
      <c r="L1021" s="12">
        <f t="shared" si="1509"/>
        <v>0</v>
      </c>
      <c r="M1021" s="12">
        <f t="shared" si="1509"/>
        <v>0</v>
      </c>
      <c r="N1021" s="12">
        <f t="shared" si="1509"/>
        <v>0</v>
      </c>
      <c r="O1021" s="12">
        <f t="shared" si="1509"/>
        <v>0</v>
      </c>
      <c r="P1021" s="12">
        <f t="shared" si="1509"/>
        <v>0</v>
      </c>
      <c r="Q1021" s="12">
        <f t="shared" si="1509"/>
        <v>0</v>
      </c>
      <c r="R1021" s="12">
        <f t="shared" si="1509"/>
        <v>0</v>
      </c>
      <c r="S1021" s="12">
        <f t="shared" si="1509"/>
        <v>0</v>
      </c>
      <c r="T1021" s="12">
        <f t="shared" si="1509"/>
        <v>0</v>
      </c>
      <c r="U1021" s="12">
        <f t="shared" si="1509"/>
        <v>0</v>
      </c>
      <c r="V1021" s="12">
        <f t="shared" si="1509"/>
        <v>0</v>
      </c>
      <c r="W1021" s="12">
        <f t="shared" si="1509"/>
        <v>0</v>
      </c>
      <c r="X1021" s="12">
        <f t="shared" si="1509"/>
        <v>0</v>
      </c>
      <c r="Y1021" s="12">
        <f t="shared" si="1509"/>
        <v>0</v>
      </c>
      <c r="Z1021" s="12">
        <v>0</v>
      </c>
      <c r="AA1021" s="12">
        <v>0</v>
      </c>
      <c r="AB1021" s="12">
        <f t="shared" si="1507"/>
        <v>0</v>
      </c>
      <c r="AC1021" s="12">
        <f t="shared" ref="AC1021:AQ1021" si="1510">SUM(AC1022)</f>
        <v>0</v>
      </c>
      <c r="AD1021" s="12">
        <f t="shared" si="1510"/>
        <v>0</v>
      </c>
      <c r="AE1021" s="12">
        <f t="shared" si="1510"/>
        <v>0</v>
      </c>
      <c r="AF1021" s="12">
        <f t="shared" si="1510"/>
        <v>0</v>
      </c>
      <c r="AG1021" s="12">
        <f t="shared" si="1510"/>
        <v>0</v>
      </c>
      <c r="AH1021" s="12">
        <f t="shared" si="1510"/>
        <v>0</v>
      </c>
      <c r="AI1021" s="12">
        <f t="shared" si="1510"/>
        <v>0</v>
      </c>
      <c r="AJ1021" s="12">
        <f t="shared" si="1510"/>
        <v>0</v>
      </c>
      <c r="AK1021" s="12">
        <f t="shared" si="1510"/>
        <v>0</v>
      </c>
      <c r="AL1021" s="12">
        <f t="shared" si="1510"/>
        <v>0</v>
      </c>
      <c r="AM1021" s="12">
        <f t="shared" si="1510"/>
        <v>0</v>
      </c>
      <c r="AN1021" s="12">
        <f t="shared" si="1510"/>
        <v>0</v>
      </c>
      <c r="AO1021" s="12">
        <f t="shared" si="1510"/>
        <v>0</v>
      </c>
      <c r="AP1021" s="12">
        <f t="shared" si="1510"/>
        <v>0</v>
      </c>
      <c r="AQ1021" s="12">
        <f t="shared" si="1510"/>
        <v>0</v>
      </c>
      <c r="AR1021" s="12">
        <v>0</v>
      </c>
      <c r="AS1021" s="12">
        <v>0</v>
      </c>
      <c r="AT1021" s="12">
        <f t="shared" si="1508"/>
        <v>0</v>
      </c>
      <c r="AU1021" s="12">
        <f t="shared" ref="AU1021:BI1021" si="1511">SUM(AU1022)</f>
        <v>0</v>
      </c>
      <c r="AV1021" s="12">
        <f t="shared" si="1511"/>
        <v>0</v>
      </c>
      <c r="AW1021" s="12">
        <f t="shared" si="1511"/>
        <v>0</v>
      </c>
      <c r="AX1021" s="12">
        <f t="shared" si="1511"/>
        <v>0</v>
      </c>
      <c r="AY1021" s="12">
        <f t="shared" si="1511"/>
        <v>0</v>
      </c>
      <c r="AZ1021" s="12">
        <f t="shared" si="1511"/>
        <v>0</v>
      </c>
      <c r="BA1021" s="12">
        <f t="shared" si="1511"/>
        <v>0</v>
      </c>
      <c r="BB1021" s="12">
        <f t="shared" si="1511"/>
        <v>0</v>
      </c>
      <c r="BC1021" s="12">
        <f t="shared" si="1511"/>
        <v>0</v>
      </c>
      <c r="BD1021" s="12">
        <f t="shared" si="1511"/>
        <v>0</v>
      </c>
      <c r="BE1021" s="12">
        <f t="shared" si="1511"/>
        <v>0</v>
      </c>
      <c r="BF1021" s="12">
        <f t="shared" si="1511"/>
        <v>0</v>
      </c>
      <c r="BG1021" s="12">
        <f t="shared" si="1511"/>
        <v>0</v>
      </c>
      <c r="BH1021" s="12">
        <f t="shared" si="1511"/>
        <v>0</v>
      </c>
      <c r="BI1021" s="12">
        <f t="shared" si="1511"/>
        <v>0</v>
      </c>
      <c r="BJ1021" s="12">
        <v>0</v>
      </c>
      <c r="BK1021" s="12">
        <v>0</v>
      </c>
    </row>
    <row r="1022" spans="1:63" x14ac:dyDescent="0.25">
      <c r="A1022" s="4" t="s">
        <v>135</v>
      </c>
      <c r="B1022" s="4" t="s">
        <v>60</v>
      </c>
      <c r="C1022" s="4" t="s">
        <v>163</v>
      </c>
      <c r="D1022" s="107" t="s">
        <v>406</v>
      </c>
      <c r="E1022" s="117">
        <v>6148</v>
      </c>
      <c r="F1022" s="107"/>
      <c r="G1022" s="103" t="s">
        <v>1658</v>
      </c>
      <c r="H1022" s="13" t="s">
        <v>47</v>
      </c>
      <c r="I1022" s="14">
        <v>100</v>
      </c>
      <c r="J1022" s="14">
        <v>0</v>
      </c>
      <c r="K1022" s="14"/>
      <c r="L1022" s="14"/>
      <c r="M1022" s="14"/>
      <c r="N1022" s="14"/>
      <c r="O1022" s="14"/>
      <c r="P1022" s="14">
        <f t="shared" si="1494"/>
        <v>0</v>
      </c>
      <c r="Q1022" s="14"/>
      <c r="R1022" s="14"/>
      <c r="S1022" s="14"/>
      <c r="T1022" s="14"/>
      <c r="U1022" s="14"/>
      <c r="V1022" s="14"/>
      <c r="W1022" s="14"/>
      <c r="X1022" s="14"/>
      <c r="Y1022" s="14"/>
      <c r="Z1022" s="14">
        <v>0</v>
      </c>
      <c r="AA1022" s="14">
        <v>0</v>
      </c>
      <c r="AB1022" s="14">
        <v>0</v>
      </c>
      <c r="AC1022" s="14"/>
      <c r="AD1022" s="14"/>
      <c r="AE1022" s="14"/>
      <c r="AF1022" s="14"/>
      <c r="AG1022" s="14"/>
      <c r="AH1022" s="14">
        <f t="shared" si="1495"/>
        <v>0</v>
      </c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>
        <v>0</v>
      </c>
      <c r="AS1022" s="14">
        <v>0</v>
      </c>
      <c r="AT1022" s="14">
        <v>0</v>
      </c>
      <c r="AU1022" s="14"/>
      <c r="AV1022" s="14"/>
      <c r="AW1022" s="14"/>
      <c r="AX1022" s="14"/>
      <c r="AY1022" s="14"/>
      <c r="AZ1022" s="14">
        <f t="shared" si="1496"/>
        <v>0</v>
      </c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>
        <v>0</v>
      </c>
      <c r="BK1022" s="14">
        <v>0</v>
      </c>
    </row>
    <row r="1023" spans="1:63" ht="33.75" x14ac:dyDescent="0.25">
      <c r="A1023" s="1" t="s">
        <v>0</v>
      </c>
      <c r="B1023" s="1" t="s">
        <v>0</v>
      </c>
      <c r="C1023" s="1" t="s">
        <v>0</v>
      </c>
      <c r="D1023" s="106" t="s">
        <v>0</v>
      </c>
      <c r="E1023" s="106" t="s">
        <v>0</v>
      </c>
      <c r="F1023" s="106" t="s">
        <v>0</v>
      </c>
      <c r="G1023" s="2" t="s">
        <v>0</v>
      </c>
      <c r="H1023" s="10" t="s">
        <v>49</v>
      </c>
      <c r="I1023" s="11">
        <f>SUM(I1024)</f>
        <v>56000</v>
      </c>
      <c r="J1023" s="11">
        <f t="shared" ref="J1023:Y1023" si="1512">SUM(J1024)</f>
        <v>3000</v>
      </c>
      <c r="K1023" s="11">
        <f t="shared" si="1512"/>
        <v>0</v>
      </c>
      <c r="L1023" s="11">
        <f t="shared" si="1512"/>
        <v>0</v>
      </c>
      <c r="M1023" s="11">
        <f t="shared" si="1512"/>
        <v>0</v>
      </c>
      <c r="N1023" s="11">
        <f t="shared" si="1512"/>
        <v>0</v>
      </c>
      <c r="O1023" s="11">
        <f t="shared" si="1512"/>
        <v>0</v>
      </c>
      <c r="P1023" s="11">
        <f t="shared" si="1512"/>
        <v>3000</v>
      </c>
      <c r="Q1023" s="11">
        <f t="shared" si="1512"/>
        <v>0</v>
      </c>
      <c r="R1023" s="11">
        <f t="shared" si="1512"/>
        <v>0</v>
      </c>
      <c r="S1023" s="11">
        <f t="shared" si="1512"/>
        <v>0</v>
      </c>
      <c r="T1023" s="11">
        <f t="shared" si="1512"/>
        <v>0</v>
      </c>
      <c r="U1023" s="11">
        <f t="shared" si="1512"/>
        <v>0</v>
      </c>
      <c r="V1023" s="11">
        <f t="shared" si="1512"/>
        <v>0</v>
      </c>
      <c r="W1023" s="11">
        <f t="shared" si="1512"/>
        <v>0</v>
      </c>
      <c r="X1023" s="11">
        <f t="shared" si="1512"/>
        <v>0</v>
      </c>
      <c r="Y1023" s="11">
        <f t="shared" si="1512"/>
        <v>0</v>
      </c>
      <c r="Z1023" s="11">
        <v>0</v>
      </c>
      <c r="AA1023" s="11">
        <v>3000</v>
      </c>
      <c r="AB1023" s="11">
        <f t="shared" ref="AB1023:AQ1023" si="1513">SUM(AB1024)</f>
        <v>4000</v>
      </c>
      <c r="AC1023" s="11">
        <f t="shared" si="1513"/>
        <v>0</v>
      </c>
      <c r="AD1023" s="11">
        <f t="shared" si="1513"/>
        <v>0</v>
      </c>
      <c r="AE1023" s="11">
        <f t="shared" si="1513"/>
        <v>0</v>
      </c>
      <c r="AF1023" s="11">
        <f t="shared" si="1513"/>
        <v>0</v>
      </c>
      <c r="AG1023" s="11">
        <f t="shared" si="1513"/>
        <v>0</v>
      </c>
      <c r="AH1023" s="11">
        <f t="shared" si="1513"/>
        <v>4000</v>
      </c>
      <c r="AI1023" s="11">
        <f t="shared" si="1513"/>
        <v>0</v>
      </c>
      <c r="AJ1023" s="11">
        <f t="shared" si="1513"/>
        <v>0</v>
      </c>
      <c r="AK1023" s="11">
        <f t="shared" si="1513"/>
        <v>0</v>
      </c>
      <c r="AL1023" s="11">
        <f t="shared" si="1513"/>
        <v>0</v>
      </c>
      <c r="AM1023" s="11">
        <f t="shared" si="1513"/>
        <v>0</v>
      </c>
      <c r="AN1023" s="11">
        <f t="shared" si="1513"/>
        <v>0</v>
      </c>
      <c r="AO1023" s="11">
        <f t="shared" si="1513"/>
        <v>0</v>
      </c>
      <c r="AP1023" s="11">
        <f t="shared" si="1513"/>
        <v>0</v>
      </c>
      <c r="AQ1023" s="11">
        <f t="shared" si="1513"/>
        <v>0</v>
      </c>
      <c r="AR1023" s="11">
        <v>0</v>
      </c>
      <c r="AS1023" s="11">
        <v>4000</v>
      </c>
      <c r="AT1023" s="11">
        <f t="shared" ref="AT1023:BI1023" si="1514">SUM(AT1024)</f>
        <v>0</v>
      </c>
      <c r="AU1023" s="11">
        <f t="shared" si="1514"/>
        <v>1250</v>
      </c>
      <c r="AV1023" s="11">
        <f t="shared" si="1514"/>
        <v>0</v>
      </c>
      <c r="AW1023" s="11">
        <f t="shared" si="1514"/>
        <v>0</v>
      </c>
      <c r="AX1023" s="11">
        <f t="shared" si="1514"/>
        <v>0</v>
      </c>
      <c r="AY1023" s="11">
        <f t="shared" si="1514"/>
        <v>0</v>
      </c>
      <c r="AZ1023" s="11">
        <f t="shared" si="1514"/>
        <v>1250</v>
      </c>
      <c r="BA1023" s="11">
        <f t="shared" si="1514"/>
        <v>0</v>
      </c>
      <c r="BB1023" s="11">
        <f t="shared" si="1514"/>
        <v>0</v>
      </c>
      <c r="BC1023" s="11">
        <f t="shared" si="1514"/>
        <v>1250</v>
      </c>
      <c r="BD1023" s="11">
        <f t="shared" si="1514"/>
        <v>0</v>
      </c>
      <c r="BE1023" s="11">
        <f t="shared" si="1514"/>
        <v>0</v>
      </c>
      <c r="BF1023" s="11">
        <f t="shared" si="1514"/>
        <v>0</v>
      </c>
      <c r="BG1023" s="11">
        <f t="shared" si="1514"/>
        <v>0</v>
      </c>
      <c r="BH1023" s="11">
        <f t="shared" si="1514"/>
        <v>0</v>
      </c>
      <c r="BI1023" s="11">
        <f t="shared" si="1514"/>
        <v>0</v>
      </c>
      <c r="BJ1023" s="11">
        <v>1250</v>
      </c>
      <c r="BK1023" s="11">
        <v>0</v>
      </c>
    </row>
    <row r="1024" spans="1:63" x14ac:dyDescent="0.25">
      <c r="A1024" s="4" t="s">
        <v>135</v>
      </c>
      <c r="B1024" s="4" t="s">
        <v>60</v>
      </c>
      <c r="C1024" s="4" t="s">
        <v>163</v>
      </c>
      <c r="D1024" s="107" t="s">
        <v>406</v>
      </c>
      <c r="E1024" s="106" t="s">
        <v>50</v>
      </c>
      <c r="F1024" s="106" t="s">
        <v>0</v>
      </c>
      <c r="G1024" s="2" t="s">
        <v>0</v>
      </c>
      <c r="H1024" s="2" t="s">
        <v>51</v>
      </c>
      <c r="I1024" s="12">
        <f>SUM(I1025:I1026)</f>
        <v>56000</v>
      </c>
      <c r="J1024" s="12">
        <f t="shared" ref="J1024:Y1024" si="1515">SUM(J1025:J1026)</f>
        <v>3000</v>
      </c>
      <c r="K1024" s="12">
        <f t="shared" si="1515"/>
        <v>0</v>
      </c>
      <c r="L1024" s="12">
        <f t="shared" si="1515"/>
        <v>0</v>
      </c>
      <c r="M1024" s="12">
        <f t="shared" si="1515"/>
        <v>0</v>
      </c>
      <c r="N1024" s="12">
        <f t="shared" si="1515"/>
        <v>0</v>
      </c>
      <c r="O1024" s="12">
        <f t="shared" si="1515"/>
        <v>0</v>
      </c>
      <c r="P1024" s="12">
        <f t="shared" ref="P1024" si="1516">SUM(P1025:P1026)</f>
        <v>3000</v>
      </c>
      <c r="Q1024" s="12">
        <f t="shared" si="1515"/>
        <v>0</v>
      </c>
      <c r="R1024" s="12">
        <f t="shared" si="1515"/>
        <v>0</v>
      </c>
      <c r="S1024" s="12">
        <f t="shared" si="1515"/>
        <v>0</v>
      </c>
      <c r="T1024" s="12">
        <f t="shared" si="1515"/>
        <v>0</v>
      </c>
      <c r="U1024" s="12">
        <f t="shared" si="1515"/>
        <v>0</v>
      </c>
      <c r="V1024" s="12">
        <f t="shared" si="1515"/>
        <v>0</v>
      </c>
      <c r="W1024" s="12">
        <f t="shared" si="1515"/>
        <v>0</v>
      </c>
      <c r="X1024" s="12">
        <f t="shared" si="1515"/>
        <v>0</v>
      </c>
      <c r="Y1024" s="12">
        <f t="shared" si="1515"/>
        <v>0</v>
      </c>
      <c r="Z1024" s="12">
        <v>0</v>
      </c>
      <c r="AA1024" s="12">
        <v>3000</v>
      </c>
      <c r="AB1024" s="12">
        <f t="shared" ref="AB1024:AQ1024" si="1517">SUM(AB1025:AB1026)</f>
        <v>4000</v>
      </c>
      <c r="AC1024" s="12">
        <f t="shared" si="1517"/>
        <v>0</v>
      </c>
      <c r="AD1024" s="12">
        <f t="shared" si="1517"/>
        <v>0</v>
      </c>
      <c r="AE1024" s="12">
        <f t="shared" si="1517"/>
        <v>0</v>
      </c>
      <c r="AF1024" s="12">
        <f t="shared" si="1517"/>
        <v>0</v>
      </c>
      <c r="AG1024" s="12">
        <f t="shared" si="1517"/>
        <v>0</v>
      </c>
      <c r="AH1024" s="12">
        <f t="shared" ref="AH1024" si="1518">SUM(AH1025:AH1026)</f>
        <v>4000</v>
      </c>
      <c r="AI1024" s="12">
        <f t="shared" si="1517"/>
        <v>0</v>
      </c>
      <c r="AJ1024" s="12">
        <f t="shared" si="1517"/>
        <v>0</v>
      </c>
      <c r="AK1024" s="12">
        <f t="shared" si="1517"/>
        <v>0</v>
      </c>
      <c r="AL1024" s="12">
        <f t="shared" si="1517"/>
        <v>0</v>
      </c>
      <c r="AM1024" s="12">
        <f t="shared" si="1517"/>
        <v>0</v>
      </c>
      <c r="AN1024" s="12">
        <f t="shared" si="1517"/>
        <v>0</v>
      </c>
      <c r="AO1024" s="12">
        <f t="shared" si="1517"/>
        <v>0</v>
      </c>
      <c r="AP1024" s="12">
        <f t="shared" si="1517"/>
        <v>0</v>
      </c>
      <c r="AQ1024" s="12">
        <f t="shared" si="1517"/>
        <v>0</v>
      </c>
      <c r="AR1024" s="12">
        <v>0</v>
      </c>
      <c r="AS1024" s="12">
        <v>4000</v>
      </c>
      <c r="AT1024" s="12">
        <f t="shared" ref="AT1024:BI1024" si="1519">SUM(AT1025:AT1026)</f>
        <v>0</v>
      </c>
      <c r="AU1024" s="12">
        <f t="shared" si="1519"/>
        <v>1250</v>
      </c>
      <c r="AV1024" s="12">
        <f t="shared" si="1519"/>
        <v>0</v>
      </c>
      <c r="AW1024" s="12">
        <f t="shared" si="1519"/>
        <v>0</v>
      </c>
      <c r="AX1024" s="12">
        <f t="shared" si="1519"/>
        <v>0</v>
      </c>
      <c r="AY1024" s="12">
        <f t="shared" si="1519"/>
        <v>0</v>
      </c>
      <c r="AZ1024" s="12">
        <f t="shared" ref="AZ1024" si="1520">SUM(AZ1025:AZ1026)</f>
        <v>1250</v>
      </c>
      <c r="BA1024" s="12">
        <f t="shared" si="1519"/>
        <v>0</v>
      </c>
      <c r="BB1024" s="12">
        <f t="shared" si="1519"/>
        <v>0</v>
      </c>
      <c r="BC1024" s="12">
        <f t="shared" si="1519"/>
        <v>1250</v>
      </c>
      <c r="BD1024" s="12">
        <f t="shared" si="1519"/>
        <v>0</v>
      </c>
      <c r="BE1024" s="12">
        <f t="shared" si="1519"/>
        <v>0</v>
      </c>
      <c r="BF1024" s="12">
        <f t="shared" si="1519"/>
        <v>0</v>
      </c>
      <c r="BG1024" s="12">
        <f t="shared" si="1519"/>
        <v>0</v>
      </c>
      <c r="BH1024" s="12">
        <f t="shared" si="1519"/>
        <v>0</v>
      </c>
      <c r="BI1024" s="12">
        <f t="shared" si="1519"/>
        <v>0</v>
      </c>
      <c r="BJ1024" s="12">
        <v>1250</v>
      </c>
      <c r="BK1024" s="12">
        <v>0</v>
      </c>
    </row>
    <row r="1025" spans="1:63" x14ac:dyDescent="0.25">
      <c r="A1025" s="4" t="s">
        <v>135</v>
      </c>
      <c r="B1025" s="4" t="s">
        <v>60</v>
      </c>
      <c r="C1025" s="4" t="s">
        <v>163</v>
      </c>
      <c r="D1025" s="107" t="s">
        <v>406</v>
      </c>
      <c r="E1025" s="117">
        <v>8213</v>
      </c>
      <c r="F1025" s="107"/>
      <c r="G1025" s="103" t="s">
        <v>1658</v>
      </c>
      <c r="H1025" s="13" t="s">
        <v>53</v>
      </c>
      <c r="I1025" s="14">
        <v>32000</v>
      </c>
      <c r="J1025" s="14">
        <v>3000</v>
      </c>
      <c r="K1025" s="14"/>
      <c r="L1025" s="14"/>
      <c r="M1025" s="14"/>
      <c r="N1025" s="14"/>
      <c r="O1025" s="14"/>
      <c r="P1025" s="14">
        <f t="shared" si="1494"/>
        <v>3000</v>
      </c>
      <c r="Q1025" s="14"/>
      <c r="R1025" s="14"/>
      <c r="S1025" s="14"/>
      <c r="T1025" s="14"/>
      <c r="U1025" s="14"/>
      <c r="V1025" s="14"/>
      <c r="W1025" s="14"/>
      <c r="X1025" s="14"/>
      <c r="Y1025" s="14"/>
      <c r="Z1025" s="14">
        <v>0</v>
      </c>
      <c r="AA1025" s="14">
        <v>3000</v>
      </c>
      <c r="AB1025" s="14">
        <v>4000</v>
      </c>
      <c r="AC1025" s="14"/>
      <c r="AD1025" s="14"/>
      <c r="AE1025" s="14"/>
      <c r="AF1025" s="14"/>
      <c r="AG1025" s="14"/>
      <c r="AH1025" s="14">
        <f t="shared" si="1495"/>
        <v>4000</v>
      </c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>
        <v>0</v>
      </c>
      <c r="AS1025" s="14">
        <v>4000</v>
      </c>
      <c r="AT1025" s="14">
        <v>0</v>
      </c>
      <c r="AU1025" s="14">
        <v>1250</v>
      </c>
      <c r="AV1025" s="14"/>
      <c r="AW1025" s="14"/>
      <c r="AX1025" s="14"/>
      <c r="AY1025" s="14"/>
      <c r="AZ1025" s="14">
        <f t="shared" si="1496"/>
        <v>1250</v>
      </c>
      <c r="BA1025" s="14"/>
      <c r="BB1025" s="14"/>
      <c r="BC1025" s="14">
        <v>1250</v>
      </c>
      <c r="BD1025" s="14"/>
      <c r="BE1025" s="14"/>
      <c r="BF1025" s="14"/>
      <c r="BG1025" s="14"/>
      <c r="BH1025" s="14"/>
      <c r="BI1025" s="14"/>
      <c r="BJ1025" s="14">
        <v>1250</v>
      </c>
      <c r="BK1025" s="14">
        <v>0</v>
      </c>
    </row>
    <row r="1026" spans="1:63" x14ac:dyDescent="0.25">
      <c r="A1026" s="4" t="s">
        <v>135</v>
      </c>
      <c r="B1026" s="4" t="s">
        <v>60</v>
      </c>
      <c r="C1026" s="4" t="s">
        <v>163</v>
      </c>
      <c r="D1026" s="107" t="s">
        <v>406</v>
      </c>
      <c r="E1026" s="117">
        <v>8216</v>
      </c>
      <c r="F1026" s="107"/>
      <c r="G1026" s="103" t="s">
        <v>1658</v>
      </c>
      <c r="H1026" s="13" t="s">
        <v>110</v>
      </c>
      <c r="I1026" s="14">
        <v>24000</v>
      </c>
      <c r="J1026" s="14">
        <v>0</v>
      </c>
      <c r="K1026" s="14"/>
      <c r="L1026" s="14"/>
      <c r="M1026" s="14"/>
      <c r="N1026" s="14"/>
      <c r="O1026" s="14"/>
      <c r="P1026" s="14">
        <f t="shared" si="1494"/>
        <v>0</v>
      </c>
      <c r="Q1026" s="14"/>
      <c r="R1026" s="14"/>
      <c r="S1026" s="14"/>
      <c r="T1026" s="14"/>
      <c r="U1026" s="14"/>
      <c r="V1026" s="14"/>
      <c r="W1026" s="14"/>
      <c r="X1026" s="14"/>
      <c r="Y1026" s="14"/>
      <c r="Z1026" s="14">
        <v>0</v>
      </c>
      <c r="AA1026" s="14">
        <v>0</v>
      </c>
      <c r="AB1026" s="14">
        <v>0</v>
      </c>
      <c r="AC1026" s="14"/>
      <c r="AD1026" s="14"/>
      <c r="AE1026" s="14"/>
      <c r="AF1026" s="14"/>
      <c r="AG1026" s="14"/>
      <c r="AH1026" s="14">
        <f t="shared" si="1495"/>
        <v>0</v>
      </c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>
        <v>0</v>
      </c>
      <c r="AS1026" s="14">
        <v>0</v>
      </c>
      <c r="AT1026" s="14">
        <v>0</v>
      </c>
      <c r="AU1026" s="14"/>
      <c r="AV1026" s="14"/>
      <c r="AW1026" s="14"/>
      <c r="AX1026" s="14"/>
      <c r="AY1026" s="14"/>
      <c r="AZ1026" s="14">
        <f t="shared" si="1496"/>
        <v>0</v>
      </c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>
        <v>0</v>
      </c>
      <c r="BK1026" s="14">
        <v>0</v>
      </c>
    </row>
    <row r="1027" spans="1:63" ht="33.75" x14ac:dyDescent="0.25">
      <c r="A1027" s="13" t="s">
        <v>0</v>
      </c>
      <c r="B1027" s="13" t="s">
        <v>0</v>
      </c>
      <c r="C1027" s="13" t="s">
        <v>0</v>
      </c>
      <c r="D1027" s="103" t="s">
        <v>0</v>
      </c>
      <c r="E1027" s="103" t="s">
        <v>0</v>
      </c>
      <c r="F1027" s="103" t="s">
        <v>0</v>
      </c>
      <c r="G1027" s="13" t="s">
        <v>0</v>
      </c>
      <c r="H1027" s="10" t="s">
        <v>415</v>
      </c>
      <c r="I1027" s="11">
        <f>SUM(I996,I1020,I1023)</f>
        <v>2410325</v>
      </c>
      <c r="J1027" s="11">
        <f t="shared" ref="J1027:Y1027" si="1521">SUM(J996,J1020,J1023)</f>
        <v>15000</v>
      </c>
      <c r="K1027" s="11">
        <f t="shared" si="1521"/>
        <v>0</v>
      </c>
      <c r="L1027" s="11">
        <f t="shared" si="1521"/>
        <v>0</v>
      </c>
      <c r="M1027" s="11">
        <f t="shared" si="1521"/>
        <v>0</v>
      </c>
      <c r="N1027" s="11">
        <f t="shared" si="1521"/>
        <v>0</v>
      </c>
      <c r="O1027" s="11">
        <f t="shared" si="1521"/>
        <v>0</v>
      </c>
      <c r="P1027" s="11">
        <f t="shared" si="1521"/>
        <v>15000</v>
      </c>
      <c r="Q1027" s="11">
        <f t="shared" si="1521"/>
        <v>0</v>
      </c>
      <c r="R1027" s="11">
        <f t="shared" si="1521"/>
        <v>0</v>
      </c>
      <c r="S1027" s="11">
        <f t="shared" si="1521"/>
        <v>0</v>
      </c>
      <c r="T1027" s="11">
        <f t="shared" si="1521"/>
        <v>0</v>
      </c>
      <c r="U1027" s="11">
        <f t="shared" si="1521"/>
        <v>0</v>
      </c>
      <c r="V1027" s="11">
        <f t="shared" si="1521"/>
        <v>0</v>
      </c>
      <c r="W1027" s="11">
        <f t="shared" si="1521"/>
        <v>0</v>
      </c>
      <c r="X1027" s="11">
        <f t="shared" si="1521"/>
        <v>0</v>
      </c>
      <c r="Y1027" s="11">
        <f t="shared" si="1521"/>
        <v>3666</v>
      </c>
      <c r="Z1027" s="11">
        <v>3666</v>
      </c>
      <c r="AA1027" s="11">
        <v>11334</v>
      </c>
      <c r="AB1027" s="11">
        <f t="shared" ref="AB1027:AQ1027" si="1522">SUM(AB996,AB1020,AB1023)</f>
        <v>4000</v>
      </c>
      <c r="AC1027" s="11">
        <f t="shared" si="1522"/>
        <v>1027</v>
      </c>
      <c r="AD1027" s="11">
        <f t="shared" si="1522"/>
        <v>0</v>
      </c>
      <c r="AE1027" s="11">
        <f t="shared" si="1522"/>
        <v>0</v>
      </c>
      <c r="AF1027" s="11">
        <f t="shared" si="1522"/>
        <v>0</v>
      </c>
      <c r="AG1027" s="11">
        <f t="shared" si="1522"/>
        <v>0</v>
      </c>
      <c r="AH1027" s="11">
        <f t="shared" si="1522"/>
        <v>5027</v>
      </c>
      <c r="AI1027" s="11">
        <f t="shared" si="1522"/>
        <v>0</v>
      </c>
      <c r="AJ1027" s="11">
        <f t="shared" si="1522"/>
        <v>0</v>
      </c>
      <c r="AK1027" s="11">
        <f t="shared" si="1522"/>
        <v>1027</v>
      </c>
      <c r="AL1027" s="11">
        <f t="shared" si="1522"/>
        <v>0</v>
      </c>
      <c r="AM1027" s="11">
        <f t="shared" si="1522"/>
        <v>0</v>
      </c>
      <c r="AN1027" s="11">
        <f t="shared" si="1522"/>
        <v>0</v>
      </c>
      <c r="AO1027" s="11">
        <f t="shared" si="1522"/>
        <v>0</v>
      </c>
      <c r="AP1027" s="11">
        <f t="shared" si="1522"/>
        <v>0</v>
      </c>
      <c r="AQ1027" s="11">
        <f t="shared" si="1522"/>
        <v>0</v>
      </c>
      <c r="AR1027" s="11">
        <v>1027</v>
      </c>
      <c r="AS1027" s="11">
        <v>4000</v>
      </c>
      <c r="AT1027" s="11">
        <f t="shared" ref="AT1027:BI1027" si="1523">SUM(AT996,AT1020,AT1023)</f>
        <v>0</v>
      </c>
      <c r="AU1027" s="11">
        <f t="shared" si="1523"/>
        <v>4408</v>
      </c>
      <c r="AV1027" s="11">
        <f t="shared" si="1523"/>
        <v>0</v>
      </c>
      <c r="AW1027" s="11">
        <f t="shared" si="1523"/>
        <v>1053</v>
      </c>
      <c r="AX1027" s="11">
        <f t="shared" si="1523"/>
        <v>0</v>
      </c>
      <c r="AY1027" s="11">
        <f t="shared" si="1523"/>
        <v>0</v>
      </c>
      <c r="AZ1027" s="11">
        <f t="shared" si="1523"/>
        <v>5461</v>
      </c>
      <c r="BA1027" s="11">
        <f t="shared" si="1523"/>
        <v>0</v>
      </c>
      <c r="BB1027" s="11">
        <f t="shared" si="1523"/>
        <v>0</v>
      </c>
      <c r="BC1027" s="11">
        <f t="shared" si="1523"/>
        <v>4408</v>
      </c>
      <c r="BD1027" s="11">
        <f t="shared" si="1523"/>
        <v>0</v>
      </c>
      <c r="BE1027" s="11">
        <f t="shared" si="1523"/>
        <v>1053</v>
      </c>
      <c r="BF1027" s="11">
        <f t="shared" si="1523"/>
        <v>0</v>
      </c>
      <c r="BG1027" s="11">
        <f t="shared" si="1523"/>
        <v>0</v>
      </c>
      <c r="BH1027" s="11">
        <f t="shared" si="1523"/>
        <v>0</v>
      </c>
      <c r="BI1027" s="11">
        <f t="shared" si="1523"/>
        <v>0</v>
      </c>
      <c r="BJ1027" s="11">
        <v>5461</v>
      </c>
      <c r="BK1027" s="11">
        <v>0</v>
      </c>
    </row>
    <row r="1028" spans="1:63" ht="15.75" thickBot="1" x14ac:dyDescent="0.3">
      <c r="A1028" s="13" t="s">
        <v>0</v>
      </c>
      <c r="B1028" s="13" t="s">
        <v>0</v>
      </c>
      <c r="C1028" s="13" t="s">
        <v>0</v>
      </c>
      <c r="D1028" s="103" t="s">
        <v>0</v>
      </c>
      <c r="E1028" s="103" t="s">
        <v>0</v>
      </c>
      <c r="F1028" s="103" t="s">
        <v>0</v>
      </c>
      <c r="G1028" s="13" t="s">
        <v>0</v>
      </c>
      <c r="H1028" s="2" t="s">
        <v>55</v>
      </c>
      <c r="I1028" s="12">
        <v>56</v>
      </c>
      <c r="J1028" s="13" t="s">
        <v>0</v>
      </c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>
        <v>0</v>
      </c>
      <c r="AA1028" s="13"/>
      <c r="AB1028" s="13" t="s">
        <v>0</v>
      </c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>
        <v>0</v>
      </c>
      <c r="AS1028" s="13"/>
      <c r="AT1028" s="13" t="s">
        <v>0</v>
      </c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>
        <v>0</v>
      </c>
      <c r="BK1028" s="13"/>
    </row>
    <row r="1029" spans="1:63" ht="69.75" customHeight="1" thickBot="1" x14ac:dyDescent="0.3">
      <c r="A1029" s="148" t="s">
        <v>0</v>
      </c>
      <c r="B1029" s="148" t="s">
        <v>0</v>
      </c>
      <c r="C1029" s="148" t="s">
        <v>0</v>
      </c>
      <c r="D1029" s="151" t="s">
        <v>0</v>
      </c>
      <c r="E1029" s="151" t="s">
        <v>0</v>
      </c>
      <c r="F1029" s="151" t="s">
        <v>0</v>
      </c>
      <c r="G1029" s="154" t="s">
        <v>0</v>
      </c>
      <c r="H1029" s="5" t="s">
        <v>56</v>
      </c>
      <c r="I1029" s="5" t="s">
        <v>9</v>
      </c>
      <c r="J1029" s="94" t="s">
        <v>10</v>
      </c>
      <c r="K1029" s="94" t="s">
        <v>1602</v>
      </c>
      <c r="L1029" s="94" t="s">
        <v>1535</v>
      </c>
      <c r="M1029" s="94" t="s">
        <v>1591</v>
      </c>
      <c r="N1029" s="94" t="s">
        <v>1592</v>
      </c>
      <c r="O1029" s="94" t="s">
        <v>1593</v>
      </c>
      <c r="P1029" s="94" t="s">
        <v>1606</v>
      </c>
      <c r="Q1029" s="94" t="s">
        <v>1603</v>
      </c>
      <c r="R1029" s="94" t="s">
        <v>1594</v>
      </c>
      <c r="S1029" s="94" t="s">
        <v>1595</v>
      </c>
      <c r="T1029" s="94" t="s">
        <v>1596</v>
      </c>
      <c r="U1029" s="94" t="s">
        <v>1597</v>
      </c>
      <c r="V1029" s="94" t="s">
        <v>1598</v>
      </c>
      <c r="W1029" s="94" t="s">
        <v>1599</v>
      </c>
      <c r="X1029" s="94" t="s">
        <v>1604</v>
      </c>
      <c r="Y1029" s="94" t="s">
        <v>1605</v>
      </c>
      <c r="Z1029" s="94" t="s">
        <v>1600</v>
      </c>
      <c r="AA1029" s="94" t="s">
        <v>1601</v>
      </c>
      <c r="AB1029" s="95" t="s">
        <v>11</v>
      </c>
      <c r="AC1029" s="95" t="s">
        <v>1602</v>
      </c>
      <c r="AD1029" s="95" t="s">
        <v>1535</v>
      </c>
      <c r="AE1029" s="95" t="s">
        <v>1591</v>
      </c>
      <c r="AF1029" s="95" t="s">
        <v>1592</v>
      </c>
      <c r="AG1029" s="95" t="s">
        <v>1593</v>
      </c>
      <c r="AH1029" s="95" t="s">
        <v>1607</v>
      </c>
      <c r="AI1029" s="95" t="s">
        <v>1603</v>
      </c>
      <c r="AJ1029" s="95" t="s">
        <v>1594</v>
      </c>
      <c r="AK1029" s="95" t="s">
        <v>1595</v>
      </c>
      <c r="AL1029" s="95" t="s">
        <v>1596</v>
      </c>
      <c r="AM1029" s="95" t="s">
        <v>1597</v>
      </c>
      <c r="AN1029" s="95" t="s">
        <v>1598</v>
      </c>
      <c r="AO1029" s="95" t="s">
        <v>1599</v>
      </c>
      <c r="AP1029" s="95" t="s">
        <v>1604</v>
      </c>
      <c r="AQ1029" s="95" t="s">
        <v>1605</v>
      </c>
      <c r="AR1029" s="95" t="s">
        <v>1600</v>
      </c>
      <c r="AS1029" s="95" t="s">
        <v>1601</v>
      </c>
      <c r="AT1029" s="96" t="s">
        <v>12</v>
      </c>
      <c r="AU1029" s="96" t="s">
        <v>1602</v>
      </c>
      <c r="AV1029" s="96" t="s">
        <v>1535</v>
      </c>
      <c r="AW1029" s="96" t="s">
        <v>1591</v>
      </c>
      <c r="AX1029" s="96" t="s">
        <v>1592</v>
      </c>
      <c r="AY1029" s="96" t="s">
        <v>1593</v>
      </c>
      <c r="AZ1029" s="96" t="s">
        <v>1608</v>
      </c>
      <c r="BA1029" s="96" t="s">
        <v>1603</v>
      </c>
      <c r="BB1029" s="96" t="s">
        <v>1594</v>
      </c>
      <c r="BC1029" s="96" t="s">
        <v>1595</v>
      </c>
      <c r="BD1029" s="96" t="s">
        <v>1596</v>
      </c>
      <c r="BE1029" s="96" t="s">
        <v>1597</v>
      </c>
      <c r="BF1029" s="96" t="s">
        <v>1598</v>
      </c>
      <c r="BG1029" s="96" t="s">
        <v>1599</v>
      </c>
      <c r="BH1029" s="96" t="s">
        <v>1604</v>
      </c>
      <c r="BI1029" s="96" t="s">
        <v>1605</v>
      </c>
      <c r="BJ1029" s="96" t="s">
        <v>1600</v>
      </c>
      <c r="BK1029" s="96" t="s">
        <v>1601</v>
      </c>
    </row>
    <row r="1030" spans="1:63" x14ac:dyDescent="0.25">
      <c r="A1030" s="149"/>
      <c r="B1030" s="149"/>
      <c r="C1030" s="149"/>
      <c r="D1030" s="152"/>
      <c r="E1030" s="152"/>
      <c r="F1030" s="152"/>
      <c r="G1030" s="155"/>
      <c r="H1030" s="15" t="s">
        <v>0</v>
      </c>
      <c r="I1030" s="9" t="s">
        <v>13</v>
      </c>
      <c r="J1030" s="9">
        <v>1</v>
      </c>
      <c r="K1030" s="9">
        <v>2</v>
      </c>
      <c r="L1030" s="9">
        <v>3</v>
      </c>
      <c r="M1030" s="9">
        <v>4</v>
      </c>
      <c r="N1030" s="9">
        <v>5</v>
      </c>
      <c r="O1030" s="9">
        <v>6</v>
      </c>
      <c r="P1030" s="9">
        <v>7</v>
      </c>
      <c r="Q1030" s="9">
        <v>8</v>
      </c>
      <c r="R1030" s="9">
        <v>9</v>
      </c>
      <c r="S1030" s="9">
        <v>10</v>
      </c>
      <c r="T1030" s="9">
        <v>11</v>
      </c>
      <c r="U1030" s="9">
        <v>12</v>
      </c>
      <c r="V1030" s="9">
        <v>13</v>
      </c>
      <c r="W1030" s="9">
        <v>14</v>
      </c>
      <c r="X1030" s="9">
        <v>15</v>
      </c>
      <c r="Y1030" s="9">
        <v>16</v>
      </c>
      <c r="Z1030" s="9">
        <v>20</v>
      </c>
      <c r="AA1030" s="9">
        <v>21</v>
      </c>
      <c r="AB1030" s="9">
        <v>1</v>
      </c>
      <c r="AC1030" s="9">
        <v>2</v>
      </c>
      <c r="AD1030" s="9">
        <v>3</v>
      </c>
      <c r="AE1030" s="9">
        <v>4</v>
      </c>
      <c r="AF1030" s="9">
        <v>5</v>
      </c>
      <c r="AG1030" s="9">
        <v>6</v>
      </c>
      <c r="AH1030" s="9">
        <v>7</v>
      </c>
      <c r="AI1030" s="9">
        <v>8</v>
      </c>
      <c r="AJ1030" s="9">
        <v>9</v>
      </c>
      <c r="AK1030" s="9">
        <v>10</v>
      </c>
      <c r="AL1030" s="9">
        <v>11</v>
      </c>
      <c r="AM1030" s="9">
        <v>12</v>
      </c>
      <c r="AN1030" s="9">
        <v>13</v>
      </c>
      <c r="AO1030" s="9">
        <v>14</v>
      </c>
      <c r="AP1030" s="9">
        <v>15</v>
      </c>
      <c r="AQ1030" s="9">
        <v>16</v>
      </c>
      <c r="AR1030" s="9">
        <v>20</v>
      </c>
      <c r="AS1030" s="9">
        <v>21</v>
      </c>
      <c r="AT1030" s="9">
        <v>1</v>
      </c>
      <c r="AU1030" s="9">
        <v>2</v>
      </c>
      <c r="AV1030" s="9">
        <v>3</v>
      </c>
      <c r="AW1030" s="9">
        <v>4</v>
      </c>
      <c r="AX1030" s="9">
        <v>5</v>
      </c>
      <c r="AY1030" s="9">
        <v>6</v>
      </c>
      <c r="AZ1030" s="9">
        <v>7</v>
      </c>
      <c r="BA1030" s="9">
        <v>8</v>
      </c>
      <c r="BB1030" s="9">
        <v>9</v>
      </c>
      <c r="BC1030" s="9">
        <v>10</v>
      </c>
      <c r="BD1030" s="9">
        <v>11</v>
      </c>
      <c r="BE1030" s="9">
        <v>12</v>
      </c>
      <c r="BF1030" s="9">
        <v>13</v>
      </c>
      <c r="BG1030" s="9">
        <v>14</v>
      </c>
      <c r="BH1030" s="9">
        <v>15</v>
      </c>
      <c r="BI1030" s="9">
        <v>16</v>
      </c>
      <c r="BJ1030" s="9">
        <v>20</v>
      </c>
      <c r="BK1030" s="9">
        <v>21</v>
      </c>
    </row>
    <row r="1031" spans="1:63" x14ac:dyDescent="0.25">
      <c r="A1031" s="149"/>
      <c r="B1031" s="149"/>
      <c r="C1031" s="149"/>
      <c r="D1031" s="152"/>
      <c r="E1031" s="152"/>
      <c r="F1031" s="152"/>
      <c r="G1031" s="155"/>
      <c r="H1031" s="16" t="s">
        <v>139</v>
      </c>
      <c r="I1031" s="17">
        <f>SUM(I1027)</f>
        <v>2410325</v>
      </c>
      <c r="J1031" s="17">
        <f t="shared" ref="J1031:Y1031" si="1524">SUM(J1027)</f>
        <v>15000</v>
      </c>
      <c r="K1031" s="17">
        <f t="shared" si="1524"/>
        <v>0</v>
      </c>
      <c r="L1031" s="17">
        <f t="shared" si="1524"/>
        <v>0</v>
      </c>
      <c r="M1031" s="17">
        <f t="shared" si="1524"/>
        <v>0</v>
      </c>
      <c r="N1031" s="17">
        <f t="shared" si="1524"/>
        <v>0</v>
      </c>
      <c r="O1031" s="17">
        <f t="shared" si="1524"/>
        <v>0</v>
      </c>
      <c r="P1031" s="17">
        <f t="shared" ref="P1031" si="1525">SUM(P1027)</f>
        <v>15000</v>
      </c>
      <c r="Q1031" s="17">
        <f t="shared" si="1524"/>
        <v>0</v>
      </c>
      <c r="R1031" s="17">
        <f t="shared" si="1524"/>
        <v>0</v>
      </c>
      <c r="S1031" s="17">
        <f t="shared" si="1524"/>
        <v>0</v>
      </c>
      <c r="T1031" s="17">
        <f t="shared" si="1524"/>
        <v>0</v>
      </c>
      <c r="U1031" s="17">
        <f t="shared" si="1524"/>
        <v>0</v>
      </c>
      <c r="V1031" s="17">
        <f t="shared" si="1524"/>
        <v>0</v>
      </c>
      <c r="W1031" s="17">
        <f t="shared" si="1524"/>
        <v>0</v>
      </c>
      <c r="X1031" s="17">
        <f t="shared" si="1524"/>
        <v>0</v>
      </c>
      <c r="Y1031" s="17">
        <f t="shared" si="1524"/>
        <v>3666</v>
      </c>
      <c r="Z1031" s="17">
        <v>3666</v>
      </c>
      <c r="AA1031" s="17">
        <v>11334</v>
      </c>
      <c r="AB1031" s="17">
        <f t="shared" ref="AB1031:AQ1031" si="1526">SUM(AB1027)</f>
        <v>4000</v>
      </c>
      <c r="AC1031" s="17">
        <f t="shared" si="1526"/>
        <v>1027</v>
      </c>
      <c r="AD1031" s="17">
        <f t="shared" si="1526"/>
        <v>0</v>
      </c>
      <c r="AE1031" s="17">
        <f t="shared" si="1526"/>
        <v>0</v>
      </c>
      <c r="AF1031" s="17">
        <f t="shared" si="1526"/>
        <v>0</v>
      </c>
      <c r="AG1031" s="17">
        <f t="shared" si="1526"/>
        <v>0</v>
      </c>
      <c r="AH1031" s="17">
        <f t="shared" ref="AH1031" si="1527">SUM(AH1027)</f>
        <v>5027</v>
      </c>
      <c r="AI1031" s="17">
        <f t="shared" si="1526"/>
        <v>0</v>
      </c>
      <c r="AJ1031" s="17">
        <f t="shared" si="1526"/>
        <v>0</v>
      </c>
      <c r="AK1031" s="17">
        <f t="shared" si="1526"/>
        <v>1027</v>
      </c>
      <c r="AL1031" s="17">
        <f t="shared" si="1526"/>
        <v>0</v>
      </c>
      <c r="AM1031" s="17">
        <f t="shared" si="1526"/>
        <v>0</v>
      </c>
      <c r="AN1031" s="17">
        <f t="shared" si="1526"/>
        <v>0</v>
      </c>
      <c r="AO1031" s="17">
        <f t="shared" si="1526"/>
        <v>0</v>
      </c>
      <c r="AP1031" s="17">
        <f t="shared" si="1526"/>
        <v>0</v>
      </c>
      <c r="AQ1031" s="17">
        <f t="shared" si="1526"/>
        <v>0</v>
      </c>
      <c r="AR1031" s="17">
        <v>1027</v>
      </c>
      <c r="AS1031" s="17">
        <v>4000</v>
      </c>
      <c r="AT1031" s="17">
        <f t="shared" ref="AT1031:BI1031" si="1528">SUM(AT1027)</f>
        <v>0</v>
      </c>
      <c r="AU1031" s="17">
        <f t="shared" si="1528"/>
        <v>4408</v>
      </c>
      <c r="AV1031" s="17">
        <f t="shared" si="1528"/>
        <v>0</v>
      </c>
      <c r="AW1031" s="17">
        <f t="shared" si="1528"/>
        <v>1053</v>
      </c>
      <c r="AX1031" s="17">
        <f t="shared" si="1528"/>
        <v>0</v>
      </c>
      <c r="AY1031" s="17">
        <f t="shared" si="1528"/>
        <v>0</v>
      </c>
      <c r="AZ1031" s="17">
        <f t="shared" ref="AZ1031" si="1529">SUM(AZ1027)</f>
        <v>5461</v>
      </c>
      <c r="BA1031" s="17">
        <f t="shared" si="1528"/>
        <v>0</v>
      </c>
      <c r="BB1031" s="17">
        <f t="shared" si="1528"/>
        <v>0</v>
      </c>
      <c r="BC1031" s="17">
        <f t="shared" si="1528"/>
        <v>4408</v>
      </c>
      <c r="BD1031" s="17">
        <f t="shared" si="1528"/>
        <v>0</v>
      </c>
      <c r="BE1031" s="17">
        <f t="shared" si="1528"/>
        <v>1053</v>
      </c>
      <c r="BF1031" s="17">
        <f t="shared" si="1528"/>
        <v>0</v>
      </c>
      <c r="BG1031" s="17">
        <f t="shared" si="1528"/>
        <v>0</v>
      </c>
      <c r="BH1031" s="17">
        <f t="shared" si="1528"/>
        <v>0</v>
      </c>
      <c r="BI1031" s="17">
        <f t="shared" si="1528"/>
        <v>0</v>
      </c>
      <c r="BJ1031" s="17">
        <v>5461</v>
      </c>
      <c r="BK1031" s="17">
        <v>0</v>
      </c>
    </row>
    <row r="1032" spans="1:63" x14ac:dyDescent="0.25">
      <c r="A1032" s="149"/>
      <c r="B1032" s="149"/>
      <c r="C1032" s="149"/>
      <c r="D1032" s="152"/>
      <c r="E1032" s="152"/>
      <c r="F1032" s="152"/>
      <c r="G1032" s="155"/>
      <c r="H1032" s="18" t="s">
        <v>57</v>
      </c>
      <c r="I1032" s="17">
        <f>SUM(I1031)</f>
        <v>2410325</v>
      </c>
      <c r="J1032" s="17">
        <f t="shared" ref="J1032:Y1032" si="1530">SUM(J1031)</f>
        <v>15000</v>
      </c>
      <c r="K1032" s="17">
        <f t="shared" si="1530"/>
        <v>0</v>
      </c>
      <c r="L1032" s="17">
        <f t="shared" si="1530"/>
        <v>0</v>
      </c>
      <c r="M1032" s="17">
        <f t="shared" si="1530"/>
        <v>0</v>
      </c>
      <c r="N1032" s="17">
        <f t="shared" si="1530"/>
        <v>0</v>
      </c>
      <c r="O1032" s="17">
        <f t="shared" si="1530"/>
        <v>0</v>
      </c>
      <c r="P1032" s="17">
        <f t="shared" ref="P1032" si="1531">SUM(P1031)</f>
        <v>15000</v>
      </c>
      <c r="Q1032" s="17">
        <f t="shared" si="1530"/>
        <v>0</v>
      </c>
      <c r="R1032" s="17">
        <f t="shared" si="1530"/>
        <v>0</v>
      </c>
      <c r="S1032" s="17">
        <f t="shared" si="1530"/>
        <v>0</v>
      </c>
      <c r="T1032" s="17">
        <f t="shared" si="1530"/>
        <v>0</v>
      </c>
      <c r="U1032" s="17">
        <f t="shared" si="1530"/>
        <v>0</v>
      </c>
      <c r="V1032" s="17">
        <f t="shared" si="1530"/>
        <v>0</v>
      </c>
      <c r="W1032" s="17">
        <f t="shared" si="1530"/>
        <v>0</v>
      </c>
      <c r="X1032" s="17">
        <f t="shared" si="1530"/>
        <v>0</v>
      </c>
      <c r="Y1032" s="17">
        <f t="shared" si="1530"/>
        <v>3666</v>
      </c>
      <c r="Z1032" s="17">
        <v>3666</v>
      </c>
      <c r="AA1032" s="17">
        <v>11334</v>
      </c>
      <c r="AB1032" s="17">
        <f t="shared" ref="AB1032:AQ1032" si="1532">SUM(AB1031)</f>
        <v>4000</v>
      </c>
      <c r="AC1032" s="17">
        <f t="shared" si="1532"/>
        <v>1027</v>
      </c>
      <c r="AD1032" s="17">
        <f t="shared" si="1532"/>
        <v>0</v>
      </c>
      <c r="AE1032" s="17">
        <f t="shared" si="1532"/>
        <v>0</v>
      </c>
      <c r="AF1032" s="17">
        <f t="shared" si="1532"/>
        <v>0</v>
      </c>
      <c r="AG1032" s="17">
        <f t="shared" si="1532"/>
        <v>0</v>
      </c>
      <c r="AH1032" s="17">
        <f t="shared" ref="AH1032" si="1533">SUM(AH1031)</f>
        <v>5027</v>
      </c>
      <c r="AI1032" s="17">
        <f t="shared" si="1532"/>
        <v>0</v>
      </c>
      <c r="AJ1032" s="17">
        <f t="shared" si="1532"/>
        <v>0</v>
      </c>
      <c r="AK1032" s="17">
        <f t="shared" si="1532"/>
        <v>1027</v>
      </c>
      <c r="AL1032" s="17">
        <f t="shared" si="1532"/>
        <v>0</v>
      </c>
      <c r="AM1032" s="17">
        <f t="shared" si="1532"/>
        <v>0</v>
      </c>
      <c r="AN1032" s="17">
        <f t="shared" si="1532"/>
        <v>0</v>
      </c>
      <c r="AO1032" s="17">
        <f t="shared" si="1532"/>
        <v>0</v>
      </c>
      <c r="AP1032" s="17">
        <f t="shared" si="1532"/>
        <v>0</v>
      </c>
      <c r="AQ1032" s="17">
        <f t="shared" si="1532"/>
        <v>0</v>
      </c>
      <c r="AR1032" s="17">
        <v>1027</v>
      </c>
      <c r="AS1032" s="17">
        <v>4000</v>
      </c>
      <c r="AT1032" s="17">
        <f t="shared" ref="AT1032:BI1032" si="1534">SUM(AT1031)</f>
        <v>0</v>
      </c>
      <c r="AU1032" s="17">
        <f t="shared" si="1534"/>
        <v>4408</v>
      </c>
      <c r="AV1032" s="17">
        <f t="shared" si="1534"/>
        <v>0</v>
      </c>
      <c r="AW1032" s="17">
        <f t="shared" si="1534"/>
        <v>1053</v>
      </c>
      <c r="AX1032" s="17">
        <f t="shared" si="1534"/>
        <v>0</v>
      </c>
      <c r="AY1032" s="17">
        <f t="shared" si="1534"/>
        <v>0</v>
      </c>
      <c r="AZ1032" s="17">
        <f t="shared" ref="AZ1032" si="1535">SUM(AZ1031)</f>
        <v>5461</v>
      </c>
      <c r="BA1032" s="17">
        <f t="shared" si="1534"/>
        <v>0</v>
      </c>
      <c r="BB1032" s="17">
        <f t="shared" si="1534"/>
        <v>0</v>
      </c>
      <c r="BC1032" s="17">
        <f t="shared" si="1534"/>
        <v>4408</v>
      </c>
      <c r="BD1032" s="17">
        <f t="shared" si="1534"/>
        <v>0</v>
      </c>
      <c r="BE1032" s="17">
        <f t="shared" si="1534"/>
        <v>1053</v>
      </c>
      <c r="BF1032" s="17">
        <f t="shared" si="1534"/>
        <v>0</v>
      </c>
      <c r="BG1032" s="17">
        <f t="shared" si="1534"/>
        <v>0</v>
      </c>
      <c r="BH1032" s="17">
        <f t="shared" si="1534"/>
        <v>0</v>
      </c>
      <c r="BI1032" s="17">
        <f t="shared" si="1534"/>
        <v>0</v>
      </c>
      <c r="BJ1032" s="17">
        <v>5461</v>
      </c>
      <c r="BK1032" s="17">
        <v>0</v>
      </c>
    </row>
    <row r="1033" spans="1:63" x14ac:dyDescent="0.25">
      <c r="A1033" s="150"/>
      <c r="B1033" s="150"/>
      <c r="C1033" s="150"/>
      <c r="D1033" s="153"/>
      <c r="E1033" s="153"/>
      <c r="F1033" s="153"/>
      <c r="G1033" s="156"/>
      <c r="P1033">
        <f t="shared" si="1494"/>
        <v>0</v>
      </c>
      <c r="Z1033">
        <v>0</v>
      </c>
      <c r="AA1033">
        <v>0</v>
      </c>
      <c r="AH1033">
        <f t="shared" si="1495"/>
        <v>0</v>
      </c>
      <c r="AR1033">
        <v>0</v>
      </c>
      <c r="AS1033">
        <v>0</v>
      </c>
      <c r="AZ1033">
        <f t="shared" si="1496"/>
        <v>0</v>
      </c>
      <c r="BJ1033">
        <v>0</v>
      </c>
      <c r="BK1033">
        <v>0</v>
      </c>
    </row>
    <row r="1034" spans="1:63" ht="15.75" thickBot="1" x14ac:dyDescent="0.3">
      <c r="A1034" s="13" t="s">
        <v>0</v>
      </c>
      <c r="B1034" s="13" t="s">
        <v>0</v>
      </c>
      <c r="C1034" s="13" t="s">
        <v>0</v>
      </c>
      <c r="D1034" s="103" t="s">
        <v>0</v>
      </c>
      <c r="E1034" s="103" t="s">
        <v>0</v>
      </c>
      <c r="F1034" s="103" t="s">
        <v>0</v>
      </c>
      <c r="G1034" s="13" t="s">
        <v>0</v>
      </c>
      <c r="H1034" s="19" t="s">
        <v>0</v>
      </c>
      <c r="I1034" s="19" t="s">
        <v>0</v>
      </c>
      <c r="J1034" s="19" t="s">
        <v>0</v>
      </c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>
        <v>0</v>
      </c>
      <c r="AA1034" s="19">
        <v>0</v>
      </c>
      <c r="AB1034" s="19" t="s">
        <v>0</v>
      </c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>
        <v>0</v>
      </c>
      <c r="AS1034" s="19">
        <v>0</v>
      </c>
      <c r="AT1034" s="19" t="s">
        <v>0</v>
      </c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>
        <v>0</v>
      </c>
      <c r="BK1034" s="19">
        <v>0</v>
      </c>
    </row>
    <row r="1035" spans="1:63" ht="69.75" customHeight="1" thickBot="1" x14ac:dyDescent="0.3">
      <c r="A1035" s="5" t="s">
        <v>2</v>
      </c>
      <c r="B1035" s="5" t="s">
        <v>3</v>
      </c>
      <c r="C1035" s="5" t="s">
        <v>4</v>
      </c>
      <c r="D1035" s="108" t="s">
        <v>0</v>
      </c>
      <c r="E1035" s="116" t="s">
        <v>5</v>
      </c>
      <c r="F1035" s="116" t="s">
        <v>6</v>
      </c>
      <c r="G1035" s="5" t="s">
        <v>7</v>
      </c>
      <c r="H1035" s="5" t="s">
        <v>8</v>
      </c>
      <c r="I1035" s="5" t="s">
        <v>9</v>
      </c>
      <c r="J1035" s="94" t="s">
        <v>10</v>
      </c>
      <c r="K1035" s="94" t="s">
        <v>1602</v>
      </c>
      <c r="L1035" s="94" t="s">
        <v>1535</v>
      </c>
      <c r="M1035" s="94" t="s">
        <v>1591</v>
      </c>
      <c r="N1035" s="94" t="s">
        <v>1592</v>
      </c>
      <c r="O1035" s="94" t="s">
        <v>1593</v>
      </c>
      <c r="P1035" s="94" t="s">
        <v>1606</v>
      </c>
      <c r="Q1035" s="94" t="s">
        <v>1603</v>
      </c>
      <c r="R1035" s="94" t="s">
        <v>1594</v>
      </c>
      <c r="S1035" s="94" t="s">
        <v>1595</v>
      </c>
      <c r="T1035" s="94" t="s">
        <v>1596</v>
      </c>
      <c r="U1035" s="94" t="s">
        <v>1597</v>
      </c>
      <c r="V1035" s="94" t="s">
        <v>1598</v>
      </c>
      <c r="W1035" s="94" t="s">
        <v>1599</v>
      </c>
      <c r="X1035" s="94" t="s">
        <v>1604</v>
      </c>
      <c r="Y1035" s="94" t="s">
        <v>1605</v>
      </c>
      <c r="Z1035" s="94" t="s">
        <v>1600</v>
      </c>
      <c r="AA1035" s="94" t="s">
        <v>1601</v>
      </c>
      <c r="AB1035" s="95" t="s">
        <v>11</v>
      </c>
      <c r="AC1035" s="95" t="s">
        <v>1602</v>
      </c>
      <c r="AD1035" s="95" t="s">
        <v>1535</v>
      </c>
      <c r="AE1035" s="95" t="s">
        <v>1591</v>
      </c>
      <c r="AF1035" s="95" t="s">
        <v>1592</v>
      </c>
      <c r="AG1035" s="95" t="s">
        <v>1593</v>
      </c>
      <c r="AH1035" s="95" t="s">
        <v>1607</v>
      </c>
      <c r="AI1035" s="95" t="s">
        <v>1603</v>
      </c>
      <c r="AJ1035" s="95" t="s">
        <v>1594</v>
      </c>
      <c r="AK1035" s="95" t="s">
        <v>1595</v>
      </c>
      <c r="AL1035" s="95" t="s">
        <v>1596</v>
      </c>
      <c r="AM1035" s="95" t="s">
        <v>1597</v>
      </c>
      <c r="AN1035" s="95" t="s">
        <v>1598</v>
      </c>
      <c r="AO1035" s="95" t="s">
        <v>1599</v>
      </c>
      <c r="AP1035" s="95" t="s">
        <v>1604</v>
      </c>
      <c r="AQ1035" s="95" t="s">
        <v>1605</v>
      </c>
      <c r="AR1035" s="95" t="s">
        <v>1600</v>
      </c>
      <c r="AS1035" s="95" t="s">
        <v>1601</v>
      </c>
      <c r="AT1035" s="96" t="s">
        <v>12</v>
      </c>
      <c r="AU1035" s="96" t="s">
        <v>1602</v>
      </c>
      <c r="AV1035" s="96" t="s">
        <v>1535</v>
      </c>
      <c r="AW1035" s="96" t="s">
        <v>1591</v>
      </c>
      <c r="AX1035" s="96" t="s">
        <v>1592</v>
      </c>
      <c r="AY1035" s="96" t="s">
        <v>1593</v>
      </c>
      <c r="AZ1035" s="96" t="s">
        <v>1608</v>
      </c>
      <c r="BA1035" s="96" t="s">
        <v>1603</v>
      </c>
      <c r="BB1035" s="96" t="s">
        <v>1594</v>
      </c>
      <c r="BC1035" s="96" t="s">
        <v>1595</v>
      </c>
      <c r="BD1035" s="96" t="s">
        <v>1596</v>
      </c>
      <c r="BE1035" s="96" t="s">
        <v>1597</v>
      </c>
      <c r="BF1035" s="96" t="s">
        <v>1598</v>
      </c>
      <c r="BG1035" s="96" t="s">
        <v>1599</v>
      </c>
      <c r="BH1035" s="96" t="s">
        <v>1604</v>
      </c>
      <c r="BI1035" s="96" t="s">
        <v>1605</v>
      </c>
      <c r="BJ1035" s="96" t="s">
        <v>1600</v>
      </c>
      <c r="BK1035" s="96" t="s">
        <v>1601</v>
      </c>
    </row>
    <row r="1036" spans="1:63" x14ac:dyDescent="0.25">
      <c r="A1036" s="6" t="s">
        <v>0</v>
      </c>
      <c r="B1036" s="6" t="s">
        <v>0</v>
      </c>
      <c r="C1036" s="6" t="s">
        <v>0</v>
      </c>
      <c r="D1036" s="109" t="s">
        <v>0</v>
      </c>
      <c r="E1036" s="109" t="s">
        <v>0</v>
      </c>
      <c r="F1036" s="125" t="s">
        <v>0</v>
      </c>
      <c r="G1036" s="7" t="s">
        <v>0</v>
      </c>
      <c r="H1036" s="8" t="s">
        <v>0</v>
      </c>
      <c r="I1036" s="9" t="s">
        <v>13</v>
      </c>
      <c r="J1036" s="9">
        <v>1</v>
      </c>
      <c r="K1036" s="9">
        <v>2</v>
      </c>
      <c r="L1036" s="9">
        <v>3</v>
      </c>
      <c r="M1036" s="9">
        <v>4</v>
      </c>
      <c r="N1036" s="9">
        <v>5</v>
      </c>
      <c r="O1036" s="9">
        <v>6</v>
      </c>
      <c r="P1036" s="9">
        <v>7</v>
      </c>
      <c r="Q1036" s="9">
        <v>8</v>
      </c>
      <c r="R1036" s="9">
        <v>9</v>
      </c>
      <c r="S1036" s="9">
        <v>10</v>
      </c>
      <c r="T1036" s="9">
        <v>11</v>
      </c>
      <c r="U1036" s="9">
        <v>12</v>
      </c>
      <c r="V1036" s="9">
        <v>13</v>
      </c>
      <c r="W1036" s="9">
        <v>14</v>
      </c>
      <c r="X1036" s="9">
        <v>15</v>
      </c>
      <c r="Y1036" s="9">
        <v>16</v>
      </c>
      <c r="Z1036" s="9">
        <v>20</v>
      </c>
      <c r="AA1036" s="9">
        <v>21</v>
      </c>
      <c r="AB1036" s="9">
        <v>1</v>
      </c>
      <c r="AC1036" s="9">
        <v>2</v>
      </c>
      <c r="AD1036" s="9">
        <v>3</v>
      </c>
      <c r="AE1036" s="9">
        <v>4</v>
      </c>
      <c r="AF1036" s="9">
        <v>5</v>
      </c>
      <c r="AG1036" s="9">
        <v>6</v>
      </c>
      <c r="AH1036" s="9">
        <v>7</v>
      </c>
      <c r="AI1036" s="9">
        <v>8</v>
      </c>
      <c r="AJ1036" s="9">
        <v>9</v>
      </c>
      <c r="AK1036" s="9">
        <v>10</v>
      </c>
      <c r="AL1036" s="9">
        <v>11</v>
      </c>
      <c r="AM1036" s="9">
        <v>12</v>
      </c>
      <c r="AN1036" s="9">
        <v>13</v>
      </c>
      <c r="AO1036" s="9">
        <v>14</v>
      </c>
      <c r="AP1036" s="9">
        <v>15</v>
      </c>
      <c r="AQ1036" s="9">
        <v>16</v>
      </c>
      <c r="AR1036" s="9">
        <v>20</v>
      </c>
      <c r="AS1036" s="9">
        <v>21</v>
      </c>
      <c r="AT1036" s="9">
        <v>1</v>
      </c>
      <c r="AU1036" s="9">
        <v>2</v>
      </c>
      <c r="AV1036" s="9">
        <v>3</v>
      </c>
      <c r="AW1036" s="9">
        <v>4</v>
      </c>
      <c r="AX1036" s="9">
        <v>5</v>
      </c>
      <c r="AY1036" s="9">
        <v>6</v>
      </c>
      <c r="AZ1036" s="9">
        <v>7</v>
      </c>
      <c r="BA1036" s="9">
        <v>8</v>
      </c>
      <c r="BB1036" s="9">
        <v>9</v>
      </c>
      <c r="BC1036" s="9">
        <v>10</v>
      </c>
      <c r="BD1036" s="9">
        <v>11</v>
      </c>
      <c r="BE1036" s="9">
        <v>12</v>
      </c>
      <c r="BF1036" s="9">
        <v>13</v>
      </c>
      <c r="BG1036" s="9">
        <v>14</v>
      </c>
      <c r="BH1036" s="9">
        <v>15</v>
      </c>
      <c r="BI1036" s="9">
        <v>16</v>
      </c>
      <c r="BJ1036" s="9">
        <v>20</v>
      </c>
      <c r="BK1036" s="9">
        <v>21</v>
      </c>
    </row>
    <row r="1037" spans="1:63" ht="22.5" x14ac:dyDescent="0.25">
      <c r="A1037" s="1" t="s">
        <v>135</v>
      </c>
      <c r="B1037" s="1" t="s">
        <v>60</v>
      </c>
      <c r="C1037" s="4" t="s">
        <v>164</v>
      </c>
      <c r="D1037" s="107" t="s">
        <v>416</v>
      </c>
      <c r="E1037" s="106" t="s">
        <v>0</v>
      </c>
      <c r="F1037" s="106" t="s">
        <v>0</v>
      </c>
      <c r="G1037" s="2" t="s">
        <v>0</v>
      </c>
      <c r="H1037" s="2" t="s">
        <v>417</v>
      </c>
      <c r="I1037" s="3" t="s">
        <v>0</v>
      </c>
      <c r="J1037" s="3" t="s">
        <v>0</v>
      </c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>
        <v>0</v>
      </c>
      <c r="AA1037" s="3">
        <v>0</v>
      </c>
      <c r="AB1037" s="3" t="s">
        <v>0</v>
      </c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>
        <v>0</v>
      </c>
      <c r="AS1037" s="3">
        <v>0</v>
      </c>
      <c r="AT1037" s="3" t="s">
        <v>0</v>
      </c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>
        <v>0</v>
      </c>
      <c r="BK1037" s="3">
        <v>0</v>
      </c>
    </row>
    <row r="1038" spans="1:63" ht="33.75" x14ac:dyDescent="0.25">
      <c r="A1038" s="1" t="s">
        <v>0</v>
      </c>
      <c r="B1038" s="1" t="s">
        <v>0</v>
      </c>
      <c r="C1038" s="1" t="s">
        <v>0</v>
      </c>
      <c r="D1038" s="106" t="s">
        <v>0</v>
      </c>
      <c r="E1038" s="106" t="s">
        <v>0</v>
      </c>
      <c r="F1038" s="106" t="s">
        <v>0</v>
      </c>
      <c r="G1038" s="2" t="s">
        <v>0</v>
      </c>
      <c r="H1038" s="10" t="s">
        <v>15</v>
      </c>
      <c r="I1038" s="11">
        <f>SUM(I1039,I1047,I1049)</f>
        <v>2226063</v>
      </c>
      <c r="J1038" s="11">
        <f t="shared" ref="J1038:Y1038" si="1536">SUM(J1039,J1047,J1049)</f>
        <v>29500</v>
      </c>
      <c r="K1038" s="11">
        <f t="shared" si="1536"/>
        <v>0</v>
      </c>
      <c r="L1038" s="11">
        <f t="shared" si="1536"/>
        <v>0</v>
      </c>
      <c r="M1038" s="11">
        <f t="shared" si="1536"/>
        <v>0</v>
      </c>
      <c r="N1038" s="11">
        <f t="shared" si="1536"/>
        <v>0</v>
      </c>
      <c r="O1038" s="11">
        <f t="shared" si="1536"/>
        <v>0</v>
      </c>
      <c r="P1038" s="11">
        <f t="shared" ref="P1038" si="1537">SUM(P1039,P1047,P1049)</f>
        <v>29500</v>
      </c>
      <c r="Q1038" s="11">
        <f t="shared" si="1536"/>
        <v>1891</v>
      </c>
      <c r="R1038" s="11">
        <f t="shared" si="1536"/>
        <v>1895</v>
      </c>
      <c r="S1038" s="11">
        <f t="shared" si="1536"/>
        <v>950</v>
      </c>
      <c r="T1038" s="11">
        <f t="shared" si="1536"/>
        <v>13019</v>
      </c>
      <c r="U1038" s="11">
        <f t="shared" si="1536"/>
        <v>3829</v>
      </c>
      <c r="V1038" s="11">
        <f t="shared" si="1536"/>
        <v>4429</v>
      </c>
      <c r="W1038" s="11">
        <f t="shared" si="1536"/>
        <v>0</v>
      </c>
      <c r="X1038" s="11">
        <f t="shared" si="1536"/>
        <v>3487</v>
      </c>
      <c r="Y1038" s="11">
        <f t="shared" si="1536"/>
        <v>0</v>
      </c>
      <c r="Z1038" s="11">
        <v>29500</v>
      </c>
      <c r="AA1038" s="11">
        <v>0</v>
      </c>
      <c r="AB1038" s="11">
        <f t="shared" ref="AB1038:AQ1038" si="1538">SUM(AB1039,AB1047,AB1049)</f>
        <v>0</v>
      </c>
      <c r="AC1038" s="11">
        <f t="shared" si="1538"/>
        <v>0</v>
      </c>
      <c r="AD1038" s="11">
        <f t="shared" si="1538"/>
        <v>0</v>
      </c>
      <c r="AE1038" s="11">
        <f t="shared" si="1538"/>
        <v>0</v>
      </c>
      <c r="AF1038" s="11">
        <f t="shared" si="1538"/>
        <v>0</v>
      </c>
      <c r="AG1038" s="11">
        <f t="shared" si="1538"/>
        <v>0</v>
      </c>
      <c r="AH1038" s="11">
        <f t="shared" ref="AH1038" si="1539">SUM(AH1039,AH1047,AH1049)</f>
        <v>0</v>
      </c>
      <c r="AI1038" s="11">
        <f t="shared" si="1538"/>
        <v>0</v>
      </c>
      <c r="AJ1038" s="11">
        <f t="shared" si="1538"/>
        <v>0</v>
      </c>
      <c r="AK1038" s="11">
        <f t="shared" si="1538"/>
        <v>0</v>
      </c>
      <c r="AL1038" s="11">
        <f t="shared" si="1538"/>
        <v>0</v>
      </c>
      <c r="AM1038" s="11">
        <f t="shared" si="1538"/>
        <v>0</v>
      </c>
      <c r="AN1038" s="11">
        <f t="shared" si="1538"/>
        <v>0</v>
      </c>
      <c r="AO1038" s="11">
        <f t="shared" si="1538"/>
        <v>0</v>
      </c>
      <c r="AP1038" s="11">
        <f t="shared" si="1538"/>
        <v>0</v>
      </c>
      <c r="AQ1038" s="11">
        <f t="shared" si="1538"/>
        <v>0</v>
      </c>
      <c r="AR1038" s="11">
        <v>0</v>
      </c>
      <c r="AS1038" s="11">
        <v>0</v>
      </c>
      <c r="AT1038" s="11">
        <f t="shared" ref="AT1038:BI1038" si="1540">SUM(AT1039,AT1047,AT1049)</f>
        <v>0</v>
      </c>
      <c r="AU1038" s="11">
        <f t="shared" si="1540"/>
        <v>0</v>
      </c>
      <c r="AV1038" s="11">
        <f t="shared" si="1540"/>
        <v>0</v>
      </c>
      <c r="AW1038" s="11">
        <f t="shared" si="1540"/>
        <v>0</v>
      </c>
      <c r="AX1038" s="11">
        <f t="shared" si="1540"/>
        <v>0</v>
      </c>
      <c r="AY1038" s="11">
        <f t="shared" si="1540"/>
        <v>0</v>
      </c>
      <c r="AZ1038" s="11">
        <f t="shared" ref="AZ1038" si="1541">SUM(AZ1039,AZ1047,AZ1049)</f>
        <v>0</v>
      </c>
      <c r="BA1038" s="11">
        <f t="shared" si="1540"/>
        <v>0</v>
      </c>
      <c r="BB1038" s="11">
        <f t="shared" si="1540"/>
        <v>0</v>
      </c>
      <c r="BC1038" s="11">
        <f t="shared" si="1540"/>
        <v>0</v>
      </c>
      <c r="BD1038" s="11">
        <f t="shared" si="1540"/>
        <v>0</v>
      </c>
      <c r="BE1038" s="11">
        <f t="shared" si="1540"/>
        <v>0</v>
      </c>
      <c r="BF1038" s="11">
        <f t="shared" si="1540"/>
        <v>0</v>
      </c>
      <c r="BG1038" s="11">
        <f t="shared" si="1540"/>
        <v>0</v>
      </c>
      <c r="BH1038" s="11">
        <f t="shared" si="1540"/>
        <v>0</v>
      </c>
      <c r="BI1038" s="11">
        <f t="shared" si="1540"/>
        <v>0</v>
      </c>
      <c r="BJ1038" s="11">
        <v>0</v>
      </c>
      <c r="BK1038" s="11">
        <v>0</v>
      </c>
    </row>
    <row r="1039" spans="1:63" x14ac:dyDescent="0.25">
      <c r="A1039" s="4" t="s">
        <v>135</v>
      </c>
      <c r="B1039" s="4" t="s">
        <v>60</v>
      </c>
      <c r="C1039" s="4" t="s">
        <v>164</v>
      </c>
      <c r="D1039" s="107" t="s">
        <v>416</v>
      </c>
      <c r="E1039" s="106" t="s">
        <v>16</v>
      </c>
      <c r="F1039" s="106" t="s">
        <v>0</v>
      </c>
      <c r="G1039" s="2" t="s">
        <v>0</v>
      </c>
      <c r="H1039" s="2" t="s">
        <v>17</v>
      </c>
      <c r="I1039" s="12">
        <f>SUM(I1040,I1041)</f>
        <v>1911674</v>
      </c>
      <c r="J1039" s="12">
        <f t="shared" ref="J1039:Y1039" si="1542">SUM(J1040,J1041)</f>
        <v>0</v>
      </c>
      <c r="K1039" s="12">
        <f t="shared" si="1542"/>
        <v>0</v>
      </c>
      <c r="L1039" s="12">
        <f t="shared" si="1542"/>
        <v>0</v>
      </c>
      <c r="M1039" s="12">
        <f t="shared" si="1542"/>
        <v>0</v>
      </c>
      <c r="N1039" s="12">
        <f t="shared" si="1542"/>
        <v>0</v>
      </c>
      <c r="O1039" s="12">
        <f t="shared" si="1542"/>
        <v>0</v>
      </c>
      <c r="P1039" s="12">
        <f t="shared" ref="P1039" si="1543">SUM(P1040,P1041)</f>
        <v>0</v>
      </c>
      <c r="Q1039" s="12">
        <f t="shared" si="1542"/>
        <v>0</v>
      </c>
      <c r="R1039" s="12">
        <f t="shared" si="1542"/>
        <v>0</v>
      </c>
      <c r="S1039" s="12">
        <f t="shared" si="1542"/>
        <v>0</v>
      </c>
      <c r="T1039" s="12">
        <f t="shared" si="1542"/>
        <v>0</v>
      </c>
      <c r="U1039" s="12">
        <f t="shared" si="1542"/>
        <v>0</v>
      </c>
      <c r="V1039" s="12">
        <f t="shared" si="1542"/>
        <v>0</v>
      </c>
      <c r="W1039" s="12">
        <f t="shared" si="1542"/>
        <v>0</v>
      </c>
      <c r="X1039" s="12">
        <f t="shared" si="1542"/>
        <v>0</v>
      </c>
      <c r="Y1039" s="12">
        <f t="shared" si="1542"/>
        <v>0</v>
      </c>
      <c r="Z1039" s="12">
        <v>0</v>
      </c>
      <c r="AA1039" s="12">
        <v>0</v>
      </c>
      <c r="AB1039" s="12">
        <f t="shared" ref="AB1039:AQ1039" si="1544">SUM(AB1040,AB1041)</f>
        <v>0</v>
      </c>
      <c r="AC1039" s="12">
        <f t="shared" si="1544"/>
        <v>0</v>
      </c>
      <c r="AD1039" s="12">
        <f t="shared" si="1544"/>
        <v>0</v>
      </c>
      <c r="AE1039" s="12">
        <f t="shared" si="1544"/>
        <v>0</v>
      </c>
      <c r="AF1039" s="12">
        <f t="shared" si="1544"/>
        <v>0</v>
      </c>
      <c r="AG1039" s="12">
        <f t="shared" si="1544"/>
        <v>0</v>
      </c>
      <c r="AH1039" s="12">
        <f t="shared" ref="AH1039" si="1545">SUM(AH1040,AH1041)</f>
        <v>0</v>
      </c>
      <c r="AI1039" s="12">
        <f t="shared" si="1544"/>
        <v>0</v>
      </c>
      <c r="AJ1039" s="12">
        <f t="shared" si="1544"/>
        <v>0</v>
      </c>
      <c r="AK1039" s="12">
        <f t="shared" si="1544"/>
        <v>0</v>
      </c>
      <c r="AL1039" s="12">
        <f t="shared" si="1544"/>
        <v>0</v>
      </c>
      <c r="AM1039" s="12">
        <f t="shared" si="1544"/>
        <v>0</v>
      </c>
      <c r="AN1039" s="12">
        <f t="shared" si="1544"/>
        <v>0</v>
      </c>
      <c r="AO1039" s="12">
        <f t="shared" si="1544"/>
        <v>0</v>
      </c>
      <c r="AP1039" s="12">
        <f t="shared" si="1544"/>
        <v>0</v>
      </c>
      <c r="AQ1039" s="12">
        <f t="shared" si="1544"/>
        <v>0</v>
      </c>
      <c r="AR1039" s="12">
        <v>0</v>
      </c>
      <c r="AS1039" s="12">
        <v>0</v>
      </c>
      <c r="AT1039" s="12">
        <f t="shared" ref="AT1039:BI1039" si="1546">SUM(AT1040,AT1041)</f>
        <v>0</v>
      </c>
      <c r="AU1039" s="12">
        <f t="shared" si="1546"/>
        <v>0</v>
      </c>
      <c r="AV1039" s="12">
        <f t="shared" si="1546"/>
        <v>0</v>
      </c>
      <c r="AW1039" s="12">
        <f t="shared" si="1546"/>
        <v>0</v>
      </c>
      <c r="AX1039" s="12">
        <f t="shared" si="1546"/>
        <v>0</v>
      </c>
      <c r="AY1039" s="12">
        <f t="shared" si="1546"/>
        <v>0</v>
      </c>
      <c r="AZ1039" s="12">
        <f t="shared" ref="AZ1039" si="1547">SUM(AZ1040,AZ1041)</f>
        <v>0</v>
      </c>
      <c r="BA1039" s="12">
        <f t="shared" si="1546"/>
        <v>0</v>
      </c>
      <c r="BB1039" s="12">
        <f t="shared" si="1546"/>
        <v>0</v>
      </c>
      <c r="BC1039" s="12">
        <f t="shared" si="1546"/>
        <v>0</v>
      </c>
      <c r="BD1039" s="12">
        <f t="shared" si="1546"/>
        <v>0</v>
      </c>
      <c r="BE1039" s="12">
        <f t="shared" si="1546"/>
        <v>0</v>
      </c>
      <c r="BF1039" s="12">
        <f t="shared" si="1546"/>
        <v>0</v>
      </c>
      <c r="BG1039" s="12">
        <f t="shared" si="1546"/>
        <v>0</v>
      </c>
      <c r="BH1039" s="12">
        <f t="shared" si="1546"/>
        <v>0</v>
      </c>
      <c r="BI1039" s="12">
        <f t="shared" si="1546"/>
        <v>0</v>
      </c>
      <c r="BJ1039" s="12">
        <v>0</v>
      </c>
      <c r="BK1039" s="12">
        <v>0</v>
      </c>
    </row>
    <row r="1040" spans="1:63" x14ac:dyDescent="0.25">
      <c r="A1040" s="4" t="s">
        <v>135</v>
      </c>
      <c r="B1040" s="4" t="s">
        <v>60</v>
      </c>
      <c r="C1040" s="4" t="s">
        <v>164</v>
      </c>
      <c r="D1040" s="107" t="s">
        <v>416</v>
      </c>
      <c r="E1040" s="117">
        <v>6111</v>
      </c>
      <c r="F1040" s="107"/>
      <c r="G1040" s="103" t="s">
        <v>1658</v>
      </c>
      <c r="H1040" s="13" t="s">
        <v>18</v>
      </c>
      <c r="I1040" s="14">
        <v>1688474</v>
      </c>
      <c r="J1040" s="14">
        <v>0</v>
      </c>
      <c r="K1040" s="14"/>
      <c r="L1040" s="14"/>
      <c r="M1040" s="14"/>
      <c r="N1040" s="14"/>
      <c r="O1040" s="14"/>
      <c r="P1040" s="14">
        <f t="shared" si="1494"/>
        <v>0</v>
      </c>
      <c r="Q1040" s="14"/>
      <c r="R1040" s="14"/>
      <c r="S1040" s="14"/>
      <c r="T1040" s="14"/>
      <c r="U1040" s="14"/>
      <c r="V1040" s="14"/>
      <c r="W1040" s="14"/>
      <c r="X1040" s="14"/>
      <c r="Y1040" s="14"/>
      <c r="Z1040" s="14">
        <v>0</v>
      </c>
      <c r="AA1040" s="14">
        <v>0</v>
      </c>
      <c r="AB1040" s="14">
        <v>0</v>
      </c>
      <c r="AC1040" s="14"/>
      <c r="AD1040" s="14"/>
      <c r="AE1040" s="14"/>
      <c r="AF1040" s="14"/>
      <c r="AG1040" s="14"/>
      <c r="AH1040" s="14">
        <f t="shared" si="1495"/>
        <v>0</v>
      </c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>
        <v>0</v>
      </c>
      <c r="AS1040" s="14">
        <v>0</v>
      </c>
      <c r="AT1040" s="14">
        <v>0</v>
      </c>
      <c r="AU1040" s="14"/>
      <c r="AV1040" s="14"/>
      <c r="AW1040" s="14"/>
      <c r="AX1040" s="14"/>
      <c r="AY1040" s="14"/>
      <c r="AZ1040" s="14">
        <f t="shared" si="1496"/>
        <v>0</v>
      </c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>
        <v>0</v>
      </c>
      <c r="BK1040" s="14">
        <v>0</v>
      </c>
    </row>
    <row r="1041" spans="1:63" x14ac:dyDescent="0.25">
      <c r="A1041" s="1" t="s">
        <v>135</v>
      </c>
      <c r="B1041" s="1" t="s">
        <v>60</v>
      </c>
      <c r="C1041" s="1" t="s">
        <v>164</v>
      </c>
      <c r="D1041" s="110" t="s">
        <v>416</v>
      </c>
      <c r="E1041" s="110" t="s">
        <v>20</v>
      </c>
      <c r="F1041" s="107" t="s">
        <v>0</v>
      </c>
      <c r="G1041" s="13" t="s">
        <v>0</v>
      </c>
      <c r="H1041" s="2" t="s">
        <v>21</v>
      </c>
      <c r="I1041" s="12">
        <f>SUM(I1042:I1046)</f>
        <v>223200</v>
      </c>
      <c r="J1041" s="12">
        <f t="shared" ref="J1041:Y1041" si="1548">SUM(J1042:J1046)</f>
        <v>0</v>
      </c>
      <c r="K1041" s="12">
        <f t="shared" si="1548"/>
        <v>0</v>
      </c>
      <c r="L1041" s="12">
        <f t="shared" si="1548"/>
        <v>0</v>
      </c>
      <c r="M1041" s="12">
        <f t="shared" si="1548"/>
        <v>0</v>
      </c>
      <c r="N1041" s="12">
        <f t="shared" si="1548"/>
        <v>0</v>
      </c>
      <c r="O1041" s="12">
        <f t="shared" si="1548"/>
        <v>0</v>
      </c>
      <c r="P1041" s="12">
        <f t="shared" si="1548"/>
        <v>0</v>
      </c>
      <c r="Q1041" s="12">
        <f t="shared" si="1548"/>
        <v>0</v>
      </c>
      <c r="R1041" s="12">
        <f t="shared" si="1548"/>
        <v>0</v>
      </c>
      <c r="S1041" s="12">
        <f t="shared" si="1548"/>
        <v>0</v>
      </c>
      <c r="T1041" s="12">
        <f t="shared" si="1548"/>
        <v>0</v>
      </c>
      <c r="U1041" s="12">
        <f t="shared" si="1548"/>
        <v>0</v>
      </c>
      <c r="V1041" s="12">
        <f t="shared" si="1548"/>
        <v>0</v>
      </c>
      <c r="W1041" s="12">
        <f t="shared" si="1548"/>
        <v>0</v>
      </c>
      <c r="X1041" s="12">
        <f t="shared" si="1548"/>
        <v>0</v>
      </c>
      <c r="Y1041" s="12">
        <f t="shared" si="1548"/>
        <v>0</v>
      </c>
      <c r="Z1041" s="12">
        <v>0</v>
      </c>
      <c r="AA1041" s="12">
        <v>0</v>
      </c>
      <c r="AB1041" s="12">
        <f t="shared" ref="AB1041:AQ1041" si="1549">SUM(AB1042:AB1046)</f>
        <v>0</v>
      </c>
      <c r="AC1041" s="12">
        <f t="shared" si="1549"/>
        <v>0</v>
      </c>
      <c r="AD1041" s="12">
        <f t="shared" si="1549"/>
        <v>0</v>
      </c>
      <c r="AE1041" s="12">
        <f t="shared" si="1549"/>
        <v>0</v>
      </c>
      <c r="AF1041" s="12">
        <f t="shared" si="1549"/>
        <v>0</v>
      </c>
      <c r="AG1041" s="12">
        <f t="shared" si="1549"/>
        <v>0</v>
      </c>
      <c r="AH1041" s="12">
        <f t="shared" si="1549"/>
        <v>0</v>
      </c>
      <c r="AI1041" s="12">
        <f t="shared" si="1549"/>
        <v>0</v>
      </c>
      <c r="AJ1041" s="12">
        <f t="shared" si="1549"/>
        <v>0</v>
      </c>
      <c r="AK1041" s="12">
        <f t="shared" si="1549"/>
        <v>0</v>
      </c>
      <c r="AL1041" s="12">
        <f t="shared" si="1549"/>
        <v>0</v>
      </c>
      <c r="AM1041" s="12">
        <f t="shared" si="1549"/>
        <v>0</v>
      </c>
      <c r="AN1041" s="12">
        <f t="shared" si="1549"/>
        <v>0</v>
      </c>
      <c r="AO1041" s="12">
        <f t="shared" si="1549"/>
        <v>0</v>
      </c>
      <c r="AP1041" s="12">
        <f t="shared" si="1549"/>
        <v>0</v>
      </c>
      <c r="AQ1041" s="12">
        <f t="shared" si="1549"/>
        <v>0</v>
      </c>
      <c r="AR1041" s="12">
        <v>0</v>
      </c>
      <c r="AS1041" s="12">
        <v>0</v>
      </c>
      <c r="AT1041" s="12">
        <f t="shared" ref="AT1041:BI1041" si="1550">SUM(AT1042:AT1046)</f>
        <v>0</v>
      </c>
      <c r="AU1041" s="12">
        <f t="shared" si="1550"/>
        <v>0</v>
      </c>
      <c r="AV1041" s="12">
        <f t="shared" si="1550"/>
        <v>0</v>
      </c>
      <c r="AW1041" s="12">
        <f t="shared" si="1550"/>
        <v>0</v>
      </c>
      <c r="AX1041" s="12">
        <f t="shared" si="1550"/>
        <v>0</v>
      </c>
      <c r="AY1041" s="12">
        <f t="shared" si="1550"/>
        <v>0</v>
      </c>
      <c r="AZ1041" s="12">
        <f t="shared" si="1550"/>
        <v>0</v>
      </c>
      <c r="BA1041" s="12">
        <f t="shared" si="1550"/>
        <v>0</v>
      </c>
      <c r="BB1041" s="12">
        <f t="shared" si="1550"/>
        <v>0</v>
      </c>
      <c r="BC1041" s="12">
        <f t="shared" si="1550"/>
        <v>0</v>
      </c>
      <c r="BD1041" s="12">
        <f t="shared" si="1550"/>
        <v>0</v>
      </c>
      <c r="BE1041" s="12">
        <f t="shared" si="1550"/>
        <v>0</v>
      </c>
      <c r="BF1041" s="12">
        <f t="shared" si="1550"/>
        <v>0</v>
      </c>
      <c r="BG1041" s="12">
        <f t="shared" si="1550"/>
        <v>0</v>
      </c>
      <c r="BH1041" s="12">
        <f t="shared" si="1550"/>
        <v>0</v>
      </c>
      <c r="BI1041" s="12">
        <f t="shared" si="1550"/>
        <v>0</v>
      </c>
      <c r="BJ1041" s="12">
        <v>0</v>
      </c>
      <c r="BK1041" s="12">
        <v>0</v>
      </c>
    </row>
    <row r="1042" spans="1:63" ht="22.5" x14ac:dyDescent="0.25">
      <c r="A1042" s="4" t="s">
        <v>135</v>
      </c>
      <c r="B1042" s="4" t="s">
        <v>60</v>
      </c>
      <c r="C1042" s="4" t="s">
        <v>164</v>
      </c>
      <c r="D1042" s="107" t="s">
        <v>416</v>
      </c>
      <c r="E1042" s="117">
        <v>6112</v>
      </c>
      <c r="F1042" s="107" t="s">
        <v>418</v>
      </c>
      <c r="G1042" s="103" t="s">
        <v>1658</v>
      </c>
      <c r="H1042" s="13" t="s">
        <v>59</v>
      </c>
      <c r="I1042" s="14">
        <v>40200</v>
      </c>
      <c r="J1042" s="14">
        <v>0</v>
      </c>
      <c r="K1042" s="14"/>
      <c r="L1042" s="14"/>
      <c r="M1042" s="14"/>
      <c r="N1042" s="14"/>
      <c r="O1042" s="14"/>
      <c r="P1042" s="14">
        <f t="shared" si="1494"/>
        <v>0</v>
      </c>
      <c r="Q1042" s="14"/>
      <c r="R1042" s="14"/>
      <c r="S1042" s="14"/>
      <c r="T1042" s="14"/>
      <c r="U1042" s="14"/>
      <c r="V1042" s="14"/>
      <c r="W1042" s="14"/>
      <c r="X1042" s="14"/>
      <c r="Y1042" s="14"/>
      <c r="Z1042" s="14">
        <v>0</v>
      </c>
      <c r="AA1042" s="14">
        <v>0</v>
      </c>
      <c r="AB1042" s="14">
        <v>0</v>
      </c>
      <c r="AC1042" s="14"/>
      <c r="AD1042" s="14"/>
      <c r="AE1042" s="14"/>
      <c r="AF1042" s="14"/>
      <c r="AG1042" s="14"/>
      <c r="AH1042" s="14">
        <f t="shared" si="1495"/>
        <v>0</v>
      </c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>
        <v>0</v>
      </c>
      <c r="AS1042" s="14">
        <v>0</v>
      </c>
      <c r="AT1042" s="14">
        <v>0</v>
      </c>
      <c r="AU1042" s="14"/>
      <c r="AV1042" s="14"/>
      <c r="AW1042" s="14"/>
      <c r="AX1042" s="14"/>
      <c r="AY1042" s="14"/>
      <c r="AZ1042" s="14">
        <f t="shared" si="1496"/>
        <v>0</v>
      </c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>
        <v>0</v>
      </c>
      <c r="BK1042" s="14">
        <v>0</v>
      </c>
    </row>
    <row r="1043" spans="1:63" x14ac:dyDescent="0.25">
      <c r="A1043" s="4" t="s">
        <v>135</v>
      </c>
      <c r="B1043" s="4" t="s">
        <v>60</v>
      </c>
      <c r="C1043" s="4" t="s">
        <v>164</v>
      </c>
      <c r="D1043" s="107" t="s">
        <v>416</v>
      </c>
      <c r="E1043" s="117">
        <v>6112</v>
      </c>
      <c r="F1043" s="107" t="s">
        <v>419</v>
      </c>
      <c r="G1043" s="103" t="s">
        <v>1658</v>
      </c>
      <c r="H1043" s="13" t="s">
        <v>24</v>
      </c>
      <c r="I1043" s="14">
        <v>128500</v>
      </c>
      <c r="J1043" s="14">
        <v>0</v>
      </c>
      <c r="K1043" s="14"/>
      <c r="L1043" s="14"/>
      <c r="M1043" s="14"/>
      <c r="N1043" s="14"/>
      <c r="O1043" s="14"/>
      <c r="P1043" s="14">
        <f t="shared" si="1494"/>
        <v>0</v>
      </c>
      <c r="Q1043" s="14"/>
      <c r="R1043" s="14"/>
      <c r="S1043" s="14"/>
      <c r="T1043" s="14"/>
      <c r="U1043" s="14"/>
      <c r="V1043" s="14"/>
      <c r="W1043" s="14"/>
      <c r="X1043" s="14"/>
      <c r="Y1043" s="14"/>
      <c r="Z1043" s="14">
        <v>0</v>
      </c>
      <c r="AA1043" s="14">
        <v>0</v>
      </c>
      <c r="AB1043" s="14">
        <v>0</v>
      </c>
      <c r="AC1043" s="14"/>
      <c r="AD1043" s="14"/>
      <c r="AE1043" s="14"/>
      <c r="AF1043" s="14"/>
      <c r="AG1043" s="14"/>
      <c r="AH1043" s="14">
        <f t="shared" si="1495"/>
        <v>0</v>
      </c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>
        <v>0</v>
      </c>
      <c r="AS1043" s="14">
        <v>0</v>
      </c>
      <c r="AT1043" s="14">
        <v>0</v>
      </c>
      <c r="AU1043" s="14"/>
      <c r="AV1043" s="14"/>
      <c r="AW1043" s="14"/>
      <c r="AX1043" s="14"/>
      <c r="AY1043" s="14"/>
      <c r="AZ1043" s="14">
        <f t="shared" si="1496"/>
        <v>0</v>
      </c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>
        <v>0</v>
      </c>
      <c r="BK1043" s="14">
        <v>0</v>
      </c>
    </row>
    <row r="1044" spans="1:63" x14ac:dyDescent="0.25">
      <c r="A1044" s="4" t="s">
        <v>135</v>
      </c>
      <c r="B1044" s="4" t="s">
        <v>60</v>
      </c>
      <c r="C1044" s="4" t="s">
        <v>164</v>
      </c>
      <c r="D1044" s="107" t="s">
        <v>416</v>
      </c>
      <c r="E1044" s="117">
        <v>6112</v>
      </c>
      <c r="F1044" s="107" t="s">
        <v>420</v>
      </c>
      <c r="G1044" s="103" t="s">
        <v>1658</v>
      </c>
      <c r="H1044" s="13" t="s">
        <v>25</v>
      </c>
      <c r="I1044" s="14">
        <v>26000</v>
      </c>
      <c r="J1044" s="14">
        <v>0</v>
      </c>
      <c r="K1044" s="14"/>
      <c r="L1044" s="14"/>
      <c r="M1044" s="14"/>
      <c r="N1044" s="14"/>
      <c r="O1044" s="14"/>
      <c r="P1044" s="14">
        <f t="shared" si="1494"/>
        <v>0</v>
      </c>
      <c r="Q1044" s="14"/>
      <c r="R1044" s="14"/>
      <c r="S1044" s="14"/>
      <c r="T1044" s="14"/>
      <c r="U1044" s="14"/>
      <c r="V1044" s="14"/>
      <c r="W1044" s="14"/>
      <c r="X1044" s="14"/>
      <c r="Y1044" s="14"/>
      <c r="Z1044" s="14">
        <v>0</v>
      </c>
      <c r="AA1044" s="14">
        <v>0</v>
      </c>
      <c r="AB1044" s="14">
        <v>0</v>
      </c>
      <c r="AC1044" s="14"/>
      <c r="AD1044" s="14"/>
      <c r="AE1044" s="14"/>
      <c r="AF1044" s="14"/>
      <c r="AG1044" s="14"/>
      <c r="AH1044" s="14">
        <f t="shared" si="1495"/>
        <v>0</v>
      </c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>
        <v>0</v>
      </c>
      <c r="AS1044" s="14">
        <v>0</v>
      </c>
      <c r="AT1044" s="14">
        <v>0</v>
      </c>
      <c r="AU1044" s="14"/>
      <c r="AV1044" s="14"/>
      <c r="AW1044" s="14"/>
      <c r="AX1044" s="14"/>
      <c r="AY1044" s="14"/>
      <c r="AZ1044" s="14">
        <f t="shared" si="1496"/>
        <v>0</v>
      </c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>
        <v>0</v>
      </c>
      <c r="BK1044" s="14">
        <v>0</v>
      </c>
    </row>
    <row r="1045" spans="1:63" x14ac:dyDescent="0.25">
      <c r="A1045" s="4" t="s">
        <v>135</v>
      </c>
      <c r="B1045" s="4" t="s">
        <v>60</v>
      </c>
      <c r="C1045" s="4" t="s">
        <v>164</v>
      </c>
      <c r="D1045" s="107" t="s">
        <v>416</v>
      </c>
      <c r="E1045" s="117">
        <v>6112</v>
      </c>
      <c r="F1045" s="107" t="s">
        <v>421</v>
      </c>
      <c r="G1045" s="103" t="s">
        <v>1658</v>
      </c>
      <c r="H1045" s="13" t="s">
        <v>23</v>
      </c>
      <c r="I1045" s="14">
        <v>18500</v>
      </c>
      <c r="J1045" s="14">
        <v>0</v>
      </c>
      <c r="K1045" s="14"/>
      <c r="L1045" s="14"/>
      <c r="M1045" s="14"/>
      <c r="N1045" s="14"/>
      <c r="O1045" s="14"/>
      <c r="P1045" s="14">
        <f t="shared" si="1494"/>
        <v>0</v>
      </c>
      <c r="Q1045" s="14"/>
      <c r="R1045" s="14"/>
      <c r="S1045" s="14"/>
      <c r="T1045" s="14"/>
      <c r="U1045" s="14"/>
      <c r="V1045" s="14"/>
      <c r="W1045" s="14"/>
      <c r="X1045" s="14"/>
      <c r="Y1045" s="14"/>
      <c r="Z1045" s="14">
        <v>0</v>
      </c>
      <c r="AA1045" s="14">
        <v>0</v>
      </c>
      <c r="AB1045" s="14">
        <v>0</v>
      </c>
      <c r="AC1045" s="14"/>
      <c r="AD1045" s="14"/>
      <c r="AE1045" s="14"/>
      <c r="AF1045" s="14"/>
      <c r="AG1045" s="14"/>
      <c r="AH1045" s="14">
        <f t="shared" si="1495"/>
        <v>0</v>
      </c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>
        <v>0</v>
      </c>
      <c r="AS1045" s="14">
        <v>0</v>
      </c>
      <c r="AT1045" s="14">
        <v>0</v>
      </c>
      <c r="AU1045" s="14"/>
      <c r="AV1045" s="14"/>
      <c r="AW1045" s="14"/>
      <c r="AX1045" s="14"/>
      <c r="AY1045" s="14"/>
      <c r="AZ1045" s="14">
        <f t="shared" si="1496"/>
        <v>0</v>
      </c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>
        <v>0</v>
      </c>
      <c r="BK1045" s="14">
        <v>0</v>
      </c>
    </row>
    <row r="1046" spans="1:63" x14ac:dyDescent="0.25">
      <c r="A1046" s="4" t="s">
        <v>135</v>
      </c>
      <c r="B1046" s="4" t="s">
        <v>60</v>
      </c>
      <c r="C1046" s="4" t="s">
        <v>164</v>
      </c>
      <c r="D1046" s="107" t="s">
        <v>416</v>
      </c>
      <c r="E1046" s="117">
        <v>6112</v>
      </c>
      <c r="F1046" s="107" t="s">
        <v>422</v>
      </c>
      <c r="G1046" s="103" t="s">
        <v>1658</v>
      </c>
      <c r="H1046" s="13" t="s">
        <v>26</v>
      </c>
      <c r="I1046" s="14">
        <v>10000</v>
      </c>
      <c r="J1046" s="14">
        <v>0</v>
      </c>
      <c r="K1046" s="14"/>
      <c r="L1046" s="14"/>
      <c r="M1046" s="14"/>
      <c r="N1046" s="14"/>
      <c r="O1046" s="14"/>
      <c r="P1046" s="14">
        <f t="shared" si="1494"/>
        <v>0</v>
      </c>
      <c r="Q1046" s="14"/>
      <c r="R1046" s="14"/>
      <c r="S1046" s="14"/>
      <c r="T1046" s="14"/>
      <c r="U1046" s="14"/>
      <c r="V1046" s="14"/>
      <c r="W1046" s="14"/>
      <c r="X1046" s="14"/>
      <c r="Y1046" s="14"/>
      <c r="Z1046" s="14">
        <v>0</v>
      </c>
      <c r="AA1046" s="14">
        <v>0</v>
      </c>
      <c r="AB1046" s="14">
        <v>0</v>
      </c>
      <c r="AC1046" s="14"/>
      <c r="AD1046" s="14"/>
      <c r="AE1046" s="14"/>
      <c r="AF1046" s="14"/>
      <c r="AG1046" s="14"/>
      <c r="AH1046" s="14">
        <f t="shared" si="1495"/>
        <v>0</v>
      </c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>
        <v>0</v>
      </c>
      <c r="AS1046" s="14">
        <v>0</v>
      </c>
      <c r="AT1046" s="14">
        <v>0</v>
      </c>
      <c r="AU1046" s="14"/>
      <c r="AV1046" s="14"/>
      <c r="AW1046" s="14"/>
      <c r="AX1046" s="14"/>
      <c r="AY1046" s="14"/>
      <c r="AZ1046" s="14">
        <f t="shared" si="1496"/>
        <v>0</v>
      </c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>
        <v>0</v>
      </c>
      <c r="BK1046" s="14">
        <v>0</v>
      </c>
    </row>
    <row r="1047" spans="1:63" ht="22.5" x14ac:dyDescent="0.25">
      <c r="A1047" s="4" t="s">
        <v>135</v>
      </c>
      <c r="B1047" s="4" t="s">
        <v>60</v>
      </c>
      <c r="C1047" s="4" t="s">
        <v>164</v>
      </c>
      <c r="D1047" s="107" t="s">
        <v>416</v>
      </c>
      <c r="E1047" s="106" t="s">
        <v>27</v>
      </c>
      <c r="F1047" s="106" t="s">
        <v>0</v>
      </c>
      <c r="G1047" s="2" t="s">
        <v>0</v>
      </c>
      <c r="H1047" s="2" t="s">
        <v>28</v>
      </c>
      <c r="I1047" s="12">
        <f>SUM(I1048)</f>
        <v>177289</v>
      </c>
      <c r="J1047" s="12">
        <f t="shared" ref="J1047:Y1047" si="1551">SUM(J1048)</f>
        <v>0</v>
      </c>
      <c r="K1047" s="12">
        <f t="shared" si="1551"/>
        <v>0</v>
      </c>
      <c r="L1047" s="12">
        <f t="shared" si="1551"/>
        <v>0</v>
      </c>
      <c r="M1047" s="12">
        <f t="shared" si="1551"/>
        <v>0</v>
      </c>
      <c r="N1047" s="12">
        <f t="shared" si="1551"/>
        <v>0</v>
      </c>
      <c r="O1047" s="12">
        <f t="shared" si="1551"/>
        <v>0</v>
      </c>
      <c r="P1047" s="12">
        <f t="shared" si="1551"/>
        <v>0</v>
      </c>
      <c r="Q1047" s="12">
        <f t="shared" si="1551"/>
        <v>0</v>
      </c>
      <c r="R1047" s="12">
        <f t="shared" si="1551"/>
        <v>0</v>
      </c>
      <c r="S1047" s="12">
        <f t="shared" si="1551"/>
        <v>0</v>
      </c>
      <c r="T1047" s="12">
        <f t="shared" si="1551"/>
        <v>0</v>
      </c>
      <c r="U1047" s="12">
        <f t="shared" si="1551"/>
        <v>0</v>
      </c>
      <c r="V1047" s="12">
        <f t="shared" si="1551"/>
        <v>0</v>
      </c>
      <c r="W1047" s="12">
        <f t="shared" si="1551"/>
        <v>0</v>
      </c>
      <c r="X1047" s="12">
        <f t="shared" si="1551"/>
        <v>0</v>
      </c>
      <c r="Y1047" s="12">
        <f t="shared" si="1551"/>
        <v>0</v>
      </c>
      <c r="Z1047" s="12">
        <v>0</v>
      </c>
      <c r="AA1047" s="12">
        <v>0</v>
      </c>
      <c r="AB1047" s="12">
        <f t="shared" ref="AB1047:AQ1047" si="1552">SUM(AB1048)</f>
        <v>0</v>
      </c>
      <c r="AC1047" s="12">
        <f t="shared" si="1552"/>
        <v>0</v>
      </c>
      <c r="AD1047" s="12">
        <f t="shared" si="1552"/>
        <v>0</v>
      </c>
      <c r="AE1047" s="12">
        <f t="shared" si="1552"/>
        <v>0</v>
      </c>
      <c r="AF1047" s="12">
        <f t="shared" si="1552"/>
        <v>0</v>
      </c>
      <c r="AG1047" s="12">
        <f t="shared" si="1552"/>
        <v>0</v>
      </c>
      <c r="AH1047" s="12">
        <f t="shared" si="1552"/>
        <v>0</v>
      </c>
      <c r="AI1047" s="12">
        <f t="shared" si="1552"/>
        <v>0</v>
      </c>
      <c r="AJ1047" s="12">
        <f t="shared" si="1552"/>
        <v>0</v>
      </c>
      <c r="AK1047" s="12">
        <f t="shared" si="1552"/>
        <v>0</v>
      </c>
      <c r="AL1047" s="12">
        <f t="shared" si="1552"/>
        <v>0</v>
      </c>
      <c r="AM1047" s="12">
        <f t="shared" si="1552"/>
        <v>0</v>
      </c>
      <c r="AN1047" s="12">
        <f t="shared" si="1552"/>
        <v>0</v>
      </c>
      <c r="AO1047" s="12">
        <f t="shared" si="1552"/>
        <v>0</v>
      </c>
      <c r="AP1047" s="12">
        <f t="shared" si="1552"/>
        <v>0</v>
      </c>
      <c r="AQ1047" s="12">
        <f t="shared" si="1552"/>
        <v>0</v>
      </c>
      <c r="AR1047" s="12">
        <v>0</v>
      </c>
      <c r="AS1047" s="12">
        <v>0</v>
      </c>
      <c r="AT1047" s="12">
        <f t="shared" ref="AT1047:BI1047" si="1553">SUM(AT1048)</f>
        <v>0</v>
      </c>
      <c r="AU1047" s="12">
        <f t="shared" si="1553"/>
        <v>0</v>
      </c>
      <c r="AV1047" s="12">
        <f t="shared" si="1553"/>
        <v>0</v>
      </c>
      <c r="AW1047" s="12">
        <f t="shared" si="1553"/>
        <v>0</v>
      </c>
      <c r="AX1047" s="12">
        <f t="shared" si="1553"/>
        <v>0</v>
      </c>
      <c r="AY1047" s="12">
        <f t="shared" si="1553"/>
        <v>0</v>
      </c>
      <c r="AZ1047" s="12">
        <f t="shared" si="1553"/>
        <v>0</v>
      </c>
      <c r="BA1047" s="12">
        <f t="shared" si="1553"/>
        <v>0</v>
      </c>
      <c r="BB1047" s="12">
        <f t="shared" si="1553"/>
        <v>0</v>
      </c>
      <c r="BC1047" s="12">
        <f t="shared" si="1553"/>
        <v>0</v>
      </c>
      <c r="BD1047" s="12">
        <f t="shared" si="1553"/>
        <v>0</v>
      </c>
      <c r="BE1047" s="12">
        <f t="shared" si="1553"/>
        <v>0</v>
      </c>
      <c r="BF1047" s="12">
        <f t="shared" si="1553"/>
        <v>0</v>
      </c>
      <c r="BG1047" s="12">
        <f t="shared" si="1553"/>
        <v>0</v>
      </c>
      <c r="BH1047" s="12">
        <f t="shared" si="1553"/>
        <v>0</v>
      </c>
      <c r="BI1047" s="12">
        <f t="shared" si="1553"/>
        <v>0</v>
      </c>
      <c r="BJ1047" s="12">
        <v>0</v>
      </c>
      <c r="BK1047" s="12">
        <v>0</v>
      </c>
    </row>
    <row r="1048" spans="1:63" x14ac:dyDescent="0.25">
      <c r="A1048" s="4" t="s">
        <v>135</v>
      </c>
      <c r="B1048" s="4" t="s">
        <v>60</v>
      </c>
      <c r="C1048" s="4" t="s">
        <v>164</v>
      </c>
      <c r="D1048" s="107" t="s">
        <v>416</v>
      </c>
      <c r="E1048" s="117">
        <v>6121</v>
      </c>
      <c r="F1048" s="107"/>
      <c r="G1048" s="103" t="s">
        <v>1658</v>
      </c>
      <c r="H1048" s="13" t="s">
        <v>29</v>
      </c>
      <c r="I1048" s="14">
        <v>177289</v>
      </c>
      <c r="J1048" s="14">
        <v>0</v>
      </c>
      <c r="K1048" s="14"/>
      <c r="L1048" s="14"/>
      <c r="M1048" s="14"/>
      <c r="N1048" s="14"/>
      <c r="O1048" s="14"/>
      <c r="P1048" s="14">
        <f t="shared" si="1494"/>
        <v>0</v>
      </c>
      <c r="Q1048" s="14"/>
      <c r="R1048" s="14"/>
      <c r="S1048" s="14"/>
      <c r="T1048" s="14"/>
      <c r="U1048" s="14"/>
      <c r="V1048" s="14"/>
      <c r="W1048" s="14"/>
      <c r="X1048" s="14"/>
      <c r="Y1048" s="14"/>
      <c r="Z1048" s="14">
        <v>0</v>
      </c>
      <c r="AA1048" s="14">
        <v>0</v>
      </c>
      <c r="AB1048" s="14">
        <v>0</v>
      </c>
      <c r="AC1048" s="14"/>
      <c r="AD1048" s="14"/>
      <c r="AE1048" s="14"/>
      <c r="AF1048" s="14"/>
      <c r="AG1048" s="14"/>
      <c r="AH1048" s="14">
        <f t="shared" si="1495"/>
        <v>0</v>
      </c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>
        <v>0</v>
      </c>
      <c r="AS1048" s="14">
        <v>0</v>
      </c>
      <c r="AT1048" s="14">
        <v>0</v>
      </c>
      <c r="AU1048" s="14"/>
      <c r="AV1048" s="14"/>
      <c r="AW1048" s="14"/>
      <c r="AX1048" s="14"/>
      <c r="AY1048" s="14"/>
      <c r="AZ1048" s="14">
        <f t="shared" si="1496"/>
        <v>0</v>
      </c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>
        <v>0</v>
      </c>
      <c r="BK1048" s="14">
        <v>0</v>
      </c>
    </row>
    <row r="1049" spans="1:63" ht="22.5" x14ac:dyDescent="0.25">
      <c r="A1049" s="4" t="s">
        <v>135</v>
      </c>
      <c r="B1049" s="4" t="s">
        <v>60</v>
      </c>
      <c r="C1049" s="4" t="s">
        <v>164</v>
      </c>
      <c r="D1049" s="107" t="s">
        <v>416</v>
      </c>
      <c r="E1049" s="106" t="s">
        <v>31</v>
      </c>
      <c r="F1049" s="106" t="s">
        <v>0</v>
      </c>
      <c r="G1049" s="2" t="s">
        <v>0</v>
      </c>
      <c r="H1049" s="2" t="s">
        <v>32</v>
      </c>
      <c r="I1049" s="12">
        <f>SUM(I1050:I1057)</f>
        <v>137100</v>
      </c>
      <c r="J1049" s="12">
        <f t="shared" ref="J1049:Y1049" si="1554">SUM(J1050:J1057)</f>
        <v>29500</v>
      </c>
      <c r="K1049" s="12">
        <f t="shared" si="1554"/>
        <v>0</v>
      </c>
      <c r="L1049" s="12">
        <f t="shared" si="1554"/>
        <v>0</v>
      </c>
      <c r="M1049" s="12">
        <f t="shared" si="1554"/>
        <v>0</v>
      </c>
      <c r="N1049" s="12">
        <f t="shared" si="1554"/>
        <v>0</v>
      </c>
      <c r="O1049" s="12">
        <f t="shared" si="1554"/>
        <v>0</v>
      </c>
      <c r="P1049" s="12">
        <f t="shared" si="1554"/>
        <v>29500</v>
      </c>
      <c r="Q1049" s="12">
        <f t="shared" si="1554"/>
        <v>1891</v>
      </c>
      <c r="R1049" s="12">
        <f t="shared" si="1554"/>
        <v>1895</v>
      </c>
      <c r="S1049" s="12">
        <f t="shared" si="1554"/>
        <v>950</v>
      </c>
      <c r="T1049" s="12">
        <f t="shared" si="1554"/>
        <v>13019</v>
      </c>
      <c r="U1049" s="12">
        <f t="shared" si="1554"/>
        <v>3829</v>
      </c>
      <c r="V1049" s="12">
        <f t="shared" si="1554"/>
        <v>4429</v>
      </c>
      <c r="W1049" s="12">
        <f t="shared" si="1554"/>
        <v>0</v>
      </c>
      <c r="X1049" s="12">
        <f t="shared" si="1554"/>
        <v>3487</v>
      </c>
      <c r="Y1049" s="12">
        <f t="shared" si="1554"/>
        <v>0</v>
      </c>
      <c r="Z1049" s="12">
        <v>29500</v>
      </c>
      <c r="AA1049" s="12">
        <v>0</v>
      </c>
      <c r="AB1049" s="12">
        <f t="shared" ref="AB1049:AQ1049" si="1555">SUM(AB1050:AB1057)</f>
        <v>0</v>
      </c>
      <c r="AC1049" s="12">
        <f t="shared" si="1555"/>
        <v>0</v>
      </c>
      <c r="AD1049" s="12">
        <f t="shared" si="1555"/>
        <v>0</v>
      </c>
      <c r="AE1049" s="12">
        <f t="shared" si="1555"/>
        <v>0</v>
      </c>
      <c r="AF1049" s="12">
        <f t="shared" si="1555"/>
        <v>0</v>
      </c>
      <c r="AG1049" s="12">
        <f t="shared" si="1555"/>
        <v>0</v>
      </c>
      <c r="AH1049" s="12">
        <f t="shared" si="1555"/>
        <v>0</v>
      </c>
      <c r="AI1049" s="12">
        <f t="shared" si="1555"/>
        <v>0</v>
      </c>
      <c r="AJ1049" s="12">
        <f t="shared" si="1555"/>
        <v>0</v>
      </c>
      <c r="AK1049" s="12">
        <f t="shared" si="1555"/>
        <v>0</v>
      </c>
      <c r="AL1049" s="12">
        <f t="shared" si="1555"/>
        <v>0</v>
      </c>
      <c r="AM1049" s="12">
        <f t="shared" si="1555"/>
        <v>0</v>
      </c>
      <c r="AN1049" s="12">
        <f t="shared" si="1555"/>
        <v>0</v>
      </c>
      <c r="AO1049" s="12">
        <f t="shared" si="1555"/>
        <v>0</v>
      </c>
      <c r="AP1049" s="12">
        <f t="shared" si="1555"/>
        <v>0</v>
      </c>
      <c r="AQ1049" s="12">
        <f t="shared" si="1555"/>
        <v>0</v>
      </c>
      <c r="AR1049" s="12">
        <v>0</v>
      </c>
      <c r="AS1049" s="12">
        <v>0</v>
      </c>
      <c r="AT1049" s="12">
        <f t="shared" ref="AT1049:BI1049" si="1556">SUM(AT1050:AT1057)</f>
        <v>0</v>
      </c>
      <c r="AU1049" s="12">
        <f t="shared" si="1556"/>
        <v>0</v>
      </c>
      <c r="AV1049" s="12">
        <f t="shared" si="1556"/>
        <v>0</v>
      </c>
      <c r="AW1049" s="12">
        <f t="shared" si="1556"/>
        <v>0</v>
      </c>
      <c r="AX1049" s="12">
        <f t="shared" si="1556"/>
        <v>0</v>
      </c>
      <c r="AY1049" s="12">
        <f t="shared" si="1556"/>
        <v>0</v>
      </c>
      <c r="AZ1049" s="12">
        <f t="shared" si="1556"/>
        <v>0</v>
      </c>
      <c r="BA1049" s="12">
        <f t="shared" si="1556"/>
        <v>0</v>
      </c>
      <c r="BB1049" s="12">
        <f t="shared" si="1556"/>
        <v>0</v>
      </c>
      <c r="BC1049" s="12">
        <f t="shared" si="1556"/>
        <v>0</v>
      </c>
      <c r="BD1049" s="12">
        <f t="shared" si="1556"/>
        <v>0</v>
      </c>
      <c r="BE1049" s="12">
        <f t="shared" si="1556"/>
        <v>0</v>
      </c>
      <c r="BF1049" s="12">
        <f t="shared" si="1556"/>
        <v>0</v>
      </c>
      <c r="BG1049" s="12">
        <f t="shared" si="1556"/>
        <v>0</v>
      </c>
      <c r="BH1049" s="12">
        <f t="shared" si="1556"/>
        <v>0</v>
      </c>
      <c r="BI1049" s="12">
        <f t="shared" si="1556"/>
        <v>0</v>
      </c>
      <c r="BJ1049" s="12">
        <v>0</v>
      </c>
      <c r="BK1049" s="12">
        <v>0</v>
      </c>
    </row>
    <row r="1050" spans="1:63" x14ac:dyDescent="0.25">
      <c r="A1050" s="4" t="s">
        <v>135</v>
      </c>
      <c r="B1050" s="4" t="s">
        <v>60</v>
      </c>
      <c r="C1050" s="4" t="s">
        <v>164</v>
      </c>
      <c r="D1050" s="107" t="s">
        <v>416</v>
      </c>
      <c r="E1050" s="117">
        <v>6131</v>
      </c>
      <c r="F1050" s="107"/>
      <c r="G1050" s="103" t="s">
        <v>1658</v>
      </c>
      <c r="H1050" s="13" t="s">
        <v>34</v>
      </c>
      <c r="I1050" s="14">
        <v>1000</v>
      </c>
      <c r="J1050" s="14">
        <v>1000</v>
      </c>
      <c r="K1050" s="14"/>
      <c r="L1050" s="14"/>
      <c r="M1050" s="14"/>
      <c r="N1050" s="14"/>
      <c r="O1050" s="14"/>
      <c r="P1050" s="14">
        <f t="shared" si="1494"/>
        <v>1000</v>
      </c>
      <c r="Q1050" s="14"/>
      <c r="R1050" s="14"/>
      <c r="S1050" s="14"/>
      <c r="T1050" s="14"/>
      <c r="U1050" s="14">
        <v>1000</v>
      </c>
      <c r="V1050" s="14"/>
      <c r="W1050" s="14"/>
      <c r="X1050" s="14"/>
      <c r="Y1050" s="14"/>
      <c r="Z1050" s="14">
        <v>1000</v>
      </c>
      <c r="AA1050" s="14">
        <v>0</v>
      </c>
      <c r="AB1050" s="14">
        <v>0</v>
      </c>
      <c r="AC1050" s="14"/>
      <c r="AD1050" s="14"/>
      <c r="AE1050" s="14"/>
      <c r="AF1050" s="14"/>
      <c r="AG1050" s="14"/>
      <c r="AH1050" s="14">
        <f t="shared" si="1495"/>
        <v>0</v>
      </c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>
        <v>0</v>
      </c>
      <c r="AS1050" s="14">
        <v>0</v>
      </c>
      <c r="AT1050" s="14">
        <v>0</v>
      </c>
      <c r="AU1050" s="14"/>
      <c r="AV1050" s="14"/>
      <c r="AW1050" s="14"/>
      <c r="AX1050" s="14"/>
      <c r="AY1050" s="14"/>
      <c r="AZ1050" s="14">
        <f t="shared" si="1496"/>
        <v>0</v>
      </c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>
        <v>0</v>
      </c>
      <c r="BK1050" s="14">
        <v>0</v>
      </c>
    </row>
    <row r="1051" spans="1:63" x14ac:dyDescent="0.25">
      <c r="A1051" s="4" t="s">
        <v>135</v>
      </c>
      <c r="B1051" s="4" t="s">
        <v>60</v>
      </c>
      <c r="C1051" s="4" t="s">
        <v>164</v>
      </c>
      <c r="D1051" s="107" t="s">
        <v>416</v>
      </c>
      <c r="E1051" s="117">
        <v>6132</v>
      </c>
      <c r="F1051" s="107"/>
      <c r="G1051" s="103" t="s">
        <v>1658</v>
      </c>
      <c r="H1051" s="13" t="s">
        <v>74</v>
      </c>
      <c r="I1051" s="14">
        <v>35000</v>
      </c>
      <c r="J1051" s="14">
        <v>0</v>
      </c>
      <c r="K1051" s="14"/>
      <c r="L1051" s="14"/>
      <c r="M1051" s="14"/>
      <c r="N1051" s="14"/>
      <c r="O1051" s="14"/>
      <c r="P1051" s="14">
        <f t="shared" si="1494"/>
        <v>0</v>
      </c>
      <c r="Q1051" s="14"/>
      <c r="R1051" s="14"/>
      <c r="S1051" s="14"/>
      <c r="T1051" s="14"/>
      <c r="U1051" s="14"/>
      <c r="V1051" s="14"/>
      <c r="W1051" s="14"/>
      <c r="X1051" s="14"/>
      <c r="Y1051" s="14"/>
      <c r="Z1051" s="14">
        <v>0</v>
      </c>
      <c r="AA1051" s="14">
        <v>0</v>
      </c>
      <c r="AB1051" s="14">
        <v>0</v>
      </c>
      <c r="AC1051" s="14"/>
      <c r="AD1051" s="14"/>
      <c r="AE1051" s="14"/>
      <c r="AF1051" s="14"/>
      <c r="AG1051" s="14"/>
      <c r="AH1051" s="14">
        <f t="shared" si="1495"/>
        <v>0</v>
      </c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>
        <v>0</v>
      </c>
      <c r="AS1051" s="14">
        <v>0</v>
      </c>
      <c r="AT1051" s="14">
        <v>0</v>
      </c>
      <c r="AU1051" s="14"/>
      <c r="AV1051" s="14"/>
      <c r="AW1051" s="14"/>
      <c r="AX1051" s="14"/>
      <c r="AY1051" s="14"/>
      <c r="AZ1051" s="14">
        <f t="shared" si="1496"/>
        <v>0</v>
      </c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>
        <v>0</v>
      </c>
      <c r="BK1051" s="14">
        <v>0</v>
      </c>
    </row>
    <row r="1052" spans="1:63" x14ac:dyDescent="0.25">
      <c r="A1052" s="4" t="s">
        <v>135</v>
      </c>
      <c r="B1052" s="4" t="s">
        <v>60</v>
      </c>
      <c r="C1052" s="4" t="s">
        <v>164</v>
      </c>
      <c r="D1052" s="107" t="s">
        <v>416</v>
      </c>
      <c r="E1052" s="117">
        <v>6133</v>
      </c>
      <c r="F1052" s="107"/>
      <c r="G1052" s="103" t="s">
        <v>1658</v>
      </c>
      <c r="H1052" s="13" t="s">
        <v>77</v>
      </c>
      <c r="I1052" s="14">
        <v>15000</v>
      </c>
      <c r="J1052" s="14">
        <v>0</v>
      </c>
      <c r="K1052" s="14"/>
      <c r="L1052" s="14"/>
      <c r="M1052" s="14"/>
      <c r="N1052" s="14"/>
      <c r="O1052" s="14"/>
      <c r="P1052" s="14">
        <f t="shared" si="1494"/>
        <v>0</v>
      </c>
      <c r="Q1052" s="14"/>
      <c r="R1052" s="14"/>
      <c r="S1052" s="14"/>
      <c r="T1052" s="14"/>
      <c r="U1052" s="14"/>
      <c r="V1052" s="14"/>
      <c r="W1052" s="14"/>
      <c r="X1052" s="14"/>
      <c r="Y1052" s="14"/>
      <c r="Z1052" s="14">
        <v>0</v>
      </c>
      <c r="AA1052" s="14">
        <v>0</v>
      </c>
      <c r="AB1052" s="14">
        <v>0</v>
      </c>
      <c r="AC1052" s="14"/>
      <c r="AD1052" s="14"/>
      <c r="AE1052" s="14"/>
      <c r="AF1052" s="14"/>
      <c r="AG1052" s="14"/>
      <c r="AH1052" s="14">
        <f t="shared" si="1495"/>
        <v>0</v>
      </c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>
        <v>0</v>
      </c>
      <c r="AS1052" s="14">
        <v>0</v>
      </c>
      <c r="AT1052" s="14">
        <v>0</v>
      </c>
      <c r="AU1052" s="14"/>
      <c r="AV1052" s="14"/>
      <c r="AW1052" s="14"/>
      <c r="AX1052" s="14"/>
      <c r="AY1052" s="14"/>
      <c r="AZ1052" s="14">
        <f t="shared" si="1496"/>
        <v>0</v>
      </c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>
        <v>0</v>
      </c>
      <c r="BK1052" s="14">
        <v>0</v>
      </c>
    </row>
    <row r="1053" spans="1:63" x14ac:dyDescent="0.25">
      <c r="A1053" s="4" t="s">
        <v>135</v>
      </c>
      <c r="B1053" s="4" t="s">
        <v>60</v>
      </c>
      <c r="C1053" s="4" t="s">
        <v>164</v>
      </c>
      <c r="D1053" s="107" t="s">
        <v>416</v>
      </c>
      <c r="E1053" s="117">
        <v>6134</v>
      </c>
      <c r="F1053" s="107"/>
      <c r="G1053" s="103" t="s">
        <v>1658</v>
      </c>
      <c r="H1053" s="13" t="s">
        <v>80</v>
      </c>
      <c r="I1053" s="14">
        <v>20000</v>
      </c>
      <c r="J1053" s="14">
        <v>5000</v>
      </c>
      <c r="K1053" s="14"/>
      <c r="L1053" s="14"/>
      <c r="M1053" s="14"/>
      <c r="N1053" s="14"/>
      <c r="O1053" s="14"/>
      <c r="P1053" s="14">
        <f t="shared" si="1494"/>
        <v>5000</v>
      </c>
      <c r="Q1053" s="14"/>
      <c r="R1053" s="14">
        <v>1895</v>
      </c>
      <c r="S1053" s="14"/>
      <c r="T1053" s="14">
        <v>3105</v>
      </c>
      <c r="U1053" s="14"/>
      <c r="V1053" s="14"/>
      <c r="W1053" s="14"/>
      <c r="X1053" s="14"/>
      <c r="Y1053" s="14"/>
      <c r="Z1053" s="14">
        <v>5000</v>
      </c>
      <c r="AA1053" s="14">
        <v>0</v>
      </c>
      <c r="AB1053" s="14">
        <v>0</v>
      </c>
      <c r="AC1053" s="14"/>
      <c r="AD1053" s="14"/>
      <c r="AE1053" s="14"/>
      <c r="AF1053" s="14"/>
      <c r="AG1053" s="14"/>
      <c r="AH1053" s="14">
        <f t="shared" si="1495"/>
        <v>0</v>
      </c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>
        <v>0</v>
      </c>
      <c r="AS1053" s="14">
        <v>0</v>
      </c>
      <c r="AT1053" s="14">
        <v>0</v>
      </c>
      <c r="AU1053" s="14"/>
      <c r="AV1053" s="14"/>
      <c r="AW1053" s="14"/>
      <c r="AX1053" s="14"/>
      <c r="AY1053" s="14"/>
      <c r="AZ1053" s="14">
        <f t="shared" si="1496"/>
        <v>0</v>
      </c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>
        <v>0</v>
      </c>
      <c r="BK1053" s="14">
        <v>0</v>
      </c>
    </row>
    <row r="1054" spans="1:63" x14ac:dyDescent="0.25">
      <c r="A1054" s="4" t="s">
        <v>135</v>
      </c>
      <c r="B1054" s="4" t="s">
        <v>60</v>
      </c>
      <c r="C1054" s="4" t="s">
        <v>164</v>
      </c>
      <c r="D1054" s="107" t="s">
        <v>416</v>
      </c>
      <c r="E1054" s="117">
        <v>6135</v>
      </c>
      <c r="F1054" s="107"/>
      <c r="G1054" s="103" t="s">
        <v>1658</v>
      </c>
      <c r="H1054" s="13" t="s">
        <v>83</v>
      </c>
      <c r="I1054" s="14">
        <v>3000</v>
      </c>
      <c r="J1054" s="14">
        <v>2000</v>
      </c>
      <c r="K1054" s="14"/>
      <c r="L1054" s="14"/>
      <c r="M1054" s="14"/>
      <c r="N1054" s="14"/>
      <c r="O1054" s="14"/>
      <c r="P1054" s="14">
        <f t="shared" si="1494"/>
        <v>2000</v>
      </c>
      <c r="Q1054" s="14"/>
      <c r="R1054" s="14"/>
      <c r="S1054" s="14"/>
      <c r="T1054" s="14"/>
      <c r="U1054" s="14"/>
      <c r="V1054" s="14"/>
      <c r="W1054" s="14"/>
      <c r="X1054" s="14">
        <v>2000</v>
      </c>
      <c r="Y1054" s="14"/>
      <c r="Z1054" s="14">
        <v>2000</v>
      </c>
      <c r="AA1054" s="14">
        <v>0</v>
      </c>
      <c r="AB1054" s="14">
        <v>0</v>
      </c>
      <c r="AC1054" s="14"/>
      <c r="AD1054" s="14"/>
      <c r="AE1054" s="14"/>
      <c r="AF1054" s="14"/>
      <c r="AG1054" s="14"/>
      <c r="AH1054" s="14">
        <f t="shared" si="1495"/>
        <v>0</v>
      </c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>
        <v>0</v>
      </c>
      <c r="AS1054" s="14">
        <v>0</v>
      </c>
      <c r="AT1054" s="14">
        <v>0</v>
      </c>
      <c r="AU1054" s="14"/>
      <c r="AV1054" s="14"/>
      <c r="AW1054" s="14"/>
      <c r="AX1054" s="14"/>
      <c r="AY1054" s="14"/>
      <c r="AZ1054" s="14">
        <f t="shared" si="1496"/>
        <v>0</v>
      </c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>
        <v>0</v>
      </c>
      <c r="BK1054" s="14">
        <v>0</v>
      </c>
    </row>
    <row r="1055" spans="1:63" x14ac:dyDescent="0.25">
      <c r="A1055" s="4" t="s">
        <v>135</v>
      </c>
      <c r="B1055" s="4" t="s">
        <v>60</v>
      </c>
      <c r="C1055" s="4" t="s">
        <v>164</v>
      </c>
      <c r="D1055" s="107" t="s">
        <v>416</v>
      </c>
      <c r="E1055" s="117">
        <v>6137</v>
      </c>
      <c r="F1055" s="107"/>
      <c r="G1055" s="103" t="s">
        <v>1658</v>
      </c>
      <c r="H1055" s="13" t="s">
        <v>89</v>
      </c>
      <c r="I1055" s="14">
        <v>13000</v>
      </c>
      <c r="J1055" s="14">
        <v>4500</v>
      </c>
      <c r="K1055" s="14"/>
      <c r="L1055" s="14"/>
      <c r="M1055" s="14"/>
      <c r="N1055" s="14"/>
      <c r="O1055" s="14"/>
      <c r="P1055" s="14">
        <f t="shared" si="1494"/>
        <v>4500</v>
      </c>
      <c r="Q1055" s="14"/>
      <c r="R1055" s="14"/>
      <c r="S1055" s="14"/>
      <c r="T1055" s="14">
        <v>4500</v>
      </c>
      <c r="U1055" s="14"/>
      <c r="V1055" s="14"/>
      <c r="W1055" s="14"/>
      <c r="X1055" s="14"/>
      <c r="Y1055" s="14"/>
      <c r="Z1055" s="14">
        <v>4500</v>
      </c>
      <c r="AA1055" s="14">
        <v>0</v>
      </c>
      <c r="AB1055" s="14">
        <v>0</v>
      </c>
      <c r="AC1055" s="14"/>
      <c r="AD1055" s="14"/>
      <c r="AE1055" s="14"/>
      <c r="AF1055" s="14"/>
      <c r="AG1055" s="14"/>
      <c r="AH1055" s="14">
        <f t="shared" si="1495"/>
        <v>0</v>
      </c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>
        <v>0</v>
      </c>
      <c r="AS1055" s="14">
        <v>0</v>
      </c>
      <c r="AT1055" s="14">
        <v>0</v>
      </c>
      <c r="AU1055" s="14"/>
      <c r="AV1055" s="14"/>
      <c r="AW1055" s="14"/>
      <c r="AX1055" s="14"/>
      <c r="AY1055" s="14"/>
      <c r="AZ1055" s="14">
        <f t="shared" si="1496"/>
        <v>0</v>
      </c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>
        <v>0</v>
      </c>
      <c r="BK1055" s="14">
        <v>0</v>
      </c>
    </row>
    <row r="1056" spans="1:63" ht="22.5" x14ac:dyDescent="0.25">
      <c r="A1056" s="4" t="s">
        <v>135</v>
      </c>
      <c r="B1056" s="4" t="s">
        <v>60</v>
      </c>
      <c r="C1056" s="4" t="s">
        <v>164</v>
      </c>
      <c r="D1056" s="107" t="s">
        <v>416</v>
      </c>
      <c r="E1056" s="117">
        <v>6138</v>
      </c>
      <c r="F1056" s="107"/>
      <c r="G1056" s="103" t="s">
        <v>1658</v>
      </c>
      <c r="H1056" s="13" t="s">
        <v>92</v>
      </c>
      <c r="I1056" s="14">
        <v>2100</v>
      </c>
      <c r="J1056" s="14">
        <v>2000</v>
      </c>
      <c r="K1056" s="14"/>
      <c r="L1056" s="14"/>
      <c r="M1056" s="14"/>
      <c r="N1056" s="14"/>
      <c r="O1056" s="14"/>
      <c r="P1056" s="14">
        <f t="shared" si="1494"/>
        <v>2000</v>
      </c>
      <c r="Q1056" s="14"/>
      <c r="R1056" s="14"/>
      <c r="S1056" s="14"/>
      <c r="T1056" s="14"/>
      <c r="U1056" s="14">
        <v>1680</v>
      </c>
      <c r="V1056" s="14"/>
      <c r="W1056" s="14"/>
      <c r="X1056" s="14">
        <v>320</v>
      </c>
      <c r="Y1056" s="14"/>
      <c r="Z1056" s="14">
        <v>2000</v>
      </c>
      <c r="AA1056" s="14">
        <v>0</v>
      </c>
      <c r="AB1056" s="14">
        <v>0</v>
      </c>
      <c r="AC1056" s="14"/>
      <c r="AD1056" s="14"/>
      <c r="AE1056" s="14"/>
      <c r="AF1056" s="14"/>
      <c r="AG1056" s="14"/>
      <c r="AH1056" s="14">
        <f t="shared" si="1495"/>
        <v>0</v>
      </c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>
        <v>0</v>
      </c>
      <c r="AS1056" s="14">
        <v>0</v>
      </c>
      <c r="AT1056" s="14">
        <v>0</v>
      </c>
      <c r="AU1056" s="14"/>
      <c r="AV1056" s="14"/>
      <c r="AW1056" s="14"/>
      <c r="AX1056" s="14"/>
      <c r="AY1056" s="14"/>
      <c r="AZ1056" s="14">
        <f t="shared" si="1496"/>
        <v>0</v>
      </c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>
        <v>0</v>
      </c>
      <c r="BK1056" s="14">
        <v>0</v>
      </c>
    </row>
    <row r="1057" spans="1:63" x14ac:dyDescent="0.25">
      <c r="A1057" s="1" t="s">
        <v>135</v>
      </c>
      <c r="B1057" s="1" t="s">
        <v>60</v>
      </c>
      <c r="C1057" s="1" t="s">
        <v>164</v>
      </c>
      <c r="D1057" s="110" t="s">
        <v>416</v>
      </c>
      <c r="E1057" s="110" t="s">
        <v>36</v>
      </c>
      <c r="F1057" s="107" t="s">
        <v>0</v>
      </c>
      <c r="G1057" s="13" t="s">
        <v>0</v>
      </c>
      <c r="H1057" s="2" t="s">
        <v>37</v>
      </c>
      <c r="I1057" s="12">
        <f>SUM(I1058:I1060)</f>
        <v>48000</v>
      </c>
      <c r="J1057" s="12">
        <f t="shared" ref="J1057:Y1057" si="1557">SUM(J1058:J1060)</f>
        <v>15000</v>
      </c>
      <c r="K1057" s="12">
        <f t="shared" si="1557"/>
        <v>0</v>
      </c>
      <c r="L1057" s="12">
        <f t="shared" si="1557"/>
        <v>0</v>
      </c>
      <c r="M1057" s="12">
        <f t="shared" si="1557"/>
        <v>0</v>
      </c>
      <c r="N1057" s="12">
        <f t="shared" si="1557"/>
        <v>0</v>
      </c>
      <c r="O1057" s="12">
        <f t="shared" si="1557"/>
        <v>0</v>
      </c>
      <c r="P1057" s="12">
        <f t="shared" si="1557"/>
        <v>15000</v>
      </c>
      <c r="Q1057" s="12">
        <f t="shared" si="1557"/>
        <v>1891</v>
      </c>
      <c r="R1057" s="12">
        <f t="shared" si="1557"/>
        <v>0</v>
      </c>
      <c r="S1057" s="12">
        <f t="shared" si="1557"/>
        <v>950</v>
      </c>
      <c r="T1057" s="12">
        <f t="shared" si="1557"/>
        <v>5414</v>
      </c>
      <c r="U1057" s="12">
        <f t="shared" si="1557"/>
        <v>1149</v>
      </c>
      <c r="V1057" s="12">
        <f t="shared" si="1557"/>
        <v>4429</v>
      </c>
      <c r="W1057" s="12">
        <f t="shared" si="1557"/>
        <v>0</v>
      </c>
      <c r="X1057" s="12">
        <f t="shared" si="1557"/>
        <v>1167</v>
      </c>
      <c r="Y1057" s="12">
        <f t="shared" si="1557"/>
        <v>0</v>
      </c>
      <c r="Z1057" s="12">
        <v>15000</v>
      </c>
      <c r="AA1057" s="12">
        <v>0</v>
      </c>
      <c r="AB1057" s="12">
        <f t="shared" ref="AB1057:AQ1057" si="1558">SUM(AB1058:AB1060)</f>
        <v>0</v>
      </c>
      <c r="AC1057" s="12">
        <f t="shared" si="1558"/>
        <v>0</v>
      </c>
      <c r="AD1057" s="12">
        <f t="shared" si="1558"/>
        <v>0</v>
      </c>
      <c r="AE1057" s="12">
        <f t="shared" si="1558"/>
        <v>0</v>
      </c>
      <c r="AF1057" s="12">
        <f t="shared" si="1558"/>
        <v>0</v>
      </c>
      <c r="AG1057" s="12">
        <f t="shared" si="1558"/>
        <v>0</v>
      </c>
      <c r="AH1057" s="12">
        <f t="shared" si="1558"/>
        <v>0</v>
      </c>
      <c r="AI1057" s="12">
        <f t="shared" si="1558"/>
        <v>0</v>
      </c>
      <c r="AJ1057" s="12">
        <f t="shared" si="1558"/>
        <v>0</v>
      </c>
      <c r="AK1057" s="12">
        <f t="shared" si="1558"/>
        <v>0</v>
      </c>
      <c r="AL1057" s="12">
        <f t="shared" si="1558"/>
        <v>0</v>
      </c>
      <c r="AM1057" s="12">
        <f t="shared" si="1558"/>
        <v>0</v>
      </c>
      <c r="AN1057" s="12">
        <f t="shared" si="1558"/>
        <v>0</v>
      </c>
      <c r="AO1057" s="12">
        <f t="shared" si="1558"/>
        <v>0</v>
      </c>
      <c r="AP1057" s="12">
        <f t="shared" si="1558"/>
        <v>0</v>
      </c>
      <c r="AQ1057" s="12">
        <f t="shared" si="1558"/>
        <v>0</v>
      </c>
      <c r="AR1057" s="12">
        <v>0</v>
      </c>
      <c r="AS1057" s="12">
        <v>0</v>
      </c>
      <c r="AT1057" s="12">
        <f t="shared" ref="AT1057:BI1057" si="1559">SUM(AT1058:AT1060)</f>
        <v>0</v>
      </c>
      <c r="AU1057" s="12">
        <f t="shared" si="1559"/>
        <v>0</v>
      </c>
      <c r="AV1057" s="12">
        <f t="shared" si="1559"/>
        <v>0</v>
      </c>
      <c r="AW1057" s="12">
        <f t="shared" si="1559"/>
        <v>0</v>
      </c>
      <c r="AX1057" s="12">
        <f t="shared" si="1559"/>
        <v>0</v>
      </c>
      <c r="AY1057" s="12">
        <f t="shared" si="1559"/>
        <v>0</v>
      </c>
      <c r="AZ1057" s="12">
        <f t="shared" si="1559"/>
        <v>0</v>
      </c>
      <c r="BA1057" s="12">
        <f t="shared" si="1559"/>
        <v>0</v>
      </c>
      <c r="BB1057" s="12">
        <f t="shared" si="1559"/>
        <v>0</v>
      </c>
      <c r="BC1057" s="12">
        <f t="shared" si="1559"/>
        <v>0</v>
      </c>
      <c r="BD1057" s="12">
        <f t="shared" si="1559"/>
        <v>0</v>
      </c>
      <c r="BE1057" s="12">
        <f t="shared" si="1559"/>
        <v>0</v>
      </c>
      <c r="BF1057" s="12">
        <f t="shared" si="1559"/>
        <v>0</v>
      </c>
      <c r="BG1057" s="12">
        <f t="shared" si="1559"/>
        <v>0</v>
      </c>
      <c r="BH1057" s="12">
        <f t="shared" si="1559"/>
        <v>0</v>
      </c>
      <c r="BI1057" s="12">
        <f t="shared" si="1559"/>
        <v>0</v>
      </c>
      <c r="BJ1057" s="12">
        <v>0</v>
      </c>
      <c r="BK1057" s="12">
        <v>0</v>
      </c>
    </row>
    <row r="1058" spans="1:63" x14ac:dyDescent="0.25">
      <c r="A1058" s="4" t="s">
        <v>135</v>
      </c>
      <c r="B1058" s="4" t="s">
        <v>60</v>
      </c>
      <c r="C1058" s="4" t="s">
        <v>164</v>
      </c>
      <c r="D1058" s="107" t="s">
        <v>416</v>
      </c>
      <c r="E1058" s="117">
        <v>6139</v>
      </c>
      <c r="F1058" s="107"/>
      <c r="G1058" s="103" t="s">
        <v>1658</v>
      </c>
      <c r="H1058" s="13" t="s">
        <v>37</v>
      </c>
      <c r="I1058" s="14">
        <v>40000</v>
      </c>
      <c r="J1058" s="14">
        <v>15000</v>
      </c>
      <c r="K1058" s="14"/>
      <c r="L1058" s="14"/>
      <c r="M1058" s="14"/>
      <c r="N1058" s="14"/>
      <c r="O1058" s="14"/>
      <c r="P1058" s="14">
        <f t="shared" si="1494"/>
        <v>15000</v>
      </c>
      <c r="Q1058" s="14">
        <v>1891</v>
      </c>
      <c r="R1058" s="14"/>
      <c r="S1058" s="14">
        <v>950</v>
      </c>
      <c r="T1058" s="14">
        <v>5414</v>
      </c>
      <c r="U1058" s="14">
        <v>1149</v>
      </c>
      <c r="V1058" s="14">
        <v>4429</v>
      </c>
      <c r="W1058" s="14"/>
      <c r="X1058" s="14">
        <v>1167</v>
      </c>
      <c r="Y1058" s="14"/>
      <c r="Z1058" s="14">
        <v>15000</v>
      </c>
      <c r="AA1058" s="14">
        <v>0</v>
      </c>
      <c r="AB1058" s="14">
        <v>0</v>
      </c>
      <c r="AC1058" s="14"/>
      <c r="AD1058" s="14"/>
      <c r="AE1058" s="14"/>
      <c r="AF1058" s="14"/>
      <c r="AG1058" s="14"/>
      <c r="AH1058" s="14">
        <f t="shared" si="1495"/>
        <v>0</v>
      </c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>
        <v>0</v>
      </c>
      <c r="AS1058" s="14">
        <v>0</v>
      </c>
      <c r="AT1058" s="14">
        <v>0</v>
      </c>
      <c r="AU1058" s="14"/>
      <c r="AV1058" s="14"/>
      <c r="AW1058" s="14"/>
      <c r="AX1058" s="14"/>
      <c r="AY1058" s="14"/>
      <c r="AZ1058" s="14">
        <f t="shared" si="1496"/>
        <v>0</v>
      </c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>
        <v>0</v>
      </c>
      <c r="BK1058" s="14">
        <v>0</v>
      </c>
    </row>
    <row r="1059" spans="1:63" ht="22.5" x14ac:dyDescent="0.25">
      <c r="A1059" s="4" t="s">
        <v>135</v>
      </c>
      <c r="B1059" s="4" t="s">
        <v>60</v>
      </c>
      <c r="C1059" s="4" t="s">
        <v>164</v>
      </c>
      <c r="D1059" s="107" t="s">
        <v>416</v>
      </c>
      <c r="E1059" s="117">
        <v>6139</v>
      </c>
      <c r="F1059" s="107" t="s">
        <v>423</v>
      </c>
      <c r="G1059" s="103" t="s">
        <v>1658</v>
      </c>
      <c r="H1059" s="13" t="s">
        <v>39</v>
      </c>
      <c r="I1059" s="14">
        <v>5000</v>
      </c>
      <c r="J1059" s="14">
        <v>0</v>
      </c>
      <c r="K1059" s="14"/>
      <c r="L1059" s="14"/>
      <c r="M1059" s="14"/>
      <c r="N1059" s="14"/>
      <c r="O1059" s="14"/>
      <c r="P1059" s="14">
        <f t="shared" si="1494"/>
        <v>0</v>
      </c>
      <c r="Q1059" s="14"/>
      <c r="R1059" s="14"/>
      <c r="S1059" s="14"/>
      <c r="T1059" s="14"/>
      <c r="U1059" s="14"/>
      <c r="V1059" s="14"/>
      <c r="W1059" s="14"/>
      <c r="X1059" s="14"/>
      <c r="Y1059" s="14"/>
      <c r="Z1059" s="14">
        <v>0</v>
      </c>
      <c r="AA1059" s="14">
        <v>0</v>
      </c>
      <c r="AB1059" s="14">
        <v>0</v>
      </c>
      <c r="AC1059" s="14"/>
      <c r="AD1059" s="14"/>
      <c r="AE1059" s="14"/>
      <c r="AF1059" s="14"/>
      <c r="AG1059" s="14"/>
      <c r="AH1059" s="14">
        <f t="shared" si="1495"/>
        <v>0</v>
      </c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>
        <v>0</v>
      </c>
      <c r="AS1059" s="14">
        <v>0</v>
      </c>
      <c r="AT1059" s="14">
        <v>0</v>
      </c>
      <c r="AU1059" s="14"/>
      <c r="AV1059" s="14"/>
      <c r="AW1059" s="14"/>
      <c r="AX1059" s="14"/>
      <c r="AY1059" s="14"/>
      <c r="AZ1059" s="14">
        <f t="shared" si="1496"/>
        <v>0</v>
      </c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>
        <v>0</v>
      </c>
      <c r="BK1059" s="14">
        <v>0</v>
      </c>
    </row>
    <row r="1060" spans="1:63" ht="33.75" x14ac:dyDescent="0.25">
      <c r="A1060" s="4" t="s">
        <v>135</v>
      </c>
      <c r="B1060" s="4" t="s">
        <v>60</v>
      </c>
      <c r="C1060" s="4" t="s">
        <v>164</v>
      </c>
      <c r="D1060" s="107" t="s">
        <v>416</v>
      </c>
      <c r="E1060" s="117">
        <v>6139</v>
      </c>
      <c r="F1060" s="107" t="s">
        <v>424</v>
      </c>
      <c r="G1060" s="103" t="s">
        <v>1658</v>
      </c>
      <c r="H1060" s="13" t="s">
        <v>40</v>
      </c>
      <c r="I1060" s="14">
        <v>3000</v>
      </c>
      <c r="J1060" s="14">
        <v>0</v>
      </c>
      <c r="K1060" s="14"/>
      <c r="L1060" s="14"/>
      <c r="M1060" s="14"/>
      <c r="N1060" s="14"/>
      <c r="O1060" s="14"/>
      <c r="P1060" s="14">
        <f t="shared" si="1494"/>
        <v>0</v>
      </c>
      <c r="Q1060" s="14"/>
      <c r="R1060" s="14"/>
      <c r="S1060" s="14"/>
      <c r="T1060" s="14"/>
      <c r="U1060" s="14"/>
      <c r="V1060" s="14"/>
      <c r="W1060" s="14"/>
      <c r="X1060" s="14"/>
      <c r="Y1060" s="14"/>
      <c r="Z1060" s="14">
        <v>0</v>
      </c>
      <c r="AA1060" s="14">
        <v>0</v>
      </c>
      <c r="AB1060" s="14">
        <v>0</v>
      </c>
      <c r="AC1060" s="14"/>
      <c r="AD1060" s="14"/>
      <c r="AE1060" s="14"/>
      <c r="AF1060" s="14"/>
      <c r="AG1060" s="14"/>
      <c r="AH1060" s="14">
        <f t="shared" si="1495"/>
        <v>0</v>
      </c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>
        <v>0</v>
      </c>
      <c r="AS1060" s="14">
        <v>0</v>
      </c>
      <c r="AT1060" s="14">
        <v>0</v>
      </c>
      <c r="AU1060" s="14"/>
      <c r="AV1060" s="14"/>
      <c r="AW1060" s="14"/>
      <c r="AX1060" s="14"/>
      <c r="AY1060" s="14"/>
      <c r="AZ1060" s="14">
        <f t="shared" si="1496"/>
        <v>0</v>
      </c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>
        <v>0</v>
      </c>
      <c r="BK1060" s="14">
        <v>0</v>
      </c>
    </row>
    <row r="1061" spans="1:63" ht="33.75" x14ac:dyDescent="0.25">
      <c r="A1061" s="1" t="s">
        <v>0</v>
      </c>
      <c r="B1061" s="1" t="s">
        <v>0</v>
      </c>
      <c r="C1061" s="1" t="s">
        <v>0</v>
      </c>
      <c r="D1061" s="106" t="s">
        <v>0</v>
      </c>
      <c r="E1061" s="106" t="s">
        <v>0</v>
      </c>
      <c r="F1061" s="106" t="s">
        <v>0</v>
      </c>
      <c r="G1061" s="2" t="s">
        <v>0</v>
      </c>
      <c r="H1061" s="10" t="s">
        <v>41</v>
      </c>
      <c r="I1061" s="11">
        <f>SUM(I1062)</f>
        <v>100</v>
      </c>
      <c r="J1061" s="11">
        <f t="shared" ref="J1061:Y1062" si="1560">SUM(J1062)</f>
        <v>0</v>
      </c>
      <c r="K1061" s="11">
        <f t="shared" si="1560"/>
        <v>0</v>
      </c>
      <c r="L1061" s="11">
        <f t="shared" si="1560"/>
        <v>0</v>
      </c>
      <c r="M1061" s="11">
        <f t="shared" si="1560"/>
        <v>0</v>
      </c>
      <c r="N1061" s="11">
        <f t="shared" si="1560"/>
        <v>0</v>
      </c>
      <c r="O1061" s="11">
        <f t="shared" si="1560"/>
        <v>0</v>
      </c>
      <c r="P1061" s="11">
        <f t="shared" si="1560"/>
        <v>0</v>
      </c>
      <c r="Q1061" s="11">
        <f t="shared" si="1560"/>
        <v>0</v>
      </c>
      <c r="R1061" s="11">
        <f t="shared" si="1560"/>
        <v>0</v>
      </c>
      <c r="S1061" s="11">
        <f t="shared" si="1560"/>
        <v>0</v>
      </c>
      <c r="T1061" s="11">
        <f t="shared" si="1560"/>
        <v>0</v>
      </c>
      <c r="U1061" s="11">
        <f t="shared" si="1560"/>
        <v>0</v>
      </c>
      <c r="V1061" s="11">
        <f t="shared" si="1560"/>
        <v>0</v>
      </c>
      <c r="W1061" s="11">
        <f t="shared" si="1560"/>
        <v>0</v>
      </c>
      <c r="X1061" s="11">
        <f t="shared" si="1560"/>
        <v>0</v>
      </c>
      <c r="Y1061" s="11">
        <f t="shared" si="1560"/>
        <v>0</v>
      </c>
      <c r="Z1061" s="11">
        <v>0</v>
      </c>
      <c r="AA1061" s="11">
        <v>0</v>
      </c>
      <c r="AB1061" s="11">
        <f t="shared" ref="AB1061:AQ1062" si="1561">SUM(AB1062)</f>
        <v>0</v>
      </c>
      <c r="AC1061" s="11">
        <f t="shared" si="1561"/>
        <v>0</v>
      </c>
      <c r="AD1061" s="11">
        <f t="shared" si="1561"/>
        <v>0</v>
      </c>
      <c r="AE1061" s="11">
        <f t="shared" si="1561"/>
        <v>0</v>
      </c>
      <c r="AF1061" s="11">
        <f t="shared" si="1561"/>
        <v>0</v>
      </c>
      <c r="AG1061" s="11">
        <f t="shared" si="1561"/>
        <v>0</v>
      </c>
      <c r="AH1061" s="11">
        <f t="shared" si="1561"/>
        <v>0</v>
      </c>
      <c r="AI1061" s="11">
        <f t="shared" si="1561"/>
        <v>0</v>
      </c>
      <c r="AJ1061" s="11">
        <f t="shared" si="1561"/>
        <v>0</v>
      </c>
      <c r="AK1061" s="11">
        <f t="shared" si="1561"/>
        <v>0</v>
      </c>
      <c r="AL1061" s="11">
        <f t="shared" si="1561"/>
        <v>0</v>
      </c>
      <c r="AM1061" s="11">
        <f t="shared" si="1561"/>
        <v>0</v>
      </c>
      <c r="AN1061" s="11">
        <f t="shared" si="1561"/>
        <v>0</v>
      </c>
      <c r="AO1061" s="11">
        <f t="shared" si="1561"/>
        <v>0</v>
      </c>
      <c r="AP1061" s="11">
        <f t="shared" si="1561"/>
        <v>0</v>
      </c>
      <c r="AQ1061" s="11">
        <f t="shared" si="1561"/>
        <v>0</v>
      </c>
      <c r="AR1061" s="11">
        <v>0</v>
      </c>
      <c r="AS1061" s="11">
        <v>0</v>
      </c>
      <c r="AT1061" s="11">
        <f t="shared" ref="AT1061:BI1062" si="1562">SUM(AT1062)</f>
        <v>0</v>
      </c>
      <c r="AU1061" s="11">
        <f t="shared" si="1562"/>
        <v>0</v>
      </c>
      <c r="AV1061" s="11">
        <f t="shared" si="1562"/>
        <v>0</v>
      </c>
      <c r="AW1061" s="11">
        <f t="shared" si="1562"/>
        <v>0</v>
      </c>
      <c r="AX1061" s="11">
        <f t="shared" si="1562"/>
        <v>0</v>
      </c>
      <c r="AY1061" s="11">
        <f t="shared" si="1562"/>
        <v>0</v>
      </c>
      <c r="AZ1061" s="11">
        <f t="shared" si="1562"/>
        <v>0</v>
      </c>
      <c r="BA1061" s="11">
        <f t="shared" si="1562"/>
        <v>0</v>
      </c>
      <c r="BB1061" s="11">
        <f t="shared" si="1562"/>
        <v>0</v>
      </c>
      <c r="BC1061" s="11">
        <f t="shared" si="1562"/>
        <v>0</v>
      </c>
      <c r="BD1061" s="11">
        <f t="shared" si="1562"/>
        <v>0</v>
      </c>
      <c r="BE1061" s="11">
        <f t="shared" si="1562"/>
        <v>0</v>
      </c>
      <c r="BF1061" s="11">
        <f t="shared" si="1562"/>
        <v>0</v>
      </c>
      <c r="BG1061" s="11">
        <f t="shared" si="1562"/>
        <v>0</v>
      </c>
      <c r="BH1061" s="11">
        <f t="shared" si="1562"/>
        <v>0</v>
      </c>
      <c r="BI1061" s="11">
        <f t="shared" si="1562"/>
        <v>0</v>
      </c>
      <c r="BJ1061" s="11">
        <v>0</v>
      </c>
      <c r="BK1061" s="11">
        <v>0</v>
      </c>
    </row>
    <row r="1062" spans="1:63" ht="22.5" x14ac:dyDescent="0.25">
      <c r="A1062" s="4" t="s">
        <v>135</v>
      </c>
      <c r="B1062" s="4" t="s">
        <v>60</v>
      </c>
      <c r="C1062" s="4" t="s">
        <v>164</v>
      </c>
      <c r="D1062" s="107" t="s">
        <v>416</v>
      </c>
      <c r="E1062" s="106" t="s">
        <v>42</v>
      </c>
      <c r="F1062" s="106" t="s">
        <v>0</v>
      </c>
      <c r="G1062" s="2" t="s">
        <v>0</v>
      </c>
      <c r="H1062" s="2" t="s">
        <v>43</v>
      </c>
      <c r="I1062" s="12">
        <f>SUM(I1063)</f>
        <v>100</v>
      </c>
      <c r="J1062" s="12">
        <f t="shared" si="1560"/>
        <v>0</v>
      </c>
      <c r="K1062" s="12">
        <f t="shared" ref="K1062:Y1062" si="1563">SUM(K1063)</f>
        <v>0</v>
      </c>
      <c r="L1062" s="12">
        <f t="shared" si="1563"/>
        <v>0</v>
      </c>
      <c r="M1062" s="12">
        <f t="shared" si="1563"/>
        <v>0</v>
      </c>
      <c r="N1062" s="12">
        <f t="shared" si="1563"/>
        <v>0</v>
      </c>
      <c r="O1062" s="12">
        <f t="shared" si="1563"/>
        <v>0</v>
      </c>
      <c r="P1062" s="12">
        <f t="shared" si="1563"/>
        <v>0</v>
      </c>
      <c r="Q1062" s="12">
        <f t="shared" si="1563"/>
        <v>0</v>
      </c>
      <c r="R1062" s="12">
        <f t="shared" si="1563"/>
        <v>0</v>
      </c>
      <c r="S1062" s="12">
        <f t="shared" si="1563"/>
        <v>0</v>
      </c>
      <c r="T1062" s="12">
        <f t="shared" si="1563"/>
        <v>0</v>
      </c>
      <c r="U1062" s="12">
        <f t="shared" si="1563"/>
        <v>0</v>
      </c>
      <c r="V1062" s="12">
        <f t="shared" si="1563"/>
        <v>0</v>
      </c>
      <c r="W1062" s="12">
        <f t="shared" si="1563"/>
        <v>0</v>
      </c>
      <c r="X1062" s="12">
        <f t="shared" si="1563"/>
        <v>0</v>
      </c>
      <c r="Y1062" s="12">
        <f t="shared" si="1563"/>
        <v>0</v>
      </c>
      <c r="Z1062" s="12">
        <v>0</v>
      </c>
      <c r="AA1062" s="12">
        <v>0</v>
      </c>
      <c r="AB1062" s="12">
        <f t="shared" si="1561"/>
        <v>0</v>
      </c>
      <c r="AC1062" s="12">
        <f t="shared" ref="AC1062:AQ1062" si="1564">SUM(AC1063)</f>
        <v>0</v>
      </c>
      <c r="AD1062" s="12">
        <f t="shared" si="1564"/>
        <v>0</v>
      </c>
      <c r="AE1062" s="12">
        <f t="shared" si="1564"/>
        <v>0</v>
      </c>
      <c r="AF1062" s="12">
        <f t="shared" si="1564"/>
        <v>0</v>
      </c>
      <c r="AG1062" s="12">
        <f t="shared" si="1564"/>
        <v>0</v>
      </c>
      <c r="AH1062" s="12">
        <f t="shared" si="1564"/>
        <v>0</v>
      </c>
      <c r="AI1062" s="12">
        <f t="shared" si="1564"/>
        <v>0</v>
      </c>
      <c r="AJ1062" s="12">
        <f t="shared" si="1564"/>
        <v>0</v>
      </c>
      <c r="AK1062" s="12">
        <f t="shared" si="1564"/>
        <v>0</v>
      </c>
      <c r="AL1062" s="12">
        <f t="shared" si="1564"/>
        <v>0</v>
      </c>
      <c r="AM1062" s="12">
        <f t="shared" si="1564"/>
        <v>0</v>
      </c>
      <c r="AN1062" s="12">
        <f t="shared" si="1564"/>
        <v>0</v>
      </c>
      <c r="AO1062" s="12">
        <f t="shared" si="1564"/>
        <v>0</v>
      </c>
      <c r="AP1062" s="12">
        <f t="shared" si="1564"/>
        <v>0</v>
      </c>
      <c r="AQ1062" s="12">
        <f t="shared" si="1564"/>
        <v>0</v>
      </c>
      <c r="AR1062" s="12">
        <v>0</v>
      </c>
      <c r="AS1062" s="12">
        <v>0</v>
      </c>
      <c r="AT1062" s="12">
        <f t="shared" si="1562"/>
        <v>0</v>
      </c>
      <c r="AU1062" s="12">
        <f t="shared" ref="AU1062:BI1062" si="1565">SUM(AU1063)</f>
        <v>0</v>
      </c>
      <c r="AV1062" s="12">
        <f t="shared" si="1565"/>
        <v>0</v>
      </c>
      <c r="AW1062" s="12">
        <f t="shared" si="1565"/>
        <v>0</v>
      </c>
      <c r="AX1062" s="12">
        <f t="shared" si="1565"/>
        <v>0</v>
      </c>
      <c r="AY1062" s="12">
        <f t="shared" si="1565"/>
        <v>0</v>
      </c>
      <c r="AZ1062" s="12">
        <f t="shared" si="1565"/>
        <v>0</v>
      </c>
      <c r="BA1062" s="12">
        <f t="shared" si="1565"/>
        <v>0</v>
      </c>
      <c r="BB1062" s="12">
        <f t="shared" si="1565"/>
        <v>0</v>
      </c>
      <c r="BC1062" s="12">
        <f t="shared" si="1565"/>
        <v>0</v>
      </c>
      <c r="BD1062" s="12">
        <f t="shared" si="1565"/>
        <v>0</v>
      </c>
      <c r="BE1062" s="12">
        <f t="shared" si="1565"/>
        <v>0</v>
      </c>
      <c r="BF1062" s="12">
        <f t="shared" si="1565"/>
        <v>0</v>
      </c>
      <c r="BG1062" s="12">
        <f t="shared" si="1565"/>
        <v>0</v>
      </c>
      <c r="BH1062" s="12">
        <f t="shared" si="1565"/>
        <v>0</v>
      </c>
      <c r="BI1062" s="12">
        <f t="shared" si="1565"/>
        <v>0</v>
      </c>
      <c r="BJ1062" s="12">
        <v>0</v>
      </c>
      <c r="BK1062" s="12">
        <v>0</v>
      </c>
    </row>
    <row r="1063" spans="1:63" x14ac:dyDescent="0.25">
      <c r="A1063" s="4" t="s">
        <v>135</v>
      </c>
      <c r="B1063" s="4" t="s">
        <v>60</v>
      </c>
      <c r="C1063" s="4" t="s">
        <v>164</v>
      </c>
      <c r="D1063" s="107" t="s">
        <v>416</v>
      </c>
      <c r="E1063" s="117">
        <v>6148</v>
      </c>
      <c r="F1063" s="107"/>
      <c r="G1063" s="103" t="s">
        <v>1658</v>
      </c>
      <c r="H1063" s="13" t="s">
        <v>47</v>
      </c>
      <c r="I1063" s="14">
        <v>100</v>
      </c>
      <c r="J1063" s="14">
        <v>0</v>
      </c>
      <c r="K1063" s="14"/>
      <c r="L1063" s="14"/>
      <c r="M1063" s="14"/>
      <c r="N1063" s="14"/>
      <c r="O1063" s="14"/>
      <c r="P1063" s="14">
        <f t="shared" ref="P1063:P1127" si="1566">J1063+K1063+L1063+M1063+N1063+O1063</f>
        <v>0</v>
      </c>
      <c r="Q1063" s="14"/>
      <c r="R1063" s="14"/>
      <c r="S1063" s="14"/>
      <c r="T1063" s="14"/>
      <c r="U1063" s="14"/>
      <c r="V1063" s="14"/>
      <c r="W1063" s="14"/>
      <c r="X1063" s="14"/>
      <c r="Y1063" s="14"/>
      <c r="Z1063" s="14">
        <v>0</v>
      </c>
      <c r="AA1063" s="14">
        <v>0</v>
      </c>
      <c r="AB1063" s="14">
        <v>0</v>
      </c>
      <c r="AC1063" s="14"/>
      <c r="AD1063" s="14"/>
      <c r="AE1063" s="14"/>
      <c r="AF1063" s="14"/>
      <c r="AG1063" s="14"/>
      <c r="AH1063" s="14">
        <f t="shared" ref="AH1063:AH1127" si="1567">AB1063+AC1063+AD1063+AE1063+AF1063+AG1063</f>
        <v>0</v>
      </c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>
        <v>0</v>
      </c>
      <c r="AS1063" s="14">
        <v>0</v>
      </c>
      <c r="AT1063" s="14">
        <v>0</v>
      </c>
      <c r="AU1063" s="14"/>
      <c r="AV1063" s="14"/>
      <c r="AW1063" s="14"/>
      <c r="AX1063" s="14"/>
      <c r="AY1063" s="14"/>
      <c r="AZ1063" s="14">
        <f t="shared" ref="AZ1063:AZ1127" si="1568">AT1063+AU1063+AV1063+AW1063+AX1063+AY1063</f>
        <v>0</v>
      </c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>
        <v>0</v>
      </c>
      <c r="BK1063" s="14">
        <v>0</v>
      </c>
    </row>
    <row r="1064" spans="1:63" ht="33.75" x14ac:dyDescent="0.25">
      <c r="A1064" s="1" t="s">
        <v>0</v>
      </c>
      <c r="B1064" s="1" t="s">
        <v>0</v>
      </c>
      <c r="C1064" s="1" t="s">
        <v>0</v>
      </c>
      <c r="D1064" s="106" t="s">
        <v>0</v>
      </c>
      <c r="E1064" s="106" t="s">
        <v>0</v>
      </c>
      <c r="F1064" s="106" t="s">
        <v>0</v>
      </c>
      <c r="G1064" s="2" t="s">
        <v>0</v>
      </c>
      <c r="H1064" s="10" t="s">
        <v>49</v>
      </c>
      <c r="I1064" s="11">
        <f>SUM(I1065)</f>
        <v>44000</v>
      </c>
      <c r="J1064" s="11">
        <f t="shared" ref="J1064:Y1064" si="1569">SUM(J1065)</f>
        <v>9000</v>
      </c>
      <c r="K1064" s="11">
        <f t="shared" si="1569"/>
        <v>0</v>
      </c>
      <c r="L1064" s="11">
        <f t="shared" si="1569"/>
        <v>0</v>
      </c>
      <c r="M1064" s="11">
        <f t="shared" si="1569"/>
        <v>0</v>
      </c>
      <c r="N1064" s="11">
        <f t="shared" si="1569"/>
        <v>0</v>
      </c>
      <c r="O1064" s="11">
        <f t="shared" si="1569"/>
        <v>0</v>
      </c>
      <c r="P1064" s="11">
        <f t="shared" si="1569"/>
        <v>9000</v>
      </c>
      <c r="Q1064" s="11">
        <f t="shared" si="1569"/>
        <v>0</v>
      </c>
      <c r="R1064" s="11">
        <f t="shared" si="1569"/>
        <v>0</v>
      </c>
      <c r="S1064" s="11">
        <f t="shared" si="1569"/>
        <v>0</v>
      </c>
      <c r="T1064" s="11">
        <f t="shared" si="1569"/>
        <v>0</v>
      </c>
      <c r="U1064" s="11">
        <f t="shared" si="1569"/>
        <v>0</v>
      </c>
      <c r="V1064" s="11">
        <f t="shared" si="1569"/>
        <v>0</v>
      </c>
      <c r="W1064" s="11">
        <f t="shared" si="1569"/>
        <v>0</v>
      </c>
      <c r="X1064" s="11">
        <f t="shared" si="1569"/>
        <v>6546</v>
      </c>
      <c r="Y1064" s="11">
        <f t="shared" si="1569"/>
        <v>2454</v>
      </c>
      <c r="Z1064" s="11">
        <v>9000</v>
      </c>
      <c r="AA1064" s="11">
        <v>0</v>
      </c>
      <c r="AB1064" s="11">
        <f t="shared" ref="AB1064:AQ1064" si="1570">SUM(AB1065)</f>
        <v>0</v>
      </c>
      <c r="AC1064" s="11">
        <f t="shared" si="1570"/>
        <v>0</v>
      </c>
      <c r="AD1064" s="11">
        <f t="shared" si="1570"/>
        <v>0</v>
      </c>
      <c r="AE1064" s="11">
        <f t="shared" si="1570"/>
        <v>4000</v>
      </c>
      <c r="AF1064" s="11">
        <f t="shared" si="1570"/>
        <v>0</v>
      </c>
      <c r="AG1064" s="11">
        <f t="shared" si="1570"/>
        <v>0</v>
      </c>
      <c r="AH1064" s="11">
        <f t="shared" si="1570"/>
        <v>4000</v>
      </c>
      <c r="AI1064" s="11">
        <f t="shared" si="1570"/>
        <v>0</v>
      </c>
      <c r="AJ1064" s="11">
        <f t="shared" si="1570"/>
        <v>2000</v>
      </c>
      <c r="AK1064" s="11">
        <f t="shared" si="1570"/>
        <v>2000</v>
      </c>
      <c r="AL1064" s="11">
        <f t="shared" si="1570"/>
        <v>0</v>
      </c>
      <c r="AM1064" s="11">
        <f t="shared" si="1570"/>
        <v>0</v>
      </c>
      <c r="AN1064" s="11">
        <f t="shared" si="1570"/>
        <v>0</v>
      </c>
      <c r="AO1064" s="11">
        <f t="shared" si="1570"/>
        <v>0</v>
      </c>
      <c r="AP1064" s="11">
        <f t="shared" si="1570"/>
        <v>0</v>
      </c>
      <c r="AQ1064" s="11">
        <f t="shared" si="1570"/>
        <v>0</v>
      </c>
      <c r="AR1064" s="11">
        <v>4000</v>
      </c>
      <c r="AS1064" s="11">
        <v>0</v>
      </c>
      <c r="AT1064" s="11">
        <f t="shared" ref="AT1064:BI1064" si="1571">SUM(AT1065)</f>
        <v>0</v>
      </c>
      <c r="AU1064" s="11">
        <f t="shared" si="1571"/>
        <v>0</v>
      </c>
      <c r="AV1064" s="11">
        <f t="shared" si="1571"/>
        <v>0</v>
      </c>
      <c r="AW1064" s="11">
        <f t="shared" si="1571"/>
        <v>0</v>
      </c>
      <c r="AX1064" s="11">
        <f t="shared" si="1571"/>
        <v>0</v>
      </c>
      <c r="AY1064" s="11">
        <f t="shared" si="1571"/>
        <v>0</v>
      </c>
      <c r="AZ1064" s="11">
        <f t="shared" si="1571"/>
        <v>0</v>
      </c>
      <c r="BA1064" s="11">
        <f t="shared" si="1571"/>
        <v>0</v>
      </c>
      <c r="BB1064" s="11">
        <f t="shared" si="1571"/>
        <v>0</v>
      </c>
      <c r="BC1064" s="11">
        <f t="shared" si="1571"/>
        <v>0</v>
      </c>
      <c r="BD1064" s="11">
        <f t="shared" si="1571"/>
        <v>0</v>
      </c>
      <c r="BE1064" s="11">
        <f t="shared" si="1571"/>
        <v>0</v>
      </c>
      <c r="BF1064" s="11">
        <f t="shared" si="1571"/>
        <v>0</v>
      </c>
      <c r="BG1064" s="11">
        <f t="shared" si="1571"/>
        <v>0</v>
      </c>
      <c r="BH1064" s="11">
        <f t="shared" si="1571"/>
        <v>0</v>
      </c>
      <c r="BI1064" s="11">
        <f t="shared" si="1571"/>
        <v>0</v>
      </c>
      <c r="BJ1064" s="11">
        <v>0</v>
      </c>
      <c r="BK1064" s="11">
        <v>0</v>
      </c>
    </row>
    <row r="1065" spans="1:63" x14ac:dyDescent="0.25">
      <c r="A1065" s="4" t="s">
        <v>135</v>
      </c>
      <c r="B1065" s="4" t="s">
        <v>60</v>
      </c>
      <c r="C1065" s="4" t="s">
        <v>164</v>
      </c>
      <c r="D1065" s="107" t="s">
        <v>416</v>
      </c>
      <c r="E1065" s="106" t="s">
        <v>50</v>
      </c>
      <c r="F1065" s="106" t="s">
        <v>0</v>
      </c>
      <c r="G1065" s="2" t="s">
        <v>0</v>
      </c>
      <c r="H1065" s="2" t="s">
        <v>51</v>
      </c>
      <c r="I1065" s="12">
        <f>SUM(I1066:I1067)</f>
        <v>44000</v>
      </c>
      <c r="J1065" s="12">
        <f t="shared" ref="J1065:Y1065" si="1572">SUM(J1066:J1067)</f>
        <v>9000</v>
      </c>
      <c r="K1065" s="12">
        <f t="shared" si="1572"/>
        <v>0</v>
      </c>
      <c r="L1065" s="12">
        <f t="shared" si="1572"/>
        <v>0</v>
      </c>
      <c r="M1065" s="12">
        <f t="shared" si="1572"/>
        <v>0</v>
      </c>
      <c r="N1065" s="12">
        <f t="shared" si="1572"/>
        <v>0</v>
      </c>
      <c r="O1065" s="12">
        <f t="shared" si="1572"/>
        <v>0</v>
      </c>
      <c r="P1065" s="12">
        <f t="shared" ref="P1065" si="1573">SUM(P1066:P1067)</f>
        <v>9000</v>
      </c>
      <c r="Q1065" s="12">
        <f t="shared" si="1572"/>
        <v>0</v>
      </c>
      <c r="R1065" s="12">
        <f t="shared" si="1572"/>
        <v>0</v>
      </c>
      <c r="S1065" s="12">
        <f t="shared" si="1572"/>
        <v>0</v>
      </c>
      <c r="T1065" s="12">
        <f t="shared" si="1572"/>
        <v>0</v>
      </c>
      <c r="U1065" s="12">
        <f t="shared" si="1572"/>
        <v>0</v>
      </c>
      <c r="V1065" s="12">
        <f t="shared" si="1572"/>
        <v>0</v>
      </c>
      <c r="W1065" s="12">
        <f t="shared" si="1572"/>
        <v>0</v>
      </c>
      <c r="X1065" s="12">
        <f t="shared" si="1572"/>
        <v>6546</v>
      </c>
      <c r="Y1065" s="12">
        <f t="shared" si="1572"/>
        <v>2454</v>
      </c>
      <c r="Z1065" s="12">
        <v>9000</v>
      </c>
      <c r="AA1065" s="12">
        <v>0</v>
      </c>
      <c r="AB1065" s="12">
        <f t="shared" ref="AB1065:AQ1065" si="1574">SUM(AB1066:AB1067)</f>
        <v>0</v>
      </c>
      <c r="AC1065" s="12">
        <f t="shared" si="1574"/>
        <v>0</v>
      </c>
      <c r="AD1065" s="12">
        <f t="shared" si="1574"/>
        <v>0</v>
      </c>
      <c r="AE1065" s="12">
        <f t="shared" si="1574"/>
        <v>4000</v>
      </c>
      <c r="AF1065" s="12">
        <f t="shared" si="1574"/>
        <v>0</v>
      </c>
      <c r="AG1065" s="12">
        <f t="shared" si="1574"/>
        <v>0</v>
      </c>
      <c r="AH1065" s="12">
        <f t="shared" ref="AH1065" si="1575">SUM(AH1066:AH1067)</f>
        <v>4000</v>
      </c>
      <c r="AI1065" s="12">
        <f t="shared" si="1574"/>
        <v>0</v>
      </c>
      <c r="AJ1065" s="12">
        <f t="shared" si="1574"/>
        <v>2000</v>
      </c>
      <c r="AK1065" s="12">
        <f t="shared" si="1574"/>
        <v>2000</v>
      </c>
      <c r="AL1065" s="12">
        <f t="shared" si="1574"/>
        <v>0</v>
      </c>
      <c r="AM1065" s="12">
        <f t="shared" si="1574"/>
        <v>0</v>
      </c>
      <c r="AN1065" s="12">
        <f t="shared" si="1574"/>
        <v>0</v>
      </c>
      <c r="AO1065" s="12">
        <f t="shared" si="1574"/>
        <v>0</v>
      </c>
      <c r="AP1065" s="12">
        <f t="shared" si="1574"/>
        <v>0</v>
      </c>
      <c r="AQ1065" s="12">
        <f t="shared" si="1574"/>
        <v>0</v>
      </c>
      <c r="AR1065" s="12">
        <v>4000</v>
      </c>
      <c r="AS1065" s="12">
        <v>0</v>
      </c>
      <c r="AT1065" s="12">
        <f t="shared" ref="AT1065:BI1065" si="1576">SUM(AT1066:AT1067)</f>
        <v>0</v>
      </c>
      <c r="AU1065" s="12">
        <f t="shared" si="1576"/>
        <v>0</v>
      </c>
      <c r="AV1065" s="12">
        <f t="shared" si="1576"/>
        <v>0</v>
      </c>
      <c r="AW1065" s="12">
        <f t="shared" si="1576"/>
        <v>0</v>
      </c>
      <c r="AX1065" s="12">
        <f t="shared" si="1576"/>
        <v>0</v>
      </c>
      <c r="AY1065" s="12">
        <f t="shared" si="1576"/>
        <v>0</v>
      </c>
      <c r="AZ1065" s="12">
        <f t="shared" ref="AZ1065" si="1577">SUM(AZ1066:AZ1067)</f>
        <v>0</v>
      </c>
      <c r="BA1065" s="12">
        <f t="shared" si="1576"/>
        <v>0</v>
      </c>
      <c r="BB1065" s="12">
        <f t="shared" si="1576"/>
        <v>0</v>
      </c>
      <c r="BC1065" s="12">
        <f t="shared" si="1576"/>
        <v>0</v>
      </c>
      <c r="BD1065" s="12">
        <f t="shared" si="1576"/>
        <v>0</v>
      </c>
      <c r="BE1065" s="12">
        <f t="shared" si="1576"/>
        <v>0</v>
      </c>
      <c r="BF1065" s="12">
        <f t="shared" si="1576"/>
        <v>0</v>
      </c>
      <c r="BG1065" s="12">
        <f t="shared" si="1576"/>
        <v>0</v>
      </c>
      <c r="BH1065" s="12">
        <f t="shared" si="1576"/>
        <v>0</v>
      </c>
      <c r="BI1065" s="12">
        <f t="shared" si="1576"/>
        <v>0</v>
      </c>
      <c r="BJ1065" s="12">
        <v>0</v>
      </c>
      <c r="BK1065" s="12">
        <v>0</v>
      </c>
    </row>
    <row r="1066" spans="1:63" x14ac:dyDescent="0.25">
      <c r="A1066" s="4" t="s">
        <v>135</v>
      </c>
      <c r="B1066" s="4" t="s">
        <v>60</v>
      </c>
      <c r="C1066" s="4" t="s">
        <v>164</v>
      </c>
      <c r="D1066" s="107" t="s">
        <v>416</v>
      </c>
      <c r="E1066" s="117">
        <v>8213</v>
      </c>
      <c r="F1066" s="107"/>
      <c r="G1066" s="103" t="s">
        <v>1658</v>
      </c>
      <c r="H1066" s="13" t="s">
        <v>53</v>
      </c>
      <c r="I1066" s="14">
        <v>33000</v>
      </c>
      <c r="J1066" s="14">
        <v>8000</v>
      </c>
      <c r="K1066" s="14"/>
      <c r="L1066" s="14"/>
      <c r="M1066" s="14"/>
      <c r="N1066" s="14"/>
      <c r="O1066" s="14"/>
      <c r="P1066" s="14">
        <f t="shared" si="1566"/>
        <v>8000</v>
      </c>
      <c r="Q1066" s="14"/>
      <c r="R1066" s="14"/>
      <c r="S1066" s="14"/>
      <c r="T1066" s="14"/>
      <c r="U1066" s="14"/>
      <c r="V1066" s="14"/>
      <c r="W1066" s="14"/>
      <c r="X1066" s="14">
        <v>5546</v>
      </c>
      <c r="Y1066" s="14">
        <v>2454</v>
      </c>
      <c r="Z1066" s="14">
        <v>8000</v>
      </c>
      <c r="AA1066" s="14">
        <v>0</v>
      </c>
      <c r="AB1066" s="14">
        <v>0</v>
      </c>
      <c r="AC1066" s="14"/>
      <c r="AD1066" s="14"/>
      <c r="AE1066" s="14"/>
      <c r="AF1066" s="14"/>
      <c r="AG1066" s="14"/>
      <c r="AH1066" s="14">
        <f t="shared" si="1567"/>
        <v>0</v>
      </c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>
        <v>0</v>
      </c>
      <c r="AS1066" s="14">
        <v>0</v>
      </c>
      <c r="AT1066" s="14">
        <v>0</v>
      </c>
      <c r="AU1066" s="14"/>
      <c r="AV1066" s="14"/>
      <c r="AW1066" s="14"/>
      <c r="AX1066" s="14"/>
      <c r="AY1066" s="14"/>
      <c r="AZ1066" s="14">
        <f t="shared" si="1568"/>
        <v>0</v>
      </c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>
        <v>0</v>
      </c>
      <c r="BK1066" s="14">
        <v>0</v>
      </c>
    </row>
    <row r="1067" spans="1:63" x14ac:dyDescent="0.25">
      <c r="A1067" s="4" t="s">
        <v>135</v>
      </c>
      <c r="B1067" s="4" t="s">
        <v>60</v>
      </c>
      <c r="C1067" s="4" t="s">
        <v>164</v>
      </c>
      <c r="D1067" s="107" t="s">
        <v>416</v>
      </c>
      <c r="E1067" s="117">
        <v>8216</v>
      </c>
      <c r="F1067" s="107"/>
      <c r="G1067" s="103" t="s">
        <v>1658</v>
      </c>
      <c r="H1067" s="13" t="s">
        <v>110</v>
      </c>
      <c r="I1067" s="14">
        <v>11000</v>
      </c>
      <c r="J1067" s="14">
        <v>1000</v>
      </c>
      <c r="K1067" s="14"/>
      <c r="L1067" s="14"/>
      <c r="M1067" s="14"/>
      <c r="N1067" s="14"/>
      <c r="O1067" s="14"/>
      <c r="P1067" s="14">
        <f t="shared" si="1566"/>
        <v>1000</v>
      </c>
      <c r="Q1067" s="14"/>
      <c r="R1067" s="14"/>
      <c r="S1067" s="14"/>
      <c r="T1067" s="14"/>
      <c r="U1067" s="14"/>
      <c r="V1067" s="14"/>
      <c r="W1067" s="14"/>
      <c r="X1067" s="14">
        <v>1000</v>
      </c>
      <c r="Y1067" s="14"/>
      <c r="Z1067" s="14">
        <v>1000</v>
      </c>
      <c r="AA1067" s="14">
        <v>0</v>
      </c>
      <c r="AB1067" s="14">
        <v>0</v>
      </c>
      <c r="AC1067" s="14"/>
      <c r="AD1067" s="14"/>
      <c r="AE1067" s="14">
        <f>2000+2000</f>
        <v>4000</v>
      </c>
      <c r="AF1067" s="14"/>
      <c r="AG1067" s="14"/>
      <c r="AH1067" s="14">
        <f t="shared" si="1567"/>
        <v>4000</v>
      </c>
      <c r="AI1067" s="14"/>
      <c r="AJ1067" s="14">
        <v>2000</v>
      </c>
      <c r="AK1067" s="14">
        <v>2000</v>
      </c>
      <c r="AL1067" s="14"/>
      <c r="AM1067" s="14"/>
      <c r="AN1067" s="14"/>
      <c r="AO1067" s="14"/>
      <c r="AP1067" s="14"/>
      <c r="AQ1067" s="14"/>
      <c r="AR1067" s="14">
        <v>4000</v>
      </c>
      <c r="AS1067" s="14">
        <v>0</v>
      </c>
      <c r="AT1067" s="14">
        <v>0</v>
      </c>
      <c r="AU1067" s="14"/>
      <c r="AV1067" s="14"/>
      <c r="AW1067" s="14"/>
      <c r="AX1067" s="14"/>
      <c r="AY1067" s="14"/>
      <c r="AZ1067" s="14">
        <f t="shared" si="1568"/>
        <v>0</v>
      </c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>
        <v>0</v>
      </c>
      <c r="BK1067" s="14">
        <v>0</v>
      </c>
    </row>
    <row r="1068" spans="1:63" ht="22.5" x14ac:dyDescent="0.25">
      <c r="A1068" s="13" t="s">
        <v>0</v>
      </c>
      <c r="B1068" s="13" t="s">
        <v>0</v>
      </c>
      <c r="C1068" s="13" t="s">
        <v>0</v>
      </c>
      <c r="D1068" s="103" t="s">
        <v>0</v>
      </c>
      <c r="E1068" s="103" t="s">
        <v>0</v>
      </c>
      <c r="F1068" s="103" t="s">
        <v>0</v>
      </c>
      <c r="G1068" s="13" t="s">
        <v>0</v>
      </c>
      <c r="H1068" s="10" t="s">
        <v>425</v>
      </c>
      <c r="I1068" s="11">
        <f>SUM(I1038,I1061,I1064)</f>
        <v>2270163</v>
      </c>
      <c r="J1068" s="11">
        <f t="shared" ref="J1068:Y1068" si="1578">SUM(J1038,J1061,J1064)</f>
        <v>38500</v>
      </c>
      <c r="K1068" s="11">
        <f t="shared" si="1578"/>
        <v>0</v>
      </c>
      <c r="L1068" s="11">
        <f t="shared" si="1578"/>
        <v>0</v>
      </c>
      <c r="M1068" s="11">
        <f t="shared" si="1578"/>
        <v>0</v>
      </c>
      <c r="N1068" s="11">
        <f t="shared" si="1578"/>
        <v>0</v>
      </c>
      <c r="O1068" s="11">
        <f t="shared" si="1578"/>
        <v>0</v>
      </c>
      <c r="P1068" s="11">
        <f t="shared" si="1578"/>
        <v>38500</v>
      </c>
      <c r="Q1068" s="11">
        <f t="shared" si="1578"/>
        <v>1891</v>
      </c>
      <c r="R1068" s="11">
        <f t="shared" si="1578"/>
        <v>1895</v>
      </c>
      <c r="S1068" s="11">
        <f t="shared" si="1578"/>
        <v>950</v>
      </c>
      <c r="T1068" s="11">
        <f t="shared" si="1578"/>
        <v>13019</v>
      </c>
      <c r="U1068" s="11">
        <f t="shared" si="1578"/>
        <v>3829</v>
      </c>
      <c r="V1068" s="11">
        <f t="shared" si="1578"/>
        <v>4429</v>
      </c>
      <c r="W1068" s="11">
        <f t="shared" si="1578"/>
        <v>0</v>
      </c>
      <c r="X1068" s="11">
        <f t="shared" si="1578"/>
        <v>10033</v>
      </c>
      <c r="Y1068" s="11">
        <f t="shared" si="1578"/>
        <v>2454</v>
      </c>
      <c r="Z1068" s="11">
        <v>38500</v>
      </c>
      <c r="AA1068" s="11">
        <v>0</v>
      </c>
      <c r="AB1068" s="11">
        <f t="shared" ref="AB1068:AQ1068" si="1579">SUM(AB1038,AB1061,AB1064)</f>
        <v>0</v>
      </c>
      <c r="AC1068" s="11">
        <f t="shared" si="1579"/>
        <v>0</v>
      </c>
      <c r="AD1068" s="11">
        <f t="shared" si="1579"/>
        <v>0</v>
      </c>
      <c r="AE1068" s="11">
        <f t="shared" si="1579"/>
        <v>4000</v>
      </c>
      <c r="AF1068" s="11">
        <f t="shared" si="1579"/>
        <v>0</v>
      </c>
      <c r="AG1068" s="11">
        <f t="shared" si="1579"/>
        <v>0</v>
      </c>
      <c r="AH1068" s="11">
        <f t="shared" si="1579"/>
        <v>4000</v>
      </c>
      <c r="AI1068" s="11">
        <f t="shared" si="1579"/>
        <v>0</v>
      </c>
      <c r="AJ1068" s="11">
        <f t="shared" si="1579"/>
        <v>2000</v>
      </c>
      <c r="AK1068" s="11">
        <f t="shared" si="1579"/>
        <v>2000</v>
      </c>
      <c r="AL1068" s="11">
        <f t="shared" si="1579"/>
        <v>0</v>
      </c>
      <c r="AM1068" s="11">
        <f t="shared" si="1579"/>
        <v>0</v>
      </c>
      <c r="AN1068" s="11">
        <f t="shared" si="1579"/>
        <v>0</v>
      </c>
      <c r="AO1068" s="11">
        <f t="shared" si="1579"/>
        <v>0</v>
      </c>
      <c r="AP1068" s="11">
        <f t="shared" si="1579"/>
        <v>0</v>
      </c>
      <c r="AQ1068" s="11">
        <f t="shared" si="1579"/>
        <v>0</v>
      </c>
      <c r="AR1068" s="11">
        <v>4000</v>
      </c>
      <c r="AS1068" s="11">
        <v>0</v>
      </c>
      <c r="AT1068" s="11">
        <f t="shared" ref="AT1068:BI1068" si="1580">SUM(AT1038,AT1061,AT1064)</f>
        <v>0</v>
      </c>
      <c r="AU1068" s="11">
        <f t="shared" si="1580"/>
        <v>0</v>
      </c>
      <c r="AV1068" s="11">
        <f t="shared" si="1580"/>
        <v>0</v>
      </c>
      <c r="AW1068" s="11">
        <f t="shared" si="1580"/>
        <v>0</v>
      </c>
      <c r="AX1068" s="11">
        <f t="shared" si="1580"/>
        <v>0</v>
      </c>
      <c r="AY1068" s="11">
        <f t="shared" si="1580"/>
        <v>0</v>
      </c>
      <c r="AZ1068" s="11">
        <f t="shared" si="1580"/>
        <v>0</v>
      </c>
      <c r="BA1068" s="11">
        <f t="shared" si="1580"/>
        <v>0</v>
      </c>
      <c r="BB1068" s="11">
        <f t="shared" si="1580"/>
        <v>0</v>
      </c>
      <c r="BC1068" s="11">
        <f t="shared" si="1580"/>
        <v>0</v>
      </c>
      <c r="BD1068" s="11">
        <f t="shared" si="1580"/>
        <v>0</v>
      </c>
      <c r="BE1068" s="11">
        <f t="shared" si="1580"/>
        <v>0</v>
      </c>
      <c r="BF1068" s="11">
        <f t="shared" si="1580"/>
        <v>0</v>
      </c>
      <c r="BG1068" s="11">
        <f t="shared" si="1580"/>
        <v>0</v>
      </c>
      <c r="BH1068" s="11">
        <f t="shared" si="1580"/>
        <v>0</v>
      </c>
      <c r="BI1068" s="11">
        <f t="shared" si="1580"/>
        <v>0</v>
      </c>
      <c r="BJ1068" s="11">
        <v>0</v>
      </c>
      <c r="BK1068" s="11">
        <v>0</v>
      </c>
    </row>
    <row r="1069" spans="1:63" ht="15.75" thickBot="1" x14ac:dyDescent="0.3">
      <c r="A1069" s="13" t="s">
        <v>0</v>
      </c>
      <c r="B1069" s="13" t="s">
        <v>0</v>
      </c>
      <c r="C1069" s="13" t="s">
        <v>0</v>
      </c>
      <c r="D1069" s="103" t="s">
        <v>0</v>
      </c>
      <c r="E1069" s="103" t="s">
        <v>0</v>
      </c>
      <c r="F1069" s="103" t="s">
        <v>0</v>
      </c>
      <c r="G1069" s="13" t="s">
        <v>0</v>
      </c>
      <c r="H1069" s="2" t="s">
        <v>55</v>
      </c>
      <c r="I1069" s="12">
        <v>50</v>
      </c>
      <c r="J1069" s="13" t="s">
        <v>0</v>
      </c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>
        <v>0</v>
      </c>
      <c r="AA1069" s="13"/>
      <c r="AB1069" s="13" t="s">
        <v>0</v>
      </c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>
        <v>0</v>
      </c>
      <c r="AS1069" s="13"/>
      <c r="AT1069" s="13" t="s">
        <v>0</v>
      </c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  <c r="BF1069" s="13"/>
      <c r="BG1069" s="13"/>
      <c r="BH1069" s="13"/>
      <c r="BI1069" s="13"/>
      <c r="BJ1069" s="13">
        <v>0</v>
      </c>
      <c r="BK1069" s="13"/>
    </row>
    <row r="1070" spans="1:63" ht="69.75" customHeight="1" thickBot="1" x14ac:dyDescent="0.3">
      <c r="A1070" s="148" t="s">
        <v>0</v>
      </c>
      <c r="B1070" s="148" t="s">
        <v>0</v>
      </c>
      <c r="C1070" s="148" t="s">
        <v>0</v>
      </c>
      <c r="D1070" s="151" t="s">
        <v>0</v>
      </c>
      <c r="E1070" s="151" t="s">
        <v>0</v>
      </c>
      <c r="F1070" s="151" t="s">
        <v>0</v>
      </c>
      <c r="G1070" s="154" t="s">
        <v>0</v>
      </c>
      <c r="H1070" s="5" t="s">
        <v>56</v>
      </c>
      <c r="I1070" s="5" t="s">
        <v>9</v>
      </c>
      <c r="J1070" s="94" t="s">
        <v>10</v>
      </c>
      <c r="K1070" s="94" t="s">
        <v>1602</v>
      </c>
      <c r="L1070" s="94" t="s">
        <v>1535</v>
      </c>
      <c r="M1070" s="94" t="s">
        <v>1591</v>
      </c>
      <c r="N1070" s="94" t="s">
        <v>1592</v>
      </c>
      <c r="O1070" s="94" t="s">
        <v>1593</v>
      </c>
      <c r="P1070" s="94" t="s">
        <v>1606</v>
      </c>
      <c r="Q1070" s="94" t="s">
        <v>1603</v>
      </c>
      <c r="R1070" s="94" t="s">
        <v>1594</v>
      </c>
      <c r="S1070" s="94" t="s">
        <v>1595</v>
      </c>
      <c r="T1070" s="94" t="s">
        <v>1596</v>
      </c>
      <c r="U1070" s="94" t="s">
        <v>1597</v>
      </c>
      <c r="V1070" s="94" t="s">
        <v>1598</v>
      </c>
      <c r="W1070" s="94" t="s">
        <v>1599</v>
      </c>
      <c r="X1070" s="94" t="s">
        <v>1604</v>
      </c>
      <c r="Y1070" s="94" t="s">
        <v>1605</v>
      </c>
      <c r="Z1070" s="94" t="s">
        <v>1600</v>
      </c>
      <c r="AA1070" s="94" t="s">
        <v>1601</v>
      </c>
      <c r="AB1070" s="95" t="s">
        <v>11</v>
      </c>
      <c r="AC1070" s="95" t="s">
        <v>1602</v>
      </c>
      <c r="AD1070" s="95" t="s">
        <v>1535</v>
      </c>
      <c r="AE1070" s="95" t="s">
        <v>1591</v>
      </c>
      <c r="AF1070" s="95" t="s">
        <v>1592</v>
      </c>
      <c r="AG1070" s="95" t="s">
        <v>1593</v>
      </c>
      <c r="AH1070" s="95" t="s">
        <v>1607</v>
      </c>
      <c r="AI1070" s="95" t="s">
        <v>1603</v>
      </c>
      <c r="AJ1070" s="95" t="s">
        <v>1594</v>
      </c>
      <c r="AK1070" s="95" t="s">
        <v>1595</v>
      </c>
      <c r="AL1070" s="95" t="s">
        <v>1596</v>
      </c>
      <c r="AM1070" s="95" t="s">
        <v>1597</v>
      </c>
      <c r="AN1070" s="95" t="s">
        <v>1598</v>
      </c>
      <c r="AO1070" s="95" t="s">
        <v>1599</v>
      </c>
      <c r="AP1070" s="95" t="s">
        <v>1604</v>
      </c>
      <c r="AQ1070" s="95" t="s">
        <v>1605</v>
      </c>
      <c r="AR1070" s="95" t="s">
        <v>1600</v>
      </c>
      <c r="AS1070" s="95" t="s">
        <v>1601</v>
      </c>
      <c r="AT1070" s="96" t="s">
        <v>12</v>
      </c>
      <c r="AU1070" s="96" t="s">
        <v>1602</v>
      </c>
      <c r="AV1070" s="96" t="s">
        <v>1535</v>
      </c>
      <c r="AW1070" s="96" t="s">
        <v>1591</v>
      </c>
      <c r="AX1070" s="96" t="s">
        <v>1592</v>
      </c>
      <c r="AY1070" s="96" t="s">
        <v>1593</v>
      </c>
      <c r="AZ1070" s="96" t="s">
        <v>1608</v>
      </c>
      <c r="BA1070" s="96" t="s">
        <v>1603</v>
      </c>
      <c r="BB1070" s="96" t="s">
        <v>1594</v>
      </c>
      <c r="BC1070" s="96" t="s">
        <v>1595</v>
      </c>
      <c r="BD1070" s="96" t="s">
        <v>1596</v>
      </c>
      <c r="BE1070" s="96" t="s">
        <v>1597</v>
      </c>
      <c r="BF1070" s="96" t="s">
        <v>1598</v>
      </c>
      <c r="BG1070" s="96" t="s">
        <v>1599</v>
      </c>
      <c r="BH1070" s="96" t="s">
        <v>1604</v>
      </c>
      <c r="BI1070" s="96" t="s">
        <v>1605</v>
      </c>
      <c r="BJ1070" s="96" t="s">
        <v>1600</v>
      </c>
      <c r="BK1070" s="96" t="s">
        <v>1601</v>
      </c>
    </row>
    <row r="1071" spans="1:63" x14ac:dyDescent="0.25">
      <c r="A1071" s="149"/>
      <c r="B1071" s="149"/>
      <c r="C1071" s="149"/>
      <c r="D1071" s="152"/>
      <c r="E1071" s="152"/>
      <c r="F1071" s="152"/>
      <c r="G1071" s="155"/>
      <c r="H1071" s="15" t="s">
        <v>0</v>
      </c>
      <c r="I1071" s="9" t="s">
        <v>13</v>
      </c>
      <c r="J1071" s="9">
        <v>1</v>
      </c>
      <c r="K1071" s="9">
        <v>2</v>
      </c>
      <c r="L1071" s="9">
        <v>3</v>
      </c>
      <c r="M1071" s="9">
        <v>4</v>
      </c>
      <c r="N1071" s="9">
        <v>5</v>
      </c>
      <c r="O1071" s="9">
        <v>6</v>
      </c>
      <c r="P1071" s="9">
        <v>7</v>
      </c>
      <c r="Q1071" s="9">
        <v>8</v>
      </c>
      <c r="R1071" s="9">
        <v>9</v>
      </c>
      <c r="S1071" s="9">
        <v>10</v>
      </c>
      <c r="T1071" s="9">
        <v>11</v>
      </c>
      <c r="U1071" s="9">
        <v>12</v>
      </c>
      <c r="V1071" s="9">
        <v>13</v>
      </c>
      <c r="W1071" s="9">
        <v>14</v>
      </c>
      <c r="X1071" s="9">
        <v>15</v>
      </c>
      <c r="Y1071" s="9">
        <v>16</v>
      </c>
      <c r="Z1071" s="9">
        <v>20</v>
      </c>
      <c r="AA1071" s="9">
        <v>21</v>
      </c>
      <c r="AB1071" s="9">
        <v>1</v>
      </c>
      <c r="AC1071" s="9">
        <v>2</v>
      </c>
      <c r="AD1071" s="9">
        <v>3</v>
      </c>
      <c r="AE1071" s="9">
        <v>4</v>
      </c>
      <c r="AF1071" s="9">
        <v>5</v>
      </c>
      <c r="AG1071" s="9">
        <v>6</v>
      </c>
      <c r="AH1071" s="9">
        <v>7</v>
      </c>
      <c r="AI1071" s="9">
        <v>8</v>
      </c>
      <c r="AJ1071" s="9">
        <v>9</v>
      </c>
      <c r="AK1071" s="9">
        <v>10</v>
      </c>
      <c r="AL1071" s="9">
        <v>11</v>
      </c>
      <c r="AM1071" s="9">
        <v>12</v>
      </c>
      <c r="AN1071" s="9">
        <v>13</v>
      </c>
      <c r="AO1071" s="9">
        <v>14</v>
      </c>
      <c r="AP1071" s="9">
        <v>15</v>
      </c>
      <c r="AQ1071" s="9">
        <v>16</v>
      </c>
      <c r="AR1071" s="9">
        <v>20</v>
      </c>
      <c r="AS1071" s="9">
        <v>21</v>
      </c>
      <c r="AT1071" s="9">
        <v>1</v>
      </c>
      <c r="AU1071" s="9">
        <v>2</v>
      </c>
      <c r="AV1071" s="9">
        <v>3</v>
      </c>
      <c r="AW1071" s="9">
        <v>4</v>
      </c>
      <c r="AX1071" s="9">
        <v>5</v>
      </c>
      <c r="AY1071" s="9">
        <v>6</v>
      </c>
      <c r="AZ1071" s="9">
        <v>7</v>
      </c>
      <c r="BA1071" s="9">
        <v>8</v>
      </c>
      <c r="BB1071" s="9">
        <v>9</v>
      </c>
      <c r="BC1071" s="9">
        <v>10</v>
      </c>
      <c r="BD1071" s="9">
        <v>11</v>
      </c>
      <c r="BE1071" s="9">
        <v>12</v>
      </c>
      <c r="BF1071" s="9">
        <v>13</v>
      </c>
      <c r="BG1071" s="9">
        <v>14</v>
      </c>
      <c r="BH1071" s="9">
        <v>15</v>
      </c>
      <c r="BI1071" s="9">
        <v>16</v>
      </c>
      <c r="BJ1071" s="9">
        <v>20</v>
      </c>
      <c r="BK1071" s="9">
        <v>21</v>
      </c>
    </row>
    <row r="1072" spans="1:63" x14ac:dyDescent="0.25">
      <c r="A1072" s="149"/>
      <c r="B1072" s="149"/>
      <c r="C1072" s="149"/>
      <c r="D1072" s="152"/>
      <c r="E1072" s="152"/>
      <c r="F1072" s="152"/>
      <c r="G1072" s="155"/>
      <c r="H1072" s="16" t="s">
        <v>139</v>
      </c>
      <c r="I1072" s="17">
        <f>SUM(I1068)</f>
        <v>2270163</v>
      </c>
      <c r="J1072" s="17">
        <f t="shared" ref="J1072:Y1072" si="1581">SUM(J1068)</f>
        <v>38500</v>
      </c>
      <c r="K1072" s="17">
        <f t="shared" si="1581"/>
        <v>0</v>
      </c>
      <c r="L1072" s="17">
        <f t="shared" si="1581"/>
        <v>0</v>
      </c>
      <c r="M1072" s="17">
        <f t="shared" si="1581"/>
        <v>0</v>
      </c>
      <c r="N1072" s="17">
        <f t="shared" si="1581"/>
        <v>0</v>
      </c>
      <c r="O1072" s="17">
        <f t="shared" si="1581"/>
        <v>0</v>
      </c>
      <c r="P1072" s="17">
        <f t="shared" ref="P1072" si="1582">SUM(P1068)</f>
        <v>38500</v>
      </c>
      <c r="Q1072" s="17">
        <f t="shared" si="1581"/>
        <v>1891</v>
      </c>
      <c r="R1072" s="17">
        <f t="shared" si="1581"/>
        <v>1895</v>
      </c>
      <c r="S1072" s="17">
        <f t="shared" si="1581"/>
        <v>950</v>
      </c>
      <c r="T1072" s="17">
        <f t="shared" si="1581"/>
        <v>13019</v>
      </c>
      <c r="U1072" s="17">
        <f t="shared" si="1581"/>
        <v>3829</v>
      </c>
      <c r="V1072" s="17">
        <f t="shared" si="1581"/>
        <v>4429</v>
      </c>
      <c r="W1072" s="17">
        <f t="shared" si="1581"/>
        <v>0</v>
      </c>
      <c r="X1072" s="17">
        <f t="shared" si="1581"/>
        <v>10033</v>
      </c>
      <c r="Y1072" s="17">
        <f t="shared" si="1581"/>
        <v>2454</v>
      </c>
      <c r="Z1072" s="17">
        <v>38500</v>
      </c>
      <c r="AA1072" s="17">
        <v>0</v>
      </c>
      <c r="AB1072" s="17">
        <f t="shared" ref="AB1072:AQ1072" si="1583">SUM(AB1068)</f>
        <v>0</v>
      </c>
      <c r="AC1072" s="17">
        <f t="shared" si="1583"/>
        <v>0</v>
      </c>
      <c r="AD1072" s="17">
        <f t="shared" si="1583"/>
        <v>0</v>
      </c>
      <c r="AE1072" s="17">
        <f t="shared" si="1583"/>
        <v>4000</v>
      </c>
      <c r="AF1072" s="17">
        <f t="shared" si="1583"/>
        <v>0</v>
      </c>
      <c r="AG1072" s="17">
        <f t="shared" si="1583"/>
        <v>0</v>
      </c>
      <c r="AH1072" s="17">
        <f t="shared" ref="AH1072" si="1584">SUM(AH1068)</f>
        <v>4000</v>
      </c>
      <c r="AI1072" s="17">
        <f t="shared" si="1583"/>
        <v>0</v>
      </c>
      <c r="AJ1072" s="17">
        <f t="shared" si="1583"/>
        <v>2000</v>
      </c>
      <c r="AK1072" s="17">
        <f t="shared" si="1583"/>
        <v>2000</v>
      </c>
      <c r="AL1072" s="17">
        <f t="shared" si="1583"/>
        <v>0</v>
      </c>
      <c r="AM1072" s="17">
        <f t="shared" si="1583"/>
        <v>0</v>
      </c>
      <c r="AN1072" s="17">
        <f t="shared" si="1583"/>
        <v>0</v>
      </c>
      <c r="AO1072" s="17">
        <f t="shared" si="1583"/>
        <v>0</v>
      </c>
      <c r="AP1072" s="17">
        <f t="shared" si="1583"/>
        <v>0</v>
      </c>
      <c r="AQ1072" s="17">
        <f t="shared" si="1583"/>
        <v>0</v>
      </c>
      <c r="AR1072" s="17">
        <v>4000</v>
      </c>
      <c r="AS1072" s="17">
        <v>0</v>
      </c>
      <c r="AT1072" s="17">
        <f t="shared" ref="AT1072:BI1072" si="1585">SUM(AT1068)</f>
        <v>0</v>
      </c>
      <c r="AU1072" s="17">
        <f t="shared" si="1585"/>
        <v>0</v>
      </c>
      <c r="AV1072" s="17">
        <f t="shared" si="1585"/>
        <v>0</v>
      </c>
      <c r="AW1072" s="17">
        <f t="shared" si="1585"/>
        <v>0</v>
      </c>
      <c r="AX1072" s="17">
        <f t="shared" si="1585"/>
        <v>0</v>
      </c>
      <c r="AY1072" s="17">
        <f t="shared" si="1585"/>
        <v>0</v>
      </c>
      <c r="AZ1072" s="17">
        <f t="shared" ref="AZ1072" si="1586">SUM(AZ1068)</f>
        <v>0</v>
      </c>
      <c r="BA1072" s="17">
        <f t="shared" si="1585"/>
        <v>0</v>
      </c>
      <c r="BB1072" s="17">
        <f t="shared" si="1585"/>
        <v>0</v>
      </c>
      <c r="BC1072" s="17">
        <f t="shared" si="1585"/>
        <v>0</v>
      </c>
      <c r="BD1072" s="17">
        <f t="shared" si="1585"/>
        <v>0</v>
      </c>
      <c r="BE1072" s="17">
        <f t="shared" si="1585"/>
        <v>0</v>
      </c>
      <c r="BF1072" s="17">
        <f t="shared" si="1585"/>
        <v>0</v>
      </c>
      <c r="BG1072" s="17">
        <f t="shared" si="1585"/>
        <v>0</v>
      </c>
      <c r="BH1072" s="17">
        <f t="shared" si="1585"/>
        <v>0</v>
      </c>
      <c r="BI1072" s="17">
        <f t="shared" si="1585"/>
        <v>0</v>
      </c>
      <c r="BJ1072" s="17">
        <v>0</v>
      </c>
      <c r="BK1072" s="17">
        <v>0</v>
      </c>
    </row>
    <row r="1073" spans="1:63" x14ac:dyDescent="0.25">
      <c r="A1073" s="149"/>
      <c r="B1073" s="149"/>
      <c r="C1073" s="149"/>
      <c r="D1073" s="152"/>
      <c r="E1073" s="152"/>
      <c r="F1073" s="152"/>
      <c r="G1073" s="155"/>
      <c r="H1073" s="18" t="s">
        <v>57</v>
      </c>
      <c r="I1073" s="17">
        <f>SUM(I1072)</f>
        <v>2270163</v>
      </c>
      <c r="J1073" s="17">
        <f t="shared" ref="J1073:Y1073" si="1587">SUM(J1072)</f>
        <v>38500</v>
      </c>
      <c r="K1073" s="17">
        <f t="shared" si="1587"/>
        <v>0</v>
      </c>
      <c r="L1073" s="17">
        <f t="shared" si="1587"/>
        <v>0</v>
      </c>
      <c r="M1073" s="17">
        <f t="shared" si="1587"/>
        <v>0</v>
      </c>
      <c r="N1073" s="17">
        <f t="shared" si="1587"/>
        <v>0</v>
      </c>
      <c r="O1073" s="17">
        <f t="shared" si="1587"/>
        <v>0</v>
      </c>
      <c r="P1073" s="17">
        <f t="shared" ref="P1073" si="1588">SUM(P1072)</f>
        <v>38500</v>
      </c>
      <c r="Q1073" s="17">
        <f t="shared" si="1587"/>
        <v>1891</v>
      </c>
      <c r="R1073" s="17">
        <f t="shared" si="1587"/>
        <v>1895</v>
      </c>
      <c r="S1073" s="17">
        <f t="shared" si="1587"/>
        <v>950</v>
      </c>
      <c r="T1073" s="17">
        <f t="shared" si="1587"/>
        <v>13019</v>
      </c>
      <c r="U1073" s="17">
        <f t="shared" si="1587"/>
        <v>3829</v>
      </c>
      <c r="V1073" s="17">
        <f t="shared" si="1587"/>
        <v>4429</v>
      </c>
      <c r="W1073" s="17">
        <f t="shared" si="1587"/>
        <v>0</v>
      </c>
      <c r="X1073" s="17">
        <f t="shared" si="1587"/>
        <v>10033</v>
      </c>
      <c r="Y1073" s="17">
        <f t="shared" si="1587"/>
        <v>2454</v>
      </c>
      <c r="Z1073" s="17">
        <v>38500</v>
      </c>
      <c r="AA1073" s="17">
        <v>0</v>
      </c>
      <c r="AB1073" s="17">
        <f t="shared" ref="AB1073:AQ1073" si="1589">SUM(AB1072)</f>
        <v>0</v>
      </c>
      <c r="AC1073" s="17">
        <f t="shared" si="1589"/>
        <v>0</v>
      </c>
      <c r="AD1073" s="17">
        <f t="shared" si="1589"/>
        <v>0</v>
      </c>
      <c r="AE1073" s="17">
        <f t="shared" si="1589"/>
        <v>4000</v>
      </c>
      <c r="AF1073" s="17">
        <f t="shared" si="1589"/>
        <v>0</v>
      </c>
      <c r="AG1073" s="17">
        <f t="shared" si="1589"/>
        <v>0</v>
      </c>
      <c r="AH1073" s="17">
        <f t="shared" ref="AH1073" si="1590">SUM(AH1072)</f>
        <v>4000</v>
      </c>
      <c r="AI1073" s="17">
        <f t="shared" si="1589"/>
        <v>0</v>
      </c>
      <c r="AJ1073" s="17">
        <f t="shared" si="1589"/>
        <v>2000</v>
      </c>
      <c r="AK1073" s="17">
        <f t="shared" si="1589"/>
        <v>2000</v>
      </c>
      <c r="AL1073" s="17">
        <f t="shared" si="1589"/>
        <v>0</v>
      </c>
      <c r="AM1073" s="17">
        <f t="shared" si="1589"/>
        <v>0</v>
      </c>
      <c r="AN1073" s="17">
        <f t="shared" si="1589"/>
        <v>0</v>
      </c>
      <c r="AO1073" s="17">
        <f t="shared" si="1589"/>
        <v>0</v>
      </c>
      <c r="AP1073" s="17">
        <f t="shared" si="1589"/>
        <v>0</v>
      </c>
      <c r="AQ1073" s="17">
        <f t="shared" si="1589"/>
        <v>0</v>
      </c>
      <c r="AR1073" s="17">
        <v>4000</v>
      </c>
      <c r="AS1073" s="17">
        <v>0</v>
      </c>
      <c r="AT1073" s="17">
        <f t="shared" ref="AT1073:BI1073" si="1591">SUM(AT1072)</f>
        <v>0</v>
      </c>
      <c r="AU1073" s="17">
        <f t="shared" si="1591"/>
        <v>0</v>
      </c>
      <c r="AV1073" s="17">
        <f t="shared" si="1591"/>
        <v>0</v>
      </c>
      <c r="AW1073" s="17">
        <f t="shared" si="1591"/>
        <v>0</v>
      </c>
      <c r="AX1073" s="17">
        <f t="shared" si="1591"/>
        <v>0</v>
      </c>
      <c r="AY1073" s="17">
        <f t="shared" si="1591"/>
        <v>0</v>
      </c>
      <c r="AZ1073" s="17">
        <f t="shared" ref="AZ1073" si="1592">SUM(AZ1072)</f>
        <v>0</v>
      </c>
      <c r="BA1073" s="17">
        <f t="shared" si="1591"/>
        <v>0</v>
      </c>
      <c r="BB1073" s="17">
        <f t="shared" si="1591"/>
        <v>0</v>
      </c>
      <c r="BC1073" s="17">
        <f t="shared" si="1591"/>
        <v>0</v>
      </c>
      <c r="BD1073" s="17">
        <f t="shared" si="1591"/>
        <v>0</v>
      </c>
      <c r="BE1073" s="17">
        <f t="shared" si="1591"/>
        <v>0</v>
      </c>
      <c r="BF1073" s="17">
        <f t="shared" si="1591"/>
        <v>0</v>
      </c>
      <c r="BG1073" s="17">
        <f t="shared" si="1591"/>
        <v>0</v>
      </c>
      <c r="BH1073" s="17">
        <f t="shared" si="1591"/>
        <v>0</v>
      </c>
      <c r="BI1073" s="17">
        <f t="shared" si="1591"/>
        <v>0</v>
      </c>
      <c r="BJ1073" s="17">
        <v>0</v>
      </c>
      <c r="BK1073" s="17">
        <v>0</v>
      </c>
    </row>
    <row r="1074" spans="1:63" x14ac:dyDescent="0.25">
      <c r="A1074" s="150"/>
      <c r="B1074" s="150"/>
      <c r="C1074" s="150"/>
      <c r="D1074" s="153"/>
      <c r="E1074" s="153"/>
      <c r="F1074" s="153"/>
      <c r="G1074" s="156"/>
      <c r="P1074">
        <f t="shared" si="1566"/>
        <v>0</v>
      </c>
      <c r="Z1074">
        <v>0</v>
      </c>
      <c r="AA1074">
        <v>0</v>
      </c>
      <c r="AH1074">
        <f t="shared" si="1567"/>
        <v>0</v>
      </c>
      <c r="AR1074">
        <v>0</v>
      </c>
      <c r="AS1074">
        <v>0</v>
      </c>
      <c r="AZ1074">
        <f t="shared" si="1568"/>
        <v>0</v>
      </c>
      <c r="BJ1074">
        <v>0</v>
      </c>
      <c r="BK1074">
        <v>0</v>
      </c>
    </row>
    <row r="1075" spans="1:63" ht="15.75" thickBot="1" x14ac:dyDescent="0.3">
      <c r="A1075" s="13" t="s">
        <v>0</v>
      </c>
      <c r="B1075" s="13" t="s">
        <v>0</v>
      </c>
      <c r="C1075" s="13" t="s">
        <v>0</v>
      </c>
      <c r="D1075" s="103" t="s">
        <v>0</v>
      </c>
      <c r="E1075" s="103" t="s">
        <v>0</v>
      </c>
      <c r="F1075" s="103" t="s">
        <v>0</v>
      </c>
      <c r="G1075" s="13" t="s">
        <v>0</v>
      </c>
      <c r="H1075" s="19" t="s">
        <v>0</v>
      </c>
      <c r="I1075" s="19" t="s">
        <v>0</v>
      </c>
      <c r="J1075" s="19" t="s">
        <v>0</v>
      </c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>
        <v>0</v>
      </c>
      <c r="AA1075" s="19">
        <v>0</v>
      </c>
      <c r="AB1075" s="19" t="s">
        <v>0</v>
      </c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>
        <v>0</v>
      </c>
      <c r="AS1075" s="19">
        <v>0</v>
      </c>
      <c r="AT1075" s="19" t="s">
        <v>0</v>
      </c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>
        <v>0</v>
      </c>
      <c r="BK1075" s="19">
        <v>0</v>
      </c>
    </row>
    <row r="1076" spans="1:63" ht="69.75" customHeight="1" thickBot="1" x14ac:dyDescent="0.3">
      <c r="A1076" s="5" t="s">
        <v>2</v>
      </c>
      <c r="B1076" s="5" t="s">
        <v>3</v>
      </c>
      <c r="C1076" s="5" t="s">
        <v>4</v>
      </c>
      <c r="D1076" s="108" t="s">
        <v>0</v>
      </c>
      <c r="E1076" s="116" t="s">
        <v>5</v>
      </c>
      <c r="F1076" s="116" t="s">
        <v>6</v>
      </c>
      <c r="G1076" s="5" t="s">
        <v>7</v>
      </c>
      <c r="H1076" s="5" t="s">
        <v>8</v>
      </c>
      <c r="I1076" s="5" t="s">
        <v>9</v>
      </c>
      <c r="J1076" s="94" t="s">
        <v>10</v>
      </c>
      <c r="K1076" s="94" t="s">
        <v>1602</v>
      </c>
      <c r="L1076" s="94" t="s">
        <v>1535</v>
      </c>
      <c r="M1076" s="94" t="s">
        <v>1591</v>
      </c>
      <c r="N1076" s="94" t="s">
        <v>1592</v>
      </c>
      <c r="O1076" s="94" t="s">
        <v>1593</v>
      </c>
      <c r="P1076" s="94" t="s">
        <v>1606</v>
      </c>
      <c r="Q1076" s="94" t="s">
        <v>1603</v>
      </c>
      <c r="R1076" s="94" t="s">
        <v>1594</v>
      </c>
      <c r="S1076" s="94" t="s">
        <v>1595</v>
      </c>
      <c r="T1076" s="94" t="s">
        <v>1596</v>
      </c>
      <c r="U1076" s="94" t="s">
        <v>1597</v>
      </c>
      <c r="V1076" s="94" t="s">
        <v>1598</v>
      </c>
      <c r="W1076" s="94" t="s">
        <v>1599</v>
      </c>
      <c r="X1076" s="94" t="s">
        <v>1604</v>
      </c>
      <c r="Y1076" s="94" t="s">
        <v>1605</v>
      </c>
      <c r="Z1076" s="94" t="s">
        <v>1600</v>
      </c>
      <c r="AA1076" s="94" t="s">
        <v>1601</v>
      </c>
      <c r="AB1076" s="95" t="s">
        <v>11</v>
      </c>
      <c r="AC1076" s="95" t="s">
        <v>1602</v>
      </c>
      <c r="AD1076" s="95" t="s">
        <v>1535</v>
      </c>
      <c r="AE1076" s="95" t="s">
        <v>1591</v>
      </c>
      <c r="AF1076" s="95" t="s">
        <v>1592</v>
      </c>
      <c r="AG1076" s="95" t="s">
        <v>1593</v>
      </c>
      <c r="AH1076" s="95" t="s">
        <v>1607</v>
      </c>
      <c r="AI1076" s="95" t="s">
        <v>1603</v>
      </c>
      <c r="AJ1076" s="95" t="s">
        <v>1594</v>
      </c>
      <c r="AK1076" s="95" t="s">
        <v>1595</v>
      </c>
      <c r="AL1076" s="95" t="s">
        <v>1596</v>
      </c>
      <c r="AM1076" s="95" t="s">
        <v>1597</v>
      </c>
      <c r="AN1076" s="95" t="s">
        <v>1598</v>
      </c>
      <c r="AO1076" s="95" t="s">
        <v>1599</v>
      </c>
      <c r="AP1076" s="95" t="s">
        <v>1604</v>
      </c>
      <c r="AQ1076" s="95" t="s">
        <v>1605</v>
      </c>
      <c r="AR1076" s="95" t="s">
        <v>1600</v>
      </c>
      <c r="AS1076" s="95" t="s">
        <v>1601</v>
      </c>
      <c r="AT1076" s="96" t="s">
        <v>12</v>
      </c>
      <c r="AU1076" s="96" t="s">
        <v>1602</v>
      </c>
      <c r="AV1076" s="96" t="s">
        <v>1535</v>
      </c>
      <c r="AW1076" s="96" t="s">
        <v>1591</v>
      </c>
      <c r="AX1076" s="96" t="s">
        <v>1592</v>
      </c>
      <c r="AY1076" s="96" t="s">
        <v>1593</v>
      </c>
      <c r="AZ1076" s="96" t="s">
        <v>1608</v>
      </c>
      <c r="BA1076" s="96" t="s">
        <v>1603</v>
      </c>
      <c r="BB1076" s="96" t="s">
        <v>1594</v>
      </c>
      <c r="BC1076" s="96" t="s">
        <v>1595</v>
      </c>
      <c r="BD1076" s="96" t="s">
        <v>1596</v>
      </c>
      <c r="BE1076" s="96" t="s">
        <v>1597</v>
      </c>
      <c r="BF1076" s="96" t="s">
        <v>1598</v>
      </c>
      <c r="BG1076" s="96" t="s">
        <v>1599</v>
      </c>
      <c r="BH1076" s="96" t="s">
        <v>1604</v>
      </c>
      <c r="BI1076" s="96" t="s">
        <v>1605</v>
      </c>
      <c r="BJ1076" s="96" t="s">
        <v>1600</v>
      </c>
      <c r="BK1076" s="96" t="s">
        <v>1601</v>
      </c>
    </row>
    <row r="1077" spans="1:63" x14ac:dyDescent="0.25">
      <c r="A1077" s="6" t="s">
        <v>0</v>
      </c>
      <c r="B1077" s="6" t="s">
        <v>0</v>
      </c>
      <c r="C1077" s="6" t="s">
        <v>0</v>
      </c>
      <c r="D1077" s="109" t="s">
        <v>0</v>
      </c>
      <c r="E1077" s="109" t="s">
        <v>0</v>
      </c>
      <c r="F1077" s="125" t="s">
        <v>0</v>
      </c>
      <c r="G1077" s="7" t="s">
        <v>0</v>
      </c>
      <c r="H1077" s="8" t="s">
        <v>0</v>
      </c>
      <c r="I1077" s="9" t="s">
        <v>13</v>
      </c>
      <c r="J1077" s="9">
        <v>1</v>
      </c>
      <c r="K1077" s="9">
        <v>2</v>
      </c>
      <c r="L1077" s="9">
        <v>3</v>
      </c>
      <c r="M1077" s="9">
        <v>4</v>
      </c>
      <c r="N1077" s="9">
        <v>5</v>
      </c>
      <c r="O1077" s="9">
        <v>6</v>
      </c>
      <c r="P1077" s="9">
        <v>7</v>
      </c>
      <c r="Q1077" s="9">
        <v>8</v>
      </c>
      <c r="R1077" s="9">
        <v>9</v>
      </c>
      <c r="S1077" s="9">
        <v>10</v>
      </c>
      <c r="T1077" s="9">
        <v>11</v>
      </c>
      <c r="U1077" s="9">
        <v>12</v>
      </c>
      <c r="V1077" s="9">
        <v>13</v>
      </c>
      <c r="W1077" s="9">
        <v>14</v>
      </c>
      <c r="X1077" s="9">
        <v>15</v>
      </c>
      <c r="Y1077" s="9">
        <v>16</v>
      </c>
      <c r="Z1077" s="9">
        <v>20</v>
      </c>
      <c r="AA1077" s="9">
        <v>21</v>
      </c>
      <c r="AB1077" s="9">
        <v>1</v>
      </c>
      <c r="AC1077" s="9">
        <v>2</v>
      </c>
      <c r="AD1077" s="9">
        <v>3</v>
      </c>
      <c r="AE1077" s="9">
        <v>4</v>
      </c>
      <c r="AF1077" s="9">
        <v>5</v>
      </c>
      <c r="AG1077" s="9">
        <v>6</v>
      </c>
      <c r="AH1077" s="9">
        <v>7</v>
      </c>
      <c r="AI1077" s="9">
        <v>8</v>
      </c>
      <c r="AJ1077" s="9">
        <v>9</v>
      </c>
      <c r="AK1077" s="9">
        <v>10</v>
      </c>
      <c r="AL1077" s="9">
        <v>11</v>
      </c>
      <c r="AM1077" s="9">
        <v>12</v>
      </c>
      <c r="AN1077" s="9">
        <v>13</v>
      </c>
      <c r="AO1077" s="9">
        <v>14</v>
      </c>
      <c r="AP1077" s="9">
        <v>15</v>
      </c>
      <c r="AQ1077" s="9">
        <v>16</v>
      </c>
      <c r="AR1077" s="9">
        <v>20</v>
      </c>
      <c r="AS1077" s="9">
        <v>21</v>
      </c>
      <c r="AT1077" s="9">
        <v>1</v>
      </c>
      <c r="AU1077" s="9">
        <v>2</v>
      </c>
      <c r="AV1077" s="9">
        <v>3</v>
      </c>
      <c r="AW1077" s="9">
        <v>4</v>
      </c>
      <c r="AX1077" s="9">
        <v>5</v>
      </c>
      <c r="AY1077" s="9">
        <v>6</v>
      </c>
      <c r="AZ1077" s="9">
        <v>7</v>
      </c>
      <c r="BA1077" s="9">
        <v>8</v>
      </c>
      <c r="BB1077" s="9">
        <v>9</v>
      </c>
      <c r="BC1077" s="9">
        <v>10</v>
      </c>
      <c r="BD1077" s="9">
        <v>11</v>
      </c>
      <c r="BE1077" s="9">
        <v>12</v>
      </c>
      <c r="BF1077" s="9">
        <v>13</v>
      </c>
      <c r="BG1077" s="9">
        <v>14</v>
      </c>
      <c r="BH1077" s="9">
        <v>15</v>
      </c>
      <c r="BI1077" s="9">
        <v>16</v>
      </c>
      <c r="BJ1077" s="9">
        <v>20</v>
      </c>
      <c r="BK1077" s="9">
        <v>21</v>
      </c>
    </row>
    <row r="1078" spans="1:63" ht="33.75" x14ac:dyDescent="0.25">
      <c r="A1078" s="1" t="s">
        <v>135</v>
      </c>
      <c r="B1078" s="1" t="s">
        <v>60</v>
      </c>
      <c r="C1078" s="4" t="s">
        <v>165</v>
      </c>
      <c r="D1078" s="107" t="s">
        <v>426</v>
      </c>
      <c r="E1078" s="106" t="s">
        <v>0</v>
      </c>
      <c r="F1078" s="106" t="s">
        <v>0</v>
      </c>
      <c r="G1078" s="2" t="s">
        <v>0</v>
      </c>
      <c r="H1078" s="2" t="s">
        <v>427</v>
      </c>
      <c r="I1078" s="3" t="s">
        <v>0</v>
      </c>
      <c r="J1078" s="3" t="s">
        <v>0</v>
      </c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>
        <v>0</v>
      </c>
      <c r="AA1078" s="3">
        <v>0</v>
      </c>
      <c r="AB1078" s="3" t="s">
        <v>0</v>
      </c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>
        <v>0</v>
      </c>
      <c r="AS1078" s="3">
        <v>0</v>
      </c>
      <c r="AT1078" s="3" t="s">
        <v>0</v>
      </c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>
        <v>0</v>
      </c>
      <c r="BK1078" s="3">
        <v>0</v>
      </c>
    </row>
    <row r="1079" spans="1:63" ht="33.75" x14ac:dyDescent="0.25">
      <c r="A1079" s="1" t="s">
        <v>0</v>
      </c>
      <c r="B1079" s="1" t="s">
        <v>0</v>
      </c>
      <c r="C1079" s="1" t="s">
        <v>0</v>
      </c>
      <c r="D1079" s="106" t="s">
        <v>0</v>
      </c>
      <c r="E1079" s="106" t="s">
        <v>0</v>
      </c>
      <c r="F1079" s="106" t="s">
        <v>0</v>
      </c>
      <c r="G1079" s="2" t="s">
        <v>0</v>
      </c>
      <c r="H1079" s="10" t="s">
        <v>15</v>
      </c>
      <c r="I1079" s="11">
        <f>SUM(I1080,I1088,I1090)</f>
        <v>3368388</v>
      </c>
      <c r="J1079" s="11">
        <f t="shared" ref="J1079:Y1079" si="1593">SUM(J1080,J1088,J1090)</f>
        <v>151100</v>
      </c>
      <c r="K1079" s="11">
        <f t="shared" si="1593"/>
        <v>0</v>
      </c>
      <c r="L1079" s="11">
        <f t="shared" si="1593"/>
        <v>0</v>
      </c>
      <c r="M1079" s="11">
        <f t="shared" si="1593"/>
        <v>0</v>
      </c>
      <c r="N1079" s="11">
        <f t="shared" si="1593"/>
        <v>0</v>
      </c>
      <c r="O1079" s="11">
        <f t="shared" si="1593"/>
        <v>0</v>
      </c>
      <c r="P1079" s="11">
        <f t="shared" ref="P1079" si="1594">SUM(P1080,P1088,P1090)</f>
        <v>151100</v>
      </c>
      <c r="Q1079" s="11">
        <f t="shared" si="1593"/>
        <v>2100</v>
      </c>
      <c r="R1079" s="11">
        <f t="shared" si="1593"/>
        <v>0</v>
      </c>
      <c r="S1079" s="11">
        <f t="shared" si="1593"/>
        <v>28200</v>
      </c>
      <c r="T1079" s="11">
        <f t="shared" si="1593"/>
        <v>0</v>
      </c>
      <c r="U1079" s="11">
        <f t="shared" si="1593"/>
        <v>5000</v>
      </c>
      <c r="V1079" s="11">
        <f t="shared" si="1593"/>
        <v>0</v>
      </c>
      <c r="W1079" s="11">
        <f t="shared" si="1593"/>
        <v>52900</v>
      </c>
      <c r="X1079" s="11">
        <f t="shared" si="1593"/>
        <v>17600</v>
      </c>
      <c r="Y1079" s="11">
        <f t="shared" si="1593"/>
        <v>0</v>
      </c>
      <c r="Z1079" s="11">
        <v>105800</v>
      </c>
      <c r="AA1079" s="11">
        <v>45300</v>
      </c>
      <c r="AB1079" s="11">
        <f t="shared" ref="AB1079:AQ1079" si="1595">SUM(AB1080,AB1088,AB1090)</f>
        <v>0</v>
      </c>
      <c r="AC1079" s="11">
        <f t="shared" si="1595"/>
        <v>0</v>
      </c>
      <c r="AD1079" s="11">
        <f t="shared" si="1595"/>
        <v>0</v>
      </c>
      <c r="AE1079" s="11">
        <f t="shared" si="1595"/>
        <v>0</v>
      </c>
      <c r="AF1079" s="11">
        <f t="shared" si="1595"/>
        <v>0</v>
      </c>
      <c r="AG1079" s="11">
        <f t="shared" si="1595"/>
        <v>0</v>
      </c>
      <c r="AH1079" s="11">
        <f t="shared" ref="AH1079" si="1596">SUM(AH1080,AH1088,AH1090)</f>
        <v>0</v>
      </c>
      <c r="AI1079" s="11">
        <f t="shared" si="1595"/>
        <v>0</v>
      </c>
      <c r="AJ1079" s="11">
        <f t="shared" si="1595"/>
        <v>0</v>
      </c>
      <c r="AK1079" s="11">
        <f t="shared" si="1595"/>
        <v>0</v>
      </c>
      <c r="AL1079" s="11">
        <f t="shared" si="1595"/>
        <v>0</v>
      </c>
      <c r="AM1079" s="11">
        <f t="shared" si="1595"/>
        <v>0</v>
      </c>
      <c r="AN1079" s="11">
        <f t="shared" si="1595"/>
        <v>0</v>
      </c>
      <c r="AO1079" s="11">
        <f t="shared" si="1595"/>
        <v>0</v>
      </c>
      <c r="AP1079" s="11">
        <f t="shared" si="1595"/>
        <v>0</v>
      </c>
      <c r="AQ1079" s="11">
        <f t="shared" si="1595"/>
        <v>0</v>
      </c>
      <c r="AR1079" s="11">
        <v>0</v>
      </c>
      <c r="AS1079" s="11">
        <v>0</v>
      </c>
      <c r="AT1079" s="11">
        <f t="shared" ref="AT1079:BI1079" si="1597">SUM(AT1080,AT1088,AT1090)</f>
        <v>0</v>
      </c>
      <c r="AU1079" s="11">
        <f t="shared" si="1597"/>
        <v>0</v>
      </c>
      <c r="AV1079" s="11">
        <f t="shared" si="1597"/>
        <v>0</v>
      </c>
      <c r="AW1079" s="11">
        <f t="shared" si="1597"/>
        <v>7350</v>
      </c>
      <c r="AX1079" s="11">
        <f t="shared" si="1597"/>
        <v>0</v>
      </c>
      <c r="AY1079" s="11">
        <f t="shared" si="1597"/>
        <v>0</v>
      </c>
      <c r="AZ1079" s="11">
        <f t="shared" ref="AZ1079" si="1598">SUM(AZ1080,AZ1088,AZ1090)</f>
        <v>7350</v>
      </c>
      <c r="BA1079" s="11">
        <f t="shared" si="1597"/>
        <v>0</v>
      </c>
      <c r="BB1079" s="11">
        <f t="shared" si="1597"/>
        <v>0</v>
      </c>
      <c r="BC1079" s="11">
        <f t="shared" si="1597"/>
        <v>0</v>
      </c>
      <c r="BD1079" s="11">
        <f t="shared" si="1597"/>
        <v>0</v>
      </c>
      <c r="BE1079" s="11">
        <f>SUM(BE1080,BE1088,BE1090)</f>
        <v>7350</v>
      </c>
      <c r="BF1079" s="11">
        <f t="shared" si="1597"/>
        <v>0</v>
      </c>
      <c r="BG1079" s="11">
        <f t="shared" si="1597"/>
        <v>0</v>
      </c>
      <c r="BH1079" s="11">
        <f t="shared" si="1597"/>
        <v>0</v>
      </c>
      <c r="BI1079" s="11">
        <f t="shared" si="1597"/>
        <v>0</v>
      </c>
      <c r="BJ1079" s="11">
        <v>7350</v>
      </c>
      <c r="BK1079" s="11">
        <v>0</v>
      </c>
    </row>
    <row r="1080" spans="1:63" x14ac:dyDescent="0.25">
      <c r="A1080" s="4" t="s">
        <v>135</v>
      </c>
      <c r="B1080" s="4" t="s">
        <v>60</v>
      </c>
      <c r="C1080" s="4" t="s">
        <v>165</v>
      </c>
      <c r="D1080" s="107" t="s">
        <v>426</v>
      </c>
      <c r="E1080" s="106" t="s">
        <v>16</v>
      </c>
      <c r="F1080" s="106" t="s">
        <v>0</v>
      </c>
      <c r="G1080" s="2" t="s">
        <v>0</v>
      </c>
      <c r="H1080" s="2" t="s">
        <v>17</v>
      </c>
      <c r="I1080" s="12">
        <f>SUM(I1081,I1082)</f>
        <v>2823623</v>
      </c>
      <c r="J1080" s="12">
        <f t="shared" ref="J1080:Y1080" si="1599">SUM(J1081,J1082)</f>
        <v>44900</v>
      </c>
      <c r="K1080" s="12">
        <f t="shared" si="1599"/>
        <v>0</v>
      </c>
      <c r="L1080" s="12">
        <f t="shared" si="1599"/>
        <v>0</v>
      </c>
      <c r="M1080" s="12">
        <f t="shared" si="1599"/>
        <v>0</v>
      </c>
      <c r="N1080" s="12">
        <f t="shared" si="1599"/>
        <v>-44900</v>
      </c>
      <c r="O1080" s="12">
        <f t="shared" si="1599"/>
        <v>0</v>
      </c>
      <c r="P1080" s="12">
        <f t="shared" ref="P1080" si="1600">SUM(P1081,P1082)</f>
        <v>0</v>
      </c>
      <c r="Q1080" s="12">
        <f t="shared" si="1599"/>
        <v>0</v>
      </c>
      <c r="R1080" s="12">
        <f t="shared" si="1599"/>
        <v>0</v>
      </c>
      <c r="S1080" s="12">
        <f t="shared" si="1599"/>
        <v>0</v>
      </c>
      <c r="T1080" s="12">
        <f t="shared" si="1599"/>
        <v>0</v>
      </c>
      <c r="U1080" s="12">
        <f t="shared" si="1599"/>
        <v>0</v>
      </c>
      <c r="V1080" s="12">
        <f t="shared" si="1599"/>
        <v>0</v>
      </c>
      <c r="W1080" s="12">
        <f t="shared" si="1599"/>
        <v>0</v>
      </c>
      <c r="X1080" s="12">
        <f t="shared" si="1599"/>
        <v>0</v>
      </c>
      <c r="Y1080" s="12">
        <f t="shared" si="1599"/>
        <v>0</v>
      </c>
      <c r="Z1080" s="12">
        <v>0</v>
      </c>
      <c r="AA1080" s="12">
        <v>0</v>
      </c>
      <c r="AB1080" s="12">
        <f t="shared" ref="AB1080:AQ1080" si="1601">SUM(AB1081,AB1082)</f>
        <v>0</v>
      </c>
      <c r="AC1080" s="12">
        <f t="shared" si="1601"/>
        <v>0</v>
      </c>
      <c r="AD1080" s="12">
        <f t="shared" si="1601"/>
        <v>0</v>
      </c>
      <c r="AE1080" s="12">
        <f t="shared" si="1601"/>
        <v>0</v>
      </c>
      <c r="AF1080" s="12">
        <f t="shared" si="1601"/>
        <v>0</v>
      </c>
      <c r="AG1080" s="12">
        <f t="shared" si="1601"/>
        <v>0</v>
      </c>
      <c r="AH1080" s="12">
        <f t="shared" ref="AH1080" si="1602">SUM(AH1081,AH1082)</f>
        <v>0</v>
      </c>
      <c r="AI1080" s="12">
        <f t="shared" si="1601"/>
        <v>0</v>
      </c>
      <c r="AJ1080" s="12">
        <f t="shared" si="1601"/>
        <v>0</v>
      </c>
      <c r="AK1080" s="12">
        <f t="shared" si="1601"/>
        <v>0</v>
      </c>
      <c r="AL1080" s="12">
        <f t="shared" si="1601"/>
        <v>0</v>
      </c>
      <c r="AM1080" s="12">
        <f t="shared" si="1601"/>
        <v>0</v>
      </c>
      <c r="AN1080" s="12">
        <f t="shared" si="1601"/>
        <v>0</v>
      </c>
      <c r="AO1080" s="12">
        <f t="shared" si="1601"/>
        <v>0</v>
      </c>
      <c r="AP1080" s="12">
        <f t="shared" si="1601"/>
        <v>0</v>
      </c>
      <c r="AQ1080" s="12">
        <f t="shared" si="1601"/>
        <v>0</v>
      </c>
      <c r="AR1080" s="12">
        <v>0</v>
      </c>
      <c r="AS1080" s="12">
        <v>0</v>
      </c>
      <c r="AT1080" s="12">
        <f t="shared" ref="AT1080:BI1080" si="1603">SUM(AT1081,AT1082)</f>
        <v>0</v>
      </c>
      <c r="AU1080" s="12">
        <f t="shared" si="1603"/>
        <v>0</v>
      </c>
      <c r="AV1080" s="12">
        <f t="shared" si="1603"/>
        <v>0</v>
      </c>
      <c r="AW1080" s="12">
        <f t="shared" si="1603"/>
        <v>0</v>
      </c>
      <c r="AX1080" s="12">
        <f t="shared" si="1603"/>
        <v>0</v>
      </c>
      <c r="AY1080" s="12">
        <f t="shared" si="1603"/>
        <v>0</v>
      </c>
      <c r="AZ1080" s="12">
        <f t="shared" ref="AZ1080" si="1604">SUM(AZ1081,AZ1082)</f>
        <v>0</v>
      </c>
      <c r="BA1080" s="12">
        <f t="shared" si="1603"/>
        <v>0</v>
      </c>
      <c r="BB1080" s="12">
        <f t="shared" si="1603"/>
        <v>0</v>
      </c>
      <c r="BC1080" s="12">
        <f t="shared" si="1603"/>
        <v>0</v>
      </c>
      <c r="BD1080" s="12">
        <f t="shared" si="1603"/>
        <v>0</v>
      </c>
      <c r="BE1080" s="12">
        <f>SUM(BE1081,BE1082)</f>
        <v>0</v>
      </c>
      <c r="BF1080" s="12">
        <f t="shared" si="1603"/>
        <v>0</v>
      </c>
      <c r="BG1080" s="12">
        <f t="shared" si="1603"/>
        <v>0</v>
      </c>
      <c r="BH1080" s="12">
        <f t="shared" si="1603"/>
        <v>0</v>
      </c>
      <c r="BI1080" s="12">
        <f t="shared" si="1603"/>
        <v>0</v>
      </c>
      <c r="BJ1080" s="12">
        <v>0</v>
      </c>
      <c r="BK1080" s="12">
        <v>0</v>
      </c>
    </row>
    <row r="1081" spans="1:63" x14ac:dyDescent="0.25">
      <c r="A1081" s="4" t="s">
        <v>135</v>
      </c>
      <c r="B1081" s="4" t="s">
        <v>60</v>
      </c>
      <c r="C1081" s="4" t="s">
        <v>165</v>
      </c>
      <c r="D1081" s="107" t="s">
        <v>426</v>
      </c>
      <c r="E1081" s="117">
        <v>6111</v>
      </c>
      <c r="F1081" s="107"/>
      <c r="G1081" s="103" t="s">
        <v>1658</v>
      </c>
      <c r="H1081" s="13" t="s">
        <v>18</v>
      </c>
      <c r="I1081" s="14">
        <v>2461073</v>
      </c>
      <c r="J1081" s="14">
        <v>36000</v>
      </c>
      <c r="K1081" s="14"/>
      <c r="L1081" s="14"/>
      <c r="M1081" s="14"/>
      <c r="N1081" s="14">
        <v>-36000</v>
      </c>
      <c r="O1081" s="14"/>
      <c r="P1081" s="14">
        <f t="shared" si="1566"/>
        <v>0</v>
      </c>
      <c r="Q1081" s="14"/>
      <c r="R1081" s="14"/>
      <c r="S1081" s="14"/>
      <c r="T1081" s="14"/>
      <c r="U1081" s="14"/>
      <c r="V1081" s="14"/>
      <c r="W1081" s="14"/>
      <c r="X1081" s="14"/>
      <c r="Y1081" s="14"/>
      <c r="Z1081" s="14">
        <v>0</v>
      </c>
      <c r="AA1081" s="14">
        <v>0</v>
      </c>
      <c r="AB1081" s="14">
        <v>0</v>
      </c>
      <c r="AC1081" s="14"/>
      <c r="AD1081" s="14"/>
      <c r="AE1081" s="14"/>
      <c r="AF1081" s="14"/>
      <c r="AG1081" s="14"/>
      <c r="AH1081" s="14">
        <f t="shared" si="1567"/>
        <v>0</v>
      </c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>
        <v>0</v>
      </c>
      <c r="AS1081" s="14">
        <v>0</v>
      </c>
      <c r="AT1081" s="14">
        <v>0</v>
      </c>
      <c r="AU1081" s="14"/>
      <c r="AV1081" s="14"/>
      <c r="AW1081" s="14"/>
      <c r="AX1081" s="14"/>
      <c r="AY1081" s="14"/>
      <c r="AZ1081" s="14">
        <f t="shared" si="1568"/>
        <v>0</v>
      </c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>
        <v>0</v>
      </c>
      <c r="BK1081" s="14">
        <v>0</v>
      </c>
    </row>
    <row r="1082" spans="1:63" x14ac:dyDescent="0.25">
      <c r="A1082" s="1" t="s">
        <v>135</v>
      </c>
      <c r="B1082" s="1" t="s">
        <v>60</v>
      </c>
      <c r="C1082" s="1" t="s">
        <v>165</v>
      </c>
      <c r="D1082" s="110" t="s">
        <v>426</v>
      </c>
      <c r="E1082" s="110" t="s">
        <v>20</v>
      </c>
      <c r="F1082" s="107" t="s">
        <v>0</v>
      </c>
      <c r="G1082" s="13" t="s">
        <v>0</v>
      </c>
      <c r="H1082" s="2" t="s">
        <v>21</v>
      </c>
      <c r="I1082" s="12">
        <f>SUM(I1083:I1087)</f>
        <v>362550</v>
      </c>
      <c r="J1082" s="12">
        <f t="shared" ref="J1082:Y1082" si="1605">SUM(J1083:J1087)</f>
        <v>8900</v>
      </c>
      <c r="K1082" s="12">
        <f t="shared" si="1605"/>
        <v>0</v>
      </c>
      <c r="L1082" s="12">
        <f t="shared" si="1605"/>
        <v>0</v>
      </c>
      <c r="M1082" s="12">
        <f t="shared" si="1605"/>
        <v>0</v>
      </c>
      <c r="N1082" s="12">
        <f t="shared" si="1605"/>
        <v>-8900</v>
      </c>
      <c r="O1082" s="12">
        <f t="shared" si="1605"/>
        <v>0</v>
      </c>
      <c r="P1082" s="12">
        <f t="shared" si="1605"/>
        <v>0</v>
      </c>
      <c r="Q1082" s="12">
        <f t="shared" si="1605"/>
        <v>0</v>
      </c>
      <c r="R1082" s="12">
        <f t="shared" si="1605"/>
        <v>0</v>
      </c>
      <c r="S1082" s="12">
        <f t="shared" si="1605"/>
        <v>0</v>
      </c>
      <c r="T1082" s="12">
        <f t="shared" si="1605"/>
        <v>0</v>
      </c>
      <c r="U1082" s="12">
        <f t="shared" si="1605"/>
        <v>0</v>
      </c>
      <c r="V1082" s="12">
        <f t="shared" si="1605"/>
        <v>0</v>
      </c>
      <c r="W1082" s="12">
        <f t="shared" si="1605"/>
        <v>0</v>
      </c>
      <c r="X1082" s="12">
        <f t="shared" si="1605"/>
        <v>0</v>
      </c>
      <c r="Y1082" s="12">
        <f t="shared" si="1605"/>
        <v>0</v>
      </c>
      <c r="Z1082" s="12">
        <v>0</v>
      </c>
      <c r="AA1082" s="12">
        <v>0</v>
      </c>
      <c r="AB1082" s="12">
        <f t="shared" ref="AB1082:AQ1082" si="1606">SUM(AB1083:AB1087)</f>
        <v>0</v>
      </c>
      <c r="AC1082" s="12">
        <f t="shared" si="1606"/>
        <v>0</v>
      </c>
      <c r="AD1082" s="12">
        <f t="shared" si="1606"/>
        <v>0</v>
      </c>
      <c r="AE1082" s="12">
        <f t="shared" si="1606"/>
        <v>0</v>
      </c>
      <c r="AF1082" s="12">
        <f t="shared" si="1606"/>
        <v>0</v>
      </c>
      <c r="AG1082" s="12">
        <f t="shared" si="1606"/>
        <v>0</v>
      </c>
      <c r="AH1082" s="12">
        <f t="shared" si="1606"/>
        <v>0</v>
      </c>
      <c r="AI1082" s="12">
        <f t="shared" si="1606"/>
        <v>0</v>
      </c>
      <c r="AJ1082" s="12">
        <f t="shared" si="1606"/>
        <v>0</v>
      </c>
      <c r="AK1082" s="12">
        <f t="shared" si="1606"/>
        <v>0</v>
      </c>
      <c r="AL1082" s="12">
        <f t="shared" si="1606"/>
        <v>0</v>
      </c>
      <c r="AM1082" s="12">
        <f t="shared" si="1606"/>
        <v>0</v>
      </c>
      <c r="AN1082" s="12">
        <f t="shared" si="1606"/>
        <v>0</v>
      </c>
      <c r="AO1082" s="12">
        <f t="shared" si="1606"/>
        <v>0</v>
      </c>
      <c r="AP1082" s="12">
        <f t="shared" si="1606"/>
        <v>0</v>
      </c>
      <c r="AQ1082" s="12">
        <f t="shared" si="1606"/>
        <v>0</v>
      </c>
      <c r="AR1082" s="12">
        <v>0</v>
      </c>
      <c r="AS1082" s="12">
        <v>0</v>
      </c>
      <c r="AT1082" s="12">
        <f t="shared" ref="AT1082:BI1082" si="1607">SUM(AT1083:AT1087)</f>
        <v>0</v>
      </c>
      <c r="AU1082" s="12">
        <f t="shared" si="1607"/>
        <v>0</v>
      </c>
      <c r="AV1082" s="12">
        <f t="shared" si="1607"/>
        <v>0</v>
      </c>
      <c r="AW1082" s="12">
        <f t="shared" si="1607"/>
        <v>0</v>
      </c>
      <c r="AX1082" s="12">
        <f t="shared" si="1607"/>
        <v>0</v>
      </c>
      <c r="AY1082" s="12">
        <f t="shared" si="1607"/>
        <v>0</v>
      </c>
      <c r="AZ1082" s="12">
        <f t="shared" si="1607"/>
        <v>0</v>
      </c>
      <c r="BA1082" s="12">
        <f t="shared" si="1607"/>
        <v>0</v>
      </c>
      <c r="BB1082" s="12">
        <f t="shared" si="1607"/>
        <v>0</v>
      </c>
      <c r="BC1082" s="12">
        <f t="shared" si="1607"/>
        <v>0</v>
      </c>
      <c r="BD1082" s="12">
        <f t="shared" si="1607"/>
        <v>0</v>
      </c>
      <c r="BE1082" s="12">
        <f t="shared" si="1607"/>
        <v>0</v>
      </c>
      <c r="BF1082" s="12">
        <f t="shared" si="1607"/>
        <v>0</v>
      </c>
      <c r="BG1082" s="12">
        <f t="shared" si="1607"/>
        <v>0</v>
      </c>
      <c r="BH1082" s="12">
        <f t="shared" si="1607"/>
        <v>0</v>
      </c>
      <c r="BI1082" s="12">
        <f t="shared" si="1607"/>
        <v>0</v>
      </c>
      <c r="BJ1082" s="12">
        <v>0</v>
      </c>
      <c r="BK1082" s="12">
        <v>0</v>
      </c>
    </row>
    <row r="1083" spans="1:63" ht="22.5" x14ac:dyDescent="0.25">
      <c r="A1083" s="4" t="s">
        <v>135</v>
      </c>
      <c r="B1083" s="4" t="s">
        <v>60</v>
      </c>
      <c r="C1083" s="4" t="s">
        <v>165</v>
      </c>
      <c r="D1083" s="107" t="s">
        <v>426</v>
      </c>
      <c r="E1083" s="117">
        <v>6112</v>
      </c>
      <c r="F1083" s="107" t="s">
        <v>428</v>
      </c>
      <c r="G1083" s="103" t="s">
        <v>1658</v>
      </c>
      <c r="H1083" s="13" t="s">
        <v>59</v>
      </c>
      <c r="I1083" s="14">
        <v>52600</v>
      </c>
      <c r="J1083" s="14">
        <v>1400</v>
      </c>
      <c r="K1083" s="14"/>
      <c r="L1083" s="14"/>
      <c r="M1083" s="14"/>
      <c r="N1083" s="14">
        <v>-1400</v>
      </c>
      <c r="O1083" s="14"/>
      <c r="P1083" s="14">
        <f t="shared" si="1566"/>
        <v>0</v>
      </c>
      <c r="Q1083" s="14"/>
      <c r="R1083" s="14"/>
      <c r="S1083" s="14"/>
      <c r="T1083" s="14"/>
      <c r="U1083" s="14"/>
      <c r="V1083" s="14"/>
      <c r="W1083" s="14"/>
      <c r="X1083" s="14"/>
      <c r="Y1083" s="14"/>
      <c r="Z1083" s="14">
        <v>0</v>
      </c>
      <c r="AA1083" s="14">
        <v>0</v>
      </c>
      <c r="AB1083" s="14">
        <v>0</v>
      </c>
      <c r="AC1083" s="14"/>
      <c r="AD1083" s="14"/>
      <c r="AE1083" s="14"/>
      <c r="AF1083" s="14"/>
      <c r="AG1083" s="14"/>
      <c r="AH1083" s="14">
        <f t="shared" si="1567"/>
        <v>0</v>
      </c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>
        <v>0</v>
      </c>
      <c r="AS1083" s="14">
        <v>0</v>
      </c>
      <c r="AT1083" s="14">
        <v>0</v>
      </c>
      <c r="AU1083" s="14"/>
      <c r="AV1083" s="14"/>
      <c r="AW1083" s="14"/>
      <c r="AX1083" s="14"/>
      <c r="AY1083" s="14"/>
      <c r="AZ1083" s="14">
        <f t="shared" si="1568"/>
        <v>0</v>
      </c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>
        <v>0</v>
      </c>
      <c r="BK1083" s="14">
        <v>0</v>
      </c>
    </row>
    <row r="1084" spans="1:63" x14ac:dyDescent="0.25">
      <c r="A1084" s="4" t="s">
        <v>135</v>
      </c>
      <c r="B1084" s="4" t="s">
        <v>60</v>
      </c>
      <c r="C1084" s="4" t="s">
        <v>165</v>
      </c>
      <c r="D1084" s="107" t="s">
        <v>426</v>
      </c>
      <c r="E1084" s="117">
        <v>6112</v>
      </c>
      <c r="F1084" s="107" t="s">
        <v>429</v>
      </c>
      <c r="G1084" s="103" t="s">
        <v>1658</v>
      </c>
      <c r="H1084" s="13" t="s">
        <v>24</v>
      </c>
      <c r="I1084" s="14">
        <v>211900</v>
      </c>
      <c r="J1084" s="14">
        <v>6000</v>
      </c>
      <c r="K1084" s="14"/>
      <c r="L1084" s="14"/>
      <c r="M1084" s="14"/>
      <c r="N1084" s="14">
        <v>-6000</v>
      </c>
      <c r="O1084" s="14"/>
      <c r="P1084" s="14">
        <f t="shared" si="1566"/>
        <v>0</v>
      </c>
      <c r="Q1084" s="14"/>
      <c r="R1084" s="14"/>
      <c r="S1084" s="14"/>
      <c r="T1084" s="14"/>
      <c r="U1084" s="14"/>
      <c r="V1084" s="14"/>
      <c r="W1084" s="14"/>
      <c r="X1084" s="14"/>
      <c r="Y1084" s="14"/>
      <c r="Z1084" s="14">
        <v>0</v>
      </c>
      <c r="AA1084" s="14">
        <v>0</v>
      </c>
      <c r="AB1084" s="14">
        <v>0</v>
      </c>
      <c r="AC1084" s="14"/>
      <c r="AD1084" s="14"/>
      <c r="AE1084" s="14"/>
      <c r="AF1084" s="14"/>
      <c r="AG1084" s="14"/>
      <c r="AH1084" s="14">
        <f t="shared" si="1567"/>
        <v>0</v>
      </c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>
        <v>0</v>
      </c>
      <c r="AS1084" s="14">
        <v>0</v>
      </c>
      <c r="AT1084" s="14">
        <v>0</v>
      </c>
      <c r="AU1084" s="14"/>
      <c r="AV1084" s="14"/>
      <c r="AW1084" s="14"/>
      <c r="AX1084" s="14"/>
      <c r="AY1084" s="14"/>
      <c r="AZ1084" s="14">
        <f t="shared" si="1568"/>
        <v>0</v>
      </c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>
        <v>0</v>
      </c>
      <c r="BK1084" s="14">
        <v>0</v>
      </c>
    </row>
    <row r="1085" spans="1:63" x14ac:dyDescent="0.25">
      <c r="A1085" s="4" t="s">
        <v>135</v>
      </c>
      <c r="B1085" s="4" t="s">
        <v>60</v>
      </c>
      <c r="C1085" s="4" t="s">
        <v>165</v>
      </c>
      <c r="D1085" s="107" t="s">
        <v>426</v>
      </c>
      <c r="E1085" s="117">
        <v>6112</v>
      </c>
      <c r="F1085" s="107" t="s">
        <v>430</v>
      </c>
      <c r="G1085" s="103" t="s">
        <v>1658</v>
      </c>
      <c r="H1085" s="13" t="s">
        <v>25</v>
      </c>
      <c r="I1085" s="14">
        <v>44500</v>
      </c>
      <c r="J1085" s="14">
        <v>1500</v>
      </c>
      <c r="K1085" s="14"/>
      <c r="L1085" s="14"/>
      <c r="M1085" s="14"/>
      <c r="N1085" s="14">
        <v>-1500</v>
      </c>
      <c r="O1085" s="14"/>
      <c r="P1085" s="14">
        <f t="shared" si="1566"/>
        <v>0</v>
      </c>
      <c r="Q1085" s="14"/>
      <c r="R1085" s="14"/>
      <c r="S1085" s="14"/>
      <c r="T1085" s="14"/>
      <c r="U1085" s="14"/>
      <c r="V1085" s="14"/>
      <c r="W1085" s="14"/>
      <c r="X1085" s="14"/>
      <c r="Y1085" s="14"/>
      <c r="Z1085" s="14">
        <v>0</v>
      </c>
      <c r="AA1085" s="14">
        <v>0</v>
      </c>
      <c r="AB1085" s="14">
        <v>0</v>
      </c>
      <c r="AC1085" s="14"/>
      <c r="AD1085" s="14"/>
      <c r="AE1085" s="14"/>
      <c r="AF1085" s="14"/>
      <c r="AG1085" s="14"/>
      <c r="AH1085" s="14">
        <f t="shared" si="1567"/>
        <v>0</v>
      </c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>
        <v>0</v>
      </c>
      <c r="AS1085" s="14">
        <v>0</v>
      </c>
      <c r="AT1085" s="14">
        <v>0</v>
      </c>
      <c r="AU1085" s="14"/>
      <c r="AV1085" s="14"/>
      <c r="AW1085" s="14"/>
      <c r="AX1085" s="14"/>
      <c r="AY1085" s="14"/>
      <c r="AZ1085" s="14">
        <f t="shared" si="1568"/>
        <v>0</v>
      </c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>
        <v>0</v>
      </c>
      <c r="BK1085" s="14">
        <v>0</v>
      </c>
    </row>
    <row r="1086" spans="1:63" x14ac:dyDescent="0.25">
      <c r="A1086" s="4" t="s">
        <v>135</v>
      </c>
      <c r="B1086" s="4" t="s">
        <v>60</v>
      </c>
      <c r="C1086" s="4" t="s">
        <v>165</v>
      </c>
      <c r="D1086" s="107" t="s">
        <v>426</v>
      </c>
      <c r="E1086" s="117">
        <v>6112</v>
      </c>
      <c r="F1086" s="107" t="s">
        <v>431</v>
      </c>
      <c r="G1086" s="103" t="s">
        <v>1658</v>
      </c>
      <c r="H1086" s="13" t="s">
        <v>23</v>
      </c>
      <c r="I1086" s="14">
        <v>13500</v>
      </c>
      <c r="J1086" s="14">
        <v>0</v>
      </c>
      <c r="K1086" s="14"/>
      <c r="L1086" s="14"/>
      <c r="M1086" s="14"/>
      <c r="N1086" s="14"/>
      <c r="O1086" s="14"/>
      <c r="P1086" s="14">
        <f t="shared" si="1566"/>
        <v>0</v>
      </c>
      <c r="Q1086" s="14"/>
      <c r="R1086" s="14"/>
      <c r="S1086" s="14"/>
      <c r="T1086" s="14"/>
      <c r="U1086" s="14"/>
      <c r="V1086" s="14"/>
      <c r="W1086" s="14"/>
      <c r="X1086" s="14"/>
      <c r="Y1086" s="14"/>
      <c r="Z1086" s="14">
        <v>0</v>
      </c>
      <c r="AA1086" s="14">
        <v>0</v>
      </c>
      <c r="AB1086" s="14">
        <v>0</v>
      </c>
      <c r="AC1086" s="14"/>
      <c r="AD1086" s="14"/>
      <c r="AE1086" s="14"/>
      <c r="AF1086" s="14"/>
      <c r="AG1086" s="14"/>
      <c r="AH1086" s="14">
        <f t="shared" si="1567"/>
        <v>0</v>
      </c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>
        <v>0</v>
      </c>
      <c r="AS1086" s="14">
        <v>0</v>
      </c>
      <c r="AT1086" s="14">
        <v>0</v>
      </c>
      <c r="AU1086" s="14"/>
      <c r="AV1086" s="14"/>
      <c r="AW1086" s="14"/>
      <c r="AX1086" s="14"/>
      <c r="AY1086" s="14"/>
      <c r="AZ1086" s="14">
        <f t="shared" si="1568"/>
        <v>0</v>
      </c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>
        <v>0</v>
      </c>
      <c r="BK1086" s="14">
        <v>0</v>
      </c>
    </row>
    <row r="1087" spans="1:63" x14ac:dyDescent="0.25">
      <c r="A1087" s="4" t="s">
        <v>135</v>
      </c>
      <c r="B1087" s="4" t="s">
        <v>60</v>
      </c>
      <c r="C1087" s="4" t="s">
        <v>165</v>
      </c>
      <c r="D1087" s="107" t="s">
        <v>426</v>
      </c>
      <c r="E1087" s="117">
        <v>6112</v>
      </c>
      <c r="F1087" s="107" t="s">
        <v>432</v>
      </c>
      <c r="G1087" s="103" t="s">
        <v>1658</v>
      </c>
      <c r="H1087" s="13" t="s">
        <v>26</v>
      </c>
      <c r="I1087" s="14">
        <v>40050</v>
      </c>
      <c r="J1087" s="14">
        <v>0</v>
      </c>
      <c r="K1087" s="14"/>
      <c r="L1087" s="14"/>
      <c r="M1087" s="14"/>
      <c r="N1087" s="14"/>
      <c r="O1087" s="14"/>
      <c r="P1087" s="14">
        <f t="shared" si="1566"/>
        <v>0</v>
      </c>
      <c r="Q1087" s="14"/>
      <c r="R1087" s="14"/>
      <c r="S1087" s="14"/>
      <c r="T1087" s="14"/>
      <c r="U1087" s="14"/>
      <c r="V1087" s="14"/>
      <c r="W1087" s="14"/>
      <c r="X1087" s="14"/>
      <c r="Y1087" s="14"/>
      <c r="Z1087" s="14">
        <v>0</v>
      </c>
      <c r="AA1087" s="14">
        <v>0</v>
      </c>
      <c r="AB1087" s="14">
        <v>0</v>
      </c>
      <c r="AC1087" s="14"/>
      <c r="AD1087" s="14"/>
      <c r="AE1087" s="14"/>
      <c r="AF1087" s="14"/>
      <c r="AG1087" s="14"/>
      <c r="AH1087" s="14">
        <f t="shared" si="1567"/>
        <v>0</v>
      </c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>
        <v>0</v>
      </c>
      <c r="AS1087" s="14">
        <v>0</v>
      </c>
      <c r="AT1087" s="14">
        <v>0</v>
      </c>
      <c r="AU1087" s="14"/>
      <c r="AV1087" s="14"/>
      <c r="AW1087" s="14"/>
      <c r="AX1087" s="14"/>
      <c r="AY1087" s="14"/>
      <c r="AZ1087" s="14">
        <f t="shared" si="1568"/>
        <v>0</v>
      </c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>
        <v>0</v>
      </c>
      <c r="BK1087" s="14">
        <v>0</v>
      </c>
    </row>
    <row r="1088" spans="1:63" ht="22.5" x14ac:dyDescent="0.25">
      <c r="A1088" s="4" t="s">
        <v>135</v>
      </c>
      <c r="B1088" s="4" t="s">
        <v>60</v>
      </c>
      <c r="C1088" s="4" t="s">
        <v>165</v>
      </c>
      <c r="D1088" s="107" t="s">
        <v>426</v>
      </c>
      <c r="E1088" s="106" t="s">
        <v>27</v>
      </c>
      <c r="F1088" s="106" t="s">
        <v>0</v>
      </c>
      <c r="G1088" s="2" t="s">
        <v>0</v>
      </c>
      <c r="H1088" s="2" t="s">
        <v>28</v>
      </c>
      <c r="I1088" s="12">
        <f>SUM(I1089)</f>
        <v>258412</v>
      </c>
      <c r="J1088" s="12">
        <f t="shared" ref="J1088:Y1088" si="1608">SUM(J1089)</f>
        <v>5000</v>
      </c>
      <c r="K1088" s="12">
        <f t="shared" si="1608"/>
        <v>0</v>
      </c>
      <c r="L1088" s="12">
        <f t="shared" si="1608"/>
        <v>0</v>
      </c>
      <c r="M1088" s="12">
        <f t="shared" si="1608"/>
        <v>0</v>
      </c>
      <c r="N1088" s="12">
        <f t="shared" si="1608"/>
        <v>-5000</v>
      </c>
      <c r="O1088" s="12">
        <f t="shared" si="1608"/>
        <v>0</v>
      </c>
      <c r="P1088" s="12">
        <f t="shared" si="1608"/>
        <v>0</v>
      </c>
      <c r="Q1088" s="12">
        <f t="shared" si="1608"/>
        <v>0</v>
      </c>
      <c r="R1088" s="12">
        <f t="shared" si="1608"/>
        <v>0</v>
      </c>
      <c r="S1088" s="12">
        <f t="shared" si="1608"/>
        <v>0</v>
      </c>
      <c r="T1088" s="12">
        <f t="shared" si="1608"/>
        <v>0</v>
      </c>
      <c r="U1088" s="12">
        <f t="shared" si="1608"/>
        <v>0</v>
      </c>
      <c r="V1088" s="12">
        <f t="shared" si="1608"/>
        <v>0</v>
      </c>
      <c r="W1088" s="12">
        <f t="shared" si="1608"/>
        <v>0</v>
      </c>
      <c r="X1088" s="12">
        <f t="shared" si="1608"/>
        <v>0</v>
      </c>
      <c r="Y1088" s="12">
        <f t="shared" si="1608"/>
        <v>0</v>
      </c>
      <c r="Z1088" s="12">
        <v>0</v>
      </c>
      <c r="AA1088" s="12">
        <v>0</v>
      </c>
      <c r="AB1088" s="12">
        <f t="shared" ref="AB1088:AQ1088" si="1609">SUM(AB1089)</f>
        <v>0</v>
      </c>
      <c r="AC1088" s="12">
        <f t="shared" si="1609"/>
        <v>0</v>
      </c>
      <c r="AD1088" s="12">
        <f t="shared" si="1609"/>
        <v>0</v>
      </c>
      <c r="AE1088" s="12">
        <f t="shared" si="1609"/>
        <v>0</v>
      </c>
      <c r="AF1088" s="12">
        <f t="shared" si="1609"/>
        <v>0</v>
      </c>
      <c r="AG1088" s="12">
        <f t="shared" si="1609"/>
        <v>0</v>
      </c>
      <c r="AH1088" s="12">
        <f t="shared" si="1609"/>
        <v>0</v>
      </c>
      <c r="AI1088" s="12">
        <f t="shared" si="1609"/>
        <v>0</v>
      </c>
      <c r="AJ1088" s="12">
        <f t="shared" si="1609"/>
        <v>0</v>
      </c>
      <c r="AK1088" s="12">
        <f t="shared" si="1609"/>
        <v>0</v>
      </c>
      <c r="AL1088" s="12">
        <f t="shared" si="1609"/>
        <v>0</v>
      </c>
      <c r="AM1088" s="12">
        <f t="shared" si="1609"/>
        <v>0</v>
      </c>
      <c r="AN1088" s="12">
        <f t="shared" si="1609"/>
        <v>0</v>
      </c>
      <c r="AO1088" s="12">
        <f t="shared" si="1609"/>
        <v>0</v>
      </c>
      <c r="AP1088" s="12">
        <f t="shared" si="1609"/>
        <v>0</v>
      </c>
      <c r="AQ1088" s="12">
        <f t="shared" si="1609"/>
        <v>0</v>
      </c>
      <c r="AR1088" s="12">
        <v>0</v>
      </c>
      <c r="AS1088" s="12">
        <v>0</v>
      </c>
      <c r="AT1088" s="12">
        <f t="shared" ref="AT1088:BI1088" si="1610">SUM(AT1089)</f>
        <v>0</v>
      </c>
      <c r="AU1088" s="12">
        <f t="shared" si="1610"/>
        <v>0</v>
      </c>
      <c r="AV1088" s="12">
        <f t="shared" si="1610"/>
        <v>0</v>
      </c>
      <c r="AW1088" s="12">
        <f t="shared" si="1610"/>
        <v>0</v>
      </c>
      <c r="AX1088" s="12">
        <f t="shared" si="1610"/>
        <v>0</v>
      </c>
      <c r="AY1088" s="12">
        <f t="shared" si="1610"/>
        <v>0</v>
      </c>
      <c r="AZ1088" s="12">
        <f t="shared" si="1610"/>
        <v>0</v>
      </c>
      <c r="BA1088" s="12">
        <f t="shared" si="1610"/>
        <v>0</v>
      </c>
      <c r="BB1088" s="12">
        <f t="shared" si="1610"/>
        <v>0</v>
      </c>
      <c r="BC1088" s="12">
        <f t="shared" si="1610"/>
        <v>0</v>
      </c>
      <c r="BD1088" s="12">
        <f t="shared" si="1610"/>
        <v>0</v>
      </c>
      <c r="BE1088" s="12">
        <f t="shared" si="1610"/>
        <v>0</v>
      </c>
      <c r="BF1088" s="12">
        <f t="shared" si="1610"/>
        <v>0</v>
      </c>
      <c r="BG1088" s="12">
        <f t="shared" si="1610"/>
        <v>0</v>
      </c>
      <c r="BH1088" s="12">
        <f t="shared" si="1610"/>
        <v>0</v>
      </c>
      <c r="BI1088" s="12">
        <f t="shared" si="1610"/>
        <v>0</v>
      </c>
      <c r="BJ1088" s="12">
        <v>0</v>
      </c>
      <c r="BK1088" s="12">
        <v>0</v>
      </c>
    </row>
    <row r="1089" spans="1:63" x14ac:dyDescent="0.25">
      <c r="A1089" s="4" t="s">
        <v>135</v>
      </c>
      <c r="B1089" s="4" t="s">
        <v>60</v>
      </c>
      <c r="C1089" s="4" t="s">
        <v>165</v>
      </c>
      <c r="D1089" s="107" t="s">
        <v>426</v>
      </c>
      <c r="E1089" s="117">
        <v>6121</v>
      </c>
      <c r="F1089" s="107"/>
      <c r="G1089" s="103" t="s">
        <v>1658</v>
      </c>
      <c r="H1089" s="13" t="s">
        <v>29</v>
      </c>
      <c r="I1089" s="14">
        <v>258412</v>
      </c>
      <c r="J1089" s="14">
        <v>5000</v>
      </c>
      <c r="K1089" s="14"/>
      <c r="L1089" s="14"/>
      <c r="M1089" s="14"/>
      <c r="N1089" s="14">
        <v>-5000</v>
      </c>
      <c r="O1089" s="14"/>
      <c r="P1089" s="14">
        <f t="shared" si="1566"/>
        <v>0</v>
      </c>
      <c r="Q1089" s="14"/>
      <c r="R1089" s="14"/>
      <c r="S1089" s="14"/>
      <c r="T1089" s="14"/>
      <c r="U1089" s="14"/>
      <c r="V1089" s="14"/>
      <c r="W1089" s="14"/>
      <c r="X1089" s="14"/>
      <c r="Y1089" s="14"/>
      <c r="Z1089" s="14">
        <v>0</v>
      </c>
      <c r="AA1089" s="14">
        <v>0</v>
      </c>
      <c r="AB1089" s="14">
        <v>0</v>
      </c>
      <c r="AC1089" s="14"/>
      <c r="AD1089" s="14"/>
      <c r="AE1089" s="14"/>
      <c r="AF1089" s="14"/>
      <c r="AG1089" s="14"/>
      <c r="AH1089" s="14">
        <f t="shared" si="1567"/>
        <v>0</v>
      </c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>
        <v>0</v>
      </c>
      <c r="AS1089" s="14">
        <v>0</v>
      </c>
      <c r="AT1089" s="14">
        <v>0</v>
      </c>
      <c r="AU1089" s="14"/>
      <c r="AV1089" s="14"/>
      <c r="AW1089" s="14"/>
      <c r="AX1089" s="14"/>
      <c r="AY1089" s="14"/>
      <c r="AZ1089" s="14">
        <f t="shared" si="1568"/>
        <v>0</v>
      </c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>
        <v>0</v>
      </c>
      <c r="BK1089" s="14">
        <v>0</v>
      </c>
    </row>
    <row r="1090" spans="1:63" ht="22.5" x14ac:dyDescent="0.25">
      <c r="A1090" s="4" t="s">
        <v>135</v>
      </c>
      <c r="B1090" s="4" t="s">
        <v>60</v>
      </c>
      <c r="C1090" s="4" t="s">
        <v>165</v>
      </c>
      <c r="D1090" s="107" t="s">
        <v>426</v>
      </c>
      <c r="E1090" s="106" t="s">
        <v>31</v>
      </c>
      <c r="F1090" s="106" t="s">
        <v>0</v>
      </c>
      <c r="G1090" s="2" t="s">
        <v>0</v>
      </c>
      <c r="H1090" s="2" t="s">
        <v>32</v>
      </c>
      <c r="I1090" s="12">
        <f>SUM(I1091:I1099)</f>
        <v>286353</v>
      </c>
      <c r="J1090" s="12">
        <f t="shared" ref="J1090:Y1090" si="1611">SUM(J1091:J1099)</f>
        <v>101200</v>
      </c>
      <c r="K1090" s="12">
        <f t="shared" si="1611"/>
        <v>0</v>
      </c>
      <c r="L1090" s="12">
        <f t="shared" si="1611"/>
        <v>0</v>
      </c>
      <c r="M1090" s="12">
        <f t="shared" si="1611"/>
        <v>0</v>
      </c>
      <c r="N1090" s="12">
        <f t="shared" si="1611"/>
        <v>49900</v>
      </c>
      <c r="O1090" s="12">
        <f t="shared" si="1611"/>
        <v>0</v>
      </c>
      <c r="P1090" s="12">
        <f t="shared" si="1611"/>
        <v>151100</v>
      </c>
      <c r="Q1090" s="12">
        <f t="shared" si="1611"/>
        <v>2100</v>
      </c>
      <c r="R1090" s="12">
        <f t="shared" si="1611"/>
        <v>0</v>
      </c>
      <c r="S1090" s="12">
        <f t="shared" si="1611"/>
        <v>28200</v>
      </c>
      <c r="T1090" s="12">
        <f t="shared" si="1611"/>
        <v>0</v>
      </c>
      <c r="U1090" s="12">
        <f t="shared" si="1611"/>
        <v>5000</v>
      </c>
      <c r="V1090" s="12">
        <f t="shared" si="1611"/>
        <v>0</v>
      </c>
      <c r="W1090" s="12">
        <f t="shared" si="1611"/>
        <v>52900</v>
      </c>
      <c r="X1090" s="12">
        <f t="shared" si="1611"/>
        <v>17600</v>
      </c>
      <c r="Y1090" s="12">
        <f t="shared" si="1611"/>
        <v>0</v>
      </c>
      <c r="Z1090" s="12">
        <v>105800</v>
      </c>
      <c r="AA1090" s="12">
        <v>45300</v>
      </c>
      <c r="AB1090" s="12">
        <f t="shared" ref="AB1090:AQ1090" si="1612">SUM(AB1091:AB1099)</f>
        <v>0</v>
      </c>
      <c r="AC1090" s="12">
        <f t="shared" si="1612"/>
        <v>0</v>
      </c>
      <c r="AD1090" s="12">
        <f t="shared" si="1612"/>
        <v>0</v>
      </c>
      <c r="AE1090" s="12">
        <f t="shared" si="1612"/>
        <v>0</v>
      </c>
      <c r="AF1090" s="12">
        <f t="shared" si="1612"/>
        <v>0</v>
      </c>
      <c r="AG1090" s="12">
        <f t="shared" si="1612"/>
        <v>0</v>
      </c>
      <c r="AH1090" s="12">
        <f t="shared" si="1612"/>
        <v>0</v>
      </c>
      <c r="AI1090" s="12">
        <f t="shared" si="1612"/>
        <v>0</v>
      </c>
      <c r="AJ1090" s="12">
        <f t="shared" si="1612"/>
        <v>0</v>
      </c>
      <c r="AK1090" s="12">
        <f t="shared" si="1612"/>
        <v>0</v>
      </c>
      <c r="AL1090" s="12">
        <f t="shared" si="1612"/>
        <v>0</v>
      </c>
      <c r="AM1090" s="12">
        <f t="shared" si="1612"/>
        <v>0</v>
      </c>
      <c r="AN1090" s="12">
        <f t="shared" si="1612"/>
        <v>0</v>
      </c>
      <c r="AO1090" s="12">
        <f t="shared" si="1612"/>
        <v>0</v>
      </c>
      <c r="AP1090" s="12">
        <f t="shared" si="1612"/>
        <v>0</v>
      </c>
      <c r="AQ1090" s="12">
        <f t="shared" si="1612"/>
        <v>0</v>
      </c>
      <c r="AR1090" s="12">
        <v>0</v>
      </c>
      <c r="AS1090" s="12">
        <v>0</v>
      </c>
      <c r="AT1090" s="12">
        <f t="shared" ref="AT1090:BI1090" si="1613">SUM(AT1091:AT1099)</f>
        <v>0</v>
      </c>
      <c r="AU1090" s="12">
        <f t="shared" si="1613"/>
        <v>0</v>
      </c>
      <c r="AV1090" s="12">
        <f t="shared" si="1613"/>
        <v>0</v>
      </c>
      <c r="AW1090" s="12">
        <f t="shared" si="1613"/>
        <v>7350</v>
      </c>
      <c r="AX1090" s="12">
        <f t="shared" si="1613"/>
        <v>0</v>
      </c>
      <c r="AY1090" s="12">
        <f t="shared" si="1613"/>
        <v>0</v>
      </c>
      <c r="AZ1090" s="12">
        <f t="shared" si="1613"/>
        <v>7350</v>
      </c>
      <c r="BA1090" s="12">
        <f t="shared" si="1613"/>
        <v>0</v>
      </c>
      <c r="BB1090" s="12">
        <f t="shared" si="1613"/>
        <v>0</v>
      </c>
      <c r="BC1090" s="12">
        <f t="shared" si="1613"/>
        <v>0</v>
      </c>
      <c r="BD1090" s="12">
        <f t="shared" si="1613"/>
        <v>0</v>
      </c>
      <c r="BE1090" s="12">
        <f>SUM(BE1091:BE1099)</f>
        <v>7350</v>
      </c>
      <c r="BF1090" s="12">
        <f t="shared" si="1613"/>
        <v>0</v>
      </c>
      <c r="BG1090" s="12">
        <f t="shared" si="1613"/>
        <v>0</v>
      </c>
      <c r="BH1090" s="12">
        <f t="shared" si="1613"/>
        <v>0</v>
      </c>
      <c r="BI1090" s="12">
        <f t="shared" si="1613"/>
        <v>0</v>
      </c>
      <c r="BJ1090" s="12">
        <v>7350</v>
      </c>
      <c r="BK1090" s="12">
        <v>0</v>
      </c>
    </row>
    <row r="1091" spans="1:63" x14ac:dyDescent="0.25">
      <c r="A1091" s="4" t="s">
        <v>135</v>
      </c>
      <c r="B1091" s="4" t="s">
        <v>60</v>
      </c>
      <c r="C1091" s="4" t="s">
        <v>165</v>
      </c>
      <c r="D1091" s="107" t="s">
        <v>426</v>
      </c>
      <c r="E1091" s="117">
        <v>6131</v>
      </c>
      <c r="F1091" s="107"/>
      <c r="G1091" s="103" t="s">
        <v>1658</v>
      </c>
      <c r="H1091" s="13" t="s">
        <v>34</v>
      </c>
      <c r="I1091" s="14">
        <v>3500</v>
      </c>
      <c r="J1091" s="14">
        <v>3400</v>
      </c>
      <c r="K1091" s="14"/>
      <c r="L1091" s="14"/>
      <c r="M1091" s="14"/>
      <c r="N1091" s="14"/>
      <c r="O1091" s="14"/>
      <c r="P1091" s="14">
        <f t="shared" si="1566"/>
        <v>3400</v>
      </c>
      <c r="Q1091" s="14"/>
      <c r="R1091" s="14"/>
      <c r="S1091" s="14"/>
      <c r="T1091" s="14"/>
      <c r="U1091" s="14"/>
      <c r="V1091" s="14"/>
      <c r="W1091" s="14"/>
      <c r="X1091" s="14"/>
      <c r="Y1091" s="14"/>
      <c r="Z1091" s="14">
        <v>0</v>
      </c>
      <c r="AA1091" s="14">
        <v>3400</v>
      </c>
      <c r="AB1091" s="14">
        <v>0</v>
      </c>
      <c r="AC1091" s="14"/>
      <c r="AD1091" s="14"/>
      <c r="AE1091" s="14"/>
      <c r="AF1091" s="14"/>
      <c r="AG1091" s="14"/>
      <c r="AH1091" s="14">
        <f t="shared" si="1567"/>
        <v>0</v>
      </c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>
        <v>0</v>
      </c>
      <c r="AS1091" s="14">
        <v>0</v>
      </c>
      <c r="AT1091" s="14">
        <v>0</v>
      </c>
      <c r="AU1091" s="14"/>
      <c r="AV1091" s="14"/>
      <c r="AW1091" s="14"/>
      <c r="AX1091" s="14"/>
      <c r="AY1091" s="14"/>
      <c r="AZ1091" s="14">
        <f t="shared" si="1568"/>
        <v>0</v>
      </c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>
        <v>0</v>
      </c>
      <c r="BK1091" s="14">
        <v>0</v>
      </c>
    </row>
    <row r="1092" spans="1:63" x14ac:dyDescent="0.25">
      <c r="A1092" s="4" t="s">
        <v>135</v>
      </c>
      <c r="B1092" s="4" t="s">
        <v>60</v>
      </c>
      <c r="C1092" s="4" t="s">
        <v>165</v>
      </c>
      <c r="D1092" s="107" t="s">
        <v>426</v>
      </c>
      <c r="E1092" s="117">
        <v>6132</v>
      </c>
      <c r="F1092" s="107"/>
      <c r="G1092" s="103" t="s">
        <v>1658</v>
      </c>
      <c r="H1092" s="13" t="s">
        <v>74</v>
      </c>
      <c r="I1092" s="14">
        <v>57000</v>
      </c>
      <c r="J1092" s="14">
        <v>0</v>
      </c>
      <c r="K1092" s="14"/>
      <c r="L1092" s="14"/>
      <c r="M1092" s="14"/>
      <c r="N1092" s="14"/>
      <c r="O1092" s="14"/>
      <c r="P1092" s="14">
        <f t="shared" si="1566"/>
        <v>0</v>
      </c>
      <c r="Q1092" s="14"/>
      <c r="R1092" s="14"/>
      <c r="S1092" s="14"/>
      <c r="T1092" s="14"/>
      <c r="U1092" s="14"/>
      <c r="V1092" s="14"/>
      <c r="W1092" s="14"/>
      <c r="X1092" s="14"/>
      <c r="Y1092" s="14"/>
      <c r="Z1092" s="14">
        <v>0</v>
      </c>
      <c r="AA1092" s="14">
        <v>0</v>
      </c>
      <c r="AB1092" s="14">
        <v>0</v>
      </c>
      <c r="AC1092" s="14"/>
      <c r="AD1092" s="14"/>
      <c r="AE1092" s="14"/>
      <c r="AF1092" s="14"/>
      <c r="AG1092" s="14"/>
      <c r="AH1092" s="14">
        <f t="shared" si="1567"/>
        <v>0</v>
      </c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>
        <v>0</v>
      </c>
      <c r="AS1092" s="14">
        <v>0</v>
      </c>
      <c r="AT1092" s="14">
        <v>0</v>
      </c>
      <c r="AU1092" s="14"/>
      <c r="AV1092" s="14"/>
      <c r="AW1092" s="14"/>
      <c r="AX1092" s="14"/>
      <c r="AY1092" s="14"/>
      <c r="AZ1092" s="14">
        <f t="shared" si="1568"/>
        <v>0</v>
      </c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>
        <v>0</v>
      </c>
      <c r="BK1092" s="14">
        <v>0</v>
      </c>
    </row>
    <row r="1093" spans="1:63" x14ac:dyDescent="0.25">
      <c r="A1093" s="4" t="s">
        <v>135</v>
      </c>
      <c r="B1093" s="4" t="s">
        <v>60</v>
      </c>
      <c r="C1093" s="4" t="s">
        <v>165</v>
      </c>
      <c r="D1093" s="107" t="s">
        <v>426</v>
      </c>
      <c r="E1093" s="117">
        <v>6133</v>
      </c>
      <c r="F1093" s="107"/>
      <c r="G1093" s="103" t="s">
        <v>1658</v>
      </c>
      <c r="H1093" s="13" t="s">
        <v>77</v>
      </c>
      <c r="I1093" s="14">
        <v>15600</v>
      </c>
      <c r="J1093" s="14">
        <v>0</v>
      </c>
      <c r="K1093" s="14"/>
      <c r="L1093" s="14"/>
      <c r="M1093" s="14"/>
      <c r="N1093" s="14"/>
      <c r="O1093" s="14"/>
      <c r="P1093" s="14">
        <f t="shared" si="1566"/>
        <v>0</v>
      </c>
      <c r="Q1093" s="14"/>
      <c r="R1093" s="14"/>
      <c r="S1093" s="14"/>
      <c r="T1093" s="14"/>
      <c r="U1093" s="14"/>
      <c r="V1093" s="14"/>
      <c r="W1093" s="14"/>
      <c r="X1093" s="14"/>
      <c r="Y1093" s="14"/>
      <c r="Z1093" s="14">
        <v>0</v>
      </c>
      <c r="AA1093" s="14">
        <v>0</v>
      </c>
      <c r="AB1093" s="14">
        <v>0</v>
      </c>
      <c r="AC1093" s="14"/>
      <c r="AD1093" s="14"/>
      <c r="AE1093" s="14"/>
      <c r="AF1093" s="14"/>
      <c r="AG1093" s="14"/>
      <c r="AH1093" s="14">
        <f t="shared" si="1567"/>
        <v>0</v>
      </c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>
        <v>0</v>
      </c>
      <c r="AS1093" s="14">
        <v>0</v>
      </c>
      <c r="AT1093" s="14">
        <v>0</v>
      </c>
      <c r="AU1093" s="14"/>
      <c r="AV1093" s="14"/>
      <c r="AW1093" s="14"/>
      <c r="AX1093" s="14"/>
      <c r="AY1093" s="14"/>
      <c r="AZ1093" s="14">
        <f t="shared" si="1568"/>
        <v>0</v>
      </c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>
        <v>0</v>
      </c>
      <c r="BK1093" s="14">
        <v>0</v>
      </c>
    </row>
    <row r="1094" spans="1:63" x14ac:dyDescent="0.25">
      <c r="A1094" s="4" t="s">
        <v>135</v>
      </c>
      <c r="B1094" s="4" t="s">
        <v>60</v>
      </c>
      <c r="C1094" s="4" t="s">
        <v>165</v>
      </c>
      <c r="D1094" s="107" t="s">
        <v>426</v>
      </c>
      <c r="E1094" s="117">
        <v>6134</v>
      </c>
      <c r="F1094" s="107"/>
      <c r="G1094" s="103" t="s">
        <v>1658</v>
      </c>
      <c r="H1094" s="13" t="s">
        <v>80</v>
      </c>
      <c r="I1094" s="14">
        <v>70000</v>
      </c>
      <c r="J1094" s="14">
        <v>40000</v>
      </c>
      <c r="K1094" s="14"/>
      <c r="L1094" s="14"/>
      <c r="M1094" s="14"/>
      <c r="N1094" s="14"/>
      <c r="O1094" s="14"/>
      <c r="P1094" s="14">
        <f t="shared" si="1566"/>
        <v>40000</v>
      </c>
      <c r="Q1094" s="14"/>
      <c r="R1094" s="14"/>
      <c r="S1094" s="14">
        <v>2500</v>
      </c>
      <c r="T1094" s="14"/>
      <c r="U1094" s="14"/>
      <c r="V1094" s="14"/>
      <c r="W1094" s="14"/>
      <c r="X1094" s="14"/>
      <c r="Y1094" s="14"/>
      <c r="Z1094" s="14">
        <v>2500</v>
      </c>
      <c r="AA1094" s="14">
        <v>37500</v>
      </c>
      <c r="AB1094" s="14">
        <v>0</v>
      </c>
      <c r="AC1094" s="14"/>
      <c r="AD1094" s="14"/>
      <c r="AE1094" s="14"/>
      <c r="AF1094" s="14"/>
      <c r="AG1094" s="14"/>
      <c r="AH1094" s="14">
        <f t="shared" si="1567"/>
        <v>0</v>
      </c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>
        <v>0</v>
      </c>
      <c r="AS1094" s="14">
        <v>0</v>
      </c>
      <c r="AT1094" s="14">
        <v>0</v>
      </c>
      <c r="AU1094" s="14"/>
      <c r="AV1094" s="14"/>
      <c r="AW1094" s="14">
        <v>1000</v>
      </c>
      <c r="AX1094" s="14"/>
      <c r="AY1094" s="14"/>
      <c r="AZ1094" s="14">
        <f t="shared" si="1568"/>
        <v>1000</v>
      </c>
      <c r="BA1094" s="14"/>
      <c r="BB1094" s="14"/>
      <c r="BC1094" s="14"/>
      <c r="BD1094" s="14"/>
      <c r="BE1094" s="14">
        <v>1000</v>
      </c>
      <c r="BF1094" s="14"/>
      <c r="BG1094" s="14"/>
      <c r="BH1094" s="14"/>
      <c r="BI1094" s="14"/>
      <c r="BJ1094" s="14">
        <v>1000</v>
      </c>
      <c r="BK1094" s="14">
        <v>0</v>
      </c>
    </row>
    <row r="1095" spans="1:63" x14ac:dyDescent="0.25">
      <c r="A1095" s="4" t="s">
        <v>135</v>
      </c>
      <c r="B1095" s="4" t="s">
        <v>60</v>
      </c>
      <c r="C1095" s="4" t="s">
        <v>165</v>
      </c>
      <c r="D1095" s="107" t="s">
        <v>426</v>
      </c>
      <c r="E1095" s="117">
        <v>6135</v>
      </c>
      <c r="F1095" s="107"/>
      <c r="G1095" s="103" t="s">
        <v>1658</v>
      </c>
      <c r="H1095" s="13" t="s">
        <v>83</v>
      </c>
      <c r="I1095" s="14">
        <v>1500</v>
      </c>
      <c r="J1095" s="14">
        <v>1500</v>
      </c>
      <c r="K1095" s="14"/>
      <c r="L1095" s="14"/>
      <c r="M1095" s="14"/>
      <c r="N1095" s="14"/>
      <c r="O1095" s="14"/>
      <c r="P1095" s="14">
        <f t="shared" si="1566"/>
        <v>1500</v>
      </c>
      <c r="Q1095" s="14">
        <v>100</v>
      </c>
      <c r="R1095" s="14"/>
      <c r="S1095" s="14"/>
      <c r="T1095" s="14"/>
      <c r="U1095" s="14"/>
      <c r="V1095" s="14"/>
      <c r="W1095" s="14"/>
      <c r="X1095" s="14">
        <v>300</v>
      </c>
      <c r="Y1095" s="14"/>
      <c r="Z1095" s="14">
        <v>400</v>
      </c>
      <c r="AA1095" s="14">
        <v>1100</v>
      </c>
      <c r="AB1095" s="14">
        <v>0</v>
      </c>
      <c r="AC1095" s="14"/>
      <c r="AD1095" s="14"/>
      <c r="AE1095" s="14"/>
      <c r="AF1095" s="14"/>
      <c r="AG1095" s="14"/>
      <c r="AH1095" s="14">
        <f>AB1095+AC1095+AD1095+AE1095+AF1095+AG1095</f>
        <v>0</v>
      </c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>
        <v>0</v>
      </c>
      <c r="AS1095" s="14">
        <v>0</v>
      </c>
      <c r="AT1095" s="14">
        <v>0</v>
      </c>
      <c r="AU1095" s="14"/>
      <c r="AV1095" s="14"/>
      <c r="AW1095" s="14"/>
      <c r="AX1095" s="14"/>
      <c r="AY1095" s="14"/>
      <c r="AZ1095" s="14">
        <f t="shared" si="1568"/>
        <v>0</v>
      </c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>
        <v>0</v>
      </c>
      <c r="BK1095" s="14">
        <v>0</v>
      </c>
    </row>
    <row r="1096" spans="1:63" ht="22.5" x14ac:dyDescent="0.25">
      <c r="A1096" s="4" t="s">
        <v>135</v>
      </c>
      <c r="B1096" s="4" t="s">
        <v>60</v>
      </c>
      <c r="C1096" s="4" t="s">
        <v>165</v>
      </c>
      <c r="D1096" s="107" t="s">
        <v>426</v>
      </c>
      <c r="E1096" s="117" t="s">
        <v>1691</v>
      </c>
      <c r="F1096" s="107"/>
      <c r="G1096" s="103" t="s">
        <v>1658</v>
      </c>
      <c r="H1096" s="13" t="s">
        <v>86</v>
      </c>
      <c r="I1096" s="14"/>
      <c r="J1096" s="14">
        <v>0</v>
      </c>
      <c r="K1096" s="14"/>
      <c r="L1096" s="14"/>
      <c r="M1096" s="14"/>
      <c r="N1096" s="14"/>
      <c r="O1096" s="14"/>
      <c r="P1096" s="14">
        <f t="shared" si="1566"/>
        <v>0</v>
      </c>
      <c r="Q1096" s="14"/>
      <c r="R1096" s="14"/>
      <c r="S1096" s="14"/>
      <c r="T1096" s="14"/>
      <c r="U1096" s="14"/>
      <c r="V1096" s="14"/>
      <c r="W1096" s="14"/>
      <c r="X1096" s="14"/>
      <c r="Y1096" s="14"/>
      <c r="Z1096" s="14">
        <v>0</v>
      </c>
      <c r="AA1096" s="14">
        <v>0</v>
      </c>
      <c r="AB1096" s="14">
        <v>0</v>
      </c>
      <c r="AC1096" s="14"/>
      <c r="AD1096" s="14"/>
      <c r="AE1096" s="14"/>
      <c r="AF1096" s="14"/>
      <c r="AG1096" s="14"/>
      <c r="AH1096" s="14">
        <f>AB1096+AC1096+AD1096+AE1096+AF1096+AG1096</f>
        <v>0</v>
      </c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>
        <v>0</v>
      </c>
      <c r="AS1096" s="14">
        <v>0</v>
      </c>
      <c r="AT1096" s="14">
        <v>0</v>
      </c>
      <c r="AU1096" s="14"/>
      <c r="AV1096" s="14"/>
      <c r="AW1096" s="14">
        <v>6350</v>
      </c>
      <c r="AX1096" s="14"/>
      <c r="AY1096" s="14"/>
      <c r="AZ1096" s="14">
        <f t="shared" si="1568"/>
        <v>6350</v>
      </c>
      <c r="BA1096" s="14"/>
      <c r="BB1096" s="14"/>
      <c r="BC1096" s="14"/>
      <c r="BD1096" s="14"/>
      <c r="BE1096" s="14">
        <v>6350</v>
      </c>
      <c r="BF1096" s="14"/>
      <c r="BG1096" s="14"/>
      <c r="BH1096" s="14"/>
      <c r="BI1096" s="14"/>
      <c r="BJ1096" s="14">
        <v>6350</v>
      </c>
      <c r="BK1096" s="14">
        <v>0</v>
      </c>
    </row>
    <row r="1097" spans="1:63" x14ac:dyDescent="0.25">
      <c r="A1097" s="4" t="s">
        <v>135</v>
      </c>
      <c r="B1097" s="4" t="s">
        <v>60</v>
      </c>
      <c r="C1097" s="4" t="s">
        <v>165</v>
      </c>
      <c r="D1097" s="107" t="s">
        <v>426</v>
      </c>
      <c r="E1097" s="117">
        <v>6137</v>
      </c>
      <c r="F1097" s="107"/>
      <c r="G1097" s="103" t="s">
        <v>1658</v>
      </c>
      <c r="H1097" s="13" t="s">
        <v>89</v>
      </c>
      <c r="I1097" s="14">
        <v>11300</v>
      </c>
      <c r="J1097" s="14">
        <v>6000</v>
      </c>
      <c r="K1097" s="14"/>
      <c r="L1097" s="14"/>
      <c r="M1097" s="14"/>
      <c r="N1097" s="14"/>
      <c r="O1097" s="14"/>
      <c r="P1097" s="14">
        <f t="shared" si="1566"/>
        <v>6000</v>
      </c>
      <c r="Q1097" s="14"/>
      <c r="R1097" s="14"/>
      <c r="S1097" s="14"/>
      <c r="T1097" s="14"/>
      <c r="U1097" s="14"/>
      <c r="V1097" s="14"/>
      <c r="W1097" s="14">
        <v>3000</v>
      </c>
      <c r="X1097" s="14"/>
      <c r="Y1097" s="14"/>
      <c r="Z1097" s="14">
        <v>3000</v>
      </c>
      <c r="AA1097" s="14">
        <v>3000</v>
      </c>
      <c r="AB1097" s="14">
        <v>0</v>
      </c>
      <c r="AC1097" s="14"/>
      <c r="AD1097" s="14"/>
      <c r="AE1097" s="14"/>
      <c r="AF1097" s="14"/>
      <c r="AG1097" s="14"/>
      <c r="AH1097" s="14">
        <f>AB1097+AC1097+AD1097+AE1097+AF1097+AG1097</f>
        <v>0</v>
      </c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>
        <v>0</v>
      </c>
      <c r="AS1097" s="14">
        <v>0</v>
      </c>
      <c r="AT1097" s="14">
        <v>0</v>
      </c>
      <c r="AU1097" s="14"/>
      <c r="AV1097" s="14"/>
      <c r="AW1097" s="14"/>
      <c r="AX1097" s="14"/>
      <c r="AY1097" s="14"/>
      <c r="AZ1097" s="14">
        <f t="shared" si="1568"/>
        <v>0</v>
      </c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>
        <v>0</v>
      </c>
      <c r="BK1097" s="14">
        <v>0</v>
      </c>
    </row>
    <row r="1098" spans="1:63" ht="22.5" x14ac:dyDescent="0.25">
      <c r="A1098" s="4" t="s">
        <v>135</v>
      </c>
      <c r="B1098" s="4" t="s">
        <v>60</v>
      </c>
      <c r="C1098" s="4" t="s">
        <v>165</v>
      </c>
      <c r="D1098" s="107" t="s">
        <v>426</v>
      </c>
      <c r="E1098" s="117">
        <v>6138</v>
      </c>
      <c r="F1098" s="107"/>
      <c r="G1098" s="103" t="s">
        <v>1658</v>
      </c>
      <c r="H1098" s="13" t="s">
        <v>92</v>
      </c>
      <c r="I1098" s="14">
        <v>0</v>
      </c>
      <c r="J1098" s="14">
        <v>0</v>
      </c>
      <c r="K1098" s="14"/>
      <c r="L1098" s="14"/>
      <c r="M1098" s="14"/>
      <c r="N1098" s="14"/>
      <c r="O1098" s="14"/>
      <c r="P1098" s="14">
        <f t="shared" si="1566"/>
        <v>0</v>
      </c>
      <c r="Q1098" s="14"/>
      <c r="R1098" s="14"/>
      <c r="S1098" s="14"/>
      <c r="T1098" s="14"/>
      <c r="U1098" s="14"/>
      <c r="V1098" s="14"/>
      <c r="W1098" s="14"/>
      <c r="X1098" s="14"/>
      <c r="Y1098" s="14"/>
      <c r="Z1098" s="14">
        <v>0</v>
      </c>
      <c r="AA1098" s="14">
        <v>0</v>
      </c>
      <c r="AB1098" s="14">
        <v>0</v>
      </c>
      <c r="AC1098" s="14"/>
      <c r="AD1098" s="14"/>
      <c r="AE1098" s="14"/>
      <c r="AF1098" s="14"/>
      <c r="AG1098" s="14"/>
      <c r="AH1098" s="14">
        <f t="shared" si="1567"/>
        <v>0</v>
      </c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>
        <v>0</v>
      </c>
      <c r="AS1098" s="14">
        <v>0</v>
      </c>
      <c r="AT1098" s="14">
        <v>0</v>
      </c>
      <c r="AU1098" s="14"/>
      <c r="AV1098" s="14"/>
      <c r="AW1098" s="14"/>
      <c r="AX1098" s="14"/>
      <c r="AY1098" s="14"/>
      <c r="AZ1098" s="14">
        <f t="shared" si="1568"/>
        <v>0</v>
      </c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>
        <v>0</v>
      </c>
      <c r="BK1098" s="14">
        <v>0</v>
      </c>
    </row>
    <row r="1099" spans="1:63" x14ac:dyDescent="0.25">
      <c r="A1099" s="1" t="s">
        <v>135</v>
      </c>
      <c r="B1099" s="1" t="s">
        <v>60</v>
      </c>
      <c r="C1099" s="1" t="s">
        <v>165</v>
      </c>
      <c r="D1099" s="110" t="s">
        <v>426</v>
      </c>
      <c r="E1099" s="110" t="s">
        <v>36</v>
      </c>
      <c r="F1099" s="107" t="s">
        <v>0</v>
      </c>
      <c r="G1099" s="13" t="s">
        <v>0</v>
      </c>
      <c r="H1099" s="2" t="s">
        <v>37</v>
      </c>
      <c r="I1099" s="12">
        <f>SUM(I1100:I1102)</f>
        <v>127453</v>
      </c>
      <c r="J1099" s="12">
        <f t="shared" ref="J1099:Y1099" si="1614">SUM(J1100:J1102)</f>
        <v>50300</v>
      </c>
      <c r="K1099" s="12">
        <f t="shared" si="1614"/>
        <v>0</v>
      </c>
      <c r="L1099" s="12">
        <f t="shared" si="1614"/>
        <v>0</v>
      </c>
      <c r="M1099" s="12">
        <f t="shared" si="1614"/>
        <v>0</v>
      </c>
      <c r="N1099" s="12">
        <f t="shared" si="1614"/>
        <v>49900</v>
      </c>
      <c r="O1099" s="12">
        <f t="shared" si="1614"/>
        <v>0</v>
      </c>
      <c r="P1099" s="12">
        <f t="shared" si="1614"/>
        <v>100200</v>
      </c>
      <c r="Q1099" s="12">
        <f t="shared" si="1614"/>
        <v>2000</v>
      </c>
      <c r="R1099" s="12">
        <f t="shared" si="1614"/>
        <v>0</v>
      </c>
      <c r="S1099" s="12">
        <f t="shared" si="1614"/>
        <v>25700</v>
      </c>
      <c r="T1099" s="12">
        <f t="shared" si="1614"/>
        <v>0</v>
      </c>
      <c r="U1099" s="12">
        <f t="shared" si="1614"/>
        <v>5000</v>
      </c>
      <c r="V1099" s="12">
        <f t="shared" si="1614"/>
        <v>0</v>
      </c>
      <c r="W1099" s="12">
        <f t="shared" si="1614"/>
        <v>49900</v>
      </c>
      <c r="X1099" s="12">
        <f t="shared" si="1614"/>
        <v>17300</v>
      </c>
      <c r="Y1099" s="12">
        <f t="shared" si="1614"/>
        <v>0</v>
      </c>
      <c r="Z1099" s="12">
        <v>99900</v>
      </c>
      <c r="AA1099" s="12">
        <v>300</v>
      </c>
      <c r="AB1099" s="12">
        <f t="shared" ref="AB1099:AQ1099" si="1615">SUM(AB1100:AB1102)</f>
        <v>0</v>
      </c>
      <c r="AC1099" s="12">
        <f t="shared" si="1615"/>
        <v>0</v>
      </c>
      <c r="AD1099" s="12">
        <f t="shared" si="1615"/>
        <v>0</v>
      </c>
      <c r="AE1099" s="12">
        <f t="shared" si="1615"/>
        <v>0</v>
      </c>
      <c r="AF1099" s="12">
        <f t="shared" si="1615"/>
        <v>0</v>
      </c>
      <c r="AG1099" s="12">
        <f t="shared" si="1615"/>
        <v>0</v>
      </c>
      <c r="AH1099" s="12">
        <f t="shared" si="1615"/>
        <v>0</v>
      </c>
      <c r="AI1099" s="12">
        <f t="shared" si="1615"/>
        <v>0</v>
      </c>
      <c r="AJ1099" s="12">
        <f t="shared" si="1615"/>
        <v>0</v>
      </c>
      <c r="AK1099" s="12">
        <f t="shared" si="1615"/>
        <v>0</v>
      </c>
      <c r="AL1099" s="12">
        <f t="shared" si="1615"/>
        <v>0</v>
      </c>
      <c r="AM1099" s="12">
        <f t="shared" si="1615"/>
        <v>0</v>
      </c>
      <c r="AN1099" s="12">
        <f t="shared" si="1615"/>
        <v>0</v>
      </c>
      <c r="AO1099" s="12">
        <f t="shared" si="1615"/>
        <v>0</v>
      </c>
      <c r="AP1099" s="12">
        <f t="shared" si="1615"/>
        <v>0</v>
      </c>
      <c r="AQ1099" s="12">
        <f t="shared" si="1615"/>
        <v>0</v>
      </c>
      <c r="AR1099" s="12">
        <v>0</v>
      </c>
      <c r="AS1099" s="12">
        <v>0</v>
      </c>
      <c r="AT1099" s="12">
        <f t="shared" ref="AT1099:BI1099" si="1616">SUM(AT1100:AT1102)</f>
        <v>0</v>
      </c>
      <c r="AU1099" s="12">
        <f t="shared" si="1616"/>
        <v>0</v>
      </c>
      <c r="AV1099" s="12">
        <f t="shared" si="1616"/>
        <v>0</v>
      </c>
      <c r="AW1099" s="12">
        <f t="shared" si="1616"/>
        <v>0</v>
      </c>
      <c r="AX1099" s="12">
        <f t="shared" si="1616"/>
        <v>0</v>
      </c>
      <c r="AY1099" s="12">
        <f t="shared" si="1616"/>
        <v>0</v>
      </c>
      <c r="AZ1099" s="12">
        <f t="shared" si="1616"/>
        <v>0</v>
      </c>
      <c r="BA1099" s="12">
        <f t="shared" si="1616"/>
        <v>0</v>
      </c>
      <c r="BB1099" s="12">
        <f t="shared" si="1616"/>
        <v>0</v>
      </c>
      <c r="BC1099" s="12">
        <f t="shared" si="1616"/>
        <v>0</v>
      </c>
      <c r="BD1099" s="12">
        <f t="shared" si="1616"/>
        <v>0</v>
      </c>
      <c r="BE1099" s="12">
        <f t="shared" si="1616"/>
        <v>0</v>
      </c>
      <c r="BF1099" s="12">
        <f t="shared" si="1616"/>
        <v>0</v>
      </c>
      <c r="BG1099" s="12">
        <f t="shared" si="1616"/>
        <v>0</v>
      </c>
      <c r="BH1099" s="12">
        <f t="shared" si="1616"/>
        <v>0</v>
      </c>
      <c r="BI1099" s="12">
        <f t="shared" si="1616"/>
        <v>0</v>
      </c>
      <c r="BJ1099" s="12">
        <v>0</v>
      </c>
      <c r="BK1099" s="12">
        <v>0</v>
      </c>
    </row>
    <row r="1100" spans="1:63" x14ac:dyDescent="0.25">
      <c r="A1100" s="4" t="s">
        <v>135</v>
      </c>
      <c r="B1100" s="4" t="s">
        <v>60</v>
      </c>
      <c r="C1100" s="4" t="s">
        <v>165</v>
      </c>
      <c r="D1100" s="107" t="s">
        <v>426</v>
      </c>
      <c r="E1100" s="117">
        <v>6139</v>
      </c>
      <c r="F1100" s="107"/>
      <c r="G1100" s="103" t="s">
        <v>1658</v>
      </c>
      <c r="H1100" s="13" t="s">
        <v>37</v>
      </c>
      <c r="I1100" s="14">
        <v>110600</v>
      </c>
      <c r="J1100" s="14">
        <v>50000</v>
      </c>
      <c r="K1100" s="14"/>
      <c r="L1100" s="14"/>
      <c r="M1100" s="14"/>
      <c r="N1100" s="14">
        <v>49900</v>
      </c>
      <c r="O1100" s="14"/>
      <c r="P1100" s="14">
        <f t="shared" si="1566"/>
        <v>99900</v>
      </c>
      <c r="Q1100" s="14">
        <v>2000</v>
      </c>
      <c r="R1100" s="14"/>
      <c r="S1100" s="14">
        <f>23000+2700</f>
        <v>25700</v>
      </c>
      <c r="T1100" s="14"/>
      <c r="U1100" s="14">
        <v>5000</v>
      </c>
      <c r="V1100" s="14"/>
      <c r="W1100" s="14">
        <v>49900</v>
      </c>
      <c r="X1100" s="14">
        <v>17300</v>
      </c>
      <c r="Y1100" s="14"/>
      <c r="Z1100" s="14">
        <v>99900</v>
      </c>
      <c r="AA1100" s="14">
        <v>0</v>
      </c>
      <c r="AB1100" s="14">
        <v>0</v>
      </c>
      <c r="AC1100" s="14"/>
      <c r="AD1100" s="14"/>
      <c r="AE1100" s="14"/>
      <c r="AF1100" s="14"/>
      <c r="AG1100" s="14"/>
      <c r="AH1100" s="14">
        <f t="shared" si="1567"/>
        <v>0</v>
      </c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>
        <v>0</v>
      </c>
      <c r="AS1100" s="14">
        <v>0</v>
      </c>
      <c r="AT1100" s="14">
        <v>0</v>
      </c>
      <c r="AU1100" s="14"/>
      <c r="AV1100" s="14"/>
      <c r="AW1100" s="14"/>
      <c r="AX1100" s="14"/>
      <c r="AY1100" s="14"/>
      <c r="AZ1100" s="14">
        <f t="shared" si="1568"/>
        <v>0</v>
      </c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>
        <v>0</v>
      </c>
      <c r="BK1100" s="14">
        <v>0</v>
      </c>
    </row>
    <row r="1101" spans="1:63" ht="22.5" x14ac:dyDescent="0.25">
      <c r="A1101" s="4" t="s">
        <v>135</v>
      </c>
      <c r="B1101" s="4" t="s">
        <v>60</v>
      </c>
      <c r="C1101" s="4" t="s">
        <v>165</v>
      </c>
      <c r="D1101" s="107" t="s">
        <v>426</v>
      </c>
      <c r="E1101" s="117">
        <v>6139</v>
      </c>
      <c r="F1101" s="107" t="s">
        <v>433</v>
      </c>
      <c r="G1101" s="103" t="s">
        <v>1658</v>
      </c>
      <c r="H1101" s="13" t="s">
        <v>39</v>
      </c>
      <c r="I1101" s="14">
        <v>7353</v>
      </c>
      <c r="J1101" s="14">
        <v>300</v>
      </c>
      <c r="K1101" s="14"/>
      <c r="L1101" s="14"/>
      <c r="M1101" s="14"/>
      <c r="N1101" s="14"/>
      <c r="O1101" s="14"/>
      <c r="P1101" s="14">
        <f t="shared" si="1566"/>
        <v>300</v>
      </c>
      <c r="Q1101" s="14"/>
      <c r="R1101" s="14"/>
      <c r="S1101" s="14"/>
      <c r="T1101" s="14"/>
      <c r="U1101" s="14"/>
      <c r="V1101" s="14"/>
      <c r="W1101" s="14"/>
      <c r="X1101" s="14"/>
      <c r="Y1101" s="14"/>
      <c r="Z1101" s="14">
        <v>0</v>
      </c>
      <c r="AA1101" s="14">
        <v>300</v>
      </c>
      <c r="AB1101" s="14">
        <v>0</v>
      </c>
      <c r="AC1101" s="14"/>
      <c r="AD1101" s="14"/>
      <c r="AE1101" s="14"/>
      <c r="AF1101" s="14"/>
      <c r="AG1101" s="14"/>
      <c r="AH1101" s="14">
        <f t="shared" si="1567"/>
        <v>0</v>
      </c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>
        <v>0</v>
      </c>
      <c r="AS1101" s="14">
        <v>0</v>
      </c>
      <c r="AT1101" s="14">
        <v>0</v>
      </c>
      <c r="AU1101" s="14"/>
      <c r="AV1101" s="14"/>
      <c r="AW1101" s="14"/>
      <c r="AX1101" s="14"/>
      <c r="AY1101" s="14"/>
      <c r="AZ1101" s="14">
        <f t="shared" si="1568"/>
        <v>0</v>
      </c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>
        <v>0</v>
      </c>
      <c r="BK1101" s="14">
        <v>0</v>
      </c>
    </row>
    <row r="1102" spans="1:63" ht="33.75" x14ac:dyDescent="0.25">
      <c r="A1102" s="4" t="s">
        <v>135</v>
      </c>
      <c r="B1102" s="4" t="s">
        <v>60</v>
      </c>
      <c r="C1102" s="4" t="s">
        <v>165</v>
      </c>
      <c r="D1102" s="107" t="s">
        <v>426</v>
      </c>
      <c r="E1102" s="117">
        <v>6139</v>
      </c>
      <c r="F1102" s="107" t="s">
        <v>434</v>
      </c>
      <c r="G1102" s="103" t="s">
        <v>1658</v>
      </c>
      <c r="H1102" s="13" t="s">
        <v>40</v>
      </c>
      <c r="I1102" s="14">
        <v>9500</v>
      </c>
      <c r="J1102" s="14">
        <v>0</v>
      </c>
      <c r="K1102" s="14"/>
      <c r="L1102" s="14"/>
      <c r="M1102" s="14"/>
      <c r="N1102" s="14"/>
      <c r="O1102" s="14"/>
      <c r="P1102" s="14">
        <f t="shared" si="1566"/>
        <v>0</v>
      </c>
      <c r="Q1102" s="14"/>
      <c r="R1102" s="14"/>
      <c r="S1102" s="14"/>
      <c r="T1102" s="14"/>
      <c r="U1102" s="14"/>
      <c r="V1102" s="14"/>
      <c r="W1102" s="14"/>
      <c r="X1102" s="14"/>
      <c r="Y1102" s="14"/>
      <c r="Z1102" s="14">
        <v>0</v>
      </c>
      <c r="AA1102" s="14">
        <v>0</v>
      </c>
      <c r="AB1102" s="14">
        <v>0</v>
      </c>
      <c r="AC1102" s="14"/>
      <c r="AD1102" s="14"/>
      <c r="AE1102" s="14"/>
      <c r="AF1102" s="14"/>
      <c r="AG1102" s="14"/>
      <c r="AH1102" s="14">
        <f t="shared" si="1567"/>
        <v>0</v>
      </c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>
        <v>0</v>
      </c>
      <c r="AS1102" s="14">
        <v>0</v>
      </c>
      <c r="AT1102" s="14">
        <v>0</v>
      </c>
      <c r="AU1102" s="14"/>
      <c r="AV1102" s="14"/>
      <c r="AW1102" s="14"/>
      <c r="AX1102" s="14"/>
      <c r="AY1102" s="14"/>
      <c r="AZ1102" s="14">
        <f t="shared" si="1568"/>
        <v>0</v>
      </c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>
        <v>0</v>
      </c>
      <c r="BK1102" s="14">
        <v>0</v>
      </c>
    </row>
    <row r="1103" spans="1:63" ht="33.75" x14ac:dyDescent="0.25">
      <c r="A1103" s="1" t="s">
        <v>0</v>
      </c>
      <c r="B1103" s="1" t="s">
        <v>0</v>
      </c>
      <c r="C1103" s="1" t="s">
        <v>0</v>
      </c>
      <c r="D1103" s="106" t="s">
        <v>0</v>
      </c>
      <c r="E1103" s="106" t="s">
        <v>0</v>
      </c>
      <c r="F1103" s="106" t="s">
        <v>0</v>
      </c>
      <c r="G1103" s="2" t="s">
        <v>0</v>
      </c>
      <c r="H1103" s="10" t="s">
        <v>41</v>
      </c>
      <c r="I1103" s="11">
        <f>SUM(I1104)</f>
        <v>100</v>
      </c>
      <c r="J1103" s="11">
        <f t="shared" ref="J1103:Y1104" si="1617">SUM(J1104)</f>
        <v>0</v>
      </c>
      <c r="K1103" s="11">
        <f t="shared" si="1617"/>
        <v>0</v>
      </c>
      <c r="L1103" s="11">
        <f t="shared" si="1617"/>
        <v>0</v>
      </c>
      <c r="M1103" s="11">
        <f t="shared" si="1617"/>
        <v>0</v>
      </c>
      <c r="N1103" s="11">
        <f t="shared" si="1617"/>
        <v>0</v>
      </c>
      <c r="O1103" s="11">
        <f t="shared" si="1617"/>
        <v>0</v>
      </c>
      <c r="P1103" s="11">
        <f t="shared" si="1617"/>
        <v>0</v>
      </c>
      <c r="Q1103" s="11">
        <f t="shared" si="1617"/>
        <v>0</v>
      </c>
      <c r="R1103" s="11">
        <f t="shared" si="1617"/>
        <v>0</v>
      </c>
      <c r="S1103" s="11">
        <f t="shared" si="1617"/>
        <v>0</v>
      </c>
      <c r="T1103" s="11">
        <f t="shared" si="1617"/>
        <v>0</v>
      </c>
      <c r="U1103" s="11">
        <f t="shared" si="1617"/>
        <v>0</v>
      </c>
      <c r="V1103" s="11">
        <f t="shared" si="1617"/>
        <v>0</v>
      </c>
      <c r="W1103" s="11">
        <f t="shared" si="1617"/>
        <v>0</v>
      </c>
      <c r="X1103" s="11">
        <f t="shared" si="1617"/>
        <v>0</v>
      </c>
      <c r="Y1103" s="11">
        <f t="shared" si="1617"/>
        <v>0</v>
      </c>
      <c r="Z1103" s="11">
        <v>0</v>
      </c>
      <c r="AA1103" s="11">
        <v>0</v>
      </c>
      <c r="AB1103" s="11">
        <f t="shared" ref="AB1103:AQ1104" si="1618">SUM(AB1104)</f>
        <v>0</v>
      </c>
      <c r="AC1103" s="11">
        <f t="shared" si="1618"/>
        <v>0</v>
      </c>
      <c r="AD1103" s="11">
        <f t="shared" si="1618"/>
        <v>0</v>
      </c>
      <c r="AE1103" s="11">
        <f t="shared" si="1618"/>
        <v>0</v>
      </c>
      <c r="AF1103" s="11">
        <f t="shared" si="1618"/>
        <v>0</v>
      </c>
      <c r="AG1103" s="11">
        <f t="shared" si="1618"/>
        <v>0</v>
      </c>
      <c r="AH1103" s="11">
        <f t="shared" si="1618"/>
        <v>0</v>
      </c>
      <c r="AI1103" s="11">
        <f t="shared" si="1618"/>
        <v>0</v>
      </c>
      <c r="AJ1103" s="11">
        <f t="shared" si="1618"/>
        <v>0</v>
      </c>
      <c r="AK1103" s="11">
        <f t="shared" si="1618"/>
        <v>0</v>
      </c>
      <c r="AL1103" s="11">
        <f t="shared" si="1618"/>
        <v>0</v>
      </c>
      <c r="AM1103" s="11">
        <f t="shared" si="1618"/>
        <v>0</v>
      </c>
      <c r="AN1103" s="11">
        <f t="shared" si="1618"/>
        <v>0</v>
      </c>
      <c r="AO1103" s="11">
        <f t="shared" si="1618"/>
        <v>0</v>
      </c>
      <c r="AP1103" s="11">
        <f t="shared" si="1618"/>
        <v>0</v>
      </c>
      <c r="AQ1103" s="11">
        <f t="shared" si="1618"/>
        <v>0</v>
      </c>
      <c r="AR1103" s="11">
        <v>0</v>
      </c>
      <c r="AS1103" s="11">
        <v>0</v>
      </c>
      <c r="AT1103" s="11">
        <f t="shared" ref="AT1103:BI1104" si="1619">SUM(AT1104)</f>
        <v>0</v>
      </c>
      <c r="AU1103" s="11">
        <f t="shared" si="1619"/>
        <v>0</v>
      </c>
      <c r="AV1103" s="11">
        <f t="shared" si="1619"/>
        <v>0</v>
      </c>
      <c r="AW1103" s="11">
        <f t="shared" si="1619"/>
        <v>0</v>
      </c>
      <c r="AX1103" s="11">
        <f t="shared" si="1619"/>
        <v>0</v>
      </c>
      <c r="AY1103" s="11">
        <f t="shared" si="1619"/>
        <v>0</v>
      </c>
      <c r="AZ1103" s="11">
        <f t="shared" si="1619"/>
        <v>0</v>
      </c>
      <c r="BA1103" s="11">
        <f t="shared" si="1619"/>
        <v>0</v>
      </c>
      <c r="BB1103" s="11">
        <f t="shared" si="1619"/>
        <v>0</v>
      </c>
      <c r="BC1103" s="11">
        <f t="shared" si="1619"/>
        <v>0</v>
      </c>
      <c r="BD1103" s="11">
        <f t="shared" si="1619"/>
        <v>0</v>
      </c>
      <c r="BE1103" s="11">
        <f t="shared" si="1619"/>
        <v>0</v>
      </c>
      <c r="BF1103" s="11">
        <f t="shared" si="1619"/>
        <v>0</v>
      </c>
      <c r="BG1103" s="11">
        <f t="shared" si="1619"/>
        <v>0</v>
      </c>
      <c r="BH1103" s="11">
        <f t="shared" si="1619"/>
        <v>0</v>
      </c>
      <c r="BI1103" s="11">
        <f t="shared" si="1619"/>
        <v>0</v>
      </c>
      <c r="BJ1103" s="11">
        <v>0</v>
      </c>
      <c r="BK1103" s="11">
        <v>0</v>
      </c>
    </row>
    <row r="1104" spans="1:63" ht="22.5" x14ac:dyDescent="0.25">
      <c r="A1104" s="4" t="s">
        <v>135</v>
      </c>
      <c r="B1104" s="4" t="s">
        <v>60</v>
      </c>
      <c r="C1104" s="4" t="s">
        <v>165</v>
      </c>
      <c r="D1104" s="107" t="s">
        <v>426</v>
      </c>
      <c r="E1104" s="106" t="s">
        <v>42</v>
      </c>
      <c r="F1104" s="106" t="s">
        <v>0</v>
      </c>
      <c r="G1104" s="2" t="s">
        <v>0</v>
      </c>
      <c r="H1104" s="2" t="s">
        <v>43</v>
      </c>
      <c r="I1104" s="12">
        <f>SUM(I1105)</f>
        <v>100</v>
      </c>
      <c r="J1104" s="12">
        <f t="shared" si="1617"/>
        <v>0</v>
      </c>
      <c r="K1104" s="12">
        <f t="shared" ref="K1104:Y1104" si="1620">SUM(K1105)</f>
        <v>0</v>
      </c>
      <c r="L1104" s="12">
        <f t="shared" si="1620"/>
        <v>0</v>
      </c>
      <c r="M1104" s="12">
        <f t="shared" si="1620"/>
        <v>0</v>
      </c>
      <c r="N1104" s="12">
        <f t="shared" si="1620"/>
        <v>0</v>
      </c>
      <c r="O1104" s="12">
        <f t="shared" si="1620"/>
        <v>0</v>
      </c>
      <c r="P1104" s="12">
        <f t="shared" si="1620"/>
        <v>0</v>
      </c>
      <c r="Q1104" s="12">
        <f t="shared" si="1620"/>
        <v>0</v>
      </c>
      <c r="R1104" s="12">
        <f t="shared" si="1620"/>
        <v>0</v>
      </c>
      <c r="S1104" s="12">
        <f t="shared" si="1620"/>
        <v>0</v>
      </c>
      <c r="T1104" s="12">
        <f t="shared" si="1620"/>
        <v>0</v>
      </c>
      <c r="U1104" s="12">
        <f t="shared" si="1620"/>
        <v>0</v>
      </c>
      <c r="V1104" s="12">
        <f t="shared" si="1620"/>
        <v>0</v>
      </c>
      <c r="W1104" s="12">
        <f t="shared" si="1620"/>
        <v>0</v>
      </c>
      <c r="X1104" s="12">
        <f t="shared" si="1620"/>
        <v>0</v>
      </c>
      <c r="Y1104" s="12">
        <f t="shared" si="1620"/>
        <v>0</v>
      </c>
      <c r="Z1104" s="12">
        <v>0</v>
      </c>
      <c r="AA1104" s="12">
        <v>0</v>
      </c>
      <c r="AB1104" s="12">
        <f t="shared" si="1618"/>
        <v>0</v>
      </c>
      <c r="AC1104" s="12">
        <f t="shared" ref="AC1104:AQ1104" si="1621">SUM(AC1105)</f>
        <v>0</v>
      </c>
      <c r="AD1104" s="12">
        <f t="shared" si="1621"/>
        <v>0</v>
      </c>
      <c r="AE1104" s="12">
        <f t="shared" si="1621"/>
        <v>0</v>
      </c>
      <c r="AF1104" s="12">
        <f t="shared" si="1621"/>
        <v>0</v>
      </c>
      <c r="AG1104" s="12">
        <f t="shared" si="1621"/>
        <v>0</v>
      </c>
      <c r="AH1104" s="12">
        <f t="shared" si="1621"/>
        <v>0</v>
      </c>
      <c r="AI1104" s="12">
        <f t="shared" si="1621"/>
        <v>0</v>
      </c>
      <c r="AJ1104" s="12">
        <f t="shared" si="1621"/>
        <v>0</v>
      </c>
      <c r="AK1104" s="12">
        <f t="shared" si="1621"/>
        <v>0</v>
      </c>
      <c r="AL1104" s="12">
        <f t="shared" si="1621"/>
        <v>0</v>
      </c>
      <c r="AM1104" s="12">
        <f t="shared" si="1621"/>
        <v>0</v>
      </c>
      <c r="AN1104" s="12">
        <f t="shared" si="1621"/>
        <v>0</v>
      </c>
      <c r="AO1104" s="12">
        <f t="shared" si="1621"/>
        <v>0</v>
      </c>
      <c r="AP1104" s="12">
        <f t="shared" si="1621"/>
        <v>0</v>
      </c>
      <c r="AQ1104" s="12">
        <f t="shared" si="1621"/>
        <v>0</v>
      </c>
      <c r="AR1104" s="12">
        <v>0</v>
      </c>
      <c r="AS1104" s="12">
        <v>0</v>
      </c>
      <c r="AT1104" s="12">
        <f t="shared" si="1619"/>
        <v>0</v>
      </c>
      <c r="AU1104" s="12">
        <f t="shared" ref="AU1104:BI1104" si="1622">SUM(AU1105)</f>
        <v>0</v>
      </c>
      <c r="AV1104" s="12">
        <f t="shared" si="1622"/>
        <v>0</v>
      </c>
      <c r="AW1104" s="12">
        <f t="shared" si="1622"/>
        <v>0</v>
      </c>
      <c r="AX1104" s="12">
        <f t="shared" si="1622"/>
        <v>0</v>
      </c>
      <c r="AY1104" s="12">
        <f t="shared" si="1622"/>
        <v>0</v>
      </c>
      <c r="AZ1104" s="12">
        <f t="shared" si="1622"/>
        <v>0</v>
      </c>
      <c r="BA1104" s="12">
        <f t="shared" si="1622"/>
        <v>0</v>
      </c>
      <c r="BB1104" s="12">
        <f t="shared" si="1622"/>
        <v>0</v>
      </c>
      <c r="BC1104" s="12">
        <f t="shared" si="1622"/>
        <v>0</v>
      </c>
      <c r="BD1104" s="12">
        <f t="shared" si="1622"/>
        <v>0</v>
      </c>
      <c r="BE1104" s="12">
        <f t="shared" si="1622"/>
        <v>0</v>
      </c>
      <c r="BF1104" s="12">
        <f t="shared" si="1622"/>
        <v>0</v>
      </c>
      <c r="BG1104" s="12">
        <f t="shared" si="1622"/>
        <v>0</v>
      </c>
      <c r="BH1104" s="12">
        <f t="shared" si="1622"/>
        <v>0</v>
      </c>
      <c r="BI1104" s="12">
        <f t="shared" si="1622"/>
        <v>0</v>
      </c>
      <c r="BJ1104" s="12">
        <v>0</v>
      </c>
      <c r="BK1104" s="12">
        <v>0</v>
      </c>
    </row>
    <row r="1105" spans="1:63" x14ac:dyDescent="0.25">
      <c r="A1105" s="4" t="s">
        <v>135</v>
      </c>
      <c r="B1105" s="4" t="s">
        <v>60</v>
      </c>
      <c r="C1105" s="4" t="s">
        <v>165</v>
      </c>
      <c r="D1105" s="107" t="s">
        <v>426</v>
      </c>
      <c r="E1105" s="117">
        <v>6148</v>
      </c>
      <c r="F1105" s="107"/>
      <c r="G1105" s="103" t="s">
        <v>1658</v>
      </c>
      <c r="H1105" s="13" t="s">
        <v>47</v>
      </c>
      <c r="I1105" s="14">
        <v>100</v>
      </c>
      <c r="J1105" s="14">
        <v>0</v>
      </c>
      <c r="K1105" s="14"/>
      <c r="L1105" s="14"/>
      <c r="M1105" s="14"/>
      <c r="N1105" s="14"/>
      <c r="O1105" s="14"/>
      <c r="P1105" s="14">
        <f t="shared" si="1566"/>
        <v>0</v>
      </c>
      <c r="Q1105" s="14"/>
      <c r="R1105" s="14"/>
      <c r="S1105" s="14"/>
      <c r="T1105" s="14"/>
      <c r="U1105" s="14"/>
      <c r="V1105" s="14"/>
      <c r="W1105" s="14"/>
      <c r="X1105" s="14"/>
      <c r="Y1105" s="14"/>
      <c r="Z1105" s="14">
        <v>0</v>
      </c>
      <c r="AA1105" s="14">
        <v>0</v>
      </c>
      <c r="AB1105" s="14">
        <v>0</v>
      </c>
      <c r="AC1105" s="14"/>
      <c r="AD1105" s="14"/>
      <c r="AE1105" s="14"/>
      <c r="AF1105" s="14"/>
      <c r="AG1105" s="14"/>
      <c r="AH1105" s="14">
        <f t="shared" si="1567"/>
        <v>0</v>
      </c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>
        <v>0</v>
      </c>
      <c r="AS1105" s="14">
        <v>0</v>
      </c>
      <c r="AT1105" s="14">
        <v>0</v>
      </c>
      <c r="AU1105" s="14"/>
      <c r="AV1105" s="14"/>
      <c r="AW1105" s="14"/>
      <c r="AX1105" s="14"/>
      <c r="AY1105" s="14"/>
      <c r="AZ1105" s="14">
        <f t="shared" si="1568"/>
        <v>0</v>
      </c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>
        <v>0</v>
      </c>
      <c r="BK1105" s="14">
        <v>0</v>
      </c>
    </row>
    <row r="1106" spans="1:63" ht="33.75" x14ac:dyDescent="0.25">
      <c r="A1106" s="1" t="s">
        <v>0</v>
      </c>
      <c r="B1106" s="1" t="s">
        <v>0</v>
      </c>
      <c r="C1106" s="1" t="s">
        <v>0</v>
      </c>
      <c r="D1106" s="106" t="s">
        <v>0</v>
      </c>
      <c r="E1106" s="106" t="s">
        <v>0</v>
      </c>
      <c r="F1106" s="106" t="s">
        <v>0</v>
      </c>
      <c r="G1106" s="2" t="s">
        <v>0</v>
      </c>
      <c r="H1106" s="10" t="s">
        <v>49</v>
      </c>
      <c r="I1106" s="11">
        <f>SUM(I1107)</f>
        <v>73950</v>
      </c>
      <c r="J1106" s="11">
        <f t="shared" ref="J1106:Y1106" si="1623">SUM(J1107)</f>
        <v>44000</v>
      </c>
      <c r="K1106" s="11">
        <f t="shared" si="1623"/>
        <v>0</v>
      </c>
      <c r="L1106" s="11">
        <f t="shared" si="1623"/>
        <v>0</v>
      </c>
      <c r="M1106" s="11">
        <f t="shared" si="1623"/>
        <v>0</v>
      </c>
      <c r="N1106" s="11">
        <f t="shared" si="1623"/>
        <v>0</v>
      </c>
      <c r="O1106" s="11">
        <f t="shared" si="1623"/>
        <v>0</v>
      </c>
      <c r="P1106" s="11">
        <f t="shared" si="1623"/>
        <v>44000</v>
      </c>
      <c r="Q1106" s="11">
        <f t="shared" si="1623"/>
        <v>0</v>
      </c>
      <c r="R1106" s="11">
        <f t="shared" si="1623"/>
        <v>0</v>
      </c>
      <c r="S1106" s="11">
        <f t="shared" si="1623"/>
        <v>0</v>
      </c>
      <c r="T1106" s="11">
        <f t="shared" si="1623"/>
        <v>0</v>
      </c>
      <c r="U1106" s="11">
        <f t="shared" si="1623"/>
        <v>0</v>
      </c>
      <c r="V1106" s="11">
        <f t="shared" si="1623"/>
        <v>0</v>
      </c>
      <c r="W1106" s="11">
        <f t="shared" si="1623"/>
        <v>0</v>
      </c>
      <c r="X1106" s="11">
        <f t="shared" si="1623"/>
        <v>2176</v>
      </c>
      <c r="Y1106" s="11">
        <f t="shared" si="1623"/>
        <v>0</v>
      </c>
      <c r="Z1106" s="11">
        <v>2176</v>
      </c>
      <c r="AA1106" s="11">
        <v>41824</v>
      </c>
      <c r="AB1106" s="11">
        <f t="shared" ref="AB1106:AQ1106" si="1624">SUM(AB1107)</f>
        <v>0</v>
      </c>
      <c r="AC1106" s="11">
        <f t="shared" si="1624"/>
        <v>0</v>
      </c>
      <c r="AD1106" s="11">
        <f t="shared" si="1624"/>
        <v>0</v>
      </c>
      <c r="AE1106" s="11">
        <f t="shared" si="1624"/>
        <v>0</v>
      </c>
      <c r="AF1106" s="11">
        <f t="shared" si="1624"/>
        <v>0</v>
      </c>
      <c r="AG1106" s="11">
        <f t="shared" si="1624"/>
        <v>0</v>
      </c>
      <c r="AH1106" s="11">
        <f t="shared" si="1624"/>
        <v>0</v>
      </c>
      <c r="AI1106" s="11">
        <f t="shared" si="1624"/>
        <v>0</v>
      </c>
      <c r="AJ1106" s="11">
        <f t="shared" si="1624"/>
        <v>0</v>
      </c>
      <c r="AK1106" s="11">
        <f t="shared" si="1624"/>
        <v>0</v>
      </c>
      <c r="AL1106" s="11">
        <f t="shared" si="1624"/>
        <v>0</v>
      </c>
      <c r="AM1106" s="11">
        <f t="shared" si="1624"/>
        <v>0</v>
      </c>
      <c r="AN1106" s="11">
        <f t="shared" si="1624"/>
        <v>0</v>
      </c>
      <c r="AO1106" s="11">
        <f t="shared" si="1624"/>
        <v>0</v>
      </c>
      <c r="AP1106" s="11">
        <f t="shared" si="1624"/>
        <v>0</v>
      </c>
      <c r="AQ1106" s="11">
        <f t="shared" si="1624"/>
        <v>0</v>
      </c>
      <c r="AR1106" s="11">
        <v>0</v>
      </c>
      <c r="AS1106" s="11">
        <v>0</v>
      </c>
      <c r="AT1106" s="11">
        <f t="shared" ref="AT1106:BI1106" si="1625">SUM(AT1107)</f>
        <v>0</v>
      </c>
      <c r="AU1106" s="11">
        <f t="shared" si="1625"/>
        <v>0</v>
      </c>
      <c r="AV1106" s="11">
        <f t="shared" si="1625"/>
        <v>0</v>
      </c>
      <c r="AW1106" s="11">
        <f t="shared" si="1625"/>
        <v>0</v>
      </c>
      <c r="AX1106" s="11">
        <f t="shared" si="1625"/>
        <v>0</v>
      </c>
      <c r="AY1106" s="11">
        <f t="shared" si="1625"/>
        <v>0</v>
      </c>
      <c r="AZ1106" s="11">
        <f t="shared" si="1625"/>
        <v>0</v>
      </c>
      <c r="BA1106" s="11">
        <f t="shared" si="1625"/>
        <v>0</v>
      </c>
      <c r="BB1106" s="11">
        <f t="shared" si="1625"/>
        <v>6350</v>
      </c>
      <c r="BC1106" s="11">
        <f t="shared" si="1625"/>
        <v>0</v>
      </c>
      <c r="BD1106" s="11">
        <f t="shared" si="1625"/>
        <v>0</v>
      </c>
      <c r="BE1106" s="11">
        <f t="shared" si="1625"/>
        <v>-6350</v>
      </c>
      <c r="BF1106" s="11">
        <f t="shared" si="1625"/>
        <v>0</v>
      </c>
      <c r="BG1106" s="11">
        <f t="shared" si="1625"/>
        <v>0</v>
      </c>
      <c r="BH1106" s="11">
        <f t="shared" si="1625"/>
        <v>0</v>
      </c>
      <c r="BI1106" s="11">
        <f t="shared" si="1625"/>
        <v>0</v>
      </c>
      <c r="BJ1106" s="11">
        <v>0</v>
      </c>
      <c r="BK1106" s="11">
        <v>0</v>
      </c>
    </row>
    <row r="1107" spans="1:63" x14ac:dyDescent="0.25">
      <c r="A1107" s="4" t="s">
        <v>135</v>
      </c>
      <c r="B1107" s="4" t="s">
        <v>60</v>
      </c>
      <c r="C1107" s="4" t="s">
        <v>165</v>
      </c>
      <c r="D1107" s="107" t="s">
        <v>426</v>
      </c>
      <c r="E1107" s="106" t="s">
        <v>50</v>
      </c>
      <c r="F1107" s="106" t="s">
        <v>0</v>
      </c>
      <c r="G1107" s="2" t="s">
        <v>0</v>
      </c>
      <c r="H1107" s="2" t="s">
        <v>51</v>
      </c>
      <c r="I1107" s="12">
        <f>SUM(I1108:I1109)</f>
        <v>73950</v>
      </c>
      <c r="J1107" s="12">
        <f t="shared" ref="J1107:Y1107" si="1626">SUM(J1108:J1109)</f>
        <v>44000</v>
      </c>
      <c r="K1107" s="12">
        <f t="shared" si="1626"/>
        <v>0</v>
      </c>
      <c r="L1107" s="12">
        <f t="shared" si="1626"/>
        <v>0</v>
      </c>
      <c r="M1107" s="12">
        <f t="shared" si="1626"/>
        <v>0</v>
      </c>
      <c r="N1107" s="12">
        <f t="shared" si="1626"/>
        <v>0</v>
      </c>
      <c r="O1107" s="12">
        <f t="shared" si="1626"/>
        <v>0</v>
      </c>
      <c r="P1107" s="12">
        <f t="shared" ref="P1107" si="1627">SUM(P1108:P1109)</f>
        <v>44000</v>
      </c>
      <c r="Q1107" s="12">
        <f t="shared" si="1626"/>
        <v>0</v>
      </c>
      <c r="R1107" s="12">
        <f t="shared" si="1626"/>
        <v>0</v>
      </c>
      <c r="S1107" s="12">
        <f t="shared" si="1626"/>
        <v>0</v>
      </c>
      <c r="T1107" s="12">
        <f t="shared" si="1626"/>
        <v>0</v>
      </c>
      <c r="U1107" s="12">
        <f t="shared" si="1626"/>
        <v>0</v>
      </c>
      <c r="V1107" s="12">
        <f t="shared" si="1626"/>
        <v>0</v>
      </c>
      <c r="W1107" s="12">
        <f t="shared" si="1626"/>
        <v>0</v>
      </c>
      <c r="X1107" s="12">
        <f t="shared" si="1626"/>
        <v>2176</v>
      </c>
      <c r="Y1107" s="12">
        <f t="shared" si="1626"/>
        <v>0</v>
      </c>
      <c r="Z1107" s="12">
        <v>2176</v>
      </c>
      <c r="AA1107" s="12">
        <v>41824</v>
      </c>
      <c r="AB1107" s="12">
        <f t="shared" ref="AB1107:AQ1107" si="1628">SUM(AB1108:AB1109)</f>
        <v>0</v>
      </c>
      <c r="AC1107" s="12">
        <f t="shared" si="1628"/>
        <v>0</v>
      </c>
      <c r="AD1107" s="12">
        <f t="shared" si="1628"/>
        <v>0</v>
      </c>
      <c r="AE1107" s="12">
        <f t="shared" si="1628"/>
        <v>0</v>
      </c>
      <c r="AF1107" s="12">
        <f t="shared" si="1628"/>
        <v>0</v>
      </c>
      <c r="AG1107" s="12">
        <f t="shared" si="1628"/>
        <v>0</v>
      </c>
      <c r="AH1107" s="12">
        <f t="shared" ref="AH1107" si="1629">SUM(AH1108:AH1109)</f>
        <v>0</v>
      </c>
      <c r="AI1107" s="12">
        <f t="shared" si="1628"/>
        <v>0</v>
      </c>
      <c r="AJ1107" s="12">
        <f t="shared" si="1628"/>
        <v>0</v>
      </c>
      <c r="AK1107" s="12">
        <f t="shared" si="1628"/>
        <v>0</v>
      </c>
      <c r="AL1107" s="12">
        <f t="shared" si="1628"/>
        <v>0</v>
      </c>
      <c r="AM1107" s="12">
        <f t="shared" si="1628"/>
        <v>0</v>
      </c>
      <c r="AN1107" s="12">
        <f t="shared" si="1628"/>
        <v>0</v>
      </c>
      <c r="AO1107" s="12">
        <f t="shared" si="1628"/>
        <v>0</v>
      </c>
      <c r="AP1107" s="12">
        <f t="shared" si="1628"/>
        <v>0</v>
      </c>
      <c r="AQ1107" s="12">
        <f t="shared" si="1628"/>
        <v>0</v>
      </c>
      <c r="AR1107" s="12">
        <v>0</v>
      </c>
      <c r="AS1107" s="12">
        <v>0</v>
      </c>
      <c r="AT1107" s="12">
        <f t="shared" ref="AT1107:BI1107" si="1630">SUM(AT1108:AT1109)</f>
        <v>0</v>
      </c>
      <c r="AU1107" s="12">
        <f t="shared" si="1630"/>
        <v>0</v>
      </c>
      <c r="AV1107" s="12">
        <f t="shared" si="1630"/>
        <v>0</v>
      </c>
      <c r="AW1107" s="12">
        <f t="shared" si="1630"/>
        <v>0</v>
      </c>
      <c r="AX1107" s="12">
        <f t="shared" si="1630"/>
        <v>0</v>
      </c>
      <c r="AY1107" s="12">
        <f t="shared" si="1630"/>
        <v>0</v>
      </c>
      <c r="AZ1107" s="12">
        <f t="shared" ref="AZ1107" si="1631">SUM(AZ1108:AZ1109)</f>
        <v>0</v>
      </c>
      <c r="BA1107" s="12">
        <f t="shared" si="1630"/>
        <v>0</v>
      </c>
      <c r="BB1107" s="12">
        <f t="shared" si="1630"/>
        <v>6350</v>
      </c>
      <c r="BC1107" s="12">
        <f t="shared" si="1630"/>
        <v>0</v>
      </c>
      <c r="BD1107" s="12">
        <f t="shared" si="1630"/>
        <v>0</v>
      </c>
      <c r="BE1107" s="12">
        <f t="shared" si="1630"/>
        <v>-6350</v>
      </c>
      <c r="BF1107" s="12">
        <f t="shared" si="1630"/>
        <v>0</v>
      </c>
      <c r="BG1107" s="12">
        <f t="shared" si="1630"/>
        <v>0</v>
      </c>
      <c r="BH1107" s="12">
        <f t="shared" si="1630"/>
        <v>0</v>
      </c>
      <c r="BI1107" s="12">
        <f t="shared" si="1630"/>
        <v>0</v>
      </c>
      <c r="BJ1107" s="12">
        <v>0</v>
      </c>
      <c r="BK1107" s="12">
        <v>0</v>
      </c>
    </row>
    <row r="1108" spans="1:63" x14ac:dyDescent="0.25">
      <c r="A1108" s="4" t="s">
        <v>135</v>
      </c>
      <c r="B1108" s="4" t="s">
        <v>60</v>
      </c>
      <c r="C1108" s="4" t="s">
        <v>165</v>
      </c>
      <c r="D1108" s="107" t="s">
        <v>426</v>
      </c>
      <c r="E1108" s="117">
        <v>8213</v>
      </c>
      <c r="F1108" s="107"/>
      <c r="G1108" s="103" t="s">
        <v>1658</v>
      </c>
      <c r="H1108" s="13" t="s">
        <v>53</v>
      </c>
      <c r="I1108" s="14">
        <v>41950</v>
      </c>
      <c r="J1108" s="14">
        <v>22000</v>
      </c>
      <c r="K1108" s="14"/>
      <c r="L1108" s="14"/>
      <c r="M1108" s="14"/>
      <c r="N1108" s="14"/>
      <c r="O1108" s="14"/>
      <c r="P1108" s="14">
        <f t="shared" si="1566"/>
        <v>22000</v>
      </c>
      <c r="Q1108" s="14"/>
      <c r="R1108" s="14"/>
      <c r="S1108" s="14"/>
      <c r="T1108" s="14"/>
      <c r="U1108" s="14"/>
      <c r="V1108" s="14"/>
      <c r="W1108" s="14"/>
      <c r="X1108" s="14">
        <v>2176</v>
      </c>
      <c r="Y1108" s="14"/>
      <c r="Z1108" s="14">
        <v>2176</v>
      </c>
      <c r="AA1108" s="14">
        <v>19824</v>
      </c>
      <c r="AB1108" s="14">
        <v>0</v>
      </c>
      <c r="AC1108" s="14"/>
      <c r="AD1108" s="14"/>
      <c r="AE1108" s="14"/>
      <c r="AF1108" s="14"/>
      <c r="AG1108" s="14"/>
      <c r="AH1108" s="14">
        <f t="shared" si="1567"/>
        <v>0</v>
      </c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>
        <v>0</v>
      </c>
      <c r="AS1108" s="14">
        <v>0</v>
      </c>
      <c r="AT1108" s="14">
        <v>0</v>
      </c>
      <c r="AU1108" s="14"/>
      <c r="AV1108" s="14"/>
      <c r="AW1108" s="14">
        <f>6350-6350</f>
        <v>0</v>
      </c>
      <c r="AX1108" s="14"/>
      <c r="AY1108" s="14"/>
      <c r="AZ1108" s="14">
        <f t="shared" si="1568"/>
        <v>0</v>
      </c>
      <c r="BA1108" s="14"/>
      <c r="BB1108" s="14">
        <v>6350</v>
      </c>
      <c r="BC1108" s="14"/>
      <c r="BD1108" s="14"/>
      <c r="BE1108" s="14">
        <v>-6350</v>
      </c>
      <c r="BF1108" s="14"/>
      <c r="BG1108" s="14"/>
      <c r="BH1108" s="14"/>
      <c r="BI1108" s="14"/>
      <c r="BJ1108" s="14">
        <v>0</v>
      </c>
      <c r="BK1108" s="14">
        <v>0</v>
      </c>
    </row>
    <row r="1109" spans="1:63" x14ac:dyDescent="0.25">
      <c r="A1109" s="4" t="s">
        <v>135</v>
      </c>
      <c r="B1109" s="4" t="s">
        <v>60</v>
      </c>
      <c r="C1109" s="4" t="s">
        <v>165</v>
      </c>
      <c r="D1109" s="107" t="s">
        <v>426</v>
      </c>
      <c r="E1109" s="117">
        <v>8216</v>
      </c>
      <c r="F1109" s="107"/>
      <c r="G1109" s="103" t="s">
        <v>1658</v>
      </c>
      <c r="H1109" s="13" t="s">
        <v>110</v>
      </c>
      <c r="I1109" s="14">
        <v>32000</v>
      </c>
      <c r="J1109" s="14">
        <v>22000</v>
      </c>
      <c r="K1109" s="14"/>
      <c r="L1109" s="14"/>
      <c r="M1109" s="14"/>
      <c r="N1109" s="14"/>
      <c r="O1109" s="14"/>
      <c r="P1109" s="14">
        <f t="shared" si="1566"/>
        <v>22000</v>
      </c>
      <c r="Q1109" s="14"/>
      <c r="R1109" s="14"/>
      <c r="S1109" s="14"/>
      <c r="T1109" s="14"/>
      <c r="U1109" s="14"/>
      <c r="V1109" s="14"/>
      <c r="W1109" s="14"/>
      <c r="X1109" s="14"/>
      <c r="Y1109" s="14"/>
      <c r="Z1109" s="14">
        <v>0</v>
      </c>
      <c r="AA1109" s="14">
        <v>22000</v>
      </c>
      <c r="AB1109" s="14">
        <v>0</v>
      </c>
      <c r="AC1109" s="14"/>
      <c r="AD1109" s="14"/>
      <c r="AE1109" s="14"/>
      <c r="AF1109" s="14"/>
      <c r="AG1109" s="14"/>
      <c r="AH1109" s="14">
        <f t="shared" si="1567"/>
        <v>0</v>
      </c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>
        <v>0</v>
      </c>
      <c r="AS1109" s="14">
        <v>0</v>
      </c>
      <c r="AT1109" s="14">
        <v>0</v>
      </c>
      <c r="AU1109" s="14"/>
      <c r="AV1109" s="14"/>
      <c r="AW1109" s="14"/>
      <c r="AX1109" s="14"/>
      <c r="AY1109" s="14"/>
      <c r="AZ1109" s="14">
        <f t="shared" si="1568"/>
        <v>0</v>
      </c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>
        <v>0</v>
      </c>
      <c r="BK1109" s="14">
        <v>0</v>
      </c>
    </row>
    <row r="1110" spans="1:63" ht="33.75" x14ac:dyDescent="0.25">
      <c r="A1110" s="13" t="s">
        <v>0</v>
      </c>
      <c r="B1110" s="13" t="s">
        <v>0</v>
      </c>
      <c r="C1110" s="13" t="s">
        <v>0</v>
      </c>
      <c r="D1110" s="103" t="s">
        <v>0</v>
      </c>
      <c r="E1110" s="103" t="s">
        <v>0</v>
      </c>
      <c r="F1110" s="103" t="s">
        <v>0</v>
      </c>
      <c r="G1110" s="13" t="s">
        <v>0</v>
      </c>
      <c r="H1110" s="10" t="s">
        <v>435</v>
      </c>
      <c r="I1110" s="11">
        <f>SUM(I1079,I1103,I1106)</f>
        <v>3442438</v>
      </c>
      <c r="J1110" s="11">
        <f t="shared" ref="J1110:Y1110" si="1632">SUM(J1079,J1103,J1106)</f>
        <v>195100</v>
      </c>
      <c r="K1110" s="11">
        <f t="shared" si="1632"/>
        <v>0</v>
      </c>
      <c r="L1110" s="11">
        <f t="shared" si="1632"/>
        <v>0</v>
      </c>
      <c r="M1110" s="11">
        <f t="shared" si="1632"/>
        <v>0</v>
      </c>
      <c r="N1110" s="11">
        <f t="shared" si="1632"/>
        <v>0</v>
      </c>
      <c r="O1110" s="11">
        <f t="shared" si="1632"/>
        <v>0</v>
      </c>
      <c r="P1110" s="11">
        <f t="shared" si="1632"/>
        <v>195100</v>
      </c>
      <c r="Q1110" s="11">
        <f t="shared" si="1632"/>
        <v>2100</v>
      </c>
      <c r="R1110" s="11">
        <f t="shared" si="1632"/>
        <v>0</v>
      </c>
      <c r="S1110" s="11">
        <f t="shared" si="1632"/>
        <v>28200</v>
      </c>
      <c r="T1110" s="11">
        <f t="shared" si="1632"/>
        <v>0</v>
      </c>
      <c r="U1110" s="11">
        <f t="shared" si="1632"/>
        <v>5000</v>
      </c>
      <c r="V1110" s="11">
        <f t="shared" si="1632"/>
        <v>0</v>
      </c>
      <c r="W1110" s="11">
        <f t="shared" si="1632"/>
        <v>52900</v>
      </c>
      <c r="X1110" s="11">
        <f t="shared" si="1632"/>
        <v>19776</v>
      </c>
      <c r="Y1110" s="11">
        <f t="shared" si="1632"/>
        <v>0</v>
      </c>
      <c r="Z1110" s="11">
        <v>107976</v>
      </c>
      <c r="AA1110" s="11">
        <v>87124</v>
      </c>
      <c r="AB1110" s="11">
        <f t="shared" ref="AB1110:AQ1110" si="1633">SUM(AB1079,AB1103,AB1106)</f>
        <v>0</v>
      </c>
      <c r="AC1110" s="11">
        <f t="shared" si="1633"/>
        <v>0</v>
      </c>
      <c r="AD1110" s="11">
        <f t="shared" si="1633"/>
        <v>0</v>
      </c>
      <c r="AE1110" s="11">
        <f t="shared" si="1633"/>
        <v>0</v>
      </c>
      <c r="AF1110" s="11">
        <f t="shared" si="1633"/>
        <v>0</v>
      </c>
      <c r="AG1110" s="11">
        <f t="shared" si="1633"/>
        <v>0</v>
      </c>
      <c r="AH1110" s="11">
        <f t="shared" si="1633"/>
        <v>0</v>
      </c>
      <c r="AI1110" s="11">
        <f t="shared" si="1633"/>
        <v>0</v>
      </c>
      <c r="AJ1110" s="11">
        <f t="shared" si="1633"/>
        <v>0</v>
      </c>
      <c r="AK1110" s="11">
        <f t="shared" si="1633"/>
        <v>0</v>
      </c>
      <c r="AL1110" s="11">
        <f t="shared" si="1633"/>
        <v>0</v>
      </c>
      <c r="AM1110" s="11">
        <f t="shared" si="1633"/>
        <v>0</v>
      </c>
      <c r="AN1110" s="11">
        <f t="shared" si="1633"/>
        <v>0</v>
      </c>
      <c r="AO1110" s="11">
        <f t="shared" si="1633"/>
        <v>0</v>
      </c>
      <c r="AP1110" s="11">
        <f t="shared" si="1633"/>
        <v>0</v>
      </c>
      <c r="AQ1110" s="11">
        <f t="shared" si="1633"/>
        <v>0</v>
      </c>
      <c r="AR1110" s="11">
        <v>0</v>
      </c>
      <c r="AS1110" s="11">
        <v>0</v>
      </c>
      <c r="AT1110" s="11">
        <f t="shared" ref="AT1110:BI1110" si="1634">SUM(AT1079,AT1103,AT1106)</f>
        <v>0</v>
      </c>
      <c r="AU1110" s="11">
        <f t="shared" si="1634"/>
        <v>0</v>
      </c>
      <c r="AV1110" s="11">
        <f t="shared" si="1634"/>
        <v>0</v>
      </c>
      <c r="AW1110" s="11">
        <f t="shared" si="1634"/>
        <v>7350</v>
      </c>
      <c r="AX1110" s="11">
        <f t="shared" si="1634"/>
        <v>0</v>
      </c>
      <c r="AY1110" s="11">
        <f t="shared" si="1634"/>
        <v>0</v>
      </c>
      <c r="AZ1110" s="11">
        <f t="shared" si="1634"/>
        <v>7350</v>
      </c>
      <c r="BA1110" s="11">
        <f t="shared" si="1634"/>
        <v>0</v>
      </c>
      <c r="BB1110" s="11">
        <f t="shared" si="1634"/>
        <v>6350</v>
      </c>
      <c r="BC1110" s="11">
        <f t="shared" si="1634"/>
        <v>0</v>
      </c>
      <c r="BD1110" s="11">
        <f t="shared" si="1634"/>
        <v>0</v>
      </c>
      <c r="BE1110" s="11">
        <f t="shared" si="1634"/>
        <v>1000</v>
      </c>
      <c r="BF1110" s="11">
        <f t="shared" si="1634"/>
        <v>0</v>
      </c>
      <c r="BG1110" s="11">
        <f t="shared" si="1634"/>
        <v>0</v>
      </c>
      <c r="BH1110" s="11">
        <f t="shared" si="1634"/>
        <v>0</v>
      </c>
      <c r="BI1110" s="11">
        <f t="shared" si="1634"/>
        <v>0</v>
      </c>
      <c r="BJ1110" s="11">
        <v>7350</v>
      </c>
      <c r="BK1110" s="11">
        <v>0</v>
      </c>
    </row>
    <row r="1111" spans="1:63" ht="15.75" thickBot="1" x14ac:dyDescent="0.3">
      <c r="A1111" s="13" t="s">
        <v>0</v>
      </c>
      <c r="B1111" s="13" t="s">
        <v>0</v>
      </c>
      <c r="C1111" s="13" t="s">
        <v>0</v>
      </c>
      <c r="D1111" s="103" t="s">
        <v>0</v>
      </c>
      <c r="E1111" s="103" t="s">
        <v>0</v>
      </c>
      <c r="F1111" s="103" t="s">
        <v>0</v>
      </c>
      <c r="G1111" s="13" t="s">
        <v>0</v>
      </c>
      <c r="H1111" s="2" t="s">
        <v>55</v>
      </c>
      <c r="I1111" s="12">
        <v>86</v>
      </c>
      <c r="J1111" s="13" t="s">
        <v>0</v>
      </c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>
        <v>0</v>
      </c>
      <c r="AA1111" s="13"/>
      <c r="AB1111" s="13" t="s">
        <v>0</v>
      </c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>
        <v>0</v>
      </c>
      <c r="AS1111" s="13"/>
      <c r="AT1111" s="13" t="s">
        <v>0</v>
      </c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  <c r="BF1111" s="13"/>
      <c r="BG1111" s="13"/>
      <c r="BH1111" s="13"/>
      <c r="BI1111" s="13"/>
      <c r="BJ1111" s="13">
        <v>0</v>
      </c>
      <c r="BK1111" s="13"/>
    </row>
    <row r="1112" spans="1:63" ht="69.75" customHeight="1" thickBot="1" x14ac:dyDescent="0.3">
      <c r="A1112" s="148" t="s">
        <v>0</v>
      </c>
      <c r="B1112" s="148" t="s">
        <v>0</v>
      </c>
      <c r="C1112" s="148" t="s">
        <v>0</v>
      </c>
      <c r="D1112" s="151" t="s">
        <v>0</v>
      </c>
      <c r="E1112" s="151" t="s">
        <v>0</v>
      </c>
      <c r="F1112" s="151" t="s">
        <v>0</v>
      </c>
      <c r="G1112" s="154" t="s">
        <v>0</v>
      </c>
      <c r="H1112" s="5" t="s">
        <v>56</v>
      </c>
      <c r="I1112" s="5" t="s">
        <v>9</v>
      </c>
      <c r="J1112" s="94" t="s">
        <v>10</v>
      </c>
      <c r="K1112" s="94" t="s">
        <v>1602</v>
      </c>
      <c r="L1112" s="94" t="s">
        <v>1535</v>
      </c>
      <c r="M1112" s="94" t="s">
        <v>1591</v>
      </c>
      <c r="N1112" s="94" t="s">
        <v>1592</v>
      </c>
      <c r="O1112" s="94" t="s">
        <v>1593</v>
      </c>
      <c r="P1112" s="94" t="s">
        <v>1606</v>
      </c>
      <c r="Q1112" s="94" t="s">
        <v>1603</v>
      </c>
      <c r="R1112" s="94" t="s">
        <v>1594</v>
      </c>
      <c r="S1112" s="94" t="s">
        <v>1595</v>
      </c>
      <c r="T1112" s="94" t="s">
        <v>1596</v>
      </c>
      <c r="U1112" s="94" t="s">
        <v>1597</v>
      </c>
      <c r="V1112" s="94" t="s">
        <v>1598</v>
      </c>
      <c r="W1112" s="94" t="s">
        <v>1599</v>
      </c>
      <c r="X1112" s="94" t="s">
        <v>1604</v>
      </c>
      <c r="Y1112" s="94" t="s">
        <v>1605</v>
      </c>
      <c r="Z1112" s="94" t="s">
        <v>1600</v>
      </c>
      <c r="AA1112" s="94" t="s">
        <v>1601</v>
      </c>
      <c r="AB1112" s="95" t="s">
        <v>11</v>
      </c>
      <c r="AC1112" s="95" t="s">
        <v>1602</v>
      </c>
      <c r="AD1112" s="95" t="s">
        <v>1535</v>
      </c>
      <c r="AE1112" s="95" t="s">
        <v>1591</v>
      </c>
      <c r="AF1112" s="95" t="s">
        <v>1592</v>
      </c>
      <c r="AG1112" s="95" t="s">
        <v>1593</v>
      </c>
      <c r="AH1112" s="95" t="s">
        <v>1607</v>
      </c>
      <c r="AI1112" s="95" t="s">
        <v>1603</v>
      </c>
      <c r="AJ1112" s="95" t="s">
        <v>1594</v>
      </c>
      <c r="AK1112" s="95" t="s">
        <v>1595</v>
      </c>
      <c r="AL1112" s="95" t="s">
        <v>1596</v>
      </c>
      <c r="AM1112" s="95" t="s">
        <v>1597</v>
      </c>
      <c r="AN1112" s="95" t="s">
        <v>1598</v>
      </c>
      <c r="AO1112" s="95" t="s">
        <v>1599</v>
      </c>
      <c r="AP1112" s="95" t="s">
        <v>1604</v>
      </c>
      <c r="AQ1112" s="95" t="s">
        <v>1605</v>
      </c>
      <c r="AR1112" s="95" t="s">
        <v>1600</v>
      </c>
      <c r="AS1112" s="95" t="s">
        <v>1601</v>
      </c>
      <c r="AT1112" s="96" t="s">
        <v>12</v>
      </c>
      <c r="AU1112" s="96" t="s">
        <v>1602</v>
      </c>
      <c r="AV1112" s="96" t="s">
        <v>1535</v>
      </c>
      <c r="AW1112" s="96" t="s">
        <v>1591</v>
      </c>
      <c r="AX1112" s="96" t="s">
        <v>1592</v>
      </c>
      <c r="AY1112" s="96" t="s">
        <v>1593</v>
      </c>
      <c r="AZ1112" s="96" t="s">
        <v>1608</v>
      </c>
      <c r="BA1112" s="96" t="s">
        <v>1603</v>
      </c>
      <c r="BB1112" s="96" t="s">
        <v>1594</v>
      </c>
      <c r="BC1112" s="96" t="s">
        <v>1595</v>
      </c>
      <c r="BD1112" s="96" t="s">
        <v>1596</v>
      </c>
      <c r="BE1112" s="96" t="s">
        <v>1597</v>
      </c>
      <c r="BF1112" s="96" t="s">
        <v>1598</v>
      </c>
      <c r="BG1112" s="96" t="s">
        <v>1599</v>
      </c>
      <c r="BH1112" s="96" t="s">
        <v>1604</v>
      </c>
      <c r="BI1112" s="96" t="s">
        <v>1605</v>
      </c>
      <c r="BJ1112" s="96" t="s">
        <v>1600</v>
      </c>
      <c r="BK1112" s="96" t="s">
        <v>1601</v>
      </c>
    </row>
    <row r="1113" spans="1:63" x14ac:dyDescent="0.25">
      <c r="A1113" s="149"/>
      <c r="B1113" s="149"/>
      <c r="C1113" s="149"/>
      <c r="D1113" s="152"/>
      <c r="E1113" s="152"/>
      <c r="F1113" s="152"/>
      <c r="G1113" s="155"/>
      <c r="H1113" s="15" t="s">
        <v>0</v>
      </c>
      <c r="I1113" s="9" t="s">
        <v>13</v>
      </c>
      <c r="J1113" s="9">
        <v>1</v>
      </c>
      <c r="K1113" s="9">
        <v>2</v>
      </c>
      <c r="L1113" s="9">
        <v>3</v>
      </c>
      <c r="M1113" s="9">
        <v>4</v>
      </c>
      <c r="N1113" s="9">
        <v>5</v>
      </c>
      <c r="O1113" s="9">
        <v>6</v>
      </c>
      <c r="P1113" s="9">
        <v>7</v>
      </c>
      <c r="Q1113" s="9">
        <v>8</v>
      </c>
      <c r="R1113" s="9">
        <v>9</v>
      </c>
      <c r="S1113" s="9">
        <v>10</v>
      </c>
      <c r="T1113" s="9">
        <v>11</v>
      </c>
      <c r="U1113" s="9">
        <v>12</v>
      </c>
      <c r="V1113" s="9">
        <v>13</v>
      </c>
      <c r="W1113" s="9">
        <v>14</v>
      </c>
      <c r="X1113" s="9">
        <v>15</v>
      </c>
      <c r="Y1113" s="9">
        <v>16</v>
      </c>
      <c r="Z1113" s="9">
        <v>20</v>
      </c>
      <c r="AA1113" s="9">
        <v>21</v>
      </c>
      <c r="AB1113" s="9">
        <v>1</v>
      </c>
      <c r="AC1113" s="9">
        <v>2</v>
      </c>
      <c r="AD1113" s="9">
        <v>3</v>
      </c>
      <c r="AE1113" s="9">
        <v>4</v>
      </c>
      <c r="AF1113" s="9">
        <v>5</v>
      </c>
      <c r="AG1113" s="9">
        <v>6</v>
      </c>
      <c r="AH1113" s="9">
        <v>7</v>
      </c>
      <c r="AI1113" s="9">
        <v>8</v>
      </c>
      <c r="AJ1113" s="9">
        <v>9</v>
      </c>
      <c r="AK1113" s="9">
        <v>10</v>
      </c>
      <c r="AL1113" s="9">
        <v>11</v>
      </c>
      <c r="AM1113" s="9">
        <v>12</v>
      </c>
      <c r="AN1113" s="9">
        <v>13</v>
      </c>
      <c r="AO1113" s="9">
        <v>14</v>
      </c>
      <c r="AP1113" s="9">
        <v>15</v>
      </c>
      <c r="AQ1113" s="9">
        <v>16</v>
      </c>
      <c r="AR1113" s="9">
        <v>20</v>
      </c>
      <c r="AS1113" s="9">
        <v>21</v>
      </c>
      <c r="AT1113" s="9">
        <v>1</v>
      </c>
      <c r="AU1113" s="9">
        <v>2</v>
      </c>
      <c r="AV1113" s="9">
        <v>3</v>
      </c>
      <c r="AW1113" s="9">
        <v>4</v>
      </c>
      <c r="AX1113" s="9">
        <v>5</v>
      </c>
      <c r="AY1113" s="9">
        <v>6</v>
      </c>
      <c r="AZ1113" s="9">
        <v>7</v>
      </c>
      <c r="BA1113" s="9">
        <v>8</v>
      </c>
      <c r="BB1113" s="9">
        <v>9</v>
      </c>
      <c r="BC1113" s="9">
        <v>10</v>
      </c>
      <c r="BD1113" s="9">
        <v>11</v>
      </c>
      <c r="BE1113" s="9">
        <v>12</v>
      </c>
      <c r="BF1113" s="9">
        <v>13</v>
      </c>
      <c r="BG1113" s="9">
        <v>14</v>
      </c>
      <c r="BH1113" s="9">
        <v>15</v>
      </c>
      <c r="BI1113" s="9">
        <v>16</v>
      </c>
      <c r="BJ1113" s="9">
        <v>20</v>
      </c>
      <c r="BK1113" s="9">
        <v>21</v>
      </c>
    </row>
    <row r="1114" spans="1:63" x14ac:dyDescent="0.25">
      <c r="A1114" s="149"/>
      <c r="B1114" s="149"/>
      <c r="C1114" s="149"/>
      <c r="D1114" s="152"/>
      <c r="E1114" s="152"/>
      <c r="F1114" s="152"/>
      <c r="G1114" s="155"/>
      <c r="H1114" s="16" t="s">
        <v>139</v>
      </c>
      <c r="I1114" s="17">
        <f>SUM(I1110)</f>
        <v>3442438</v>
      </c>
      <c r="J1114" s="17">
        <f t="shared" ref="J1114:Y1114" si="1635">SUM(J1110)</f>
        <v>195100</v>
      </c>
      <c r="K1114" s="17">
        <f t="shared" si="1635"/>
        <v>0</v>
      </c>
      <c r="L1114" s="17">
        <f t="shared" si="1635"/>
        <v>0</v>
      </c>
      <c r="M1114" s="17">
        <f t="shared" si="1635"/>
        <v>0</v>
      </c>
      <c r="N1114" s="17">
        <f t="shared" si="1635"/>
        <v>0</v>
      </c>
      <c r="O1114" s="17">
        <f t="shared" si="1635"/>
        <v>0</v>
      </c>
      <c r="P1114" s="17">
        <f t="shared" ref="P1114" si="1636">SUM(P1110)</f>
        <v>195100</v>
      </c>
      <c r="Q1114" s="17">
        <f t="shared" si="1635"/>
        <v>2100</v>
      </c>
      <c r="R1114" s="17">
        <f t="shared" si="1635"/>
        <v>0</v>
      </c>
      <c r="S1114" s="17">
        <f t="shared" si="1635"/>
        <v>28200</v>
      </c>
      <c r="T1114" s="17">
        <f t="shared" si="1635"/>
        <v>0</v>
      </c>
      <c r="U1114" s="17">
        <f t="shared" si="1635"/>
        <v>5000</v>
      </c>
      <c r="V1114" s="17">
        <f t="shared" si="1635"/>
        <v>0</v>
      </c>
      <c r="W1114" s="17">
        <f t="shared" si="1635"/>
        <v>52900</v>
      </c>
      <c r="X1114" s="17">
        <f t="shared" si="1635"/>
        <v>19776</v>
      </c>
      <c r="Y1114" s="17">
        <f t="shared" si="1635"/>
        <v>0</v>
      </c>
      <c r="Z1114" s="17">
        <v>107976</v>
      </c>
      <c r="AA1114" s="17">
        <v>87124</v>
      </c>
      <c r="AB1114" s="17">
        <f t="shared" ref="AB1114:AQ1114" si="1637">SUM(AB1110)</f>
        <v>0</v>
      </c>
      <c r="AC1114" s="17">
        <f t="shared" si="1637"/>
        <v>0</v>
      </c>
      <c r="AD1114" s="17">
        <f t="shared" si="1637"/>
        <v>0</v>
      </c>
      <c r="AE1114" s="17">
        <f t="shared" si="1637"/>
        <v>0</v>
      </c>
      <c r="AF1114" s="17">
        <f t="shared" si="1637"/>
        <v>0</v>
      </c>
      <c r="AG1114" s="17">
        <f t="shared" si="1637"/>
        <v>0</v>
      </c>
      <c r="AH1114" s="17">
        <f t="shared" ref="AH1114" si="1638">SUM(AH1110)</f>
        <v>0</v>
      </c>
      <c r="AI1114" s="17">
        <f t="shared" si="1637"/>
        <v>0</v>
      </c>
      <c r="AJ1114" s="17">
        <f t="shared" si="1637"/>
        <v>0</v>
      </c>
      <c r="AK1114" s="17">
        <f t="shared" si="1637"/>
        <v>0</v>
      </c>
      <c r="AL1114" s="17">
        <f t="shared" si="1637"/>
        <v>0</v>
      </c>
      <c r="AM1114" s="17">
        <f t="shared" si="1637"/>
        <v>0</v>
      </c>
      <c r="AN1114" s="17">
        <f t="shared" si="1637"/>
        <v>0</v>
      </c>
      <c r="AO1114" s="17">
        <f t="shared" si="1637"/>
        <v>0</v>
      </c>
      <c r="AP1114" s="17">
        <f t="shared" si="1637"/>
        <v>0</v>
      </c>
      <c r="AQ1114" s="17">
        <f t="shared" si="1637"/>
        <v>0</v>
      </c>
      <c r="AR1114" s="17">
        <v>0</v>
      </c>
      <c r="AS1114" s="17">
        <v>0</v>
      </c>
      <c r="AT1114" s="17">
        <f t="shared" ref="AT1114:BI1114" si="1639">SUM(AT1110)</f>
        <v>0</v>
      </c>
      <c r="AU1114" s="17">
        <f t="shared" si="1639"/>
        <v>0</v>
      </c>
      <c r="AV1114" s="17">
        <f t="shared" si="1639"/>
        <v>0</v>
      </c>
      <c r="AW1114" s="17">
        <f t="shared" si="1639"/>
        <v>7350</v>
      </c>
      <c r="AX1114" s="17">
        <f t="shared" si="1639"/>
        <v>0</v>
      </c>
      <c r="AY1114" s="17">
        <f t="shared" si="1639"/>
        <v>0</v>
      </c>
      <c r="AZ1114" s="17">
        <f t="shared" ref="AZ1114" si="1640">SUM(AZ1110)</f>
        <v>7350</v>
      </c>
      <c r="BA1114" s="17">
        <f t="shared" si="1639"/>
        <v>0</v>
      </c>
      <c r="BB1114" s="17">
        <f t="shared" si="1639"/>
        <v>6350</v>
      </c>
      <c r="BC1114" s="17">
        <f t="shared" si="1639"/>
        <v>0</v>
      </c>
      <c r="BD1114" s="17">
        <f t="shared" si="1639"/>
        <v>0</v>
      </c>
      <c r="BE1114" s="17">
        <f t="shared" si="1639"/>
        <v>1000</v>
      </c>
      <c r="BF1114" s="17">
        <f t="shared" si="1639"/>
        <v>0</v>
      </c>
      <c r="BG1114" s="17">
        <f t="shared" si="1639"/>
        <v>0</v>
      </c>
      <c r="BH1114" s="17">
        <f t="shared" si="1639"/>
        <v>0</v>
      </c>
      <c r="BI1114" s="17">
        <f t="shared" si="1639"/>
        <v>0</v>
      </c>
      <c r="BJ1114" s="17">
        <v>7350</v>
      </c>
      <c r="BK1114" s="17">
        <v>0</v>
      </c>
    </row>
    <row r="1115" spans="1:63" x14ac:dyDescent="0.25">
      <c r="A1115" s="149"/>
      <c r="B1115" s="149"/>
      <c r="C1115" s="149"/>
      <c r="D1115" s="152"/>
      <c r="E1115" s="152"/>
      <c r="F1115" s="152"/>
      <c r="G1115" s="155"/>
      <c r="H1115" s="18" t="s">
        <v>57</v>
      </c>
      <c r="I1115" s="17">
        <f>SUM(I1114)</f>
        <v>3442438</v>
      </c>
      <c r="J1115" s="17">
        <f t="shared" ref="J1115:Y1115" si="1641">SUM(J1114)</f>
        <v>195100</v>
      </c>
      <c r="K1115" s="17">
        <f t="shared" si="1641"/>
        <v>0</v>
      </c>
      <c r="L1115" s="17">
        <f t="shared" si="1641"/>
        <v>0</v>
      </c>
      <c r="M1115" s="17">
        <f t="shared" si="1641"/>
        <v>0</v>
      </c>
      <c r="N1115" s="17">
        <f t="shared" si="1641"/>
        <v>0</v>
      </c>
      <c r="O1115" s="17">
        <f t="shared" si="1641"/>
        <v>0</v>
      </c>
      <c r="P1115" s="17">
        <f t="shared" ref="P1115" si="1642">SUM(P1114)</f>
        <v>195100</v>
      </c>
      <c r="Q1115" s="17">
        <f t="shared" si="1641"/>
        <v>2100</v>
      </c>
      <c r="R1115" s="17">
        <f t="shared" si="1641"/>
        <v>0</v>
      </c>
      <c r="S1115" s="17">
        <f t="shared" si="1641"/>
        <v>28200</v>
      </c>
      <c r="T1115" s="17">
        <f t="shared" si="1641"/>
        <v>0</v>
      </c>
      <c r="U1115" s="17">
        <f t="shared" si="1641"/>
        <v>5000</v>
      </c>
      <c r="V1115" s="17">
        <f t="shared" si="1641"/>
        <v>0</v>
      </c>
      <c r="W1115" s="17">
        <f t="shared" si="1641"/>
        <v>52900</v>
      </c>
      <c r="X1115" s="17">
        <f t="shared" si="1641"/>
        <v>19776</v>
      </c>
      <c r="Y1115" s="17">
        <f t="shared" si="1641"/>
        <v>0</v>
      </c>
      <c r="Z1115" s="17">
        <v>107976</v>
      </c>
      <c r="AA1115" s="17">
        <v>87124</v>
      </c>
      <c r="AB1115" s="17">
        <f t="shared" ref="AB1115:AQ1115" si="1643">SUM(AB1114)</f>
        <v>0</v>
      </c>
      <c r="AC1115" s="17">
        <f t="shared" si="1643"/>
        <v>0</v>
      </c>
      <c r="AD1115" s="17">
        <f t="shared" si="1643"/>
        <v>0</v>
      </c>
      <c r="AE1115" s="17">
        <f t="shared" si="1643"/>
        <v>0</v>
      </c>
      <c r="AF1115" s="17">
        <f t="shared" si="1643"/>
        <v>0</v>
      </c>
      <c r="AG1115" s="17">
        <f t="shared" si="1643"/>
        <v>0</v>
      </c>
      <c r="AH1115" s="17">
        <f t="shared" ref="AH1115" si="1644">SUM(AH1114)</f>
        <v>0</v>
      </c>
      <c r="AI1115" s="17">
        <f t="shared" si="1643"/>
        <v>0</v>
      </c>
      <c r="AJ1115" s="17">
        <f t="shared" si="1643"/>
        <v>0</v>
      </c>
      <c r="AK1115" s="17">
        <f t="shared" si="1643"/>
        <v>0</v>
      </c>
      <c r="AL1115" s="17">
        <f t="shared" si="1643"/>
        <v>0</v>
      </c>
      <c r="AM1115" s="17">
        <f t="shared" si="1643"/>
        <v>0</v>
      </c>
      <c r="AN1115" s="17">
        <f t="shared" si="1643"/>
        <v>0</v>
      </c>
      <c r="AO1115" s="17">
        <f t="shared" si="1643"/>
        <v>0</v>
      </c>
      <c r="AP1115" s="17">
        <f t="shared" si="1643"/>
        <v>0</v>
      </c>
      <c r="AQ1115" s="17">
        <f t="shared" si="1643"/>
        <v>0</v>
      </c>
      <c r="AR1115" s="17">
        <v>0</v>
      </c>
      <c r="AS1115" s="17">
        <v>0</v>
      </c>
      <c r="AT1115" s="17">
        <f t="shared" ref="AT1115:BI1115" si="1645">SUM(AT1114)</f>
        <v>0</v>
      </c>
      <c r="AU1115" s="17">
        <f t="shared" si="1645"/>
        <v>0</v>
      </c>
      <c r="AV1115" s="17">
        <f t="shared" si="1645"/>
        <v>0</v>
      </c>
      <c r="AW1115" s="17">
        <f t="shared" si="1645"/>
        <v>7350</v>
      </c>
      <c r="AX1115" s="17">
        <f t="shared" si="1645"/>
        <v>0</v>
      </c>
      <c r="AY1115" s="17">
        <f t="shared" si="1645"/>
        <v>0</v>
      </c>
      <c r="AZ1115" s="17">
        <f t="shared" ref="AZ1115" si="1646">SUM(AZ1114)</f>
        <v>7350</v>
      </c>
      <c r="BA1115" s="17">
        <f t="shared" si="1645"/>
        <v>0</v>
      </c>
      <c r="BB1115" s="17">
        <f t="shared" si="1645"/>
        <v>6350</v>
      </c>
      <c r="BC1115" s="17">
        <f t="shared" si="1645"/>
        <v>0</v>
      </c>
      <c r="BD1115" s="17">
        <f t="shared" si="1645"/>
        <v>0</v>
      </c>
      <c r="BE1115" s="17">
        <f t="shared" si="1645"/>
        <v>1000</v>
      </c>
      <c r="BF1115" s="17">
        <f t="shared" si="1645"/>
        <v>0</v>
      </c>
      <c r="BG1115" s="17">
        <f t="shared" si="1645"/>
        <v>0</v>
      </c>
      <c r="BH1115" s="17">
        <f t="shared" si="1645"/>
        <v>0</v>
      </c>
      <c r="BI1115" s="17">
        <f t="shared" si="1645"/>
        <v>0</v>
      </c>
      <c r="BJ1115" s="17">
        <v>7350</v>
      </c>
      <c r="BK1115" s="17">
        <v>0</v>
      </c>
    </row>
    <row r="1116" spans="1:63" x14ac:dyDescent="0.25">
      <c r="A1116" s="150"/>
      <c r="B1116" s="150"/>
      <c r="C1116" s="150"/>
      <c r="D1116" s="153"/>
      <c r="E1116" s="153"/>
      <c r="F1116" s="153"/>
      <c r="G1116" s="156"/>
      <c r="P1116">
        <f t="shared" si="1566"/>
        <v>0</v>
      </c>
      <c r="Z1116">
        <v>0</v>
      </c>
      <c r="AA1116">
        <v>0</v>
      </c>
      <c r="AH1116">
        <f t="shared" si="1567"/>
        <v>0</v>
      </c>
      <c r="AR1116">
        <v>0</v>
      </c>
      <c r="AS1116">
        <v>0</v>
      </c>
      <c r="AZ1116">
        <f t="shared" si="1568"/>
        <v>0</v>
      </c>
      <c r="BJ1116">
        <v>0</v>
      </c>
      <c r="BK1116">
        <v>0</v>
      </c>
    </row>
    <row r="1117" spans="1:63" ht="15.75" thickBot="1" x14ac:dyDescent="0.3">
      <c r="A1117" s="13" t="s">
        <v>0</v>
      </c>
      <c r="B1117" s="13" t="s">
        <v>0</v>
      </c>
      <c r="C1117" s="13" t="s">
        <v>0</v>
      </c>
      <c r="D1117" s="103" t="s">
        <v>0</v>
      </c>
      <c r="E1117" s="103" t="s">
        <v>0</v>
      </c>
      <c r="F1117" s="103" t="s">
        <v>0</v>
      </c>
      <c r="G1117" s="13" t="s">
        <v>0</v>
      </c>
      <c r="H1117" s="19" t="s">
        <v>0</v>
      </c>
      <c r="I1117" s="19" t="s">
        <v>0</v>
      </c>
      <c r="J1117" s="19" t="s">
        <v>0</v>
      </c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>
        <v>0</v>
      </c>
      <c r="AA1117" s="19">
        <v>0</v>
      </c>
      <c r="AB1117" s="19" t="s">
        <v>0</v>
      </c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>
        <v>0</v>
      </c>
      <c r="AS1117" s="19">
        <v>0</v>
      </c>
      <c r="AT1117" s="19" t="s">
        <v>0</v>
      </c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>
        <v>0</v>
      </c>
      <c r="BK1117" s="19">
        <v>0</v>
      </c>
    </row>
    <row r="1118" spans="1:63" ht="69.75" customHeight="1" thickBot="1" x14ac:dyDescent="0.3">
      <c r="A1118" s="5" t="s">
        <v>2</v>
      </c>
      <c r="B1118" s="5" t="s">
        <v>3</v>
      </c>
      <c r="C1118" s="5" t="s">
        <v>4</v>
      </c>
      <c r="D1118" s="108" t="s">
        <v>0</v>
      </c>
      <c r="E1118" s="116" t="s">
        <v>5</v>
      </c>
      <c r="F1118" s="116" t="s">
        <v>6</v>
      </c>
      <c r="G1118" s="5" t="s">
        <v>7</v>
      </c>
      <c r="H1118" s="5" t="s">
        <v>8</v>
      </c>
      <c r="I1118" s="5" t="s">
        <v>9</v>
      </c>
      <c r="J1118" s="94" t="s">
        <v>10</v>
      </c>
      <c r="K1118" s="94" t="s">
        <v>1602</v>
      </c>
      <c r="L1118" s="94" t="s">
        <v>1535</v>
      </c>
      <c r="M1118" s="94" t="s">
        <v>1591</v>
      </c>
      <c r="N1118" s="94" t="s">
        <v>1592</v>
      </c>
      <c r="O1118" s="94" t="s">
        <v>1593</v>
      </c>
      <c r="P1118" s="94" t="s">
        <v>1606</v>
      </c>
      <c r="Q1118" s="94" t="s">
        <v>1603</v>
      </c>
      <c r="R1118" s="94" t="s">
        <v>1594</v>
      </c>
      <c r="S1118" s="94" t="s">
        <v>1595</v>
      </c>
      <c r="T1118" s="94" t="s">
        <v>1596</v>
      </c>
      <c r="U1118" s="94" t="s">
        <v>1597</v>
      </c>
      <c r="V1118" s="94" t="s">
        <v>1598</v>
      </c>
      <c r="W1118" s="94" t="s">
        <v>1599</v>
      </c>
      <c r="X1118" s="94" t="s">
        <v>1604</v>
      </c>
      <c r="Y1118" s="94" t="s">
        <v>1605</v>
      </c>
      <c r="Z1118" s="94" t="s">
        <v>1600</v>
      </c>
      <c r="AA1118" s="94" t="s">
        <v>1601</v>
      </c>
      <c r="AB1118" s="95" t="s">
        <v>11</v>
      </c>
      <c r="AC1118" s="95" t="s">
        <v>1602</v>
      </c>
      <c r="AD1118" s="95" t="s">
        <v>1535</v>
      </c>
      <c r="AE1118" s="95" t="s">
        <v>1591</v>
      </c>
      <c r="AF1118" s="95" t="s">
        <v>1592</v>
      </c>
      <c r="AG1118" s="95" t="s">
        <v>1593</v>
      </c>
      <c r="AH1118" s="95" t="s">
        <v>1607</v>
      </c>
      <c r="AI1118" s="95" t="s">
        <v>1603</v>
      </c>
      <c r="AJ1118" s="95" t="s">
        <v>1594</v>
      </c>
      <c r="AK1118" s="95" t="s">
        <v>1595</v>
      </c>
      <c r="AL1118" s="95" t="s">
        <v>1596</v>
      </c>
      <c r="AM1118" s="95" t="s">
        <v>1597</v>
      </c>
      <c r="AN1118" s="95" t="s">
        <v>1598</v>
      </c>
      <c r="AO1118" s="95" t="s">
        <v>1599</v>
      </c>
      <c r="AP1118" s="95" t="s">
        <v>1604</v>
      </c>
      <c r="AQ1118" s="95" t="s">
        <v>1605</v>
      </c>
      <c r="AR1118" s="95" t="s">
        <v>1600</v>
      </c>
      <c r="AS1118" s="95" t="s">
        <v>1601</v>
      </c>
      <c r="AT1118" s="96" t="s">
        <v>12</v>
      </c>
      <c r="AU1118" s="96" t="s">
        <v>1602</v>
      </c>
      <c r="AV1118" s="96" t="s">
        <v>1535</v>
      </c>
      <c r="AW1118" s="96" t="s">
        <v>1591</v>
      </c>
      <c r="AX1118" s="96" t="s">
        <v>1592</v>
      </c>
      <c r="AY1118" s="96" t="s">
        <v>1593</v>
      </c>
      <c r="AZ1118" s="96" t="s">
        <v>1608</v>
      </c>
      <c r="BA1118" s="96" t="s">
        <v>1603</v>
      </c>
      <c r="BB1118" s="96" t="s">
        <v>1594</v>
      </c>
      <c r="BC1118" s="96" t="s">
        <v>1595</v>
      </c>
      <c r="BD1118" s="96" t="s">
        <v>1596</v>
      </c>
      <c r="BE1118" s="96" t="s">
        <v>1597</v>
      </c>
      <c r="BF1118" s="96" t="s">
        <v>1598</v>
      </c>
      <c r="BG1118" s="96" t="s">
        <v>1599</v>
      </c>
      <c r="BH1118" s="96" t="s">
        <v>1604</v>
      </c>
      <c r="BI1118" s="96" t="s">
        <v>1605</v>
      </c>
      <c r="BJ1118" s="96" t="s">
        <v>1600</v>
      </c>
      <c r="BK1118" s="96" t="s">
        <v>1601</v>
      </c>
    </row>
    <row r="1119" spans="1:63" x14ac:dyDescent="0.25">
      <c r="A1119" s="6" t="s">
        <v>0</v>
      </c>
      <c r="B1119" s="6" t="s">
        <v>0</v>
      </c>
      <c r="C1119" s="6" t="s">
        <v>0</v>
      </c>
      <c r="D1119" s="109" t="s">
        <v>0</v>
      </c>
      <c r="E1119" s="109" t="s">
        <v>0</v>
      </c>
      <c r="F1119" s="125" t="s">
        <v>0</v>
      </c>
      <c r="G1119" s="7" t="s">
        <v>0</v>
      </c>
      <c r="H1119" s="8" t="s">
        <v>0</v>
      </c>
      <c r="I1119" s="9" t="s">
        <v>13</v>
      </c>
      <c r="J1119" s="9">
        <v>1</v>
      </c>
      <c r="K1119" s="9">
        <v>2</v>
      </c>
      <c r="L1119" s="9">
        <v>3</v>
      </c>
      <c r="M1119" s="9">
        <v>4</v>
      </c>
      <c r="N1119" s="9">
        <v>5</v>
      </c>
      <c r="O1119" s="9">
        <v>6</v>
      </c>
      <c r="P1119" s="9">
        <v>7</v>
      </c>
      <c r="Q1119" s="9">
        <v>8</v>
      </c>
      <c r="R1119" s="9">
        <v>9</v>
      </c>
      <c r="S1119" s="9">
        <v>10</v>
      </c>
      <c r="T1119" s="9">
        <v>11</v>
      </c>
      <c r="U1119" s="9">
        <v>12</v>
      </c>
      <c r="V1119" s="9">
        <v>13</v>
      </c>
      <c r="W1119" s="9">
        <v>14</v>
      </c>
      <c r="X1119" s="9">
        <v>15</v>
      </c>
      <c r="Y1119" s="9">
        <v>16</v>
      </c>
      <c r="Z1119" s="9">
        <v>20</v>
      </c>
      <c r="AA1119" s="9">
        <v>21</v>
      </c>
      <c r="AB1119" s="9">
        <v>1</v>
      </c>
      <c r="AC1119" s="9">
        <v>2</v>
      </c>
      <c r="AD1119" s="9">
        <v>3</v>
      </c>
      <c r="AE1119" s="9">
        <v>4</v>
      </c>
      <c r="AF1119" s="9">
        <v>5</v>
      </c>
      <c r="AG1119" s="9">
        <v>6</v>
      </c>
      <c r="AH1119" s="9">
        <v>7</v>
      </c>
      <c r="AI1119" s="9">
        <v>8</v>
      </c>
      <c r="AJ1119" s="9">
        <v>9</v>
      </c>
      <c r="AK1119" s="9">
        <v>10</v>
      </c>
      <c r="AL1119" s="9">
        <v>11</v>
      </c>
      <c r="AM1119" s="9">
        <v>12</v>
      </c>
      <c r="AN1119" s="9">
        <v>13</v>
      </c>
      <c r="AO1119" s="9">
        <v>14</v>
      </c>
      <c r="AP1119" s="9">
        <v>15</v>
      </c>
      <c r="AQ1119" s="9">
        <v>16</v>
      </c>
      <c r="AR1119" s="9">
        <v>20</v>
      </c>
      <c r="AS1119" s="9">
        <v>21</v>
      </c>
      <c r="AT1119" s="9">
        <v>1</v>
      </c>
      <c r="AU1119" s="9">
        <v>2</v>
      </c>
      <c r="AV1119" s="9">
        <v>3</v>
      </c>
      <c r="AW1119" s="9">
        <v>4</v>
      </c>
      <c r="AX1119" s="9">
        <v>5</v>
      </c>
      <c r="AY1119" s="9">
        <v>6</v>
      </c>
      <c r="AZ1119" s="9">
        <v>7</v>
      </c>
      <c r="BA1119" s="9">
        <v>8</v>
      </c>
      <c r="BB1119" s="9">
        <v>9</v>
      </c>
      <c r="BC1119" s="9">
        <v>10</v>
      </c>
      <c r="BD1119" s="9">
        <v>11</v>
      </c>
      <c r="BE1119" s="9">
        <v>12</v>
      </c>
      <c r="BF1119" s="9">
        <v>13</v>
      </c>
      <c r="BG1119" s="9">
        <v>14</v>
      </c>
      <c r="BH1119" s="9">
        <v>15</v>
      </c>
      <c r="BI1119" s="9">
        <v>16</v>
      </c>
      <c r="BJ1119" s="9">
        <v>20</v>
      </c>
      <c r="BK1119" s="9">
        <v>21</v>
      </c>
    </row>
    <row r="1120" spans="1:63" ht="22.5" x14ac:dyDescent="0.25">
      <c r="A1120" s="1" t="s">
        <v>135</v>
      </c>
      <c r="B1120" s="1" t="s">
        <v>60</v>
      </c>
      <c r="C1120" s="4" t="s">
        <v>166</v>
      </c>
      <c r="D1120" s="107" t="s">
        <v>436</v>
      </c>
      <c r="E1120" s="106" t="s">
        <v>0</v>
      </c>
      <c r="F1120" s="106" t="s">
        <v>0</v>
      </c>
      <c r="G1120" s="2" t="s">
        <v>0</v>
      </c>
      <c r="H1120" s="2" t="s">
        <v>437</v>
      </c>
      <c r="I1120" s="3" t="s">
        <v>0</v>
      </c>
      <c r="J1120" s="3" t="s">
        <v>0</v>
      </c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>
        <v>0</v>
      </c>
      <c r="AA1120" s="3">
        <v>0</v>
      </c>
      <c r="AB1120" s="3" t="s">
        <v>0</v>
      </c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>
        <v>0</v>
      </c>
      <c r="AS1120" s="3">
        <v>0</v>
      </c>
      <c r="AT1120" s="3" t="s">
        <v>0</v>
      </c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>
        <v>0</v>
      </c>
      <c r="BK1120" s="3">
        <v>0</v>
      </c>
    </row>
    <row r="1121" spans="1:63" ht="33.75" x14ac:dyDescent="0.25">
      <c r="A1121" s="1" t="s">
        <v>0</v>
      </c>
      <c r="B1121" s="1" t="s">
        <v>0</v>
      </c>
      <c r="C1121" s="1" t="s">
        <v>0</v>
      </c>
      <c r="D1121" s="106" t="s">
        <v>0</v>
      </c>
      <c r="E1121" s="106" t="s">
        <v>0</v>
      </c>
      <c r="F1121" s="106" t="s">
        <v>0</v>
      </c>
      <c r="G1121" s="2" t="s">
        <v>0</v>
      </c>
      <c r="H1121" s="10" t="s">
        <v>15</v>
      </c>
      <c r="I1121" s="11">
        <f>SUM(I1122,I1130,I1132)</f>
        <v>1754246</v>
      </c>
      <c r="J1121" s="11">
        <f t="shared" ref="J1121:Y1121" si="1647">SUM(J1122,J1130,J1132)</f>
        <v>49700</v>
      </c>
      <c r="K1121" s="11">
        <f t="shared" si="1647"/>
        <v>0</v>
      </c>
      <c r="L1121" s="11">
        <f t="shared" si="1647"/>
        <v>0</v>
      </c>
      <c r="M1121" s="11">
        <f t="shared" si="1647"/>
        <v>0</v>
      </c>
      <c r="N1121" s="11">
        <f t="shared" si="1647"/>
        <v>0</v>
      </c>
      <c r="O1121" s="11">
        <f t="shared" si="1647"/>
        <v>0</v>
      </c>
      <c r="P1121" s="11">
        <f t="shared" ref="P1121" si="1648">SUM(P1122,P1130,P1132)</f>
        <v>49700</v>
      </c>
      <c r="Q1121" s="11">
        <f t="shared" si="1647"/>
        <v>3436</v>
      </c>
      <c r="R1121" s="11">
        <f t="shared" si="1647"/>
        <v>0</v>
      </c>
      <c r="S1121" s="11">
        <f t="shared" si="1647"/>
        <v>6909</v>
      </c>
      <c r="T1121" s="11">
        <f t="shared" si="1647"/>
        <v>4150</v>
      </c>
      <c r="U1121" s="11">
        <f t="shared" si="1647"/>
        <v>3710</v>
      </c>
      <c r="V1121" s="11">
        <f t="shared" si="1647"/>
        <v>4948</v>
      </c>
      <c r="W1121" s="11">
        <f t="shared" si="1647"/>
        <v>700</v>
      </c>
      <c r="X1121" s="11">
        <f t="shared" si="1647"/>
        <v>579</v>
      </c>
      <c r="Y1121" s="11">
        <f t="shared" si="1647"/>
        <v>0</v>
      </c>
      <c r="Z1121" s="11">
        <v>24432</v>
      </c>
      <c r="AA1121" s="11">
        <v>25268</v>
      </c>
      <c r="AB1121" s="11">
        <f t="shared" ref="AB1121:AQ1121" si="1649">SUM(AB1122,AB1130,AB1132)</f>
        <v>0</v>
      </c>
      <c r="AC1121" s="11">
        <f t="shared" si="1649"/>
        <v>0</v>
      </c>
      <c r="AD1121" s="11">
        <f t="shared" si="1649"/>
        <v>0</v>
      </c>
      <c r="AE1121" s="11">
        <f t="shared" si="1649"/>
        <v>0</v>
      </c>
      <c r="AF1121" s="11">
        <f t="shared" si="1649"/>
        <v>0</v>
      </c>
      <c r="AG1121" s="11">
        <f t="shared" si="1649"/>
        <v>0</v>
      </c>
      <c r="AH1121" s="11">
        <f t="shared" ref="AH1121" si="1650">SUM(AH1122,AH1130,AH1132)</f>
        <v>0</v>
      </c>
      <c r="AI1121" s="11">
        <f t="shared" si="1649"/>
        <v>0</v>
      </c>
      <c r="AJ1121" s="11">
        <f t="shared" si="1649"/>
        <v>0</v>
      </c>
      <c r="AK1121" s="11">
        <f t="shared" si="1649"/>
        <v>0</v>
      </c>
      <c r="AL1121" s="11">
        <f t="shared" si="1649"/>
        <v>0</v>
      </c>
      <c r="AM1121" s="11">
        <f t="shared" si="1649"/>
        <v>0</v>
      </c>
      <c r="AN1121" s="11">
        <f t="shared" si="1649"/>
        <v>0</v>
      </c>
      <c r="AO1121" s="11">
        <f t="shared" si="1649"/>
        <v>0</v>
      </c>
      <c r="AP1121" s="11">
        <f t="shared" si="1649"/>
        <v>0</v>
      </c>
      <c r="AQ1121" s="11">
        <f t="shared" si="1649"/>
        <v>0</v>
      </c>
      <c r="AR1121" s="11">
        <v>0</v>
      </c>
      <c r="AS1121" s="11">
        <v>0</v>
      </c>
      <c r="AT1121" s="11">
        <f t="shared" ref="AT1121:BI1121" si="1651">SUM(AT1122,AT1130,AT1132)</f>
        <v>0</v>
      </c>
      <c r="AU1121" s="11">
        <f t="shared" si="1651"/>
        <v>0</v>
      </c>
      <c r="AV1121" s="11">
        <f t="shared" si="1651"/>
        <v>0</v>
      </c>
      <c r="AW1121" s="11">
        <f t="shared" si="1651"/>
        <v>0</v>
      </c>
      <c r="AX1121" s="11">
        <f t="shared" si="1651"/>
        <v>0</v>
      </c>
      <c r="AY1121" s="11">
        <f t="shared" si="1651"/>
        <v>0</v>
      </c>
      <c r="AZ1121" s="11">
        <f t="shared" ref="AZ1121" si="1652">SUM(AZ1122,AZ1130,AZ1132)</f>
        <v>0</v>
      </c>
      <c r="BA1121" s="11">
        <f t="shared" si="1651"/>
        <v>0</v>
      </c>
      <c r="BB1121" s="11">
        <f t="shared" si="1651"/>
        <v>0</v>
      </c>
      <c r="BC1121" s="11">
        <f t="shared" si="1651"/>
        <v>0</v>
      </c>
      <c r="BD1121" s="11">
        <f t="shared" si="1651"/>
        <v>0</v>
      </c>
      <c r="BE1121" s="11">
        <f t="shared" si="1651"/>
        <v>0</v>
      </c>
      <c r="BF1121" s="11">
        <f t="shared" si="1651"/>
        <v>0</v>
      </c>
      <c r="BG1121" s="11">
        <f t="shared" si="1651"/>
        <v>0</v>
      </c>
      <c r="BH1121" s="11">
        <f t="shared" si="1651"/>
        <v>0</v>
      </c>
      <c r="BI1121" s="11">
        <f t="shared" si="1651"/>
        <v>0</v>
      </c>
      <c r="BJ1121" s="11">
        <v>0</v>
      </c>
      <c r="BK1121" s="11">
        <v>0</v>
      </c>
    </row>
    <row r="1122" spans="1:63" x14ac:dyDescent="0.25">
      <c r="A1122" s="4" t="s">
        <v>135</v>
      </c>
      <c r="B1122" s="4" t="s">
        <v>60</v>
      </c>
      <c r="C1122" s="4" t="s">
        <v>166</v>
      </c>
      <c r="D1122" s="107" t="s">
        <v>436</v>
      </c>
      <c r="E1122" s="106" t="s">
        <v>16</v>
      </c>
      <c r="F1122" s="106" t="s">
        <v>0</v>
      </c>
      <c r="G1122" s="2" t="s">
        <v>0</v>
      </c>
      <c r="H1122" s="2" t="s">
        <v>17</v>
      </c>
      <c r="I1122" s="12">
        <f>SUM(I1123,I1124)</f>
        <v>1456307</v>
      </c>
      <c r="J1122" s="12">
        <f t="shared" ref="J1122:Y1122" si="1653">SUM(J1123,J1124)</f>
        <v>0</v>
      </c>
      <c r="K1122" s="12">
        <f t="shared" si="1653"/>
        <v>0</v>
      </c>
      <c r="L1122" s="12">
        <f t="shared" si="1653"/>
        <v>0</v>
      </c>
      <c r="M1122" s="12">
        <f t="shared" si="1653"/>
        <v>0</v>
      </c>
      <c r="N1122" s="12">
        <f t="shared" si="1653"/>
        <v>0</v>
      </c>
      <c r="O1122" s="12">
        <f t="shared" si="1653"/>
        <v>0</v>
      </c>
      <c r="P1122" s="12">
        <f t="shared" ref="P1122" si="1654">SUM(P1123,P1124)</f>
        <v>0</v>
      </c>
      <c r="Q1122" s="12">
        <f t="shared" si="1653"/>
        <v>0</v>
      </c>
      <c r="R1122" s="12">
        <f t="shared" si="1653"/>
        <v>0</v>
      </c>
      <c r="S1122" s="12">
        <f t="shared" si="1653"/>
        <v>0</v>
      </c>
      <c r="T1122" s="12">
        <f t="shared" si="1653"/>
        <v>0</v>
      </c>
      <c r="U1122" s="12">
        <f t="shared" si="1653"/>
        <v>0</v>
      </c>
      <c r="V1122" s="12">
        <f t="shared" si="1653"/>
        <v>0</v>
      </c>
      <c r="W1122" s="12">
        <f t="shared" si="1653"/>
        <v>0</v>
      </c>
      <c r="X1122" s="12">
        <f t="shared" si="1653"/>
        <v>0</v>
      </c>
      <c r="Y1122" s="12">
        <f t="shared" si="1653"/>
        <v>0</v>
      </c>
      <c r="Z1122" s="12">
        <v>0</v>
      </c>
      <c r="AA1122" s="12">
        <v>0</v>
      </c>
      <c r="AB1122" s="12">
        <f t="shared" ref="AB1122:AQ1122" si="1655">SUM(AB1123,AB1124)</f>
        <v>0</v>
      </c>
      <c r="AC1122" s="12">
        <f t="shared" si="1655"/>
        <v>0</v>
      </c>
      <c r="AD1122" s="12">
        <f t="shared" si="1655"/>
        <v>0</v>
      </c>
      <c r="AE1122" s="12">
        <f t="shared" si="1655"/>
        <v>0</v>
      </c>
      <c r="AF1122" s="12">
        <f t="shared" si="1655"/>
        <v>0</v>
      </c>
      <c r="AG1122" s="12">
        <f t="shared" si="1655"/>
        <v>0</v>
      </c>
      <c r="AH1122" s="12">
        <f t="shared" ref="AH1122" si="1656">SUM(AH1123,AH1124)</f>
        <v>0</v>
      </c>
      <c r="AI1122" s="12">
        <f t="shared" si="1655"/>
        <v>0</v>
      </c>
      <c r="AJ1122" s="12">
        <f t="shared" si="1655"/>
        <v>0</v>
      </c>
      <c r="AK1122" s="12">
        <f t="shared" si="1655"/>
        <v>0</v>
      </c>
      <c r="AL1122" s="12">
        <f t="shared" si="1655"/>
        <v>0</v>
      </c>
      <c r="AM1122" s="12">
        <f t="shared" si="1655"/>
        <v>0</v>
      </c>
      <c r="AN1122" s="12">
        <f t="shared" si="1655"/>
        <v>0</v>
      </c>
      <c r="AO1122" s="12">
        <f t="shared" si="1655"/>
        <v>0</v>
      </c>
      <c r="AP1122" s="12">
        <f t="shared" si="1655"/>
        <v>0</v>
      </c>
      <c r="AQ1122" s="12">
        <f t="shared" si="1655"/>
        <v>0</v>
      </c>
      <c r="AR1122" s="12">
        <v>0</v>
      </c>
      <c r="AS1122" s="12">
        <v>0</v>
      </c>
      <c r="AT1122" s="12">
        <f t="shared" ref="AT1122:BI1122" si="1657">SUM(AT1123,AT1124)</f>
        <v>0</v>
      </c>
      <c r="AU1122" s="12">
        <f t="shared" si="1657"/>
        <v>0</v>
      </c>
      <c r="AV1122" s="12">
        <f t="shared" si="1657"/>
        <v>0</v>
      </c>
      <c r="AW1122" s="12">
        <f t="shared" si="1657"/>
        <v>0</v>
      </c>
      <c r="AX1122" s="12">
        <f t="shared" si="1657"/>
        <v>0</v>
      </c>
      <c r="AY1122" s="12">
        <f t="shared" si="1657"/>
        <v>0</v>
      </c>
      <c r="AZ1122" s="12">
        <f t="shared" ref="AZ1122" si="1658">SUM(AZ1123,AZ1124)</f>
        <v>0</v>
      </c>
      <c r="BA1122" s="12">
        <f t="shared" si="1657"/>
        <v>0</v>
      </c>
      <c r="BB1122" s="12">
        <f t="shared" si="1657"/>
        <v>0</v>
      </c>
      <c r="BC1122" s="12">
        <f t="shared" si="1657"/>
        <v>0</v>
      </c>
      <c r="BD1122" s="12">
        <f t="shared" si="1657"/>
        <v>0</v>
      </c>
      <c r="BE1122" s="12">
        <f t="shared" si="1657"/>
        <v>0</v>
      </c>
      <c r="BF1122" s="12">
        <f t="shared" si="1657"/>
        <v>0</v>
      </c>
      <c r="BG1122" s="12">
        <f t="shared" si="1657"/>
        <v>0</v>
      </c>
      <c r="BH1122" s="12">
        <f t="shared" si="1657"/>
        <v>0</v>
      </c>
      <c r="BI1122" s="12">
        <f t="shared" si="1657"/>
        <v>0</v>
      </c>
      <c r="BJ1122" s="12">
        <v>0</v>
      </c>
      <c r="BK1122" s="12">
        <v>0</v>
      </c>
    </row>
    <row r="1123" spans="1:63" x14ac:dyDescent="0.25">
      <c r="A1123" s="4" t="s">
        <v>135</v>
      </c>
      <c r="B1123" s="4" t="s">
        <v>60</v>
      </c>
      <c r="C1123" s="4" t="s">
        <v>166</v>
      </c>
      <c r="D1123" s="107" t="s">
        <v>436</v>
      </c>
      <c r="E1123" s="117">
        <v>6111</v>
      </c>
      <c r="F1123" s="107"/>
      <c r="G1123" s="103" t="s">
        <v>1658</v>
      </c>
      <c r="H1123" s="13" t="s">
        <v>18</v>
      </c>
      <c r="I1123" s="14">
        <v>1253607</v>
      </c>
      <c r="J1123" s="14">
        <v>0</v>
      </c>
      <c r="K1123" s="14"/>
      <c r="L1123" s="14"/>
      <c r="M1123" s="14"/>
      <c r="N1123" s="14"/>
      <c r="O1123" s="14"/>
      <c r="P1123" s="14">
        <f t="shared" si="1566"/>
        <v>0</v>
      </c>
      <c r="Q1123" s="14"/>
      <c r="R1123" s="14"/>
      <c r="S1123" s="14"/>
      <c r="T1123" s="14"/>
      <c r="U1123" s="14"/>
      <c r="V1123" s="14"/>
      <c r="W1123" s="14"/>
      <c r="X1123" s="14"/>
      <c r="Y1123" s="14"/>
      <c r="Z1123" s="14">
        <v>0</v>
      </c>
      <c r="AA1123" s="14">
        <v>0</v>
      </c>
      <c r="AB1123" s="14">
        <v>0</v>
      </c>
      <c r="AC1123" s="14"/>
      <c r="AD1123" s="14"/>
      <c r="AE1123" s="14"/>
      <c r="AF1123" s="14"/>
      <c r="AG1123" s="14"/>
      <c r="AH1123" s="14">
        <f t="shared" si="1567"/>
        <v>0</v>
      </c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>
        <v>0</v>
      </c>
      <c r="AS1123" s="14">
        <v>0</v>
      </c>
      <c r="AT1123" s="14">
        <v>0</v>
      </c>
      <c r="AU1123" s="14"/>
      <c r="AV1123" s="14"/>
      <c r="AW1123" s="14"/>
      <c r="AX1123" s="14"/>
      <c r="AY1123" s="14"/>
      <c r="AZ1123" s="14">
        <f t="shared" si="1568"/>
        <v>0</v>
      </c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>
        <v>0</v>
      </c>
      <c r="BK1123" s="14">
        <v>0</v>
      </c>
    </row>
    <row r="1124" spans="1:63" x14ac:dyDescent="0.25">
      <c r="A1124" s="1" t="s">
        <v>135</v>
      </c>
      <c r="B1124" s="1" t="s">
        <v>60</v>
      </c>
      <c r="C1124" s="1" t="s">
        <v>166</v>
      </c>
      <c r="D1124" s="110" t="s">
        <v>436</v>
      </c>
      <c r="E1124" s="110" t="s">
        <v>20</v>
      </c>
      <c r="F1124" s="107" t="s">
        <v>0</v>
      </c>
      <c r="G1124" s="13" t="s">
        <v>0</v>
      </c>
      <c r="H1124" s="2" t="s">
        <v>21</v>
      </c>
      <c r="I1124" s="12">
        <f>SUM(I1125:I1129)</f>
        <v>202700</v>
      </c>
      <c r="J1124" s="12">
        <f t="shared" ref="J1124:Y1124" si="1659">SUM(J1125:J1129)</f>
        <v>0</v>
      </c>
      <c r="K1124" s="12">
        <f t="shared" si="1659"/>
        <v>0</v>
      </c>
      <c r="L1124" s="12">
        <f t="shared" si="1659"/>
        <v>0</v>
      </c>
      <c r="M1124" s="12">
        <f t="shared" si="1659"/>
        <v>0</v>
      </c>
      <c r="N1124" s="12">
        <f t="shared" si="1659"/>
        <v>0</v>
      </c>
      <c r="O1124" s="12">
        <f t="shared" si="1659"/>
        <v>0</v>
      </c>
      <c r="P1124" s="12">
        <f t="shared" si="1659"/>
        <v>0</v>
      </c>
      <c r="Q1124" s="12">
        <f t="shared" si="1659"/>
        <v>0</v>
      </c>
      <c r="R1124" s="12">
        <f t="shared" si="1659"/>
        <v>0</v>
      </c>
      <c r="S1124" s="12">
        <f t="shared" si="1659"/>
        <v>0</v>
      </c>
      <c r="T1124" s="12">
        <f t="shared" si="1659"/>
        <v>0</v>
      </c>
      <c r="U1124" s="12">
        <f t="shared" si="1659"/>
        <v>0</v>
      </c>
      <c r="V1124" s="12">
        <f t="shared" si="1659"/>
        <v>0</v>
      </c>
      <c r="W1124" s="12">
        <f t="shared" si="1659"/>
        <v>0</v>
      </c>
      <c r="X1124" s="12">
        <f t="shared" si="1659"/>
        <v>0</v>
      </c>
      <c r="Y1124" s="12">
        <f t="shared" si="1659"/>
        <v>0</v>
      </c>
      <c r="Z1124" s="12">
        <v>0</v>
      </c>
      <c r="AA1124" s="12">
        <v>0</v>
      </c>
      <c r="AB1124" s="12">
        <f t="shared" ref="AB1124:AQ1124" si="1660">SUM(AB1125:AB1129)</f>
        <v>0</v>
      </c>
      <c r="AC1124" s="12">
        <f t="shared" si="1660"/>
        <v>0</v>
      </c>
      <c r="AD1124" s="12">
        <f t="shared" si="1660"/>
        <v>0</v>
      </c>
      <c r="AE1124" s="12">
        <f t="shared" si="1660"/>
        <v>0</v>
      </c>
      <c r="AF1124" s="12">
        <f t="shared" si="1660"/>
        <v>0</v>
      </c>
      <c r="AG1124" s="12">
        <f t="shared" si="1660"/>
        <v>0</v>
      </c>
      <c r="AH1124" s="12">
        <f t="shared" si="1660"/>
        <v>0</v>
      </c>
      <c r="AI1124" s="12">
        <f t="shared" si="1660"/>
        <v>0</v>
      </c>
      <c r="AJ1124" s="12">
        <f t="shared" si="1660"/>
        <v>0</v>
      </c>
      <c r="AK1124" s="12">
        <f t="shared" si="1660"/>
        <v>0</v>
      </c>
      <c r="AL1124" s="12">
        <f t="shared" si="1660"/>
        <v>0</v>
      </c>
      <c r="AM1124" s="12">
        <f t="shared" si="1660"/>
        <v>0</v>
      </c>
      <c r="AN1124" s="12">
        <f t="shared" si="1660"/>
        <v>0</v>
      </c>
      <c r="AO1124" s="12">
        <f t="shared" si="1660"/>
        <v>0</v>
      </c>
      <c r="AP1124" s="12">
        <f t="shared" si="1660"/>
        <v>0</v>
      </c>
      <c r="AQ1124" s="12">
        <f t="shared" si="1660"/>
        <v>0</v>
      </c>
      <c r="AR1124" s="12">
        <v>0</v>
      </c>
      <c r="AS1124" s="12">
        <v>0</v>
      </c>
      <c r="AT1124" s="12">
        <f t="shared" ref="AT1124:BI1124" si="1661">SUM(AT1125:AT1129)</f>
        <v>0</v>
      </c>
      <c r="AU1124" s="12">
        <f t="shared" si="1661"/>
        <v>0</v>
      </c>
      <c r="AV1124" s="12">
        <f t="shared" si="1661"/>
        <v>0</v>
      </c>
      <c r="AW1124" s="12">
        <f t="shared" si="1661"/>
        <v>0</v>
      </c>
      <c r="AX1124" s="12">
        <f t="shared" si="1661"/>
        <v>0</v>
      </c>
      <c r="AY1124" s="12">
        <f t="shared" si="1661"/>
        <v>0</v>
      </c>
      <c r="AZ1124" s="12">
        <f t="shared" si="1661"/>
        <v>0</v>
      </c>
      <c r="BA1124" s="12">
        <f t="shared" si="1661"/>
        <v>0</v>
      </c>
      <c r="BB1124" s="12">
        <f t="shared" si="1661"/>
        <v>0</v>
      </c>
      <c r="BC1124" s="12">
        <f t="shared" si="1661"/>
        <v>0</v>
      </c>
      <c r="BD1124" s="12">
        <f t="shared" si="1661"/>
        <v>0</v>
      </c>
      <c r="BE1124" s="12">
        <f t="shared" si="1661"/>
        <v>0</v>
      </c>
      <c r="BF1124" s="12">
        <f t="shared" si="1661"/>
        <v>0</v>
      </c>
      <c r="BG1124" s="12">
        <f t="shared" si="1661"/>
        <v>0</v>
      </c>
      <c r="BH1124" s="12">
        <f t="shared" si="1661"/>
        <v>0</v>
      </c>
      <c r="BI1124" s="12">
        <f t="shared" si="1661"/>
        <v>0</v>
      </c>
      <c r="BJ1124" s="12">
        <v>0</v>
      </c>
      <c r="BK1124" s="12">
        <v>0</v>
      </c>
    </row>
    <row r="1125" spans="1:63" ht="22.5" x14ac:dyDescent="0.25">
      <c r="A1125" s="4" t="s">
        <v>135</v>
      </c>
      <c r="B1125" s="4" t="s">
        <v>60</v>
      </c>
      <c r="C1125" s="4" t="s">
        <v>166</v>
      </c>
      <c r="D1125" s="107" t="s">
        <v>436</v>
      </c>
      <c r="E1125" s="117">
        <v>6112</v>
      </c>
      <c r="F1125" s="107" t="s">
        <v>438</v>
      </c>
      <c r="G1125" s="103" t="s">
        <v>1658</v>
      </c>
      <c r="H1125" s="13" t="s">
        <v>59</v>
      </c>
      <c r="I1125" s="14">
        <v>36700</v>
      </c>
      <c r="J1125" s="14">
        <v>0</v>
      </c>
      <c r="K1125" s="14"/>
      <c r="L1125" s="14"/>
      <c r="M1125" s="14"/>
      <c r="N1125" s="14"/>
      <c r="O1125" s="14"/>
      <c r="P1125" s="14">
        <f t="shared" si="1566"/>
        <v>0</v>
      </c>
      <c r="Q1125" s="14"/>
      <c r="R1125" s="14"/>
      <c r="S1125" s="14"/>
      <c r="T1125" s="14"/>
      <c r="U1125" s="14"/>
      <c r="V1125" s="14"/>
      <c r="W1125" s="14"/>
      <c r="X1125" s="14"/>
      <c r="Y1125" s="14"/>
      <c r="Z1125" s="14">
        <v>0</v>
      </c>
      <c r="AA1125" s="14">
        <v>0</v>
      </c>
      <c r="AB1125" s="14">
        <v>0</v>
      </c>
      <c r="AC1125" s="14"/>
      <c r="AD1125" s="14"/>
      <c r="AE1125" s="14"/>
      <c r="AF1125" s="14"/>
      <c r="AG1125" s="14"/>
      <c r="AH1125" s="14">
        <f t="shared" si="1567"/>
        <v>0</v>
      </c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>
        <v>0</v>
      </c>
      <c r="AS1125" s="14">
        <v>0</v>
      </c>
      <c r="AT1125" s="14">
        <v>0</v>
      </c>
      <c r="AU1125" s="14"/>
      <c r="AV1125" s="14"/>
      <c r="AW1125" s="14"/>
      <c r="AX1125" s="14"/>
      <c r="AY1125" s="14"/>
      <c r="AZ1125" s="14">
        <f t="shared" si="1568"/>
        <v>0</v>
      </c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>
        <v>0</v>
      </c>
      <c r="BK1125" s="14">
        <v>0</v>
      </c>
    </row>
    <row r="1126" spans="1:63" x14ac:dyDescent="0.25">
      <c r="A1126" s="4" t="s">
        <v>135</v>
      </c>
      <c r="B1126" s="4" t="s">
        <v>60</v>
      </c>
      <c r="C1126" s="4" t="s">
        <v>166</v>
      </c>
      <c r="D1126" s="107" t="s">
        <v>436</v>
      </c>
      <c r="E1126" s="117">
        <v>6112</v>
      </c>
      <c r="F1126" s="107" t="s">
        <v>439</v>
      </c>
      <c r="G1126" s="103" t="s">
        <v>1658</v>
      </c>
      <c r="H1126" s="13" t="s">
        <v>24</v>
      </c>
      <c r="I1126" s="14">
        <v>112200</v>
      </c>
      <c r="J1126" s="14">
        <v>0</v>
      </c>
      <c r="K1126" s="14"/>
      <c r="L1126" s="14"/>
      <c r="M1126" s="14"/>
      <c r="N1126" s="14"/>
      <c r="O1126" s="14"/>
      <c r="P1126" s="14">
        <f t="shared" si="1566"/>
        <v>0</v>
      </c>
      <c r="Q1126" s="14"/>
      <c r="R1126" s="14"/>
      <c r="S1126" s="14"/>
      <c r="T1126" s="14"/>
      <c r="U1126" s="14"/>
      <c r="V1126" s="14"/>
      <c r="W1126" s="14"/>
      <c r="X1126" s="14"/>
      <c r="Y1126" s="14"/>
      <c r="Z1126" s="14">
        <v>0</v>
      </c>
      <c r="AA1126" s="14">
        <v>0</v>
      </c>
      <c r="AB1126" s="14">
        <v>0</v>
      </c>
      <c r="AC1126" s="14"/>
      <c r="AD1126" s="14"/>
      <c r="AE1126" s="14"/>
      <c r="AF1126" s="14"/>
      <c r="AG1126" s="14"/>
      <c r="AH1126" s="14">
        <f t="shared" si="1567"/>
        <v>0</v>
      </c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>
        <v>0</v>
      </c>
      <c r="AS1126" s="14">
        <v>0</v>
      </c>
      <c r="AT1126" s="14">
        <v>0</v>
      </c>
      <c r="AU1126" s="14"/>
      <c r="AV1126" s="14"/>
      <c r="AW1126" s="14"/>
      <c r="AX1126" s="14"/>
      <c r="AY1126" s="14"/>
      <c r="AZ1126" s="14">
        <f t="shared" si="1568"/>
        <v>0</v>
      </c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>
        <v>0</v>
      </c>
      <c r="BK1126" s="14">
        <v>0</v>
      </c>
    </row>
    <row r="1127" spans="1:63" x14ac:dyDescent="0.25">
      <c r="A1127" s="4" t="s">
        <v>135</v>
      </c>
      <c r="B1127" s="4" t="s">
        <v>60</v>
      </c>
      <c r="C1127" s="4" t="s">
        <v>166</v>
      </c>
      <c r="D1127" s="107" t="s">
        <v>436</v>
      </c>
      <c r="E1127" s="117">
        <v>6112</v>
      </c>
      <c r="F1127" s="107" t="s">
        <v>440</v>
      </c>
      <c r="G1127" s="103" t="s">
        <v>1658</v>
      </c>
      <c r="H1127" s="13" t="s">
        <v>25</v>
      </c>
      <c r="I1127" s="14">
        <v>24000</v>
      </c>
      <c r="J1127" s="14">
        <v>0</v>
      </c>
      <c r="K1127" s="14"/>
      <c r="L1127" s="14"/>
      <c r="M1127" s="14"/>
      <c r="N1127" s="14"/>
      <c r="O1127" s="14"/>
      <c r="P1127" s="14">
        <f t="shared" si="1566"/>
        <v>0</v>
      </c>
      <c r="Q1127" s="14"/>
      <c r="R1127" s="14"/>
      <c r="S1127" s="14"/>
      <c r="T1127" s="14"/>
      <c r="U1127" s="14"/>
      <c r="V1127" s="14"/>
      <c r="W1127" s="14"/>
      <c r="X1127" s="14"/>
      <c r="Y1127" s="14"/>
      <c r="Z1127" s="14">
        <v>0</v>
      </c>
      <c r="AA1127" s="14">
        <v>0</v>
      </c>
      <c r="AB1127" s="14">
        <v>0</v>
      </c>
      <c r="AC1127" s="14"/>
      <c r="AD1127" s="14"/>
      <c r="AE1127" s="14"/>
      <c r="AF1127" s="14"/>
      <c r="AG1127" s="14"/>
      <c r="AH1127" s="14">
        <f t="shared" si="1567"/>
        <v>0</v>
      </c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>
        <v>0</v>
      </c>
      <c r="AS1127" s="14">
        <v>0</v>
      </c>
      <c r="AT1127" s="14">
        <v>0</v>
      </c>
      <c r="AU1127" s="14"/>
      <c r="AV1127" s="14"/>
      <c r="AW1127" s="14"/>
      <c r="AX1127" s="14"/>
      <c r="AY1127" s="14"/>
      <c r="AZ1127" s="14">
        <f t="shared" si="1568"/>
        <v>0</v>
      </c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>
        <v>0</v>
      </c>
      <c r="BK1127" s="14">
        <v>0</v>
      </c>
    </row>
    <row r="1128" spans="1:63" x14ac:dyDescent="0.25">
      <c r="A1128" s="4" t="s">
        <v>135</v>
      </c>
      <c r="B1128" s="4" t="s">
        <v>60</v>
      </c>
      <c r="C1128" s="4" t="s">
        <v>166</v>
      </c>
      <c r="D1128" s="107" t="s">
        <v>436</v>
      </c>
      <c r="E1128" s="117">
        <v>6112</v>
      </c>
      <c r="F1128" s="107" t="s">
        <v>441</v>
      </c>
      <c r="G1128" s="103" t="s">
        <v>1658</v>
      </c>
      <c r="H1128" s="13" t="s">
        <v>23</v>
      </c>
      <c r="I1128" s="14">
        <v>19000</v>
      </c>
      <c r="J1128" s="14">
        <v>0</v>
      </c>
      <c r="K1128" s="14"/>
      <c r="L1128" s="14"/>
      <c r="M1128" s="14"/>
      <c r="N1128" s="14"/>
      <c r="O1128" s="14"/>
      <c r="P1128" s="14">
        <f t="shared" ref="P1128:P1191" si="1662">J1128+K1128+L1128+M1128+N1128+O1128</f>
        <v>0</v>
      </c>
      <c r="Q1128" s="14"/>
      <c r="R1128" s="14"/>
      <c r="S1128" s="14"/>
      <c r="T1128" s="14"/>
      <c r="U1128" s="14"/>
      <c r="V1128" s="14"/>
      <c r="W1128" s="14"/>
      <c r="X1128" s="14"/>
      <c r="Y1128" s="14"/>
      <c r="Z1128" s="14">
        <v>0</v>
      </c>
      <c r="AA1128" s="14">
        <v>0</v>
      </c>
      <c r="AB1128" s="14">
        <v>0</v>
      </c>
      <c r="AC1128" s="14"/>
      <c r="AD1128" s="14"/>
      <c r="AE1128" s="14"/>
      <c r="AF1128" s="14"/>
      <c r="AG1128" s="14"/>
      <c r="AH1128" s="14">
        <f t="shared" ref="AH1128:AH1191" si="1663">AB1128+AC1128+AD1128+AE1128+AF1128+AG1128</f>
        <v>0</v>
      </c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>
        <v>0</v>
      </c>
      <c r="AS1128" s="14">
        <v>0</v>
      </c>
      <c r="AT1128" s="14">
        <v>0</v>
      </c>
      <c r="AU1128" s="14"/>
      <c r="AV1128" s="14"/>
      <c r="AW1128" s="14"/>
      <c r="AX1128" s="14"/>
      <c r="AY1128" s="14"/>
      <c r="AZ1128" s="14">
        <f t="shared" ref="AZ1128:AZ1191" si="1664">AT1128+AU1128+AV1128+AW1128+AX1128+AY1128</f>
        <v>0</v>
      </c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>
        <v>0</v>
      </c>
      <c r="BK1128" s="14">
        <v>0</v>
      </c>
    </row>
    <row r="1129" spans="1:63" x14ac:dyDescent="0.25">
      <c r="A1129" s="4" t="s">
        <v>135</v>
      </c>
      <c r="B1129" s="4" t="s">
        <v>60</v>
      </c>
      <c r="C1129" s="4" t="s">
        <v>166</v>
      </c>
      <c r="D1129" s="107" t="s">
        <v>436</v>
      </c>
      <c r="E1129" s="117">
        <v>6112</v>
      </c>
      <c r="F1129" s="107" t="s">
        <v>442</v>
      </c>
      <c r="G1129" s="103" t="s">
        <v>1658</v>
      </c>
      <c r="H1129" s="13" t="s">
        <v>26</v>
      </c>
      <c r="I1129" s="14">
        <v>10800</v>
      </c>
      <c r="J1129" s="14">
        <v>0</v>
      </c>
      <c r="K1129" s="14"/>
      <c r="L1129" s="14"/>
      <c r="M1129" s="14"/>
      <c r="N1129" s="14"/>
      <c r="O1129" s="14"/>
      <c r="P1129" s="14">
        <f t="shared" si="1662"/>
        <v>0</v>
      </c>
      <c r="Q1129" s="14"/>
      <c r="R1129" s="14"/>
      <c r="S1129" s="14"/>
      <c r="T1129" s="14"/>
      <c r="U1129" s="14"/>
      <c r="V1129" s="14"/>
      <c r="W1129" s="14"/>
      <c r="X1129" s="14"/>
      <c r="Y1129" s="14"/>
      <c r="Z1129" s="14">
        <v>0</v>
      </c>
      <c r="AA1129" s="14">
        <v>0</v>
      </c>
      <c r="AB1129" s="14">
        <v>0</v>
      </c>
      <c r="AC1129" s="14"/>
      <c r="AD1129" s="14"/>
      <c r="AE1129" s="14"/>
      <c r="AF1129" s="14"/>
      <c r="AG1129" s="14"/>
      <c r="AH1129" s="14">
        <f t="shared" si="1663"/>
        <v>0</v>
      </c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>
        <v>0</v>
      </c>
      <c r="AS1129" s="14">
        <v>0</v>
      </c>
      <c r="AT1129" s="14">
        <v>0</v>
      </c>
      <c r="AU1129" s="14"/>
      <c r="AV1129" s="14"/>
      <c r="AW1129" s="14"/>
      <c r="AX1129" s="14"/>
      <c r="AY1129" s="14"/>
      <c r="AZ1129" s="14">
        <f t="shared" si="1664"/>
        <v>0</v>
      </c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>
        <v>0</v>
      </c>
      <c r="BK1129" s="14">
        <v>0</v>
      </c>
    </row>
    <row r="1130" spans="1:63" ht="22.5" x14ac:dyDescent="0.25">
      <c r="A1130" s="4" t="s">
        <v>135</v>
      </c>
      <c r="B1130" s="4" t="s">
        <v>60</v>
      </c>
      <c r="C1130" s="4" t="s">
        <v>166</v>
      </c>
      <c r="D1130" s="107" t="s">
        <v>436</v>
      </c>
      <c r="E1130" s="106" t="s">
        <v>27</v>
      </c>
      <c r="F1130" s="106" t="s">
        <v>0</v>
      </c>
      <c r="G1130" s="2" t="s">
        <v>0</v>
      </c>
      <c r="H1130" s="2" t="s">
        <v>28</v>
      </c>
      <c r="I1130" s="12">
        <f>SUM(I1131)</f>
        <v>131628</v>
      </c>
      <c r="J1130" s="12">
        <f t="shared" ref="J1130:Y1130" si="1665">SUM(J1131)</f>
        <v>0</v>
      </c>
      <c r="K1130" s="12">
        <f t="shared" si="1665"/>
        <v>0</v>
      </c>
      <c r="L1130" s="12">
        <f t="shared" si="1665"/>
        <v>0</v>
      </c>
      <c r="M1130" s="12">
        <f t="shared" si="1665"/>
        <v>0</v>
      </c>
      <c r="N1130" s="12">
        <f t="shared" si="1665"/>
        <v>0</v>
      </c>
      <c r="O1130" s="12">
        <f t="shared" si="1665"/>
        <v>0</v>
      </c>
      <c r="P1130" s="12">
        <f t="shared" si="1665"/>
        <v>0</v>
      </c>
      <c r="Q1130" s="12">
        <f t="shared" si="1665"/>
        <v>0</v>
      </c>
      <c r="R1130" s="12">
        <f t="shared" si="1665"/>
        <v>0</v>
      </c>
      <c r="S1130" s="12">
        <f t="shared" si="1665"/>
        <v>0</v>
      </c>
      <c r="T1130" s="12">
        <f t="shared" si="1665"/>
        <v>0</v>
      </c>
      <c r="U1130" s="12">
        <f t="shared" si="1665"/>
        <v>0</v>
      </c>
      <c r="V1130" s="12">
        <f t="shared" si="1665"/>
        <v>0</v>
      </c>
      <c r="W1130" s="12">
        <f t="shared" si="1665"/>
        <v>0</v>
      </c>
      <c r="X1130" s="12">
        <f t="shared" si="1665"/>
        <v>0</v>
      </c>
      <c r="Y1130" s="12">
        <f t="shared" si="1665"/>
        <v>0</v>
      </c>
      <c r="Z1130" s="12">
        <v>0</v>
      </c>
      <c r="AA1130" s="12">
        <v>0</v>
      </c>
      <c r="AB1130" s="12">
        <f t="shared" ref="AB1130:AQ1130" si="1666">SUM(AB1131)</f>
        <v>0</v>
      </c>
      <c r="AC1130" s="12">
        <f t="shared" si="1666"/>
        <v>0</v>
      </c>
      <c r="AD1130" s="12">
        <f t="shared" si="1666"/>
        <v>0</v>
      </c>
      <c r="AE1130" s="12">
        <f t="shared" si="1666"/>
        <v>0</v>
      </c>
      <c r="AF1130" s="12">
        <f t="shared" si="1666"/>
        <v>0</v>
      </c>
      <c r="AG1130" s="12">
        <f t="shared" si="1666"/>
        <v>0</v>
      </c>
      <c r="AH1130" s="12">
        <f t="shared" si="1666"/>
        <v>0</v>
      </c>
      <c r="AI1130" s="12">
        <f t="shared" si="1666"/>
        <v>0</v>
      </c>
      <c r="AJ1130" s="12">
        <f t="shared" si="1666"/>
        <v>0</v>
      </c>
      <c r="AK1130" s="12">
        <f t="shared" si="1666"/>
        <v>0</v>
      </c>
      <c r="AL1130" s="12">
        <f t="shared" si="1666"/>
        <v>0</v>
      </c>
      <c r="AM1130" s="12">
        <f t="shared" si="1666"/>
        <v>0</v>
      </c>
      <c r="AN1130" s="12">
        <f t="shared" si="1666"/>
        <v>0</v>
      </c>
      <c r="AO1130" s="12">
        <f t="shared" si="1666"/>
        <v>0</v>
      </c>
      <c r="AP1130" s="12">
        <f t="shared" si="1666"/>
        <v>0</v>
      </c>
      <c r="AQ1130" s="12">
        <f t="shared" si="1666"/>
        <v>0</v>
      </c>
      <c r="AR1130" s="12">
        <v>0</v>
      </c>
      <c r="AS1130" s="12">
        <v>0</v>
      </c>
      <c r="AT1130" s="12">
        <f t="shared" ref="AT1130:BI1130" si="1667">SUM(AT1131)</f>
        <v>0</v>
      </c>
      <c r="AU1130" s="12">
        <f t="shared" si="1667"/>
        <v>0</v>
      </c>
      <c r="AV1130" s="12">
        <f t="shared" si="1667"/>
        <v>0</v>
      </c>
      <c r="AW1130" s="12">
        <f t="shared" si="1667"/>
        <v>0</v>
      </c>
      <c r="AX1130" s="12">
        <f t="shared" si="1667"/>
        <v>0</v>
      </c>
      <c r="AY1130" s="12">
        <f t="shared" si="1667"/>
        <v>0</v>
      </c>
      <c r="AZ1130" s="12">
        <f t="shared" si="1667"/>
        <v>0</v>
      </c>
      <c r="BA1130" s="12">
        <f t="shared" si="1667"/>
        <v>0</v>
      </c>
      <c r="BB1130" s="12">
        <f t="shared" si="1667"/>
        <v>0</v>
      </c>
      <c r="BC1130" s="12">
        <f t="shared" si="1667"/>
        <v>0</v>
      </c>
      <c r="BD1130" s="12">
        <f t="shared" si="1667"/>
        <v>0</v>
      </c>
      <c r="BE1130" s="12">
        <f t="shared" si="1667"/>
        <v>0</v>
      </c>
      <c r="BF1130" s="12">
        <f t="shared" si="1667"/>
        <v>0</v>
      </c>
      <c r="BG1130" s="12">
        <f t="shared" si="1667"/>
        <v>0</v>
      </c>
      <c r="BH1130" s="12">
        <f t="shared" si="1667"/>
        <v>0</v>
      </c>
      <c r="BI1130" s="12">
        <f t="shared" si="1667"/>
        <v>0</v>
      </c>
      <c r="BJ1130" s="12">
        <v>0</v>
      </c>
      <c r="BK1130" s="12">
        <v>0</v>
      </c>
    </row>
    <row r="1131" spans="1:63" x14ac:dyDescent="0.25">
      <c r="A1131" s="4" t="s">
        <v>135</v>
      </c>
      <c r="B1131" s="4" t="s">
        <v>60</v>
      </c>
      <c r="C1131" s="4" t="s">
        <v>166</v>
      </c>
      <c r="D1131" s="107" t="s">
        <v>436</v>
      </c>
      <c r="E1131" s="117">
        <v>6121</v>
      </c>
      <c r="F1131" s="107"/>
      <c r="G1131" s="103" t="s">
        <v>1658</v>
      </c>
      <c r="H1131" s="13" t="s">
        <v>29</v>
      </c>
      <c r="I1131" s="14">
        <v>131628</v>
      </c>
      <c r="J1131" s="14">
        <v>0</v>
      </c>
      <c r="K1131" s="14"/>
      <c r="L1131" s="14"/>
      <c r="M1131" s="14"/>
      <c r="N1131" s="14"/>
      <c r="O1131" s="14"/>
      <c r="P1131" s="14">
        <f t="shared" si="1662"/>
        <v>0</v>
      </c>
      <c r="Q1131" s="14"/>
      <c r="R1131" s="14"/>
      <c r="S1131" s="14"/>
      <c r="T1131" s="14"/>
      <c r="U1131" s="14"/>
      <c r="V1131" s="14"/>
      <c r="W1131" s="14"/>
      <c r="X1131" s="14"/>
      <c r="Y1131" s="14"/>
      <c r="Z1131" s="14">
        <v>0</v>
      </c>
      <c r="AA1131" s="14">
        <v>0</v>
      </c>
      <c r="AB1131" s="14">
        <v>0</v>
      </c>
      <c r="AC1131" s="14"/>
      <c r="AD1131" s="14"/>
      <c r="AE1131" s="14"/>
      <c r="AF1131" s="14"/>
      <c r="AG1131" s="14"/>
      <c r="AH1131" s="14">
        <f t="shared" si="1663"/>
        <v>0</v>
      </c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>
        <v>0</v>
      </c>
      <c r="AS1131" s="14">
        <v>0</v>
      </c>
      <c r="AT1131" s="14">
        <v>0</v>
      </c>
      <c r="AU1131" s="14"/>
      <c r="AV1131" s="14"/>
      <c r="AW1131" s="14"/>
      <c r="AX1131" s="14"/>
      <c r="AY1131" s="14"/>
      <c r="AZ1131" s="14">
        <f t="shared" si="1664"/>
        <v>0</v>
      </c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>
        <v>0</v>
      </c>
      <c r="BK1131" s="14">
        <v>0</v>
      </c>
    </row>
    <row r="1132" spans="1:63" ht="22.5" x14ac:dyDescent="0.25">
      <c r="A1132" s="4" t="s">
        <v>135</v>
      </c>
      <c r="B1132" s="4" t="s">
        <v>60</v>
      </c>
      <c r="C1132" s="4" t="s">
        <v>166</v>
      </c>
      <c r="D1132" s="107" t="s">
        <v>436</v>
      </c>
      <c r="E1132" s="106" t="s">
        <v>31</v>
      </c>
      <c r="F1132" s="106" t="s">
        <v>0</v>
      </c>
      <c r="G1132" s="2" t="s">
        <v>0</v>
      </c>
      <c r="H1132" s="2" t="s">
        <v>32</v>
      </c>
      <c r="I1132" s="12">
        <f>SUM(I1133:I1140)</f>
        <v>166311</v>
      </c>
      <c r="J1132" s="12">
        <f t="shared" ref="J1132:Y1132" si="1668">SUM(J1133:J1140)</f>
        <v>49700</v>
      </c>
      <c r="K1132" s="12">
        <f t="shared" si="1668"/>
        <v>0</v>
      </c>
      <c r="L1132" s="12">
        <f t="shared" si="1668"/>
        <v>0</v>
      </c>
      <c r="M1132" s="12">
        <f t="shared" si="1668"/>
        <v>0</v>
      </c>
      <c r="N1132" s="12">
        <f t="shared" si="1668"/>
        <v>0</v>
      </c>
      <c r="O1132" s="12">
        <f t="shared" si="1668"/>
        <v>0</v>
      </c>
      <c r="P1132" s="12">
        <f t="shared" si="1668"/>
        <v>49700</v>
      </c>
      <c r="Q1132" s="12">
        <f t="shared" si="1668"/>
        <v>3436</v>
      </c>
      <c r="R1132" s="12">
        <f t="shared" si="1668"/>
        <v>0</v>
      </c>
      <c r="S1132" s="12">
        <f t="shared" si="1668"/>
        <v>6909</v>
      </c>
      <c r="T1132" s="12">
        <f t="shared" si="1668"/>
        <v>4150</v>
      </c>
      <c r="U1132" s="12">
        <f t="shared" si="1668"/>
        <v>3710</v>
      </c>
      <c r="V1132" s="12">
        <f t="shared" si="1668"/>
        <v>4948</v>
      </c>
      <c r="W1132" s="12">
        <f t="shared" si="1668"/>
        <v>700</v>
      </c>
      <c r="X1132" s="12">
        <f t="shared" si="1668"/>
        <v>579</v>
      </c>
      <c r="Y1132" s="12">
        <f t="shared" si="1668"/>
        <v>0</v>
      </c>
      <c r="Z1132" s="12">
        <v>24432</v>
      </c>
      <c r="AA1132" s="12">
        <v>25268</v>
      </c>
      <c r="AB1132" s="12">
        <f t="shared" ref="AB1132:AQ1132" si="1669">SUM(AB1133:AB1140)</f>
        <v>0</v>
      </c>
      <c r="AC1132" s="12">
        <f t="shared" si="1669"/>
        <v>0</v>
      </c>
      <c r="AD1132" s="12">
        <f t="shared" si="1669"/>
        <v>0</v>
      </c>
      <c r="AE1132" s="12">
        <f t="shared" si="1669"/>
        <v>0</v>
      </c>
      <c r="AF1132" s="12">
        <f t="shared" si="1669"/>
        <v>0</v>
      </c>
      <c r="AG1132" s="12">
        <f t="shared" si="1669"/>
        <v>0</v>
      </c>
      <c r="AH1132" s="12">
        <f t="shared" si="1669"/>
        <v>0</v>
      </c>
      <c r="AI1132" s="12">
        <f t="shared" si="1669"/>
        <v>0</v>
      </c>
      <c r="AJ1132" s="12">
        <f t="shared" si="1669"/>
        <v>0</v>
      </c>
      <c r="AK1132" s="12">
        <f t="shared" si="1669"/>
        <v>0</v>
      </c>
      <c r="AL1132" s="12">
        <f t="shared" si="1669"/>
        <v>0</v>
      </c>
      <c r="AM1132" s="12">
        <f t="shared" si="1669"/>
        <v>0</v>
      </c>
      <c r="AN1132" s="12">
        <f t="shared" si="1669"/>
        <v>0</v>
      </c>
      <c r="AO1132" s="12">
        <f t="shared" si="1669"/>
        <v>0</v>
      </c>
      <c r="AP1132" s="12">
        <f t="shared" si="1669"/>
        <v>0</v>
      </c>
      <c r="AQ1132" s="12">
        <f t="shared" si="1669"/>
        <v>0</v>
      </c>
      <c r="AR1132" s="12">
        <v>0</v>
      </c>
      <c r="AS1132" s="12">
        <v>0</v>
      </c>
      <c r="AT1132" s="12">
        <f t="shared" ref="AT1132:BI1132" si="1670">SUM(AT1133:AT1140)</f>
        <v>0</v>
      </c>
      <c r="AU1132" s="12">
        <f t="shared" si="1670"/>
        <v>0</v>
      </c>
      <c r="AV1132" s="12">
        <f t="shared" si="1670"/>
        <v>0</v>
      </c>
      <c r="AW1132" s="12">
        <f t="shared" si="1670"/>
        <v>0</v>
      </c>
      <c r="AX1132" s="12">
        <f t="shared" si="1670"/>
        <v>0</v>
      </c>
      <c r="AY1132" s="12">
        <f t="shared" si="1670"/>
        <v>0</v>
      </c>
      <c r="AZ1132" s="12">
        <f t="shared" si="1670"/>
        <v>0</v>
      </c>
      <c r="BA1132" s="12">
        <f t="shared" si="1670"/>
        <v>0</v>
      </c>
      <c r="BB1132" s="12">
        <f t="shared" si="1670"/>
        <v>0</v>
      </c>
      <c r="BC1132" s="12">
        <f t="shared" si="1670"/>
        <v>0</v>
      </c>
      <c r="BD1132" s="12">
        <f t="shared" si="1670"/>
        <v>0</v>
      </c>
      <c r="BE1132" s="12">
        <f t="shared" si="1670"/>
        <v>0</v>
      </c>
      <c r="BF1132" s="12">
        <f t="shared" si="1670"/>
        <v>0</v>
      </c>
      <c r="BG1132" s="12">
        <f t="shared" si="1670"/>
        <v>0</v>
      </c>
      <c r="BH1132" s="12">
        <f t="shared" si="1670"/>
        <v>0</v>
      </c>
      <c r="BI1132" s="12">
        <f t="shared" si="1670"/>
        <v>0</v>
      </c>
      <c r="BJ1132" s="12">
        <v>0</v>
      </c>
      <c r="BK1132" s="12">
        <v>0</v>
      </c>
    </row>
    <row r="1133" spans="1:63" x14ac:dyDescent="0.25">
      <c r="A1133" s="4" t="s">
        <v>135</v>
      </c>
      <c r="B1133" s="4" t="s">
        <v>60</v>
      </c>
      <c r="C1133" s="4" t="s">
        <v>166</v>
      </c>
      <c r="D1133" s="107" t="s">
        <v>436</v>
      </c>
      <c r="E1133" s="117">
        <v>6131</v>
      </c>
      <c r="F1133" s="107"/>
      <c r="G1133" s="103" t="s">
        <v>1658</v>
      </c>
      <c r="H1133" s="13" t="s">
        <v>34</v>
      </c>
      <c r="I1133" s="14">
        <v>2500</v>
      </c>
      <c r="J1133" s="14">
        <v>4200</v>
      </c>
      <c r="K1133" s="14"/>
      <c r="L1133" s="14"/>
      <c r="M1133" s="14"/>
      <c r="N1133" s="14"/>
      <c r="O1133" s="14"/>
      <c r="P1133" s="14">
        <f t="shared" si="1662"/>
        <v>4200</v>
      </c>
      <c r="Q1133" s="14">
        <v>1000</v>
      </c>
      <c r="R1133" s="14"/>
      <c r="S1133" s="14">
        <v>1000</v>
      </c>
      <c r="T1133" s="14"/>
      <c r="U1133" s="14">
        <v>1000</v>
      </c>
      <c r="V1133" s="14">
        <v>500</v>
      </c>
      <c r="W1133" s="14"/>
      <c r="X1133" s="14"/>
      <c r="Y1133" s="14"/>
      <c r="Z1133" s="14">
        <v>3500</v>
      </c>
      <c r="AA1133" s="14">
        <v>700</v>
      </c>
      <c r="AB1133" s="14">
        <v>0</v>
      </c>
      <c r="AC1133" s="14"/>
      <c r="AD1133" s="14"/>
      <c r="AE1133" s="14"/>
      <c r="AF1133" s="14"/>
      <c r="AG1133" s="14"/>
      <c r="AH1133" s="14">
        <f t="shared" si="1663"/>
        <v>0</v>
      </c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>
        <v>0</v>
      </c>
      <c r="AS1133" s="14">
        <v>0</v>
      </c>
      <c r="AT1133" s="14">
        <v>0</v>
      </c>
      <c r="AU1133" s="14"/>
      <c r="AV1133" s="14"/>
      <c r="AW1133" s="14"/>
      <c r="AX1133" s="14"/>
      <c r="AY1133" s="14"/>
      <c r="AZ1133" s="14">
        <f t="shared" si="1664"/>
        <v>0</v>
      </c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>
        <v>0</v>
      </c>
      <c r="BK1133" s="14">
        <v>0</v>
      </c>
    </row>
    <row r="1134" spans="1:63" x14ac:dyDescent="0.25">
      <c r="A1134" s="4" t="s">
        <v>135</v>
      </c>
      <c r="B1134" s="4" t="s">
        <v>60</v>
      </c>
      <c r="C1134" s="4" t="s">
        <v>166</v>
      </c>
      <c r="D1134" s="107" t="s">
        <v>436</v>
      </c>
      <c r="E1134" s="117">
        <v>6132</v>
      </c>
      <c r="F1134" s="107"/>
      <c r="G1134" s="103" t="s">
        <v>1658</v>
      </c>
      <c r="H1134" s="13" t="s">
        <v>74</v>
      </c>
      <c r="I1134" s="14">
        <v>62000</v>
      </c>
      <c r="J1134" s="14">
        <v>0</v>
      </c>
      <c r="K1134" s="14"/>
      <c r="L1134" s="14"/>
      <c r="M1134" s="14"/>
      <c r="N1134" s="14"/>
      <c r="O1134" s="14"/>
      <c r="P1134" s="14">
        <f t="shared" si="1662"/>
        <v>0</v>
      </c>
      <c r="Q1134" s="14"/>
      <c r="R1134" s="14"/>
      <c r="S1134" s="14"/>
      <c r="T1134" s="14"/>
      <c r="U1134" s="14"/>
      <c r="V1134" s="14"/>
      <c r="W1134" s="14"/>
      <c r="X1134" s="14"/>
      <c r="Y1134" s="14"/>
      <c r="Z1134" s="14">
        <v>0</v>
      </c>
      <c r="AA1134" s="14">
        <v>0</v>
      </c>
      <c r="AB1134" s="14">
        <v>0</v>
      </c>
      <c r="AC1134" s="14"/>
      <c r="AD1134" s="14"/>
      <c r="AE1134" s="14"/>
      <c r="AF1134" s="14"/>
      <c r="AG1134" s="14"/>
      <c r="AH1134" s="14">
        <f t="shared" si="1663"/>
        <v>0</v>
      </c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>
        <v>0</v>
      </c>
      <c r="AS1134" s="14">
        <v>0</v>
      </c>
      <c r="AT1134" s="14">
        <v>0</v>
      </c>
      <c r="AU1134" s="14"/>
      <c r="AV1134" s="14"/>
      <c r="AW1134" s="14"/>
      <c r="AX1134" s="14"/>
      <c r="AY1134" s="14"/>
      <c r="AZ1134" s="14">
        <f t="shared" si="1664"/>
        <v>0</v>
      </c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>
        <v>0</v>
      </c>
      <c r="BK1134" s="14">
        <v>0</v>
      </c>
    </row>
    <row r="1135" spans="1:63" x14ac:dyDescent="0.25">
      <c r="A1135" s="4" t="s">
        <v>135</v>
      </c>
      <c r="B1135" s="4" t="s">
        <v>60</v>
      </c>
      <c r="C1135" s="4" t="s">
        <v>166</v>
      </c>
      <c r="D1135" s="107" t="s">
        <v>436</v>
      </c>
      <c r="E1135" s="117">
        <v>6133</v>
      </c>
      <c r="F1135" s="107"/>
      <c r="G1135" s="103" t="s">
        <v>1658</v>
      </c>
      <c r="H1135" s="13" t="s">
        <v>77</v>
      </c>
      <c r="I1135" s="14">
        <v>11668</v>
      </c>
      <c r="J1135" s="14">
        <v>0</v>
      </c>
      <c r="K1135" s="14"/>
      <c r="L1135" s="14"/>
      <c r="M1135" s="14"/>
      <c r="N1135" s="14"/>
      <c r="O1135" s="14"/>
      <c r="P1135" s="14">
        <f t="shared" si="1662"/>
        <v>0</v>
      </c>
      <c r="Q1135" s="14"/>
      <c r="R1135" s="14"/>
      <c r="S1135" s="14"/>
      <c r="T1135" s="14"/>
      <c r="U1135" s="14"/>
      <c r="V1135" s="14"/>
      <c r="W1135" s="14"/>
      <c r="X1135" s="14"/>
      <c r="Y1135" s="14"/>
      <c r="Z1135" s="14">
        <v>0</v>
      </c>
      <c r="AA1135" s="14">
        <v>0</v>
      </c>
      <c r="AB1135" s="14">
        <v>0</v>
      </c>
      <c r="AC1135" s="14"/>
      <c r="AD1135" s="14"/>
      <c r="AE1135" s="14"/>
      <c r="AF1135" s="14"/>
      <c r="AG1135" s="14"/>
      <c r="AH1135" s="14">
        <f t="shared" si="1663"/>
        <v>0</v>
      </c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>
        <v>0</v>
      </c>
      <c r="AS1135" s="14">
        <v>0</v>
      </c>
      <c r="AT1135" s="14">
        <v>0</v>
      </c>
      <c r="AU1135" s="14"/>
      <c r="AV1135" s="14"/>
      <c r="AW1135" s="14"/>
      <c r="AX1135" s="14"/>
      <c r="AY1135" s="14"/>
      <c r="AZ1135" s="14">
        <f t="shared" si="1664"/>
        <v>0</v>
      </c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>
        <v>0</v>
      </c>
      <c r="BK1135" s="14">
        <v>0</v>
      </c>
    </row>
    <row r="1136" spans="1:63" x14ac:dyDescent="0.25">
      <c r="A1136" s="4" t="s">
        <v>135</v>
      </c>
      <c r="B1136" s="4" t="s">
        <v>60</v>
      </c>
      <c r="C1136" s="4" t="s">
        <v>166</v>
      </c>
      <c r="D1136" s="107" t="s">
        <v>436</v>
      </c>
      <c r="E1136" s="117">
        <v>6134</v>
      </c>
      <c r="F1136" s="107"/>
      <c r="G1136" s="103" t="s">
        <v>1658</v>
      </c>
      <c r="H1136" s="13" t="s">
        <v>80</v>
      </c>
      <c r="I1136" s="14">
        <v>19965</v>
      </c>
      <c r="J1136" s="14">
        <v>8500</v>
      </c>
      <c r="K1136" s="14"/>
      <c r="L1136" s="14"/>
      <c r="M1136" s="14"/>
      <c r="N1136" s="14"/>
      <c r="O1136" s="14"/>
      <c r="P1136" s="14">
        <f t="shared" si="1662"/>
        <v>8500</v>
      </c>
      <c r="Q1136" s="14"/>
      <c r="R1136" s="14"/>
      <c r="S1136" s="14">
        <f>1000+792</f>
        <v>1792</v>
      </c>
      <c r="T1136" s="14">
        <v>1150</v>
      </c>
      <c r="U1136" s="14"/>
      <c r="V1136" s="14">
        <v>1000</v>
      </c>
      <c r="W1136" s="14"/>
      <c r="X1136" s="14"/>
      <c r="Y1136" s="14"/>
      <c r="Z1136" s="14">
        <v>3942</v>
      </c>
      <c r="AA1136" s="14">
        <v>4558</v>
      </c>
      <c r="AB1136" s="14">
        <v>0</v>
      </c>
      <c r="AC1136" s="14"/>
      <c r="AD1136" s="14"/>
      <c r="AE1136" s="14"/>
      <c r="AF1136" s="14"/>
      <c r="AG1136" s="14"/>
      <c r="AH1136" s="14">
        <f t="shared" si="1663"/>
        <v>0</v>
      </c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>
        <v>0</v>
      </c>
      <c r="AS1136" s="14">
        <v>0</v>
      </c>
      <c r="AT1136" s="14">
        <v>0</v>
      </c>
      <c r="AU1136" s="14"/>
      <c r="AV1136" s="14"/>
      <c r="AW1136" s="14"/>
      <c r="AX1136" s="14"/>
      <c r="AY1136" s="14"/>
      <c r="AZ1136" s="14">
        <f t="shared" si="1664"/>
        <v>0</v>
      </c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>
        <v>0</v>
      </c>
      <c r="BK1136" s="14">
        <v>0</v>
      </c>
    </row>
    <row r="1137" spans="1:63" x14ac:dyDescent="0.25">
      <c r="A1137" s="4" t="s">
        <v>135</v>
      </c>
      <c r="B1137" s="4" t="s">
        <v>60</v>
      </c>
      <c r="C1137" s="4" t="s">
        <v>166</v>
      </c>
      <c r="D1137" s="107" t="s">
        <v>436</v>
      </c>
      <c r="E1137" s="117">
        <v>6135</v>
      </c>
      <c r="F1137" s="107"/>
      <c r="G1137" s="103" t="s">
        <v>1658</v>
      </c>
      <c r="H1137" s="13" t="s">
        <v>83</v>
      </c>
      <c r="I1137" s="14">
        <v>525</v>
      </c>
      <c r="J1137" s="14">
        <v>0</v>
      </c>
      <c r="K1137" s="14"/>
      <c r="L1137" s="14"/>
      <c r="M1137" s="14"/>
      <c r="N1137" s="14"/>
      <c r="O1137" s="14"/>
      <c r="P1137" s="14">
        <f t="shared" si="1662"/>
        <v>0</v>
      </c>
      <c r="Q1137" s="14"/>
      <c r="R1137" s="14"/>
      <c r="S1137" s="14"/>
      <c r="T1137" s="14"/>
      <c r="U1137" s="14"/>
      <c r="V1137" s="14"/>
      <c r="W1137" s="14"/>
      <c r="X1137" s="14"/>
      <c r="Y1137" s="14"/>
      <c r="Z1137" s="14">
        <v>0</v>
      </c>
      <c r="AA1137" s="14">
        <v>0</v>
      </c>
      <c r="AB1137" s="14">
        <v>0</v>
      </c>
      <c r="AC1137" s="14"/>
      <c r="AD1137" s="14"/>
      <c r="AE1137" s="14"/>
      <c r="AF1137" s="14"/>
      <c r="AG1137" s="14"/>
      <c r="AH1137" s="14">
        <f t="shared" si="1663"/>
        <v>0</v>
      </c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>
        <v>0</v>
      </c>
      <c r="AS1137" s="14">
        <v>0</v>
      </c>
      <c r="AT1137" s="14">
        <v>0</v>
      </c>
      <c r="AU1137" s="14"/>
      <c r="AV1137" s="14"/>
      <c r="AW1137" s="14"/>
      <c r="AX1137" s="14"/>
      <c r="AY1137" s="14"/>
      <c r="AZ1137" s="14">
        <f t="shared" si="1664"/>
        <v>0</v>
      </c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>
        <v>0</v>
      </c>
      <c r="BK1137" s="14">
        <v>0</v>
      </c>
    </row>
    <row r="1138" spans="1:63" x14ac:dyDescent="0.25">
      <c r="A1138" s="4" t="s">
        <v>135</v>
      </c>
      <c r="B1138" s="4" t="s">
        <v>60</v>
      </c>
      <c r="C1138" s="4" t="s">
        <v>166</v>
      </c>
      <c r="D1138" s="107" t="s">
        <v>436</v>
      </c>
      <c r="E1138" s="117">
        <v>6137</v>
      </c>
      <c r="F1138" s="107"/>
      <c r="G1138" s="103" t="s">
        <v>1658</v>
      </c>
      <c r="H1138" s="13" t="s">
        <v>89</v>
      </c>
      <c r="I1138" s="14">
        <v>12998</v>
      </c>
      <c r="J1138" s="14">
        <v>9000</v>
      </c>
      <c r="K1138" s="14"/>
      <c r="L1138" s="14"/>
      <c r="M1138" s="14"/>
      <c r="N1138" s="14"/>
      <c r="O1138" s="14"/>
      <c r="P1138" s="14">
        <f t="shared" si="1662"/>
        <v>9000</v>
      </c>
      <c r="Q1138" s="14"/>
      <c r="R1138" s="14"/>
      <c r="S1138" s="14">
        <f>717+600</f>
        <v>1317</v>
      </c>
      <c r="T1138" s="14">
        <v>1000</v>
      </c>
      <c r="U1138" s="14">
        <v>1710</v>
      </c>
      <c r="V1138" s="14">
        <v>1000</v>
      </c>
      <c r="W1138" s="14"/>
      <c r="X1138" s="14"/>
      <c r="Y1138" s="14"/>
      <c r="Z1138" s="14">
        <v>5027</v>
      </c>
      <c r="AA1138" s="14">
        <v>3973</v>
      </c>
      <c r="AB1138" s="14">
        <v>0</v>
      </c>
      <c r="AC1138" s="14"/>
      <c r="AD1138" s="14"/>
      <c r="AE1138" s="14"/>
      <c r="AF1138" s="14"/>
      <c r="AG1138" s="14"/>
      <c r="AH1138" s="14">
        <f t="shared" si="1663"/>
        <v>0</v>
      </c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>
        <v>0</v>
      </c>
      <c r="AS1138" s="14">
        <v>0</v>
      </c>
      <c r="AT1138" s="14">
        <v>0</v>
      </c>
      <c r="AU1138" s="14"/>
      <c r="AV1138" s="14"/>
      <c r="AW1138" s="14"/>
      <c r="AX1138" s="14"/>
      <c r="AY1138" s="14"/>
      <c r="AZ1138" s="14">
        <f t="shared" si="1664"/>
        <v>0</v>
      </c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>
        <v>0</v>
      </c>
      <c r="BK1138" s="14">
        <v>0</v>
      </c>
    </row>
    <row r="1139" spans="1:63" ht="22.5" x14ac:dyDescent="0.25">
      <c r="A1139" s="4" t="s">
        <v>135</v>
      </c>
      <c r="B1139" s="4" t="s">
        <v>60</v>
      </c>
      <c r="C1139" s="4" t="s">
        <v>166</v>
      </c>
      <c r="D1139" s="107" t="s">
        <v>436</v>
      </c>
      <c r="E1139" s="117">
        <v>6138</v>
      </c>
      <c r="F1139" s="107"/>
      <c r="G1139" s="103" t="s">
        <v>1658</v>
      </c>
      <c r="H1139" s="13" t="s">
        <v>92</v>
      </c>
      <c r="I1139" s="14">
        <v>1700</v>
      </c>
      <c r="J1139" s="14">
        <v>0</v>
      </c>
      <c r="K1139" s="14"/>
      <c r="L1139" s="14"/>
      <c r="M1139" s="14"/>
      <c r="N1139" s="14"/>
      <c r="O1139" s="14"/>
      <c r="P1139" s="14">
        <f t="shared" si="1662"/>
        <v>0</v>
      </c>
      <c r="Q1139" s="14"/>
      <c r="R1139" s="14"/>
      <c r="S1139" s="14"/>
      <c r="T1139" s="14"/>
      <c r="U1139" s="14"/>
      <c r="V1139" s="14"/>
      <c r="W1139" s="14"/>
      <c r="X1139" s="14"/>
      <c r="Y1139" s="14"/>
      <c r="Z1139" s="14">
        <v>0</v>
      </c>
      <c r="AA1139" s="14">
        <v>0</v>
      </c>
      <c r="AB1139" s="14">
        <v>0</v>
      </c>
      <c r="AC1139" s="14"/>
      <c r="AD1139" s="14"/>
      <c r="AE1139" s="14"/>
      <c r="AF1139" s="14"/>
      <c r="AG1139" s="14"/>
      <c r="AH1139" s="14">
        <f t="shared" si="1663"/>
        <v>0</v>
      </c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>
        <v>0</v>
      </c>
      <c r="AS1139" s="14">
        <v>0</v>
      </c>
      <c r="AT1139" s="14">
        <v>0</v>
      </c>
      <c r="AU1139" s="14"/>
      <c r="AV1139" s="14"/>
      <c r="AW1139" s="14"/>
      <c r="AX1139" s="14"/>
      <c r="AY1139" s="14"/>
      <c r="AZ1139" s="14">
        <f t="shared" si="1664"/>
        <v>0</v>
      </c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>
        <v>0</v>
      </c>
      <c r="BK1139" s="14">
        <v>0</v>
      </c>
    </row>
    <row r="1140" spans="1:63" x14ac:dyDescent="0.25">
      <c r="A1140" s="1" t="s">
        <v>135</v>
      </c>
      <c r="B1140" s="1" t="s">
        <v>60</v>
      </c>
      <c r="C1140" s="1" t="s">
        <v>166</v>
      </c>
      <c r="D1140" s="110" t="s">
        <v>436</v>
      </c>
      <c r="E1140" s="110" t="s">
        <v>36</v>
      </c>
      <c r="F1140" s="107" t="s">
        <v>0</v>
      </c>
      <c r="G1140" s="13" t="s">
        <v>0</v>
      </c>
      <c r="H1140" s="2" t="s">
        <v>37</v>
      </c>
      <c r="I1140" s="12">
        <f>SUM(I1141:I1143)</f>
        <v>54955</v>
      </c>
      <c r="J1140" s="12">
        <f t="shared" ref="J1140:Y1140" si="1671">SUM(J1141:J1143)</f>
        <v>28000</v>
      </c>
      <c r="K1140" s="12">
        <f t="shared" si="1671"/>
        <v>0</v>
      </c>
      <c r="L1140" s="12">
        <f t="shared" si="1671"/>
        <v>0</v>
      </c>
      <c r="M1140" s="12">
        <f t="shared" si="1671"/>
        <v>0</v>
      </c>
      <c r="N1140" s="12">
        <f t="shared" si="1671"/>
        <v>0</v>
      </c>
      <c r="O1140" s="12">
        <f t="shared" si="1671"/>
        <v>0</v>
      </c>
      <c r="P1140" s="12">
        <f t="shared" si="1671"/>
        <v>28000</v>
      </c>
      <c r="Q1140" s="12">
        <f t="shared" si="1671"/>
        <v>2436</v>
      </c>
      <c r="R1140" s="12">
        <f t="shared" si="1671"/>
        <v>0</v>
      </c>
      <c r="S1140" s="12">
        <f t="shared" si="1671"/>
        <v>2800</v>
      </c>
      <c r="T1140" s="12">
        <f t="shared" si="1671"/>
        <v>2000</v>
      </c>
      <c r="U1140" s="12">
        <f t="shared" si="1671"/>
        <v>1000</v>
      </c>
      <c r="V1140" s="12">
        <f t="shared" si="1671"/>
        <v>2448</v>
      </c>
      <c r="W1140" s="12">
        <f t="shared" si="1671"/>
        <v>700</v>
      </c>
      <c r="X1140" s="12">
        <f t="shared" si="1671"/>
        <v>579</v>
      </c>
      <c r="Y1140" s="12">
        <f t="shared" si="1671"/>
        <v>0</v>
      </c>
      <c r="Z1140" s="12">
        <v>11963</v>
      </c>
      <c r="AA1140" s="12">
        <v>16037</v>
      </c>
      <c r="AB1140" s="12">
        <f t="shared" ref="AB1140:AQ1140" si="1672">SUM(AB1141:AB1143)</f>
        <v>0</v>
      </c>
      <c r="AC1140" s="12">
        <f t="shared" si="1672"/>
        <v>0</v>
      </c>
      <c r="AD1140" s="12">
        <f t="shared" si="1672"/>
        <v>0</v>
      </c>
      <c r="AE1140" s="12">
        <f t="shared" si="1672"/>
        <v>0</v>
      </c>
      <c r="AF1140" s="12">
        <f t="shared" si="1672"/>
        <v>0</v>
      </c>
      <c r="AG1140" s="12">
        <f t="shared" si="1672"/>
        <v>0</v>
      </c>
      <c r="AH1140" s="12">
        <f t="shared" si="1672"/>
        <v>0</v>
      </c>
      <c r="AI1140" s="12">
        <f t="shared" si="1672"/>
        <v>0</v>
      </c>
      <c r="AJ1140" s="12">
        <f t="shared" si="1672"/>
        <v>0</v>
      </c>
      <c r="AK1140" s="12">
        <f t="shared" si="1672"/>
        <v>0</v>
      </c>
      <c r="AL1140" s="12">
        <f t="shared" si="1672"/>
        <v>0</v>
      </c>
      <c r="AM1140" s="12">
        <f t="shared" si="1672"/>
        <v>0</v>
      </c>
      <c r="AN1140" s="12">
        <f t="shared" si="1672"/>
        <v>0</v>
      </c>
      <c r="AO1140" s="12">
        <f t="shared" si="1672"/>
        <v>0</v>
      </c>
      <c r="AP1140" s="12">
        <f t="shared" si="1672"/>
        <v>0</v>
      </c>
      <c r="AQ1140" s="12">
        <f t="shared" si="1672"/>
        <v>0</v>
      </c>
      <c r="AR1140" s="12">
        <v>0</v>
      </c>
      <c r="AS1140" s="12">
        <v>0</v>
      </c>
      <c r="AT1140" s="12">
        <f t="shared" ref="AT1140:BI1140" si="1673">SUM(AT1141:AT1143)</f>
        <v>0</v>
      </c>
      <c r="AU1140" s="12">
        <f t="shared" si="1673"/>
        <v>0</v>
      </c>
      <c r="AV1140" s="12">
        <f t="shared" si="1673"/>
        <v>0</v>
      </c>
      <c r="AW1140" s="12">
        <f t="shared" si="1673"/>
        <v>0</v>
      </c>
      <c r="AX1140" s="12">
        <f t="shared" si="1673"/>
        <v>0</v>
      </c>
      <c r="AY1140" s="12">
        <f t="shared" si="1673"/>
        <v>0</v>
      </c>
      <c r="AZ1140" s="12">
        <f t="shared" si="1673"/>
        <v>0</v>
      </c>
      <c r="BA1140" s="12">
        <f t="shared" si="1673"/>
        <v>0</v>
      </c>
      <c r="BB1140" s="12">
        <f t="shared" si="1673"/>
        <v>0</v>
      </c>
      <c r="BC1140" s="12">
        <f t="shared" si="1673"/>
        <v>0</v>
      </c>
      <c r="BD1140" s="12">
        <f t="shared" si="1673"/>
        <v>0</v>
      </c>
      <c r="BE1140" s="12">
        <f t="shared" si="1673"/>
        <v>0</v>
      </c>
      <c r="BF1140" s="12">
        <f t="shared" si="1673"/>
        <v>0</v>
      </c>
      <c r="BG1140" s="12">
        <f t="shared" si="1673"/>
        <v>0</v>
      </c>
      <c r="BH1140" s="12">
        <f t="shared" si="1673"/>
        <v>0</v>
      </c>
      <c r="BI1140" s="12">
        <f t="shared" si="1673"/>
        <v>0</v>
      </c>
      <c r="BJ1140" s="12">
        <v>0</v>
      </c>
      <c r="BK1140" s="12">
        <v>0</v>
      </c>
    </row>
    <row r="1141" spans="1:63" x14ac:dyDescent="0.25">
      <c r="A1141" s="4" t="s">
        <v>135</v>
      </c>
      <c r="B1141" s="4" t="s">
        <v>60</v>
      </c>
      <c r="C1141" s="4" t="s">
        <v>166</v>
      </c>
      <c r="D1141" s="107" t="s">
        <v>436</v>
      </c>
      <c r="E1141" s="117">
        <v>6139</v>
      </c>
      <c r="F1141" s="107"/>
      <c r="G1141" s="103" t="s">
        <v>1658</v>
      </c>
      <c r="H1141" s="13" t="s">
        <v>37</v>
      </c>
      <c r="I1141" s="14">
        <v>41799</v>
      </c>
      <c r="J1141" s="14">
        <v>28000</v>
      </c>
      <c r="K1141" s="14"/>
      <c r="L1141" s="14"/>
      <c r="M1141" s="14"/>
      <c r="N1141" s="14"/>
      <c r="O1141" s="14"/>
      <c r="P1141" s="14">
        <f t="shared" si="1662"/>
        <v>28000</v>
      </c>
      <c r="Q1141" s="14">
        <v>2436</v>
      </c>
      <c r="R1141" s="14"/>
      <c r="S1141" s="14">
        <v>2800</v>
      </c>
      <c r="T1141" s="14">
        <v>2000</v>
      </c>
      <c r="U1141" s="14">
        <v>1000</v>
      </c>
      <c r="V1141" s="14">
        <v>2448</v>
      </c>
      <c r="W1141" s="14">
        <v>700</v>
      </c>
      <c r="X1141" s="14">
        <v>579</v>
      </c>
      <c r="Y1141" s="14"/>
      <c r="Z1141" s="14">
        <v>11963</v>
      </c>
      <c r="AA1141" s="14">
        <v>16037</v>
      </c>
      <c r="AB1141" s="14">
        <v>0</v>
      </c>
      <c r="AC1141" s="14"/>
      <c r="AD1141" s="14"/>
      <c r="AE1141" s="14"/>
      <c r="AF1141" s="14"/>
      <c r="AG1141" s="14"/>
      <c r="AH1141" s="14">
        <f t="shared" si="1663"/>
        <v>0</v>
      </c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>
        <v>0</v>
      </c>
      <c r="AS1141" s="14">
        <v>0</v>
      </c>
      <c r="AT1141" s="14">
        <v>0</v>
      </c>
      <c r="AU1141" s="14"/>
      <c r="AV1141" s="14"/>
      <c r="AW1141" s="14"/>
      <c r="AX1141" s="14"/>
      <c r="AY1141" s="14"/>
      <c r="AZ1141" s="14">
        <f t="shared" si="1664"/>
        <v>0</v>
      </c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>
        <v>0</v>
      </c>
      <c r="BK1141" s="14">
        <v>0</v>
      </c>
    </row>
    <row r="1142" spans="1:63" ht="22.5" x14ac:dyDescent="0.25">
      <c r="A1142" s="4" t="s">
        <v>135</v>
      </c>
      <c r="B1142" s="4" t="s">
        <v>60</v>
      </c>
      <c r="C1142" s="4" t="s">
        <v>166</v>
      </c>
      <c r="D1142" s="107" t="s">
        <v>436</v>
      </c>
      <c r="E1142" s="117">
        <v>6139</v>
      </c>
      <c r="F1142" s="107" t="s">
        <v>443</v>
      </c>
      <c r="G1142" s="103" t="s">
        <v>1658</v>
      </c>
      <c r="H1142" s="13" t="s">
        <v>39</v>
      </c>
      <c r="I1142" s="14">
        <v>4156</v>
      </c>
      <c r="J1142" s="14">
        <v>0</v>
      </c>
      <c r="K1142" s="14"/>
      <c r="L1142" s="14"/>
      <c r="M1142" s="14"/>
      <c r="N1142" s="14"/>
      <c r="O1142" s="14"/>
      <c r="P1142" s="14">
        <f t="shared" si="1662"/>
        <v>0</v>
      </c>
      <c r="Q1142" s="14"/>
      <c r="R1142" s="14"/>
      <c r="S1142" s="14"/>
      <c r="T1142" s="14"/>
      <c r="U1142" s="14"/>
      <c r="V1142" s="14"/>
      <c r="W1142" s="14"/>
      <c r="X1142" s="14"/>
      <c r="Y1142" s="14"/>
      <c r="Z1142" s="14">
        <v>0</v>
      </c>
      <c r="AA1142" s="14">
        <v>0</v>
      </c>
      <c r="AB1142" s="14">
        <v>0</v>
      </c>
      <c r="AC1142" s="14"/>
      <c r="AD1142" s="14"/>
      <c r="AE1142" s="14"/>
      <c r="AF1142" s="14"/>
      <c r="AG1142" s="14"/>
      <c r="AH1142" s="14">
        <f t="shared" si="1663"/>
        <v>0</v>
      </c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>
        <v>0</v>
      </c>
      <c r="AS1142" s="14">
        <v>0</v>
      </c>
      <c r="AT1142" s="14">
        <v>0</v>
      </c>
      <c r="AU1142" s="14"/>
      <c r="AV1142" s="14"/>
      <c r="AW1142" s="14"/>
      <c r="AX1142" s="14"/>
      <c r="AY1142" s="14"/>
      <c r="AZ1142" s="14">
        <f t="shared" si="1664"/>
        <v>0</v>
      </c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>
        <v>0</v>
      </c>
      <c r="BK1142" s="14">
        <v>0</v>
      </c>
    </row>
    <row r="1143" spans="1:63" ht="33.75" x14ac:dyDescent="0.25">
      <c r="A1143" s="4" t="s">
        <v>135</v>
      </c>
      <c r="B1143" s="4" t="s">
        <v>60</v>
      </c>
      <c r="C1143" s="4" t="s">
        <v>166</v>
      </c>
      <c r="D1143" s="107" t="s">
        <v>436</v>
      </c>
      <c r="E1143" s="117">
        <v>6139</v>
      </c>
      <c r="F1143" s="107" t="s">
        <v>444</v>
      </c>
      <c r="G1143" s="103" t="s">
        <v>1658</v>
      </c>
      <c r="H1143" s="13" t="s">
        <v>40</v>
      </c>
      <c r="I1143" s="14">
        <v>9000</v>
      </c>
      <c r="J1143" s="14">
        <v>0</v>
      </c>
      <c r="K1143" s="14"/>
      <c r="L1143" s="14"/>
      <c r="M1143" s="14"/>
      <c r="N1143" s="14"/>
      <c r="O1143" s="14"/>
      <c r="P1143" s="14">
        <f t="shared" si="1662"/>
        <v>0</v>
      </c>
      <c r="Q1143" s="14"/>
      <c r="R1143" s="14"/>
      <c r="S1143" s="14"/>
      <c r="T1143" s="14"/>
      <c r="U1143" s="14"/>
      <c r="V1143" s="14"/>
      <c r="W1143" s="14"/>
      <c r="X1143" s="14"/>
      <c r="Y1143" s="14"/>
      <c r="Z1143" s="14">
        <v>0</v>
      </c>
      <c r="AA1143" s="14">
        <v>0</v>
      </c>
      <c r="AB1143" s="14">
        <v>0</v>
      </c>
      <c r="AC1143" s="14"/>
      <c r="AD1143" s="14"/>
      <c r="AE1143" s="14"/>
      <c r="AF1143" s="14"/>
      <c r="AG1143" s="14"/>
      <c r="AH1143" s="14">
        <f t="shared" si="1663"/>
        <v>0</v>
      </c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>
        <v>0</v>
      </c>
      <c r="AS1143" s="14">
        <v>0</v>
      </c>
      <c r="AT1143" s="14">
        <v>0</v>
      </c>
      <c r="AU1143" s="14"/>
      <c r="AV1143" s="14"/>
      <c r="AW1143" s="14"/>
      <c r="AX1143" s="14"/>
      <c r="AY1143" s="14"/>
      <c r="AZ1143" s="14">
        <f t="shared" si="1664"/>
        <v>0</v>
      </c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>
        <v>0</v>
      </c>
      <c r="BK1143" s="14">
        <v>0</v>
      </c>
    </row>
    <row r="1144" spans="1:63" ht="33.75" x14ac:dyDescent="0.25">
      <c r="A1144" s="1" t="s">
        <v>0</v>
      </c>
      <c r="B1144" s="1" t="s">
        <v>0</v>
      </c>
      <c r="C1144" s="1" t="s">
        <v>0</v>
      </c>
      <c r="D1144" s="106" t="s">
        <v>0</v>
      </c>
      <c r="E1144" s="106" t="s">
        <v>0</v>
      </c>
      <c r="F1144" s="106" t="s">
        <v>0</v>
      </c>
      <c r="G1144" s="2" t="s">
        <v>0</v>
      </c>
      <c r="H1144" s="10" t="s">
        <v>41</v>
      </c>
      <c r="I1144" s="11">
        <f>SUM(I1145)</f>
        <v>100</v>
      </c>
      <c r="J1144" s="11">
        <f t="shared" ref="J1144:Y1145" si="1674">SUM(J1145)</f>
        <v>0</v>
      </c>
      <c r="K1144" s="11">
        <f t="shared" si="1674"/>
        <v>0</v>
      </c>
      <c r="L1144" s="11">
        <f t="shared" si="1674"/>
        <v>0</v>
      </c>
      <c r="M1144" s="11">
        <f t="shared" si="1674"/>
        <v>0</v>
      </c>
      <c r="N1144" s="11">
        <f t="shared" si="1674"/>
        <v>0</v>
      </c>
      <c r="O1144" s="11">
        <f t="shared" si="1674"/>
        <v>0</v>
      </c>
      <c r="P1144" s="11">
        <f t="shared" si="1674"/>
        <v>0</v>
      </c>
      <c r="Q1144" s="11">
        <f t="shared" si="1674"/>
        <v>0</v>
      </c>
      <c r="R1144" s="11">
        <f t="shared" si="1674"/>
        <v>0</v>
      </c>
      <c r="S1144" s="11">
        <f t="shared" si="1674"/>
        <v>0</v>
      </c>
      <c r="T1144" s="11">
        <f t="shared" si="1674"/>
        <v>0</v>
      </c>
      <c r="U1144" s="11">
        <f t="shared" si="1674"/>
        <v>0</v>
      </c>
      <c r="V1144" s="11">
        <f t="shared" si="1674"/>
        <v>0</v>
      </c>
      <c r="W1144" s="11">
        <f t="shared" si="1674"/>
        <v>0</v>
      </c>
      <c r="X1144" s="11">
        <f t="shared" si="1674"/>
        <v>0</v>
      </c>
      <c r="Y1144" s="11">
        <f t="shared" si="1674"/>
        <v>0</v>
      </c>
      <c r="Z1144" s="11">
        <v>0</v>
      </c>
      <c r="AA1144" s="11">
        <v>0</v>
      </c>
      <c r="AB1144" s="11">
        <f t="shared" ref="AB1144:AQ1145" si="1675">SUM(AB1145)</f>
        <v>0</v>
      </c>
      <c r="AC1144" s="11">
        <f t="shared" si="1675"/>
        <v>0</v>
      </c>
      <c r="AD1144" s="11">
        <f t="shared" si="1675"/>
        <v>0</v>
      </c>
      <c r="AE1144" s="11">
        <f t="shared" si="1675"/>
        <v>0</v>
      </c>
      <c r="AF1144" s="11">
        <f t="shared" si="1675"/>
        <v>0</v>
      </c>
      <c r="AG1144" s="11">
        <f t="shared" si="1675"/>
        <v>0</v>
      </c>
      <c r="AH1144" s="11">
        <f t="shared" si="1675"/>
        <v>0</v>
      </c>
      <c r="AI1144" s="11">
        <f t="shared" si="1675"/>
        <v>0</v>
      </c>
      <c r="AJ1144" s="11">
        <f t="shared" si="1675"/>
        <v>0</v>
      </c>
      <c r="AK1144" s="11">
        <f t="shared" si="1675"/>
        <v>0</v>
      </c>
      <c r="AL1144" s="11">
        <f t="shared" si="1675"/>
        <v>0</v>
      </c>
      <c r="AM1144" s="11">
        <f t="shared" si="1675"/>
        <v>0</v>
      </c>
      <c r="AN1144" s="11">
        <f t="shared" si="1675"/>
        <v>0</v>
      </c>
      <c r="AO1144" s="11">
        <f t="shared" si="1675"/>
        <v>0</v>
      </c>
      <c r="AP1144" s="11">
        <f t="shared" si="1675"/>
        <v>0</v>
      </c>
      <c r="AQ1144" s="11">
        <f t="shared" si="1675"/>
        <v>0</v>
      </c>
      <c r="AR1144" s="11">
        <v>0</v>
      </c>
      <c r="AS1144" s="11">
        <v>0</v>
      </c>
      <c r="AT1144" s="11">
        <f t="shared" ref="AT1144:BI1145" si="1676">SUM(AT1145)</f>
        <v>0</v>
      </c>
      <c r="AU1144" s="11">
        <f t="shared" si="1676"/>
        <v>0</v>
      </c>
      <c r="AV1144" s="11">
        <f t="shared" si="1676"/>
        <v>0</v>
      </c>
      <c r="AW1144" s="11">
        <f t="shared" si="1676"/>
        <v>0</v>
      </c>
      <c r="AX1144" s="11">
        <f t="shared" si="1676"/>
        <v>0</v>
      </c>
      <c r="AY1144" s="11">
        <f t="shared" si="1676"/>
        <v>0</v>
      </c>
      <c r="AZ1144" s="11">
        <f t="shared" si="1676"/>
        <v>0</v>
      </c>
      <c r="BA1144" s="11">
        <f t="shared" si="1676"/>
        <v>0</v>
      </c>
      <c r="BB1144" s="11">
        <f t="shared" si="1676"/>
        <v>0</v>
      </c>
      <c r="BC1144" s="11">
        <f t="shared" si="1676"/>
        <v>0</v>
      </c>
      <c r="BD1144" s="11">
        <f t="shared" si="1676"/>
        <v>0</v>
      </c>
      <c r="BE1144" s="11">
        <f t="shared" si="1676"/>
        <v>0</v>
      </c>
      <c r="BF1144" s="11">
        <f t="shared" si="1676"/>
        <v>0</v>
      </c>
      <c r="BG1144" s="11">
        <f t="shared" si="1676"/>
        <v>0</v>
      </c>
      <c r="BH1144" s="11">
        <f t="shared" si="1676"/>
        <v>0</v>
      </c>
      <c r="BI1144" s="11">
        <f t="shared" si="1676"/>
        <v>0</v>
      </c>
      <c r="BJ1144" s="11">
        <v>0</v>
      </c>
      <c r="BK1144" s="11">
        <v>0</v>
      </c>
    </row>
    <row r="1145" spans="1:63" ht="22.5" x14ac:dyDescent="0.25">
      <c r="A1145" s="4" t="s">
        <v>135</v>
      </c>
      <c r="B1145" s="4" t="s">
        <v>60</v>
      </c>
      <c r="C1145" s="4" t="s">
        <v>166</v>
      </c>
      <c r="D1145" s="107" t="s">
        <v>436</v>
      </c>
      <c r="E1145" s="106" t="s">
        <v>42</v>
      </c>
      <c r="F1145" s="106" t="s">
        <v>0</v>
      </c>
      <c r="G1145" s="2" t="s">
        <v>0</v>
      </c>
      <c r="H1145" s="2" t="s">
        <v>43</v>
      </c>
      <c r="I1145" s="12">
        <f>SUM(I1146)</f>
        <v>100</v>
      </c>
      <c r="J1145" s="12">
        <f t="shared" si="1674"/>
        <v>0</v>
      </c>
      <c r="K1145" s="12">
        <f t="shared" ref="K1145:Y1145" si="1677">SUM(K1146)</f>
        <v>0</v>
      </c>
      <c r="L1145" s="12">
        <f t="shared" si="1677"/>
        <v>0</v>
      </c>
      <c r="M1145" s="12">
        <f t="shared" si="1677"/>
        <v>0</v>
      </c>
      <c r="N1145" s="12">
        <f t="shared" si="1677"/>
        <v>0</v>
      </c>
      <c r="O1145" s="12">
        <f t="shared" si="1677"/>
        <v>0</v>
      </c>
      <c r="P1145" s="12">
        <f t="shared" si="1677"/>
        <v>0</v>
      </c>
      <c r="Q1145" s="12">
        <f t="shared" si="1677"/>
        <v>0</v>
      </c>
      <c r="R1145" s="12">
        <f t="shared" si="1677"/>
        <v>0</v>
      </c>
      <c r="S1145" s="12">
        <f t="shared" si="1677"/>
        <v>0</v>
      </c>
      <c r="T1145" s="12">
        <f t="shared" si="1677"/>
        <v>0</v>
      </c>
      <c r="U1145" s="12">
        <f t="shared" si="1677"/>
        <v>0</v>
      </c>
      <c r="V1145" s="12">
        <f t="shared" si="1677"/>
        <v>0</v>
      </c>
      <c r="W1145" s="12">
        <f t="shared" si="1677"/>
        <v>0</v>
      </c>
      <c r="X1145" s="12">
        <f t="shared" si="1677"/>
        <v>0</v>
      </c>
      <c r="Y1145" s="12">
        <f t="shared" si="1677"/>
        <v>0</v>
      </c>
      <c r="Z1145" s="12">
        <v>0</v>
      </c>
      <c r="AA1145" s="12">
        <v>0</v>
      </c>
      <c r="AB1145" s="12">
        <f t="shared" si="1675"/>
        <v>0</v>
      </c>
      <c r="AC1145" s="12">
        <f t="shared" ref="AC1145:AQ1145" si="1678">SUM(AC1146)</f>
        <v>0</v>
      </c>
      <c r="AD1145" s="12">
        <f t="shared" si="1678"/>
        <v>0</v>
      </c>
      <c r="AE1145" s="12">
        <f t="shared" si="1678"/>
        <v>0</v>
      </c>
      <c r="AF1145" s="12">
        <f t="shared" si="1678"/>
        <v>0</v>
      </c>
      <c r="AG1145" s="12">
        <f t="shared" si="1678"/>
        <v>0</v>
      </c>
      <c r="AH1145" s="12">
        <f t="shared" si="1678"/>
        <v>0</v>
      </c>
      <c r="AI1145" s="12">
        <f t="shared" si="1678"/>
        <v>0</v>
      </c>
      <c r="AJ1145" s="12">
        <f t="shared" si="1678"/>
        <v>0</v>
      </c>
      <c r="AK1145" s="12">
        <f t="shared" si="1678"/>
        <v>0</v>
      </c>
      <c r="AL1145" s="12">
        <f t="shared" si="1678"/>
        <v>0</v>
      </c>
      <c r="AM1145" s="12">
        <f t="shared" si="1678"/>
        <v>0</v>
      </c>
      <c r="AN1145" s="12">
        <f t="shared" si="1678"/>
        <v>0</v>
      </c>
      <c r="AO1145" s="12">
        <f t="shared" si="1678"/>
        <v>0</v>
      </c>
      <c r="AP1145" s="12">
        <f t="shared" si="1678"/>
        <v>0</v>
      </c>
      <c r="AQ1145" s="12">
        <f t="shared" si="1678"/>
        <v>0</v>
      </c>
      <c r="AR1145" s="12">
        <v>0</v>
      </c>
      <c r="AS1145" s="12">
        <v>0</v>
      </c>
      <c r="AT1145" s="12">
        <f t="shared" si="1676"/>
        <v>0</v>
      </c>
      <c r="AU1145" s="12">
        <f t="shared" ref="AU1145:BI1145" si="1679">SUM(AU1146)</f>
        <v>0</v>
      </c>
      <c r="AV1145" s="12">
        <f t="shared" si="1679"/>
        <v>0</v>
      </c>
      <c r="AW1145" s="12">
        <f t="shared" si="1679"/>
        <v>0</v>
      </c>
      <c r="AX1145" s="12">
        <f t="shared" si="1679"/>
        <v>0</v>
      </c>
      <c r="AY1145" s="12">
        <f t="shared" si="1679"/>
        <v>0</v>
      </c>
      <c r="AZ1145" s="12">
        <f t="shared" si="1679"/>
        <v>0</v>
      </c>
      <c r="BA1145" s="12">
        <f t="shared" si="1679"/>
        <v>0</v>
      </c>
      <c r="BB1145" s="12">
        <f t="shared" si="1679"/>
        <v>0</v>
      </c>
      <c r="BC1145" s="12">
        <f t="shared" si="1679"/>
        <v>0</v>
      </c>
      <c r="BD1145" s="12">
        <f t="shared" si="1679"/>
        <v>0</v>
      </c>
      <c r="BE1145" s="12">
        <f t="shared" si="1679"/>
        <v>0</v>
      </c>
      <c r="BF1145" s="12">
        <f t="shared" si="1679"/>
        <v>0</v>
      </c>
      <c r="BG1145" s="12">
        <f t="shared" si="1679"/>
        <v>0</v>
      </c>
      <c r="BH1145" s="12">
        <f t="shared" si="1679"/>
        <v>0</v>
      </c>
      <c r="BI1145" s="12">
        <f t="shared" si="1679"/>
        <v>0</v>
      </c>
      <c r="BJ1145" s="12">
        <v>0</v>
      </c>
      <c r="BK1145" s="12">
        <v>0</v>
      </c>
    </row>
    <row r="1146" spans="1:63" x14ac:dyDescent="0.25">
      <c r="A1146" s="4" t="s">
        <v>135</v>
      </c>
      <c r="B1146" s="4" t="s">
        <v>60</v>
      </c>
      <c r="C1146" s="4" t="s">
        <v>166</v>
      </c>
      <c r="D1146" s="107" t="s">
        <v>436</v>
      </c>
      <c r="E1146" s="117">
        <v>6148</v>
      </c>
      <c r="F1146" s="107"/>
      <c r="G1146" s="103" t="s">
        <v>1658</v>
      </c>
      <c r="H1146" s="13" t="s">
        <v>47</v>
      </c>
      <c r="I1146" s="14">
        <v>100</v>
      </c>
      <c r="J1146" s="14">
        <v>0</v>
      </c>
      <c r="K1146" s="14"/>
      <c r="L1146" s="14"/>
      <c r="M1146" s="14"/>
      <c r="N1146" s="14"/>
      <c r="O1146" s="14"/>
      <c r="P1146" s="14">
        <f t="shared" si="1662"/>
        <v>0</v>
      </c>
      <c r="Q1146" s="14"/>
      <c r="R1146" s="14"/>
      <c r="S1146" s="14"/>
      <c r="T1146" s="14"/>
      <c r="U1146" s="14"/>
      <c r="V1146" s="14"/>
      <c r="W1146" s="14"/>
      <c r="X1146" s="14"/>
      <c r="Y1146" s="14"/>
      <c r="Z1146" s="14">
        <v>0</v>
      </c>
      <c r="AA1146" s="14">
        <v>0</v>
      </c>
      <c r="AB1146" s="14">
        <v>0</v>
      </c>
      <c r="AC1146" s="14"/>
      <c r="AD1146" s="14"/>
      <c r="AE1146" s="14"/>
      <c r="AF1146" s="14"/>
      <c r="AG1146" s="14"/>
      <c r="AH1146" s="14">
        <f t="shared" si="1663"/>
        <v>0</v>
      </c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>
        <v>0</v>
      </c>
      <c r="AS1146" s="14">
        <v>0</v>
      </c>
      <c r="AT1146" s="14">
        <v>0</v>
      </c>
      <c r="AU1146" s="14"/>
      <c r="AV1146" s="14"/>
      <c r="AW1146" s="14"/>
      <c r="AX1146" s="14"/>
      <c r="AY1146" s="14"/>
      <c r="AZ1146" s="14">
        <f t="shared" si="1664"/>
        <v>0</v>
      </c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>
        <v>0</v>
      </c>
      <c r="BK1146" s="14">
        <v>0</v>
      </c>
    </row>
    <row r="1147" spans="1:63" ht="33.75" x14ac:dyDescent="0.25">
      <c r="A1147" s="1" t="s">
        <v>0</v>
      </c>
      <c r="B1147" s="1" t="s">
        <v>0</v>
      </c>
      <c r="C1147" s="1" t="s">
        <v>0</v>
      </c>
      <c r="D1147" s="106" t="s">
        <v>0</v>
      </c>
      <c r="E1147" s="106" t="s">
        <v>0</v>
      </c>
      <c r="F1147" s="106" t="s">
        <v>0</v>
      </c>
      <c r="G1147" s="2" t="s">
        <v>0</v>
      </c>
      <c r="H1147" s="10" t="s">
        <v>49</v>
      </c>
      <c r="I1147" s="11">
        <f>SUM(I1148)</f>
        <v>44000</v>
      </c>
      <c r="J1147" s="11">
        <f t="shared" ref="J1147:Y1147" si="1680">SUM(J1148)</f>
        <v>10000</v>
      </c>
      <c r="K1147" s="11">
        <f t="shared" si="1680"/>
        <v>0</v>
      </c>
      <c r="L1147" s="11">
        <f t="shared" si="1680"/>
        <v>0</v>
      </c>
      <c r="M1147" s="11">
        <f t="shared" si="1680"/>
        <v>0</v>
      </c>
      <c r="N1147" s="11">
        <f t="shared" si="1680"/>
        <v>0</v>
      </c>
      <c r="O1147" s="11">
        <f t="shared" si="1680"/>
        <v>0</v>
      </c>
      <c r="P1147" s="11">
        <f t="shared" si="1680"/>
        <v>10000</v>
      </c>
      <c r="Q1147" s="11">
        <f t="shared" si="1680"/>
        <v>0</v>
      </c>
      <c r="R1147" s="11">
        <f t="shared" si="1680"/>
        <v>0</v>
      </c>
      <c r="S1147" s="11">
        <f t="shared" si="1680"/>
        <v>0</v>
      </c>
      <c r="T1147" s="11">
        <f t="shared" si="1680"/>
        <v>0</v>
      </c>
      <c r="U1147" s="11">
        <f t="shared" si="1680"/>
        <v>0</v>
      </c>
      <c r="V1147" s="11">
        <f t="shared" si="1680"/>
        <v>0</v>
      </c>
      <c r="W1147" s="11">
        <f t="shared" si="1680"/>
        <v>0</v>
      </c>
      <c r="X1147" s="11">
        <f t="shared" si="1680"/>
        <v>0</v>
      </c>
      <c r="Y1147" s="11">
        <f t="shared" si="1680"/>
        <v>0</v>
      </c>
      <c r="Z1147" s="11">
        <v>0</v>
      </c>
      <c r="AA1147" s="11">
        <v>10000</v>
      </c>
      <c r="AB1147" s="11">
        <f t="shared" ref="AB1147:AQ1147" si="1681">SUM(AB1148)</f>
        <v>0</v>
      </c>
      <c r="AC1147" s="11">
        <f t="shared" si="1681"/>
        <v>0</v>
      </c>
      <c r="AD1147" s="11">
        <f t="shared" si="1681"/>
        <v>0</v>
      </c>
      <c r="AE1147" s="11">
        <f t="shared" si="1681"/>
        <v>0</v>
      </c>
      <c r="AF1147" s="11">
        <f t="shared" si="1681"/>
        <v>0</v>
      </c>
      <c r="AG1147" s="11">
        <f t="shared" si="1681"/>
        <v>0</v>
      </c>
      <c r="AH1147" s="11">
        <f t="shared" si="1681"/>
        <v>0</v>
      </c>
      <c r="AI1147" s="11">
        <f t="shared" si="1681"/>
        <v>0</v>
      </c>
      <c r="AJ1147" s="11">
        <f t="shared" si="1681"/>
        <v>0</v>
      </c>
      <c r="AK1147" s="11">
        <f t="shared" si="1681"/>
        <v>0</v>
      </c>
      <c r="AL1147" s="11">
        <f t="shared" si="1681"/>
        <v>0</v>
      </c>
      <c r="AM1147" s="11">
        <f t="shared" si="1681"/>
        <v>0</v>
      </c>
      <c r="AN1147" s="11">
        <f t="shared" si="1681"/>
        <v>0</v>
      </c>
      <c r="AO1147" s="11">
        <f t="shared" si="1681"/>
        <v>0</v>
      </c>
      <c r="AP1147" s="11">
        <f t="shared" si="1681"/>
        <v>0</v>
      </c>
      <c r="AQ1147" s="11">
        <f t="shared" si="1681"/>
        <v>0</v>
      </c>
      <c r="AR1147" s="11">
        <v>0</v>
      </c>
      <c r="AS1147" s="11">
        <v>0</v>
      </c>
      <c r="AT1147" s="11">
        <f t="shared" ref="AT1147:BI1147" si="1682">SUM(AT1148)</f>
        <v>0</v>
      </c>
      <c r="AU1147" s="11">
        <f t="shared" si="1682"/>
        <v>0</v>
      </c>
      <c r="AV1147" s="11">
        <f t="shared" si="1682"/>
        <v>0</v>
      </c>
      <c r="AW1147" s="11">
        <f t="shared" si="1682"/>
        <v>5000</v>
      </c>
      <c r="AX1147" s="11">
        <f t="shared" si="1682"/>
        <v>0</v>
      </c>
      <c r="AY1147" s="11">
        <f t="shared" si="1682"/>
        <v>0</v>
      </c>
      <c r="AZ1147" s="11">
        <f t="shared" si="1682"/>
        <v>5000</v>
      </c>
      <c r="BA1147" s="11">
        <f t="shared" si="1682"/>
        <v>0</v>
      </c>
      <c r="BB1147" s="11">
        <f t="shared" si="1682"/>
        <v>0</v>
      </c>
      <c r="BC1147" s="11">
        <f t="shared" si="1682"/>
        <v>0</v>
      </c>
      <c r="BD1147" s="11">
        <f t="shared" si="1682"/>
        <v>0</v>
      </c>
      <c r="BE1147" s="11">
        <f t="shared" si="1682"/>
        <v>0</v>
      </c>
      <c r="BF1147" s="11">
        <f t="shared" si="1682"/>
        <v>0</v>
      </c>
      <c r="BG1147" s="11">
        <f t="shared" si="1682"/>
        <v>0</v>
      </c>
      <c r="BH1147" s="11">
        <f t="shared" si="1682"/>
        <v>0</v>
      </c>
      <c r="BI1147" s="11">
        <f t="shared" si="1682"/>
        <v>5000</v>
      </c>
      <c r="BJ1147" s="11">
        <v>5000</v>
      </c>
      <c r="BK1147" s="11">
        <v>0</v>
      </c>
    </row>
    <row r="1148" spans="1:63" x14ac:dyDescent="0.25">
      <c r="A1148" s="4" t="s">
        <v>135</v>
      </c>
      <c r="B1148" s="4" t="s">
        <v>60</v>
      </c>
      <c r="C1148" s="4" t="s">
        <v>166</v>
      </c>
      <c r="D1148" s="107" t="s">
        <v>436</v>
      </c>
      <c r="E1148" s="106" t="s">
        <v>50</v>
      </c>
      <c r="F1148" s="106" t="s">
        <v>0</v>
      </c>
      <c r="G1148" s="2" t="s">
        <v>0</v>
      </c>
      <c r="H1148" s="2" t="s">
        <v>51</v>
      </c>
      <c r="I1148" s="12">
        <f>SUM(I1149:I1150)</f>
        <v>44000</v>
      </c>
      <c r="J1148" s="12">
        <f t="shared" ref="J1148:Y1148" si="1683">SUM(J1149:J1150)</f>
        <v>10000</v>
      </c>
      <c r="K1148" s="12">
        <f t="shared" si="1683"/>
        <v>0</v>
      </c>
      <c r="L1148" s="12">
        <f t="shared" si="1683"/>
        <v>0</v>
      </c>
      <c r="M1148" s="12">
        <f t="shared" si="1683"/>
        <v>0</v>
      </c>
      <c r="N1148" s="12">
        <f t="shared" si="1683"/>
        <v>0</v>
      </c>
      <c r="O1148" s="12">
        <f t="shared" si="1683"/>
        <v>0</v>
      </c>
      <c r="P1148" s="12">
        <f t="shared" ref="P1148" si="1684">SUM(P1149:P1150)</f>
        <v>10000</v>
      </c>
      <c r="Q1148" s="12">
        <f t="shared" si="1683"/>
        <v>0</v>
      </c>
      <c r="R1148" s="12">
        <f t="shared" si="1683"/>
        <v>0</v>
      </c>
      <c r="S1148" s="12">
        <f t="shared" si="1683"/>
        <v>0</v>
      </c>
      <c r="T1148" s="12">
        <f t="shared" si="1683"/>
        <v>0</v>
      </c>
      <c r="U1148" s="12">
        <f t="shared" si="1683"/>
        <v>0</v>
      </c>
      <c r="V1148" s="12">
        <f t="shared" si="1683"/>
        <v>0</v>
      </c>
      <c r="W1148" s="12">
        <f t="shared" si="1683"/>
        <v>0</v>
      </c>
      <c r="X1148" s="12">
        <f t="shared" si="1683"/>
        <v>0</v>
      </c>
      <c r="Y1148" s="12">
        <f t="shared" si="1683"/>
        <v>0</v>
      </c>
      <c r="Z1148" s="12">
        <v>0</v>
      </c>
      <c r="AA1148" s="12">
        <v>10000</v>
      </c>
      <c r="AB1148" s="12">
        <f t="shared" ref="AB1148:AQ1148" si="1685">SUM(AB1149:AB1150)</f>
        <v>0</v>
      </c>
      <c r="AC1148" s="12">
        <f t="shared" si="1685"/>
        <v>0</v>
      </c>
      <c r="AD1148" s="12">
        <f t="shared" si="1685"/>
        <v>0</v>
      </c>
      <c r="AE1148" s="12">
        <f t="shared" si="1685"/>
        <v>0</v>
      </c>
      <c r="AF1148" s="12">
        <f t="shared" si="1685"/>
        <v>0</v>
      </c>
      <c r="AG1148" s="12">
        <f t="shared" si="1685"/>
        <v>0</v>
      </c>
      <c r="AH1148" s="12">
        <f t="shared" ref="AH1148" si="1686">SUM(AH1149:AH1150)</f>
        <v>0</v>
      </c>
      <c r="AI1148" s="12">
        <f t="shared" si="1685"/>
        <v>0</v>
      </c>
      <c r="AJ1148" s="12">
        <f t="shared" si="1685"/>
        <v>0</v>
      </c>
      <c r="AK1148" s="12">
        <f t="shared" si="1685"/>
        <v>0</v>
      </c>
      <c r="AL1148" s="12">
        <f t="shared" si="1685"/>
        <v>0</v>
      </c>
      <c r="AM1148" s="12">
        <f t="shared" si="1685"/>
        <v>0</v>
      </c>
      <c r="AN1148" s="12">
        <f t="shared" si="1685"/>
        <v>0</v>
      </c>
      <c r="AO1148" s="12">
        <f t="shared" si="1685"/>
        <v>0</v>
      </c>
      <c r="AP1148" s="12">
        <f t="shared" si="1685"/>
        <v>0</v>
      </c>
      <c r="AQ1148" s="12">
        <f t="shared" si="1685"/>
        <v>0</v>
      </c>
      <c r="AR1148" s="12">
        <v>0</v>
      </c>
      <c r="AS1148" s="12">
        <v>0</v>
      </c>
      <c r="AT1148" s="12">
        <f t="shared" ref="AT1148:BI1148" si="1687">SUM(AT1149:AT1150)</f>
        <v>0</v>
      </c>
      <c r="AU1148" s="12">
        <f t="shared" si="1687"/>
        <v>0</v>
      </c>
      <c r="AV1148" s="12">
        <f t="shared" si="1687"/>
        <v>0</v>
      </c>
      <c r="AW1148" s="12">
        <f t="shared" si="1687"/>
        <v>5000</v>
      </c>
      <c r="AX1148" s="12">
        <f t="shared" si="1687"/>
        <v>0</v>
      </c>
      <c r="AY1148" s="12">
        <f t="shared" si="1687"/>
        <v>0</v>
      </c>
      <c r="AZ1148" s="12">
        <f t="shared" ref="AZ1148" si="1688">SUM(AZ1149:AZ1150)</f>
        <v>5000</v>
      </c>
      <c r="BA1148" s="12">
        <f t="shared" si="1687"/>
        <v>0</v>
      </c>
      <c r="BB1148" s="12">
        <f t="shared" si="1687"/>
        <v>0</v>
      </c>
      <c r="BC1148" s="12">
        <f t="shared" si="1687"/>
        <v>0</v>
      </c>
      <c r="BD1148" s="12">
        <f t="shared" si="1687"/>
        <v>0</v>
      </c>
      <c r="BE1148" s="12">
        <f t="shared" si="1687"/>
        <v>0</v>
      </c>
      <c r="BF1148" s="12">
        <f t="shared" si="1687"/>
        <v>0</v>
      </c>
      <c r="BG1148" s="12">
        <f t="shared" si="1687"/>
        <v>0</v>
      </c>
      <c r="BH1148" s="12">
        <f t="shared" si="1687"/>
        <v>0</v>
      </c>
      <c r="BI1148" s="12">
        <f t="shared" si="1687"/>
        <v>5000</v>
      </c>
      <c r="BJ1148" s="12">
        <v>5000</v>
      </c>
      <c r="BK1148" s="12">
        <v>0</v>
      </c>
    </row>
    <row r="1149" spans="1:63" x14ac:dyDescent="0.25">
      <c r="A1149" s="4" t="s">
        <v>135</v>
      </c>
      <c r="B1149" s="4" t="s">
        <v>60</v>
      </c>
      <c r="C1149" s="4" t="s">
        <v>166</v>
      </c>
      <c r="D1149" s="107" t="s">
        <v>436</v>
      </c>
      <c r="E1149" s="117">
        <v>8213</v>
      </c>
      <c r="F1149" s="107"/>
      <c r="G1149" s="103" t="s">
        <v>1658</v>
      </c>
      <c r="H1149" s="13" t="s">
        <v>53</v>
      </c>
      <c r="I1149" s="14">
        <v>29000</v>
      </c>
      <c r="J1149" s="14">
        <v>5000</v>
      </c>
      <c r="K1149" s="14"/>
      <c r="L1149" s="14"/>
      <c r="M1149" s="14"/>
      <c r="N1149" s="14"/>
      <c r="O1149" s="14"/>
      <c r="P1149" s="14">
        <f t="shared" si="1662"/>
        <v>5000</v>
      </c>
      <c r="Q1149" s="14"/>
      <c r="R1149" s="14"/>
      <c r="S1149" s="14"/>
      <c r="T1149" s="14"/>
      <c r="U1149" s="14"/>
      <c r="V1149" s="14"/>
      <c r="W1149" s="14"/>
      <c r="X1149" s="14"/>
      <c r="Y1149" s="14"/>
      <c r="Z1149" s="14">
        <v>0</v>
      </c>
      <c r="AA1149" s="14">
        <v>5000</v>
      </c>
      <c r="AB1149" s="14">
        <v>0</v>
      </c>
      <c r="AC1149" s="14"/>
      <c r="AD1149" s="14"/>
      <c r="AE1149" s="14"/>
      <c r="AF1149" s="14"/>
      <c r="AG1149" s="14"/>
      <c r="AH1149" s="14">
        <f t="shared" si="1663"/>
        <v>0</v>
      </c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>
        <v>0</v>
      </c>
      <c r="AS1149" s="14">
        <v>0</v>
      </c>
      <c r="AT1149" s="14">
        <v>0</v>
      </c>
      <c r="AU1149" s="14"/>
      <c r="AV1149" s="14"/>
      <c r="AW1149" s="14">
        <v>5000</v>
      </c>
      <c r="AX1149" s="14"/>
      <c r="AY1149" s="14"/>
      <c r="AZ1149" s="14">
        <f t="shared" si="1664"/>
        <v>5000</v>
      </c>
      <c r="BA1149" s="14"/>
      <c r="BB1149" s="14"/>
      <c r="BC1149" s="14"/>
      <c r="BD1149" s="14"/>
      <c r="BE1149" s="14"/>
      <c r="BF1149" s="14"/>
      <c r="BG1149" s="14"/>
      <c r="BH1149" s="14"/>
      <c r="BI1149" s="14">
        <v>5000</v>
      </c>
      <c r="BJ1149" s="14">
        <v>5000</v>
      </c>
      <c r="BK1149" s="14">
        <v>0</v>
      </c>
    </row>
    <row r="1150" spans="1:63" x14ac:dyDescent="0.25">
      <c r="A1150" s="4" t="s">
        <v>135</v>
      </c>
      <c r="B1150" s="4" t="s">
        <v>60</v>
      </c>
      <c r="C1150" s="4" t="s">
        <v>166</v>
      </c>
      <c r="D1150" s="107" t="s">
        <v>436</v>
      </c>
      <c r="E1150" s="117">
        <v>8216</v>
      </c>
      <c r="F1150" s="107"/>
      <c r="G1150" s="103" t="s">
        <v>1658</v>
      </c>
      <c r="H1150" s="13" t="s">
        <v>110</v>
      </c>
      <c r="I1150" s="14">
        <v>15000</v>
      </c>
      <c r="J1150" s="14">
        <v>5000</v>
      </c>
      <c r="K1150" s="14"/>
      <c r="L1150" s="14"/>
      <c r="M1150" s="14"/>
      <c r="N1150" s="14"/>
      <c r="O1150" s="14"/>
      <c r="P1150" s="14">
        <f t="shared" si="1662"/>
        <v>5000</v>
      </c>
      <c r="Q1150" s="14"/>
      <c r="R1150" s="14"/>
      <c r="S1150" s="14"/>
      <c r="T1150" s="14"/>
      <c r="U1150" s="14"/>
      <c r="V1150" s="14"/>
      <c r="W1150" s="14"/>
      <c r="X1150" s="14"/>
      <c r="Y1150" s="14"/>
      <c r="Z1150" s="14">
        <v>0</v>
      </c>
      <c r="AA1150" s="14">
        <v>5000</v>
      </c>
      <c r="AB1150" s="14">
        <v>0</v>
      </c>
      <c r="AC1150" s="14"/>
      <c r="AD1150" s="14"/>
      <c r="AE1150" s="14"/>
      <c r="AF1150" s="14"/>
      <c r="AG1150" s="14"/>
      <c r="AH1150" s="14">
        <f t="shared" si="1663"/>
        <v>0</v>
      </c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>
        <v>0</v>
      </c>
      <c r="AS1150" s="14">
        <v>0</v>
      </c>
      <c r="AT1150" s="14">
        <v>0</v>
      </c>
      <c r="AU1150" s="14"/>
      <c r="AV1150" s="14"/>
      <c r="AW1150" s="14"/>
      <c r="AX1150" s="14"/>
      <c r="AY1150" s="14"/>
      <c r="AZ1150" s="14">
        <f t="shared" si="1664"/>
        <v>0</v>
      </c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>
        <v>0</v>
      </c>
      <c r="BK1150" s="14">
        <v>0</v>
      </c>
    </row>
    <row r="1151" spans="1:63" ht="22.5" x14ac:dyDescent="0.25">
      <c r="A1151" s="13" t="s">
        <v>0</v>
      </c>
      <c r="B1151" s="13" t="s">
        <v>0</v>
      </c>
      <c r="C1151" s="13" t="s">
        <v>0</v>
      </c>
      <c r="D1151" s="103" t="s">
        <v>0</v>
      </c>
      <c r="E1151" s="103" t="s">
        <v>0</v>
      </c>
      <c r="F1151" s="103" t="s">
        <v>0</v>
      </c>
      <c r="G1151" s="13" t="s">
        <v>0</v>
      </c>
      <c r="H1151" s="10" t="s">
        <v>445</v>
      </c>
      <c r="I1151" s="11">
        <f>SUM(I1121,I1144,I1147)</f>
        <v>1798346</v>
      </c>
      <c r="J1151" s="11">
        <f t="shared" ref="J1151:Y1151" si="1689">SUM(J1121,J1144,J1147)</f>
        <v>59700</v>
      </c>
      <c r="K1151" s="11">
        <f t="shared" si="1689"/>
        <v>0</v>
      </c>
      <c r="L1151" s="11">
        <f t="shared" si="1689"/>
        <v>0</v>
      </c>
      <c r="M1151" s="11">
        <f t="shared" si="1689"/>
        <v>0</v>
      </c>
      <c r="N1151" s="11">
        <f t="shared" si="1689"/>
        <v>0</v>
      </c>
      <c r="O1151" s="11">
        <f t="shared" si="1689"/>
        <v>0</v>
      </c>
      <c r="P1151" s="11">
        <f t="shared" si="1689"/>
        <v>59700</v>
      </c>
      <c r="Q1151" s="11">
        <f t="shared" si="1689"/>
        <v>3436</v>
      </c>
      <c r="R1151" s="11">
        <f t="shared" si="1689"/>
        <v>0</v>
      </c>
      <c r="S1151" s="11">
        <f t="shared" si="1689"/>
        <v>6909</v>
      </c>
      <c r="T1151" s="11">
        <f t="shared" si="1689"/>
        <v>4150</v>
      </c>
      <c r="U1151" s="11">
        <f t="shared" si="1689"/>
        <v>3710</v>
      </c>
      <c r="V1151" s="11">
        <f t="shared" si="1689"/>
        <v>4948</v>
      </c>
      <c r="W1151" s="11">
        <f t="shared" si="1689"/>
        <v>700</v>
      </c>
      <c r="X1151" s="11">
        <f t="shared" si="1689"/>
        <v>579</v>
      </c>
      <c r="Y1151" s="11">
        <f t="shared" si="1689"/>
        <v>0</v>
      </c>
      <c r="Z1151" s="11">
        <v>24432</v>
      </c>
      <c r="AA1151" s="11">
        <v>35268</v>
      </c>
      <c r="AB1151" s="11">
        <f t="shared" ref="AB1151:AQ1151" si="1690">SUM(AB1121,AB1144,AB1147)</f>
        <v>0</v>
      </c>
      <c r="AC1151" s="11">
        <f t="shared" si="1690"/>
        <v>0</v>
      </c>
      <c r="AD1151" s="11">
        <f t="shared" si="1690"/>
        <v>0</v>
      </c>
      <c r="AE1151" s="11">
        <f t="shared" si="1690"/>
        <v>0</v>
      </c>
      <c r="AF1151" s="11">
        <f t="shared" si="1690"/>
        <v>0</v>
      </c>
      <c r="AG1151" s="11">
        <f t="shared" si="1690"/>
        <v>0</v>
      </c>
      <c r="AH1151" s="11">
        <f t="shared" si="1690"/>
        <v>0</v>
      </c>
      <c r="AI1151" s="11">
        <f t="shared" si="1690"/>
        <v>0</v>
      </c>
      <c r="AJ1151" s="11">
        <f t="shared" si="1690"/>
        <v>0</v>
      </c>
      <c r="AK1151" s="11">
        <f t="shared" si="1690"/>
        <v>0</v>
      </c>
      <c r="AL1151" s="11">
        <f t="shared" si="1690"/>
        <v>0</v>
      </c>
      <c r="AM1151" s="11">
        <f t="shared" si="1690"/>
        <v>0</v>
      </c>
      <c r="AN1151" s="11">
        <f t="shared" si="1690"/>
        <v>0</v>
      </c>
      <c r="AO1151" s="11">
        <f t="shared" si="1690"/>
        <v>0</v>
      </c>
      <c r="AP1151" s="11">
        <f t="shared" si="1690"/>
        <v>0</v>
      </c>
      <c r="AQ1151" s="11">
        <f t="shared" si="1690"/>
        <v>0</v>
      </c>
      <c r="AR1151" s="11">
        <v>0</v>
      </c>
      <c r="AS1151" s="11">
        <v>0</v>
      </c>
      <c r="AT1151" s="11">
        <f t="shared" ref="AT1151:BI1151" si="1691">SUM(AT1121,AT1144,AT1147)</f>
        <v>0</v>
      </c>
      <c r="AU1151" s="11">
        <f t="shared" si="1691"/>
        <v>0</v>
      </c>
      <c r="AV1151" s="11">
        <f t="shared" si="1691"/>
        <v>0</v>
      </c>
      <c r="AW1151" s="11">
        <f t="shared" si="1691"/>
        <v>5000</v>
      </c>
      <c r="AX1151" s="11">
        <f t="shared" si="1691"/>
        <v>0</v>
      </c>
      <c r="AY1151" s="11">
        <f t="shared" si="1691"/>
        <v>0</v>
      </c>
      <c r="AZ1151" s="11">
        <f t="shared" si="1691"/>
        <v>5000</v>
      </c>
      <c r="BA1151" s="11">
        <f t="shared" si="1691"/>
        <v>0</v>
      </c>
      <c r="BB1151" s="11">
        <f t="shared" si="1691"/>
        <v>0</v>
      </c>
      <c r="BC1151" s="11">
        <f t="shared" si="1691"/>
        <v>0</v>
      </c>
      <c r="BD1151" s="11">
        <f t="shared" si="1691"/>
        <v>0</v>
      </c>
      <c r="BE1151" s="11">
        <f t="shared" si="1691"/>
        <v>0</v>
      </c>
      <c r="BF1151" s="11">
        <f t="shared" si="1691"/>
        <v>0</v>
      </c>
      <c r="BG1151" s="11">
        <f t="shared" si="1691"/>
        <v>0</v>
      </c>
      <c r="BH1151" s="11">
        <f t="shared" si="1691"/>
        <v>0</v>
      </c>
      <c r="BI1151" s="11">
        <f t="shared" si="1691"/>
        <v>5000</v>
      </c>
      <c r="BJ1151" s="11">
        <v>5000</v>
      </c>
      <c r="BK1151" s="11">
        <v>0</v>
      </c>
    </row>
    <row r="1152" spans="1:63" ht="15.75" thickBot="1" x14ac:dyDescent="0.3">
      <c r="A1152" s="13" t="s">
        <v>0</v>
      </c>
      <c r="B1152" s="13" t="s">
        <v>0</v>
      </c>
      <c r="C1152" s="13" t="s">
        <v>0</v>
      </c>
      <c r="D1152" s="103" t="s">
        <v>0</v>
      </c>
      <c r="E1152" s="103" t="s">
        <v>0</v>
      </c>
      <c r="F1152" s="103" t="s">
        <v>0</v>
      </c>
      <c r="G1152" s="13" t="s">
        <v>0</v>
      </c>
      <c r="H1152" s="2" t="s">
        <v>55</v>
      </c>
      <c r="I1152" s="12">
        <v>48</v>
      </c>
      <c r="J1152" s="13" t="s">
        <v>0</v>
      </c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>
        <v>0</v>
      </c>
      <c r="AA1152" s="13"/>
      <c r="AB1152" s="13" t="s">
        <v>0</v>
      </c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>
        <v>0</v>
      </c>
      <c r="AS1152" s="13"/>
      <c r="AT1152" s="13" t="s">
        <v>0</v>
      </c>
      <c r="AU1152" s="13"/>
      <c r="AV1152" s="13"/>
      <c r="AW1152" s="13"/>
      <c r="AX1152" s="13"/>
      <c r="AY1152" s="13"/>
      <c r="AZ1152" s="13"/>
      <c r="BA1152" s="13"/>
      <c r="BB1152" s="13"/>
      <c r="BC1152" s="13"/>
      <c r="BD1152" s="13"/>
      <c r="BE1152" s="13"/>
      <c r="BF1152" s="13"/>
      <c r="BG1152" s="13"/>
      <c r="BH1152" s="13"/>
      <c r="BI1152" s="13"/>
      <c r="BJ1152" s="13">
        <v>0</v>
      </c>
      <c r="BK1152" s="13"/>
    </row>
    <row r="1153" spans="1:63" ht="69.75" customHeight="1" thickBot="1" x14ac:dyDescent="0.3">
      <c r="A1153" s="148" t="s">
        <v>0</v>
      </c>
      <c r="B1153" s="148" t="s">
        <v>0</v>
      </c>
      <c r="C1153" s="148" t="s">
        <v>0</v>
      </c>
      <c r="D1153" s="151" t="s">
        <v>0</v>
      </c>
      <c r="E1153" s="151" t="s">
        <v>0</v>
      </c>
      <c r="F1153" s="151" t="s">
        <v>0</v>
      </c>
      <c r="G1153" s="154" t="s">
        <v>0</v>
      </c>
      <c r="H1153" s="5" t="s">
        <v>56</v>
      </c>
      <c r="I1153" s="5" t="s">
        <v>9</v>
      </c>
      <c r="J1153" s="94" t="s">
        <v>10</v>
      </c>
      <c r="K1153" s="94" t="s">
        <v>1602</v>
      </c>
      <c r="L1153" s="94" t="s">
        <v>1535</v>
      </c>
      <c r="M1153" s="94" t="s">
        <v>1591</v>
      </c>
      <c r="N1153" s="94" t="s">
        <v>1592</v>
      </c>
      <c r="O1153" s="94" t="s">
        <v>1593</v>
      </c>
      <c r="P1153" s="94" t="s">
        <v>1606</v>
      </c>
      <c r="Q1153" s="94" t="s">
        <v>1603</v>
      </c>
      <c r="R1153" s="94" t="s">
        <v>1594</v>
      </c>
      <c r="S1153" s="94" t="s">
        <v>1595</v>
      </c>
      <c r="T1153" s="94" t="s">
        <v>1596</v>
      </c>
      <c r="U1153" s="94" t="s">
        <v>1597</v>
      </c>
      <c r="V1153" s="94" t="s">
        <v>1598</v>
      </c>
      <c r="W1153" s="94" t="s">
        <v>1599</v>
      </c>
      <c r="X1153" s="94" t="s">
        <v>1604</v>
      </c>
      <c r="Y1153" s="94" t="s">
        <v>1605</v>
      </c>
      <c r="Z1153" s="94" t="s">
        <v>1600</v>
      </c>
      <c r="AA1153" s="94" t="s">
        <v>1601</v>
      </c>
      <c r="AB1153" s="95" t="s">
        <v>11</v>
      </c>
      <c r="AC1153" s="95" t="s">
        <v>1602</v>
      </c>
      <c r="AD1153" s="95" t="s">
        <v>1535</v>
      </c>
      <c r="AE1153" s="95" t="s">
        <v>1591</v>
      </c>
      <c r="AF1153" s="95" t="s">
        <v>1592</v>
      </c>
      <c r="AG1153" s="95" t="s">
        <v>1593</v>
      </c>
      <c r="AH1153" s="95" t="s">
        <v>1607</v>
      </c>
      <c r="AI1153" s="95" t="s">
        <v>1603</v>
      </c>
      <c r="AJ1153" s="95" t="s">
        <v>1594</v>
      </c>
      <c r="AK1153" s="95" t="s">
        <v>1595</v>
      </c>
      <c r="AL1153" s="95" t="s">
        <v>1596</v>
      </c>
      <c r="AM1153" s="95" t="s">
        <v>1597</v>
      </c>
      <c r="AN1153" s="95" t="s">
        <v>1598</v>
      </c>
      <c r="AO1153" s="95" t="s">
        <v>1599</v>
      </c>
      <c r="AP1153" s="95" t="s">
        <v>1604</v>
      </c>
      <c r="AQ1153" s="95" t="s">
        <v>1605</v>
      </c>
      <c r="AR1153" s="95" t="s">
        <v>1600</v>
      </c>
      <c r="AS1153" s="95" t="s">
        <v>1601</v>
      </c>
      <c r="AT1153" s="96" t="s">
        <v>12</v>
      </c>
      <c r="AU1153" s="96" t="s">
        <v>1602</v>
      </c>
      <c r="AV1153" s="96" t="s">
        <v>1535</v>
      </c>
      <c r="AW1153" s="96" t="s">
        <v>1591</v>
      </c>
      <c r="AX1153" s="96" t="s">
        <v>1592</v>
      </c>
      <c r="AY1153" s="96" t="s">
        <v>1593</v>
      </c>
      <c r="AZ1153" s="96" t="s">
        <v>1608</v>
      </c>
      <c r="BA1153" s="96" t="s">
        <v>1603</v>
      </c>
      <c r="BB1153" s="96" t="s">
        <v>1594</v>
      </c>
      <c r="BC1153" s="96" t="s">
        <v>1595</v>
      </c>
      <c r="BD1153" s="96" t="s">
        <v>1596</v>
      </c>
      <c r="BE1153" s="96" t="s">
        <v>1597</v>
      </c>
      <c r="BF1153" s="96" t="s">
        <v>1598</v>
      </c>
      <c r="BG1153" s="96" t="s">
        <v>1599</v>
      </c>
      <c r="BH1153" s="96" t="s">
        <v>1604</v>
      </c>
      <c r="BI1153" s="96" t="s">
        <v>1605</v>
      </c>
      <c r="BJ1153" s="96" t="s">
        <v>1600</v>
      </c>
      <c r="BK1153" s="96" t="s">
        <v>1601</v>
      </c>
    </row>
    <row r="1154" spans="1:63" x14ac:dyDescent="0.25">
      <c r="A1154" s="149"/>
      <c r="B1154" s="149"/>
      <c r="C1154" s="149"/>
      <c r="D1154" s="152"/>
      <c r="E1154" s="152"/>
      <c r="F1154" s="152"/>
      <c r="G1154" s="155"/>
      <c r="H1154" s="15" t="s">
        <v>0</v>
      </c>
      <c r="I1154" s="9" t="s">
        <v>13</v>
      </c>
      <c r="J1154" s="9">
        <v>1</v>
      </c>
      <c r="K1154" s="9">
        <v>2</v>
      </c>
      <c r="L1154" s="9">
        <v>3</v>
      </c>
      <c r="M1154" s="9">
        <v>4</v>
      </c>
      <c r="N1154" s="9">
        <v>5</v>
      </c>
      <c r="O1154" s="9">
        <v>6</v>
      </c>
      <c r="P1154" s="9">
        <v>7</v>
      </c>
      <c r="Q1154" s="9">
        <v>8</v>
      </c>
      <c r="R1154" s="9">
        <v>9</v>
      </c>
      <c r="S1154" s="9">
        <v>10</v>
      </c>
      <c r="T1154" s="9">
        <v>11</v>
      </c>
      <c r="U1154" s="9">
        <v>12</v>
      </c>
      <c r="V1154" s="9">
        <v>13</v>
      </c>
      <c r="W1154" s="9">
        <v>14</v>
      </c>
      <c r="X1154" s="9">
        <v>15</v>
      </c>
      <c r="Y1154" s="9">
        <v>16</v>
      </c>
      <c r="Z1154" s="9">
        <v>20</v>
      </c>
      <c r="AA1154" s="9">
        <v>21</v>
      </c>
      <c r="AB1154" s="9">
        <v>1</v>
      </c>
      <c r="AC1154" s="9">
        <v>2</v>
      </c>
      <c r="AD1154" s="9">
        <v>3</v>
      </c>
      <c r="AE1154" s="9">
        <v>4</v>
      </c>
      <c r="AF1154" s="9">
        <v>5</v>
      </c>
      <c r="AG1154" s="9">
        <v>6</v>
      </c>
      <c r="AH1154" s="9">
        <v>7</v>
      </c>
      <c r="AI1154" s="9">
        <v>8</v>
      </c>
      <c r="AJ1154" s="9">
        <v>9</v>
      </c>
      <c r="AK1154" s="9">
        <v>10</v>
      </c>
      <c r="AL1154" s="9">
        <v>11</v>
      </c>
      <c r="AM1154" s="9">
        <v>12</v>
      </c>
      <c r="AN1154" s="9">
        <v>13</v>
      </c>
      <c r="AO1154" s="9">
        <v>14</v>
      </c>
      <c r="AP1154" s="9">
        <v>15</v>
      </c>
      <c r="AQ1154" s="9">
        <v>16</v>
      </c>
      <c r="AR1154" s="9">
        <v>20</v>
      </c>
      <c r="AS1154" s="9">
        <v>21</v>
      </c>
      <c r="AT1154" s="9">
        <v>1</v>
      </c>
      <c r="AU1154" s="9">
        <v>2</v>
      </c>
      <c r="AV1154" s="9">
        <v>3</v>
      </c>
      <c r="AW1154" s="9">
        <v>4</v>
      </c>
      <c r="AX1154" s="9">
        <v>5</v>
      </c>
      <c r="AY1154" s="9">
        <v>6</v>
      </c>
      <c r="AZ1154" s="9">
        <v>7</v>
      </c>
      <c r="BA1154" s="9">
        <v>8</v>
      </c>
      <c r="BB1154" s="9">
        <v>9</v>
      </c>
      <c r="BC1154" s="9">
        <v>10</v>
      </c>
      <c r="BD1154" s="9">
        <v>11</v>
      </c>
      <c r="BE1154" s="9">
        <v>12</v>
      </c>
      <c r="BF1154" s="9">
        <v>13</v>
      </c>
      <c r="BG1154" s="9">
        <v>14</v>
      </c>
      <c r="BH1154" s="9">
        <v>15</v>
      </c>
      <c r="BI1154" s="9">
        <v>16</v>
      </c>
      <c r="BJ1154" s="9">
        <v>20</v>
      </c>
      <c r="BK1154" s="9">
        <v>21</v>
      </c>
    </row>
    <row r="1155" spans="1:63" x14ac:dyDescent="0.25">
      <c r="A1155" s="149"/>
      <c r="B1155" s="149"/>
      <c r="C1155" s="149"/>
      <c r="D1155" s="152"/>
      <c r="E1155" s="152"/>
      <c r="F1155" s="152"/>
      <c r="G1155" s="155"/>
      <c r="H1155" s="16" t="s">
        <v>139</v>
      </c>
      <c r="I1155" s="17">
        <f>SUM(I1151)</f>
        <v>1798346</v>
      </c>
      <c r="J1155" s="17">
        <f t="shared" ref="J1155:Y1155" si="1692">SUM(J1151)</f>
        <v>59700</v>
      </c>
      <c r="K1155" s="17">
        <f t="shared" si="1692"/>
        <v>0</v>
      </c>
      <c r="L1155" s="17">
        <f t="shared" si="1692"/>
        <v>0</v>
      </c>
      <c r="M1155" s="17">
        <f t="shared" si="1692"/>
        <v>0</v>
      </c>
      <c r="N1155" s="17">
        <f t="shared" si="1692"/>
        <v>0</v>
      </c>
      <c r="O1155" s="17">
        <f t="shared" si="1692"/>
        <v>0</v>
      </c>
      <c r="P1155" s="17">
        <f t="shared" ref="P1155" si="1693">SUM(P1151)</f>
        <v>59700</v>
      </c>
      <c r="Q1155" s="17">
        <f t="shared" si="1692"/>
        <v>3436</v>
      </c>
      <c r="R1155" s="17">
        <f t="shared" si="1692"/>
        <v>0</v>
      </c>
      <c r="S1155" s="17">
        <f t="shared" si="1692"/>
        <v>6909</v>
      </c>
      <c r="T1155" s="17">
        <f t="shared" si="1692"/>
        <v>4150</v>
      </c>
      <c r="U1155" s="17">
        <f t="shared" si="1692"/>
        <v>3710</v>
      </c>
      <c r="V1155" s="17">
        <f t="shared" si="1692"/>
        <v>4948</v>
      </c>
      <c r="W1155" s="17">
        <f t="shared" si="1692"/>
        <v>700</v>
      </c>
      <c r="X1155" s="17">
        <f t="shared" si="1692"/>
        <v>579</v>
      </c>
      <c r="Y1155" s="17">
        <f t="shared" si="1692"/>
        <v>0</v>
      </c>
      <c r="Z1155" s="17">
        <v>24432</v>
      </c>
      <c r="AA1155" s="17">
        <v>35268</v>
      </c>
      <c r="AB1155" s="17">
        <f t="shared" ref="AB1155:AQ1155" si="1694">SUM(AB1151)</f>
        <v>0</v>
      </c>
      <c r="AC1155" s="17">
        <f t="shared" si="1694"/>
        <v>0</v>
      </c>
      <c r="AD1155" s="17">
        <f t="shared" si="1694"/>
        <v>0</v>
      </c>
      <c r="AE1155" s="17">
        <f t="shared" si="1694"/>
        <v>0</v>
      </c>
      <c r="AF1155" s="17">
        <f t="shared" si="1694"/>
        <v>0</v>
      </c>
      <c r="AG1155" s="17">
        <f t="shared" si="1694"/>
        <v>0</v>
      </c>
      <c r="AH1155" s="17">
        <f t="shared" ref="AH1155" si="1695">SUM(AH1151)</f>
        <v>0</v>
      </c>
      <c r="AI1155" s="17">
        <f t="shared" si="1694"/>
        <v>0</v>
      </c>
      <c r="AJ1155" s="17">
        <f t="shared" si="1694"/>
        <v>0</v>
      </c>
      <c r="AK1155" s="17">
        <f t="shared" si="1694"/>
        <v>0</v>
      </c>
      <c r="AL1155" s="17">
        <f t="shared" si="1694"/>
        <v>0</v>
      </c>
      <c r="AM1155" s="17">
        <f t="shared" si="1694"/>
        <v>0</v>
      </c>
      <c r="AN1155" s="17">
        <f t="shared" si="1694"/>
        <v>0</v>
      </c>
      <c r="AO1155" s="17">
        <f t="shared" si="1694"/>
        <v>0</v>
      </c>
      <c r="AP1155" s="17">
        <f t="shared" si="1694"/>
        <v>0</v>
      </c>
      <c r="AQ1155" s="17">
        <f t="shared" si="1694"/>
        <v>0</v>
      </c>
      <c r="AR1155" s="17">
        <v>0</v>
      </c>
      <c r="AS1155" s="17">
        <v>0</v>
      </c>
      <c r="AT1155" s="17">
        <f t="shared" ref="AT1155:BI1155" si="1696">SUM(AT1151)</f>
        <v>0</v>
      </c>
      <c r="AU1155" s="17">
        <f t="shared" si="1696"/>
        <v>0</v>
      </c>
      <c r="AV1155" s="17">
        <f t="shared" si="1696"/>
        <v>0</v>
      </c>
      <c r="AW1155" s="17">
        <f t="shared" si="1696"/>
        <v>5000</v>
      </c>
      <c r="AX1155" s="17">
        <f t="shared" si="1696"/>
        <v>0</v>
      </c>
      <c r="AY1155" s="17">
        <f t="shared" si="1696"/>
        <v>0</v>
      </c>
      <c r="AZ1155" s="17">
        <f t="shared" ref="AZ1155" si="1697">SUM(AZ1151)</f>
        <v>5000</v>
      </c>
      <c r="BA1155" s="17">
        <f t="shared" si="1696"/>
        <v>0</v>
      </c>
      <c r="BB1155" s="17">
        <f t="shared" si="1696"/>
        <v>0</v>
      </c>
      <c r="BC1155" s="17">
        <f t="shared" si="1696"/>
        <v>0</v>
      </c>
      <c r="BD1155" s="17">
        <f t="shared" si="1696"/>
        <v>0</v>
      </c>
      <c r="BE1155" s="17">
        <f t="shared" si="1696"/>
        <v>0</v>
      </c>
      <c r="BF1155" s="17">
        <f t="shared" si="1696"/>
        <v>0</v>
      </c>
      <c r="BG1155" s="17">
        <f t="shared" si="1696"/>
        <v>0</v>
      </c>
      <c r="BH1155" s="17">
        <f t="shared" si="1696"/>
        <v>0</v>
      </c>
      <c r="BI1155" s="17">
        <f t="shared" si="1696"/>
        <v>5000</v>
      </c>
      <c r="BJ1155" s="17">
        <v>5000</v>
      </c>
      <c r="BK1155" s="17">
        <v>0</v>
      </c>
    </row>
    <row r="1156" spans="1:63" x14ac:dyDescent="0.25">
      <c r="A1156" s="149"/>
      <c r="B1156" s="149"/>
      <c r="C1156" s="149"/>
      <c r="D1156" s="152"/>
      <c r="E1156" s="152"/>
      <c r="F1156" s="152"/>
      <c r="G1156" s="155"/>
      <c r="H1156" s="18" t="s">
        <v>57</v>
      </c>
      <c r="I1156" s="17">
        <f>SUM(I1155)</f>
        <v>1798346</v>
      </c>
      <c r="J1156" s="17">
        <f t="shared" ref="J1156:Y1156" si="1698">SUM(J1155)</f>
        <v>59700</v>
      </c>
      <c r="K1156" s="17">
        <f t="shared" si="1698"/>
        <v>0</v>
      </c>
      <c r="L1156" s="17">
        <f t="shared" si="1698"/>
        <v>0</v>
      </c>
      <c r="M1156" s="17">
        <f t="shared" si="1698"/>
        <v>0</v>
      </c>
      <c r="N1156" s="17">
        <f t="shared" si="1698"/>
        <v>0</v>
      </c>
      <c r="O1156" s="17">
        <f t="shared" si="1698"/>
        <v>0</v>
      </c>
      <c r="P1156" s="17">
        <f t="shared" ref="P1156" si="1699">SUM(P1155)</f>
        <v>59700</v>
      </c>
      <c r="Q1156" s="17">
        <f t="shared" si="1698"/>
        <v>3436</v>
      </c>
      <c r="R1156" s="17">
        <f t="shared" si="1698"/>
        <v>0</v>
      </c>
      <c r="S1156" s="17">
        <f t="shared" si="1698"/>
        <v>6909</v>
      </c>
      <c r="T1156" s="17">
        <f t="shared" si="1698"/>
        <v>4150</v>
      </c>
      <c r="U1156" s="17">
        <f t="shared" si="1698"/>
        <v>3710</v>
      </c>
      <c r="V1156" s="17">
        <f t="shared" si="1698"/>
        <v>4948</v>
      </c>
      <c r="W1156" s="17">
        <f t="shared" si="1698"/>
        <v>700</v>
      </c>
      <c r="X1156" s="17">
        <f t="shared" si="1698"/>
        <v>579</v>
      </c>
      <c r="Y1156" s="17">
        <f t="shared" si="1698"/>
        <v>0</v>
      </c>
      <c r="Z1156" s="17">
        <v>24432</v>
      </c>
      <c r="AA1156" s="17">
        <v>35268</v>
      </c>
      <c r="AB1156" s="17">
        <f t="shared" ref="AB1156:AQ1156" si="1700">SUM(AB1155)</f>
        <v>0</v>
      </c>
      <c r="AC1156" s="17">
        <f t="shared" si="1700"/>
        <v>0</v>
      </c>
      <c r="AD1156" s="17">
        <f t="shared" si="1700"/>
        <v>0</v>
      </c>
      <c r="AE1156" s="17">
        <f t="shared" si="1700"/>
        <v>0</v>
      </c>
      <c r="AF1156" s="17">
        <f t="shared" si="1700"/>
        <v>0</v>
      </c>
      <c r="AG1156" s="17">
        <f t="shared" si="1700"/>
        <v>0</v>
      </c>
      <c r="AH1156" s="17">
        <f t="shared" ref="AH1156" si="1701">SUM(AH1155)</f>
        <v>0</v>
      </c>
      <c r="AI1156" s="17">
        <f t="shared" si="1700"/>
        <v>0</v>
      </c>
      <c r="AJ1156" s="17">
        <f t="shared" si="1700"/>
        <v>0</v>
      </c>
      <c r="AK1156" s="17">
        <f t="shared" si="1700"/>
        <v>0</v>
      </c>
      <c r="AL1156" s="17">
        <f t="shared" si="1700"/>
        <v>0</v>
      </c>
      <c r="AM1156" s="17">
        <f t="shared" si="1700"/>
        <v>0</v>
      </c>
      <c r="AN1156" s="17">
        <f t="shared" si="1700"/>
        <v>0</v>
      </c>
      <c r="AO1156" s="17">
        <f t="shared" si="1700"/>
        <v>0</v>
      </c>
      <c r="AP1156" s="17">
        <f t="shared" si="1700"/>
        <v>0</v>
      </c>
      <c r="AQ1156" s="17">
        <f t="shared" si="1700"/>
        <v>0</v>
      </c>
      <c r="AR1156" s="17">
        <v>0</v>
      </c>
      <c r="AS1156" s="17">
        <v>0</v>
      </c>
      <c r="AT1156" s="17">
        <f t="shared" ref="AT1156:BI1156" si="1702">SUM(AT1155)</f>
        <v>0</v>
      </c>
      <c r="AU1156" s="17">
        <f t="shared" si="1702"/>
        <v>0</v>
      </c>
      <c r="AV1156" s="17">
        <f t="shared" si="1702"/>
        <v>0</v>
      </c>
      <c r="AW1156" s="17">
        <f t="shared" si="1702"/>
        <v>5000</v>
      </c>
      <c r="AX1156" s="17">
        <f t="shared" si="1702"/>
        <v>0</v>
      </c>
      <c r="AY1156" s="17">
        <f t="shared" si="1702"/>
        <v>0</v>
      </c>
      <c r="AZ1156" s="17">
        <f t="shared" ref="AZ1156" si="1703">SUM(AZ1155)</f>
        <v>5000</v>
      </c>
      <c r="BA1156" s="17">
        <f t="shared" si="1702"/>
        <v>0</v>
      </c>
      <c r="BB1156" s="17">
        <f t="shared" si="1702"/>
        <v>0</v>
      </c>
      <c r="BC1156" s="17">
        <f t="shared" si="1702"/>
        <v>0</v>
      </c>
      <c r="BD1156" s="17">
        <f t="shared" si="1702"/>
        <v>0</v>
      </c>
      <c r="BE1156" s="17">
        <f t="shared" si="1702"/>
        <v>0</v>
      </c>
      <c r="BF1156" s="17">
        <f t="shared" si="1702"/>
        <v>0</v>
      </c>
      <c r="BG1156" s="17">
        <f t="shared" si="1702"/>
        <v>0</v>
      </c>
      <c r="BH1156" s="17">
        <f t="shared" si="1702"/>
        <v>0</v>
      </c>
      <c r="BI1156" s="17">
        <f t="shared" si="1702"/>
        <v>5000</v>
      </c>
      <c r="BJ1156" s="17">
        <v>5000</v>
      </c>
      <c r="BK1156" s="17">
        <v>0</v>
      </c>
    </row>
    <row r="1157" spans="1:63" x14ac:dyDescent="0.25">
      <c r="A1157" s="150"/>
      <c r="B1157" s="150"/>
      <c r="C1157" s="150"/>
      <c r="D1157" s="153"/>
      <c r="E1157" s="153"/>
      <c r="F1157" s="153"/>
      <c r="G1157" s="156"/>
      <c r="P1157">
        <f t="shared" si="1662"/>
        <v>0</v>
      </c>
      <c r="Z1157">
        <v>0</v>
      </c>
      <c r="AA1157">
        <v>0</v>
      </c>
      <c r="AH1157">
        <f t="shared" si="1663"/>
        <v>0</v>
      </c>
      <c r="AR1157">
        <v>0</v>
      </c>
      <c r="AS1157">
        <v>0</v>
      </c>
      <c r="AZ1157">
        <f t="shared" si="1664"/>
        <v>0</v>
      </c>
      <c r="BJ1157">
        <v>0</v>
      </c>
      <c r="BK1157">
        <v>0</v>
      </c>
    </row>
    <row r="1158" spans="1:63" ht="15.75" thickBot="1" x14ac:dyDescent="0.3">
      <c r="A1158" s="13" t="s">
        <v>0</v>
      </c>
      <c r="B1158" s="13" t="s">
        <v>0</v>
      </c>
      <c r="C1158" s="13" t="s">
        <v>0</v>
      </c>
      <c r="D1158" s="103" t="s">
        <v>0</v>
      </c>
      <c r="E1158" s="103" t="s">
        <v>0</v>
      </c>
      <c r="F1158" s="103" t="s">
        <v>0</v>
      </c>
      <c r="G1158" s="13" t="s">
        <v>0</v>
      </c>
      <c r="H1158" s="19" t="s">
        <v>0</v>
      </c>
      <c r="I1158" s="19" t="s">
        <v>0</v>
      </c>
      <c r="J1158" s="19" t="s">
        <v>0</v>
      </c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>
        <v>0</v>
      </c>
      <c r="AA1158" s="19">
        <v>0</v>
      </c>
      <c r="AB1158" s="19" t="s">
        <v>0</v>
      </c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>
        <v>0</v>
      </c>
      <c r="AS1158" s="19">
        <v>0</v>
      </c>
      <c r="AT1158" s="19" t="s">
        <v>0</v>
      </c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>
        <v>0</v>
      </c>
      <c r="BK1158" s="19">
        <v>0</v>
      </c>
    </row>
    <row r="1159" spans="1:63" ht="69.75" customHeight="1" thickBot="1" x14ac:dyDescent="0.3">
      <c r="A1159" s="5" t="s">
        <v>2</v>
      </c>
      <c r="B1159" s="5" t="s">
        <v>3</v>
      </c>
      <c r="C1159" s="5" t="s">
        <v>4</v>
      </c>
      <c r="D1159" s="108" t="s">
        <v>0</v>
      </c>
      <c r="E1159" s="116" t="s">
        <v>5</v>
      </c>
      <c r="F1159" s="116" t="s">
        <v>6</v>
      </c>
      <c r="G1159" s="5" t="s">
        <v>7</v>
      </c>
      <c r="H1159" s="5" t="s">
        <v>8</v>
      </c>
      <c r="I1159" s="5" t="s">
        <v>9</v>
      </c>
      <c r="J1159" s="94" t="s">
        <v>10</v>
      </c>
      <c r="K1159" s="94" t="s">
        <v>1602</v>
      </c>
      <c r="L1159" s="94" t="s">
        <v>1535</v>
      </c>
      <c r="M1159" s="94" t="s">
        <v>1591</v>
      </c>
      <c r="N1159" s="94" t="s">
        <v>1592</v>
      </c>
      <c r="O1159" s="94" t="s">
        <v>1593</v>
      </c>
      <c r="P1159" s="94" t="s">
        <v>1606</v>
      </c>
      <c r="Q1159" s="94" t="s">
        <v>1603</v>
      </c>
      <c r="R1159" s="94" t="s">
        <v>1594</v>
      </c>
      <c r="S1159" s="94" t="s">
        <v>1595</v>
      </c>
      <c r="T1159" s="94" t="s">
        <v>1596</v>
      </c>
      <c r="U1159" s="94" t="s">
        <v>1597</v>
      </c>
      <c r="V1159" s="94" t="s">
        <v>1598</v>
      </c>
      <c r="W1159" s="94" t="s">
        <v>1599</v>
      </c>
      <c r="X1159" s="94" t="s">
        <v>1604</v>
      </c>
      <c r="Y1159" s="94" t="s">
        <v>1605</v>
      </c>
      <c r="Z1159" s="94" t="s">
        <v>1600</v>
      </c>
      <c r="AA1159" s="94" t="s">
        <v>1601</v>
      </c>
      <c r="AB1159" s="95" t="s">
        <v>11</v>
      </c>
      <c r="AC1159" s="95" t="s">
        <v>1602</v>
      </c>
      <c r="AD1159" s="95" t="s">
        <v>1535</v>
      </c>
      <c r="AE1159" s="95" t="s">
        <v>1591</v>
      </c>
      <c r="AF1159" s="95" t="s">
        <v>1592</v>
      </c>
      <c r="AG1159" s="95" t="s">
        <v>1593</v>
      </c>
      <c r="AH1159" s="95" t="s">
        <v>1607</v>
      </c>
      <c r="AI1159" s="95" t="s">
        <v>1603</v>
      </c>
      <c r="AJ1159" s="95" t="s">
        <v>1594</v>
      </c>
      <c r="AK1159" s="95" t="s">
        <v>1595</v>
      </c>
      <c r="AL1159" s="95" t="s">
        <v>1596</v>
      </c>
      <c r="AM1159" s="95" t="s">
        <v>1597</v>
      </c>
      <c r="AN1159" s="95" t="s">
        <v>1598</v>
      </c>
      <c r="AO1159" s="95" t="s">
        <v>1599</v>
      </c>
      <c r="AP1159" s="95" t="s">
        <v>1604</v>
      </c>
      <c r="AQ1159" s="95" t="s">
        <v>1605</v>
      </c>
      <c r="AR1159" s="95" t="s">
        <v>1600</v>
      </c>
      <c r="AS1159" s="95" t="s">
        <v>1601</v>
      </c>
      <c r="AT1159" s="96" t="s">
        <v>12</v>
      </c>
      <c r="AU1159" s="96" t="s">
        <v>1602</v>
      </c>
      <c r="AV1159" s="96" t="s">
        <v>1535</v>
      </c>
      <c r="AW1159" s="96" t="s">
        <v>1591</v>
      </c>
      <c r="AX1159" s="96" t="s">
        <v>1592</v>
      </c>
      <c r="AY1159" s="96" t="s">
        <v>1593</v>
      </c>
      <c r="AZ1159" s="96" t="s">
        <v>1608</v>
      </c>
      <c r="BA1159" s="96" t="s">
        <v>1603</v>
      </c>
      <c r="BB1159" s="96" t="s">
        <v>1594</v>
      </c>
      <c r="BC1159" s="96" t="s">
        <v>1595</v>
      </c>
      <c r="BD1159" s="96" t="s">
        <v>1596</v>
      </c>
      <c r="BE1159" s="96" t="s">
        <v>1597</v>
      </c>
      <c r="BF1159" s="96" t="s">
        <v>1598</v>
      </c>
      <c r="BG1159" s="96" t="s">
        <v>1599</v>
      </c>
      <c r="BH1159" s="96" t="s">
        <v>1604</v>
      </c>
      <c r="BI1159" s="96" t="s">
        <v>1605</v>
      </c>
      <c r="BJ1159" s="96" t="s">
        <v>1600</v>
      </c>
      <c r="BK1159" s="96" t="s">
        <v>1601</v>
      </c>
    </row>
    <row r="1160" spans="1:63" x14ac:dyDescent="0.25">
      <c r="A1160" s="6" t="s">
        <v>0</v>
      </c>
      <c r="B1160" s="6" t="s">
        <v>0</v>
      </c>
      <c r="C1160" s="6" t="s">
        <v>0</v>
      </c>
      <c r="D1160" s="109" t="s">
        <v>0</v>
      </c>
      <c r="E1160" s="109" t="s">
        <v>0</v>
      </c>
      <c r="F1160" s="125" t="s">
        <v>0</v>
      </c>
      <c r="G1160" s="7" t="s">
        <v>0</v>
      </c>
      <c r="H1160" s="8" t="s">
        <v>0</v>
      </c>
      <c r="I1160" s="9" t="s">
        <v>13</v>
      </c>
      <c r="J1160" s="9">
        <v>1</v>
      </c>
      <c r="K1160" s="9">
        <v>2</v>
      </c>
      <c r="L1160" s="9">
        <v>3</v>
      </c>
      <c r="M1160" s="9">
        <v>4</v>
      </c>
      <c r="N1160" s="9">
        <v>5</v>
      </c>
      <c r="O1160" s="9">
        <v>6</v>
      </c>
      <c r="P1160" s="9">
        <v>7</v>
      </c>
      <c r="Q1160" s="9">
        <v>8</v>
      </c>
      <c r="R1160" s="9">
        <v>9</v>
      </c>
      <c r="S1160" s="9">
        <v>10</v>
      </c>
      <c r="T1160" s="9">
        <v>11</v>
      </c>
      <c r="U1160" s="9">
        <v>12</v>
      </c>
      <c r="V1160" s="9">
        <v>13</v>
      </c>
      <c r="W1160" s="9">
        <v>14</v>
      </c>
      <c r="X1160" s="9">
        <v>15</v>
      </c>
      <c r="Y1160" s="9">
        <v>16</v>
      </c>
      <c r="Z1160" s="9">
        <v>20</v>
      </c>
      <c r="AA1160" s="9">
        <v>21</v>
      </c>
      <c r="AB1160" s="9">
        <v>1</v>
      </c>
      <c r="AC1160" s="9">
        <v>2</v>
      </c>
      <c r="AD1160" s="9">
        <v>3</v>
      </c>
      <c r="AE1160" s="9">
        <v>4</v>
      </c>
      <c r="AF1160" s="9">
        <v>5</v>
      </c>
      <c r="AG1160" s="9">
        <v>6</v>
      </c>
      <c r="AH1160" s="9">
        <v>7</v>
      </c>
      <c r="AI1160" s="9">
        <v>8</v>
      </c>
      <c r="AJ1160" s="9">
        <v>9</v>
      </c>
      <c r="AK1160" s="9">
        <v>10</v>
      </c>
      <c r="AL1160" s="9">
        <v>11</v>
      </c>
      <c r="AM1160" s="9">
        <v>12</v>
      </c>
      <c r="AN1160" s="9">
        <v>13</v>
      </c>
      <c r="AO1160" s="9">
        <v>14</v>
      </c>
      <c r="AP1160" s="9">
        <v>15</v>
      </c>
      <c r="AQ1160" s="9">
        <v>16</v>
      </c>
      <c r="AR1160" s="9">
        <v>20</v>
      </c>
      <c r="AS1160" s="9">
        <v>21</v>
      </c>
      <c r="AT1160" s="9">
        <v>1</v>
      </c>
      <c r="AU1160" s="9">
        <v>2</v>
      </c>
      <c r="AV1160" s="9">
        <v>3</v>
      </c>
      <c r="AW1160" s="9">
        <v>4</v>
      </c>
      <c r="AX1160" s="9">
        <v>5</v>
      </c>
      <c r="AY1160" s="9">
        <v>6</v>
      </c>
      <c r="AZ1160" s="9">
        <v>7</v>
      </c>
      <c r="BA1160" s="9">
        <v>8</v>
      </c>
      <c r="BB1160" s="9">
        <v>9</v>
      </c>
      <c r="BC1160" s="9">
        <v>10</v>
      </c>
      <c r="BD1160" s="9">
        <v>11</v>
      </c>
      <c r="BE1160" s="9">
        <v>12</v>
      </c>
      <c r="BF1160" s="9">
        <v>13</v>
      </c>
      <c r="BG1160" s="9">
        <v>14</v>
      </c>
      <c r="BH1160" s="9">
        <v>15</v>
      </c>
      <c r="BI1160" s="9">
        <v>16</v>
      </c>
      <c r="BJ1160" s="9">
        <v>20</v>
      </c>
      <c r="BK1160" s="9">
        <v>21</v>
      </c>
    </row>
    <row r="1161" spans="1:63" ht="22.5" x14ac:dyDescent="0.25">
      <c r="A1161" s="1" t="s">
        <v>135</v>
      </c>
      <c r="B1161" s="1" t="s">
        <v>60</v>
      </c>
      <c r="C1161" s="4" t="s">
        <v>167</v>
      </c>
      <c r="D1161" s="107" t="s">
        <v>446</v>
      </c>
      <c r="E1161" s="106" t="s">
        <v>0</v>
      </c>
      <c r="F1161" s="106" t="s">
        <v>0</v>
      </c>
      <c r="G1161" s="2" t="s">
        <v>0</v>
      </c>
      <c r="H1161" s="2" t="s">
        <v>447</v>
      </c>
      <c r="I1161" s="3" t="s">
        <v>0</v>
      </c>
      <c r="J1161" s="3" t="s">
        <v>0</v>
      </c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>
        <v>0</v>
      </c>
      <c r="AA1161" s="3">
        <v>0</v>
      </c>
      <c r="AB1161" s="3" t="s">
        <v>0</v>
      </c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>
        <v>0</v>
      </c>
      <c r="AS1161" s="3">
        <v>0</v>
      </c>
      <c r="AT1161" s="3" t="s">
        <v>0</v>
      </c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>
        <v>0</v>
      </c>
      <c r="BK1161" s="3">
        <v>0</v>
      </c>
    </row>
    <row r="1162" spans="1:63" ht="33.75" x14ac:dyDescent="0.25">
      <c r="A1162" s="1" t="s">
        <v>0</v>
      </c>
      <c r="B1162" s="1" t="s">
        <v>0</v>
      </c>
      <c r="C1162" s="1" t="s">
        <v>0</v>
      </c>
      <c r="D1162" s="106" t="s">
        <v>0</v>
      </c>
      <c r="E1162" s="106" t="s">
        <v>0</v>
      </c>
      <c r="F1162" s="106" t="s">
        <v>0</v>
      </c>
      <c r="G1162" s="2" t="s">
        <v>0</v>
      </c>
      <c r="H1162" s="10" t="s">
        <v>15</v>
      </c>
      <c r="I1162" s="11">
        <f>SUM(I1163,I1171,I1173)</f>
        <v>2269582</v>
      </c>
      <c r="J1162" s="11">
        <f t="shared" ref="J1162:Y1162" si="1704">SUM(J1163,J1171,J1173)</f>
        <v>62700</v>
      </c>
      <c r="K1162" s="11">
        <f t="shared" si="1704"/>
        <v>0</v>
      </c>
      <c r="L1162" s="11">
        <f t="shared" si="1704"/>
        <v>0</v>
      </c>
      <c r="M1162" s="11">
        <f t="shared" si="1704"/>
        <v>0</v>
      </c>
      <c r="N1162" s="11">
        <f t="shared" si="1704"/>
        <v>0</v>
      </c>
      <c r="O1162" s="11">
        <f t="shared" si="1704"/>
        <v>0</v>
      </c>
      <c r="P1162" s="11">
        <f t="shared" ref="P1162" si="1705">SUM(P1163,P1171,P1173)</f>
        <v>62700</v>
      </c>
      <c r="Q1162" s="11">
        <f t="shared" si="1704"/>
        <v>0</v>
      </c>
      <c r="R1162" s="11">
        <f t="shared" si="1704"/>
        <v>0</v>
      </c>
      <c r="S1162" s="11">
        <f t="shared" si="1704"/>
        <v>0</v>
      </c>
      <c r="T1162" s="11">
        <f t="shared" si="1704"/>
        <v>14000</v>
      </c>
      <c r="U1162" s="11">
        <f t="shared" si="1704"/>
        <v>7040</v>
      </c>
      <c r="V1162" s="11">
        <f t="shared" si="1704"/>
        <v>0</v>
      </c>
      <c r="W1162" s="11">
        <f t="shared" si="1704"/>
        <v>5000</v>
      </c>
      <c r="X1162" s="11">
        <f t="shared" si="1704"/>
        <v>0</v>
      </c>
      <c r="Y1162" s="11">
        <f t="shared" si="1704"/>
        <v>14100</v>
      </c>
      <c r="Z1162" s="11">
        <v>40140</v>
      </c>
      <c r="AA1162" s="11">
        <v>22560</v>
      </c>
      <c r="AB1162" s="11">
        <f t="shared" ref="AB1162:AQ1162" si="1706">SUM(AB1163,AB1171,AB1173)</f>
        <v>0</v>
      </c>
      <c r="AC1162" s="11">
        <f t="shared" si="1706"/>
        <v>0</v>
      </c>
      <c r="AD1162" s="11">
        <f t="shared" si="1706"/>
        <v>0</v>
      </c>
      <c r="AE1162" s="11">
        <f t="shared" si="1706"/>
        <v>0</v>
      </c>
      <c r="AF1162" s="11">
        <f t="shared" si="1706"/>
        <v>0</v>
      </c>
      <c r="AG1162" s="11">
        <f t="shared" si="1706"/>
        <v>0</v>
      </c>
      <c r="AH1162" s="11">
        <f t="shared" ref="AH1162" si="1707">SUM(AH1163,AH1171,AH1173)</f>
        <v>0</v>
      </c>
      <c r="AI1162" s="11">
        <f t="shared" si="1706"/>
        <v>0</v>
      </c>
      <c r="AJ1162" s="11">
        <f t="shared" si="1706"/>
        <v>0</v>
      </c>
      <c r="AK1162" s="11">
        <f t="shared" si="1706"/>
        <v>0</v>
      </c>
      <c r="AL1162" s="11">
        <f t="shared" si="1706"/>
        <v>0</v>
      </c>
      <c r="AM1162" s="11">
        <f t="shared" si="1706"/>
        <v>0</v>
      </c>
      <c r="AN1162" s="11">
        <f t="shared" si="1706"/>
        <v>0</v>
      </c>
      <c r="AO1162" s="11">
        <f t="shared" si="1706"/>
        <v>0</v>
      </c>
      <c r="AP1162" s="11">
        <f t="shared" si="1706"/>
        <v>0</v>
      </c>
      <c r="AQ1162" s="11">
        <f t="shared" si="1706"/>
        <v>0</v>
      </c>
      <c r="AR1162" s="11">
        <v>0</v>
      </c>
      <c r="AS1162" s="11">
        <v>0</v>
      </c>
      <c r="AT1162" s="11">
        <f t="shared" ref="AT1162:BI1162" si="1708">SUM(AT1163,AT1171,AT1173)</f>
        <v>0</v>
      </c>
      <c r="AU1162" s="11">
        <f t="shared" si="1708"/>
        <v>2591</v>
      </c>
      <c r="AV1162" s="11">
        <f t="shared" si="1708"/>
        <v>0</v>
      </c>
      <c r="AW1162" s="11">
        <f t="shared" si="1708"/>
        <v>0</v>
      </c>
      <c r="AX1162" s="11">
        <f t="shared" si="1708"/>
        <v>0</v>
      </c>
      <c r="AY1162" s="11">
        <f t="shared" si="1708"/>
        <v>0</v>
      </c>
      <c r="AZ1162" s="11">
        <f t="shared" ref="AZ1162" si="1709">SUM(AZ1163,AZ1171,AZ1173)</f>
        <v>2591</v>
      </c>
      <c r="BA1162" s="11">
        <f t="shared" si="1708"/>
        <v>0</v>
      </c>
      <c r="BB1162" s="11">
        <f t="shared" si="1708"/>
        <v>0</v>
      </c>
      <c r="BC1162" s="11">
        <f t="shared" si="1708"/>
        <v>2591</v>
      </c>
      <c r="BD1162" s="11">
        <f t="shared" si="1708"/>
        <v>0</v>
      </c>
      <c r="BE1162" s="11">
        <f t="shared" si="1708"/>
        <v>0</v>
      </c>
      <c r="BF1162" s="11">
        <f t="shared" si="1708"/>
        <v>0</v>
      </c>
      <c r="BG1162" s="11">
        <f t="shared" si="1708"/>
        <v>0</v>
      </c>
      <c r="BH1162" s="11">
        <f t="shared" si="1708"/>
        <v>0</v>
      </c>
      <c r="BI1162" s="11">
        <f t="shared" si="1708"/>
        <v>0</v>
      </c>
      <c r="BJ1162" s="11">
        <v>2591</v>
      </c>
      <c r="BK1162" s="11">
        <v>0</v>
      </c>
    </row>
    <row r="1163" spans="1:63" x14ac:dyDescent="0.25">
      <c r="A1163" s="4" t="s">
        <v>135</v>
      </c>
      <c r="B1163" s="4" t="s">
        <v>60</v>
      </c>
      <c r="C1163" s="4" t="s">
        <v>167</v>
      </c>
      <c r="D1163" s="107" t="s">
        <v>446</v>
      </c>
      <c r="E1163" s="106" t="s">
        <v>16</v>
      </c>
      <c r="F1163" s="106" t="s">
        <v>0</v>
      </c>
      <c r="G1163" s="2" t="s">
        <v>0</v>
      </c>
      <c r="H1163" s="2" t="s">
        <v>17</v>
      </c>
      <c r="I1163" s="12">
        <f>SUM(I1164,I1165)</f>
        <v>1859953</v>
      </c>
      <c r="J1163" s="12">
        <f t="shared" ref="J1163:Y1163" si="1710">SUM(J1164,J1165)</f>
        <v>0</v>
      </c>
      <c r="K1163" s="12">
        <f t="shared" si="1710"/>
        <v>0</v>
      </c>
      <c r="L1163" s="12">
        <f t="shared" si="1710"/>
        <v>0</v>
      </c>
      <c r="M1163" s="12">
        <f t="shared" si="1710"/>
        <v>0</v>
      </c>
      <c r="N1163" s="12">
        <f t="shared" si="1710"/>
        <v>0</v>
      </c>
      <c r="O1163" s="12">
        <f t="shared" si="1710"/>
        <v>0</v>
      </c>
      <c r="P1163" s="12">
        <f t="shared" ref="P1163" si="1711">SUM(P1164,P1165)</f>
        <v>0</v>
      </c>
      <c r="Q1163" s="12">
        <f t="shared" si="1710"/>
        <v>0</v>
      </c>
      <c r="R1163" s="12">
        <f t="shared" si="1710"/>
        <v>0</v>
      </c>
      <c r="S1163" s="12">
        <f t="shared" si="1710"/>
        <v>0</v>
      </c>
      <c r="T1163" s="12">
        <f t="shared" si="1710"/>
        <v>0</v>
      </c>
      <c r="U1163" s="12">
        <f t="shared" si="1710"/>
        <v>0</v>
      </c>
      <c r="V1163" s="12">
        <f t="shared" si="1710"/>
        <v>0</v>
      </c>
      <c r="W1163" s="12">
        <f t="shared" si="1710"/>
        <v>0</v>
      </c>
      <c r="X1163" s="12">
        <f t="shared" si="1710"/>
        <v>0</v>
      </c>
      <c r="Y1163" s="12">
        <f t="shared" si="1710"/>
        <v>0</v>
      </c>
      <c r="Z1163" s="12">
        <v>0</v>
      </c>
      <c r="AA1163" s="12">
        <v>0</v>
      </c>
      <c r="AB1163" s="12">
        <f t="shared" ref="AB1163:AQ1163" si="1712">SUM(AB1164,AB1165)</f>
        <v>0</v>
      </c>
      <c r="AC1163" s="12">
        <f t="shared" si="1712"/>
        <v>0</v>
      </c>
      <c r="AD1163" s="12">
        <f t="shared" si="1712"/>
        <v>0</v>
      </c>
      <c r="AE1163" s="12">
        <f t="shared" si="1712"/>
        <v>0</v>
      </c>
      <c r="AF1163" s="12">
        <f t="shared" si="1712"/>
        <v>0</v>
      </c>
      <c r="AG1163" s="12">
        <f t="shared" si="1712"/>
        <v>0</v>
      </c>
      <c r="AH1163" s="12">
        <f t="shared" ref="AH1163" si="1713">SUM(AH1164,AH1165)</f>
        <v>0</v>
      </c>
      <c r="AI1163" s="12">
        <f t="shared" si="1712"/>
        <v>0</v>
      </c>
      <c r="AJ1163" s="12">
        <f t="shared" si="1712"/>
        <v>0</v>
      </c>
      <c r="AK1163" s="12">
        <f t="shared" si="1712"/>
        <v>0</v>
      </c>
      <c r="AL1163" s="12">
        <f t="shared" si="1712"/>
        <v>0</v>
      </c>
      <c r="AM1163" s="12">
        <f t="shared" si="1712"/>
        <v>0</v>
      </c>
      <c r="AN1163" s="12">
        <f t="shared" si="1712"/>
        <v>0</v>
      </c>
      <c r="AO1163" s="12">
        <f t="shared" si="1712"/>
        <v>0</v>
      </c>
      <c r="AP1163" s="12">
        <f t="shared" si="1712"/>
        <v>0</v>
      </c>
      <c r="AQ1163" s="12">
        <f t="shared" si="1712"/>
        <v>0</v>
      </c>
      <c r="AR1163" s="12">
        <v>0</v>
      </c>
      <c r="AS1163" s="12">
        <v>0</v>
      </c>
      <c r="AT1163" s="12">
        <f t="shared" ref="AT1163:BI1163" si="1714">SUM(AT1164,AT1165)</f>
        <v>0</v>
      </c>
      <c r="AU1163" s="12">
        <f t="shared" si="1714"/>
        <v>0</v>
      </c>
      <c r="AV1163" s="12">
        <f t="shared" si="1714"/>
        <v>0</v>
      </c>
      <c r="AW1163" s="12">
        <f t="shared" si="1714"/>
        <v>0</v>
      </c>
      <c r="AX1163" s="12">
        <f t="shared" si="1714"/>
        <v>0</v>
      </c>
      <c r="AY1163" s="12">
        <f t="shared" si="1714"/>
        <v>0</v>
      </c>
      <c r="AZ1163" s="12">
        <f t="shared" ref="AZ1163" si="1715">SUM(AZ1164,AZ1165)</f>
        <v>0</v>
      </c>
      <c r="BA1163" s="12">
        <f t="shared" si="1714"/>
        <v>0</v>
      </c>
      <c r="BB1163" s="12">
        <f t="shared" si="1714"/>
        <v>0</v>
      </c>
      <c r="BC1163" s="12">
        <f t="shared" si="1714"/>
        <v>0</v>
      </c>
      <c r="BD1163" s="12">
        <f t="shared" si="1714"/>
        <v>0</v>
      </c>
      <c r="BE1163" s="12">
        <f t="shared" si="1714"/>
        <v>0</v>
      </c>
      <c r="BF1163" s="12">
        <f t="shared" si="1714"/>
        <v>0</v>
      </c>
      <c r="BG1163" s="12">
        <f t="shared" si="1714"/>
        <v>0</v>
      </c>
      <c r="BH1163" s="12">
        <f t="shared" si="1714"/>
        <v>0</v>
      </c>
      <c r="BI1163" s="12">
        <f t="shared" si="1714"/>
        <v>0</v>
      </c>
      <c r="BJ1163" s="12">
        <v>0</v>
      </c>
      <c r="BK1163" s="12">
        <v>0</v>
      </c>
    </row>
    <row r="1164" spans="1:63" x14ac:dyDescent="0.25">
      <c r="A1164" s="4" t="s">
        <v>135</v>
      </c>
      <c r="B1164" s="4" t="s">
        <v>60</v>
      </c>
      <c r="C1164" s="4" t="s">
        <v>167</v>
      </c>
      <c r="D1164" s="107" t="s">
        <v>446</v>
      </c>
      <c r="E1164" s="117">
        <v>6111</v>
      </c>
      <c r="F1164" s="107"/>
      <c r="G1164" s="103" t="s">
        <v>1658</v>
      </c>
      <c r="H1164" s="13" t="s">
        <v>18</v>
      </c>
      <c r="I1164" s="14">
        <v>1655453</v>
      </c>
      <c r="J1164" s="14">
        <v>0</v>
      </c>
      <c r="K1164" s="14"/>
      <c r="L1164" s="14"/>
      <c r="M1164" s="14"/>
      <c r="N1164" s="14"/>
      <c r="O1164" s="14"/>
      <c r="P1164" s="14">
        <f t="shared" si="1662"/>
        <v>0</v>
      </c>
      <c r="Q1164" s="14"/>
      <c r="R1164" s="14"/>
      <c r="S1164" s="14"/>
      <c r="T1164" s="14"/>
      <c r="U1164" s="14"/>
      <c r="V1164" s="14"/>
      <c r="W1164" s="14"/>
      <c r="X1164" s="14"/>
      <c r="Y1164" s="14"/>
      <c r="Z1164" s="14">
        <v>0</v>
      </c>
      <c r="AA1164" s="14">
        <v>0</v>
      </c>
      <c r="AB1164" s="14">
        <v>0</v>
      </c>
      <c r="AC1164" s="14"/>
      <c r="AD1164" s="14"/>
      <c r="AE1164" s="14"/>
      <c r="AF1164" s="14"/>
      <c r="AG1164" s="14"/>
      <c r="AH1164" s="14">
        <f t="shared" si="1663"/>
        <v>0</v>
      </c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>
        <v>0</v>
      </c>
      <c r="AS1164" s="14">
        <v>0</v>
      </c>
      <c r="AT1164" s="14">
        <v>0</v>
      </c>
      <c r="AU1164" s="14"/>
      <c r="AV1164" s="14"/>
      <c r="AW1164" s="14"/>
      <c r="AX1164" s="14"/>
      <c r="AY1164" s="14"/>
      <c r="AZ1164" s="14">
        <f t="shared" si="1664"/>
        <v>0</v>
      </c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>
        <v>0</v>
      </c>
      <c r="BK1164" s="14">
        <v>0</v>
      </c>
    </row>
    <row r="1165" spans="1:63" x14ac:dyDescent="0.25">
      <c r="A1165" s="1" t="s">
        <v>135</v>
      </c>
      <c r="B1165" s="1" t="s">
        <v>60</v>
      </c>
      <c r="C1165" s="1" t="s">
        <v>167</v>
      </c>
      <c r="D1165" s="110" t="s">
        <v>446</v>
      </c>
      <c r="E1165" s="110" t="s">
        <v>20</v>
      </c>
      <c r="F1165" s="107" t="s">
        <v>0</v>
      </c>
      <c r="G1165" s="13" t="s">
        <v>0</v>
      </c>
      <c r="H1165" s="2" t="s">
        <v>21</v>
      </c>
      <c r="I1165" s="12">
        <f>SUM(I1166:I1170)</f>
        <v>204500</v>
      </c>
      <c r="J1165" s="12">
        <f t="shared" ref="J1165:Y1165" si="1716">SUM(J1166:J1170)</f>
        <v>0</v>
      </c>
      <c r="K1165" s="12">
        <f t="shared" si="1716"/>
        <v>0</v>
      </c>
      <c r="L1165" s="12">
        <f t="shared" si="1716"/>
        <v>0</v>
      </c>
      <c r="M1165" s="12">
        <f t="shared" si="1716"/>
        <v>0</v>
      </c>
      <c r="N1165" s="12">
        <f t="shared" si="1716"/>
        <v>0</v>
      </c>
      <c r="O1165" s="12">
        <f t="shared" si="1716"/>
        <v>0</v>
      </c>
      <c r="P1165" s="12">
        <f t="shared" si="1716"/>
        <v>0</v>
      </c>
      <c r="Q1165" s="12">
        <f t="shared" si="1716"/>
        <v>0</v>
      </c>
      <c r="R1165" s="12">
        <f t="shared" si="1716"/>
        <v>0</v>
      </c>
      <c r="S1165" s="12">
        <f t="shared" si="1716"/>
        <v>0</v>
      </c>
      <c r="T1165" s="12">
        <f t="shared" si="1716"/>
        <v>0</v>
      </c>
      <c r="U1165" s="12">
        <f t="shared" si="1716"/>
        <v>0</v>
      </c>
      <c r="V1165" s="12">
        <f t="shared" si="1716"/>
        <v>0</v>
      </c>
      <c r="W1165" s="12">
        <f t="shared" si="1716"/>
        <v>0</v>
      </c>
      <c r="X1165" s="12">
        <f t="shared" si="1716"/>
        <v>0</v>
      </c>
      <c r="Y1165" s="12">
        <f t="shared" si="1716"/>
        <v>0</v>
      </c>
      <c r="Z1165" s="12">
        <v>0</v>
      </c>
      <c r="AA1165" s="12">
        <v>0</v>
      </c>
      <c r="AB1165" s="12">
        <f t="shared" ref="AB1165:AQ1165" si="1717">SUM(AB1166:AB1170)</f>
        <v>0</v>
      </c>
      <c r="AC1165" s="12">
        <f t="shared" si="1717"/>
        <v>0</v>
      </c>
      <c r="AD1165" s="12">
        <f t="shared" si="1717"/>
        <v>0</v>
      </c>
      <c r="AE1165" s="12">
        <f t="shared" si="1717"/>
        <v>0</v>
      </c>
      <c r="AF1165" s="12">
        <f t="shared" si="1717"/>
        <v>0</v>
      </c>
      <c r="AG1165" s="12">
        <f t="shared" si="1717"/>
        <v>0</v>
      </c>
      <c r="AH1165" s="12">
        <f t="shared" si="1717"/>
        <v>0</v>
      </c>
      <c r="AI1165" s="12">
        <f t="shared" si="1717"/>
        <v>0</v>
      </c>
      <c r="AJ1165" s="12">
        <f t="shared" si="1717"/>
        <v>0</v>
      </c>
      <c r="AK1165" s="12">
        <f t="shared" si="1717"/>
        <v>0</v>
      </c>
      <c r="AL1165" s="12">
        <f t="shared" si="1717"/>
        <v>0</v>
      </c>
      <c r="AM1165" s="12">
        <f t="shared" si="1717"/>
        <v>0</v>
      </c>
      <c r="AN1165" s="12">
        <f t="shared" si="1717"/>
        <v>0</v>
      </c>
      <c r="AO1165" s="12">
        <f t="shared" si="1717"/>
        <v>0</v>
      </c>
      <c r="AP1165" s="12">
        <f t="shared" si="1717"/>
        <v>0</v>
      </c>
      <c r="AQ1165" s="12">
        <f t="shared" si="1717"/>
        <v>0</v>
      </c>
      <c r="AR1165" s="12">
        <v>0</v>
      </c>
      <c r="AS1165" s="12">
        <v>0</v>
      </c>
      <c r="AT1165" s="12">
        <f t="shared" ref="AT1165:BI1165" si="1718">SUM(AT1166:AT1170)</f>
        <v>0</v>
      </c>
      <c r="AU1165" s="12">
        <f t="shared" si="1718"/>
        <v>0</v>
      </c>
      <c r="AV1165" s="12">
        <f t="shared" si="1718"/>
        <v>0</v>
      </c>
      <c r="AW1165" s="12">
        <f t="shared" si="1718"/>
        <v>0</v>
      </c>
      <c r="AX1165" s="12">
        <f t="shared" si="1718"/>
        <v>0</v>
      </c>
      <c r="AY1165" s="12">
        <f t="shared" si="1718"/>
        <v>0</v>
      </c>
      <c r="AZ1165" s="12">
        <f t="shared" si="1718"/>
        <v>0</v>
      </c>
      <c r="BA1165" s="12">
        <f t="shared" si="1718"/>
        <v>0</v>
      </c>
      <c r="BB1165" s="12">
        <f t="shared" si="1718"/>
        <v>0</v>
      </c>
      <c r="BC1165" s="12">
        <f t="shared" si="1718"/>
        <v>0</v>
      </c>
      <c r="BD1165" s="12">
        <f t="shared" si="1718"/>
        <v>0</v>
      </c>
      <c r="BE1165" s="12">
        <f t="shared" si="1718"/>
        <v>0</v>
      </c>
      <c r="BF1165" s="12">
        <f t="shared" si="1718"/>
        <v>0</v>
      </c>
      <c r="BG1165" s="12">
        <f t="shared" si="1718"/>
        <v>0</v>
      </c>
      <c r="BH1165" s="12">
        <f t="shared" si="1718"/>
        <v>0</v>
      </c>
      <c r="BI1165" s="12">
        <f t="shared" si="1718"/>
        <v>0</v>
      </c>
      <c r="BJ1165" s="12">
        <v>0</v>
      </c>
      <c r="BK1165" s="12">
        <v>0</v>
      </c>
    </row>
    <row r="1166" spans="1:63" ht="22.5" x14ac:dyDescent="0.25">
      <c r="A1166" s="4" t="s">
        <v>135</v>
      </c>
      <c r="B1166" s="4" t="s">
        <v>60</v>
      </c>
      <c r="C1166" s="4" t="s">
        <v>167</v>
      </c>
      <c r="D1166" s="107" t="s">
        <v>446</v>
      </c>
      <c r="E1166" s="117">
        <v>6112</v>
      </c>
      <c r="F1166" s="107" t="s">
        <v>448</v>
      </c>
      <c r="G1166" s="103" t="s">
        <v>1658</v>
      </c>
      <c r="H1166" s="13" t="s">
        <v>59</v>
      </c>
      <c r="I1166" s="14">
        <v>33100</v>
      </c>
      <c r="J1166" s="14">
        <v>0</v>
      </c>
      <c r="K1166" s="14"/>
      <c r="L1166" s="14"/>
      <c r="M1166" s="14"/>
      <c r="N1166" s="14"/>
      <c r="O1166" s="14"/>
      <c r="P1166" s="14">
        <f t="shared" si="1662"/>
        <v>0</v>
      </c>
      <c r="Q1166" s="14"/>
      <c r="R1166" s="14"/>
      <c r="S1166" s="14"/>
      <c r="T1166" s="14"/>
      <c r="U1166" s="14"/>
      <c r="V1166" s="14"/>
      <c r="W1166" s="14"/>
      <c r="X1166" s="14"/>
      <c r="Y1166" s="14"/>
      <c r="Z1166" s="14">
        <v>0</v>
      </c>
      <c r="AA1166" s="14">
        <v>0</v>
      </c>
      <c r="AB1166" s="14">
        <v>0</v>
      </c>
      <c r="AC1166" s="14"/>
      <c r="AD1166" s="14"/>
      <c r="AE1166" s="14"/>
      <c r="AF1166" s="14"/>
      <c r="AG1166" s="14"/>
      <c r="AH1166" s="14">
        <f t="shared" si="1663"/>
        <v>0</v>
      </c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>
        <v>0</v>
      </c>
      <c r="AS1166" s="14">
        <v>0</v>
      </c>
      <c r="AT1166" s="14">
        <v>0</v>
      </c>
      <c r="AU1166" s="14"/>
      <c r="AV1166" s="14"/>
      <c r="AW1166" s="14"/>
      <c r="AX1166" s="14"/>
      <c r="AY1166" s="14"/>
      <c r="AZ1166" s="14">
        <f t="shared" si="1664"/>
        <v>0</v>
      </c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>
        <v>0</v>
      </c>
      <c r="BK1166" s="14">
        <v>0</v>
      </c>
    </row>
    <row r="1167" spans="1:63" x14ac:dyDescent="0.25">
      <c r="A1167" s="4" t="s">
        <v>135</v>
      </c>
      <c r="B1167" s="4" t="s">
        <v>60</v>
      </c>
      <c r="C1167" s="4" t="s">
        <v>167</v>
      </c>
      <c r="D1167" s="107" t="s">
        <v>446</v>
      </c>
      <c r="E1167" s="117">
        <v>6112</v>
      </c>
      <c r="F1167" s="107" t="s">
        <v>449</v>
      </c>
      <c r="G1167" s="103" t="s">
        <v>1658</v>
      </c>
      <c r="H1167" s="13" t="s">
        <v>24</v>
      </c>
      <c r="I1167" s="14">
        <v>132400</v>
      </c>
      <c r="J1167" s="14">
        <v>0</v>
      </c>
      <c r="K1167" s="14"/>
      <c r="L1167" s="14"/>
      <c r="M1167" s="14"/>
      <c r="N1167" s="14"/>
      <c r="O1167" s="14"/>
      <c r="P1167" s="14">
        <f t="shared" si="1662"/>
        <v>0</v>
      </c>
      <c r="Q1167" s="14"/>
      <c r="R1167" s="14"/>
      <c r="S1167" s="14"/>
      <c r="T1167" s="14"/>
      <c r="U1167" s="14"/>
      <c r="V1167" s="14"/>
      <c r="W1167" s="14"/>
      <c r="X1167" s="14"/>
      <c r="Y1167" s="14"/>
      <c r="Z1167" s="14">
        <v>0</v>
      </c>
      <c r="AA1167" s="14">
        <v>0</v>
      </c>
      <c r="AB1167" s="14">
        <v>0</v>
      </c>
      <c r="AC1167" s="14"/>
      <c r="AD1167" s="14"/>
      <c r="AE1167" s="14"/>
      <c r="AF1167" s="14"/>
      <c r="AG1167" s="14"/>
      <c r="AH1167" s="14">
        <f t="shared" si="1663"/>
        <v>0</v>
      </c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>
        <v>0</v>
      </c>
      <c r="AS1167" s="14">
        <v>0</v>
      </c>
      <c r="AT1167" s="14">
        <v>0</v>
      </c>
      <c r="AU1167" s="14"/>
      <c r="AV1167" s="14"/>
      <c r="AW1167" s="14"/>
      <c r="AX1167" s="14"/>
      <c r="AY1167" s="14"/>
      <c r="AZ1167" s="14">
        <f t="shared" si="1664"/>
        <v>0</v>
      </c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>
        <v>0</v>
      </c>
      <c r="BK1167" s="14">
        <v>0</v>
      </c>
    </row>
    <row r="1168" spans="1:63" x14ac:dyDescent="0.25">
      <c r="A1168" s="4" t="s">
        <v>135</v>
      </c>
      <c r="B1168" s="4" t="s">
        <v>60</v>
      </c>
      <c r="C1168" s="4" t="s">
        <v>167</v>
      </c>
      <c r="D1168" s="107" t="s">
        <v>446</v>
      </c>
      <c r="E1168" s="117">
        <v>6112</v>
      </c>
      <c r="F1168" s="107" t="s">
        <v>450</v>
      </c>
      <c r="G1168" s="103" t="s">
        <v>1658</v>
      </c>
      <c r="H1168" s="13" t="s">
        <v>25</v>
      </c>
      <c r="I1168" s="14">
        <v>28000</v>
      </c>
      <c r="J1168" s="14">
        <v>0</v>
      </c>
      <c r="K1168" s="14"/>
      <c r="L1168" s="14"/>
      <c r="M1168" s="14"/>
      <c r="N1168" s="14"/>
      <c r="O1168" s="14"/>
      <c r="P1168" s="14">
        <f t="shared" si="1662"/>
        <v>0</v>
      </c>
      <c r="Q1168" s="14"/>
      <c r="R1168" s="14"/>
      <c r="S1168" s="14"/>
      <c r="T1168" s="14"/>
      <c r="U1168" s="14"/>
      <c r="V1168" s="14"/>
      <c r="W1168" s="14"/>
      <c r="X1168" s="14"/>
      <c r="Y1168" s="14"/>
      <c r="Z1168" s="14">
        <v>0</v>
      </c>
      <c r="AA1168" s="14">
        <v>0</v>
      </c>
      <c r="AB1168" s="14">
        <v>0</v>
      </c>
      <c r="AC1168" s="14"/>
      <c r="AD1168" s="14"/>
      <c r="AE1168" s="14"/>
      <c r="AF1168" s="14"/>
      <c r="AG1168" s="14"/>
      <c r="AH1168" s="14">
        <f t="shared" si="1663"/>
        <v>0</v>
      </c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>
        <v>0</v>
      </c>
      <c r="AS1168" s="14">
        <v>0</v>
      </c>
      <c r="AT1168" s="14">
        <v>0</v>
      </c>
      <c r="AU1168" s="14"/>
      <c r="AV1168" s="14"/>
      <c r="AW1168" s="14"/>
      <c r="AX1168" s="14"/>
      <c r="AY1168" s="14"/>
      <c r="AZ1168" s="14">
        <f t="shared" si="1664"/>
        <v>0</v>
      </c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>
        <v>0</v>
      </c>
      <c r="BK1168" s="14">
        <v>0</v>
      </c>
    </row>
    <row r="1169" spans="1:63" x14ac:dyDescent="0.25">
      <c r="A1169" s="4" t="s">
        <v>135</v>
      </c>
      <c r="B1169" s="4" t="s">
        <v>60</v>
      </c>
      <c r="C1169" s="4" t="s">
        <v>167</v>
      </c>
      <c r="D1169" s="107" t="s">
        <v>446</v>
      </c>
      <c r="E1169" s="117">
        <v>6112</v>
      </c>
      <c r="F1169" s="107" t="s">
        <v>451</v>
      </c>
      <c r="G1169" s="103" t="s">
        <v>1658</v>
      </c>
      <c r="H1169" s="13" t="s">
        <v>23</v>
      </c>
      <c r="I1169" s="14">
        <v>0</v>
      </c>
      <c r="J1169" s="14">
        <v>0</v>
      </c>
      <c r="K1169" s="14"/>
      <c r="L1169" s="14"/>
      <c r="M1169" s="14"/>
      <c r="N1169" s="14"/>
      <c r="O1169" s="14"/>
      <c r="P1169" s="14">
        <f t="shared" si="1662"/>
        <v>0</v>
      </c>
      <c r="Q1169" s="14"/>
      <c r="R1169" s="14"/>
      <c r="S1169" s="14"/>
      <c r="T1169" s="14"/>
      <c r="U1169" s="14"/>
      <c r="V1169" s="14"/>
      <c r="W1169" s="14"/>
      <c r="X1169" s="14"/>
      <c r="Y1169" s="14"/>
      <c r="Z1169" s="14">
        <v>0</v>
      </c>
      <c r="AA1169" s="14">
        <v>0</v>
      </c>
      <c r="AB1169" s="14">
        <v>0</v>
      </c>
      <c r="AC1169" s="14"/>
      <c r="AD1169" s="14"/>
      <c r="AE1169" s="14"/>
      <c r="AF1169" s="14"/>
      <c r="AG1169" s="14"/>
      <c r="AH1169" s="14">
        <f t="shared" si="1663"/>
        <v>0</v>
      </c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>
        <v>0</v>
      </c>
      <c r="AS1169" s="14">
        <v>0</v>
      </c>
      <c r="AT1169" s="14">
        <v>0</v>
      </c>
      <c r="AU1169" s="14"/>
      <c r="AV1169" s="14"/>
      <c r="AW1169" s="14"/>
      <c r="AX1169" s="14"/>
      <c r="AY1169" s="14"/>
      <c r="AZ1169" s="14">
        <f t="shared" si="1664"/>
        <v>0</v>
      </c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>
        <v>0</v>
      </c>
      <c r="BK1169" s="14">
        <v>0</v>
      </c>
    </row>
    <row r="1170" spans="1:63" x14ac:dyDescent="0.25">
      <c r="A1170" s="4" t="s">
        <v>135</v>
      </c>
      <c r="B1170" s="4" t="s">
        <v>60</v>
      </c>
      <c r="C1170" s="4" t="s">
        <v>167</v>
      </c>
      <c r="D1170" s="107" t="s">
        <v>446</v>
      </c>
      <c r="E1170" s="117">
        <v>6112</v>
      </c>
      <c r="F1170" s="107" t="s">
        <v>452</v>
      </c>
      <c r="G1170" s="103" t="s">
        <v>1658</v>
      </c>
      <c r="H1170" s="13" t="s">
        <v>26</v>
      </c>
      <c r="I1170" s="14">
        <v>11000</v>
      </c>
      <c r="J1170" s="14">
        <v>0</v>
      </c>
      <c r="K1170" s="14"/>
      <c r="L1170" s="14"/>
      <c r="M1170" s="14"/>
      <c r="N1170" s="14"/>
      <c r="O1170" s="14"/>
      <c r="P1170" s="14">
        <f t="shared" si="1662"/>
        <v>0</v>
      </c>
      <c r="Q1170" s="14"/>
      <c r="R1170" s="14"/>
      <c r="S1170" s="14"/>
      <c r="T1170" s="14"/>
      <c r="U1170" s="14"/>
      <c r="V1170" s="14"/>
      <c r="W1170" s="14"/>
      <c r="X1170" s="14"/>
      <c r="Y1170" s="14"/>
      <c r="Z1170" s="14">
        <v>0</v>
      </c>
      <c r="AA1170" s="14">
        <v>0</v>
      </c>
      <c r="AB1170" s="14">
        <v>0</v>
      </c>
      <c r="AC1170" s="14"/>
      <c r="AD1170" s="14"/>
      <c r="AE1170" s="14"/>
      <c r="AF1170" s="14"/>
      <c r="AG1170" s="14"/>
      <c r="AH1170" s="14">
        <f t="shared" si="1663"/>
        <v>0</v>
      </c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>
        <v>0</v>
      </c>
      <c r="AS1170" s="14">
        <v>0</v>
      </c>
      <c r="AT1170" s="14">
        <v>0</v>
      </c>
      <c r="AU1170" s="14"/>
      <c r="AV1170" s="14"/>
      <c r="AW1170" s="14"/>
      <c r="AX1170" s="14"/>
      <c r="AY1170" s="14"/>
      <c r="AZ1170" s="14">
        <f t="shared" si="1664"/>
        <v>0</v>
      </c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>
        <v>0</v>
      </c>
      <c r="BK1170" s="14">
        <v>0</v>
      </c>
    </row>
    <row r="1171" spans="1:63" ht="22.5" x14ac:dyDescent="0.25">
      <c r="A1171" s="4" t="s">
        <v>135</v>
      </c>
      <c r="B1171" s="4" t="s">
        <v>60</v>
      </c>
      <c r="C1171" s="4" t="s">
        <v>167</v>
      </c>
      <c r="D1171" s="107" t="s">
        <v>446</v>
      </c>
      <c r="E1171" s="106" t="s">
        <v>27</v>
      </c>
      <c r="F1171" s="106" t="s">
        <v>0</v>
      </c>
      <c r="G1171" s="2" t="s">
        <v>0</v>
      </c>
      <c r="H1171" s="2" t="s">
        <v>28</v>
      </c>
      <c r="I1171" s="12">
        <f>SUM(I1172)</f>
        <v>173822</v>
      </c>
      <c r="J1171" s="12">
        <f t="shared" ref="J1171:Y1171" si="1719">SUM(J1172)</f>
        <v>0</v>
      </c>
      <c r="K1171" s="12">
        <f t="shared" si="1719"/>
        <v>0</v>
      </c>
      <c r="L1171" s="12">
        <f t="shared" si="1719"/>
        <v>0</v>
      </c>
      <c r="M1171" s="12">
        <f t="shared" si="1719"/>
        <v>0</v>
      </c>
      <c r="N1171" s="12">
        <f t="shared" si="1719"/>
        <v>0</v>
      </c>
      <c r="O1171" s="12">
        <f t="shared" si="1719"/>
        <v>0</v>
      </c>
      <c r="P1171" s="12">
        <f t="shared" si="1719"/>
        <v>0</v>
      </c>
      <c r="Q1171" s="12">
        <f t="shared" si="1719"/>
        <v>0</v>
      </c>
      <c r="R1171" s="12">
        <f t="shared" si="1719"/>
        <v>0</v>
      </c>
      <c r="S1171" s="12">
        <f t="shared" si="1719"/>
        <v>0</v>
      </c>
      <c r="T1171" s="12">
        <f t="shared" si="1719"/>
        <v>0</v>
      </c>
      <c r="U1171" s="12">
        <f t="shared" si="1719"/>
        <v>0</v>
      </c>
      <c r="V1171" s="12">
        <f t="shared" si="1719"/>
        <v>0</v>
      </c>
      <c r="W1171" s="12">
        <f t="shared" si="1719"/>
        <v>0</v>
      </c>
      <c r="X1171" s="12">
        <f t="shared" si="1719"/>
        <v>0</v>
      </c>
      <c r="Y1171" s="12">
        <f t="shared" si="1719"/>
        <v>0</v>
      </c>
      <c r="Z1171" s="12">
        <v>0</v>
      </c>
      <c r="AA1171" s="12">
        <v>0</v>
      </c>
      <c r="AB1171" s="12">
        <f t="shared" ref="AB1171:AQ1171" si="1720">SUM(AB1172)</f>
        <v>0</v>
      </c>
      <c r="AC1171" s="12">
        <f t="shared" si="1720"/>
        <v>0</v>
      </c>
      <c r="AD1171" s="12">
        <f t="shared" si="1720"/>
        <v>0</v>
      </c>
      <c r="AE1171" s="12">
        <f t="shared" si="1720"/>
        <v>0</v>
      </c>
      <c r="AF1171" s="12">
        <f t="shared" si="1720"/>
        <v>0</v>
      </c>
      <c r="AG1171" s="12">
        <f t="shared" si="1720"/>
        <v>0</v>
      </c>
      <c r="AH1171" s="12">
        <f t="shared" si="1720"/>
        <v>0</v>
      </c>
      <c r="AI1171" s="12">
        <f t="shared" si="1720"/>
        <v>0</v>
      </c>
      <c r="AJ1171" s="12">
        <f t="shared" si="1720"/>
        <v>0</v>
      </c>
      <c r="AK1171" s="12">
        <f t="shared" si="1720"/>
        <v>0</v>
      </c>
      <c r="AL1171" s="12">
        <f t="shared" si="1720"/>
        <v>0</v>
      </c>
      <c r="AM1171" s="12">
        <f t="shared" si="1720"/>
        <v>0</v>
      </c>
      <c r="AN1171" s="12">
        <f t="shared" si="1720"/>
        <v>0</v>
      </c>
      <c r="AO1171" s="12">
        <f t="shared" si="1720"/>
        <v>0</v>
      </c>
      <c r="AP1171" s="12">
        <f t="shared" si="1720"/>
        <v>0</v>
      </c>
      <c r="AQ1171" s="12">
        <f t="shared" si="1720"/>
        <v>0</v>
      </c>
      <c r="AR1171" s="12">
        <v>0</v>
      </c>
      <c r="AS1171" s="12">
        <v>0</v>
      </c>
      <c r="AT1171" s="12">
        <f t="shared" ref="AT1171:BI1171" si="1721">SUM(AT1172)</f>
        <v>0</v>
      </c>
      <c r="AU1171" s="12">
        <f t="shared" si="1721"/>
        <v>0</v>
      </c>
      <c r="AV1171" s="12">
        <f t="shared" si="1721"/>
        <v>0</v>
      </c>
      <c r="AW1171" s="12">
        <f t="shared" si="1721"/>
        <v>0</v>
      </c>
      <c r="AX1171" s="12">
        <f t="shared" si="1721"/>
        <v>0</v>
      </c>
      <c r="AY1171" s="12">
        <f t="shared" si="1721"/>
        <v>0</v>
      </c>
      <c r="AZ1171" s="12">
        <f t="shared" si="1721"/>
        <v>0</v>
      </c>
      <c r="BA1171" s="12">
        <f t="shared" si="1721"/>
        <v>0</v>
      </c>
      <c r="BB1171" s="12">
        <f t="shared" si="1721"/>
        <v>0</v>
      </c>
      <c r="BC1171" s="12">
        <f t="shared" si="1721"/>
        <v>0</v>
      </c>
      <c r="BD1171" s="12">
        <f t="shared" si="1721"/>
        <v>0</v>
      </c>
      <c r="BE1171" s="12">
        <f t="shared" si="1721"/>
        <v>0</v>
      </c>
      <c r="BF1171" s="12">
        <f t="shared" si="1721"/>
        <v>0</v>
      </c>
      <c r="BG1171" s="12">
        <f t="shared" si="1721"/>
        <v>0</v>
      </c>
      <c r="BH1171" s="12">
        <f t="shared" si="1721"/>
        <v>0</v>
      </c>
      <c r="BI1171" s="12">
        <f t="shared" si="1721"/>
        <v>0</v>
      </c>
      <c r="BJ1171" s="12">
        <v>0</v>
      </c>
      <c r="BK1171" s="12">
        <v>0</v>
      </c>
    </row>
    <row r="1172" spans="1:63" x14ac:dyDescent="0.25">
      <c r="A1172" s="4" t="s">
        <v>135</v>
      </c>
      <c r="B1172" s="4" t="s">
        <v>60</v>
      </c>
      <c r="C1172" s="4" t="s">
        <v>167</v>
      </c>
      <c r="D1172" s="107" t="s">
        <v>446</v>
      </c>
      <c r="E1172" s="117">
        <v>6121</v>
      </c>
      <c r="F1172" s="107"/>
      <c r="G1172" s="103" t="s">
        <v>1658</v>
      </c>
      <c r="H1172" s="13" t="s">
        <v>29</v>
      </c>
      <c r="I1172" s="14">
        <v>173822</v>
      </c>
      <c r="J1172" s="14">
        <v>0</v>
      </c>
      <c r="K1172" s="14"/>
      <c r="L1172" s="14"/>
      <c r="M1172" s="14"/>
      <c r="N1172" s="14"/>
      <c r="O1172" s="14"/>
      <c r="P1172" s="14">
        <f t="shared" si="1662"/>
        <v>0</v>
      </c>
      <c r="Q1172" s="14"/>
      <c r="R1172" s="14"/>
      <c r="S1172" s="14"/>
      <c r="T1172" s="14"/>
      <c r="U1172" s="14"/>
      <c r="V1172" s="14"/>
      <c r="W1172" s="14"/>
      <c r="X1172" s="14"/>
      <c r="Y1172" s="14"/>
      <c r="Z1172" s="14">
        <v>0</v>
      </c>
      <c r="AA1172" s="14">
        <v>0</v>
      </c>
      <c r="AB1172" s="14">
        <v>0</v>
      </c>
      <c r="AC1172" s="14"/>
      <c r="AD1172" s="14"/>
      <c r="AE1172" s="14"/>
      <c r="AF1172" s="14"/>
      <c r="AG1172" s="14"/>
      <c r="AH1172" s="14">
        <f t="shared" si="1663"/>
        <v>0</v>
      </c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>
        <v>0</v>
      </c>
      <c r="AS1172" s="14">
        <v>0</v>
      </c>
      <c r="AT1172" s="14">
        <v>0</v>
      </c>
      <c r="AU1172" s="14"/>
      <c r="AV1172" s="14"/>
      <c r="AW1172" s="14"/>
      <c r="AX1172" s="14"/>
      <c r="AY1172" s="14"/>
      <c r="AZ1172" s="14">
        <f t="shared" si="1664"/>
        <v>0</v>
      </c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>
        <v>0</v>
      </c>
      <c r="BK1172" s="14">
        <v>0</v>
      </c>
    </row>
    <row r="1173" spans="1:63" ht="22.5" x14ac:dyDescent="0.25">
      <c r="A1173" s="4" t="s">
        <v>135</v>
      </c>
      <c r="B1173" s="4" t="s">
        <v>60</v>
      </c>
      <c r="C1173" s="4" t="s">
        <v>167</v>
      </c>
      <c r="D1173" s="107" t="s">
        <v>446</v>
      </c>
      <c r="E1173" s="106" t="s">
        <v>31</v>
      </c>
      <c r="F1173" s="106" t="s">
        <v>0</v>
      </c>
      <c r="G1173" s="2" t="s">
        <v>0</v>
      </c>
      <c r="H1173" s="2" t="s">
        <v>32</v>
      </c>
      <c r="I1173" s="12">
        <f>SUM(I1174:I1182)</f>
        <v>235807</v>
      </c>
      <c r="J1173" s="12">
        <f t="shared" ref="J1173:Y1173" si="1722">SUM(J1174:J1182)</f>
        <v>62700</v>
      </c>
      <c r="K1173" s="12">
        <f t="shared" si="1722"/>
        <v>0</v>
      </c>
      <c r="L1173" s="12">
        <f t="shared" si="1722"/>
        <v>0</v>
      </c>
      <c r="M1173" s="12">
        <f t="shared" si="1722"/>
        <v>0</v>
      </c>
      <c r="N1173" s="12">
        <f t="shared" si="1722"/>
        <v>0</v>
      </c>
      <c r="O1173" s="12">
        <f t="shared" si="1722"/>
        <v>0</v>
      </c>
      <c r="P1173" s="12">
        <f t="shared" si="1722"/>
        <v>62700</v>
      </c>
      <c r="Q1173" s="12">
        <f t="shared" si="1722"/>
        <v>0</v>
      </c>
      <c r="R1173" s="12">
        <f t="shared" si="1722"/>
        <v>0</v>
      </c>
      <c r="S1173" s="12">
        <f t="shared" si="1722"/>
        <v>0</v>
      </c>
      <c r="T1173" s="12">
        <f t="shared" si="1722"/>
        <v>14000</v>
      </c>
      <c r="U1173" s="12">
        <f t="shared" si="1722"/>
        <v>7040</v>
      </c>
      <c r="V1173" s="12">
        <f t="shared" si="1722"/>
        <v>0</v>
      </c>
      <c r="W1173" s="12">
        <f t="shared" si="1722"/>
        <v>5000</v>
      </c>
      <c r="X1173" s="12">
        <f t="shared" si="1722"/>
        <v>0</v>
      </c>
      <c r="Y1173" s="12">
        <f t="shared" si="1722"/>
        <v>14100</v>
      </c>
      <c r="Z1173" s="12">
        <v>40140</v>
      </c>
      <c r="AA1173" s="12">
        <v>22560</v>
      </c>
      <c r="AB1173" s="12">
        <f t="shared" ref="AB1173:AQ1173" si="1723">SUM(AB1174:AB1182)</f>
        <v>0</v>
      </c>
      <c r="AC1173" s="12">
        <f t="shared" si="1723"/>
        <v>0</v>
      </c>
      <c r="AD1173" s="12">
        <f t="shared" si="1723"/>
        <v>0</v>
      </c>
      <c r="AE1173" s="12">
        <f t="shared" si="1723"/>
        <v>0</v>
      </c>
      <c r="AF1173" s="12">
        <f t="shared" si="1723"/>
        <v>0</v>
      </c>
      <c r="AG1173" s="12">
        <f t="shared" si="1723"/>
        <v>0</v>
      </c>
      <c r="AH1173" s="12">
        <f t="shared" si="1723"/>
        <v>0</v>
      </c>
      <c r="AI1173" s="12">
        <f t="shared" si="1723"/>
        <v>0</v>
      </c>
      <c r="AJ1173" s="12">
        <f t="shared" si="1723"/>
        <v>0</v>
      </c>
      <c r="AK1173" s="12">
        <f t="shared" si="1723"/>
        <v>0</v>
      </c>
      <c r="AL1173" s="12">
        <f t="shared" si="1723"/>
        <v>0</v>
      </c>
      <c r="AM1173" s="12">
        <f t="shared" si="1723"/>
        <v>0</v>
      </c>
      <c r="AN1173" s="12">
        <f t="shared" si="1723"/>
        <v>0</v>
      </c>
      <c r="AO1173" s="12">
        <f t="shared" si="1723"/>
        <v>0</v>
      </c>
      <c r="AP1173" s="12">
        <f t="shared" si="1723"/>
        <v>0</v>
      </c>
      <c r="AQ1173" s="12">
        <f t="shared" si="1723"/>
        <v>0</v>
      </c>
      <c r="AR1173" s="12">
        <v>0</v>
      </c>
      <c r="AS1173" s="12">
        <v>0</v>
      </c>
      <c r="AT1173" s="12">
        <f t="shared" ref="AT1173:BI1173" si="1724">SUM(AT1174:AT1182)</f>
        <v>0</v>
      </c>
      <c r="AU1173" s="12">
        <f t="shared" si="1724"/>
        <v>2591</v>
      </c>
      <c r="AV1173" s="12">
        <f t="shared" si="1724"/>
        <v>0</v>
      </c>
      <c r="AW1173" s="12">
        <f t="shared" si="1724"/>
        <v>0</v>
      </c>
      <c r="AX1173" s="12">
        <f t="shared" si="1724"/>
        <v>0</v>
      </c>
      <c r="AY1173" s="12">
        <f t="shared" si="1724"/>
        <v>0</v>
      </c>
      <c r="AZ1173" s="12">
        <f t="shared" si="1724"/>
        <v>2591</v>
      </c>
      <c r="BA1173" s="12">
        <f t="shared" si="1724"/>
        <v>0</v>
      </c>
      <c r="BB1173" s="12">
        <f t="shared" si="1724"/>
        <v>0</v>
      </c>
      <c r="BC1173" s="12">
        <f t="shared" si="1724"/>
        <v>2591</v>
      </c>
      <c r="BD1173" s="12">
        <f t="shared" si="1724"/>
        <v>0</v>
      </c>
      <c r="BE1173" s="12">
        <f t="shared" si="1724"/>
        <v>0</v>
      </c>
      <c r="BF1173" s="12">
        <f t="shared" si="1724"/>
        <v>0</v>
      </c>
      <c r="BG1173" s="12">
        <f t="shared" si="1724"/>
        <v>0</v>
      </c>
      <c r="BH1173" s="12">
        <f t="shared" si="1724"/>
        <v>0</v>
      </c>
      <c r="BI1173" s="12">
        <f t="shared" si="1724"/>
        <v>0</v>
      </c>
      <c r="BJ1173" s="12">
        <v>2591</v>
      </c>
      <c r="BK1173" s="12">
        <v>0</v>
      </c>
    </row>
    <row r="1174" spans="1:63" x14ac:dyDescent="0.25">
      <c r="A1174" s="4" t="s">
        <v>135</v>
      </c>
      <c r="B1174" s="4" t="s">
        <v>60</v>
      </c>
      <c r="C1174" s="4" t="s">
        <v>167</v>
      </c>
      <c r="D1174" s="107" t="s">
        <v>446</v>
      </c>
      <c r="E1174" s="117">
        <v>6131</v>
      </c>
      <c r="F1174" s="107"/>
      <c r="G1174" s="103" t="s">
        <v>1658</v>
      </c>
      <c r="H1174" s="13" t="s">
        <v>34</v>
      </c>
      <c r="I1174" s="14">
        <v>15000</v>
      </c>
      <c r="J1174" s="14">
        <v>15000</v>
      </c>
      <c r="K1174" s="14"/>
      <c r="L1174" s="14"/>
      <c r="M1174" s="14"/>
      <c r="N1174" s="14"/>
      <c r="O1174" s="14"/>
      <c r="P1174" s="14">
        <f t="shared" si="1662"/>
        <v>15000</v>
      </c>
      <c r="Q1174" s="14"/>
      <c r="R1174" s="14"/>
      <c r="S1174" s="14"/>
      <c r="T1174" s="14">
        <v>2000</v>
      </c>
      <c r="U1174" s="14">
        <v>3000</v>
      </c>
      <c r="V1174" s="14"/>
      <c r="W1174" s="14"/>
      <c r="X1174" s="14"/>
      <c r="Y1174" s="14">
        <v>1100</v>
      </c>
      <c r="Z1174" s="14">
        <v>6100</v>
      </c>
      <c r="AA1174" s="14">
        <v>8900</v>
      </c>
      <c r="AB1174" s="14">
        <v>0</v>
      </c>
      <c r="AC1174" s="14"/>
      <c r="AD1174" s="14"/>
      <c r="AE1174" s="14"/>
      <c r="AF1174" s="14"/>
      <c r="AG1174" s="14"/>
      <c r="AH1174" s="14">
        <f t="shared" si="1663"/>
        <v>0</v>
      </c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>
        <v>0</v>
      </c>
      <c r="AS1174" s="14">
        <v>0</v>
      </c>
      <c r="AT1174" s="14">
        <v>0</v>
      </c>
      <c r="AU1174" s="14"/>
      <c r="AV1174" s="14"/>
      <c r="AW1174" s="14"/>
      <c r="AX1174" s="14"/>
      <c r="AY1174" s="14"/>
      <c r="AZ1174" s="14">
        <f t="shared" si="1664"/>
        <v>0</v>
      </c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>
        <v>0</v>
      </c>
      <c r="BK1174" s="14">
        <v>0</v>
      </c>
    </row>
    <row r="1175" spans="1:63" x14ac:dyDescent="0.25">
      <c r="A1175" s="4" t="s">
        <v>135</v>
      </c>
      <c r="B1175" s="4" t="s">
        <v>60</v>
      </c>
      <c r="C1175" s="4" t="s">
        <v>167</v>
      </c>
      <c r="D1175" s="107" t="s">
        <v>446</v>
      </c>
      <c r="E1175" s="117">
        <v>6132</v>
      </c>
      <c r="F1175" s="107"/>
      <c r="G1175" s="103" t="s">
        <v>1658</v>
      </c>
      <c r="H1175" s="13" t="s">
        <v>74</v>
      </c>
      <c r="I1175" s="14">
        <v>49000</v>
      </c>
      <c r="J1175" s="14">
        <v>0</v>
      </c>
      <c r="K1175" s="14"/>
      <c r="L1175" s="14"/>
      <c r="M1175" s="14"/>
      <c r="N1175" s="14"/>
      <c r="O1175" s="14"/>
      <c r="P1175" s="14">
        <f t="shared" si="1662"/>
        <v>0</v>
      </c>
      <c r="Q1175" s="14"/>
      <c r="R1175" s="14"/>
      <c r="S1175" s="14"/>
      <c r="T1175" s="14"/>
      <c r="U1175" s="14"/>
      <c r="V1175" s="14"/>
      <c r="W1175" s="14"/>
      <c r="X1175" s="14"/>
      <c r="Y1175" s="14"/>
      <c r="Z1175" s="14">
        <v>0</v>
      </c>
      <c r="AA1175" s="14">
        <v>0</v>
      </c>
      <c r="AB1175" s="14">
        <v>0</v>
      </c>
      <c r="AC1175" s="14"/>
      <c r="AD1175" s="14"/>
      <c r="AE1175" s="14"/>
      <c r="AF1175" s="14"/>
      <c r="AG1175" s="14"/>
      <c r="AH1175" s="14">
        <f t="shared" si="1663"/>
        <v>0</v>
      </c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>
        <v>0</v>
      </c>
      <c r="AS1175" s="14">
        <v>0</v>
      </c>
      <c r="AT1175" s="14">
        <v>0</v>
      </c>
      <c r="AU1175" s="14"/>
      <c r="AV1175" s="14"/>
      <c r="AW1175" s="14"/>
      <c r="AX1175" s="14"/>
      <c r="AY1175" s="14"/>
      <c r="AZ1175" s="14">
        <f t="shared" si="1664"/>
        <v>0</v>
      </c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>
        <v>0</v>
      </c>
      <c r="BK1175" s="14">
        <v>0</v>
      </c>
    </row>
    <row r="1176" spans="1:63" x14ac:dyDescent="0.25">
      <c r="A1176" s="4" t="s">
        <v>135</v>
      </c>
      <c r="B1176" s="4" t="s">
        <v>60</v>
      </c>
      <c r="C1176" s="4" t="s">
        <v>167</v>
      </c>
      <c r="D1176" s="107" t="s">
        <v>446</v>
      </c>
      <c r="E1176" s="117">
        <v>6133</v>
      </c>
      <c r="F1176" s="107"/>
      <c r="G1176" s="103" t="s">
        <v>1658</v>
      </c>
      <c r="H1176" s="13" t="s">
        <v>77</v>
      </c>
      <c r="I1176" s="14">
        <v>11650</v>
      </c>
      <c r="J1176" s="14">
        <v>0</v>
      </c>
      <c r="K1176" s="14"/>
      <c r="L1176" s="14"/>
      <c r="M1176" s="14"/>
      <c r="N1176" s="14"/>
      <c r="O1176" s="14"/>
      <c r="P1176" s="14">
        <f t="shared" si="1662"/>
        <v>0</v>
      </c>
      <c r="Q1176" s="14"/>
      <c r="R1176" s="14"/>
      <c r="S1176" s="14"/>
      <c r="T1176" s="14"/>
      <c r="U1176" s="14"/>
      <c r="V1176" s="14"/>
      <c r="W1176" s="14"/>
      <c r="X1176" s="14"/>
      <c r="Y1176" s="14"/>
      <c r="Z1176" s="14">
        <v>0</v>
      </c>
      <c r="AA1176" s="14">
        <v>0</v>
      </c>
      <c r="AB1176" s="14">
        <v>0</v>
      </c>
      <c r="AC1176" s="14"/>
      <c r="AD1176" s="14"/>
      <c r="AE1176" s="14"/>
      <c r="AF1176" s="14"/>
      <c r="AG1176" s="14"/>
      <c r="AH1176" s="14">
        <f t="shared" si="1663"/>
        <v>0</v>
      </c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>
        <v>0</v>
      </c>
      <c r="AS1176" s="14">
        <v>0</v>
      </c>
      <c r="AT1176" s="14">
        <v>0</v>
      </c>
      <c r="AU1176" s="14"/>
      <c r="AV1176" s="14"/>
      <c r="AW1176" s="14"/>
      <c r="AX1176" s="14"/>
      <c r="AY1176" s="14"/>
      <c r="AZ1176" s="14">
        <f t="shared" si="1664"/>
        <v>0</v>
      </c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>
        <v>0</v>
      </c>
      <c r="BK1176" s="14">
        <v>0</v>
      </c>
    </row>
    <row r="1177" spans="1:63" x14ac:dyDescent="0.25">
      <c r="A1177" s="4" t="s">
        <v>135</v>
      </c>
      <c r="B1177" s="4" t="s">
        <v>60</v>
      </c>
      <c r="C1177" s="4" t="s">
        <v>167</v>
      </c>
      <c r="D1177" s="107" t="s">
        <v>446</v>
      </c>
      <c r="E1177" s="117">
        <v>6134</v>
      </c>
      <c r="F1177" s="107"/>
      <c r="G1177" s="103" t="s">
        <v>1658</v>
      </c>
      <c r="H1177" s="13" t="s">
        <v>80</v>
      </c>
      <c r="I1177" s="14">
        <v>40000</v>
      </c>
      <c r="J1177" s="14">
        <v>10000</v>
      </c>
      <c r="K1177" s="14"/>
      <c r="L1177" s="14"/>
      <c r="M1177" s="14"/>
      <c r="N1177" s="14"/>
      <c r="O1177" s="14"/>
      <c r="P1177" s="14">
        <f t="shared" si="1662"/>
        <v>10000</v>
      </c>
      <c r="Q1177" s="14"/>
      <c r="R1177" s="14"/>
      <c r="S1177" s="14"/>
      <c r="T1177" s="14">
        <v>2000</v>
      </c>
      <c r="U1177" s="14">
        <v>2000</v>
      </c>
      <c r="V1177" s="14"/>
      <c r="W1177" s="14"/>
      <c r="X1177" s="14"/>
      <c r="Y1177" s="14"/>
      <c r="Z1177" s="14">
        <v>4000</v>
      </c>
      <c r="AA1177" s="14">
        <v>6000</v>
      </c>
      <c r="AB1177" s="14">
        <v>0</v>
      </c>
      <c r="AC1177" s="14"/>
      <c r="AD1177" s="14"/>
      <c r="AE1177" s="14"/>
      <c r="AF1177" s="14"/>
      <c r="AG1177" s="14"/>
      <c r="AH1177" s="14">
        <f t="shared" si="1663"/>
        <v>0</v>
      </c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>
        <v>0</v>
      </c>
      <c r="AS1177" s="14">
        <v>0</v>
      </c>
      <c r="AT1177" s="14">
        <v>0</v>
      </c>
      <c r="AU1177" s="14">
        <v>2591</v>
      </c>
      <c r="AV1177" s="14"/>
      <c r="AW1177" s="14"/>
      <c r="AX1177" s="14"/>
      <c r="AY1177" s="14"/>
      <c r="AZ1177" s="14">
        <f t="shared" si="1664"/>
        <v>2591</v>
      </c>
      <c r="BA1177" s="14"/>
      <c r="BB1177" s="14"/>
      <c r="BC1177" s="14">
        <v>2591</v>
      </c>
      <c r="BD1177" s="14"/>
      <c r="BE1177" s="14"/>
      <c r="BF1177" s="14"/>
      <c r="BG1177" s="14"/>
      <c r="BH1177" s="14"/>
      <c r="BI1177" s="14"/>
      <c r="BJ1177" s="14">
        <v>2591</v>
      </c>
      <c r="BK1177" s="14">
        <v>0</v>
      </c>
    </row>
    <row r="1178" spans="1:63" x14ac:dyDescent="0.25">
      <c r="A1178" s="4" t="s">
        <v>135</v>
      </c>
      <c r="B1178" s="4" t="s">
        <v>60</v>
      </c>
      <c r="C1178" s="4" t="s">
        <v>167</v>
      </c>
      <c r="D1178" s="107" t="s">
        <v>446</v>
      </c>
      <c r="E1178" s="117">
        <v>6135</v>
      </c>
      <c r="F1178" s="107"/>
      <c r="G1178" s="103" t="s">
        <v>1658</v>
      </c>
      <c r="H1178" s="13" t="s">
        <v>83</v>
      </c>
      <c r="I1178" s="14">
        <v>425</v>
      </c>
      <c r="J1178" s="14">
        <v>200</v>
      </c>
      <c r="K1178" s="14"/>
      <c r="L1178" s="14"/>
      <c r="M1178" s="14"/>
      <c r="N1178" s="14"/>
      <c r="O1178" s="14"/>
      <c r="P1178" s="14">
        <f t="shared" si="1662"/>
        <v>200</v>
      </c>
      <c r="Q1178" s="14"/>
      <c r="R1178" s="14"/>
      <c r="S1178" s="14"/>
      <c r="T1178" s="14"/>
      <c r="U1178" s="14">
        <v>40</v>
      </c>
      <c r="V1178" s="14"/>
      <c r="W1178" s="14"/>
      <c r="X1178" s="14"/>
      <c r="Y1178" s="14"/>
      <c r="Z1178" s="14">
        <v>40</v>
      </c>
      <c r="AA1178" s="14">
        <v>160</v>
      </c>
      <c r="AB1178" s="14">
        <v>0</v>
      </c>
      <c r="AC1178" s="14"/>
      <c r="AD1178" s="14"/>
      <c r="AE1178" s="14"/>
      <c r="AF1178" s="14"/>
      <c r="AG1178" s="14"/>
      <c r="AH1178" s="14">
        <f t="shared" si="1663"/>
        <v>0</v>
      </c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>
        <v>0</v>
      </c>
      <c r="AS1178" s="14">
        <v>0</v>
      </c>
      <c r="AT1178" s="14">
        <v>0</v>
      </c>
      <c r="AU1178" s="14"/>
      <c r="AV1178" s="14"/>
      <c r="AW1178" s="14"/>
      <c r="AX1178" s="14"/>
      <c r="AY1178" s="14"/>
      <c r="AZ1178" s="14">
        <f t="shared" si="1664"/>
        <v>0</v>
      </c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>
        <v>0</v>
      </c>
      <c r="BK1178" s="14">
        <v>0</v>
      </c>
    </row>
    <row r="1179" spans="1:63" ht="22.5" x14ac:dyDescent="0.25">
      <c r="A1179" s="4" t="s">
        <v>135</v>
      </c>
      <c r="B1179" s="4" t="s">
        <v>60</v>
      </c>
      <c r="C1179" s="4" t="s">
        <v>167</v>
      </c>
      <c r="D1179" s="107" t="s">
        <v>446</v>
      </c>
      <c r="E1179" s="117">
        <v>6136</v>
      </c>
      <c r="F1179" s="107"/>
      <c r="G1179" s="103" t="s">
        <v>1658</v>
      </c>
      <c r="H1179" s="13" t="s">
        <v>86</v>
      </c>
      <c r="I1179" s="14">
        <v>20000</v>
      </c>
      <c r="J1179" s="14">
        <v>0</v>
      </c>
      <c r="K1179" s="14"/>
      <c r="L1179" s="14"/>
      <c r="M1179" s="14"/>
      <c r="N1179" s="14"/>
      <c r="O1179" s="14"/>
      <c r="P1179" s="14">
        <f t="shared" si="1662"/>
        <v>0</v>
      </c>
      <c r="Q1179" s="14"/>
      <c r="R1179" s="14"/>
      <c r="S1179" s="14"/>
      <c r="T1179" s="14"/>
      <c r="U1179" s="14"/>
      <c r="V1179" s="14"/>
      <c r="W1179" s="14"/>
      <c r="X1179" s="14"/>
      <c r="Y1179" s="14"/>
      <c r="Z1179" s="14">
        <v>0</v>
      </c>
      <c r="AA1179" s="14">
        <v>0</v>
      </c>
      <c r="AB1179" s="14">
        <v>0</v>
      </c>
      <c r="AC1179" s="14"/>
      <c r="AD1179" s="14"/>
      <c r="AE1179" s="14"/>
      <c r="AF1179" s="14"/>
      <c r="AG1179" s="14"/>
      <c r="AH1179" s="14">
        <f t="shared" si="1663"/>
        <v>0</v>
      </c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>
        <v>0</v>
      </c>
      <c r="AS1179" s="14">
        <v>0</v>
      </c>
      <c r="AT1179" s="14">
        <v>0</v>
      </c>
      <c r="AU1179" s="14"/>
      <c r="AV1179" s="14"/>
      <c r="AW1179" s="14"/>
      <c r="AX1179" s="14"/>
      <c r="AY1179" s="14"/>
      <c r="AZ1179" s="14">
        <f t="shared" si="1664"/>
        <v>0</v>
      </c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>
        <v>0</v>
      </c>
      <c r="BK1179" s="14">
        <v>0</v>
      </c>
    </row>
    <row r="1180" spans="1:63" x14ac:dyDescent="0.25">
      <c r="A1180" s="4" t="s">
        <v>135</v>
      </c>
      <c r="B1180" s="4" t="s">
        <v>60</v>
      </c>
      <c r="C1180" s="4" t="s">
        <v>167</v>
      </c>
      <c r="D1180" s="107" t="s">
        <v>446</v>
      </c>
      <c r="E1180" s="117">
        <v>6137</v>
      </c>
      <c r="F1180" s="107"/>
      <c r="G1180" s="103" t="s">
        <v>1658</v>
      </c>
      <c r="H1180" s="13" t="s">
        <v>89</v>
      </c>
      <c r="I1180" s="14">
        <v>22250</v>
      </c>
      <c r="J1180" s="14">
        <v>5000</v>
      </c>
      <c r="K1180" s="14"/>
      <c r="L1180" s="14"/>
      <c r="M1180" s="14"/>
      <c r="N1180" s="14"/>
      <c r="O1180" s="14"/>
      <c r="P1180" s="14">
        <f t="shared" si="1662"/>
        <v>5000</v>
      </c>
      <c r="Q1180" s="14"/>
      <c r="R1180" s="14"/>
      <c r="S1180" s="14"/>
      <c r="T1180" s="14"/>
      <c r="U1180" s="14"/>
      <c r="V1180" s="14"/>
      <c r="W1180" s="14"/>
      <c r="X1180" s="14"/>
      <c r="Y1180" s="14"/>
      <c r="Z1180" s="14">
        <v>0</v>
      </c>
      <c r="AA1180" s="14">
        <v>5000</v>
      </c>
      <c r="AB1180" s="14">
        <v>0</v>
      </c>
      <c r="AC1180" s="14"/>
      <c r="AD1180" s="14"/>
      <c r="AE1180" s="14"/>
      <c r="AF1180" s="14"/>
      <c r="AG1180" s="14"/>
      <c r="AH1180" s="14">
        <f t="shared" si="1663"/>
        <v>0</v>
      </c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>
        <v>0</v>
      </c>
      <c r="AS1180" s="14">
        <v>0</v>
      </c>
      <c r="AT1180" s="14">
        <v>0</v>
      </c>
      <c r="AU1180" s="14"/>
      <c r="AV1180" s="14"/>
      <c r="AW1180" s="14"/>
      <c r="AX1180" s="14"/>
      <c r="AY1180" s="14"/>
      <c r="AZ1180" s="14">
        <f t="shared" si="1664"/>
        <v>0</v>
      </c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>
        <v>0</v>
      </c>
      <c r="BK1180" s="14">
        <v>0</v>
      </c>
    </row>
    <row r="1181" spans="1:63" ht="22.5" x14ac:dyDescent="0.25">
      <c r="A1181" s="4" t="s">
        <v>135</v>
      </c>
      <c r="B1181" s="4" t="s">
        <v>60</v>
      </c>
      <c r="C1181" s="4" t="s">
        <v>167</v>
      </c>
      <c r="D1181" s="107" t="s">
        <v>446</v>
      </c>
      <c r="E1181" s="117">
        <v>6138</v>
      </c>
      <c r="F1181" s="107"/>
      <c r="G1181" s="103" t="s">
        <v>1658</v>
      </c>
      <c r="H1181" s="13" t="s">
        <v>92</v>
      </c>
      <c r="I1181" s="14">
        <v>2500</v>
      </c>
      <c r="J1181" s="14">
        <v>2500</v>
      </c>
      <c r="K1181" s="14"/>
      <c r="L1181" s="14"/>
      <c r="M1181" s="14"/>
      <c r="N1181" s="14"/>
      <c r="O1181" s="14"/>
      <c r="P1181" s="14">
        <f t="shared" si="1662"/>
        <v>2500</v>
      </c>
      <c r="Q1181" s="14"/>
      <c r="R1181" s="14"/>
      <c r="S1181" s="14"/>
      <c r="T1181" s="14"/>
      <c r="U1181" s="14"/>
      <c r="V1181" s="14"/>
      <c r="W1181" s="14"/>
      <c r="X1181" s="14"/>
      <c r="Y1181" s="14"/>
      <c r="Z1181" s="14">
        <v>0</v>
      </c>
      <c r="AA1181" s="14">
        <v>2500</v>
      </c>
      <c r="AB1181" s="14">
        <v>0</v>
      </c>
      <c r="AC1181" s="14"/>
      <c r="AD1181" s="14"/>
      <c r="AE1181" s="14"/>
      <c r="AF1181" s="14"/>
      <c r="AG1181" s="14"/>
      <c r="AH1181" s="14">
        <f t="shared" si="1663"/>
        <v>0</v>
      </c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>
        <v>0</v>
      </c>
      <c r="AS1181" s="14">
        <v>0</v>
      </c>
      <c r="AT1181" s="14">
        <v>0</v>
      </c>
      <c r="AU1181" s="14"/>
      <c r="AV1181" s="14"/>
      <c r="AW1181" s="14"/>
      <c r="AX1181" s="14"/>
      <c r="AY1181" s="14"/>
      <c r="AZ1181" s="14">
        <f t="shared" si="1664"/>
        <v>0</v>
      </c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>
        <v>0</v>
      </c>
      <c r="BK1181" s="14">
        <v>0</v>
      </c>
    </row>
    <row r="1182" spans="1:63" x14ac:dyDescent="0.25">
      <c r="A1182" s="1" t="s">
        <v>135</v>
      </c>
      <c r="B1182" s="1" t="s">
        <v>60</v>
      </c>
      <c r="C1182" s="1" t="s">
        <v>167</v>
      </c>
      <c r="D1182" s="110" t="s">
        <v>446</v>
      </c>
      <c r="E1182" s="110" t="s">
        <v>36</v>
      </c>
      <c r="F1182" s="107" t="s">
        <v>0</v>
      </c>
      <c r="G1182" s="13" t="s">
        <v>0</v>
      </c>
      <c r="H1182" s="2" t="s">
        <v>37</v>
      </c>
      <c r="I1182" s="12">
        <f>SUM(I1183:I1185)</f>
        <v>74982</v>
      </c>
      <c r="J1182" s="12">
        <f t="shared" ref="J1182:Y1182" si="1725">SUM(J1183:J1185)</f>
        <v>30000</v>
      </c>
      <c r="K1182" s="12">
        <f t="shared" si="1725"/>
        <v>0</v>
      </c>
      <c r="L1182" s="12">
        <f t="shared" si="1725"/>
        <v>0</v>
      </c>
      <c r="M1182" s="12">
        <f t="shared" si="1725"/>
        <v>0</v>
      </c>
      <c r="N1182" s="12">
        <f t="shared" si="1725"/>
        <v>0</v>
      </c>
      <c r="O1182" s="12">
        <f t="shared" si="1725"/>
        <v>0</v>
      </c>
      <c r="P1182" s="12">
        <f t="shared" si="1725"/>
        <v>30000</v>
      </c>
      <c r="Q1182" s="12">
        <f t="shared" si="1725"/>
        <v>0</v>
      </c>
      <c r="R1182" s="12">
        <f t="shared" si="1725"/>
        <v>0</v>
      </c>
      <c r="S1182" s="12">
        <f t="shared" si="1725"/>
        <v>0</v>
      </c>
      <c r="T1182" s="12">
        <f t="shared" si="1725"/>
        <v>10000</v>
      </c>
      <c r="U1182" s="12">
        <f t="shared" si="1725"/>
        <v>2000</v>
      </c>
      <c r="V1182" s="12">
        <f t="shared" si="1725"/>
        <v>0</v>
      </c>
      <c r="W1182" s="12">
        <f t="shared" si="1725"/>
        <v>5000</v>
      </c>
      <c r="X1182" s="12">
        <f t="shared" si="1725"/>
        <v>0</v>
      </c>
      <c r="Y1182" s="12">
        <f t="shared" si="1725"/>
        <v>13000</v>
      </c>
      <c r="Z1182" s="12">
        <v>30000</v>
      </c>
      <c r="AA1182" s="12">
        <v>0</v>
      </c>
      <c r="AB1182" s="12">
        <f t="shared" ref="AB1182:AQ1182" si="1726">SUM(AB1183:AB1185)</f>
        <v>0</v>
      </c>
      <c r="AC1182" s="12">
        <f t="shared" si="1726"/>
        <v>0</v>
      </c>
      <c r="AD1182" s="12">
        <f t="shared" si="1726"/>
        <v>0</v>
      </c>
      <c r="AE1182" s="12">
        <f t="shared" si="1726"/>
        <v>0</v>
      </c>
      <c r="AF1182" s="12">
        <f t="shared" si="1726"/>
        <v>0</v>
      </c>
      <c r="AG1182" s="12">
        <f t="shared" si="1726"/>
        <v>0</v>
      </c>
      <c r="AH1182" s="12">
        <f t="shared" si="1726"/>
        <v>0</v>
      </c>
      <c r="AI1182" s="12">
        <f t="shared" si="1726"/>
        <v>0</v>
      </c>
      <c r="AJ1182" s="12">
        <f t="shared" si="1726"/>
        <v>0</v>
      </c>
      <c r="AK1182" s="12">
        <f t="shared" si="1726"/>
        <v>0</v>
      </c>
      <c r="AL1182" s="12">
        <f t="shared" si="1726"/>
        <v>0</v>
      </c>
      <c r="AM1182" s="12">
        <f t="shared" si="1726"/>
        <v>0</v>
      </c>
      <c r="AN1182" s="12">
        <f t="shared" si="1726"/>
        <v>0</v>
      </c>
      <c r="AO1182" s="12">
        <f t="shared" si="1726"/>
        <v>0</v>
      </c>
      <c r="AP1182" s="12">
        <f t="shared" si="1726"/>
        <v>0</v>
      </c>
      <c r="AQ1182" s="12">
        <f t="shared" si="1726"/>
        <v>0</v>
      </c>
      <c r="AR1182" s="12">
        <v>0</v>
      </c>
      <c r="AS1182" s="12">
        <v>0</v>
      </c>
      <c r="AT1182" s="12">
        <f t="shared" ref="AT1182:BI1182" si="1727">SUM(AT1183:AT1185)</f>
        <v>0</v>
      </c>
      <c r="AU1182" s="12">
        <f t="shared" si="1727"/>
        <v>0</v>
      </c>
      <c r="AV1182" s="12">
        <f t="shared" si="1727"/>
        <v>0</v>
      </c>
      <c r="AW1182" s="12">
        <f t="shared" si="1727"/>
        <v>0</v>
      </c>
      <c r="AX1182" s="12">
        <f t="shared" si="1727"/>
        <v>0</v>
      </c>
      <c r="AY1182" s="12">
        <f t="shared" si="1727"/>
        <v>0</v>
      </c>
      <c r="AZ1182" s="12">
        <f t="shared" si="1727"/>
        <v>0</v>
      </c>
      <c r="BA1182" s="12">
        <f t="shared" si="1727"/>
        <v>0</v>
      </c>
      <c r="BB1182" s="12">
        <f t="shared" si="1727"/>
        <v>0</v>
      </c>
      <c r="BC1182" s="12">
        <f t="shared" si="1727"/>
        <v>0</v>
      </c>
      <c r="BD1182" s="12">
        <f t="shared" si="1727"/>
        <v>0</v>
      </c>
      <c r="BE1182" s="12">
        <f t="shared" si="1727"/>
        <v>0</v>
      </c>
      <c r="BF1182" s="12">
        <f t="shared" si="1727"/>
        <v>0</v>
      </c>
      <c r="BG1182" s="12">
        <f t="shared" si="1727"/>
        <v>0</v>
      </c>
      <c r="BH1182" s="12">
        <f t="shared" si="1727"/>
        <v>0</v>
      </c>
      <c r="BI1182" s="12">
        <f t="shared" si="1727"/>
        <v>0</v>
      </c>
      <c r="BJ1182" s="12">
        <v>0</v>
      </c>
      <c r="BK1182" s="12">
        <v>0</v>
      </c>
    </row>
    <row r="1183" spans="1:63" x14ac:dyDescent="0.25">
      <c r="A1183" s="4" t="s">
        <v>135</v>
      </c>
      <c r="B1183" s="4" t="s">
        <v>60</v>
      </c>
      <c r="C1183" s="4" t="s">
        <v>167</v>
      </c>
      <c r="D1183" s="107" t="s">
        <v>446</v>
      </c>
      <c r="E1183" s="117">
        <v>6139</v>
      </c>
      <c r="F1183" s="107"/>
      <c r="G1183" s="103" t="s">
        <v>1658</v>
      </c>
      <c r="H1183" s="13" t="s">
        <v>37</v>
      </c>
      <c r="I1183" s="14">
        <v>61000</v>
      </c>
      <c r="J1183" s="14">
        <v>30000</v>
      </c>
      <c r="K1183" s="14"/>
      <c r="L1183" s="14"/>
      <c r="M1183" s="14"/>
      <c r="N1183" s="14"/>
      <c r="O1183" s="14"/>
      <c r="P1183" s="14">
        <f t="shared" si="1662"/>
        <v>30000</v>
      </c>
      <c r="Q1183" s="14"/>
      <c r="R1183" s="14"/>
      <c r="S1183" s="14"/>
      <c r="T1183" s="14">
        <v>10000</v>
      </c>
      <c r="U1183" s="14">
        <v>2000</v>
      </c>
      <c r="V1183" s="14"/>
      <c r="W1183" s="14">
        <v>5000</v>
      </c>
      <c r="X1183" s="14"/>
      <c r="Y1183" s="14">
        <v>13000</v>
      </c>
      <c r="Z1183" s="14">
        <v>30000</v>
      </c>
      <c r="AA1183" s="14">
        <v>0</v>
      </c>
      <c r="AB1183" s="14">
        <v>0</v>
      </c>
      <c r="AC1183" s="14"/>
      <c r="AD1183" s="14"/>
      <c r="AE1183" s="14"/>
      <c r="AF1183" s="14"/>
      <c r="AG1183" s="14"/>
      <c r="AH1183" s="14">
        <f t="shared" si="1663"/>
        <v>0</v>
      </c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>
        <v>0</v>
      </c>
      <c r="AS1183" s="14">
        <v>0</v>
      </c>
      <c r="AT1183" s="14">
        <v>0</v>
      </c>
      <c r="AU1183" s="14"/>
      <c r="AV1183" s="14"/>
      <c r="AW1183" s="14"/>
      <c r="AX1183" s="14"/>
      <c r="AY1183" s="14"/>
      <c r="AZ1183" s="14">
        <f t="shared" si="1664"/>
        <v>0</v>
      </c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>
        <v>0</v>
      </c>
      <c r="BK1183" s="14">
        <v>0</v>
      </c>
    </row>
    <row r="1184" spans="1:63" ht="22.5" x14ac:dyDescent="0.25">
      <c r="A1184" s="4" t="s">
        <v>135</v>
      </c>
      <c r="B1184" s="4" t="s">
        <v>60</v>
      </c>
      <c r="C1184" s="4" t="s">
        <v>167</v>
      </c>
      <c r="D1184" s="107" t="s">
        <v>446</v>
      </c>
      <c r="E1184" s="117">
        <v>6139</v>
      </c>
      <c r="F1184" s="107" t="s">
        <v>453</v>
      </c>
      <c r="G1184" s="103" t="s">
        <v>1658</v>
      </c>
      <c r="H1184" s="13" t="s">
        <v>39</v>
      </c>
      <c r="I1184" s="14">
        <v>4982</v>
      </c>
      <c r="J1184" s="14">
        <v>0</v>
      </c>
      <c r="K1184" s="14"/>
      <c r="L1184" s="14"/>
      <c r="M1184" s="14"/>
      <c r="N1184" s="14"/>
      <c r="O1184" s="14"/>
      <c r="P1184" s="14">
        <f t="shared" si="1662"/>
        <v>0</v>
      </c>
      <c r="Q1184" s="14"/>
      <c r="R1184" s="14"/>
      <c r="S1184" s="14"/>
      <c r="T1184" s="14"/>
      <c r="U1184" s="14"/>
      <c r="V1184" s="14"/>
      <c r="W1184" s="14"/>
      <c r="X1184" s="14"/>
      <c r="Y1184" s="14"/>
      <c r="Z1184" s="14">
        <v>0</v>
      </c>
      <c r="AA1184" s="14">
        <v>0</v>
      </c>
      <c r="AB1184" s="14">
        <v>0</v>
      </c>
      <c r="AC1184" s="14"/>
      <c r="AD1184" s="14"/>
      <c r="AE1184" s="14"/>
      <c r="AF1184" s="14"/>
      <c r="AG1184" s="14"/>
      <c r="AH1184" s="14">
        <f t="shared" si="1663"/>
        <v>0</v>
      </c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>
        <v>0</v>
      </c>
      <c r="AS1184" s="14">
        <v>0</v>
      </c>
      <c r="AT1184" s="14">
        <v>0</v>
      </c>
      <c r="AU1184" s="14"/>
      <c r="AV1184" s="14"/>
      <c r="AW1184" s="14"/>
      <c r="AX1184" s="14"/>
      <c r="AY1184" s="14"/>
      <c r="AZ1184" s="14">
        <f t="shared" si="1664"/>
        <v>0</v>
      </c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>
        <v>0</v>
      </c>
      <c r="BK1184" s="14">
        <v>0</v>
      </c>
    </row>
    <row r="1185" spans="1:63" ht="33.75" x14ac:dyDescent="0.25">
      <c r="A1185" s="4" t="s">
        <v>135</v>
      </c>
      <c r="B1185" s="4" t="s">
        <v>60</v>
      </c>
      <c r="C1185" s="4" t="s">
        <v>167</v>
      </c>
      <c r="D1185" s="107" t="s">
        <v>446</v>
      </c>
      <c r="E1185" s="117">
        <v>6139</v>
      </c>
      <c r="F1185" s="107" t="s">
        <v>454</v>
      </c>
      <c r="G1185" s="103" t="s">
        <v>1658</v>
      </c>
      <c r="H1185" s="13" t="s">
        <v>40</v>
      </c>
      <c r="I1185" s="14">
        <v>9000</v>
      </c>
      <c r="J1185" s="14">
        <v>0</v>
      </c>
      <c r="K1185" s="14"/>
      <c r="L1185" s="14"/>
      <c r="M1185" s="14"/>
      <c r="N1185" s="14"/>
      <c r="O1185" s="14"/>
      <c r="P1185" s="14">
        <f t="shared" si="1662"/>
        <v>0</v>
      </c>
      <c r="Q1185" s="14"/>
      <c r="R1185" s="14"/>
      <c r="S1185" s="14"/>
      <c r="T1185" s="14"/>
      <c r="U1185" s="14"/>
      <c r="V1185" s="14"/>
      <c r="W1185" s="14"/>
      <c r="X1185" s="14"/>
      <c r="Y1185" s="14"/>
      <c r="Z1185" s="14">
        <v>0</v>
      </c>
      <c r="AA1185" s="14">
        <v>0</v>
      </c>
      <c r="AB1185" s="14">
        <v>0</v>
      </c>
      <c r="AC1185" s="14"/>
      <c r="AD1185" s="14"/>
      <c r="AE1185" s="14"/>
      <c r="AF1185" s="14"/>
      <c r="AG1185" s="14"/>
      <c r="AH1185" s="14">
        <f t="shared" si="1663"/>
        <v>0</v>
      </c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>
        <v>0</v>
      </c>
      <c r="AS1185" s="14">
        <v>0</v>
      </c>
      <c r="AT1185" s="14">
        <v>0</v>
      </c>
      <c r="AU1185" s="14"/>
      <c r="AV1185" s="14"/>
      <c r="AW1185" s="14"/>
      <c r="AX1185" s="14"/>
      <c r="AY1185" s="14"/>
      <c r="AZ1185" s="14">
        <f t="shared" si="1664"/>
        <v>0</v>
      </c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>
        <v>0</v>
      </c>
      <c r="BK1185" s="14">
        <v>0</v>
      </c>
    </row>
    <row r="1186" spans="1:63" ht="33.75" x14ac:dyDescent="0.25">
      <c r="A1186" s="1" t="s">
        <v>0</v>
      </c>
      <c r="B1186" s="1" t="s">
        <v>0</v>
      </c>
      <c r="C1186" s="1" t="s">
        <v>0</v>
      </c>
      <c r="D1186" s="106" t="s">
        <v>0</v>
      </c>
      <c r="E1186" s="106" t="s">
        <v>0</v>
      </c>
      <c r="F1186" s="106" t="s">
        <v>0</v>
      </c>
      <c r="G1186" s="2" t="s">
        <v>0</v>
      </c>
      <c r="H1186" s="10" t="s">
        <v>41</v>
      </c>
      <c r="I1186" s="11">
        <f>SUM(I1187)</f>
        <v>100</v>
      </c>
      <c r="J1186" s="11">
        <f t="shared" ref="J1186:Y1187" si="1728">SUM(J1187)</f>
        <v>0</v>
      </c>
      <c r="K1186" s="11">
        <f t="shared" si="1728"/>
        <v>0</v>
      </c>
      <c r="L1186" s="11">
        <f t="shared" si="1728"/>
        <v>0</v>
      </c>
      <c r="M1186" s="11">
        <f t="shared" si="1728"/>
        <v>0</v>
      </c>
      <c r="N1186" s="11">
        <f t="shared" si="1728"/>
        <v>0</v>
      </c>
      <c r="O1186" s="11">
        <f t="shared" si="1728"/>
        <v>0</v>
      </c>
      <c r="P1186" s="11">
        <f t="shared" si="1728"/>
        <v>0</v>
      </c>
      <c r="Q1186" s="11">
        <f t="shared" si="1728"/>
        <v>0</v>
      </c>
      <c r="R1186" s="11">
        <f t="shared" si="1728"/>
        <v>0</v>
      </c>
      <c r="S1186" s="11">
        <f t="shared" si="1728"/>
        <v>0</v>
      </c>
      <c r="T1186" s="11">
        <f t="shared" si="1728"/>
        <v>0</v>
      </c>
      <c r="U1186" s="11">
        <f t="shared" si="1728"/>
        <v>0</v>
      </c>
      <c r="V1186" s="11">
        <f t="shared" si="1728"/>
        <v>0</v>
      </c>
      <c r="W1186" s="11">
        <f t="shared" si="1728"/>
        <v>0</v>
      </c>
      <c r="X1186" s="11">
        <f t="shared" si="1728"/>
        <v>0</v>
      </c>
      <c r="Y1186" s="11">
        <f t="shared" si="1728"/>
        <v>0</v>
      </c>
      <c r="Z1186" s="11">
        <v>0</v>
      </c>
      <c r="AA1186" s="11">
        <v>0</v>
      </c>
      <c r="AB1186" s="11">
        <f t="shared" ref="AB1186:AQ1187" si="1729">SUM(AB1187)</f>
        <v>0</v>
      </c>
      <c r="AC1186" s="11">
        <f t="shared" si="1729"/>
        <v>0</v>
      </c>
      <c r="AD1186" s="11">
        <f t="shared" si="1729"/>
        <v>0</v>
      </c>
      <c r="AE1186" s="11">
        <f t="shared" si="1729"/>
        <v>0</v>
      </c>
      <c r="AF1186" s="11">
        <f t="shared" si="1729"/>
        <v>0</v>
      </c>
      <c r="AG1186" s="11">
        <f t="shared" si="1729"/>
        <v>0</v>
      </c>
      <c r="AH1186" s="11">
        <f t="shared" si="1729"/>
        <v>0</v>
      </c>
      <c r="AI1186" s="11">
        <f t="shared" si="1729"/>
        <v>0</v>
      </c>
      <c r="AJ1186" s="11">
        <f t="shared" si="1729"/>
        <v>0</v>
      </c>
      <c r="AK1186" s="11">
        <f t="shared" si="1729"/>
        <v>0</v>
      </c>
      <c r="AL1186" s="11">
        <f t="shared" si="1729"/>
        <v>0</v>
      </c>
      <c r="AM1186" s="11">
        <f t="shared" si="1729"/>
        <v>0</v>
      </c>
      <c r="AN1186" s="11">
        <f t="shared" si="1729"/>
        <v>0</v>
      </c>
      <c r="AO1186" s="11">
        <f t="shared" si="1729"/>
        <v>0</v>
      </c>
      <c r="AP1186" s="11">
        <f t="shared" si="1729"/>
        <v>0</v>
      </c>
      <c r="AQ1186" s="11">
        <f t="shared" si="1729"/>
        <v>0</v>
      </c>
      <c r="AR1186" s="11">
        <v>0</v>
      </c>
      <c r="AS1186" s="11">
        <v>0</v>
      </c>
      <c r="AT1186" s="11">
        <f t="shared" ref="AT1186:BI1187" si="1730">SUM(AT1187)</f>
        <v>0</v>
      </c>
      <c r="AU1186" s="11">
        <f t="shared" si="1730"/>
        <v>0</v>
      </c>
      <c r="AV1186" s="11">
        <f t="shared" si="1730"/>
        <v>0</v>
      </c>
      <c r="AW1186" s="11">
        <f t="shared" si="1730"/>
        <v>0</v>
      </c>
      <c r="AX1186" s="11">
        <f t="shared" si="1730"/>
        <v>0</v>
      </c>
      <c r="AY1186" s="11">
        <f t="shared" si="1730"/>
        <v>0</v>
      </c>
      <c r="AZ1186" s="11">
        <f t="shared" si="1730"/>
        <v>0</v>
      </c>
      <c r="BA1186" s="11">
        <f t="shared" si="1730"/>
        <v>0</v>
      </c>
      <c r="BB1186" s="11">
        <f t="shared" si="1730"/>
        <v>0</v>
      </c>
      <c r="BC1186" s="11">
        <f t="shared" si="1730"/>
        <v>0</v>
      </c>
      <c r="BD1186" s="11">
        <f t="shared" si="1730"/>
        <v>0</v>
      </c>
      <c r="BE1186" s="11">
        <f t="shared" si="1730"/>
        <v>0</v>
      </c>
      <c r="BF1186" s="11">
        <f t="shared" si="1730"/>
        <v>0</v>
      </c>
      <c r="BG1186" s="11">
        <f t="shared" si="1730"/>
        <v>0</v>
      </c>
      <c r="BH1186" s="11">
        <f t="shared" si="1730"/>
        <v>0</v>
      </c>
      <c r="BI1186" s="11">
        <f t="shared" si="1730"/>
        <v>0</v>
      </c>
      <c r="BJ1186" s="11">
        <v>0</v>
      </c>
      <c r="BK1186" s="11">
        <v>0</v>
      </c>
    </row>
    <row r="1187" spans="1:63" ht="22.5" x14ac:dyDescent="0.25">
      <c r="A1187" s="4" t="s">
        <v>135</v>
      </c>
      <c r="B1187" s="4" t="s">
        <v>60</v>
      </c>
      <c r="C1187" s="4" t="s">
        <v>167</v>
      </c>
      <c r="D1187" s="107" t="s">
        <v>446</v>
      </c>
      <c r="E1187" s="106" t="s">
        <v>42</v>
      </c>
      <c r="F1187" s="106" t="s">
        <v>0</v>
      </c>
      <c r="G1187" s="2" t="s">
        <v>0</v>
      </c>
      <c r="H1187" s="2" t="s">
        <v>43</v>
      </c>
      <c r="I1187" s="12">
        <f>SUM(I1188)</f>
        <v>100</v>
      </c>
      <c r="J1187" s="12">
        <f t="shared" si="1728"/>
        <v>0</v>
      </c>
      <c r="K1187" s="12">
        <f t="shared" ref="K1187:Y1187" si="1731">SUM(K1188)</f>
        <v>0</v>
      </c>
      <c r="L1187" s="12">
        <f t="shared" si="1731"/>
        <v>0</v>
      </c>
      <c r="M1187" s="12">
        <f t="shared" si="1731"/>
        <v>0</v>
      </c>
      <c r="N1187" s="12">
        <f t="shared" si="1731"/>
        <v>0</v>
      </c>
      <c r="O1187" s="12">
        <f t="shared" si="1731"/>
        <v>0</v>
      </c>
      <c r="P1187" s="12">
        <f t="shared" si="1731"/>
        <v>0</v>
      </c>
      <c r="Q1187" s="12">
        <f t="shared" si="1731"/>
        <v>0</v>
      </c>
      <c r="R1187" s="12">
        <f t="shared" si="1731"/>
        <v>0</v>
      </c>
      <c r="S1187" s="12">
        <f t="shared" si="1731"/>
        <v>0</v>
      </c>
      <c r="T1187" s="12">
        <f t="shared" si="1731"/>
        <v>0</v>
      </c>
      <c r="U1187" s="12">
        <f t="shared" si="1731"/>
        <v>0</v>
      </c>
      <c r="V1187" s="12">
        <f t="shared" si="1731"/>
        <v>0</v>
      </c>
      <c r="W1187" s="12">
        <f t="shared" si="1731"/>
        <v>0</v>
      </c>
      <c r="X1187" s="12">
        <f t="shared" si="1731"/>
        <v>0</v>
      </c>
      <c r="Y1187" s="12">
        <f t="shared" si="1731"/>
        <v>0</v>
      </c>
      <c r="Z1187" s="12">
        <v>0</v>
      </c>
      <c r="AA1187" s="12">
        <v>0</v>
      </c>
      <c r="AB1187" s="12">
        <f t="shared" si="1729"/>
        <v>0</v>
      </c>
      <c r="AC1187" s="12">
        <f t="shared" ref="AC1187:AQ1187" si="1732">SUM(AC1188)</f>
        <v>0</v>
      </c>
      <c r="AD1187" s="12">
        <f t="shared" si="1732"/>
        <v>0</v>
      </c>
      <c r="AE1187" s="12">
        <f t="shared" si="1732"/>
        <v>0</v>
      </c>
      <c r="AF1187" s="12">
        <f t="shared" si="1732"/>
        <v>0</v>
      </c>
      <c r="AG1187" s="12">
        <f t="shared" si="1732"/>
        <v>0</v>
      </c>
      <c r="AH1187" s="12">
        <f t="shared" si="1732"/>
        <v>0</v>
      </c>
      <c r="AI1187" s="12">
        <f t="shared" si="1732"/>
        <v>0</v>
      </c>
      <c r="AJ1187" s="12">
        <f t="shared" si="1732"/>
        <v>0</v>
      </c>
      <c r="AK1187" s="12">
        <f t="shared" si="1732"/>
        <v>0</v>
      </c>
      <c r="AL1187" s="12">
        <f t="shared" si="1732"/>
        <v>0</v>
      </c>
      <c r="AM1187" s="12">
        <f t="shared" si="1732"/>
        <v>0</v>
      </c>
      <c r="AN1187" s="12">
        <f t="shared" si="1732"/>
        <v>0</v>
      </c>
      <c r="AO1187" s="12">
        <f t="shared" si="1732"/>
        <v>0</v>
      </c>
      <c r="AP1187" s="12">
        <f t="shared" si="1732"/>
        <v>0</v>
      </c>
      <c r="AQ1187" s="12">
        <f t="shared" si="1732"/>
        <v>0</v>
      </c>
      <c r="AR1187" s="12">
        <v>0</v>
      </c>
      <c r="AS1187" s="12">
        <v>0</v>
      </c>
      <c r="AT1187" s="12">
        <f t="shared" si="1730"/>
        <v>0</v>
      </c>
      <c r="AU1187" s="12">
        <f t="shared" ref="AU1187:BI1187" si="1733">SUM(AU1188)</f>
        <v>0</v>
      </c>
      <c r="AV1187" s="12">
        <f t="shared" si="1733"/>
        <v>0</v>
      </c>
      <c r="AW1187" s="12">
        <f t="shared" si="1733"/>
        <v>0</v>
      </c>
      <c r="AX1187" s="12">
        <f t="shared" si="1733"/>
        <v>0</v>
      </c>
      <c r="AY1187" s="12">
        <f t="shared" si="1733"/>
        <v>0</v>
      </c>
      <c r="AZ1187" s="12">
        <f t="shared" si="1733"/>
        <v>0</v>
      </c>
      <c r="BA1187" s="12">
        <f t="shared" si="1733"/>
        <v>0</v>
      </c>
      <c r="BB1187" s="12">
        <f t="shared" si="1733"/>
        <v>0</v>
      </c>
      <c r="BC1187" s="12">
        <f t="shared" si="1733"/>
        <v>0</v>
      </c>
      <c r="BD1187" s="12">
        <f t="shared" si="1733"/>
        <v>0</v>
      </c>
      <c r="BE1187" s="12">
        <f t="shared" si="1733"/>
        <v>0</v>
      </c>
      <c r="BF1187" s="12">
        <f t="shared" si="1733"/>
        <v>0</v>
      </c>
      <c r="BG1187" s="12">
        <f t="shared" si="1733"/>
        <v>0</v>
      </c>
      <c r="BH1187" s="12">
        <f t="shared" si="1733"/>
        <v>0</v>
      </c>
      <c r="BI1187" s="12">
        <f t="shared" si="1733"/>
        <v>0</v>
      </c>
      <c r="BJ1187" s="12">
        <v>0</v>
      </c>
      <c r="BK1187" s="12">
        <v>0</v>
      </c>
    </row>
    <row r="1188" spans="1:63" x14ac:dyDescent="0.25">
      <c r="A1188" s="4" t="s">
        <v>135</v>
      </c>
      <c r="B1188" s="4" t="s">
        <v>60</v>
      </c>
      <c r="C1188" s="4" t="s">
        <v>167</v>
      </c>
      <c r="D1188" s="107" t="s">
        <v>446</v>
      </c>
      <c r="E1188" s="117">
        <v>6148</v>
      </c>
      <c r="F1188" s="107"/>
      <c r="G1188" s="103" t="s">
        <v>1658</v>
      </c>
      <c r="H1188" s="13" t="s">
        <v>47</v>
      </c>
      <c r="I1188" s="14">
        <v>100</v>
      </c>
      <c r="J1188" s="14">
        <v>0</v>
      </c>
      <c r="K1188" s="14"/>
      <c r="L1188" s="14"/>
      <c r="M1188" s="14"/>
      <c r="N1188" s="14"/>
      <c r="O1188" s="14"/>
      <c r="P1188" s="14">
        <f t="shared" si="1662"/>
        <v>0</v>
      </c>
      <c r="Q1188" s="14"/>
      <c r="R1188" s="14"/>
      <c r="S1188" s="14"/>
      <c r="T1188" s="14"/>
      <c r="U1188" s="14"/>
      <c r="V1188" s="14"/>
      <c r="W1188" s="14"/>
      <c r="X1188" s="14"/>
      <c r="Y1188" s="14"/>
      <c r="Z1188" s="14">
        <v>0</v>
      </c>
      <c r="AA1188" s="14">
        <v>0</v>
      </c>
      <c r="AB1188" s="14">
        <v>0</v>
      </c>
      <c r="AC1188" s="14"/>
      <c r="AD1188" s="14"/>
      <c r="AE1188" s="14"/>
      <c r="AF1188" s="14"/>
      <c r="AG1188" s="14"/>
      <c r="AH1188" s="14">
        <f t="shared" si="1663"/>
        <v>0</v>
      </c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>
        <v>0</v>
      </c>
      <c r="AS1188" s="14">
        <v>0</v>
      </c>
      <c r="AT1188" s="14">
        <v>0</v>
      </c>
      <c r="AU1188" s="14"/>
      <c r="AV1188" s="14"/>
      <c r="AW1188" s="14"/>
      <c r="AX1188" s="14"/>
      <c r="AY1188" s="14"/>
      <c r="AZ1188" s="14">
        <f t="shared" si="1664"/>
        <v>0</v>
      </c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>
        <v>0</v>
      </c>
      <c r="BK1188" s="14">
        <v>0</v>
      </c>
    </row>
    <row r="1189" spans="1:63" ht="33.75" x14ac:dyDescent="0.25">
      <c r="A1189" s="1" t="s">
        <v>0</v>
      </c>
      <c r="B1189" s="1" t="s">
        <v>0</v>
      </c>
      <c r="C1189" s="1" t="s">
        <v>0</v>
      </c>
      <c r="D1189" s="106" t="s">
        <v>0</v>
      </c>
      <c r="E1189" s="106" t="s">
        <v>0</v>
      </c>
      <c r="F1189" s="106" t="s">
        <v>0</v>
      </c>
      <c r="G1189" s="2" t="s">
        <v>0</v>
      </c>
      <c r="H1189" s="10" t="s">
        <v>49</v>
      </c>
      <c r="I1189" s="11">
        <f>SUM(I1190)</f>
        <v>40100</v>
      </c>
      <c r="J1189" s="11">
        <f t="shared" ref="J1189:Y1189" si="1734">SUM(J1190)</f>
        <v>10100</v>
      </c>
      <c r="K1189" s="11">
        <f t="shared" si="1734"/>
        <v>0</v>
      </c>
      <c r="L1189" s="11">
        <f t="shared" si="1734"/>
        <v>0</v>
      </c>
      <c r="M1189" s="11">
        <f t="shared" si="1734"/>
        <v>0</v>
      </c>
      <c r="N1189" s="11">
        <f t="shared" si="1734"/>
        <v>0</v>
      </c>
      <c r="O1189" s="11">
        <f t="shared" si="1734"/>
        <v>0</v>
      </c>
      <c r="P1189" s="11">
        <f t="shared" si="1734"/>
        <v>10100</v>
      </c>
      <c r="Q1189" s="11">
        <f t="shared" si="1734"/>
        <v>0</v>
      </c>
      <c r="R1189" s="11">
        <f t="shared" si="1734"/>
        <v>0</v>
      </c>
      <c r="S1189" s="11">
        <f t="shared" si="1734"/>
        <v>0</v>
      </c>
      <c r="T1189" s="11">
        <f t="shared" si="1734"/>
        <v>0</v>
      </c>
      <c r="U1189" s="11">
        <f t="shared" si="1734"/>
        <v>0</v>
      </c>
      <c r="V1189" s="11">
        <f t="shared" si="1734"/>
        <v>0</v>
      </c>
      <c r="W1189" s="11">
        <f t="shared" si="1734"/>
        <v>0</v>
      </c>
      <c r="X1189" s="11">
        <f t="shared" si="1734"/>
        <v>0</v>
      </c>
      <c r="Y1189" s="11">
        <f t="shared" si="1734"/>
        <v>0</v>
      </c>
      <c r="Z1189" s="11">
        <v>0</v>
      </c>
      <c r="AA1189" s="11">
        <v>10100</v>
      </c>
      <c r="AB1189" s="11">
        <f t="shared" ref="AB1189:AQ1189" si="1735">SUM(AB1190)</f>
        <v>0</v>
      </c>
      <c r="AC1189" s="11">
        <f t="shared" si="1735"/>
        <v>0</v>
      </c>
      <c r="AD1189" s="11">
        <f t="shared" si="1735"/>
        <v>0</v>
      </c>
      <c r="AE1189" s="11">
        <f t="shared" si="1735"/>
        <v>0</v>
      </c>
      <c r="AF1189" s="11">
        <f t="shared" si="1735"/>
        <v>0</v>
      </c>
      <c r="AG1189" s="11">
        <f t="shared" si="1735"/>
        <v>0</v>
      </c>
      <c r="AH1189" s="11">
        <f t="shared" si="1735"/>
        <v>0</v>
      </c>
      <c r="AI1189" s="11">
        <f t="shared" si="1735"/>
        <v>0</v>
      </c>
      <c r="AJ1189" s="11">
        <f t="shared" si="1735"/>
        <v>0</v>
      </c>
      <c r="AK1189" s="11">
        <f t="shared" si="1735"/>
        <v>0</v>
      </c>
      <c r="AL1189" s="11">
        <f t="shared" si="1735"/>
        <v>0</v>
      </c>
      <c r="AM1189" s="11">
        <f t="shared" si="1735"/>
        <v>0</v>
      </c>
      <c r="AN1189" s="11">
        <f t="shared" si="1735"/>
        <v>0</v>
      </c>
      <c r="AO1189" s="11">
        <f t="shared" si="1735"/>
        <v>0</v>
      </c>
      <c r="AP1189" s="11">
        <f t="shared" si="1735"/>
        <v>0</v>
      </c>
      <c r="AQ1189" s="11">
        <f t="shared" si="1735"/>
        <v>0</v>
      </c>
      <c r="AR1189" s="11">
        <v>0</v>
      </c>
      <c r="AS1189" s="11">
        <v>0</v>
      </c>
      <c r="AT1189" s="11">
        <f t="shared" ref="AT1189:BI1189" si="1736">SUM(AT1190)</f>
        <v>0</v>
      </c>
      <c r="AU1189" s="11">
        <f t="shared" si="1736"/>
        <v>0</v>
      </c>
      <c r="AV1189" s="11">
        <f t="shared" si="1736"/>
        <v>0</v>
      </c>
      <c r="AW1189" s="11">
        <f t="shared" si="1736"/>
        <v>0</v>
      </c>
      <c r="AX1189" s="11">
        <f t="shared" si="1736"/>
        <v>0</v>
      </c>
      <c r="AY1189" s="11">
        <f t="shared" si="1736"/>
        <v>0</v>
      </c>
      <c r="AZ1189" s="11">
        <f t="shared" si="1736"/>
        <v>0</v>
      </c>
      <c r="BA1189" s="11">
        <f t="shared" si="1736"/>
        <v>0</v>
      </c>
      <c r="BB1189" s="11">
        <f t="shared" si="1736"/>
        <v>0</v>
      </c>
      <c r="BC1189" s="11">
        <f t="shared" si="1736"/>
        <v>0</v>
      </c>
      <c r="BD1189" s="11">
        <f t="shared" si="1736"/>
        <v>0</v>
      </c>
      <c r="BE1189" s="11">
        <f t="shared" si="1736"/>
        <v>0</v>
      </c>
      <c r="BF1189" s="11">
        <f t="shared" si="1736"/>
        <v>0</v>
      </c>
      <c r="BG1189" s="11">
        <f t="shared" si="1736"/>
        <v>0</v>
      </c>
      <c r="BH1189" s="11">
        <f t="shared" si="1736"/>
        <v>0</v>
      </c>
      <c r="BI1189" s="11">
        <f t="shared" si="1736"/>
        <v>0</v>
      </c>
      <c r="BJ1189" s="11">
        <v>0</v>
      </c>
      <c r="BK1189" s="11">
        <v>0</v>
      </c>
    </row>
    <row r="1190" spans="1:63" x14ac:dyDescent="0.25">
      <c r="A1190" s="4" t="s">
        <v>135</v>
      </c>
      <c r="B1190" s="4" t="s">
        <v>60</v>
      </c>
      <c r="C1190" s="4" t="s">
        <v>167</v>
      </c>
      <c r="D1190" s="107" t="s">
        <v>446</v>
      </c>
      <c r="E1190" s="106" t="s">
        <v>50</v>
      </c>
      <c r="F1190" s="106" t="s">
        <v>0</v>
      </c>
      <c r="G1190" s="2" t="s">
        <v>0</v>
      </c>
      <c r="H1190" s="2" t="s">
        <v>51</v>
      </c>
      <c r="I1190" s="12">
        <f>SUM(I1191:I1192)</f>
        <v>40100</v>
      </c>
      <c r="J1190" s="12">
        <f t="shared" ref="J1190:Y1190" si="1737">SUM(J1191:J1192)</f>
        <v>10100</v>
      </c>
      <c r="K1190" s="12">
        <f t="shared" si="1737"/>
        <v>0</v>
      </c>
      <c r="L1190" s="12">
        <f t="shared" si="1737"/>
        <v>0</v>
      </c>
      <c r="M1190" s="12">
        <f t="shared" si="1737"/>
        <v>0</v>
      </c>
      <c r="N1190" s="12">
        <f t="shared" si="1737"/>
        <v>0</v>
      </c>
      <c r="O1190" s="12">
        <f t="shared" si="1737"/>
        <v>0</v>
      </c>
      <c r="P1190" s="12">
        <f t="shared" ref="P1190" si="1738">SUM(P1191:P1192)</f>
        <v>10100</v>
      </c>
      <c r="Q1190" s="12">
        <f t="shared" si="1737"/>
        <v>0</v>
      </c>
      <c r="R1190" s="12">
        <f t="shared" si="1737"/>
        <v>0</v>
      </c>
      <c r="S1190" s="12">
        <f t="shared" si="1737"/>
        <v>0</v>
      </c>
      <c r="T1190" s="12">
        <f t="shared" si="1737"/>
        <v>0</v>
      </c>
      <c r="U1190" s="12">
        <f t="shared" si="1737"/>
        <v>0</v>
      </c>
      <c r="V1190" s="12">
        <f t="shared" si="1737"/>
        <v>0</v>
      </c>
      <c r="W1190" s="12">
        <f t="shared" si="1737"/>
        <v>0</v>
      </c>
      <c r="X1190" s="12">
        <f t="shared" si="1737"/>
        <v>0</v>
      </c>
      <c r="Y1190" s="12">
        <f t="shared" si="1737"/>
        <v>0</v>
      </c>
      <c r="Z1190" s="12">
        <v>0</v>
      </c>
      <c r="AA1190" s="12">
        <v>10100</v>
      </c>
      <c r="AB1190" s="12">
        <f t="shared" ref="AB1190:AQ1190" si="1739">SUM(AB1191:AB1192)</f>
        <v>0</v>
      </c>
      <c r="AC1190" s="12">
        <f t="shared" si="1739"/>
        <v>0</v>
      </c>
      <c r="AD1190" s="12">
        <f t="shared" si="1739"/>
        <v>0</v>
      </c>
      <c r="AE1190" s="12">
        <f t="shared" si="1739"/>
        <v>0</v>
      </c>
      <c r="AF1190" s="12">
        <f t="shared" si="1739"/>
        <v>0</v>
      </c>
      <c r="AG1190" s="12">
        <f t="shared" si="1739"/>
        <v>0</v>
      </c>
      <c r="AH1190" s="12">
        <f t="shared" ref="AH1190" si="1740">SUM(AH1191:AH1192)</f>
        <v>0</v>
      </c>
      <c r="AI1190" s="12">
        <f t="shared" si="1739"/>
        <v>0</v>
      </c>
      <c r="AJ1190" s="12">
        <f t="shared" si="1739"/>
        <v>0</v>
      </c>
      <c r="AK1190" s="12">
        <f t="shared" si="1739"/>
        <v>0</v>
      </c>
      <c r="AL1190" s="12">
        <f t="shared" si="1739"/>
        <v>0</v>
      </c>
      <c r="AM1190" s="12">
        <f t="shared" si="1739"/>
        <v>0</v>
      </c>
      <c r="AN1190" s="12">
        <f t="shared" si="1739"/>
        <v>0</v>
      </c>
      <c r="AO1190" s="12">
        <f t="shared" si="1739"/>
        <v>0</v>
      </c>
      <c r="AP1190" s="12">
        <f t="shared" si="1739"/>
        <v>0</v>
      </c>
      <c r="AQ1190" s="12">
        <f t="shared" si="1739"/>
        <v>0</v>
      </c>
      <c r="AR1190" s="12">
        <v>0</v>
      </c>
      <c r="AS1190" s="12">
        <v>0</v>
      </c>
      <c r="AT1190" s="12">
        <f t="shared" ref="AT1190:BI1190" si="1741">SUM(AT1191:AT1192)</f>
        <v>0</v>
      </c>
      <c r="AU1190" s="12">
        <f t="shared" si="1741"/>
        <v>0</v>
      </c>
      <c r="AV1190" s="12">
        <f t="shared" si="1741"/>
        <v>0</v>
      </c>
      <c r="AW1190" s="12">
        <f t="shared" si="1741"/>
        <v>0</v>
      </c>
      <c r="AX1190" s="12">
        <f t="shared" si="1741"/>
        <v>0</v>
      </c>
      <c r="AY1190" s="12">
        <f t="shared" si="1741"/>
        <v>0</v>
      </c>
      <c r="AZ1190" s="12">
        <f t="shared" ref="AZ1190" si="1742">SUM(AZ1191:AZ1192)</f>
        <v>0</v>
      </c>
      <c r="BA1190" s="12">
        <f t="shared" si="1741"/>
        <v>0</v>
      </c>
      <c r="BB1190" s="12">
        <f t="shared" si="1741"/>
        <v>0</v>
      </c>
      <c r="BC1190" s="12">
        <f t="shared" si="1741"/>
        <v>0</v>
      </c>
      <c r="BD1190" s="12">
        <f t="shared" si="1741"/>
        <v>0</v>
      </c>
      <c r="BE1190" s="12">
        <f t="shared" si="1741"/>
        <v>0</v>
      </c>
      <c r="BF1190" s="12">
        <f t="shared" si="1741"/>
        <v>0</v>
      </c>
      <c r="BG1190" s="12">
        <f t="shared" si="1741"/>
        <v>0</v>
      </c>
      <c r="BH1190" s="12">
        <f t="shared" si="1741"/>
        <v>0</v>
      </c>
      <c r="BI1190" s="12">
        <f t="shared" si="1741"/>
        <v>0</v>
      </c>
      <c r="BJ1190" s="12">
        <v>0</v>
      </c>
      <c r="BK1190" s="12">
        <v>0</v>
      </c>
    </row>
    <row r="1191" spans="1:63" x14ac:dyDescent="0.25">
      <c r="A1191" s="4" t="s">
        <v>135</v>
      </c>
      <c r="B1191" s="4" t="s">
        <v>60</v>
      </c>
      <c r="C1191" s="4" t="s">
        <v>167</v>
      </c>
      <c r="D1191" s="107" t="s">
        <v>446</v>
      </c>
      <c r="E1191" s="117">
        <v>8213</v>
      </c>
      <c r="F1191" s="107"/>
      <c r="G1191" s="103" t="s">
        <v>1658</v>
      </c>
      <c r="H1191" s="13" t="s">
        <v>53</v>
      </c>
      <c r="I1191" s="14">
        <v>30000</v>
      </c>
      <c r="J1191" s="14">
        <v>10000</v>
      </c>
      <c r="K1191" s="14"/>
      <c r="L1191" s="14"/>
      <c r="M1191" s="14"/>
      <c r="N1191" s="14"/>
      <c r="O1191" s="14"/>
      <c r="P1191" s="14">
        <f t="shared" si="1662"/>
        <v>10000</v>
      </c>
      <c r="Q1191" s="14"/>
      <c r="R1191" s="14"/>
      <c r="S1191" s="14"/>
      <c r="T1191" s="14"/>
      <c r="U1191" s="14"/>
      <c r="V1191" s="14"/>
      <c r="W1191" s="14"/>
      <c r="X1191" s="14"/>
      <c r="Y1191" s="14"/>
      <c r="Z1191" s="14">
        <v>0</v>
      </c>
      <c r="AA1191" s="14">
        <v>10000</v>
      </c>
      <c r="AB1191" s="14">
        <v>0</v>
      </c>
      <c r="AC1191" s="14"/>
      <c r="AD1191" s="14"/>
      <c r="AE1191" s="14"/>
      <c r="AF1191" s="14"/>
      <c r="AG1191" s="14"/>
      <c r="AH1191" s="14">
        <f t="shared" si="1663"/>
        <v>0</v>
      </c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>
        <v>0</v>
      </c>
      <c r="AS1191" s="14">
        <v>0</v>
      </c>
      <c r="AT1191" s="14">
        <v>0</v>
      </c>
      <c r="AU1191" s="14"/>
      <c r="AV1191" s="14"/>
      <c r="AW1191" s="14"/>
      <c r="AX1191" s="14"/>
      <c r="AY1191" s="14"/>
      <c r="AZ1191" s="14">
        <f t="shared" si="1664"/>
        <v>0</v>
      </c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>
        <v>0</v>
      </c>
      <c r="BK1191" s="14">
        <v>0</v>
      </c>
    </row>
    <row r="1192" spans="1:63" x14ac:dyDescent="0.25">
      <c r="A1192" s="4" t="s">
        <v>135</v>
      </c>
      <c r="B1192" s="4" t="s">
        <v>60</v>
      </c>
      <c r="C1192" s="4" t="s">
        <v>167</v>
      </c>
      <c r="D1192" s="107" t="s">
        <v>446</v>
      </c>
      <c r="E1192" s="117">
        <v>8216</v>
      </c>
      <c r="F1192" s="107"/>
      <c r="G1192" s="103" t="s">
        <v>1658</v>
      </c>
      <c r="H1192" s="13" t="s">
        <v>110</v>
      </c>
      <c r="I1192" s="14">
        <v>10100</v>
      </c>
      <c r="J1192" s="14">
        <v>100</v>
      </c>
      <c r="K1192" s="14"/>
      <c r="L1192" s="14"/>
      <c r="M1192" s="14"/>
      <c r="N1192" s="14"/>
      <c r="O1192" s="14"/>
      <c r="P1192" s="14">
        <f t="shared" ref="P1192:P1255" si="1743">J1192+K1192+L1192+M1192+N1192+O1192</f>
        <v>100</v>
      </c>
      <c r="Q1192" s="14"/>
      <c r="R1192" s="14"/>
      <c r="S1192" s="14"/>
      <c r="T1192" s="14"/>
      <c r="U1192" s="14"/>
      <c r="V1192" s="14"/>
      <c r="W1192" s="14"/>
      <c r="X1192" s="14"/>
      <c r="Y1192" s="14"/>
      <c r="Z1192" s="14">
        <v>0</v>
      </c>
      <c r="AA1192" s="14">
        <v>100</v>
      </c>
      <c r="AB1192" s="14">
        <v>0</v>
      </c>
      <c r="AC1192" s="14"/>
      <c r="AD1192" s="14"/>
      <c r="AE1192" s="14"/>
      <c r="AF1192" s="14"/>
      <c r="AG1192" s="14"/>
      <c r="AH1192" s="14">
        <f t="shared" ref="AH1192:AH1255" si="1744">AB1192+AC1192+AD1192+AE1192+AF1192+AG1192</f>
        <v>0</v>
      </c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>
        <v>0</v>
      </c>
      <c r="AS1192" s="14">
        <v>0</v>
      </c>
      <c r="AT1192" s="14">
        <v>0</v>
      </c>
      <c r="AU1192" s="14"/>
      <c r="AV1192" s="14"/>
      <c r="AW1192" s="14"/>
      <c r="AX1192" s="14"/>
      <c r="AY1192" s="14"/>
      <c r="AZ1192" s="14">
        <f t="shared" ref="AZ1192:AZ1255" si="1745">AT1192+AU1192+AV1192+AW1192+AX1192+AY1192</f>
        <v>0</v>
      </c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>
        <v>0</v>
      </c>
      <c r="BK1192" s="14">
        <v>0</v>
      </c>
    </row>
    <row r="1193" spans="1:63" ht="22.5" x14ac:dyDescent="0.25">
      <c r="A1193" s="13" t="s">
        <v>0</v>
      </c>
      <c r="B1193" s="13" t="s">
        <v>0</v>
      </c>
      <c r="C1193" s="13" t="s">
        <v>0</v>
      </c>
      <c r="D1193" s="103" t="s">
        <v>0</v>
      </c>
      <c r="E1193" s="103" t="s">
        <v>0</v>
      </c>
      <c r="F1193" s="103" t="s">
        <v>0</v>
      </c>
      <c r="G1193" s="13" t="s">
        <v>0</v>
      </c>
      <c r="H1193" s="10" t="s">
        <v>455</v>
      </c>
      <c r="I1193" s="11">
        <f>SUM(I1162,I1186,I1189)</f>
        <v>2309782</v>
      </c>
      <c r="J1193" s="11">
        <f t="shared" ref="J1193:Y1193" si="1746">SUM(J1162,J1186,J1189)</f>
        <v>72800</v>
      </c>
      <c r="K1193" s="11">
        <f t="shared" si="1746"/>
        <v>0</v>
      </c>
      <c r="L1193" s="11">
        <f t="shared" si="1746"/>
        <v>0</v>
      </c>
      <c r="M1193" s="11">
        <f t="shared" si="1746"/>
        <v>0</v>
      </c>
      <c r="N1193" s="11">
        <f t="shared" si="1746"/>
        <v>0</v>
      </c>
      <c r="O1193" s="11">
        <f t="shared" si="1746"/>
        <v>0</v>
      </c>
      <c r="P1193" s="11">
        <f t="shared" si="1746"/>
        <v>72800</v>
      </c>
      <c r="Q1193" s="11">
        <f t="shared" si="1746"/>
        <v>0</v>
      </c>
      <c r="R1193" s="11">
        <f t="shared" si="1746"/>
        <v>0</v>
      </c>
      <c r="S1193" s="11">
        <f t="shared" si="1746"/>
        <v>0</v>
      </c>
      <c r="T1193" s="11">
        <f t="shared" si="1746"/>
        <v>14000</v>
      </c>
      <c r="U1193" s="11">
        <f t="shared" si="1746"/>
        <v>7040</v>
      </c>
      <c r="V1193" s="11">
        <f t="shared" si="1746"/>
        <v>0</v>
      </c>
      <c r="W1193" s="11">
        <f t="shared" si="1746"/>
        <v>5000</v>
      </c>
      <c r="X1193" s="11">
        <f t="shared" si="1746"/>
        <v>0</v>
      </c>
      <c r="Y1193" s="11">
        <f t="shared" si="1746"/>
        <v>14100</v>
      </c>
      <c r="Z1193" s="11">
        <v>40140</v>
      </c>
      <c r="AA1193" s="11">
        <v>32660</v>
      </c>
      <c r="AB1193" s="11">
        <f t="shared" ref="AB1193:AQ1193" si="1747">SUM(AB1162,AB1186,AB1189)</f>
        <v>0</v>
      </c>
      <c r="AC1193" s="11">
        <f t="shared" si="1747"/>
        <v>0</v>
      </c>
      <c r="AD1193" s="11">
        <f t="shared" si="1747"/>
        <v>0</v>
      </c>
      <c r="AE1193" s="11">
        <f t="shared" si="1747"/>
        <v>0</v>
      </c>
      <c r="AF1193" s="11">
        <f t="shared" si="1747"/>
        <v>0</v>
      </c>
      <c r="AG1193" s="11">
        <f t="shared" si="1747"/>
        <v>0</v>
      </c>
      <c r="AH1193" s="11">
        <f t="shared" si="1747"/>
        <v>0</v>
      </c>
      <c r="AI1193" s="11">
        <f t="shared" si="1747"/>
        <v>0</v>
      </c>
      <c r="AJ1193" s="11">
        <f t="shared" si="1747"/>
        <v>0</v>
      </c>
      <c r="AK1193" s="11">
        <f t="shared" si="1747"/>
        <v>0</v>
      </c>
      <c r="AL1193" s="11">
        <f t="shared" si="1747"/>
        <v>0</v>
      </c>
      <c r="AM1193" s="11">
        <f t="shared" si="1747"/>
        <v>0</v>
      </c>
      <c r="AN1193" s="11">
        <f t="shared" si="1747"/>
        <v>0</v>
      </c>
      <c r="AO1193" s="11">
        <f t="shared" si="1747"/>
        <v>0</v>
      </c>
      <c r="AP1193" s="11">
        <f t="shared" si="1747"/>
        <v>0</v>
      </c>
      <c r="AQ1193" s="11">
        <f t="shared" si="1747"/>
        <v>0</v>
      </c>
      <c r="AR1193" s="11">
        <v>0</v>
      </c>
      <c r="AS1193" s="11">
        <v>0</v>
      </c>
      <c r="AT1193" s="11">
        <f t="shared" ref="AT1193:BI1193" si="1748">SUM(AT1162,AT1186,AT1189)</f>
        <v>0</v>
      </c>
      <c r="AU1193" s="11">
        <f t="shared" si="1748"/>
        <v>2591</v>
      </c>
      <c r="AV1193" s="11">
        <f t="shared" si="1748"/>
        <v>0</v>
      </c>
      <c r="AW1193" s="11">
        <f t="shared" si="1748"/>
        <v>0</v>
      </c>
      <c r="AX1193" s="11">
        <f t="shared" si="1748"/>
        <v>0</v>
      </c>
      <c r="AY1193" s="11">
        <f t="shared" si="1748"/>
        <v>0</v>
      </c>
      <c r="AZ1193" s="11">
        <f t="shared" si="1748"/>
        <v>2591</v>
      </c>
      <c r="BA1193" s="11">
        <f t="shared" si="1748"/>
        <v>0</v>
      </c>
      <c r="BB1193" s="11">
        <f t="shared" si="1748"/>
        <v>0</v>
      </c>
      <c r="BC1193" s="11">
        <f t="shared" si="1748"/>
        <v>2591</v>
      </c>
      <c r="BD1193" s="11">
        <f t="shared" si="1748"/>
        <v>0</v>
      </c>
      <c r="BE1193" s="11">
        <f t="shared" si="1748"/>
        <v>0</v>
      </c>
      <c r="BF1193" s="11">
        <f t="shared" si="1748"/>
        <v>0</v>
      </c>
      <c r="BG1193" s="11">
        <f t="shared" si="1748"/>
        <v>0</v>
      </c>
      <c r="BH1193" s="11">
        <f t="shared" si="1748"/>
        <v>0</v>
      </c>
      <c r="BI1193" s="11">
        <f t="shared" si="1748"/>
        <v>0</v>
      </c>
      <c r="BJ1193" s="11">
        <v>2591</v>
      </c>
      <c r="BK1193" s="11">
        <v>0</v>
      </c>
    </row>
    <row r="1194" spans="1:63" ht="15.75" thickBot="1" x14ac:dyDescent="0.3">
      <c r="A1194" s="13" t="s">
        <v>0</v>
      </c>
      <c r="B1194" s="13" t="s">
        <v>0</v>
      </c>
      <c r="C1194" s="13" t="s">
        <v>0</v>
      </c>
      <c r="D1194" s="103" t="s">
        <v>0</v>
      </c>
      <c r="E1194" s="103" t="s">
        <v>0</v>
      </c>
      <c r="F1194" s="103" t="s">
        <v>0</v>
      </c>
      <c r="G1194" s="13" t="s">
        <v>0</v>
      </c>
      <c r="H1194" s="2" t="s">
        <v>55</v>
      </c>
      <c r="I1194" s="12">
        <v>60</v>
      </c>
      <c r="J1194" s="13" t="s">
        <v>0</v>
      </c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>
        <v>0</v>
      </c>
      <c r="AA1194" s="13"/>
      <c r="AB1194" s="13" t="s">
        <v>0</v>
      </c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>
        <v>0</v>
      </c>
      <c r="AS1194" s="13"/>
      <c r="AT1194" s="13" t="s">
        <v>0</v>
      </c>
      <c r="AU1194" s="13"/>
      <c r="AV1194" s="13"/>
      <c r="AW1194" s="13"/>
      <c r="AX1194" s="13"/>
      <c r="AY1194" s="13"/>
      <c r="AZ1194" s="13"/>
      <c r="BA1194" s="13"/>
      <c r="BB1194" s="13"/>
      <c r="BC1194" s="13"/>
      <c r="BD1194" s="13"/>
      <c r="BE1194" s="13"/>
      <c r="BF1194" s="13"/>
      <c r="BG1194" s="13"/>
      <c r="BH1194" s="13"/>
      <c r="BI1194" s="13"/>
      <c r="BJ1194" s="13">
        <v>0</v>
      </c>
      <c r="BK1194" s="13"/>
    </row>
    <row r="1195" spans="1:63" ht="69.75" customHeight="1" thickBot="1" x14ac:dyDescent="0.3">
      <c r="A1195" s="148" t="s">
        <v>0</v>
      </c>
      <c r="B1195" s="148" t="s">
        <v>0</v>
      </c>
      <c r="C1195" s="148" t="s">
        <v>0</v>
      </c>
      <c r="D1195" s="151" t="s">
        <v>0</v>
      </c>
      <c r="E1195" s="151" t="s">
        <v>0</v>
      </c>
      <c r="F1195" s="151" t="s">
        <v>0</v>
      </c>
      <c r="G1195" s="154" t="s">
        <v>0</v>
      </c>
      <c r="H1195" s="5" t="s">
        <v>56</v>
      </c>
      <c r="I1195" s="5" t="s">
        <v>9</v>
      </c>
      <c r="J1195" s="94" t="s">
        <v>10</v>
      </c>
      <c r="K1195" s="94" t="s">
        <v>1602</v>
      </c>
      <c r="L1195" s="94" t="s">
        <v>1535</v>
      </c>
      <c r="M1195" s="94" t="s">
        <v>1591</v>
      </c>
      <c r="N1195" s="94" t="s">
        <v>1592</v>
      </c>
      <c r="O1195" s="94" t="s">
        <v>1593</v>
      </c>
      <c r="P1195" s="94" t="s">
        <v>1606</v>
      </c>
      <c r="Q1195" s="94" t="s">
        <v>1603</v>
      </c>
      <c r="R1195" s="94" t="s">
        <v>1594</v>
      </c>
      <c r="S1195" s="94" t="s">
        <v>1595</v>
      </c>
      <c r="T1195" s="94" t="s">
        <v>1596</v>
      </c>
      <c r="U1195" s="94" t="s">
        <v>1597</v>
      </c>
      <c r="V1195" s="94" t="s">
        <v>1598</v>
      </c>
      <c r="W1195" s="94" t="s">
        <v>1599</v>
      </c>
      <c r="X1195" s="94" t="s">
        <v>1604</v>
      </c>
      <c r="Y1195" s="94" t="s">
        <v>1605</v>
      </c>
      <c r="Z1195" s="94" t="s">
        <v>1600</v>
      </c>
      <c r="AA1195" s="94" t="s">
        <v>1601</v>
      </c>
      <c r="AB1195" s="95" t="s">
        <v>11</v>
      </c>
      <c r="AC1195" s="95" t="s">
        <v>1602</v>
      </c>
      <c r="AD1195" s="95" t="s">
        <v>1535</v>
      </c>
      <c r="AE1195" s="95" t="s">
        <v>1591</v>
      </c>
      <c r="AF1195" s="95" t="s">
        <v>1592</v>
      </c>
      <c r="AG1195" s="95" t="s">
        <v>1593</v>
      </c>
      <c r="AH1195" s="95" t="s">
        <v>1607</v>
      </c>
      <c r="AI1195" s="95" t="s">
        <v>1603</v>
      </c>
      <c r="AJ1195" s="95" t="s">
        <v>1594</v>
      </c>
      <c r="AK1195" s="95" t="s">
        <v>1595</v>
      </c>
      <c r="AL1195" s="95" t="s">
        <v>1596</v>
      </c>
      <c r="AM1195" s="95" t="s">
        <v>1597</v>
      </c>
      <c r="AN1195" s="95" t="s">
        <v>1598</v>
      </c>
      <c r="AO1195" s="95" t="s">
        <v>1599</v>
      </c>
      <c r="AP1195" s="95" t="s">
        <v>1604</v>
      </c>
      <c r="AQ1195" s="95" t="s">
        <v>1605</v>
      </c>
      <c r="AR1195" s="95" t="s">
        <v>1600</v>
      </c>
      <c r="AS1195" s="95" t="s">
        <v>1601</v>
      </c>
      <c r="AT1195" s="96" t="s">
        <v>12</v>
      </c>
      <c r="AU1195" s="96" t="s">
        <v>1602</v>
      </c>
      <c r="AV1195" s="96" t="s">
        <v>1535</v>
      </c>
      <c r="AW1195" s="96" t="s">
        <v>1591</v>
      </c>
      <c r="AX1195" s="96" t="s">
        <v>1592</v>
      </c>
      <c r="AY1195" s="96" t="s">
        <v>1593</v>
      </c>
      <c r="AZ1195" s="96" t="s">
        <v>1608</v>
      </c>
      <c r="BA1195" s="96" t="s">
        <v>1603</v>
      </c>
      <c r="BB1195" s="96" t="s">
        <v>1594</v>
      </c>
      <c r="BC1195" s="96" t="s">
        <v>1595</v>
      </c>
      <c r="BD1195" s="96" t="s">
        <v>1596</v>
      </c>
      <c r="BE1195" s="96" t="s">
        <v>1597</v>
      </c>
      <c r="BF1195" s="96" t="s">
        <v>1598</v>
      </c>
      <c r="BG1195" s="96" t="s">
        <v>1599</v>
      </c>
      <c r="BH1195" s="96" t="s">
        <v>1604</v>
      </c>
      <c r="BI1195" s="96" t="s">
        <v>1605</v>
      </c>
      <c r="BJ1195" s="96" t="s">
        <v>1600</v>
      </c>
      <c r="BK1195" s="96" t="s">
        <v>1601</v>
      </c>
    </row>
    <row r="1196" spans="1:63" x14ac:dyDescent="0.25">
      <c r="A1196" s="149"/>
      <c r="B1196" s="149"/>
      <c r="C1196" s="149"/>
      <c r="D1196" s="152"/>
      <c r="E1196" s="152"/>
      <c r="F1196" s="152"/>
      <c r="G1196" s="155"/>
      <c r="H1196" s="15" t="s">
        <v>0</v>
      </c>
      <c r="I1196" s="9" t="s">
        <v>13</v>
      </c>
      <c r="J1196" s="9">
        <v>1</v>
      </c>
      <c r="K1196" s="9">
        <v>2</v>
      </c>
      <c r="L1196" s="9">
        <v>3</v>
      </c>
      <c r="M1196" s="9">
        <v>4</v>
      </c>
      <c r="N1196" s="9">
        <v>5</v>
      </c>
      <c r="O1196" s="9">
        <v>6</v>
      </c>
      <c r="P1196" s="9">
        <v>7</v>
      </c>
      <c r="Q1196" s="9">
        <v>8</v>
      </c>
      <c r="R1196" s="9">
        <v>9</v>
      </c>
      <c r="S1196" s="9">
        <v>10</v>
      </c>
      <c r="T1196" s="9">
        <v>11</v>
      </c>
      <c r="U1196" s="9">
        <v>12</v>
      </c>
      <c r="V1196" s="9">
        <v>13</v>
      </c>
      <c r="W1196" s="9">
        <v>14</v>
      </c>
      <c r="X1196" s="9">
        <v>15</v>
      </c>
      <c r="Y1196" s="9">
        <v>16</v>
      </c>
      <c r="Z1196" s="9">
        <v>20</v>
      </c>
      <c r="AA1196" s="9">
        <v>21</v>
      </c>
      <c r="AB1196" s="9">
        <v>1</v>
      </c>
      <c r="AC1196" s="9">
        <v>2</v>
      </c>
      <c r="AD1196" s="9">
        <v>3</v>
      </c>
      <c r="AE1196" s="9">
        <v>4</v>
      </c>
      <c r="AF1196" s="9">
        <v>5</v>
      </c>
      <c r="AG1196" s="9">
        <v>6</v>
      </c>
      <c r="AH1196" s="9">
        <v>7</v>
      </c>
      <c r="AI1196" s="9">
        <v>8</v>
      </c>
      <c r="AJ1196" s="9">
        <v>9</v>
      </c>
      <c r="AK1196" s="9">
        <v>10</v>
      </c>
      <c r="AL1196" s="9">
        <v>11</v>
      </c>
      <c r="AM1196" s="9">
        <v>12</v>
      </c>
      <c r="AN1196" s="9">
        <v>13</v>
      </c>
      <c r="AO1196" s="9">
        <v>14</v>
      </c>
      <c r="AP1196" s="9">
        <v>15</v>
      </c>
      <c r="AQ1196" s="9">
        <v>16</v>
      </c>
      <c r="AR1196" s="9">
        <v>20</v>
      </c>
      <c r="AS1196" s="9">
        <v>21</v>
      </c>
      <c r="AT1196" s="9">
        <v>1</v>
      </c>
      <c r="AU1196" s="9">
        <v>2</v>
      </c>
      <c r="AV1196" s="9">
        <v>3</v>
      </c>
      <c r="AW1196" s="9">
        <v>4</v>
      </c>
      <c r="AX1196" s="9">
        <v>5</v>
      </c>
      <c r="AY1196" s="9">
        <v>6</v>
      </c>
      <c r="AZ1196" s="9">
        <v>7</v>
      </c>
      <c r="BA1196" s="9">
        <v>8</v>
      </c>
      <c r="BB1196" s="9">
        <v>9</v>
      </c>
      <c r="BC1196" s="9">
        <v>10</v>
      </c>
      <c r="BD1196" s="9">
        <v>11</v>
      </c>
      <c r="BE1196" s="9">
        <v>12</v>
      </c>
      <c r="BF1196" s="9">
        <v>13</v>
      </c>
      <c r="BG1196" s="9">
        <v>14</v>
      </c>
      <c r="BH1196" s="9">
        <v>15</v>
      </c>
      <c r="BI1196" s="9">
        <v>16</v>
      </c>
      <c r="BJ1196" s="9">
        <v>20</v>
      </c>
      <c r="BK1196" s="9">
        <v>21</v>
      </c>
    </row>
    <row r="1197" spans="1:63" x14ac:dyDescent="0.25">
      <c r="A1197" s="149"/>
      <c r="B1197" s="149"/>
      <c r="C1197" s="149"/>
      <c r="D1197" s="152"/>
      <c r="E1197" s="152"/>
      <c r="F1197" s="152"/>
      <c r="G1197" s="155"/>
      <c r="H1197" s="16" t="s">
        <v>139</v>
      </c>
      <c r="I1197" s="17">
        <f>SUM(I1193)</f>
        <v>2309782</v>
      </c>
      <c r="J1197" s="17">
        <f t="shared" ref="J1197:Y1197" si="1749">SUM(J1193)</f>
        <v>72800</v>
      </c>
      <c r="K1197" s="17">
        <f t="shared" si="1749"/>
        <v>0</v>
      </c>
      <c r="L1197" s="17">
        <f t="shared" si="1749"/>
        <v>0</v>
      </c>
      <c r="M1197" s="17">
        <f t="shared" si="1749"/>
        <v>0</v>
      </c>
      <c r="N1197" s="17">
        <f t="shared" si="1749"/>
        <v>0</v>
      </c>
      <c r="O1197" s="17">
        <f t="shared" si="1749"/>
        <v>0</v>
      </c>
      <c r="P1197" s="17">
        <f t="shared" ref="P1197" si="1750">SUM(P1193)</f>
        <v>72800</v>
      </c>
      <c r="Q1197" s="17">
        <f t="shared" si="1749"/>
        <v>0</v>
      </c>
      <c r="R1197" s="17">
        <f t="shared" si="1749"/>
        <v>0</v>
      </c>
      <c r="S1197" s="17">
        <f t="shared" si="1749"/>
        <v>0</v>
      </c>
      <c r="T1197" s="17">
        <f t="shared" si="1749"/>
        <v>14000</v>
      </c>
      <c r="U1197" s="17">
        <f t="shared" si="1749"/>
        <v>7040</v>
      </c>
      <c r="V1197" s="17">
        <f t="shared" si="1749"/>
        <v>0</v>
      </c>
      <c r="W1197" s="17">
        <f t="shared" si="1749"/>
        <v>5000</v>
      </c>
      <c r="X1197" s="17">
        <f t="shared" si="1749"/>
        <v>0</v>
      </c>
      <c r="Y1197" s="17">
        <f t="shared" si="1749"/>
        <v>14100</v>
      </c>
      <c r="Z1197" s="17">
        <v>40140</v>
      </c>
      <c r="AA1197" s="17">
        <v>32660</v>
      </c>
      <c r="AB1197" s="17">
        <f t="shared" ref="AB1197:AQ1197" si="1751">SUM(AB1193)</f>
        <v>0</v>
      </c>
      <c r="AC1197" s="17">
        <f t="shared" si="1751"/>
        <v>0</v>
      </c>
      <c r="AD1197" s="17">
        <f t="shared" si="1751"/>
        <v>0</v>
      </c>
      <c r="AE1197" s="17">
        <f t="shared" si="1751"/>
        <v>0</v>
      </c>
      <c r="AF1197" s="17">
        <f t="shared" si="1751"/>
        <v>0</v>
      </c>
      <c r="AG1197" s="17">
        <f t="shared" si="1751"/>
        <v>0</v>
      </c>
      <c r="AH1197" s="17">
        <f t="shared" ref="AH1197" si="1752">SUM(AH1193)</f>
        <v>0</v>
      </c>
      <c r="AI1197" s="17">
        <f t="shared" si="1751"/>
        <v>0</v>
      </c>
      <c r="AJ1197" s="17">
        <f t="shared" si="1751"/>
        <v>0</v>
      </c>
      <c r="AK1197" s="17">
        <f t="shared" si="1751"/>
        <v>0</v>
      </c>
      <c r="AL1197" s="17">
        <f t="shared" si="1751"/>
        <v>0</v>
      </c>
      <c r="AM1197" s="17">
        <f t="shared" si="1751"/>
        <v>0</v>
      </c>
      <c r="AN1197" s="17">
        <f t="shared" si="1751"/>
        <v>0</v>
      </c>
      <c r="AO1197" s="17">
        <f t="shared" si="1751"/>
        <v>0</v>
      </c>
      <c r="AP1197" s="17">
        <f t="shared" si="1751"/>
        <v>0</v>
      </c>
      <c r="AQ1197" s="17">
        <f t="shared" si="1751"/>
        <v>0</v>
      </c>
      <c r="AR1197" s="17">
        <v>0</v>
      </c>
      <c r="AS1197" s="17">
        <v>0</v>
      </c>
      <c r="AT1197" s="17">
        <f t="shared" ref="AT1197:BI1197" si="1753">SUM(AT1193)</f>
        <v>0</v>
      </c>
      <c r="AU1197" s="17">
        <f t="shared" si="1753"/>
        <v>2591</v>
      </c>
      <c r="AV1197" s="17">
        <f t="shared" si="1753"/>
        <v>0</v>
      </c>
      <c r="AW1197" s="17">
        <f t="shared" si="1753"/>
        <v>0</v>
      </c>
      <c r="AX1197" s="17">
        <f t="shared" si="1753"/>
        <v>0</v>
      </c>
      <c r="AY1197" s="17">
        <f t="shared" si="1753"/>
        <v>0</v>
      </c>
      <c r="AZ1197" s="17">
        <f t="shared" ref="AZ1197" si="1754">SUM(AZ1193)</f>
        <v>2591</v>
      </c>
      <c r="BA1197" s="17">
        <f t="shared" si="1753"/>
        <v>0</v>
      </c>
      <c r="BB1197" s="17">
        <f t="shared" si="1753"/>
        <v>0</v>
      </c>
      <c r="BC1197" s="17">
        <f t="shared" si="1753"/>
        <v>2591</v>
      </c>
      <c r="BD1197" s="17">
        <f t="shared" si="1753"/>
        <v>0</v>
      </c>
      <c r="BE1197" s="17">
        <f t="shared" si="1753"/>
        <v>0</v>
      </c>
      <c r="BF1197" s="17">
        <f t="shared" si="1753"/>
        <v>0</v>
      </c>
      <c r="BG1197" s="17">
        <f t="shared" si="1753"/>
        <v>0</v>
      </c>
      <c r="BH1197" s="17">
        <f t="shared" si="1753"/>
        <v>0</v>
      </c>
      <c r="BI1197" s="17">
        <f t="shared" si="1753"/>
        <v>0</v>
      </c>
      <c r="BJ1197" s="17">
        <v>2591</v>
      </c>
      <c r="BK1197" s="17">
        <v>0</v>
      </c>
    </row>
    <row r="1198" spans="1:63" x14ac:dyDescent="0.25">
      <c r="A1198" s="149"/>
      <c r="B1198" s="149"/>
      <c r="C1198" s="149"/>
      <c r="D1198" s="152"/>
      <c r="E1198" s="152"/>
      <c r="F1198" s="152"/>
      <c r="G1198" s="155"/>
      <c r="H1198" s="18" t="s">
        <v>57</v>
      </c>
      <c r="I1198" s="17">
        <f>SUM(I1197)</f>
        <v>2309782</v>
      </c>
      <c r="J1198" s="17">
        <f t="shared" ref="J1198:Y1198" si="1755">SUM(J1197)</f>
        <v>72800</v>
      </c>
      <c r="K1198" s="17">
        <f t="shared" si="1755"/>
        <v>0</v>
      </c>
      <c r="L1198" s="17">
        <f t="shared" si="1755"/>
        <v>0</v>
      </c>
      <c r="M1198" s="17">
        <f t="shared" si="1755"/>
        <v>0</v>
      </c>
      <c r="N1198" s="17">
        <f t="shared" si="1755"/>
        <v>0</v>
      </c>
      <c r="O1198" s="17">
        <f t="shared" si="1755"/>
        <v>0</v>
      </c>
      <c r="P1198" s="17">
        <f t="shared" ref="P1198" si="1756">SUM(P1197)</f>
        <v>72800</v>
      </c>
      <c r="Q1198" s="17">
        <f t="shared" si="1755"/>
        <v>0</v>
      </c>
      <c r="R1198" s="17">
        <f t="shared" si="1755"/>
        <v>0</v>
      </c>
      <c r="S1198" s="17">
        <f t="shared" si="1755"/>
        <v>0</v>
      </c>
      <c r="T1198" s="17">
        <f t="shared" si="1755"/>
        <v>14000</v>
      </c>
      <c r="U1198" s="17">
        <f t="shared" si="1755"/>
        <v>7040</v>
      </c>
      <c r="V1198" s="17">
        <f t="shared" si="1755"/>
        <v>0</v>
      </c>
      <c r="W1198" s="17">
        <f t="shared" si="1755"/>
        <v>5000</v>
      </c>
      <c r="X1198" s="17">
        <f t="shared" si="1755"/>
        <v>0</v>
      </c>
      <c r="Y1198" s="17">
        <f t="shared" si="1755"/>
        <v>14100</v>
      </c>
      <c r="Z1198" s="17">
        <v>40140</v>
      </c>
      <c r="AA1198" s="17">
        <v>32660</v>
      </c>
      <c r="AB1198" s="17">
        <f t="shared" ref="AB1198:AQ1198" si="1757">SUM(AB1197)</f>
        <v>0</v>
      </c>
      <c r="AC1198" s="17">
        <f t="shared" si="1757"/>
        <v>0</v>
      </c>
      <c r="AD1198" s="17">
        <f t="shared" si="1757"/>
        <v>0</v>
      </c>
      <c r="AE1198" s="17">
        <f t="shared" si="1757"/>
        <v>0</v>
      </c>
      <c r="AF1198" s="17">
        <f t="shared" si="1757"/>
        <v>0</v>
      </c>
      <c r="AG1198" s="17">
        <f t="shared" si="1757"/>
        <v>0</v>
      </c>
      <c r="AH1198" s="17">
        <f t="shared" ref="AH1198" si="1758">SUM(AH1197)</f>
        <v>0</v>
      </c>
      <c r="AI1198" s="17">
        <f t="shared" si="1757"/>
        <v>0</v>
      </c>
      <c r="AJ1198" s="17">
        <f t="shared" si="1757"/>
        <v>0</v>
      </c>
      <c r="AK1198" s="17">
        <f t="shared" si="1757"/>
        <v>0</v>
      </c>
      <c r="AL1198" s="17">
        <f t="shared" si="1757"/>
        <v>0</v>
      </c>
      <c r="AM1198" s="17">
        <f t="shared" si="1757"/>
        <v>0</v>
      </c>
      <c r="AN1198" s="17">
        <f t="shared" si="1757"/>
        <v>0</v>
      </c>
      <c r="AO1198" s="17">
        <f t="shared" si="1757"/>
        <v>0</v>
      </c>
      <c r="AP1198" s="17">
        <f t="shared" si="1757"/>
        <v>0</v>
      </c>
      <c r="AQ1198" s="17">
        <f t="shared" si="1757"/>
        <v>0</v>
      </c>
      <c r="AR1198" s="17">
        <v>0</v>
      </c>
      <c r="AS1198" s="17">
        <v>0</v>
      </c>
      <c r="AT1198" s="17">
        <f t="shared" ref="AT1198:BI1198" si="1759">SUM(AT1197)</f>
        <v>0</v>
      </c>
      <c r="AU1198" s="17">
        <f t="shared" si="1759"/>
        <v>2591</v>
      </c>
      <c r="AV1198" s="17">
        <f t="shared" si="1759"/>
        <v>0</v>
      </c>
      <c r="AW1198" s="17">
        <f t="shared" si="1759"/>
        <v>0</v>
      </c>
      <c r="AX1198" s="17">
        <f t="shared" si="1759"/>
        <v>0</v>
      </c>
      <c r="AY1198" s="17">
        <f t="shared" si="1759"/>
        <v>0</v>
      </c>
      <c r="AZ1198" s="17">
        <f t="shared" ref="AZ1198" si="1760">SUM(AZ1197)</f>
        <v>2591</v>
      </c>
      <c r="BA1198" s="17">
        <f t="shared" si="1759"/>
        <v>0</v>
      </c>
      <c r="BB1198" s="17">
        <f t="shared" si="1759"/>
        <v>0</v>
      </c>
      <c r="BC1198" s="17">
        <f t="shared" si="1759"/>
        <v>2591</v>
      </c>
      <c r="BD1198" s="17">
        <f t="shared" si="1759"/>
        <v>0</v>
      </c>
      <c r="BE1198" s="17">
        <f t="shared" si="1759"/>
        <v>0</v>
      </c>
      <c r="BF1198" s="17">
        <f t="shared" si="1759"/>
        <v>0</v>
      </c>
      <c r="BG1198" s="17">
        <f t="shared" si="1759"/>
        <v>0</v>
      </c>
      <c r="BH1198" s="17">
        <f t="shared" si="1759"/>
        <v>0</v>
      </c>
      <c r="BI1198" s="17">
        <f t="shared" si="1759"/>
        <v>0</v>
      </c>
      <c r="BJ1198" s="17">
        <v>2591</v>
      </c>
      <c r="BK1198" s="17">
        <v>0</v>
      </c>
    </row>
    <row r="1199" spans="1:63" x14ac:dyDescent="0.25">
      <c r="A1199" s="150"/>
      <c r="B1199" s="150"/>
      <c r="C1199" s="150"/>
      <c r="D1199" s="153"/>
      <c r="E1199" s="153"/>
      <c r="F1199" s="153"/>
      <c r="G1199" s="156"/>
      <c r="P1199">
        <f t="shared" si="1743"/>
        <v>0</v>
      </c>
      <c r="Z1199">
        <v>0</v>
      </c>
      <c r="AA1199">
        <v>0</v>
      </c>
      <c r="AH1199">
        <f t="shared" si="1744"/>
        <v>0</v>
      </c>
      <c r="AR1199">
        <v>0</v>
      </c>
      <c r="AS1199">
        <v>0</v>
      </c>
      <c r="AZ1199">
        <f t="shared" si="1745"/>
        <v>0</v>
      </c>
      <c r="BJ1199">
        <v>0</v>
      </c>
      <c r="BK1199">
        <v>0</v>
      </c>
    </row>
    <row r="1200" spans="1:63" ht="15.75" thickBot="1" x14ac:dyDescent="0.3">
      <c r="A1200" s="13" t="s">
        <v>0</v>
      </c>
      <c r="B1200" s="13" t="s">
        <v>0</v>
      </c>
      <c r="C1200" s="13" t="s">
        <v>0</v>
      </c>
      <c r="D1200" s="103" t="s">
        <v>0</v>
      </c>
      <c r="E1200" s="103" t="s">
        <v>0</v>
      </c>
      <c r="F1200" s="103" t="s">
        <v>0</v>
      </c>
      <c r="G1200" s="13" t="s">
        <v>0</v>
      </c>
      <c r="H1200" s="19" t="s">
        <v>0</v>
      </c>
      <c r="I1200" s="19" t="s">
        <v>0</v>
      </c>
      <c r="J1200" s="19" t="s">
        <v>0</v>
      </c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>
        <v>0</v>
      </c>
      <c r="AA1200" s="19">
        <v>0</v>
      </c>
      <c r="AB1200" s="19" t="s">
        <v>0</v>
      </c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>
        <v>0</v>
      </c>
      <c r="AS1200" s="19">
        <v>0</v>
      </c>
      <c r="AT1200" s="19" t="s">
        <v>0</v>
      </c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>
        <v>0</v>
      </c>
      <c r="BK1200" s="19">
        <v>0</v>
      </c>
    </row>
    <row r="1201" spans="1:63" ht="69.75" customHeight="1" thickBot="1" x14ac:dyDescent="0.3">
      <c r="A1201" s="5" t="s">
        <v>2</v>
      </c>
      <c r="B1201" s="5" t="s">
        <v>3</v>
      </c>
      <c r="C1201" s="5" t="s">
        <v>4</v>
      </c>
      <c r="D1201" s="108" t="s">
        <v>0</v>
      </c>
      <c r="E1201" s="116" t="s">
        <v>5</v>
      </c>
      <c r="F1201" s="116" t="s">
        <v>6</v>
      </c>
      <c r="G1201" s="5" t="s">
        <v>7</v>
      </c>
      <c r="H1201" s="5" t="s">
        <v>8</v>
      </c>
      <c r="I1201" s="5" t="s">
        <v>9</v>
      </c>
      <c r="J1201" s="94" t="s">
        <v>10</v>
      </c>
      <c r="K1201" s="94" t="s">
        <v>1602</v>
      </c>
      <c r="L1201" s="94" t="s">
        <v>1535</v>
      </c>
      <c r="M1201" s="94" t="s">
        <v>1591</v>
      </c>
      <c r="N1201" s="94" t="s">
        <v>1592</v>
      </c>
      <c r="O1201" s="94" t="s">
        <v>1593</v>
      </c>
      <c r="P1201" s="94" t="s">
        <v>1606</v>
      </c>
      <c r="Q1201" s="94" t="s">
        <v>1603</v>
      </c>
      <c r="R1201" s="94" t="s">
        <v>1594</v>
      </c>
      <c r="S1201" s="94" t="s">
        <v>1595</v>
      </c>
      <c r="T1201" s="94" t="s">
        <v>1596</v>
      </c>
      <c r="U1201" s="94" t="s">
        <v>1597</v>
      </c>
      <c r="V1201" s="94" t="s">
        <v>1598</v>
      </c>
      <c r="W1201" s="94" t="s">
        <v>1599</v>
      </c>
      <c r="X1201" s="94" t="s">
        <v>1604</v>
      </c>
      <c r="Y1201" s="94" t="s">
        <v>1605</v>
      </c>
      <c r="Z1201" s="94" t="s">
        <v>1600</v>
      </c>
      <c r="AA1201" s="94" t="s">
        <v>1601</v>
      </c>
      <c r="AB1201" s="95" t="s">
        <v>11</v>
      </c>
      <c r="AC1201" s="95" t="s">
        <v>1602</v>
      </c>
      <c r="AD1201" s="95" t="s">
        <v>1535</v>
      </c>
      <c r="AE1201" s="95" t="s">
        <v>1591</v>
      </c>
      <c r="AF1201" s="95" t="s">
        <v>1592</v>
      </c>
      <c r="AG1201" s="95" t="s">
        <v>1593</v>
      </c>
      <c r="AH1201" s="95" t="s">
        <v>1607</v>
      </c>
      <c r="AI1201" s="95" t="s">
        <v>1603</v>
      </c>
      <c r="AJ1201" s="95" t="s">
        <v>1594</v>
      </c>
      <c r="AK1201" s="95" t="s">
        <v>1595</v>
      </c>
      <c r="AL1201" s="95" t="s">
        <v>1596</v>
      </c>
      <c r="AM1201" s="95" t="s">
        <v>1597</v>
      </c>
      <c r="AN1201" s="95" t="s">
        <v>1598</v>
      </c>
      <c r="AO1201" s="95" t="s">
        <v>1599</v>
      </c>
      <c r="AP1201" s="95" t="s">
        <v>1604</v>
      </c>
      <c r="AQ1201" s="95" t="s">
        <v>1605</v>
      </c>
      <c r="AR1201" s="95" t="s">
        <v>1600</v>
      </c>
      <c r="AS1201" s="95" t="s">
        <v>1601</v>
      </c>
      <c r="AT1201" s="96" t="s">
        <v>12</v>
      </c>
      <c r="AU1201" s="96" t="s">
        <v>1602</v>
      </c>
      <c r="AV1201" s="96" t="s">
        <v>1535</v>
      </c>
      <c r="AW1201" s="96" t="s">
        <v>1591</v>
      </c>
      <c r="AX1201" s="96" t="s">
        <v>1592</v>
      </c>
      <c r="AY1201" s="96" t="s">
        <v>1593</v>
      </c>
      <c r="AZ1201" s="96" t="s">
        <v>1608</v>
      </c>
      <c r="BA1201" s="96" t="s">
        <v>1603</v>
      </c>
      <c r="BB1201" s="96" t="s">
        <v>1594</v>
      </c>
      <c r="BC1201" s="96" t="s">
        <v>1595</v>
      </c>
      <c r="BD1201" s="96" t="s">
        <v>1596</v>
      </c>
      <c r="BE1201" s="96" t="s">
        <v>1597</v>
      </c>
      <c r="BF1201" s="96" t="s">
        <v>1598</v>
      </c>
      <c r="BG1201" s="96" t="s">
        <v>1599</v>
      </c>
      <c r="BH1201" s="96" t="s">
        <v>1604</v>
      </c>
      <c r="BI1201" s="96" t="s">
        <v>1605</v>
      </c>
      <c r="BJ1201" s="96" t="s">
        <v>1600</v>
      </c>
      <c r="BK1201" s="96" t="s">
        <v>1601</v>
      </c>
    </row>
    <row r="1202" spans="1:63" x14ac:dyDescent="0.25">
      <c r="A1202" s="6" t="s">
        <v>0</v>
      </c>
      <c r="B1202" s="6" t="s">
        <v>0</v>
      </c>
      <c r="C1202" s="6" t="s">
        <v>0</v>
      </c>
      <c r="D1202" s="109" t="s">
        <v>0</v>
      </c>
      <c r="E1202" s="109" t="s">
        <v>0</v>
      </c>
      <c r="F1202" s="125" t="s">
        <v>0</v>
      </c>
      <c r="G1202" s="7" t="s">
        <v>0</v>
      </c>
      <c r="H1202" s="8" t="s">
        <v>0</v>
      </c>
      <c r="I1202" s="9" t="s">
        <v>13</v>
      </c>
      <c r="J1202" s="9">
        <v>1</v>
      </c>
      <c r="K1202" s="9">
        <v>2</v>
      </c>
      <c r="L1202" s="9">
        <v>3</v>
      </c>
      <c r="M1202" s="9">
        <v>4</v>
      </c>
      <c r="N1202" s="9">
        <v>5</v>
      </c>
      <c r="O1202" s="9">
        <v>6</v>
      </c>
      <c r="P1202" s="9">
        <v>7</v>
      </c>
      <c r="Q1202" s="9">
        <v>8</v>
      </c>
      <c r="R1202" s="9">
        <v>9</v>
      </c>
      <c r="S1202" s="9">
        <v>10</v>
      </c>
      <c r="T1202" s="9">
        <v>11</v>
      </c>
      <c r="U1202" s="9">
        <v>12</v>
      </c>
      <c r="V1202" s="9">
        <v>13</v>
      </c>
      <c r="W1202" s="9">
        <v>14</v>
      </c>
      <c r="X1202" s="9">
        <v>15</v>
      </c>
      <c r="Y1202" s="9">
        <v>16</v>
      </c>
      <c r="Z1202" s="9">
        <v>20</v>
      </c>
      <c r="AA1202" s="9">
        <v>21</v>
      </c>
      <c r="AB1202" s="9">
        <v>1</v>
      </c>
      <c r="AC1202" s="9">
        <v>2</v>
      </c>
      <c r="AD1202" s="9">
        <v>3</v>
      </c>
      <c r="AE1202" s="9">
        <v>4</v>
      </c>
      <c r="AF1202" s="9">
        <v>5</v>
      </c>
      <c r="AG1202" s="9">
        <v>6</v>
      </c>
      <c r="AH1202" s="9">
        <v>7</v>
      </c>
      <c r="AI1202" s="9">
        <v>8</v>
      </c>
      <c r="AJ1202" s="9">
        <v>9</v>
      </c>
      <c r="AK1202" s="9">
        <v>10</v>
      </c>
      <c r="AL1202" s="9">
        <v>11</v>
      </c>
      <c r="AM1202" s="9">
        <v>12</v>
      </c>
      <c r="AN1202" s="9">
        <v>13</v>
      </c>
      <c r="AO1202" s="9">
        <v>14</v>
      </c>
      <c r="AP1202" s="9">
        <v>15</v>
      </c>
      <c r="AQ1202" s="9">
        <v>16</v>
      </c>
      <c r="AR1202" s="9">
        <v>20</v>
      </c>
      <c r="AS1202" s="9">
        <v>21</v>
      </c>
      <c r="AT1202" s="9">
        <v>1</v>
      </c>
      <c r="AU1202" s="9">
        <v>2</v>
      </c>
      <c r="AV1202" s="9">
        <v>3</v>
      </c>
      <c r="AW1202" s="9">
        <v>4</v>
      </c>
      <c r="AX1202" s="9">
        <v>5</v>
      </c>
      <c r="AY1202" s="9">
        <v>6</v>
      </c>
      <c r="AZ1202" s="9">
        <v>7</v>
      </c>
      <c r="BA1202" s="9">
        <v>8</v>
      </c>
      <c r="BB1202" s="9">
        <v>9</v>
      </c>
      <c r="BC1202" s="9">
        <v>10</v>
      </c>
      <c r="BD1202" s="9">
        <v>11</v>
      </c>
      <c r="BE1202" s="9">
        <v>12</v>
      </c>
      <c r="BF1202" s="9">
        <v>13</v>
      </c>
      <c r="BG1202" s="9">
        <v>14</v>
      </c>
      <c r="BH1202" s="9">
        <v>15</v>
      </c>
      <c r="BI1202" s="9">
        <v>16</v>
      </c>
      <c r="BJ1202" s="9">
        <v>20</v>
      </c>
      <c r="BK1202" s="9">
        <v>21</v>
      </c>
    </row>
    <row r="1203" spans="1:63" ht="22.5" x14ac:dyDescent="0.25">
      <c r="A1203" s="1" t="s">
        <v>135</v>
      </c>
      <c r="B1203" s="1" t="s">
        <v>60</v>
      </c>
      <c r="C1203" s="4" t="s">
        <v>168</v>
      </c>
      <c r="D1203" s="107" t="s">
        <v>456</v>
      </c>
      <c r="E1203" s="106" t="s">
        <v>0</v>
      </c>
      <c r="F1203" s="106" t="s">
        <v>0</v>
      </c>
      <c r="G1203" s="2" t="s">
        <v>0</v>
      </c>
      <c r="H1203" s="2" t="s">
        <v>457</v>
      </c>
      <c r="I1203" s="3" t="s">
        <v>0</v>
      </c>
      <c r="J1203" s="3" t="s">
        <v>0</v>
      </c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>
        <v>0</v>
      </c>
      <c r="AA1203" s="3">
        <v>0</v>
      </c>
      <c r="AB1203" s="3" t="s">
        <v>0</v>
      </c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>
        <v>0</v>
      </c>
      <c r="AS1203" s="3">
        <v>0</v>
      </c>
      <c r="AT1203" s="3" t="s">
        <v>0</v>
      </c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>
        <v>0</v>
      </c>
      <c r="BK1203" s="3">
        <v>0</v>
      </c>
    </row>
    <row r="1204" spans="1:63" ht="33.75" x14ac:dyDescent="0.25">
      <c r="A1204" s="1" t="s">
        <v>0</v>
      </c>
      <c r="B1204" s="1" t="s">
        <v>0</v>
      </c>
      <c r="C1204" s="1" t="s">
        <v>0</v>
      </c>
      <c r="D1204" s="106" t="s">
        <v>0</v>
      </c>
      <c r="E1204" s="106" t="s">
        <v>0</v>
      </c>
      <c r="F1204" s="106" t="s">
        <v>0</v>
      </c>
      <c r="G1204" s="2" t="s">
        <v>0</v>
      </c>
      <c r="H1204" s="10" t="s">
        <v>15</v>
      </c>
      <c r="I1204" s="11">
        <f>SUM(I1205,I1213,I1215)</f>
        <v>1680167</v>
      </c>
      <c r="J1204" s="11">
        <f t="shared" ref="J1204:Y1204" si="1761">SUM(J1205,J1213,J1215)</f>
        <v>32900</v>
      </c>
      <c r="K1204" s="11">
        <f t="shared" si="1761"/>
        <v>0</v>
      </c>
      <c r="L1204" s="11">
        <f t="shared" si="1761"/>
        <v>0</v>
      </c>
      <c r="M1204" s="11">
        <f t="shared" si="1761"/>
        <v>0</v>
      </c>
      <c r="N1204" s="11">
        <f t="shared" si="1761"/>
        <v>0</v>
      </c>
      <c r="O1204" s="11">
        <f t="shared" si="1761"/>
        <v>0</v>
      </c>
      <c r="P1204" s="11">
        <f t="shared" ref="P1204" si="1762">SUM(P1205,P1213,P1215)</f>
        <v>32900</v>
      </c>
      <c r="Q1204" s="11">
        <f t="shared" si="1761"/>
        <v>0</v>
      </c>
      <c r="R1204" s="11">
        <f t="shared" si="1761"/>
        <v>2000</v>
      </c>
      <c r="S1204" s="11">
        <f t="shared" si="1761"/>
        <v>5000</v>
      </c>
      <c r="T1204" s="11">
        <f t="shared" si="1761"/>
        <v>0</v>
      </c>
      <c r="U1204" s="11">
        <f t="shared" si="1761"/>
        <v>8700</v>
      </c>
      <c r="V1204" s="11">
        <f t="shared" si="1761"/>
        <v>7000</v>
      </c>
      <c r="W1204" s="11">
        <f t="shared" si="1761"/>
        <v>0</v>
      </c>
      <c r="X1204" s="11">
        <f t="shared" si="1761"/>
        <v>0</v>
      </c>
      <c r="Y1204" s="11">
        <f t="shared" si="1761"/>
        <v>5100</v>
      </c>
      <c r="Z1204" s="11">
        <v>27800</v>
      </c>
      <c r="AA1204" s="11">
        <v>5100</v>
      </c>
      <c r="AB1204" s="11">
        <f t="shared" ref="AB1204:AQ1204" si="1763">SUM(AB1205,AB1213,AB1215)</f>
        <v>0</v>
      </c>
      <c r="AC1204" s="11">
        <f t="shared" si="1763"/>
        <v>0</v>
      </c>
      <c r="AD1204" s="11">
        <f t="shared" si="1763"/>
        <v>0</v>
      </c>
      <c r="AE1204" s="11">
        <f t="shared" si="1763"/>
        <v>0</v>
      </c>
      <c r="AF1204" s="11">
        <f t="shared" si="1763"/>
        <v>0</v>
      </c>
      <c r="AG1204" s="11">
        <f t="shared" si="1763"/>
        <v>0</v>
      </c>
      <c r="AH1204" s="11">
        <f t="shared" ref="AH1204" si="1764">SUM(AH1205,AH1213,AH1215)</f>
        <v>0</v>
      </c>
      <c r="AI1204" s="11">
        <f t="shared" si="1763"/>
        <v>0</v>
      </c>
      <c r="AJ1204" s="11">
        <f t="shared" si="1763"/>
        <v>0</v>
      </c>
      <c r="AK1204" s="11">
        <f t="shared" si="1763"/>
        <v>0</v>
      </c>
      <c r="AL1204" s="11">
        <f t="shared" si="1763"/>
        <v>0</v>
      </c>
      <c r="AM1204" s="11">
        <f t="shared" si="1763"/>
        <v>0</v>
      </c>
      <c r="AN1204" s="11">
        <f t="shared" si="1763"/>
        <v>0</v>
      </c>
      <c r="AO1204" s="11">
        <f t="shared" si="1763"/>
        <v>0</v>
      </c>
      <c r="AP1204" s="11">
        <f t="shared" si="1763"/>
        <v>0</v>
      </c>
      <c r="AQ1204" s="11">
        <f t="shared" si="1763"/>
        <v>0</v>
      </c>
      <c r="AR1204" s="11">
        <v>0</v>
      </c>
      <c r="AS1204" s="11">
        <v>0</v>
      </c>
      <c r="AT1204" s="11">
        <f t="shared" ref="AT1204:BI1204" si="1765">SUM(AT1205,AT1213,AT1215)</f>
        <v>0</v>
      </c>
      <c r="AU1204" s="11">
        <f t="shared" si="1765"/>
        <v>0</v>
      </c>
      <c r="AV1204" s="11">
        <f t="shared" si="1765"/>
        <v>0</v>
      </c>
      <c r="AW1204" s="11">
        <f t="shared" si="1765"/>
        <v>430</v>
      </c>
      <c r="AX1204" s="11">
        <f t="shared" si="1765"/>
        <v>0</v>
      </c>
      <c r="AY1204" s="11">
        <f t="shared" si="1765"/>
        <v>0</v>
      </c>
      <c r="AZ1204" s="11">
        <f t="shared" ref="AZ1204" si="1766">SUM(AZ1205,AZ1213,AZ1215)</f>
        <v>430</v>
      </c>
      <c r="BA1204" s="11">
        <f t="shared" si="1765"/>
        <v>0</v>
      </c>
      <c r="BB1204" s="11">
        <f t="shared" si="1765"/>
        <v>0</v>
      </c>
      <c r="BC1204" s="11">
        <f t="shared" si="1765"/>
        <v>430</v>
      </c>
      <c r="BD1204" s="11">
        <f t="shared" si="1765"/>
        <v>0</v>
      </c>
      <c r="BE1204" s="11">
        <f t="shared" si="1765"/>
        <v>0</v>
      </c>
      <c r="BF1204" s="11">
        <f t="shared" si="1765"/>
        <v>0</v>
      </c>
      <c r="BG1204" s="11">
        <f t="shared" si="1765"/>
        <v>0</v>
      </c>
      <c r="BH1204" s="11">
        <f t="shared" si="1765"/>
        <v>0</v>
      </c>
      <c r="BI1204" s="11">
        <f t="shared" si="1765"/>
        <v>0</v>
      </c>
      <c r="BJ1204" s="11">
        <v>430</v>
      </c>
      <c r="BK1204" s="11">
        <v>0</v>
      </c>
    </row>
    <row r="1205" spans="1:63" x14ac:dyDescent="0.25">
      <c r="A1205" s="4" t="s">
        <v>135</v>
      </c>
      <c r="B1205" s="4" t="s">
        <v>60</v>
      </c>
      <c r="C1205" s="4" t="s">
        <v>168</v>
      </c>
      <c r="D1205" s="107" t="s">
        <v>456</v>
      </c>
      <c r="E1205" s="106" t="s">
        <v>16</v>
      </c>
      <c r="F1205" s="106" t="s">
        <v>0</v>
      </c>
      <c r="G1205" s="2" t="s">
        <v>0</v>
      </c>
      <c r="H1205" s="2" t="s">
        <v>17</v>
      </c>
      <c r="I1205" s="12">
        <f>SUM(I1206,I1207)</f>
        <v>1421547</v>
      </c>
      <c r="J1205" s="12">
        <f t="shared" ref="J1205:Y1205" si="1767">SUM(J1206,J1207)</f>
        <v>0</v>
      </c>
      <c r="K1205" s="12">
        <f t="shared" si="1767"/>
        <v>0</v>
      </c>
      <c r="L1205" s="12">
        <f t="shared" si="1767"/>
        <v>0</v>
      </c>
      <c r="M1205" s="12">
        <f t="shared" si="1767"/>
        <v>0</v>
      </c>
      <c r="N1205" s="12">
        <f t="shared" si="1767"/>
        <v>0</v>
      </c>
      <c r="O1205" s="12">
        <f t="shared" si="1767"/>
        <v>0</v>
      </c>
      <c r="P1205" s="12">
        <f t="shared" ref="P1205" si="1768">SUM(P1206,P1207)</f>
        <v>0</v>
      </c>
      <c r="Q1205" s="12">
        <f t="shared" si="1767"/>
        <v>0</v>
      </c>
      <c r="R1205" s="12">
        <f t="shared" si="1767"/>
        <v>0</v>
      </c>
      <c r="S1205" s="12">
        <f t="shared" si="1767"/>
        <v>0</v>
      </c>
      <c r="T1205" s="12">
        <f t="shared" si="1767"/>
        <v>0</v>
      </c>
      <c r="U1205" s="12">
        <f t="shared" si="1767"/>
        <v>0</v>
      </c>
      <c r="V1205" s="12">
        <f t="shared" si="1767"/>
        <v>0</v>
      </c>
      <c r="W1205" s="12">
        <f t="shared" si="1767"/>
        <v>0</v>
      </c>
      <c r="X1205" s="12">
        <f t="shared" si="1767"/>
        <v>0</v>
      </c>
      <c r="Y1205" s="12">
        <f t="shared" si="1767"/>
        <v>0</v>
      </c>
      <c r="Z1205" s="12">
        <v>0</v>
      </c>
      <c r="AA1205" s="12">
        <v>0</v>
      </c>
      <c r="AB1205" s="12">
        <f t="shared" ref="AB1205:AQ1205" si="1769">SUM(AB1206,AB1207)</f>
        <v>0</v>
      </c>
      <c r="AC1205" s="12">
        <f t="shared" si="1769"/>
        <v>0</v>
      </c>
      <c r="AD1205" s="12">
        <f t="shared" si="1769"/>
        <v>0</v>
      </c>
      <c r="AE1205" s="12">
        <f t="shared" si="1769"/>
        <v>0</v>
      </c>
      <c r="AF1205" s="12">
        <f t="shared" si="1769"/>
        <v>0</v>
      </c>
      <c r="AG1205" s="12">
        <f t="shared" si="1769"/>
        <v>0</v>
      </c>
      <c r="AH1205" s="12">
        <f t="shared" ref="AH1205" si="1770">SUM(AH1206,AH1207)</f>
        <v>0</v>
      </c>
      <c r="AI1205" s="12">
        <f t="shared" si="1769"/>
        <v>0</v>
      </c>
      <c r="AJ1205" s="12">
        <f t="shared" si="1769"/>
        <v>0</v>
      </c>
      <c r="AK1205" s="12">
        <f t="shared" si="1769"/>
        <v>0</v>
      </c>
      <c r="AL1205" s="12">
        <f t="shared" si="1769"/>
        <v>0</v>
      </c>
      <c r="AM1205" s="12">
        <f t="shared" si="1769"/>
        <v>0</v>
      </c>
      <c r="AN1205" s="12">
        <f t="shared" si="1769"/>
        <v>0</v>
      </c>
      <c r="AO1205" s="12">
        <f t="shared" si="1769"/>
        <v>0</v>
      </c>
      <c r="AP1205" s="12">
        <f t="shared" si="1769"/>
        <v>0</v>
      </c>
      <c r="AQ1205" s="12">
        <f t="shared" si="1769"/>
        <v>0</v>
      </c>
      <c r="AR1205" s="12">
        <v>0</v>
      </c>
      <c r="AS1205" s="12">
        <v>0</v>
      </c>
      <c r="AT1205" s="12">
        <f t="shared" ref="AT1205:BI1205" si="1771">SUM(AT1206,AT1207)</f>
        <v>0</v>
      </c>
      <c r="AU1205" s="12">
        <f t="shared" si="1771"/>
        <v>0</v>
      </c>
      <c r="AV1205" s="12">
        <f t="shared" si="1771"/>
        <v>0</v>
      </c>
      <c r="AW1205" s="12">
        <f t="shared" si="1771"/>
        <v>0</v>
      </c>
      <c r="AX1205" s="12">
        <f t="shared" si="1771"/>
        <v>0</v>
      </c>
      <c r="AY1205" s="12">
        <f t="shared" si="1771"/>
        <v>0</v>
      </c>
      <c r="AZ1205" s="12">
        <f t="shared" ref="AZ1205" si="1772">SUM(AZ1206,AZ1207)</f>
        <v>0</v>
      </c>
      <c r="BA1205" s="12">
        <f t="shared" si="1771"/>
        <v>0</v>
      </c>
      <c r="BB1205" s="12">
        <f t="shared" si="1771"/>
        <v>0</v>
      </c>
      <c r="BC1205" s="12">
        <f t="shared" si="1771"/>
        <v>0</v>
      </c>
      <c r="BD1205" s="12">
        <f t="shared" si="1771"/>
        <v>0</v>
      </c>
      <c r="BE1205" s="12">
        <f t="shared" si="1771"/>
        <v>0</v>
      </c>
      <c r="BF1205" s="12">
        <f t="shared" si="1771"/>
        <v>0</v>
      </c>
      <c r="BG1205" s="12">
        <f t="shared" si="1771"/>
        <v>0</v>
      </c>
      <c r="BH1205" s="12">
        <f t="shared" si="1771"/>
        <v>0</v>
      </c>
      <c r="BI1205" s="12">
        <f t="shared" si="1771"/>
        <v>0</v>
      </c>
      <c r="BJ1205" s="12">
        <v>0</v>
      </c>
      <c r="BK1205" s="12">
        <v>0</v>
      </c>
    </row>
    <row r="1206" spans="1:63" x14ac:dyDescent="0.25">
      <c r="A1206" s="4" t="s">
        <v>135</v>
      </c>
      <c r="B1206" s="4" t="s">
        <v>60</v>
      </c>
      <c r="C1206" s="4" t="s">
        <v>168</v>
      </c>
      <c r="D1206" s="107" t="s">
        <v>456</v>
      </c>
      <c r="E1206" s="117">
        <v>6111</v>
      </c>
      <c r="F1206" s="107"/>
      <c r="G1206" s="103" t="s">
        <v>1658</v>
      </c>
      <c r="H1206" s="13" t="s">
        <v>18</v>
      </c>
      <c r="I1206" s="14">
        <v>1252097</v>
      </c>
      <c r="J1206" s="14">
        <v>0</v>
      </c>
      <c r="K1206" s="14"/>
      <c r="L1206" s="14"/>
      <c r="M1206" s="14"/>
      <c r="N1206" s="14"/>
      <c r="O1206" s="14"/>
      <c r="P1206" s="14">
        <f t="shared" si="1743"/>
        <v>0</v>
      </c>
      <c r="Q1206" s="14"/>
      <c r="R1206" s="14"/>
      <c r="S1206" s="14"/>
      <c r="T1206" s="14"/>
      <c r="U1206" s="14"/>
      <c r="V1206" s="14"/>
      <c r="W1206" s="14"/>
      <c r="X1206" s="14"/>
      <c r="Y1206" s="14"/>
      <c r="Z1206" s="14">
        <v>0</v>
      </c>
      <c r="AA1206" s="14">
        <v>0</v>
      </c>
      <c r="AB1206" s="14">
        <v>0</v>
      </c>
      <c r="AC1206" s="14"/>
      <c r="AD1206" s="14"/>
      <c r="AE1206" s="14"/>
      <c r="AF1206" s="14"/>
      <c r="AG1206" s="14"/>
      <c r="AH1206" s="14">
        <f t="shared" si="1744"/>
        <v>0</v>
      </c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>
        <v>0</v>
      </c>
      <c r="AS1206" s="14">
        <v>0</v>
      </c>
      <c r="AT1206" s="14">
        <v>0</v>
      </c>
      <c r="AU1206" s="14"/>
      <c r="AV1206" s="14"/>
      <c r="AW1206" s="14"/>
      <c r="AX1206" s="14"/>
      <c r="AY1206" s="14"/>
      <c r="AZ1206" s="14">
        <f t="shared" si="1745"/>
        <v>0</v>
      </c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>
        <v>0</v>
      </c>
      <c r="BK1206" s="14">
        <v>0</v>
      </c>
    </row>
    <row r="1207" spans="1:63" x14ac:dyDescent="0.25">
      <c r="A1207" s="1" t="s">
        <v>135</v>
      </c>
      <c r="B1207" s="1" t="s">
        <v>60</v>
      </c>
      <c r="C1207" s="1" t="s">
        <v>168</v>
      </c>
      <c r="D1207" s="110" t="s">
        <v>456</v>
      </c>
      <c r="E1207" s="110" t="s">
        <v>20</v>
      </c>
      <c r="F1207" s="107" t="s">
        <v>0</v>
      </c>
      <c r="G1207" s="13" t="s">
        <v>0</v>
      </c>
      <c r="H1207" s="2" t="s">
        <v>21</v>
      </c>
      <c r="I1207" s="12">
        <f>SUM(I1208:I1212)</f>
        <v>169450</v>
      </c>
      <c r="J1207" s="12">
        <f t="shared" ref="J1207:Y1207" si="1773">SUM(J1208:J1212)</f>
        <v>0</v>
      </c>
      <c r="K1207" s="12">
        <f t="shared" si="1773"/>
        <v>0</v>
      </c>
      <c r="L1207" s="12">
        <f t="shared" si="1773"/>
        <v>0</v>
      </c>
      <c r="M1207" s="12">
        <f t="shared" si="1773"/>
        <v>0</v>
      </c>
      <c r="N1207" s="12">
        <f t="shared" si="1773"/>
        <v>0</v>
      </c>
      <c r="O1207" s="12">
        <f t="shared" si="1773"/>
        <v>0</v>
      </c>
      <c r="P1207" s="12">
        <f t="shared" si="1773"/>
        <v>0</v>
      </c>
      <c r="Q1207" s="12">
        <f t="shared" si="1773"/>
        <v>0</v>
      </c>
      <c r="R1207" s="12">
        <f t="shared" si="1773"/>
        <v>0</v>
      </c>
      <c r="S1207" s="12">
        <f t="shared" si="1773"/>
        <v>0</v>
      </c>
      <c r="T1207" s="12">
        <f t="shared" si="1773"/>
        <v>0</v>
      </c>
      <c r="U1207" s="12">
        <f t="shared" si="1773"/>
        <v>0</v>
      </c>
      <c r="V1207" s="12">
        <f t="shared" si="1773"/>
        <v>0</v>
      </c>
      <c r="W1207" s="12">
        <f t="shared" si="1773"/>
        <v>0</v>
      </c>
      <c r="X1207" s="12">
        <f t="shared" si="1773"/>
        <v>0</v>
      </c>
      <c r="Y1207" s="12">
        <f t="shared" si="1773"/>
        <v>0</v>
      </c>
      <c r="Z1207" s="12">
        <v>0</v>
      </c>
      <c r="AA1207" s="12">
        <v>0</v>
      </c>
      <c r="AB1207" s="12">
        <f t="shared" ref="AB1207:AQ1207" si="1774">SUM(AB1208:AB1212)</f>
        <v>0</v>
      </c>
      <c r="AC1207" s="12">
        <f t="shared" si="1774"/>
        <v>0</v>
      </c>
      <c r="AD1207" s="12">
        <f t="shared" si="1774"/>
        <v>0</v>
      </c>
      <c r="AE1207" s="12">
        <f t="shared" si="1774"/>
        <v>0</v>
      </c>
      <c r="AF1207" s="12">
        <f t="shared" si="1774"/>
        <v>0</v>
      </c>
      <c r="AG1207" s="12">
        <f t="shared" si="1774"/>
        <v>0</v>
      </c>
      <c r="AH1207" s="12">
        <f t="shared" si="1774"/>
        <v>0</v>
      </c>
      <c r="AI1207" s="12">
        <f t="shared" si="1774"/>
        <v>0</v>
      </c>
      <c r="AJ1207" s="12">
        <f t="shared" si="1774"/>
        <v>0</v>
      </c>
      <c r="AK1207" s="12">
        <f t="shared" si="1774"/>
        <v>0</v>
      </c>
      <c r="AL1207" s="12">
        <f t="shared" si="1774"/>
        <v>0</v>
      </c>
      <c r="AM1207" s="12">
        <f t="shared" si="1774"/>
        <v>0</v>
      </c>
      <c r="AN1207" s="12">
        <f t="shared" si="1774"/>
        <v>0</v>
      </c>
      <c r="AO1207" s="12">
        <f t="shared" si="1774"/>
        <v>0</v>
      </c>
      <c r="AP1207" s="12">
        <f t="shared" si="1774"/>
        <v>0</v>
      </c>
      <c r="AQ1207" s="12">
        <f t="shared" si="1774"/>
        <v>0</v>
      </c>
      <c r="AR1207" s="12">
        <v>0</v>
      </c>
      <c r="AS1207" s="12">
        <v>0</v>
      </c>
      <c r="AT1207" s="12">
        <f t="shared" ref="AT1207:BI1207" si="1775">SUM(AT1208:AT1212)</f>
        <v>0</v>
      </c>
      <c r="AU1207" s="12">
        <f t="shared" si="1775"/>
        <v>0</v>
      </c>
      <c r="AV1207" s="12">
        <f t="shared" si="1775"/>
        <v>0</v>
      </c>
      <c r="AW1207" s="12">
        <f t="shared" si="1775"/>
        <v>0</v>
      </c>
      <c r="AX1207" s="12">
        <f t="shared" si="1775"/>
        <v>0</v>
      </c>
      <c r="AY1207" s="12">
        <f t="shared" si="1775"/>
        <v>0</v>
      </c>
      <c r="AZ1207" s="12">
        <f t="shared" si="1775"/>
        <v>0</v>
      </c>
      <c r="BA1207" s="12">
        <f t="shared" si="1775"/>
        <v>0</v>
      </c>
      <c r="BB1207" s="12">
        <f t="shared" si="1775"/>
        <v>0</v>
      </c>
      <c r="BC1207" s="12">
        <f t="shared" si="1775"/>
        <v>0</v>
      </c>
      <c r="BD1207" s="12">
        <f t="shared" si="1775"/>
        <v>0</v>
      </c>
      <c r="BE1207" s="12">
        <f t="shared" si="1775"/>
        <v>0</v>
      </c>
      <c r="BF1207" s="12">
        <f t="shared" si="1775"/>
        <v>0</v>
      </c>
      <c r="BG1207" s="12">
        <f t="shared" si="1775"/>
        <v>0</v>
      </c>
      <c r="BH1207" s="12">
        <f t="shared" si="1775"/>
        <v>0</v>
      </c>
      <c r="BI1207" s="12">
        <f t="shared" si="1775"/>
        <v>0</v>
      </c>
      <c r="BJ1207" s="12">
        <v>0</v>
      </c>
      <c r="BK1207" s="12">
        <v>0</v>
      </c>
    </row>
    <row r="1208" spans="1:63" ht="22.5" x14ac:dyDescent="0.25">
      <c r="A1208" s="4" t="s">
        <v>135</v>
      </c>
      <c r="B1208" s="4" t="s">
        <v>60</v>
      </c>
      <c r="C1208" s="4" t="s">
        <v>168</v>
      </c>
      <c r="D1208" s="107" t="s">
        <v>456</v>
      </c>
      <c r="E1208" s="117">
        <v>6112</v>
      </c>
      <c r="F1208" s="107" t="s">
        <v>458</v>
      </c>
      <c r="G1208" s="103" t="s">
        <v>1658</v>
      </c>
      <c r="H1208" s="13" t="s">
        <v>59</v>
      </c>
      <c r="I1208" s="14">
        <v>25800</v>
      </c>
      <c r="J1208" s="14">
        <v>0</v>
      </c>
      <c r="K1208" s="14"/>
      <c r="L1208" s="14"/>
      <c r="M1208" s="14"/>
      <c r="N1208" s="14"/>
      <c r="O1208" s="14"/>
      <c r="P1208" s="14">
        <f t="shared" si="1743"/>
        <v>0</v>
      </c>
      <c r="Q1208" s="14"/>
      <c r="R1208" s="14"/>
      <c r="S1208" s="14"/>
      <c r="T1208" s="14"/>
      <c r="U1208" s="14"/>
      <c r="V1208" s="14"/>
      <c r="W1208" s="14"/>
      <c r="X1208" s="14"/>
      <c r="Y1208" s="14"/>
      <c r="Z1208" s="14">
        <v>0</v>
      </c>
      <c r="AA1208" s="14">
        <v>0</v>
      </c>
      <c r="AB1208" s="14">
        <v>0</v>
      </c>
      <c r="AC1208" s="14"/>
      <c r="AD1208" s="14"/>
      <c r="AE1208" s="14"/>
      <c r="AF1208" s="14"/>
      <c r="AG1208" s="14"/>
      <c r="AH1208" s="14">
        <f t="shared" si="1744"/>
        <v>0</v>
      </c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>
        <v>0</v>
      </c>
      <c r="AS1208" s="14">
        <v>0</v>
      </c>
      <c r="AT1208" s="14">
        <v>0</v>
      </c>
      <c r="AU1208" s="14"/>
      <c r="AV1208" s="14"/>
      <c r="AW1208" s="14"/>
      <c r="AX1208" s="14"/>
      <c r="AY1208" s="14"/>
      <c r="AZ1208" s="14">
        <f t="shared" si="1745"/>
        <v>0</v>
      </c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>
        <v>0</v>
      </c>
      <c r="BK1208" s="14">
        <v>0</v>
      </c>
    </row>
    <row r="1209" spans="1:63" x14ac:dyDescent="0.25">
      <c r="A1209" s="4" t="s">
        <v>135</v>
      </c>
      <c r="B1209" s="4" t="s">
        <v>60</v>
      </c>
      <c r="C1209" s="4" t="s">
        <v>168</v>
      </c>
      <c r="D1209" s="107" t="s">
        <v>456</v>
      </c>
      <c r="E1209" s="117">
        <v>6112</v>
      </c>
      <c r="F1209" s="107" t="s">
        <v>459</v>
      </c>
      <c r="G1209" s="103" t="s">
        <v>1658</v>
      </c>
      <c r="H1209" s="13" t="s">
        <v>24</v>
      </c>
      <c r="I1209" s="14">
        <v>109650</v>
      </c>
      <c r="J1209" s="14">
        <v>0</v>
      </c>
      <c r="K1209" s="14"/>
      <c r="L1209" s="14"/>
      <c r="M1209" s="14"/>
      <c r="N1209" s="14"/>
      <c r="O1209" s="14"/>
      <c r="P1209" s="14">
        <f t="shared" si="1743"/>
        <v>0</v>
      </c>
      <c r="Q1209" s="14"/>
      <c r="R1209" s="14"/>
      <c r="S1209" s="14"/>
      <c r="T1209" s="14"/>
      <c r="U1209" s="14"/>
      <c r="V1209" s="14"/>
      <c r="W1209" s="14"/>
      <c r="X1209" s="14"/>
      <c r="Y1209" s="14"/>
      <c r="Z1209" s="14">
        <v>0</v>
      </c>
      <c r="AA1209" s="14">
        <v>0</v>
      </c>
      <c r="AB1209" s="14">
        <v>0</v>
      </c>
      <c r="AC1209" s="14"/>
      <c r="AD1209" s="14"/>
      <c r="AE1209" s="14"/>
      <c r="AF1209" s="14"/>
      <c r="AG1209" s="14"/>
      <c r="AH1209" s="14">
        <f t="shared" si="1744"/>
        <v>0</v>
      </c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>
        <v>0</v>
      </c>
      <c r="AS1209" s="14">
        <v>0</v>
      </c>
      <c r="AT1209" s="14">
        <v>0</v>
      </c>
      <c r="AU1209" s="14"/>
      <c r="AV1209" s="14"/>
      <c r="AW1209" s="14"/>
      <c r="AX1209" s="14"/>
      <c r="AY1209" s="14"/>
      <c r="AZ1209" s="14">
        <f t="shared" si="1745"/>
        <v>0</v>
      </c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>
        <v>0</v>
      </c>
      <c r="BK1209" s="14">
        <v>0</v>
      </c>
    </row>
    <row r="1210" spans="1:63" x14ac:dyDescent="0.25">
      <c r="A1210" s="4" t="s">
        <v>135</v>
      </c>
      <c r="B1210" s="4" t="s">
        <v>60</v>
      </c>
      <c r="C1210" s="4" t="s">
        <v>168</v>
      </c>
      <c r="D1210" s="107" t="s">
        <v>456</v>
      </c>
      <c r="E1210" s="117">
        <v>6112</v>
      </c>
      <c r="F1210" s="107" t="s">
        <v>460</v>
      </c>
      <c r="G1210" s="103" t="s">
        <v>1658</v>
      </c>
      <c r="H1210" s="13" t="s">
        <v>25</v>
      </c>
      <c r="I1210" s="14">
        <v>24000</v>
      </c>
      <c r="J1210" s="14">
        <v>0</v>
      </c>
      <c r="K1210" s="14"/>
      <c r="L1210" s="14"/>
      <c r="M1210" s="14"/>
      <c r="N1210" s="14"/>
      <c r="O1210" s="14"/>
      <c r="P1210" s="14">
        <f t="shared" si="1743"/>
        <v>0</v>
      </c>
      <c r="Q1210" s="14"/>
      <c r="R1210" s="14"/>
      <c r="S1210" s="14"/>
      <c r="T1210" s="14"/>
      <c r="U1210" s="14"/>
      <c r="V1210" s="14"/>
      <c r="W1210" s="14"/>
      <c r="X1210" s="14"/>
      <c r="Y1210" s="14"/>
      <c r="Z1210" s="14">
        <v>0</v>
      </c>
      <c r="AA1210" s="14">
        <v>0</v>
      </c>
      <c r="AB1210" s="14">
        <v>0</v>
      </c>
      <c r="AC1210" s="14"/>
      <c r="AD1210" s="14"/>
      <c r="AE1210" s="14"/>
      <c r="AF1210" s="14"/>
      <c r="AG1210" s="14"/>
      <c r="AH1210" s="14">
        <f t="shared" si="1744"/>
        <v>0</v>
      </c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>
        <v>0</v>
      </c>
      <c r="AS1210" s="14">
        <v>0</v>
      </c>
      <c r="AT1210" s="14">
        <v>0</v>
      </c>
      <c r="AU1210" s="14"/>
      <c r="AV1210" s="14"/>
      <c r="AW1210" s="14"/>
      <c r="AX1210" s="14"/>
      <c r="AY1210" s="14"/>
      <c r="AZ1210" s="14">
        <f t="shared" si="1745"/>
        <v>0</v>
      </c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>
        <v>0</v>
      </c>
      <c r="BK1210" s="14">
        <v>0</v>
      </c>
    </row>
    <row r="1211" spans="1:63" x14ac:dyDescent="0.25">
      <c r="A1211" s="4" t="s">
        <v>135</v>
      </c>
      <c r="B1211" s="4" t="s">
        <v>60</v>
      </c>
      <c r="C1211" s="4" t="s">
        <v>168</v>
      </c>
      <c r="D1211" s="107" t="s">
        <v>456</v>
      </c>
      <c r="E1211" s="117">
        <v>6112</v>
      </c>
      <c r="F1211" s="107" t="s">
        <v>461</v>
      </c>
      <c r="G1211" s="103" t="s">
        <v>1658</v>
      </c>
      <c r="H1211" s="13" t="s">
        <v>23</v>
      </c>
      <c r="I1211" s="14">
        <v>0</v>
      </c>
      <c r="J1211" s="14">
        <v>0</v>
      </c>
      <c r="K1211" s="14"/>
      <c r="L1211" s="14"/>
      <c r="M1211" s="14"/>
      <c r="N1211" s="14"/>
      <c r="O1211" s="14"/>
      <c r="P1211" s="14">
        <f t="shared" si="1743"/>
        <v>0</v>
      </c>
      <c r="Q1211" s="14"/>
      <c r="R1211" s="14"/>
      <c r="S1211" s="14"/>
      <c r="T1211" s="14"/>
      <c r="U1211" s="14"/>
      <c r="V1211" s="14"/>
      <c r="W1211" s="14"/>
      <c r="X1211" s="14"/>
      <c r="Y1211" s="14"/>
      <c r="Z1211" s="14">
        <v>0</v>
      </c>
      <c r="AA1211" s="14">
        <v>0</v>
      </c>
      <c r="AB1211" s="14">
        <v>0</v>
      </c>
      <c r="AC1211" s="14"/>
      <c r="AD1211" s="14"/>
      <c r="AE1211" s="14"/>
      <c r="AF1211" s="14"/>
      <c r="AG1211" s="14"/>
      <c r="AH1211" s="14">
        <f t="shared" si="1744"/>
        <v>0</v>
      </c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>
        <v>0</v>
      </c>
      <c r="AS1211" s="14">
        <v>0</v>
      </c>
      <c r="AT1211" s="14">
        <v>0</v>
      </c>
      <c r="AU1211" s="14"/>
      <c r="AV1211" s="14"/>
      <c r="AW1211" s="14"/>
      <c r="AX1211" s="14"/>
      <c r="AY1211" s="14"/>
      <c r="AZ1211" s="14">
        <f t="shared" si="1745"/>
        <v>0</v>
      </c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>
        <v>0</v>
      </c>
      <c r="BK1211" s="14">
        <v>0</v>
      </c>
    </row>
    <row r="1212" spans="1:63" x14ac:dyDescent="0.25">
      <c r="A1212" s="4" t="s">
        <v>135</v>
      </c>
      <c r="B1212" s="4" t="s">
        <v>60</v>
      </c>
      <c r="C1212" s="4" t="s">
        <v>168</v>
      </c>
      <c r="D1212" s="107" t="s">
        <v>456</v>
      </c>
      <c r="E1212" s="117">
        <v>6112</v>
      </c>
      <c r="F1212" s="107" t="s">
        <v>462</v>
      </c>
      <c r="G1212" s="103" t="s">
        <v>1658</v>
      </c>
      <c r="H1212" s="13" t="s">
        <v>26</v>
      </c>
      <c r="I1212" s="14">
        <v>10000</v>
      </c>
      <c r="J1212" s="14">
        <v>0</v>
      </c>
      <c r="K1212" s="14"/>
      <c r="L1212" s="14"/>
      <c r="M1212" s="14"/>
      <c r="N1212" s="14"/>
      <c r="O1212" s="14"/>
      <c r="P1212" s="14">
        <f t="shared" si="1743"/>
        <v>0</v>
      </c>
      <c r="Q1212" s="14"/>
      <c r="R1212" s="14"/>
      <c r="S1212" s="14"/>
      <c r="T1212" s="14"/>
      <c r="U1212" s="14"/>
      <c r="V1212" s="14"/>
      <c r="W1212" s="14"/>
      <c r="X1212" s="14"/>
      <c r="Y1212" s="14"/>
      <c r="Z1212" s="14">
        <v>0</v>
      </c>
      <c r="AA1212" s="14">
        <v>0</v>
      </c>
      <c r="AB1212" s="14">
        <v>0</v>
      </c>
      <c r="AC1212" s="14"/>
      <c r="AD1212" s="14"/>
      <c r="AE1212" s="14"/>
      <c r="AF1212" s="14"/>
      <c r="AG1212" s="14"/>
      <c r="AH1212" s="14">
        <f t="shared" si="1744"/>
        <v>0</v>
      </c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>
        <v>0</v>
      </c>
      <c r="AS1212" s="14">
        <v>0</v>
      </c>
      <c r="AT1212" s="14">
        <v>0</v>
      </c>
      <c r="AU1212" s="14"/>
      <c r="AV1212" s="14"/>
      <c r="AW1212" s="14"/>
      <c r="AX1212" s="14"/>
      <c r="AY1212" s="14"/>
      <c r="AZ1212" s="14">
        <f t="shared" si="1745"/>
        <v>0</v>
      </c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>
        <v>0</v>
      </c>
      <c r="BK1212" s="14">
        <v>0</v>
      </c>
    </row>
    <row r="1213" spans="1:63" ht="22.5" x14ac:dyDescent="0.25">
      <c r="A1213" s="4" t="s">
        <v>135</v>
      </c>
      <c r="B1213" s="4" t="s">
        <v>60</v>
      </c>
      <c r="C1213" s="4" t="s">
        <v>168</v>
      </c>
      <c r="D1213" s="107" t="s">
        <v>456</v>
      </c>
      <c r="E1213" s="106" t="s">
        <v>27</v>
      </c>
      <c r="F1213" s="106" t="s">
        <v>0</v>
      </c>
      <c r="G1213" s="2" t="s">
        <v>0</v>
      </c>
      <c r="H1213" s="2" t="s">
        <v>28</v>
      </c>
      <c r="I1213" s="12">
        <f>SUM(I1214)</f>
        <v>131470</v>
      </c>
      <c r="J1213" s="12">
        <f t="shared" ref="J1213:Y1213" si="1776">SUM(J1214)</f>
        <v>0</v>
      </c>
      <c r="K1213" s="12">
        <f t="shared" si="1776"/>
        <v>0</v>
      </c>
      <c r="L1213" s="12">
        <f t="shared" si="1776"/>
        <v>0</v>
      </c>
      <c r="M1213" s="12">
        <f t="shared" si="1776"/>
        <v>0</v>
      </c>
      <c r="N1213" s="12">
        <f t="shared" si="1776"/>
        <v>0</v>
      </c>
      <c r="O1213" s="12">
        <f t="shared" si="1776"/>
        <v>0</v>
      </c>
      <c r="P1213" s="12">
        <f t="shared" si="1776"/>
        <v>0</v>
      </c>
      <c r="Q1213" s="12">
        <f t="shared" si="1776"/>
        <v>0</v>
      </c>
      <c r="R1213" s="12">
        <f t="shared" si="1776"/>
        <v>0</v>
      </c>
      <c r="S1213" s="12">
        <f t="shared" si="1776"/>
        <v>0</v>
      </c>
      <c r="T1213" s="12">
        <f t="shared" si="1776"/>
        <v>0</v>
      </c>
      <c r="U1213" s="12">
        <f t="shared" si="1776"/>
        <v>0</v>
      </c>
      <c r="V1213" s="12">
        <f t="shared" si="1776"/>
        <v>0</v>
      </c>
      <c r="W1213" s="12">
        <f t="shared" si="1776"/>
        <v>0</v>
      </c>
      <c r="X1213" s="12">
        <f t="shared" si="1776"/>
        <v>0</v>
      </c>
      <c r="Y1213" s="12">
        <f t="shared" si="1776"/>
        <v>0</v>
      </c>
      <c r="Z1213" s="12">
        <v>0</v>
      </c>
      <c r="AA1213" s="12">
        <v>0</v>
      </c>
      <c r="AB1213" s="12">
        <f t="shared" ref="AB1213:AQ1213" si="1777">SUM(AB1214)</f>
        <v>0</v>
      </c>
      <c r="AC1213" s="12">
        <f t="shared" si="1777"/>
        <v>0</v>
      </c>
      <c r="AD1213" s="12">
        <f t="shared" si="1777"/>
        <v>0</v>
      </c>
      <c r="AE1213" s="12">
        <f t="shared" si="1777"/>
        <v>0</v>
      </c>
      <c r="AF1213" s="12">
        <f t="shared" si="1777"/>
        <v>0</v>
      </c>
      <c r="AG1213" s="12">
        <f t="shared" si="1777"/>
        <v>0</v>
      </c>
      <c r="AH1213" s="12">
        <f t="shared" si="1777"/>
        <v>0</v>
      </c>
      <c r="AI1213" s="12">
        <f t="shared" si="1777"/>
        <v>0</v>
      </c>
      <c r="AJ1213" s="12">
        <f t="shared" si="1777"/>
        <v>0</v>
      </c>
      <c r="AK1213" s="12">
        <f t="shared" si="1777"/>
        <v>0</v>
      </c>
      <c r="AL1213" s="12">
        <f t="shared" si="1777"/>
        <v>0</v>
      </c>
      <c r="AM1213" s="12">
        <f t="shared" si="1777"/>
        <v>0</v>
      </c>
      <c r="AN1213" s="12">
        <f t="shared" si="1777"/>
        <v>0</v>
      </c>
      <c r="AO1213" s="12">
        <f t="shared" si="1777"/>
        <v>0</v>
      </c>
      <c r="AP1213" s="12">
        <f t="shared" si="1777"/>
        <v>0</v>
      </c>
      <c r="AQ1213" s="12">
        <f t="shared" si="1777"/>
        <v>0</v>
      </c>
      <c r="AR1213" s="12">
        <v>0</v>
      </c>
      <c r="AS1213" s="12">
        <v>0</v>
      </c>
      <c r="AT1213" s="12">
        <f t="shared" ref="AT1213:BI1213" si="1778">SUM(AT1214)</f>
        <v>0</v>
      </c>
      <c r="AU1213" s="12">
        <f t="shared" si="1778"/>
        <v>0</v>
      </c>
      <c r="AV1213" s="12">
        <f t="shared" si="1778"/>
        <v>0</v>
      </c>
      <c r="AW1213" s="12">
        <f t="shared" si="1778"/>
        <v>0</v>
      </c>
      <c r="AX1213" s="12">
        <f t="shared" si="1778"/>
        <v>0</v>
      </c>
      <c r="AY1213" s="12">
        <f t="shared" si="1778"/>
        <v>0</v>
      </c>
      <c r="AZ1213" s="12">
        <f t="shared" si="1778"/>
        <v>0</v>
      </c>
      <c r="BA1213" s="12">
        <f t="shared" si="1778"/>
        <v>0</v>
      </c>
      <c r="BB1213" s="12">
        <f t="shared" si="1778"/>
        <v>0</v>
      </c>
      <c r="BC1213" s="12">
        <f t="shared" si="1778"/>
        <v>0</v>
      </c>
      <c r="BD1213" s="12">
        <f t="shared" si="1778"/>
        <v>0</v>
      </c>
      <c r="BE1213" s="12">
        <f t="shared" si="1778"/>
        <v>0</v>
      </c>
      <c r="BF1213" s="12">
        <f t="shared" si="1778"/>
        <v>0</v>
      </c>
      <c r="BG1213" s="12">
        <f t="shared" si="1778"/>
        <v>0</v>
      </c>
      <c r="BH1213" s="12">
        <f t="shared" si="1778"/>
        <v>0</v>
      </c>
      <c r="BI1213" s="12">
        <f t="shared" si="1778"/>
        <v>0</v>
      </c>
      <c r="BJ1213" s="12">
        <v>0</v>
      </c>
      <c r="BK1213" s="12">
        <v>0</v>
      </c>
    </row>
    <row r="1214" spans="1:63" x14ac:dyDescent="0.25">
      <c r="A1214" s="4" t="s">
        <v>135</v>
      </c>
      <c r="B1214" s="4" t="s">
        <v>60</v>
      </c>
      <c r="C1214" s="4" t="s">
        <v>168</v>
      </c>
      <c r="D1214" s="107" t="s">
        <v>456</v>
      </c>
      <c r="E1214" s="117">
        <v>6121</v>
      </c>
      <c r="F1214" s="107"/>
      <c r="G1214" s="103" t="s">
        <v>1658</v>
      </c>
      <c r="H1214" s="13" t="s">
        <v>29</v>
      </c>
      <c r="I1214" s="14">
        <v>131470</v>
      </c>
      <c r="J1214" s="14">
        <v>0</v>
      </c>
      <c r="K1214" s="14"/>
      <c r="L1214" s="14"/>
      <c r="M1214" s="14"/>
      <c r="N1214" s="14"/>
      <c r="O1214" s="14"/>
      <c r="P1214" s="14">
        <f t="shared" si="1743"/>
        <v>0</v>
      </c>
      <c r="Q1214" s="14"/>
      <c r="R1214" s="14"/>
      <c r="S1214" s="14"/>
      <c r="T1214" s="14"/>
      <c r="U1214" s="14"/>
      <c r="V1214" s="14"/>
      <c r="W1214" s="14"/>
      <c r="X1214" s="14"/>
      <c r="Y1214" s="14"/>
      <c r="Z1214" s="14">
        <v>0</v>
      </c>
      <c r="AA1214" s="14">
        <v>0</v>
      </c>
      <c r="AB1214" s="14">
        <v>0</v>
      </c>
      <c r="AC1214" s="14"/>
      <c r="AD1214" s="14"/>
      <c r="AE1214" s="14"/>
      <c r="AF1214" s="14"/>
      <c r="AG1214" s="14"/>
      <c r="AH1214" s="14">
        <f t="shared" si="1744"/>
        <v>0</v>
      </c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>
        <v>0</v>
      </c>
      <c r="AS1214" s="14">
        <v>0</v>
      </c>
      <c r="AT1214" s="14">
        <v>0</v>
      </c>
      <c r="AU1214" s="14"/>
      <c r="AV1214" s="14"/>
      <c r="AW1214" s="14"/>
      <c r="AX1214" s="14"/>
      <c r="AY1214" s="14"/>
      <c r="AZ1214" s="14">
        <f t="shared" si="1745"/>
        <v>0</v>
      </c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>
        <v>0</v>
      </c>
      <c r="BK1214" s="14">
        <v>0</v>
      </c>
    </row>
    <row r="1215" spans="1:63" ht="22.5" x14ac:dyDescent="0.25">
      <c r="A1215" s="4" t="s">
        <v>135</v>
      </c>
      <c r="B1215" s="4" t="s">
        <v>60</v>
      </c>
      <c r="C1215" s="4" t="s">
        <v>168</v>
      </c>
      <c r="D1215" s="107" t="s">
        <v>456</v>
      </c>
      <c r="E1215" s="106" t="s">
        <v>31</v>
      </c>
      <c r="F1215" s="106" t="s">
        <v>0</v>
      </c>
      <c r="G1215" s="2" t="s">
        <v>0</v>
      </c>
      <c r="H1215" s="2" t="s">
        <v>32</v>
      </c>
      <c r="I1215" s="12">
        <f>SUM(I1216:I1223)</f>
        <v>127150</v>
      </c>
      <c r="J1215" s="12">
        <f t="shared" ref="J1215:Y1215" si="1779">SUM(J1216:J1223)</f>
        <v>32900</v>
      </c>
      <c r="K1215" s="12">
        <f t="shared" si="1779"/>
        <v>0</v>
      </c>
      <c r="L1215" s="12">
        <f t="shared" si="1779"/>
        <v>0</v>
      </c>
      <c r="M1215" s="12">
        <f t="shared" si="1779"/>
        <v>0</v>
      </c>
      <c r="N1215" s="12">
        <f t="shared" si="1779"/>
        <v>0</v>
      </c>
      <c r="O1215" s="12">
        <f t="shared" si="1779"/>
        <v>0</v>
      </c>
      <c r="P1215" s="12">
        <f t="shared" si="1779"/>
        <v>32900</v>
      </c>
      <c r="Q1215" s="12">
        <f t="shared" si="1779"/>
        <v>0</v>
      </c>
      <c r="R1215" s="12">
        <f t="shared" si="1779"/>
        <v>2000</v>
      </c>
      <c r="S1215" s="12">
        <f t="shared" si="1779"/>
        <v>5000</v>
      </c>
      <c r="T1215" s="12">
        <f t="shared" si="1779"/>
        <v>0</v>
      </c>
      <c r="U1215" s="12">
        <f t="shared" si="1779"/>
        <v>8700</v>
      </c>
      <c r="V1215" s="12">
        <f t="shared" si="1779"/>
        <v>7000</v>
      </c>
      <c r="W1215" s="12">
        <f t="shared" si="1779"/>
        <v>0</v>
      </c>
      <c r="X1215" s="12">
        <f t="shared" si="1779"/>
        <v>0</v>
      </c>
      <c r="Y1215" s="12">
        <f t="shared" si="1779"/>
        <v>5100</v>
      </c>
      <c r="Z1215" s="12">
        <v>27800</v>
      </c>
      <c r="AA1215" s="12">
        <v>5100</v>
      </c>
      <c r="AB1215" s="12">
        <f t="shared" ref="AB1215:AQ1215" si="1780">SUM(AB1216:AB1223)</f>
        <v>0</v>
      </c>
      <c r="AC1215" s="12">
        <f t="shared" si="1780"/>
        <v>0</v>
      </c>
      <c r="AD1215" s="12">
        <f t="shared" si="1780"/>
        <v>0</v>
      </c>
      <c r="AE1215" s="12">
        <f t="shared" si="1780"/>
        <v>0</v>
      </c>
      <c r="AF1215" s="12">
        <f t="shared" si="1780"/>
        <v>0</v>
      </c>
      <c r="AG1215" s="12">
        <f t="shared" si="1780"/>
        <v>0</v>
      </c>
      <c r="AH1215" s="12">
        <f t="shared" si="1780"/>
        <v>0</v>
      </c>
      <c r="AI1215" s="12">
        <f t="shared" si="1780"/>
        <v>0</v>
      </c>
      <c r="AJ1215" s="12">
        <f t="shared" si="1780"/>
        <v>0</v>
      </c>
      <c r="AK1215" s="12">
        <f t="shared" si="1780"/>
        <v>0</v>
      </c>
      <c r="AL1215" s="12">
        <f t="shared" si="1780"/>
        <v>0</v>
      </c>
      <c r="AM1215" s="12">
        <f t="shared" si="1780"/>
        <v>0</v>
      </c>
      <c r="AN1215" s="12">
        <f t="shared" si="1780"/>
        <v>0</v>
      </c>
      <c r="AO1215" s="12">
        <f t="shared" si="1780"/>
        <v>0</v>
      </c>
      <c r="AP1215" s="12">
        <f t="shared" si="1780"/>
        <v>0</v>
      </c>
      <c r="AQ1215" s="12">
        <f t="shared" si="1780"/>
        <v>0</v>
      </c>
      <c r="AR1215" s="12">
        <v>0</v>
      </c>
      <c r="AS1215" s="12">
        <v>0</v>
      </c>
      <c r="AT1215" s="12">
        <f t="shared" ref="AT1215:BI1215" si="1781">SUM(AT1216:AT1223)</f>
        <v>0</v>
      </c>
      <c r="AU1215" s="12">
        <f t="shared" si="1781"/>
        <v>0</v>
      </c>
      <c r="AV1215" s="12">
        <f t="shared" si="1781"/>
        <v>0</v>
      </c>
      <c r="AW1215" s="12">
        <f t="shared" si="1781"/>
        <v>430</v>
      </c>
      <c r="AX1215" s="12">
        <f t="shared" si="1781"/>
        <v>0</v>
      </c>
      <c r="AY1215" s="12">
        <f t="shared" si="1781"/>
        <v>0</v>
      </c>
      <c r="AZ1215" s="12">
        <f t="shared" si="1781"/>
        <v>430</v>
      </c>
      <c r="BA1215" s="12">
        <f t="shared" si="1781"/>
        <v>0</v>
      </c>
      <c r="BB1215" s="12">
        <f t="shared" si="1781"/>
        <v>0</v>
      </c>
      <c r="BC1215" s="12">
        <f t="shared" si="1781"/>
        <v>430</v>
      </c>
      <c r="BD1215" s="12">
        <f t="shared" si="1781"/>
        <v>0</v>
      </c>
      <c r="BE1215" s="12">
        <f t="shared" si="1781"/>
        <v>0</v>
      </c>
      <c r="BF1215" s="12">
        <f t="shared" si="1781"/>
        <v>0</v>
      </c>
      <c r="BG1215" s="12">
        <f t="shared" si="1781"/>
        <v>0</v>
      </c>
      <c r="BH1215" s="12">
        <f t="shared" si="1781"/>
        <v>0</v>
      </c>
      <c r="BI1215" s="12">
        <f t="shared" si="1781"/>
        <v>0</v>
      </c>
      <c r="BJ1215" s="12">
        <v>430</v>
      </c>
      <c r="BK1215" s="12">
        <v>0</v>
      </c>
    </row>
    <row r="1216" spans="1:63" x14ac:dyDescent="0.25">
      <c r="A1216" s="4" t="s">
        <v>135</v>
      </c>
      <c r="B1216" s="4" t="s">
        <v>60</v>
      </c>
      <c r="C1216" s="4" t="s">
        <v>168</v>
      </c>
      <c r="D1216" s="107" t="s">
        <v>456</v>
      </c>
      <c r="E1216" s="117">
        <v>6131</v>
      </c>
      <c r="F1216" s="107"/>
      <c r="G1216" s="103" t="s">
        <v>1658</v>
      </c>
      <c r="H1216" s="13" t="s">
        <v>34</v>
      </c>
      <c r="I1216" s="14">
        <v>1000</v>
      </c>
      <c r="J1216" s="14">
        <v>1000</v>
      </c>
      <c r="K1216" s="14"/>
      <c r="L1216" s="14"/>
      <c r="M1216" s="14"/>
      <c r="N1216" s="14"/>
      <c r="O1216" s="14"/>
      <c r="P1216" s="14">
        <f t="shared" si="1743"/>
        <v>1000</v>
      </c>
      <c r="Q1216" s="14"/>
      <c r="R1216" s="14"/>
      <c r="S1216" s="14"/>
      <c r="T1216" s="14"/>
      <c r="U1216" s="14"/>
      <c r="V1216" s="14">
        <v>1000</v>
      </c>
      <c r="W1216" s="14"/>
      <c r="X1216" s="14"/>
      <c r="Y1216" s="14"/>
      <c r="Z1216" s="14">
        <v>1000</v>
      </c>
      <c r="AA1216" s="14">
        <v>0</v>
      </c>
      <c r="AB1216" s="14">
        <v>0</v>
      </c>
      <c r="AC1216" s="14"/>
      <c r="AD1216" s="14"/>
      <c r="AE1216" s="14"/>
      <c r="AF1216" s="14"/>
      <c r="AG1216" s="14"/>
      <c r="AH1216" s="14">
        <f t="shared" si="1744"/>
        <v>0</v>
      </c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>
        <v>0</v>
      </c>
      <c r="AS1216" s="14">
        <v>0</v>
      </c>
      <c r="AT1216" s="14">
        <v>0</v>
      </c>
      <c r="AU1216" s="14"/>
      <c r="AV1216" s="14"/>
      <c r="AW1216" s="14"/>
      <c r="AX1216" s="14"/>
      <c r="AY1216" s="14"/>
      <c r="AZ1216" s="14">
        <f t="shared" si="1745"/>
        <v>0</v>
      </c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>
        <v>0</v>
      </c>
      <c r="BK1216" s="14">
        <v>0</v>
      </c>
    </row>
    <row r="1217" spans="1:63" x14ac:dyDescent="0.25">
      <c r="A1217" s="4" t="s">
        <v>135</v>
      </c>
      <c r="B1217" s="4" t="s">
        <v>60</v>
      </c>
      <c r="C1217" s="4" t="s">
        <v>168</v>
      </c>
      <c r="D1217" s="107" t="s">
        <v>456</v>
      </c>
      <c r="E1217" s="117">
        <v>6132</v>
      </c>
      <c r="F1217" s="107"/>
      <c r="G1217" s="103" t="s">
        <v>1658</v>
      </c>
      <c r="H1217" s="13" t="s">
        <v>74</v>
      </c>
      <c r="I1217" s="14">
        <v>40000</v>
      </c>
      <c r="J1217" s="14">
        <v>0</v>
      </c>
      <c r="K1217" s="14"/>
      <c r="L1217" s="14"/>
      <c r="M1217" s="14"/>
      <c r="N1217" s="14"/>
      <c r="O1217" s="14"/>
      <c r="P1217" s="14">
        <f t="shared" si="1743"/>
        <v>0</v>
      </c>
      <c r="Q1217" s="14"/>
      <c r="R1217" s="14"/>
      <c r="S1217" s="14"/>
      <c r="T1217" s="14"/>
      <c r="U1217" s="14"/>
      <c r="V1217" s="14"/>
      <c r="W1217" s="14"/>
      <c r="X1217" s="14"/>
      <c r="Y1217" s="14"/>
      <c r="Z1217" s="14">
        <v>0</v>
      </c>
      <c r="AA1217" s="14">
        <v>0</v>
      </c>
      <c r="AB1217" s="14">
        <v>0</v>
      </c>
      <c r="AC1217" s="14"/>
      <c r="AD1217" s="14"/>
      <c r="AE1217" s="14"/>
      <c r="AF1217" s="14"/>
      <c r="AG1217" s="14"/>
      <c r="AH1217" s="14">
        <f t="shared" si="1744"/>
        <v>0</v>
      </c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>
        <v>0</v>
      </c>
      <c r="AS1217" s="14">
        <v>0</v>
      </c>
      <c r="AT1217" s="14">
        <v>0</v>
      </c>
      <c r="AU1217" s="14"/>
      <c r="AV1217" s="14"/>
      <c r="AW1217" s="14"/>
      <c r="AX1217" s="14"/>
      <c r="AY1217" s="14"/>
      <c r="AZ1217" s="14">
        <f t="shared" si="1745"/>
        <v>0</v>
      </c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>
        <v>0</v>
      </c>
      <c r="BK1217" s="14">
        <v>0</v>
      </c>
    </row>
    <row r="1218" spans="1:63" x14ac:dyDescent="0.25">
      <c r="A1218" s="4" t="s">
        <v>135</v>
      </c>
      <c r="B1218" s="4" t="s">
        <v>60</v>
      </c>
      <c r="C1218" s="4" t="s">
        <v>168</v>
      </c>
      <c r="D1218" s="107" t="s">
        <v>456</v>
      </c>
      <c r="E1218" s="117">
        <v>6133</v>
      </c>
      <c r="F1218" s="107"/>
      <c r="G1218" s="103" t="s">
        <v>1658</v>
      </c>
      <c r="H1218" s="13" t="s">
        <v>77</v>
      </c>
      <c r="I1218" s="14">
        <v>8000</v>
      </c>
      <c r="J1218" s="14">
        <v>0</v>
      </c>
      <c r="K1218" s="14"/>
      <c r="L1218" s="14"/>
      <c r="M1218" s="14"/>
      <c r="N1218" s="14"/>
      <c r="O1218" s="14"/>
      <c r="P1218" s="14">
        <f t="shared" si="1743"/>
        <v>0</v>
      </c>
      <c r="Q1218" s="14"/>
      <c r="R1218" s="14"/>
      <c r="S1218" s="14"/>
      <c r="T1218" s="14"/>
      <c r="U1218" s="14"/>
      <c r="V1218" s="14"/>
      <c r="W1218" s="14"/>
      <c r="X1218" s="14"/>
      <c r="Y1218" s="14"/>
      <c r="Z1218" s="14">
        <v>0</v>
      </c>
      <c r="AA1218" s="14">
        <v>0</v>
      </c>
      <c r="AB1218" s="14">
        <v>0</v>
      </c>
      <c r="AC1218" s="14"/>
      <c r="AD1218" s="14"/>
      <c r="AE1218" s="14"/>
      <c r="AF1218" s="14"/>
      <c r="AG1218" s="14"/>
      <c r="AH1218" s="14">
        <f t="shared" si="1744"/>
        <v>0</v>
      </c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>
        <v>0</v>
      </c>
      <c r="AS1218" s="14">
        <v>0</v>
      </c>
      <c r="AT1218" s="14">
        <v>0</v>
      </c>
      <c r="AU1218" s="14"/>
      <c r="AV1218" s="14"/>
      <c r="AW1218" s="14"/>
      <c r="AX1218" s="14"/>
      <c r="AY1218" s="14"/>
      <c r="AZ1218" s="14">
        <f t="shared" si="1745"/>
        <v>0</v>
      </c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>
        <v>0</v>
      </c>
      <c r="BK1218" s="14">
        <v>0</v>
      </c>
    </row>
    <row r="1219" spans="1:63" x14ac:dyDescent="0.25">
      <c r="A1219" s="4" t="s">
        <v>135</v>
      </c>
      <c r="B1219" s="4" t="s">
        <v>60</v>
      </c>
      <c r="C1219" s="4" t="s">
        <v>168</v>
      </c>
      <c r="D1219" s="107" t="s">
        <v>456</v>
      </c>
      <c r="E1219" s="117">
        <v>6134</v>
      </c>
      <c r="F1219" s="107"/>
      <c r="G1219" s="103" t="s">
        <v>1658</v>
      </c>
      <c r="H1219" s="13" t="s">
        <v>80</v>
      </c>
      <c r="I1219" s="14">
        <v>15000</v>
      </c>
      <c r="J1219" s="14">
        <v>5000</v>
      </c>
      <c r="K1219" s="14"/>
      <c r="L1219" s="14"/>
      <c r="M1219" s="14"/>
      <c r="N1219" s="14"/>
      <c r="O1219" s="14"/>
      <c r="P1219" s="14">
        <f t="shared" si="1743"/>
        <v>5000</v>
      </c>
      <c r="Q1219" s="14"/>
      <c r="R1219" s="14"/>
      <c r="S1219" s="14"/>
      <c r="T1219" s="14"/>
      <c r="U1219" s="14"/>
      <c r="V1219" s="14"/>
      <c r="W1219" s="14"/>
      <c r="X1219" s="14"/>
      <c r="Y1219" s="14"/>
      <c r="Z1219" s="14">
        <v>0</v>
      </c>
      <c r="AA1219" s="14">
        <v>5000</v>
      </c>
      <c r="AB1219" s="14">
        <v>0</v>
      </c>
      <c r="AC1219" s="14"/>
      <c r="AD1219" s="14"/>
      <c r="AE1219" s="14"/>
      <c r="AF1219" s="14"/>
      <c r="AG1219" s="14"/>
      <c r="AH1219" s="14">
        <f t="shared" si="1744"/>
        <v>0</v>
      </c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>
        <v>0</v>
      </c>
      <c r="AS1219" s="14">
        <v>0</v>
      </c>
      <c r="AT1219" s="14">
        <v>0</v>
      </c>
      <c r="AU1219" s="14"/>
      <c r="AV1219" s="14"/>
      <c r="AW1219" s="14">
        <v>430</v>
      </c>
      <c r="AX1219" s="14"/>
      <c r="AY1219" s="14"/>
      <c r="AZ1219" s="14">
        <f t="shared" si="1745"/>
        <v>430</v>
      </c>
      <c r="BA1219" s="14"/>
      <c r="BB1219" s="14"/>
      <c r="BC1219" s="14">
        <v>430</v>
      </c>
      <c r="BD1219" s="14"/>
      <c r="BE1219" s="14"/>
      <c r="BF1219" s="14"/>
      <c r="BG1219" s="14"/>
      <c r="BH1219" s="14"/>
      <c r="BI1219" s="14"/>
      <c r="BJ1219" s="14">
        <v>430</v>
      </c>
      <c r="BK1219" s="14">
        <v>0</v>
      </c>
    </row>
    <row r="1220" spans="1:63" x14ac:dyDescent="0.25">
      <c r="A1220" s="4" t="s">
        <v>135</v>
      </c>
      <c r="B1220" s="4" t="s">
        <v>60</v>
      </c>
      <c r="C1220" s="4" t="s">
        <v>168</v>
      </c>
      <c r="D1220" s="107" t="s">
        <v>456</v>
      </c>
      <c r="E1220" s="117">
        <v>6135</v>
      </c>
      <c r="F1220" s="107"/>
      <c r="G1220" s="103" t="s">
        <v>1658</v>
      </c>
      <c r="H1220" s="13" t="s">
        <v>83</v>
      </c>
      <c r="I1220" s="14">
        <v>300</v>
      </c>
      <c r="J1220" s="14">
        <v>100</v>
      </c>
      <c r="K1220" s="14"/>
      <c r="L1220" s="14"/>
      <c r="M1220" s="14"/>
      <c r="N1220" s="14"/>
      <c r="O1220" s="14"/>
      <c r="P1220" s="14">
        <f t="shared" si="1743"/>
        <v>100</v>
      </c>
      <c r="Q1220" s="14"/>
      <c r="R1220" s="14"/>
      <c r="S1220" s="14"/>
      <c r="T1220" s="14"/>
      <c r="U1220" s="14"/>
      <c r="V1220" s="14"/>
      <c r="W1220" s="14"/>
      <c r="X1220" s="14"/>
      <c r="Y1220" s="14"/>
      <c r="Z1220" s="14">
        <v>0</v>
      </c>
      <c r="AA1220" s="14">
        <v>100</v>
      </c>
      <c r="AB1220" s="14">
        <v>0</v>
      </c>
      <c r="AC1220" s="14"/>
      <c r="AD1220" s="14"/>
      <c r="AE1220" s="14"/>
      <c r="AF1220" s="14"/>
      <c r="AG1220" s="14"/>
      <c r="AH1220" s="14">
        <f t="shared" si="1744"/>
        <v>0</v>
      </c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>
        <v>0</v>
      </c>
      <c r="AS1220" s="14">
        <v>0</v>
      </c>
      <c r="AT1220" s="14">
        <v>0</v>
      </c>
      <c r="AU1220" s="14"/>
      <c r="AV1220" s="14"/>
      <c r="AW1220" s="14"/>
      <c r="AX1220" s="14"/>
      <c r="AY1220" s="14"/>
      <c r="AZ1220" s="14">
        <f t="shared" si="1745"/>
        <v>0</v>
      </c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>
        <v>0</v>
      </c>
      <c r="BK1220" s="14">
        <v>0</v>
      </c>
    </row>
    <row r="1221" spans="1:63" x14ac:dyDescent="0.25">
      <c r="A1221" s="4" t="s">
        <v>135</v>
      </c>
      <c r="B1221" s="4" t="s">
        <v>60</v>
      </c>
      <c r="C1221" s="4" t="s">
        <v>168</v>
      </c>
      <c r="D1221" s="107" t="s">
        <v>456</v>
      </c>
      <c r="E1221" s="117">
        <v>6137</v>
      </c>
      <c r="F1221" s="107"/>
      <c r="G1221" s="103" t="s">
        <v>1658</v>
      </c>
      <c r="H1221" s="13" t="s">
        <v>89</v>
      </c>
      <c r="I1221" s="14">
        <v>9000</v>
      </c>
      <c r="J1221" s="14">
        <v>4800</v>
      </c>
      <c r="K1221" s="14"/>
      <c r="L1221" s="14"/>
      <c r="M1221" s="14"/>
      <c r="N1221" s="14"/>
      <c r="O1221" s="14"/>
      <c r="P1221" s="14">
        <f t="shared" si="1743"/>
        <v>4800</v>
      </c>
      <c r="Q1221" s="14"/>
      <c r="R1221" s="14"/>
      <c r="S1221" s="14"/>
      <c r="T1221" s="14"/>
      <c r="U1221" s="14">
        <v>1000</v>
      </c>
      <c r="V1221" s="14">
        <v>1000</v>
      </c>
      <c r="W1221" s="14"/>
      <c r="X1221" s="14"/>
      <c r="Y1221" s="14">
        <v>2800</v>
      </c>
      <c r="Z1221" s="14">
        <v>4800</v>
      </c>
      <c r="AA1221" s="14">
        <v>0</v>
      </c>
      <c r="AB1221" s="14">
        <v>0</v>
      </c>
      <c r="AC1221" s="14"/>
      <c r="AD1221" s="14"/>
      <c r="AE1221" s="14"/>
      <c r="AF1221" s="14"/>
      <c r="AG1221" s="14"/>
      <c r="AH1221" s="14">
        <f t="shared" si="1744"/>
        <v>0</v>
      </c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>
        <v>0</v>
      </c>
      <c r="AS1221" s="14">
        <v>0</v>
      </c>
      <c r="AT1221" s="14">
        <v>0</v>
      </c>
      <c r="AU1221" s="14"/>
      <c r="AV1221" s="14"/>
      <c r="AW1221" s="14"/>
      <c r="AX1221" s="14"/>
      <c r="AY1221" s="14"/>
      <c r="AZ1221" s="14">
        <f t="shared" si="1745"/>
        <v>0</v>
      </c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>
        <v>0</v>
      </c>
      <c r="BK1221" s="14">
        <v>0</v>
      </c>
    </row>
    <row r="1222" spans="1:63" ht="22.5" x14ac:dyDescent="0.25">
      <c r="A1222" s="4" t="s">
        <v>135</v>
      </c>
      <c r="B1222" s="4" t="s">
        <v>60</v>
      </c>
      <c r="C1222" s="4" t="s">
        <v>168</v>
      </c>
      <c r="D1222" s="107" t="s">
        <v>456</v>
      </c>
      <c r="E1222" s="117">
        <v>6138</v>
      </c>
      <c r="F1222" s="107"/>
      <c r="G1222" s="103" t="s">
        <v>1658</v>
      </c>
      <c r="H1222" s="13" t="s">
        <v>92</v>
      </c>
      <c r="I1222" s="14">
        <v>1800</v>
      </c>
      <c r="J1222" s="14">
        <v>0</v>
      </c>
      <c r="K1222" s="14"/>
      <c r="L1222" s="14"/>
      <c r="M1222" s="14"/>
      <c r="N1222" s="14"/>
      <c r="O1222" s="14"/>
      <c r="P1222" s="14">
        <f t="shared" si="1743"/>
        <v>0</v>
      </c>
      <c r="Q1222" s="14"/>
      <c r="R1222" s="14"/>
      <c r="S1222" s="14"/>
      <c r="T1222" s="14"/>
      <c r="U1222" s="14"/>
      <c r="V1222" s="14"/>
      <c r="W1222" s="14"/>
      <c r="X1222" s="14"/>
      <c r="Y1222" s="14"/>
      <c r="Z1222" s="14">
        <v>0</v>
      </c>
      <c r="AA1222" s="14">
        <v>0</v>
      </c>
      <c r="AB1222" s="14">
        <v>0</v>
      </c>
      <c r="AC1222" s="14"/>
      <c r="AD1222" s="14"/>
      <c r="AE1222" s="14"/>
      <c r="AF1222" s="14"/>
      <c r="AG1222" s="14"/>
      <c r="AH1222" s="14">
        <f t="shared" si="1744"/>
        <v>0</v>
      </c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>
        <v>0</v>
      </c>
      <c r="AS1222" s="14">
        <v>0</v>
      </c>
      <c r="AT1222" s="14">
        <v>0</v>
      </c>
      <c r="AU1222" s="14"/>
      <c r="AV1222" s="14"/>
      <c r="AW1222" s="14"/>
      <c r="AX1222" s="14"/>
      <c r="AY1222" s="14"/>
      <c r="AZ1222" s="14">
        <f t="shared" si="1745"/>
        <v>0</v>
      </c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>
        <v>0</v>
      </c>
      <c r="BK1222" s="14">
        <v>0</v>
      </c>
    </row>
    <row r="1223" spans="1:63" x14ac:dyDescent="0.25">
      <c r="A1223" s="1" t="s">
        <v>135</v>
      </c>
      <c r="B1223" s="1" t="s">
        <v>60</v>
      </c>
      <c r="C1223" s="1" t="s">
        <v>168</v>
      </c>
      <c r="D1223" s="110" t="s">
        <v>456</v>
      </c>
      <c r="E1223" s="110" t="s">
        <v>36</v>
      </c>
      <c r="F1223" s="107" t="s">
        <v>0</v>
      </c>
      <c r="G1223" s="13" t="s">
        <v>0</v>
      </c>
      <c r="H1223" s="2" t="s">
        <v>37</v>
      </c>
      <c r="I1223" s="12">
        <f>SUM(I1224:I1226)</f>
        <v>52050</v>
      </c>
      <c r="J1223" s="12">
        <f t="shared" ref="J1223:Y1223" si="1782">SUM(J1224:J1226)</f>
        <v>22000</v>
      </c>
      <c r="K1223" s="12">
        <f t="shared" si="1782"/>
        <v>0</v>
      </c>
      <c r="L1223" s="12">
        <f t="shared" si="1782"/>
        <v>0</v>
      </c>
      <c r="M1223" s="12">
        <f t="shared" si="1782"/>
        <v>0</v>
      </c>
      <c r="N1223" s="12">
        <f t="shared" si="1782"/>
        <v>0</v>
      </c>
      <c r="O1223" s="12">
        <f t="shared" si="1782"/>
        <v>0</v>
      </c>
      <c r="P1223" s="12">
        <f t="shared" si="1782"/>
        <v>22000</v>
      </c>
      <c r="Q1223" s="12">
        <f t="shared" si="1782"/>
        <v>0</v>
      </c>
      <c r="R1223" s="12">
        <f t="shared" si="1782"/>
        <v>2000</v>
      </c>
      <c r="S1223" s="12">
        <f t="shared" si="1782"/>
        <v>5000</v>
      </c>
      <c r="T1223" s="12">
        <f t="shared" si="1782"/>
        <v>0</v>
      </c>
      <c r="U1223" s="12">
        <f t="shared" si="1782"/>
        <v>7700</v>
      </c>
      <c r="V1223" s="12">
        <f t="shared" si="1782"/>
        <v>5000</v>
      </c>
      <c r="W1223" s="12">
        <f t="shared" si="1782"/>
        <v>0</v>
      </c>
      <c r="X1223" s="12">
        <f t="shared" si="1782"/>
        <v>0</v>
      </c>
      <c r="Y1223" s="12">
        <f t="shared" si="1782"/>
        <v>2300</v>
      </c>
      <c r="Z1223" s="12">
        <v>22000</v>
      </c>
      <c r="AA1223" s="12">
        <v>0</v>
      </c>
      <c r="AB1223" s="12">
        <f t="shared" ref="AB1223:AQ1223" si="1783">SUM(AB1224:AB1226)</f>
        <v>0</v>
      </c>
      <c r="AC1223" s="12">
        <f t="shared" si="1783"/>
        <v>0</v>
      </c>
      <c r="AD1223" s="12">
        <f t="shared" si="1783"/>
        <v>0</v>
      </c>
      <c r="AE1223" s="12">
        <f t="shared" si="1783"/>
        <v>0</v>
      </c>
      <c r="AF1223" s="12">
        <f t="shared" si="1783"/>
        <v>0</v>
      </c>
      <c r="AG1223" s="12">
        <f t="shared" si="1783"/>
        <v>0</v>
      </c>
      <c r="AH1223" s="12">
        <f t="shared" si="1783"/>
        <v>0</v>
      </c>
      <c r="AI1223" s="12">
        <f t="shared" si="1783"/>
        <v>0</v>
      </c>
      <c r="AJ1223" s="12">
        <f t="shared" si="1783"/>
        <v>0</v>
      </c>
      <c r="AK1223" s="12">
        <f t="shared" si="1783"/>
        <v>0</v>
      </c>
      <c r="AL1223" s="12">
        <f t="shared" si="1783"/>
        <v>0</v>
      </c>
      <c r="AM1223" s="12">
        <f t="shared" si="1783"/>
        <v>0</v>
      </c>
      <c r="AN1223" s="12">
        <f t="shared" si="1783"/>
        <v>0</v>
      </c>
      <c r="AO1223" s="12">
        <f t="shared" si="1783"/>
        <v>0</v>
      </c>
      <c r="AP1223" s="12">
        <f t="shared" si="1783"/>
        <v>0</v>
      </c>
      <c r="AQ1223" s="12">
        <f t="shared" si="1783"/>
        <v>0</v>
      </c>
      <c r="AR1223" s="12">
        <v>0</v>
      </c>
      <c r="AS1223" s="12">
        <v>0</v>
      </c>
      <c r="AT1223" s="12">
        <f t="shared" ref="AT1223:BI1223" si="1784">SUM(AT1224:AT1226)</f>
        <v>0</v>
      </c>
      <c r="AU1223" s="12">
        <f t="shared" si="1784"/>
        <v>0</v>
      </c>
      <c r="AV1223" s="12">
        <f t="shared" si="1784"/>
        <v>0</v>
      </c>
      <c r="AW1223" s="12">
        <f t="shared" si="1784"/>
        <v>0</v>
      </c>
      <c r="AX1223" s="12">
        <f t="shared" si="1784"/>
        <v>0</v>
      </c>
      <c r="AY1223" s="12">
        <f t="shared" si="1784"/>
        <v>0</v>
      </c>
      <c r="AZ1223" s="12">
        <f t="shared" si="1784"/>
        <v>0</v>
      </c>
      <c r="BA1223" s="12">
        <f t="shared" si="1784"/>
        <v>0</v>
      </c>
      <c r="BB1223" s="12">
        <f t="shared" si="1784"/>
        <v>0</v>
      </c>
      <c r="BC1223" s="12">
        <f t="shared" si="1784"/>
        <v>0</v>
      </c>
      <c r="BD1223" s="12">
        <f t="shared" si="1784"/>
        <v>0</v>
      </c>
      <c r="BE1223" s="12">
        <f t="shared" si="1784"/>
        <v>0</v>
      </c>
      <c r="BF1223" s="12">
        <f t="shared" si="1784"/>
        <v>0</v>
      </c>
      <c r="BG1223" s="12">
        <f t="shared" si="1784"/>
        <v>0</v>
      </c>
      <c r="BH1223" s="12">
        <f t="shared" si="1784"/>
        <v>0</v>
      </c>
      <c r="BI1223" s="12">
        <f t="shared" si="1784"/>
        <v>0</v>
      </c>
      <c r="BJ1223" s="12">
        <v>0</v>
      </c>
      <c r="BK1223" s="12">
        <v>0</v>
      </c>
    </row>
    <row r="1224" spans="1:63" x14ac:dyDescent="0.25">
      <c r="A1224" s="4" t="s">
        <v>135</v>
      </c>
      <c r="B1224" s="4" t="s">
        <v>60</v>
      </c>
      <c r="C1224" s="4" t="s">
        <v>168</v>
      </c>
      <c r="D1224" s="107" t="s">
        <v>456</v>
      </c>
      <c r="E1224" s="117">
        <v>6139</v>
      </c>
      <c r="F1224" s="107"/>
      <c r="G1224" s="103" t="s">
        <v>1658</v>
      </c>
      <c r="H1224" s="13" t="s">
        <v>37</v>
      </c>
      <c r="I1224" s="14">
        <v>40900</v>
      </c>
      <c r="J1224" s="14">
        <v>22000</v>
      </c>
      <c r="K1224" s="14"/>
      <c r="L1224" s="14"/>
      <c r="M1224" s="14"/>
      <c r="N1224" s="14"/>
      <c r="O1224" s="14"/>
      <c r="P1224" s="14">
        <f t="shared" si="1743"/>
        <v>22000</v>
      </c>
      <c r="Q1224" s="14"/>
      <c r="R1224" s="14">
        <v>2000</v>
      </c>
      <c r="S1224" s="14">
        <v>5000</v>
      </c>
      <c r="T1224" s="14"/>
      <c r="U1224" s="14">
        <v>7700</v>
      </c>
      <c r="V1224" s="14">
        <v>5000</v>
      </c>
      <c r="W1224" s="14"/>
      <c r="X1224" s="14"/>
      <c r="Y1224" s="14">
        <v>2300</v>
      </c>
      <c r="Z1224" s="14">
        <v>22000</v>
      </c>
      <c r="AA1224" s="14">
        <v>0</v>
      </c>
      <c r="AB1224" s="14">
        <v>0</v>
      </c>
      <c r="AC1224" s="14"/>
      <c r="AD1224" s="14"/>
      <c r="AE1224" s="14"/>
      <c r="AF1224" s="14"/>
      <c r="AG1224" s="14"/>
      <c r="AH1224" s="14">
        <f t="shared" si="1744"/>
        <v>0</v>
      </c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>
        <v>0</v>
      </c>
      <c r="AS1224" s="14">
        <v>0</v>
      </c>
      <c r="AT1224" s="14">
        <v>0</v>
      </c>
      <c r="AU1224" s="14"/>
      <c r="AV1224" s="14"/>
      <c r="AW1224" s="14"/>
      <c r="AX1224" s="14"/>
      <c r="AY1224" s="14"/>
      <c r="AZ1224" s="14">
        <f t="shared" si="1745"/>
        <v>0</v>
      </c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>
        <v>0</v>
      </c>
      <c r="BK1224" s="14">
        <v>0</v>
      </c>
    </row>
    <row r="1225" spans="1:63" ht="22.5" x14ac:dyDescent="0.25">
      <c r="A1225" s="4" t="s">
        <v>135</v>
      </c>
      <c r="B1225" s="4" t="s">
        <v>60</v>
      </c>
      <c r="C1225" s="4" t="s">
        <v>168</v>
      </c>
      <c r="D1225" s="107" t="s">
        <v>456</v>
      </c>
      <c r="E1225" s="117">
        <v>6139</v>
      </c>
      <c r="F1225" s="107" t="s">
        <v>463</v>
      </c>
      <c r="G1225" s="103" t="s">
        <v>1658</v>
      </c>
      <c r="H1225" s="13" t="s">
        <v>39</v>
      </c>
      <c r="I1225" s="14">
        <v>4150</v>
      </c>
      <c r="J1225" s="14">
        <v>0</v>
      </c>
      <c r="K1225" s="14"/>
      <c r="L1225" s="14"/>
      <c r="M1225" s="14"/>
      <c r="N1225" s="14"/>
      <c r="O1225" s="14"/>
      <c r="P1225" s="14">
        <f t="shared" si="1743"/>
        <v>0</v>
      </c>
      <c r="Q1225" s="14"/>
      <c r="R1225" s="14"/>
      <c r="S1225" s="14"/>
      <c r="T1225" s="14"/>
      <c r="U1225" s="14"/>
      <c r="V1225" s="14"/>
      <c r="W1225" s="14"/>
      <c r="X1225" s="14"/>
      <c r="Y1225" s="14"/>
      <c r="Z1225" s="14">
        <v>0</v>
      </c>
      <c r="AA1225" s="14">
        <v>0</v>
      </c>
      <c r="AB1225" s="14">
        <v>0</v>
      </c>
      <c r="AC1225" s="14"/>
      <c r="AD1225" s="14"/>
      <c r="AE1225" s="14"/>
      <c r="AF1225" s="14"/>
      <c r="AG1225" s="14"/>
      <c r="AH1225" s="14">
        <f t="shared" si="1744"/>
        <v>0</v>
      </c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>
        <v>0</v>
      </c>
      <c r="AS1225" s="14">
        <v>0</v>
      </c>
      <c r="AT1225" s="14">
        <v>0</v>
      </c>
      <c r="AU1225" s="14"/>
      <c r="AV1225" s="14"/>
      <c r="AW1225" s="14"/>
      <c r="AX1225" s="14"/>
      <c r="AY1225" s="14"/>
      <c r="AZ1225" s="14">
        <f t="shared" si="1745"/>
        <v>0</v>
      </c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>
        <v>0</v>
      </c>
      <c r="BK1225" s="14">
        <v>0</v>
      </c>
    </row>
    <row r="1226" spans="1:63" ht="33.75" x14ac:dyDescent="0.25">
      <c r="A1226" s="4" t="s">
        <v>135</v>
      </c>
      <c r="B1226" s="4" t="s">
        <v>60</v>
      </c>
      <c r="C1226" s="4" t="s">
        <v>168</v>
      </c>
      <c r="D1226" s="107" t="s">
        <v>456</v>
      </c>
      <c r="E1226" s="117">
        <v>6139</v>
      </c>
      <c r="F1226" s="107" t="s">
        <v>464</v>
      </c>
      <c r="G1226" s="103" t="s">
        <v>1658</v>
      </c>
      <c r="H1226" s="13" t="s">
        <v>40</v>
      </c>
      <c r="I1226" s="14">
        <v>7000</v>
      </c>
      <c r="J1226" s="14">
        <v>0</v>
      </c>
      <c r="K1226" s="14"/>
      <c r="L1226" s="14"/>
      <c r="M1226" s="14"/>
      <c r="N1226" s="14"/>
      <c r="O1226" s="14"/>
      <c r="P1226" s="14">
        <f t="shared" si="1743"/>
        <v>0</v>
      </c>
      <c r="Q1226" s="14"/>
      <c r="R1226" s="14"/>
      <c r="S1226" s="14"/>
      <c r="T1226" s="14"/>
      <c r="U1226" s="14"/>
      <c r="V1226" s="14"/>
      <c r="W1226" s="14"/>
      <c r="X1226" s="14"/>
      <c r="Y1226" s="14"/>
      <c r="Z1226" s="14">
        <v>0</v>
      </c>
      <c r="AA1226" s="14">
        <v>0</v>
      </c>
      <c r="AB1226" s="14">
        <v>0</v>
      </c>
      <c r="AC1226" s="14"/>
      <c r="AD1226" s="14"/>
      <c r="AE1226" s="14"/>
      <c r="AF1226" s="14"/>
      <c r="AG1226" s="14"/>
      <c r="AH1226" s="14">
        <f t="shared" si="1744"/>
        <v>0</v>
      </c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>
        <v>0</v>
      </c>
      <c r="AS1226" s="14">
        <v>0</v>
      </c>
      <c r="AT1226" s="14">
        <v>0</v>
      </c>
      <c r="AU1226" s="14"/>
      <c r="AV1226" s="14"/>
      <c r="AW1226" s="14"/>
      <c r="AX1226" s="14"/>
      <c r="AY1226" s="14"/>
      <c r="AZ1226" s="14">
        <f t="shared" si="1745"/>
        <v>0</v>
      </c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>
        <v>0</v>
      </c>
      <c r="BK1226" s="14">
        <v>0</v>
      </c>
    </row>
    <row r="1227" spans="1:63" ht="33.75" x14ac:dyDescent="0.25">
      <c r="A1227" s="1" t="s">
        <v>0</v>
      </c>
      <c r="B1227" s="1" t="s">
        <v>0</v>
      </c>
      <c r="C1227" s="1" t="s">
        <v>0</v>
      </c>
      <c r="D1227" s="106" t="s">
        <v>0</v>
      </c>
      <c r="E1227" s="106" t="s">
        <v>0</v>
      </c>
      <c r="F1227" s="106" t="s">
        <v>0</v>
      </c>
      <c r="G1227" s="2" t="s">
        <v>0</v>
      </c>
      <c r="H1227" s="10" t="s">
        <v>41</v>
      </c>
      <c r="I1227" s="11">
        <f>SUM(I1228)</f>
        <v>100</v>
      </c>
      <c r="J1227" s="11">
        <f t="shared" ref="J1227:Y1228" si="1785">SUM(J1228)</f>
        <v>0</v>
      </c>
      <c r="K1227" s="11">
        <f t="shared" si="1785"/>
        <v>0</v>
      </c>
      <c r="L1227" s="11">
        <f t="shared" si="1785"/>
        <v>0</v>
      </c>
      <c r="M1227" s="11">
        <f t="shared" si="1785"/>
        <v>0</v>
      </c>
      <c r="N1227" s="11">
        <f t="shared" si="1785"/>
        <v>0</v>
      </c>
      <c r="O1227" s="11">
        <f t="shared" si="1785"/>
        <v>0</v>
      </c>
      <c r="P1227" s="11">
        <f t="shared" si="1785"/>
        <v>0</v>
      </c>
      <c r="Q1227" s="11">
        <f t="shared" si="1785"/>
        <v>0</v>
      </c>
      <c r="R1227" s="11">
        <f t="shared" si="1785"/>
        <v>0</v>
      </c>
      <c r="S1227" s="11">
        <f t="shared" si="1785"/>
        <v>0</v>
      </c>
      <c r="T1227" s="11">
        <f t="shared" si="1785"/>
        <v>0</v>
      </c>
      <c r="U1227" s="11">
        <f t="shared" si="1785"/>
        <v>0</v>
      </c>
      <c r="V1227" s="11">
        <f t="shared" si="1785"/>
        <v>0</v>
      </c>
      <c r="W1227" s="11">
        <f t="shared" si="1785"/>
        <v>0</v>
      </c>
      <c r="X1227" s="11">
        <f t="shared" si="1785"/>
        <v>0</v>
      </c>
      <c r="Y1227" s="11">
        <f t="shared" si="1785"/>
        <v>0</v>
      </c>
      <c r="Z1227" s="11">
        <v>0</v>
      </c>
      <c r="AA1227" s="11">
        <v>0</v>
      </c>
      <c r="AB1227" s="11">
        <f t="shared" ref="AB1227:AQ1228" si="1786">SUM(AB1228)</f>
        <v>0</v>
      </c>
      <c r="AC1227" s="11">
        <f t="shared" si="1786"/>
        <v>0</v>
      </c>
      <c r="AD1227" s="11">
        <f t="shared" si="1786"/>
        <v>0</v>
      </c>
      <c r="AE1227" s="11">
        <f t="shared" si="1786"/>
        <v>0</v>
      </c>
      <c r="AF1227" s="11">
        <f t="shared" si="1786"/>
        <v>0</v>
      </c>
      <c r="AG1227" s="11">
        <f t="shared" si="1786"/>
        <v>0</v>
      </c>
      <c r="AH1227" s="11">
        <f t="shared" si="1786"/>
        <v>0</v>
      </c>
      <c r="AI1227" s="11">
        <f t="shared" si="1786"/>
        <v>0</v>
      </c>
      <c r="AJ1227" s="11">
        <f t="shared" si="1786"/>
        <v>0</v>
      </c>
      <c r="AK1227" s="11">
        <f t="shared" si="1786"/>
        <v>0</v>
      </c>
      <c r="AL1227" s="11">
        <f t="shared" si="1786"/>
        <v>0</v>
      </c>
      <c r="AM1227" s="11">
        <f t="shared" si="1786"/>
        <v>0</v>
      </c>
      <c r="AN1227" s="11">
        <f t="shared" si="1786"/>
        <v>0</v>
      </c>
      <c r="AO1227" s="11">
        <f t="shared" si="1786"/>
        <v>0</v>
      </c>
      <c r="AP1227" s="11">
        <f t="shared" si="1786"/>
        <v>0</v>
      </c>
      <c r="AQ1227" s="11">
        <f t="shared" si="1786"/>
        <v>0</v>
      </c>
      <c r="AR1227" s="11">
        <v>0</v>
      </c>
      <c r="AS1227" s="11">
        <v>0</v>
      </c>
      <c r="AT1227" s="11">
        <f t="shared" ref="AT1227:BI1228" si="1787">SUM(AT1228)</f>
        <v>0</v>
      </c>
      <c r="AU1227" s="11">
        <f t="shared" si="1787"/>
        <v>0</v>
      </c>
      <c r="AV1227" s="11">
        <f t="shared" si="1787"/>
        <v>0</v>
      </c>
      <c r="AW1227" s="11">
        <f t="shared" si="1787"/>
        <v>0</v>
      </c>
      <c r="AX1227" s="11">
        <f t="shared" si="1787"/>
        <v>0</v>
      </c>
      <c r="AY1227" s="11">
        <f t="shared" si="1787"/>
        <v>0</v>
      </c>
      <c r="AZ1227" s="11">
        <f t="shared" si="1787"/>
        <v>0</v>
      </c>
      <c r="BA1227" s="11">
        <f t="shared" si="1787"/>
        <v>0</v>
      </c>
      <c r="BB1227" s="11">
        <f t="shared" si="1787"/>
        <v>0</v>
      </c>
      <c r="BC1227" s="11">
        <f t="shared" si="1787"/>
        <v>0</v>
      </c>
      <c r="BD1227" s="11">
        <f t="shared" si="1787"/>
        <v>0</v>
      </c>
      <c r="BE1227" s="11">
        <f t="shared" si="1787"/>
        <v>0</v>
      </c>
      <c r="BF1227" s="11">
        <f t="shared" si="1787"/>
        <v>0</v>
      </c>
      <c r="BG1227" s="11">
        <f t="shared" si="1787"/>
        <v>0</v>
      </c>
      <c r="BH1227" s="11">
        <f t="shared" si="1787"/>
        <v>0</v>
      </c>
      <c r="BI1227" s="11">
        <f t="shared" si="1787"/>
        <v>0</v>
      </c>
      <c r="BJ1227" s="11">
        <v>0</v>
      </c>
      <c r="BK1227" s="11">
        <v>0</v>
      </c>
    </row>
    <row r="1228" spans="1:63" ht="22.5" x14ac:dyDescent="0.25">
      <c r="A1228" s="4" t="s">
        <v>135</v>
      </c>
      <c r="B1228" s="4" t="s">
        <v>60</v>
      </c>
      <c r="C1228" s="4" t="s">
        <v>168</v>
      </c>
      <c r="D1228" s="107" t="s">
        <v>456</v>
      </c>
      <c r="E1228" s="106" t="s">
        <v>42</v>
      </c>
      <c r="F1228" s="106" t="s">
        <v>0</v>
      </c>
      <c r="G1228" s="2" t="s">
        <v>0</v>
      </c>
      <c r="H1228" s="2" t="s">
        <v>43</v>
      </c>
      <c r="I1228" s="12">
        <f>SUM(I1229)</f>
        <v>100</v>
      </c>
      <c r="J1228" s="12">
        <f t="shared" si="1785"/>
        <v>0</v>
      </c>
      <c r="K1228" s="12">
        <f t="shared" ref="K1228:Y1228" si="1788">SUM(K1229)</f>
        <v>0</v>
      </c>
      <c r="L1228" s="12">
        <f t="shared" si="1788"/>
        <v>0</v>
      </c>
      <c r="M1228" s="12">
        <f t="shared" si="1788"/>
        <v>0</v>
      </c>
      <c r="N1228" s="12">
        <f t="shared" si="1788"/>
        <v>0</v>
      </c>
      <c r="O1228" s="12">
        <f t="shared" si="1788"/>
        <v>0</v>
      </c>
      <c r="P1228" s="12">
        <f t="shared" si="1788"/>
        <v>0</v>
      </c>
      <c r="Q1228" s="12">
        <f t="shared" si="1788"/>
        <v>0</v>
      </c>
      <c r="R1228" s="12">
        <f t="shared" si="1788"/>
        <v>0</v>
      </c>
      <c r="S1228" s="12">
        <f t="shared" si="1788"/>
        <v>0</v>
      </c>
      <c r="T1228" s="12">
        <f t="shared" si="1788"/>
        <v>0</v>
      </c>
      <c r="U1228" s="12">
        <f t="shared" si="1788"/>
        <v>0</v>
      </c>
      <c r="V1228" s="12">
        <f t="shared" si="1788"/>
        <v>0</v>
      </c>
      <c r="W1228" s="12">
        <f t="shared" si="1788"/>
        <v>0</v>
      </c>
      <c r="X1228" s="12">
        <f t="shared" si="1788"/>
        <v>0</v>
      </c>
      <c r="Y1228" s="12">
        <f t="shared" si="1788"/>
        <v>0</v>
      </c>
      <c r="Z1228" s="12">
        <v>0</v>
      </c>
      <c r="AA1228" s="12">
        <v>0</v>
      </c>
      <c r="AB1228" s="12">
        <f t="shared" si="1786"/>
        <v>0</v>
      </c>
      <c r="AC1228" s="12">
        <f t="shared" ref="AC1228:AQ1228" si="1789">SUM(AC1229)</f>
        <v>0</v>
      </c>
      <c r="AD1228" s="12">
        <f t="shared" si="1789"/>
        <v>0</v>
      </c>
      <c r="AE1228" s="12">
        <f t="shared" si="1789"/>
        <v>0</v>
      </c>
      <c r="AF1228" s="12">
        <f t="shared" si="1789"/>
        <v>0</v>
      </c>
      <c r="AG1228" s="12">
        <f t="shared" si="1789"/>
        <v>0</v>
      </c>
      <c r="AH1228" s="12">
        <f t="shared" si="1789"/>
        <v>0</v>
      </c>
      <c r="AI1228" s="12">
        <f t="shared" si="1789"/>
        <v>0</v>
      </c>
      <c r="AJ1228" s="12">
        <f t="shared" si="1789"/>
        <v>0</v>
      </c>
      <c r="AK1228" s="12">
        <f t="shared" si="1789"/>
        <v>0</v>
      </c>
      <c r="AL1228" s="12">
        <f t="shared" si="1789"/>
        <v>0</v>
      </c>
      <c r="AM1228" s="12">
        <f t="shared" si="1789"/>
        <v>0</v>
      </c>
      <c r="AN1228" s="12">
        <f t="shared" si="1789"/>
        <v>0</v>
      </c>
      <c r="AO1228" s="12">
        <f t="shared" si="1789"/>
        <v>0</v>
      </c>
      <c r="AP1228" s="12">
        <f t="shared" si="1789"/>
        <v>0</v>
      </c>
      <c r="AQ1228" s="12">
        <f t="shared" si="1789"/>
        <v>0</v>
      </c>
      <c r="AR1228" s="12">
        <v>0</v>
      </c>
      <c r="AS1228" s="12">
        <v>0</v>
      </c>
      <c r="AT1228" s="12">
        <f t="shared" si="1787"/>
        <v>0</v>
      </c>
      <c r="AU1228" s="12">
        <f t="shared" ref="AU1228:BI1228" si="1790">SUM(AU1229)</f>
        <v>0</v>
      </c>
      <c r="AV1228" s="12">
        <f t="shared" si="1790"/>
        <v>0</v>
      </c>
      <c r="AW1228" s="12">
        <f t="shared" si="1790"/>
        <v>0</v>
      </c>
      <c r="AX1228" s="12">
        <f t="shared" si="1790"/>
        <v>0</v>
      </c>
      <c r="AY1228" s="12">
        <f t="shared" si="1790"/>
        <v>0</v>
      </c>
      <c r="AZ1228" s="12">
        <f t="shared" si="1790"/>
        <v>0</v>
      </c>
      <c r="BA1228" s="12">
        <f t="shared" si="1790"/>
        <v>0</v>
      </c>
      <c r="BB1228" s="12">
        <f t="shared" si="1790"/>
        <v>0</v>
      </c>
      <c r="BC1228" s="12">
        <f t="shared" si="1790"/>
        <v>0</v>
      </c>
      <c r="BD1228" s="12">
        <f t="shared" si="1790"/>
        <v>0</v>
      </c>
      <c r="BE1228" s="12">
        <f t="shared" si="1790"/>
        <v>0</v>
      </c>
      <c r="BF1228" s="12">
        <f t="shared" si="1790"/>
        <v>0</v>
      </c>
      <c r="BG1228" s="12">
        <f t="shared" si="1790"/>
        <v>0</v>
      </c>
      <c r="BH1228" s="12">
        <f t="shared" si="1790"/>
        <v>0</v>
      </c>
      <c r="BI1228" s="12">
        <f t="shared" si="1790"/>
        <v>0</v>
      </c>
      <c r="BJ1228" s="12">
        <v>0</v>
      </c>
      <c r="BK1228" s="12">
        <v>0</v>
      </c>
    </row>
    <row r="1229" spans="1:63" x14ac:dyDescent="0.25">
      <c r="A1229" s="4" t="s">
        <v>135</v>
      </c>
      <c r="B1229" s="4" t="s">
        <v>60</v>
      </c>
      <c r="C1229" s="4" t="s">
        <v>168</v>
      </c>
      <c r="D1229" s="107" t="s">
        <v>456</v>
      </c>
      <c r="E1229" s="117">
        <v>6148</v>
      </c>
      <c r="F1229" s="107"/>
      <c r="G1229" s="103" t="s">
        <v>1658</v>
      </c>
      <c r="H1229" s="13" t="s">
        <v>47</v>
      </c>
      <c r="I1229" s="14">
        <v>100</v>
      </c>
      <c r="J1229" s="14">
        <v>0</v>
      </c>
      <c r="K1229" s="14"/>
      <c r="L1229" s="14"/>
      <c r="M1229" s="14"/>
      <c r="N1229" s="14"/>
      <c r="O1229" s="14"/>
      <c r="P1229" s="14">
        <f t="shared" si="1743"/>
        <v>0</v>
      </c>
      <c r="Q1229" s="14"/>
      <c r="R1229" s="14"/>
      <c r="S1229" s="14"/>
      <c r="T1229" s="14"/>
      <c r="U1229" s="14"/>
      <c r="V1229" s="14"/>
      <c r="W1229" s="14"/>
      <c r="X1229" s="14"/>
      <c r="Y1229" s="14"/>
      <c r="Z1229" s="14">
        <v>0</v>
      </c>
      <c r="AA1229" s="14">
        <v>0</v>
      </c>
      <c r="AB1229" s="14">
        <v>0</v>
      </c>
      <c r="AC1229" s="14"/>
      <c r="AD1229" s="14"/>
      <c r="AE1229" s="14"/>
      <c r="AF1229" s="14"/>
      <c r="AG1229" s="14"/>
      <c r="AH1229" s="14">
        <f t="shared" si="1744"/>
        <v>0</v>
      </c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>
        <v>0</v>
      </c>
      <c r="AS1229" s="14">
        <v>0</v>
      </c>
      <c r="AT1229" s="14">
        <v>0</v>
      </c>
      <c r="AU1229" s="14"/>
      <c r="AV1229" s="14"/>
      <c r="AW1229" s="14"/>
      <c r="AX1229" s="14"/>
      <c r="AY1229" s="14"/>
      <c r="AZ1229" s="14">
        <f t="shared" si="1745"/>
        <v>0</v>
      </c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>
        <v>0</v>
      </c>
      <c r="BK1229" s="14">
        <v>0</v>
      </c>
    </row>
    <row r="1230" spans="1:63" ht="33.75" x14ac:dyDescent="0.25">
      <c r="A1230" s="1" t="s">
        <v>0</v>
      </c>
      <c r="B1230" s="1" t="s">
        <v>0</v>
      </c>
      <c r="C1230" s="1" t="s">
        <v>0</v>
      </c>
      <c r="D1230" s="106" t="s">
        <v>0</v>
      </c>
      <c r="E1230" s="106" t="s">
        <v>0</v>
      </c>
      <c r="F1230" s="106" t="s">
        <v>0</v>
      </c>
      <c r="G1230" s="2" t="s">
        <v>0</v>
      </c>
      <c r="H1230" s="10" t="s">
        <v>49</v>
      </c>
      <c r="I1230" s="11">
        <f>SUM(I1231)</f>
        <v>36000</v>
      </c>
      <c r="J1230" s="11">
        <f t="shared" ref="J1230:Y1230" si="1791">SUM(J1231)</f>
        <v>7000</v>
      </c>
      <c r="K1230" s="11">
        <f t="shared" si="1791"/>
        <v>0</v>
      </c>
      <c r="L1230" s="11">
        <f t="shared" si="1791"/>
        <v>0</v>
      </c>
      <c r="M1230" s="11">
        <f t="shared" si="1791"/>
        <v>0</v>
      </c>
      <c r="N1230" s="11">
        <f t="shared" si="1791"/>
        <v>0</v>
      </c>
      <c r="O1230" s="11">
        <f t="shared" si="1791"/>
        <v>0</v>
      </c>
      <c r="P1230" s="11">
        <f t="shared" si="1791"/>
        <v>7000</v>
      </c>
      <c r="Q1230" s="11">
        <f t="shared" si="1791"/>
        <v>0</v>
      </c>
      <c r="R1230" s="11">
        <f t="shared" si="1791"/>
        <v>0</v>
      </c>
      <c r="S1230" s="11">
        <f t="shared" si="1791"/>
        <v>0</v>
      </c>
      <c r="T1230" s="11">
        <f t="shared" si="1791"/>
        <v>0</v>
      </c>
      <c r="U1230" s="11">
        <f t="shared" si="1791"/>
        <v>0</v>
      </c>
      <c r="V1230" s="11">
        <f t="shared" si="1791"/>
        <v>0</v>
      </c>
      <c r="W1230" s="11">
        <f t="shared" si="1791"/>
        <v>0</v>
      </c>
      <c r="X1230" s="11">
        <f t="shared" si="1791"/>
        <v>0</v>
      </c>
      <c r="Y1230" s="11">
        <f t="shared" si="1791"/>
        <v>0</v>
      </c>
      <c r="Z1230" s="11">
        <v>0</v>
      </c>
      <c r="AA1230" s="11">
        <v>7000</v>
      </c>
      <c r="AB1230" s="11">
        <f t="shared" ref="AB1230:AQ1230" si="1792">SUM(AB1231)</f>
        <v>0</v>
      </c>
      <c r="AC1230" s="11">
        <f t="shared" si="1792"/>
        <v>0</v>
      </c>
      <c r="AD1230" s="11">
        <f t="shared" si="1792"/>
        <v>0</v>
      </c>
      <c r="AE1230" s="11">
        <f t="shared" si="1792"/>
        <v>0</v>
      </c>
      <c r="AF1230" s="11">
        <f t="shared" si="1792"/>
        <v>0</v>
      </c>
      <c r="AG1230" s="11">
        <f t="shared" si="1792"/>
        <v>0</v>
      </c>
      <c r="AH1230" s="11">
        <f t="shared" si="1792"/>
        <v>0</v>
      </c>
      <c r="AI1230" s="11">
        <f t="shared" si="1792"/>
        <v>0</v>
      </c>
      <c r="AJ1230" s="11">
        <f t="shared" si="1792"/>
        <v>0</v>
      </c>
      <c r="AK1230" s="11">
        <f t="shared" si="1792"/>
        <v>0</v>
      </c>
      <c r="AL1230" s="11">
        <f t="shared" si="1792"/>
        <v>0</v>
      </c>
      <c r="AM1230" s="11">
        <f t="shared" si="1792"/>
        <v>0</v>
      </c>
      <c r="AN1230" s="11">
        <f t="shared" si="1792"/>
        <v>0</v>
      </c>
      <c r="AO1230" s="11">
        <f t="shared" si="1792"/>
        <v>0</v>
      </c>
      <c r="AP1230" s="11">
        <f t="shared" si="1792"/>
        <v>0</v>
      </c>
      <c r="AQ1230" s="11">
        <f t="shared" si="1792"/>
        <v>0</v>
      </c>
      <c r="AR1230" s="11">
        <v>0</v>
      </c>
      <c r="AS1230" s="11">
        <v>0</v>
      </c>
      <c r="AT1230" s="11">
        <f t="shared" ref="AT1230:BI1230" si="1793">SUM(AT1231)</f>
        <v>0</v>
      </c>
      <c r="AU1230" s="11">
        <f t="shared" si="1793"/>
        <v>0</v>
      </c>
      <c r="AV1230" s="11">
        <f t="shared" si="1793"/>
        <v>0</v>
      </c>
      <c r="AW1230" s="11">
        <f t="shared" si="1793"/>
        <v>570</v>
      </c>
      <c r="AX1230" s="11">
        <f t="shared" si="1793"/>
        <v>0</v>
      </c>
      <c r="AY1230" s="11">
        <f t="shared" si="1793"/>
        <v>0</v>
      </c>
      <c r="AZ1230" s="11">
        <f t="shared" si="1793"/>
        <v>570</v>
      </c>
      <c r="BA1230" s="11">
        <f t="shared" si="1793"/>
        <v>0</v>
      </c>
      <c r="BB1230" s="11">
        <f t="shared" si="1793"/>
        <v>0</v>
      </c>
      <c r="BC1230" s="11">
        <f t="shared" si="1793"/>
        <v>570</v>
      </c>
      <c r="BD1230" s="11">
        <f t="shared" si="1793"/>
        <v>0</v>
      </c>
      <c r="BE1230" s="11">
        <f t="shared" si="1793"/>
        <v>0</v>
      </c>
      <c r="BF1230" s="11">
        <f t="shared" si="1793"/>
        <v>0</v>
      </c>
      <c r="BG1230" s="11">
        <f t="shared" si="1793"/>
        <v>0</v>
      </c>
      <c r="BH1230" s="11">
        <f t="shared" si="1793"/>
        <v>0</v>
      </c>
      <c r="BI1230" s="11">
        <f t="shared" si="1793"/>
        <v>0</v>
      </c>
      <c r="BJ1230" s="11">
        <v>570</v>
      </c>
      <c r="BK1230" s="11">
        <v>0</v>
      </c>
    </row>
    <row r="1231" spans="1:63" x14ac:dyDescent="0.25">
      <c r="A1231" s="4" t="s">
        <v>135</v>
      </c>
      <c r="B1231" s="4" t="s">
        <v>60</v>
      </c>
      <c r="C1231" s="4" t="s">
        <v>168</v>
      </c>
      <c r="D1231" s="107" t="s">
        <v>456</v>
      </c>
      <c r="E1231" s="106" t="s">
        <v>50</v>
      </c>
      <c r="F1231" s="106" t="s">
        <v>0</v>
      </c>
      <c r="G1231" s="2" t="s">
        <v>0</v>
      </c>
      <c r="H1231" s="2" t="s">
        <v>51</v>
      </c>
      <c r="I1231" s="12">
        <f>SUM(I1232:I1233)</f>
        <v>36000</v>
      </c>
      <c r="J1231" s="12">
        <f t="shared" ref="J1231:Y1231" si="1794">SUM(J1232:J1233)</f>
        <v>7000</v>
      </c>
      <c r="K1231" s="12">
        <f t="shared" si="1794"/>
        <v>0</v>
      </c>
      <c r="L1231" s="12">
        <f t="shared" si="1794"/>
        <v>0</v>
      </c>
      <c r="M1231" s="12">
        <f t="shared" si="1794"/>
        <v>0</v>
      </c>
      <c r="N1231" s="12">
        <f t="shared" si="1794"/>
        <v>0</v>
      </c>
      <c r="O1231" s="12">
        <f t="shared" si="1794"/>
        <v>0</v>
      </c>
      <c r="P1231" s="12">
        <f t="shared" ref="P1231" si="1795">SUM(P1232:P1233)</f>
        <v>7000</v>
      </c>
      <c r="Q1231" s="12">
        <f t="shared" si="1794"/>
        <v>0</v>
      </c>
      <c r="R1231" s="12">
        <f t="shared" si="1794"/>
        <v>0</v>
      </c>
      <c r="S1231" s="12">
        <f t="shared" si="1794"/>
        <v>0</v>
      </c>
      <c r="T1231" s="12">
        <f t="shared" si="1794"/>
        <v>0</v>
      </c>
      <c r="U1231" s="12">
        <f t="shared" si="1794"/>
        <v>0</v>
      </c>
      <c r="V1231" s="12">
        <f t="shared" si="1794"/>
        <v>0</v>
      </c>
      <c r="W1231" s="12">
        <f t="shared" si="1794"/>
        <v>0</v>
      </c>
      <c r="X1231" s="12">
        <f t="shared" si="1794"/>
        <v>0</v>
      </c>
      <c r="Y1231" s="12">
        <f t="shared" si="1794"/>
        <v>0</v>
      </c>
      <c r="Z1231" s="12">
        <v>0</v>
      </c>
      <c r="AA1231" s="12">
        <v>7000</v>
      </c>
      <c r="AB1231" s="12">
        <f t="shared" ref="AB1231:AQ1231" si="1796">SUM(AB1232:AB1233)</f>
        <v>0</v>
      </c>
      <c r="AC1231" s="12">
        <f t="shared" si="1796"/>
        <v>0</v>
      </c>
      <c r="AD1231" s="12">
        <f t="shared" si="1796"/>
        <v>0</v>
      </c>
      <c r="AE1231" s="12">
        <f t="shared" si="1796"/>
        <v>0</v>
      </c>
      <c r="AF1231" s="12">
        <f t="shared" si="1796"/>
        <v>0</v>
      </c>
      <c r="AG1231" s="12">
        <f t="shared" si="1796"/>
        <v>0</v>
      </c>
      <c r="AH1231" s="12">
        <f t="shared" ref="AH1231" si="1797">SUM(AH1232:AH1233)</f>
        <v>0</v>
      </c>
      <c r="AI1231" s="12">
        <f t="shared" si="1796"/>
        <v>0</v>
      </c>
      <c r="AJ1231" s="12">
        <f t="shared" si="1796"/>
        <v>0</v>
      </c>
      <c r="AK1231" s="12">
        <f t="shared" si="1796"/>
        <v>0</v>
      </c>
      <c r="AL1231" s="12">
        <f t="shared" si="1796"/>
        <v>0</v>
      </c>
      <c r="AM1231" s="12">
        <f t="shared" si="1796"/>
        <v>0</v>
      </c>
      <c r="AN1231" s="12">
        <f t="shared" si="1796"/>
        <v>0</v>
      </c>
      <c r="AO1231" s="12">
        <f t="shared" si="1796"/>
        <v>0</v>
      </c>
      <c r="AP1231" s="12">
        <f t="shared" si="1796"/>
        <v>0</v>
      </c>
      <c r="AQ1231" s="12">
        <f t="shared" si="1796"/>
        <v>0</v>
      </c>
      <c r="AR1231" s="12">
        <v>0</v>
      </c>
      <c r="AS1231" s="12">
        <v>0</v>
      </c>
      <c r="AT1231" s="12">
        <f t="shared" ref="AT1231:BI1231" si="1798">SUM(AT1232:AT1233)</f>
        <v>0</v>
      </c>
      <c r="AU1231" s="12">
        <f t="shared" si="1798"/>
        <v>0</v>
      </c>
      <c r="AV1231" s="12">
        <f t="shared" si="1798"/>
        <v>0</v>
      </c>
      <c r="AW1231" s="12">
        <f t="shared" si="1798"/>
        <v>570</v>
      </c>
      <c r="AX1231" s="12">
        <f t="shared" si="1798"/>
        <v>0</v>
      </c>
      <c r="AY1231" s="12">
        <f t="shared" si="1798"/>
        <v>0</v>
      </c>
      <c r="AZ1231" s="12">
        <f t="shared" ref="AZ1231" si="1799">SUM(AZ1232:AZ1233)</f>
        <v>570</v>
      </c>
      <c r="BA1231" s="12">
        <f t="shared" si="1798"/>
        <v>0</v>
      </c>
      <c r="BB1231" s="12">
        <f t="shared" si="1798"/>
        <v>0</v>
      </c>
      <c r="BC1231" s="12">
        <f t="shared" si="1798"/>
        <v>570</v>
      </c>
      <c r="BD1231" s="12">
        <f t="shared" si="1798"/>
        <v>0</v>
      </c>
      <c r="BE1231" s="12">
        <f t="shared" si="1798"/>
        <v>0</v>
      </c>
      <c r="BF1231" s="12">
        <f t="shared" si="1798"/>
        <v>0</v>
      </c>
      <c r="BG1231" s="12">
        <f t="shared" si="1798"/>
        <v>0</v>
      </c>
      <c r="BH1231" s="12">
        <f t="shared" si="1798"/>
        <v>0</v>
      </c>
      <c r="BI1231" s="12">
        <f t="shared" si="1798"/>
        <v>0</v>
      </c>
      <c r="BJ1231" s="12">
        <v>570</v>
      </c>
      <c r="BK1231" s="12">
        <v>0</v>
      </c>
    </row>
    <row r="1232" spans="1:63" x14ac:dyDescent="0.25">
      <c r="A1232" s="4" t="s">
        <v>135</v>
      </c>
      <c r="B1232" s="4" t="s">
        <v>60</v>
      </c>
      <c r="C1232" s="4" t="s">
        <v>168</v>
      </c>
      <c r="D1232" s="107" t="s">
        <v>456</v>
      </c>
      <c r="E1232" s="117">
        <v>8213</v>
      </c>
      <c r="F1232" s="107"/>
      <c r="G1232" s="103" t="s">
        <v>1658</v>
      </c>
      <c r="H1232" s="13" t="s">
        <v>53</v>
      </c>
      <c r="I1232" s="14">
        <v>24000</v>
      </c>
      <c r="J1232" s="14">
        <v>5000</v>
      </c>
      <c r="K1232" s="14"/>
      <c r="L1232" s="14"/>
      <c r="M1232" s="14"/>
      <c r="N1232" s="14"/>
      <c r="O1232" s="14"/>
      <c r="P1232" s="14">
        <f t="shared" si="1743"/>
        <v>5000</v>
      </c>
      <c r="Q1232" s="14"/>
      <c r="R1232" s="14"/>
      <c r="S1232" s="14"/>
      <c r="T1232" s="14"/>
      <c r="U1232" s="14"/>
      <c r="V1232" s="14"/>
      <c r="W1232" s="14"/>
      <c r="X1232" s="14"/>
      <c r="Y1232" s="14"/>
      <c r="Z1232" s="14">
        <v>0</v>
      </c>
      <c r="AA1232" s="14">
        <v>5000</v>
      </c>
      <c r="AB1232" s="14">
        <v>0</v>
      </c>
      <c r="AC1232" s="14"/>
      <c r="AD1232" s="14"/>
      <c r="AE1232" s="14"/>
      <c r="AF1232" s="14"/>
      <c r="AG1232" s="14"/>
      <c r="AH1232" s="14">
        <f t="shared" si="1744"/>
        <v>0</v>
      </c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>
        <v>0</v>
      </c>
      <c r="AS1232" s="14">
        <v>0</v>
      </c>
      <c r="AT1232" s="14">
        <v>0</v>
      </c>
      <c r="AU1232" s="14"/>
      <c r="AV1232" s="14"/>
      <c r="AW1232" s="14">
        <v>570</v>
      </c>
      <c r="AX1232" s="14"/>
      <c r="AY1232" s="14"/>
      <c r="AZ1232" s="14">
        <f t="shared" si="1745"/>
        <v>570</v>
      </c>
      <c r="BA1232" s="14"/>
      <c r="BB1232" s="14"/>
      <c r="BC1232" s="14">
        <v>570</v>
      </c>
      <c r="BD1232" s="14"/>
      <c r="BE1232" s="14"/>
      <c r="BF1232" s="14"/>
      <c r="BG1232" s="14"/>
      <c r="BH1232" s="14"/>
      <c r="BI1232" s="14"/>
      <c r="BJ1232" s="14">
        <v>570</v>
      </c>
      <c r="BK1232" s="14">
        <v>0</v>
      </c>
    </row>
    <row r="1233" spans="1:63" x14ac:dyDescent="0.25">
      <c r="A1233" s="4" t="s">
        <v>135</v>
      </c>
      <c r="B1233" s="4" t="s">
        <v>60</v>
      </c>
      <c r="C1233" s="4" t="s">
        <v>168</v>
      </c>
      <c r="D1233" s="107" t="s">
        <v>456</v>
      </c>
      <c r="E1233" s="117">
        <v>8216</v>
      </c>
      <c r="F1233" s="107"/>
      <c r="G1233" s="103" t="s">
        <v>1658</v>
      </c>
      <c r="H1233" s="13" t="s">
        <v>110</v>
      </c>
      <c r="I1233" s="14">
        <v>12000</v>
      </c>
      <c r="J1233" s="14">
        <v>2000</v>
      </c>
      <c r="K1233" s="14"/>
      <c r="L1233" s="14"/>
      <c r="M1233" s="14"/>
      <c r="N1233" s="14"/>
      <c r="O1233" s="14"/>
      <c r="P1233" s="14">
        <f t="shared" si="1743"/>
        <v>2000</v>
      </c>
      <c r="Q1233" s="14"/>
      <c r="R1233" s="14"/>
      <c r="S1233" s="14"/>
      <c r="T1233" s="14"/>
      <c r="U1233" s="14"/>
      <c r="V1233" s="14"/>
      <c r="W1233" s="14"/>
      <c r="X1233" s="14"/>
      <c r="Y1233" s="14"/>
      <c r="Z1233" s="14">
        <v>0</v>
      </c>
      <c r="AA1233" s="14">
        <v>2000</v>
      </c>
      <c r="AB1233" s="14">
        <v>0</v>
      </c>
      <c r="AC1233" s="14"/>
      <c r="AD1233" s="14"/>
      <c r="AE1233" s="14"/>
      <c r="AF1233" s="14"/>
      <c r="AG1233" s="14"/>
      <c r="AH1233" s="14">
        <f t="shared" si="1744"/>
        <v>0</v>
      </c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>
        <v>0</v>
      </c>
      <c r="AS1233" s="14">
        <v>0</v>
      </c>
      <c r="AT1233" s="14">
        <v>0</v>
      </c>
      <c r="AU1233" s="14"/>
      <c r="AV1233" s="14"/>
      <c r="AW1233" s="14"/>
      <c r="AX1233" s="14"/>
      <c r="AY1233" s="14"/>
      <c r="AZ1233" s="14">
        <f t="shared" si="1745"/>
        <v>0</v>
      </c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>
        <v>0</v>
      </c>
      <c r="BK1233" s="14">
        <v>0</v>
      </c>
    </row>
    <row r="1234" spans="1:63" ht="22.5" x14ac:dyDescent="0.25">
      <c r="A1234" s="13" t="s">
        <v>0</v>
      </c>
      <c r="B1234" s="13" t="s">
        <v>0</v>
      </c>
      <c r="C1234" s="13" t="s">
        <v>0</v>
      </c>
      <c r="D1234" s="103" t="s">
        <v>0</v>
      </c>
      <c r="E1234" s="103" t="s">
        <v>0</v>
      </c>
      <c r="F1234" s="103" t="s">
        <v>0</v>
      </c>
      <c r="G1234" s="13" t="s">
        <v>0</v>
      </c>
      <c r="H1234" s="10" t="s">
        <v>465</v>
      </c>
      <c r="I1234" s="11">
        <f>SUM(I1204,I1227,I1230)</f>
        <v>1716267</v>
      </c>
      <c r="J1234" s="11">
        <f t="shared" ref="J1234:Y1234" si="1800">SUM(J1204,J1227,J1230)</f>
        <v>39900</v>
      </c>
      <c r="K1234" s="11">
        <f t="shared" si="1800"/>
        <v>0</v>
      </c>
      <c r="L1234" s="11">
        <f t="shared" si="1800"/>
        <v>0</v>
      </c>
      <c r="M1234" s="11">
        <f t="shared" si="1800"/>
        <v>0</v>
      </c>
      <c r="N1234" s="11">
        <f t="shared" si="1800"/>
        <v>0</v>
      </c>
      <c r="O1234" s="11">
        <f t="shared" si="1800"/>
        <v>0</v>
      </c>
      <c r="P1234" s="11">
        <f t="shared" si="1800"/>
        <v>39900</v>
      </c>
      <c r="Q1234" s="11">
        <f t="shared" si="1800"/>
        <v>0</v>
      </c>
      <c r="R1234" s="11">
        <f t="shared" si="1800"/>
        <v>2000</v>
      </c>
      <c r="S1234" s="11">
        <f t="shared" si="1800"/>
        <v>5000</v>
      </c>
      <c r="T1234" s="11">
        <f t="shared" si="1800"/>
        <v>0</v>
      </c>
      <c r="U1234" s="11">
        <f t="shared" si="1800"/>
        <v>8700</v>
      </c>
      <c r="V1234" s="11">
        <f t="shared" si="1800"/>
        <v>7000</v>
      </c>
      <c r="W1234" s="11">
        <f t="shared" si="1800"/>
        <v>0</v>
      </c>
      <c r="X1234" s="11">
        <f t="shared" si="1800"/>
        <v>0</v>
      </c>
      <c r="Y1234" s="11">
        <f t="shared" si="1800"/>
        <v>5100</v>
      </c>
      <c r="Z1234" s="11">
        <v>27800</v>
      </c>
      <c r="AA1234" s="11">
        <v>12100</v>
      </c>
      <c r="AB1234" s="11">
        <f t="shared" ref="AB1234:AQ1234" si="1801">SUM(AB1204,AB1227,AB1230)</f>
        <v>0</v>
      </c>
      <c r="AC1234" s="11">
        <f t="shared" si="1801"/>
        <v>0</v>
      </c>
      <c r="AD1234" s="11">
        <f t="shared" si="1801"/>
        <v>0</v>
      </c>
      <c r="AE1234" s="11">
        <f t="shared" si="1801"/>
        <v>0</v>
      </c>
      <c r="AF1234" s="11">
        <f t="shared" si="1801"/>
        <v>0</v>
      </c>
      <c r="AG1234" s="11">
        <f t="shared" si="1801"/>
        <v>0</v>
      </c>
      <c r="AH1234" s="11">
        <f t="shared" si="1801"/>
        <v>0</v>
      </c>
      <c r="AI1234" s="11">
        <f t="shared" si="1801"/>
        <v>0</v>
      </c>
      <c r="AJ1234" s="11">
        <f t="shared" si="1801"/>
        <v>0</v>
      </c>
      <c r="AK1234" s="11">
        <f t="shared" si="1801"/>
        <v>0</v>
      </c>
      <c r="AL1234" s="11">
        <f t="shared" si="1801"/>
        <v>0</v>
      </c>
      <c r="AM1234" s="11">
        <f t="shared" si="1801"/>
        <v>0</v>
      </c>
      <c r="AN1234" s="11">
        <f t="shared" si="1801"/>
        <v>0</v>
      </c>
      <c r="AO1234" s="11">
        <f t="shared" si="1801"/>
        <v>0</v>
      </c>
      <c r="AP1234" s="11">
        <f t="shared" si="1801"/>
        <v>0</v>
      </c>
      <c r="AQ1234" s="11">
        <f t="shared" si="1801"/>
        <v>0</v>
      </c>
      <c r="AR1234" s="11">
        <v>0</v>
      </c>
      <c r="AS1234" s="11">
        <v>0</v>
      </c>
      <c r="AT1234" s="11">
        <f t="shared" ref="AT1234:BI1234" si="1802">SUM(AT1204,AT1227,AT1230)</f>
        <v>0</v>
      </c>
      <c r="AU1234" s="11">
        <f t="shared" si="1802"/>
        <v>0</v>
      </c>
      <c r="AV1234" s="11">
        <f t="shared" si="1802"/>
        <v>0</v>
      </c>
      <c r="AW1234" s="11">
        <f t="shared" si="1802"/>
        <v>1000</v>
      </c>
      <c r="AX1234" s="11">
        <f t="shared" si="1802"/>
        <v>0</v>
      </c>
      <c r="AY1234" s="11">
        <f t="shared" si="1802"/>
        <v>0</v>
      </c>
      <c r="AZ1234" s="11">
        <f t="shared" si="1802"/>
        <v>1000</v>
      </c>
      <c r="BA1234" s="11">
        <f t="shared" si="1802"/>
        <v>0</v>
      </c>
      <c r="BB1234" s="11">
        <f t="shared" si="1802"/>
        <v>0</v>
      </c>
      <c r="BC1234" s="11">
        <f t="shared" si="1802"/>
        <v>1000</v>
      </c>
      <c r="BD1234" s="11">
        <f t="shared" si="1802"/>
        <v>0</v>
      </c>
      <c r="BE1234" s="11">
        <f t="shared" si="1802"/>
        <v>0</v>
      </c>
      <c r="BF1234" s="11">
        <f t="shared" si="1802"/>
        <v>0</v>
      </c>
      <c r="BG1234" s="11">
        <f t="shared" si="1802"/>
        <v>0</v>
      </c>
      <c r="BH1234" s="11">
        <f t="shared" si="1802"/>
        <v>0</v>
      </c>
      <c r="BI1234" s="11">
        <f t="shared" si="1802"/>
        <v>0</v>
      </c>
      <c r="BJ1234" s="11">
        <v>1000</v>
      </c>
      <c r="BK1234" s="11">
        <v>0</v>
      </c>
    </row>
    <row r="1235" spans="1:63" ht="15.75" thickBot="1" x14ac:dyDescent="0.3">
      <c r="A1235" s="13" t="s">
        <v>0</v>
      </c>
      <c r="B1235" s="13" t="s">
        <v>0</v>
      </c>
      <c r="C1235" s="13" t="s">
        <v>0</v>
      </c>
      <c r="D1235" s="103" t="s">
        <v>0</v>
      </c>
      <c r="E1235" s="103" t="s">
        <v>0</v>
      </c>
      <c r="F1235" s="103" t="s">
        <v>0</v>
      </c>
      <c r="G1235" s="13" t="s">
        <v>0</v>
      </c>
      <c r="H1235" s="2" t="s">
        <v>55</v>
      </c>
      <c r="I1235" s="12">
        <v>39</v>
      </c>
      <c r="J1235" s="13" t="s">
        <v>0</v>
      </c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>
        <v>0</v>
      </c>
      <c r="AA1235" s="13"/>
      <c r="AB1235" s="13" t="s">
        <v>0</v>
      </c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>
        <v>0</v>
      </c>
      <c r="AS1235" s="13"/>
      <c r="AT1235" s="13" t="s">
        <v>0</v>
      </c>
      <c r="AU1235" s="13"/>
      <c r="AV1235" s="13"/>
      <c r="AW1235" s="13"/>
      <c r="AX1235" s="13"/>
      <c r="AY1235" s="13"/>
      <c r="AZ1235" s="13"/>
      <c r="BA1235" s="13"/>
      <c r="BB1235" s="13"/>
      <c r="BC1235" s="13"/>
      <c r="BD1235" s="13"/>
      <c r="BE1235" s="13"/>
      <c r="BF1235" s="13"/>
      <c r="BG1235" s="13"/>
      <c r="BH1235" s="13"/>
      <c r="BI1235" s="13"/>
      <c r="BJ1235" s="13">
        <v>0</v>
      </c>
      <c r="BK1235" s="13"/>
    </row>
    <row r="1236" spans="1:63" ht="69.75" customHeight="1" thickBot="1" x14ac:dyDescent="0.3">
      <c r="A1236" s="148" t="s">
        <v>0</v>
      </c>
      <c r="B1236" s="148" t="s">
        <v>0</v>
      </c>
      <c r="C1236" s="148" t="s">
        <v>0</v>
      </c>
      <c r="D1236" s="151" t="s">
        <v>0</v>
      </c>
      <c r="E1236" s="151" t="s">
        <v>0</v>
      </c>
      <c r="F1236" s="151" t="s">
        <v>0</v>
      </c>
      <c r="G1236" s="154" t="s">
        <v>0</v>
      </c>
      <c r="H1236" s="5" t="s">
        <v>56</v>
      </c>
      <c r="I1236" s="5" t="s">
        <v>9</v>
      </c>
      <c r="J1236" s="94" t="s">
        <v>10</v>
      </c>
      <c r="K1236" s="94" t="s">
        <v>1602</v>
      </c>
      <c r="L1236" s="94" t="s">
        <v>1535</v>
      </c>
      <c r="M1236" s="94" t="s">
        <v>1591</v>
      </c>
      <c r="N1236" s="94" t="s">
        <v>1592</v>
      </c>
      <c r="O1236" s="94" t="s">
        <v>1593</v>
      </c>
      <c r="P1236" s="94" t="s">
        <v>1606</v>
      </c>
      <c r="Q1236" s="94" t="s">
        <v>1603</v>
      </c>
      <c r="R1236" s="94" t="s">
        <v>1594</v>
      </c>
      <c r="S1236" s="94" t="s">
        <v>1595</v>
      </c>
      <c r="T1236" s="94" t="s">
        <v>1596</v>
      </c>
      <c r="U1236" s="94" t="s">
        <v>1597</v>
      </c>
      <c r="V1236" s="94" t="s">
        <v>1598</v>
      </c>
      <c r="W1236" s="94" t="s">
        <v>1599</v>
      </c>
      <c r="X1236" s="94" t="s">
        <v>1604</v>
      </c>
      <c r="Y1236" s="94" t="s">
        <v>1605</v>
      </c>
      <c r="Z1236" s="94" t="s">
        <v>1600</v>
      </c>
      <c r="AA1236" s="94" t="s">
        <v>1601</v>
      </c>
      <c r="AB1236" s="95" t="s">
        <v>11</v>
      </c>
      <c r="AC1236" s="95" t="s">
        <v>1602</v>
      </c>
      <c r="AD1236" s="95" t="s">
        <v>1535</v>
      </c>
      <c r="AE1236" s="95" t="s">
        <v>1591</v>
      </c>
      <c r="AF1236" s="95" t="s">
        <v>1592</v>
      </c>
      <c r="AG1236" s="95" t="s">
        <v>1593</v>
      </c>
      <c r="AH1236" s="95" t="s">
        <v>1607</v>
      </c>
      <c r="AI1236" s="95" t="s">
        <v>1603</v>
      </c>
      <c r="AJ1236" s="95" t="s">
        <v>1594</v>
      </c>
      <c r="AK1236" s="95" t="s">
        <v>1595</v>
      </c>
      <c r="AL1236" s="95" t="s">
        <v>1596</v>
      </c>
      <c r="AM1236" s="95" t="s">
        <v>1597</v>
      </c>
      <c r="AN1236" s="95" t="s">
        <v>1598</v>
      </c>
      <c r="AO1236" s="95" t="s">
        <v>1599</v>
      </c>
      <c r="AP1236" s="95" t="s">
        <v>1604</v>
      </c>
      <c r="AQ1236" s="95" t="s">
        <v>1605</v>
      </c>
      <c r="AR1236" s="95" t="s">
        <v>1600</v>
      </c>
      <c r="AS1236" s="95" t="s">
        <v>1601</v>
      </c>
      <c r="AT1236" s="96" t="s">
        <v>12</v>
      </c>
      <c r="AU1236" s="96" t="s">
        <v>1602</v>
      </c>
      <c r="AV1236" s="96" t="s">
        <v>1535</v>
      </c>
      <c r="AW1236" s="96" t="s">
        <v>1591</v>
      </c>
      <c r="AX1236" s="96" t="s">
        <v>1592</v>
      </c>
      <c r="AY1236" s="96" t="s">
        <v>1593</v>
      </c>
      <c r="AZ1236" s="96" t="s">
        <v>1608</v>
      </c>
      <c r="BA1236" s="96" t="s">
        <v>1603</v>
      </c>
      <c r="BB1236" s="96" t="s">
        <v>1594</v>
      </c>
      <c r="BC1236" s="96" t="s">
        <v>1595</v>
      </c>
      <c r="BD1236" s="96" t="s">
        <v>1596</v>
      </c>
      <c r="BE1236" s="96" t="s">
        <v>1597</v>
      </c>
      <c r="BF1236" s="96" t="s">
        <v>1598</v>
      </c>
      <c r="BG1236" s="96" t="s">
        <v>1599</v>
      </c>
      <c r="BH1236" s="96" t="s">
        <v>1604</v>
      </c>
      <c r="BI1236" s="96" t="s">
        <v>1605</v>
      </c>
      <c r="BJ1236" s="96" t="s">
        <v>1600</v>
      </c>
      <c r="BK1236" s="96" t="s">
        <v>1601</v>
      </c>
    </row>
    <row r="1237" spans="1:63" x14ac:dyDescent="0.25">
      <c r="A1237" s="149"/>
      <c r="B1237" s="149"/>
      <c r="C1237" s="149"/>
      <c r="D1237" s="152"/>
      <c r="E1237" s="152"/>
      <c r="F1237" s="152"/>
      <c r="G1237" s="155"/>
      <c r="H1237" s="15" t="s">
        <v>0</v>
      </c>
      <c r="I1237" s="9" t="s">
        <v>13</v>
      </c>
      <c r="J1237" s="9">
        <v>1</v>
      </c>
      <c r="K1237" s="9">
        <v>2</v>
      </c>
      <c r="L1237" s="9">
        <v>3</v>
      </c>
      <c r="M1237" s="9">
        <v>4</v>
      </c>
      <c r="N1237" s="9">
        <v>5</v>
      </c>
      <c r="O1237" s="9">
        <v>6</v>
      </c>
      <c r="P1237" s="9">
        <v>7</v>
      </c>
      <c r="Q1237" s="9">
        <v>8</v>
      </c>
      <c r="R1237" s="9">
        <v>9</v>
      </c>
      <c r="S1237" s="9">
        <v>10</v>
      </c>
      <c r="T1237" s="9">
        <v>11</v>
      </c>
      <c r="U1237" s="9">
        <v>12</v>
      </c>
      <c r="V1237" s="9">
        <v>13</v>
      </c>
      <c r="W1237" s="9">
        <v>14</v>
      </c>
      <c r="X1237" s="9">
        <v>15</v>
      </c>
      <c r="Y1237" s="9">
        <v>16</v>
      </c>
      <c r="Z1237" s="9">
        <v>20</v>
      </c>
      <c r="AA1237" s="9">
        <v>21</v>
      </c>
      <c r="AB1237" s="9">
        <v>1</v>
      </c>
      <c r="AC1237" s="9">
        <v>2</v>
      </c>
      <c r="AD1237" s="9">
        <v>3</v>
      </c>
      <c r="AE1237" s="9">
        <v>4</v>
      </c>
      <c r="AF1237" s="9">
        <v>5</v>
      </c>
      <c r="AG1237" s="9">
        <v>6</v>
      </c>
      <c r="AH1237" s="9">
        <v>7</v>
      </c>
      <c r="AI1237" s="9">
        <v>8</v>
      </c>
      <c r="AJ1237" s="9">
        <v>9</v>
      </c>
      <c r="AK1237" s="9">
        <v>10</v>
      </c>
      <c r="AL1237" s="9">
        <v>11</v>
      </c>
      <c r="AM1237" s="9">
        <v>12</v>
      </c>
      <c r="AN1237" s="9">
        <v>13</v>
      </c>
      <c r="AO1237" s="9">
        <v>14</v>
      </c>
      <c r="AP1237" s="9">
        <v>15</v>
      </c>
      <c r="AQ1237" s="9">
        <v>16</v>
      </c>
      <c r="AR1237" s="9">
        <v>20</v>
      </c>
      <c r="AS1237" s="9">
        <v>21</v>
      </c>
      <c r="AT1237" s="9">
        <v>1</v>
      </c>
      <c r="AU1237" s="9">
        <v>2</v>
      </c>
      <c r="AV1237" s="9">
        <v>3</v>
      </c>
      <c r="AW1237" s="9">
        <v>4</v>
      </c>
      <c r="AX1237" s="9">
        <v>5</v>
      </c>
      <c r="AY1237" s="9">
        <v>6</v>
      </c>
      <c r="AZ1237" s="9">
        <v>7</v>
      </c>
      <c r="BA1237" s="9">
        <v>8</v>
      </c>
      <c r="BB1237" s="9">
        <v>9</v>
      </c>
      <c r="BC1237" s="9">
        <v>10</v>
      </c>
      <c r="BD1237" s="9">
        <v>11</v>
      </c>
      <c r="BE1237" s="9">
        <v>12</v>
      </c>
      <c r="BF1237" s="9">
        <v>13</v>
      </c>
      <c r="BG1237" s="9">
        <v>14</v>
      </c>
      <c r="BH1237" s="9">
        <v>15</v>
      </c>
      <c r="BI1237" s="9">
        <v>16</v>
      </c>
      <c r="BJ1237" s="9">
        <v>20</v>
      </c>
      <c r="BK1237" s="9">
        <v>21</v>
      </c>
    </row>
    <row r="1238" spans="1:63" x14ac:dyDescent="0.25">
      <c r="A1238" s="149"/>
      <c r="B1238" s="149"/>
      <c r="C1238" s="149"/>
      <c r="D1238" s="152"/>
      <c r="E1238" s="152"/>
      <c r="F1238" s="152"/>
      <c r="G1238" s="155"/>
      <c r="H1238" s="16" t="s">
        <v>139</v>
      </c>
      <c r="I1238" s="17">
        <f>SUM(I1234)</f>
        <v>1716267</v>
      </c>
      <c r="J1238" s="17">
        <f t="shared" ref="J1238:Y1238" si="1803">SUM(J1234)</f>
        <v>39900</v>
      </c>
      <c r="K1238" s="17">
        <f t="shared" si="1803"/>
        <v>0</v>
      </c>
      <c r="L1238" s="17">
        <f t="shared" si="1803"/>
        <v>0</v>
      </c>
      <c r="M1238" s="17">
        <f t="shared" si="1803"/>
        <v>0</v>
      </c>
      <c r="N1238" s="17">
        <f t="shared" si="1803"/>
        <v>0</v>
      </c>
      <c r="O1238" s="17">
        <f t="shared" si="1803"/>
        <v>0</v>
      </c>
      <c r="P1238" s="17">
        <f t="shared" ref="P1238" si="1804">SUM(P1234)</f>
        <v>39900</v>
      </c>
      <c r="Q1238" s="17">
        <f t="shared" si="1803"/>
        <v>0</v>
      </c>
      <c r="R1238" s="17">
        <f t="shared" si="1803"/>
        <v>2000</v>
      </c>
      <c r="S1238" s="17">
        <f t="shared" si="1803"/>
        <v>5000</v>
      </c>
      <c r="T1238" s="17">
        <f t="shared" si="1803"/>
        <v>0</v>
      </c>
      <c r="U1238" s="17">
        <f t="shared" si="1803"/>
        <v>8700</v>
      </c>
      <c r="V1238" s="17">
        <f t="shared" si="1803"/>
        <v>7000</v>
      </c>
      <c r="W1238" s="17">
        <f t="shared" si="1803"/>
        <v>0</v>
      </c>
      <c r="X1238" s="17">
        <f t="shared" si="1803"/>
        <v>0</v>
      </c>
      <c r="Y1238" s="17">
        <f t="shared" si="1803"/>
        <v>5100</v>
      </c>
      <c r="Z1238" s="17">
        <v>27800</v>
      </c>
      <c r="AA1238" s="17">
        <v>12100</v>
      </c>
      <c r="AB1238" s="17">
        <f t="shared" ref="AB1238:AQ1238" si="1805">SUM(AB1234)</f>
        <v>0</v>
      </c>
      <c r="AC1238" s="17">
        <f t="shared" si="1805"/>
        <v>0</v>
      </c>
      <c r="AD1238" s="17">
        <f t="shared" si="1805"/>
        <v>0</v>
      </c>
      <c r="AE1238" s="17">
        <f t="shared" si="1805"/>
        <v>0</v>
      </c>
      <c r="AF1238" s="17">
        <f t="shared" si="1805"/>
        <v>0</v>
      </c>
      <c r="AG1238" s="17">
        <f t="shared" si="1805"/>
        <v>0</v>
      </c>
      <c r="AH1238" s="17">
        <f t="shared" ref="AH1238" si="1806">SUM(AH1234)</f>
        <v>0</v>
      </c>
      <c r="AI1238" s="17">
        <f t="shared" si="1805"/>
        <v>0</v>
      </c>
      <c r="AJ1238" s="17">
        <f t="shared" si="1805"/>
        <v>0</v>
      </c>
      <c r="AK1238" s="17">
        <f t="shared" si="1805"/>
        <v>0</v>
      </c>
      <c r="AL1238" s="17">
        <f t="shared" si="1805"/>
        <v>0</v>
      </c>
      <c r="AM1238" s="17">
        <f t="shared" si="1805"/>
        <v>0</v>
      </c>
      <c r="AN1238" s="17">
        <f t="shared" si="1805"/>
        <v>0</v>
      </c>
      <c r="AO1238" s="17">
        <f t="shared" si="1805"/>
        <v>0</v>
      </c>
      <c r="AP1238" s="17">
        <f t="shared" si="1805"/>
        <v>0</v>
      </c>
      <c r="AQ1238" s="17">
        <f t="shared" si="1805"/>
        <v>0</v>
      </c>
      <c r="AR1238" s="17">
        <v>0</v>
      </c>
      <c r="AS1238" s="17">
        <v>0</v>
      </c>
      <c r="AT1238" s="17">
        <f t="shared" ref="AT1238:BI1238" si="1807">SUM(AT1234)</f>
        <v>0</v>
      </c>
      <c r="AU1238" s="17">
        <f t="shared" si="1807"/>
        <v>0</v>
      </c>
      <c r="AV1238" s="17">
        <f t="shared" si="1807"/>
        <v>0</v>
      </c>
      <c r="AW1238" s="17">
        <f t="shared" si="1807"/>
        <v>1000</v>
      </c>
      <c r="AX1238" s="17">
        <f t="shared" si="1807"/>
        <v>0</v>
      </c>
      <c r="AY1238" s="17">
        <f t="shared" si="1807"/>
        <v>0</v>
      </c>
      <c r="AZ1238" s="17">
        <f t="shared" ref="AZ1238" si="1808">SUM(AZ1234)</f>
        <v>1000</v>
      </c>
      <c r="BA1238" s="17">
        <f t="shared" si="1807"/>
        <v>0</v>
      </c>
      <c r="BB1238" s="17">
        <f t="shared" si="1807"/>
        <v>0</v>
      </c>
      <c r="BC1238" s="17">
        <f t="shared" si="1807"/>
        <v>1000</v>
      </c>
      <c r="BD1238" s="17">
        <f t="shared" si="1807"/>
        <v>0</v>
      </c>
      <c r="BE1238" s="17">
        <f t="shared" si="1807"/>
        <v>0</v>
      </c>
      <c r="BF1238" s="17">
        <f t="shared" si="1807"/>
        <v>0</v>
      </c>
      <c r="BG1238" s="17">
        <f t="shared" si="1807"/>
        <v>0</v>
      </c>
      <c r="BH1238" s="17">
        <f t="shared" si="1807"/>
        <v>0</v>
      </c>
      <c r="BI1238" s="17">
        <f t="shared" si="1807"/>
        <v>0</v>
      </c>
      <c r="BJ1238" s="17">
        <v>1000</v>
      </c>
      <c r="BK1238" s="17">
        <v>0</v>
      </c>
    </row>
    <row r="1239" spans="1:63" x14ac:dyDescent="0.25">
      <c r="A1239" s="149"/>
      <c r="B1239" s="149"/>
      <c r="C1239" s="149"/>
      <c r="D1239" s="152"/>
      <c r="E1239" s="152"/>
      <c r="F1239" s="152"/>
      <c r="G1239" s="155"/>
      <c r="H1239" s="18" t="s">
        <v>57</v>
      </c>
      <c r="I1239" s="17">
        <f>SUM(I1238)</f>
        <v>1716267</v>
      </c>
      <c r="J1239" s="17">
        <f t="shared" ref="J1239:Y1239" si="1809">SUM(J1238)</f>
        <v>39900</v>
      </c>
      <c r="K1239" s="17">
        <f t="shared" si="1809"/>
        <v>0</v>
      </c>
      <c r="L1239" s="17">
        <f t="shared" si="1809"/>
        <v>0</v>
      </c>
      <c r="M1239" s="17">
        <f t="shared" si="1809"/>
        <v>0</v>
      </c>
      <c r="N1239" s="17">
        <f t="shared" si="1809"/>
        <v>0</v>
      </c>
      <c r="O1239" s="17">
        <f t="shared" si="1809"/>
        <v>0</v>
      </c>
      <c r="P1239" s="17">
        <f t="shared" ref="P1239" si="1810">SUM(P1238)</f>
        <v>39900</v>
      </c>
      <c r="Q1239" s="17">
        <f t="shared" si="1809"/>
        <v>0</v>
      </c>
      <c r="R1239" s="17">
        <f t="shared" si="1809"/>
        <v>2000</v>
      </c>
      <c r="S1239" s="17">
        <f t="shared" si="1809"/>
        <v>5000</v>
      </c>
      <c r="T1239" s="17">
        <f t="shared" si="1809"/>
        <v>0</v>
      </c>
      <c r="U1239" s="17">
        <f t="shared" si="1809"/>
        <v>8700</v>
      </c>
      <c r="V1239" s="17">
        <f t="shared" si="1809"/>
        <v>7000</v>
      </c>
      <c r="W1239" s="17">
        <f t="shared" si="1809"/>
        <v>0</v>
      </c>
      <c r="X1239" s="17">
        <f t="shared" si="1809"/>
        <v>0</v>
      </c>
      <c r="Y1239" s="17">
        <f t="shared" si="1809"/>
        <v>5100</v>
      </c>
      <c r="Z1239" s="17">
        <v>27800</v>
      </c>
      <c r="AA1239" s="17">
        <v>12100</v>
      </c>
      <c r="AB1239" s="17">
        <f t="shared" ref="AB1239:AQ1239" si="1811">SUM(AB1238)</f>
        <v>0</v>
      </c>
      <c r="AC1239" s="17">
        <f t="shared" si="1811"/>
        <v>0</v>
      </c>
      <c r="AD1239" s="17">
        <f t="shared" si="1811"/>
        <v>0</v>
      </c>
      <c r="AE1239" s="17">
        <f t="shared" si="1811"/>
        <v>0</v>
      </c>
      <c r="AF1239" s="17">
        <f t="shared" si="1811"/>
        <v>0</v>
      </c>
      <c r="AG1239" s="17">
        <f t="shared" si="1811"/>
        <v>0</v>
      </c>
      <c r="AH1239" s="17">
        <f t="shared" ref="AH1239" si="1812">SUM(AH1238)</f>
        <v>0</v>
      </c>
      <c r="AI1239" s="17">
        <f t="shared" si="1811"/>
        <v>0</v>
      </c>
      <c r="AJ1239" s="17">
        <f t="shared" si="1811"/>
        <v>0</v>
      </c>
      <c r="AK1239" s="17">
        <f t="shared" si="1811"/>
        <v>0</v>
      </c>
      <c r="AL1239" s="17">
        <f t="shared" si="1811"/>
        <v>0</v>
      </c>
      <c r="AM1239" s="17">
        <f t="shared" si="1811"/>
        <v>0</v>
      </c>
      <c r="AN1239" s="17">
        <f t="shared" si="1811"/>
        <v>0</v>
      </c>
      <c r="AO1239" s="17">
        <f t="shared" si="1811"/>
        <v>0</v>
      </c>
      <c r="AP1239" s="17">
        <f t="shared" si="1811"/>
        <v>0</v>
      </c>
      <c r="AQ1239" s="17">
        <f t="shared" si="1811"/>
        <v>0</v>
      </c>
      <c r="AR1239" s="17">
        <v>0</v>
      </c>
      <c r="AS1239" s="17">
        <v>0</v>
      </c>
      <c r="AT1239" s="17">
        <f t="shared" ref="AT1239:BI1239" si="1813">SUM(AT1238)</f>
        <v>0</v>
      </c>
      <c r="AU1239" s="17">
        <f t="shared" si="1813"/>
        <v>0</v>
      </c>
      <c r="AV1239" s="17">
        <f t="shared" si="1813"/>
        <v>0</v>
      </c>
      <c r="AW1239" s="17">
        <f t="shared" si="1813"/>
        <v>1000</v>
      </c>
      <c r="AX1239" s="17">
        <f t="shared" si="1813"/>
        <v>0</v>
      </c>
      <c r="AY1239" s="17">
        <f t="shared" si="1813"/>
        <v>0</v>
      </c>
      <c r="AZ1239" s="17">
        <f t="shared" ref="AZ1239" si="1814">SUM(AZ1238)</f>
        <v>1000</v>
      </c>
      <c r="BA1239" s="17">
        <f t="shared" si="1813"/>
        <v>0</v>
      </c>
      <c r="BB1239" s="17">
        <f t="shared" si="1813"/>
        <v>0</v>
      </c>
      <c r="BC1239" s="17">
        <f t="shared" si="1813"/>
        <v>1000</v>
      </c>
      <c r="BD1239" s="17">
        <f t="shared" si="1813"/>
        <v>0</v>
      </c>
      <c r="BE1239" s="17">
        <f t="shared" si="1813"/>
        <v>0</v>
      </c>
      <c r="BF1239" s="17">
        <f t="shared" si="1813"/>
        <v>0</v>
      </c>
      <c r="BG1239" s="17">
        <f t="shared" si="1813"/>
        <v>0</v>
      </c>
      <c r="BH1239" s="17">
        <f t="shared" si="1813"/>
        <v>0</v>
      </c>
      <c r="BI1239" s="17">
        <f t="shared" si="1813"/>
        <v>0</v>
      </c>
      <c r="BJ1239" s="17">
        <v>1000</v>
      </c>
      <c r="BK1239" s="17">
        <v>0</v>
      </c>
    </row>
    <row r="1240" spans="1:63" x14ac:dyDescent="0.25">
      <c r="A1240" s="150"/>
      <c r="B1240" s="150"/>
      <c r="C1240" s="150"/>
      <c r="D1240" s="153"/>
      <c r="E1240" s="153"/>
      <c r="F1240" s="153"/>
      <c r="G1240" s="156"/>
      <c r="P1240">
        <f t="shared" si="1743"/>
        <v>0</v>
      </c>
      <c r="Z1240">
        <v>0</v>
      </c>
      <c r="AA1240">
        <v>0</v>
      </c>
      <c r="AH1240">
        <f t="shared" si="1744"/>
        <v>0</v>
      </c>
      <c r="AR1240">
        <v>0</v>
      </c>
      <c r="AS1240">
        <v>0</v>
      </c>
      <c r="AZ1240">
        <f t="shared" si="1745"/>
        <v>0</v>
      </c>
      <c r="BJ1240">
        <v>0</v>
      </c>
      <c r="BK1240">
        <v>0</v>
      </c>
    </row>
    <row r="1241" spans="1:63" ht="15.75" thickBot="1" x14ac:dyDescent="0.3">
      <c r="A1241" s="13" t="s">
        <v>0</v>
      </c>
      <c r="B1241" s="13" t="s">
        <v>0</v>
      </c>
      <c r="C1241" s="13" t="s">
        <v>0</v>
      </c>
      <c r="D1241" s="103" t="s">
        <v>0</v>
      </c>
      <c r="E1241" s="103" t="s">
        <v>0</v>
      </c>
      <c r="F1241" s="103" t="s">
        <v>0</v>
      </c>
      <c r="G1241" s="13" t="s">
        <v>0</v>
      </c>
      <c r="H1241" s="19" t="s">
        <v>0</v>
      </c>
      <c r="I1241" s="19" t="s">
        <v>0</v>
      </c>
      <c r="J1241" s="19" t="s">
        <v>0</v>
      </c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>
        <v>0</v>
      </c>
      <c r="AA1241" s="19">
        <v>0</v>
      </c>
      <c r="AB1241" s="19" t="s">
        <v>0</v>
      </c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>
        <v>0</v>
      </c>
      <c r="AS1241" s="19">
        <v>0</v>
      </c>
      <c r="AT1241" s="19" t="s">
        <v>0</v>
      </c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>
        <v>0</v>
      </c>
      <c r="BK1241" s="19">
        <v>0</v>
      </c>
    </row>
    <row r="1242" spans="1:63" ht="69.75" customHeight="1" thickBot="1" x14ac:dyDescent="0.3">
      <c r="A1242" s="5" t="s">
        <v>2</v>
      </c>
      <c r="B1242" s="5" t="s">
        <v>3</v>
      </c>
      <c r="C1242" s="5" t="s">
        <v>4</v>
      </c>
      <c r="D1242" s="108" t="s">
        <v>0</v>
      </c>
      <c r="E1242" s="116" t="s">
        <v>5</v>
      </c>
      <c r="F1242" s="116" t="s">
        <v>6</v>
      </c>
      <c r="G1242" s="5" t="s">
        <v>7</v>
      </c>
      <c r="H1242" s="5" t="s">
        <v>8</v>
      </c>
      <c r="I1242" s="5" t="s">
        <v>9</v>
      </c>
      <c r="J1242" s="94" t="s">
        <v>10</v>
      </c>
      <c r="K1242" s="94" t="s">
        <v>1602</v>
      </c>
      <c r="L1242" s="94" t="s">
        <v>1535</v>
      </c>
      <c r="M1242" s="94" t="s">
        <v>1591</v>
      </c>
      <c r="N1242" s="94" t="s">
        <v>1592</v>
      </c>
      <c r="O1242" s="94" t="s">
        <v>1593</v>
      </c>
      <c r="P1242" s="94" t="s">
        <v>1606</v>
      </c>
      <c r="Q1242" s="94" t="s">
        <v>1603</v>
      </c>
      <c r="R1242" s="94" t="s">
        <v>1594</v>
      </c>
      <c r="S1242" s="94" t="s">
        <v>1595</v>
      </c>
      <c r="T1242" s="94" t="s">
        <v>1596</v>
      </c>
      <c r="U1242" s="94" t="s">
        <v>1597</v>
      </c>
      <c r="V1242" s="94" t="s">
        <v>1598</v>
      </c>
      <c r="W1242" s="94" t="s">
        <v>1599</v>
      </c>
      <c r="X1242" s="94" t="s">
        <v>1604</v>
      </c>
      <c r="Y1242" s="94" t="s">
        <v>1605</v>
      </c>
      <c r="Z1242" s="94" t="s">
        <v>1600</v>
      </c>
      <c r="AA1242" s="94" t="s">
        <v>1601</v>
      </c>
      <c r="AB1242" s="95" t="s">
        <v>11</v>
      </c>
      <c r="AC1242" s="95" t="s">
        <v>1602</v>
      </c>
      <c r="AD1242" s="95" t="s">
        <v>1535</v>
      </c>
      <c r="AE1242" s="95" t="s">
        <v>1591</v>
      </c>
      <c r="AF1242" s="95" t="s">
        <v>1592</v>
      </c>
      <c r="AG1242" s="95" t="s">
        <v>1593</v>
      </c>
      <c r="AH1242" s="95" t="s">
        <v>1607</v>
      </c>
      <c r="AI1242" s="95" t="s">
        <v>1603</v>
      </c>
      <c r="AJ1242" s="95" t="s">
        <v>1594</v>
      </c>
      <c r="AK1242" s="95" t="s">
        <v>1595</v>
      </c>
      <c r="AL1242" s="95" t="s">
        <v>1596</v>
      </c>
      <c r="AM1242" s="95" t="s">
        <v>1597</v>
      </c>
      <c r="AN1242" s="95" t="s">
        <v>1598</v>
      </c>
      <c r="AO1242" s="95" t="s">
        <v>1599</v>
      </c>
      <c r="AP1242" s="95" t="s">
        <v>1604</v>
      </c>
      <c r="AQ1242" s="95" t="s">
        <v>1605</v>
      </c>
      <c r="AR1242" s="95" t="s">
        <v>1600</v>
      </c>
      <c r="AS1242" s="95" t="s">
        <v>1601</v>
      </c>
      <c r="AT1242" s="96" t="s">
        <v>12</v>
      </c>
      <c r="AU1242" s="96" t="s">
        <v>1602</v>
      </c>
      <c r="AV1242" s="96" t="s">
        <v>1535</v>
      </c>
      <c r="AW1242" s="96" t="s">
        <v>1591</v>
      </c>
      <c r="AX1242" s="96" t="s">
        <v>1592</v>
      </c>
      <c r="AY1242" s="96" t="s">
        <v>1593</v>
      </c>
      <c r="AZ1242" s="96" t="s">
        <v>1608</v>
      </c>
      <c r="BA1242" s="96" t="s">
        <v>1603</v>
      </c>
      <c r="BB1242" s="96" t="s">
        <v>1594</v>
      </c>
      <c r="BC1242" s="96" t="s">
        <v>1595</v>
      </c>
      <c r="BD1242" s="96" t="s">
        <v>1596</v>
      </c>
      <c r="BE1242" s="96" t="s">
        <v>1597</v>
      </c>
      <c r="BF1242" s="96" t="s">
        <v>1598</v>
      </c>
      <c r="BG1242" s="96" t="s">
        <v>1599</v>
      </c>
      <c r="BH1242" s="96" t="s">
        <v>1604</v>
      </c>
      <c r="BI1242" s="96" t="s">
        <v>1605</v>
      </c>
      <c r="BJ1242" s="96" t="s">
        <v>1600</v>
      </c>
      <c r="BK1242" s="96" t="s">
        <v>1601</v>
      </c>
    </row>
    <row r="1243" spans="1:63" x14ac:dyDescent="0.25">
      <c r="A1243" s="6" t="s">
        <v>0</v>
      </c>
      <c r="B1243" s="6" t="s">
        <v>0</v>
      </c>
      <c r="C1243" s="6" t="s">
        <v>0</v>
      </c>
      <c r="D1243" s="109" t="s">
        <v>0</v>
      </c>
      <c r="E1243" s="109" t="s">
        <v>0</v>
      </c>
      <c r="F1243" s="125" t="s">
        <v>0</v>
      </c>
      <c r="G1243" s="7" t="s">
        <v>0</v>
      </c>
      <c r="H1243" s="8" t="s">
        <v>0</v>
      </c>
      <c r="I1243" s="9" t="s">
        <v>13</v>
      </c>
      <c r="J1243" s="9">
        <v>1</v>
      </c>
      <c r="K1243" s="9">
        <v>2</v>
      </c>
      <c r="L1243" s="9">
        <v>3</v>
      </c>
      <c r="M1243" s="9">
        <v>4</v>
      </c>
      <c r="N1243" s="9">
        <v>5</v>
      </c>
      <c r="O1243" s="9">
        <v>6</v>
      </c>
      <c r="P1243" s="9">
        <v>7</v>
      </c>
      <c r="Q1243" s="9">
        <v>8</v>
      </c>
      <c r="R1243" s="9">
        <v>9</v>
      </c>
      <c r="S1243" s="9">
        <v>10</v>
      </c>
      <c r="T1243" s="9">
        <v>11</v>
      </c>
      <c r="U1243" s="9">
        <v>12</v>
      </c>
      <c r="V1243" s="9">
        <v>13</v>
      </c>
      <c r="W1243" s="9">
        <v>14</v>
      </c>
      <c r="X1243" s="9">
        <v>15</v>
      </c>
      <c r="Y1243" s="9">
        <v>16</v>
      </c>
      <c r="Z1243" s="9">
        <v>20</v>
      </c>
      <c r="AA1243" s="9">
        <v>21</v>
      </c>
      <c r="AB1243" s="9">
        <v>1</v>
      </c>
      <c r="AC1243" s="9">
        <v>2</v>
      </c>
      <c r="AD1243" s="9">
        <v>3</v>
      </c>
      <c r="AE1243" s="9">
        <v>4</v>
      </c>
      <c r="AF1243" s="9">
        <v>5</v>
      </c>
      <c r="AG1243" s="9">
        <v>6</v>
      </c>
      <c r="AH1243" s="9">
        <v>7</v>
      </c>
      <c r="AI1243" s="9">
        <v>8</v>
      </c>
      <c r="AJ1243" s="9">
        <v>9</v>
      </c>
      <c r="AK1243" s="9">
        <v>10</v>
      </c>
      <c r="AL1243" s="9">
        <v>11</v>
      </c>
      <c r="AM1243" s="9">
        <v>12</v>
      </c>
      <c r="AN1243" s="9">
        <v>13</v>
      </c>
      <c r="AO1243" s="9">
        <v>14</v>
      </c>
      <c r="AP1243" s="9">
        <v>15</v>
      </c>
      <c r="AQ1243" s="9">
        <v>16</v>
      </c>
      <c r="AR1243" s="9">
        <v>20</v>
      </c>
      <c r="AS1243" s="9">
        <v>21</v>
      </c>
      <c r="AT1243" s="9">
        <v>1</v>
      </c>
      <c r="AU1243" s="9">
        <v>2</v>
      </c>
      <c r="AV1243" s="9">
        <v>3</v>
      </c>
      <c r="AW1243" s="9">
        <v>4</v>
      </c>
      <c r="AX1243" s="9">
        <v>5</v>
      </c>
      <c r="AY1243" s="9">
        <v>6</v>
      </c>
      <c r="AZ1243" s="9">
        <v>7</v>
      </c>
      <c r="BA1243" s="9">
        <v>8</v>
      </c>
      <c r="BB1243" s="9">
        <v>9</v>
      </c>
      <c r="BC1243" s="9">
        <v>10</v>
      </c>
      <c r="BD1243" s="9">
        <v>11</v>
      </c>
      <c r="BE1243" s="9">
        <v>12</v>
      </c>
      <c r="BF1243" s="9">
        <v>13</v>
      </c>
      <c r="BG1243" s="9">
        <v>14</v>
      </c>
      <c r="BH1243" s="9">
        <v>15</v>
      </c>
      <c r="BI1243" s="9">
        <v>16</v>
      </c>
      <c r="BJ1243" s="9">
        <v>20</v>
      </c>
      <c r="BK1243" s="9">
        <v>21</v>
      </c>
    </row>
    <row r="1244" spans="1:63" x14ac:dyDescent="0.25">
      <c r="A1244" s="1" t="s">
        <v>135</v>
      </c>
      <c r="B1244" s="1" t="s">
        <v>60</v>
      </c>
      <c r="C1244" s="4" t="s">
        <v>169</v>
      </c>
      <c r="D1244" s="107" t="s">
        <v>466</v>
      </c>
      <c r="E1244" s="106" t="s">
        <v>0</v>
      </c>
      <c r="F1244" s="106" t="s">
        <v>0</v>
      </c>
      <c r="G1244" s="2" t="s">
        <v>0</v>
      </c>
      <c r="H1244" s="2" t="s">
        <v>467</v>
      </c>
      <c r="I1244" s="3" t="s">
        <v>0</v>
      </c>
      <c r="J1244" s="3" t="s">
        <v>0</v>
      </c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>
        <v>0</v>
      </c>
      <c r="AA1244" s="3">
        <v>0</v>
      </c>
      <c r="AB1244" s="3" t="s">
        <v>0</v>
      </c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>
        <v>0</v>
      </c>
      <c r="AS1244" s="3">
        <v>0</v>
      </c>
      <c r="AT1244" s="3" t="s">
        <v>0</v>
      </c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>
        <v>0</v>
      </c>
      <c r="BK1244" s="3">
        <v>0</v>
      </c>
    </row>
    <row r="1245" spans="1:63" ht="33.75" x14ac:dyDescent="0.25">
      <c r="A1245" s="1" t="s">
        <v>0</v>
      </c>
      <c r="B1245" s="1" t="s">
        <v>0</v>
      </c>
      <c r="C1245" s="1" t="s">
        <v>0</v>
      </c>
      <c r="D1245" s="106" t="s">
        <v>0</v>
      </c>
      <c r="E1245" s="106" t="s">
        <v>0</v>
      </c>
      <c r="F1245" s="106" t="s">
        <v>0</v>
      </c>
      <c r="G1245" s="2" t="s">
        <v>0</v>
      </c>
      <c r="H1245" s="10" t="s">
        <v>15</v>
      </c>
      <c r="I1245" s="11">
        <f>SUM(I1246,I1254,I1256)</f>
        <v>2257307</v>
      </c>
      <c r="J1245" s="11">
        <f t="shared" ref="J1245:Y1245" si="1815">SUM(J1246,J1254,J1256)</f>
        <v>10000</v>
      </c>
      <c r="K1245" s="11">
        <f t="shared" si="1815"/>
        <v>0</v>
      </c>
      <c r="L1245" s="11">
        <f t="shared" si="1815"/>
        <v>0</v>
      </c>
      <c r="M1245" s="11">
        <f t="shared" si="1815"/>
        <v>0</v>
      </c>
      <c r="N1245" s="11">
        <f t="shared" si="1815"/>
        <v>0</v>
      </c>
      <c r="O1245" s="11">
        <f t="shared" si="1815"/>
        <v>0</v>
      </c>
      <c r="P1245" s="11">
        <f t="shared" ref="P1245" si="1816">SUM(P1246,P1254,P1256)</f>
        <v>10000</v>
      </c>
      <c r="Q1245" s="11">
        <f t="shared" si="1815"/>
        <v>0</v>
      </c>
      <c r="R1245" s="11">
        <f t="shared" si="1815"/>
        <v>0</v>
      </c>
      <c r="S1245" s="11">
        <f t="shared" si="1815"/>
        <v>0</v>
      </c>
      <c r="T1245" s="11">
        <f t="shared" si="1815"/>
        <v>0</v>
      </c>
      <c r="U1245" s="11">
        <f t="shared" si="1815"/>
        <v>0</v>
      </c>
      <c r="V1245" s="11">
        <f t="shared" si="1815"/>
        <v>0</v>
      </c>
      <c r="W1245" s="11">
        <f t="shared" si="1815"/>
        <v>0</v>
      </c>
      <c r="X1245" s="11">
        <f t="shared" si="1815"/>
        <v>0</v>
      </c>
      <c r="Y1245" s="11">
        <f t="shared" si="1815"/>
        <v>8500</v>
      </c>
      <c r="Z1245" s="11">
        <v>8500</v>
      </c>
      <c r="AA1245" s="11">
        <v>1500</v>
      </c>
      <c r="AB1245" s="11">
        <f t="shared" ref="AB1245:AQ1245" si="1817">SUM(AB1246,AB1254,AB1256)</f>
        <v>0</v>
      </c>
      <c r="AC1245" s="11">
        <f t="shared" si="1817"/>
        <v>0</v>
      </c>
      <c r="AD1245" s="11">
        <f t="shared" si="1817"/>
        <v>0</v>
      </c>
      <c r="AE1245" s="11">
        <f t="shared" si="1817"/>
        <v>3000</v>
      </c>
      <c r="AF1245" s="11">
        <f t="shared" si="1817"/>
        <v>0</v>
      </c>
      <c r="AG1245" s="11">
        <f t="shared" si="1817"/>
        <v>0</v>
      </c>
      <c r="AH1245" s="11">
        <f t="shared" ref="AH1245" si="1818">SUM(AH1246,AH1254,AH1256)</f>
        <v>3000</v>
      </c>
      <c r="AI1245" s="11">
        <f t="shared" si="1817"/>
        <v>0</v>
      </c>
      <c r="AJ1245" s="11">
        <f t="shared" si="1817"/>
        <v>0</v>
      </c>
      <c r="AK1245" s="11">
        <f t="shared" si="1817"/>
        <v>0</v>
      </c>
      <c r="AL1245" s="11">
        <f t="shared" si="1817"/>
        <v>3000</v>
      </c>
      <c r="AM1245" s="11">
        <f t="shared" si="1817"/>
        <v>0</v>
      </c>
      <c r="AN1245" s="11">
        <f t="shared" si="1817"/>
        <v>0</v>
      </c>
      <c r="AO1245" s="11">
        <f t="shared" si="1817"/>
        <v>0</v>
      </c>
      <c r="AP1245" s="11">
        <f t="shared" si="1817"/>
        <v>0</v>
      </c>
      <c r="AQ1245" s="11">
        <f t="shared" si="1817"/>
        <v>0</v>
      </c>
      <c r="AR1245" s="11">
        <v>3000</v>
      </c>
      <c r="AS1245" s="11">
        <v>0</v>
      </c>
      <c r="AT1245" s="11">
        <f t="shared" ref="AT1245:BI1245" si="1819">SUM(AT1246,AT1254,AT1256)</f>
        <v>0</v>
      </c>
      <c r="AU1245" s="11">
        <f t="shared" si="1819"/>
        <v>0</v>
      </c>
      <c r="AV1245" s="11">
        <f t="shared" si="1819"/>
        <v>0</v>
      </c>
      <c r="AW1245" s="11">
        <f t="shared" si="1819"/>
        <v>1200</v>
      </c>
      <c r="AX1245" s="11">
        <f t="shared" si="1819"/>
        <v>0</v>
      </c>
      <c r="AY1245" s="11">
        <f t="shared" si="1819"/>
        <v>0</v>
      </c>
      <c r="AZ1245" s="11">
        <f t="shared" ref="AZ1245" si="1820">SUM(AZ1246,AZ1254,AZ1256)</f>
        <v>1200</v>
      </c>
      <c r="BA1245" s="11">
        <f t="shared" si="1819"/>
        <v>0</v>
      </c>
      <c r="BB1245" s="11">
        <f t="shared" si="1819"/>
        <v>0</v>
      </c>
      <c r="BC1245" s="11">
        <f t="shared" si="1819"/>
        <v>0</v>
      </c>
      <c r="BD1245" s="11">
        <f t="shared" si="1819"/>
        <v>1200</v>
      </c>
      <c r="BE1245" s="11">
        <f t="shared" si="1819"/>
        <v>0</v>
      </c>
      <c r="BF1245" s="11">
        <f t="shared" si="1819"/>
        <v>0</v>
      </c>
      <c r="BG1245" s="11">
        <f t="shared" si="1819"/>
        <v>0</v>
      </c>
      <c r="BH1245" s="11">
        <f t="shared" si="1819"/>
        <v>0</v>
      </c>
      <c r="BI1245" s="11">
        <f t="shared" si="1819"/>
        <v>0</v>
      </c>
      <c r="BJ1245" s="11">
        <v>1200</v>
      </c>
      <c r="BK1245" s="11">
        <v>0</v>
      </c>
    </row>
    <row r="1246" spans="1:63" x14ac:dyDescent="0.25">
      <c r="A1246" s="4" t="s">
        <v>135</v>
      </c>
      <c r="B1246" s="4" t="s">
        <v>60</v>
      </c>
      <c r="C1246" s="4" t="s">
        <v>169</v>
      </c>
      <c r="D1246" s="107" t="s">
        <v>466</v>
      </c>
      <c r="E1246" s="106" t="s">
        <v>16</v>
      </c>
      <c r="F1246" s="106" t="s">
        <v>0</v>
      </c>
      <c r="G1246" s="2" t="s">
        <v>0</v>
      </c>
      <c r="H1246" s="2" t="s">
        <v>17</v>
      </c>
      <c r="I1246" s="12">
        <f>SUM(I1247,I1248)</f>
        <v>1911066</v>
      </c>
      <c r="J1246" s="12">
        <f t="shared" ref="J1246:Y1246" si="1821">SUM(J1247,J1248)</f>
        <v>0</v>
      </c>
      <c r="K1246" s="12">
        <f t="shared" si="1821"/>
        <v>0</v>
      </c>
      <c r="L1246" s="12">
        <f t="shared" si="1821"/>
        <v>0</v>
      </c>
      <c r="M1246" s="12">
        <f t="shared" si="1821"/>
        <v>0</v>
      </c>
      <c r="N1246" s="12">
        <f t="shared" si="1821"/>
        <v>0</v>
      </c>
      <c r="O1246" s="12">
        <f t="shared" si="1821"/>
        <v>0</v>
      </c>
      <c r="P1246" s="12">
        <f t="shared" ref="P1246" si="1822">SUM(P1247,P1248)</f>
        <v>0</v>
      </c>
      <c r="Q1246" s="12">
        <f t="shared" si="1821"/>
        <v>0</v>
      </c>
      <c r="R1246" s="12">
        <f t="shared" si="1821"/>
        <v>0</v>
      </c>
      <c r="S1246" s="12">
        <f t="shared" si="1821"/>
        <v>0</v>
      </c>
      <c r="T1246" s="12">
        <f t="shared" si="1821"/>
        <v>0</v>
      </c>
      <c r="U1246" s="12">
        <f t="shared" si="1821"/>
        <v>0</v>
      </c>
      <c r="V1246" s="12">
        <f t="shared" si="1821"/>
        <v>0</v>
      </c>
      <c r="W1246" s="12">
        <f t="shared" si="1821"/>
        <v>0</v>
      </c>
      <c r="X1246" s="12">
        <f t="shared" si="1821"/>
        <v>0</v>
      </c>
      <c r="Y1246" s="12">
        <f t="shared" si="1821"/>
        <v>0</v>
      </c>
      <c r="Z1246" s="12">
        <v>0</v>
      </c>
      <c r="AA1246" s="12">
        <v>0</v>
      </c>
      <c r="AB1246" s="12">
        <f t="shared" ref="AB1246:AQ1246" si="1823">SUM(AB1247,AB1248)</f>
        <v>0</v>
      </c>
      <c r="AC1246" s="12">
        <f t="shared" si="1823"/>
        <v>0</v>
      </c>
      <c r="AD1246" s="12">
        <f t="shared" si="1823"/>
        <v>0</v>
      </c>
      <c r="AE1246" s="12">
        <f t="shared" si="1823"/>
        <v>0</v>
      </c>
      <c r="AF1246" s="12">
        <f t="shared" si="1823"/>
        <v>0</v>
      </c>
      <c r="AG1246" s="12">
        <f t="shared" si="1823"/>
        <v>0</v>
      </c>
      <c r="AH1246" s="12">
        <f t="shared" ref="AH1246" si="1824">SUM(AH1247,AH1248)</f>
        <v>0</v>
      </c>
      <c r="AI1246" s="12">
        <f t="shared" si="1823"/>
        <v>0</v>
      </c>
      <c r="AJ1246" s="12">
        <f t="shared" si="1823"/>
        <v>0</v>
      </c>
      <c r="AK1246" s="12">
        <f t="shared" si="1823"/>
        <v>0</v>
      </c>
      <c r="AL1246" s="12">
        <f t="shared" si="1823"/>
        <v>0</v>
      </c>
      <c r="AM1246" s="12">
        <f t="shared" si="1823"/>
        <v>0</v>
      </c>
      <c r="AN1246" s="12">
        <f t="shared" si="1823"/>
        <v>0</v>
      </c>
      <c r="AO1246" s="12">
        <f t="shared" si="1823"/>
        <v>0</v>
      </c>
      <c r="AP1246" s="12">
        <f t="shared" si="1823"/>
        <v>0</v>
      </c>
      <c r="AQ1246" s="12">
        <f t="shared" si="1823"/>
        <v>0</v>
      </c>
      <c r="AR1246" s="12">
        <v>0</v>
      </c>
      <c r="AS1246" s="12">
        <v>0</v>
      </c>
      <c r="AT1246" s="12">
        <f t="shared" ref="AT1246:BI1246" si="1825">SUM(AT1247,AT1248)</f>
        <v>0</v>
      </c>
      <c r="AU1246" s="12">
        <f t="shared" si="1825"/>
        <v>0</v>
      </c>
      <c r="AV1246" s="12">
        <f t="shared" si="1825"/>
        <v>0</v>
      </c>
      <c r="AW1246" s="12">
        <f t="shared" si="1825"/>
        <v>0</v>
      </c>
      <c r="AX1246" s="12">
        <f t="shared" si="1825"/>
        <v>0</v>
      </c>
      <c r="AY1246" s="12">
        <f t="shared" si="1825"/>
        <v>0</v>
      </c>
      <c r="AZ1246" s="12">
        <f t="shared" ref="AZ1246" si="1826">SUM(AZ1247,AZ1248)</f>
        <v>0</v>
      </c>
      <c r="BA1246" s="12">
        <f t="shared" si="1825"/>
        <v>0</v>
      </c>
      <c r="BB1246" s="12">
        <f t="shared" si="1825"/>
        <v>0</v>
      </c>
      <c r="BC1246" s="12">
        <f t="shared" si="1825"/>
        <v>0</v>
      </c>
      <c r="BD1246" s="12">
        <f t="shared" si="1825"/>
        <v>0</v>
      </c>
      <c r="BE1246" s="12">
        <f t="shared" si="1825"/>
        <v>0</v>
      </c>
      <c r="BF1246" s="12">
        <f t="shared" si="1825"/>
        <v>0</v>
      </c>
      <c r="BG1246" s="12">
        <f t="shared" si="1825"/>
        <v>0</v>
      </c>
      <c r="BH1246" s="12">
        <f t="shared" si="1825"/>
        <v>0</v>
      </c>
      <c r="BI1246" s="12">
        <f t="shared" si="1825"/>
        <v>0</v>
      </c>
      <c r="BJ1246" s="12">
        <v>0</v>
      </c>
      <c r="BK1246" s="12">
        <v>0</v>
      </c>
    </row>
    <row r="1247" spans="1:63" x14ac:dyDescent="0.25">
      <c r="A1247" s="4" t="s">
        <v>135</v>
      </c>
      <c r="B1247" s="4" t="s">
        <v>60</v>
      </c>
      <c r="C1247" s="4" t="s">
        <v>169</v>
      </c>
      <c r="D1247" s="107" t="s">
        <v>466</v>
      </c>
      <c r="E1247" s="117">
        <v>6111</v>
      </c>
      <c r="F1247" s="107"/>
      <c r="G1247" s="103" t="s">
        <v>1658</v>
      </c>
      <c r="H1247" s="13" t="s">
        <v>18</v>
      </c>
      <c r="I1247" s="14">
        <v>1650866</v>
      </c>
      <c r="J1247" s="14">
        <v>0</v>
      </c>
      <c r="K1247" s="14"/>
      <c r="L1247" s="14"/>
      <c r="M1247" s="14"/>
      <c r="N1247" s="14"/>
      <c r="O1247" s="14"/>
      <c r="P1247" s="14">
        <f t="shared" si="1743"/>
        <v>0</v>
      </c>
      <c r="Q1247" s="14"/>
      <c r="R1247" s="14"/>
      <c r="S1247" s="14"/>
      <c r="T1247" s="14"/>
      <c r="U1247" s="14"/>
      <c r="V1247" s="14"/>
      <c r="W1247" s="14"/>
      <c r="X1247" s="14"/>
      <c r="Y1247" s="14"/>
      <c r="Z1247" s="14">
        <v>0</v>
      </c>
      <c r="AA1247" s="14">
        <v>0</v>
      </c>
      <c r="AB1247" s="14">
        <v>0</v>
      </c>
      <c r="AC1247" s="14"/>
      <c r="AD1247" s="14"/>
      <c r="AE1247" s="14"/>
      <c r="AF1247" s="14"/>
      <c r="AG1247" s="14"/>
      <c r="AH1247" s="14">
        <f t="shared" si="1744"/>
        <v>0</v>
      </c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>
        <v>0</v>
      </c>
      <c r="AS1247" s="14">
        <v>0</v>
      </c>
      <c r="AT1247" s="14">
        <v>0</v>
      </c>
      <c r="AU1247" s="14"/>
      <c r="AV1247" s="14"/>
      <c r="AW1247" s="14"/>
      <c r="AX1247" s="14"/>
      <c r="AY1247" s="14"/>
      <c r="AZ1247" s="14">
        <f t="shared" si="1745"/>
        <v>0</v>
      </c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>
        <v>0</v>
      </c>
      <c r="BK1247" s="14">
        <v>0</v>
      </c>
    </row>
    <row r="1248" spans="1:63" x14ac:dyDescent="0.25">
      <c r="A1248" s="1" t="s">
        <v>135</v>
      </c>
      <c r="B1248" s="1" t="s">
        <v>60</v>
      </c>
      <c r="C1248" s="1" t="s">
        <v>169</v>
      </c>
      <c r="D1248" s="110" t="s">
        <v>466</v>
      </c>
      <c r="E1248" s="110" t="s">
        <v>20</v>
      </c>
      <c r="F1248" s="107" t="s">
        <v>0</v>
      </c>
      <c r="G1248" s="13" t="s">
        <v>0</v>
      </c>
      <c r="H1248" s="2" t="s">
        <v>21</v>
      </c>
      <c r="I1248" s="12">
        <f>SUM(I1249:I1253)</f>
        <v>260200</v>
      </c>
      <c r="J1248" s="12">
        <f t="shared" ref="J1248:Y1248" si="1827">SUM(J1249:J1253)</f>
        <v>0</v>
      </c>
      <c r="K1248" s="12">
        <f t="shared" si="1827"/>
        <v>0</v>
      </c>
      <c r="L1248" s="12">
        <f t="shared" si="1827"/>
        <v>0</v>
      </c>
      <c r="M1248" s="12">
        <f t="shared" si="1827"/>
        <v>0</v>
      </c>
      <c r="N1248" s="12">
        <f t="shared" si="1827"/>
        <v>0</v>
      </c>
      <c r="O1248" s="12">
        <f t="shared" si="1827"/>
        <v>0</v>
      </c>
      <c r="P1248" s="12">
        <f t="shared" si="1827"/>
        <v>0</v>
      </c>
      <c r="Q1248" s="12">
        <f t="shared" si="1827"/>
        <v>0</v>
      </c>
      <c r="R1248" s="12">
        <f t="shared" si="1827"/>
        <v>0</v>
      </c>
      <c r="S1248" s="12">
        <f t="shared" si="1827"/>
        <v>0</v>
      </c>
      <c r="T1248" s="12">
        <f t="shared" si="1827"/>
        <v>0</v>
      </c>
      <c r="U1248" s="12">
        <f t="shared" si="1827"/>
        <v>0</v>
      </c>
      <c r="V1248" s="12">
        <f t="shared" si="1827"/>
        <v>0</v>
      </c>
      <c r="W1248" s="12">
        <f t="shared" si="1827"/>
        <v>0</v>
      </c>
      <c r="X1248" s="12">
        <f t="shared" si="1827"/>
        <v>0</v>
      </c>
      <c r="Y1248" s="12">
        <f t="shared" si="1827"/>
        <v>0</v>
      </c>
      <c r="Z1248" s="12">
        <v>0</v>
      </c>
      <c r="AA1248" s="12">
        <v>0</v>
      </c>
      <c r="AB1248" s="12">
        <f t="shared" ref="AB1248:AQ1248" si="1828">SUM(AB1249:AB1253)</f>
        <v>0</v>
      </c>
      <c r="AC1248" s="12">
        <f t="shared" si="1828"/>
        <v>0</v>
      </c>
      <c r="AD1248" s="12">
        <f t="shared" si="1828"/>
        <v>0</v>
      </c>
      <c r="AE1248" s="12">
        <f t="shared" si="1828"/>
        <v>0</v>
      </c>
      <c r="AF1248" s="12">
        <f t="shared" si="1828"/>
        <v>0</v>
      </c>
      <c r="AG1248" s="12">
        <f t="shared" si="1828"/>
        <v>0</v>
      </c>
      <c r="AH1248" s="12">
        <f t="shared" si="1828"/>
        <v>0</v>
      </c>
      <c r="AI1248" s="12">
        <f t="shared" si="1828"/>
        <v>0</v>
      </c>
      <c r="AJ1248" s="12">
        <f t="shared" si="1828"/>
        <v>0</v>
      </c>
      <c r="AK1248" s="12">
        <f t="shared" si="1828"/>
        <v>0</v>
      </c>
      <c r="AL1248" s="12">
        <f t="shared" si="1828"/>
        <v>0</v>
      </c>
      <c r="AM1248" s="12">
        <f t="shared" si="1828"/>
        <v>0</v>
      </c>
      <c r="AN1248" s="12">
        <f t="shared" si="1828"/>
        <v>0</v>
      </c>
      <c r="AO1248" s="12">
        <f t="shared" si="1828"/>
        <v>0</v>
      </c>
      <c r="AP1248" s="12">
        <f t="shared" si="1828"/>
        <v>0</v>
      </c>
      <c r="AQ1248" s="12">
        <f t="shared" si="1828"/>
        <v>0</v>
      </c>
      <c r="AR1248" s="12">
        <v>0</v>
      </c>
      <c r="AS1248" s="12">
        <v>0</v>
      </c>
      <c r="AT1248" s="12">
        <f t="shared" ref="AT1248:BI1248" si="1829">SUM(AT1249:AT1253)</f>
        <v>0</v>
      </c>
      <c r="AU1248" s="12">
        <f t="shared" si="1829"/>
        <v>0</v>
      </c>
      <c r="AV1248" s="12">
        <f t="shared" si="1829"/>
        <v>0</v>
      </c>
      <c r="AW1248" s="12">
        <f t="shared" si="1829"/>
        <v>0</v>
      </c>
      <c r="AX1248" s="12">
        <f t="shared" si="1829"/>
        <v>0</v>
      </c>
      <c r="AY1248" s="12">
        <f t="shared" si="1829"/>
        <v>0</v>
      </c>
      <c r="AZ1248" s="12">
        <f t="shared" si="1829"/>
        <v>0</v>
      </c>
      <c r="BA1248" s="12">
        <f t="shared" si="1829"/>
        <v>0</v>
      </c>
      <c r="BB1248" s="12">
        <f t="shared" si="1829"/>
        <v>0</v>
      </c>
      <c r="BC1248" s="12">
        <f t="shared" si="1829"/>
        <v>0</v>
      </c>
      <c r="BD1248" s="12">
        <f t="shared" si="1829"/>
        <v>0</v>
      </c>
      <c r="BE1248" s="12">
        <f t="shared" si="1829"/>
        <v>0</v>
      </c>
      <c r="BF1248" s="12">
        <f t="shared" si="1829"/>
        <v>0</v>
      </c>
      <c r="BG1248" s="12">
        <f t="shared" si="1829"/>
        <v>0</v>
      </c>
      <c r="BH1248" s="12">
        <f t="shared" si="1829"/>
        <v>0</v>
      </c>
      <c r="BI1248" s="12">
        <f t="shared" si="1829"/>
        <v>0</v>
      </c>
      <c r="BJ1248" s="12">
        <v>0</v>
      </c>
      <c r="BK1248" s="12">
        <v>0</v>
      </c>
    </row>
    <row r="1249" spans="1:63" ht="22.5" x14ac:dyDescent="0.25">
      <c r="A1249" s="4" t="s">
        <v>135</v>
      </c>
      <c r="B1249" s="4" t="s">
        <v>60</v>
      </c>
      <c r="C1249" s="4" t="s">
        <v>169</v>
      </c>
      <c r="D1249" s="107" t="s">
        <v>466</v>
      </c>
      <c r="E1249" s="117">
        <v>6112</v>
      </c>
      <c r="F1249" s="107" t="s">
        <v>468</v>
      </c>
      <c r="G1249" s="103" t="s">
        <v>1658</v>
      </c>
      <c r="H1249" s="13" t="s">
        <v>59</v>
      </c>
      <c r="I1249" s="14">
        <v>40000</v>
      </c>
      <c r="J1249" s="14">
        <v>0</v>
      </c>
      <c r="K1249" s="14"/>
      <c r="L1249" s="14"/>
      <c r="M1249" s="14"/>
      <c r="N1249" s="14"/>
      <c r="O1249" s="14"/>
      <c r="P1249" s="14">
        <f t="shared" si="1743"/>
        <v>0</v>
      </c>
      <c r="Q1249" s="14"/>
      <c r="R1249" s="14"/>
      <c r="S1249" s="14"/>
      <c r="T1249" s="14"/>
      <c r="U1249" s="14"/>
      <c r="V1249" s="14"/>
      <c r="W1249" s="14"/>
      <c r="X1249" s="14"/>
      <c r="Y1249" s="14"/>
      <c r="Z1249" s="14">
        <v>0</v>
      </c>
      <c r="AA1249" s="14">
        <v>0</v>
      </c>
      <c r="AB1249" s="14">
        <v>0</v>
      </c>
      <c r="AC1249" s="14"/>
      <c r="AD1249" s="14"/>
      <c r="AE1249" s="14"/>
      <c r="AF1249" s="14"/>
      <c r="AG1249" s="14"/>
      <c r="AH1249" s="14">
        <f t="shared" si="1744"/>
        <v>0</v>
      </c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>
        <v>0</v>
      </c>
      <c r="AS1249" s="14">
        <v>0</v>
      </c>
      <c r="AT1249" s="14">
        <v>0</v>
      </c>
      <c r="AU1249" s="14"/>
      <c r="AV1249" s="14"/>
      <c r="AW1249" s="14"/>
      <c r="AX1249" s="14"/>
      <c r="AY1249" s="14"/>
      <c r="AZ1249" s="14">
        <f t="shared" si="1745"/>
        <v>0</v>
      </c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>
        <v>0</v>
      </c>
      <c r="BK1249" s="14">
        <v>0</v>
      </c>
    </row>
    <row r="1250" spans="1:63" x14ac:dyDescent="0.25">
      <c r="A1250" s="4" t="s">
        <v>135</v>
      </c>
      <c r="B1250" s="4" t="s">
        <v>60</v>
      </c>
      <c r="C1250" s="4" t="s">
        <v>169</v>
      </c>
      <c r="D1250" s="107" t="s">
        <v>466</v>
      </c>
      <c r="E1250" s="117">
        <v>6112</v>
      </c>
      <c r="F1250" s="107" t="s">
        <v>469</v>
      </c>
      <c r="G1250" s="103" t="s">
        <v>1658</v>
      </c>
      <c r="H1250" s="13" t="s">
        <v>24</v>
      </c>
      <c r="I1250" s="14">
        <v>139200</v>
      </c>
      <c r="J1250" s="14">
        <v>0</v>
      </c>
      <c r="K1250" s="14"/>
      <c r="L1250" s="14"/>
      <c r="M1250" s="14"/>
      <c r="N1250" s="14"/>
      <c r="O1250" s="14"/>
      <c r="P1250" s="14">
        <f t="shared" si="1743"/>
        <v>0</v>
      </c>
      <c r="Q1250" s="14"/>
      <c r="R1250" s="14"/>
      <c r="S1250" s="14"/>
      <c r="T1250" s="14"/>
      <c r="U1250" s="14"/>
      <c r="V1250" s="14"/>
      <c r="W1250" s="14"/>
      <c r="X1250" s="14"/>
      <c r="Y1250" s="14"/>
      <c r="Z1250" s="14">
        <v>0</v>
      </c>
      <c r="AA1250" s="14">
        <v>0</v>
      </c>
      <c r="AB1250" s="14">
        <v>0</v>
      </c>
      <c r="AC1250" s="14"/>
      <c r="AD1250" s="14"/>
      <c r="AE1250" s="14"/>
      <c r="AF1250" s="14"/>
      <c r="AG1250" s="14"/>
      <c r="AH1250" s="14">
        <f t="shared" si="1744"/>
        <v>0</v>
      </c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>
        <v>0</v>
      </c>
      <c r="AS1250" s="14">
        <v>0</v>
      </c>
      <c r="AT1250" s="14">
        <v>0</v>
      </c>
      <c r="AU1250" s="14"/>
      <c r="AV1250" s="14"/>
      <c r="AW1250" s="14"/>
      <c r="AX1250" s="14"/>
      <c r="AY1250" s="14"/>
      <c r="AZ1250" s="14">
        <f t="shared" si="1745"/>
        <v>0</v>
      </c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>
        <v>0</v>
      </c>
      <c r="BK1250" s="14">
        <v>0</v>
      </c>
    </row>
    <row r="1251" spans="1:63" x14ac:dyDescent="0.25">
      <c r="A1251" s="4" t="s">
        <v>135</v>
      </c>
      <c r="B1251" s="4" t="s">
        <v>60</v>
      </c>
      <c r="C1251" s="4" t="s">
        <v>169</v>
      </c>
      <c r="D1251" s="107" t="s">
        <v>466</v>
      </c>
      <c r="E1251" s="117">
        <v>6112</v>
      </c>
      <c r="F1251" s="107" t="s">
        <v>470</v>
      </c>
      <c r="G1251" s="103" t="s">
        <v>1658</v>
      </c>
      <c r="H1251" s="13" t="s">
        <v>25</v>
      </c>
      <c r="I1251" s="14">
        <v>34000</v>
      </c>
      <c r="J1251" s="14">
        <v>0</v>
      </c>
      <c r="K1251" s="14"/>
      <c r="L1251" s="14"/>
      <c r="M1251" s="14"/>
      <c r="N1251" s="14"/>
      <c r="O1251" s="14"/>
      <c r="P1251" s="14">
        <f t="shared" si="1743"/>
        <v>0</v>
      </c>
      <c r="Q1251" s="14"/>
      <c r="R1251" s="14"/>
      <c r="S1251" s="14"/>
      <c r="T1251" s="14"/>
      <c r="U1251" s="14"/>
      <c r="V1251" s="14"/>
      <c r="W1251" s="14"/>
      <c r="X1251" s="14"/>
      <c r="Y1251" s="14"/>
      <c r="Z1251" s="14">
        <v>0</v>
      </c>
      <c r="AA1251" s="14">
        <v>0</v>
      </c>
      <c r="AB1251" s="14">
        <v>0</v>
      </c>
      <c r="AC1251" s="14"/>
      <c r="AD1251" s="14"/>
      <c r="AE1251" s="14"/>
      <c r="AF1251" s="14"/>
      <c r="AG1251" s="14"/>
      <c r="AH1251" s="14">
        <f t="shared" si="1744"/>
        <v>0</v>
      </c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>
        <v>0</v>
      </c>
      <c r="AS1251" s="14">
        <v>0</v>
      </c>
      <c r="AT1251" s="14">
        <v>0</v>
      </c>
      <c r="AU1251" s="14"/>
      <c r="AV1251" s="14"/>
      <c r="AW1251" s="14"/>
      <c r="AX1251" s="14"/>
      <c r="AY1251" s="14"/>
      <c r="AZ1251" s="14">
        <f t="shared" si="1745"/>
        <v>0</v>
      </c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>
        <v>0</v>
      </c>
      <c r="BK1251" s="14">
        <v>0</v>
      </c>
    </row>
    <row r="1252" spans="1:63" x14ac:dyDescent="0.25">
      <c r="A1252" s="4" t="s">
        <v>135</v>
      </c>
      <c r="B1252" s="4" t="s">
        <v>60</v>
      </c>
      <c r="C1252" s="4" t="s">
        <v>169</v>
      </c>
      <c r="D1252" s="107" t="s">
        <v>466</v>
      </c>
      <c r="E1252" s="117">
        <v>6112</v>
      </c>
      <c r="F1252" s="107" t="s">
        <v>471</v>
      </c>
      <c r="G1252" s="103" t="s">
        <v>1658</v>
      </c>
      <c r="H1252" s="13" t="s">
        <v>23</v>
      </c>
      <c r="I1252" s="14">
        <v>27000</v>
      </c>
      <c r="J1252" s="14">
        <v>0</v>
      </c>
      <c r="K1252" s="14"/>
      <c r="L1252" s="14"/>
      <c r="M1252" s="14"/>
      <c r="N1252" s="14"/>
      <c r="O1252" s="14"/>
      <c r="P1252" s="14">
        <f t="shared" si="1743"/>
        <v>0</v>
      </c>
      <c r="Q1252" s="14"/>
      <c r="R1252" s="14"/>
      <c r="S1252" s="14"/>
      <c r="T1252" s="14"/>
      <c r="U1252" s="14"/>
      <c r="V1252" s="14"/>
      <c r="W1252" s="14"/>
      <c r="X1252" s="14"/>
      <c r="Y1252" s="14"/>
      <c r="Z1252" s="14">
        <v>0</v>
      </c>
      <c r="AA1252" s="14">
        <v>0</v>
      </c>
      <c r="AB1252" s="14">
        <v>0</v>
      </c>
      <c r="AC1252" s="14"/>
      <c r="AD1252" s="14"/>
      <c r="AE1252" s="14"/>
      <c r="AF1252" s="14"/>
      <c r="AG1252" s="14"/>
      <c r="AH1252" s="14">
        <f t="shared" si="1744"/>
        <v>0</v>
      </c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>
        <v>0</v>
      </c>
      <c r="AS1252" s="14">
        <v>0</v>
      </c>
      <c r="AT1252" s="14">
        <v>0</v>
      </c>
      <c r="AU1252" s="14"/>
      <c r="AV1252" s="14"/>
      <c r="AW1252" s="14"/>
      <c r="AX1252" s="14"/>
      <c r="AY1252" s="14"/>
      <c r="AZ1252" s="14">
        <f t="shared" si="1745"/>
        <v>0</v>
      </c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>
        <v>0</v>
      </c>
      <c r="BK1252" s="14">
        <v>0</v>
      </c>
    </row>
    <row r="1253" spans="1:63" x14ac:dyDescent="0.25">
      <c r="A1253" s="4" t="s">
        <v>135</v>
      </c>
      <c r="B1253" s="4" t="s">
        <v>60</v>
      </c>
      <c r="C1253" s="4" t="s">
        <v>169</v>
      </c>
      <c r="D1253" s="107" t="s">
        <v>466</v>
      </c>
      <c r="E1253" s="117">
        <v>6112</v>
      </c>
      <c r="F1253" s="107" t="s">
        <v>472</v>
      </c>
      <c r="G1253" s="103" t="s">
        <v>1658</v>
      </c>
      <c r="H1253" s="13" t="s">
        <v>26</v>
      </c>
      <c r="I1253" s="14">
        <v>20000</v>
      </c>
      <c r="J1253" s="14">
        <v>0</v>
      </c>
      <c r="K1253" s="14"/>
      <c r="L1253" s="14"/>
      <c r="M1253" s="14"/>
      <c r="N1253" s="14"/>
      <c r="O1253" s="14"/>
      <c r="P1253" s="14">
        <f t="shared" si="1743"/>
        <v>0</v>
      </c>
      <c r="Q1253" s="14"/>
      <c r="R1253" s="14"/>
      <c r="S1253" s="14"/>
      <c r="T1253" s="14"/>
      <c r="U1253" s="14"/>
      <c r="V1253" s="14"/>
      <c r="W1253" s="14"/>
      <c r="X1253" s="14"/>
      <c r="Y1253" s="14"/>
      <c r="Z1253" s="14">
        <v>0</v>
      </c>
      <c r="AA1253" s="14">
        <v>0</v>
      </c>
      <c r="AB1253" s="14">
        <v>0</v>
      </c>
      <c r="AC1253" s="14"/>
      <c r="AD1253" s="14"/>
      <c r="AE1253" s="14"/>
      <c r="AF1253" s="14"/>
      <c r="AG1253" s="14"/>
      <c r="AH1253" s="14">
        <f t="shared" si="1744"/>
        <v>0</v>
      </c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>
        <v>0</v>
      </c>
      <c r="AS1253" s="14">
        <v>0</v>
      </c>
      <c r="AT1253" s="14">
        <v>0</v>
      </c>
      <c r="AU1253" s="14"/>
      <c r="AV1253" s="14"/>
      <c r="AW1253" s="14"/>
      <c r="AX1253" s="14"/>
      <c r="AY1253" s="14"/>
      <c r="AZ1253" s="14">
        <f t="shared" si="1745"/>
        <v>0</v>
      </c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>
        <v>0</v>
      </c>
      <c r="BK1253" s="14">
        <v>0</v>
      </c>
    </row>
    <row r="1254" spans="1:63" ht="22.5" x14ac:dyDescent="0.25">
      <c r="A1254" s="4" t="s">
        <v>135</v>
      </c>
      <c r="B1254" s="4" t="s">
        <v>60</v>
      </c>
      <c r="C1254" s="4" t="s">
        <v>169</v>
      </c>
      <c r="D1254" s="107" t="s">
        <v>466</v>
      </c>
      <c r="E1254" s="106" t="s">
        <v>27</v>
      </c>
      <c r="F1254" s="106" t="s">
        <v>0</v>
      </c>
      <c r="G1254" s="2" t="s">
        <v>0</v>
      </c>
      <c r="H1254" s="2" t="s">
        <v>28</v>
      </c>
      <c r="I1254" s="12">
        <f>SUM(I1255)</f>
        <v>173341</v>
      </c>
      <c r="J1254" s="12">
        <f t="shared" ref="J1254:Y1254" si="1830">SUM(J1255)</f>
        <v>0</v>
      </c>
      <c r="K1254" s="12">
        <f t="shared" si="1830"/>
        <v>0</v>
      </c>
      <c r="L1254" s="12">
        <f t="shared" si="1830"/>
        <v>0</v>
      </c>
      <c r="M1254" s="12">
        <f t="shared" si="1830"/>
        <v>0</v>
      </c>
      <c r="N1254" s="12">
        <f t="shared" si="1830"/>
        <v>0</v>
      </c>
      <c r="O1254" s="12">
        <f t="shared" si="1830"/>
        <v>0</v>
      </c>
      <c r="P1254" s="12">
        <f t="shared" si="1830"/>
        <v>0</v>
      </c>
      <c r="Q1254" s="12">
        <f t="shared" si="1830"/>
        <v>0</v>
      </c>
      <c r="R1254" s="12">
        <f t="shared" si="1830"/>
        <v>0</v>
      </c>
      <c r="S1254" s="12">
        <f t="shared" si="1830"/>
        <v>0</v>
      </c>
      <c r="T1254" s="12">
        <f t="shared" si="1830"/>
        <v>0</v>
      </c>
      <c r="U1254" s="12">
        <f t="shared" si="1830"/>
        <v>0</v>
      </c>
      <c r="V1254" s="12">
        <f t="shared" si="1830"/>
        <v>0</v>
      </c>
      <c r="W1254" s="12">
        <f t="shared" si="1830"/>
        <v>0</v>
      </c>
      <c r="X1254" s="12">
        <f t="shared" si="1830"/>
        <v>0</v>
      </c>
      <c r="Y1254" s="12">
        <f t="shared" si="1830"/>
        <v>0</v>
      </c>
      <c r="Z1254" s="12">
        <v>0</v>
      </c>
      <c r="AA1254" s="12">
        <v>0</v>
      </c>
      <c r="AB1254" s="12">
        <f t="shared" ref="AB1254:AQ1254" si="1831">SUM(AB1255)</f>
        <v>0</v>
      </c>
      <c r="AC1254" s="12">
        <f t="shared" si="1831"/>
        <v>0</v>
      </c>
      <c r="AD1254" s="12">
        <f t="shared" si="1831"/>
        <v>0</v>
      </c>
      <c r="AE1254" s="12">
        <f t="shared" si="1831"/>
        <v>0</v>
      </c>
      <c r="AF1254" s="12">
        <f t="shared" si="1831"/>
        <v>0</v>
      </c>
      <c r="AG1254" s="12">
        <f t="shared" si="1831"/>
        <v>0</v>
      </c>
      <c r="AH1254" s="12">
        <f t="shared" si="1831"/>
        <v>0</v>
      </c>
      <c r="AI1254" s="12">
        <f t="shared" si="1831"/>
        <v>0</v>
      </c>
      <c r="AJ1254" s="12">
        <f t="shared" si="1831"/>
        <v>0</v>
      </c>
      <c r="AK1254" s="12">
        <f t="shared" si="1831"/>
        <v>0</v>
      </c>
      <c r="AL1254" s="12">
        <f t="shared" si="1831"/>
        <v>0</v>
      </c>
      <c r="AM1254" s="12">
        <f t="shared" si="1831"/>
        <v>0</v>
      </c>
      <c r="AN1254" s="12">
        <f t="shared" si="1831"/>
        <v>0</v>
      </c>
      <c r="AO1254" s="12">
        <f t="shared" si="1831"/>
        <v>0</v>
      </c>
      <c r="AP1254" s="12">
        <f t="shared" si="1831"/>
        <v>0</v>
      </c>
      <c r="AQ1254" s="12">
        <f t="shared" si="1831"/>
        <v>0</v>
      </c>
      <c r="AR1254" s="12">
        <v>0</v>
      </c>
      <c r="AS1254" s="12">
        <v>0</v>
      </c>
      <c r="AT1254" s="12">
        <f t="shared" ref="AT1254:BI1254" si="1832">SUM(AT1255)</f>
        <v>0</v>
      </c>
      <c r="AU1254" s="12">
        <f t="shared" si="1832"/>
        <v>0</v>
      </c>
      <c r="AV1254" s="12">
        <f t="shared" si="1832"/>
        <v>0</v>
      </c>
      <c r="AW1254" s="12">
        <f t="shared" si="1832"/>
        <v>0</v>
      </c>
      <c r="AX1254" s="12">
        <f t="shared" si="1832"/>
        <v>0</v>
      </c>
      <c r="AY1254" s="12">
        <f t="shared" si="1832"/>
        <v>0</v>
      </c>
      <c r="AZ1254" s="12">
        <f t="shared" si="1832"/>
        <v>0</v>
      </c>
      <c r="BA1254" s="12">
        <f t="shared" si="1832"/>
        <v>0</v>
      </c>
      <c r="BB1254" s="12">
        <f t="shared" si="1832"/>
        <v>0</v>
      </c>
      <c r="BC1254" s="12">
        <f t="shared" si="1832"/>
        <v>0</v>
      </c>
      <c r="BD1254" s="12">
        <f t="shared" si="1832"/>
        <v>0</v>
      </c>
      <c r="BE1254" s="12">
        <f t="shared" si="1832"/>
        <v>0</v>
      </c>
      <c r="BF1254" s="12">
        <f t="shared" si="1832"/>
        <v>0</v>
      </c>
      <c r="BG1254" s="12">
        <f t="shared" si="1832"/>
        <v>0</v>
      </c>
      <c r="BH1254" s="12">
        <f t="shared" si="1832"/>
        <v>0</v>
      </c>
      <c r="BI1254" s="12">
        <f t="shared" si="1832"/>
        <v>0</v>
      </c>
      <c r="BJ1254" s="12">
        <v>0</v>
      </c>
      <c r="BK1254" s="12">
        <v>0</v>
      </c>
    </row>
    <row r="1255" spans="1:63" x14ac:dyDescent="0.25">
      <c r="A1255" s="4" t="s">
        <v>135</v>
      </c>
      <c r="B1255" s="4" t="s">
        <v>60</v>
      </c>
      <c r="C1255" s="4" t="s">
        <v>169</v>
      </c>
      <c r="D1255" s="107" t="s">
        <v>466</v>
      </c>
      <c r="E1255" s="117">
        <v>6121</v>
      </c>
      <c r="F1255" s="107"/>
      <c r="G1255" s="103" t="s">
        <v>1658</v>
      </c>
      <c r="H1255" s="13" t="s">
        <v>29</v>
      </c>
      <c r="I1255" s="14">
        <v>173341</v>
      </c>
      <c r="J1255" s="14">
        <v>0</v>
      </c>
      <c r="K1255" s="14"/>
      <c r="L1255" s="14"/>
      <c r="M1255" s="14"/>
      <c r="N1255" s="14"/>
      <c r="O1255" s="14"/>
      <c r="P1255" s="14">
        <f t="shared" si="1743"/>
        <v>0</v>
      </c>
      <c r="Q1255" s="14"/>
      <c r="R1255" s="14"/>
      <c r="S1255" s="14"/>
      <c r="T1255" s="14"/>
      <c r="U1255" s="14"/>
      <c r="V1255" s="14"/>
      <c r="W1255" s="14"/>
      <c r="X1255" s="14"/>
      <c r="Y1255" s="14"/>
      <c r="Z1255" s="14">
        <v>0</v>
      </c>
      <c r="AA1255" s="14">
        <v>0</v>
      </c>
      <c r="AB1255" s="14">
        <v>0</v>
      </c>
      <c r="AC1255" s="14"/>
      <c r="AD1255" s="14"/>
      <c r="AE1255" s="14"/>
      <c r="AF1255" s="14"/>
      <c r="AG1255" s="14"/>
      <c r="AH1255" s="14">
        <f t="shared" si="1744"/>
        <v>0</v>
      </c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>
        <v>0</v>
      </c>
      <c r="AS1255" s="14">
        <v>0</v>
      </c>
      <c r="AT1255" s="14">
        <v>0</v>
      </c>
      <c r="AU1255" s="14"/>
      <c r="AV1255" s="14"/>
      <c r="AW1255" s="14"/>
      <c r="AX1255" s="14"/>
      <c r="AY1255" s="14"/>
      <c r="AZ1255" s="14">
        <f t="shared" si="1745"/>
        <v>0</v>
      </c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>
        <v>0</v>
      </c>
      <c r="BK1255" s="14">
        <v>0</v>
      </c>
    </row>
    <row r="1256" spans="1:63" ht="22.5" x14ac:dyDescent="0.25">
      <c r="A1256" s="4" t="s">
        <v>135</v>
      </c>
      <c r="B1256" s="4" t="s">
        <v>60</v>
      </c>
      <c r="C1256" s="4" t="s">
        <v>169</v>
      </c>
      <c r="D1256" s="107" t="s">
        <v>466</v>
      </c>
      <c r="E1256" s="106" t="s">
        <v>31</v>
      </c>
      <c r="F1256" s="106" t="s">
        <v>0</v>
      </c>
      <c r="G1256" s="2" t="s">
        <v>0</v>
      </c>
      <c r="H1256" s="2" t="s">
        <v>32</v>
      </c>
      <c r="I1256" s="12">
        <f>SUM(I1257:I1264)</f>
        <v>172900</v>
      </c>
      <c r="J1256" s="12">
        <f t="shared" ref="J1256:Y1256" si="1833">SUM(J1257:J1264)</f>
        <v>10000</v>
      </c>
      <c r="K1256" s="12">
        <f t="shared" si="1833"/>
        <v>0</v>
      </c>
      <c r="L1256" s="12">
        <f t="shared" si="1833"/>
        <v>0</v>
      </c>
      <c r="M1256" s="12">
        <f t="shared" si="1833"/>
        <v>0</v>
      </c>
      <c r="N1256" s="12">
        <f t="shared" si="1833"/>
        <v>0</v>
      </c>
      <c r="O1256" s="12">
        <f t="shared" si="1833"/>
        <v>0</v>
      </c>
      <c r="P1256" s="12">
        <f t="shared" si="1833"/>
        <v>10000</v>
      </c>
      <c r="Q1256" s="12">
        <f t="shared" si="1833"/>
        <v>0</v>
      </c>
      <c r="R1256" s="12">
        <f t="shared" si="1833"/>
        <v>0</v>
      </c>
      <c r="S1256" s="12">
        <f t="shared" si="1833"/>
        <v>0</v>
      </c>
      <c r="T1256" s="12">
        <f t="shared" si="1833"/>
        <v>0</v>
      </c>
      <c r="U1256" s="12">
        <f t="shared" si="1833"/>
        <v>0</v>
      </c>
      <c r="V1256" s="12">
        <f t="shared" si="1833"/>
        <v>0</v>
      </c>
      <c r="W1256" s="12">
        <f t="shared" si="1833"/>
        <v>0</v>
      </c>
      <c r="X1256" s="12">
        <f t="shared" si="1833"/>
        <v>0</v>
      </c>
      <c r="Y1256" s="12">
        <f t="shared" si="1833"/>
        <v>8500</v>
      </c>
      <c r="Z1256" s="12">
        <v>8500</v>
      </c>
      <c r="AA1256" s="12">
        <v>1500</v>
      </c>
      <c r="AB1256" s="12">
        <f t="shared" ref="AB1256:AQ1256" si="1834">SUM(AB1257:AB1264)</f>
        <v>0</v>
      </c>
      <c r="AC1256" s="12">
        <f t="shared" si="1834"/>
        <v>0</v>
      </c>
      <c r="AD1256" s="12">
        <f t="shared" si="1834"/>
        <v>0</v>
      </c>
      <c r="AE1256" s="12">
        <f t="shared" si="1834"/>
        <v>3000</v>
      </c>
      <c r="AF1256" s="12">
        <f t="shared" si="1834"/>
        <v>0</v>
      </c>
      <c r="AG1256" s="12">
        <f t="shared" si="1834"/>
        <v>0</v>
      </c>
      <c r="AH1256" s="12">
        <f t="shared" si="1834"/>
        <v>3000</v>
      </c>
      <c r="AI1256" s="12">
        <f t="shared" si="1834"/>
        <v>0</v>
      </c>
      <c r="AJ1256" s="12">
        <f t="shared" si="1834"/>
        <v>0</v>
      </c>
      <c r="AK1256" s="12">
        <f t="shared" si="1834"/>
        <v>0</v>
      </c>
      <c r="AL1256" s="12">
        <f t="shared" si="1834"/>
        <v>3000</v>
      </c>
      <c r="AM1256" s="12">
        <f t="shared" si="1834"/>
        <v>0</v>
      </c>
      <c r="AN1256" s="12">
        <f t="shared" si="1834"/>
        <v>0</v>
      </c>
      <c r="AO1256" s="12">
        <f t="shared" si="1834"/>
        <v>0</v>
      </c>
      <c r="AP1256" s="12">
        <f t="shared" si="1834"/>
        <v>0</v>
      </c>
      <c r="AQ1256" s="12">
        <f t="shared" si="1834"/>
        <v>0</v>
      </c>
      <c r="AR1256" s="12">
        <v>3000</v>
      </c>
      <c r="AS1256" s="12">
        <v>0</v>
      </c>
      <c r="AT1256" s="12">
        <f t="shared" ref="AT1256:BI1256" si="1835">SUM(AT1257:AT1264)</f>
        <v>0</v>
      </c>
      <c r="AU1256" s="12">
        <f t="shared" si="1835"/>
        <v>0</v>
      </c>
      <c r="AV1256" s="12">
        <f t="shared" si="1835"/>
        <v>0</v>
      </c>
      <c r="AW1256" s="12">
        <f t="shared" si="1835"/>
        <v>1200</v>
      </c>
      <c r="AX1256" s="12">
        <f t="shared" si="1835"/>
        <v>0</v>
      </c>
      <c r="AY1256" s="12">
        <f t="shared" si="1835"/>
        <v>0</v>
      </c>
      <c r="AZ1256" s="12">
        <f t="shared" si="1835"/>
        <v>1200</v>
      </c>
      <c r="BA1256" s="12">
        <f t="shared" si="1835"/>
        <v>0</v>
      </c>
      <c r="BB1256" s="12">
        <f t="shared" si="1835"/>
        <v>0</v>
      </c>
      <c r="BC1256" s="12">
        <f t="shared" si="1835"/>
        <v>0</v>
      </c>
      <c r="BD1256" s="12">
        <f t="shared" si="1835"/>
        <v>1200</v>
      </c>
      <c r="BE1256" s="12">
        <f t="shared" si="1835"/>
        <v>0</v>
      </c>
      <c r="BF1256" s="12">
        <f t="shared" si="1835"/>
        <v>0</v>
      </c>
      <c r="BG1256" s="12">
        <f t="shared" si="1835"/>
        <v>0</v>
      </c>
      <c r="BH1256" s="12">
        <f t="shared" si="1835"/>
        <v>0</v>
      </c>
      <c r="BI1256" s="12">
        <f t="shared" si="1835"/>
        <v>0</v>
      </c>
      <c r="BJ1256" s="12">
        <v>1200</v>
      </c>
      <c r="BK1256" s="12">
        <v>0</v>
      </c>
    </row>
    <row r="1257" spans="1:63" x14ac:dyDescent="0.25">
      <c r="A1257" s="4" t="s">
        <v>135</v>
      </c>
      <c r="B1257" s="4" t="s">
        <v>60</v>
      </c>
      <c r="C1257" s="4" t="s">
        <v>169</v>
      </c>
      <c r="D1257" s="107" t="s">
        <v>466</v>
      </c>
      <c r="E1257" s="117">
        <v>6131</v>
      </c>
      <c r="F1257" s="107"/>
      <c r="G1257" s="103" t="s">
        <v>1658</v>
      </c>
      <c r="H1257" s="13" t="s">
        <v>34</v>
      </c>
      <c r="I1257" s="14">
        <v>2500</v>
      </c>
      <c r="J1257" s="14">
        <v>0</v>
      </c>
      <c r="K1257" s="14"/>
      <c r="L1257" s="14"/>
      <c r="M1257" s="14"/>
      <c r="N1257" s="14"/>
      <c r="O1257" s="14"/>
      <c r="P1257" s="14">
        <f t="shared" ref="P1257:P1316" si="1836">J1257+K1257+L1257+M1257+N1257+O1257</f>
        <v>0</v>
      </c>
      <c r="Q1257" s="14"/>
      <c r="R1257" s="14"/>
      <c r="S1257" s="14"/>
      <c r="T1257" s="14"/>
      <c r="U1257" s="14"/>
      <c r="V1257" s="14"/>
      <c r="W1257" s="14"/>
      <c r="X1257" s="14"/>
      <c r="Y1257" s="14"/>
      <c r="Z1257" s="14">
        <v>0</v>
      </c>
      <c r="AA1257" s="14">
        <v>0</v>
      </c>
      <c r="AB1257" s="14">
        <v>0</v>
      </c>
      <c r="AC1257" s="14"/>
      <c r="AD1257" s="14"/>
      <c r="AE1257" s="14"/>
      <c r="AF1257" s="14"/>
      <c r="AG1257" s="14"/>
      <c r="AH1257" s="14">
        <f t="shared" ref="AH1257:AH1316" si="1837">AB1257+AC1257+AD1257+AE1257+AF1257+AG1257</f>
        <v>0</v>
      </c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>
        <v>0</v>
      </c>
      <c r="AS1257" s="14">
        <v>0</v>
      </c>
      <c r="AT1257" s="14">
        <v>0</v>
      </c>
      <c r="AU1257" s="14"/>
      <c r="AV1257" s="14"/>
      <c r="AW1257" s="14"/>
      <c r="AX1257" s="14"/>
      <c r="AY1257" s="14"/>
      <c r="AZ1257" s="14">
        <f t="shared" ref="AZ1257:AZ1316" si="1838">AT1257+AU1257+AV1257+AW1257+AX1257+AY1257</f>
        <v>0</v>
      </c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>
        <v>0</v>
      </c>
      <c r="BK1257" s="14">
        <v>0</v>
      </c>
    </row>
    <row r="1258" spans="1:63" x14ac:dyDescent="0.25">
      <c r="A1258" s="4" t="s">
        <v>135</v>
      </c>
      <c r="B1258" s="4" t="s">
        <v>60</v>
      </c>
      <c r="C1258" s="4" t="s">
        <v>169</v>
      </c>
      <c r="D1258" s="107" t="s">
        <v>466</v>
      </c>
      <c r="E1258" s="117">
        <v>6132</v>
      </c>
      <c r="F1258" s="107"/>
      <c r="G1258" s="103" t="s">
        <v>1658</v>
      </c>
      <c r="H1258" s="13" t="s">
        <v>74</v>
      </c>
      <c r="I1258" s="14">
        <v>60000</v>
      </c>
      <c r="J1258" s="14">
        <v>0</v>
      </c>
      <c r="K1258" s="14"/>
      <c r="L1258" s="14"/>
      <c r="M1258" s="14"/>
      <c r="N1258" s="14"/>
      <c r="O1258" s="14"/>
      <c r="P1258" s="14">
        <f t="shared" si="1836"/>
        <v>0</v>
      </c>
      <c r="Q1258" s="14"/>
      <c r="R1258" s="14"/>
      <c r="S1258" s="14"/>
      <c r="T1258" s="14"/>
      <c r="U1258" s="14"/>
      <c r="V1258" s="14"/>
      <c r="W1258" s="14"/>
      <c r="X1258" s="14"/>
      <c r="Y1258" s="14"/>
      <c r="Z1258" s="14">
        <v>0</v>
      </c>
      <c r="AA1258" s="14">
        <v>0</v>
      </c>
      <c r="AB1258" s="14">
        <v>0</v>
      </c>
      <c r="AC1258" s="14"/>
      <c r="AD1258" s="14"/>
      <c r="AE1258" s="14"/>
      <c r="AF1258" s="14"/>
      <c r="AG1258" s="14"/>
      <c r="AH1258" s="14">
        <f t="shared" si="1837"/>
        <v>0</v>
      </c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>
        <v>0</v>
      </c>
      <c r="AS1258" s="14">
        <v>0</v>
      </c>
      <c r="AT1258" s="14">
        <v>0</v>
      </c>
      <c r="AU1258" s="14"/>
      <c r="AV1258" s="14"/>
      <c r="AW1258" s="14"/>
      <c r="AX1258" s="14"/>
      <c r="AY1258" s="14"/>
      <c r="AZ1258" s="14">
        <f t="shared" si="1838"/>
        <v>0</v>
      </c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>
        <v>0</v>
      </c>
      <c r="BK1258" s="14">
        <v>0</v>
      </c>
    </row>
    <row r="1259" spans="1:63" x14ac:dyDescent="0.25">
      <c r="A1259" s="4" t="s">
        <v>135</v>
      </c>
      <c r="B1259" s="4" t="s">
        <v>60</v>
      </c>
      <c r="C1259" s="4" t="s">
        <v>169</v>
      </c>
      <c r="D1259" s="107" t="s">
        <v>466</v>
      </c>
      <c r="E1259" s="117">
        <v>6133</v>
      </c>
      <c r="F1259" s="107"/>
      <c r="G1259" s="103" t="s">
        <v>1658</v>
      </c>
      <c r="H1259" s="13" t="s">
        <v>77</v>
      </c>
      <c r="I1259" s="14">
        <v>13000</v>
      </c>
      <c r="J1259" s="14">
        <v>0</v>
      </c>
      <c r="K1259" s="14"/>
      <c r="L1259" s="14"/>
      <c r="M1259" s="14"/>
      <c r="N1259" s="14"/>
      <c r="O1259" s="14"/>
      <c r="P1259" s="14">
        <f t="shared" si="1836"/>
        <v>0</v>
      </c>
      <c r="Q1259" s="14"/>
      <c r="R1259" s="14"/>
      <c r="S1259" s="14"/>
      <c r="T1259" s="14"/>
      <c r="U1259" s="14"/>
      <c r="V1259" s="14"/>
      <c r="W1259" s="14"/>
      <c r="X1259" s="14"/>
      <c r="Y1259" s="14"/>
      <c r="Z1259" s="14">
        <v>0</v>
      </c>
      <c r="AA1259" s="14">
        <v>0</v>
      </c>
      <c r="AB1259" s="14">
        <v>0</v>
      </c>
      <c r="AC1259" s="14"/>
      <c r="AD1259" s="14"/>
      <c r="AE1259" s="14"/>
      <c r="AF1259" s="14"/>
      <c r="AG1259" s="14"/>
      <c r="AH1259" s="14">
        <f t="shared" si="1837"/>
        <v>0</v>
      </c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>
        <v>0</v>
      </c>
      <c r="AS1259" s="14">
        <v>0</v>
      </c>
      <c r="AT1259" s="14">
        <v>0</v>
      </c>
      <c r="AU1259" s="14"/>
      <c r="AV1259" s="14"/>
      <c r="AW1259" s="14"/>
      <c r="AX1259" s="14"/>
      <c r="AY1259" s="14"/>
      <c r="AZ1259" s="14">
        <f t="shared" si="1838"/>
        <v>0</v>
      </c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>
        <v>0</v>
      </c>
      <c r="BK1259" s="14">
        <v>0</v>
      </c>
    </row>
    <row r="1260" spans="1:63" x14ac:dyDescent="0.25">
      <c r="A1260" s="4" t="s">
        <v>135</v>
      </c>
      <c r="B1260" s="4" t="s">
        <v>60</v>
      </c>
      <c r="C1260" s="4" t="s">
        <v>169</v>
      </c>
      <c r="D1260" s="107" t="s">
        <v>466</v>
      </c>
      <c r="E1260" s="117">
        <v>6134</v>
      </c>
      <c r="F1260" s="107"/>
      <c r="G1260" s="103" t="s">
        <v>1658</v>
      </c>
      <c r="H1260" s="13" t="s">
        <v>80</v>
      </c>
      <c r="I1260" s="14">
        <v>21000</v>
      </c>
      <c r="J1260" s="14">
        <v>2000</v>
      </c>
      <c r="K1260" s="14"/>
      <c r="L1260" s="14"/>
      <c r="M1260" s="14"/>
      <c r="N1260" s="14"/>
      <c r="O1260" s="14"/>
      <c r="P1260" s="14">
        <f t="shared" si="1836"/>
        <v>2000</v>
      </c>
      <c r="Q1260" s="14"/>
      <c r="R1260" s="14"/>
      <c r="S1260" s="14"/>
      <c r="T1260" s="14"/>
      <c r="U1260" s="14"/>
      <c r="V1260" s="14"/>
      <c r="W1260" s="14"/>
      <c r="X1260" s="14"/>
      <c r="Y1260" s="14">
        <v>2000</v>
      </c>
      <c r="Z1260" s="14">
        <v>2000</v>
      </c>
      <c r="AA1260" s="14">
        <v>0</v>
      </c>
      <c r="AB1260" s="14">
        <v>0</v>
      </c>
      <c r="AC1260" s="14"/>
      <c r="AD1260" s="14"/>
      <c r="AE1260" s="14"/>
      <c r="AF1260" s="14"/>
      <c r="AG1260" s="14"/>
      <c r="AH1260" s="14">
        <f t="shared" si="1837"/>
        <v>0</v>
      </c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>
        <v>0</v>
      </c>
      <c r="AS1260" s="14">
        <v>0</v>
      </c>
      <c r="AT1260" s="14">
        <v>0</v>
      </c>
      <c r="AU1260" s="14"/>
      <c r="AV1260" s="14"/>
      <c r="AW1260" s="14"/>
      <c r="AX1260" s="14"/>
      <c r="AY1260" s="14"/>
      <c r="AZ1260" s="14">
        <f t="shared" si="1838"/>
        <v>0</v>
      </c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>
        <v>0</v>
      </c>
      <c r="BK1260" s="14">
        <v>0</v>
      </c>
    </row>
    <row r="1261" spans="1:63" x14ac:dyDescent="0.25">
      <c r="A1261" s="4" t="s">
        <v>135</v>
      </c>
      <c r="B1261" s="4" t="s">
        <v>60</v>
      </c>
      <c r="C1261" s="4" t="s">
        <v>169</v>
      </c>
      <c r="D1261" s="107" t="s">
        <v>466</v>
      </c>
      <c r="E1261" s="117">
        <v>6135</v>
      </c>
      <c r="F1261" s="107"/>
      <c r="G1261" s="103" t="s">
        <v>1658</v>
      </c>
      <c r="H1261" s="13" t="s">
        <v>83</v>
      </c>
      <c r="I1261" s="14">
        <v>500</v>
      </c>
      <c r="J1261" s="14">
        <v>0</v>
      </c>
      <c r="K1261" s="14"/>
      <c r="L1261" s="14"/>
      <c r="M1261" s="14"/>
      <c r="N1261" s="14"/>
      <c r="O1261" s="14"/>
      <c r="P1261" s="14">
        <f t="shared" si="1836"/>
        <v>0</v>
      </c>
      <c r="Q1261" s="14"/>
      <c r="R1261" s="14"/>
      <c r="S1261" s="14"/>
      <c r="T1261" s="14"/>
      <c r="U1261" s="14"/>
      <c r="V1261" s="14"/>
      <c r="W1261" s="14"/>
      <c r="X1261" s="14"/>
      <c r="Y1261" s="14"/>
      <c r="Z1261" s="14">
        <v>0</v>
      </c>
      <c r="AA1261" s="14">
        <v>0</v>
      </c>
      <c r="AB1261" s="14">
        <v>0</v>
      </c>
      <c r="AC1261" s="14"/>
      <c r="AD1261" s="14"/>
      <c r="AE1261" s="14">
        <v>3000</v>
      </c>
      <c r="AF1261" s="14"/>
      <c r="AG1261" s="14"/>
      <c r="AH1261" s="14">
        <f t="shared" si="1837"/>
        <v>3000</v>
      </c>
      <c r="AI1261" s="14"/>
      <c r="AJ1261" s="14"/>
      <c r="AK1261" s="14"/>
      <c r="AL1261" s="14">
        <v>3000</v>
      </c>
      <c r="AM1261" s="14"/>
      <c r="AN1261" s="14"/>
      <c r="AO1261" s="14"/>
      <c r="AP1261" s="14"/>
      <c r="AQ1261" s="14"/>
      <c r="AR1261" s="14">
        <v>3000</v>
      </c>
      <c r="AS1261" s="14">
        <v>0</v>
      </c>
      <c r="AT1261" s="14">
        <v>0</v>
      </c>
      <c r="AU1261" s="14"/>
      <c r="AV1261" s="14"/>
      <c r="AW1261" s="14">
        <v>1000</v>
      </c>
      <c r="AX1261" s="14"/>
      <c r="AY1261" s="14"/>
      <c r="AZ1261" s="14">
        <f t="shared" si="1838"/>
        <v>1000</v>
      </c>
      <c r="BA1261" s="14"/>
      <c r="BB1261" s="14"/>
      <c r="BC1261" s="14"/>
      <c r="BD1261" s="14">
        <v>1000</v>
      </c>
      <c r="BE1261" s="14"/>
      <c r="BF1261" s="14"/>
      <c r="BG1261" s="14"/>
      <c r="BH1261" s="14"/>
      <c r="BI1261" s="14"/>
      <c r="BJ1261" s="14">
        <v>1000</v>
      </c>
      <c r="BK1261" s="14">
        <v>0</v>
      </c>
    </row>
    <row r="1262" spans="1:63" x14ac:dyDescent="0.25">
      <c r="A1262" s="4" t="s">
        <v>135</v>
      </c>
      <c r="B1262" s="4" t="s">
        <v>60</v>
      </c>
      <c r="C1262" s="4" t="s">
        <v>169</v>
      </c>
      <c r="D1262" s="107" t="s">
        <v>466</v>
      </c>
      <c r="E1262" s="117">
        <v>6137</v>
      </c>
      <c r="F1262" s="107"/>
      <c r="G1262" s="103" t="s">
        <v>1658</v>
      </c>
      <c r="H1262" s="13" t="s">
        <v>89</v>
      </c>
      <c r="I1262" s="14">
        <v>23000</v>
      </c>
      <c r="J1262" s="14">
        <v>2000</v>
      </c>
      <c r="K1262" s="14"/>
      <c r="L1262" s="14"/>
      <c r="M1262" s="14"/>
      <c r="N1262" s="14"/>
      <c r="O1262" s="14"/>
      <c r="P1262" s="14">
        <f t="shared" si="1836"/>
        <v>2000</v>
      </c>
      <c r="Q1262" s="14"/>
      <c r="R1262" s="14"/>
      <c r="S1262" s="14"/>
      <c r="T1262" s="14"/>
      <c r="U1262" s="14"/>
      <c r="V1262" s="14"/>
      <c r="W1262" s="14"/>
      <c r="X1262" s="14"/>
      <c r="Y1262" s="14">
        <v>2000</v>
      </c>
      <c r="Z1262" s="14">
        <v>2000</v>
      </c>
      <c r="AA1262" s="14">
        <v>0</v>
      </c>
      <c r="AB1262" s="14">
        <v>0</v>
      </c>
      <c r="AC1262" s="14"/>
      <c r="AD1262" s="14"/>
      <c r="AE1262" s="14"/>
      <c r="AF1262" s="14"/>
      <c r="AG1262" s="14"/>
      <c r="AH1262" s="14">
        <f t="shared" si="1837"/>
        <v>0</v>
      </c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>
        <v>0</v>
      </c>
      <c r="AS1262" s="14">
        <v>0</v>
      </c>
      <c r="AT1262" s="14">
        <v>0</v>
      </c>
      <c r="AU1262" s="14"/>
      <c r="AV1262" s="14"/>
      <c r="AW1262" s="14"/>
      <c r="AX1262" s="14"/>
      <c r="AY1262" s="14"/>
      <c r="AZ1262" s="14">
        <f t="shared" si="1838"/>
        <v>0</v>
      </c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>
        <v>0</v>
      </c>
      <c r="BK1262" s="14">
        <v>0</v>
      </c>
    </row>
    <row r="1263" spans="1:63" ht="22.5" x14ac:dyDescent="0.25">
      <c r="A1263" s="4" t="s">
        <v>135</v>
      </c>
      <c r="B1263" s="4" t="s">
        <v>60</v>
      </c>
      <c r="C1263" s="4" t="s">
        <v>169</v>
      </c>
      <c r="D1263" s="107" t="s">
        <v>466</v>
      </c>
      <c r="E1263" s="117">
        <v>6138</v>
      </c>
      <c r="F1263" s="107"/>
      <c r="G1263" s="103" t="s">
        <v>1658</v>
      </c>
      <c r="H1263" s="13" t="s">
        <v>92</v>
      </c>
      <c r="I1263" s="14">
        <v>2500</v>
      </c>
      <c r="J1263" s="14">
        <v>2500</v>
      </c>
      <c r="K1263" s="14"/>
      <c r="L1263" s="14"/>
      <c r="M1263" s="14"/>
      <c r="N1263" s="14"/>
      <c r="O1263" s="14"/>
      <c r="P1263" s="14">
        <f t="shared" si="1836"/>
        <v>2500</v>
      </c>
      <c r="Q1263" s="14"/>
      <c r="R1263" s="14"/>
      <c r="S1263" s="14"/>
      <c r="T1263" s="14"/>
      <c r="U1263" s="14"/>
      <c r="V1263" s="14"/>
      <c r="W1263" s="14"/>
      <c r="X1263" s="14"/>
      <c r="Y1263" s="14">
        <v>1000</v>
      </c>
      <c r="Z1263" s="14">
        <v>1000</v>
      </c>
      <c r="AA1263" s="14">
        <v>1500</v>
      </c>
      <c r="AB1263" s="14">
        <v>0</v>
      </c>
      <c r="AC1263" s="14"/>
      <c r="AD1263" s="14"/>
      <c r="AE1263" s="14"/>
      <c r="AF1263" s="14"/>
      <c r="AG1263" s="14"/>
      <c r="AH1263" s="14">
        <f t="shared" si="1837"/>
        <v>0</v>
      </c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>
        <v>0</v>
      </c>
      <c r="AS1263" s="14">
        <v>0</v>
      </c>
      <c r="AT1263" s="14">
        <v>0</v>
      </c>
      <c r="AU1263" s="14"/>
      <c r="AV1263" s="14"/>
      <c r="AW1263" s="14"/>
      <c r="AX1263" s="14"/>
      <c r="AY1263" s="14"/>
      <c r="AZ1263" s="14">
        <f t="shared" si="1838"/>
        <v>0</v>
      </c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>
        <v>0</v>
      </c>
      <c r="BK1263" s="14">
        <v>0</v>
      </c>
    </row>
    <row r="1264" spans="1:63" x14ac:dyDescent="0.25">
      <c r="A1264" s="1" t="s">
        <v>135</v>
      </c>
      <c r="B1264" s="1" t="s">
        <v>60</v>
      </c>
      <c r="C1264" s="1" t="s">
        <v>169</v>
      </c>
      <c r="D1264" s="110" t="s">
        <v>466</v>
      </c>
      <c r="E1264" s="110" t="s">
        <v>36</v>
      </c>
      <c r="F1264" s="107" t="s">
        <v>0</v>
      </c>
      <c r="G1264" s="13" t="s">
        <v>0</v>
      </c>
      <c r="H1264" s="2" t="s">
        <v>37</v>
      </c>
      <c r="I1264" s="12">
        <f>SUM(I1265:I1267)</f>
        <v>50400</v>
      </c>
      <c r="J1264" s="12">
        <f t="shared" ref="J1264:Y1264" si="1839">SUM(J1265:J1267)</f>
        <v>3500</v>
      </c>
      <c r="K1264" s="12">
        <f t="shared" si="1839"/>
        <v>0</v>
      </c>
      <c r="L1264" s="12">
        <f t="shared" si="1839"/>
        <v>0</v>
      </c>
      <c r="M1264" s="12">
        <f t="shared" si="1839"/>
        <v>0</v>
      </c>
      <c r="N1264" s="12">
        <f t="shared" si="1839"/>
        <v>0</v>
      </c>
      <c r="O1264" s="12">
        <f t="shared" si="1839"/>
        <v>0</v>
      </c>
      <c r="P1264" s="12">
        <f t="shared" si="1839"/>
        <v>3500</v>
      </c>
      <c r="Q1264" s="12">
        <f t="shared" si="1839"/>
        <v>0</v>
      </c>
      <c r="R1264" s="12">
        <f t="shared" si="1839"/>
        <v>0</v>
      </c>
      <c r="S1264" s="12">
        <f t="shared" si="1839"/>
        <v>0</v>
      </c>
      <c r="T1264" s="12">
        <f t="shared" si="1839"/>
        <v>0</v>
      </c>
      <c r="U1264" s="12">
        <f t="shared" si="1839"/>
        <v>0</v>
      </c>
      <c r="V1264" s="12">
        <f t="shared" si="1839"/>
        <v>0</v>
      </c>
      <c r="W1264" s="12">
        <f t="shared" si="1839"/>
        <v>0</v>
      </c>
      <c r="X1264" s="12">
        <f t="shared" si="1839"/>
        <v>0</v>
      </c>
      <c r="Y1264" s="12">
        <f t="shared" si="1839"/>
        <v>3500</v>
      </c>
      <c r="Z1264" s="12">
        <v>3500</v>
      </c>
      <c r="AA1264" s="12">
        <v>0</v>
      </c>
      <c r="AB1264" s="12">
        <f t="shared" ref="AB1264:AQ1264" si="1840">SUM(AB1265:AB1267)</f>
        <v>0</v>
      </c>
      <c r="AC1264" s="12">
        <f t="shared" si="1840"/>
        <v>0</v>
      </c>
      <c r="AD1264" s="12">
        <f t="shared" si="1840"/>
        <v>0</v>
      </c>
      <c r="AE1264" s="12">
        <f t="shared" si="1840"/>
        <v>0</v>
      </c>
      <c r="AF1264" s="12">
        <f t="shared" si="1840"/>
        <v>0</v>
      </c>
      <c r="AG1264" s="12">
        <f t="shared" si="1840"/>
        <v>0</v>
      </c>
      <c r="AH1264" s="12">
        <f t="shared" si="1840"/>
        <v>0</v>
      </c>
      <c r="AI1264" s="12">
        <f t="shared" si="1840"/>
        <v>0</v>
      </c>
      <c r="AJ1264" s="12">
        <f t="shared" si="1840"/>
        <v>0</v>
      </c>
      <c r="AK1264" s="12">
        <f t="shared" si="1840"/>
        <v>0</v>
      </c>
      <c r="AL1264" s="12">
        <f t="shared" si="1840"/>
        <v>0</v>
      </c>
      <c r="AM1264" s="12">
        <f t="shared" si="1840"/>
        <v>0</v>
      </c>
      <c r="AN1264" s="12">
        <f t="shared" si="1840"/>
        <v>0</v>
      </c>
      <c r="AO1264" s="12">
        <f t="shared" si="1840"/>
        <v>0</v>
      </c>
      <c r="AP1264" s="12">
        <f t="shared" si="1840"/>
        <v>0</v>
      </c>
      <c r="AQ1264" s="12">
        <f t="shared" si="1840"/>
        <v>0</v>
      </c>
      <c r="AR1264" s="12">
        <v>0</v>
      </c>
      <c r="AS1264" s="12">
        <v>0</v>
      </c>
      <c r="AT1264" s="12">
        <f t="shared" ref="AT1264:BI1264" si="1841">SUM(AT1265:AT1267)</f>
        <v>0</v>
      </c>
      <c r="AU1264" s="12">
        <f t="shared" si="1841"/>
        <v>0</v>
      </c>
      <c r="AV1264" s="12">
        <f t="shared" si="1841"/>
        <v>0</v>
      </c>
      <c r="AW1264" s="12">
        <f t="shared" si="1841"/>
        <v>200</v>
      </c>
      <c r="AX1264" s="12">
        <f t="shared" si="1841"/>
        <v>0</v>
      </c>
      <c r="AY1264" s="12">
        <f t="shared" si="1841"/>
        <v>0</v>
      </c>
      <c r="AZ1264" s="12">
        <f t="shared" si="1841"/>
        <v>200</v>
      </c>
      <c r="BA1264" s="12">
        <f t="shared" si="1841"/>
        <v>0</v>
      </c>
      <c r="BB1264" s="12">
        <f t="shared" si="1841"/>
        <v>0</v>
      </c>
      <c r="BC1264" s="12">
        <f t="shared" si="1841"/>
        <v>0</v>
      </c>
      <c r="BD1264" s="12">
        <f t="shared" si="1841"/>
        <v>200</v>
      </c>
      <c r="BE1264" s="12">
        <f t="shared" si="1841"/>
        <v>0</v>
      </c>
      <c r="BF1264" s="12">
        <f t="shared" si="1841"/>
        <v>0</v>
      </c>
      <c r="BG1264" s="12">
        <f t="shared" si="1841"/>
        <v>0</v>
      </c>
      <c r="BH1264" s="12">
        <f t="shared" si="1841"/>
        <v>0</v>
      </c>
      <c r="BI1264" s="12">
        <f t="shared" si="1841"/>
        <v>0</v>
      </c>
      <c r="BJ1264" s="12">
        <v>200</v>
      </c>
      <c r="BK1264" s="12">
        <v>0</v>
      </c>
    </row>
    <row r="1265" spans="1:63" x14ac:dyDescent="0.25">
      <c r="A1265" s="4" t="s">
        <v>135</v>
      </c>
      <c r="B1265" s="4" t="s">
        <v>60</v>
      </c>
      <c r="C1265" s="4" t="s">
        <v>169</v>
      </c>
      <c r="D1265" s="107" t="s">
        <v>466</v>
      </c>
      <c r="E1265" s="117">
        <v>6139</v>
      </c>
      <c r="F1265" s="107"/>
      <c r="G1265" s="103" t="s">
        <v>1658</v>
      </c>
      <c r="H1265" s="13" t="s">
        <v>37</v>
      </c>
      <c r="I1265" s="14">
        <v>30900</v>
      </c>
      <c r="J1265" s="14">
        <v>3500</v>
      </c>
      <c r="K1265" s="14"/>
      <c r="L1265" s="14"/>
      <c r="M1265" s="14"/>
      <c r="N1265" s="14"/>
      <c r="O1265" s="14"/>
      <c r="P1265" s="14">
        <f t="shared" si="1836"/>
        <v>3500</v>
      </c>
      <c r="Q1265" s="14"/>
      <c r="R1265" s="14"/>
      <c r="S1265" s="14"/>
      <c r="T1265" s="14"/>
      <c r="U1265" s="14"/>
      <c r="V1265" s="14"/>
      <c r="W1265" s="14"/>
      <c r="X1265" s="14"/>
      <c r="Y1265" s="14">
        <v>3500</v>
      </c>
      <c r="Z1265" s="14">
        <v>3500</v>
      </c>
      <c r="AA1265" s="14">
        <v>0</v>
      </c>
      <c r="AB1265" s="14">
        <v>0</v>
      </c>
      <c r="AC1265" s="14"/>
      <c r="AD1265" s="14"/>
      <c r="AE1265" s="14"/>
      <c r="AF1265" s="14"/>
      <c r="AG1265" s="14"/>
      <c r="AH1265" s="14">
        <f t="shared" si="1837"/>
        <v>0</v>
      </c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>
        <v>0</v>
      </c>
      <c r="AS1265" s="14">
        <v>0</v>
      </c>
      <c r="AT1265" s="14">
        <v>0</v>
      </c>
      <c r="AU1265" s="14"/>
      <c r="AV1265" s="14"/>
      <c r="AW1265" s="14">
        <v>200</v>
      </c>
      <c r="AX1265" s="14"/>
      <c r="AY1265" s="14"/>
      <c r="AZ1265" s="14">
        <f t="shared" si="1838"/>
        <v>200</v>
      </c>
      <c r="BA1265" s="14"/>
      <c r="BB1265" s="14"/>
      <c r="BC1265" s="14"/>
      <c r="BD1265" s="14">
        <v>200</v>
      </c>
      <c r="BE1265" s="14"/>
      <c r="BF1265" s="14"/>
      <c r="BG1265" s="14"/>
      <c r="BH1265" s="14"/>
      <c r="BI1265" s="14"/>
      <c r="BJ1265" s="14">
        <v>200</v>
      </c>
      <c r="BK1265" s="14">
        <v>0</v>
      </c>
    </row>
    <row r="1266" spans="1:63" ht="22.5" x14ac:dyDescent="0.25">
      <c r="A1266" s="4" t="s">
        <v>135</v>
      </c>
      <c r="B1266" s="4" t="s">
        <v>60</v>
      </c>
      <c r="C1266" s="4" t="s">
        <v>169</v>
      </c>
      <c r="D1266" s="107" t="s">
        <v>466</v>
      </c>
      <c r="E1266" s="117">
        <v>6139</v>
      </c>
      <c r="F1266" s="107" t="s">
        <v>473</v>
      </c>
      <c r="G1266" s="103" t="s">
        <v>1658</v>
      </c>
      <c r="H1266" s="13" t="s">
        <v>39</v>
      </c>
      <c r="I1266" s="14">
        <v>7500</v>
      </c>
      <c r="J1266" s="14">
        <v>0</v>
      </c>
      <c r="K1266" s="14"/>
      <c r="L1266" s="14"/>
      <c r="M1266" s="14"/>
      <c r="N1266" s="14"/>
      <c r="O1266" s="14"/>
      <c r="P1266" s="14">
        <f t="shared" si="1836"/>
        <v>0</v>
      </c>
      <c r="Q1266" s="14"/>
      <c r="R1266" s="14"/>
      <c r="S1266" s="14"/>
      <c r="T1266" s="14"/>
      <c r="U1266" s="14"/>
      <c r="V1266" s="14"/>
      <c r="W1266" s="14"/>
      <c r="X1266" s="14"/>
      <c r="Y1266" s="14"/>
      <c r="Z1266" s="14">
        <v>0</v>
      </c>
      <c r="AA1266" s="14">
        <v>0</v>
      </c>
      <c r="AB1266" s="14">
        <v>0</v>
      </c>
      <c r="AC1266" s="14"/>
      <c r="AD1266" s="14"/>
      <c r="AE1266" s="14"/>
      <c r="AF1266" s="14"/>
      <c r="AG1266" s="14"/>
      <c r="AH1266" s="14">
        <f t="shared" si="1837"/>
        <v>0</v>
      </c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>
        <v>0</v>
      </c>
      <c r="AS1266" s="14">
        <v>0</v>
      </c>
      <c r="AT1266" s="14">
        <v>0</v>
      </c>
      <c r="AU1266" s="14"/>
      <c r="AV1266" s="14"/>
      <c r="AW1266" s="14"/>
      <c r="AX1266" s="14"/>
      <c r="AY1266" s="14"/>
      <c r="AZ1266" s="14">
        <f t="shared" si="1838"/>
        <v>0</v>
      </c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>
        <v>0</v>
      </c>
      <c r="BK1266" s="14">
        <v>0</v>
      </c>
    </row>
    <row r="1267" spans="1:63" ht="33.75" x14ac:dyDescent="0.25">
      <c r="A1267" s="4" t="s">
        <v>135</v>
      </c>
      <c r="B1267" s="4" t="s">
        <v>60</v>
      </c>
      <c r="C1267" s="4" t="s">
        <v>169</v>
      </c>
      <c r="D1267" s="107" t="s">
        <v>466</v>
      </c>
      <c r="E1267" s="117">
        <v>6139</v>
      </c>
      <c r="F1267" s="107" t="s">
        <v>474</v>
      </c>
      <c r="G1267" s="103" t="s">
        <v>1658</v>
      </c>
      <c r="H1267" s="13" t="s">
        <v>40</v>
      </c>
      <c r="I1267" s="14">
        <v>12000</v>
      </c>
      <c r="J1267" s="14">
        <v>0</v>
      </c>
      <c r="K1267" s="14"/>
      <c r="L1267" s="14"/>
      <c r="M1267" s="14"/>
      <c r="N1267" s="14"/>
      <c r="O1267" s="14"/>
      <c r="P1267" s="14">
        <f t="shared" si="1836"/>
        <v>0</v>
      </c>
      <c r="Q1267" s="14"/>
      <c r="R1267" s="14"/>
      <c r="S1267" s="14"/>
      <c r="T1267" s="14"/>
      <c r="U1267" s="14"/>
      <c r="V1267" s="14"/>
      <c r="W1267" s="14"/>
      <c r="X1267" s="14"/>
      <c r="Y1267" s="14"/>
      <c r="Z1267" s="14">
        <v>0</v>
      </c>
      <c r="AA1267" s="14">
        <v>0</v>
      </c>
      <c r="AB1267" s="14">
        <v>0</v>
      </c>
      <c r="AC1267" s="14"/>
      <c r="AD1267" s="14"/>
      <c r="AE1267" s="14"/>
      <c r="AF1267" s="14"/>
      <c r="AG1267" s="14"/>
      <c r="AH1267" s="14">
        <f t="shared" si="1837"/>
        <v>0</v>
      </c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>
        <v>0</v>
      </c>
      <c r="AS1267" s="14">
        <v>0</v>
      </c>
      <c r="AT1267" s="14">
        <v>0</v>
      </c>
      <c r="AU1267" s="14"/>
      <c r="AV1267" s="14"/>
      <c r="AW1267" s="14"/>
      <c r="AX1267" s="14"/>
      <c r="AY1267" s="14"/>
      <c r="AZ1267" s="14">
        <f t="shared" si="1838"/>
        <v>0</v>
      </c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>
        <v>0</v>
      </c>
      <c r="BK1267" s="14">
        <v>0</v>
      </c>
    </row>
    <row r="1268" spans="1:63" ht="33.75" x14ac:dyDescent="0.25">
      <c r="A1268" s="1" t="s">
        <v>0</v>
      </c>
      <c r="B1268" s="1" t="s">
        <v>0</v>
      </c>
      <c r="C1268" s="1" t="s">
        <v>0</v>
      </c>
      <c r="D1268" s="106" t="s">
        <v>0</v>
      </c>
      <c r="E1268" s="106" t="s">
        <v>0</v>
      </c>
      <c r="F1268" s="106" t="s">
        <v>0</v>
      </c>
      <c r="G1268" s="2" t="s">
        <v>0</v>
      </c>
      <c r="H1268" s="10" t="s">
        <v>41</v>
      </c>
      <c r="I1268" s="11">
        <f>SUM(I1269)</f>
        <v>100</v>
      </c>
      <c r="J1268" s="11">
        <f t="shared" ref="J1268:Y1269" si="1842">SUM(J1269)</f>
        <v>0</v>
      </c>
      <c r="K1268" s="11">
        <f t="shared" si="1842"/>
        <v>0</v>
      </c>
      <c r="L1268" s="11">
        <f t="shared" si="1842"/>
        <v>0</v>
      </c>
      <c r="M1268" s="11">
        <f t="shared" si="1842"/>
        <v>0</v>
      </c>
      <c r="N1268" s="11">
        <f t="shared" si="1842"/>
        <v>0</v>
      </c>
      <c r="O1268" s="11">
        <f t="shared" si="1842"/>
        <v>0</v>
      </c>
      <c r="P1268" s="11">
        <f t="shared" si="1842"/>
        <v>0</v>
      </c>
      <c r="Q1268" s="11">
        <f t="shared" si="1842"/>
        <v>0</v>
      </c>
      <c r="R1268" s="11">
        <f t="shared" si="1842"/>
        <v>0</v>
      </c>
      <c r="S1268" s="11">
        <f t="shared" si="1842"/>
        <v>0</v>
      </c>
      <c r="T1268" s="11">
        <f t="shared" si="1842"/>
        <v>0</v>
      </c>
      <c r="U1268" s="11">
        <f t="shared" si="1842"/>
        <v>0</v>
      </c>
      <c r="V1268" s="11">
        <f t="shared" si="1842"/>
        <v>0</v>
      </c>
      <c r="W1268" s="11">
        <f t="shared" si="1842"/>
        <v>0</v>
      </c>
      <c r="X1268" s="11">
        <f t="shared" si="1842"/>
        <v>0</v>
      </c>
      <c r="Y1268" s="11">
        <f t="shared" si="1842"/>
        <v>0</v>
      </c>
      <c r="Z1268" s="11">
        <v>0</v>
      </c>
      <c r="AA1268" s="11">
        <v>0</v>
      </c>
      <c r="AB1268" s="11">
        <f t="shared" ref="AB1268:AQ1269" si="1843">SUM(AB1269)</f>
        <v>0</v>
      </c>
      <c r="AC1268" s="11">
        <f t="shared" si="1843"/>
        <v>0</v>
      </c>
      <c r="AD1268" s="11">
        <f t="shared" si="1843"/>
        <v>0</v>
      </c>
      <c r="AE1268" s="11">
        <f t="shared" si="1843"/>
        <v>0</v>
      </c>
      <c r="AF1268" s="11">
        <f t="shared" si="1843"/>
        <v>0</v>
      </c>
      <c r="AG1268" s="11">
        <f t="shared" si="1843"/>
        <v>0</v>
      </c>
      <c r="AH1268" s="11">
        <f t="shared" si="1843"/>
        <v>0</v>
      </c>
      <c r="AI1268" s="11">
        <f t="shared" si="1843"/>
        <v>0</v>
      </c>
      <c r="AJ1268" s="11">
        <f t="shared" si="1843"/>
        <v>0</v>
      </c>
      <c r="AK1268" s="11">
        <f t="shared" si="1843"/>
        <v>0</v>
      </c>
      <c r="AL1268" s="11">
        <f t="shared" si="1843"/>
        <v>0</v>
      </c>
      <c r="AM1268" s="11">
        <f t="shared" si="1843"/>
        <v>0</v>
      </c>
      <c r="AN1268" s="11">
        <f t="shared" si="1843"/>
        <v>0</v>
      </c>
      <c r="AO1268" s="11">
        <f t="shared" si="1843"/>
        <v>0</v>
      </c>
      <c r="AP1268" s="11">
        <f t="shared" si="1843"/>
        <v>0</v>
      </c>
      <c r="AQ1268" s="11">
        <f t="shared" si="1843"/>
        <v>0</v>
      </c>
      <c r="AR1268" s="11">
        <v>0</v>
      </c>
      <c r="AS1268" s="11">
        <v>0</v>
      </c>
      <c r="AT1268" s="11">
        <f t="shared" ref="AT1268:BI1269" si="1844">SUM(AT1269)</f>
        <v>0</v>
      </c>
      <c r="AU1268" s="11">
        <f t="shared" si="1844"/>
        <v>0</v>
      </c>
      <c r="AV1268" s="11">
        <f t="shared" si="1844"/>
        <v>0</v>
      </c>
      <c r="AW1268" s="11">
        <f t="shared" si="1844"/>
        <v>0</v>
      </c>
      <c r="AX1268" s="11">
        <f t="shared" si="1844"/>
        <v>0</v>
      </c>
      <c r="AY1268" s="11">
        <f t="shared" si="1844"/>
        <v>0</v>
      </c>
      <c r="AZ1268" s="11">
        <f t="shared" si="1844"/>
        <v>0</v>
      </c>
      <c r="BA1268" s="11">
        <f t="shared" si="1844"/>
        <v>0</v>
      </c>
      <c r="BB1268" s="11">
        <f t="shared" si="1844"/>
        <v>0</v>
      </c>
      <c r="BC1268" s="11">
        <f t="shared" si="1844"/>
        <v>0</v>
      </c>
      <c r="BD1268" s="11">
        <f t="shared" si="1844"/>
        <v>0</v>
      </c>
      <c r="BE1268" s="11">
        <f t="shared" si="1844"/>
        <v>0</v>
      </c>
      <c r="BF1268" s="11">
        <f t="shared" si="1844"/>
        <v>0</v>
      </c>
      <c r="BG1268" s="11">
        <f t="shared" si="1844"/>
        <v>0</v>
      </c>
      <c r="BH1268" s="11">
        <f t="shared" si="1844"/>
        <v>0</v>
      </c>
      <c r="BI1268" s="11">
        <f t="shared" si="1844"/>
        <v>0</v>
      </c>
      <c r="BJ1268" s="11">
        <v>0</v>
      </c>
      <c r="BK1268" s="11">
        <v>0</v>
      </c>
    </row>
    <row r="1269" spans="1:63" ht="22.5" x14ac:dyDescent="0.25">
      <c r="A1269" s="4" t="s">
        <v>135</v>
      </c>
      <c r="B1269" s="4" t="s">
        <v>60</v>
      </c>
      <c r="C1269" s="4" t="s">
        <v>169</v>
      </c>
      <c r="D1269" s="107" t="s">
        <v>466</v>
      </c>
      <c r="E1269" s="106" t="s">
        <v>42</v>
      </c>
      <c r="F1269" s="106" t="s">
        <v>0</v>
      </c>
      <c r="G1269" s="2" t="s">
        <v>0</v>
      </c>
      <c r="H1269" s="2" t="s">
        <v>43</v>
      </c>
      <c r="I1269" s="12">
        <f>SUM(I1270)</f>
        <v>100</v>
      </c>
      <c r="J1269" s="12">
        <f t="shared" si="1842"/>
        <v>0</v>
      </c>
      <c r="K1269" s="12">
        <f t="shared" ref="K1269:Y1269" si="1845">SUM(K1270)</f>
        <v>0</v>
      </c>
      <c r="L1269" s="12">
        <f t="shared" si="1845"/>
        <v>0</v>
      </c>
      <c r="M1269" s="12">
        <f t="shared" si="1845"/>
        <v>0</v>
      </c>
      <c r="N1269" s="12">
        <f t="shared" si="1845"/>
        <v>0</v>
      </c>
      <c r="O1269" s="12">
        <f t="shared" si="1845"/>
        <v>0</v>
      </c>
      <c r="P1269" s="12">
        <f t="shared" si="1845"/>
        <v>0</v>
      </c>
      <c r="Q1269" s="12">
        <f t="shared" si="1845"/>
        <v>0</v>
      </c>
      <c r="R1269" s="12">
        <f t="shared" si="1845"/>
        <v>0</v>
      </c>
      <c r="S1269" s="12">
        <f t="shared" si="1845"/>
        <v>0</v>
      </c>
      <c r="T1269" s="12">
        <f t="shared" si="1845"/>
        <v>0</v>
      </c>
      <c r="U1269" s="12">
        <f t="shared" si="1845"/>
        <v>0</v>
      </c>
      <c r="V1269" s="12">
        <f t="shared" si="1845"/>
        <v>0</v>
      </c>
      <c r="W1269" s="12">
        <f t="shared" si="1845"/>
        <v>0</v>
      </c>
      <c r="X1269" s="12">
        <f t="shared" si="1845"/>
        <v>0</v>
      </c>
      <c r="Y1269" s="12">
        <f t="shared" si="1845"/>
        <v>0</v>
      </c>
      <c r="Z1269" s="12">
        <v>0</v>
      </c>
      <c r="AA1269" s="12">
        <v>0</v>
      </c>
      <c r="AB1269" s="12">
        <f t="shared" si="1843"/>
        <v>0</v>
      </c>
      <c r="AC1269" s="12">
        <f t="shared" ref="AC1269:AQ1269" si="1846">SUM(AC1270)</f>
        <v>0</v>
      </c>
      <c r="AD1269" s="12">
        <f t="shared" si="1846"/>
        <v>0</v>
      </c>
      <c r="AE1269" s="12">
        <f t="shared" si="1846"/>
        <v>0</v>
      </c>
      <c r="AF1269" s="12">
        <f t="shared" si="1846"/>
        <v>0</v>
      </c>
      <c r="AG1269" s="12">
        <f t="shared" si="1846"/>
        <v>0</v>
      </c>
      <c r="AH1269" s="12">
        <f t="shared" si="1846"/>
        <v>0</v>
      </c>
      <c r="AI1269" s="12">
        <f t="shared" si="1846"/>
        <v>0</v>
      </c>
      <c r="AJ1269" s="12">
        <f t="shared" si="1846"/>
        <v>0</v>
      </c>
      <c r="AK1269" s="12">
        <f t="shared" si="1846"/>
        <v>0</v>
      </c>
      <c r="AL1269" s="12">
        <f t="shared" si="1846"/>
        <v>0</v>
      </c>
      <c r="AM1269" s="12">
        <f t="shared" si="1846"/>
        <v>0</v>
      </c>
      <c r="AN1269" s="12">
        <f t="shared" si="1846"/>
        <v>0</v>
      </c>
      <c r="AO1269" s="12">
        <f t="shared" si="1846"/>
        <v>0</v>
      </c>
      <c r="AP1269" s="12">
        <f t="shared" si="1846"/>
        <v>0</v>
      </c>
      <c r="AQ1269" s="12">
        <f t="shared" si="1846"/>
        <v>0</v>
      </c>
      <c r="AR1269" s="12">
        <v>0</v>
      </c>
      <c r="AS1269" s="12">
        <v>0</v>
      </c>
      <c r="AT1269" s="12">
        <f t="shared" si="1844"/>
        <v>0</v>
      </c>
      <c r="AU1269" s="12">
        <f t="shared" ref="AU1269:BI1269" si="1847">SUM(AU1270)</f>
        <v>0</v>
      </c>
      <c r="AV1269" s="12">
        <f t="shared" si="1847"/>
        <v>0</v>
      </c>
      <c r="AW1269" s="12">
        <f t="shared" si="1847"/>
        <v>0</v>
      </c>
      <c r="AX1269" s="12">
        <f t="shared" si="1847"/>
        <v>0</v>
      </c>
      <c r="AY1269" s="12">
        <f t="shared" si="1847"/>
        <v>0</v>
      </c>
      <c r="AZ1269" s="12">
        <f t="shared" si="1847"/>
        <v>0</v>
      </c>
      <c r="BA1269" s="12">
        <f t="shared" si="1847"/>
        <v>0</v>
      </c>
      <c r="BB1269" s="12">
        <f t="shared" si="1847"/>
        <v>0</v>
      </c>
      <c r="BC1269" s="12">
        <f t="shared" si="1847"/>
        <v>0</v>
      </c>
      <c r="BD1269" s="12">
        <f t="shared" si="1847"/>
        <v>0</v>
      </c>
      <c r="BE1269" s="12">
        <f t="shared" si="1847"/>
        <v>0</v>
      </c>
      <c r="BF1269" s="12">
        <f t="shared" si="1847"/>
        <v>0</v>
      </c>
      <c r="BG1269" s="12">
        <f t="shared" si="1847"/>
        <v>0</v>
      </c>
      <c r="BH1269" s="12">
        <f t="shared" si="1847"/>
        <v>0</v>
      </c>
      <c r="BI1269" s="12">
        <f t="shared" si="1847"/>
        <v>0</v>
      </c>
      <c r="BJ1269" s="12">
        <v>0</v>
      </c>
      <c r="BK1269" s="12">
        <v>0</v>
      </c>
    </row>
    <row r="1270" spans="1:63" x14ac:dyDescent="0.25">
      <c r="A1270" s="4" t="s">
        <v>135</v>
      </c>
      <c r="B1270" s="4" t="s">
        <v>60</v>
      </c>
      <c r="C1270" s="4" t="s">
        <v>169</v>
      </c>
      <c r="D1270" s="107" t="s">
        <v>466</v>
      </c>
      <c r="E1270" s="117">
        <v>6148</v>
      </c>
      <c r="F1270" s="107"/>
      <c r="G1270" s="103" t="s">
        <v>1658</v>
      </c>
      <c r="H1270" s="13" t="s">
        <v>47</v>
      </c>
      <c r="I1270" s="14">
        <v>100</v>
      </c>
      <c r="J1270" s="14">
        <v>0</v>
      </c>
      <c r="K1270" s="14"/>
      <c r="L1270" s="14"/>
      <c r="M1270" s="14"/>
      <c r="N1270" s="14"/>
      <c r="O1270" s="14"/>
      <c r="P1270" s="14">
        <f t="shared" si="1836"/>
        <v>0</v>
      </c>
      <c r="Q1270" s="14"/>
      <c r="R1270" s="14"/>
      <c r="S1270" s="14"/>
      <c r="T1270" s="14"/>
      <c r="U1270" s="14"/>
      <c r="V1270" s="14"/>
      <c r="W1270" s="14"/>
      <c r="X1270" s="14"/>
      <c r="Y1270" s="14"/>
      <c r="Z1270" s="14">
        <v>0</v>
      </c>
      <c r="AA1270" s="14">
        <v>0</v>
      </c>
      <c r="AB1270" s="14">
        <v>0</v>
      </c>
      <c r="AC1270" s="14"/>
      <c r="AD1270" s="14"/>
      <c r="AE1270" s="14"/>
      <c r="AF1270" s="14"/>
      <c r="AG1270" s="14"/>
      <c r="AH1270" s="14">
        <f t="shared" si="1837"/>
        <v>0</v>
      </c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>
        <v>0</v>
      </c>
      <c r="AS1270" s="14">
        <v>0</v>
      </c>
      <c r="AT1270" s="14">
        <v>0</v>
      </c>
      <c r="AU1270" s="14"/>
      <c r="AV1270" s="14"/>
      <c r="AW1270" s="14"/>
      <c r="AX1270" s="14"/>
      <c r="AY1270" s="14"/>
      <c r="AZ1270" s="14">
        <f t="shared" si="1838"/>
        <v>0</v>
      </c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>
        <v>0</v>
      </c>
      <c r="BK1270" s="14">
        <v>0</v>
      </c>
    </row>
    <row r="1271" spans="1:63" ht="33.75" x14ac:dyDescent="0.25">
      <c r="A1271" s="1" t="s">
        <v>0</v>
      </c>
      <c r="B1271" s="1" t="s">
        <v>0</v>
      </c>
      <c r="C1271" s="1" t="s">
        <v>0</v>
      </c>
      <c r="D1271" s="106" t="s">
        <v>0</v>
      </c>
      <c r="E1271" s="106" t="s">
        <v>0</v>
      </c>
      <c r="F1271" s="106" t="s">
        <v>0</v>
      </c>
      <c r="G1271" s="2" t="s">
        <v>0</v>
      </c>
      <c r="H1271" s="10" t="s">
        <v>49</v>
      </c>
      <c r="I1271" s="11">
        <f>SUM(I1272)</f>
        <v>40000</v>
      </c>
      <c r="J1271" s="11">
        <f t="shared" ref="J1271:Y1271" si="1848">SUM(J1272)</f>
        <v>10000</v>
      </c>
      <c r="K1271" s="11">
        <f t="shared" si="1848"/>
        <v>0</v>
      </c>
      <c r="L1271" s="11">
        <f t="shared" si="1848"/>
        <v>0</v>
      </c>
      <c r="M1271" s="11">
        <f t="shared" si="1848"/>
        <v>0</v>
      </c>
      <c r="N1271" s="11">
        <f t="shared" si="1848"/>
        <v>0</v>
      </c>
      <c r="O1271" s="11">
        <f t="shared" si="1848"/>
        <v>0</v>
      </c>
      <c r="P1271" s="11">
        <f t="shared" si="1848"/>
        <v>10000</v>
      </c>
      <c r="Q1271" s="11">
        <f t="shared" si="1848"/>
        <v>0</v>
      </c>
      <c r="R1271" s="11">
        <f t="shared" si="1848"/>
        <v>0</v>
      </c>
      <c r="S1271" s="11">
        <f t="shared" si="1848"/>
        <v>0</v>
      </c>
      <c r="T1271" s="11">
        <f t="shared" si="1848"/>
        <v>0</v>
      </c>
      <c r="U1271" s="11">
        <f t="shared" si="1848"/>
        <v>0</v>
      </c>
      <c r="V1271" s="11">
        <f t="shared" si="1848"/>
        <v>0</v>
      </c>
      <c r="W1271" s="11">
        <f t="shared" si="1848"/>
        <v>0</v>
      </c>
      <c r="X1271" s="11">
        <f t="shared" si="1848"/>
        <v>0</v>
      </c>
      <c r="Y1271" s="11">
        <f t="shared" si="1848"/>
        <v>0</v>
      </c>
      <c r="Z1271" s="11">
        <v>0</v>
      </c>
      <c r="AA1271" s="11">
        <v>10000</v>
      </c>
      <c r="AB1271" s="11">
        <f t="shared" ref="AB1271:AQ1271" si="1849">SUM(AB1272)</f>
        <v>0</v>
      </c>
      <c r="AC1271" s="11">
        <f t="shared" si="1849"/>
        <v>0</v>
      </c>
      <c r="AD1271" s="11">
        <f t="shared" si="1849"/>
        <v>0</v>
      </c>
      <c r="AE1271" s="11">
        <f t="shared" si="1849"/>
        <v>0</v>
      </c>
      <c r="AF1271" s="11">
        <f t="shared" si="1849"/>
        <v>0</v>
      </c>
      <c r="AG1271" s="11">
        <f t="shared" si="1849"/>
        <v>0</v>
      </c>
      <c r="AH1271" s="11">
        <f t="shared" si="1849"/>
        <v>0</v>
      </c>
      <c r="AI1271" s="11">
        <f t="shared" si="1849"/>
        <v>0</v>
      </c>
      <c r="AJ1271" s="11">
        <f t="shared" si="1849"/>
        <v>0</v>
      </c>
      <c r="AK1271" s="11">
        <f t="shared" si="1849"/>
        <v>0</v>
      </c>
      <c r="AL1271" s="11">
        <f t="shared" si="1849"/>
        <v>0</v>
      </c>
      <c r="AM1271" s="11">
        <f t="shared" si="1849"/>
        <v>0</v>
      </c>
      <c r="AN1271" s="11">
        <f t="shared" si="1849"/>
        <v>0</v>
      </c>
      <c r="AO1271" s="11">
        <f t="shared" si="1849"/>
        <v>0</v>
      </c>
      <c r="AP1271" s="11">
        <f t="shared" si="1849"/>
        <v>0</v>
      </c>
      <c r="AQ1271" s="11">
        <f t="shared" si="1849"/>
        <v>0</v>
      </c>
      <c r="AR1271" s="11">
        <v>0</v>
      </c>
      <c r="AS1271" s="11">
        <v>0</v>
      </c>
      <c r="AT1271" s="11">
        <f t="shared" ref="AT1271:BI1271" si="1850">SUM(AT1272)</f>
        <v>0</v>
      </c>
      <c r="AU1271" s="11">
        <f t="shared" si="1850"/>
        <v>0</v>
      </c>
      <c r="AV1271" s="11">
        <f t="shared" si="1850"/>
        <v>0</v>
      </c>
      <c r="AW1271" s="11">
        <f t="shared" si="1850"/>
        <v>0</v>
      </c>
      <c r="AX1271" s="11">
        <f t="shared" si="1850"/>
        <v>0</v>
      </c>
      <c r="AY1271" s="11">
        <f t="shared" si="1850"/>
        <v>0</v>
      </c>
      <c r="AZ1271" s="11">
        <f t="shared" si="1850"/>
        <v>0</v>
      </c>
      <c r="BA1271" s="11">
        <f t="shared" si="1850"/>
        <v>0</v>
      </c>
      <c r="BB1271" s="11">
        <f t="shared" si="1850"/>
        <v>0</v>
      </c>
      <c r="BC1271" s="11">
        <f t="shared" si="1850"/>
        <v>0</v>
      </c>
      <c r="BD1271" s="11">
        <f t="shared" si="1850"/>
        <v>0</v>
      </c>
      <c r="BE1271" s="11">
        <f t="shared" si="1850"/>
        <v>0</v>
      </c>
      <c r="BF1271" s="11">
        <f t="shared" si="1850"/>
        <v>0</v>
      </c>
      <c r="BG1271" s="11">
        <f t="shared" si="1850"/>
        <v>0</v>
      </c>
      <c r="BH1271" s="11">
        <f t="shared" si="1850"/>
        <v>0</v>
      </c>
      <c r="BI1271" s="11">
        <f t="shared" si="1850"/>
        <v>0</v>
      </c>
      <c r="BJ1271" s="11">
        <v>0</v>
      </c>
      <c r="BK1271" s="11">
        <v>0</v>
      </c>
    </row>
    <row r="1272" spans="1:63" x14ac:dyDescent="0.25">
      <c r="A1272" s="4" t="s">
        <v>135</v>
      </c>
      <c r="B1272" s="4" t="s">
        <v>60</v>
      </c>
      <c r="C1272" s="4" t="s">
        <v>169</v>
      </c>
      <c r="D1272" s="107" t="s">
        <v>466</v>
      </c>
      <c r="E1272" s="106" t="s">
        <v>50</v>
      </c>
      <c r="F1272" s="106" t="s">
        <v>0</v>
      </c>
      <c r="G1272" s="2" t="s">
        <v>0</v>
      </c>
      <c r="H1272" s="2" t="s">
        <v>51</v>
      </c>
      <c r="I1272" s="12">
        <f>SUM(I1273:I1274)</f>
        <v>40000</v>
      </c>
      <c r="J1272" s="12">
        <f t="shared" ref="J1272:Y1272" si="1851">SUM(J1273:J1274)</f>
        <v>10000</v>
      </c>
      <c r="K1272" s="12">
        <f t="shared" si="1851"/>
        <v>0</v>
      </c>
      <c r="L1272" s="12">
        <f t="shared" si="1851"/>
        <v>0</v>
      </c>
      <c r="M1272" s="12">
        <f t="shared" si="1851"/>
        <v>0</v>
      </c>
      <c r="N1272" s="12">
        <f t="shared" si="1851"/>
        <v>0</v>
      </c>
      <c r="O1272" s="12">
        <f t="shared" si="1851"/>
        <v>0</v>
      </c>
      <c r="P1272" s="12">
        <f t="shared" ref="P1272" si="1852">SUM(P1273:P1274)</f>
        <v>10000</v>
      </c>
      <c r="Q1272" s="12">
        <f t="shared" si="1851"/>
        <v>0</v>
      </c>
      <c r="R1272" s="12">
        <f t="shared" si="1851"/>
        <v>0</v>
      </c>
      <c r="S1272" s="12">
        <f t="shared" si="1851"/>
        <v>0</v>
      </c>
      <c r="T1272" s="12">
        <f t="shared" si="1851"/>
        <v>0</v>
      </c>
      <c r="U1272" s="12">
        <f t="shared" si="1851"/>
        <v>0</v>
      </c>
      <c r="V1272" s="12">
        <f t="shared" si="1851"/>
        <v>0</v>
      </c>
      <c r="W1272" s="12">
        <f t="shared" si="1851"/>
        <v>0</v>
      </c>
      <c r="X1272" s="12">
        <f t="shared" si="1851"/>
        <v>0</v>
      </c>
      <c r="Y1272" s="12">
        <f t="shared" si="1851"/>
        <v>0</v>
      </c>
      <c r="Z1272" s="12">
        <v>0</v>
      </c>
      <c r="AA1272" s="12">
        <v>10000</v>
      </c>
      <c r="AB1272" s="12">
        <f t="shared" ref="AB1272:AQ1272" si="1853">SUM(AB1273:AB1274)</f>
        <v>0</v>
      </c>
      <c r="AC1272" s="12">
        <f t="shared" si="1853"/>
        <v>0</v>
      </c>
      <c r="AD1272" s="12">
        <f t="shared" si="1853"/>
        <v>0</v>
      </c>
      <c r="AE1272" s="12">
        <f t="shared" si="1853"/>
        <v>0</v>
      </c>
      <c r="AF1272" s="12">
        <f t="shared" si="1853"/>
        <v>0</v>
      </c>
      <c r="AG1272" s="12">
        <f t="shared" si="1853"/>
        <v>0</v>
      </c>
      <c r="AH1272" s="12">
        <f t="shared" ref="AH1272" si="1854">SUM(AH1273:AH1274)</f>
        <v>0</v>
      </c>
      <c r="AI1272" s="12">
        <f t="shared" si="1853"/>
        <v>0</v>
      </c>
      <c r="AJ1272" s="12">
        <f t="shared" si="1853"/>
        <v>0</v>
      </c>
      <c r="AK1272" s="12">
        <f t="shared" si="1853"/>
        <v>0</v>
      </c>
      <c r="AL1272" s="12">
        <f t="shared" si="1853"/>
        <v>0</v>
      </c>
      <c r="AM1272" s="12">
        <f t="shared" si="1853"/>
        <v>0</v>
      </c>
      <c r="AN1272" s="12">
        <f t="shared" si="1853"/>
        <v>0</v>
      </c>
      <c r="AO1272" s="12">
        <f t="shared" si="1853"/>
        <v>0</v>
      </c>
      <c r="AP1272" s="12">
        <f t="shared" si="1853"/>
        <v>0</v>
      </c>
      <c r="AQ1272" s="12">
        <f t="shared" si="1853"/>
        <v>0</v>
      </c>
      <c r="AR1272" s="12">
        <v>0</v>
      </c>
      <c r="AS1272" s="12">
        <v>0</v>
      </c>
      <c r="AT1272" s="12">
        <f t="shared" ref="AT1272:BI1272" si="1855">SUM(AT1273:AT1274)</f>
        <v>0</v>
      </c>
      <c r="AU1272" s="12">
        <f t="shared" si="1855"/>
        <v>0</v>
      </c>
      <c r="AV1272" s="12">
        <f t="shared" si="1855"/>
        <v>0</v>
      </c>
      <c r="AW1272" s="12">
        <f t="shared" si="1855"/>
        <v>0</v>
      </c>
      <c r="AX1272" s="12">
        <f t="shared" si="1855"/>
        <v>0</v>
      </c>
      <c r="AY1272" s="12">
        <f t="shared" si="1855"/>
        <v>0</v>
      </c>
      <c r="AZ1272" s="12">
        <f t="shared" ref="AZ1272" si="1856">SUM(AZ1273:AZ1274)</f>
        <v>0</v>
      </c>
      <c r="BA1272" s="12">
        <f t="shared" si="1855"/>
        <v>0</v>
      </c>
      <c r="BB1272" s="12">
        <f t="shared" si="1855"/>
        <v>0</v>
      </c>
      <c r="BC1272" s="12">
        <f t="shared" si="1855"/>
        <v>0</v>
      </c>
      <c r="BD1272" s="12">
        <f t="shared" si="1855"/>
        <v>0</v>
      </c>
      <c r="BE1272" s="12">
        <f t="shared" si="1855"/>
        <v>0</v>
      </c>
      <c r="BF1272" s="12">
        <f t="shared" si="1855"/>
        <v>0</v>
      </c>
      <c r="BG1272" s="12">
        <f t="shared" si="1855"/>
        <v>0</v>
      </c>
      <c r="BH1272" s="12">
        <f t="shared" si="1855"/>
        <v>0</v>
      </c>
      <c r="BI1272" s="12">
        <f t="shared" si="1855"/>
        <v>0</v>
      </c>
      <c r="BJ1272" s="12">
        <v>0</v>
      </c>
      <c r="BK1272" s="12">
        <v>0</v>
      </c>
    </row>
    <row r="1273" spans="1:63" x14ac:dyDescent="0.25">
      <c r="A1273" s="4" t="s">
        <v>135</v>
      </c>
      <c r="B1273" s="4" t="s">
        <v>60</v>
      </c>
      <c r="C1273" s="4" t="s">
        <v>169</v>
      </c>
      <c r="D1273" s="107" t="s">
        <v>466</v>
      </c>
      <c r="E1273" s="117">
        <v>8213</v>
      </c>
      <c r="F1273" s="107"/>
      <c r="G1273" s="103" t="s">
        <v>1658</v>
      </c>
      <c r="H1273" s="13" t="s">
        <v>53</v>
      </c>
      <c r="I1273" s="14">
        <v>23000</v>
      </c>
      <c r="J1273" s="14">
        <v>3000</v>
      </c>
      <c r="K1273" s="14"/>
      <c r="L1273" s="14"/>
      <c r="M1273" s="14"/>
      <c r="N1273" s="14"/>
      <c r="O1273" s="14"/>
      <c r="P1273" s="14">
        <f t="shared" si="1836"/>
        <v>3000</v>
      </c>
      <c r="Q1273" s="14"/>
      <c r="R1273" s="14"/>
      <c r="S1273" s="14"/>
      <c r="T1273" s="14"/>
      <c r="U1273" s="14"/>
      <c r="V1273" s="14"/>
      <c r="W1273" s="14"/>
      <c r="X1273" s="14"/>
      <c r="Y1273" s="14"/>
      <c r="Z1273" s="14">
        <v>0</v>
      </c>
      <c r="AA1273" s="14">
        <v>3000</v>
      </c>
      <c r="AB1273" s="14">
        <v>0</v>
      </c>
      <c r="AC1273" s="14"/>
      <c r="AD1273" s="14"/>
      <c r="AE1273" s="14"/>
      <c r="AF1273" s="14"/>
      <c r="AG1273" s="14"/>
      <c r="AH1273" s="14">
        <f t="shared" si="1837"/>
        <v>0</v>
      </c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>
        <v>0</v>
      </c>
      <c r="AS1273" s="14">
        <v>0</v>
      </c>
      <c r="AT1273" s="14">
        <v>0</v>
      </c>
      <c r="AU1273" s="14"/>
      <c r="AV1273" s="14"/>
      <c r="AW1273" s="14"/>
      <c r="AX1273" s="14"/>
      <c r="AY1273" s="14"/>
      <c r="AZ1273" s="14">
        <f t="shared" si="1838"/>
        <v>0</v>
      </c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>
        <v>0</v>
      </c>
      <c r="BK1273" s="14">
        <v>0</v>
      </c>
    </row>
    <row r="1274" spans="1:63" x14ac:dyDescent="0.25">
      <c r="A1274" s="4" t="s">
        <v>135</v>
      </c>
      <c r="B1274" s="4" t="s">
        <v>60</v>
      </c>
      <c r="C1274" s="4" t="s">
        <v>169</v>
      </c>
      <c r="D1274" s="107" t="s">
        <v>466</v>
      </c>
      <c r="E1274" s="117">
        <v>8216</v>
      </c>
      <c r="F1274" s="107"/>
      <c r="G1274" s="103" t="s">
        <v>1658</v>
      </c>
      <c r="H1274" s="13" t="s">
        <v>110</v>
      </c>
      <c r="I1274" s="14">
        <v>17000</v>
      </c>
      <c r="J1274" s="14">
        <v>7000</v>
      </c>
      <c r="K1274" s="14"/>
      <c r="L1274" s="14"/>
      <c r="M1274" s="14"/>
      <c r="N1274" s="14"/>
      <c r="O1274" s="14"/>
      <c r="P1274" s="14">
        <f t="shared" si="1836"/>
        <v>7000</v>
      </c>
      <c r="Q1274" s="14"/>
      <c r="R1274" s="14"/>
      <c r="S1274" s="14"/>
      <c r="T1274" s="14"/>
      <c r="U1274" s="14"/>
      <c r="V1274" s="14"/>
      <c r="W1274" s="14"/>
      <c r="X1274" s="14"/>
      <c r="Y1274" s="14"/>
      <c r="Z1274" s="14">
        <v>0</v>
      </c>
      <c r="AA1274" s="14">
        <v>7000</v>
      </c>
      <c r="AB1274" s="14">
        <v>0</v>
      </c>
      <c r="AC1274" s="14"/>
      <c r="AD1274" s="14"/>
      <c r="AE1274" s="14"/>
      <c r="AF1274" s="14"/>
      <c r="AG1274" s="14"/>
      <c r="AH1274" s="14">
        <f t="shared" si="1837"/>
        <v>0</v>
      </c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>
        <v>0</v>
      </c>
      <c r="AS1274" s="14">
        <v>0</v>
      </c>
      <c r="AT1274" s="14">
        <v>0</v>
      </c>
      <c r="AU1274" s="14"/>
      <c r="AV1274" s="14"/>
      <c r="AW1274" s="14"/>
      <c r="AX1274" s="14"/>
      <c r="AY1274" s="14"/>
      <c r="AZ1274" s="14">
        <f t="shared" si="1838"/>
        <v>0</v>
      </c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>
        <v>0</v>
      </c>
      <c r="BK1274" s="14">
        <v>0</v>
      </c>
    </row>
    <row r="1275" spans="1:63" ht="22.5" x14ac:dyDescent="0.25">
      <c r="A1275" s="13" t="s">
        <v>0</v>
      </c>
      <c r="B1275" s="13" t="s">
        <v>0</v>
      </c>
      <c r="C1275" s="13" t="s">
        <v>0</v>
      </c>
      <c r="D1275" s="103" t="s">
        <v>0</v>
      </c>
      <c r="E1275" s="103" t="s">
        <v>0</v>
      </c>
      <c r="F1275" s="103" t="s">
        <v>0</v>
      </c>
      <c r="G1275" s="13" t="s">
        <v>0</v>
      </c>
      <c r="H1275" s="10" t="s">
        <v>475</v>
      </c>
      <c r="I1275" s="11">
        <f>SUM(I1245,I1268,I1271)</f>
        <v>2297407</v>
      </c>
      <c r="J1275" s="11">
        <f t="shared" ref="J1275:Y1275" si="1857">SUM(J1245,J1268,J1271)</f>
        <v>20000</v>
      </c>
      <c r="K1275" s="11">
        <f t="shared" si="1857"/>
        <v>0</v>
      </c>
      <c r="L1275" s="11">
        <f t="shared" si="1857"/>
        <v>0</v>
      </c>
      <c r="M1275" s="11">
        <f t="shared" si="1857"/>
        <v>0</v>
      </c>
      <c r="N1275" s="11">
        <f t="shared" si="1857"/>
        <v>0</v>
      </c>
      <c r="O1275" s="11">
        <f t="shared" si="1857"/>
        <v>0</v>
      </c>
      <c r="P1275" s="11">
        <f t="shared" si="1857"/>
        <v>20000</v>
      </c>
      <c r="Q1275" s="11">
        <f t="shared" si="1857"/>
        <v>0</v>
      </c>
      <c r="R1275" s="11">
        <f t="shared" si="1857"/>
        <v>0</v>
      </c>
      <c r="S1275" s="11">
        <f t="shared" si="1857"/>
        <v>0</v>
      </c>
      <c r="T1275" s="11">
        <f t="shared" si="1857"/>
        <v>0</v>
      </c>
      <c r="U1275" s="11">
        <f t="shared" si="1857"/>
        <v>0</v>
      </c>
      <c r="V1275" s="11">
        <f t="shared" si="1857"/>
        <v>0</v>
      </c>
      <c r="W1275" s="11">
        <f t="shared" si="1857"/>
        <v>0</v>
      </c>
      <c r="X1275" s="11">
        <f t="shared" si="1857"/>
        <v>0</v>
      </c>
      <c r="Y1275" s="11">
        <f t="shared" si="1857"/>
        <v>8500</v>
      </c>
      <c r="Z1275" s="11">
        <v>8500</v>
      </c>
      <c r="AA1275" s="11">
        <v>11500</v>
      </c>
      <c r="AB1275" s="11">
        <f t="shared" ref="AB1275:AQ1275" si="1858">SUM(AB1245,AB1268,AB1271)</f>
        <v>0</v>
      </c>
      <c r="AC1275" s="11">
        <f t="shared" si="1858"/>
        <v>0</v>
      </c>
      <c r="AD1275" s="11">
        <f t="shared" si="1858"/>
        <v>0</v>
      </c>
      <c r="AE1275" s="11">
        <f t="shared" si="1858"/>
        <v>3000</v>
      </c>
      <c r="AF1275" s="11">
        <f t="shared" si="1858"/>
        <v>0</v>
      </c>
      <c r="AG1275" s="11">
        <f t="shared" si="1858"/>
        <v>0</v>
      </c>
      <c r="AH1275" s="11">
        <f t="shared" si="1858"/>
        <v>3000</v>
      </c>
      <c r="AI1275" s="11">
        <f t="shared" si="1858"/>
        <v>0</v>
      </c>
      <c r="AJ1275" s="11">
        <f t="shared" si="1858"/>
        <v>0</v>
      </c>
      <c r="AK1275" s="11">
        <f t="shared" si="1858"/>
        <v>0</v>
      </c>
      <c r="AL1275" s="11">
        <f t="shared" si="1858"/>
        <v>3000</v>
      </c>
      <c r="AM1275" s="11">
        <f t="shared" si="1858"/>
        <v>0</v>
      </c>
      <c r="AN1275" s="11">
        <f t="shared" si="1858"/>
        <v>0</v>
      </c>
      <c r="AO1275" s="11">
        <f t="shared" si="1858"/>
        <v>0</v>
      </c>
      <c r="AP1275" s="11">
        <f t="shared" si="1858"/>
        <v>0</v>
      </c>
      <c r="AQ1275" s="11">
        <f t="shared" si="1858"/>
        <v>0</v>
      </c>
      <c r="AR1275" s="11">
        <v>3000</v>
      </c>
      <c r="AS1275" s="11">
        <v>0</v>
      </c>
      <c r="AT1275" s="11">
        <f t="shared" ref="AT1275:BI1275" si="1859">SUM(AT1245,AT1268,AT1271)</f>
        <v>0</v>
      </c>
      <c r="AU1275" s="11">
        <f t="shared" si="1859"/>
        <v>0</v>
      </c>
      <c r="AV1275" s="11">
        <f t="shared" si="1859"/>
        <v>0</v>
      </c>
      <c r="AW1275" s="11">
        <f t="shared" si="1859"/>
        <v>1200</v>
      </c>
      <c r="AX1275" s="11">
        <f t="shared" si="1859"/>
        <v>0</v>
      </c>
      <c r="AY1275" s="11">
        <f t="shared" si="1859"/>
        <v>0</v>
      </c>
      <c r="AZ1275" s="11">
        <f t="shared" si="1859"/>
        <v>1200</v>
      </c>
      <c r="BA1275" s="11">
        <f t="shared" si="1859"/>
        <v>0</v>
      </c>
      <c r="BB1275" s="11">
        <f t="shared" si="1859"/>
        <v>0</v>
      </c>
      <c r="BC1275" s="11">
        <f t="shared" si="1859"/>
        <v>0</v>
      </c>
      <c r="BD1275" s="11">
        <f t="shared" si="1859"/>
        <v>1200</v>
      </c>
      <c r="BE1275" s="11">
        <f t="shared" si="1859"/>
        <v>0</v>
      </c>
      <c r="BF1275" s="11">
        <f t="shared" si="1859"/>
        <v>0</v>
      </c>
      <c r="BG1275" s="11">
        <f t="shared" si="1859"/>
        <v>0</v>
      </c>
      <c r="BH1275" s="11">
        <f t="shared" si="1859"/>
        <v>0</v>
      </c>
      <c r="BI1275" s="11">
        <f t="shared" si="1859"/>
        <v>0</v>
      </c>
      <c r="BJ1275" s="11">
        <v>1200</v>
      </c>
      <c r="BK1275" s="11">
        <v>0</v>
      </c>
    </row>
    <row r="1276" spans="1:63" ht="15.75" thickBot="1" x14ac:dyDescent="0.3">
      <c r="A1276" s="13" t="s">
        <v>0</v>
      </c>
      <c r="B1276" s="13" t="s">
        <v>0</v>
      </c>
      <c r="C1276" s="13" t="s">
        <v>0</v>
      </c>
      <c r="D1276" s="103" t="s">
        <v>0</v>
      </c>
      <c r="E1276" s="103" t="s">
        <v>0</v>
      </c>
      <c r="F1276" s="103" t="s">
        <v>0</v>
      </c>
      <c r="G1276" s="13" t="s">
        <v>0</v>
      </c>
      <c r="H1276" s="2" t="s">
        <v>55</v>
      </c>
      <c r="I1276" s="12">
        <v>54</v>
      </c>
      <c r="J1276" s="13" t="s">
        <v>0</v>
      </c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>
        <v>0</v>
      </c>
      <c r="AA1276" s="13"/>
      <c r="AB1276" s="13" t="s">
        <v>0</v>
      </c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>
        <v>0</v>
      </c>
      <c r="AS1276" s="13"/>
      <c r="AT1276" s="13" t="s">
        <v>0</v>
      </c>
      <c r="AU1276" s="13"/>
      <c r="AV1276" s="13"/>
      <c r="AW1276" s="13"/>
      <c r="AX1276" s="13"/>
      <c r="AY1276" s="13"/>
      <c r="AZ1276" s="13"/>
      <c r="BA1276" s="13"/>
      <c r="BB1276" s="13"/>
      <c r="BC1276" s="13"/>
      <c r="BD1276" s="13"/>
      <c r="BE1276" s="13"/>
      <c r="BF1276" s="13"/>
      <c r="BG1276" s="13"/>
      <c r="BH1276" s="13"/>
      <c r="BI1276" s="13"/>
      <c r="BJ1276" s="13">
        <v>0</v>
      </c>
      <c r="BK1276" s="13"/>
    </row>
    <row r="1277" spans="1:63" ht="69.75" customHeight="1" thickBot="1" x14ac:dyDescent="0.3">
      <c r="A1277" s="148" t="s">
        <v>0</v>
      </c>
      <c r="B1277" s="148" t="s">
        <v>0</v>
      </c>
      <c r="C1277" s="148" t="s">
        <v>0</v>
      </c>
      <c r="D1277" s="151" t="s">
        <v>0</v>
      </c>
      <c r="E1277" s="151" t="s">
        <v>0</v>
      </c>
      <c r="F1277" s="151" t="s">
        <v>0</v>
      </c>
      <c r="G1277" s="154" t="s">
        <v>0</v>
      </c>
      <c r="H1277" s="5" t="s">
        <v>56</v>
      </c>
      <c r="I1277" s="5" t="s">
        <v>9</v>
      </c>
      <c r="J1277" s="94" t="s">
        <v>10</v>
      </c>
      <c r="K1277" s="94" t="s">
        <v>1602</v>
      </c>
      <c r="L1277" s="94" t="s">
        <v>1535</v>
      </c>
      <c r="M1277" s="94" t="s">
        <v>1591</v>
      </c>
      <c r="N1277" s="94" t="s">
        <v>1592</v>
      </c>
      <c r="O1277" s="94" t="s">
        <v>1593</v>
      </c>
      <c r="P1277" s="94" t="s">
        <v>1606</v>
      </c>
      <c r="Q1277" s="94" t="s">
        <v>1603</v>
      </c>
      <c r="R1277" s="94" t="s">
        <v>1594</v>
      </c>
      <c r="S1277" s="94" t="s">
        <v>1595</v>
      </c>
      <c r="T1277" s="94" t="s">
        <v>1596</v>
      </c>
      <c r="U1277" s="94" t="s">
        <v>1597</v>
      </c>
      <c r="V1277" s="94" t="s">
        <v>1598</v>
      </c>
      <c r="W1277" s="94" t="s">
        <v>1599</v>
      </c>
      <c r="X1277" s="94" t="s">
        <v>1604</v>
      </c>
      <c r="Y1277" s="94" t="s">
        <v>1605</v>
      </c>
      <c r="Z1277" s="94" t="s">
        <v>1600</v>
      </c>
      <c r="AA1277" s="94" t="s">
        <v>1601</v>
      </c>
      <c r="AB1277" s="95" t="s">
        <v>11</v>
      </c>
      <c r="AC1277" s="95" t="s">
        <v>1602</v>
      </c>
      <c r="AD1277" s="95" t="s">
        <v>1535</v>
      </c>
      <c r="AE1277" s="95" t="s">
        <v>1591</v>
      </c>
      <c r="AF1277" s="95" t="s">
        <v>1592</v>
      </c>
      <c r="AG1277" s="95" t="s">
        <v>1593</v>
      </c>
      <c r="AH1277" s="95" t="s">
        <v>1607</v>
      </c>
      <c r="AI1277" s="95" t="s">
        <v>1603</v>
      </c>
      <c r="AJ1277" s="95" t="s">
        <v>1594</v>
      </c>
      <c r="AK1277" s="95" t="s">
        <v>1595</v>
      </c>
      <c r="AL1277" s="95" t="s">
        <v>1596</v>
      </c>
      <c r="AM1277" s="95" t="s">
        <v>1597</v>
      </c>
      <c r="AN1277" s="95" t="s">
        <v>1598</v>
      </c>
      <c r="AO1277" s="95" t="s">
        <v>1599</v>
      </c>
      <c r="AP1277" s="95" t="s">
        <v>1604</v>
      </c>
      <c r="AQ1277" s="95" t="s">
        <v>1605</v>
      </c>
      <c r="AR1277" s="95" t="s">
        <v>1600</v>
      </c>
      <c r="AS1277" s="95" t="s">
        <v>1601</v>
      </c>
      <c r="AT1277" s="96" t="s">
        <v>12</v>
      </c>
      <c r="AU1277" s="96" t="s">
        <v>1602</v>
      </c>
      <c r="AV1277" s="96" t="s">
        <v>1535</v>
      </c>
      <c r="AW1277" s="96" t="s">
        <v>1591</v>
      </c>
      <c r="AX1277" s="96" t="s">
        <v>1592</v>
      </c>
      <c r="AY1277" s="96" t="s">
        <v>1593</v>
      </c>
      <c r="AZ1277" s="96" t="s">
        <v>1608</v>
      </c>
      <c r="BA1277" s="96" t="s">
        <v>1603</v>
      </c>
      <c r="BB1277" s="96" t="s">
        <v>1594</v>
      </c>
      <c r="BC1277" s="96" t="s">
        <v>1595</v>
      </c>
      <c r="BD1277" s="96" t="s">
        <v>1596</v>
      </c>
      <c r="BE1277" s="96" t="s">
        <v>1597</v>
      </c>
      <c r="BF1277" s="96" t="s">
        <v>1598</v>
      </c>
      <c r="BG1277" s="96" t="s">
        <v>1599</v>
      </c>
      <c r="BH1277" s="96" t="s">
        <v>1604</v>
      </c>
      <c r="BI1277" s="96" t="s">
        <v>1605</v>
      </c>
      <c r="BJ1277" s="96" t="s">
        <v>1600</v>
      </c>
      <c r="BK1277" s="96" t="s">
        <v>1601</v>
      </c>
    </row>
    <row r="1278" spans="1:63" x14ac:dyDescent="0.25">
      <c r="A1278" s="149"/>
      <c r="B1278" s="149"/>
      <c r="C1278" s="149"/>
      <c r="D1278" s="152"/>
      <c r="E1278" s="152"/>
      <c r="F1278" s="152"/>
      <c r="G1278" s="155"/>
      <c r="H1278" s="15" t="s">
        <v>0</v>
      </c>
      <c r="I1278" s="9" t="s">
        <v>13</v>
      </c>
      <c r="J1278" s="9">
        <v>1</v>
      </c>
      <c r="K1278" s="9">
        <v>2</v>
      </c>
      <c r="L1278" s="9">
        <v>3</v>
      </c>
      <c r="M1278" s="9">
        <v>4</v>
      </c>
      <c r="N1278" s="9">
        <v>5</v>
      </c>
      <c r="O1278" s="9">
        <v>6</v>
      </c>
      <c r="P1278" s="9">
        <v>7</v>
      </c>
      <c r="Q1278" s="9">
        <v>8</v>
      </c>
      <c r="R1278" s="9">
        <v>9</v>
      </c>
      <c r="S1278" s="9">
        <v>10</v>
      </c>
      <c r="T1278" s="9">
        <v>11</v>
      </c>
      <c r="U1278" s="9">
        <v>12</v>
      </c>
      <c r="V1278" s="9">
        <v>13</v>
      </c>
      <c r="W1278" s="9">
        <v>14</v>
      </c>
      <c r="X1278" s="9">
        <v>15</v>
      </c>
      <c r="Y1278" s="9">
        <v>16</v>
      </c>
      <c r="Z1278" s="9">
        <v>20</v>
      </c>
      <c r="AA1278" s="9">
        <v>21</v>
      </c>
      <c r="AB1278" s="9">
        <v>1</v>
      </c>
      <c r="AC1278" s="9">
        <v>2</v>
      </c>
      <c r="AD1278" s="9">
        <v>3</v>
      </c>
      <c r="AE1278" s="9">
        <v>4</v>
      </c>
      <c r="AF1278" s="9">
        <v>5</v>
      </c>
      <c r="AG1278" s="9">
        <v>6</v>
      </c>
      <c r="AH1278" s="9">
        <v>7</v>
      </c>
      <c r="AI1278" s="9">
        <v>8</v>
      </c>
      <c r="AJ1278" s="9">
        <v>9</v>
      </c>
      <c r="AK1278" s="9">
        <v>10</v>
      </c>
      <c r="AL1278" s="9">
        <v>11</v>
      </c>
      <c r="AM1278" s="9">
        <v>12</v>
      </c>
      <c r="AN1278" s="9">
        <v>13</v>
      </c>
      <c r="AO1278" s="9">
        <v>14</v>
      </c>
      <c r="AP1278" s="9">
        <v>15</v>
      </c>
      <c r="AQ1278" s="9">
        <v>16</v>
      </c>
      <c r="AR1278" s="9">
        <v>20</v>
      </c>
      <c r="AS1278" s="9">
        <v>21</v>
      </c>
      <c r="AT1278" s="9">
        <v>1</v>
      </c>
      <c r="AU1278" s="9">
        <v>2</v>
      </c>
      <c r="AV1278" s="9">
        <v>3</v>
      </c>
      <c r="AW1278" s="9">
        <v>4</v>
      </c>
      <c r="AX1278" s="9">
        <v>5</v>
      </c>
      <c r="AY1278" s="9">
        <v>6</v>
      </c>
      <c r="AZ1278" s="9">
        <v>7</v>
      </c>
      <c r="BA1278" s="9">
        <v>8</v>
      </c>
      <c r="BB1278" s="9">
        <v>9</v>
      </c>
      <c r="BC1278" s="9">
        <v>10</v>
      </c>
      <c r="BD1278" s="9">
        <v>11</v>
      </c>
      <c r="BE1278" s="9">
        <v>12</v>
      </c>
      <c r="BF1278" s="9">
        <v>13</v>
      </c>
      <c r="BG1278" s="9">
        <v>14</v>
      </c>
      <c r="BH1278" s="9">
        <v>15</v>
      </c>
      <c r="BI1278" s="9">
        <v>16</v>
      </c>
      <c r="BJ1278" s="9">
        <v>20</v>
      </c>
      <c r="BK1278" s="9">
        <v>21</v>
      </c>
    </row>
    <row r="1279" spans="1:63" x14ac:dyDescent="0.25">
      <c r="A1279" s="149"/>
      <c r="B1279" s="149"/>
      <c r="C1279" s="149"/>
      <c r="D1279" s="152"/>
      <c r="E1279" s="152"/>
      <c r="F1279" s="152"/>
      <c r="G1279" s="155"/>
      <c r="H1279" s="16" t="s">
        <v>139</v>
      </c>
      <c r="I1279" s="17">
        <f>SUM(I1275)</f>
        <v>2297407</v>
      </c>
      <c r="J1279" s="17">
        <f t="shared" ref="J1279:Y1279" si="1860">SUM(J1275)</f>
        <v>20000</v>
      </c>
      <c r="K1279" s="17">
        <f t="shared" si="1860"/>
        <v>0</v>
      </c>
      <c r="L1279" s="17">
        <f t="shared" si="1860"/>
        <v>0</v>
      </c>
      <c r="M1279" s="17">
        <f t="shared" si="1860"/>
        <v>0</v>
      </c>
      <c r="N1279" s="17">
        <f t="shared" si="1860"/>
        <v>0</v>
      </c>
      <c r="O1279" s="17">
        <f t="shared" si="1860"/>
        <v>0</v>
      </c>
      <c r="P1279" s="17">
        <f t="shared" ref="P1279" si="1861">SUM(P1275)</f>
        <v>20000</v>
      </c>
      <c r="Q1279" s="17">
        <f t="shared" si="1860"/>
        <v>0</v>
      </c>
      <c r="R1279" s="17">
        <f t="shared" si="1860"/>
        <v>0</v>
      </c>
      <c r="S1279" s="17">
        <f t="shared" si="1860"/>
        <v>0</v>
      </c>
      <c r="T1279" s="17">
        <f t="shared" si="1860"/>
        <v>0</v>
      </c>
      <c r="U1279" s="17">
        <f t="shared" si="1860"/>
        <v>0</v>
      </c>
      <c r="V1279" s="17">
        <f t="shared" si="1860"/>
        <v>0</v>
      </c>
      <c r="W1279" s="17">
        <f t="shared" si="1860"/>
        <v>0</v>
      </c>
      <c r="X1279" s="17">
        <f t="shared" si="1860"/>
        <v>0</v>
      </c>
      <c r="Y1279" s="17">
        <f t="shared" si="1860"/>
        <v>8500</v>
      </c>
      <c r="Z1279" s="17">
        <v>8500</v>
      </c>
      <c r="AA1279" s="17">
        <v>11500</v>
      </c>
      <c r="AB1279" s="17">
        <f t="shared" ref="AB1279:AQ1279" si="1862">SUM(AB1275)</f>
        <v>0</v>
      </c>
      <c r="AC1279" s="17">
        <f t="shared" si="1862"/>
        <v>0</v>
      </c>
      <c r="AD1279" s="17">
        <f t="shared" si="1862"/>
        <v>0</v>
      </c>
      <c r="AE1279" s="17">
        <f t="shared" si="1862"/>
        <v>3000</v>
      </c>
      <c r="AF1279" s="17">
        <f t="shared" si="1862"/>
        <v>0</v>
      </c>
      <c r="AG1279" s="17">
        <f t="shared" si="1862"/>
        <v>0</v>
      </c>
      <c r="AH1279" s="17">
        <f t="shared" ref="AH1279" si="1863">SUM(AH1275)</f>
        <v>3000</v>
      </c>
      <c r="AI1279" s="17">
        <f t="shared" si="1862"/>
        <v>0</v>
      </c>
      <c r="AJ1279" s="17">
        <f t="shared" si="1862"/>
        <v>0</v>
      </c>
      <c r="AK1279" s="17">
        <f t="shared" si="1862"/>
        <v>0</v>
      </c>
      <c r="AL1279" s="17">
        <f t="shared" si="1862"/>
        <v>3000</v>
      </c>
      <c r="AM1279" s="17">
        <f t="shared" si="1862"/>
        <v>0</v>
      </c>
      <c r="AN1279" s="17">
        <f t="shared" si="1862"/>
        <v>0</v>
      </c>
      <c r="AO1279" s="17">
        <f t="shared" si="1862"/>
        <v>0</v>
      </c>
      <c r="AP1279" s="17">
        <f t="shared" si="1862"/>
        <v>0</v>
      </c>
      <c r="AQ1279" s="17">
        <f t="shared" si="1862"/>
        <v>0</v>
      </c>
      <c r="AR1279" s="17">
        <v>3000</v>
      </c>
      <c r="AS1279" s="17">
        <v>0</v>
      </c>
      <c r="AT1279" s="17">
        <f t="shared" ref="AT1279:BI1279" si="1864">SUM(AT1275)</f>
        <v>0</v>
      </c>
      <c r="AU1279" s="17">
        <f t="shared" si="1864"/>
        <v>0</v>
      </c>
      <c r="AV1279" s="17">
        <f t="shared" si="1864"/>
        <v>0</v>
      </c>
      <c r="AW1279" s="17">
        <f t="shared" si="1864"/>
        <v>1200</v>
      </c>
      <c r="AX1279" s="17">
        <f t="shared" si="1864"/>
        <v>0</v>
      </c>
      <c r="AY1279" s="17">
        <f t="shared" si="1864"/>
        <v>0</v>
      </c>
      <c r="AZ1279" s="17">
        <f t="shared" ref="AZ1279" si="1865">SUM(AZ1275)</f>
        <v>1200</v>
      </c>
      <c r="BA1279" s="17">
        <f t="shared" si="1864"/>
        <v>0</v>
      </c>
      <c r="BB1279" s="17">
        <f t="shared" si="1864"/>
        <v>0</v>
      </c>
      <c r="BC1279" s="17">
        <f t="shared" si="1864"/>
        <v>0</v>
      </c>
      <c r="BD1279" s="17">
        <f t="shared" si="1864"/>
        <v>1200</v>
      </c>
      <c r="BE1279" s="17">
        <f t="shared" si="1864"/>
        <v>0</v>
      </c>
      <c r="BF1279" s="17">
        <f t="shared" si="1864"/>
        <v>0</v>
      </c>
      <c r="BG1279" s="17">
        <f t="shared" si="1864"/>
        <v>0</v>
      </c>
      <c r="BH1279" s="17">
        <f t="shared" si="1864"/>
        <v>0</v>
      </c>
      <c r="BI1279" s="17">
        <f t="shared" si="1864"/>
        <v>0</v>
      </c>
      <c r="BJ1279" s="17">
        <v>1200</v>
      </c>
      <c r="BK1279" s="17">
        <v>0</v>
      </c>
    </row>
    <row r="1280" spans="1:63" x14ac:dyDescent="0.25">
      <c r="A1280" s="149"/>
      <c r="B1280" s="149"/>
      <c r="C1280" s="149"/>
      <c r="D1280" s="152"/>
      <c r="E1280" s="152"/>
      <c r="F1280" s="152"/>
      <c r="G1280" s="155"/>
      <c r="H1280" s="18" t="s">
        <v>57</v>
      </c>
      <c r="I1280" s="17">
        <f>SUM(I1279)</f>
        <v>2297407</v>
      </c>
      <c r="J1280" s="17">
        <f t="shared" ref="J1280:Y1280" si="1866">SUM(J1279)</f>
        <v>20000</v>
      </c>
      <c r="K1280" s="17">
        <f t="shared" si="1866"/>
        <v>0</v>
      </c>
      <c r="L1280" s="17">
        <f t="shared" si="1866"/>
        <v>0</v>
      </c>
      <c r="M1280" s="17">
        <f t="shared" si="1866"/>
        <v>0</v>
      </c>
      <c r="N1280" s="17">
        <f t="shared" si="1866"/>
        <v>0</v>
      </c>
      <c r="O1280" s="17">
        <f t="shared" si="1866"/>
        <v>0</v>
      </c>
      <c r="P1280" s="17">
        <f t="shared" ref="P1280" si="1867">SUM(P1279)</f>
        <v>20000</v>
      </c>
      <c r="Q1280" s="17">
        <f t="shared" si="1866"/>
        <v>0</v>
      </c>
      <c r="R1280" s="17">
        <f t="shared" si="1866"/>
        <v>0</v>
      </c>
      <c r="S1280" s="17">
        <f t="shared" si="1866"/>
        <v>0</v>
      </c>
      <c r="T1280" s="17">
        <f t="shared" si="1866"/>
        <v>0</v>
      </c>
      <c r="U1280" s="17">
        <f t="shared" si="1866"/>
        <v>0</v>
      </c>
      <c r="V1280" s="17">
        <f t="shared" si="1866"/>
        <v>0</v>
      </c>
      <c r="W1280" s="17">
        <f t="shared" si="1866"/>
        <v>0</v>
      </c>
      <c r="X1280" s="17">
        <f t="shared" si="1866"/>
        <v>0</v>
      </c>
      <c r="Y1280" s="17">
        <f t="shared" si="1866"/>
        <v>8500</v>
      </c>
      <c r="Z1280" s="17">
        <v>8500</v>
      </c>
      <c r="AA1280" s="17">
        <v>11500</v>
      </c>
      <c r="AB1280" s="17">
        <f t="shared" ref="AB1280:AQ1280" si="1868">SUM(AB1279)</f>
        <v>0</v>
      </c>
      <c r="AC1280" s="17">
        <f t="shared" si="1868"/>
        <v>0</v>
      </c>
      <c r="AD1280" s="17">
        <f t="shared" si="1868"/>
        <v>0</v>
      </c>
      <c r="AE1280" s="17">
        <f t="shared" si="1868"/>
        <v>3000</v>
      </c>
      <c r="AF1280" s="17">
        <f t="shared" si="1868"/>
        <v>0</v>
      </c>
      <c r="AG1280" s="17">
        <f t="shared" si="1868"/>
        <v>0</v>
      </c>
      <c r="AH1280" s="17">
        <f t="shared" ref="AH1280" si="1869">SUM(AH1279)</f>
        <v>3000</v>
      </c>
      <c r="AI1280" s="17">
        <f t="shared" si="1868"/>
        <v>0</v>
      </c>
      <c r="AJ1280" s="17">
        <f t="shared" si="1868"/>
        <v>0</v>
      </c>
      <c r="AK1280" s="17">
        <f t="shared" si="1868"/>
        <v>0</v>
      </c>
      <c r="AL1280" s="17">
        <f t="shared" si="1868"/>
        <v>3000</v>
      </c>
      <c r="AM1280" s="17">
        <f t="shared" si="1868"/>
        <v>0</v>
      </c>
      <c r="AN1280" s="17">
        <f t="shared" si="1868"/>
        <v>0</v>
      </c>
      <c r="AO1280" s="17">
        <f t="shared" si="1868"/>
        <v>0</v>
      </c>
      <c r="AP1280" s="17">
        <f t="shared" si="1868"/>
        <v>0</v>
      </c>
      <c r="AQ1280" s="17">
        <f t="shared" si="1868"/>
        <v>0</v>
      </c>
      <c r="AR1280" s="17">
        <v>3000</v>
      </c>
      <c r="AS1280" s="17">
        <v>0</v>
      </c>
      <c r="AT1280" s="17">
        <f t="shared" ref="AT1280:BI1280" si="1870">SUM(AT1279)</f>
        <v>0</v>
      </c>
      <c r="AU1280" s="17">
        <f t="shared" si="1870"/>
        <v>0</v>
      </c>
      <c r="AV1280" s="17">
        <f t="shared" si="1870"/>
        <v>0</v>
      </c>
      <c r="AW1280" s="17">
        <f t="shared" si="1870"/>
        <v>1200</v>
      </c>
      <c r="AX1280" s="17">
        <f t="shared" si="1870"/>
        <v>0</v>
      </c>
      <c r="AY1280" s="17">
        <f t="shared" si="1870"/>
        <v>0</v>
      </c>
      <c r="AZ1280" s="17">
        <f t="shared" ref="AZ1280" si="1871">SUM(AZ1279)</f>
        <v>1200</v>
      </c>
      <c r="BA1280" s="17">
        <f t="shared" si="1870"/>
        <v>0</v>
      </c>
      <c r="BB1280" s="17">
        <f t="shared" si="1870"/>
        <v>0</v>
      </c>
      <c r="BC1280" s="17">
        <f t="shared" si="1870"/>
        <v>0</v>
      </c>
      <c r="BD1280" s="17">
        <f t="shared" si="1870"/>
        <v>1200</v>
      </c>
      <c r="BE1280" s="17">
        <f t="shared" si="1870"/>
        <v>0</v>
      </c>
      <c r="BF1280" s="17">
        <f t="shared" si="1870"/>
        <v>0</v>
      </c>
      <c r="BG1280" s="17">
        <f t="shared" si="1870"/>
        <v>0</v>
      </c>
      <c r="BH1280" s="17">
        <f t="shared" si="1870"/>
        <v>0</v>
      </c>
      <c r="BI1280" s="17">
        <f t="shared" si="1870"/>
        <v>0</v>
      </c>
      <c r="BJ1280" s="17">
        <v>1200</v>
      </c>
      <c r="BK1280" s="17">
        <v>0</v>
      </c>
    </row>
    <row r="1281" spans="1:63" x14ac:dyDescent="0.25">
      <c r="A1281" s="150"/>
      <c r="B1281" s="150"/>
      <c r="C1281" s="150"/>
      <c r="D1281" s="153"/>
      <c r="E1281" s="153"/>
      <c r="F1281" s="153"/>
      <c r="G1281" s="156"/>
      <c r="P1281">
        <f t="shared" si="1836"/>
        <v>0</v>
      </c>
      <c r="Z1281">
        <v>0</v>
      </c>
      <c r="AA1281">
        <v>0</v>
      </c>
      <c r="AH1281">
        <f t="shared" si="1837"/>
        <v>0</v>
      </c>
      <c r="AR1281">
        <v>0</v>
      </c>
      <c r="AS1281">
        <v>0</v>
      </c>
      <c r="AZ1281">
        <f t="shared" si="1838"/>
        <v>0</v>
      </c>
      <c r="BJ1281">
        <v>0</v>
      </c>
      <c r="BK1281">
        <v>0</v>
      </c>
    </row>
    <row r="1282" spans="1:63" ht="15.75" thickBot="1" x14ac:dyDescent="0.3">
      <c r="A1282" s="13" t="s">
        <v>0</v>
      </c>
      <c r="B1282" s="13" t="s">
        <v>0</v>
      </c>
      <c r="C1282" s="13" t="s">
        <v>0</v>
      </c>
      <c r="D1282" s="103" t="s">
        <v>0</v>
      </c>
      <c r="E1282" s="103" t="s">
        <v>0</v>
      </c>
      <c r="F1282" s="103" t="s">
        <v>0</v>
      </c>
      <c r="G1282" s="13" t="s">
        <v>0</v>
      </c>
      <c r="H1282" s="19" t="s">
        <v>0</v>
      </c>
      <c r="I1282" s="19" t="s">
        <v>0</v>
      </c>
      <c r="J1282" s="19" t="s">
        <v>0</v>
      </c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>
        <v>0</v>
      </c>
      <c r="AA1282" s="19">
        <v>0</v>
      </c>
      <c r="AB1282" s="19" t="s">
        <v>0</v>
      </c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>
        <v>0</v>
      </c>
      <c r="AS1282" s="19">
        <v>0</v>
      </c>
      <c r="AT1282" s="19" t="s">
        <v>0</v>
      </c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>
        <v>0</v>
      </c>
      <c r="BK1282" s="19">
        <v>0</v>
      </c>
    </row>
    <row r="1283" spans="1:63" ht="69.75" customHeight="1" thickBot="1" x14ac:dyDescent="0.3">
      <c r="A1283" s="5" t="s">
        <v>2</v>
      </c>
      <c r="B1283" s="5" t="s">
        <v>3</v>
      </c>
      <c r="C1283" s="5" t="s">
        <v>4</v>
      </c>
      <c r="D1283" s="108" t="s">
        <v>0</v>
      </c>
      <c r="E1283" s="116" t="s">
        <v>5</v>
      </c>
      <c r="F1283" s="116" t="s">
        <v>6</v>
      </c>
      <c r="G1283" s="5" t="s">
        <v>7</v>
      </c>
      <c r="H1283" s="5" t="s">
        <v>8</v>
      </c>
      <c r="I1283" s="5" t="s">
        <v>9</v>
      </c>
      <c r="J1283" s="94" t="s">
        <v>10</v>
      </c>
      <c r="K1283" s="94" t="s">
        <v>1602</v>
      </c>
      <c r="L1283" s="94" t="s">
        <v>1535</v>
      </c>
      <c r="M1283" s="94" t="s">
        <v>1591</v>
      </c>
      <c r="N1283" s="94" t="s">
        <v>1592</v>
      </c>
      <c r="O1283" s="94" t="s">
        <v>1593</v>
      </c>
      <c r="P1283" s="94" t="s">
        <v>1606</v>
      </c>
      <c r="Q1283" s="94" t="s">
        <v>1603</v>
      </c>
      <c r="R1283" s="94" t="s">
        <v>1594</v>
      </c>
      <c r="S1283" s="94" t="s">
        <v>1595</v>
      </c>
      <c r="T1283" s="94" t="s">
        <v>1596</v>
      </c>
      <c r="U1283" s="94" t="s">
        <v>1597</v>
      </c>
      <c r="V1283" s="94" t="s">
        <v>1598</v>
      </c>
      <c r="W1283" s="94" t="s">
        <v>1599</v>
      </c>
      <c r="X1283" s="94" t="s">
        <v>1604</v>
      </c>
      <c r="Y1283" s="94" t="s">
        <v>1605</v>
      </c>
      <c r="Z1283" s="94" t="s">
        <v>1600</v>
      </c>
      <c r="AA1283" s="94" t="s">
        <v>1601</v>
      </c>
      <c r="AB1283" s="95" t="s">
        <v>11</v>
      </c>
      <c r="AC1283" s="95" t="s">
        <v>1602</v>
      </c>
      <c r="AD1283" s="95" t="s">
        <v>1535</v>
      </c>
      <c r="AE1283" s="95" t="s">
        <v>1591</v>
      </c>
      <c r="AF1283" s="95" t="s">
        <v>1592</v>
      </c>
      <c r="AG1283" s="95" t="s">
        <v>1593</v>
      </c>
      <c r="AH1283" s="95" t="s">
        <v>1607</v>
      </c>
      <c r="AI1283" s="95" t="s">
        <v>1603</v>
      </c>
      <c r="AJ1283" s="95" t="s">
        <v>1594</v>
      </c>
      <c r="AK1283" s="95" t="s">
        <v>1595</v>
      </c>
      <c r="AL1283" s="95" t="s">
        <v>1596</v>
      </c>
      <c r="AM1283" s="95" t="s">
        <v>1597</v>
      </c>
      <c r="AN1283" s="95" t="s">
        <v>1598</v>
      </c>
      <c r="AO1283" s="95" t="s">
        <v>1599</v>
      </c>
      <c r="AP1283" s="95" t="s">
        <v>1604</v>
      </c>
      <c r="AQ1283" s="95" t="s">
        <v>1605</v>
      </c>
      <c r="AR1283" s="95" t="s">
        <v>1600</v>
      </c>
      <c r="AS1283" s="95" t="s">
        <v>1601</v>
      </c>
      <c r="AT1283" s="96" t="s">
        <v>12</v>
      </c>
      <c r="AU1283" s="96" t="s">
        <v>1602</v>
      </c>
      <c r="AV1283" s="96" t="s">
        <v>1535</v>
      </c>
      <c r="AW1283" s="96" t="s">
        <v>1591</v>
      </c>
      <c r="AX1283" s="96" t="s">
        <v>1592</v>
      </c>
      <c r="AY1283" s="96" t="s">
        <v>1593</v>
      </c>
      <c r="AZ1283" s="96" t="s">
        <v>1608</v>
      </c>
      <c r="BA1283" s="96" t="s">
        <v>1603</v>
      </c>
      <c r="BB1283" s="96" t="s">
        <v>1594</v>
      </c>
      <c r="BC1283" s="96" t="s">
        <v>1595</v>
      </c>
      <c r="BD1283" s="96" t="s">
        <v>1596</v>
      </c>
      <c r="BE1283" s="96" t="s">
        <v>1597</v>
      </c>
      <c r="BF1283" s="96" t="s">
        <v>1598</v>
      </c>
      <c r="BG1283" s="96" t="s">
        <v>1599</v>
      </c>
      <c r="BH1283" s="96" t="s">
        <v>1604</v>
      </c>
      <c r="BI1283" s="96" t="s">
        <v>1605</v>
      </c>
      <c r="BJ1283" s="96" t="s">
        <v>1600</v>
      </c>
      <c r="BK1283" s="96" t="s">
        <v>1601</v>
      </c>
    </row>
    <row r="1284" spans="1:63" x14ac:dyDescent="0.25">
      <c r="A1284" s="6" t="s">
        <v>0</v>
      </c>
      <c r="B1284" s="6" t="s">
        <v>0</v>
      </c>
      <c r="C1284" s="6" t="s">
        <v>0</v>
      </c>
      <c r="D1284" s="109" t="s">
        <v>0</v>
      </c>
      <c r="E1284" s="109" t="s">
        <v>0</v>
      </c>
      <c r="F1284" s="125" t="s">
        <v>0</v>
      </c>
      <c r="G1284" s="7" t="s">
        <v>0</v>
      </c>
      <c r="H1284" s="8" t="s">
        <v>0</v>
      </c>
      <c r="I1284" s="9" t="s">
        <v>13</v>
      </c>
      <c r="J1284" s="9">
        <v>1</v>
      </c>
      <c r="K1284" s="9">
        <v>2</v>
      </c>
      <c r="L1284" s="9">
        <v>3</v>
      </c>
      <c r="M1284" s="9">
        <v>4</v>
      </c>
      <c r="N1284" s="9">
        <v>5</v>
      </c>
      <c r="O1284" s="9">
        <v>6</v>
      </c>
      <c r="P1284" s="9">
        <v>7</v>
      </c>
      <c r="Q1284" s="9">
        <v>8</v>
      </c>
      <c r="R1284" s="9">
        <v>9</v>
      </c>
      <c r="S1284" s="9">
        <v>10</v>
      </c>
      <c r="T1284" s="9">
        <v>11</v>
      </c>
      <c r="U1284" s="9">
        <v>12</v>
      </c>
      <c r="V1284" s="9">
        <v>13</v>
      </c>
      <c r="W1284" s="9">
        <v>14</v>
      </c>
      <c r="X1284" s="9">
        <v>15</v>
      </c>
      <c r="Y1284" s="9">
        <v>16</v>
      </c>
      <c r="Z1284" s="9">
        <v>20</v>
      </c>
      <c r="AA1284" s="9">
        <v>21</v>
      </c>
      <c r="AB1284" s="9">
        <v>1</v>
      </c>
      <c r="AC1284" s="9">
        <v>2</v>
      </c>
      <c r="AD1284" s="9">
        <v>3</v>
      </c>
      <c r="AE1284" s="9">
        <v>4</v>
      </c>
      <c r="AF1284" s="9">
        <v>5</v>
      </c>
      <c r="AG1284" s="9">
        <v>6</v>
      </c>
      <c r="AH1284" s="9">
        <v>7</v>
      </c>
      <c r="AI1284" s="9">
        <v>8</v>
      </c>
      <c r="AJ1284" s="9">
        <v>9</v>
      </c>
      <c r="AK1284" s="9">
        <v>10</v>
      </c>
      <c r="AL1284" s="9">
        <v>11</v>
      </c>
      <c r="AM1284" s="9">
        <v>12</v>
      </c>
      <c r="AN1284" s="9">
        <v>13</v>
      </c>
      <c r="AO1284" s="9">
        <v>14</v>
      </c>
      <c r="AP1284" s="9">
        <v>15</v>
      </c>
      <c r="AQ1284" s="9">
        <v>16</v>
      </c>
      <c r="AR1284" s="9">
        <v>20</v>
      </c>
      <c r="AS1284" s="9">
        <v>21</v>
      </c>
      <c r="AT1284" s="9">
        <v>1</v>
      </c>
      <c r="AU1284" s="9">
        <v>2</v>
      </c>
      <c r="AV1284" s="9">
        <v>3</v>
      </c>
      <c r="AW1284" s="9">
        <v>4</v>
      </c>
      <c r="AX1284" s="9">
        <v>5</v>
      </c>
      <c r="AY1284" s="9">
        <v>6</v>
      </c>
      <c r="AZ1284" s="9">
        <v>7</v>
      </c>
      <c r="BA1284" s="9">
        <v>8</v>
      </c>
      <c r="BB1284" s="9">
        <v>9</v>
      </c>
      <c r="BC1284" s="9">
        <v>10</v>
      </c>
      <c r="BD1284" s="9">
        <v>11</v>
      </c>
      <c r="BE1284" s="9">
        <v>12</v>
      </c>
      <c r="BF1284" s="9">
        <v>13</v>
      </c>
      <c r="BG1284" s="9">
        <v>14</v>
      </c>
      <c r="BH1284" s="9">
        <v>15</v>
      </c>
      <c r="BI1284" s="9">
        <v>16</v>
      </c>
      <c r="BJ1284" s="9">
        <v>20</v>
      </c>
      <c r="BK1284" s="9">
        <v>21</v>
      </c>
    </row>
    <row r="1285" spans="1:63" x14ac:dyDescent="0.25">
      <c r="A1285" s="1" t="s">
        <v>135</v>
      </c>
      <c r="B1285" s="1" t="s">
        <v>60</v>
      </c>
      <c r="C1285" s="4" t="s">
        <v>170</v>
      </c>
      <c r="D1285" s="107" t="s">
        <v>476</v>
      </c>
      <c r="E1285" s="106" t="s">
        <v>0</v>
      </c>
      <c r="F1285" s="106" t="s">
        <v>0</v>
      </c>
      <c r="G1285" s="2" t="s">
        <v>0</v>
      </c>
      <c r="H1285" s="2" t="s">
        <v>477</v>
      </c>
      <c r="I1285" s="3" t="s">
        <v>0</v>
      </c>
      <c r="J1285" s="3" t="s">
        <v>0</v>
      </c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>
        <v>0</v>
      </c>
      <c r="AA1285" s="3">
        <v>0</v>
      </c>
      <c r="AB1285" s="3" t="s">
        <v>0</v>
      </c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>
        <v>0</v>
      </c>
      <c r="AS1285" s="3">
        <v>0</v>
      </c>
      <c r="AT1285" s="3" t="s">
        <v>0</v>
      </c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>
        <v>0</v>
      </c>
      <c r="BK1285" s="3">
        <v>0</v>
      </c>
    </row>
    <row r="1286" spans="1:63" ht="33.75" x14ac:dyDescent="0.25">
      <c r="A1286" s="1" t="s">
        <v>0</v>
      </c>
      <c r="B1286" s="1" t="s">
        <v>0</v>
      </c>
      <c r="C1286" s="1" t="s">
        <v>0</v>
      </c>
      <c r="D1286" s="106" t="s">
        <v>0</v>
      </c>
      <c r="E1286" s="106" t="s">
        <v>0</v>
      </c>
      <c r="F1286" s="106" t="s">
        <v>0</v>
      </c>
      <c r="G1286" s="2" t="s">
        <v>0</v>
      </c>
      <c r="H1286" s="10" t="s">
        <v>15</v>
      </c>
      <c r="I1286" s="11">
        <f>SUM(I1287,I1295,I1297)</f>
        <v>3470260</v>
      </c>
      <c r="J1286" s="11">
        <f t="shared" ref="J1286:Y1286" si="1872">SUM(J1287,J1295,J1297)</f>
        <v>50000</v>
      </c>
      <c r="K1286" s="11">
        <f t="shared" si="1872"/>
        <v>0</v>
      </c>
      <c r="L1286" s="11">
        <f t="shared" si="1872"/>
        <v>0</v>
      </c>
      <c r="M1286" s="11">
        <f t="shared" si="1872"/>
        <v>0</v>
      </c>
      <c r="N1286" s="11">
        <f t="shared" si="1872"/>
        <v>0</v>
      </c>
      <c r="O1286" s="11">
        <f t="shared" si="1872"/>
        <v>0</v>
      </c>
      <c r="P1286" s="11">
        <f t="shared" ref="P1286" si="1873">SUM(P1287,P1295,P1297)</f>
        <v>50000</v>
      </c>
      <c r="Q1286" s="11">
        <f t="shared" si="1872"/>
        <v>10843</v>
      </c>
      <c r="R1286" s="11">
        <f t="shared" si="1872"/>
        <v>3914</v>
      </c>
      <c r="S1286" s="11">
        <f t="shared" si="1872"/>
        <v>910</v>
      </c>
      <c r="T1286" s="11">
        <f t="shared" si="1872"/>
        <v>10108</v>
      </c>
      <c r="U1286" s="11">
        <f t="shared" si="1872"/>
        <v>8855</v>
      </c>
      <c r="V1286" s="11">
        <f t="shared" si="1872"/>
        <v>2674</v>
      </c>
      <c r="W1286" s="11">
        <f t="shared" si="1872"/>
        <v>696</v>
      </c>
      <c r="X1286" s="11">
        <f t="shared" si="1872"/>
        <v>0</v>
      </c>
      <c r="Y1286" s="11">
        <f t="shared" si="1872"/>
        <v>0</v>
      </c>
      <c r="Z1286" s="11">
        <v>38000</v>
      </c>
      <c r="AA1286" s="11">
        <v>12000</v>
      </c>
      <c r="AB1286" s="11">
        <f t="shared" ref="AB1286:AQ1286" si="1874">SUM(AB1287,AB1295,AB1297)</f>
        <v>0</v>
      </c>
      <c r="AC1286" s="11">
        <f t="shared" si="1874"/>
        <v>0</v>
      </c>
      <c r="AD1286" s="11">
        <f t="shared" si="1874"/>
        <v>0</v>
      </c>
      <c r="AE1286" s="11">
        <f t="shared" si="1874"/>
        <v>0</v>
      </c>
      <c r="AF1286" s="11">
        <f t="shared" si="1874"/>
        <v>0</v>
      </c>
      <c r="AG1286" s="11">
        <f t="shared" si="1874"/>
        <v>0</v>
      </c>
      <c r="AH1286" s="11">
        <f t="shared" ref="AH1286" si="1875">SUM(AH1287,AH1295,AH1297)</f>
        <v>0</v>
      </c>
      <c r="AI1286" s="11">
        <f t="shared" si="1874"/>
        <v>0</v>
      </c>
      <c r="AJ1286" s="11">
        <f t="shared" si="1874"/>
        <v>0</v>
      </c>
      <c r="AK1286" s="11">
        <f t="shared" si="1874"/>
        <v>0</v>
      </c>
      <c r="AL1286" s="11">
        <f t="shared" si="1874"/>
        <v>0</v>
      </c>
      <c r="AM1286" s="11">
        <f t="shared" si="1874"/>
        <v>0</v>
      </c>
      <c r="AN1286" s="11">
        <f t="shared" si="1874"/>
        <v>0</v>
      </c>
      <c r="AO1286" s="11">
        <f t="shared" si="1874"/>
        <v>0</v>
      </c>
      <c r="AP1286" s="11">
        <f t="shared" si="1874"/>
        <v>0</v>
      </c>
      <c r="AQ1286" s="11">
        <f t="shared" si="1874"/>
        <v>0</v>
      </c>
      <c r="AR1286" s="11">
        <v>0</v>
      </c>
      <c r="AS1286" s="11">
        <v>0</v>
      </c>
      <c r="AT1286" s="11">
        <f t="shared" ref="AT1286:BI1286" si="1876">SUM(AT1287,AT1295,AT1297)</f>
        <v>0</v>
      </c>
      <c r="AU1286" s="11">
        <f t="shared" si="1876"/>
        <v>0</v>
      </c>
      <c r="AV1286" s="11">
        <f t="shared" si="1876"/>
        <v>0</v>
      </c>
      <c r="AW1286" s="11">
        <f t="shared" si="1876"/>
        <v>29355</v>
      </c>
      <c r="AX1286" s="11">
        <f t="shared" si="1876"/>
        <v>0</v>
      </c>
      <c r="AY1286" s="11">
        <f t="shared" si="1876"/>
        <v>0</v>
      </c>
      <c r="AZ1286" s="11">
        <f t="shared" ref="AZ1286" si="1877">SUM(AZ1287,AZ1295,AZ1297)</f>
        <v>29355</v>
      </c>
      <c r="BA1286" s="11">
        <f t="shared" si="1876"/>
        <v>0</v>
      </c>
      <c r="BB1286" s="11">
        <f t="shared" si="1876"/>
        <v>0</v>
      </c>
      <c r="BC1286" s="11">
        <f t="shared" si="1876"/>
        <v>0</v>
      </c>
      <c r="BD1286" s="11">
        <f t="shared" si="1876"/>
        <v>24055</v>
      </c>
      <c r="BE1286" s="11">
        <f t="shared" si="1876"/>
        <v>0</v>
      </c>
      <c r="BF1286" s="11">
        <f t="shared" si="1876"/>
        <v>0</v>
      </c>
      <c r="BG1286" s="11">
        <f t="shared" si="1876"/>
        <v>3800</v>
      </c>
      <c r="BH1286" s="11">
        <f t="shared" si="1876"/>
        <v>0</v>
      </c>
      <c r="BI1286" s="11">
        <f t="shared" si="1876"/>
        <v>1500</v>
      </c>
      <c r="BJ1286" s="11">
        <v>29355</v>
      </c>
      <c r="BK1286" s="11">
        <v>0</v>
      </c>
    </row>
    <row r="1287" spans="1:63" x14ac:dyDescent="0.25">
      <c r="A1287" s="4" t="s">
        <v>135</v>
      </c>
      <c r="B1287" s="4" t="s">
        <v>60</v>
      </c>
      <c r="C1287" s="4" t="s">
        <v>170</v>
      </c>
      <c r="D1287" s="107" t="s">
        <v>476</v>
      </c>
      <c r="E1287" s="106" t="s">
        <v>16</v>
      </c>
      <c r="F1287" s="106" t="s">
        <v>0</v>
      </c>
      <c r="G1287" s="2" t="s">
        <v>0</v>
      </c>
      <c r="H1287" s="2" t="s">
        <v>17</v>
      </c>
      <c r="I1287" s="12">
        <f>SUM(I1288,I1289)</f>
        <v>2894655</v>
      </c>
      <c r="J1287" s="12">
        <f t="shared" ref="J1287:Y1287" si="1878">SUM(J1288,J1289)</f>
        <v>0</v>
      </c>
      <c r="K1287" s="12">
        <f t="shared" si="1878"/>
        <v>0</v>
      </c>
      <c r="L1287" s="12">
        <f t="shared" si="1878"/>
        <v>0</v>
      </c>
      <c r="M1287" s="12">
        <f t="shared" si="1878"/>
        <v>0</v>
      </c>
      <c r="N1287" s="12">
        <f t="shared" si="1878"/>
        <v>0</v>
      </c>
      <c r="O1287" s="12">
        <f t="shared" si="1878"/>
        <v>0</v>
      </c>
      <c r="P1287" s="12">
        <f t="shared" ref="P1287" si="1879">SUM(P1288,P1289)</f>
        <v>0</v>
      </c>
      <c r="Q1287" s="12">
        <f t="shared" si="1878"/>
        <v>0</v>
      </c>
      <c r="R1287" s="12">
        <f t="shared" si="1878"/>
        <v>0</v>
      </c>
      <c r="S1287" s="12">
        <f t="shared" si="1878"/>
        <v>0</v>
      </c>
      <c r="T1287" s="12">
        <f t="shared" si="1878"/>
        <v>0</v>
      </c>
      <c r="U1287" s="12">
        <f t="shared" si="1878"/>
        <v>0</v>
      </c>
      <c r="V1287" s="12">
        <f t="shared" si="1878"/>
        <v>0</v>
      </c>
      <c r="W1287" s="12">
        <f t="shared" si="1878"/>
        <v>0</v>
      </c>
      <c r="X1287" s="12">
        <f t="shared" si="1878"/>
        <v>0</v>
      </c>
      <c r="Y1287" s="12">
        <f t="shared" si="1878"/>
        <v>0</v>
      </c>
      <c r="Z1287" s="12">
        <v>0</v>
      </c>
      <c r="AA1287" s="12">
        <v>0</v>
      </c>
      <c r="AB1287" s="12">
        <f t="shared" ref="AB1287:AQ1287" si="1880">SUM(AB1288,AB1289)</f>
        <v>0</v>
      </c>
      <c r="AC1287" s="12">
        <f t="shared" si="1880"/>
        <v>0</v>
      </c>
      <c r="AD1287" s="12">
        <f t="shared" si="1880"/>
        <v>0</v>
      </c>
      <c r="AE1287" s="12">
        <f t="shared" si="1880"/>
        <v>0</v>
      </c>
      <c r="AF1287" s="12">
        <f t="shared" si="1880"/>
        <v>0</v>
      </c>
      <c r="AG1287" s="12">
        <f t="shared" si="1880"/>
        <v>0</v>
      </c>
      <c r="AH1287" s="12">
        <f t="shared" ref="AH1287" si="1881">SUM(AH1288,AH1289)</f>
        <v>0</v>
      </c>
      <c r="AI1287" s="12">
        <f t="shared" si="1880"/>
        <v>0</v>
      </c>
      <c r="AJ1287" s="12">
        <f t="shared" si="1880"/>
        <v>0</v>
      </c>
      <c r="AK1287" s="12">
        <f t="shared" si="1880"/>
        <v>0</v>
      </c>
      <c r="AL1287" s="12">
        <f t="shared" si="1880"/>
        <v>0</v>
      </c>
      <c r="AM1287" s="12">
        <f t="shared" si="1880"/>
        <v>0</v>
      </c>
      <c r="AN1287" s="12">
        <f t="shared" si="1880"/>
        <v>0</v>
      </c>
      <c r="AO1287" s="12">
        <f t="shared" si="1880"/>
        <v>0</v>
      </c>
      <c r="AP1287" s="12">
        <f t="shared" si="1880"/>
        <v>0</v>
      </c>
      <c r="AQ1287" s="12">
        <f t="shared" si="1880"/>
        <v>0</v>
      </c>
      <c r="AR1287" s="12">
        <v>0</v>
      </c>
      <c r="AS1287" s="12">
        <v>0</v>
      </c>
      <c r="AT1287" s="12">
        <f t="shared" ref="AT1287:BI1287" si="1882">SUM(AT1288,AT1289)</f>
        <v>0</v>
      </c>
      <c r="AU1287" s="12">
        <f t="shared" si="1882"/>
        <v>0</v>
      </c>
      <c r="AV1287" s="12">
        <f t="shared" si="1882"/>
        <v>0</v>
      </c>
      <c r="AW1287" s="12">
        <f t="shared" si="1882"/>
        <v>0</v>
      </c>
      <c r="AX1287" s="12">
        <f t="shared" si="1882"/>
        <v>0</v>
      </c>
      <c r="AY1287" s="12">
        <f t="shared" si="1882"/>
        <v>0</v>
      </c>
      <c r="AZ1287" s="12">
        <f t="shared" ref="AZ1287" si="1883">SUM(AZ1288,AZ1289)</f>
        <v>0</v>
      </c>
      <c r="BA1287" s="12">
        <f t="shared" si="1882"/>
        <v>0</v>
      </c>
      <c r="BB1287" s="12">
        <f t="shared" si="1882"/>
        <v>0</v>
      </c>
      <c r="BC1287" s="12">
        <f t="shared" si="1882"/>
        <v>0</v>
      </c>
      <c r="BD1287" s="12">
        <f t="shared" si="1882"/>
        <v>0</v>
      </c>
      <c r="BE1287" s="12">
        <f t="shared" si="1882"/>
        <v>0</v>
      </c>
      <c r="BF1287" s="12">
        <f t="shared" si="1882"/>
        <v>0</v>
      </c>
      <c r="BG1287" s="12">
        <f t="shared" si="1882"/>
        <v>0</v>
      </c>
      <c r="BH1287" s="12">
        <f t="shared" si="1882"/>
        <v>0</v>
      </c>
      <c r="BI1287" s="12">
        <f t="shared" si="1882"/>
        <v>0</v>
      </c>
      <c r="BJ1287" s="12">
        <v>0</v>
      </c>
      <c r="BK1287" s="12">
        <v>0</v>
      </c>
    </row>
    <row r="1288" spans="1:63" x14ac:dyDescent="0.25">
      <c r="A1288" s="4" t="s">
        <v>135</v>
      </c>
      <c r="B1288" s="4" t="s">
        <v>60</v>
      </c>
      <c r="C1288" s="4" t="s">
        <v>170</v>
      </c>
      <c r="D1288" s="107" t="s">
        <v>476</v>
      </c>
      <c r="E1288" s="117">
        <v>6111</v>
      </c>
      <c r="F1288" s="107"/>
      <c r="G1288" s="103" t="s">
        <v>1658</v>
      </c>
      <c r="H1288" s="13" t="s">
        <v>18</v>
      </c>
      <c r="I1288" s="14">
        <v>2580055</v>
      </c>
      <c r="J1288" s="14">
        <v>0</v>
      </c>
      <c r="K1288" s="14"/>
      <c r="L1288" s="14"/>
      <c r="M1288" s="14"/>
      <c r="N1288" s="14"/>
      <c r="O1288" s="14"/>
      <c r="P1288" s="14">
        <f t="shared" si="1836"/>
        <v>0</v>
      </c>
      <c r="Q1288" s="14"/>
      <c r="R1288" s="14"/>
      <c r="S1288" s="14"/>
      <c r="T1288" s="14"/>
      <c r="U1288" s="14"/>
      <c r="V1288" s="14"/>
      <c r="W1288" s="14"/>
      <c r="X1288" s="14"/>
      <c r="Y1288" s="14"/>
      <c r="Z1288" s="14">
        <v>0</v>
      </c>
      <c r="AA1288" s="14">
        <v>0</v>
      </c>
      <c r="AB1288" s="14">
        <v>0</v>
      </c>
      <c r="AC1288" s="14"/>
      <c r="AD1288" s="14"/>
      <c r="AE1288" s="14"/>
      <c r="AF1288" s="14"/>
      <c r="AG1288" s="14"/>
      <c r="AH1288" s="14">
        <f t="shared" si="1837"/>
        <v>0</v>
      </c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>
        <v>0</v>
      </c>
      <c r="AS1288" s="14">
        <v>0</v>
      </c>
      <c r="AT1288" s="14">
        <v>0</v>
      </c>
      <c r="AU1288" s="14"/>
      <c r="AV1288" s="14"/>
      <c r="AW1288" s="14"/>
      <c r="AX1288" s="14"/>
      <c r="AY1288" s="14"/>
      <c r="AZ1288" s="14">
        <f t="shared" si="1838"/>
        <v>0</v>
      </c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>
        <v>0</v>
      </c>
      <c r="BK1288" s="14">
        <v>0</v>
      </c>
    </row>
    <row r="1289" spans="1:63" x14ac:dyDescent="0.25">
      <c r="A1289" s="1" t="s">
        <v>135</v>
      </c>
      <c r="B1289" s="1" t="s">
        <v>60</v>
      </c>
      <c r="C1289" s="1" t="s">
        <v>170</v>
      </c>
      <c r="D1289" s="110" t="s">
        <v>476</v>
      </c>
      <c r="E1289" s="110" t="s">
        <v>20</v>
      </c>
      <c r="F1289" s="107" t="s">
        <v>0</v>
      </c>
      <c r="G1289" s="13" t="s">
        <v>0</v>
      </c>
      <c r="H1289" s="2" t="s">
        <v>21</v>
      </c>
      <c r="I1289" s="12">
        <f>SUM(I1290:I1294)</f>
        <v>314600</v>
      </c>
      <c r="J1289" s="12">
        <f t="shared" ref="J1289:Y1289" si="1884">SUM(J1290:J1294)</f>
        <v>0</v>
      </c>
      <c r="K1289" s="12">
        <f t="shared" si="1884"/>
        <v>0</v>
      </c>
      <c r="L1289" s="12">
        <f t="shared" si="1884"/>
        <v>0</v>
      </c>
      <c r="M1289" s="12">
        <f t="shared" si="1884"/>
        <v>0</v>
      </c>
      <c r="N1289" s="12">
        <f t="shared" si="1884"/>
        <v>0</v>
      </c>
      <c r="O1289" s="12">
        <f t="shared" si="1884"/>
        <v>0</v>
      </c>
      <c r="P1289" s="12">
        <f t="shared" si="1884"/>
        <v>0</v>
      </c>
      <c r="Q1289" s="12">
        <f t="shared" si="1884"/>
        <v>0</v>
      </c>
      <c r="R1289" s="12">
        <f t="shared" si="1884"/>
        <v>0</v>
      </c>
      <c r="S1289" s="12">
        <f t="shared" si="1884"/>
        <v>0</v>
      </c>
      <c r="T1289" s="12">
        <f t="shared" si="1884"/>
        <v>0</v>
      </c>
      <c r="U1289" s="12">
        <f t="shared" si="1884"/>
        <v>0</v>
      </c>
      <c r="V1289" s="12">
        <f t="shared" si="1884"/>
        <v>0</v>
      </c>
      <c r="W1289" s="12">
        <f t="shared" si="1884"/>
        <v>0</v>
      </c>
      <c r="X1289" s="12">
        <f t="shared" si="1884"/>
        <v>0</v>
      </c>
      <c r="Y1289" s="12">
        <f t="shared" si="1884"/>
        <v>0</v>
      </c>
      <c r="Z1289" s="12">
        <v>0</v>
      </c>
      <c r="AA1289" s="12">
        <v>0</v>
      </c>
      <c r="AB1289" s="12">
        <f t="shared" ref="AB1289:AQ1289" si="1885">SUM(AB1290:AB1294)</f>
        <v>0</v>
      </c>
      <c r="AC1289" s="12">
        <f t="shared" si="1885"/>
        <v>0</v>
      </c>
      <c r="AD1289" s="12">
        <f t="shared" si="1885"/>
        <v>0</v>
      </c>
      <c r="AE1289" s="12">
        <f t="shared" si="1885"/>
        <v>0</v>
      </c>
      <c r="AF1289" s="12">
        <f t="shared" si="1885"/>
        <v>0</v>
      </c>
      <c r="AG1289" s="12">
        <f t="shared" si="1885"/>
        <v>0</v>
      </c>
      <c r="AH1289" s="12">
        <f t="shared" si="1885"/>
        <v>0</v>
      </c>
      <c r="AI1289" s="12">
        <f t="shared" si="1885"/>
        <v>0</v>
      </c>
      <c r="AJ1289" s="12">
        <f t="shared" si="1885"/>
        <v>0</v>
      </c>
      <c r="AK1289" s="12">
        <f t="shared" si="1885"/>
        <v>0</v>
      </c>
      <c r="AL1289" s="12">
        <f t="shared" si="1885"/>
        <v>0</v>
      </c>
      <c r="AM1289" s="12">
        <f t="shared" si="1885"/>
        <v>0</v>
      </c>
      <c r="AN1289" s="12">
        <f t="shared" si="1885"/>
        <v>0</v>
      </c>
      <c r="AO1289" s="12">
        <f t="shared" si="1885"/>
        <v>0</v>
      </c>
      <c r="AP1289" s="12">
        <f t="shared" si="1885"/>
        <v>0</v>
      </c>
      <c r="AQ1289" s="12">
        <f t="shared" si="1885"/>
        <v>0</v>
      </c>
      <c r="AR1289" s="12">
        <v>0</v>
      </c>
      <c r="AS1289" s="12">
        <v>0</v>
      </c>
      <c r="AT1289" s="12">
        <f t="shared" ref="AT1289:BI1289" si="1886">SUM(AT1290:AT1294)</f>
        <v>0</v>
      </c>
      <c r="AU1289" s="12">
        <f t="shared" si="1886"/>
        <v>0</v>
      </c>
      <c r="AV1289" s="12">
        <f t="shared" si="1886"/>
        <v>0</v>
      </c>
      <c r="AW1289" s="12">
        <f t="shared" si="1886"/>
        <v>0</v>
      </c>
      <c r="AX1289" s="12">
        <f t="shared" si="1886"/>
        <v>0</v>
      </c>
      <c r="AY1289" s="12">
        <f t="shared" si="1886"/>
        <v>0</v>
      </c>
      <c r="AZ1289" s="12">
        <f t="shared" si="1886"/>
        <v>0</v>
      </c>
      <c r="BA1289" s="12">
        <f t="shared" si="1886"/>
        <v>0</v>
      </c>
      <c r="BB1289" s="12">
        <f t="shared" si="1886"/>
        <v>0</v>
      </c>
      <c r="BC1289" s="12">
        <f t="shared" si="1886"/>
        <v>0</v>
      </c>
      <c r="BD1289" s="12">
        <f t="shared" si="1886"/>
        <v>0</v>
      </c>
      <c r="BE1289" s="12">
        <f t="shared" si="1886"/>
        <v>0</v>
      </c>
      <c r="BF1289" s="12">
        <f t="shared" si="1886"/>
        <v>0</v>
      </c>
      <c r="BG1289" s="12">
        <f t="shared" si="1886"/>
        <v>0</v>
      </c>
      <c r="BH1289" s="12">
        <f t="shared" si="1886"/>
        <v>0</v>
      </c>
      <c r="BI1289" s="12">
        <f t="shared" si="1886"/>
        <v>0</v>
      </c>
      <c r="BJ1289" s="12">
        <v>0</v>
      </c>
      <c r="BK1289" s="12">
        <v>0</v>
      </c>
    </row>
    <row r="1290" spans="1:63" ht="22.5" x14ac:dyDescent="0.25">
      <c r="A1290" s="4" t="s">
        <v>135</v>
      </c>
      <c r="B1290" s="4" t="s">
        <v>60</v>
      </c>
      <c r="C1290" s="4" t="s">
        <v>170</v>
      </c>
      <c r="D1290" s="107" t="s">
        <v>476</v>
      </c>
      <c r="E1290" s="117">
        <v>6112</v>
      </c>
      <c r="F1290" s="107" t="s">
        <v>478</v>
      </c>
      <c r="G1290" s="103" t="s">
        <v>1658</v>
      </c>
      <c r="H1290" s="13" t="s">
        <v>59</v>
      </c>
      <c r="I1290" s="14">
        <v>46400</v>
      </c>
      <c r="J1290" s="14">
        <v>0</v>
      </c>
      <c r="K1290" s="14"/>
      <c r="L1290" s="14"/>
      <c r="M1290" s="14"/>
      <c r="N1290" s="14"/>
      <c r="O1290" s="14"/>
      <c r="P1290" s="14">
        <f t="shared" si="1836"/>
        <v>0</v>
      </c>
      <c r="Q1290" s="14"/>
      <c r="R1290" s="14"/>
      <c r="S1290" s="14"/>
      <c r="T1290" s="14"/>
      <c r="U1290" s="14"/>
      <c r="V1290" s="14"/>
      <c r="W1290" s="14"/>
      <c r="X1290" s="14"/>
      <c r="Y1290" s="14"/>
      <c r="Z1290" s="14">
        <v>0</v>
      </c>
      <c r="AA1290" s="14">
        <v>0</v>
      </c>
      <c r="AB1290" s="14">
        <v>0</v>
      </c>
      <c r="AC1290" s="14"/>
      <c r="AD1290" s="14"/>
      <c r="AE1290" s="14"/>
      <c r="AF1290" s="14"/>
      <c r="AG1290" s="14"/>
      <c r="AH1290" s="14">
        <f t="shared" si="1837"/>
        <v>0</v>
      </c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>
        <v>0</v>
      </c>
      <c r="AS1290" s="14">
        <v>0</v>
      </c>
      <c r="AT1290" s="14">
        <v>0</v>
      </c>
      <c r="AU1290" s="14"/>
      <c r="AV1290" s="14"/>
      <c r="AW1290" s="14"/>
      <c r="AX1290" s="14"/>
      <c r="AY1290" s="14"/>
      <c r="AZ1290" s="14">
        <f t="shared" si="1838"/>
        <v>0</v>
      </c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>
        <v>0</v>
      </c>
      <c r="BK1290" s="14">
        <v>0</v>
      </c>
    </row>
    <row r="1291" spans="1:63" x14ac:dyDescent="0.25">
      <c r="A1291" s="4" t="s">
        <v>135</v>
      </c>
      <c r="B1291" s="4" t="s">
        <v>60</v>
      </c>
      <c r="C1291" s="4" t="s">
        <v>170</v>
      </c>
      <c r="D1291" s="107" t="s">
        <v>476</v>
      </c>
      <c r="E1291" s="117">
        <v>6112</v>
      </c>
      <c r="F1291" s="107" t="s">
        <v>479</v>
      </c>
      <c r="G1291" s="103" t="s">
        <v>1658</v>
      </c>
      <c r="H1291" s="13" t="s">
        <v>24</v>
      </c>
      <c r="I1291" s="14">
        <v>207200</v>
      </c>
      <c r="J1291" s="14">
        <v>0</v>
      </c>
      <c r="K1291" s="14"/>
      <c r="L1291" s="14"/>
      <c r="M1291" s="14"/>
      <c r="N1291" s="14"/>
      <c r="O1291" s="14"/>
      <c r="P1291" s="14">
        <f t="shared" si="1836"/>
        <v>0</v>
      </c>
      <c r="Q1291" s="14"/>
      <c r="R1291" s="14"/>
      <c r="S1291" s="14"/>
      <c r="T1291" s="14"/>
      <c r="U1291" s="14"/>
      <c r="V1291" s="14"/>
      <c r="W1291" s="14"/>
      <c r="X1291" s="14"/>
      <c r="Y1291" s="14"/>
      <c r="Z1291" s="14">
        <v>0</v>
      </c>
      <c r="AA1291" s="14">
        <v>0</v>
      </c>
      <c r="AB1291" s="14">
        <v>0</v>
      </c>
      <c r="AC1291" s="14"/>
      <c r="AD1291" s="14"/>
      <c r="AE1291" s="14"/>
      <c r="AF1291" s="14"/>
      <c r="AG1291" s="14"/>
      <c r="AH1291" s="14">
        <f t="shared" si="1837"/>
        <v>0</v>
      </c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>
        <v>0</v>
      </c>
      <c r="AS1291" s="14">
        <v>0</v>
      </c>
      <c r="AT1291" s="14">
        <v>0</v>
      </c>
      <c r="AU1291" s="14"/>
      <c r="AV1291" s="14"/>
      <c r="AW1291" s="14"/>
      <c r="AX1291" s="14"/>
      <c r="AY1291" s="14"/>
      <c r="AZ1291" s="14">
        <f t="shared" si="1838"/>
        <v>0</v>
      </c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>
        <v>0</v>
      </c>
      <c r="BK1291" s="14">
        <v>0</v>
      </c>
    </row>
    <row r="1292" spans="1:63" x14ac:dyDescent="0.25">
      <c r="A1292" s="4" t="s">
        <v>135</v>
      </c>
      <c r="B1292" s="4" t="s">
        <v>60</v>
      </c>
      <c r="C1292" s="4" t="s">
        <v>170</v>
      </c>
      <c r="D1292" s="107" t="s">
        <v>476</v>
      </c>
      <c r="E1292" s="117">
        <v>6112</v>
      </c>
      <c r="F1292" s="107" t="s">
        <v>480</v>
      </c>
      <c r="G1292" s="103" t="s">
        <v>1658</v>
      </c>
      <c r="H1292" s="13" t="s">
        <v>25</v>
      </c>
      <c r="I1292" s="14">
        <v>43000</v>
      </c>
      <c r="J1292" s="14">
        <v>0</v>
      </c>
      <c r="K1292" s="14"/>
      <c r="L1292" s="14"/>
      <c r="M1292" s="14"/>
      <c r="N1292" s="14"/>
      <c r="O1292" s="14"/>
      <c r="P1292" s="14">
        <f t="shared" si="1836"/>
        <v>0</v>
      </c>
      <c r="Q1292" s="14"/>
      <c r="R1292" s="14"/>
      <c r="S1292" s="14"/>
      <c r="T1292" s="14"/>
      <c r="U1292" s="14"/>
      <c r="V1292" s="14"/>
      <c r="W1292" s="14"/>
      <c r="X1292" s="14"/>
      <c r="Y1292" s="14"/>
      <c r="Z1292" s="14">
        <v>0</v>
      </c>
      <c r="AA1292" s="14">
        <v>0</v>
      </c>
      <c r="AB1292" s="14">
        <v>0</v>
      </c>
      <c r="AC1292" s="14"/>
      <c r="AD1292" s="14"/>
      <c r="AE1292" s="14"/>
      <c r="AF1292" s="14"/>
      <c r="AG1292" s="14"/>
      <c r="AH1292" s="14">
        <f t="shared" si="1837"/>
        <v>0</v>
      </c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>
        <v>0</v>
      </c>
      <c r="AS1292" s="14">
        <v>0</v>
      </c>
      <c r="AT1292" s="14">
        <v>0</v>
      </c>
      <c r="AU1292" s="14"/>
      <c r="AV1292" s="14"/>
      <c r="AW1292" s="14"/>
      <c r="AX1292" s="14"/>
      <c r="AY1292" s="14"/>
      <c r="AZ1292" s="14">
        <f t="shared" si="1838"/>
        <v>0</v>
      </c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>
        <v>0</v>
      </c>
      <c r="BK1292" s="14">
        <v>0</v>
      </c>
    </row>
    <row r="1293" spans="1:63" x14ac:dyDescent="0.25">
      <c r="A1293" s="4" t="s">
        <v>135</v>
      </c>
      <c r="B1293" s="4" t="s">
        <v>60</v>
      </c>
      <c r="C1293" s="4" t="s">
        <v>170</v>
      </c>
      <c r="D1293" s="107" t="s">
        <v>476</v>
      </c>
      <c r="E1293" s="117">
        <v>6112</v>
      </c>
      <c r="F1293" s="107" t="s">
        <v>481</v>
      </c>
      <c r="G1293" s="103" t="s">
        <v>1658</v>
      </c>
      <c r="H1293" s="13" t="s">
        <v>23</v>
      </c>
      <c r="I1293" s="14">
        <v>0</v>
      </c>
      <c r="J1293" s="14">
        <v>0</v>
      </c>
      <c r="K1293" s="14"/>
      <c r="L1293" s="14"/>
      <c r="M1293" s="14"/>
      <c r="N1293" s="14"/>
      <c r="O1293" s="14"/>
      <c r="P1293" s="14">
        <f t="shared" si="1836"/>
        <v>0</v>
      </c>
      <c r="Q1293" s="14"/>
      <c r="R1293" s="14"/>
      <c r="S1293" s="14"/>
      <c r="T1293" s="14"/>
      <c r="U1293" s="14"/>
      <c r="V1293" s="14"/>
      <c r="W1293" s="14"/>
      <c r="X1293" s="14"/>
      <c r="Y1293" s="14"/>
      <c r="Z1293" s="14">
        <v>0</v>
      </c>
      <c r="AA1293" s="14">
        <v>0</v>
      </c>
      <c r="AB1293" s="14">
        <v>0</v>
      </c>
      <c r="AC1293" s="14"/>
      <c r="AD1293" s="14"/>
      <c r="AE1293" s="14"/>
      <c r="AF1293" s="14"/>
      <c r="AG1293" s="14"/>
      <c r="AH1293" s="14">
        <f t="shared" si="1837"/>
        <v>0</v>
      </c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>
        <v>0</v>
      </c>
      <c r="AS1293" s="14">
        <v>0</v>
      </c>
      <c r="AT1293" s="14">
        <v>0</v>
      </c>
      <c r="AU1293" s="14"/>
      <c r="AV1293" s="14"/>
      <c r="AW1293" s="14"/>
      <c r="AX1293" s="14"/>
      <c r="AY1293" s="14"/>
      <c r="AZ1293" s="14">
        <f t="shared" si="1838"/>
        <v>0</v>
      </c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>
        <v>0</v>
      </c>
      <c r="BK1293" s="14">
        <v>0</v>
      </c>
    </row>
    <row r="1294" spans="1:63" x14ac:dyDescent="0.25">
      <c r="A1294" s="4" t="s">
        <v>135</v>
      </c>
      <c r="B1294" s="4" t="s">
        <v>60</v>
      </c>
      <c r="C1294" s="4" t="s">
        <v>170</v>
      </c>
      <c r="D1294" s="107" t="s">
        <v>476</v>
      </c>
      <c r="E1294" s="117">
        <v>6112</v>
      </c>
      <c r="F1294" s="107" t="s">
        <v>482</v>
      </c>
      <c r="G1294" s="103" t="s">
        <v>1658</v>
      </c>
      <c r="H1294" s="13" t="s">
        <v>26</v>
      </c>
      <c r="I1294" s="14">
        <v>18000</v>
      </c>
      <c r="J1294" s="14">
        <v>0</v>
      </c>
      <c r="K1294" s="14"/>
      <c r="L1294" s="14"/>
      <c r="M1294" s="14"/>
      <c r="N1294" s="14"/>
      <c r="O1294" s="14"/>
      <c r="P1294" s="14">
        <f t="shared" si="1836"/>
        <v>0</v>
      </c>
      <c r="Q1294" s="14"/>
      <c r="R1294" s="14"/>
      <c r="S1294" s="14"/>
      <c r="T1294" s="14"/>
      <c r="U1294" s="14"/>
      <c r="V1294" s="14"/>
      <c r="W1294" s="14"/>
      <c r="X1294" s="14"/>
      <c r="Y1294" s="14"/>
      <c r="Z1294" s="14">
        <v>0</v>
      </c>
      <c r="AA1294" s="14">
        <v>0</v>
      </c>
      <c r="AB1294" s="14">
        <v>0</v>
      </c>
      <c r="AC1294" s="14"/>
      <c r="AD1294" s="14"/>
      <c r="AE1294" s="14"/>
      <c r="AF1294" s="14"/>
      <c r="AG1294" s="14"/>
      <c r="AH1294" s="14">
        <f t="shared" si="1837"/>
        <v>0</v>
      </c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>
        <v>0</v>
      </c>
      <c r="AS1294" s="14">
        <v>0</v>
      </c>
      <c r="AT1294" s="14">
        <v>0</v>
      </c>
      <c r="AU1294" s="14"/>
      <c r="AV1294" s="14"/>
      <c r="AW1294" s="14"/>
      <c r="AX1294" s="14"/>
      <c r="AY1294" s="14"/>
      <c r="AZ1294" s="14">
        <f t="shared" si="1838"/>
        <v>0</v>
      </c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>
        <v>0</v>
      </c>
      <c r="BK1294" s="14">
        <v>0</v>
      </c>
    </row>
    <row r="1295" spans="1:63" ht="22.5" x14ac:dyDescent="0.25">
      <c r="A1295" s="4" t="s">
        <v>135</v>
      </c>
      <c r="B1295" s="4" t="s">
        <v>60</v>
      </c>
      <c r="C1295" s="4" t="s">
        <v>170</v>
      </c>
      <c r="D1295" s="107" t="s">
        <v>476</v>
      </c>
      <c r="E1295" s="106" t="s">
        <v>27</v>
      </c>
      <c r="F1295" s="106" t="s">
        <v>0</v>
      </c>
      <c r="G1295" s="2" t="s">
        <v>0</v>
      </c>
      <c r="H1295" s="2" t="s">
        <v>28</v>
      </c>
      <c r="I1295" s="12">
        <f>SUM(I1296)</f>
        <v>270905</v>
      </c>
      <c r="J1295" s="12">
        <f t="shared" ref="J1295:Y1295" si="1887">SUM(J1296)</f>
        <v>0</v>
      </c>
      <c r="K1295" s="12">
        <f t="shared" si="1887"/>
        <v>0</v>
      </c>
      <c r="L1295" s="12">
        <f t="shared" si="1887"/>
        <v>0</v>
      </c>
      <c r="M1295" s="12">
        <f t="shared" si="1887"/>
        <v>0</v>
      </c>
      <c r="N1295" s="12">
        <f t="shared" si="1887"/>
        <v>0</v>
      </c>
      <c r="O1295" s="12">
        <f t="shared" si="1887"/>
        <v>0</v>
      </c>
      <c r="P1295" s="12">
        <f t="shared" si="1887"/>
        <v>0</v>
      </c>
      <c r="Q1295" s="12">
        <f t="shared" si="1887"/>
        <v>0</v>
      </c>
      <c r="R1295" s="12">
        <f t="shared" si="1887"/>
        <v>0</v>
      </c>
      <c r="S1295" s="12">
        <f t="shared" si="1887"/>
        <v>0</v>
      </c>
      <c r="T1295" s="12">
        <f t="shared" si="1887"/>
        <v>0</v>
      </c>
      <c r="U1295" s="12">
        <f t="shared" si="1887"/>
        <v>0</v>
      </c>
      <c r="V1295" s="12">
        <f t="shared" si="1887"/>
        <v>0</v>
      </c>
      <c r="W1295" s="12">
        <f t="shared" si="1887"/>
        <v>0</v>
      </c>
      <c r="X1295" s="12">
        <f t="shared" si="1887"/>
        <v>0</v>
      </c>
      <c r="Y1295" s="12">
        <f t="shared" si="1887"/>
        <v>0</v>
      </c>
      <c r="Z1295" s="12">
        <v>0</v>
      </c>
      <c r="AA1295" s="12">
        <v>0</v>
      </c>
      <c r="AB1295" s="12">
        <f t="shared" ref="AB1295:AQ1295" si="1888">SUM(AB1296)</f>
        <v>0</v>
      </c>
      <c r="AC1295" s="12">
        <f t="shared" si="1888"/>
        <v>0</v>
      </c>
      <c r="AD1295" s="12">
        <f t="shared" si="1888"/>
        <v>0</v>
      </c>
      <c r="AE1295" s="12">
        <f t="shared" si="1888"/>
        <v>0</v>
      </c>
      <c r="AF1295" s="12">
        <f t="shared" si="1888"/>
        <v>0</v>
      </c>
      <c r="AG1295" s="12">
        <f t="shared" si="1888"/>
        <v>0</v>
      </c>
      <c r="AH1295" s="12">
        <f t="shared" si="1888"/>
        <v>0</v>
      </c>
      <c r="AI1295" s="12">
        <f t="shared" si="1888"/>
        <v>0</v>
      </c>
      <c r="AJ1295" s="12">
        <f t="shared" si="1888"/>
        <v>0</v>
      </c>
      <c r="AK1295" s="12">
        <f t="shared" si="1888"/>
        <v>0</v>
      </c>
      <c r="AL1295" s="12">
        <f t="shared" si="1888"/>
        <v>0</v>
      </c>
      <c r="AM1295" s="12">
        <f t="shared" si="1888"/>
        <v>0</v>
      </c>
      <c r="AN1295" s="12">
        <f t="shared" si="1888"/>
        <v>0</v>
      </c>
      <c r="AO1295" s="12">
        <f t="shared" si="1888"/>
        <v>0</v>
      </c>
      <c r="AP1295" s="12">
        <f t="shared" si="1888"/>
        <v>0</v>
      </c>
      <c r="AQ1295" s="12">
        <f t="shared" si="1888"/>
        <v>0</v>
      </c>
      <c r="AR1295" s="12">
        <v>0</v>
      </c>
      <c r="AS1295" s="12">
        <v>0</v>
      </c>
      <c r="AT1295" s="12">
        <f t="shared" ref="AT1295:BI1295" si="1889">SUM(AT1296)</f>
        <v>0</v>
      </c>
      <c r="AU1295" s="12">
        <f t="shared" si="1889"/>
        <v>0</v>
      </c>
      <c r="AV1295" s="12">
        <f t="shared" si="1889"/>
        <v>0</v>
      </c>
      <c r="AW1295" s="12">
        <f t="shared" si="1889"/>
        <v>0</v>
      </c>
      <c r="AX1295" s="12">
        <f t="shared" si="1889"/>
        <v>0</v>
      </c>
      <c r="AY1295" s="12">
        <f t="shared" si="1889"/>
        <v>0</v>
      </c>
      <c r="AZ1295" s="12">
        <f t="shared" si="1889"/>
        <v>0</v>
      </c>
      <c r="BA1295" s="12">
        <f t="shared" si="1889"/>
        <v>0</v>
      </c>
      <c r="BB1295" s="12">
        <f t="shared" si="1889"/>
        <v>0</v>
      </c>
      <c r="BC1295" s="12">
        <f t="shared" si="1889"/>
        <v>0</v>
      </c>
      <c r="BD1295" s="12">
        <f t="shared" si="1889"/>
        <v>0</v>
      </c>
      <c r="BE1295" s="12">
        <f t="shared" si="1889"/>
        <v>0</v>
      </c>
      <c r="BF1295" s="12">
        <f t="shared" si="1889"/>
        <v>0</v>
      </c>
      <c r="BG1295" s="12">
        <f t="shared" si="1889"/>
        <v>0</v>
      </c>
      <c r="BH1295" s="12">
        <f t="shared" si="1889"/>
        <v>0</v>
      </c>
      <c r="BI1295" s="12">
        <f t="shared" si="1889"/>
        <v>0</v>
      </c>
      <c r="BJ1295" s="12">
        <v>0</v>
      </c>
      <c r="BK1295" s="12">
        <v>0</v>
      </c>
    </row>
    <row r="1296" spans="1:63" x14ac:dyDescent="0.25">
      <c r="A1296" s="4" t="s">
        <v>135</v>
      </c>
      <c r="B1296" s="4" t="s">
        <v>60</v>
      </c>
      <c r="C1296" s="4" t="s">
        <v>170</v>
      </c>
      <c r="D1296" s="107" t="s">
        <v>476</v>
      </c>
      <c r="E1296" s="117">
        <v>6121</v>
      </c>
      <c r="F1296" s="107"/>
      <c r="G1296" s="103" t="s">
        <v>1658</v>
      </c>
      <c r="H1296" s="13" t="s">
        <v>29</v>
      </c>
      <c r="I1296" s="14">
        <v>270905</v>
      </c>
      <c r="J1296" s="14">
        <v>0</v>
      </c>
      <c r="K1296" s="14"/>
      <c r="L1296" s="14"/>
      <c r="M1296" s="14"/>
      <c r="N1296" s="14"/>
      <c r="O1296" s="14"/>
      <c r="P1296" s="14">
        <f t="shared" si="1836"/>
        <v>0</v>
      </c>
      <c r="Q1296" s="14"/>
      <c r="R1296" s="14"/>
      <c r="S1296" s="14"/>
      <c r="T1296" s="14"/>
      <c r="U1296" s="14"/>
      <c r="V1296" s="14"/>
      <c r="W1296" s="14"/>
      <c r="X1296" s="14"/>
      <c r="Y1296" s="14"/>
      <c r="Z1296" s="14">
        <v>0</v>
      </c>
      <c r="AA1296" s="14">
        <v>0</v>
      </c>
      <c r="AB1296" s="14">
        <v>0</v>
      </c>
      <c r="AC1296" s="14"/>
      <c r="AD1296" s="14"/>
      <c r="AE1296" s="14"/>
      <c r="AF1296" s="14"/>
      <c r="AG1296" s="14"/>
      <c r="AH1296" s="14">
        <f t="shared" si="1837"/>
        <v>0</v>
      </c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>
        <v>0</v>
      </c>
      <c r="AS1296" s="14">
        <v>0</v>
      </c>
      <c r="AT1296" s="14">
        <v>0</v>
      </c>
      <c r="AU1296" s="14"/>
      <c r="AV1296" s="14"/>
      <c r="AW1296" s="14"/>
      <c r="AX1296" s="14"/>
      <c r="AY1296" s="14"/>
      <c r="AZ1296" s="14">
        <f t="shared" si="1838"/>
        <v>0</v>
      </c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>
        <v>0</v>
      </c>
      <c r="BK1296" s="14">
        <v>0</v>
      </c>
    </row>
    <row r="1297" spans="1:63" ht="22.5" x14ac:dyDescent="0.25">
      <c r="A1297" s="4" t="s">
        <v>135</v>
      </c>
      <c r="B1297" s="4" t="s">
        <v>60</v>
      </c>
      <c r="C1297" s="4" t="s">
        <v>170</v>
      </c>
      <c r="D1297" s="107" t="s">
        <v>476</v>
      </c>
      <c r="E1297" s="106" t="s">
        <v>31</v>
      </c>
      <c r="F1297" s="106" t="s">
        <v>0</v>
      </c>
      <c r="G1297" s="2" t="s">
        <v>0</v>
      </c>
      <c r="H1297" s="2" t="s">
        <v>32</v>
      </c>
      <c r="I1297" s="12">
        <f>SUM(I1298:I1306)</f>
        <v>304700</v>
      </c>
      <c r="J1297" s="12">
        <f t="shared" ref="J1297:Y1297" si="1890">SUM(J1298:J1306)</f>
        <v>50000</v>
      </c>
      <c r="K1297" s="12">
        <f t="shared" si="1890"/>
        <v>0</v>
      </c>
      <c r="L1297" s="12">
        <f t="shared" si="1890"/>
        <v>0</v>
      </c>
      <c r="M1297" s="12">
        <f t="shared" si="1890"/>
        <v>0</v>
      </c>
      <c r="N1297" s="12">
        <f t="shared" si="1890"/>
        <v>0</v>
      </c>
      <c r="O1297" s="12">
        <f t="shared" si="1890"/>
        <v>0</v>
      </c>
      <c r="P1297" s="12">
        <f t="shared" si="1890"/>
        <v>50000</v>
      </c>
      <c r="Q1297" s="12">
        <f t="shared" si="1890"/>
        <v>10843</v>
      </c>
      <c r="R1297" s="12">
        <f t="shared" si="1890"/>
        <v>3914</v>
      </c>
      <c r="S1297" s="12">
        <f t="shared" si="1890"/>
        <v>910</v>
      </c>
      <c r="T1297" s="12">
        <f t="shared" si="1890"/>
        <v>10108</v>
      </c>
      <c r="U1297" s="12">
        <f t="shared" si="1890"/>
        <v>8855</v>
      </c>
      <c r="V1297" s="12">
        <f t="shared" si="1890"/>
        <v>2674</v>
      </c>
      <c r="W1297" s="12">
        <f t="shared" si="1890"/>
        <v>696</v>
      </c>
      <c r="X1297" s="12">
        <f t="shared" si="1890"/>
        <v>0</v>
      </c>
      <c r="Y1297" s="12">
        <f t="shared" si="1890"/>
        <v>0</v>
      </c>
      <c r="Z1297" s="12">
        <v>38000</v>
      </c>
      <c r="AA1297" s="12">
        <v>12000</v>
      </c>
      <c r="AB1297" s="12">
        <f t="shared" ref="AB1297:AQ1297" si="1891">SUM(AB1298:AB1306)</f>
        <v>0</v>
      </c>
      <c r="AC1297" s="12">
        <f t="shared" si="1891"/>
        <v>0</v>
      </c>
      <c r="AD1297" s="12">
        <f t="shared" si="1891"/>
        <v>0</v>
      </c>
      <c r="AE1297" s="12">
        <f t="shared" si="1891"/>
        <v>0</v>
      </c>
      <c r="AF1297" s="12">
        <f t="shared" si="1891"/>
        <v>0</v>
      </c>
      <c r="AG1297" s="12">
        <f t="shared" si="1891"/>
        <v>0</v>
      </c>
      <c r="AH1297" s="12">
        <f t="shared" si="1891"/>
        <v>0</v>
      </c>
      <c r="AI1297" s="12">
        <f t="shared" si="1891"/>
        <v>0</v>
      </c>
      <c r="AJ1297" s="12">
        <f t="shared" si="1891"/>
        <v>0</v>
      </c>
      <c r="AK1297" s="12">
        <f t="shared" si="1891"/>
        <v>0</v>
      </c>
      <c r="AL1297" s="12">
        <f t="shared" si="1891"/>
        <v>0</v>
      </c>
      <c r="AM1297" s="12">
        <f t="shared" si="1891"/>
        <v>0</v>
      </c>
      <c r="AN1297" s="12">
        <f t="shared" si="1891"/>
        <v>0</v>
      </c>
      <c r="AO1297" s="12">
        <f t="shared" si="1891"/>
        <v>0</v>
      </c>
      <c r="AP1297" s="12">
        <f t="shared" si="1891"/>
        <v>0</v>
      </c>
      <c r="AQ1297" s="12">
        <f t="shared" si="1891"/>
        <v>0</v>
      </c>
      <c r="AR1297" s="12">
        <v>0</v>
      </c>
      <c r="AS1297" s="12">
        <v>0</v>
      </c>
      <c r="AT1297" s="12">
        <f t="shared" ref="AT1297:BI1297" si="1892">SUM(AT1298:AT1306)</f>
        <v>0</v>
      </c>
      <c r="AU1297" s="12">
        <f t="shared" si="1892"/>
        <v>0</v>
      </c>
      <c r="AV1297" s="12">
        <f t="shared" si="1892"/>
        <v>0</v>
      </c>
      <c r="AW1297" s="12">
        <f t="shared" si="1892"/>
        <v>29355</v>
      </c>
      <c r="AX1297" s="12">
        <f t="shared" si="1892"/>
        <v>0</v>
      </c>
      <c r="AY1297" s="12">
        <f t="shared" si="1892"/>
        <v>0</v>
      </c>
      <c r="AZ1297" s="12">
        <f t="shared" si="1892"/>
        <v>29355</v>
      </c>
      <c r="BA1297" s="12">
        <f t="shared" si="1892"/>
        <v>0</v>
      </c>
      <c r="BB1297" s="12">
        <f t="shared" si="1892"/>
        <v>0</v>
      </c>
      <c r="BC1297" s="12">
        <f t="shared" si="1892"/>
        <v>0</v>
      </c>
      <c r="BD1297" s="12">
        <f t="shared" si="1892"/>
        <v>24055</v>
      </c>
      <c r="BE1297" s="12">
        <f t="shared" si="1892"/>
        <v>0</v>
      </c>
      <c r="BF1297" s="12">
        <f t="shared" si="1892"/>
        <v>0</v>
      </c>
      <c r="BG1297" s="12">
        <f t="shared" si="1892"/>
        <v>3800</v>
      </c>
      <c r="BH1297" s="12">
        <f t="shared" si="1892"/>
        <v>0</v>
      </c>
      <c r="BI1297" s="12">
        <f t="shared" si="1892"/>
        <v>1500</v>
      </c>
      <c r="BJ1297" s="12">
        <v>29355</v>
      </c>
      <c r="BK1297" s="12">
        <v>0</v>
      </c>
    </row>
    <row r="1298" spans="1:63" x14ac:dyDescent="0.25">
      <c r="A1298" s="4" t="s">
        <v>135</v>
      </c>
      <c r="B1298" s="4" t="s">
        <v>60</v>
      </c>
      <c r="C1298" s="4" t="s">
        <v>170</v>
      </c>
      <c r="D1298" s="107" t="s">
        <v>476</v>
      </c>
      <c r="E1298" s="117">
        <v>6131</v>
      </c>
      <c r="F1298" s="107"/>
      <c r="G1298" s="103" t="s">
        <v>1658</v>
      </c>
      <c r="H1298" s="13" t="s">
        <v>34</v>
      </c>
      <c r="I1298" s="14">
        <v>10000</v>
      </c>
      <c r="J1298" s="14">
        <v>6000</v>
      </c>
      <c r="K1298" s="14"/>
      <c r="L1298" s="14"/>
      <c r="M1298" s="14"/>
      <c r="N1298" s="14"/>
      <c r="O1298" s="14"/>
      <c r="P1298" s="14">
        <f t="shared" si="1836"/>
        <v>6000</v>
      </c>
      <c r="Q1298" s="14"/>
      <c r="R1298" s="14">
        <v>3914</v>
      </c>
      <c r="S1298" s="14">
        <v>910</v>
      </c>
      <c r="T1298" s="14">
        <v>1176</v>
      </c>
      <c r="U1298" s="14"/>
      <c r="V1298" s="14"/>
      <c r="W1298" s="14"/>
      <c r="X1298" s="14"/>
      <c r="Y1298" s="14"/>
      <c r="Z1298" s="14">
        <v>6000</v>
      </c>
      <c r="AA1298" s="14">
        <v>0</v>
      </c>
      <c r="AB1298" s="14">
        <v>0</v>
      </c>
      <c r="AC1298" s="14"/>
      <c r="AD1298" s="14"/>
      <c r="AE1298" s="14"/>
      <c r="AF1298" s="14"/>
      <c r="AG1298" s="14"/>
      <c r="AH1298" s="14">
        <f t="shared" si="1837"/>
        <v>0</v>
      </c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>
        <v>0</v>
      </c>
      <c r="AS1298" s="14">
        <v>0</v>
      </c>
      <c r="AT1298" s="14">
        <v>0</v>
      </c>
      <c r="AU1298" s="14"/>
      <c r="AV1298" s="14"/>
      <c r="AW1298" s="14">
        <v>7020</v>
      </c>
      <c r="AX1298" s="14"/>
      <c r="AY1298" s="14"/>
      <c r="AZ1298" s="14">
        <f t="shared" si="1838"/>
        <v>7020</v>
      </c>
      <c r="BA1298" s="14"/>
      <c r="BB1298" s="14"/>
      <c r="BC1298" s="14"/>
      <c r="BD1298" s="14">
        <v>7020</v>
      </c>
      <c r="BE1298" s="14"/>
      <c r="BF1298" s="14"/>
      <c r="BG1298" s="14"/>
      <c r="BH1298" s="14"/>
      <c r="BI1298" s="14"/>
      <c r="BJ1298" s="14">
        <v>7020</v>
      </c>
      <c r="BK1298" s="14">
        <v>0</v>
      </c>
    </row>
    <row r="1299" spans="1:63" x14ac:dyDescent="0.25">
      <c r="A1299" s="4" t="s">
        <v>135</v>
      </c>
      <c r="B1299" s="4" t="s">
        <v>60</v>
      </c>
      <c r="C1299" s="4" t="s">
        <v>170</v>
      </c>
      <c r="D1299" s="107" t="s">
        <v>476</v>
      </c>
      <c r="E1299" s="117">
        <v>6132</v>
      </c>
      <c r="F1299" s="107"/>
      <c r="G1299" s="103" t="s">
        <v>1658</v>
      </c>
      <c r="H1299" s="13" t="s">
        <v>74</v>
      </c>
      <c r="I1299" s="14">
        <v>80000</v>
      </c>
      <c r="J1299" s="14">
        <v>0</v>
      </c>
      <c r="K1299" s="14"/>
      <c r="L1299" s="14"/>
      <c r="M1299" s="14"/>
      <c r="N1299" s="14"/>
      <c r="O1299" s="14"/>
      <c r="P1299" s="14">
        <f t="shared" si="1836"/>
        <v>0</v>
      </c>
      <c r="Q1299" s="14"/>
      <c r="R1299" s="14"/>
      <c r="S1299" s="14"/>
      <c r="T1299" s="14"/>
      <c r="U1299" s="14"/>
      <c r="V1299" s="14"/>
      <c r="W1299" s="14"/>
      <c r="X1299" s="14"/>
      <c r="Y1299" s="14"/>
      <c r="Z1299" s="14">
        <v>0</v>
      </c>
      <c r="AA1299" s="14">
        <v>0</v>
      </c>
      <c r="AB1299" s="14">
        <v>0</v>
      </c>
      <c r="AC1299" s="14"/>
      <c r="AD1299" s="14"/>
      <c r="AE1299" s="14"/>
      <c r="AF1299" s="14"/>
      <c r="AG1299" s="14"/>
      <c r="AH1299" s="14">
        <f t="shared" si="1837"/>
        <v>0</v>
      </c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>
        <v>0</v>
      </c>
      <c r="AS1299" s="14">
        <v>0</v>
      </c>
      <c r="AT1299" s="14">
        <v>0</v>
      </c>
      <c r="AU1299" s="14"/>
      <c r="AV1299" s="14"/>
      <c r="AW1299" s="14"/>
      <c r="AX1299" s="14"/>
      <c r="AY1299" s="14"/>
      <c r="AZ1299" s="14">
        <f t="shared" si="1838"/>
        <v>0</v>
      </c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>
        <v>0</v>
      </c>
      <c r="BK1299" s="14">
        <v>0</v>
      </c>
    </row>
    <row r="1300" spans="1:63" x14ac:dyDescent="0.25">
      <c r="A1300" s="4" t="s">
        <v>135</v>
      </c>
      <c r="B1300" s="4" t="s">
        <v>60</v>
      </c>
      <c r="C1300" s="4" t="s">
        <v>170</v>
      </c>
      <c r="D1300" s="107" t="s">
        <v>476</v>
      </c>
      <c r="E1300" s="117">
        <v>6133</v>
      </c>
      <c r="F1300" s="107"/>
      <c r="G1300" s="103" t="s">
        <v>1658</v>
      </c>
      <c r="H1300" s="13" t="s">
        <v>77</v>
      </c>
      <c r="I1300" s="14">
        <v>15000</v>
      </c>
      <c r="J1300" s="14">
        <v>0</v>
      </c>
      <c r="K1300" s="14"/>
      <c r="L1300" s="14"/>
      <c r="M1300" s="14"/>
      <c r="N1300" s="14"/>
      <c r="O1300" s="14"/>
      <c r="P1300" s="14">
        <f t="shared" si="1836"/>
        <v>0</v>
      </c>
      <c r="Q1300" s="14"/>
      <c r="R1300" s="14"/>
      <c r="S1300" s="14"/>
      <c r="T1300" s="14"/>
      <c r="U1300" s="14"/>
      <c r="V1300" s="14"/>
      <c r="W1300" s="14"/>
      <c r="X1300" s="14"/>
      <c r="Y1300" s="14"/>
      <c r="Z1300" s="14">
        <v>0</v>
      </c>
      <c r="AA1300" s="14">
        <v>0</v>
      </c>
      <c r="AB1300" s="14">
        <v>0</v>
      </c>
      <c r="AC1300" s="14"/>
      <c r="AD1300" s="14"/>
      <c r="AE1300" s="14"/>
      <c r="AF1300" s="14"/>
      <c r="AG1300" s="14"/>
      <c r="AH1300" s="14">
        <f t="shared" si="1837"/>
        <v>0</v>
      </c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>
        <v>0</v>
      </c>
      <c r="AS1300" s="14">
        <v>0</v>
      </c>
      <c r="AT1300" s="14">
        <v>0</v>
      </c>
      <c r="AU1300" s="14"/>
      <c r="AV1300" s="14"/>
      <c r="AW1300" s="14"/>
      <c r="AX1300" s="14"/>
      <c r="AY1300" s="14"/>
      <c r="AZ1300" s="14">
        <f t="shared" si="1838"/>
        <v>0</v>
      </c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>
        <v>0</v>
      </c>
      <c r="BK1300" s="14">
        <v>0</v>
      </c>
    </row>
    <row r="1301" spans="1:63" x14ac:dyDescent="0.25">
      <c r="A1301" s="4" t="s">
        <v>135</v>
      </c>
      <c r="B1301" s="4" t="s">
        <v>60</v>
      </c>
      <c r="C1301" s="4" t="s">
        <v>170</v>
      </c>
      <c r="D1301" s="107" t="s">
        <v>476</v>
      </c>
      <c r="E1301" s="117">
        <v>6134</v>
      </c>
      <c r="F1301" s="107"/>
      <c r="G1301" s="103" t="s">
        <v>1658</v>
      </c>
      <c r="H1301" s="13" t="s">
        <v>80</v>
      </c>
      <c r="I1301" s="14">
        <v>38500</v>
      </c>
      <c r="J1301" s="14">
        <v>6000</v>
      </c>
      <c r="K1301" s="14"/>
      <c r="L1301" s="14"/>
      <c r="M1301" s="14"/>
      <c r="N1301" s="14"/>
      <c r="O1301" s="14"/>
      <c r="P1301" s="14">
        <f t="shared" si="1836"/>
        <v>6000</v>
      </c>
      <c r="Q1301" s="14"/>
      <c r="R1301" s="14"/>
      <c r="S1301" s="14"/>
      <c r="T1301" s="14"/>
      <c r="U1301" s="14"/>
      <c r="V1301" s="14"/>
      <c r="W1301" s="14"/>
      <c r="X1301" s="14"/>
      <c r="Y1301" s="14"/>
      <c r="Z1301" s="14">
        <v>0</v>
      </c>
      <c r="AA1301" s="14">
        <v>6000</v>
      </c>
      <c r="AB1301" s="14">
        <v>0</v>
      </c>
      <c r="AC1301" s="14"/>
      <c r="AD1301" s="14"/>
      <c r="AE1301" s="14"/>
      <c r="AF1301" s="14"/>
      <c r="AG1301" s="14"/>
      <c r="AH1301" s="14">
        <f t="shared" si="1837"/>
        <v>0</v>
      </c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>
        <v>0</v>
      </c>
      <c r="AS1301" s="14">
        <v>0</v>
      </c>
      <c r="AT1301" s="14">
        <v>0</v>
      </c>
      <c r="AU1301" s="14"/>
      <c r="AV1301" s="14"/>
      <c r="AW1301" s="14">
        <f>1000+1500</f>
        <v>2500</v>
      </c>
      <c r="AX1301" s="14"/>
      <c r="AY1301" s="14"/>
      <c r="AZ1301" s="14">
        <f t="shared" si="1838"/>
        <v>2500</v>
      </c>
      <c r="BA1301" s="14"/>
      <c r="BB1301" s="14"/>
      <c r="BC1301" s="14"/>
      <c r="BD1301" s="14"/>
      <c r="BE1301" s="14"/>
      <c r="BF1301" s="14"/>
      <c r="BG1301" s="14">
        <v>1000</v>
      </c>
      <c r="BH1301" s="14"/>
      <c r="BI1301" s="14">
        <v>1500</v>
      </c>
      <c r="BJ1301" s="14">
        <v>2500</v>
      </c>
      <c r="BK1301" s="14">
        <v>0</v>
      </c>
    </row>
    <row r="1302" spans="1:63" x14ac:dyDescent="0.25">
      <c r="A1302" s="4" t="s">
        <v>135</v>
      </c>
      <c r="B1302" s="4" t="s">
        <v>60</v>
      </c>
      <c r="C1302" s="4" t="s">
        <v>170</v>
      </c>
      <c r="D1302" s="107" t="s">
        <v>476</v>
      </c>
      <c r="E1302" s="117">
        <v>6135</v>
      </c>
      <c r="F1302" s="107"/>
      <c r="G1302" s="103" t="s">
        <v>1658</v>
      </c>
      <c r="H1302" s="13" t="s">
        <v>83</v>
      </c>
      <c r="I1302" s="14">
        <v>2000</v>
      </c>
      <c r="J1302" s="14">
        <v>1000</v>
      </c>
      <c r="K1302" s="14"/>
      <c r="L1302" s="14"/>
      <c r="M1302" s="14"/>
      <c r="N1302" s="14"/>
      <c r="O1302" s="14"/>
      <c r="P1302" s="14">
        <f t="shared" si="1836"/>
        <v>1000</v>
      </c>
      <c r="Q1302" s="14"/>
      <c r="R1302" s="14"/>
      <c r="S1302" s="14"/>
      <c r="T1302" s="14"/>
      <c r="U1302" s="14"/>
      <c r="V1302" s="14"/>
      <c r="W1302" s="14"/>
      <c r="X1302" s="14"/>
      <c r="Y1302" s="14"/>
      <c r="Z1302" s="14">
        <v>0</v>
      </c>
      <c r="AA1302" s="14">
        <v>1000</v>
      </c>
      <c r="AB1302" s="14">
        <v>0</v>
      </c>
      <c r="AC1302" s="14"/>
      <c r="AD1302" s="14"/>
      <c r="AE1302" s="14"/>
      <c r="AF1302" s="14"/>
      <c r="AG1302" s="14"/>
      <c r="AH1302" s="14">
        <f t="shared" si="1837"/>
        <v>0</v>
      </c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>
        <v>0</v>
      </c>
      <c r="AS1302" s="14">
        <v>0</v>
      </c>
      <c r="AT1302" s="14">
        <v>0</v>
      </c>
      <c r="AU1302" s="14"/>
      <c r="AV1302" s="14"/>
      <c r="AW1302" s="14"/>
      <c r="AX1302" s="14"/>
      <c r="AY1302" s="14"/>
      <c r="AZ1302" s="14">
        <f t="shared" si="1838"/>
        <v>0</v>
      </c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>
        <v>0</v>
      </c>
      <c r="BK1302" s="14">
        <v>0</v>
      </c>
    </row>
    <row r="1303" spans="1:63" ht="22.5" x14ac:dyDescent="0.25">
      <c r="A1303" s="4" t="s">
        <v>135</v>
      </c>
      <c r="B1303" s="4" t="s">
        <v>60</v>
      </c>
      <c r="C1303" s="4" t="s">
        <v>170</v>
      </c>
      <c r="D1303" s="107" t="s">
        <v>476</v>
      </c>
      <c r="E1303" s="117">
        <v>6136</v>
      </c>
      <c r="F1303" s="107"/>
      <c r="G1303" s="103" t="s">
        <v>1658</v>
      </c>
      <c r="H1303" s="13" t="s">
        <v>86</v>
      </c>
      <c r="I1303" s="14">
        <v>28000</v>
      </c>
      <c r="J1303" s="14">
        <v>0</v>
      </c>
      <c r="K1303" s="14"/>
      <c r="L1303" s="14"/>
      <c r="M1303" s="14"/>
      <c r="N1303" s="14"/>
      <c r="O1303" s="14"/>
      <c r="P1303" s="14">
        <f t="shared" si="1836"/>
        <v>0</v>
      </c>
      <c r="Q1303" s="14"/>
      <c r="R1303" s="14"/>
      <c r="S1303" s="14"/>
      <c r="T1303" s="14"/>
      <c r="U1303" s="14"/>
      <c r="V1303" s="14"/>
      <c r="W1303" s="14"/>
      <c r="X1303" s="14"/>
      <c r="Y1303" s="14"/>
      <c r="Z1303" s="14">
        <v>0</v>
      </c>
      <c r="AA1303" s="14">
        <v>0</v>
      </c>
      <c r="AB1303" s="14">
        <v>0</v>
      </c>
      <c r="AC1303" s="14"/>
      <c r="AD1303" s="14"/>
      <c r="AE1303" s="14"/>
      <c r="AF1303" s="14"/>
      <c r="AG1303" s="14"/>
      <c r="AH1303" s="14">
        <f t="shared" si="1837"/>
        <v>0</v>
      </c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>
        <v>0</v>
      </c>
      <c r="AS1303" s="14">
        <v>0</v>
      </c>
      <c r="AT1303" s="14">
        <v>0</v>
      </c>
      <c r="AU1303" s="14"/>
      <c r="AV1303" s="14"/>
      <c r="AW1303" s="14"/>
      <c r="AX1303" s="14"/>
      <c r="AY1303" s="14"/>
      <c r="AZ1303" s="14">
        <f t="shared" si="1838"/>
        <v>0</v>
      </c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>
        <v>0</v>
      </c>
      <c r="BK1303" s="14">
        <v>0</v>
      </c>
    </row>
    <row r="1304" spans="1:63" x14ac:dyDescent="0.25">
      <c r="A1304" s="4" t="s">
        <v>135</v>
      </c>
      <c r="B1304" s="4" t="s">
        <v>60</v>
      </c>
      <c r="C1304" s="4" t="s">
        <v>170</v>
      </c>
      <c r="D1304" s="107" t="s">
        <v>476</v>
      </c>
      <c r="E1304" s="117">
        <v>6137</v>
      </c>
      <c r="F1304" s="107"/>
      <c r="G1304" s="103" t="s">
        <v>1658</v>
      </c>
      <c r="H1304" s="13" t="s">
        <v>89</v>
      </c>
      <c r="I1304" s="14">
        <v>22000</v>
      </c>
      <c r="J1304" s="14">
        <v>5000</v>
      </c>
      <c r="K1304" s="14"/>
      <c r="L1304" s="14"/>
      <c r="M1304" s="14"/>
      <c r="N1304" s="14"/>
      <c r="O1304" s="14"/>
      <c r="P1304" s="14">
        <f t="shared" si="1836"/>
        <v>5000</v>
      </c>
      <c r="Q1304" s="14"/>
      <c r="R1304" s="14"/>
      <c r="S1304" s="14"/>
      <c r="T1304" s="14"/>
      <c r="U1304" s="14"/>
      <c r="V1304" s="14"/>
      <c r="W1304" s="14"/>
      <c r="X1304" s="14"/>
      <c r="Y1304" s="14"/>
      <c r="Z1304" s="14">
        <v>0</v>
      </c>
      <c r="AA1304" s="14">
        <v>5000</v>
      </c>
      <c r="AB1304" s="14">
        <v>0</v>
      </c>
      <c r="AC1304" s="14"/>
      <c r="AD1304" s="14"/>
      <c r="AE1304" s="14"/>
      <c r="AF1304" s="14"/>
      <c r="AG1304" s="14"/>
      <c r="AH1304" s="14">
        <f t="shared" si="1837"/>
        <v>0</v>
      </c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>
        <v>0</v>
      </c>
      <c r="AS1304" s="14">
        <v>0</v>
      </c>
      <c r="AT1304" s="14">
        <v>0</v>
      </c>
      <c r="AU1304" s="14"/>
      <c r="AV1304" s="14"/>
      <c r="AW1304" s="14"/>
      <c r="AX1304" s="14"/>
      <c r="AY1304" s="14"/>
      <c r="AZ1304" s="14">
        <f t="shared" si="1838"/>
        <v>0</v>
      </c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>
        <v>0</v>
      </c>
      <c r="BK1304" s="14">
        <v>0</v>
      </c>
    </row>
    <row r="1305" spans="1:63" ht="22.5" x14ac:dyDescent="0.25">
      <c r="A1305" s="4" t="s">
        <v>135</v>
      </c>
      <c r="B1305" s="4" t="s">
        <v>60</v>
      </c>
      <c r="C1305" s="4" t="s">
        <v>170</v>
      </c>
      <c r="D1305" s="107" t="s">
        <v>476</v>
      </c>
      <c r="E1305" s="117">
        <v>6138</v>
      </c>
      <c r="F1305" s="107"/>
      <c r="G1305" s="103" t="s">
        <v>1658</v>
      </c>
      <c r="H1305" s="13" t="s">
        <v>92</v>
      </c>
      <c r="I1305" s="14">
        <v>0</v>
      </c>
      <c r="J1305" s="14">
        <v>0</v>
      </c>
      <c r="K1305" s="14"/>
      <c r="L1305" s="14"/>
      <c r="M1305" s="14"/>
      <c r="N1305" s="14"/>
      <c r="O1305" s="14"/>
      <c r="P1305" s="14">
        <f t="shared" si="1836"/>
        <v>0</v>
      </c>
      <c r="Q1305" s="14"/>
      <c r="R1305" s="14"/>
      <c r="S1305" s="14"/>
      <c r="T1305" s="14"/>
      <c r="U1305" s="14"/>
      <c r="V1305" s="14"/>
      <c r="W1305" s="14"/>
      <c r="X1305" s="14"/>
      <c r="Y1305" s="14"/>
      <c r="Z1305" s="14">
        <v>0</v>
      </c>
      <c r="AA1305" s="14">
        <v>0</v>
      </c>
      <c r="AB1305" s="14">
        <v>0</v>
      </c>
      <c r="AC1305" s="14"/>
      <c r="AD1305" s="14"/>
      <c r="AE1305" s="14"/>
      <c r="AF1305" s="14"/>
      <c r="AG1305" s="14"/>
      <c r="AH1305" s="14">
        <f t="shared" si="1837"/>
        <v>0</v>
      </c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>
        <v>0</v>
      </c>
      <c r="AS1305" s="14">
        <v>0</v>
      </c>
      <c r="AT1305" s="14">
        <v>0</v>
      </c>
      <c r="AU1305" s="14"/>
      <c r="AV1305" s="14"/>
      <c r="AW1305" s="14"/>
      <c r="AX1305" s="14"/>
      <c r="AY1305" s="14"/>
      <c r="AZ1305" s="14">
        <f t="shared" si="1838"/>
        <v>0</v>
      </c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>
        <v>0</v>
      </c>
      <c r="BK1305" s="14">
        <v>0</v>
      </c>
    </row>
    <row r="1306" spans="1:63" x14ac:dyDescent="0.25">
      <c r="A1306" s="1" t="s">
        <v>135</v>
      </c>
      <c r="B1306" s="1" t="s">
        <v>60</v>
      </c>
      <c r="C1306" s="1" t="s">
        <v>170</v>
      </c>
      <c r="D1306" s="110" t="s">
        <v>476</v>
      </c>
      <c r="E1306" s="110" t="s">
        <v>36</v>
      </c>
      <c r="F1306" s="107" t="s">
        <v>0</v>
      </c>
      <c r="G1306" s="13" t="s">
        <v>0</v>
      </c>
      <c r="H1306" s="2" t="s">
        <v>37</v>
      </c>
      <c r="I1306" s="12">
        <f>SUM(I1307:I1309)</f>
        <v>109200</v>
      </c>
      <c r="J1306" s="12">
        <f t="shared" ref="J1306:Y1306" si="1893">SUM(J1307:J1309)</f>
        <v>32000</v>
      </c>
      <c r="K1306" s="12">
        <f t="shared" si="1893"/>
        <v>0</v>
      </c>
      <c r="L1306" s="12">
        <f t="shared" si="1893"/>
        <v>0</v>
      </c>
      <c r="M1306" s="12">
        <f t="shared" si="1893"/>
        <v>0</v>
      </c>
      <c r="N1306" s="12">
        <f t="shared" si="1893"/>
        <v>0</v>
      </c>
      <c r="O1306" s="12">
        <f t="shared" si="1893"/>
        <v>0</v>
      </c>
      <c r="P1306" s="12">
        <f t="shared" si="1893"/>
        <v>32000</v>
      </c>
      <c r="Q1306" s="12">
        <f t="shared" si="1893"/>
        <v>10843</v>
      </c>
      <c r="R1306" s="12">
        <f t="shared" si="1893"/>
        <v>0</v>
      </c>
      <c r="S1306" s="12">
        <f t="shared" si="1893"/>
        <v>0</v>
      </c>
      <c r="T1306" s="12">
        <f t="shared" si="1893"/>
        <v>8932</v>
      </c>
      <c r="U1306" s="12">
        <f t="shared" si="1893"/>
        <v>8855</v>
      </c>
      <c r="V1306" s="12">
        <f t="shared" si="1893"/>
        <v>2674</v>
      </c>
      <c r="W1306" s="12">
        <f t="shared" si="1893"/>
        <v>696</v>
      </c>
      <c r="X1306" s="12">
        <f t="shared" si="1893"/>
        <v>0</v>
      </c>
      <c r="Y1306" s="12">
        <f t="shared" si="1893"/>
        <v>0</v>
      </c>
      <c r="Z1306" s="12">
        <v>32000</v>
      </c>
      <c r="AA1306" s="12">
        <v>0</v>
      </c>
      <c r="AB1306" s="12">
        <f t="shared" ref="AB1306:AQ1306" si="1894">SUM(AB1307:AB1309)</f>
        <v>0</v>
      </c>
      <c r="AC1306" s="12">
        <f t="shared" si="1894"/>
        <v>0</v>
      </c>
      <c r="AD1306" s="12">
        <f t="shared" si="1894"/>
        <v>0</v>
      </c>
      <c r="AE1306" s="12">
        <f t="shared" si="1894"/>
        <v>0</v>
      </c>
      <c r="AF1306" s="12">
        <f t="shared" si="1894"/>
        <v>0</v>
      </c>
      <c r="AG1306" s="12">
        <f t="shared" si="1894"/>
        <v>0</v>
      </c>
      <c r="AH1306" s="12">
        <f t="shared" si="1894"/>
        <v>0</v>
      </c>
      <c r="AI1306" s="12">
        <f t="shared" si="1894"/>
        <v>0</v>
      </c>
      <c r="AJ1306" s="12">
        <f t="shared" si="1894"/>
        <v>0</v>
      </c>
      <c r="AK1306" s="12">
        <f t="shared" si="1894"/>
        <v>0</v>
      </c>
      <c r="AL1306" s="12">
        <f t="shared" si="1894"/>
        <v>0</v>
      </c>
      <c r="AM1306" s="12">
        <f t="shared" si="1894"/>
        <v>0</v>
      </c>
      <c r="AN1306" s="12">
        <f t="shared" si="1894"/>
        <v>0</v>
      </c>
      <c r="AO1306" s="12">
        <f t="shared" si="1894"/>
        <v>0</v>
      </c>
      <c r="AP1306" s="12">
        <f t="shared" si="1894"/>
        <v>0</v>
      </c>
      <c r="AQ1306" s="12">
        <f t="shared" si="1894"/>
        <v>0</v>
      </c>
      <c r="AR1306" s="12">
        <v>0</v>
      </c>
      <c r="AS1306" s="12">
        <v>0</v>
      </c>
      <c r="AT1306" s="12">
        <f t="shared" ref="AT1306:BI1306" si="1895">SUM(AT1307:AT1309)</f>
        <v>0</v>
      </c>
      <c r="AU1306" s="12">
        <f t="shared" si="1895"/>
        <v>0</v>
      </c>
      <c r="AV1306" s="12">
        <f t="shared" si="1895"/>
        <v>0</v>
      </c>
      <c r="AW1306" s="12">
        <f t="shared" si="1895"/>
        <v>19835</v>
      </c>
      <c r="AX1306" s="12">
        <f t="shared" si="1895"/>
        <v>0</v>
      </c>
      <c r="AY1306" s="12">
        <f t="shared" si="1895"/>
        <v>0</v>
      </c>
      <c r="AZ1306" s="12">
        <f t="shared" si="1895"/>
        <v>19835</v>
      </c>
      <c r="BA1306" s="12">
        <f t="shared" si="1895"/>
        <v>0</v>
      </c>
      <c r="BB1306" s="12">
        <f t="shared" si="1895"/>
        <v>0</v>
      </c>
      <c r="BC1306" s="12">
        <f t="shared" si="1895"/>
        <v>0</v>
      </c>
      <c r="BD1306" s="12">
        <f t="shared" si="1895"/>
        <v>17035</v>
      </c>
      <c r="BE1306" s="12">
        <f t="shared" si="1895"/>
        <v>0</v>
      </c>
      <c r="BF1306" s="12">
        <f t="shared" si="1895"/>
        <v>0</v>
      </c>
      <c r="BG1306" s="12">
        <f t="shared" si="1895"/>
        <v>2800</v>
      </c>
      <c r="BH1306" s="12">
        <f t="shared" si="1895"/>
        <v>0</v>
      </c>
      <c r="BI1306" s="12">
        <f t="shared" si="1895"/>
        <v>0</v>
      </c>
      <c r="BJ1306" s="12">
        <v>19835</v>
      </c>
      <c r="BK1306" s="12">
        <v>0</v>
      </c>
    </row>
    <row r="1307" spans="1:63" x14ac:dyDescent="0.25">
      <c r="A1307" s="4" t="s">
        <v>135</v>
      </c>
      <c r="B1307" s="4" t="s">
        <v>60</v>
      </c>
      <c r="C1307" s="4" t="s">
        <v>170</v>
      </c>
      <c r="D1307" s="107" t="s">
        <v>476</v>
      </c>
      <c r="E1307" s="117">
        <v>6139</v>
      </c>
      <c r="F1307" s="107"/>
      <c r="G1307" s="103" t="s">
        <v>1658</v>
      </c>
      <c r="H1307" s="13" t="s">
        <v>37</v>
      </c>
      <c r="I1307" s="14">
        <v>91400</v>
      </c>
      <c r="J1307" s="14">
        <v>32000</v>
      </c>
      <c r="K1307" s="14"/>
      <c r="L1307" s="14"/>
      <c r="M1307" s="14"/>
      <c r="N1307" s="14"/>
      <c r="O1307" s="14"/>
      <c r="P1307" s="14">
        <f t="shared" si="1836"/>
        <v>32000</v>
      </c>
      <c r="Q1307" s="14">
        <v>10843</v>
      </c>
      <c r="R1307" s="14"/>
      <c r="S1307" s="14"/>
      <c r="T1307" s="14">
        <f>2204+6728</f>
        <v>8932</v>
      </c>
      <c r="U1307" s="14">
        <f>6560+2295</f>
        <v>8855</v>
      </c>
      <c r="V1307" s="14">
        <v>2674</v>
      </c>
      <c r="W1307" s="14">
        <v>696</v>
      </c>
      <c r="X1307" s="14"/>
      <c r="Y1307" s="14"/>
      <c r="Z1307" s="14">
        <v>32000</v>
      </c>
      <c r="AA1307" s="14">
        <v>0</v>
      </c>
      <c r="AB1307" s="14">
        <v>0</v>
      </c>
      <c r="AC1307" s="14"/>
      <c r="AD1307" s="14"/>
      <c r="AE1307" s="14"/>
      <c r="AF1307" s="14"/>
      <c r="AG1307" s="14"/>
      <c r="AH1307" s="14">
        <f t="shared" si="1837"/>
        <v>0</v>
      </c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>
        <v>0</v>
      </c>
      <c r="AS1307" s="14">
        <v>0</v>
      </c>
      <c r="AT1307" s="14">
        <v>0</v>
      </c>
      <c r="AU1307" s="14"/>
      <c r="AV1307" s="14"/>
      <c r="AW1307" s="14">
        <f>17035+2800</f>
        <v>19835</v>
      </c>
      <c r="AX1307" s="14"/>
      <c r="AY1307" s="14"/>
      <c r="AZ1307" s="14">
        <f t="shared" si="1838"/>
        <v>19835</v>
      </c>
      <c r="BA1307" s="14"/>
      <c r="BB1307" s="14"/>
      <c r="BC1307" s="14"/>
      <c r="BD1307" s="14">
        <v>17035</v>
      </c>
      <c r="BE1307" s="14"/>
      <c r="BF1307" s="14"/>
      <c r="BG1307" s="14">
        <v>2800</v>
      </c>
      <c r="BH1307" s="14"/>
      <c r="BI1307" s="14"/>
      <c r="BJ1307" s="14">
        <v>19835</v>
      </c>
      <c r="BK1307" s="14">
        <v>0</v>
      </c>
    </row>
    <row r="1308" spans="1:63" ht="22.5" x14ac:dyDescent="0.25">
      <c r="A1308" s="4" t="s">
        <v>135</v>
      </c>
      <c r="B1308" s="4" t="s">
        <v>60</v>
      </c>
      <c r="C1308" s="4" t="s">
        <v>170</v>
      </c>
      <c r="D1308" s="107" t="s">
        <v>476</v>
      </c>
      <c r="E1308" s="117">
        <v>6139</v>
      </c>
      <c r="F1308" s="107" t="s">
        <v>483</v>
      </c>
      <c r="G1308" s="103" t="s">
        <v>1658</v>
      </c>
      <c r="H1308" s="13" t="s">
        <v>39</v>
      </c>
      <c r="I1308" s="14">
        <v>7800</v>
      </c>
      <c r="J1308" s="14">
        <v>0</v>
      </c>
      <c r="K1308" s="14"/>
      <c r="L1308" s="14"/>
      <c r="M1308" s="14"/>
      <c r="N1308" s="14"/>
      <c r="O1308" s="14"/>
      <c r="P1308" s="14">
        <f t="shared" si="1836"/>
        <v>0</v>
      </c>
      <c r="Q1308" s="14"/>
      <c r="R1308" s="14"/>
      <c r="S1308" s="14"/>
      <c r="T1308" s="14"/>
      <c r="U1308" s="14"/>
      <c r="V1308" s="14"/>
      <c r="W1308" s="14"/>
      <c r="X1308" s="14"/>
      <c r="Y1308" s="14"/>
      <c r="Z1308" s="14">
        <v>0</v>
      </c>
      <c r="AA1308" s="14">
        <v>0</v>
      </c>
      <c r="AB1308" s="14">
        <v>0</v>
      </c>
      <c r="AC1308" s="14"/>
      <c r="AD1308" s="14"/>
      <c r="AE1308" s="14"/>
      <c r="AF1308" s="14"/>
      <c r="AG1308" s="14"/>
      <c r="AH1308" s="14">
        <f t="shared" si="1837"/>
        <v>0</v>
      </c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>
        <v>0</v>
      </c>
      <c r="AS1308" s="14">
        <v>0</v>
      </c>
      <c r="AT1308" s="14">
        <v>0</v>
      </c>
      <c r="AU1308" s="14"/>
      <c r="AV1308" s="14"/>
      <c r="AW1308" s="14"/>
      <c r="AX1308" s="14"/>
      <c r="AY1308" s="14"/>
      <c r="AZ1308" s="14">
        <f t="shared" si="1838"/>
        <v>0</v>
      </c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>
        <v>0</v>
      </c>
      <c r="BK1308" s="14">
        <v>0</v>
      </c>
    </row>
    <row r="1309" spans="1:63" ht="33.75" x14ac:dyDescent="0.25">
      <c r="A1309" s="4" t="s">
        <v>135</v>
      </c>
      <c r="B1309" s="4" t="s">
        <v>60</v>
      </c>
      <c r="C1309" s="4" t="s">
        <v>170</v>
      </c>
      <c r="D1309" s="107" t="s">
        <v>476</v>
      </c>
      <c r="E1309" s="117">
        <v>6139</v>
      </c>
      <c r="F1309" s="107" t="s">
        <v>484</v>
      </c>
      <c r="G1309" s="103" t="s">
        <v>1658</v>
      </c>
      <c r="H1309" s="13" t="s">
        <v>40</v>
      </c>
      <c r="I1309" s="14">
        <v>10000</v>
      </c>
      <c r="J1309" s="14">
        <v>0</v>
      </c>
      <c r="K1309" s="14"/>
      <c r="L1309" s="14"/>
      <c r="M1309" s="14"/>
      <c r="N1309" s="14"/>
      <c r="O1309" s="14"/>
      <c r="P1309" s="14">
        <f t="shared" si="1836"/>
        <v>0</v>
      </c>
      <c r="Q1309" s="14"/>
      <c r="R1309" s="14"/>
      <c r="S1309" s="14"/>
      <c r="T1309" s="14"/>
      <c r="U1309" s="14"/>
      <c r="V1309" s="14"/>
      <c r="W1309" s="14"/>
      <c r="X1309" s="14"/>
      <c r="Y1309" s="14"/>
      <c r="Z1309" s="14">
        <v>0</v>
      </c>
      <c r="AA1309" s="14">
        <v>0</v>
      </c>
      <c r="AB1309" s="14">
        <v>0</v>
      </c>
      <c r="AC1309" s="14"/>
      <c r="AD1309" s="14"/>
      <c r="AE1309" s="14"/>
      <c r="AF1309" s="14"/>
      <c r="AG1309" s="14"/>
      <c r="AH1309" s="14">
        <f t="shared" si="1837"/>
        <v>0</v>
      </c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>
        <v>0</v>
      </c>
      <c r="AS1309" s="14">
        <v>0</v>
      </c>
      <c r="AT1309" s="14">
        <v>0</v>
      </c>
      <c r="AU1309" s="14"/>
      <c r="AV1309" s="14"/>
      <c r="AW1309" s="14"/>
      <c r="AX1309" s="14"/>
      <c r="AY1309" s="14"/>
      <c r="AZ1309" s="14">
        <f t="shared" si="1838"/>
        <v>0</v>
      </c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>
        <v>0</v>
      </c>
      <c r="BK1309" s="14">
        <v>0</v>
      </c>
    </row>
    <row r="1310" spans="1:63" ht="33.75" x14ac:dyDescent="0.25">
      <c r="A1310" s="1" t="s">
        <v>0</v>
      </c>
      <c r="B1310" s="1" t="s">
        <v>0</v>
      </c>
      <c r="C1310" s="1" t="s">
        <v>0</v>
      </c>
      <c r="D1310" s="106" t="s">
        <v>0</v>
      </c>
      <c r="E1310" s="106" t="s">
        <v>0</v>
      </c>
      <c r="F1310" s="106"/>
      <c r="G1310" s="2" t="s">
        <v>0</v>
      </c>
      <c r="H1310" s="10" t="s">
        <v>41</v>
      </c>
      <c r="I1310" s="11">
        <f>SUM(I1311)</f>
        <v>4000</v>
      </c>
      <c r="J1310" s="11">
        <f t="shared" ref="J1310:Y1311" si="1896">SUM(J1311)</f>
        <v>0</v>
      </c>
      <c r="K1310" s="11">
        <f t="shared" si="1896"/>
        <v>0</v>
      </c>
      <c r="L1310" s="11">
        <f t="shared" si="1896"/>
        <v>0</v>
      </c>
      <c r="M1310" s="11">
        <f t="shared" si="1896"/>
        <v>0</v>
      </c>
      <c r="N1310" s="11">
        <f t="shared" si="1896"/>
        <v>0</v>
      </c>
      <c r="O1310" s="11">
        <f t="shared" si="1896"/>
        <v>0</v>
      </c>
      <c r="P1310" s="11">
        <f t="shared" si="1896"/>
        <v>0</v>
      </c>
      <c r="Q1310" s="11">
        <f t="shared" si="1896"/>
        <v>0</v>
      </c>
      <c r="R1310" s="11">
        <f t="shared" si="1896"/>
        <v>0</v>
      </c>
      <c r="S1310" s="11">
        <f t="shared" si="1896"/>
        <v>0</v>
      </c>
      <c r="T1310" s="11">
        <f t="shared" si="1896"/>
        <v>0</v>
      </c>
      <c r="U1310" s="11">
        <f t="shared" si="1896"/>
        <v>0</v>
      </c>
      <c r="V1310" s="11">
        <f t="shared" si="1896"/>
        <v>0</v>
      </c>
      <c r="W1310" s="11">
        <f t="shared" si="1896"/>
        <v>0</v>
      </c>
      <c r="X1310" s="11">
        <f t="shared" si="1896"/>
        <v>0</v>
      </c>
      <c r="Y1310" s="11">
        <f t="shared" si="1896"/>
        <v>0</v>
      </c>
      <c r="Z1310" s="11">
        <v>0</v>
      </c>
      <c r="AA1310" s="11">
        <v>0</v>
      </c>
      <c r="AB1310" s="11">
        <f t="shared" ref="AB1310:AQ1311" si="1897">SUM(AB1311)</f>
        <v>0</v>
      </c>
      <c r="AC1310" s="11">
        <f t="shared" si="1897"/>
        <v>0</v>
      </c>
      <c r="AD1310" s="11">
        <f t="shared" si="1897"/>
        <v>0</v>
      </c>
      <c r="AE1310" s="11">
        <f t="shared" si="1897"/>
        <v>0</v>
      </c>
      <c r="AF1310" s="11">
        <f t="shared" si="1897"/>
        <v>0</v>
      </c>
      <c r="AG1310" s="11">
        <f t="shared" si="1897"/>
        <v>0</v>
      </c>
      <c r="AH1310" s="11">
        <f t="shared" si="1897"/>
        <v>0</v>
      </c>
      <c r="AI1310" s="11">
        <f t="shared" si="1897"/>
        <v>0</v>
      </c>
      <c r="AJ1310" s="11">
        <f t="shared" si="1897"/>
        <v>0</v>
      </c>
      <c r="AK1310" s="11">
        <f t="shared" si="1897"/>
        <v>0</v>
      </c>
      <c r="AL1310" s="11">
        <f t="shared" si="1897"/>
        <v>0</v>
      </c>
      <c r="AM1310" s="11">
        <f t="shared" si="1897"/>
        <v>0</v>
      </c>
      <c r="AN1310" s="11">
        <f t="shared" si="1897"/>
        <v>0</v>
      </c>
      <c r="AO1310" s="11">
        <f t="shared" si="1897"/>
        <v>0</v>
      </c>
      <c r="AP1310" s="11">
        <f t="shared" si="1897"/>
        <v>0</v>
      </c>
      <c r="AQ1310" s="11">
        <f t="shared" si="1897"/>
        <v>0</v>
      </c>
      <c r="AR1310" s="11">
        <v>0</v>
      </c>
      <c r="AS1310" s="11">
        <v>0</v>
      </c>
      <c r="AT1310" s="11">
        <f t="shared" ref="AT1310:BI1311" si="1898">SUM(AT1311)</f>
        <v>0</v>
      </c>
      <c r="AU1310" s="11">
        <f t="shared" si="1898"/>
        <v>0</v>
      </c>
      <c r="AV1310" s="11">
        <f t="shared" si="1898"/>
        <v>0</v>
      </c>
      <c r="AW1310" s="11">
        <f t="shared" si="1898"/>
        <v>0</v>
      </c>
      <c r="AX1310" s="11">
        <f t="shared" si="1898"/>
        <v>0</v>
      </c>
      <c r="AY1310" s="11">
        <f t="shared" si="1898"/>
        <v>0</v>
      </c>
      <c r="AZ1310" s="11">
        <f t="shared" si="1898"/>
        <v>0</v>
      </c>
      <c r="BA1310" s="11">
        <f t="shared" si="1898"/>
        <v>0</v>
      </c>
      <c r="BB1310" s="11">
        <f t="shared" si="1898"/>
        <v>0</v>
      </c>
      <c r="BC1310" s="11">
        <f t="shared" si="1898"/>
        <v>0</v>
      </c>
      <c r="BD1310" s="11">
        <f t="shared" si="1898"/>
        <v>0</v>
      </c>
      <c r="BE1310" s="11">
        <f t="shared" si="1898"/>
        <v>0</v>
      </c>
      <c r="BF1310" s="11">
        <f t="shared" si="1898"/>
        <v>0</v>
      </c>
      <c r="BG1310" s="11">
        <f t="shared" si="1898"/>
        <v>0</v>
      </c>
      <c r="BH1310" s="11">
        <f t="shared" si="1898"/>
        <v>0</v>
      </c>
      <c r="BI1310" s="11">
        <f t="shared" si="1898"/>
        <v>0</v>
      </c>
      <c r="BJ1310" s="11">
        <v>0</v>
      </c>
      <c r="BK1310" s="11">
        <v>0</v>
      </c>
    </row>
    <row r="1311" spans="1:63" ht="22.5" x14ac:dyDescent="0.25">
      <c r="A1311" s="4" t="s">
        <v>135</v>
      </c>
      <c r="B1311" s="4" t="s">
        <v>60</v>
      </c>
      <c r="C1311" s="4" t="s">
        <v>170</v>
      </c>
      <c r="D1311" s="107" t="s">
        <v>476</v>
      </c>
      <c r="E1311" s="106" t="s">
        <v>42</v>
      </c>
      <c r="F1311" s="106" t="s">
        <v>0</v>
      </c>
      <c r="G1311" s="2" t="s">
        <v>0</v>
      </c>
      <c r="H1311" s="2" t="s">
        <v>43</v>
      </c>
      <c r="I1311" s="12">
        <f>SUM(I1312)</f>
        <v>4000</v>
      </c>
      <c r="J1311" s="12">
        <f t="shared" si="1896"/>
        <v>0</v>
      </c>
      <c r="K1311" s="12">
        <f t="shared" ref="K1311:Y1311" si="1899">SUM(K1312)</f>
        <v>0</v>
      </c>
      <c r="L1311" s="12">
        <f t="shared" si="1899"/>
        <v>0</v>
      </c>
      <c r="M1311" s="12">
        <f t="shared" si="1899"/>
        <v>0</v>
      </c>
      <c r="N1311" s="12">
        <f t="shared" si="1899"/>
        <v>0</v>
      </c>
      <c r="O1311" s="12">
        <f t="shared" si="1899"/>
        <v>0</v>
      </c>
      <c r="P1311" s="12">
        <f t="shared" si="1899"/>
        <v>0</v>
      </c>
      <c r="Q1311" s="12">
        <f t="shared" si="1899"/>
        <v>0</v>
      </c>
      <c r="R1311" s="12">
        <f t="shared" si="1899"/>
        <v>0</v>
      </c>
      <c r="S1311" s="12">
        <f t="shared" si="1899"/>
        <v>0</v>
      </c>
      <c r="T1311" s="12">
        <f t="shared" si="1899"/>
        <v>0</v>
      </c>
      <c r="U1311" s="12">
        <f t="shared" si="1899"/>
        <v>0</v>
      </c>
      <c r="V1311" s="12">
        <f t="shared" si="1899"/>
        <v>0</v>
      </c>
      <c r="W1311" s="12">
        <f t="shared" si="1899"/>
        <v>0</v>
      </c>
      <c r="X1311" s="12">
        <f t="shared" si="1899"/>
        <v>0</v>
      </c>
      <c r="Y1311" s="12">
        <f t="shared" si="1899"/>
        <v>0</v>
      </c>
      <c r="Z1311" s="12">
        <v>0</v>
      </c>
      <c r="AA1311" s="12">
        <v>0</v>
      </c>
      <c r="AB1311" s="12">
        <f t="shared" si="1897"/>
        <v>0</v>
      </c>
      <c r="AC1311" s="12">
        <f t="shared" ref="AC1311:AQ1311" si="1900">SUM(AC1312)</f>
        <v>0</v>
      </c>
      <c r="AD1311" s="12">
        <f t="shared" si="1900"/>
        <v>0</v>
      </c>
      <c r="AE1311" s="12">
        <f t="shared" si="1900"/>
        <v>0</v>
      </c>
      <c r="AF1311" s="12">
        <f t="shared" si="1900"/>
        <v>0</v>
      </c>
      <c r="AG1311" s="12">
        <f t="shared" si="1900"/>
        <v>0</v>
      </c>
      <c r="AH1311" s="12">
        <f t="shared" si="1900"/>
        <v>0</v>
      </c>
      <c r="AI1311" s="12">
        <f t="shared" si="1900"/>
        <v>0</v>
      </c>
      <c r="AJ1311" s="12">
        <f t="shared" si="1900"/>
        <v>0</v>
      </c>
      <c r="AK1311" s="12">
        <f t="shared" si="1900"/>
        <v>0</v>
      </c>
      <c r="AL1311" s="12">
        <f t="shared" si="1900"/>
        <v>0</v>
      </c>
      <c r="AM1311" s="12">
        <f t="shared" si="1900"/>
        <v>0</v>
      </c>
      <c r="AN1311" s="12">
        <f t="shared" si="1900"/>
        <v>0</v>
      </c>
      <c r="AO1311" s="12">
        <f t="shared" si="1900"/>
        <v>0</v>
      </c>
      <c r="AP1311" s="12">
        <f t="shared" si="1900"/>
        <v>0</v>
      </c>
      <c r="AQ1311" s="12">
        <f t="shared" si="1900"/>
        <v>0</v>
      </c>
      <c r="AR1311" s="12">
        <v>0</v>
      </c>
      <c r="AS1311" s="12">
        <v>0</v>
      </c>
      <c r="AT1311" s="12">
        <f t="shared" si="1898"/>
        <v>0</v>
      </c>
      <c r="AU1311" s="12">
        <f t="shared" ref="AU1311:BI1311" si="1901">SUM(AU1312)</f>
        <v>0</v>
      </c>
      <c r="AV1311" s="12">
        <f t="shared" si="1901"/>
        <v>0</v>
      </c>
      <c r="AW1311" s="12">
        <f t="shared" si="1901"/>
        <v>0</v>
      </c>
      <c r="AX1311" s="12">
        <f t="shared" si="1901"/>
        <v>0</v>
      </c>
      <c r="AY1311" s="12">
        <f t="shared" si="1901"/>
        <v>0</v>
      </c>
      <c r="AZ1311" s="12">
        <f t="shared" si="1901"/>
        <v>0</v>
      </c>
      <c r="BA1311" s="12">
        <f t="shared" si="1901"/>
        <v>0</v>
      </c>
      <c r="BB1311" s="12">
        <f t="shared" si="1901"/>
        <v>0</v>
      </c>
      <c r="BC1311" s="12">
        <f t="shared" si="1901"/>
        <v>0</v>
      </c>
      <c r="BD1311" s="12">
        <f t="shared" si="1901"/>
        <v>0</v>
      </c>
      <c r="BE1311" s="12">
        <f t="shared" si="1901"/>
        <v>0</v>
      </c>
      <c r="BF1311" s="12">
        <f t="shared" si="1901"/>
        <v>0</v>
      </c>
      <c r="BG1311" s="12">
        <f t="shared" si="1901"/>
        <v>0</v>
      </c>
      <c r="BH1311" s="12">
        <f t="shared" si="1901"/>
        <v>0</v>
      </c>
      <c r="BI1311" s="12">
        <f t="shared" si="1901"/>
        <v>0</v>
      </c>
      <c r="BJ1311" s="12">
        <v>0</v>
      </c>
      <c r="BK1311" s="12">
        <v>0</v>
      </c>
    </row>
    <row r="1312" spans="1:63" x14ac:dyDescent="0.25">
      <c r="A1312" s="4" t="s">
        <v>135</v>
      </c>
      <c r="B1312" s="4" t="s">
        <v>60</v>
      </c>
      <c r="C1312" s="4" t="s">
        <v>170</v>
      </c>
      <c r="D1312" s="107" t="s">
        <v>476</v>
      </c>
      <c r="E1312" s="117">
        <v>6148</v>
      </c>
      <c r="F1312" s="107"/>
      <c r="G1312" s="103" t="s">
        <v>1658</v>
      </c>
      <c r="H1312" s="13" t="s">
        <v>47</v>
      </c>
      <c r="I1312" s="14">
        <v>4000</v>
      </c>
      <c r="J1312" s="14">
        <v>0</v>
      </c>
      <c r="K1312" s="14"/>
      <c r="L1312" s="14"/>
      <c r="M1312" s="14"/>
      <c r="N1312" s="14"/>
      <c r="O1312" s="14"/>
      <c r="P1312" s="14">
        <f t="shared" si="1836"/>
        <v>0</v>
      </c>
      <c r="Q1312" s="14"/>
      <c r="R1312" s="14"/>
      <c r="S1312" s="14"/>
      <c r="T1312" s="14"/>
      <c r="U1312" s="14"/>
      <c r="V1312" s="14"/>
      <c r="W1312" s="14"/>
      <c r="X1312" s="14"/>
      <c r="Y1312" s="14"/>
      <c r="Z1312" s="14">
        <v>0</v>
      </c>
      <c r="AA1312" s="14">
        <v>0</v>
      </c>
      <c r="AB1312" s="14">
        <v>0</v>
      </c>
      <c r="AC1312" s="14"/>
      <c r="AD1312" s="14"/>
      <c r="AE1312" s="14"/>
      <c r="AF1312" s="14"/>
      <c r="AG1312" s="14"/>
      <c r="AH1312" s="14">
        <f t="shared" si="1837"/>
        <v>0</v>
      </c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>
        <v>0</v>
      </c>
      <c r="AS1312" s="14">
        <v>0</v>
      </c>
      <c r="AT1312" s="14">
        <v>0</v>
      </c>
      <c r="AU1312" s="14"/>
      <c r="AV1312" s="14"/>
      <c r="AW1312" s="14"/>
      <c r="AX1312" s="14"/>
      <c r="AY1312" s="14"/>
      <c r="AZ1312" s="14">
        <f t="shared" si="1838"/>
        <v>0</v>
      </c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>
        <v>0</v>
      </c>
      <c r="BK1312" s="14">
        <v>0</v>
      </c>
    </row>
    <row r="1313" spans="1:63" ht="33.75" x14ac:dyDescent="0.25">
      <c r="A1313" s="1" t="s">
        <v>0</v>
      </c>
      <c r="B1313" s="1" t="s">
        <v>0</v>
      </c>
      <c r="C1313" s="1" t="s">
        <v>0</v>
      </c>
      <c r="D1313" s="106" t="s">
        <v>0</v>
      </c>
      <c r="E1313" s="106" t="s">
        <v>0</v>
      </c>
      <c r="F1313" s="106" t="s">
        <v>0</v>
      </c>
      <c r="G1313" s="2" t="s">
        <v>0</v>
      </c>
      <c r="H1313" s="10" t="s">
        <v>49</v>
      </c>
      <c r="I1313" s="11">
        <f>SUM(I1314)</f>
        <v>57000</v>
      </c>
      <c r="J1313" s="11">
        <f t="shared" ref="J1313:Y1313" si="1902">SUM(J1314)</f>
        <v>27000</v>
      </c>
      <c r="K1313" s="11">
        <f t="shared" si="1902"/>
        <v>0</v>
      </c>
      <c r="L1313" s="11">
        <f t="shared" si="1902"/>
        <v>0</v>
      </c>
      <c r="M1313" s="11">
        <f t="shared" si="1902"/>
        <v>0</v>
      </c>
      <c r="N1313" s="11">
        <f t="shared" si="1902"/>
        <v>0</v>
      </c>
      <c r="O1313" s="11">
        <f t="shared" si="1902"/>
        <v>0</v>
      </c>
      <c r="P1313" s="11">
        <f t="shared" si="1902"/>
        <v>27000</v>
      </c>
      <c r="Q1313" s="11">
        <f t="shared" si="1902"/>
        <v>0</v>
      </c>
      <c r="R1313" s="11">
        <f t="shared" si="1902"/>
        <v>0</v>
      </c>
      <c r="S1313" s="11">
        <f t="shared" si="1902"/>
        <v>0</v>
      </c>
      <c r="T1313" s="11">
        <f t="shared" si="1902"/>
        <v>0</v>
      </c>
      <c r="U1313" s="11">
        <f t="shared" si="1902"/>
        <v>0</v>
      </c>
      <c r="V1313" s="11">
        <f t="shared" si="1902"/>
        <v>0</v>
      </c>
      <c r="W1313" s="11">
        <f t="shared" si="1902"/>
        <v>0</v>
      </c>
      <c r="X1313" s="11">
        <f t="shared" si="1902"/>
        <v>0</v>
      </c>
      <c r="Y1313" s="11">
        <f t="shared" si="1902"/>
        <v>0</v>
      </c>
      <c r="Z1313" s="11">
        <v>0</v>
      </c>
      <c r="AA1313" s="11">
        <v>27000</v>
      </c>
      <c r="AB1313" s="11">
        <f t="shared" ref="AB1313:AQ1313" si="1903">SUM(AB1314)</f>
        <v>0</v>
      </c>
      <c r="AC1313" s="11">
        <f t="shared" si="1903"/>
        <v>0</v>
      </c>
      <c r="AD1313" s="11">
        <f t="shared" si="1903"/>
        <v>0</v>
      </c>
      <c r="AE1313" s="11">
        <f t="shared" si="1903"/>
        <v>0</v>
      </c>
      <c r="AF1313" s="11">
        <f t="shared" si="1903"/>
        <v>0</v>
      </c>
      <c r="AG1313" s="11">
        <f t="shared" si="1903"/>
        <v>0</v>
      </c>
      <c r="AH1313" s="11">
        <f t="shared" si="1903"/>
        <v>0</v>
      </c>
      <c r="AI1313" s="11">
        <f t="shared" si="1903"/>
        <v>0</v>
      </c>
      <c r="AJ1313" s="11">
        <f t="shared" si="1903"/>
        <v>0</v>
      </c>
      <c r="AK1313" s="11">
        <f t="shared" si="1903"/>
        <v>0</v>
      </c>
      <c r="AL1313" s="11">
        <f t="shared" si="1903"/>
        <v>0</v>
      </c>
      <c r="AM1313" s="11">
        <f t="shared" si="1903"/>
        <v>0</v>
      </c>
      <c r="AN1313" s="11">
        <f t="shared" si="1903"/>
        <v>0</v>
      </c>
      <c r="AO1313" s="11">
        <f t="shared" si="1903"/>
        <v>0</v>
      </c>
      <c r="AP1313" s="11">
        <f t="shared" si="1903"/>
        <v>0</v>
      </c>
      <c r="AQ1313" s="11">
        <f t="shared" si="1903"/>
        <v>0</v>
      </c>
      <c r="AR1313" s="11">
        <v>0</v>
      </c>
      <c r="AS1313" s="11">
        <v>0</v>
      </c>
      <c r="AT1313" s="11">
        <f t="shared" ref="AT1313:BI1313" si="1904">SUM(AT1314)</f>
        <v>0</v>
      </c>
      <c r="AU1313" s="11">
        <f t="shared" si="1904"/>
        <v>0</v>
      </c>
      <c r="AV1313" s="11">
        <f t="shared" si="1904"/>
        <v>0</v>
      </c>
      <c r="AW1313" s="11">
        <f t="shared" si="1904"/>
        <v>1600</v>
      </c>
      <c r="AX1313" s="11">
        <f t="shared" si="1904"/>
        <v>0</v>
      </c>
      <c r="AY1313" s="11">
        <f t="shared" si="1904"/>
        <v>0</v>
      </c>
      <c r="AZ1313" s="11">
        <f t="shared" si="1904"/>
        <v>1600</v>
      </c>
      <c r="BA1313" s="11">
        <f t="shared" si="1904"/>
        <v>0</v>
      </c>
      <c r="BB1313" s="11">
        <f t="shared" si="1904"/>
        <v>0</v>
      </c>
      <c r="BC1313" s="11">
        <f t="shared" si="1904"/>
        <v>0</v>
      </c>
      <c r="BD1313" s="11">
        <f t="shared" si="1904"/>
        <v>0</v>
      </c>
      <c r="BE1313" s="11">
        <f t="shared" si="1904"/>
        <v>0</v>
      </c>
      <c r="BF1313" s="11">
        <f t="shared" si="1904"/>
        <v>0</v>
      </c>
      <c r="BG1313" s="11">
        <f t="shared" si="1904"/>
        <v>1600</v>
      </c>
      <c r="BH1313" s="11">
        <f t="shared" si="1904"/>
        <v>0</v>
      </c>
      <c r="BI1313" s="11">
        <f t="shared" si="1904"/>
        <v>0</v>
      </c>
      <c r="BJ1313" s="11">
        <v>1600</v>
      </c>
      <c r="BK1313" s="11">
        <v>0</v>
      </c>
    </row>
    <row r="1314" spans="1:63" x14ac:dyDescent="0.25">
      <c r="A1314" s="4" t="s">
        <v>135</v>
      </c>
      <c r="B1314" s="4" t="s">
        <v>60</v>
      </c>
      <c r="C1314" s="4" t="s">
        <v>170</v>
      </c>
      <c r="D1314" s="107" t="s">
        <v>476</v>
      </c>
      <c r="E1314" s="106" t="s">
        <v>50</v>
      </c>
      <c r="F1314" s="106" t="s">
        <v>0</v>
      </c>
      <c r="G1314" s="2" t="s">
        <v>0</v>
      </c>
      <c r="H1314" s="2" t="s">
        <v>51</v>
      </c>
      <c r="I1314" s="12">
        <f>SUM(I1315:I1316)</f>
        <v>57000</v>
      </c>
      <c r="J1314" s="12">
        <f t="shared" ref="J1314:Y1314" si="1905">SUM(J1315:J1316)</f>
        <v>27000</v>
      </c>
      <c r="K1314" s="12">
        <f t="shared" si="1905"/>
        <v>0</v>
      </c>
      <c r="L1314" s="12">
        <f t="shared" si="1905"/>
        <v>0</v>
      </c>
      <c r="M1314" s="12">
        <f t="shared" si="1905"/>
        <v>0</v>
      </c>
      <c r="N1314" s="12">
        <f t="shared" si="1905"/>
        <v>0</v>
      </c>
      <c r="O1314" s="12">
        <f t="shared" si="1905"/>
        <v>0</v>
      </c>
      <c r="P1314" s="12">
        <f t="shared" ref="P1314" si="1906">SUM(P1315:P1316)</f>
        <v>27000</v>
      </c>
      <c r="Q1314" s="12">
        <f t="shared" si="1905"/>
        <v>0</v>
      </c>
      <c r="R1314" s="12">
        <f t="shared" si="1905"/>
        <v>0</v>
      </c>
      <c r="S1314" s="12">
        <f t="shared" si="1905"/>
        <v>0</v>
      </c>
      <c r="T1314" s="12">
        <f t="shared" si="1905"/>
        <v>0</v>
      </c>
      <c r="U1314" s="12">
        <f t="shared" si="1905"/>
        <v>0</v>
      </c>
      <c r="V1314" s="12">
        <f t="shared" si="1905"/>
        <v>0</v>
      </c>
      <c r="W1314" s="12">
        <f t="shared" si="1905"/>
        <v>0</v>
      </c>
      <c r="X1314" s="12">
        <f t="shared" si="1905"/>
        <v>0</v>
      </c>
      <c r="Y1314" s="12">
        <f t="shared" si="1905"/>
        <v>0</v>
      </c>
      <c r="Z1314" s="12">
        <v>0</v>
      </c>
      <c r="AA1314" s="12">
        <v>27000</v>
      </c>
      <c r="AB1314" s="12">
        <f t="shared" ref="AB1314:AQ1314" si="1907">SUM(AB1315:AB1316)</f>
        <v>0</v>
      </c>
      <c r="AC1314" s="12">
        <f t="shared" si="1907"/>
        <v>0</v>
      </c>
      <c r="AD1314" s="12">
        <f t="shared" si="1907"/>
        <v>0</v>
      </c>
      <c r="AE1314" s="12">
        <f t="shared" si="1907"/>
        <v>0</v>
      </c>
      <c r="AF1314" s="12">
        <f t="shared" si="1907"/>
        <v>0</v>
      </c>
      <c r="AG1314" s="12">
        <f t="shared" si="1907"/>
        <v>0</v>
      </c>
      <c r="AH1314" s="12">
        <f t="shared" ref="AH1314" si="1908">SUM(AH1315:AH1316)</f>
        <v>0</v>
      </c>
      <c r="AI1314" s="12">
        <f t="shared" si="1907"/>
        <v>0</v>
      </c>
      <c r="AJ1314" s="12">
        <f t="shared" si="1907"/>
        <v>0</v>
      </c>
      <c r="AK1314" s="12">
        <f t="shared" si="1907"/>
        <v>0</v>
      </c>
      <c r="AL1314" s="12">
        <f t="shared" si="1907"/>
        <v>0</v>
      </c>
      <c r="AM1314" s="12">
        <f t="shared" si="1907"/>
        <v>0</v>
      </c>
      <c r="AN1314" s="12">
        <f t="shared" si="1907"/>
        <v>0</v>
      </c>
      <c r="AO1314" s="12">
        <f t="shared" si="1907"/>
        <v>0</v>
      </c>
      <c r="AP1314" s="12">
        <f t="shared" si="1907"/>
        <v>0</v>
      </c>
      <c r="AQ1314" s="12">
        <f t="shared" si="1907"/>
        <v>0</v>
      </c>
      <c r="AR1314" s="12">
        <v>0</v>
      </c>
      <c r="AS1314" s="12">
        <v>0</v>
      </c>
      <c r="AT1314" s="12">
        <f t="shared" ref="AT1314:BI1314" si="1909">SUM(AT1315:AT1316)</f>
        <v>0</v>
      </c>
      <c r="AU1314" s="12">
        <f t="shared" si="1909"/>
        <v>0</v>
      </c>
      <c r="AV1314" s="12">
        <f t="shared" si="1909"/>
        <v>0</v>
      </c>
      <c r="AW1314" s="12">
        <f t="shared" si="1909"/>
        <v>1600</v>
      </c>
      <c r="AX1314" s="12">
        <f t="shared" si="1909"/>
        <v>0</v>
      </c>
      <c r="AY1314" s="12">
        <f t="shared" si="1909"/>
        <v>0</v>
      </c>
      <c r="AZ1314" s="12">
        <f t="shared" ref="AZ1314" si="1910">SUM(AZ1315:AZ1316)</f>
        <v>1600</v>
      </c>
      <c r="BA1314" s="12">
        <f t="shared" si="1909"/>
        <v>0</v>
      </c>
      <c r="BB1314" s="12">
        <f t="shared" si="1909"/>
        <v>0</v>
      </c>
      <c r="BC1314" s="12">
        <f t="shared" si="1909"/>
        <v>0</v>
      </c>
      <c r="BD1314" s="12">
        <f t="shared" si="1909"/>
        <v>0</v>
      </c>
      <c r="BE1314" s="12">
        <f t="shared" si="1909"/>
        <v>0</v>
      </c>
      <c r="BF1314" s="12">
        <f t="shared" si="1909"/>
        <v>0</v>
      </c>
      <c r="BG1314" s="12">
        <f t="shared" si="1909"/>
        <v>1600</v>
      </c>
      <c r="BH1314" s="12">
        <f t="shared" si="1909"/>
        <v>0</v>
      </c>
      <c r="BI1314" s="12">
        <f t="shared" si="1909"/>
        <v>0</v>
      </c>
      <c r="BJ1314" s="12">
        <v>1600</v>
      </c>
      <c r="BK1314" s="12">
        <v>0</v>
      </c>
    </row>
    <row r="1315" spans="1:63" x14ac:dyDescent="0.25">
      <c r="A1315" s="4" t="s">
        <v>135</v>
      </c>
      <c r="B1315" s="4" t="s">
        <v>60</v>
      </c>
      <c r="C1315" s="4" t="s">
        <v>170</v>
      </c>
      <c r="D1315" s="107" t="s">
        <v>476</v>
      </c>
      <c r="E1315" s="117">
        <v>8213</v>
      </c>
      <c r="F1315" s="107"/>
      <c r="G1315" s="103" t="s">
        <v>1658</v>
      </c>
      <c r="H1315" s="13" t="s">
        <v>53</v>
      </c>
      <c r="I1315" s="14">
        <v>36000</v>
      </c>
      <c r="J1315" s="14">
        <v>16000</v>
      </c>
      <c r="K1315" s="14"/>
      <c r="L1315" s="14"/>
      <c r="M1315" s="14"/>
      <c r="N1315" s="14"/>
      <c r="O1315" s="14"/>
      <c r="P1315" s="14">
        <f t="shared" si="1836"/>
        <v>16000</v>
      </c>
      <c r="Q1315" s="14"/>
      <c r="R1315" s="14"/>
      <c r="S1315" s="14"/>
      <c r="T1315" s="14"/>
      <c r="U1315" s="14"/>
      <c r="V1315" s="14"/>
      <c r="W1315" s="14"/>
      <c r="X1315" s="14"/>
      <c r="Y1315" s="14"/>
      <c r="Z1315" s="14">
        <v>0</v>
      </c>
      <c r="AA1315" s="14">
        <v>16000</v>
      </c>
      <c r="AB1315" s="14">
        <v>0</v>
      </c>
      <c r="AC1315" s="14"/>
      <c r="AD1315" s="14"/>
      <c r="AE1315" s="14"/>
      <c r="AF1315" s="14"/>
      <c r="AG1315" s="14"/>
      <c r="AH1315" s="14">
        <f t="shared" si="1837"/>
        <v>0</v>
      </c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>
        <v>0</v>
      </c>
      <c r="AS1315" s="14">
        <v>0</v>
      </c>
      <c r="AT1315" s="14">
        <v>0</v>
      </c>
      <c r="AU1315" s="14"/>
      <c r="AV1315" s="14"/>
      <c r="AW1315" s="14">
        <v>1600</v>
      </c>
      <c r="AX1315" s="14"/>
      <c r="AY1315" s="14"/>
      <c r="AZ1315" s="14">
        <f t="shared" si="1838"/>
        <v>1600</v>
      </c>
      <c r="BA1315" s="14"/>
      <c r="BB1315" s="14"/>
      <c r="BC1315" s="14"/>
      <c r="BD1315" s="14"/>
      <c r="BE1315" s="14"/>
      <c r="BF1315" s="14"/>
      <c r="BG1315" s="14">
        <v>1600</v>
      </c>
      <c r="BH1315" s="14"/>
      <c r="BI1315" s="14"/>
      <c r="BJ1315" s="14">
        <v>1600</v>
      </c>
      <c r="BK1315" s="14">
        <v>0</v>
      </c>
    </row>
    <row r="1316" spans="1:63" x14ac:dyDescent="0.25">
      <c r="A1316" s="4" t="s">
        <v>135</v>
      </c>
      <c r="B1316" s="4" t="s">
        <v>60</v>
      </c>
      <c r="C1316" s="4" t="s">
        <v>170</v>
      </c>
      <c r="D1316" s="107" t="s">
        <v>476</v>
      </c>
      <c r="E1316" s="117">
        <v>8216</v>
      </c>
      <c r="F1316" s="107"/>
      <c r="G1316" s="103" t="s">
        <v>1658</v>
      </c>
      <c r="H1316" s="13" t="s">
        <v>110</v>
      </c>
      <c r="I1316" s="14">
        <v>21000</v>
      </c>
      <c r="J1316" s="14">
        <v>11000</v>
      </c>
      <c r="K1316" s="14"/>
      <c r="L1316" s="14"/>
      <c r="M1316" s="14"/>
      <c r="N1316" s="14"/>
      <c r="O1316" s="14"/>
      <c r="P1316" s="14">
        <f t="shared" si="1836"/>
        <v>11000</v>
      </c>
      <c r="Q1316" s="14"/>
      <c r="R1316" s="14"/>
      <c r="S1316" s="14"/>
      <c r="T1316" s="14"/>
      <c r="U1316" s="14"/>
      <c r="V1316" s="14"/>
      <c r="W1316" s="14"/>
      <c r="X1316" s="14"/>
      <c r="Y1316" s="14"/>
      <c r="Z1316" s="14">
        <v>0</v>
      </c>
      <c r="AA1316" s="14">
        <v>11000</v>
      </c>
      <c r="AB1316" s="14">
        <v>0</v>
      </c>
      <c r="AC1316" s="14"/>
      <c r="AD1316" s="14"/>
      <c r="AE1316" s="14"/>
      <c r="AF1316" s="14"/>
      <c r="AG1316" s="14"/>
      <c r="AH1316" s="14">
        <f t="shared" si="1837"/>
        <v>0</v>
      </c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>
        <v>0</v>
      </c>
      <c r="AS1316" s="14">
        <v>0</v>
      </c>
      <c r="AT1316" s="14">
        <v>0</v>
      </c>
      <c r="AU1316" s="14"/>
      <c r="AV1316" s="14"/>
      <c r="AW1316" s="14"/>
      <c r="AX1316" s="14"/>
      <c r="AY1316" s="14"/>
      <c r="AZ1316" s="14">
        <f t="shared" si="1838"/>
        <v>0</v>
      </c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>
        <v>0</v>
      </c>
      <c r="BK1316" s="14">
        <v>0</v>
      </c>
    </row>
    <row r="1317" spans="1:63" ht="22.5" x14ac:dyDescent="0.25">
      <c r="A1317" s="13" t="s">
        <v>0</v>
      </c>
      <c r="B1317" s="13" t="s">
        <v>0</v>
      </c>
      <c r="C1317" s="13" t="s">
        <v>0</v>
      </c>
      <c r="D1317" s="103" t="s">
        <v>0</v>
      </c>
      <c r="E1317" s="103" t="s">
        <v>0</v>
      </c>
      <c r="F1317" s="103" t="s">
        <v>0</v>
      </c>
      <c r="G1317" s="13" t="s">
        <v>0</v>
      </c>
      <c r="H1317" s="10" t="s">
        <v>485</v>
      </c>
      <c r="I1317" s="11">
        <f>SUM(I1286,I1310,I1313)</f>
        <v>3531260</v>
      </c>
      <c r="J1317" s="11">
        <f t="shared" ref="J1317:Y1317" si="1911">SUM(J1286,J1310,J1313)</f>
        <v>77000</v>
      </c>
      <c r="K1317" s="11">
        <f t="shared" si="1911"/>
        <v>0</v>
      </c>
      <c r="L1317" s="11">
        <f t="shared" si="1911"/>
        <v>0</v>
      </c>
      <c r="M1317" s="11">
        <f t="shared" si="1911"/>
        <v>0</v>
      </c>
      <c r="N1317" s="11">
        <f t="shared" si="1911"/>
        <v>0</v>
      </c>
      <c r="O1317" s="11">
        <f t="shared" si="1911"/>
        <v>0</v>
      </c>
      <c r="P1317" s="11">
        <f t="shared" si="1911"/>
        <v>77000</v>
      </c>
      <c r="Q1317" s="11">
        <f t="shared" si="1911"/>
        <v>10843</v>
      </c>
      <c r="R1317" s="11">
        <f t="shared" si="1911"/>
        <v>3914</v>
      </c>
      <c r="S1317" s="11">
        <f t="shared" si="1911"/>
        <v>910</v>
      </c>
      <c r="T1317" s="11">
        <f t="shared" si="1911"/>
        <v>10108</v>
      </c>
      <c r="U1317" s="11">
        <f t="shared" si="1911"/>
        <v>8855</v>
      </c>
      <c r="V1317" s="11">
        <f t="shared" si="1911"/>
        <v>2674</v>
      </c>
      <c r="W1317" s="11">
        <f t="shared" si="1911"/>
        <v>696</v>
      </c>
      <c r="X1317" s="11">
        <f t="shared" si="1911"/>
        <v>0</v>
      </c>
      <c r="Y1317" s="11">
        <f t="shared" si="1911"/>
        <v>0</v>
      </c>
      <c r="Z1317" s="11">
        <v>38000</v>
      </c>
      <c r="AA1317" s="11">
        <v>39000</v>
      </c>
      <c r="AB1317" s="11">
        <f t="shared" ref="AB1317:AQ1317" si="1912">SUM(AB1286,AB1310,AB1313)</f>
        <v>0</v>
      </c>
      <c r="AC1317" s="11">
        <f t="shared" si="1912"/>
        <v>0</v>
      </c>
      <c r="AD1317" s="11">
        <f t="shared" si="1912"/>
        <v>0</v>
      </c>
      <c r="AE1317" s="11">
        <f t="shared" si="1912"/>
        <v>0</v>
      </c>
      <c r="AF1317" s="11">
        <f t="shared" si="1912"/>
        <v>0</v>
      </c>
      <c r="AG1317" s="11">
        <f t="shared" si="1912"/>
        <v>0</v>
      </c>
      <c r="AH1317" s="11">
        <f t="shared" si="1912"/>
        <v>0</v>
      </c>
      <c r="AI1317" s="11">
        <f t="shared" si="1912"/>
        <v>0</v>
      </c>
      <c r="AJ1317" s="11">
        <f t="shared" si="1912"/>
        <v>0</v>
      </c>
      <c r="AK1317" s="11">
        <f t="shared" si="1912"/>
        <v>0</v>
      </c>
      <c r="AL1317" s="11">
        <f t="shared" si="1912"/>
        <v>0</v>
      </c>
      <c r="AM1317" s="11">
        <f t="shared" si="1912"/>
        <v>0</v>
      </c>
      <c r="AN1317" s="11">
        <f t="shared" si="1912"/>
        <v>0</v>
      </c>
      <c r="AO1317" s="11">
        <f t="shared" si="1912"/>
        <v>0</v>
      </c>
      <c r="AP1317" s="11">
        <f t="shared" si="1912"/>
        <v>0</v>
      </c>
      <c r="AQ1317" s="11">
        <f t="shared" si="1912"/>
        <v>0</v>
      </c>
      <c r="AR1317" s="11">
        <v>0</v>
      </c>
      <c r="AS1317" s="11">
        <v>0</v>
      </c>
      <c r="AT1317" s="11">
        <f t="shared" ref="AT1317:BI1317" si="1913">SUM(AT1286,AT1310,AT1313)</f>
        <v>0</v>
      </c>
      <c r="AU1317" s="11">
        <f t="shared" si="1913"/>
        <v>0</v>
      </c>
      <c r="AV1317" s="11">
        <f t="shared" si="1913"/>
        <v>0</v>
      </c>
      <c r="AW1317" s="11">
        <f t="shared" si="1913"/>
        <v>30955</v>
      </c>
      <c r="AX1317" s="11">
        <f t="shared" si="1913"/>
        <v>0</v>
      </c>
      <c r="AY1317" s="11">
        <f t="shared" si="1913"/>
        <v>0</v>
      </c>
      <c r="AZ1317" s="11">
        <f t="shared" si="1913"/>
        <v>30955</v>
      </c>
      <c r="BA1317" s="11">
        <f t="shared" si="1913"/>
        <v>0</v>
      </c>
      <c r="BB1317" s="11">
        <f t="shared" si="1913"/>
        <v>0</v>
      </c>
      <c r="BC1317" s="11">
        <f t="shared" si="1913"/>
        <v>0</v>
      </c>
      <c r="BD1317" s="11">
        <f t="shared" si="1913"/>
        <v>24055</v>
      </c>
      <c r="BE1317" s="11">
        <f t="shared" si="1913"/>
        <v>0</v>
      </c>
      <c r="BF1317" s="11">
        <f t="shared" si="1913"/>
        <v>0</v>
      </c>
      <c r="BG1317" s="11">
        <f t="shared" si="1913"/>
        <v>5400</v>
      </c>
      <c r="BH1317" s="11">
        <f t="shared" si="1913"/>
        <v>0</v>
      </c>
      <c r="BI1317" s="11">
        <f t="shared" si="1913"/>
        <v>1500</v>
      </c>
      <c r="BJ1317" s="11">
        <v>30955</v>
      </c>
      <c r="BK1317" s="11">
        <v>0</v>
      </c>
    </row>
    <row r="1318" spans="1:63" ht="15.75" thickBot="1" x14ac:dyDescent="0.3">
      <c r="A1318" s="13" t="s">
        <v>0</v>
      </c>
      <c r="B1318" s="13" t="s">
        <v>0</v>
      </c>
      <c r="C1318" s="13" t="s">
        <v>0</v>
      </c>
      <c r="D1318" s="103" t="s">
        <v>0</v>
      </c>
      <c r="E1318" s="103" t="s">
        <v>0</v>
      </c>
      <c r="F1318" s="103" t="s">
        <v>0</v>
      </c>
      <c r="G1318" s="13" t="s">
        <v>0</v>
      </c>
      <c r="H1318" s="2" t="s">
        <v>55</v>
      </c>
      <c r="I1318" s="12">
        <v>94</v>
      </c>
      <c r="J1318" s="13" t="s">
        <v>0</v>
      </c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>
        <v>0</v>
      </c>
      <c r="AA1318" s="13"/>
      <c r="AB1318" s="13" t="s">
        <v>0</v>
      </c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>
        <v>0</v>
      </c>
      <c r="AS1318" s="13"/>
      <c r="AT1318" s="13" t="s">
        <v>0</v>
      </c>
      <c r="AU1318" s="13"/>
      <c r="AV1318" s="13"/>
      <c r="AW1318" s="13"/>
      <c r="AX1318" s="13"/>
      <c r="AY1318" s="13"/>
      <c r="AZ1318" s="13"/>
      <c r="BA1318" s="13"/>
      <c r="BB1318" s="13"/>
      <c r="BC1318" s="13"/>
      <c r="BD1318" s="13"/>
      <c r="BE1318" s="13"/>
      <c r="BF1318" s="13"/>
      <c r="BG1318" s="13"/>
      <c r="BH1318" s="13"/>
      <c r="BI1318" s="13"/>
      <c r="BJ1318" s="13">
        <v>0</v>
      </c>
      <c r="BK1318" s="13"/>
    </row>
    <row r="1319" spans="1:63" ht="69.75" customHeight="1" thickBot="1" x14ac:dyDescent="0.3">
      <c r="A1319" s="148" t="s">
        <v>0</v>
      </c>
      <c r="B1319" s="148" t="s">
        <v>0</v>
      </c>
      <c r="C1319" s="148" t="s">
        <v>0</v>
      </c>
      <c r="D1319" s="151" t="s">
        <v>0</v>
      </c>
      <c r="E1319" s="151" t="s">
        <v>0</v>
      </c>
      <c r="F1319" s="151" t="s">
        <v>0</v>
      </c>
      <c r="G1319" s="154" t="s">
        <v>0</v>
      </c>
      <c r="H1319" s="5" t="s">
        <v>56</v>
      </c>
      <c r="I1319" s="5" t="s">
        <v>9</v>
      </c>
      <c r="J1319" s="94" t="s">
        <v>10</v>
      </c>
      <c r="K1319" s="94" t="s">
        <v>1602</v>
      </c>
      <c r="L1319" s="94" t="s">
        <v>1535</v>
      </c>
      <c r="M1319" s="94" t="s">
        <v>1591</v>
      </c>
      <c r="N1319" s="94" t="s">
        <v>1592</v>
      </c>
      <c r="O1319" s="94" t="s">
        <v>1593</v>
      </c>
      <c r="P1319" s="94" t="s">
        <v>1606</v>
      </c>
      <c r="Q1319" s="94" t="s">
        <v>1603</v>
      </c>
      <c r="R1319" s="94" t="s">
        <v>1594</v>
      </c>
      <c r="S1319" s="94" t="s">
        <v>1595</v>
      </c>
      <c r="T1319" s="94" t="s">
        <v>1596</v>
      </c>
      <c r="U1319" s="94" t="s">
        <v>1597</v>
      </c>
      <c r="V1319" s="94" t="s">
        <v>1598</v>
      </c>
      <c r="W1319" s="94" t="s">
        <v>1599</v>
      </c>
      <c r="X1319" s="94" t="s">
        <v>1604</v>
      </c>
      <c r="Y1319" s="94" t="s">
        <v>1605</v>
      </c>
      <c r="Z1319" s="94" t="s">
        <v>1600</v>
      </c>
      <c r="AA1319" s="94" t="s">
        <v>1601</v>
      </c>
      <c r="AB1319" s="95" t="s">
        <v>11</v>
      </c>
      <c r="AC1319" s="95" t="s">
        <v>1602</v>
      </c>
      <c r="AD1319" s="95" t="s">
        <v>1535</v>
      </c>
      <c r="AE1319" s="95" t="s">
        <v>1591</v>
      </c>
      <c r="AF1319" s="95" t="s">
        <v>1592</v>
      </c>
      <c r="AG1319" s="95" t="s">
        <v>1593</v>
      </c>
      <c r="AH1319" s="95" t="s">
        <v>1607</v>
      </c>
      <c r="AI1319" s="95" t="s">
        <v>1603</v>
      </c>
      <c r="AJ1319" s="95" t="s">
        <v>1594</v>
      </c>
      <c r="AK1319" s="95" t="s">
        <v>1595</v>
      </c>
      <c r="AL1319" s="95" t="s">
        <v>1596</v>
      </c>
      <c r="AM1319" s="95" t="s">
        <v>1597</v>
      </c>
      <c r="AN1319" s="95" t="s">
        <v>1598</v>
      </c>
      <c r="AO1319" s="95" t="s">
        <v>1599</v>
      </c>
      <c r="AP1319" s="95" t="s">
        <v>1604</v>
      </c>
      <c r="AQ1319" s="95" t="s">
        <v>1605</v>
      </c>
      <c r="AR1319" s="95" t="s">
        <v>1600</v>
      </c>
      <c r="AS1319" s="95" t="s">
        <v>1601</v>
      </c>
      <c r="AT1319" s="96" t="s">
        <v>12</v>
      </c>
      <c r="AU1319" s="96" t="s">
        <v>1602</v>
      </c>
      <c r="AV1319" s="96" t="s">
        <v>1535</v>
      </c>
      <c r="AW1319" s="96" t="s">
        <v>1591</v>
      </c>
      <c r="AX1319" s="96" t="s">
        <v>1592</v>
      </c>
      <c r="AY1319" s="96" t="s">
        <v>1593</v>
      </c>
      <c r="AZ1319" s="96" t="s">
        <v>1608</v>
      </c>
      <c r="BA1319" s="96" t="s">
        <v>1603</v>
      </c>
      <c r="BB1319" s="96" t="s">
        <v>1594</v>
      </c>
      <c r="BC1319" s="96" t="s">
        <v>1595</v>
      </c>
      <c r="BD1319" s="96" t="s">
        <v>1596</v>
      </c>
      <c r="BE1319" s="96" t="s">
        <v>1597</v>
      </c>
      <c r="BF1319" s="96" t="s">
        <v>1598</v>
      </c>
      <c r="BG1319" s="96" t="s">
        <v>1599</v>
      </c>
      <c r="BH1319" s="96" t="s">
        <v>1604</v>
      </c>
      <c r="BI1319" s="96" t="s">
        <v>1605</v>
      </c>
      <c r="BJ1319" s="96" t="s">
        <v>1600</v>
      </c>
      <c r="BK1319" s="96" t="s">
        <v>1601</v>
      </c>
    </row>
    <row r="1320" spans="1:63" x14ac:dyDescent="0.25">
      <c r="A1320" s="149"/>
      <c r="B1320" s="149"/>
      <c r="C1320" s="149"/>
      <c r="D1320" s="152"/>
      <c r="E1320" s="152"/>
      <c r="F1320" s="152"/>
      <c r="G1320" s="155"/>
      <c r="H1320" s="15" t="s">
        <v>0</v>
      </c>
      <c r="I1320" s="9" t="s">
        <v>13</v>
      </c>
      <c r="J1320" s="9">
        <v>1</v>
      </c>
      <c r="K1320" s="9">
        <v>2</v>
      </c>
      <c r="L1320" s="9">
        <v>3</v>
      </c>
      <c r="M1320" s="9">
        <v>4</v>
      </c>
      <c r="N1320" s="9">
        <v>5</v>
      </c>
      <c r="O1320" s="9">
        <v>6</v>
      </c>
      <c r="P1320" s="9">
        <v>7</v>
      </c>
      <c r="Q1320" s="9">
        <v>8</v>
      </c>
      <c r="R1320" s="9">
        <v>9</v>
      </c>
      <c r="S1320" s="9">
        <v>10</v>
      </c>
      <c r="T1320" s="9">
        <v>11</v>
      </c>
      <c r="U1320" s="9">
        <v>12</v>
      </c>
      <c r="V1320" s="9">
        <v>13</v>
      </c>
      <c r="W1320" s="9">
        <v>14</v>
      </c>
      <c r="X1320" s="9">
        <v>15</v>
      </c>
      <c r="Y1320" s="9">
        <v>16</v>
      </c>
      <c r="Z1320" s="9">
        <v>20</v>
      </c>
      <c r="AA1320" s="9">
        <v>21</v>
      </c>
      <c r="AB1320" s="9">
        <v>1</v>
      </c>
      <c r="AC1320" s="9">
        <v>2</v>
      </c>
      <c r="AD1320" s="9">
        <v>3</v>
      </c>
      <c r="AE1320" s="9">
        <v>4</v>
      </c>
      <c r="AF1320" s="9">
        <v>5</v>
      </c>
      <c r="AG1320" s="9">
        <v>6</v>
      </c>
      <c r="AH1320" s="9">
        <v>7</v>
      </c>
      <c r="AI1320" s="9">
        <v>8</v>
      </c>
      <c r="AJ1320" s="9">
        <v>9</v>
      </c>
      <c r="AK1320" s="9">
        <v>10</v>
      </c>
      <c r="AL1320" s="9">
        <v>11</v>
      </c>
      <c r="AM1320" s="9">
        <v>12</v>
      </c>
      <c r="AN1320" s="9">
        <v>13</v>
      </c>
      <c r="AO1320" s="9">
        <v>14</v>
      </c>
      <c r="AP1320" s="9">
        <v>15</v>
      </c>
      <c r="AQ1320" s="9">
        <v>16</v>
      </c>
      <c r="AR1320" s="9">
        <v>20</v>
      </c>
      <c r="AS1320" s="9">
        <v>21</v>
      </c>
      <c r="AT1320" s="9">
        <v>1</v>
      </c>
      <c r="AU1320" s="9">
        <v>2</v>
      </c>
      <c r="AV1320" s="9">
        <v>3</v>
      </c>
      <c r="AW1320" s="9">
        <v>4</v>
      </c>
      <c r="AX1320" s="9">
        <v>5</v>
      </c>
      <c r="AY1320" s="9">
        <v>6</v>
      </c>
      <c r="AZ1320" s="9">
        <v>7</v>
      </c>
      <c r="BA1320" s="9">
        <v>8</v>
      </c>
      <c r="BB1320" s="9">
        <v>9</v>
      </c>
      <c r="BC1320" s="9">
        <v>10</v>
      </c>
      <c r="BD1320" s="9">
        <v>11</v>
      </c>
      <c r="BE1320" s="9">
        <v>12</v>
      </c>
      <c r="BF1320" s="9">
        <v>13</v>
      </c>
      <c r="BG1320" s="9">
        <v>14</v>
      </c>
      <c r="BH1320" s="9">
        <v>15</v>
      </c>
      <c r="BI1320" s="9">
        <v>16</v>
      </c>
      <c r="BJ1320" s="9">
        <v>20</v>
      </c>
      <c r="BK1320" s="9">
        <v>21</v>
      </c>
    </row>
    <row r="1321" spans="1:63" x14ac:dyDescent="0.25">
      <c r="A1321" s="149"/>
      <c r="B1321" s="149"/>
      <c r="C1321" s="149"/>
      <c r="D1321" s="152"/>
      <c r="E1321" s="152"/>
      <c r="F1321" s="152"/>
      <c r="G1321" s="155"/>
      <c r="H1321" s="16" t="s">
        <v>139</v>
      </c>
      <c r="I1321" s="17">
        <f>SUM(I1317)</f>
        <v>3531260</v>
      </c>
      <c r="J1321" s="17">
        <f t="shared" ref="J1321:Y1321" si="1914">SUM(J1317)</f>
        <v>77000</v>
      </c>
      <c r="K1321" s="17">
        <f t="shared" si="1914"/>
        <v>0</v>
      </c>
      <c r="L1321" s="17">
        <f t="shared" si="1914"/>
        <v>0</v>
      </c>
      <c r="M1321" s="17">
        <f t="shared" si="1914"/>
        <v>0</v>
      </c>
      <c r="N1321" s="17">
        <f t="shared" si="1914"/>
        <v>0</v>
      </c>
      <c r="O1321" s="17">
        <f t="shared" si="1914"/>
        <v>0</v>
      </c>
      <c r="P1321" s="17">
        <f t="shared" ref="P1321" si="1915">SUM(P1317)</f>
        <v>77000</v>
      </c>
      <c r="Q1321" s="17">
        <f t="shared" si="1914"/>
        <v>10843</v>
      </c>
      <c r="R1321" s="17">
        <f t="shared" si="1914"/>
        <v>3914</v>
      </c>
      <c r="S1321" s="17">
        <f t="shared" si="1914"/>
        <v>910</v>
      </c>
      <c r="T1321" s="17">
        <f t="shared" si="1914"/>
        <v>10108</v>
      </c>
      <c r="U1321" s="17">
        <f t="shared" si="1914"/>
        <v>8855</v>
      </c>
      <c r="V1321" s="17">
        <f t="shared" si="1914"/>
        <v>2674</v>
      </c>
      <c r="W1321" s="17">
        <f t="shared" si="1914"/>
        <v>696</v>
      </c>
      <c r="X1321" s="17">
        <f t="shared" si="1914"/>
        <v>0</v>
      </c>
      <c r="Y1321" s="17">
        <f t="shared" si="1914"/>
        <v>0</v>
      </c>
      <c r="Z1321" s="17">
        <v>38000</v>
      </c>
      <c r="AA1321" s="17">
        <v>39000</v>
      </c>
      <c r="AB1321" s="17">
        <f t="shared" ref="AB1321:AQ1321" si="1916">SUM(AB1317)</f>
        <v>0</v>
      </c>
      <c r="AC1321" s="17">
        <f t="shared" si="1916"/>
        <v>0</v>
      </c>
      <c r="AD1321" s="17">
        <f t="shared" si="1916"/>
        <v>0</v>
      </c>
      <c r="AE1321" s="17">
        <f t="shared" si="1916"/>
        <v>0</v>
      </c>
      <c r="AF1321" s="17">
        <f t="shared" si="1916"/>
        <v>0</v>
      </c>
      <c r="AG1321" s="17">
        <f t="shared" si="1916"/>
        <v>0</v>
      </c>
      <c r="AH1321" s="17">
        <f t="shared" ref="AH1321" si="1917">SUM(AH1317)</f>
        <v>0</v>
      </c>
      <c r="AI1321" s="17">
        <f t="shared" si="1916"/>
        <v>0</v>
      </c>
      <c r="AJ1321" s="17">
        <f t="shared" si="1916"/>
        <v>0</v>
      </c>
      <c r="AK1321" s="17">
        <f t="shared" si="1916"/>
        <v>0</v>
      </c>
      <c r="AL1321" s="17">
        <f t="shared" si="1916"/>
        <v>0</v>
      </c>
      <c r="AM1321" s="17">
        <f t="shared" si="1916"/>
        <v>0</v>
      </c>
      <c r="AN1321" s="17">
        <f t="shared" si="1916"/>
        <v>0</v>
      </c>
      <c r="AO1321" s="17">
        <f t="shared" si="1916"/>
        <v>0</v>
      </c>
      <c r="AP1321" s="17">
        <f t="shared" si="1916"/>
        <v>0</v>
      </c>
      <c r="AQ1321" s="17">
        <f t="shared" si="1916"/>
        <v>0</v>
      </c>
      <c r="AR1321" s="17">
        <v>0</v>
      </c>
      <c r="AS1321" s="17">
        <v>0</v>
      </c>
      <c r="AT1321" s="17">
        <f t="shared" ref="AT1321:BI1321" si="1918">SUM(AT1317)</f>
        <v>0</v>
      </c>
      <c r="AU1321" s="17">
        <f t="shared" si="1918"/>
        <v>0</v>
      </c>
      <c r="AV1321" s="17">
        <f t="shared" si="1918"/>
        <v>0</v>
      </c>
      <c r="AW1321" s="17">
        <f t="shared" si="1918"/>
        <v>30955</v>
      </c>
      <c r="AX1321" s="17">
        <f t="shared" si="1918"/>
        <v>0</v>
      </c>
      <c r="AY1321" s="17">
        <f t="shared" si="1918"/>
        <v>0</v>
      </c>
      <c r="AZ1321" s="17">
        <f t="shared" ref="AZ1321" si="1919">SUM(AZ1317)</f>
        <v>30955</v>
      </c>
      <c r="BA1321" s="17">
        <f t="shared" si="1918"/>
        <v>0</v>
      </c>
      <c r="BB1321" s="17">
        <f t="shared" si="1918"/>
        <v>0</v>
      </c>
      <c r="BC1321" s="17">
        <f t="shared" si="1918"/>
        <v>0</v>
      </c>
      <c r="BD1321" s="17">
        <f t="shared" si="1918"/>
        <v>24055</v>
      </c>
      <c r="BE1321" s="17">
        <f t="shared" si="1918"/>
        <v>0</v>
      </c>
      <c r="BF1321" s="17">
        <f t="shared" si="1918"/>
        <v>0</v>
      </c>
      <c r="BG1321" s="17">
        <f t="shared" si="1918"/>
        <v>5400</v>
      </c>
      <c r="BH1321" s="17">
        <f t="shared" si="1918"/>
        <v>0</v>
      </c>
      <c r="BI1321" s="17">
        <f t="shared" si="1918"/>
        <v>1500</v>
      </c>
      <c r="BJ1321" s="17">
        <v>30955</v>
      </c>
      <c r="BK1321" s="17">
        <v>0</v>
      </c>
    </row>
    <row r="1322" spans="1:63" x14ac:dyDescent="0.25">
      <c r="A1322" s="149"/>
      <c r="B1322" s="149"/>
      <c r="C1322" s="149"/>
      <c r="D1322" s="152"/>
      <c r="E1322" s="152"/>
      <c r="F1322" s="152"/>
      <c r="G1322" s="155"/>
      <c r="H1322" s="18" t="s">
        <v>57</v>
      </c>
      <c r="I1322" s="17">
        <f>SUM(I1321)</f>
        <v>3531260</v>
      </c>
      <c r="J1322" s="17">
        <f t="shared" ref="J1322:Y1322" si="1920">SUM(J1321)</f>
        <v>77000</v>
      </c>
      <c r="K1322" s="17">
        <f t="shared" si="1920"/>
        <v>0</v>
      </c>
      <c r="L1322" s="17">
        <f t="shared" si="1920"/>
        <v>0</v>
      </c>
      <c r="M1322" s="17">
        <f t="shared" si="1920"/>
        <v>0</v>
      </c>
      <c r="N1322" s="17">
        <f t="shared" si="1920"/>
        <v>0</v>
      </c>
      <c r="O1322" s="17">
        <f t="shared" si="1920"/>
        <v>0</v>
      </c>
      <c r="P1322" s="17">
        <f t="shared" ref="P1322" si="1921">SUM(P1321)</f>
        <v>77000</v>
      </c>
      <c r="Q1322" s="17">
        <f t="shared" si="1920"/>
        <v>10843</v>
      </c>
      <c r="R1322" s="17">
        <f t="shared" si="1920"/>
        <v>3914</v>
      </c>
      <c r="S1322" s="17">
        <f t="shared" si="1920"/>
        <v>910</v>
      </c>
      <c r="T1322" s="17">
        <f t="shared" si="1920"/>
        <v>10108</v>
      </c>
      <c r="U1322" s="17">
        <f t="shared" si="1920"/>
        <v>8855</v>
      </c>
      <c r="V1322" s="17">
        <f t="shared" si="1920"/>
        <v>2674</v>
      </c>
      <c r="W1322" s="17">
        <f t="shared" si="1920"/>
        <v>696</v>
      </c>
      <c r="X1322" s="17">
        <f t="shared" si="1920"/>
        <v>0</v>
      </c>
      <c r="Y1322" s="17">
        <f t="shared" si="1920"/>
        <v>0</v>
      </c>
      <c r="Z1322" s="17">
        <v>38000</v>
      </c>
      <c r="AA1322" s="17">
        <v>39000</v>
      </c>
      <c r="AB1322" s="17">
        <f t="shared" ref="AB1322:AQ1322" si="1922">SUM(AB1321)</f>
        <v>0</v>
      </c>
      <c r="AC1322" s="17">
        <f t="shared" si="1922"/>
        <v>0</v>
      </c>
      <c r="AD1322" s="17">
        <f t="shared" si="1922"/>
        <v>0</v>
      </c>
      <c r="AE1322" s="17">
        <f t="shared" si="1922"/>
        <v>0</v>
      </c>
      <c r="AF1322" s="17">
        <f t="shared" si="1922"/>
        <v>0</v>
      </c>
      <c r="AG1322" s="17">
        <f t="shared" si="1922"/>
        <v>0</v>
      </c>
      <c r="AH1322" s="17">
        <f t="shared" ref="AH1322" si="1923">SUM(AH1321)</f>
        <v>0</v>
      </c>
      <c r="AI1322" s="17">
        <f t="shared" si="1922"/>
        <v>0</v>
      </c>
      <c r="AJ1322" s="17">
        <f t="shared" si="1922"/>
        <v>0</v>
      </c>
      <c r="AK1322" s="17">
        <f t="shared" si="1922"/>
        <v>0</v>
      </c>
      <c r="AL1322" s="17">
        <f t="shared" si="1922"/>
        <v>0</v>
      </c>
      <c r="AM1322" s="17">
        <f t="shared" si="1922"/>
        <v>0</v>
      </c>
      <c r="AN1322" s="17">
        <f t="shared" si="1922"/>
        <v>0</v>
      </c>
      <c r="AO1322" s="17">
        <f t="shared" si="1922"/>
        <v>0</v>
      </c>
      <c r="AP1322" s="17">
        <f t="shared" si="1922"/>
        <v>0</v>
      </c>
      <c r="AQ1322" s="17">
        <f t="shared" si="1922"/>
        <v>0</v>
      </c>
      <c r="AR1322" s="17">
        <v>0</v>
      </c>
      <c r="AS1322" s="17">
        <v>0</v>
      </c>
      <c r="AT1322" s="17">
        <f t="shared" ref="AT1322:BI1322" si="1924">SUM(AT1321)</f>
        <v>0</v>
      </c>
      <c r="AU1322" s="17">
        <f t="shared" si="1924"/>
        <v>0</v>
      </c>
      <c r="AV1322" s="17">
        <f t="shared" si="1924"/>
        <v>0</v>
      </c>
      <c r="AW1322" s="17">
        <f t="shared" si="1924"/>
        <v>30955</v>
      </c>
      <c r="AX1322" s="17">
        <f t="shared" si="1924"/>
        <v>0</v>
      </c>
      <c r="AY1322" s="17">
        <f t="shared" si="1924"/>
        <v>0</v>
      </c>
      <c r="AZ1322" s="17">
        <f t="shared" ref="AZ1322" si="1925">SUM(AZ1321)</f>
        <v>30955</v>
      </c>
      <c r="BA1322" s="17">
        <f t="shared" si="1924"/>
        <v>0</v>
      </c>
      <c r="BB1322" s="17">
        <f t="shared" si="1924"/>
        <v>0</v>
      </c>
      <c r="BC1322" s="17">
        <f t="shared" si="1924"/>
        <v>0</v>
      </c>
      <c r="BD1322" s="17">
        <f t="shared" si="1924"/>
        <v>24055</v>
      </c>
      <c r="BE1322" s="17">
        <f t="shared" si="1924"/>
        <v>0</v>
      </c>
      <c r="BF1322" s="17">
        <f t="shared" si="1924"/>
        <v>0</v>
      </c>
      <c r="BG1322" s="17">
        <f t="shared" si="1924"/>
        <v>5400</v>
      </c>
      <c r="BH1322" s="17">
        <f t="shared" si="1924"/>
        <v>0</v>
      </c>
      <c r="BI1322" s="17">
        <f t="shared" si="1924"/>
        <v>1500</v>
      </c>
      <c r="BJ1322" s="17">
        <v>30955</v>
      </c>
      <c r="BK1322" s="17">
        <v>0</v>
      </c>
    </row>
    <row r="1323" spans="1:63" x14ac:dyDescent="0.25">
      <c r="A1323" s="150"/>
      <c r="B1323" s="150"/>
      <c r="C1323" s="150"/>
      <c r="D1323" s="153"/>
      <c r="E1323" s="153"/>
      <c r="F1323" s="153"/>
      <c r="G1323" s="156"/>
      <c r="P1323">
        <f t="shared" ref="P1323:P1383" si="1926">J1323+K1323+L1323+M1323+N1323+O1323</f>
        <v>0</v>
      </c>
      <c r="Z1323">
        <v>0</v>
      </c>
      <c r="AA1323">
        <v>0</v>
      </c>
      <c r="AH1323">
        <f t="shared" ref="AH1323:AH1383" si="1927">AB1323+AC1323+AD1323+AE1323+AF1323+AG1323</f>
        <v>0</v>
      </c>
      <c r="AR1323">
        <v>0</v>
      </c>
      <c r="AS1323">
        <v>0</v>
      </c>
      <c r="AZ1323">
        <f t="shared" ref="AZ1323:AZ1383" si="1928">AT1323+AU1323+AV1323+AW1323+AX1323+AY1323</f>
        <v>0</v>
      </c>
      <c r="BJ1323">
        <v>0</v>
      </c>
      <c r="BK1323">
        <v>0</v>
      </c>
    </row>
    <row r="1324" spans="1:63" ht="15.75" thickBot="1" x14ac:dyDescent="0.3">
      <c r="A1324" s="13" t="s">
        <v>0</v>
      </c>
      <c r="B1324" s="13" t="s">
        <v>0</v>
      </c>
      <c r="C1324" s="13" t="s">
        <v>0</v>
      </c>
      <c r="D1324" s="103" t="s">
        <v>0</v>
      </c>
      <c r="E1324" s="103" t="s">
        <v>0</v>
      </c>
      <c r="F1324" s="103" t="s">
        <v>0</v>
      </c>
      <c r="G1324" s="13" t="s">
        <v>0</v>
      </c>
      <c r="H1324" s="19" t="s">
        <v>0</v>
      </c>
      <c r="I1324" s="19" t="s">
        <v>0</v>
      </c>
      <c r="J1324" s="19" t="s">
        <v>0</v>
      </c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>
        <v>0</v>
      </c>
      <c r="AA1324" s="19">
        <v>0</v>
      </c>
      <c r="AB1324" s="19" t="s">
        <v>0</v>
      </c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>
        <v>0</v>
      </c>
      <c r="AS1324" s="19">
        <v>0</v>
      </c>
      <c r="AT1324" s="19" t="s">
        <v>0</v>
      </c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>
        <v>0</v>
      </c>
      <c r="BK1324" s="19">
        <v>0</v>
      </c>
    </row>
    <row r="1325" spans="1:63" ht="69.75" customHeight="1" thickBot="1" x14ac:dyDescent="0.3">
      <c r="A1325" s="5" t="s">
        <v>2</v>
      </c>
      <c r="B1325" s="5" t="s">
        <v>3</v>
      </c>
      <c r="C1325" s="5" t="s">
        <v>4</v>
      </c>
      <c r="D1325" s="108" t="s">
        <v>0</v>
      </c>
      <c r="E1325" s="116" t="s">
        <v>5</v>
      </c>
      <c r="F1325" s="116" t="s">
        <v>6</v>
      </c>
      <c r="G1325" s="5" t="s">
        <v>7</v>
      </c>
      <c r="H1325" s="5" t="s">
        <v>8</v>
      </c>
      <c r="I1325" s="5" t="s">
        <v>9</v>
      </c>
      <c r="J1325" s="94" t="s">
        <v>10</v>
      </c>
      <c r="K1325" s="94" t="s">
        <v>1602</v>
      </c>
      <c r="L1325" s="94" t="s">
        <v>1535</v>
      </c>
      <c r="M1325" s="94" t="s">
        <v>1591</v>
      </c>
      <c r="N1325" s="94" t="s">
        <v>1592</v>
      </c>
      <c r="O1325" s="94" t="s">
        <v>1593</v>
      </c>
      <c r="P1325" s="94" t="s">
        <v>1606</v>
      </c>
      <c r="Q1325" s="94" t="s">
        <v>1603</v>
      </c>
      <c r="R1325" s="94" t="s">
        <v>1594</v>
      </c>
      <c r="S1325" s="94" t="s">
        <v>1595</v>
      </c>
      <c r="T1325" s="94" t="s">
        <v>1596</v>
      </c>
      <c r="U1325" s="94" t="s">
        <v>1597</v>
      </c>
      <c r="V1325" s="94" t="s">
        <v>1598</v>
      </c>
      <c r="W1325" s="94" t="s">
        <v>1599</v>
      </c>
      <c r="X1325" s="94" t="s">
        <v>1604</v>
      </c>
      <c r="Y1325" s="94" t="s">
        <v>1605</v>
      </c>
      <c r="Z1325" s="94" t="s">
        <v>1600</v>
      </c>
      <c r="AA1325" s="94" t="s">
        <v>1601</v>
      </c>
      <c r="AB1325" s="95" t="s">
        <v>11</v>
      </c>
      <c r="AC1325" s="95" t="s">
        <v>1602</v>
      </c>
      <c r="AD1325" s="95" t="s">
        <v>1535</v>
      </c>
      <c r="AE1325" s="95" t="s">
        <v>1591</v>
      </c>
      <c r="AF1325" s="95" t="s">
        <v>1592</v>
      </c>
      <c r="AG1325" s="95" t="s">
        <v>1593</v>
      </c>
      <c r="AH1325" s="95" t="s">
        <v>1607</v>
      </c>
      <c r="AI1325" s="95" t="s">
        <v>1603</v>
      </c>
      <c r="AJ1325" s="95" t="s">
        <v>1594</v>
      </c>
      <c r="AK1325" s="95" t="s">
        <v>1595</v>
      </c>
      <c r="AL1325" s="95" t="s">
        <v>1596</v>
      </c>
      <c r="AM1325" s="95" t="s">
        <v>1597</v>
      </c>
      <c r="AN1325" s="95" t="s">
        <v>1598</v>
      </c>
      <c r="AO1325" s="95" t="s">
        <v>1599</v>
      </c>
      <c r="AP1325" s="95" t="s">
        <v>1604</v>
      </c>
      <c r="AQ1325" s="95" t="s">
        <v>1605</v>
      </c>
      <c r="AR1325" s="95" t="s">
        <v>1600</v>
      </c>
      <c r="AS1325" s="95" t="s">
        <v>1601</v>
      </c>
      <c r="AT1325" s="96" t="s">
        <v>12</v>
      </c>
      <c r="AU1325" s="96" t="s">
        <v>1602</v>
      </c>
      <c r="AV1325" s="96" t="s">
        <v>1535</v>
      </c>
      <c r="AW1325" s="96" t="s">
        <v>1591</v>
      </c>
      <c r="AX1325" s="96" t="s">
        <v>1592</v>
      </c>
      <c r="AY1325" s="96" t="s">
        <v>1593</v>
      </c>
      <c r="AZ1325" s="96" t="s">
        <v>1608</v>
      </c>
      <c r="BA1325" s="96" t="s">
        <v>1603</v>
      </c>
      <c r="BB1325" s="96" t="s">
        <v>1594</v>
      </c>
      <c r="BC1325" s="96" t="s">
        <v>1595</v>
      </c>
      <c r="BD1325" s="96" t="s">
        <v>1596</v>
      </c>
      <c r="BE1325" s="96" t="s">
        <v>1597</v>
      </c>
      <c r="BF1325" s="96" t="s">
        <v>1598</v>
      </c>
      <c r="BG1325" s="96" t="s">
        <v>1599</v>
      </c>
      <c r="BH1325" s="96" t="s">
        <v>1604</v>
      </c>
      <c r="BI1325" s="96" t="s">
        <v>1605</v>
      </c>
      <c r="BJ1325" s="96" t="s">
        <v>1600</v>
      </c>
      <c r="BK1325" s="96" t="s">
        <v>1601</v>
      </c>
    </row>
    <row r="1326" spans="1:63" x14ac:dyDescent="0.25">
      <c r="A1326" s="6" t="s">
        <v>0</v>
      </c>
      <c r="B1326" s="6" t="s">
        <v>0</v>
      </c>
      <c r="C1326" s="6" t="s">
        <v>0</v>
      </c>
      <c r="D1326" s="109" t="s">
        <v>0</v>
      </c>
      <c r="E1326" s="109" t="s">
        <v>0</v>
      </c>
      <c r="F1326" s="125" t="s">
        <v>0</v>
      </c>
      <c r="G1326" s="7" t="s">
        <v>0</v>
      </c>
      <c r="H1326" s="8" t="s">
        <v>0</v>
      </c>
      <c r="I1326" s="9" t="s">
        <v>13</v>
      </c>
      <c r="J1326" s="9">
        <v>1</v>
      </c>
      <c r="K1326" s="9">
        <v>2</v>
      </c>
      <c r="L1326" s="9">
        <v>3</v>
      </c>
      <c r="M1326" s="9">
        <v>4</v>
      </c>
      <c r="N1326" s="9">
        <v>5</v>
      </c>
      <c r="O1326" s="9">
        <v>6</v>
      </c>
      <c r="P1326" s="9">
        <v>7</v>
      </c>
      <c r="Q1326" s="9">
        <v>8</v>
      </c>
      <c r="R1326" s="9">
        <v>9</v>
      </c>
      <c r="S1326" s="9">
        <v>10</v>
      </c>
      <c r="T1326" s="9">
        <v>11</v>
      </c>
      <c r="U1326" s="9">
        <v>12</v>
      </c>
      <c r="V1326" s="9">
        <v>13</v>
      </c>
      <c r="W1326" s="9">
        <v>14</v>
      </c>
      <c r="X1326" s="9">
        <v>15</v>
      </c>
      <c r="Y1326" s="9">
        <v>16</v>
      </c>
      <c r="Z1326" s="9">
        <v>20</v>
      </c>
      <c r="AA1326" s="9">
        <v>21</v>
      </c>
      <c r="AB1326" s="9">
        <v>1</v>
      </c>
      <c r="AC1326" s="9">
        <v>2</v>
      </c>
      <c r="AD1326" s="9">
        <v>3</v>
      </c>
      <c r="AE1326" s="9">
        <v>4</v>
      </c>
      <c r="AF1326" s="9">
        <v>5</v>
      </c>
      <c r="AG1326" s="9">
        <v>6</v>
      </c>
      <c r="AH1326" s="9">
        <v>7</v>
      </c>
      <c r="AI1326" s="9">
        <v>8</v>
      </c>
      <c r="AJ1326" s="9">
        <v>9</v>
      </c>
      <c r="AK1326" s="9">
        <v>10</v>
      </c>
      <c r="AL1326" s="9">
        <v>11</v>
      </c>
      <c r="AM1326" s="9">
        <v>12</v>
      </c>
      <c r="AN1326" s="9">
        <v>13</v>
      </c>
      <c r="AO1326" s="9">
        <v>14</v>
      </c>
      <c r="AP1326" s="9">
        <v>15</v>
      </c>
      <c r="AQ1326" s="9">
        <v>16</v>
      </c>
      <c r="AR1326" s="9">
        <v>20</v>
      </c>
      <c r="AS1326" s="9">
        <v>21</v>
      </c>
      <c r="AT1326" s="9">
        <v>1</v>
      </c>
      <c r="AU1326" s="9">
        <v>2</v>
      </c>
      <c r="AV1326" s="9">
        <v>3</v>
      </c>
      <c r="AW1326" s="9">
        <v>4</v>
      </c>
      <c r="AX1326" s="9">
        <v>5</v>
      </c>
      <c r="AY1326" s="9">
        <v>6</v>
      </c>
      <c r="AZ1326" s="9">
        <v>7</v>
      </c>
      <c r="BA1326" s="9">
        <v>8</v>
      </c>
      <c r="BB1326" s="9">
        <v>9</v>
      </c>
      <c r="BC1326" s="9">
        <v>10</v>
      </c>
      <c r="BD1326" s="9">
        <v>11</v>
      </c>
      <c r="BE1326" s="9">
        <v>12</v>
      </c>
      <c r="BF1326" s="9">
        <v>13</v>
      </c>
      <c r="BG1326" s="9">
        <v>14</v>
      </c>
      <c r="BH1326" s="9">
        <v>15</v>
      </c>
      <c r="BI1326" s="9">
        <v>16</v>
      </c>
      <c r="BJ1326" s="9">
        <v>20</v>
      </c>
      <c r="BK1326" s="9">
        <v>21</v>
      </c>
    </row>
    <row r="1327" spans="1:63" ht="22.5" x14ac:dyDescent="0.25">
      <c r="A1327" s="1" t="s">
        <v>135</v>
      </c>
      <c r="B1327" s="1" t="s">
        <v>60</v>
      </c>
      <c r="C1327" s="4" t="s">
        <v>171</v>
      </c>
      <c r="D1327" s="107" t="s">
        <v>486</v>
      </c>
      <c r="E1327" s="106" t="s">
        <v>0</v>
      </c>
      <c r="F1327" s="106" t="s">
        <v>0</v>
      </c>
      <c r="G1327" s="2" t="s">
        <v>0</v>
      </c>
      <c r="H1327" s="2" t="s">
        <v>487</v>
      </c>
      <c r="I1327" s="3" t="s">
        <v>0</v>
      </c>
      <c r="J1327" s="3" t="s">
        <v>0</v>
      </c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>
        <v>0</v>
      </c>
      <c r="AA1327" s="3">
        <v>0</v>
      </c>
      <c r="AB1327" s="3" t="s">
        <v>0</v>
      </c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>
        <v>0</v>
      </c>
      <c r="AS1327" s="3">
        <v>0</v>
      </c>
      <c r="AT1327" s="3" t="s">
        <v>0</v>
      </c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>
        <v>0</v>
      </c>
      <c r="BK1327" s="3">
        <v>0</v>
      </c>
    </row>
    <row r="1328" spans="1:63" ht="33.75" x14ac:dyDescent="0.25">
      <c r="A1328" s="1" t="s">
        <v>0</v>
      </c>
      <c r="B1328" s="1" t="s">
        <v>0</v>
      </c>
      <c r="C1328" s="1" t="s">
        <v>0</v>
      </c>
      <c r="D1328" s="106" t="s">
        <v>0</v>
      </c>
      <c r="E1328" s="106" t="s">
        <v>0</v>
      </c>
      <c r="F1328" s="106" t="s">
        <v>0</v>
      </c>
      <c r="G1328" s="2" t="s">
        <v>0</v>
      </c>
      <c r="H1328" s="10" t="s">
        <v>15</v>
      </c>
      <c r="I1328" s="11">
        <f>SUM(I1329,I1337,I1339)</f>
        <v>2563055</v>
      </c>
      <c r="J1328" s="11">
        <f t="shared" ref="J1328:Y1328" si="1929">SUM(J1329,J1337,J1339)</f>
        <v>21000</v>
      </c>
      <c r="K1328" s="11">
        <f t="shared" si="1929"/>
        <v>0</v>
      </c>
      <c r="L1328" s="11">
        <f t="shared" si="1929"/>
        <v>0</v>
      </c>
      <c r="M1328" s="11">
        <f t="shared" si="1929"/>
        <v>0</v>
      </c>
      <c r="N1328" s="11">
        <f t="shared" si="1929"/>
        <v>0</v>
      </c>
      <c r="O1328" s="11">
        <f t="shared" si="1929"/>
        <v>0</v>
      </c>
      <c r="P1328" s="11">
        <f t="shared" ref="P1328" si="1930">SUM(P1329,P1337,P1339)</f>
        <v>21000</v>
      </c>
      <c r="Q1328" s="11">
        <f t="shared" si="1929"/>
        <v>0</v>
      </c>
      <c r="R1328" s="11">
        <f t="shared" si="1929"/>
        <v>0</v>
      </c>
      <c r="S1328" s="11">
        <f t="shared" si="1929"/>
        <v>0</v>
      </c>
      <c r="T1328" s="11">
        <f t="shared" si="1929"/>
        <v>2000</v>
      </c>
      <c r="U1328" s="11">
        <f t="shared" si="1929"/>
        <v>1400</v>
      </c>
      <c r="V1328" s="11">
        <f t="shared" si="1929"/>
        <v>0</v>
      </c>
      <c r="W1328" s="11">
        <f t="shared" si="1929"/>
        <v>0</v>
      </c>
      <c r="X1328" s="11">
        <f t="shared" si="1929"/>
        <v>2500</v>
      </c>
      <c r="Y1328" s="11">
        <f t="shared" si="1929"/>
        <v>0</v>
      </c>
      <c r="Z1328" s="11">
        <v>5900</v>
      </c>
      <c r="AA1328" s="11">
        <v>15100</v>
      </c>
      <c r="AB1328" s="11">
        <f t="shared" ref="AB1328:AQ1328" si="1931">SUM(AB1329,AB1337,AB1339)</f>
        <v>0</v>
      </c>
      <c r="AC1328" s="11">
        <f t="shared" si="1931"/>
        <v>0</v>
      </c>
      <c r="AD1328" s="11">
        <f t="shared" si="1931"/>
        <v>0</v>
      </c>
      <c r="AE1328" s="11">
        <f t="shared" si="1931"/>
        <v>0</v>
      </c>
      <c r="AF1328" s="11">
        <f t="shared" si="1931"/>
        <v>0</v>
      </c>
      <c r="AG1328" s="11">
        <f t="shared" si="1931"/>
        <v>0</v>
      </c>
      <c r="AH1328" s="11">
        <f t="shared" ref="AH1328" si="1932">SUM(AH1329,AH1337,AH1339)</f>
        <v>0</v>
      </c>
      <c r="AI1328" s="11">
        <f t="shared" si="1931"/>
        <v>0</v>
      </c>
      <c r="AJ1328" s="11">
        <f t="shared" si="1931"/>
        <v>0</v>
      </c>
      <c r="AK1328" s="11">
        <f t="shared" si="1931"/>
        <v>0</v>
      </c>
      <c r="AL1328" s="11">
        <f t="shared" si="1931"/>
        <v>0</v>
      </c>
      <c r="AM1328" s="11">
        <f t="shared" si="1931"/>
        <v>0</v>
      </c>
      <c r="AN1328" s="11">
        <f t="shared" si="1931"/>
        <v>0</v>
      </c>
      <c r="AO1328" s="11">
        <f t="shared" si="1931"/>
        <v>0</v>
      </c>
      <c r="AP1328" s="11">
        <f t="shared" si="1931"/>
        <v>0</v>
      </c>
      <c r="AQ1328" s="11">
        <f t="shared" si="1931"/>
        <v>0</v>
      </c>
      <c r="AR1328" s="11">
        <v>0</v>
      </c>
      <c r="AS1328" s="11">
        <v>0</v>
      </c>
      <c r="AT1328" s="11">
        <f t="shared" ref="AT1328:BI1328" si="1933">SUM(AT1329,AT1337,AT1339)</f>
        <v>0</v>
      </c>
      <c r="AU1328" s="11">
        <f t="shared" si="1933"/>
        <v>0</v>
      </c>
      <c r="AV1328" s="11">
        <f t="shared" si="1933"/>
        <v>0</v>
      </c>
      <c r="AW1328" s="11">
        <f t="shared" si="1933"/>
        <v>9413</v>
      </c>
      <c r="AX1328" s="11">
        <f t="shared" si="1933"/>
        <v>0</v>
      </c>
      <c r="AY1328" s="11">
        <f t="shared" si="1933"/>
        <v>0</v>
      </c>
      <c r="AZ1328" s="11">
        <f t="shared" ref="AZ1328" si="1934">SUM(AZ1329,AZ1337,AZ1339)</f>
        <v>9413</v>
      </c>
      <c r="BA1328" s="11">
        <f t="shared" si="1933"/>
        <v>0</v>
      </c>
      <c r="BB1328" s="11">
        <f t="shared" si="1933"/>
        <v>0</v>
      </c>
      <c r="BC1328" s="11">
        <f t="shared" si="1933"/>
        <v>0</v>
      </c>
      <c r="BD1328" s="11">
        <f t="shared" si="1933"/>
        <v>0</v>
      </c>
      <c r="BE1328" s="11">
        <f t="shared" si="1933"/>
        <v>9413</v>
      </c>
      <c r="BF1328" s="11">
        <f t="shared" si="1933"/>
        <v>0</v>
      </c>
      <c r="BG1328" s="11">
        <f t="shared" si="1933"/>
        <v>0</v>
      </c>
      <c r="BH1328" s="11">
        <f t="shared" si="1933"/>
        <v>0</v>
      </c>
      <c r="BI1328" s="11">
        <f t="shared" si="1933"/>
        <v>0</v>
      </c>
      <c r="BJ1328" s="11">
        <v>9413</v>
      </c>
      <c r="BK1328" s="11">
        <v>0</v>
      </c>
    </row>
    <row r="1329" spans="1:63" x14ac:dyDescent="0.25">
      <c r="A1329" s="4" t="s">
        <v>135</v>
      </c>
      <c r="B1329" s="4" t="s">
        <v>60</v>
      </c>
      <c r="C1329" s="4" t="s">
        <v>171</v>
      </c>
      <c r="D1329" s="107" t="s">
        <v>486</v>
      </c>
      <c r="E1329" s="106" t="s">
        <v>16</v>
      </c>
      <c r="F1329" s="106" t="s">
        <v>0</v>
      </c>
      <c r="G1329" s="2" t="s">
        <v>0</v>
      </c>
      <c r="H1329" s="2" t="s">
        <v>17</v>
      </c>
      <c r="I1329" s="12">
        <f>SUM(I1330,I1331)</f>
        <v>2150990</v>
      </c>
      <c r="J1329" s="12">
        <f t="shared" ref="J1329:Y1329" si="1935">SUM(J1330,J1331)</f>
        <v>0</v>
      </c>
      <c r="K1329" s="12">
        <f t="shared" si="1935"/>
        <v>0</v>
      </c>
      <c r="L1329" s="12">
        <f t="shared" si="1935"/>
        <v>0</v>
      </c>
      <c r="M1329" s="12">
        <f t="shared" si="1935"/>
        <v>0</v>
      </c>
      <c r="N1329" s="12">
        <f t="shared" si="1935"/>
        <v>0</v>
      </c>
      <c r="O1329" s="12">
        <f t="shared" si="1935"/>
        <v>0</v>
      </c>
      <c r="P1329" s="12">
        <f t="shared" ref="P1329" si="1936">SUM(P1330,P1331)</f>
        <v>0</v>
      </c>
      <c r="Q1329" s="12">
        <f t="shared" si="1935"/>
        <v>0</v>
      </c>
      <c r="R1329" s="12">
        <f t="shared" si="1935"/>
        <v>0</v>
      </c>
      <c r="S1329" s="12">
        <f t="shared" si="1935"/>
        <v>0</v>
      </c>
      <c r="T1329" s="12">
        <f t="shared" si="1935"/>
        <v>0</v>
      </c>
      <c r="U1329" s="12">
        <f t="shared" si="1935"/>
        <v>0</v>
      </c>
      <c r="V1329" s="12">
        <f t="shared" si="1935"/>
        <v>0</v>
      </c>
      <c r="W1329" s="12">
        <f t="shared" si="1935"/>
        <v>0</v>
      </c>
      <c r="X1329" s="12">
        <f t="shared" si="1935"/>
        <v>0</v>
      </c>
      <c r="Y1329" s="12">
        <f t="shared" si="1935"/>
        <v>0</v>
      </c>
      <c r="Z1329" s="12">
        <v>0</v>
      </c>
      <c r="AA1329" s="12">
        <v>0</v>
      </c>
      <c r="AB1329" s="12">
        <f t="shared" ref="AB1329:AQ1329" si="1937">SUM(AB1330,AB1331)</f>
        <v>0</v>
      </c>
      <c r="AC1329" s="12">
        <f t="shared" si="1937"/>
        <v>0</v>
      </c>
      <c r="AD1329" s="12">
        <f t="shared" si="1937"/>
        <v>0</v>
      </c>
      <c r="AE1329" s="12">
        <f t="shared" si="1937"/>
        <v>0</v>
      </c>
      <c r="AF1329" s="12">
        <f t="shared" si="1937"/>
        <v>0</v>
      </c>
      <c r="AG1329" s="12">
        <f t="shared" si="1937"/>
        <v>0</v>
      </c>
      <c r="AH1329" s="12">
        <f t="shared" ref="AH1329" si="1938">SUM(AH1330,AH1331)</f>
        <v>0</v>
      </c>
      <c r="AI1329" s="12">
        <f t="shared" si="1937"/>
        <v>0</v>
      </c>
      <c r="AJ1329" s="12">
        <f t="shared" si="1937"/>
        <v>0</v>
      </c>
      <c r="AK1329" s="12">
        <f t="shared" si="1937"/>
        <v>0</v>
      </c>
      <c r="AL1329" s="12">
        <f t="shared" si="1937"/>
        <v>0</v>
      </c>
      <c r="AM1329" s="12">
        <f t="shared" si="1937"/>
        <v>0</v>
      </c>
      <c r="AN1329" s="12">
        <f t="shared" si="1937"/>
        <v>0</v>
      </c>
      <c r="AO1329" s="12">
        <f t="shared" si="1937"/>
        <v>0</v>
      </c>
      <c r="AP1329" s="12">
        <f t="shared" si="1937"/>
        <v>0</v>
      </c>
      <c r="AQ1329" s="12">
        <f t="shared" si="1937"/>
        <v>0</v>
      </c>
      <c r="AR1329" s="12">
        <v>0</v>
      </c>
      <c r="AS1329" s="12">
        <v>0</v>
      </c>
      <c r="AT1329" s="12">
        <f t="shared" ref="AT1329:BI1329" si="1939">SUM(AT1330,AT1331)</f>
        <v>0</v>
      </c>
      <c r="AU1329" s="12">
        <f t="shared" si="1939"/>
        <v>0</v>
      </c>
      <c r="AV1329" s="12">
        <f t="shared" si="1939"/>
        <v>0</v>
      </c>
      <c r="AW1329" s="12">
        <f t="shared" si="1939"/>
        <v>0</v>
      </c>
      <c r="AX1329" s="12">
        <f t="shared" si="1939"/>
        <v>0</v>
      </c>
      <c r="AY1329" s="12">
        <f t="shared" si="1939"/>
        <v>0</v>
      </c>
      <c r="AZ1329" s="12">
        <f t="shared" ref="AZ1329" si="1940">SUM(AZ1330,AZ1331)</f>
        <v>0</v>
      </c>
      <c r="BA1329" s="12">
        <f t="shared" si="1939"/>
        <v>0</v>
      </c>
      <c r="BB1329" s="12">
        <f t="shared" si="1939"/>
        <v>0</v>
      </c>
      <c r="BC1329" s="12">
        <f t="shared" si="1939"/>
        <v>0</v>
      </c>
      <c r="BD1329" s="12">
        <f t="shared" si="1939"/>
        <v>0</v>
      </c>
      <c r="BE1329" s="12">
        <f t="shared" si="1939"/>
        <v>0</v>
      </c>
      <c r="BF1329" s="12">
        <f t="shared" si="1939"/>
        <v>0</v>
      </c>
      <c r="BG1329" s="12">
        <f t="shared" si="1939"/>
        <v>0</v>
      </c>
      <c r="BH1329" s="12">
        <f t="shared" si="1939"/>
        <v>0</v>
      </c>
      <c r="BI1329" s="12">
        <f t="shared" si="1939"/>
        <v>0</v>
      </c>
      <c r="BJ1329" s="12">
        <v>0</v>
      </c>
      <c r="BK1329" s="12">
        <v>0</v>
      </c>
    </row>
    <row r="1330" spans="1:63" x14ac:dyDescent="0.25">
      <c r="A1330" s="4" t="s">
        <v>135</v>
      </c>
      <c r="B1330" s="4" t="s">
        <v>60</v>
      </c>
      <c r="C1330" s="4" t="s">
        <v>171</v>
      </c>
      <c r="D1330" s="107" t="s">
        <v>486</v>
      </c>
      <c r="E1330" s="117">
        <v>6111</v>
      </c>
      <c r="F1330" s="107"/>
      <c r="G1330" s="103" t="s">
        <v>1658</v>
      </c>
      <c r="H1330" s="13" t="s">
        <v>18</v>
      </c>
      <c r="I1330" s="14">
        <v>1889190</v>
      </c>
      <c r="J1330" s="14">
        <v>0</v>
      </c>
      <c r="K1330" s="14"/>
      <c r="L1330" s="14"/>
      <c r="M1330" s="14"/>
      <c r="N1330" s="14"/>
      <c r="O1330" s="14"/>
      <c r="P1330" s="14">
        <f t="shared" si="1926"/>
        <v>0</v>
      </c>
      <c r="Q1330" s="14"/>
      <c r="R1330" s="14"/>
      <c r="S1330" s="14"/>
      <c r="T1330" s="14"/>
      <c r="U1330" s="14"/>
      <c r="V1330" s="14"/>
      <c r="W1330" s="14"/>
      <c r="X1330" s="14"/>
      <c r="Y1330" s="14"/>
      <c r="Z1330" s="14">
        <v>0</v>
      </c>
      <c r="AA1330" s="14">
        <v>0</v>
      </c>
      <c r="AB1330" s="14">
        <v>0</v>
      </c>
      <c r="AC1330" s="14"/>
      <c r="AD1330" s="14"/>
      <c r="AE1330" s="14"/>
      <c r="AF1330" s="14"/>
      <c r="AG1330" s="14"/>
      <c r="AH1330" s="14">
        <f t="shared" si="1927"/>
        <v>0</v>
      </c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>
        <v>0</v>
      </c>
      <c r="AS1330" s="14">
        <v>0</v>
      </c>
      <c r="AT1330" s="14">
        <v>0</v>
      </c>
      <c r="AU1330" s="14"/>
      <c r="AV1330" s="14"/>
      <c r="AW1330" s="14"/>
      <c r="AX1330" s="14"/>
      <c r="AY1330" s="14"/>
      <c r="AZ1330" s="14">
        <f t="shared" si="1928"/>
        <v>0</v>
      </c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>
        <v>0</v>
      </c>
      <c r="BK1330" s="14">
        <v>0</v>
      </c>
    </row>
    <row r="1331" spans="1:63" x14ac:dyDescent="0.25">
      <c r="A1331" s="1" t="s">
        <v>135</v>
      </c>
      <c r="B1331" s="1" t="s">
        <v>60</v>
      </c>
      <c r="C1331" s="1" t="s">
        <v>171</v>
      </c>
      <c r="D1331" s="110" t="s">
        <v>486</v>
      </c>
      <c r="E1331" s="110" t="s">
        <v>20</v>
      </c>
      <c r="F1331" s="107" t="s">
        <v>0</v>
      </c>
      <c r="G1331" s="13" t="s">
        <v>0</v>
      </c>
      <c r="H1331" s="2" t="s">
        <v>21</v>
      </c>
      <c r="I1331" s="12">
        <f>SUM(I1332:I1336)</f>
        <v>261800</v>
      </c>
      <c r="J1331" s="12">
        <f t="shared" ref="J1331:Y1331" si="1941">SUM(J1332:J1336)</f>
        <v>0</v>
      </c>
      <c r="K1331" s="12">
        <f t="shared" si="1941"/>
        <v>0</v>
      </c>
      <c r="L1331" s="12">
        <f t="shared" si="1941"/>
        <v>0</v>
      </c>
      <c r="M1331" s="12">
        <f t="shared" si="1941"/>
        <v>0</v>
      </c>
      <c r="N1331" s="12">
        <f t="shared" si="1941"/>
        <v>0</v>
      </c>
      <c r="O1331" s="12">
        <f t="shared" si="1941"/>
        <v>0</v>
      </c>
      <c r="P1331" s="12">
        <f t="shared" si="1941"/>
        <v>0</v>
      </c>
      <c r="Q1331" s="12">
        <f t="shared" si="1941"/>
        <v>0</v>
      </c>
      <c r="R1331" s="12">
        <f t="shared" si="1941"/>
        <v>0</v>
      </c>
      <c r="S1331" s="12">
        <f t="shared" si="1941"/>
        <v>0</v>
      </c>
      <c r="T1331" s="12">
        <f t="shared" si="1941"/>
        <v>0</v>
      </c>
      <c r="U1331" s="12">
        <f t="shared" si="1941"/>
        <v>0</v>
      </c>
      <c r="V1331" s="12">
        <f t="shared" si="1941"/>
        <v>0</v>
      </c>
      <c r="W1331" s="12">
        <f t="shared" si="1941"/>
        <v>0</v>
      </c>
      <c r="X1331" s="12">
        <f t="shared" si="1941"/>
        <v>0</v>
      </c>
      <c r="Y1331" s="12">
        <f t="shared" si="1941"/>
        <v>0</v>
      </c>
      <c r="Z1331" s="12">
        <v>0</v>
      </c>
      <c r="AA1331" s="12">
        <v>0</v>
      </c>
      <c r="AB1331" s="12">
        <f t="shared" ref="AB1331:AQ1331" si="1942">SUM(AB1332:AB1336)</f>
        <v>0</v>
      </c>
      <c r="AC1331" s="12">
        <f t="shared" si="1942"/>
        <v>0</v>
      </c>
      <c r="AD1331" s="12">
        <f t="shared" si="1942"/>
        <v>0</v>
      </c>
      <c r="AE1331" s="12">
        <f t="shared" si="1942"/>
        <v>0</v>
      </c>
      <c r="AF1331" s="12">
        <f t="shared" si="1942"/>
        <v>0</v>
      </c>
      <c r="AG1331" s="12">
        <f t="shared" si="1942"/>
        <v>0</v>
      </c>
      <c r="AH1331" s="12">
        <f t="shared" si="1942"/>
        <v>0</v>
      </c>
      <c r="AI1331" s="12">
        <f t="shared" si="1942"/>
        <v>0</v>
      </c>
      <c r="AJ1331" s="12">
        <f t="shared" si="1942"/>
        <v>0</v>
      </c>
      <c r="AK1331" s="12">
        <f t="shared" si="1942"/>
        <v>0</v>
      </c>
      <c r="AL1331" s="12">
        <f t="shared" si="1942"/>
        <v>0</v>
      </c>
      <c r="AM1331" s="12">
        <f t="shared" si="1942"/>
        <v>0</v>
      </c>
      <c r="AN1331" s="12">
        <f t="shared" si="1942"/>
        <v>0</v>
      </c>
      <c r="AO1331" s="12">
        <f t="shared" si="1942"/>
        <v>0</v>
      </c>
      <c r="AP1331" s="12">
        <f t="shared" si="1942"/>
        <v>0</v>
      </c>
      <c r="AQ1331" s="12">
        <f t="shared" si="1942"/>
        <v>0</v>
      </c>
      <c r="AR1331" s="12">
        <v>0</v>
      </c>
      <c r="AS1331" s="12">
        <v>0</v>
      </c>
      <c r="AT1331" s="12">
        <f t="shared" ref="AT1331:BI1331" si="1943">SUM(AT1332:AT1336)</f>
        <v>0</v>
      </c>
      <c r="AU1331" s="12">
        <f t="shared" si="1943"/>
        <v>0</v>
      </c>
      <c r="AV1331" s="12">
        <f t="shared" si="1943"/>
        <v>0</v>
      </c>
      <c r="AW1331" s="12">
        <f t="shared" si="1943"/>
        <v>0</v>
      </c>
      <c r="AX1331" s="12">
        <f t="shared" si="1943"/>
        <v>0</v>
      </c>
      <c r="AY1331" s="12">
        <f t="shared" si="1943"/>
        <v>0</v>
      </c>
      <c r="AZ1331" s="12">
        <f t="shared" si="1943"/>
        <v>0</v>
      </c>
      <c r="BA1331" s="12">
        <f t="shared" si="1943"/>
        <v>0</v>
      </c>
      <c r="BB1331" s="12">
        <f t="shared" si="1943"/>
        <v>0</v>
      </c>
      <c r="BC1331" s="12">
        <f t="shared" si="1943"/>
        <v>0</v>
      </c>
      <c r="BD1331" s="12">
        <f t="shared" si="1943"/>
        <v>0</v>
      </c>
      <c r="BE1331" s="12">
        <f t="shared" si="1943"/>
        <v>0</v>
      </c>
      <c r="BF1331" s="12">
        <f t="shared" si="1943"/>
        <v>0</v>
      </c>
      <c r="BG1331" s="12">
        <f t="shared" si="1943"/>
        <v>0</v>
      </c>
      <c r="BH1331" s="12">
        <f t="shared" si="1943"/>
        <v>0</v>
      </c>
      <c r="BI1331" s="12">
        <f t="shared" si="1943"/>
        <v>0</v>
      </c>
      <c r="BJ1331" s="12">
        <v>0</v>
      </c>
      <c r="BK1331" s="12">
        <v>0</v>
      </c>
    </row>
    <row r="1332" spans="1:63" ht="22.5" x14ac:dyDescent="0.25">
      <c r="A1332" s="4" t="s">
        <v>135</v>
      </c>
      <c r="B1332" s="4" t="s">
        <v>60</v>
      </c>
      <c r="C1332" s="4" t="s">
        <v>171</v>
      </c>
      <c r="D1332" s="107" t="s">
        <v>486</v>
      </c>
      <c r="E1332" s="117">
        <v>6112</v>
      </c>
      <c r="F1332" s="107" t="s">
        <v>488</v>
      </c>
      <c r="G1332" s="103" t="s">
        <v>1658</v>
      </c>
      <c r="H1332" s="13" t="s">
        <v>59</v>
      </c>
      <c r="I1332" s="14">
        <v>44000</v>
      </c>
      <c r="J1332" s="14">
        <v>0</v>
      </c>
      <c r="K1332" s="14"/>
      <c r="L1332" s="14"/>
      <c r="M1332" s="14"/>
      <c r="N1332" s="14"/>
      <c r="O1332" s="14"/>
      <c r="P1332" s="14">
        <f t="shared" si="1926"/>
        <v>0</v>
      </c>
      <c r="Q1332" s="14"/>
      <c r="R1332" s="14"/>
      <c r="S1332" s="14"/>
      <c r="T1332" s="14"/>
      <c r="U1332" s="14"/>
      <c r="V1332" s="14"/>
      <c r="W1332" s="14"/>
      <c r="X1332" s="14"/>
      <c r="Y1332" s="14"/>
      <c r="Z1332" s="14">
        <v>0</v>
      </c>
      <c r="AA1332" s="14">
        <v>0</v>
      </c>
      <c r="AB1332" s="14">
        <v>0</v>
      </c>
      <c r="AC1332" s="14"/>
      <c r="AD1332" s="14"/>
      <c r="AE1332" s="14"/>
      <c r="AF1332" s="14"/>
      <c r="AG1332" s="14"/>
      <c r="AH1332" s="14">
        <f t="shared" si="1927"/>
        <v>0</v>
      </c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>
        <v>0</v>
      </c>
      <c r="AS1332" s="14">
        <v>0</v>
      </c>
      <c r="AT1332" s="14">
        <v>0</v>
      </c>
      <c r="AU1332" s="14"/>
      <c r="AV1332" s="14"/>
      <c r="AW1332" s="14"/>
      <c r="AX1332" s="14"/>
      <c r="AY1332" s="14"/>
      <c r="AZ1332" s="14">
        <f t="shared" si="1928"/>
        <v>0</v>
      </c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>
        <v>0</v>
      </c>
      <c r="BK1332" s="14">
        <v>0</v>
      </c>
    </row>
    <row r="1333" spans="1:63" x14ac:dyDescent="0.25">
      <c r="A1333" s="4" t="s">
        <v>135</v>
      </c>
      <c r="B1333" s="4" t="s">
        <v>60</v>
      </c>
      <c r="C1333" s="4" t="s">
        <v>171</v>
      </c>
      <c r="D1333" s="107" t="s">
        <v>486</v>
      </c>
      <c r="E1333" s="117">
        <v>6112</v>
      </c>
      <c r="F1333" s="107" t="s">
        <v>489</v>
      </c>
      <c r="G1333" s="103" t="s">
        <v>1658</v>
      </c>
      <c r="H1333" s="13" t="s">
        <v>24</v>
      </c>
      <c r="I1333" s="14">
        <v>146800</v>
      </c>
      <c r="J1333" s="14">
        <v>0</v>
      </c>
      <c r="K1333" s="14"/>
      <c r="L1333" s="14"/>
      <c r="M1333" s="14"/>
      <c r="N1333" s="14"/>
      <c r="O1333" s="14"/>
      <c r="P1333" s="14">
        <f t="shared" si="1926"/>
        <v>0</v>
      </c>
      <c r="Q1333" s="14"/>
      <c r="R1333" s="14"/>
      <c r="S1333" s="14"/>
      <c r="T1333" s="14"/>
      <c r="U1333" s="14"/>
      <c r="V1333" s="14"/>
      <c r="W1333" s="14"/>
      <c r="X1333" s="14"/>
      <c r="Y1333" s="14"/>
      <c r="Z1333" s="14">
        <v>0</v>
      </c>
      <c r="AA1333" s="14">
        <v>0</v>
      </c>
      <c r="AB1333" s="14">
        <v>0</v>
      </c>
      <c r="AC1333" s="14"/>
      <c r="AD1333" s="14"/>
      <c r="AE1333" s="14"/>
      <c r="AF1333" s="14"/>
      <c r="AG1333" s="14"/>
      <c r="AH1333" s="14">
        <f t="shared" si="1927"/>
        <v>0</v>
      </c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>
        <v>0</v>
      </c>
      <c r="AS1333" s="14">
        <v>0</v>
      </c>
      <c r="AT1333" s="14">
        <v>0</v>
      </c>
      <c r="AU1333" s="14"/>
      <c r="AV1333" s="14"/>
      <c r="AW1333" s="14"/>
      <c r="AX1333" s="14"/>
      <c r="AY1333" s="14"/>
      <c r="AZ1333" s="14">
        <f t="shared" si="1928"/>
        <v>0</v>
      </c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>
        <v>0</v>
      </c>
      <c r="BK1333" s="14">
        <v>0</v>
      </c>
    </row>
    <row r="1334" spans="1:63" x14ac:dyDescent="0.25">
      <c r="A1334" s="4" t="s">
        <v>135</v>
      </c>
      <c r="B1334" s="4" t="s">
        <v>60</v>
      </c>
      <c r="C1334" s="4" t="s">
        <v>171</v>
      </c>
      <c r="D1334" s="107" t="s">
        <v>486</v>
      </c>
      <c r="E1334" s="117">
        <v>6112</v>
      </c>
      <c r="F1334" s="107" t="s">
        <v>490</v>
      </c>
      <c r="G1334" s="103" t="s">
        <v>1658</v>
      </c>
      <c r="H1334" s="13" t="s">
        <v>25</v>
      </c>
      <c r="I1334" s="14">
        <v>33000</v>
      </c>
      <c r="J1334" s="14">
        <v>0</v>
      </c>
      <c r="K1334" s="14"/>
      <c r="L1334" s="14"/>
      <c r="M1334" s="14"/>
      <c r="N1334" s="14"/>
      <c r="O1334" s="14"/>
      <c r="P1334" s="14">
        <f t="shared" si="1926"/>
        <v>0</v>
      </c>
      <c r="Q1334" s="14"/>
      <c r="R1334" s="14"/>
      <c r="S1334" s="14"/>
      <c r="T1334" s="14"/>
      <c r="U1334" s="14"/>
      <c r="V1334" s="14"/>
      <c r="W1334" s="14"/>
      <c r="X1334" s="14"/>
      <c r="Y1334" s="14"/>
      <c r="Z1334" s="14">
        <v>0</v>
      </c>
      <c r="AA1334" s="14">
        <v>0</v>
      </c>
      <c r="AB1334" s="14">
        <v>0</v>
      </c>
      <c r="AC1334" s="14"/>
      <c r="AD1334" s="14"/>
      <c r="AE1334" s="14"/>
      <c r="AF1334" s="14"/>
      <c r="AG1334" s="14"/>
      <c r="AH1334" s="14">
        <f t="shared" si="1927"/>
        <v>0</v>
      </c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>
        <v>0</v>
      </c>
      <c r="AS1334" s="14">
        <v>0</v>
      </c>
      <c r="AT1334" s="14">
        <v>0</v>
      </c>
      <c r="AU1334" s="14"/>
      <c r="AV1334" s="14"/>
      <c r="AW1334" s="14"/>
      <c r="AX1334" s="14"/>
      <c r="AY1334" s="14"/>
      <c r="AZ1334" s="14">
        <f t="shared" si="1928"/>
        <v>0</v>
      </c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>
        <v>0</v>
      </c>
      <c r="BK1334" s="14">
        <v>0</v>
      </c>
    </row>
    <row r="1335" spans="1:63" x14ac:dyDescent="0.25">
      <c r="A1335" s="4" t="s">
        <v>135</v>
      </c>
      <c r="B1335" s="4" t="s">
        <v>60</v>
      </c>
      <c r="C1335" s="4" t="s">
        <v>171</v>
      </c>
      <c r="D1335" s="107" t="s">
        <v>486</v>
      </c>
      <c r="E1335" s="117">
        <v>6112</v>
      </c>
      <c r="F1335" s="107" t="s">
        <v>491</v>
      </c>
      <c r="G1335" s="103" t="s">
        <v>1658</v>
      </c>
      <c r="H1335" s="13" t="s">
        <v>23</v>
      </c>
      <c r="I1335" s="14">
        <v>13000</v>
      </c>
      <c r="J1335" s="14">
        <v>0</v>
      </c>
      <c r="K1335" s="14"/>
      <c r="L1335" s="14"/>
      <c r="M1335" s="14"/>
      <c r="N1335" s="14"/>
      <c r="O1335" s="14"/>
      <c r="P1335" s="14">
        <f t="shared" si="1926"/>
        <v>0</v>
      </c>
      <c r="Q1335" s="14"/>
      <c r="R1335" s="14"/>
      <c r="S1335" s="14"/>
      <c r="T1335" s="14"/>
      <c r="U1335" s="14"/>
      <c r="V1335" s="14"/>
      <c r="W1335" s="14"/>
      <c r="X1335" s="14"/>
      <c r="Y1335" s="14"/>
      <c r="Z1335" s="14">
        <v>0</v>
      </c>
      <c r="AA1335" s="14">
        <v>0</v>
      </c>
      <c r="AB1335" s="14">
        <v>0</v>
      </c>
      <c r="AC1335" s="14"/>
      <c r="AD1335" s="14"/>
      <c r="AE1335" s="14"/>
      <c r="AF1335" s="14"/>
      <c r="AG1335" s="14"/>
      <c r="AH1335" s="14">
        <f t="shared" si="1927"/>
        <v>0</v>
      </c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>
        <v>0</v>
      </c>
      <c r="AS1335" s="14">
        <v>0</v>
      </c>
      <c r="AT1335" s="14">
        <v>0</v>
      </c>
      <c r="AU1335" s="14"/>
      <c r="AV1335" s="14"/>
      <c r="AW1335" s="14"/>
      <c r="AX1335" s="14"/>
      <c r="AY1335" s="14"/>
      <c r="AZ1335" s="14">
        <f t="shared" si="1928"/>
        <v>0</v>
      </c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>
        <v>0</v>
      </c>
      <c r="BK1335" s="14">
        <v>0</v>
      </c>
    </row>
    <row r="1336" spans="1:63" x14ac:dyDescent="0.25">
      <c r="A1336" s="4" t="s">
        <v>135</v>
      </c>
      <c r="B1336" s="4" t="s">
        <v>60</v>
      </c>
      <c r="C1336" s="4" t="s">
        <v>171</v>
      </c>
      <c r="D1336" s="107" t="s">
        <v>486</v>
      </c>
      <c r="E1336" s="117">
        <v>6112</v>
      </c>
      <c r="F1336" s="107" t="s">
        <v>492</v>
      </c>
      <c r="G1336" s="103" t="s">
        <v>1658</v>
      </c>
      <c r="H1336" s="13" t="s">
        <v>26</v>
      </c>
      <c r="I1336" s="14">
        <v>25000</v>
      </c>
      <c r="J1336" s="14">
        <v>0</v>
      </c>
      <c r="K1336" s="14"/>
      <c r="L1336" s="14"/>
      <c r="M1336" s="14"/>
      <c r="N1336" s="14"/>
      <c r="O1336" s="14"/>
      <c r="P1336" s="14">
        <f t="shared" si="1926"/>
        <v>0</v>
      </c>
      <c r="Q1336" s="14"/>
      <c r="R1336" s="14"/>
      <c r="S1336" s="14"/>
      <c r="T1336" s="14"/>
      <c r="U1336" s="14"/>
      <c r="V1336" s="14"/>
      <c r="W1336" s="14"/>
      <c r="X1336" s="14"/>
      <c r="Y1336" s="14"/>
      <c r="Z1336" s="14">
        <v>0</v>
      </c>
      <c r="AA1336" s="14">
        <v>0</v>
      </c>
      <c r="AB1336" s="14">
        <v>0</v>
      </c>
      <c r="AC1336" s="14"/>
      <c r="AD1336" s="14"/>
      <c r="AE1336" s="14"/>
      <c r="AF1336" s="14"/>
      <c r="AG1336" s="14"/>
      <c r="AH1336" s="14">
        <f t="shared" si="1927"/>
        <v>0</v>
      </c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>
        <v>0</v>
      </c>
      <c r="AS1336" s="14">
        <v>0</v>
      </c>
      <c r="AT1336" s="14">
        <v>0</v>
      </c>
      <c r="AU1336" s="14"/>
      <c r="AV1336" s="14"/>
      <c r="AW1336" s="14"/>
      <c r="AX1336" s="14"/>
      <c r="AY1336" s="14"/>
      <c r="AZ1336" s="14">
        <f t="shared" si="1928"/>
        <v>0</v>
      </c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>
        <v>0</v>
      </c>
      <c r="BK1336" s="14">
        <v>0</v>
      </c>
    </row>
    <row r="1337" spans="1:63" ht="22.5" x14ac:dyDescent="0.25">
      <c r="A1337" s="4" t="s">
        <v>135</v>
      </c>
      <c r="B1337" s="4" t="s">
        <v>60</v>
      </c>
      <c r="C1337" s="4" t="s">
        <v>171</v>
      </c>
      <c r="D1337" s="107" t="s">
        <v>486</v>
      </c>
      <c r="E1337" s="106" t="s">
        <v>27</v>
      </c>
      <c r="F1337" s="106" t="s">
        <v>0</v>
      </c>
      <c r="G1337" s="2" t="s">
        <v>0</v>
      </c>
      <c r="H1337" s="2" t="s">
        <v>28</v>
      </c>
      <c r="I1337" s="12">
        <f>SUM(I1338)</f>
        <v>198365</v>
      </c>
      <c r="J1337" s="12">
        <f t="shared" ref="J1337:Y1337" si="1944">SUM(J1338)</f>
        <v>0</v>
      </c>
      <c r="K1337" s="12">
        <f t="shared" si="1944"/>
        <v>0</v>
      </c>
      <c r="L1337" s="12">
        <f t="shared" si="1944"/>
        <v>0</v>
      </c>
      <c r="M1337" s="12">
        <f t="shared" si="1944"/>
        <v>0</v>
      </c>
      <c r="N1337" s="12">
        <f t="shared" si="1944"/>
        <v>0</v>
      </c>
      <c r="O1337" s="12">
        <f t="shared" si="1944"/>
        <v>0</v>
      </c>
      <c r="P1337" s="12">
        <f t="shared" si="1944"/>
        <v>0</v>
      </c>
      <c r="Q1337" s="12">
        <f t="shared" si="1944"/>
        <v>0</v>
      </c>
      <c r="R1337" s="12">
        <f t="shared" si="1944"/>
        <v>0</v>
      </c>
      <c r="S1337" s="12">
        <f t="shared" si="1944"/>
        <v>0</v>
      </c>
      <c r="T1337" s="12">
        <f t="shared" si="1944"/>
        <v>0</v>
      </c>
      <c r="U1337" s="12">
        <f t="shared" si="1944"/>
        <v>0</v>
      </c>
      <c r="V1337" s="12">
        <f t="shared" si="1944"/>
        <v>0</v>
      </c>
      <c r="W1337" s="12">
        <f t="shared" si="1944"/>
        <v>0</v>
      </c>
      <c r="X1337" s="12">
        <f t="shared" si="1944"/>
        <v>0</v>
      </c>
      <c r="Y1337" s="12">
        <f t="shared" si="1944"/>
        <v>0</v>
      </c>
      <c r="Z1337" s="12">
        <v>0</v>
      </c>
      <c r="AA1337" s="12">
        <v>0</v>
      </c>
      <c r="AB1337" s="12">
        <f t="shared" ref="AB1337:AQ1337" si="1945">SUM(AB1338)</f>
        <v>0</v>
      </c>
      <c r="AC1337" s="12">
        <f t="shared" si="1945"/>
        <v>0</v>
      </c>
      <c r="AD1337" s="12">
        <f t="shared" si="1945"/>
        <v>0</v>
      </c>
      <c r="AE1337" s="12">
        <f t="shared" si="1945"/>
        <v>0</v>
      </c>
      <c r="AF1337" s="12">
        <f t="shared" si="1945"/>
        <v>0</v>
      </c>
      <c r="AG1337" s="12">
        <f t="shared" si="1945"/>
        <v>0</v>
      </c>
      <c r="AH1337" s="12">
        <f t="shared" si="1945"/>
        <v>0</v>
      </c>
      <c r="AI1337" s="12">
        <f t="shared" si="1945"/>
        <v>0</v>
      </c>
      <c r="AJ1337" s="12">
        <f t="shared" si="1945"/>
        <v>0</v>
      </c>
      <c r="AK1337" s="12">
        <f t="shared" si="1945"/>
        <v>0</v>
      </c>
      <c r="AL1337" s="12">
        <f t="shared" si="1945"/>
        <v>0</v>
      </c>
      <c r="AM1337" s="12">
        <f t="shared" si="1945"/>
        <v>0</v>
      </c>
      <c r="AN1337" s="12">
        <f t="shared" si="1945"/>
        <v>0</v>
      </c>
      <c r="AO1337" s="12">
        <f t="shared" si="1945"/>
        <v>0</v>
      </c>
      <c r="AP1337" s="12">
        <f t="shared" si="1945"/>
        <v>0</v>
      </c>
      <c r="AQ1337" s="12">
        <f t="shared" si="1945"/>
        <v>0</v>
      </c>
      <c r="AR1337" s="12">
        <v>0</v>
      </c>
      <c r="AS1337" s="12">
        <v>0</v>
      </c>
      <c r="AT1337" s="12">
        <f t="shared" ref="AT1337:BI1337" si="1946">SUM(AT1338)</f>
        <v>0</v>
      </c>
      <c r="AU1337" s="12">
        <f t="shared" si="1946"/>
        <v>0</v>
      </c>
      <c r="AV1337" s="12">
        <f t="shared" si="1946"/>
        <v>0</v>
      </c>
      <c r="AW1337" s="12">
        <f t="shared" si="1946"/>
        <v>0</v>
      </c>
      <c r="AX1337" s="12">
        <f t="shared" si="1946"/>
        <v>0</v>
      </c>
      <c r="AY1337" s="12">
        <f t="shared" si="1946"/>
        <v>0</v>
      </c>
      <c r="AZ1337" s="12">
        <f t="shared" si="1946"/>
        <v>0</v>
      </c>
      <c r="BA1337" s="12">
        <f t="shared" si="1946"/>
        <v>0</v>
      </c>
      <c r="BB1337" s="12">
        <f t="shared" si="1946"/>
        <v>0</v>
      </c>
      <c r="BC1337" s="12">
        <f t="shared" si="1946"/>
        <v>0</v>
      </c>
      <c r="BD1337" s="12">
        <f t="shared" si="1946"/>
        <v>0</v>
      </c>
      <c r="BE1337" s="12">
        <f t="shared" si="1946"/>
        <v>0</v>
      </c>
      <c r="BF1337" s="12">
        <f t="shared" si="1946"/>
        <v>0</v>
      </c>
      <c r="BG1337" s="12">
        <f t="shared" si="1946"/>
        <v>0</v>
      </c>
      <c r="BH1337" s="12">
        <f t="shared" si="1946"/>
        <v>0</v>
      </c>
      <c r="BI1337" s="12">
        <f t="shared" si="1946"/>
        <v>0</v>
      </c>
      <c r="BJ1337" s="12">
        <v>0</v>
      </c>
      <c r="BK1337" s="12">
        <v>0</v>
      </c>
    </row>
    <row r="1338" spans="1:63" x14ac:dyDescent="0.25">
      <c r="A1338" s="4" t="s">
        <v>135</v>
      </c>
      <c r="B1338" s="4" t="s">
        <v>60</v>
      </c>
      <c r="C1338" s="4" t="s">
        <v>171</v>
      </c>
      <c r="D1338" s="107" t="s">
        <v>486</v>
      </c>
      <c r="E1338" s="117">
        <v>6121</v>
      </c>
      <c r="F1338" s="107"/>
      <c r="G1338" s="103" t="s">
        <v>1658</v>
      </c>
      <c r="H1338" s="13" t="s">
        <v>29</v>
      </c>
      <c r="I1338" s="14">
        <v>198365</v>
      </c>
      <c r="J1338" s="14">
        <v>0</v>
      </c>
      <c r="K1338" s="14"/>
      <c r="L1338" s="14"/>
      <c r="M1338" s="14"/>
      <c r="N1338" s="14"/>
      <c r="O1338" s="14"/>
      <c r="P1338" s="14">
        <f t="shared" si="1926"/>
        <v>0</v>
      </c>
      <c r="Q1338" s="14"/>
      <c r="R1338" s="14"/>
      <c r="S1338" s="14"/>
      <c r="T1338" s="14"/>
      <c r="U1338" s="14"/>
      <c r="V1338" s="14"/>
      <c r="W1338" s="14"/>
      <c r="X1338" s="14"/>
      <c r="Y1338" s="14"/>
      <c r="Z1338" s="14">
        <v>0</v>
      </c>
      <c r="AA1338" s="14">
        <v>0</v>
      </c>
      <c r="AB1338" s="14">
        <v>0</v>
      </c>
      <c r="AC1338" s="14"/>
      <c r="AD1338" s="14"/>
      <c r="AE1338" s="14"/>
      <c r="AF1338" s="14"/>
      <c r="AG1338" s="14"/>
      <c r="AH1338" s="14">
        <f t="shared" si="1927"/>
        <v>0</v>
      </c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>
        <v>0</v>
      </c>
      <c r="AS1338" s="14">
        <v>0</v>
      </c>
      <c r="AT1338" s="14">
        <v>0</v>
      </c>
      <c r="AU1338" s="14"/>
      <c r="AV1338" s="14"/>
      <c r="AW1338" s="14"/>
      <c r="AX1338" s="14"/>
      <c r="AY1338" s="14"/>
      <c r="AZ1338" s="14">
        <f t="shared" si="1928"/>
        <v>0</v>
      </c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>
        <v>0</v>
      </c>
      <c r="BK1338" s="14">
        <v>0</v>
      </c>
    </row>
    <row r="1339" spans="1:63" ht="22.5" x14ac:dyDescent="0.25">
      <c r="A1339" s="4" t="s">
        <v>135</v>
      </c>
      <c r="B1339" s="4" t="s">
        <v>60</v>
      </c>
      <c r="C1339" s="4" t="s">
        <v>171</v>
      </c>
      <c r="D1339" s="107" t="s">
        <v>486</v>
      </c>
      <c r="E1339" s="106" t="s">
        <v>31</v>
      </c>
      <c r="F1339" s="106" t="s">
        <v>0</v>
      </c>
      <c r="G1339" s="2" t="s">
        <v>0</v>
      </c>
      <c r="H1339" s="2" t="s">
        <v>32</v>
      </c>
      <c r="I1339" s="12">
        <f>SUM(I1340:I1348)</f>
        <v>213700</v>
      </c>
      <c r="J1339" s="12">
        <f t="shared" ref="J1339:Y1339" si="1947">SUM(J1340:J1348)</f>
        <v>21000</v>
      </c>
      <c r="K1339" s="12">
        <f t="shared" si="1947"/>
        <v>0</v>
      </c>
      <c r="L1339" s="12">
        <f t="shared" si="1947"/>
        <v>0</v>
      </c>
      <c r="M1339" s="12">
        <f t="shared" si="1947"/>
        <v>0</v>
      </c>
      <c r="N1339" s="12">
        <f t="shared" si="1947"/>
        <v>0</v>
      </c>
      <c r="O1339" s="12">
        <f t="shared" si="1947"/>
        <v>0</v>
      </c>
      <c r="P1339" s="12">
        <f t="shared" si="1947"/>
        <v>21000</v>
      </c>
      <c r="Q1339" s="12">
        <f t="shared" si="1947"/>
        <v>0</v>
      </c>
      <c r="R1339" s="12">
        <f t="shared" si="1947"/>
        <v>0</v>
      </c>
      <c r="S1339" s="12">
        <f t="shared" si="1947"/>
        <v>0</v>
      </c>
      <c r="T1339" s="12">
        <f t="shared" si="1947"/>
        <v>2000</v>
      </c>
      <c r="U1339" s="12">
        <f t="shared" si="1947"/>
        <v>1400</v>
      </c>
      <c r="V1339" s="12">
        <f t="shared" si="1947"/>
        <v>0</v>
      </c>
      <c r="W1339" s="12">
        <f t="shared" si="1947"/>
        <v>0</v>
      </c>
      <c r="X1339" s="12">
        <f t="shared" si="1947"/>
        <v>2500</v>
      </c>
      <c r="Y1339" s="12">
        <f t="shared" si="1947"/>
        <v>0</v>
      </c>
      <c r="Z1339" s="12">
        <v>5900</v>
      </c>
      <c r="AA1339" s="12">
        <v>15100</v>
      </c>
      <c r="AB1339" s="12">
        <f t="shared" ref="AB1339:AQ1339" si="1948">SUM(AB1340:AB1348)</f>
        <v>0</v>
      </c>
      <c r="AC1339" s="12">
        <f t="shared" si="1948"/>
        <v>0</v>
      </c>
      <c r="AD1339" s="12">
        <f t="shared" si="1948"/>
        <v>0</v>
      </c>
      <c r="AE1339" s="12">
        <f t="shared" si="1948"/>
        <v>0</v>
      </c>
      <c r="AF1339" s="12">
        <f t="shared" si="1948"/>
        <v>0</v>
      </c>
      <c r="AG1339" s="12">
        <f t="shared" si="1948"/>
        <v>0</v>
      </c>
      <c r="AH1339" s="12">
        <f t="shared" si="1948"/>
        <v>0</v>
      </c>
      <c r="AI1339" s="12">
        <f t="shared" si="1948"/>
        <v>0</v>
      </c>
      <c r="AJ1339" s="12">
        <f t="shared" si="1948"/>
        <v>0</v>
      </c>
      <c r="AK1339" s="12">
        <f t="shared" si="1948"/>
        <v>0</v>
      </c>
      <c r="AL1339" s="12">
        <f t="shared" si="1948"/>
        <v>0</v>
      </c>
      <c r="AM1339" s="12">
        <f t="shared" si="1948"/>
        <v>0</v>
      </c>
      <c r="AN1339" s="12">
        <f t="shared" si="1948"/>
        <v>0</v>
      </c>
      <c r="AO1339" s="12">
        <f t="shared" si="1948"/>
        <v>0</v>
      </c>
      <c r="AP1339" s="12">
        <f t="shared" si="1948"/>
        <v>0</v>
      </c>
      <c r="AQ1339" s="12">
        <f t="shared" si="1948"/>
        <v>0</v>
      </c>
      <c r="AR1339" s="12">
        <v>0</v>
      </c>
      <c r="AS1339" s="12">
        <v>0</v>
      </c>
      <c r="AT1339" s="12">
        <f t="shared" ref="AT1339:BI1339" si="1949">SUM(AT1340:AT1348)</f>
        <v>0</v>
      </c>
      <c r="AU1339" s="12">
        <f t="shared" si="1949"/>
        <v>0</v>
      </c>
      <c r="AV1339" s="12">
        <f t="shared" si="1949"/>
        <v>0</v>
      </c>
      <c r="AW1339" s="12">
        <f t="shared" si="1949"/>
        <v>9413</v>
      </c>
      <c r="AX1339" s="12">
        <f t="shared" si="1949"/>
        <v>0</v>
      </c>
      <c r="AY1339" s="12">
        <f t="shared" si="1949"/>
        <v>0</v>
      </c>
      <c r="AZ1339" s="12">
        <f t="shared" si="1949"/>
        <v>9413</v>
      </c>
      <c r="BA1339" s="12">
        <f t="shared" si="1949"/>
        <v>0</v>
      </c>
      <c r="BB1339" s="12">
        <f t="shared" si="1949"/>
        <v>0</v>
      </c>
      <c r="BC1339" s="12">
        <f t="shared" si="1949"/>
        <v>0</v>
      </c>
      <c r="BD1339" s="12">
        <f t="shared" si="1949"/>
        <v>0</v>
      </c>
      <c r="BE1339" s="12">
        <f t="shared" si="1949"/>
        <v>9413</v>
      </c>
      <c r="BF1339" s="12">
        <f t="shared" si="1949"/>
        <v>0</v>
      </c>
      <c r="BG1339" s="12">
        <f t="shared" si="1949"/>
        <v>0</v>
      </c>
      <c r="BH1339" s="12">
        <f t="shared" si="1949"/>
        <v>0</v>
      </c>
      <c r="BI1339" s="12">
        <f t="shared" si="1949"/>
        <v>0</v>
      </c>
      <c r="BJ1339" s="12">
        <v>9413</v>
      </c>
      <c r="BK1339" s="12">
        <v>0</v>
      </c>
    </row>
    <row r="1340" spans="1:63" x14ac:dyDescent="0.25">
      <c r="A1340" s="4" t="s">
        <v>135</v>
      </c>
      <c r="B1340" s="4" t="s">
        <v>60</v>
      </c>
      <c r="C1340" s="4" t="s">
        <v>171</v>
      </c>
      <c r="D1340" s="107" t="s">
        <v>486</v>
      </c>
      <c r="E1340" s="117">
        <v>6131</v>
      </c>
      <c r="F1340" s="107"/>
      <c r="G1340" s="103" t="s">
        <v>1658</v>
      </c>
      <c r="H1340" s="13" t="s">
        <v>34</v>
      </c>
      <c r="I1340" s="14">
        <v>4000</v>
      </c>
      <c r="J1340" s="14">
        <v>0</v>
      </c>
      <c r="K1340" s="14"/>
      <c r="L1340" s="14"/>
      <c r="M1340" s="14"/>
      <c r="N1340" s="14"/>
      <c r="O1340" s="14"/>
      <c r="P1340" s="14">
        <f t="shared" si="1926"/>
        <v>0</v>
      </c>
      <c r="Q1340" s="14"/>
      <c r="R1340" s="14"/>
      <c r="S1340" s="14"/>
      <c r="T1340" s="14"/>
      <c r="U1340" s="14"/>
      <c r="V1340" s="14"/>
      <c r="W1340" s="14"/>
      <c r="X1340" s="14"/>
      <c r="Y1340" s="14"/>
      <c r="Z1340" s="14">
        <v>0</v>
      </c>
      <c r="AA1340" s="14">
        <v>0</v>
      </c>
      <c r="AB1340" s="14">
        <v>0</v>
      </c>
      <c r="AC1340" s="14"/>
      <c r="AD1340" s="14"/>
      <c r="AE1340" s="14"/>
      <c r="AF1340" s="14"/>
      <c r="AG1340" s="14"/>
      <c r="AH1340" s="14">
        <f t="shared" si="1927"/>
        <v>0</v>
      </c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>
        <v>0</v>
      </c>
      <c r="AS1340" s="14">
        <v>0</v>
      </c>
      <c r="AT1340" s="14">
        <v>0</v>
      </c>
      <c r="AU1340" s="14"/>
      <c r="AV1340" s="14"/>
      <c r="AW1340" s="14"/>
      <c r="AX1340" s="14"/>
      <c r="AY1340" s="14"/>
      <c r="AZ1340" s="14">
        <f t="shared" si="1928"/>
        <v>0</v>
      </c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>
        <v>0</v>
      </c>
      <c r="BK1340" s="14">
        <v>0</v>
      </c>
    </row>
    <row r="1341" spans="1:63" x14ac:dyDescent="0.25">
      <c r="A1341" s="4" t="s">
        <v>135</v>
      </c>
      <c r="B1341" s="4" t="s">
        <v>60</v>
      </c>
      <c r="C1341" s="4" t="s">
        <v>171</v>
      </c>
      <c r="D1341" s="107" t="s">
        <v>486</v>
      </c>
      <c r="E1341" s="117">
        <v>6132</v>
      </c>
      <c r="F1341" s="107"/>
      <c r="G1341" s="103" t="s">
        <v>1658</v>
      </c>
      <c r="H1341" s="13" t="s">
        <v>74</v>
      </c>
      <c r="I1341" s="14">
        <v>100000</v>
      </c>
      <c r="J1341" s="14">
        <v>0</v>
      </c>
      <c r="K1341" s="14"/>
      <c r="L1341" s="14"/>
      <c r="M1341" s="14"/>
      <c r="N1341" s="14"/>
      <c r="O1341" s="14"/>
      <c r="P1341" s="14">
        <f t="shared" si="1926"/>
        <v>0</v>
      </c>
      <c r="Q1341" s="14"/>
      <c r="R1341" s="14"/>
      <c r="S1341" s="14"/>
      <c r="T1341" s="14"/>
      <c r="U1341" s="14"/>
      <c r="V1341" s="14"/>
      <c r="W1341" s="14"/>
      <c r="X1341" s="14"/>
      <c r="Y1341" s="14"/>
      <c r="Z1341" s="14">
        <v>0</v>
      </c>
      <c r="AA1341" s="14">
        <v>0</v>
      </c>
      <c r="AB1341" s="14">
        <v>0</v>
      </c>
      <c r="AC1341" s="14"/>
      <c r="AD1341" s="14"/>
      <c r="AE1341" s="14"/>
      <c r="AF1341" s="14"/>
      <c r="AG1341" s="14"/>
      <c r="AH1341" s="14">
        <f t="shared" si="1927"/>
        <v>0</v>
      </c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>
        <v>0</v>
      </c>
      <c r="AS1341" s="14">
        <v>0</v>
      </c>
      <c r="AT1341" s="14">
        <v>0</v>
      </c>
      <c r="AU1341" s="14"/>
      <c r="AV1341" s="14"/>
      <c r="AW1341" s="14"/>
      <c r="AX1341" s="14"/>
      <c r="AY1341" s="14"/>
      <c r="AZ1341" s="14">
        <f t="shared" si="1928"/>
        <v>0</v>
      </c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>
        <v>0</v>
      </c>
      <c r="BK1341" s="14">
        <v>0</v>
      </c>
    </row>
    <row r="1342" spans="1:63" x14ac:dyDescent="0.25">
      <c r="A1342" s="4" t="s">
        <v>135</v>
      </c>
      <c r="B1342" s="4" t="s">
        <v>60</v>
      </c>
      <c r="C1342" s="4" t="s">
        <v>171</v>
      </c>
      <c r="D1342" s="107" t="s">
        <v>486</v>
      </c>
      <c r="E1342" s="117">
        <v>6133</v>
      </c>
      <c r="F1342" s="107"/>
      <c r="G1342" s="103" t="s">
        <v>1658</v>
      </c>
      <c r="H1342" s="13" t="s">
        <v>77</v>
      </c>
      <c r="I1342" s="14">
        <v>13000</v>
      </c>
      <c r="J1342" s="14">
        <v>0</v>
      </c>
      <c r="K1342" s="14"/>
      <c r="L1342" s="14"/>
      <c r="M1342" s="14"/>
      <c r="N1342" s="14"/>
      <c r="O1342" s="14"/>
      <c r="P1342" s="14">
        <f t="shared" si="1926"/>
        <v>0</v>
      </c>
      <c r="Q1342" s="14"/>
      <c r="R1342" s="14"/>
      <c r="S1342" s="14"/>
      <c r="T1342" s="14"/>
      <c r="U1342" s="14"/>
      <c r="V1342" s="14"/>
      <c r="W1342" s="14"/>
      <c r="X1342" s="14"/>
      <c r="Y1342" s="14"/>
      <c r="Z1342" s="14">
        <v>0</v>
      </c>
      <c r="AA1342" s="14">
        <v>0</v>
      </c>
      <c r="AB1342" s="14">
        <v>0</v>
      </c>
      <c r="AC1342" s="14"/>
      <c r="AD1342" s="14"/>
      <c r="AE1342" s="14"/>
      <c r="AF1342" s="14"/>
      <c r="AG1342" s="14"/>
      <c r="AH1342" s="14">
        <f t="shared" si="1927"/>
        <v>0</v>
      </c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>
        <v>0</v>
      </c>
      <c r="AS1342" s="14">
        <v>0</v>
      </c>
      <c r="AT1342" s="14">
        <v>0</v>
      </c>
      <c r="AU1342" s="14"/>
      <c r="AV1342" s="14"/>
      <c r="AW1342" s="14"/>
      <c r="AX1342" s="14"/>
      <c r="AY1342" s="14"/>
      <c r="AZ1342" s="14">
        <f t="shared" si="1928"/>
        <v>0</v>
      </c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>
        <v>0</v>
      </c>
      <c r="BK1342" s="14">
        <v>0</v>
      </c>
    </row>
    <row r="1343" spans="1:63" x14ac:dyDescent="0.25">
      <c r="A1343" s="4" t="s">
        <v>135</v>
      </c>
      <c r="B1343" s="4" t="s">
        <v>60</v>
      </c>
      <c r="C1343" s="4" t="s">
        <v>171</v>
      </c>
      <c r="D1343" s="107" t="s">
        <v>486</v>
      </c>
      <c r="E1343" s="117">
        <v>6134</v>
      </c>
      <c r="F1343" s="107"/>
      <c r="G1343" s="103" t="s">
        <v>1658</v>
      </c>
      <c r="H1343" s="13" t="s">
        <v>80</v>
      </c>
      <c r="I1343" s="14">
        <v>18000</v>
      </c>
      <c r="J1343" s="14">
        <v>4000</v>
      </c>
      <c r="K1343" s="14"/>
      <c r="L1343" s="14"/>
      <c r="M1343" s="14"/>
      <c r="N1343" s="14"/>
      <c r="O1343" s="14"/>
      <c r="P1343" s="14">
        <f t="shared" si="1926"/>
        <v>4000</v>
      </c>
      <c r="Q1343" s="14"/>
      <c r="R1343" s="14"/>
      <c r="S1343" s="14"/>
      <c r="T1343" s="14"/>
      <c r="U1343" s="14"/>
      <c r="V1343" s="14"/>
      <c r="W1343" s="14"/>
      <c r="X1343" s="14"/>
      <c r="Y1343" s="14"/>
      <c r="Z1343" s="14">
        <v>0</v>
      </c>
      <c r="AA1343" s="14">
        <v>4000</v>
      </c>
      <c r="AB1343" s="14">
        <v>0</v>
      </c>
      <c r="AC1343" s="14"/>
      <c r="AD1343" s="14"/>
      <c r="AE1343" s="14"/>
      <c r="AF1343" s="14"/>
      <c r="AG1343" s="14"/>
      <c r="AH1343" s="14">
        <f t="shared" si="1927"/>
        <v>0</v>
      </c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>
        <v>0</v>
      </c>
      <c r="AS1343" s="14">
        <v>0</v>
      </c>
      <c r="AT1343" s="14">
        <v>0</v>
      </c>
      <c r="AU1343" s="14"/>
      <c r="AV1343" s="14"/>
      <c r="AW1343" s="14">
        <v>4615</v>
      </c>
      <c r="AX1343" s="14"/>
      <c r="AY1343" s="14"/>
      <c r="AZ1343" s="14">
        <f t="shared" si="1928"/>
        <v>4615</v>
      </c>
      <c r="BA1343" s="14"/>
      <c r="BB1343" s="14"/>
      <c r="BC1343" s="14"/>
      <c r="BD1343" s="14"/>
      <c r="BE1343" s="14">
        <v>4615</v>
      </c>
      <c r="BF1343" s="14"/>
      <c r="BG1343" s="14"/>
      <c r="BH1343" s="14"/>
      <c r="BI1343" s="14"/>
      <c r="BJ1343" s="14">
        <v>4615</v>
      </c>
      <c r="BK1343" s="14">
        <v>0</v>
      </c>
    </row>
    <row r="1344" spans="1:63" x14ac:dyDescent="0.25">
      <c r="A1344" s="4" t="s">
        <v>135</v>
      </c>
      <c r="B1344" s="4" t="s">
        <v>60</v>
      </c>
      <c r="C1344" s="4" t="s">
        <v>171</v>
      </c>
      <c r="D1344" s="107" t="s">
        <v>486</v>
      </c>
      <c r="E1344" s="117">
        <v>6135</v>
      </c>
      <c r="F1344" s="107"/>
      <c r="G1344" s="103" t="s">
        <v>1658</v>
      </c>
      <c r="H1344" s="13" t="s">
        <v>83</v>
      </c>
      <c r="I1344" s="14">
        <v>5500</v>
      </c>
      <c r="J1344" s="14">
        <v>2000</v>
      </c>
      <c r="K1344" s="14"/>
      <c r="L1344" s="14"/>
      <c r="M1344" s="14"/>
      <c r="N1344" s="14"/>
      <c r="O1344" s="14"/>
      <c r="P1344" s="14">
        <f t="shared" si="1926"/>
        <v>2000</v>
      </c>
      <c r="Q1344" s="14"/>
      <c r="R1344" s="14"/>
      <c r="S1344" s="14"/>
      <c r="T1344" s="14"/>
      <c r="U1344" s="14">
        <v>400</v>
      </c>
      <c r="V1344" s="14"/>
      <c r="W1344" s="14"/>
      <c r="X1344" s="14"/>
      <c r="Y1344" s="14"/>
      <c r="Z1344" s="14">
        <v>400</v>
      </c>
      <c r="AA1344" s="14">
        <v>1600</v>
      </c>
      <c r="AB1344" s="14">
        <v>0</v>
      </c>
      <c r="AC1344" s="14"/>
      <c r="AD1344" s="14"/>
      <c r="AE1344" s="14"/>
      <c r="AF1344" s="14"/>
      <c r="AG1344" s="14"/>
      <c r="AH1344" s="14">
        <f t="shared" si="1927"/>
        <v>0</v>
      </c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>
        <v>0</v>
      </c>
      <c r="AS1344" s="14">
        <v>0</v>
      </c>
      <c r="AT1344" s="14">
        <v>0</v>
      </c>
      <c r="AU1344" s="14"/>
      <c r="AV1344" s="14"/>
      <c r="AW1344" s="14"/>
      <c r="AX1344" s="14"/>
      <c r="AY1344" s="14"/>
      <c r="AZ1344" s="14">
        <f t="shared" si="1928"/>
        <v>0</v>
      </c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>
        <v>0</v>
      </c>
      <c r="BK1344" s="14">
        <v>0</v>
      </c>
    </row>
    <row r="1345" spans="1:63" ht="22.5" x14ac:dyDescent="0.25">
      <c r="A1345" s="4" t="s">
        <v>135</v>
      </c>
      <c r="B1345" s="4" t="s">
        <v>60</v>
      </c>
      <c r="C1345" s="4" t="s">
        <v>171</v>
      </c>
      <c r="D1345" s="107" t="s">
        <v>486</v>
      </c>
      <c r="E1345" s="117">
        <v>6136</v>
      </c>
      <c r="F1345" s="107"/>
      <c r="G1345" s="103" t="s">
        <v>1658</v>
      </c>
      <c r="H1345" s="13" t="s">
        <v>86</v>
      </c>
      <c r="I1345" s="14">
        <v>1500</v>
      </c>
      <c r="J1345" s="14">
        <v>0</v>
      </c>
      <c r="K1345" s="14"/>
      <c r="L1345" s="14"/>
      <c r="M1345" s="14"/>
      <c r="N1345" s="14"/>
      <c r="O1345" s="14"/>
      <c r="P1345" s="14">
        <f t="shared" si="1926"/>
        <v>0</v>
      </c>
      <c r="Q1345" s="14"/>
      <c r="R1345" s="14"/>
      <c r="S1345" s="14"/>
      <c r="T1345" s="14"/>
      <c r="U1345" s="14"/>
      <c r="V1345" s="14"/>
      <c r="W1345" s="14"/>
      <c r="X1345" s="14"/>
      <c r="Y1345" s="14"/>
      <c r="Z1345" s="14">
        <v>0</v>
      </c>
      <c r="AA1345" s="14">
        <v>0</v>
      </c>
      <c r="AB1345" s="14">
        <v>0</v>
      </c>
      <c r="AC1345" s="14"/>
      <c r="AD1345" s="14"/>
      <c r="AE1345" s="14"/>
      <c r="AF1345" s="14"/>
      <c r="AG1345" s="14"/>
      <c r="AH1345" s="14">
        <f t="shared" si="1927"/>
        <v>0</v>
      </c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>
        <v>0</v>
      </c>
      <c r="AS1345" s="14">
        <v>0</v>
      </c>
      <c r="AT1345" s="14">
        <v>0</v>
      </c>
      <c r="AU1345" s="14"/>
      <c r="AV1345" s="14"/>
      <c r="AW1345" s="14"/>
      <c r="AX1345" s="14"/>
      <c r="AY1345" s="14"/>
      <c r="AZ1345" s="14">
        <f t="shared" si="1928"/>
        <v>0</v>
      </c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>
        <v>0</v>
      </c>
      <c r="BK1345" s="14">
        <v>0</v>
      </c>
    </row>
    <row r="1346" spans="1:63" x14ac:dyDescent="0.25">
      <c r="A1346" s="4" t="s">
        <v>135</v>
      </c>
      <c r="B1346" s="4" t="s">
        <v>60</v>
      </c>
      <c r="C1346" s="4" t="s">
        <v>171</v>
      </c>
      <c r="D1346" s="107" t="s">
        <v>486</v>
      </c>
      <c r="E1346" s="117">
        <v>6137</v>
      </c>
      <c r="F1346" s="107"/>
      <c r="G1346" s="103" t="s">
        <v>1658</v>
      </c>
      <c r="H1346" s="13" t="s">
        <v>89</v>
      </c>
      <c r="I1346" s="14">
        <v>12900</v>
      </c>
      <c r="J1346" s="14">
        <v>2500</v>
      </c>
      <c r="K1346" s="14"/>
      <c r="L1346" s="14"/>
      <c r="M1346" s="14"/>
      <c r="N1346" s="14"/>
      <c r="O1346" s="14"/>
      <c r="P1346" s="14">
        <f t="shared" si="1926"/>
        <v>2500</v>
      </c>
      <c r="Q1346" s="14"/>
      <c r="R1346" s="14"/>
      <c r="S1346" s="14"/>
      <c r="T1346" s="14"/>
      <c r="U1346" s="14"/>
      <c r="V1346" s="14"/>
      <c r="W1346" s="14"/>
      <c r="X1346" s="14">
        <v>2500</v>
      </c>
      <c r="Y1346" s="14"/>
      <c r="Z1346" s="14">
        <v>2500</v>
      </c>
      <c r="AA1346" s="14">
        <v>0</v>
      </c>
      <c r="AB1346" s="14">
        <v>0</v>
      </c>
      <c r="AC1346" s="14"/>
      <c r="AD1346" s="14"/>
      <c r="AE1346" s="14"/>
      <c r="AF1346" s="14"/>
      <c r="AG1346" s="14"/>
      <c r="AH1346" s="14">
        <f t="shared" si="1927"/>
        <v>0</v>
      </c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>
        <v>0</v>
      </c>
      <c r="AS1346" s="14">
        <v>0</v>
      </c>
      <c r="AT1346" s="14">
        <v>0</v>
      </c>
      <c r="AU1346" s="14"/>
      <c r="AV1346" s="14"/>
      <c r="AW1346" s="14"/>
      <c r="AX1346" s="14"/>
      <c r="AY1346" s="14"/>
      <c r="AZ1346" s="14">
        <f t="shared" si="1928"/>
        <v>0</v>
      </c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>
        <v>0</v>
      </c>
      <c r="BK1346" s="14">
        <v>0</v>
      </c>
    </row>
    <row r="1347" spans="1:63" ht="22.5" x14ac:dyDescent="0.25">
      <c r="A1347" s="4" t="s">
        <v>135</v>
      </c>
      <c r="B1347" s="4" t="s">
        <v>60</v>
      </c>
      <c r="C1347" s="4" t="s">
        <v>171</v>
      </c>
      <c r="D1347" s="107" t="s">
        <v>486</v>
      </c>
      <c r="E1347" s="117">
        <v>6138</v>
      </c>
      <c r="F1347" s="107"/>
      <c r="G1347" s="103" t="s">
        <v>1658</v>
      </c>
      <c r="H1347" s="13" t="s">
        <v>92</v>
      </c>
      <c r="I1347" s="14">
        <v>2100</v>
      </c>
      <c r="J1347" s="14">
        <v>2200</v>
      </c>
      <c r="K1347" s="14"/>
      <c r="L1347" s="14"/>
      <c r="M1347" s="14"/>
      <c r="N1347" s="14"/>
      <c r="O1347" s="14"/>
      <c r="P1347" s="14">
        <f t="shared" si="1926"/>
        <v>2200</v>
      </c>
      <c r="Q1347" s="14"/>
      <c r="R1347" s="14"/>
      <c r="S1347" s="14"/>
      <c r="T1347" s="14"/>
      <c r="U1347" s="14"/>
      <c r="V1347" s="14"/>
      <c r="W1347" s="14"/>
      <c r="X1347" s="14"/>
      <c r="Y1347" s="14"/>
      <c r="Z1347" s="14">
        <v>0</v>
      </c>
      <c r="AA1347" s="14">
        <v>2200</v>
      </c>
      <c r="AB1347" s="14">
        <v>0</v>
      </c>
      <c r="AC1347" s="14"/>
      <c r="AD1347" s="14"/>
      <c r="AE1347" s="14"/>
      <c r="AF1347" s="14"/>
      <c r="AG1347" s="14"/>
      <c r="AH1347" s="14">
        <f t="shared" si="1927"/>
        <v>0</v>
      </c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>
        <v>0</v>
      </c>
      <c r="AS1347" s="14">
        <v>0</v>
      </c>
      <c r="AT1347" s="14">
        <v>0</v>
      </c>
      <c r="AU1347" s="14"/>
      <c r="AV1347" s="14"/>
      <c r="AW1347" s="14"/>
      <c r="AX1347" s="14"/>
      <c r="AY1347" s="14"/>
      <c r="AZ1347" s="14">
        <f t="shared" si="1928"/>
        <v>0</v>
      </c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>
        <v>0</v>
      </c>
      <c r="BK1347" s="14">
        <v>0</v>
      </c>
    </row>
    <row r="1348" spans="1:63" x14ac:dyDescent="0.25">
      <c r="A1348" s="1" t="s">
        <v>135</v>
      </c>
      <c r="B1348" s="1" t="s">
        <v>60</v>
      </c>
      <c r="C1348" s="1" t="s">
        <v>171</v>
      </c>
      <c r="D1348" s="110" t="s">
        <v>486</v>
      </c>
      <c r="E1348" s="110" t="s">
        <v>36</v>
      </c>
      <c r="F1348" s="107" t="s">
        <v>0</v>
      </c>
      <c r="G1348" s="13" t="s">
        <v>0</v>
      </c>
      <c r="H1348" s="2" t="s">
        <v>37</v>
      </c>
      <c r="I1348" s="12">
        <f>SUM(I1349:I1351)</f>
        <v>56700</v>
      </c>
      <c r="J1348" s="12">
        <f t="shared" ref="J1348:Y1348" si="1950">SUM(J1349:J1351)</f>
        <v>10300</v>
      </c>
      <c r="K1348" s="12">
        <f t="shared" si="1950"/>
        <v>0</v>
      </c>
      <c r="L1348" s="12">
        <f t="shared" si="1950"/>
        <v>0</v>
      </c>
      <c r="M1348" s="12">
        <f t="shared" si="1950"/>
        <v>0</v>
      </c>
      <c r="N1348" s="12">
        <f t="shared" si="1950"/>
        <v>0</v>
      </c>
      <c r="O1348" s="12">
        <f t="shared" si="1950"/>
        <v>0</v>
      </c>
      <c r="P1348" s="12">
        <f t="shared" si="1950"/>
        <v>10300</v>
      </c>
      <c r="Q1348" s="12">
        <f t="shared" si="1950"/>
        <v>0</v>
      </c>
      <c r="R1348" s="12">
        <f t="shared" si="1950"/>
        <v>0</v>
      </c>
      <c r="S1348" s="12">
        <f t="shared" si="1950"/>
        <v>0</v>
      </c>
      <c r="T1348" s="12">
        <f t="shared" si="1950"/>
        <v>2000</v>
      </c>
      <c r="U1348" s="12">
        <f t="shared" si="1950"/>
        <v>1000</v>
      </c>
      <c r="V1348" s="12">
        <f t="shared" si="1950"/>
        <v>0</v>
      </c>
      <c r="W1348" s="12">
        <f t="shared" si="1950"/>
        <v>0</v>
      </c>
      <c r="X1348" s="12">
        <f t="shared" si="1950"/>
        <v>0</v>
      </c>
      <c r="Y1348" s="12">
        <f t="shared" si="1950"/>
        <v>0</v>
      </c>
      <c r="Z1348" s="12">
        <v>3000</v>
      </c>
      <c r="AA1348" s="12">
        <v>7300</v>
      </c>
      <c r="AB1348" s="12">
        <f t="shared" ref="AB1348:AQ1348" si="1951">SUM(AB1349:AB1351)</f>
        <v>0</v>
      </c>
      <c r="AC1348" s="12">
        <f t="shared" si="1951"/>
        <v>0</v>
      </c>
      <c r="AD1348" s="12">
        <f t="shared" si="1951"/>
        <v>0</v>
      </c>
      <c r="AE1348" s="12">
        <f t="shared" si="1951"/>
        <v>0</v>
      </c>
      <c r="AF1348" s="12">
        <f t="shared" si="1951"/>
        <v>0</v>
      </c>
      <c r="AG1348" s="12">
        <f t="shared" si="1951"/>
        <v>0</v>
      </c>
      <c r="AH1348" s="12">
        <f t="shared" si="1951"/>
        <v>0</v>
      </c>
      <c r="AI1348" s="12">
        <f t="shared" si="1951"/>
        <v>0</v>
      </c>
      <c r="AJ1348" s="12">
        <f t="shared" si="1951"/>
        <v>0</v>
      </c>
      <c r="AK1348" s="12">
        <f t="shared" si="1951"/>
        <v>0</v>
      </c>
      <c r="AL1348" s="12">
        <f t="shared" si="1951"/>
        <v>0</v>
      </c>
      <c r="AM1348" s="12">
        <f t="shared" si="1951"/>
        <v>0</v>
      </c>
      <c r="AN1348" s="12">
        <f t="shared" si="1951"/>
        <v>0</v>
      </c>
      <c r="AO1348" s="12">
        <f t="shared" si="1951"/>
        <v>0</v>
      </c>
      <c r="AP1348" s="12">
        <f t="shared" si="1951"/>
        <v>0</v>
      </c>
      <c r="AQ1348" s="12">
        <f t="shared" si="1951"/>
        <v>0</v>
      </c>
      <c r="AR1348" s="12">
        <v>0</v>
      </c>
      <c r="AS1348" s="12">
        <v>0</v>
      </c>
      <c r="AT1348" s="12">
        <f t="shared" ref="AT1348:BI1348" si="1952">SUM(AT1349:AT1351)</f>
        <v>0</v>
      </c>
      <c r="AU1348" s="12">
        <f t="shared" si="1952"/>
        <v>0</v>
      </c>
      <c r="AV1348" s="12">
        <f t="shared" si="1952"/>
        <v>0</v>
      </c>
      <c r="AW1348" s="12">
        <f t="shared" si="1952"/>
        <v>4798</v>
      </c>
      <c r="AX1348" s="12">
        <f t="shared" si="1952"/>
        <v>0</v>
      </c>
      <c r="AY1348" s="12">
        <f t="shared" si="1952"/>
        <v>0</v>
      </c>
      <c r="AZ1348" s="12">
        <f t="shared" si="1952"/>
        <v>4798</v>
      </c>
      <c r="BA1348" s="12">
        <f t="shared" si="1952"/>
        <v>0</v>
      </c>
      <c r="BB1348" s="12">
        <f t="shared" si="1952"/>
        <v>0</v>
      </c>
      <c r="BC1348" s="12">
        <f t="shared" si="1952"/>
        <v>0</v>
      </c>
      <c r="BD1348" s="12">
        <f t="shared" si="1952"/>
        <v>0</v>
      </c>
      <c r="BE1348" s="12">
        <f t="shared" si="1952"/>
        <v>4798</v>
      </c>
      <c r="BF1348" s="12">
        <f t="shared" si="1952"/>
        <v>0</v>
      </c>
      <c r="BG1348" s="12">
        <f t="shared" si="1952"/>
        <v>0</v>
      </c>
      <c r="BH1348" s="12">
        <f t="shared" si="1952"/>
        <v>0</v>
      </c>
      <c r="BI1348" s="12">
        <f t="shared" si="1952"/>
        <v>0</v>
      </c>
      <c r="BJ1348" s="12">
        <v>4798</v>
      </c>
      <c r="BK1348" s="12">
        <v>0</v>
      </c>
    </row>
    <row r="1349" spans="1:63" x14ac:dyDescent="0.25">
      <c r="A1349" s="4" t="s">
        <v>135</v>
      </c>
      <c r="B1349" s="4" t="s">
        <v>60</v>
      </c>
      <c r="C1349" s="4" t="s">
        <v>171</v>
      </c>
      <c r="D1349" s="107" t="s">
        <v>486</v>
      </c>
      <c r="E1349" s="117">
        <v>6139</v>
      </c>
      <c r="F1349" s="107"/>
      <c r="G1349" s="103" t="s">
        <v>1658</v>
      </c>
      <c r="H1349" s="13" t="s">
        <v>37</v>
      </c>
      <c r="I1349" s="14">
        <v>43800</v>
      </c>
      <c r="J1349" s="14">
        <v>10300</v>
      </c>
      <c r="K1349" s="14"/>
      <c r="L1349" s="14"/>
      <c r="M1349" s="14"/>
      <c r="N1349" s="14"/>
      <c r="O1349" s="14"/>
      <c r="P1349" s="14">
        <f t="shared" si="1926"/>
        <v>10300</v>
      </c>
      <c r="Q1349" s="14"/>
      <c r="R1349" s="14"/>
      <c r="S1349" s="14"/>
      <c r="T1349" s="14">
        <v>2000</v>
      </c>
      <c r="U1349" s="14">
        <v>1000</v>
      </c>
      <c r="V1349" s="14"/>
      <c r="W1349" s="14"/>
      <c r="X1349" s="14"/>
      <c r="Y1349" s="14"/>
      <c r="Z1349" s="14">
        <v>3000</v>
      </c>
      <c r="AA1349" s="14">
        <v>7300</v>
      </c>
      <c r="AB1349" s="14">
        <v>0</v>
      </c>
      <c r="AC1349" s="14"/>
      <c r="AD1349" s="14"/>
      <c r="AE1349" s="14"/>
      <c r="AF1349" s="14"/>
      <c r="AG1349" s="14"/>
      <c r="AH1349" s="14">
        <f t="shared" si="1927"/>
        <v>0</v>
      </c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>
        <v>0</v>
      </c>
      <c r="AS1349" s="14">
        <v>0</v>
      </c>
      <c r="AT1349" s="14">
        <v>0</v>
      </c>
      <c r="AU1349" s="14"/>
      <c r="AV1349" s="14"/>
      <c r="AW1349" s="14">
        <v>4798</v>
      </c>
      <c r="AX1349" s="14"/>
      <c r="AY1349" s="14"/>
      <c r="AZ1349" s="14">
        <f t="shared" si="1928"/>
        <v>4798</v>
      </c>
      <c r="BA1349" s="14"/>
      <c r="BB1349" s="14"/>
      <c r="BC1349" s="14"/>
      <c r="BD1349" s="14"/>
      <c r="BE1349" s="14">
        <v>4798</v>
      </c>
      <c r="BF1349" s="14"/>
      <c r="BG1349" s="14"/>
      <c r="BH1349" s="14"/>
      <c r="BI1349" s="14"/>
      <c r="BJ1349" s="14">
        <v>4798</v>
      </c>
      <c r="BK1349" s="14">
        <v>0</v>
      </c>
    </row>
    <row r="1350" spans="1:63" ht="22.5" x14ac:dyDescent="0.25">
      <c r="A1350" s="4" t="s">
        <v>135</v>
      </c>
      <c r="B1350" s="4" t="s">
        <v>60</v>
      </c>
      <c r="C1350" s="4" t="s">
        <v>171</v>
      </c>
      <c r="D1350" s="107" t="s">
        <v>486</v>
      </c>
      <c r="E1350" s="117">
        <v>6139</v>
      </c>
      <c r="F1350" s="107" t="s">
        <v>493</v>
      </c>
      <c r="G1350" s="103" t="s">
        <v>1658</v>
      </c>
      <c r="H1350" s="13" t="s">
        <v>39</v>
      </c>
      <c r="I1350" s="14">
        <v>5900</v>
      </c>
      <c r="J1350" s="14">
        <v>0</v>
      </c>
      <c r="K1350" s="14"/>
      <c r="L1350" s="14"/>
      <c r="M1350" s="14"/>
      <c r="N1350" s="14"/>
      <c r="O1350" s="14"/>
      <c r="P1350" s="14">
        <f t="shared" si="1926"/>
        <v>0</v>
      </c>
      <c r="Q1350" s="14"/>
      <c r="R1350" s="14"/>
      <c r="S1350" s="14"/>
      <c r="T1350" s="14"/>
      <c r="U1350" s="14"/>
      <c r="V1350" s="14"/>
      <c r="W1350" s="14"/>
      <c r="X1350" s="14"/>
      <c r="Y1350" s="14"/>
      <c r="Z1350" s="14">
        <v>0</v>
      </c>
      <c r="AA1350" s="14">
        <v>0</v>
      </c>
      <c r="AB1350" s="14">
        <v>0</v>
      </c>
      <c r="AC1350" s="14"/>
      <c r="AD1350" s="14"/>
      <c r="AE1350" s="14"/>
      <c r="AF1350" s="14"/>
      <c r="AG1350" s="14"/>
      <c r="AH1350" s="14">
        <f t="shared" si="1927"/>
        <v>0</v>
      </c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>
        <v>0</v>
      </c>
      <c r="AS1350" s="14">
        <v>0</v>
      </c>
      <c r="AT1350" s="14">
        <v>0</v>
      </c>
      <c r="AU1350" s="14"/>
      <c r="AV1350" s="14"/>
      <c r="AW1350" s="14"/>
      <c r="AX1350" s="14"/>
      <c r="AY1350" s="14"/>
      <c r="AZ1350" s="14">
        <f t="shared" si="1928"/>
        <v>0</v>
      </c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>
        <v>0</v>
      </c>
      <c r="BK1350" s="14">
        <v>0</v>
      </c>
    </row>
    <row r="1351" spans="1:63" ht="33.75" x14ac:dyDescent="0.25">
      <c r="A1351" s="4" t="s">
        <v>135</v>
      </c>
      <c r="B1351" s="4" t="s">
        <v>60</v>
      </c>
      <c r="C1351" s="4" t="s">
        <v>171</v>
      </c>
      <c r="D1351" s="107" t="s">
        <v>486</v>
      </c>
      <c r="E1351" s="117">
        <v>6139</v>
      </c>
      <c r="F1351" s="107" t="s">
        <v>494</v>
      </c>
      <c r="G1351" s="103" t="s">
        <v>1658</v>
      </c>
      <c r="H1351" s="13" t="s">
        <v>40</v>
      </c>
      <c r="I1351" s="14">
        <v>7000</v>
      </c>
      <c r="J1351" s="14">
        <v>0</v>
      </c>
      <c r="K1351" s="14"/>
      <c r="L1351" s="14"/>
      <c r="M1351" s="14"/>
      <c r="N1351" s="14"/>
      <c r="O1351" s="14"/>
      <c r="P1351" s="14">
        <f t="shared" si="1926"/>
        <v>0</v>
      </c>
      <c r="Q1351" s="14"/>
      <c r="R1351" s="14"/>
      <c r="S1351" s="14"/>
      <c r="T1351" s="14"/>
      <c r="U1351" s="14"/>
      <c r="V1351" s="14"/>
      <c r="W1351" s="14"/>
      <c r="X1351" s="14"/>
      <c r="Y1351" s="14"/>
      <c r="Z1351" s="14">
        <v>0</v>
      </c>
      <c r="AA1351" s="14">
        <v>0</v>
      </c>
      <c r="AB1351" s="14">
        <v>0</v>
      </c>
      <c r="AC1351" s="14"/>
      <c r="AD1351" s="14"/>
      <c r="AE1351" s="14"/>
      <c r="AF1351" s="14"/>
      <c r="AG1351" s="14"/>
      <c r="AH1351" s="14">
        <f t="shared" si="1927"/>
        <v>0</v>
      </c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>
        <v>0</v>
      </c>
      <c r="AS1351" s="14">
        <v>0</v>
      </c>
      <c r="AT1351" s="14">
        <v>0</v>
      </c>
      <c r="AU1351" s="14"/>
      <c r="AV1351" s="14"/>
      <c r="AW1351" s="14"/>
      <c r="AX1351" s="14"/>
      <c r="AY1351" s="14"/>
      <c r="AZ1351" s="14">
        <f t="shared" si="1928"/>
        <v>0</v>
      </c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>
        <v>0</v>
      </c>
      <c r="BK1351" s="14">
        <v>0</v>
      </c>
    </row>
    <row r="1352" spans="1:63" ht="33.75" x14ac:dyDescent="0.25">
      <c r="A1352" s="1" t="s">
        <v>0</v>
      </c>
      <c r="B1352" s="1" t="s">
        <v>0</v>
      </c>
      <c r="C1352" s="1" t="s">
        <v>0</v>
      </c>
      <c r="D1352" s="106" t="s">
        <v>0</v>
      </c>
      <c r="E1352" s="106" t="s">
        <v>0</v>
      </c>
      <c r="F1352" s="106" t="s">
        <v>0</v>
      </c>
      <c r="G1352" s="2" t="s">
        <v>0</v>
      </c>
      <c r="H1352" s="10" t="s">
        <v>41</v>
      </c>
      <c r="I1352" s="11">
        <f>SUM(I1353)</f>
        <v>100</v>
      </c>
      <c r="J1352" s="11">
        <f t="shared" ref="J1352:Y1353" si="1953">SUM(J1353)</f>
        <v>0</v>
      </c>
      <c r="K1352" s="11">
        <f t="shared" si="1953"/>
        <v>0</v>
      </c>
      <c r="L1352" s="11">
        <f t="shared" si="1953"/>
        <v>0</v>
      </c>
      <c r="M1352" s="11">
        <f t="shared" si="1953"/>
        <v>0</v>
      </c>
      <c r="N1352" s="11">
        <f t="shared" si="1953"/>
        <v>0</v>
      </c>
      <c r="O1352" s="11">
        <f t="shared" si="1953"/>
        <v>0</v>
      </c>
      <c r="P1352" s="11">
        <f t="shared" si="1953"/>
        <v>0</v>
      </c>
      <c r="Q1352" s="11">
        <f t="shared" si="1953"/>
        <v>0</v>
      </c>
      <c r="R1352" s="11">
        <f t="shared" si="1953"/>
        <v>0</v>
      </c>
      <c r="S1352" s="11">
        <f t="shared" si="1953"/>
        <v>0</v>
      </c>
      <c r="T1352" s="11">
        <f t="shared" si="1953"/>
        <v>0</v>
      </c>
      <c r="U1352" s="11">
        <f t="shared" si="1953"/>
        <v>0</v>
      </c>
      <c r="V1352" s="11">
        <f t="shared" si="1953"/>
        <v>0</v>
      </c>
      <c r="W1352" s="11">
        <f t="shared" si="1953"/>
        <v>0</v>
      </c>
      <c r="X1352" s="11">
        <f t="shared" si="1953"/>
        <v>0</v>
      </c>
      <c r="Y1352" s="11">
        <f t="shared" si="1953"/>
        <v>0</v>
      </c>
      <c r="Z1352" s="11">
        <v>0</v>
      </c>
      <c r="AA1352" s="11">
        <v>0</v>
      </c>
      <c r="AB1352" s="11">
        <f t="shared" ref="AB1352:AQ1353" si="1954">SUM(AB1353)</f>
        <v>0</v>
      </c>
      <c r="AC1352" s="11">
        <f t="shared" si="1954"/>
        <v>0</v>
      </c>
      <c r="AD1352" s="11">
        <f t="shared" si="1954"/>
        <v>0</v>
      </c>
      <c r="AE1352" s="11">
        <f t="shared" si="1954"/>
        <v>0</v>
      </c>
      <c r="AF1352" s="11">
        <f t="shared" si="1954"/>
        <v>0</v>
      </c>
      <c r="AG1352" s="11">
        <f t="shared" si="1954"/>
        <v>0</v>
      </c>
      <c r="AH1352" s="11">
        <f t="shared" si="1954"/>
        <v>0</v>
      </c>
      <c r="AI1352" s="11">
        <f t="shared" si="1954"/>
        <v>0</v>
      </c>
      <c r="AJ1352" s="11">
        <f t="shared" si="1954"/>
        <v>0</v>
      </c>
      <c r="AK1352" s="11">
        <f t="shared" si="1954"/>
        <v>0</v>
      </c>
      <c r="AL1352" s="11">
        <f t="shared" si="1954"/>
        <v>0</v>
      </c>
      <c r="AM1352" s="11">
        <f t="shared" si="1954"/>
        <v>0</v>
      </c>
      <c r="AN1352" s="11">
        <f t="shared" si="1954"/>
        <v>0</v>
      </c>
      <c r="AO1352" s="11">
        <f t="shared" si="1954"/>
        <v>0</v>
      </c>
      <c r="AP1352" s="11">
        <f t="shared" si="1954"/>
        <v>0</v>
      </c>
      <c r="AQ1352" s="11">
        <f t="shared" si="1954"/>
        <v>0</v>
      </c>
      <c r="AR1352" s="11">
        <v>0</v>
      </c>
      <c r="AS1352" s="11">
        <v>0</v>
      </c>
      <c r="AT1352" s="11">
        <f t="shared" ref="AT1352:BI1353" si="1955">SUM(AT1353)</f>
        <v>0</v>
      </c>
      <c r="AU1352" s="11">
        <f t="shared" si="1955"/>
        <v>0</v>
      </c>
      <c r="AV1352" s="11">
        <f t="shared" si="1955"/>
        <v>0</v>
      </c>
      <c r="AW1352" s="11">
        <f t="shared" si="1955"/>
        <v>0</v>
      </c>
      <c r="AX1352" s="11">
        <f t="shared" si="1955"/>
        <v>0</v>
      </c>
      <c r="AY1352" s="11">
        <f t="shared" si="1955"/>
        <v>0</v>
      </c>
      <c r="AZ1352" s="11">
        <f t="shared" si="1955"/>
        <v>0</v>
      </c>
      <c r="BA1352" s="11">
        <f t="shared" si="1955"/>
        <v>0</v>
      </c>
      <c r="BB1352" s="11">
        <f t="shared" si="1955"/>
        <v>0</v>
      </c>
      <c r="BC1352" s="11">
        <f t="shared" si="1955"/>
        <v>0</v>
      </c>
      <c r="BD1352" s="11">
        <f t="shared" si="1955"/>
        <v>0</v>
      </c>
      <c r="BE1352" s="11">
        <f t="shared" si="1955"/>
        <v>0</v>
      </c>
      <c r="BF1352" s="11">
        <f t="shared" si="1955"/>
        <v>0</v>
      </c>
      <c r="BG1352" s="11">
        <f t="shared" si="1955"/>
        <v>0</v>
      </c>
      <c r="BH1352" s="11">
        <f t="shared" si="1955"/>
        <v>0</v>
      </c>
      <c r="BI1352" s="11">
        <f t="shared" si="1955"/>
        <v>0</v>
      </c>
      <c r="BJ1352" s="11">
        <v>0</v>
      </c>
      <c r="BK1352" s="11">
        <v>0</v>
      </c>
    </row>
    <row r="1353" spans="1:63" ht="22.5" x14ac:dyDescent="0.25">
      <c r="A1353" s="4" t="s">
        <v>135</v>
      </c>
      <c r="B1353" s="4" t="s">
        <v>60</v>
      </c>
      <c r="C1353" s="4" t="s">
        <v>171</v>
      </c>
      <c r="D1353" s="107" t="s">
        <v>486</v>
      </c>
      <c r="E1353" s="106" t="s">
        <v>42</v>
      </c>
      <c r="F1353" s="106" t="s">
        <v>0</v>
      </c>
      <c r="G1353" s="2" t="s">
        <v>0</v>
      </c>
      <c r="H1353" s="2" t="s">
        <v>43</v>
      </c>
      <c r="I1353" s="12">
        <f>SUM(I1354)</f>
        <v>100</v>
      </c>
      <c r="J1353" s="12">
        <f t="shared" si="1953"/>
        <v>0</v>
      </c>
      <c r="K1353" s="12">
        <f t="shared" ref="K1353:Y1353" si="1956">SUM(K1354)</f>
        <v>0</v>
      </c>
      <c r="L1353" s="12">
        <f t="shared" si="1956"/>
        <v>0</v>
      </c>
      <c r="M1353" s="12">
        <f t="shared" si="1956"/>
        <v>0</v>
      </c>
      <c r="N1353" s="12">
        <f t="shared" si="1956"/>
        <v>0</v>
      </c>
      <c r="O1353" s="12">
        <f t="shared" si="1956"/>
        <v>0</v>
      </c>
      <c r="P1353" s="12">
        <f t="shared" si="1956"/>
        <v>0</v>
      </c>
      <c r="Q1353" s="12">
        <f t="shared" si="1956"/>
        <v>0</v>
      </c>
      <c r="R1353" s="12">
        <f t="shared" si="1956"/>
        <v>0</v>
      </c>
      <c r="S1353" s="12">
        <f t="shared" si="1956"/>
        <v>0</v>
      </c>
      <c r="T1353" s="12">
        <f t="shared" si="1956"/>
        <v>0</v>
      </c>
      <c r="U1353" s="12">
        <f t="shared" si="1956"/>
        <v>0</v>
      </c>
      <c r="V1353" s="12">
        <f t="shared" si="1956"/>
        <v>0</v>
      </c>
      <c r="W1353" s="12">
        <f t="shared" si="1956"/>
        <v>0</v>
      </c>
      <c r="X1353" s="12">
        <f t="shared" si="1956"/>
        <v>0</v>
      </c>
      <c r="Y1353" s="12">
        <f t="shared" si="1956"/>
        <v>0</v>
      </c>
      <c r="Z1353" s="12">
        <v>0</v>
      </c>
      <c r="AA1353" s="12">
        <v>0</v>
      </c>
      <c r="AB1353" s="12">
        <f t="shared" si="1954"/>
        <v>0</v>
      </c>
      <c r="AC1353" s="12">
        <f t="shared" ref="AC1353:AQ1353" si="1957">SUM(AC1354)</f>
        <v>0</v>
      </c>
      <c r="AD1353" s="12">
        <f t="shared" si="1957"/>
        <v>0</v>
      </c>
      <c r="AE1353" s="12">
        <f t="shared" si="1957"/>
        <v>0</v>
      </c>
      <c r="AF1353" s="12">
        <f t="shared" si="1957"/>
        <v>0</v>
      </c>
      <c r="AG1353" s="12">
        <f t="shared" si="1957"/>
        <v>0</v>
      </c>
      <c r="AH1353" s="12">
        <f t="shared" si="1957"/>
        <v>0</v>
      </c>
      <c r="AI1353" s="12">
        <f t="shared" si="1957"/>
        <v>0</v>
      </c>
      <c r="AJ1353" s="12">
        <f t="shared" si="1957"/>
        <v>0</v>
      </c>
      <c r="AK1353" s="12">
        <f t="shared" si="1957"/>
        <v>0</v>
      </c>
      <c r="AL1353" s="12">
        <f t="shared" si="1957"/>
        <v>0</v>
      </c>
      <c r="AM1353" s="12">
        <f t="shared" si="1957"/>
        <v>0</v>
      </c>
      <c r="AN1353" s="12">
        <f t="shared" si="1957"/>
        <v>0</v>
      </c>
      <c r="AO1353" s="12">
        <f t="shared" si="1957"/>
        <v>0</v>
      </c>
      <c r="AP1353" s="12">
        <f t="shared" si="1957"/>
        <v>0</v>
      </c>
      <c r="AQ1353" s="12">
        <f t="shared" si="1957"/>
        <v>0</v>
      </c>
      <c r="AR1353" s="12">
        <v>0</v>
      </c>
      <c r="AS1353" s="12">
        <v>0</v>
      </c>
      <c r="AT1353" s="12">
        <f t="shared" si="1955"/>
        <v>0</v>
      </c>
      <c r="AU1353" s="12">
        <f t="shared" ref="AU1353:BI1353" si="1958">SUM(AU1354)</f>
        <v>0</v>
      </c>
      <c r="AV1353" s="12">
        <f t="shared" si="1958"/>
        <v>0</v>
      </c>
      <c r="AW1353" s="12">
        <f t="shared" si="1958"/>
        <v>0</v>
      </c>
      <c r="AX1353" s="12">
        <f t="shared" si="1958"/>
        <v>0</v>
      </c>
      <c r="AY1353" s="12">
        <f t="shared" si="1958"/>
        <v>0</v>
      </c>
      <c r="AZ1353" s="12">
        <f t="shared" si="1958"/>
        <v>0</v>
      </c>
      <c r="BA1353" s="12">
        <f t="shared" si="1958"/>
        <v>0</v>
      </c>
      <c r="BB1353" s="12">
        <f t="shared" si="1958"/>
        <v>0</v>
      </c>
      <c r="BC1353" s="12">
        <f t="shared" si="1958"/>
        <v>0</v>
      </c>
      <c r="BD1353" s="12">
        <f t="shared" si="1958"/>
        <v>0</v>
      </c>
      <c r="BE1353" s="12">
        <f t="shared" si="1958"/>
        <v>0</v>
      </c>
      <c r="BF1353" s="12">
        <f t="shared" si="1958"/>
        <v>0</v>
      </c>
      <c r="BG1353" s="12">
        <f t="shared" si="1958"/>
        <v>0</v>
      </c>
      <c r="BH1353" s="12">
        <f t="shared" si="1958"/>
        <v>0</v>
      </c>
      <c r="BI1353" s="12">
        <f t="shared" si="1958"/>
        <v>0</v>
      </c>
      <c r="BJ1353" s="12">
        <v>0</v>
      </c>
      <c r="BK1353" s="12">
        <v>0</v>
      </c>
    </row>
    <row r="1354" spans="1:63" x14ac:dyDescent="0.25">
      <c r="A1354" s="4" t="s">
        <v>135</v>
      </c>
      <c r="B1354" s="4" t="s">
        <v>60</v>
      </c>
      <c r="C1354" s="4" t="s">
        <v>171</v>
      </c>
      <c r="D1354" s="107" t="s">
        <v>486</v>
      </c>
      <c r="E1354" s="117">
        <v>6148</v>
      </c>
      <c r="F1354" s="107"/>
      <c r="G1354" s="103" t="s">
        <v>1658</v>
      </c>
      <c r="H1354" s="13" t="s">
        <v>47</v>
      </c>
      <c r="I1354" s="14">
        <v>100</v>
      </c>
      <c r="J1354" s="14">
        <v>0</v>
      </c>
      <c r="K1354" s="14"/>
      <c r="L1354" s="14"/>
      <c r="M1354" s="14"/>
      <c r="N1354" s="14"/>
      <c r="O1354" s="14"/>
      <c r="P1354" s="14">
        <f t="shared" si="1926"/>
        <v>0</v>
      </c>
      <c r="Q1354" s="14"/>
      <c r="R1354" s="14"/>
      <c r="S1354" s="14"/>
      <c r="T1354" s="14"/>
      <c r="U1354" s="14"/>
      <c r="V1354" s="14"/>
      <c r="W1354" s="14"/>
      <c r="X1354" s="14"/>
      <c r="Y1354" s="14"/>
      <c r="Z1354" s="14">
        <v>0</v>
      </c>
      <c r="AA1354" s="14">
        <v>0</v>
      </c>
      <c r="AB1354" s="14">
        <v>0</v>
      </c>
      <c r="AC1354" s="14"/>
      <c r="AD1354" s="14"/>
      <c r="AE1354" s="14"/>
      <c r="AF1354" s="14"/>
      <c r="AG1354" s="14"/>
      <c r="AH1354" s="14">
        <f t="shared" si="1927"/>
        <v>0</v>
      </c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>
        <v>0</v>
      </c>
      <c r="AS1354" s="14">
        <v>0</v>
      </c>
      <c r="AT1354" s="14">
        <v>0</v>
      </c>
      <c r="AU1354" s="14"/>
      <c r="AV1354" s="14"/>
      <c r="AW1354" s="14"/>
      <c r="AX1354" s="14"/>
      <c r="AY1354" s="14"/>
      <c r="AZ1354" s="14">
        <f t="shared" si="1928"/>
        <v>0</v>
      </c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>
        <v>0</v>
      </c>
      <c r="BK1354" s="14">
        <v>0</v>
      </c>
    </row>
    <row r="1355" spans="1:63" ht="33.75" x14ac:dyDescent="0.25">
      <c r="A1355" s="1" t="s">
        <v>0</v>
      </c>
      <c r="B1355" s="1" t="s">
        <v>0</v>
      </c>
      <c r="C1355" s="1" t="s">
        <v>0</v>
      </c>
      <c r="D1355" s="106" t="s">
        <v>0</v>
      </c>
      <c r="E1355" s="106" t="s">
        <v>0</v>
      </c>
      <c r="F1355" s="106" t="s">
        <v>0</v>
      </c>
      <c r="G1355" s="2" t="s">
        <v>0</v>
      </c>
      <c r="H1355" s="10" t="s">
        <v>49</v>
      </c>
      <c r="I1355" s="11">
        <f>SUM(I1356)</f>
        <v>37000</v>
      </c>
      <c r="J1355" s="11">
        <f t="shared" ref="J1355:Y1355" si="1959">SUM(J1356)</f>
        <v>3000</v>
      </c>
      <c r="K1355" s="11">
        <f t="shared" si="1959"/>
        <v>0</v>
      </c>
      <c r="L1355" s="11">
        <f t="shared" si="1959"/>
        <v>0</v>
      </c>
      <c r="M1355" s="11">
        <f t="shared" si="1959"/>
        <v>0</v>
      </c>
      <c r="N1355" s="11">
        <f t="shared" si="1959"/>
        <v>0</v>
      </c>
      <c r="O1355" s="11">
        <f t="shared" si="1959"/>
        <v>0</v>
      </c>
      <c r="P1355" s="11">
        <f t="shared" si="1959"/>
        <v>3000</v>
      </c>
      <c r="Q1355" s="11">
        <f t="shared" si="1959"/>
        <v>0</v>
      </c>
      <c r="R1355" s="11">
        <f t="shared" si="1959"/>
        <v>0</v>
      </c>
      <c r="S1355" s="11">
        <f t="shared" si="1959"/>
        <v>0</v>
      </c>
      <c r="T1355" s="11">
        <f t="shared" si="1959"/>
        <v>0</v>
      </c>
      <c r="U1355" s="11">
        <f t="shared" si="1959"/>
        <v>0</v>
      </c>
      <c r="V1355" s="11">
        <f t="shared" si="1959"/>
        <v>0</v>
      </c>
      <c r="W1355" s="11">
        <f t="shared" si="1959"/>
        <v>0</v>
      </c>
      <c r="X1355" s="11">
        <f t="shared" si="1959"/>
        <v>0</v>
      </c>
      <c r="Y1355" s="11">
        <f t="shared" si="1959"/>
        <v>0</v>
      </c>
      <c r="Z1355" s="11">
        <v>0</v>
      </c>
      <c r="AA1355" s="11">
        <v>3000</v>
      </c>
      <c r="AB1355" s="11">
        <f t="shared" ref="AB1355:AQ1355" si="1960">SUM(AB1356)</f>
        <v>0</v>
      </c>
      <c r="AC1355" s="11">
        <f t="shared" si="1960"/>
        <v>0</v>
      </c>
      <c r="AD1355" s="11">
        <f t="shared" si="1960"/>
        <v>0</v>
      </c>
      <c r="AE1355" s="11">
        <f t="shared" si="1960"/>
        <v>0</v>
      </c>
      <c r="AF1355" s="11">
        <f t="shared" si="1960"/>
        <v>0</v>
      </c>
      <c r="AG1355" s="11">
        <f t="shared" si="1960"/>
        <v>0</v>
      </c>
      <c r="AH1355" s="11">
        <f t="shared" si="1960"/>
        <v>0</v>
      </c>
      <c r="AI1355" s="11">
        <f t="shared" si="1960"/>
        <v>0</v>
      </c>
      <c r="AJ1355" s="11">
        <f t="shared" si="1960"/>
        <v>0</v>
      </c>
      <c r="AK1355" s="11">
        <f t="shared" si="1960"/>
        <v>0</v>
      </c>
      <c r="AL1355" s="11">
        <f t="shared" si="1960"/>
        <v>0</v>
      </c>
      <c r="AM1355" s="11">
        <f t="shared" si="1960"/>
        <v>0</v>
      </c>
      <c r="AN1355" s="11">
        <f t="shared" si="1960"/>
        <v>0</v>
      </c>
      <c r="AO1355" s="11">
        <f t="shared" si="1960"/>
        <v>0</v>
      </c>
      <c r="AP1355" s="11">
        <f t="shared" si="1960"/>
        <v>0</v>
      </c>
      <c r="AQ1355" s="11">
        <f t="shared" si="1960"/>
        <v>0</v>
      </c>
      <c r="AR1355" s="11">
        <v>0</v>
      </c>
      <c r="AS1355" s="11">
        <v>0</v>
      </c>
      <c r="AT1355" s="11">
        <f t="shared" ref="AT1355:BI1355" si="1961">SUM(AT1356)</f>
        <v>0</v>
      </c>
      <c r="AU1355" s="11">
        <f t="shared" si="1961"/>
        <v>2662</v>
      </c>
      <c r="AV1355" s="11">
        <f t="shared" si="1961"/>
        <v>0</v>
      </c>
      <c r="AW1355" s="11">
        <f t="shared" si="1961"/>
        <v>0</v>
      </c>
      <c r="AX1355" s="11">
        <f t="shared" si="1961"/>
        <v>0</v>
      </c>
      <c r="AY1355" s="11">
        <f t="shared" si="1961"/>
        <v>0</v>
      </c>
      <c r="AZ1355" s="11">
        <f t="shared" si="1961"/>
        <v>2662</v>
      </c>
      <c r="BA1355" s="11">
        <f t="shared" si="1961"/>
        <v>0</v>
      </c>
      <c r="BB1355" s="11">
        <f t="shared" si="1961"/>
        <v>0</v>
      </c>
      <c r="BC1355" s="11">
        <f t="shared" si="1961"/>
        <v>2662</v>
      </c>
      <c r="BD1355" s="11">
        <f t="shared" si="1961"/>
        <v>0</v>
      </c>
      <c r="BE1355" s="11">
        <f t="shared" si="1961"/>
        <v>0</v>
      </c>
      <c r="BF1355" s="11">
        <f t="shared" si="1961"/>
        <v>0</v>
      </c>
      <c r="BG1355" s="11">
        <f t="shared" si="1961"/>
        <v>0</v>
      </c>
      <c r="BH1355" s="11">
        <f t="shared" si="1961"/>
        <v>0</v>
      </c>
      <c r="BI1355" s="11">
        <f t="shared" si="1961"/>
        <v>0</v>
      </c>
      <c r="BJ1355" s="11">
        <v>2662</v>
      </c>
      <c r="BK1355" s="11">
        <v>0</v>
      </c>
    </row>
    <row r="1356" spans="1:63" x14ac:dyDescent="0.25">
      <c r="A1356" s="4" t="s">
        <v>135</v>
      </c>
      <c r="B1356" s="4" t="s">
        <v>60</v>
      </c>
      <c r="C1356" s="4" t="s">
        <v>171</v>
      </c>
      <c r="D1356" s="107" t="s">
        <v>486</v>
      </c>
      <c r="E1356" s="106" t="s">
        <v>50</v>
      </c>
      <c r="F1356" s="106" t="s">
        <v>0</v>
      </c>
      <c r="G1356" s="2" t="s">
        <v>0</v>
      </c>
      <c r="H1356" s="2" t="s">
        <v>51</v>
      </c>
      <c r="I1356" s="12">
        <f>SUM(I1357:I1358)</f>
        <v>37000</v>
      </c>
      <c r="J1356" s="12">
        <f t="shared" ref="J1356:Y1356" si="1962">SUM(J1357:J1358)</f>
        <v>3000</v>
      </c>
      <c r="K1356" s="12">
        <f t="shared" si="1962"/>
        <v>0</v>
      </c>
      <c r="L1356" s="12">
        <f t="shared" si="1962"/>
        <v>0</v>
      </c>
      <c r="M1356" s="12">
        <f t="shared" si="1962"/>
        <v>0</v>
      </c>
      <c r="N1356" s="12">
        <f t="shared" si="1962"/>
        <v>0</v>
      </c>
      <c r="O1356" s="12">
        <f t="shared" si="1962"/>
        <v>0</v>
      </c>
      <c r="P1356" s="12">
        <f t="shared" ref="P1356" si="1963">SUM(P1357:P1358)</f>
        <v>3000</v>
      </c>
      <c r="Q1356" s="12">
        <f t="shared" si="1962"/>
        <v>0</v>
      </c>
      <c r="R1356" s="12">
        <f t="shared" si="1962"/>
        <v>0</v>
      </c>
      <c r="S1356" s="12">
        <f t="shared" si="1962"/>
        <v>0</v>
      </c>
      <c r="T1356" s="12">
        <f t="shared" si="1962"/>
        <v>0</v>
      </c>
      <c r="U1356" s="12">
        <f t="shared" si="1962"/>
        <v>0</v>
      </c>
      <c r="V1356" s="12">
        <f t="shared" si="1962"/>
        <v>0</v>
      </c>
      <c r="W1356" s="12">
        <f t="shared" si="1962"/>
        <v>0</v>
      </c>
      <c r="X1356" s="12">
        <f t="shared" si="1962"/>
        <v>0</v>
      </c>
      <c r="Y1356" s="12">
        <f t="shared" si="1962"/>
        <v>0</v>
      </c>
      <c r="Z1356" s="12">
        <v>0</v>
      </c>
      <c r="AA1356" s="12">
        <v>3000</v>
      </c>
      <c r="AB1356" s="12">
        <f t="shared" ref="AB1356:AQ1356" si="1964">SUM(AB1357:AB1358)</f>
        <v>0</v>
      </c>
      <c r="AC1356" s="12">
        <f t="shared" si="1964"/>
        <v>0</v>
      </c>
      <c r="AD1356" s="12">
        <f t="shared" si="1964"/>
        <v>0</v>
      </c>
      <c r="AE1356" s="12">
        <f t="shared" si="1964"/>
        <v>0</v>
      </c>
      <c r="AF1356" s="12">
        <f t="shared" si="1964"/>
        <v>0</v>
      </c>
      <c r="AG1356" s="12">
        <f t="shared" si="1964"/>
        <v>0</v>
      </c>
      <c r="AH1356" s="12">
        <f t="shared" ref="AH1356" si="1965">SUM(AH1357:AH1358)</f>
        <v>0</v>
      </c>
      <c r="AI1356" s="12">
        <f t="shared" si="1964"/>
        <v>0</v>
      </c>
      <c r="AJ1356" s="12">
        <f t="shared" si="1964"/>
        <v>0</v>
      </c>
      <c r="AK1356" s="12">
        <f t="shared" si="1964"/>
        <v>0</v>
      </c>
      <c r="AL1356" s="12">
        <f t="shared" si="1964"/>
        <v>0</v>
      </c>
      <c r="AM1356" s="12">
        <f t="shared" si="1964"/>
        <v>0</v>
      </c>
      <c r="AN1356" s="12">
        <f t="shared" si="1964"/>
        <v>0</v>
      </c>
      <c r="AO1356" s="12">
        <f t="shared" si="1964"/>
        <v>0</v>
      </c>
      <c r="AP1356" s="12">
        <f t="shared" si="1964"/>
        <v>0</v>
      </c>
      <c r="AQ1356" s="12">
        <f t="shared" si="1964"/>
        <v>0</v>
      </c>
      <c r="AR1356" s="12">
        <v>0</v>
      </c>
      <c r="AS1356" s="12">
        <v>0</v>
      </c>
      <c r="AT1356" s="12">
        <f t="shared" ref="AT1356:BI1356" si="1966">SUM(AT1357:AT1358)</f>
        <v>0</v>
      </c>
      <c r="AU1356" s="12">
        <f t="shared" si="1966"/>
        <v>2662</v>
      </c>
      <c r="AV1356" s="12">
        <f t="shared" si="1966"/>
        <v>0</v>
      </c>
      <c r="AW1356" s="12">
        <f t="shared" si="1966"/>
        <v>0</v>
      </c>
      <c r="AX1356" s="12">
        <f t="shared" si="1966"/>
        <v>0</v>
      </c>
      <c r="AY1356" s="12">
        <f t="shared" si="1966"/>
        <v>0</v>
      </c>
      <c r="AZ1356" s="12">
        <f t="shared" ref="AZ1356" si="1967">SUM(AZ1357:AZ1358)</f>
        <v>2662</v>
      </c>
      <c r="BA1356" s="12">
        <f t="shared" si="1966"/>
        <v>0</v>
      </c>
      <c r="BB1356" s="12">
        <f t="shared" si="1966"/>
        <v>0</v>
      </c>
      <c r="BC1356" s="12">
        <f t="shared" si="1966"/>
        <v>2662</v>
      </c>
      <c r="BD1356" s="12">
        <f t="shared" si="1966"/>
        <v>0</v>
      </c>
      <c r="BE1356" s="12">
        <f t="shared" si="1966"/>
        <v>0</v>
      </c>
      <c r="BF1356" s="12">
        <f t="shared" si="1966"/>
        <v>0</v>
      </c>
      <c r="BG1356" s="12">
        <f t="shared" si="1966"/>
        <v>0</v>
      </c>
      <c r="BH1356" s="12">
        <f t="shared" si="1966"/>
        <v>0</v>
      </c>
      <c r="BI1356" s="12">
        <f t="shared" si="1966"/>
        <v>0</v>
      </c>
      <c r="BJ1356" s="12">
        <v>2662</v>
      </c>
      <c r="BK1356" s="12">
        <v>0</v>
      </c>
    </row>
    <row r="1357" spans="1:63" x14ac:dyDescent="0.25">
      <c r="A1357" s="4" t="s">
        <v>135</v>
      </c>
      <c r="B1357" s="4" t="s">
        <v>60</v>
      </c>
      <c r="C1357" s="4" t="s">
        <v>171</v>
      </c>
      <c r="D1357" s="107" t="s">
        <v>486</v>
      </c>
      <c r="E1357" s="117">
        <v>8213</v>
      </c>
      <c r="F1357" s="107"/>
      <c r="G1357" s="103" t="s">
        <v>1658</v>
      </c>
      <c r="H1357" s="13" t="s">
        <v>53</v>
      </c>
      <c r="I1357" s="14">
        <v>27000</v>
      </c>
      <c r="J1357" s="14">
        <v>3000</v>
      </c>
      <c r="K1357" s="14"/>
      <c r="L1357" s="14"/>
      <c r="M1357" s="14"/>
      <c r="N1357" s="14"/>
      <c r="O1357" s="14"/>
      <c r="P1357" s="14">
        <f t="shared" si="1926"/>
        <v>3000</v>
      </c>
      <c r="Q1357" s="14"/>
      <c r="R1357" s="14"/>
      <c r="S1357" s="14"/>
      <c r="T1357" s="14"/>
      <c r="U1357" s="14"/>
      <c r="V1357" s="14"/>
      <c r="W1357" s="14"/>
      <c r="X1357" s="14"/>
      <c r="Y1357" s="14"/>
      <c r="Z1357" s="14">
        <v>0</v>
      </c>
      <c r="AA1357" s="14">
        <v>3000</v>
      </c>
      <c r="AB1357" s="14">
        <v>0</v>
      </c>
      <c r="AC1357" s="14"/>
      <c r="AD1357" s="14"/>
      <c r="AE1357" s="14"/>
      <c r="AF1357" s="14"/>
      <c r="AG1357" s="14"/>
      <c r="AH1357" s="14">
        <f t="shared" si="1927"/>
        <v>0</v>
      </c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>
        <v>0</v>
      </c>
      <c r="AS1357" s="14">
        <v>0</v>
      </c>
      <c r="AT1357" s="14">
        <v>0</v>
      </c>
      <c r="AU1357" s="14"/>
      <c r="AV1357" s="14"/>
      <c r="AW1357" s="14"/>
      <c r="AX1357" s="14"/>
      <c r="AY1357" s="14"/>
      <c r="AZ1357" s="14">
        <f t="shared" si="1928"/>
        <v>0</v>
      </c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>
        <v>0</v>
      </c>
      <c r="BK1357" s="14">
        <v>0</v>
      </c>
    </row>
    <row r="1358" spans="1:63" x14ac:dyDescent="0.25">
      <c r="A1358" s="4" t="s">
        <v>135</v>
      </c>
      <c r="B1358" s="4" t="s">
        <v>60</v>
      </c>
      <c r="C1358" s="4" t="s">
        <v>171</v>
      </c>
      <c r="D1358" s="107" t="s">
        <v>486</v>
      </c>
      <c r="E1358" s="117">
        <v>8216</v>
      </c>
      <c r="F1358" s="107"/>
      <c r="G1358" s="103" t="s">
        <v>1658</v>
      </c>
      <c r="H1358" s="13" t="s">
        <v>110</v>
      </c>
      <c r="I1358" s="14">
        <v>10000</v>
      </c>
      <c r="J1358" s="14">
        <v>0</v>
      </c>
      <c r="K1358" s="14"/>
      <c r="L1358" s="14"/>
      <c r="M1358" s="14"/>
      <c r="N1358" s="14"/>
      <c r="O1358" s="14"/>
      <c r="P1358" s="14">
        <f t="shared" si="1926"/>
        <v>0</v>
      </c>
      <c r="Q1358" s="14"/>
      <c r="R1358" s="14"/>
      <c r="S1358" s="14"/>
      <c r="T1358" s="14"/>
      <c r="U1358" s="14"/>
      <c r="V1358" s="14"/>
      <c r="W1358" s="14"/>
      <c r="X1358" s="14"/>
      <c r="Y1358" s="14"/>
      <c r="Z1358" s="14">
        <v>0</v>
      </c>
      <c r="AA1358" s="14">
        <v>0</v>
      </c>
      <c r="AB1358" s="14">
        <v>0</v>
      </c>
      <c r="AC1358" s="14"/>
      <c r="AD1358" s="14"/>
      <c r="AE1358" s="14"/>
      <c r="AF1358" s="14"/>
      <c r="AG1358" s="14"/>
      <c r="AH1358" s="14">
        <f t="shared" si="1927"/>
        <v>0</v>
      </c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>
        <v>0</v>
      </c>
      <c r="AS1358" s="14">
        <v>0</v>
      </c>
      <c r="AT1358" s="14">
        <v>0</v>
      </c>
      <c r="AU1358" s="14">
        <v>2662</v>
      </c>
      <c r="AV1358" s="14"/>
      <c r="AW1358" s="14"/>
      <c r="AX1358" s="14"/>
      <c r="AY1358" s="14"/>
      <c r="AZ1358" s="14">
        <f t="shared" si="1928"/>
        <v>2662</v>
      </c>
      <c r="BA1358" s="14"/>
      <c r="BB1358" s="14"/>
      <c r="BC1358" s="14">
        <v>2662</v>
      </c>
      <c r="BD1358" s="14"/>
      <c r="BE1358" s="14"/>
      <c r="BF1358" s="14"/>
      <c r="BG1358" s="14"/>
      <c r="BH1358" s="14"/>
      <c r="BI1358" s="14"/>
      <c r="BJ1358" s="14">
        <v>2662</v>
      </c>
      <c r="BK1358" s="14">
        <v>0</v>
      </c>
    </row>
    <row r="1359" spans="1:63" ht="22.5" x14ac:dyDescent="0.25">
      <c r="A1359" s="13" t="s">
        <v>0</v>
      </c>
      <c r="B1359" s="13" t="s">
        <v>0</v>
      </c>
      <c r="C1359" s="13" t="s">
        <v>0</v>
      </c>
      <c r="D1359" s="103" t="s">
        <v>0</v>
      </c>
      <c r="E1359" s="103" t="s">
        <v>0</v>
      </c>
      <c r="F1359" s="103" t="s">
        <v>0</v>
      </c>
      <c r="G1359" s="13" t="s">
        <v>0</v>
      </c>
      <c r="H1359" s="10" t="s">
        <v>495</v>
      </c>
      <c r="I1359" s="11">
        <f>SUM(I1328,I1352,I1355)</f>
        <v>2600155</v>
      </c>
      <c r="J1359" s="11">
        <f t="shared" ref="J1359:Y1359" si="1968">SUM(J1328,J1352,J1355)</f>
        <v>24000</v>
      </c>
      <c r="K1359" s="11">
        <f t="shared" si="1968"/>
        <v>0</v>
      </c>
      <c r="L1359" s="11">
        <f t="shared" si="1968"/>
        <v>0</v>
      </c>
      <c r="M1359" s="11">
        <f t="shared" si="1968"/>
        <v>0</v>
      </c>
      <c r="N1359" s="11">
        <f t="shared" si="1968"/>
        <v>0</v>
      </c>
      <c r="O1359" s="11">
        <f t="shared" si="1968"/>
        <v>0</v>
      </c>
      <c r="P1359" s="11">
        <f t="shared" si="1968"/>
        <v>24000</v>
      </c>
      <c r="Q1359" s="11">
        <f t="shared" si="1968"/>
        <v>0</v>
      </c>
      <c r="R1359" s="11">
        <f t="shared" si="1968"/>
        <v>0</v>
      </c>
      <c r="S1359" s="11">
        <f t="shared" si="1968"/>
        <v>0</v>
      </c>
      <c r="T1359" s="11">
        <f t="shared" si="1968"/>
        <v>2000</v>
      </c>
      <c r="U1359" s="11">
        <f t="shared" si="1968"/>
        <v>1400</v>
      </c>
      <c r="V1359" s="11">
        <f t="shared" si="1968"/>
        <v>0</v>
      </c>
      <c r="W1359" s="11">
        <f t="shared" si="1968"/>
        <v>0</v>
      </c>
      <c r="X1359" s="11">
        <f t="shared" si="1968"/>
        <v>2500</v>
      </c>
      <c r="Y1359" s="11">
        <f t="shared" si="1968"/>
        <v>0</v>
      </c>
      <c r="Z1359" s="11">
        <v>5900</v>
      </c>
      <c r="AA1359" s="11">
        <v>18100</v>
      </c>
      <c r="AB1359" s="11">
        <f t="shared" ref="AB1359:AQ1359" si="1969">SUM(AB1328,AB1352,AB1355)</f>
        <v>0</v>
      </c>
      <c r="AC1359" s="11">
        <f t="shared" si="1969"/>
        <v>0</v>
      </c>
      <c r="AD1359" s="11">
        <f t="shared" si="1969"/>
        <v>0</v>
      </c>
      <c r="AE1359" s="11">
        <f t="shared" si="1969"/>
        <v>0</v>
      </c>
      <c r="AF1359" s="11">
        <f t="shared" si="1969"/>
        <v>0</v>
      </c>
      <c r="AG1359" s="11">
        <f t="shared" si="1969"/>
        <v>0</v>
      </c>
      <c r="AH1359" s="11">
        <f t="shared" si="1969"/>
        <v>0</v>
      </c>
      <c r="AI1359" s="11">
        <f t="shared" si="1969"/>
        <v>0</v>
      </c>
      <c r="AJ1359" s="11">
        <f t="shared" si="1969"/>
        <v>0</v>
      </c>
      <c r="AK1359" s="11">
        <f t="shared" si="1969"/>
        <v>0</v>
      </c>
      <c r="AL1359" s="11">
        <f t="shared" si="1969"/>
        <v>0</v>
      </c>
      <c r="AM1359" s="11">
        <f t="shared" si="1969"/>
        <v>0</v>
      </c>
      <c r="AN1359" s="11">
        <f t="shared" si="1969"/>
        <v>0</v>
      </c>
      <c r="AO1359" s="11">
        <f t="shared" si="1969"/>
        <v>0</v>
      </c>
      <c r="AP1359" s="11">
        <f t="shared" si="1969"/>
        <v>0</v>
      </c>
      <c r="AQ1359" s="11">
        <f t="shared" si="1969"/>
        <v>0</v>
      </c>
      <c r="AR1359" s="11">
        <v>0</v>
      </c>
      <c r="AS1359" s="11">
        <v>0</v>
      </c>
      <c r="AT1359" s="11">
        <f t="shared" ref="AT1359:BI1359" si="1970">SUM(AT1328,AT1352,AT1355)</f>
        <v>0</v>
      </c>
      <c r="AU1359" s="11">
        <f t="shared" si="1970"/>
        <v>2662</v>
      </c>
      <c r="AV1359" s="11">
        <f t="shared" si="1970"/>
        <v>0</v>
      </c>
      <c r="AW1359" s="11">
        <f t="shared" si="1970"/>
        <v>9413</v>
      </c>
      <c r="AX1359" s="11">
        <f t="shared" si="1970"/>
        <v>0</v>
      </c>
      <c r="AY1359" s="11">
        <f t="shared" si="1970"/>
        <v>0</v>
      </c>
      <c r="AZ1359" s="11">
        <f t="shared" si="1970"/>
        <v>12075</v>
      </c>
      <c r="BA1359" s="11">
        <f t="shared" si="1970"/>
        <v>0</v>
      </c>
      <c r="BB1359" s="11">
        <f t="shared" si="1970"/>
        <v>0</v>
      </c>
      <c r="BC1359" s="11">
        <f t="shared" si="1970"/>
        <v>2662</v>
      </c>
      <c r="BD1359" s="11">
        <f t="shared" si="1970"/>
        <v>0</v>
      </c>
      <c r="BE1359" s="11">
        <f t="shared" si="1970"/>
        <v>9413</v>
      </c>
      <c r="BF1359" s="11">
        <f t="shared" si="1970"/>
        <v>0</v>
      </c>
      <c r="BG1359" s="11">
        <f t="shared" si="1970"/>
        <v>0</v>
      </c>
      <c r="BH1359" s="11">
        <f t="shared" si="1970"/>
        <v>0</v>
      </c>
      <c r="BI1359" s="11">
        <f t="shared" si="1970"/>
        <v>0</v>
      </c>
      <c r="BJ1359" s="11">
        <v>12075</v>
      </c>
      <c r="BK1359" s="11">
        <v>0</v>
      </c>
    </row>
    <row r="1360" spans="1:63" ht="15.75" thickBot="1" x14ac:dyDescent="0.3">
      <c r="A1360" s="13" t="s">
        <v>0</v>
      </c>
      <c r="B1360" s="13" t="s">
        <v>0</v>
      </c>
      <c r="C1360" s="13" t="s">
        <v>0</v>
      </c>
      <c r="D1360" s="103" t="s">
        <v>0</v>
      </c>
      <c r="E1360" s="103" t="s">
        <v>0</v>
      </c>
      <c r="F1360" s="103" t="s">
        <v>0</v>
      </c>
      <c r="G1360" s="13" t="s">
        <v>0</v>
      </c>
      <c r="H1360" s="2" t="s">
        <v>55</v>
      </c>
      <c r="I1360" s="12">
        <v>53</v>
      </c>
      <c r="J1360" s="13" t="s">
        <v>0</v>
      </c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>
        <v>0</v>
      </c>
      <c r="AA1360" s="13"/>
      <c r="AB1360" s="13" t="s">
        <v>0</v>
      </c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>
        <v>0</v>
      </c>
      <c r="AS1360" s="13"/>
      <c r="AT1360" s="13" t="s">
        <v>0</v>
      </c>
      <c r="AU1360" s="13"/>
      <c r="AV1360" s="13"/>
      <c r="AW1360" s="13"/>
      <c r="AX1360" s="13"/>
      <c r="AY1360" s="13"/>
      <c r="AZ1360" s="13"/>
      <c r="BA1360" s="13"/>
      <c r="BB1360" s="13"/>
      <c r="BC1360" s="13"/>
      <c r="BD1360" s="13"/>
      <c r="BE1360" s="13"/>
      <c r="BF1360" s="13"/>
      <c r="BG1360" s="13"/>
      <c r="BH1360" s="13"/>
      <c r="BI1360" s="13"/>
      <c r="BJ1360" s="13">
        <v>0</v>
      </c>
      <c r="BK1360" s="13"/>
    </row>
    <row r="1361" spans="1:63" ht="69.75" customHeight="1" thickBot="1" x14ac:dyDescent="0.3">
      <c r="A1361" s="148" t="s">
        <v>0</v>
      </c>
      <c r="B1361" s="148" t="s">
        <v>0</v>
      </c>
      <c r="C1361" s="148" t="s">
        <v>0</v>
      </c>
      <c r="D1361" s="151" t="s">
        <v>0</v>
      </c>
      <c r="E1361" s="151" t="s">
        <v>0</v>
      </c>
      <c r="F1361" s="151" t="s">
        <v>0</v>
      </c>
      <c r="G1361" s="154" t="s">
        <v>0</v>
      </c>
      <c r="H1361" s="5" t="s">
        <v>56</v>
      </c>
      <c r="I1361" s="5" t="s">
        <v>9</v>
      </c>
      <c r="J1361" s="94" t="s">
        <v>10</v>
      </c>
      <c r="K1361" s="94" t="s">
        <v>1602</v>
      </c>
      <c r="L1361" s="94" t="s">
        <v>1535</v>
      </c>
      <c r="M1361" s="94" t="s">
        <v>1591</v>
      </c>
      <c r="N1361" s="94" t="s">
        <v>1592</v>
      </c>
      <c r="O1361" s="94" t="s">
        <v>1593</v>
      </c>
      <c r="P1361" s="94" t="s">
        <v>1606</v>
      </c>
      <c r="Q1361" s="94" t="s">
        <v>1603</v>
      </c>
      <c r="R1361" s="94" t="s">
        <v>1594</v>
      </c>
      <c r="S1361" s="94" t="s">
        <v>1595</v>
      </c>
      <c r="T1361" s="94" t="s">
        <v>1596</v>
      </c>
      <c r="U1361" s="94" t="s">
        <v>1597</v>
      </c>
      <c r="V1361" s="94" t="s">
        <v>1598</v>
      </c>
      <c r="W1361" s="94" t="s">
        <v>1599</v>
      </c>
      <c r="X1361" s="94" t="s">
        <v>1604</v>
      </c>
      <c r="Y1361" s="94" t="s">
        <v>1605</v>
      </c>
      <c r="Z1361" s="94" t="s">
        <v>1600</v>
      </c>
      <c r="AA1361" s="94" t="s">
        <v>1601</v>
      </c>
      <c r="AB1361" s="95" t="s">
        <v>11</v>
      </c>
      <c r="AC1361" s="95" t="s">
        <v>1602</v>
      </c>
      <c r="AD1361" s="95" t="s">
        <v>1535</v>
      </c>
      <c r="AE1361" s="95" t="s">
        <v>1591</v>
      </c>
      <c r="AF1361" s="95" t="s">
        <v>1592</v>
      </c>
      <c r="AG1361" s="95" t="s">
        <v>1593</v>
      </c>
      <c r="AH1361" s="95" t="s">
        <v>1607</v>
      </c>
      <c r="AI1361" s="95" t="s">
        <v>1603</v>
      </c>
      <c r="AJ1361" s="95" t="s">
        <v>1594</v>
      </c>
      <c r="AK1361" s="95" t="s">
        <v>1595</v>
      </c>
      <c r="AL1361" s="95" t="s">
        <v>1596</v>
      </c>
      <c r="AM1361" s="95" t="s">
        <v>1597</v>
      </c>
      <c r="AN1361" s="95" t="s">
        <v>1598</v>
      </c>
      <c r="AO1361" s="95" t="s">
        <v>1599</v>
      </c>
      <c r="AP1361" s="95" t="s">
        <v>1604</v>
      </c>
      <c r="AQ1361" s="95" t="s">
        <v>1605</v>
      </c>
      <c r="AR1361" s="95" t="s">
        <v>1600</v>
      </c>
      <c r="AS1361" s="95" t="s">
        <v>1601</v>
      </c>
      <c r="AT1361" s="96" t="s">
        <v>12</v>
      </c>
      <c r="AU1361" s="96" t="s">
        <v>1602</v>
      </c>
      <c r="AV1361" s="96" t="s">
        <v>1535</v>
      </c>
      <c r="AW1361" s="96" t="s">
        <v>1591</v>
      </c>
      <c r="AX1361" s="96" t="s">
        <v>1592</v>
      </c>
      <c r="AY1361" s="96" t="s">
        <v>1593</v>
      </c>
      <c r="AZ1361" s="96" t="s">
        <v>1608</v>
      </c>
      <c r="BA1361" s="96" t="s">
        <v>1603</v>
      </c>
      <c r="BB1361" s="96" t="s">
        <v>1594</v>
      </c>
      <c r="BC1361" s="96" t="s">
        <v>1595</v>
      </c>
      <c r="BD1361" s="96" t="s">
        <v>1596</v>
      </c>
      <c r="BE1361" s="96" t="s">
        <v>1597</v>
      </c>
      <c r="BF1361" s="96" t="s">
        <v>1598</v>
      </c>
      <c r="BG1361" s="96" t="s">
        <v>1599</v>
      </c>
      <c r="BH1361" s="96" t="s">
        <v>1604</v>
      </c>
      <c r="BI1361" s="96" t="s">
        <v>1605</v>
      </c>
      <c r="BJ1361" s="96" t="s">
        <v>1600</v>
      </c>
      <c r="BK1361" s="96" t="s">
        <v>1601</v>
      </c>
    </row>
    <row r="1362" spans="1:63" x14ac:dyDescent="0.25">
      <c r="A1362" s="149"/>
      <c r="B1362" s="149"/>
      <c r="C1362" s="149"/>
      <c r="D1362" s="152"/>
      <c r="E1362" s="152"/>
      <c r="F1362" s="152"/>
      <c r="G1362" s="155"/>
      <c r="H1362" s="15" t="s">
        <v>0</v>
      </c>
      <c r="I1362" s="9" t="s">
        <v>13</v>
      </c>
      <c r="J1362" s="9">
        <v>1</v>
      </c>
      <c r="K1362" s="9">
        <v>2</v>
      </c>
      <c r="L1362" s="9">
        <v>3</v>
      </c>
      <c r="M1362" s="9">
        <v>4</v>
      </c>
      <c r="N1362" s="9">
        <v>5</v>
      </c>
      <c r="O1362" s="9">
        <v>6</v>
      </c>
      <c r="P1362" s="9">
        <v>7</v>
      </c>
      <c r="Q1362" s="9">
        <v>8</v>
      </c>
      <c r="R1362" s="9">
        <v>9</v>
      </c>
      <c r="S1362" s="9">
        <v>10</v>
      </c>
      <c r="T1362" s="9">
        <v>11</v>
      </c>
      <c r="U1362" s="9">
        <v>12</v>
      </c>
      <c r="V1362" s="9">
        <v>13</v>
      </c>
      <c r="W1362" s="9">
        <v>14</v>
      </c>
      <c r="X1362" s="9">
        <v>15</v>
      </c>
      <c r="Y1362" s="9">
        <v>16</v>
      </c>
      <c r="Z1362" s="9">
        <v>20</v>
      </c>
      <c r="AA1362" s="9">
        <v>21</v>
      </c>
      <c r="AB1362" s="9">
        <v>1</v>
      </c>
      <c r="AC1362" s="9">
        <v>2</v>
      </c>
      <c r="AD1362" s="9">
        <v>3</v>
      </c>
      <c r="AE1362" s="9">
        <v>4</v>
      </c>
      <c r="AF1362" s="9">
        <v>5</v>
      </c>
      <c r="AG1362" s="9">
        <v>6</v>
      </c>
      <c r="AH1362" s="9">
        <v>7</v>
      </c>
      <c r="AI1362" s="9">
        <v>8</v>
      </c>
      <c r="AJ1362" s="9">
        <v>9</v>
      </c>
      <c r="AK1362" s="9">
        <v>10</v>
      </c>
      <c r="AL1362" s="9">
        <v>11</v>
      </c>
      <c r="AM1362" s="9">
        <v>12</v>
      </c>
      <c r="AN1362" s="9">
        <v>13</v>
      </c>
      <c r="AO1362" s="9">
        <v>14</v>
      </c>
      <c r="AP1362" s="9">
        <v>15</v>
      </c>
      <c r="AQ1362" s="9">
        <v>16</v>
      </c>
      <c r="AR1362" s="9">
        <v>20</v>
      </c>
      <c r="AS1362" s="9">
        <v>21</v>
      </c>
      <c r="AT1362" s="9">
        <v>1</v>
      </c>
      <c r="AU1362" s="9">
        <v>2</v>
      </c>
      <c r="AV1362" s="9">
        <v>3</v>
      </c>
      <c r="AW1362" s="9">
        <v>4</v>
      </c>
      <c r="AX1362" s="9">
        <v>5</v>
      </c>
      <c r="AY1362" s="9">
        <v>6</v>
      </c>
      <c r="AZ1362" s="9">
        <v>7</v>
      </c>
      <c r="BA1362" s="9">
        <v>8</v>
      </c>
      <c r="BB1362" s="9">
        <v>9</v>
      </c>
      <c r="BC1362" s="9">
        <v>10</v>
      </c>
      <c r="BD1362" s="9">
        <v>11</v>
      </c>
      <c r="BE1362" s="9">
        <v>12</v>
      </c>
      <c r="BF1362" s="9">
        <v>13</v>
      </c>
      <c r="BG1362" s="9">
        <v>14</v>
      </c>
      <c r="BH1362" s="9">
        <v>15</v>
      </c>
      <c r="BI1362" s="9">
        <v>16</v>
      </c>
      <c r="BJ1362" s="9">
        <v>20</v>
      </c>
      <c r="BK1362" s="9">
        <v>21</v>
      </c>
    </row>
    <row r="1363" spans="1:63" x14ac:dyDescent="0.25">
      <c r="A1363" s="149"/>
      <c r="B1363" s="149"/>
      <c r="C1363" s="149"/>
      <c r="D1363" s="152"/>
      <c r="E1363" s="152"/>
      <c r="F1363" s="152"/>
      <c r="G1363" s="155"/>
      <c r="H1363" s="16" t="s">
        <v>139</v>
      </c>
      <c r="I1363" s="17">
        <f>SUM(I1359)</f>
        <v>2600155</v>
      </c>
      <c r="J1363" s="17">
        <f t="shared" ref="J1363:Y1363" si="1971">SUM(J1359)</f>
        <v>24000</v>
      </c>
      <c r="K1363" s="17">
        <f t="shared" si="1971"/>
        <v>0</v>
      </c>
      <c r="L1363" s="17">
        <f t="shared" si="1971"/>
        <v>0</v>
      </c>
      <c r="M1363" s="17">
        <f t="shared" si="1971"/>
        <v>0</v>
      </c>
      <c r="N1363" s="17">
        <f t="shared" si="1971"/>
        <v>0</v>
      </c>
      <c r="O1363" s="17">
        <f t="shared" si="1971"/>
        <v>0</v>
      </c>
      <c r="P1363" s="17">
        <f t="shared" ref="P1363" si="1972">SUM(P1359)</f>
        <v>24000</v>
      </c>
      <c r="Q1363" s="17">
        <f t="shared" si="1971"/>
        <v>0</v>
      </c>
      <c r="R1363" s="17">
        <f t="shared" si="1971"/>
        <v>0</v>
      </c>
      <c r="S1363" s="17">
        <f t="shared" si="1971"/>
        <v>0</v>
      </c>
      <c r="T1363" s="17">
        <f t="shared" si="1971"/>
        <v>2000</v>
      </c>
      <c r="U1363" s="17">
        <f t="shared" si="1971"/>
        <v>1400</v>
      </c>
      <c r="V1363" s="17">
        <f t="shared" si="1971"/>
        <v>0</v>
      </c>
      <c r="W1363" s="17">
        <f t="shared" si="1971"/>
        <v>0</v>
      </c>
      <c r="X1363" s="17">
        <f t="shared" si="1971"/>
        <v>2500</v>
      </c>
      <c r="Y1363" s="17">
        <f t="shared" si="1971"/>
        <v>0</v>
      </c>
      <c r="Z1363" s="17">
        <v>5900</v>
      </c>
      <c r="AA1363" s="17">
        <v>18100</v>
      </c>
      <c r="AB1363" s="17">
        <f t="shared" ref="AB1363:AQ1363" si="1973">SUM(AB1359)</f>
        <v>0</v>
      </c>
      <c r="AC1363" s="17">
        <f t="shared" si="1973"/>
        <v>0</v>
      </c>
      <c r="AD1363" s="17">
        <f t="shared" si="1973"/>
        <v>0</v>
      </c>
      <c r="AE1363" s="17">
        <f t="shared" si="1973"/>
        <v>0</v>
      </c>
      <c r="AF1363" s="17">
        <f t="shared" si="1973"/>
        <v>0</v>
      </c>
      <c r="AG1363" s="17">
        <f t="shared" si="1973"/>
        <v>0</v>
      </c>
      <c r="AH1363" s="17">
        <f t="shared" ref="AH1363" si="1974">SUM(AH1359)</f>
        <v>0</v>
      </c>
      <c r="AI1363" s="17">
        <f t="shared" si="1973"/>
        <v>0</v>
      </c>
      <c r="AJ1363" s="17">
        <f t="shared" si="1973"/>
        <v>0</v>
      </c>
      <c r="AK1363" s="17">
        <f t="shared" si="1973"/>
        <v>0</v>
      </c>
      <c r="AL1363" s="17">
        <f t="shared" si="1973"/>
        <v>0</v>
      </c>
      <c r="AM1363" s="17">
        <f t="shared" si="1973"/>
        <v>0</v>
      </c>
      <c r="AN1363" s="17">
        <f t="shared" si="1973"/>
        <v>0</v>
      </c>
      <c r="AO1363" s="17">
        <f t="shared" si="1973"/>
        <v>0</v>
      </c>
      <c r="AP1363" s="17">
        <f t="shared" si="1973"/>
        <v>0</v>
      </c>
      <c r="AQ1363" s="17">
        <f t="shared" si="1973"/>
        <v>0</v>
      </c>
      <c r="AR1363" s="17">
        <v>0</v>
      </c>
      <c r="AS1363" s="17">
        <v>0</v>
      </c>
      <c r="AT1363" s="17">
        <f t="shared" ref="AT1363:BI1363" si="1975">SUM(AT1359)</f>
        <v>0</v>
      </c>
      <c r="AU1363" s="17">
        <f t="shared" si="1975"/>
        <v>2662</v>
      </c>
      <c r="AV1363" s="17">
        <f t="shared" si="1975"/>
        <v>0</v>
      </c>
      <c r="AW1363" s="17">
        <f t="shared" si="1975"/>
        <v>9413</v>
      </c>
      <c r="AX1363" s="17">
        <f t="shared" si="1975"/>
        <v>0</v>
      </c>
      <c r="AY1363" s="17">
        <f t="shared" si="1975"/>
        <v>0</v>
      </c>
      <c r="AZ1363" s="17">
        <f t="shared" ref="AZ1363" si="1976">SUM(AZ1359)</f>
        <v>12075</v>
      </c>
      <c r="BA1363" s="17">
        <f t="shared" si="1975"/>
        <v>0</v>
      </c>
      <c r="BB1363" s="17">
        <f t="shared" si="1975"/>
        <v>0</v>
      </c>
      <c r="BC1363" s="17">
        <f t="shared" si="1975"/>
        <v>2662</v>
      </c>
      <c r="BD1363" s="17">
        <f t="shared" si="1975"/>
        <v>0</v>
      </c>
      <c r="BE1363" s="17">
        <f t="shared" si="1975"/>
        <v>9413</v>
      </c>
      <c r="BF1363" s="17">
        <f t="shared" si="1975"/>
        <v>0</v>
      </c>
      <c r="BG1363" s="17">
        <f t="shared" si="1975"/>
        <v>0</v>
      </c>
      <c r="BH1363" s="17">
        <f t="shared" si="1975"/>
        <v>0</v>
      </c>
      <c r="BI1363" s="17">
        <f t="shared" si="1975"/>
        <v>0</v>
      </c>
      <c r="BJ1363" s="17">
        <v>12075</v>
      </c>
      <c r="BK1363" s="17">
        <v>0</v>
      </c>
    </row>
    <row r="1364" spans="1:63" x14ac:dyDescent="0.25">
      <c r="A1364" s="149"/>
      <c r="B1364" s="149"/>
      <c r="C1364" s="149"/>
      <c r="D1364" s="152"/>
      <c r="E1364" s="152"/>
      <c r="F1364" s="152"/>
      <c r="G1364" s="155"/>
      <c r="H1364" s="18" t="s">
        <v>57</v>
      </c>
      <c r="I1364" s="17">
        <f>SUM(I1363)</f>
        <v>2600155</v>
      </c>
      <c r="J1364" s="17">
        <f t="shared" ref="J1364:Y1364" si="1977">SUM(J1363)</f>
        <v>24000</v>
      </c>
      <c r="K1364" s="17">
        <f t="shared" si="1977"/>
        <v>0</v>
      </c>
      <c r="L1364" s="17">
        <f t="shared" si="1977"/>
        <v>0</v>
      </c>
      <c r="M1364" s="17">
        <f t="shared" si="1977"/>
        <v>0</v>
      </c>
      <c r="N1364" s="17">
        <f t="shared" si="1977"/>
        <v>0</v>
      </c>
      <c r="O1364" s="17">
        <f t="shared" si="1977"/>
        <v>0</v>
      </c>
      <c r="P1364" s="17">
        <f t="shared" ref="P1364" si="1978">SUM(P1363)</f>
        <v>24000</v>
      </c>
      <c r="Q1364" s="17">
        <f t="shared" si="1977"/>
        <v>0</v>
      </c>
      <c r="R1364" s="17">
        <f t="shared" si="1977"/>
        <v>0</v>
      </c>
      <c r="S1364" s="17">
        <f t="shared" si="1977"/>
        <v>0</v>
      </c>
      <c r="T1364" s="17">
        <f t="shared" si="1977"/>
        <v>2000</v>
      </c>
      <c r="U1364" s="17">
        <f t="shared" si="1977"/>
        <v>1400</v>
      </c>
      <c r="V1364" s="17">
        <f t="shared" si="1977"/>
        <v>0</v>
      </c>
      <c r="W1364" s="17">
        <f t="shared" si="1977"/>
        <v>0</v>
      </c>
      <c r="X1364" s="17">
        <f t="shared" si="1977"/>
        <v>2500</v>
      </c>
      <c r="Y1364" s="17">
        <f t="shared" si="1977"/>
        <v>0</v>
      </c>
      <c r="Z1364" s="17">
        <v>5900</v>
      </c>
      <c r="AA1364" s="17">
        <v>18100</v>
      </c>
      <c r="AB1364" s="17">
        <f t="shared" ref="AB1364:AQ1364" si="1979">SUM(AB1363)</f>
        <v>0</v>
      </c>
      <c r="AC1364" s="17">
        <f t="shared" si="1979"/>
        <v>0</v>
      </c>
      <c r="AD1364" s="17">
        <f t="shared" si="1979"/>
        <v>0</v>
      </c>
      <c r="AE1364" s="17">
        <f t="shared" si="1979"/>
        <v>0</v>
      </c>
      <c r="AF1364" s="17">
        <f t="shared" si="1979"/>
        <v>0</v>
      </c>
      <c r="AG1364" s="17">
        <f t="shared" si="1979"/>
        <v>0</v>
      </c>
      <c r="AH1364" s="17">
        <f t="shared" ref="AH1364" si="1980">SUM(AH1363)</f>
        <v>0</v>
      </c>
      <c r="AI1364" s="17">
        <f t="shared" si="1979"/>
        <v>0</v>
      </c>
      <c r="AJ1364" s="17">
        <f t="shared" si="1979"/>
        <v>0</v>
      </c>
      <c r="AK1364" s="17">
        <f t="shared" si="1979"/>
        <v>0</v>
      </c>
      <c r="AL1364" s="17">
        <f t="shared" si="1979"/>
        <v>0</v>
      </c>
      <c r="AM1364" s="17">
        <f t="shared" si="1979"/>
        <v>0</v>
      </c>
      <c r="AN1364" s="17">
        <f t="shared" si="1979"/>
        <v>0</v>
      </c>
      <c r="AO1364" s="17">
        <f t="shared" si="1979"/>
        <v>0</v>
      </c>
      <c r="AP1364" s="17">
        <f t="shared" si="1979"/>
        <v>0</v>
      </c>
      <c r="AQ1364" s="17">
        <f t="shared" si="1979"/>
        <v>0</v>
      </c>
      <c r="AR1364" s="17">
        <v>0</v>
      </c>
      <c r="AS1364" s="17">
        <v>0</v>
      </c>
      <c r="AT1364" s="17">
        <f t="shared" ref="AT1364:BI1364" si="1981">SUM(AT1363)</f>
        <v>0</v>
      </c>
      <c r="AU1364" s="17">
        <f t="shared" si="1981"/>
        <v>2662</v>
      </c>
      <c r="AV1364" s="17">
        <f t="shared" si="1981"/>
        <v>0</v>
      </c>
      <c r="AW1364" s="17">
        <f t="shared" si="1981"/>
        <v>9413</v>
      </c>
      <c r="AX1364" s="17">
        <f t="shared" si="1981"/>
        <v>0</v>
      </c>
      <c r="AY1364" s="17">
        <f t="shared" si="1981"/>
        <v>0</v>
      </c>
      <c r="AZ1364" s="17">
        <f t="shared" ref="AZ1364" si="1982">SUM(AZ1363)</f>
        <v>12075</v>
      </c>
      <c r="BA1364" s="17">
        <f t="shared" si="1981"/>
        <v>0</v>
      </c>
      <c r="BB1364" s="17">
        <f t="shared" si="1981"/>
        <v>0</v>
      </c>
      <c r="BC1364" s="17">
        <f t="shared" si="1981"/>
        <v>2662</v>
      </c>
      <c r="BD1364" s="17">
        <f t="shared" si="1981"/>
        <v>0</v>
      </c>
      <c r="BE1364" s="17">
        <f t="shared" si="1981"/>
        <v>9413</v>
      </c>
      <c r="BF1364" s="17">
        <f t="shared" si="1981"/>
        <v>0</v>
      </c>
      <c r="BG1364" s="17">
        <f t="shared" si="1981"/>
        <v>0</v>
      </c>
      <c r="BH1364" s="17">
        <f t="shared" si="1981"/>
        <v>0</v>
      </c>
      <c r="BI1364" s="17">
        <f t="shared" si="1981"/>
        <v>0</v>
      </c>
      <c r="BJ1364" s="17">
        <v>12075</v>
      </c>
      <c r="BK1364" s="17">
        <v>0</v>
      </c>
    </row>
    <row r="1365" spans="1:63" x14ac:dyDescent="0.25">
      <c r="A1365" s="150"/>
      <c r="B1365" s="150"/>
      <c r="C1365" s="150"/>
      <c r="D1365" s="153"/>
      <c r="E1365" s="153"/>
      <c r="F1365" s="153"/>
      <c r="G1365" s="156"/>
      <c r="P1365">
        <f t="shared" si="1926"/>
        <v>0</v>
      </c>
      <c r="Z1365">
        <v>0</v>
      </c>
      <c r="AA1365">
        <v>0</v>
      </c>
      <c r="AH1365">
        <f t="shared" si="1927"/>
        <v>0</v>
      </c>
      <c r="AR1365">
        <v>0</v>
      </c>
      <c r="AS1365">
        <v>0</v>
      </c>
      <c r="AZ1365">
        <f t="shared" si="1928"/>
        <v>0</v>
      </c>
      <c r="BJ1365">
        <v>0</v>
      </c>
      <c r="BK1365">
        <v>0</v>
      </c>
    </row>
    <row r="1366" spans="1:63" ht="15.75" thickBot="1" x14ac:dyDescent="0.3">
      <c r="A1366" s="13" t="s">
        <v>0</v>
      </c>
      <c r="B1366" s="13" t="s">
        <v>0</v>
      </c>
      <c r="C1366" s="13" t="s">
        <v>0</v>
      </c>
      <c r="D1366" s="103" t="s">
        <v>0</v>
      </c>
      <c r="E1366" s="103" t="s">
        <v>0</v>
      </c>
      <c r="F1366" s="103" t="s">
        <v>0</v>
      </c>
      <c r="G1366" s="13" t="s">
        <v>0</v>
      </c>
      <c r="H1366" s="19" t="s">
        <v>0</v>
      </c>
      <c r="I1366" s="19" t="s">
        <v>0</v>
      </c>
      <c r="J1366" s="19" t="s">
        <v>0</v>
      </c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>
        <v>0</v>
      </c>
      <c r="AA1366" s="19">
        <v>0</v>
      </c>
      <c r="AB1366" s="19" t="s">
        <v>0</v>
      </c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>
        <v>0</v>
      </c>
      <c r="AS1366" s="19">
        <v>0</v>
      </c>
      <c r="AT1366" s="19" t="s">
        <v>0</v>
      </c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>
        <v>0</v>
      </c>
      <c r="BK1366" s="19">
        <v>0</v>
      </c>
    </row>
    <row r="1367" spans="1:63" ht="69.75" customHeight="1" thickBot="1" x14ac:dyDescent="0.3">
      <c r="A1367" s="5" t="s">
        <v>2</v>
      </c>
      <c r="B1367" s="5" t="s">
        <v>3</v>
      </c>
      <c r="C1367" s="5" t="s">
        <v>4</v>
      </c>
      <c r="D1367" s="108" t="s">
        <v>0</v>
      </c>
      <c r="E1367" s="116" t="s">
        <v>5</v>
      </c>
      <c r="F1367" s="116" t="s">
        <v>6</v>
      </c>
      <c r="G1367" s="5" t="s">
        <v>7</v>
      </c>
      <c r="H1367" s="5" t="s">
        <v>8</v>
      </c>
      <c r="I1367" s="5" t="s">
        <v>9</v>
      </c>
      <c r="J1367" s="94" t="s">
        <v>10</v>
      </c>
      <c r="K1367" s="94" t="s">
        <v>1602</v>
      </c>
      <c r="L1367" s="94" t="s">
        <v>1535</v>
      </c>
      <c r="M1367" s="94" t="s">
        <v>1591</v>
      </c>
      <c r="N1367" s="94" t="s">
        <v>1592</v>
      </c>
      <c r="O1367" s="94" t="s">
        <v>1593</v>
      </c>
      <c r="P1367" s="94" t="s">
        <v>1606</v>
      </c>
      <c r="Q1367" s="94" t="s">
        <v>1603</v>
      </c>
      <c r="R1367" s="94" t="s">
        <v>1594</v>
      </c>
      <c r="S1367" s="94" t="s">
        <v>1595</v>
      </c>
      <c r="T1367" s="94" t="s">
        <v>1596</v>
      </c>
      <c r="U1367" s="94" t="s">
        <v>1597</v>
      </c>
      <c r="V1367" s="94" t="s">
        <v>1598</v>
      </c>
      <c r="W1367" s="94" t="s">
        <v>1599</v>
      </c>
      <c r="X1367" s="94" t="s">
        <v>1604</v>
      </c>
      <c r="Y1367" s="94" t="s">
        <v>1605</v>
      </c>
      <c r="Z1367" s="94" t="s">
        <v>1600</v>
      </c>
      <c r="AA1367" s="94" t="s">
        <v>1601</v>
      </c>
      <c r="AB1367" s="95" t="s">
        <v>11</v>
      </c>
      <c r="AC1367" s="95" t="s">
        <v>1602</v>
      </c>
      <c r="AD1367" s="95" t="s">
        <v>1535</v>
      </c>
      <c r="AE1367" s="95" t="s">
        <v>1591</v>
      </c>
      <c r="AF1367" s="95" t="s">
        <v>1592</v>
      </c>
      <c r="AG1367" s="95" t="s">
        <v>1593</v>
      </c>
      <c r="AH1367" s="95" t="s">
        <v>1607</v>
      </c>
      <c r="AI1367" s="95" t="s">
        <v>1603</v>
      </c>
      <c r="AJ1367" s="95" t="s">
        <v>1594</v>
      </c>
      <c r="AK1367" s="95" t="s">
        <v>1595</v>
      </c>
      <c r="AL1367" s="95" t="s">
        <v>1596</v>
      </c>
      <c r="AM1367" s="95" t="s">
        <v>1597</v>
      </c>
      <c r="AN1367" s="95" t="s">
        <v>1598</v>
      </c>
      <c r="AO1367" s="95" t="s">
        <v>1599</v>
      </c>
      <c r="AP1367" s="95" t="s">
        <v>1604</v>
      </c>
      <c r="AQ1367" s="95" t="s">
        <v>1605</v>
      </c>
      <c r="AR1367" s="95" t="s">
        <v>1600</v>
      </c>
      <c r="AS1367" s="95" t="s">
        <v>1601</v>
      </c>
      <c r="AT1367" s="96" t="s">
        <v>12</v>
      </c>
      <c r="AU1367" s="96" t="s">
        <v>1602</v>
      </c>
      <c r="AV1367" s="96" t="s">
        <v>1535</v>
      </c>
      <c r="AW1367" s="96" t="s">
        <v>1591</v>
      </c>
      <c r="AX1367" s="96" t="s">
        <v>1592</v>
      </c>
      <c r="AY1367" s="96" t="s">
        <v>1593</v>
      </c>
      <c r="AZ1367" s="96" t="s">
        <v>1608</v>
      </c>
      <c r="BA1367" s="96" t="s">
        <v>1603</v>
      </c>
      <c r="BB1367" s="96" t="s">
        <v>1594</v>
      </c>
      <c r="BC1367" s="96" t="s">
        <v>1595</v>
      </c>
      <c r="BD1367" s="96" t="s">
        <v>1596</v>
      </c>
      <c r="BE1367" s="96" t="s">
        <v>1597</v>
      </c>
      <c r="BF1367" s="96" t="s">
        <v>1598</v>
      </c>
      <c r="BG1367" s="96" t="s">
        <v>1599</v>
      </c>
      <c r="BH1367" s="96" t="s">
        <v>1604</v>
      </c>
      <c r="BI1367" s="96" t="s">
        <v>1605</v>
      </c>
      <c r="BJ1367" s="96" t="s">
        <v>1600</v>
      </c>
      <c r="BK1367" s="96" t="s">
        <v>1601</v>
      </c>
    </row>
    <row r="1368" spans="1:63" x14ac:dyDescent="0.25">
      <c r="A1368" s="6" t="s">
        <v>0</v>
      </c>
      <c r="B1368" s="6" t="s">
        <v>0</v>
      </c>
      <c r="C1368" s="6" t="s">
        <v>0</v>
      </c>
      <c r="D1368" s="109" t="s">
        <v>0</v>
      </c>
      <c r="E1368" s="109" t="s">
        <v>0</v>
      </c>
      <c r="F1368" s="125" t="s">
        <v>0</v>
      </c>
      <c r="G1368" s="7" t="s">
        <v>0</v>
      </c>
      <c r="H1368" s="8" t="s">
        <v>0</v>
      </c>
      <c r="I1368" s="9" t="s">
        <v>13</v>
      </c>
      <c r="J1368" s="9">
        <v>1</v>
      </c>
      <c r="K1368" s="9">
        <v>2</v>
      </c>
      <c r="L1368" s="9">
        <v>3</v>
      </c>
      <c r="M1368" s="9">
        <v>4</v>
      </c>
      <c r="N1368" s="9">
        <v>5</v>
      </c>
      <c r="O1368" s="9">
        <v>6</v>
      </c>
      <c r="P1368" s="9">
        <v>7</v>
      </c>
      <c r="Q1368" s="9">
        <v>8</v>
      </c>
      <c r="R1368" s="9">
        <v>9</v>
      </c>
      <c r="S1368" s="9">
        <v>10</v>
      </c>
      <c r="T1368" s="9">
        <v>11</v>
      </c>
      <c r="U1368" s="9">
        <v>12</v>
      </c>
      <c r="V1368" s="9">
        <v>13</v>
      </c>
      <c r="W1368" s="9">
        <v>14</v>
      </c>
      <c r="X1368" s="9">
        <v>15</v>
      </c>
      <c r="Y1368" s="9">
        <v>16</v>
      </c>
      <c r="Z1368" s="9">
        <v>20</v>
      </c>
      <c r="AA1368" s="9">
        <v>21</v>
      </c>
      <c r="AB1368" s="9">
        <v>1</v>
      </c>
      <c r="AC1368" s="9">
        <v>2</v>
      </c>
      <c r="AD1368" s="9">
        <v>3</v>
      </c>
      <c r="AE1368" s="9">
        <v>4</v>
      </c>
      <c r="AF1368" s="9">
        <v>5</v>
      </c>
      <c r="AG1368" s="9">
        <v>6</v>
      </c>
      <c r="AH1368" s="9">
        <v>7</v>
      </c>
      <c r="AI1368" s="9">
        <v>8</v>
      </c>
      <c r="AJ1368" s="9">
        <v>9</v>
      </c>
      <c r="AK1368" s="9">
        <v>10</v>
      </c>
      <c r="AL1368" s="9">
        <v>11</v>
      </c>
      <c r="AM1368" s="9">
        <v>12</v>
      </c>
      <c r="AN1368" s="9">
        <v>13</v>
      </c>
      <c r="AO1368" s="9">
        <v>14</v>
      </c>
      <c r="AP1368" s="9">
        <v>15</v>
      </c>
      <c r="AQ1368" s="9">
        <v>16</v>
      </c>
      <c r="AR1368" s="9">
        <v>20</v>
      </c>
      <c r="AS1368" s="9">
        <v>21</v>
      </c>
      <c r="AT1368" s="9">
        <v>1</v>
      </c>
      <c r="AU1368" s="9">
        <v>2</v>
      </c>
      <c r="AV1368" s="9">
        <v>3</v>
      </c>
      <c r="AW1368" s="9">
        <v>4</v>
      </c>
      <c r="AX1368" s="9">
        <v>5</v>
      </c>
      <c r="AY1368" s="9">
        <v>6</v>
      </c>
      <c r="AZ1368" s="9">
        <v>7</v>
      </c>
      <c r="BA1368" s="9">
        <v>8</v>
      </c>
      <c r="BB1368" s="9">
        <v>9</v>
      </c>
      <c r="BC1368" s="9">
        <v>10</v>
      </c>
      <c r="BD1368" s="9">
        <v>11</v>
      </c>
      <c r="BE1368" s="9">
        <v>12</v>
      </c>
      <c r="BF1368" s="9">
        <v>13</v>
      </c>
      <c r="BG1368" s="9">
        <v>14</v>
      </c>
      <c r="BH1368" s="9">
        <v>15</v>
      </c>
      <c r="BI1368" s="9">
        <v>16</v>
      </c>
      <c r="BJ1368" s="9">
        <v>20</v>
      </c>
      <c r="BK1368" s="9">
        <v>21</v>
      </c>
    </row>
    <row r="1369" spans="1:63" ht="33.75" x14ac:dyDescent="0.25">
      <c r="A1369" s="1" t="s">
        <v>135</v>
      </c>
      <c r="B1369" s="1" t="s">
        <v>60</v>
      </c>
      <c r="C1369" s="4" t="s">
        <v>172</v>
      </c>
      <c r="D1369" s="107" t="s">
        <v>496</v>
      </c>
      <c r="E1369" s="106" t="s">
        <v>0</v>
      </c>
      <c r="F1369" s="106" t="s">
        <v>0</v>
      </c>
      <c r="G1369" s="2" t="s">
        <v>0</v>
      </c>
      <c r="H1369" s="2" t="s">
        <v>497</v>
      </c>
      <c r="I1369" s="3" t="s">
        <v>0</v>
      </c>
      <c r="J1369" s="3" t="s">
        <v>0</v>
      </c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>
        <v>0</v>
      </c>
      <c r="AA1369" s="3">
        <v>0</v>
      </c>
      <c r="AB1369" s="3" t="s">
        <v>0</v>
      </c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>
        <v>0</v>
      </c>
      <c r="AS1369" s="3">
        <v>0</v>
      </c>
      <c r="AT1369" s="3" t="s">
        <v>0</v>
      </c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>
        <v>0</v>
      </c>
      <c r="BK1369" s="3">
        <v>0</v>
      </c>
    </row>
    <row r="1370" spans="1:63" ht="33.75" x14ac:dyDescent="0.25">
      <c r="A1370" s="1" t="s">
        <v>0</v>
      </c>
      <c r="B1370" s="1" t="s">
        <v>0</v>
      </c>
      <c r="C1370" s="1" t="s">
        <v>0</v>
      </c>
      <c r="D1370" s="106" t="s">
        <v>0</v>
      </c>
      <c r="E1370" s="106" t="s">
        <v>0</v>
      </c>
      <c r="F1370" s="106" t="s">
        <v>0</v>
      </c>
      <c r="G1370" s="2" t="s">
        <v>0</v>
      </c>
      <c r="H1370" s="10" t="s">
        <v>15</v>
      </c>
      <c r="I1370" s="11">
        <f>SUM(I1371,I1379,I1381)</f>
        <v>1814727</v>
      </c>
      <c r="J1370" s="11">
        <f t="shared" ref="J1370:Y1370" si="1983">SUM(J1371,J1379,J1381)</f>
        <v>50000</v>
      </c>
      <c r="K1370" s="11">
        <f t="shared" si="1983"/>
        <v>0</v>
      </c>
      <c r="L1370" s="11">
        <f t="shared" si="1983"/>
        <v>0</v>
      </c>
      <c r="M1370" s="11">
        <f t="shared" si="1983"/>
        <v>0</v>
      </c>
      <c r="N1370" s="11">
        <f t="shared" si="1983"/>
        <v>0</v>
      </c>
      <c r="O1370" s="11">
        <f t="shared" si="1983"/>
        <v>0</v>
      </c>
      <c r="P1370" s="11">
        <f t="shared" ref="P1370" si="1984">SUM(P1371,P1379,P1381)</f>
        <v>50000</v>
      </c>
      <c r="Q1370" s="11">
        <f t="shared" si="1983"/>
        <v>5700</v>
      </c>
      <c r="R1370" s="11">
        <f t="shared" si="1983"/>
        <v>2840</v>
      </c>
      <c r="S1370" s="11">
        <f t="shared" si="1983"/>
        <v>10380</v>
      </c>
      <c r="T1370" s="11">
        <f t="shared" si="1983"/>
        <v>4630</v>
      </c>
      <c r="U1370" s="11">
        <f t="shared" si="1983"/>
        <v>0</v>
      </c>
      <c r="V1370" s="11">
        <f t="shared" si="1983"/>
        <v>0</v>
      </c>
      <c r="W1370" s="11">
        <f t="shared" si="1983"/>
        <v>0</v>
      </c>
      <c r="X1370" s="11">
        <f t="shared" si="1983"/>
        <v>0</v>
      </c>
      <c r="Y1370" s="11">
        <f t="shared" si="1983"/>
        <v>8030</v>
      </c>
      <c r="Z1370" s="11">
        <v>31580</v>
      </c>
      <c r="AA1370" s="11">
        <v>18420</v>
      </c>
      <c r="AB1370" s="11">
        <f t="shared" ref="AB1370:AQ1370" si="1985">SUM(AB1371,AB1379,AB1381)</f>
        <v>0</v>
      </c>
      <c r="AC1370" s="11">
        <f t="shared" si="1985"/>
        <v>1157</v>
      </c>
      <c r="AD1370" s="11">
        <f t="shared" si="1985"/>
        <v>0</v>
      </c>
      <c r="AE1370" s="11">
        <f t="shared" si="1985"/>
        <v>0</v>
      </c>
      <c r="AF1370" s="11">
        <f t="shared" si="1985"/>
        <v>0</v>
      </c>
      <c r="AG1370" s="11">
        <f t="shared" si="1985"/>
        <v>0</v>
      </c>
      <c r="AH1370" s="11">
        <f t="shared" ref="AH1370" si="1986">SUM(AH1371,AH1379,AH1381)</f>
        <v>1157</v>
      </c>
      <c r="AI1370" s="11">
        <f t="shared" si="1985"/>
        <v>0</v>
      </c>
      <c r="AJ1370" s="11">
        <f t="shared" si="1985"/>
        <v>0</v>
      </c>
      <c r="AK1370" s="11">
        <f t="shared" si="1985"/>
        <v>1157</v>
      </c>
      <c r="AL1370" s="11">
        <f t="shared" si="1985"/>
        <v>0</v>
      </c>
      <c r="AM1370" s="11">
        <f t="shared" si="1985"/>
        <v>0</v>
      </c>
      <c r="AN1370" s="11">
        <f t="shared" si="1985"/>
        <v>0</v>
      </c>
      <c r="AO1370" s="11">
        <f t="shared" si="1985"/>
        <v>0</v>
      </c>
      <c r="AP1370" s="11">
        <f t="shared" si="1985"/>
        <v>0</v>
      </c>
      <c r="AQ1370" s="11">
        <f t="shared" si="1985"/>
        <v>0</v>
      </c>
      <c r="AR1370" s="11">
        <v>1157</v>
      </c>
      <c r="AS1370" s="11">
        <v>0</v>
      </c>
      <c r="AT1370" s="11">
        <f t="shared" ref="AT1370:BI1370" si="1987">SUM(AT1371,AT1379,AT1381)</f>
        <v>0</v>
      </c>
      <c r="AU1370" s="11">
        <f t="shared" si="1987"/>
        <v>17796</v>
      </c>
      <c r="AV1370" s="11">
        <f t="shared" si="1987"/>
        <v>0</v>
      </c>
      <c r="AW1370" s="11">
        <f t="shared" si="1987"/>
        <v>5866</v>
      </c>
      <c r="AX1370" s="11">
        <f t="shared" si="1987"/>
        <v>0</v>
      </c>
      <c r="AY1370" s="11">
        <f t="shared" si="1987"/>
        <v>0</v>
      </c>
      <c r="AZ1370" s="11">
        <f t="shared" ref="AZ1370" si="1988">SUM(AZ1371,AZ1379,AZ1381)</f>
        <v>23662</v>
      </c>
      <c r="BA1370" s="11">
        <f t="shared" si="1987"/>
        <v>0</v>
      </c>
      <c r="BB1370" s="11">
        <f t="shared" si="1987"/>
        <v>0</v>
      </c>
      <c r="BC1370" s="11">
        <f t="shared" si="1987"/>
        <v>19595</v>
      </c>
      <c r="BD1370" s="11">
        <f t="shared" si="1987"/>
        <v>0</v>
      </c>
      <c r="BE1370" s="11">
        <f t="shared" si="1987"/>
        <v>0</v>
      </c>
      <c r="BF1370" s="11">
        <f t="shared" si="1987"/>
        <v>4067</v>
      </c>
      <c r="BG1370" s="11">
        <f t="shared" si="1987"/>
        <v>0</v>
      </c>
      <c r="BH1370" s="11">
        <f t="shared" si="1987"/>
        <v>0</v>
      </c>
      <c r="BI1370" s="11">
        <f t="shared" si="1987"/>
        <v>0</v>
      </c>
      <c r="BJ1370" s="11">
        <v>23662</v>
      </c>
      <c r="BK1370" s="11">
        <v>0</v>
      </c>
    </row>
    <row r="1371" spans="1:63" x14ac:dyDescent="0.25">
      <c r="A1371" s="4" t="s">
        <v>135</v>
      </c>
      <c r="B1371" s="4" t="s">
        <v>60</v>
      </c>
      <c r="C1371" s="4" t="s">
        <v>172</v>
      </c>
      <c r="D1371" s="107" t="s">
        <v>496</v>
      </c>
      <c r="E1371" s="106" t="s">
        <v>16</v>
      </c>
      <c r="F1371" s="106" t="s">
        <v>0</v>
      </c>
      <c r="G1371" s="2" t="s">
        <v>0</v>
      </c>
      <c r="H1371" s="2" t="s">
        <v>17</v>
      </c>
      <c r="I1371" s="12">
        <f>SUM(I1372,I1373)</f>
        <v>1483634</v>
      </c>
      <c r="J1371" s="12">
        <f t="shared" ref="J1371:Y1371" si="1989">SUM(J1372,J1373)</f>
        <v>0</v>
      </c>
      <c r="K1371" s="12">
        <f t="shared" si="1989"/>
        <v>0</v>
      </c>
      <c r="L1371" s="12">
        <f t="shared" si="1989"/>
        <v>0</v>
      </c>
      <c r="M1371" s="12">
        <f t="shared" si="1989"/>
        <v>0</v>
      </c>
      <c r="N1371" s="12">
        <f t="shared" si="1989"/>
        <v>0</v>
      </c>
      <c r="O1371" s="12">
        <f t="shared" si="1989"/>
        <v>0</v>
      </c>
      <c r="P1371" s="12">
        <f t="shared" ref="P1371" si="1990">SUM(P1372,P1373)</f>
        <v>0</v>
      </c>
      <c r="Q1371" s="12">
        <f t="shared" si="1989"/>
        <v>0</v>
      </c>
      <c r="R1371" s="12">
        <f t="shared" si="1989"/>
        <v>0</v>
      </c>
      <c r="S1371" s="12">
        <f t="shared" si="1989"/>
        <v>0</v>
      </c>
      <c r="T1371" s="12">
        <f t="shared" si="1989"/>
        <v>0</v>
      </c>
      <c r="U1371" s="12">
        <f t="shared" si="1989"/>
        <v>0</v>
      </c>
      <c r="V1371" s="12">
        <f t="shared" si="1989"/>
        <v>0</v>
      </c>
      <c r="W1371" s="12">
        <f t="shared" si="1989"/>
        <v>0</v>
      </c>
      <c r="X1371" s="12">
        <f t="shared" si="1989"/>
        <v>0</v>
      </c>
      <c r="Y1371" s="12">
        <f t="shared" si="1989"/>
        <v>0</v>
      </c>
      <c r="Z1371" s="12">
        <v>0</v>
      </c>
      <c r="AA1371" s="12">
        <v>0</v>
      </c>
      <c r="AB1371" s="12">
        <f t="shared" ref="AB1371:AQ1371" si="1991">SUM(AB1372,AB1373)</f>
        <v>0</v>
      </c>
      <c r="AC1371" s="12">
        <f t="shared" si="1991"/>
        <v>0</v>
      </c>
      <c r="AD1371" s="12">
        <f t="shared" si="1991"/>
        <v>0</v>
      </c>
      <c r="AE1371" s="12">
        <f t="shared" si="1991"/>
        <v>0</v>
      </c>
      <c r="AF1371" s="12">
        <f t="shared" si="1991"/>
        <v>0</v>
      </c>
      <c r="AG1371" s="12">
        <f t="shared" si="1991"/>
        <v>0</v>
      </c>
      <c r="AH1371" s="12">
        <f t="shared" ref="AH1371" si="1992">SUM(AH1372,AH1373)</f>
        <v>0</v>
      </c>
      <c r="AI1371" s="12">
        <f t="shared" si="1991"/>
        <v>0</v>
      </c>
      <c r="AJ1371" s="12">
        <f t="shared" si="1991"/>
        <v>0</v>
      </c>
      <c r="AK1371" s="12">
        <f t="shared" si="1991"/>
        <v>0</v>
      </c>
      <c r="AL1371" s="12">
        <f t="shared" si="1991"/>
        <v>0</v>
      </c>
      <c r="AM1371" s="12">
        <f t="shared" si="1991"/>
        <v>0</v>
      </c>
      <c r="AN1371" s="12">
        <f t="shared" si="1991"/>
        <v>0</v>
      </c>
      <c r="AO1371" s="12">
        <f t="shared" si="1991"/>
        <v>0</v>
      </c>
      <c r="AP1371" s="12">
        <f t="shared" si="1991"/>
        <v>0</v>
      </c>
      <c r="AQ1371" s="12">
        <f t="shared" si="1991"/>
        <v>0</v>
      </c>
      <c r="AR1371" s="12">
        <v>0</v>
      </c>
      <c r="AS1371" s="12">
        <v>0</v>
      </c>
      <c r="AT1371" s="12">
        <f t="shared" ref="AT1371:BI1371" si="1993">SUM(AT1372,AT1373)</f>
        <v>0</v>
      </c>
      <c r="AU1371" s="12">
        <f t="shared" si="1993"/>
        <v>9845</v>
      </c>
      <c r="AV1371" s="12">
        <f t="shared" si="1993"/>
        <v>0</v>
      </c>
      <c r="AW1371" s="12">
        <f t="shared" si="1993"/>
        <v>0</v>
      </c>
      <c r="AX1371" s="12">
        <f t="shared" si="1993"/>
        <v>0</v>
      </c>
      <c r="AY1371" s="12">
        <f t="shared" si="1993"/>
        <v>0</v>
      </c>
      <c r="AZ1371" s="12">
        <f t="shared" ref="AZ1371" si="1994">SUM(AZ1372,AZ1373)</f>
        <v>9845</v>
      </c>
      <c r="BA1371" s="12">
        <f t="shared" si="1993"/>
        <v>0</v>
      </c>
      <c r="BB1371" s="12">
        <f t="shared" si="1993"/>
        <v>0</v>
      </c>
      <c r="BC1371" s="12">
        <f t="shared" si="1993"/>
        <v>9845</v>
      </c>
      <c r="BD1371" s="12">
        <f t="shared" si="1993"/>
        <v>0</v>
      </c>
      <c r="BE1371" s="12">
        <f t="shared" si="1993"/>
        <v>0</v>
      </c>
      <c r="BF1371" s="12">
        <f t="shared" si="1993"/>
        <v>0</v>
      </c>
      <c r="BG1371" s="12">
        <f t="shared" si="1993"/>
        <v>0</v>
      </c>
      <c r="BH1371" s="12">
        <f t="shared" si="1993"/>
        <v>0</v>
      </c>
      <c r="BI1371" s="12">
        <f t="shared" si="1993"/>
        <v>0</v>
      </c>
      <c r="BJ1371" s="12">
        <v>9845</v>
      </c>
      <c r="BK1371" s="12">
        <v>0</v>
      </c>
    </row>
    <row r="1372" spans="1:63" x14ac:dyDescent="0.25">
      <c r="A1372" s="4" t="s">
        <v>135</v>
      </c>
      <c r="B1372" s="4" t="s">
        <v>60</v>
      </c>
      <c r="C1372" s="4" t="s">
        <v>172</v>
      </c>
      <c r="D1372" s="107" t="s">
        <v>496</v>
      </c>
      <c r="E1372" s="117">
        <v>6111</v>
      </c>
      <c r="F1372" s="107"/>
      <c r="G1372" s="103" t="s">
        <v>1658</v>
      </c>
      <c r="H1372" s="13" t="s">
        <v>18</v>
      </c>
      <c r="I1372" s="14">
        <v>1317574</v>
      </c>
      <c r="J1372" s="14">
        <v>0</v>
      </c>
      <c r="K1372" s="14"/>
      <c r="L1372" s="14"/>
      <c r="M1372" s="14"/>
      <c r="N1372" s="14"/>
      <c r="O1372" s="14"/>
      <c r="P1372" s="14">
        <f t="shared" si="1926"/>
        <v>0</v>
      </c>
      <c r="Q1372" s="14"/>
      <c r="R1372" s="14"/>
      <c r="S1372" s="14"/>
      <c r="T1372" s="14"/>
      <c r="U1372" s="14"/>
      <c r="V1372" s="14"/>
      <c r="W1372" s="14"/>
      <c r="X1372" s="14"/>
      <c r="Y1372" s="14"/>
      <c r="Z1372" s="14">
        <v>0</v>
      </c>
      <c r="AA1372" s="14">
        <v>0</v>
      </c>
      <c r="AB1372" s="14">
        <v>0</v>
      </c>
      <c r="AC1372" s="14"/>
      <c r="AD1372" s="14"/>
      <c r="AE1372" s="14"/>
      <c r="AF1372" s="14"/>
      <c r="AG1372" s="14"/>
      <c r="AH1372" s="14">
        <f t="shared" si="1927"/>
        <v>0</v>
      </c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>
        <v>0</v>
      </c>
      <c r="AS1372" s="14">
        <v>0</v>
      </c>
      <c r="AT1372" s="14">
        <v>0</v>
      </c>
      <c r="AU1372" s="14">
        <v>9845</v>
      </c>
      <c r="AV1372" s="14"/>
      <c r="AW1372" s="14"/>
      <c r="AX1372" s="14"/>
      <c r="AY1372" s="14"/>
      <c r="AZ1372" s="14">
        <f t="shared" si="1928"/>
        <v>9845</v>
      </c>
      <c r="BA1372" s="14"/>
      <c r="BB1372" s="14"/>
      <c r="BC1372" s="14">
        <v>9845</v>
      </c>
      <c r="BD1372" s="14"/>
      <c r="BE1372" s="14"/>
      <c r="BF1372" s="14"/>
      <c r="BG1372" s="14"/>
      <c r="BH1372" s="14"/>
      <c r="BI1372" s="14"/>
      <c r="BJ1372" s="14">
        <v>9845</v>
      </c>
      <c r="BK1372" s="14">
        <v>0</v>
      </c>
    </row>
    <row r="1373" spans="1:63" x14ac:dyDescent="0.25">
      <c r="A1373" s="1" t="s">
        <v>135</v>
      </c>
      <c r="B1373" s="1" t="s">
        <v>60</v>
      </c>
      <c r="C1373" s="1" t="s">
        <v>172</v>
      </c>
      <c r="D1373" s="110" t="s">
        <v>496</v>
      </c>
      <c r="E1373" s="110" t="s">
        <v>20</v>
      </c>
      <c r="F1373" s="107" t="s">
        <v>0</v>
      </c>
      <c r="G1373" s="13" t="s">
        <v>0</v>
      </c>
      <c r="H1373" s="2" t="s">
        <v>21</v>
      </c>
      <c r="I1373" s="12">
        <f>SUM(I1374:I1378)</f>
        <v>166060</v>
      </c>
      <c r="J1373" s="12">
        <f t="shared" ref="J1373:Y1373" si="1995">SUM(J1374:J1378)</f>
        <v>0</v>
      </c>
      <c r="K1373" s="12">
        <f t="shared" si="1995"/>
        <v>0</v>
      </c>
      <c r="L1373" s="12">
        <f t="shared" si="1995"/>
        <v>0</v>
      </c>
      <c r="M1373" s="12">
        <f t="shared" si="1995"/>
        <v>0</v>
      </c>
      <c r="N1373" s="12">
        <f t="shared" si="1995"/>
        <v>0</v>
      </c>
      <c r="O1373" s="12">
        <f t="shared" si="1995"/>
        <v>0</v>
      </c>
      <c r="P1373" s="12">
        <f t="shared" si="1995"/>
        <v>0</v>
      </c>
      <c r="Q1373" s="12">
        <f t="shared" si="1995"/>
        <v>0</v>
      </c>
      <c r="R1373" s="12">
        <f t="shared" si="1995"/>
        <v>0</v>
      </c>
      <c r="S1373" s="12">
        <f t="shared" si="1995"/>
        <v>0</v>
      </c>
      <c r="T1373" s="12">
        <f t="shared" si="1995"/>
        <v>0</v>
      </c>
      <c r="U1373" s="12">
        <f t="shared" si="1995"/>
        <v>0</v>
      </c>
      <c r="V1373" s="12">
        <f t="shared" si="1995"/>
        <v>0</v>
      </c>
      <c r="W1373" s="12">
        <f t="shared" si="1995"/>
        <v>0</v>
      </c>
      <c r="X1373" s="12">
        <f t="shared" si="1995"/>
        <v>0</v>
      </c>
      <c r="Y1373" s="12">
        <f t="shared" si="1995"/>
        <v>0</v>
      </c>
      <c r="Z1373" s="12">
        <v>0</v>
      </c>
      <c r="AA1373" s="12">
        <v>0</v>
      </c>
      <c r="AB1373" s="12">
        <f t="shared" ref="AB1373:AQ1373" si="1996">SUM(AB1374:AB1378)</f>
        <v>0</v>
      </c>
      <c r="AC1373" s="12">
        <f t="shared" si="1996"/>
        <v>0</v>
      </c>
      <c r="AD1373" s="12">
        <f t="shared" si="1996"/>
        <v>0</v>
      </c>
      <c r="AE1373" s="12">
        <f t="shared" si="1996"/>
        <v>0</v>
      </c>
      <c r="AF1373" s="12">
        <f t="shared" si="1996"/>
        <v>0</v>
      </c>
      <c r="AG1373" s="12">
        <f t="shared" si="1996"/>
        <v>0</v>
      </c>
      <c r="AH1373" s="12">
        <f t="shared" si="1996"/>
        <v>0</v>
      </c>
      <c r="AI1373" s="12">
        <f t="shared" si="1996"/>
        <v>0</v>
      </c>
      <c r="AJ1373" s="12">
        <f t="shared" si="1996"/>
        <v>0</v>
      </c>
      <c r="AK1373" s="12">
        <f t="shared" si="1996"/>
        <v>0</v>
      </c>
      <c r="AL1373" s="12">
        <f t="shared" si="1996"/>
        <v>0</v>
      </c>
      <c r="AM1373" s="12">
        <f t="shared" si="1996"/>
        <v>0</v>
      </c>
      <c r="AN1373" s="12">
        <f t="shared" si="1996"/>
        <v>0</v>
      </c>
      <c r="AO1373" s="12">
        <f t="shared" si="1996"/>
        <v>0</v>
      </c>
      <c r="AP1373" s="12">
        <f t="shared" si="1996"/>
        <v>0</v>
      </c>
      <c r="AQ1373" s="12">
        <f t="shared" si="1996"/>
        <v>0</v>
      </c>
      <c r="AR1373" s="12">
        <v>0</v>
      </c>
      <c r="AS1373" s="12">
        <v>0</v>
      </c>
      <c r="AT1373" s="12">
        <f t="shared" ref="AT1373:BI1373" si="1997">SUM(AT1374:AT1378)</f>
        <v>0</v>
      </c>
      <c r="AU1373" s="12">
        <f t="shared" si="1997"/>
        <v>0</v>
      </c>
      <c r="AV1373" s="12">
        <f t="shared" si="1997"/>
        <v>0</v>
      </c>
      <c r="AW1373" s="12">
        <f t="shared" si="1997"/>
        <v>0</v>
      </c>
      <c r="AX1373" s="12">
        <f t="shared" si="1997"/>
        <v>0</v>
      </c>
      <c r="AY1373" s="12">
        <f t="shared" si="1997"/>
        <v>0</v>
      </c>
      <c r="AZ1373" s="12">
        <f t="shared" si="1997"/>
        <v>0</v>
      </c>
      <c r="BA1373" s="12">
        <f t="shared" si="1997"/>
        <v>0</v>
      </c>
      <c r="BB1373" s="12">
        <f t="shared" si="1997"/>
        <v>0</v>
      </c>
      <c r="BC1373" s="12">
        <f t="shared" si="1997"/>
        <v>0</v>
      </c>
      <c r="BD1373" s="12">
        <f t="shared" si="1997"/>
        <v>0</v>
      </c>
      <c r="BE1373" s="12">
        <f t="shared" si="1997"/>
        <v>0</v>
      </c>
      <c r="BF1373" s="12">
        <f t="shared" si="1997"/>
        <v>0</v>
      </c>
      <c r="BG1373" s="12">
        <f t="shared" si="1997"/>
        <v>0</v>
      </c>
      <c r="BH1373" s="12">
        <f t="shared" si="1997"/>
        <v>0</v>
      </c>
      <c r="BI1373" s="12">
        <f t="shared" si="1997"/>
        <v>0</v>
      </c>
      <c r="BJ1373" s="12">
        <v>0</v>
      </c>
      <c r="BK1373" s="12">
        <v>0</v>
      </c>
    </row>
    <row r="1374" spans="1:63" ht="22.5" x14ac:dyDescent="0.25">
      <c r="A1374" s="4" t="s">
        <v>135</v>
      </c>
      <c r="B1374" s="4" t="s">
        <v>60</v>
      </c>
      <c r="C1374" s="4" t="s">
        <v>172</v>
      </c>
      <c r="D1374" s="107" t="s">
        <v>496</v>
      </c>
      <c r="E1374" s="117">
        <v>6112</v>
      </c>
      <c r="F1374" s="107" t="s">
        <v>498</v>
      </c>
      <c r="G1374" s="103" t="s">
        <v>1658</v>
      </c>
      <c r="H1374" s="13" t="s">
        <v>59</v>
      </c>
      <c r="I1374" s="14">
        <v>25770</v>
      </c>
      <c r="J1374" s="14">
        <v>0</v>
      </c>
      <c r="K1374" s="14"/>
      <c r="L1374" s="14"/>
      <c r="M1374" s="14"/>
      <c r="N1374" s="14"/>
      <c r="O1374" s="14"/>
      <c r="P1374" s="14">
        <f t="shared" si="1926"/>
        <v>0</v>
      </c>
      <c r="Q1374" s="14"/>
      <c r="R1374" s="14"/>
      <c r="S1374" s="14"/>
      <c r="T1374" s="14"/>
      <c r="U1374" s="14"/>
      <c r="V1374" s="14"/>
      <c r="W1374" s="14"/>
      <c r="X1374" s="14"/>
      <c r="Y1374" s="14"/>
      <c r="Z1374" s="14">
        <v>0</v>
      </c>
      <c r="AA1374" s="14">
        <v>0</v>
      </c>
      <c r="AB1374" s="14">
        <v>0</v>
      </c>
      <c r="AC1374" s="14"/>
      <c r="AD1374" s="14"/>
      <c r="AE1374" s="14"/>
      <c r="AF1374" s="14"/>
      <c r="AG1374" s="14"/>
      <c r="AH1374" s="14">
        <f t="shared" si="1927"/>
        <v>0</v>
      </c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>
        <v>0</v>
      </c>
      <c r="AS1374" s="14">
        <v>0</v>
      </c>
      <c r="AT1374" s="14">
        <v>0</v>
      </c>
      <c r="AU1374" s="14"/>
      <c r="AV1374" s="14"/>
      <c r="AW1374" s="14"/>
      <c r="AX1374" s="14"/>
      <c r="AY1374" s="14"/>
      <c r="AZ1374" s="14">
        <f t="shared" si="1928"/>
        <v>0</v>
      </c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>
        <v>0</v>
      </c>
      <c r="BK1374" s="14">
        <v>0</v>
      </c>
    </row>
    <row r="1375" spans="1:63" x14ac:dyDescent="0.25">
      <c r="A1375" s="4" t="s">
        <v>135</v>
      </c>
      <c r="B1375" s="4" t="s">
        <v>60</v>
      </c>
      <c r="C1375" s="4" t="s">
        <v>172</v>
      </c>
      <c r="D1375" s="107" t="s">
        <v>496</v>
      </c>
      <c r="E1375" s="117">
        <v>6112</v>
      </c>
      <c r="F1375" s="107" t="s">
        <v>499</v>
      </c>
      <c r="G1375" s="103" t="s">
        <v>1658</v>
      </c>
      <c r="H1375" s="13" t="s">
        <v>24</v>
      </c>
      <c r="I1375" s="14">
        <v>104300</v>
      </c>
      <c r="J1375" s="14">
        <v>0</v>
      </c>
      <c r="K1375" s="14"/>
      <c r="L1375" s="14"/>
      <c r="M1375" s="14"/>
      <c r="N1375" s="14"/>
      <c r="O1375" s="14"/>
      <c r="P1375" s="14">
        <f t="shared" si="1926"/>
        <v>0</v>
      </c>
      <c r="Q1375" s="14"/>
      <c r="R1375" s="14"/>
      <c r="S1375" s="14"/>
      <c r="T1375" s="14"/>
      <c r="U1375" s="14"/>
      <c r="V1375" s="14"/>
      <c r="W1375" s="14"/>
      <c r="X1375" s="14"/>
      <c r="Y1375" s="14"/>
      <c r="Z1375" s="14">
        <v>0</v>
      </c>
      <c r="AA1375" s="14">
        <v>0</v>
      </c>
      <c r="AB1375" s="14">
        <v>0</v>
      </c>
      <c r="AC1375" s="14"/>
      <c r="AD1375" s="14"/>
      <c r="AE1375" s="14"/>
      <c r="AF1375" s="14"/>
      <c r="AG1375" s="14"/>
      <c r="AH1375" s="14">
        <f t="shared" si="1927"/>
        <v>0</v>
      </c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>
        <v>0</v>
      </c>
      <c r="AS1375" s="14">
        <v>0</v>
      </c>
      <c r="AT1375" s="14">
        <v>0</v>
      </c>
      <c r="AU1375" s="14"/>
      <c r="AV1375" s="14"/>
      <c r="AW1375" s="14"/>
      <c r="AX1375" s="14"/>
      <c r="AY1375" s="14"/>
      <c r="AZ1375" s="14">
        <f t="shared" si="1928"/>
        <v>0</v>
      </c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>
        <v>0</v>
      </c>
      <c r="BK1375" s="14">
        <v>0</v>
      </c>
    </row>
    <row r="1376" spans="1:63" x14ac:dyDescent="0.25">
      <c r="A1376" s="4" t="s">
        <v>135</v>
      </c>
      <c r="B1376" s="4" t="s">
        <v>60</v>
      </c>
      <c r="C1376" s="4" t="s">
        <v>172</v>
      </c>
      <c r="D1376" s="107" t="s">
        <v>496</v>
      </c>
      <c r="E1376" s="117">
        <v>6112</v>
      </c>
      <c r="F1376" s="107" t="s">
        <v>500</v>
      </c>
      <c r="G1376" s="103" t="s">
        <v>1658</v>
      </c>
      <c r="H1376" s="13" t="s">
        <v>25</v>
      </c>
      <c r="I1376" s="14">
        <v>20790</v>
      </c>
      <c r="J1376" s="14">
        <v>0</v>
      </c>
      <c r="K1376" s="14"/>
      <c r="L1376" s="14"/>
      <c r="M1376" s="14"/>
      <c r="N1376" s="14"/>
      <c r="O1376" s="14"/>
      <c r="P1376" s="14">
        <f t="shared" si="1926"/>
        <v>0</v>
      </c>
      <c r="Q1376" s="14"/>
      <c r="R1376" s="14"/>
      <c r="S1376" s="14"/>
      <c r="T1376" s="14"/>
      <c r="U1376" s="14"/>
      <c r="V1376" s="14"/>
      <c r="W1376" s="14"/>
      <c r="X1376" s="14"/>
      <c r="Y1376" s="14"/>
      <c r="Z1376" s="14">
        <v>0</v>
      </c>
      <c r="AA1376" s="14">
        <v>0</v>
      </c>
      <c r="AB1376" s="14">
        <v>0</v>
      </c>
      <c r="AC1376" s="14"/>
      <c r="AD1376" s="14"/>
      <c r="AE1376" s="14"/>
      <c r="AF1376" s="14"/>
      <c r="AG1376" s="14"/>
      <c r="AH1376" s="14">
        <f t="shared" si="1927"/>
        <v>0</v>
      </c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>
        <v>0</v>
      </c>
      <c r="AS1376" s="14">
        <v>0</v>
      </c>
      <c r="AT1376" s="14">
        <v>0</v>
      </c>
      <c r="AU1376" s="14"/>
      <c r="AV1376" s="14"/>
      <c r="AW1376" s="14"/>
      <c r="AX1376" s="14"/>
      <c r="AY1376" s="14"/>
      <c r="AZ1376" s="14">
        <f t="shared" si="1928"/>
        <v>0</v>
      </c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>
        <v>0</v>
      </c>
      <c r="BK1376" s="14">
        <v>0</v>
      </c>
    </row>
    <row r="1377" spans="1:63" x14ac:dyDescent="0.25">
      <c r="A1377" s="4" t="s">
        <v>135</v>
      </c>
      <c r="B1377" s="4" t="s">
        <v>60</v>
      </c>
      <c r="C1377" s="4" t="s">
        <v>172</v>
      </c>
      <c r="D1377" s="107" t="s">
        <v>496</v>
      </c>
      <c r="E1377" s="117">
        <v>6112</v>
      </c>
      <c r="F1377" s="107" t="s">
        <v>501</v>
      </c>
      <c r="G1377" s="103" t="s">
        <v>1658</v>
      </c>
      <c r="H1377" s="13" t="s">
        <v>23</v>
      </c>
      <c r="I1377" s="14">
        <v>0</v>
      </c>
      <c r="J1377" s="14">
        <v>0</v>
      </c>
      <c r="K1377" s="14"/>
      <c r="L1377" s="14"/>
      <c r="M1377" s="14"/>
      <c r="N1377" s="14"/>
      <c r="O1377" s="14"/>
      <c r="P1377" s="14">
        <f t="shared" si="1926"/>
        <v>0</v>
      </c>
      <c r="Q1377" s="14"/>
      <c r="R1377" s="14"/>
      <c r="S1377" s="14"/>
      <c r="T1377" s="14"/>
      <c r="U1377" s="14"/>
      <c r="V1377" s="14"/>
      <c r="W1377" s="14"/>
      <c r="X1377" s="14"/>
      <c r="Y1377" s="14"/>
      <c r="Z1377" s="14">
        <v>0</v>
      </c>
      <c r="AA1377" s="14">
        <v>0</v>
      </c>
      <c r="AB1377" s="14">
        <v>0</v>
      </c>
      <c r="AC1377" s="14"/>
      <c r="AD1377" s="14"/>
      <c r="AE1377" s="14"/>
      <c r="AF1377" s="14"/>
      <c r="AG1377" s="14"/>
      <c r="AH1377" s="14">
        <f t="shared" si="1927"/>
        <v>0</v>
      </c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>
        <v>0</v>
      </c>
      <c r="AS1377" s="14">
        <v>0</v>
      </c>
      <c r="AT1377" s="14">
        <v>0</v>
      </c>
      <c r="AU1377" s="14"/>
      <c r="AV1377" s="14"/>
      <c r="AW1377" s="14"/>
      <c r="AX1377" s="14"/>
      <c r="AY1377" s="14"/>
      <c r="AZ1377" s="14">
        <f t="shared" si="1928"/>
        <v>0</v>
      </c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>
        <v>0</v>
      </c>
      <c r="BK1377" s="14">
        <v>0</v>
      </c>
    </row>
    <row r="1378" spans="1:63" x14ac:dyDescent="0.25">
      <c r="A1378" s="4" t="s">
        <v>135</v>
      </c>
      <c r="B1378" s="4" t="s">
        <v>60</v>
      </c>
      <c r="C1378" s="4" t="s">
        <v>172</v>
      </c>
      <c r="D1378" s="107" t="s">
        <v>496</v>
      </c>
      <c r="E1378" s="117">
        <v>6112</v>
      </c>
      <c r="F1378" s="107" t="s">
        <v>502</v>
      </c>
      <c r="G1378" s="103" t="s">
        <v>1658</v>
      </c>
      <c r="H1378" s="13" t="s">
        <v>26</v>
      </c>
      <c r="I1378" s="14">
        <v>15200</v>
      </c>
      <c r="J1378" s="14">
        <v>0</v>
      </c>
      <c r="K1378" s="14"/>
      <c r="L1378" s="14"/>
      <c r="M1378" s="14"/>
      <c r="N1378" s="14"/>
      <c r="O1378" s="14"/>
      <c r="P1378" s="14">
        <f t="shared" si="1926"/>
        <v>0</v>
      </c>
      <c r="Q1378" s="14"/>
      <c r="R1378" s="14"/>
      <c r="S1378" s="14"/>
      <c r="T1378" s="14"/>
      <c r="U1378" s="14"/>
      <c r="V1378" s="14"/>
      <c r="W1378" s="14"/>
      <c r="X1378" s="14"/>
      <c r="Y1378" s="14"/>
      <c r="Z1378" s="14">
        <v>0</v>
      </c>
      <c r="AA1378" s="14">
        <v>0</v>
      </c>
      <c r="AB1378" s="14">
        <v>0</v>
      </c>
      <c r="AC1378" s="14"/>
      <c r="AD1378" s="14"/>
      <c r="AE1378" s="14"/>
      <c r="AF1378" s="14"/>
      <c r="AG1378" s="14"/>
      <c r="AH1378" s="14">
        <f t="shared" si="1927"/>
        <v>0</v>
      </c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>
        <v>0</v>
      </c>
      <c r="AS1378" s="14">
        <v>0</v>
      </c>
      <c r="AT1378" s="14">
        <v>0</v>
      </c>
      <c r="AU1378" s="14"/>
      <c r="AV1378" s="14"/>
      <c r="AW1378" s="14"/>
      <c r="AX1378" s="14"/>
      <c r="AY1378" s="14"/>
      <c r="AZ1378" s="14">
        <f t="shared" si="1928"/>
        <v>0</v>
      </c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>
        <v>0</v>
      </c>
      <c r="BK1378" s="14">
        <v>0</v>
      </c>
    </row>
    <row r="1379" spans="1:63" ht="22.5" x14ac:dyDescent="0.25">
      <c r="A1379" s="4" t="s">
        <v>135</v>
      </c>
      <c r="B1379" s="4" t="s">
        <v>60</v>
      </c>
      <c r="C1379" s="4" t="s">
        <v>172</v>
      </c>
      <c r="D1379" s="107" t="s">
        <v>496</v>
      </c>
      <c r="E1379" s="106" t="s">
        <v>27</v>
      </c>
      <c r="F1379" s="106" t="s">
        <v>0</v>
      </c>
      <c r="G1379" s="2" t="s">
        <v>0</v>
      </c>
      <c r="H1379" s="2" t="s">
        <v>28</v>
      </c>
      <c r="I1379" s="12">
        <f>SUM(I1380)</f>
        <v>138345</v>
      </c>
      <c r="J1379" s="12">
        <f t="shared" ref="J1379:Y1379" si="1998">SUM(J1380)</f>
        <v>0</v>
      </c>
      <c r="K1379" s="12">
        <f t="shared" si="1998"/>
        <v>0</v>
      </c>
      <c r="L1379" s="12">
        <f t="shared" si="1998"/>
        <v>0</v>
      </c>
      <c r="M1379" s="12">
        <f t="shared" si="1998"/>
        <v>0</v>
      </c>
      <c r="N1379" s="12">
        <f t="shared" si="1998"/>
        <v>0</v>
      </c>
      <c r="O1379" s="12">
        <f t="shared" si="1998"/>
        <v>0</v>
      </c>
      <c r="P1379" s="12">
        <f t="shared" si="1998"/>
        <v>0</v>
      </c>
      <c r="Q1379" s="12">
        <f t="shared" si="1998"/>
        <v>0</v>
      </c>
      <c r="R1379" s="12">
        <f t="shared" si="1998"/>
        <v>0</v>
      </c>
      <c r="S1379" s="12">
        <f t="shared" si="1998"/>
        <v>0</v>
      </c>
      <c r="T1379" s="12">
        <f t="shared" si="1998"/>
        <v>0</v>
      </c>
      <c r="U1379" s="12">
        <f t="shared" si="1998"/>
        <v>0</v>
      </c>
      <c r="V1379" s="12">
        <f t="shared" si="1998"/>
        <v>0</v>
      </c>
      <c r="W1379" s="12">
        <f t="shared" si="1998"/>
        <v>0</v>
      </c>
      <c r="X1379" s="12">
        <f t="shared" si="1998"/>
        <v>0</v>
      </c>
      <c r="Y1379" s="12">
        <f t="shared" si="1998"/>
        <v>0</v>
      </c>
      <c r="Z1379" s="12">
        <v>0</v>
      </c>
      <c r="AA1379" s="12">
        <v>0</v>
      </c>
      <c r="AB1379" s="12">
        <f t="shared" ref="AB1379:AQ1379" si="1999">SUM(AB1380)</f>
        <v>0</v>
      </c>
      <c r="AC1379" s="12">
        <f t="shared" si="1999"/>
        <v>0</v>
      </c>
      <c r="AD1379" s="12">
        <f t="shared" si="1999"/>
        <v>0</v>
      </c>
      <c r="AE1379" s="12">
        <f t="shared" si="1999"/>
        <v>0</v>
      </c>
      <c r="AF1379" s="12">
        <f t="shared" si="1999"/>
        <v>0</v>
      </c>
      <c r="AG1379" s="12">
        <f t="shared" si="1999"/>
        <v>0</v>
      </c>
      <c r="AH1379" s="12">
        <f t="shared" si="1999"/>
        <v>0</v>
      </c>
      <c r="AI1379" s="12">
        <f t="shared" si="1999"/>
        <v>0</v>
      </c>
      <c r="AJ1379" s="12">
        <f t="shared" si="1999"/>
        <v>0</v>
      </c>
      <c r="AK1379" s="12">
        <f t="shared" si="1999"/>
        <v>0</v>
      </c>
      <c r="AL1379" s="12">
        <f t="shared" si="1999"/>
        <v>0</v>
      </c>
      <c r="AM1379" s="12">
        <f t="shared" si="1999"/>
        <v>0</v>
      </c>
      <c r="AN1379" s="12">
        <f t="shared" si="1999"/>
        <v>0</v>
      </c>
      <c r="AO1379" s="12">
        <f t="shared" si="1999"/>
        <v>0</v>
      </c>
      <c r="AP1379" s="12">
        <f t="shared" si="1999"/>
        <v>0</v>
      </c>
      <c r="AQ1379" s="12">
        <f t="shared" si="1999"/>
        <v>0</v>
      </c>
      <c r="AR1379" s="12">
        <v>0</v>
      </c>
      <c r="AS1379" s="12">
        <v>0</v>
      </c>
      <c r="AT1379" s="12">
        <f t="shared" ref="AT1379:BI1379" si="2000">SUM(AT1380)</f>
        <v>0</v>
      </c>
      <c r="AU1379" s="12">
        <f t="shared" si="2000"/>
        <v>1155</v>
      </c>
      <c r="AV1379" s="12">
        <f t="shared" si="2000"/>
        <v>0</v>
      </c>
      <c r="AW1379" s="12">
        <f t="shared" si="2000"/>
        <v>0</v>
      </c>
      <c r="AX1379" s="12">
        <f t="shared" si="2000"/>
        <v>0</v>
      </c>
      <c r="AY1379" s="12">
        <f t="shared" si="2000"/>
        <v>0</v>
      </c>
      <c r="AZ1379" s="12">
        <f t="shared" si="2000"/>
        <v>1155</v>
      </c>
      <c r="BA1379" s="12">
        <f t="shared" si="2000"/>
        <v>0</v>
      </c>
      <c r="BB1379" s="12">
        <f t="shared" si="2000"/>
        <v>0</v>
      </c>
      <c r="BC1379" s="12">
        <f t="shared" si="2000"/>
        <v>1155</v>
      </c>
      <c r="BD1379" s="12">
        <f t="shared" si="2000"/>
        <v>0</v>
      </c>
      <c r="BE1379" s="12">
        <f t="shared" si="2000"/>
        <v>0</v>
      </c>
      <c r="BF1379" s="12">
        <f t="shared" si="2000"/>
        <v>0</v>
      </c>
      <c r="BG1379" s="12">
        <f t="shared" si="2000"/>
        <v>0</v>
      </c>
      <c r="BH1379" s="12">
        <f t="shared" si="2000"/>
        <v>0</v>
      </c>
      <c r="BI1379" s="12">
        <f t="shared" si="2000"/>
        <v>0</v>
      </c>
      <c r="BJ1379" s="12">
        <v>1155</v>
      </c>
      <c r="BK1379" s="12">
        <v>0</v>
      </c>
    </row>
    <row r="1380" spans="1:63" x14ac:dyDescent="0.25">
      <c r="A1380" s="4" t="s">
        <v>135</v>
      </c>
      <c r="B1380" s="4" t="s">
        <v>60</v>
      </c>
      <c r="C1380" s="4" t="s">
        <v>172</v>
      </c>
      <c r="D1380" s="107" t="s">
        <v>496</v>
      </c>
      <c r="E1380" s="117">
        <v>6121</v>
      </c>
      <c r="F1380" s="107"/>
      <c r="G1380" s="103" t="s">
        <v>1658</v>
      </c>
      <c r="H1380" s="13" t="s">
        <v>29</v>
      </c>
      <c r="I1380" s="14">
        <v>138345</v>
      </c>
      <c r="J1380" s="14">
        <v>0</v>
      </c>
      <c r="K1380" s="14"/>
      <c r="L1380" s="14"/>
      <c r="M1380" s="14"/>
      <c r="N1380" s="14"/>
      <c r="O1380" s="14"/>
      <c r="P1380" s="14">
        <f t="shared" si="1926"/>
        <v>0</v>
      </c>
      <c r="Q1380" s="14"/>
      <c r="R1380" s="14"/>
      <c r="S1380" s="14"/>
      <c r="T1380" s="14"/>
      <c r="U1380" s="14"/>
      <c r="V1380" s="14"/>
      <c r="W1380" s="14"/>
      <c r="X1380" s="14"/>
      <c r="Y1380" s="14"/>
      <c r="Z1380" s="14">
        <v>0</v>
      </c>
      <c r="AA1380" s="14">
        <v>0</v>
      </c>
      <c r="AB1380" s="14">
        <v>0</v>
      </c>
      <c r="AC1380" s="14"/>
      <c r="AD1380" s="14"/>
      <c r="AE1380" s="14"/>
      <c r="AF1380" s="14"/>
      <c r="AG1380" s="14"/>
      <c r="AH1380" s="14">
        <f t="shared" si="1927"/>
        <v>0</v>
      </c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>
        <v>0</v>
      </c>
      <c r="AS1380" s="14">
        <v>0</v>
      </c>
      <c r="AT1380" s="14">
        <v>0</v>
      </c>
      <c r="AU1380" s="14">
        <v>1155</v>
      </c>
      <c r="AV1380" s="14"/>
      <c r="AW1380" s="14"/>
      <c r="AX1380" s="14"/>
      <c r="AY1380" s="14"/>
      <c r="AZ1380" s="14">
        <f t="shared" si="1928"/>
        <v>1155</v>
      </c>
      <c r="BA1380" s="14"/>
      <c r="BB1380" s="14"/>
      <c r="BC1380" s="14">
        <v>1155</v>
      </c>
      <c r="BD1380" s="14"/>
      <c r="BE1380" s="14"/>
      <c r="BF1380" s="14"/>
      <c r="BG1380" s="14"/>
      <c r="BH1380" s="14"/>
      <c r="BI1380" s="14"/>
      <c r="BJ1380" s="14">
        <v>1155</v>
      </c>
      <c r="BK1380" s="14">
        <v>0</v>
      </c>
    </row>
    <row r="1381" spans="1:63" ht="22.5" x14ac:dyDescent="0.25">
      <c r="A1381" s="4" t="s">
        <v>135</v>
      </c>
      <c r="B1381" s="4" t="s">
        <v>60</v>
      </c>
      <c r="C1381" s="4" t="s">
        <v>172</v>
      </c>
      <c r="D1381" s="107" t="s">
        <v>496</v>
      </c>
      <c r="E1381" s="106" t="s">
        <v>31</v>
      </c>
      <c r="F1381" s="106" t="s">
        <v>0</v>
      </c>
      <c r="G1381" s="2" t="s">
        <v>0</v>
      </c>
      <c r="H1381" s="2" t="s">
        <v>32</v>
      </c>
      <c r="I1381" s="12">
        <f>SUM(I1382:I1389)</f>
        <v>192748</v>
      </c>
      <c r="J1381" s="12">
        <f t="shared" ref="J1381:Y1381" si="2001">SUM(J1382:J1389)</f>
        <v>50000</v>
      </c>
      <c r="K1381" s="12">
        <f t="shared" si="2001"/>
        <v>0</v>
      </c>
      <c r="L1381" s="12">
        <f t="shared" si="2001"/>
        <v>0</v>
      </c>
      <c r="M1381" s="12">
        <f t="shared" si="2001"/>
        <v>0</v>
      </c>
      <c r="N1381" s="12">
        <f t="shared" si="2001"/>
        <v>0</v>
      </c>
      <c r="O1381" s="12">
        <f t="shared" si="2001"/>
        <v>0</v>
      </c>
      <c r="P1381" s="12">
        <f t="shared" si="2001"/>
        <v>50000</v>
      </c>
      <c r="Q1381" s="12">
        <f t="shared" si="2001"/>
        <v>5700</v>
      </c>
      <c r="R1381" s="12">
        <f t="shared" si="2001"/>
        <v>2840</v>
      </c>
      <c r="S1381" s="12">
        <f t="shared" si="2001"/>
        <v>10380</v>
      </c>
      <c r="T1381" s="12">
        <f t="shared" si="2001"/>
        <v>4630</v>
      </c>
      <c r="U1381" s="12">
        <f t="shared" si="2001"/>
        <v>0</v>
      </c>
      <c r="V1381" s="12">
        <f t="shared" si="2001"/>
        <v>0</v>
      </c>
      <c r="W1381" s="12">
        <f t="shared" si="2001"/>
        <v>0</v>
      </c>
      <c r="X1381" s="12">
        <f t="shared" si="2001"/>
        <v>0</v>
      </c>
      <c r="Y1381" s="12">
        <f t="shared" si="2001"/>
        <v>8030</v>
      </c>
      <c r="Z1381" s="12">
        <v>31580</v>
      </c>
      <c r="AA1381" s="12">
        <v>18420</v>
      </c>
      <c r="AB1381" s="12">
        <f t="shared" ref="AB1381:AQ1381" si="2002">SUM(AB1382:AB1389)</f>
        <v>0</v>
      </c>
      <c r="AC1381" s="12">
        <f t="shared" si="2002"/>
        <v>1157</v>
      </c>
      <c r="AD1381" s="12">
        <f t="shared" si="2002"/>
        <v>0</v>
      </c>
      <c r="AE1381" s="12">
        <f t="shared" si="2002"/>
        <v>0</v>
      </c>
      <c r="AF1381" s="12">
        <f t="shared" si="2002"/>
        <v>0</v>
      </c>
      <c r="AG1381" s="12">
        <f t="shared" si="2002"/>
        <v>0</v>
      </c>
      <c r="AH1381" s="12">
        <f t="shared" si="2002"/>
        <v>1157</v>
      </c>
      <c r="AI1381" s="12">
        <f t="shared" si="2002"/>
        <v>0</v>
      </c>
      <c r="AJ1381" s="12">
        <f t="shared" si="2002"/>
        <v>0</v>
      </c>
      <c r="AK1381" s="12">
        <f t="shared" si="2002"/>
        <v>1157</v>
      </c>
      <c r="AL1381" s="12">
        <f t="shared" si="2002"/>
        <v>0</v>
      </c>
      <c r="AM1381" s="12">
        <f t="shared" si="2002"/>
        <v>0</v>
      </c>
      <c r="AN1381" s="12">
        <f t="shared" si="2002"/>
        <v>0</v>
      </c>
      <c r="AO1381" s="12">
        <f t="shared" si="2002"/>
        <v>0</v>
      </c>
      <c r="AP1381" s="12">
        <f t="shared" si="2002"/>
        <v>0</v>
      </c>
      <c r="AQ1381" s="12">
        <f t="shared" si="2002"/>
        <v>0</v>
      </c>
      <c r="AR1381" s="12">
        <v>1157</v>
      </c>
      <c r="AS1381" s="12">
        <v>0</v>
      </c>
      <c r="AT1381" s="12">
        <f t="shared" ref="AT1381:BI1381" si="2003">SUM(AT1382:AT1389)</f>
        <v>0</v>
      </c>
      <c r="AU1381" s="12">
        <f t="shared" si="2003"/>
        <v>6796</v>
      </c>
      <c r="AV1381" s="12">
        <f t="shared" si="2003"/>
        <v>0</v>
      </c>
      <c r="AW1381" s="12">
        <f t="shared" si="2003"/>
        <v>5866</v>
      </c>
      <c r="AX1381" s="12">
        <f t="shared" si="2003"/>
        <v>0</v>
      </c>
      <c r="AY1381" s="12">
        <f t="shared" si="2003"/>
        <v>0</v>
      </c>
      <c r="AZ1381" s="12">
        <f t="shared" si="2003"/>
        <v>12662</v>
      </c>
      <c r="BA1381" s="12">
        <f t="shared" si="2003"/>
        <v>0</v>
      </c>
      <c r="BB1381" s="12">
        <f t="shared" si="2003"/>
        <v>0</v>
      </c>
      <c r="BC1381" s="12">
        <f t="shared" si="2003"/>
        <v>8595</v>
      </c>
      <c r="BD1381" s="12">
        <f t="shared" si="2003"/>
        <v>0</v>
      </c>
      <c r="BE1381" s="12">
        <f t="shared" si="2003"/>
        <v>0</v>
      </c>
      <c r="BF1381" s="12">
        <f t="shared" si="2003"/>
        <v>4067</v>
      </c>
      <c r="BG1381" s="12">
        <f t="shared" si="2003"/>
        <v>0</v>
      </c>
      <c r="BH1381" s="12">
        <f t="shared" si="2003"/>
        <v>0</v>
      </c>
      <c r="BI1381" s="12">
        <f t="shared" si="2003"/>
        <v>0</v>
      </c>
      <c r="BJ1381" s="12">
        <v>12662</v>
      </c>
      <c r="BK1381" s="12">
        <v>0</v>
      </c>
    </row>
    <row r="1382" spans="1:63" x14ac:dyDescent="0.25">
      <c r="A1382" s="4" t="s">
        <v>135</v>
      </c>
      <c r="B1382" s="4" t="s">
        <v>60</v>
      </c>
      <c r="C1382" s="4" t="s">
        <v>172</v>
      </c>
      <c r="D1382" s="107" t="s">
        <v>496</v>
      </c>
      <c r="E1382" s="117">
        <v>6131</v>
      </c>
      <c r="F1382" s="107"/>
      <c r="G1382" s="103" t="s">
        <v>1658</v>
      </c>
      <c r="H1382" s="13" t="s">
        <v>34</v>
      </c>
      <c r="I1382" s="14">
        <v>1200</v>
      </c>
      <c r="J1382" s="14">
        <v>4000</v>
      </c>
      <c r="K1382" s="14"/>
      <c r="L1382" s="14"/>
      <c r="M1382" s="14"/>
      <c r="N1382" s="14"/>
      <c r="O1382" s="14"/>
      <c r="P1382" s="14">
        <f t="shared" si="1926"/>
        <v>4000</v>
      </c>
      <c r="Q1382" s="14"/>
      <c r="R1382" s="14">
        <v>1000</v>
      </c>
      <c r="S1382" s="14"/>
      <c r="T1382" s="14">
        <v>3000</v>
      </c>
      <c r="U1382" s="14"/>
      <c r="V1382" s="14"/>
      <c r="W1382" s="14"/>
      <c r="X1382" s="14"/>
      <c r="Y1382" s="14"/>
      <c r="Z1382" s="14">
        <v>4000</v>
      </c>
      <c r="AA1382" s="14">
        <v>0</v>
      </c>
      <c r="AB1382" s="14">
        <v>0</v>
      </c>
      <c r="AC1382" s="14"/>
      <c r="AD1382" s="14"/>
      <c r="AE1382" s="14"/>
      <c r="AF1382" s="14"/>
      <c r="AG1382" s="14"/>
      <c r="AH1382" s="14">
        <f t="shared" si="1927"/>
        <v>0</v>
      </c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>
        <v>0</v>
      </c>
      <c r="AS1382" s="14">
        <v>0</v>
      </c>
      <c r="AT1382" s="14">
        <v>0</v>
      </c>
      <c r="AU1382" s="14"/>
      <c r="AV1382" s="14"/>
      <c r="AW1382" s="14"/>
      <c r="AX1382" s="14"/>
      <c r="AY1382" s="14"/>
      <c r="AZ1382" s="14">
        <f t="shared" si="1928"/>
        <v>0</v>
      </c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>
        <v>0</v>
      </c>
      <c r="BK1382" s="14">
        <v>0</v>
      </c>
    </row>
    <row r="1383" spans="1:63" x14ac:dyDescent="0.25">
      <c r="A1383" s="4" t="s">
        <v>135</v>
      </c>
      <c r="B1383" s="4" t="s">
        <v>60</v>
      </c>
      <c r="C1383" s="4" t="s">
        <v>172</v>
      </c>
      <c r="D1383" s="107" t="s">
        <v>496</v>
      </c>
      <c r="E1383" s="117">
        <v>6132</v>
      </c>
      <c r="F1383" s="107"/>
      <c r="G1383" s="103" t="s">
        <v>1658</v>
      </c>
      <c r="H1383" s="13" t="s">
        <v>74</v>
      </c>
      <c r="I1383" s="14">
        <v>91000</v>
      </c>
      <c r="J1383" s="14">
        <v>0</v>
      </c>
      <c r="K1383" s="14"/>
      <c r="L1383" s="14"/>
      <c r="M1383" s="14"/>
      <c r="N1383" s="14"/>
      <c r="O1383" s="14"/>
      <c r="P1383" s="14">
        <f t="shared" si="1926"/>
        <v>0</v>
      </c>
      <c r="Q1383" s="14"/>
      <c r="R1383" s="14"/>
      <c r="S1383" s="14"/>
      <c r="T1383" s="14"/>
      <c r="U1383" s="14"/>
      <c r="V1383" s="14"/>
      <c r="W1383" s="14"/>
      <c r="X1383" s="14"/>
      <c r="Y1383" s="14"/>
      <c r="Z1383" s="14">
        <v>0</v>
      </c>
      <c r="AA1383" s="14">
        <v>0</v>
      </c>
      <c r="AB1383" s="14">
        <v>0</v>
      </c>
      <c r="AC1383" s="14"/>
      <c r="AD1383" s="14"/>
      <c r="AE1383" s="14"/>
      <c r="AF1383" s="14"/>
      <c r="AG1383" s="14"/>
      <c r="AH1383" s="14">
        <f t="shared" si="1927"/>
        <v>0</v>
      </c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>
        <v>0</v>
      </c>
      <c r="AS1383" s="14">
        <v>0</v>
      </c>
      <c r="AT1383" s="14">
        <v>0</v>
      </c>
      <c r="AU1383" s="14"/>
      <c r="AV1383" s="14"/>
      <c r="AW1383" s="14"/>
      <c r="AX1383" s="14"/>
      <c r="AY1383" s="14"/>
      <c r="AZ1383" s="14">
        <f t="shared" si="1928"/>
        <v>0</v>
      </c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>
        <v>0</v>
      </c>
      <c r="BK1383" s="14">
        <v>0</v>
      </c>
    </row>
    <row r="1384" spans="1:63" x14ac:dyDescent="0.25">
      <c r="A1384" s="4" t="s">
        <v>135</v>
      </c>
      <c r="B1384" s="4" t="s">
        <v>60</v>
      </c>
      <c r="C1384" s="4" t="s">
        <v>172</v>
      </c>
      <c r="D1384" s="107" t="s">
        <v>496</v>
      </c>
      <c r="E1384" s="117">
        <v>6133</v>
      </c>
      <c r="F1384" s="107"/>
      <c r="G1384" s="103" t="s">
        <v>1658</v>
      </c>
      <c r="H1384" s="13" t="s">
        <v>77</v>
      </c>
      <c r="I1384" s="14">
        <v>10000</v>
      </c>
      <c r="J1384" s="14">
        <v>0</v>
      </c>
      <c r="K1384" s="14"/>
      <c r="L1384" s="14"/>
      <c r="M1384" s="14"/>
      <c r="N1384" s="14"/>
      <c r="O1384" s="14"/>
      <c r="P1384" s="14">
        <f t="shared" ref="P1384:P1447" si="2004">J1384+K1384+L1384+M1384+N1384+O1384</f>
        <v>0</v>
      </c>
      <c r="Q1384" s="14"/>
      <c r="R1384" s="14"/>
      <c r="S1384" s="14"/>
      <c r="T1384" s="14"/>
      <c r="U1384" s="14"/>
      <c r="V1384" s="14"/>
      <c r="W1384" s="14"/>
      <c r="X1384" s="14"/>
      <c r="Y1384" s="14"/>
      <c r="Z1384" s="14">
        <v>0</v>
      </c>
      <c r="AA1384" s="14">
        <v>0</v>
      </c>
      <c r="AB1384" s="14">
        <v>0</v>
      </c>
      <c r="AC1384" s="14"/>
      <c r="AD1384" s="14"/>
      <c r="AE1384" s="14"/>
      <c r="AF1384" s="14"/>
      <c r="AG1384" s="14"/>
      <c r="AH1384" s="14">
        <f t="shared" ref="AH1384:AH1447" si="2005">AB1384+AC1384+AD1384+AE1384+AF1384+AG1384</f>
        <v>0</v>
      </c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>
        <v>0</v>
      </c>
      <c r="AS1384" s="14">
        <v>0</v>
      </c>
      <c r="AT1384" s="14">
        <v>0</v>
      </c>
      <c r="AU1384" s="14"/>
      <c r="AV1384" s="14"/>
      <c r="AW1384" s="14"/>
      <c r="AX1384" s="14"/>
      <c r="AY1384" s="14"/>
      <c r="AZ1384" s="14">
        <f t="shared" ref="AZ1384:AZ1447" si="2006">AT1384+AU1384+AV1384+AW1384+AX1384+AY1384</f>
        <v>0</v>
      </c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>
        <v>0</v>
      </c>
      <c r="BK1384" s="14">
        <v>0</v>
      </c>
    </row>
    <row r="1385" spans="1:63" x14ac:dyDescent="0.25">
      <c r="A1385" s="4" t="s">
        <v>135</v>
      </c>
      <c r="B1385" s="4" t="s">
        <v>60</v>
      </c>
      <c r="C1385" s="4" t="s">
        <v>172</v>
      </c>
      <c r="D1385" s="107" t="s">
        <v>496</v>
      </c>
      <c r="E1385" s="117">
        <v>6134</v>
      </c>
      <c r="F1385" s="107"/>
      <c r="G1385" s="103" t="s">
        <v>1658</v>
      </c>
      <c r="H1385" s="13" t="s">
        <v>80</v>
      </c>
      <c r="I1385" s="14">
        <v>22300</v>
      </c>
      <c r="J1385" s="14">
        <v>14000</v>
      </c>
      <c r="K1385" s="14"/>
      <c r="L1385" s="14"/>
      <c r="M1385" s="14"/>
      <c r="N1385" s="14"/>
      <c r="O1385" s="14"/>
      <c r="P1385" s="14">
        <f t="shared" si="2004"/>
        <v>14000</v>
      </c>
      <c r="Q1385" s="14">
        <v>500</v>
      </c>
      <c r="R1385" s="14"/>
      <c r="S1385" s="14">
        <v>2080</v>
      </c>
      <c r="T1385" s="14"/>
      <c r="U1385" s="14"/>
      <c r="V1385" s="14"/>
      <c r="W1385" s="14"/>
      <c r="X1385" s="14"/>
      <c r="Y1385" s="14">
        <v>3000</v>
      </c>
      <c r="Z1385" s="14">
        <v>5580</v>
      </c>
      <c r="AA1385" s="14">
        <v>8420</v>
      </c>
      <c r="AB1385" s="14">
        <v>0</v>
      </c>
      <c r="AC1385" s="14"/>
      <c r="AD1385" s="14"/>
      <c r="AE1385" s="14"/>
      <c r="AF1385" s="14"/>
      <c r="AG1385" s="14"/>
      <c r="AH1385" s="14">
        <f t="shared" si="2005"/>
        <v>0</v>
      </c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>
        <v>0</v>
      </c>
      <c r="AS1385" s="14">
        <v>0</v>
      </c>
      <c r="AT1385" s="14">
        <v>0</v>
      </c>
      <c r="AU1385" s="14">
        <v>2428</v>
      </c>
      <c r="AV1385" s="14"/>
      <c r="AW1385" s="14">
        <f>1799+4067</f>
        <v>5866</v>
      </c>
      <c r="AX1385" s="14"/>
      <c r="AY1385" s="14"/>
      <c r="AZ1385" s="14">
        <f t="shared" si="2006"/>
        <v>8294</v>
      </c>
      <c r="BA1385" s="14"/>
      <c r="BB1385" s="14"/>
      <c r="BC1385" s="14">
        <f>2428+1799</f>
        <v>4227</v>
      </c>
      <c r="BD1385" s="14"/>
      <c r="BE1385" s="14"/>
      <c r="BF1385" s="14">
        <v>4067</v>
      </c>
      <c r="BG1385" s="14"/>
      <c r="BH1385" s="14"/>
      <c r="BI1385" s="14"/>
      <c r="BJ1385" s="14">
        <v>8294</v>
      </c>
      <c r="BK1385" s="14">
        <v>0</v>
      </c>
    </row>
    <row r="1386" spans="1:63" x14ac:dyDescent="0.25">
      <c r="A1386" s="4" t="s">
        <v>135</v>
      </c>
      <c r="B1386" s="4" t="s">
        <v>60</v>
      </c>
      <c r="C1386" s="4" t="s">
        <v>172</v>
      </c>
      <c r="D1386" s="107" t="s">
        <v>496</v>
      </c>
      <c r="E1386" s="117">
        <v>6135</v>
      </c>
      <c r="F1386" s="107"/>
      <c r="G1386" s="103" t="s">
        <v>1658</v>
      </c>
      <c r="H1386" s="13" t="s">
        <v>83</v>
      </c>
      <c r="I1386" s="14">
        <v>3625</v>
      </c>
      <c r="J1386" s="14">
        <v>3000</v>
      </c>
      <c r="K1386" s="14"/>
      <c r="L1386" s="14"/>
      <c r="M1386" s="14"/>
      <c r="N1386" s="14"/>
      <c r="O1386" s="14"/>
      <c r="P1386" s="14">
        <f t="shared" si="2004"/>
        <v>3000</v>
      </c>
      <c r="Q1386" s="14"/>
      <c r="R1386" s="14">
        <v>500</v>
      </c>
      <c r="S1386" s="14">
        <v>700</v>
      </c>
      <c r="T1386" s="14"/>
      <c r="U1386" s="14"/>
      <c r="V1386" s="14"/>
      <c r="W1386" s="14"/>
      <c r="X1386" s="14"/>
      <c r="Y1386" s="14">
        <v>500</v>
      </c>
      <c r="Z1386" s="14">
        <v>1700</v>
      </c>
      <c r="AA1386" s="14">
        <v>1300</v>
      </c>
      <c r="AB1386" s="14">
        <v>0</v>
      </c>
      <c r="AC1386" s="14"/>
      <c r="AD1386" s="14"/>
      <c r="AE1386" s="14"/>
      <c r="AF1386" s="14"/>
      <c r="AG1386" s="14"/>
      <c r="AH1386" s="14">
        <f t="shared" si="2005"/>
        <v>0</v>
      </c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>
        <v>0</v>
      </c>
      <c r="AS1386" s="14">
        <v>0</v>
      </c>
      <c r="AT1386" s="14">
        <v>0</v>
      </c>
      <c r="AU1386" s="14"/>
      <c r="AV1386" s="14"/>
      <c r="AW1386" s="14"/>
      <c r="AX1386" s="14"/>
      <c r="AY1386" s="14"/>
      <c r="AZ1386" s="14">
        <f t="shared" si="2006"/>
        <v>0</v>
      </c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>
        <v>0</v>
      </c>
      <c r="BK1386" s="14">
        <v>0</v>
      </c>
    </row>
    <row r="1387" spans="1:63" x14ac:dyDescent="0.25">
      <c r="A1387" s="4" t="s">
        <v>135</v>
      </c>
      <c r="B1387" s="4" t="s">
        <v>60</v>
      </c>
      <c r="C1387" s="4" t="s">
        <v>172</v>
      </c>
      <c r="D1387" s="107" t="s">
        <v>496</v>
      </c>
      <c r="E1387" s="117">
        <v>6137</v>
      </c>
      <c r="F1387" s="107"/>
      <c r="G1387" s="103" t="s">
        <v>1658</v>
      </c>
      <c r="H1387" s="13" t="s">
        <v>89</v>
      </c>
      <c r="I1387" s="14">
        <v>22800</v>
      </c>
      <c r="J1387" s="14">
        <v>14000</v>
      </c>
      <c r="K1387" s="14"/>
      <c r="L1387" s="14"/>
      <c r="M1387" s="14"/>
      <c r="N1387" s="14"/>
      <c r="O1387" s="14"/>
      <c r="P1387" s="14">
        <f t="shared" si="2004"/>
        <v>14000</v>
      </c>
      <c r="Q1387" s="14">
        <v>3200</v>
      </c>
      <c r="R1387" s="14">
        <v>440</v>
      </c>
      <c r="S1387" s="14">
        <v>4000</v>
      </c>
      <c r="T1387" s="14"/>
      <c r="U1387" s="14"/>
      <c r="V1387" s="14"/>
      <c r="W1387" s="14"/>
      <c r="X1387" s="14"/>
      <c r="Y1387" s="14">
        <v>1530</v>
      </c>
      <c r="Z1387" s="14">
        <v>9170</v>
      </c>
      <c r="AA1387" s="14">
        <v>4830</v>
      </c>
      <c r="AB1387" s="14">
        <v>0</v>
      </c>
      <c r="AC1387" s="14">
        <v>550</v>
      </c>
      <c r="AD1387" s="14"/>
      <c r="AE1387" s="14"/>
      <c r="AF1387" s="14"/>
      <c r="AG1387" s="14"/>
      <c r="AH1387" s="14">
        <f t="shared" si="2005"/>
        <v>550</v>
      </c>
      <c r="AI1387" s="14"/>
      <c r="AJ1387" s="14"/>
      <c r="AK1387" s="14">
        <v>550</v>
      </c>
      <c r="AL1387" s="14"/>
      <c r="AM1387" s="14"/>
      <c r="AN1387" s="14"/>
      <c r="AO1387" s="14"/>
      <c r="AP1387" s="14"/>
      <c r="AQ1387" s="14"/>
      <c r="AR1387" s="14">
        <v>550</v>
      </c>
      <c r="AS1387" s="14">
        <v>0</v>
      </c>
      <c r="AT1387" s="14">
        <v>0</v>
      </c>
      <c r="AU1387" s="14">
        <v>2035</v>
      </c>
      <c r="AV1387" s="14"/>
      <c r="AW1387" s="14"/>
      <c r="AX1387" s="14"/>
      <c r="AY1387" s="14"/>
      <c r="AZ1387" s="14">
        <f t="shared" si="2006"/>
        <v>2035</v>
      </c>
      <c r="BA1387" s="14"/>
      <c r="BB1387" s="14"/>
      <c r="BC1387" s="14">
        <v>2035</v>
      </c>
      <c r="BD1387" s="14"/>
      <c r="BE1387" s="14"/>
      <c r="BF1387" s="14"/>
      <c r="BG1387" s="14"/>
      <c r="BH1387" s="14"/>
      <c r="BI1387" s="14"/>
      <c r="BJ1387" s="14">
        <v>2035</v>
      </c>
      <c r="BK1387" s="14">
        <v>0</v>
      </c>
    </row>
    <row r="1388" spans="1:63" ht="22.5" x14ac:dyDescent="0.25">
      <c r="A1388" s="4" t="s">
        <v>135</v>
      </c>
      <c r="B1388" s="4" t="s">
        <v>60</v>
      </c>
      <c r="C1388" s="4" t="s">
        <v>172</v>
      </c>
      <c r="D1388" s="107" t="s">
        <v>496</v>
      </c>
      <c r="E1388" s="117">
        <v>6138</v>
      </c>
      <c r="F1388" s="107"/>
      <c r="G1388" s="103" t="s">
        <v>1658</v>
      </c>
      <c r="H1388" s="13" t="s">
        <v>92</v>
      </c>
      <c r="I1388" s="14">
        <v>380</v>
      </c>
      <c r="J1388" s="14">
        <v>0</v>
      </c>
      <c r="K1388" s="14"/>
      <c r="L1388" s="14"/>
      <c r="M1388" s="14"/>
      <c r="N1388" s="14"/>
      <c r="O1388" s="14"/>
      <c r="P1388" s="14">
        <f t="shared" si="2004"/>
        <v>0</v>
      </c>
      <c r="Q1388" s="14"/>
      <c r="R1388" s="14"/>
      <c r="S1388" s="14"/>
      <c r="T1388" s="14"/>
      <c r="U1388" s="14"/>
      <c r="V1388" s="14"/>
      <c r="W1388" s="14"/>
      <c r="X1388" s="14"/>
      <c r="Y1388" s="14"/>
      <c r="Z1388" s="14">
        <v>0</v>
      </c>
      <c r="AA1388" s="14">
        <v>0</v>
      </c>
      <c r="AB1388" s="14">
        <v>0</v>
      </c>
      <c r="AC1388" s="14"/>
      <c r="AD1388" s="14"/>
      <c r="AE1388" s="14"/>
      <c r="AF1388" s="14"/>
      <c r="AG1388" s="14"/>
      <c r="AH1388" s="14">
        <f t="shared" si="2005"/>
        <v>0</v>
      </c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>
        <v>0</v>
      </c>
      <c r="AS1388" s="14">
        <v>0</v>
      </c>
      <c r="AT1388" s="14">
        <v>0</v>
      </c>
      <c r="AU1388" s="14"/>
      <c r="AV1388" s="14"/>
      <c r="AW1388" s="14"/>
      <c r="AX1388" s="14"/>
      <c r="AY1388" s="14"/>
      <c r="AZ1388" s="14">
        <f t="shared" si="2006"/>
        <v>0</v>
      </c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>
        <v>0</v>
      </c>
      <c r="BK1388" s="14">
        <v>0</v>
      </c>
    </row>
    <row r="1389" spans="1:63" x14ac:dyDescent="0.25">
      <c r="A1389" s="1" t="s">
        <v>135</v>
      </c>
      <c r="B1389" s="1" t="s">
        <v>60</v>
      </c>
      <c r="C1389" s="1" t="s">
        <v>172</v>
      </c>
      <c r="D1389" s="110" t="s">
        <v>496</v>
      </c>
      <c r="E1389" s="110" t="s">
        <v>36</v>
      </c>
      <c r="F1389" s="107" t="s">
        <v>0</v>
      </c>
      <c r="G1389" s="13" t="s">
        <v>0</v>
      </c>
      <c r="H1389" s="2" t="s">
        <v>37</v>
      </c>
      <c r="I1389" s="12">
        <f>SUM(I1390:I1392)</f>
        <v>41443</v>
      </c>
      <c r="J1389" s="12">
        <f t="shared" ref="J1389:Y1389" si="2007">SUM(J1390:J1392)</f>
        <v>15000</v>
      </c>
      <c r="K1389" s="12">
        <f t="shared" si="2007"/>
        <v>0</v>
      </c>
      <c r="L1389" s="12">
        <f t="shared" si="2007"/>
        <v>0</v>
      </c>
      <c r="M1389" s="12">
        <f t="shared" si="2007"/>
        <v>0</v>
      </c>
      <c r="N1389" s="12">
        <f t="shared" si="2007"/>
        <v>0</v>
      </c>
      <c r="O1389" s="12">
        <f t="shared" si="2007"/>
        <v>0</v>
      </c>
      <c r="P1389" s="12">
        <f t="shared" si="2007"/>
        <v>15000</v>
      </c>
      <c r="Q1389" s="12">
        <f t="shared" si="2007"/>
        <v>2000</v>
      </c>
      <c r="R1389" s="12">
        <f t="shared" si="2007"/>
        <v>900</v>
      </c>
      <c r="S1389" s="12">
        <f t="shared" si="2007"/>
        <v>3600</v>
      </c>
      <c r="T1389" s="12">
        <f t="shared" si="2007"/>
        <v>1630</v>
      </c>
      <c r="U1389" s="12">
        <f t="shared" si="2007"/>
        <v>0</v>
      </c>
      <c r="V1389" s="12">
        <f t="shared" si="2007"/>
        <v>0</v>
      </c>
      <c r="W1389" s="12">
        <f t="shared" si="2007"/>
        <v>0</v>
      </c>
      <c r="X1389" s="12">
        <f t="shared" si="2007"/>
        <v>0</v>
      </c>
      <c r="Y1389" s="12">
        <f t="shared" si="2007"/>
        <v>3000</v>
      </c>
      <c r="Z1389" s="12">
        <v>11130</v>
      </c>
      <c r="AA1389" s="12">
        <v>3870</v>
      </c>
      <c r="AB1389" s="12">
        <f t="shared" ref="AB1389:AQ1389" si="2008">SUM(AB1390:AB1392)</f>
        <v>0</v>
      </c>
      <c r="AC1389" s="12">
        <f t="shared" si="2008"/>
        <v>607</v>
      </c>
      <c r="AD1389" s="12">
        <f t="shared" si="2008"/>
        <v>0</v>
      </c>
      <c r="AE1389" s="12">
        <f t="shared" si="2008"/>
        <v>0</v>
      </c>
      <c r="AF1389" s="12">
        <f t="shared" si="2008"/>
        <v>0</v>
      </c>
      <c r="AG1389" s="12">
        <f t="shared" si="2008"/>
        <v>0</v>
      </c>
      <c r="AH1389" s="12">
        <f t="shared" si="2008"/>
        <v>607</v>
      </c>
      <c r="AI1389" s="12">
        <f t="shared" si="2008"/>
        <v>0</v>
      </c>
      <c r="AJ1389" s="12">
        <f t="shared" si="2008"/>
        <v>0</v>
      </c>
      <c r="AK1389" s="12">
        <f t="shared" si="2008"/>
        <v>607</v>
      </c>
      <c r="AL1389" s="12">
        <f t="shared" si="2008"/>
        <v>0</v>
      </c>
      <c r="AM1389" s="12">
        <f t="shared" si="2008"/>
        <v>0</v>
      </c>
      <c r="AN1389" s="12">
        <f t="shared" si="2008"/>
        <v>0</v>
      </c>
      <c r="AO1389" s="12">
        <f t="shared" si="2008"/>
        <v>0</v>
      </c>
      <c r="AP1389" s="12">
        <f t="shared" si="2008"/>
        <v>0</v>
      </c>
      <c r="AQ1389" s="12">
        <f t="shared" si="2008"/>
        <v>0</v>
      </c>
      <c r="AR1389" s="12">
        <v>607</v>
      </c>
      <c r="AS1389" s="12">
        <v>0</v>
      </c>
      <c r="AT1389" s="12">
        <f t="shared" ref="AT1389:BI1389" si="2009">SUM(AT1390:AT1392)</f>
        <v>0</v>
      </c>
      <c r="AU1389" s="12">
        <f t="shared" si="2009"/>
        <v>2333</v>
      </c>
      <c r="AV1389" s="12">
        <f t="shared" si="2009"/>
        <v>0</v>
      </c>
      <c r="AW1389" s="12">
        <f t="shared" si="2009"/>
        <v>0</v>
      </c>
      <c r="AX1389" s="12">
        <f t="shared" si="2009"/>
        <v>0</v>
      </c>
      <c r="AY1389" s="12">
        <f t="shared" si="2009"/>
        <v>0</v>
      </c>
      <c r="AZ1389" s="12">
        <f t="shared" si="2009"/>
        <v>2333</v>
      </c>
      <c r="BA1389" s="12">
        <f t="shared" si="2009"/>
        <v>0</v>
      </c>
      <c r="BB1389" s="12">
        <f t="shared" si="2009"/>
        <v>0</v>
      </c>
      <c r="BC1389" s="12">
        <f t="shared" si="2009"/>
        <v>2333</v>
      </c>
      <c r="BD1389" s="12">
        <f t="shared" si="2009"/>
        <v>0</v>
      </c>
      <c r="BE1389" s="12">
        <f t="shared" si="2009"/>
        <v>0</v>
      </c>
      <c r="BF1389" s="12">
        <f t="shared" si="2009"/>
        <v>0</v>
      </c>
      <c r="BG1389" s="12">
        <f t="shared" si="2009"/>
        <v>0</v>
      </c>
      <c r="BH1389" s="12">
        <f t="shared" si="2009"/>
        <v>0</v>
      </c>
      <c r="BI1389" s="12">
        <f t="shared" si="2009"/>
        <v>0</v>
      </c>
      <c r="BJ1389" s="12">
        <v>2333</v>
      </c>
      <c r="BK1389" s="12">
        <v>0</v>
      </c>
    </row>
    <row r="1390" spans="1:63" x14ac:dyDescent="0.25">
      <c r="A1390" s="4" t="s">
        <v>135</v>
      </c>
      <c r="B1390" s="4" t="s">
        <v>60</v>
      </c>
      <c r="C1390" s="4" t="s">
        <v>172</v>
      </c>
      <c r="D1390" s="107" t="s">
        <v>496</v>
      </c>
      <c r="E1390" s="117">
        <v>6139</v>
      </c>
      <c r="F1390" s="107"/>
      <c r="G1390" s="103" t="s">
        <v>1658</v>
      </c>
      <c r="H1390" s="13" t="s">
        <v>37</v>
      </c>
      <c r="I1390" s="14">
        <v>36000</v>
      </c>
      <c r="J1390" s="14">
        <v>15000</v>
      </c>
      <c r="K1390" s="14"/>
      <c r="L1390" s="14"/>
      <c r="M1390" s="14"/>
      <c r="N1390" s="14"/>
      <c r="O1390" s="14"/>
      <c r="P1390" s="14">
        <f t="shared" si="2004"/>
        <v>15000</v>
      </c>
      <c r="Q1390" s="14">
        <v>2000</v>
      </c>
      <c r="R1390" s="14">
        <v>900</v>
      </c>
      <c r="S1390" s="14">
        <v>3600</v>
      </c>
      <c r="T1390" s="14">
        <v>1630</v>
      </c>
      <c r="U1390" s="14"/>
      <c r="V1390" s="14"/>
      <c r="W1390" s="14"/>
      <c r="X1390" s="14"/>
      <c r="Y1390" s="14">
        <v>3000</v>
      </c>
      <c r="Z1390" s="14">
        <v>11130</v>
      </c>
      <c r="AA1390" s="14">
        <v>3870</v>
      </c>
      <c r="AB1390" s="14">
        <v>0</v>
      </c>
      <c r="AC1390" s="14">
        <v>607</v>
      </c>
      <c r="AD1390" s="14"/>
      <c r="AE1390" s="14"/>
      <c r="AF1390" s="14"/>
      <c r="AG1390" s="14"/>
      <c r="AH1390" s="14">
        <f t="shared" si="2005"/>
        <v>607</v>
      </c>
      <c r="AI1390" s="14"/>
      <c r="AJ1390" s="14"/>
      <c r="AK1390" s="14">
        <v>607</v>
      </c>
      <c r="AL1390" s="14"/>
      <c r="AM1390" s="14"/>
      <c r="AN1390" s="14"/>
      <c r="AO1390" s="14"/>
      <c r="AP1390" s="14"/>
      <c r="AQ1390" s="14"/>
      <c r="AR1390" s="14">
        <v>607</v>
      </c>
      <c r="AS1390" s="14">
        <v>0</v>
      </c>
      <c r="AT1390" s="14">
        <v>0</v>
      </c>
      <c r="AU1390" s="14">
        <v>2333</v>
      </c>
      <c r="AV1390" s="14"/>
      <c r="AW1390" s="14"/>
      <c r="AX1390" s="14"/>
      <c r="AY1390" s="14"/>
      <c r="AZ1390" s="14">
        <f t="shared" si="2006"/>
        <v>2333</v>
      </c>
      <c r="BA1390" s="14"/>
      <c r="BB1390" s="14"/>
      <c r="BC1390" s="14">
        <v>2333</v>
      </c>
      <c r="BD1390" s="14"/>
      <c r="BE1390" s="14"/>
      <c r="BF1390" s="14"/>
      <c r="BG1390" s="14"/>
      <c r="BH1390" s="14"/>
      <c r="BI1390" s="14"/>
      <c r="BJ1390" s="14">
        <v>2333</v>
      </c>
      <c r="BK1390" s="14">
        <v>0</v>
      </c>
    </row>
    <row r="1391" spans="1:63" ht="22.5" x14ac:dyDescent="0.25">
      <c r="A1391" s="4" t="s">
        <v>135</v>
      </c>
      <c r="B1391" s="4" t="s">
        <v>60</v>
      </c>
      <c r="C1391" s="4" t="s">
        <v>172</v>
      </c>
      <c r="D1391" s="107" t="s">
        <v>496</v>
      </c>
      <c r="E1391" s="117">
        <v>6139</v>
      </c>
      <c r="F1391" s="107" t="s">
        <v>503</v>
      </c>
      <c r="G1391" s="103" t="s">
        <v>1658</v>
      </c>
      <c r="H1391" s="13" t="s">
        <v>39</v>
      </c>
      <c r="I1391" s="14">
        <v>3943</v>
      </c>
      <c r="J1391" s="14">
        <v>0</v>
      </c>
      <c r="K1391" s="14"/>
      <c r="L1391" s="14"/>
      <c r="M1391" s="14"/>
      <c r="N1391" s="14"/>
      <c r="O1391" s="14"/>
      <c r="P1391" s="14">
        <f t="shared" si="2004"/>
        <v>0</v>
      </c>
      <c r="Q1391" s="14"/>
      <c r="R1391" s="14"/>
      <c r="S1391" s="14"/>
      <c r="T1391" s="14"/>
      <c r="U1391" s="14"/>
      <c r="V1391" s="14"/>
      <c r="W1391" s="14"/>
      <c r="X1391" s="14"/>
      <c r="Y1391" s="14"/>
      <c r="Z1391" s="14">
        <v>0</v>
      </c>
      <c r="AA1391" s="14">
        <v>0</v>
      </c>
      <c r="AB1391" s="14">
        <v>0</v>
      </c>
      <c r="AC1391" s="14"/>
      <c r="AD1391" s="14"/>
      <c r="AE1391" s="14"/>
      <c r="AF1391" s="14"/>
      <c r="AG1391" s="14"/>
      <c r="AH1391" s="14">
        <f t="shared" si="2005"/>
        <v>0</v>
      </c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>
        <v>0</v>
      </c>
      <c r="AS1391" s="14">
        <v>0</v>
      </c>
      <c r="AT1391" s="14">
        <v>0</v>
      </c>
      <c r="AU1391" s="14"/>
      <c r="AV1391" s="14"/>
      <c r="AW1391" s="14"/>
      <c r="AX1391" s="14"/>
      <c r="AY1391" s="14"/>
      <c r="AZ1391" s="14">
        <f t="shared" si="2006"/>
        <v>0</v>
      </c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>
        <v>0</v>
      </c>
      <c r="BK1391" s="14">
        <v>0</v>
      </c>
    </row>
    <row r="1392" spans="1:63" ht="33.75" x14ac:dyDescent="0.25">
      <c r="A1392" s="4" t="s">
        <v>135</v>
      </c>
      <c r="B1392" s="4" t="s">
        <v>60</v>
      </c>
      <c r="C1392" s="4" t="s">
        <v>172</v>
      </c>
      <c r="D1392" s="107" t="s">
        <v>496</v>
      </c>
      <c r="E1392" s="117">
        <v>6139</v>
      </c>
      <c r="F1392" s="107" t="s">
        <v>504</v>
      </c>
      <c r="G1392" s="103" t="s">
        <v>1658</v>
      </c>
      <c r="H1392" s="13" t="s">
        <v>40</v>
      </c>
      <c r="I1392" s="14">
        <v>1500</v>
      </c>
      <c r="J1392" s="14">
        <v>0</v>
      </c>
      <c r="K1392" s="14"/>
      <c r="L1392" s="14"/>
      <c r="M1392" s="14"/>
      <c r="N1392" s="14"/>
      <c r="O1392" s="14"/>
      <c r="P1392" s="14">
        <f t="shared" si="2004"/>
        <v>0</v>
      </c>
      <c r="Q1392" s="14"/>
      <c r="R1392" s="14"/>
      <c r="S1392" s="14"/>
      <c r="T1392" s="14"/>
      <c r="U1392" s="14"/>
      <c r="V1392" s="14"/>
      <c r="W1392" s="14"/>
      <c r="X1392" s="14"/>
      <c r="Y1392" s="14"/>
      <c r="Z1392" s="14">
        <v>0</v>
      </c>
      <c r="AA1392" s="14">
        <v>0</v>
      </c>
      <c r="AB1392" s="14">
        <v>0</v>
      </c>
      <c r="AC1392" s="14"/>
      <c r="AD1392" s="14"/>
      <c r="AE1392" s="14"/>
      <c r="AF1392" s="14"/>
      <c r="AG1392" s="14"/>
      <c r="AH1392" s="14">
        <f t="shared" si="2005"/>
        <v>0</v>
      </c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>
        <v>0</v>
      </c>
      <c r="AS1392" s="14">
        <v>0</v>
      </c>
      <c r="AT1392" s="14">
        <v>0</v>
      </c>
      <c r="AU1392" s="14"/>
      <c r="AV1392" s="14"/>
      <c r="AW1392" s="14"/>
      <c r="AX1392" s="14"/>
      <c r="AY1392" s="14"/>
      <c r="AZ1392" s="14">
        <f t="shared" si="2006"/>
        <v>0</v>
      </c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>
        <v>0</v>
      </c>
      <c r="BK1392" s="14">
        <v>0</v>
      </c>
    </row>
    <row r="1393" spans="1:63" ht="33.75" x14ac:dyDescent="0.25">
      <c r="A1393" s="1" t="s">
        <v>0</v>
      </c>
      <c r="B1393" s="1" t="s">
        <v>0</v>
      </c>
      <c r="C1393" s="1" t="s">
        <v>0</v>
      </c>
      <c r="D1393" s="106" t="s">
        <v>0</v>
      </c>
      <c r="E1393" s="106" t="s">
        <v>0</v>
      </c>
      <c r="F1393" s="106" t="s">
        <v>0</v>
      </c>
      <c r="G1393" s="2" t="s">
        <v>0</v>
      </c>
      <c r="H1393" s="10" t="s">
        <v>41</v>
      </c>
      <c r="I1393" s="11">
        <f>SUM(I1394)</f>
        <v>100</v>
      </c>
      <c r="J1393" s="11">
        <f t="shared" ref="J1393:Y1394" si="2010">SUM(J1394)</f>
        <v>0</v>
      </c>
      <c r="K1393" s="11">
        <f t="shared" si="2010"/>
        <v>0</v>
      </c>
      <c r="L1393" s="11">
        <f t="shared" si="2010"/>
        <v>0</v>
      </c>
      <c r="M1393" s="11">
        <f t="shared" si="2010"/>
        <v>0</v>
      </c>
      <c r="N1393" s="11">
        <f t="shared" si="2010"/>
        <v>0</v>
      </c>
      <c r="O1393" s="11">
        <f t="shared" si="2010"/>
        <v>0</v>
      </c>
      <c r="P1393" s="11">
        <f t="shared" si="2010"/>
        <v>0</v>
      </c>
      <c r="Q1393" s="11">
        <f t="shared" si="2010"/>
        <v>0</v>
      </c>
      <c r="R1393" s="11">
        <f t="shared" si="2010"/>
        <v>0</v>
      </c>
      <c r="S1393" s="11">
        <f t="shared" si="2010"/>
        <v>0</v>
      </c>
      <c r="T1393" s="11">
        <f t="shared" si="2010"/>
        <v>0</v>
      </c>
      <c r="U1393" s="11">
        <f t="shared" si="2010"/>
        <v>0</v>
      </c>
      <c r="V1393" s="11">
        <f t="shared" si="2010"/>
        <v>0</v>
      </c>
      <c r="W1393" s="11">
        <f t="shared" si="2010"/>
        <v>0</v>
      </c>
      <c r="X1393" s="11">
        <f t="shared" si="2010"/>
        <v>0</v>
      </c>
      <c r="Y1393" s="11">
        <f t="shared" si="2010"/>
        <v>0</v>
      </c>
      <c r="Z1393" s="11">
        <v>0</v>
      </c>
      <c r="AA1393" s="11">
        <v>0</v>
      </c>
      <c r="AB1393" s="11">
        <f t="shared" ref="AB1393:AQ1394" si="2011">SUM(AB1394)</f>
        <v>0</v>
      </c>
      <c r="AC1393" s="11">
        <f t="shared" si="2011"/>
        <v>0</v>
      </c>
      <c r="AD1393" s="11">
        <f t="shared" si="2011"/>
        <v>0</v>
      </c>
      <c r="AE1393" s="11">
        <f t="shared" si="2011"/>
        <v>0</v>
      </c>
      <c r="AF1393" s="11">
        <f t="shared" si="2011"/>
        <v>0</v>
      </c>
      <c r="AG1393" s="11">
        <f t="shared" si="2011"/>
        <v>0</v>
      </c>
      <c r="AH1393" s="11">
        <f t="shared" si="2011"/>
        <v>0</v>
      </c>
      <c r="AI1393" s="11">
        <f t="shared" si="2011"/>
        <v>0</v>
      </c>
      <c r="AJ1393" s="11">
        <f t="shared" si="2011"/>
        <v>0</v>
      </c>
      <c r="AK1393" s="11">
        <f t="shared" si="2011"/>
        <v>0</v>
      </c>
      <c r="AL1393" s="11">
        <f t="shared" si="2011"/>
        <v>0</v>
      </c>
      <c r="AM1393" s="11">
        <f t="shared" si="2011"/>
        <v>0</v>
      </c>
      <c r="AN1393" s="11">
        <f t="shared" si="2011"/>
        <v>0</v>
      </c>
      <c r="AO1393" s="11">
        <f t="shared" si="2011"/>
        <v>0</v>
      </c>
      <c r="AP1393" s="11">
        <f t="shared" si="2011"/>
        <v>0</v>
      </c>
      <c r="AQ1393" s="11">
        <f t="shared" si="2011"/>
        <v>0</v>
      </c>
      <c r="AR1393" s="11">
        <v>0</v>
      </c>
      <c r="AS1393" s="11">
        <v>0</v>
      </c>
      <c r="AT1393" s="11">
        <f t="shared" ref="AT1393:BI1394" si="2012">SUM(AT1394)</f>
        <v>0</v>
      </c>
      <c r="AU1393" s="11">
        <f t="shared" si="2012"/>
        <v>0</v>
      </c>
      <c r="AV1393" s="11">
        <f t="shared" si="2012"/>
        <v>0</v>
      </c>
      <c r="AW1393" s="11">
        <f t="shared" si="2012"/>
        <v>0</v>
      </c>
      <c r="AX1393" s="11">
        <f t="shared" si="2012"/>
        <v>0</v>
      </c>
      <c r="AY1393" s="11">
        <f t="shared" si="2012"/>
        <v>0</v>
      </c>
      <c r="AZ1393" s="11">
        <f t="shared" si="2012"/>
        <v>0</v>
      </c>
      <c r="BA1393" s="11">
        <f t="shared" si="2012"/>
        <v>0</v>
      </c>
      <c r="BB1393" s="11">
        <f t="shared" si="2012"/>
        <v>0</v>
      </c>
      <c r="BC1393" s="11">
        <f t="shared" si="2012"/>
        <v>0</v>
      </c>
      <c r="BD1393" s="11">
        <f t="shared" si="2012"/>
        <v>0</v>
      </c>
      <c r="BE1393" s="11">
        <f t="shared" si="2012"/>
        <v>0</v>
      </c>
      <c r="BF1393" s="11">
        <f t="shared" si="2012"/>
        <v>0</v>
      </c>
      <c r="BG1393" s="11">
        <f t="shared" si="2012"/>
        <v>0</v>
      </c>
      <c r="BH1393" s="11">
        <f t="shared" si="2012"/>
        <v>0</v>
      </c>
      <c r="BI1393" s="11">
        <f t="shared" si="2012"/>
        <v>0</v>
      </c>
      <c r="BJ1393" s="11">
        <v>0</v>
      </c>
      <c r="BK1393" s="11">
        <v>0</v>
      </c>
    </row>
    <row r="1394" spans="1:63" ht="22.5" x14ac:dyDescent="0.25">
      <c r="A1394" s="4" t="s">
        <v>135</v>
      </c>
      <c r="B1394" s="4" t="s">
        <v>60</v>
      </c>
      <c r="C1394" s="4" t="s">
        <v>172</v>
      </c>
      <c r="D1394" s="107" t="s">
        <v>496</v>
      </c>
      <c r="E1394" s="106" t="s">
        <v>42</v>
      </c>
      <c r="F1394" s="106" t="s">
        <v>0</v>
      </c>
      <c r="G1394" s="2" t="s">
        <v>0</v>
      </c>
      <c r="H1394" s="2" t="s">
        <v>43</v>
      </c>
      <c r="I1394" s="12">
        <f>SUM(I1395)</f>
        <v>100</v>
      </c>
      <c r="J1394" s="12">
        <f t="shared" si="2010"/>
        <v>0</v>
      </c>
      <c r="K1394" s="12">
        <f t="shared" ref="K1394:Y1394" si="2013">SUM(K1395)</f>
        <v>0</v>
      </c>
      <c r="L1394" s="12">
        <f t="shared" si="2013"/>
        <v>0</v>
      </c>
      <c r="M1394" s="12">
        <f t="shared" si="2013"/>
        <v>0</v>
      </c>
      <c r="N1394" s="12">
        <f t="shared" si="2013"/>
        <v>0</v>
      </c>
      <c r="O1394" s="12">
        <f t="shared" si="2013"/>
        <v>0</v>
      </c>
      <c r="P1394" s="12">
        <f t="shared" si="2013"/>
        <v>0</v>
      </c>
      <c r="Q1394" s="12">
        <f t="shared" si="2013"/>
        <v>0</v>
      </c>
      <c r="R1394" s="12">
        <f t="shared" si="2013"/>
        <v>0</v>
      </c>
      <c r="S1394" s="12">
        <f t="shared" si="2013"/>
        <v>0</v>
      </c>
      <c r="T1394" s="12">
        <f t="shared" si="2013"/>
        <v>0</v>
      </c>
      <c r="U1394" s="12">
        <f t="shared" si="2013"/>
        <v>0</v>
      </c>
      <c r="V1394" s="12">
        <f t="shared" si="2013"/>
        <v>0</v>
      </c>
      <c r="W1394" s="12">
        <f t="shared" si="2013"/>
        <v>0</v>
      </c>
      <c r="X1394" s="12">
        <f t="shared" si="2013"/>
        <v>0</v>
      </c>
      <c r="Y1394" s="12">
        <f t="shared" si="2013"/>
        <v>0</v>
      </c>
      <c r="Z1394" s="12">
        <v>0</v>
      </c>
      <c r="AA1394" s="12">
        <v>0</v>
      </c>
      <c r="AB1394" s="12">
        <f t="shared" si="2011"/>
        <v>0</v>
      </c>
      <c r="AC1394" s="12">
        <f t="shared" ref="AC1394:AQ1394" si="2014">SUM(AC1395)</f>
        <v>0</v>
      </c>
      <c r="AD1394" s="12">
        <f t="shared" si="2014"/>
        <v>0</v>
      </c>
      <c r="AE1394" s="12">
        <f t="shared" si="2014"/>
        <v>0</v>
      </c>
      <c r="AF1394" s="12">
        <f t="shared" si="2014"/>
        <v>0</v>
      </c>
      <c r="AG1394" s="12">
        <f t="shared" si="2014"/>
        <v>0</v>
      </c>
      <c r="AH1394" s="12">
        <f t="shared" si="2014"/>
        <v>0</v>
      </c>
      <c r="AI1394" s="12">
        <f t="shared" si="2014"/>
        <v>0</v>
      </c>
      <c r="AJ1394" s="12">
        <f t="shared" si="2014"/>
        <v>0</v>
      </c>
      <c r="AK1394" s="12">
        <f t="shared" si="2014"/>
        <v>0</v>
      </c>
      <c r="AL1394" s="12">
        <f t="shared" si="2014"/>
        <v>0</v>
      </c>
      <c r="AM1394" s="12">
        <f t="shared" si="2014"/>
        <v>0</v>
      </c>
      <c r="AN1394" s="12">
        <f t="shared" si="2014"/>
        <v>0</v>
      </c>
      <c r="AO1394" s="12">
        <f t="shared" si="2014"/>
        <v>0</v>
      </c>
      <c r="AP1394" s="12">
        <f t="shared" si="2014"/>
        <v>0</v>
      </c>
      <c r="AQ1394" s="12">
        <f t="shared" si="2014"/>
        <v>0</v>
      </c>
      <c r="AR1394" s="12">
        <v>0</v>
      </c>
      <c r="AS1394" s="12">
        <v>0</v>
      </c>
      <c r="AT1394" s="12">
        <f t="shared" si="2012"/>
        <v>0</v>
      </c>
      <c r="AU1394" s="12">
        <f t="shared" ref="AU1394:BI1394" si="2015">SUM(AU1395)</f>
        <v>0</v>
      </c>
      <c r="AV1394" s="12">
        <f t="shared" si="2015"/>
        <v>0</v>
      </c>
      <c r="AW1394" s="12">
        <f t="shared" si="2015"/>
        <v>0</v>
      </c>
      <c r="AX1394" s="12">
        <f t="shared" si="2015"/>
        <v>0</v>
      </c>
      <c r="AY1394" s="12">
        <f t="shared" si="2015"/>
        <v>0</v>
      </c>
      <c r="AZ1394" s="12">
        <f t="shared" si="2015"/>
        <v>0</v>
      </c>
      <c r="BA1394" s="12">
        <f t="shared" si="2015"/>
        <v>0</v>
      </c>
      <c r="BB1394" s="12">
        <f t="shared" si="2015"/>
        <v>0</v>
      </c>
      <c r="BC1394" s="12">
        <f t="shared" si="2015"/>
        <v>0</v>
      </c>
      <c r="BD1394" s="12">
        <f t="shared" si="2015"/>
        <v>0</v>
      </c>
      <c r="BE1394" s="12">
        <f t="shared" si="2015"/>
        <v>0</v>
      </c>
      <c r="BF1394" s="12">
        <f t="shared" si="2015"/>
        <v>0</v>
      </c>
      <c r="BG1394" s="12">
        <f t="shared" si="2015"/>
        <v>0</v>
      </c>
      <c r="BH1394" s="12">
        <f t="shared" si="2015"/>
        <v>0</v>
      </c>
      <c r="BI1394" s="12">
        <f t="shared" si="2015"/>
        <v>0</v>
      </c>
      <c r="BJ1394" s="12">
        <v>0</v>
      </c>
      <c r="BK1394" s="12">
        <v>0</v>
      </c>
    </row>
    <row r="1395" spans="1:63" x14ac:dyDescent="0.25">
      <c r="A1395" s="4" t="s">
        <v>135</v>
      </c>
      <c r="B1395" s="4" t="s">
        <v>60</v>
      </c>
      <c r="C1395" s="4" t="s">
        <v>172</v>
      </c>
      <c r="D1395" s="107" t="s">
        <v>496</v>
      </c>
      <c r="E1395" s="117">
        <v>6148</v>
      </c>
      <c r="F1395" s="107"/>
      <c r="G1395" s="103" t="s">
        <v>1658</v>
      </c>
      <c r="H1395" s="13" t="s">
        <v>47</v>
      </c>
      <c r="I1395" s="14">
        <v>100</v>
      </c>
      <c r="J1395" s="14">
        <v>0</v>
      </c>
      <c r="K1395" s="14"/>
      <c r="L1395" s="14"/>
      <c r="M1395" s="14"/>
      <c r="N1395" s="14"/>
      <c r="O1395" s="14"/>
      <c r="P1395" s="14">
        <f t="shared" si="2004"/>
        <v>0</v>
      </c>
      <c r="Q1395" s="14"/>
      <c r="R1395" s="14"/>
      <c r="S1395" s="14"/>
      <c r="T1395" s="14"/>
      <c r="U1395" s="14"/>
      <c r="V1395" s="14"/>
      <c r="W1395" s="14"/>
      <c r="X1395" s="14"/>
      <c r="Y1395" s="14"/>
      <c r="Z1395" s="14">
        <v>0</v>
      </c>
      <c r="AA1395" s="14">
        <v>0</v>
      </c>
      <c r="AB1395" s="14">
        <v>0</v>
      </c>
      <c r="AC1395" s="14"/>
      <c r="AD1395" s="14"/>
      <c r="AE1395" s="14"/>
      <c r="AF1395" s="14"/>
      <c r="AG1395" s="14"/>
      <c r="AH1395" s="14">
        <f t="shared" si="2005"/>
        <v>0</v>
      </c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>
        <v>0</v>
      </c>
      <c r="AS1395" s="14">
        <v>0</v>
      </c>
      <c r="AT1395" s="14">
        <v>0</v>
      </c>
      <c r="AU1395" s="14"/>
      <c r="AV1395" s="14"/>
      <c r="AW1395" s="14"/>
      <c r="AX1395" s="14"/>
      <c r="AY1395" s="14"/>
      <c r="AZ1395" s="14">
        <f t="shared" si="2006"/>
        <v>0</v>
      </c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>
        <v>0</v>
      </c>
      <c r="BK1395" s="14">
        <v>0</v>
      </c>
    </row>
    <row r="1396" spans="1:63" ht="33.75" x14ac:dyDescent="0.25">
      <c r="A1396" s="1" t="s">
        <v>0</v>
      </c>
      <c r="B1396" s="1" t="s">
        <v>0</v>
      </c>
      <c r="C1396" s="1" t="s">
        <v>0</v>
      </c>
      <c r="D1396" s="106" t="s">
        <v>0</v>
      </c>
      <c r="E1396" s="106" t="s">
        <v>0</v>
      </c>
      <c r="F1396" s="106" t="s">
        <v>0</v>
      </c>
      <c r="G1396" s="2" t="s">
        <v>0</v>
      </c>
      <c r="H1396" s="10" t="s">
        <v>49</v>
      </c>
      <c r="I1396" s="11">
        <f>SUM(I1397)</f>
        <v>47700</v>
      </c>
      <c r="J1396" s="11">
        <f t="shared" ref="J1396:Y1396" si="2016">SUM(J1397)</f>
        <v>10000</v>
      </c>
      <c r="K1396" s="11">
        <f t="shared" si="2016"/>
        <v>0</v>
      </c>
      <c r="L1396" s="11">
        <f t="shared" si="2016"/>
        <v>0</v>
      </c>
      <c r="M1396" s="11">
        <f t="shared" si="2016"/>
        <v>0</v>
      </c>
      <c r="N1396" s="11">
        <f t="shared" si="2016"/>
        <v>0</v>
      </c>
      <c r="O1396" s="11">
        <f t="shared" si="2016"/>
        <v>0</v>
      </c>
      <c r="P1396" s="11">
        <f t="shared" si="2016"/>
        <v>10000</v>
      </c>
      <c r="Q1396" s="11">
        <f t="shared" si="2016"/>
        <v>0</v>
      </c>
      <c r="R1396" s="11">
        <f t="shared" si="2016"/>
        <v>0</v>
      </c>
      <c r="S1396" s="11">
        <f t="shared" si="2016"/>
        <v>2000</v>
      </c>
      <c r="T1396" s="11">
        <f t="shared" si="2016"/>
        <v>0</v>
      </c>
      <c r="U1396" s="11">
        <f t="shared" si="2016"/>
        <v>0</v>
      </c>
      <c r="V1396" s="11">
        <f t="shared" si="2016"/>
        <v>0</v>
      </c>
      <c r="W1396" s="11">
        <f t="shared" si="2016"/>
        <v>0</v>
      </c>
      <c r="X1396" s="11">
        <f t="shared" si="2016"/>
        <v>0</v>
      </c>
      <c r="Y1396" s="11">
        <f t="shared" si="2016"/>
        <v>3000</v>
      </c>
      <c r="Z1396" s="11">
        <v>5000</v>
      </c>
      <c r="AA1396" s="11">
        <v>5000</v>
      </c>
      <c r="AB1396" s="11">
        <f t="shared" ref="AB1396:AQ1396" si="2017">SUM(AB1397)</f>
        <v>0</v>
      </c>
      <c r="AC1396" s="11">
        <f t="shared" si="2017"/>
        <v>526</v>
      </c>
      <c r="AD1396" s="11">
        <f t="shared" si="2017"/>
        <v>0</v>
      </c>
      <c r="AE1396" s="11">
        <f t="shared" si="2017"/>
        <v>0</v>
      </c>
      <c r="AF1396" s="11">
        <f t="shared" si="2017"/>
        <v>0</v>
      </c>
      <c r="AG1396" s="11">
        <f t="shared" si="2017"/>
        <v>0</v>
      </c>
      <c r="AH1396" s="11">
        <f t="shared" si="2017"/>
        <v>526</v>
      </c>
      <c r="AI1396" s="11">
        <f t="shared" si="2017"/>
        <v>0</v>
      </c>
      <c r="AJ1396" s="11">
        <f t="shared" si="2017"/>
        <v>0</v>
      </c>
      <c r="AK1396" s="11">
        <f t="shared" si="2017"/>
        <v>526</v>
      </c>
      <c r="AL1396" s="11">
        <f t="shared" si="2017"/>
        <v>0</v>
      </c>
      <c r="AM1396" s="11">
        <f t="shared" si="2017"/>
        <v>0</v>
      </c>
      <c r="AN1396" s="11">
        <f t="shared" si="2017"/>
        <v>0</v>
      </c>
      <c r="AO1396" s="11">
        <f t="shared" si="2017"/>
        <v>0</v>
      </c>
      <c r="AP1396" s="11">
        <f t="shared" si="2017"/>
        <v>0</v>
      </c>
      <c r="AQ1396" s="11">
        <f t="shared" si="2017"/>
        <v>0</v>
      </c>
      <c r="AR1396" s="11">
        <v>526</v>
      </c>
      <c r="AS1396" s="11">
        <v>0</v>
      </c>
      <c r="AT1396" s="11">
        <f t="shared" ref="AT1396:BI1396" si="2018">SUM(AT1397)</f>
        <v>0</v>
      </c>
      <c r="AU1396" s="11">
        <f t="shared" si="2018"/>
        <v>80</v>
      </c>
      <c r="AV1396" s="11">
        <f t="shared" si="2018"/>
        <v>0</v>
      </c>
      <c r="AW1396" s="11">
        <f t="shared" si="2018"/>
        <v>0</v>
      </c>
      <c r="AX1396" s="11">
        <f t="shared" si="2018"/>
        <v>0</v>
      </c>
      <c r="AY1396" s="11">
        <f t="shared" si="2018"/>
        <v>0</v>
      </c>
      <c r="AZ1396" s="11">
        <f t="shared" si="2018"/>
        <v>80</v>
      </c>
      <c r="BA1396" s="11">
        <f t="shared" si="2018"/>
        <v>0</v>
      </c>
      <c r="BB1396" s="11">
        <f t="shared" si="2018"/>
        <v>0</v>
      </c>
      <c r="BC1396" s="11">
        <f t="shared" si="2018"/>
        <v>80</v>
      </c>
      <c r="BD1396" s="11">
        <f t="shared" si="2018"/>
        <v>0</v>
      </c>
      <c r="BE1396" s="11">
        <f t="shared" si="2018"/>
        <v>0</v>
      </c>
      <c r="BF1396" s="11">
        <f t="shared" si="2018"/>
        <v>0</v>
      </c>
      <c r="BG1396" s="11">
        <f t="shared" si="2018"/>
        <v>0</v>
      </c>
      <c r="BH1396" s="11">
        <f t="shared" si="2018"/>
        <v>0</v>
      </c>
      <c r="BI1396" s="11">
        <f t="shared" si="2018"/>
        <v>0</v>
      </c>
      <c r="BJ1396" s="11">
        <v>80</v>
      </c>
      <c r="BK1396" s="11">
        <v>0</v>
      </c>
    </row>
    <row r="1397" spans="1:63" x14ac:dyDescent="0.25">
      <c r="A1397" s="4" t="s">
        <v>135</v>
      </c>
      <c r="B1397" s="4" t="s">
        <v>60</v>
      </c>
      <c r="C1397" s="4" t="s">
        <v>172</v>
      </c>
      <c r="D1397" s="107" t="s">
        <v>496</v>
      </c>
      <c r="E1397" s="106" t="s">
        <v>50</v>
      </c>
      <c r="F1397" s="106" t="s">
        <v>0</v>
      </c>
      <c r="G1397" s="2" t="s">
        <v>0</v>
      </c>
      <c r="H1397" s="2" t="s">
        <v>51</v>
      </c>
      <c r="I1397" s="12">
        <f>SUM(I1398:I1399)</f>
        <v>47700</v>
      </c>
      <c r="J1397" s="12">
        <f t="shared" ref="J1397:Y1397" si="2019">SUM(J1398:J1399)</f>
        <v>10000</v>
      </c>
      <c r="K1397" s="12">
        <f t="shared" si="2019"/>
        <v>0</v>
      </c>
      <c r="L1397" s="12">
        <f t="shared" si="2019"/>
        <v>0</v>
      </c>
      <c r="M1397" s="12">
        <f t="shared" si="2019"/>
        <v>0</v>
      </c>
      <c r="N1397" s="12">
        <f t="shared" si="2019"/>
        <v>0</v>
      </c>
      <c r="O1397" s="12">
        <f t="shared" si="2019"/>
        <v>0</v>
      </c>
      <c r="P1397" s="12">
        <f t="shared" ref="P1397" si="2020">SUM(P1398:P1399)</f>
        <v>10000</v>
      </c>
      <c r="Q1397" s="12">
        <f t="shared" si="2019"/>
        <v>0</v>
      </c>
      <c r="R1397" s="12">
        <f t="shared" si="2019"/>
        <v>0</v>
      </c>
      <c r="S1397" s="12">
        <f t="shared" si="2019"/>
        <v>2000</v>
      </c>
      <c r="T1397" s="12">
        <f t="shared" si="2019"/>
        <v>0</v>
      </c>
      <c r="U1397" s="12">
        <f t="shared" si="2019"/>
        <v>0</v>
      </c>
      <c r="V1397" s="12">
        <f t="shared" si="2019"/>
        <v>0</v>
      </c>
      <c r="W1397" s="12">
        <f t="shared" si="2019"/>
        <v>0</v>
      </c>
      <c r="X1397" s="12">
        <f t="shared" si="2019"/>
        <v>0</v>
      </c>
      <c r="Y1397" s="12">
        <f t="shared" si="2019"/>
        <v>3000</v>
      </c>
      <c r="Z1397" s="12">
        <v>5000</v>
      </c>
      <c r="AA1397" s="12">
        <v>5000</v>
      </c>
      <c r="AB1397" s="12">
        <f t="shared" ref="AB1397:AQ1397" si="2021">SUM(AB1398:AB1399)</f>
        <v>0</v>
      </c>
      <c r="AC1397" s="12">
        <f t="shared" si="2021"/>
        <v>526</v>
      </c>
      <c r="AD1397" s="12">
        <f t="shared" si="2021"/>
        <v>0</v>
      </c>
      <c r="AE1397" s="12">
        <f t="shared" si="2021"/>
        <v>0</v>
      </c>
      <c r="AF1397" s="12">
        <f t="shared" si="2021"/>
        <v>0</v>
      </c>
      <c r="AG1397" s="12">
        <f t="shared" si="2021"/>
        <v>0</v>
      </c>
      <c r="AH1397" s="12">
        <f t="shared" ref="AH1397" si="2022">SUM(AH1398:AH1399)</f>
        <v>526</v>
      </c>
      <c r="AI1397" s="12">
        <f t="shared" si="2021"/>
        <v>0</v>
      </c>
      <c r="AJ1397" s="12">
        <f t="shared" si="2021"/>
        <v>0</v>
      </c>
      <c r="AK1397" s="12">
        <f t="shared" si="2021"/>
        <v>526</v>
      </c>
      <c r="AL1397" s="12">
        <f t="shared" si="2021"/>
        <v>0</v>
      </c>
      <c r="AM1397" s="12">
        <f t="shared" si="2021"/>
        <v>0</v>
      </c>
      <c r="AN1397" s="12">
        <f t="shared" si="2021"/>
        <v>0</v>
      </c>
      <c r="AO1397" s="12">
        <f t="shared" si="2021"/>
        <v>0</v>
      </c>
      <c r="AP1397" s="12">
        <f t="shared" si="2021"/>
        <v>0</v>
      </c>
      <c r="AQ1397" s="12">
        <f t="shared" si="2021"/>
        <v>0</v>
      </c>
      <c r="AR1397" s="12">
        <v>526</v>
      </c>
      <c r="AS1397" s="12">
        <v>0</v>
      </c>
      <c r="AT1397" s="12">
        <f t="shared" ref="AT1397:BI1397" si="2023">SUM(AT1398:AT1399)</f>
        <v>0</v>
      </c>
      <c r="AU1397" s="12">
        <f t="shared" si="2023"/>
        <v>80</v>
      </c>
      <c r="AV1397" s="12">
        <f t="shared" si="2023"/>
        <v>0</v>
      </c>
      <c r="AW1397" s="12">
        <f t="shared" si="2023"/>
        <v>0</v>
      </c>
      <c r="AX1397" s="12">
        <f t="shared" si="2023"/>
        <v>0</v>
      </c>
      <c r="AY1397" s="12">
        <f t="shared" si="2023"/>
        <v>0</v>
      </c>
      <c r="AZ1397" s="12">
        <f t="shared" ref="AZ1397" si="2024">SUM(AZ1398:AZ1399)</f>
        <v>80</v>
      </c>
      <c r="BA1397" s="12">
        <f t="shared" si="2023"/>
        <v>0</v>
      </c>
      <c r="BB1397" s="12">
        <f t="shared" si="2023"/>
        <v>0</v>
      </c>
      <c r="BC1397" s="12">
        <f t="shared" si="2023"/>
        <v>80</v>
      </c>
      <c r="BD1397" s="12">
        <f t="shared" si="2023"/>
        <v>0</v>
      </c>
      <c r="BE1397" s="12">
        <f t="shared" si="2023"/>
        <v>0</v>
      </c>
      <c r="BF1397" s="12">
        <f t="shared" si="2023"/>
        <v>0</v>
      </c>
      <c r="BG1397" s="12">
        <f t="shared" si="2023"/>
        <v>0</v>
      </c>
      <c r="BH1397" s="12">
        <f t="shared" si="2023"/>
        <v>0</v>
      </c>
      <c r="BI1397" s="12">
        <f t="shared" si="2023"/>
        <v>0</v>
      </c>
      <c r="BJ1397" s="12">
        <v>80</v>
      </c>
      <c r="BK1397" s="12">
        <v>0</v>
      </c>
    </row>
    <row r="1398" spans="1:63" x14ac:dyDescent="0.25">
      <c r="A1398" s="4" t="s">
        <v>135</v>
      </c>
      <c r="B1398" s="4" t="s">
        <v>60</v>
      </c>
      <c r="C1398" s="4" t="s">
        <v>172</v>
      </c>
      <c r="D1398" s="107" t="s">
        <v>496</v>
      </c>
      <c r="E1398" s="117">
        <v>8213</v>
      </c>
      <c r="F1398" s="107"/>
      <c r="G1398" s="103" t="s">
        <v>1658</v>
      </c>
      <c r="H1398" s="13" t="s">
        <v>53</v>
      </c>
      <c r="I1398" s="14">
        <v>37700</v>
      </c>
      <c r="J1398" s="14">
        <v>10000</v>
      </c>
      <c r="K1398" s="14"/>
      <c r="L1398" s="14"/>
      <c r="M1398" s="14"/>
      <c r="N1398" s="14"/>
      <c r="O1398" s="14"/>
      <c r="P1398" s="14">
        <f t="shared" si="2004"/>
        <v>10000</v>
      </c>
      <c r="Q1398" s="14"/>
      <c r="R1398" s="14"/>
      <c r="S1398" s="14">
        <v>2000</v>
      </c>
      <c r="T1398" s="14"/>
      <c r="U1398" s="14"/>
      <c r="V1398" s="14"/>
      <c r="W1398" s="14"/>
      <c r="X1398" s="14"/>
      <c r="Y1398" s="14">
        <v>3000</v>
      </c>
      <c r="Z1398" s="14">
        <v>5000</v>
      </c>
      <c r="AA1398" s="14">
        <v>5000</v>
      </c>
      <c r="AB1398" s="14">
        <v>0</v>
      </c>
      <c r="AC1398" s="14">
        <v>526</v>
      </c>
      <c r="AD1398" s="14"/>
      <c r="AE1398" s="14"/>
      <c r="AF1398" s="14"/>
      <c r="AG1398" s="14"/>
      <c r="AH1398" s="14">
        <f t="shared" si="2005"/>
        <v>526</v>
      </c>
      <c r="AI1398" s="14"/>
      <c r="AJ1398" s="14"/>
      <c r="AK1398" s="14">
        <v>526</v>
      </c>
      <c r="AL1398" s="14"/>
      <c r="AM1398" s="14"/>
      <c r="AN1398" s="14"/>
      <c r="AO1398" s="14"/>
      <c r="AP1398" s="14"/>
      <c r="AQ1398" s="14"/>
      <c r="AR1398" s="14">
        <v>526</v>
      </c>
      <c r="AS1398" s="14">
        <v>0</v>
      </c>
      <c r="AT1398" s="14">
        <v>0</v>
      </c>
      <c r="AU1398" s="14">
        <v>80</v>
      </c>
      <c r="AV1398" s="14"/>
      <c r="AW1398" s="14"/>
      <c r="AX1398" s="14"/>
      <c r="AY1398" s="14"/>
      <c r="AZ1398" s="14">
        <f t="shared" si="2006"/>
        <v>80</v>
      </c>
      <c r="BA1398" s="14"/>
      <c r="BB1398" s="14"/>
      <c r="BC1398" s="14">
        <v>80</v>
      </c>
      <c r="BD1398" s="14"/>
      <c r="BE1398" s="14"/>
      <c r="BF1398" s="14"/>
      <c r="BG1398" s="14"/>
      <c r="BH1398" s="14"/>
      <c r="BI1398" s="14"/>
      <c r="BJ1398" s="14">
        <v>80</v>
      </c>
      <c r="BK1398" s="14">
        <v>0</v>
      </c>
    </row>
    <row r="1399" spans="1:63" x14ac:dyDescent="0.25">
      <c r="A1399" s="4" t="s">
        <v>135</v>
      </c>
      <c r="B1399" s="4" t="s">
        <v>60</v>
      </c>
      <c r="C1399" s="4" t="s">
        <v>172</v>
      </c>
      <c r="D1399" s="107" t="s">
        <v>496</v>
      </c>
      <c r="E1399" s="117">
        <v>8216</v>
      </c>
      <c r="F1399" s="107"/>
      <c r="G1399" s="103" t="s">
        <v>1658</v>
      </c>
      <c r="H1399" s="13" t="s">
        <v>110</v>
      </c>
      <c r="I1399" s="14">
        <v>10000</v>
      </c>
      <c r="J1399" s="14">
        <v>0</v>
      </c>
      <c r="K1399" s="14"/>
      <c r="L1399" s="14"/>
      <c r="M1399" s="14"/>
      <c r="N1399" s="14"/>
      <c r="O1399" s="14"/>
      <c r="P1399" s="14">
        <f t="shared" si="2004"/>
        <v>0</v>
      </c>
      <c r="Q1399" s="14"/>
      <c r="R1399" s="14"/>
      <c r="S1399" s="14"/>
      <c r="T1399" s="14"/>
      <c r="U1399" s="14"/>
      <c r="V1399" s="14"/>
      <c r="W1399" s="14"/>
      <c r="X1399" s="14"/>
      <c r="Y1399" s="14"/>
      <c r="Z1399" s="14">
        <v>0</v>
      </c>
      <c r="AA1399" s="14">
        <v>0</v>
      </c>
      <c r="AB1399" s="14">
        <v>0</v>
      </c>
      <c r="AC1399" s="14"/>
      <c r="AD1399" s="14"/>
      <c r="AE1399" s="14"/>
      <c r="AF1399" s="14"/>
      <c r="AG1399" s="14"/>
      <c r="AH1399" s="14">
        <f t="shared" si="2005"/>
        <v>0</v>
      </c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>
        <v>0</v>
      </c>
      <c r="AS1399" s="14">
        <v>0</v>
      </c>
      <c r="AT1399" s="14">
        <v>0</v>
      </c>
      <c r="AU1399" s="14"/>
      <c r="AV1399" s="14"/>
      <c r="AW1399" s="14"/>
      <c r="AX1399" s="14"/>
      <c r="AY1399" s="14"/>
      <c r="AZ1399" s="14">
        <f t="shared" si="2006"/>
        <v>0</v>
      </c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>
        <v>0</v>
      </c>
      <c r="BK1399" s="14">
        <v>0</v>
      </c>
    </row>
    <row r="1400" spans="1:63" ht="33.75" x14ac:dyDescent="0.25">
      <c r="A1400" s="13" t="s">
        <v>0</v>
      </c>
      <c r="B1400" s="13" t="s">
        <v>0</v>
      </c>
      <c r="C1400" s="13" t="s">
        <v>0</v>
      </c>
      <c r="D1400" s="103" t="s">
        <v>0</v>
      </c>
      <c r="E1400" s="103" t="s">
        <v>0</v>
      </c>
      <c r="F1400" s="103" t="s">
        <v>0</v>
      </c>
      <c r="G1400" s="13" t="s">
        <v>0</v>
      </c>
      <c r="H1400" s="10" t="s">
        <v>505</v>
      </c>
      <c r="I1400" s="11">
        <f>SUM(I1370,I1393,I1396)</f>
        <v>1862527</v>
      </c>
      <c r="J1400" s="11">
        <f t="shared" ref="J1400:Y1400" si="2025">SUM(J1370,J1393,J1396)</f>
        <v>60000</v>
      </c>
      <c r="K1400" s="11">
        <f t="shared" si="2025"/>
        <v>0</v>
      </c>
      <c r="L1400" s="11">
        <f t="shared" si="2025"/>
        <v>0</v>
      </c>
      <c r="M1400" s="11">
        <f t="shared" si="2025"/>
        <v>0</v>
      </c>
      <c r="N1400" s="11">
        <f t="shared" si="2025"/>
        <v>0</v>
      </c>
      <c r="O1400" s="11">
        <f t="shared" si="2025"/>
        <v>0</v>
      </c>
      <c r="P1400" s="11">
        <f t="shared" si="2025"/>
        <v>60000</v>
      </c>
      <c r="Q1400" s="11">
        <f t="shared" si="2025"/>
        <v>5700</v>
      </c>
      <c r="R1400" s="11">
        <f t="shared" si="2025"/>
        <v>2840</v>
      </c>
      <c r="S1400" s="11">
        <f t="shared" si="2025"/>
        <v>12380</v>
      </c>
      <c r="T1400" s="11">
        <f t="shared" si="2025"/>
        <v>4630</v>
      </c>
      <c r="U1400" s="11">
        <f t="shared" si="2025"/>
        <v>0</v>
      </c>
      <c r="V1400" s="11">
        <f t="shared" si="2025"/>
        <v>0</v>
      </c>
      <c r="W1400" s="11">
        <f t="shared" si="2025"/>
        <v>0</v>
      </c>
      <c r="X1400" s="11">
        <f t="shared" si="2025"/>
        <v>0</v>
      </c>
      <c r="Y1400" s="11">
        <f t="shared" si="2025"/>
        <v>11030</v>
      </c>
      <c r="Z1400" s="11">
        <v>36580</v>
      </c>
      <c r="AA1400" s="11">
        <v>23420</v>
      </c>
      <c r="AB1400" s="11">
        <f t="shared" ref="AB1400:AQ1400" si="2026">SUM(AB1370,AB1393,AB1396)</f>
        <v>0</v>
      </c>
      <c r="AC1400" s="11">
        <f t="shared" si="2026"/>
        <v>1683</v>
      </c>
      <c r="AD1400" s="11">
        <f t="shared" si="2026"/>
        <v>0</v>
      </c>
      <c r="AE1400" s="11">
        <f t="shared" si="2026"/>
        <v>0</v>
      </c>
      <c r="AF1400" s="11">
        <f t="shared" si="2026"/>
        <v>0</v>
      </c>
      <c r="AG1400" s="11">
        <f t="shared" si="2026"/>
        <v>0</v>
      </c>
      <c r="AH1400" s="11">
        <f t="shared" si="2026"/>
        <v>1683</v>
      </c>
      <c r="AI1400" s="11">
        <f t="shared" si="2026"/>
        <v>0</v>
      </c>
      <c r="AJ1400" s="11">
        <f t="shared" si="2026"/>
        <v>0</v>
      </c>
      <c r="AK1400" s="11">
        <f t="shared" si="2026"/>
        <v>1683</v>
      </c>
      <c r="AL1400" s="11">
        <f t="shared" si="2026"/>
        <v>0</v>
      </c>
      <c r="AM1400" s="11">
        <f t="shared" si="2026"/>
        <v>0</v>
      </c>
      <c r="AN1400" s="11">
        <f t="shared" si="2026"/>
        <v>0</v>
      </c>
      <c r="AO1400" s="11">
        <f t="shared" si="2026"/>
        <v>0</v>
      </c>
      <c r="AP1400" s="11">
        <f t="shared" si="2026"/>
        <v>0</v>
      </c>
      <c r="AQ1400" s="11">
        <f t="shared" si="2026"/>
        <v>0</v>
      </c>
      <c r="AR1400" s="11">
        <v>1683</v>
      </c>
      <c r="AS1400" s="11">
        <v>0</v>
      </c>
      <c r="AT1400" s="11">
        <f t="shared" ref="AT1400:BI1400" si="2027">SUM(AT1370,AT1393,AT1396)</f>
        <v>0</v>
      </c>
      <c r="AU1400" s="11">
        <f t="shared" si="2027"/>
        <v>17876</v>
      </c>
      <c r="AV1400" s="11">
        <f t="shared" si="2027"/>
        <v>0</v>
      </c>
      <c r="AW1400" s="11">
        <f t="shared" si="2027"/>
        <v>5866</v>
      </c>
      <c r="AX1400" s="11">
        <f t="shared" si="2027"/>
        <v>0</v>
      </c>
      <c r="AY1400" s="11">
        <f t="shared" si="2027"/>
        <v>0</v>
      </c>
      <c r="AZ1400" s="11">
        <f t="shared" si="2027"/>
        <v>23742</v>
      </c>
      <c r="BA1400" s="11">
        <f t="shared" si="2027"/>
        <v>0</v>
      </c>
      <c r="BB1400" s="11">
        <f t="shared" si="2027"/>
        <v>0</v>
      </c>
      <c r="BC1400" s="11">
        <f t="shared" si="2027"/>
        <v>19675</v>
      </c>
      <c r="BD1400" s="11">
        <f t="shared" si="2027"/>
        <v>0</v>
      </c>
      <c r="BE1400" s="11">
        <f t="shared" si="2027"/>
        <v>0</v>
      </c>
      <c r="BF1400" s="11">
        <f t="shared" si="2027"/>
        <v>4067</v>
      </c>
      <c r="BG1400" s="11">
        <f t="shared" si="2027"/>
        <v>0</v>
      </c>
      <c r="BH1400" s="11">
        <f t="shared" si="2027"/>
        <v>0</v>
      </c>
      <c r="BI1400" s="11">
        <f t="shared" si="2027"/>
        <v>0</v>
      </c>
      <c r="BJ1400" s="11">
        <v>23742</v>
      </c>
      <c r="BK1400" s="11">
        <v>0</v>
      </c>
    </row>
    <row r="1401" spans="1:63" ht="15.75" thickBot="1" x14ac:dyDescent="0.3">
      <c r="A1401" s="13" t="s">
        <v>0</v>
      </c>
      <c r="B1401" s="13" t="s">
        <v>0</v>
      </c>
      <c r="C1401" s="13" t="s">
        <v>0</v>
      </c>
      <c r="D1401" s="103" t="s">
        <v>0</v>
      </c>
      <c r="E1401" s="103" t="s">
        <v>0</v>
      </c>
      <c r="F1401" s="103" t="s">
        <v>0</v>
      </c>
      <c r="G1401" s="13" t="s">
        <v>0</v>
      </c>
      <c r="H1401" s="2" t="s">
        <v>55</v>
      </c>
      <c r="I1401" s="12">
        <v>40</v>
      </c>
      <c r="J1401" s="13" t="s">
        <v>0</v>
      </c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>
        <v>0</v>
      </c>
      <c r="AA1401" s="13"/>
      <c r="AB1401" s="13" t="s">
        <v>0</v>
      </c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13"/>
      <c r="AM1401" s="13"/>
      <c r="AN1401" s="13"/>
      <c r="AO1401" s="13"/>
      <c r="AP1401" s="13"/>
      <c r="AQ1401" s="13"/>
      <c r="AR1401" s="13">
        <v>0</v>
      </c>
      <c r="AS1401" s="13"/>
      <c r="AT1401" s="13" t="s">
        <v>0</v>
      </c>
      <c r="AU1401" s="13"/>
      <c r="AV1401" s="13"/>
      <c r="AW1401" s="13"/>
      <c r="AX1401" s="13"/>
      <c r="AY1401" s="13"/>
      <c r="AZ1401" s="13"/>
      <c r="BA1401" s="13"/>
      <c r="BB1401" s="13"/>
      <c r="BC1401" s="13"/>
      <c r="BD1401" s="13"/>
      <c r="BE1401" s="13"/>
      <c r="BF1401" s="13"/>
      <c r="BG1401" s="13"/>
      <c r="BH1401" s="13"/>
      <c r="BI1401" s="13"/>
      <c r="BJ1401" s="13">
        <v>0</v>
      </c>
      <c r="BK1401" s="13"/>
    </row>
    <row r="1402" spans="1:63" ht="69.75" customHeight="1" thickBot="1" x14ac:dyDescent="0.3">
      <c r="A1402" s="148" t="s">
        <v>0</v>
      </c>
      <c r="B1402" s="148" t="s">
        <v>0</v>
      </c>
      <c r="C1402" s="148" t="s">
        <v>0</v>
      </c>
      <c r="D1402" s="151" t="s">
        <v>0</v>
      </c>
      <c r="E1402" s="151" t="s">
        <v>0</v>
      </c>
      <c r="F1402" s="151" t="s">
        <v>0</v>
      </c>
      <c r="G1402" s="154" t="s">
        <v>0</v>
      </c>
      <c r="H1402" s="5" t="s">
        <v>56</v>
      </c>
      <c r="I1402" s="5" t="s">
        <v>9</v>
      </c>
      <c r="J1402" s="94" t="s">
        <v>10</v>
      </c>
      <c r="K1402" s="94" t="s">
        <v>1602</v>
      </c>
      <c r="L1402" s="94" t="s">
        <v>1535</v>
      </c>
      <c r="M1402" s="94" t="s">
        <v>1591</v>
      </c>
      <c r="N1402" s="94" t="s">
        <v>1592</v>
      </c>
      <c r="O1402" s="94" t="s">
        <v>1593</v>
      </c>
      <c r="P1402" s="94" t="s">
        <v>1606</v>
      </c>
      <c r="Q1402" s="94" t="s">
        <v>1603</v>
      </c>
      <c r="R1402" s="94" t="s">
        <v>1594</v>
      </c>
      <c r="S1402" s="94" t="s">
        <v>1595</v>
      </c>
      <c r="T1402" s="94" t="s">
        <v>1596</v>
      </c>
      <c r="U1402" s="94" t="s">
        <v>1597</v>
      </c>
      <c r="V1402" s="94" t="s">
        <v>1598</v>
      </c>
      <c r="W1402" s="94" t="s">
        <v>1599</v>
      </c>
      <c r="X1402" s="94" t="s">
        <v>1604</v>
      </c>
      <c r="Y1402" s="94" t="s">
        <v>1605</v>
      </c>
      <c r="Z1402" s="94" t="s">
        <v>1600</v>
      </c>
      <c r="AA1402" s="94" t="s">
        <v>1601</v>
      </c>
      <c r="AB1402" s="95" t="s">
        <v>11</v>
      </c>
      <c r="AC1402" s="95" t="s">
        <v>1602</v>
      </c>
      <c r="AD1402" s="95" t="s">
        <v>1535</v>
      </c>
      <c r="AE1402" s="95" t="s">
        <v>1591</v>
      </c>
      <c r="AF1402" s="95" t="s">
        <v>1592</v>
      </c>
      <c r="AG1402" s="95" t="s">
        <v>1593</v>
      </c>
      <c r="AH1402" s="95" t="s">
        <v>1607</v>
      </c>
      <c r="AI1402" s="95" t="s">
        <v>1603</v>
      </c>
      <c r="AJ1402" s="95" t="s">
        <v>1594</v>
      </c>
      <c r="AK1402" s="95" t="s">
        <v>1595</v>
      </c>
      <c r="AL1402" s="95" t="s">
        <v>1596</v>
      </c>
      <c r="AM1402" s="95" t="s">
        <v>1597</v>
      </c>
      <c r="AN1402" s="95" t="s">
        <v>1598</v>
      </c>
      <c r="AO1402" s="95" t="s">
        <v>1599</v>
      </c>
      <c r="AP1402" s="95" t="s">
        <v>1604</v>
      </c>
      <c r="AQ1402" s="95" t="s">
        <v>1605</v>
      </c>
      <c r="AR1402" s="95" t="s">
        <v>1600</v>
      </c>
      <c r="AS1402" s="95" t="s">
        <v>1601</v>
      </c>
      <c r="AT1402" s="96" t="s">
        <v>12</v>
      </c>
      <c r="AU1402" s="96" t="s">
        <v>1602</v>
      </c>
      <c r="AV1402" s="96" t="s">
        <v>1535</v>
      </c>
      <c r="AW1402" s="96" t="s">
        <v>1591</v>
      </c>
      <c r="AX1402" s="96" t="s">
        <v>1592</v>
      </c>
      <c r="AY1402" s="96" t="s">
        <v>1593</v>
      </c>
      <c r="AZ1402" s="96" t="s">
        <v>1608</v>
      </c>
      <c r="BA1402" s="96" t="s">
        <v>1603</v>
      </c>
      <c r="BB1402" s="96" t="s">
        <v>1594</v>
      </c>
      <c r="BC1402" s="96" t="s">
        <v>1595</v>
      </c>
      <c r="BD1402" s="96" t="s">
        <v>1596</v>
      </c>
      <c r="BE1402" s="96" t="s">
        <v>1597</v>
      </c>
      <c r="BF1402" s="96" t="s">
        <v>1598</v>
      </c>
      <c r="BG1402" s="96" t="s">
        <v>1599</v>
      </c>
      <c r="BH1402" s="96" t="s">
        <v>1604</v>
      </c>
      <c r="BI1402" s="96" t="s">
        <v>1605</v>
      </c>
      <c r="BJ1402" s="96" t="s">
        <v>1600</v>
      </c>
      <c r="BK1402" s="96" t="s">
        <v>1601</v>
      </c>
    </row>
    <row r="1403" spans="1:63" x14ac:dyDescent="0.25">
      <c r="A1403" s="149"/>
      <c r="B1403" s="149"/>
      <c r="C1403" s="149"/>
      <c r="D1403" s="152"/>
      <c r="E1403" s="152"/>
      <c r="F1403" s="152"/>
      <c r="G1403" s="155"/>
      <c r="H1403" s="15" t="s">
        <v>0</v>
      </c>
      <c r="I1403" s="9" t="s">
        <v>13</v>
      </c>
      <c r="J1403" s="9">
        <v>1</v>
      </c>
      <c r="K1403" s="9">
        <v>2</v>
      </c>
      <c r="L1403" s="9">
        <v>3</v>
      </c>
      <c r="M1403" s="9">
        <v>4</v>
      </c>
      <c r="N1403" s="9">
        <v>5</v>
      </c>
      <c r="O1403" s="9">
        <v>6</v>
      </c>
      <c r="P1403" s="9">
        <v>7</v>
      </c>
      <c r="Q1403" s="9">
        <v>8</v>
      </c>
      <c r="R1403" s="9">
        <v>9</v>
      </c>
      <c r="S1403" s="9">
        <v>10</v>
      </c>
      <c r="T1403" s="9">
        <v>11</v>
      </c>
      <c r="U1403" s="9">
        <v>12</v>
      </c>
      <c r="V1403" s="9">
        <v>13</v>
      </c>
      <c r="W1403" s="9">
        <v>14</v>
      </c>
      <c r="X1403" s="9">
        <v>15</v>
      </c>
      <c r="Y1403" s="9">
        <v>16</v>
      </c>
      <c r="Z1403" s="9">
        <v>20</v>
      </c>
      <c r="AA1403" s="9">
        <v>21</v>
      </c>
      <c r="AB1403" s="9">
        <v>1</v>
      </c>
      <c r="AC1403" s="9">
        <v>2</v>
      </c>
      <c r="AD1403" s="9">
        <v>3</v>
      </c>
      <c r="AE1403" s="9">
        <v>4</v>
      </c>
      <c r="AF1403" s="9">
        <v>5</v>
      </c>
      <c r="AG1403" s="9">
        <v>6</v>
      </c>
      <c r="AH1403" s="9">
        <v>7</v>
      </c>
      <c r="AI1403" s="9">
        <v>8</v>
      </c>
      <c r="AJ1403" s="9">
        <v>9</v>
      </c>
      <c r="AK1403" s="9">
        <v>10</v>
      </c>
      <c r="AL1403" s="9">
        <v>11</v>
      </c>
      <c r="AM1403" s="9">
        <v>12</v>
      </c>
      <c r="AN1403" s="9">
        <v>13</v>
      </c>
      <c r="AO1403" s="9">
        <v>14</v>
      </c>
      <c r="AP1403" s="9">
        <v>15</v>
      </c>
      <c r="AQ1403" s="9">
        <v>16</v>
      </c>
      <c r="AR1403" s="9">
        <v>20</v>
      </c>
      <c r="AS1403" s="9">
        <v>21</v>
      </c>
      <c r="AT1403" s="9">
        <v>1</v>
      </c>
      <c r="AU1403" s="9">
        <v>2</v>
      </c>
      <c r="AV1403" s="9">
        <v>3</v>
      </c>
      <c r="AW1403" s="9">
        <v>4</v>
      </c>
      <c r="AX1403" s="9">
        <v>5</v>
      </c>
      <c r="AY1403" s="9">
        <v>6</v>
      </c>
      <c r="AZ1403" s="9">
        <v>7</v>
      </c>
      <c r="BA1403" s="9">
        <v>8</v>
      </c>
      <c r="BB1403" s="9">
        <v>9</v>
      </c>
      <c r="BC1403" s="9">
        <v>10</v>
      </c>
      <c r="BD1403" s="9">
        <v>11</v>
      </c>
      <c r="BE1403" s="9">
        <v>12</v>
      </c>
      <c r="BF1403" s="9">
        <v>13</v>
      </c>
      <c r="BG1403" s="9">
        <v>14</v>
      </c>
      <c r="BH1403" s="9">
        <v>15</v>
      </c>
      <c r="BI1403" s="9">
        <v>16</v>
      </c>
      <c r="BJ1403" s="9">
        <v>20</v>
      </c>
      <c r="BK1403" s="9">
        <v>21</v>
      </c>
    </row>
    <row r="1404" spans="1:63" x14ac:dyDescent="0.25">
      <c r="A1404" s="149"/>
      <c r="B1404" s="149"/>
      <c r="C1404" s="149"/>
      <c r="D1404" s="152"/>
      <c r="E1404" s="152"/>
      <c r="F1404" s="152"/>
      <c r="G1404" s="155"/>
      <c r="H1404" s="16" t="s">
        <v>139</v>
      </c>
      <c r="I1404" s="17">
        <f>SUM(I1400)</f>
        <v>1862527</v>
      </c>
      <c r="J1404" s="17">
        <f t="shared" ref="J1404:Y1404" si="2028">SUM(J1400)</f>
        <v>60000</v>
      </c>
      <c r="K1404" s="17">
        <f t="shared" si="2028"/>
        <v>0</v>
      </c>
      <c r="L1404" s="17">
        <f t="shared" si="2028"/>
        <v>0</v>
      </c>
      <c r="M1404" s="17">
        <f t="shared" si="2028"/>
        <v>0</v>
      </c>
      <c r="N1404" s="17">
        <f t="shared" si="2028"/>
        <v>0</v>
      </c>
      <c r="O1404" s="17">
        <f t="shared" si="2028"/>
        <v>0</v>
      </c>
      <c r="P1404" s="17">
        <f t="shared" ref="P1404" si="2029">SUM(P1400)</f>
        <v>60000</v>
      </c>
      <c r="Q1404" s="17">
        <f t="shared" si="2028"/>
        <v>5700</v>
      </c>
      <c r="R1404" s="17">
        <f t="shared" si="2028"/>
        <v>2840</v>
      </c>
      <c r="S1404" s="17">
        <f t="shared" si="2028"/>
        <v>12380</v>
      </c>
      <c r="T1404" s="17">
        <f t="shared" si="2028"/>
        <v>4630</v>
      </c>
      <c r="U1404" s="17">
        <f t="shared" si="2028"/>
        <v>0</v>
      </c>
      <c r="V1404" s="17">
        <f t="shared" si="2028"/>
        <v>0</v>
      </c>
      <c r="W1404" s="17">
        <f t="shared" si="2028"/>
        <v>0</v>
      </c>
      <c r="X1404" s="17">
        <f t="shared" si="2028"/>
        <v>0</v>
      </c>
      <c r="Y1404" s="17">
        <f t="shared" si="2028"/>
        <v>11030</v>
      </c>
      <c r="Z1404" s="17">
        <v>36580</v>
      </c>
      <c r="AA1404" s="17">
        <v>23420</v>
      </c>
      <c r="AB1404" s="17">
        <f t="shared" ref="AB1404:AQ1404" si="2030">SUM(AB1400)</f>
        <v>0</v>
      </c>
      <c r="AC1404" s="17">
        <f t="shared" si="2030"/>
        <v>1683</v>
      </c>
      <c r="AD1404" s="17">
        <f t="shared" si="2030"/>
        <v>0</v>
      </c>
      <c r="AE1404" s="17">
        <f t="shared" si="2030"/>
        <v>0</v>
      </c>
      <c r="AF1404" s="17">
        <f t="shared" si="2030"/>
        <v>0</v>
      </c>
      <c r="AG1404" s="17">
        <f t="shared" si="2030"/>
        <v>0</v>
      </c>
      <c r="AH1404" s="17">
        <f t="shared" ref="AH1404" si="2031">SUM(AH1400)</f>
        <v>1683</v>
      </c>
      <c r="AI1404" s="17">
        <f t="shared" si="2030"/>
        <v>0</v>
      </c>
      <c r="AJ1404" s="17">
        <f t="shared" si="2030"/>
        <v>0</v>
      </c>
      <c r="AK1404" s="17">
        <f t="shared" si="2030"/>
        <v>1683</v>
      </c>
      <c r="AL1404" s="17">
        <f t="shared" si="2030"/>
        <v>0</v>
      </c>
      <c r="AM1404" s="17">
        <f t="shared" si="2030"/>
        <v>0</v>
      </c>
      <c r="AN1404" s="17">
        <f t="shared" si="2030"/>
        <v>0</v>
      </c>
      <c r="AO1404" s="17">
        <f t="shared" si="2030"/>
        <v>0</v>
      </c>
      <c r="AP1404" s="17">
        <f t="shared" si="2030"/>
        <v>0</v>
      </c>
      <c r="AQ1404" s="17">
        <f t="shared" si="2030"/>
        <v>0</v>
      </c>
      <c r="AR1404" s="17">
        <v>1683</v>
      </c>
      <c r="AS1404" s="17">
        <v>0</v>
      </c>
      <c r="AT1404" s="17">
        <f t="shared" ref="AT1404:BI1404" si="2032">SUM(AT1400)</f>
        <v>0</v>
      </c>
      <c r="AU1404" s="17">
        <f t="shared" si="2032"/>
        <v>17876</v>
      </c>
      <c r="AV1404" s="17">
        <f t="shared" si="2032"/>
        <v>0</v>
      </c>
      <c r="AW1404" s="17">
        <f t="shared" si="2032"/>
        <v>5866</v>
      </c>
      <c r="AX1404" s="17">
        <f t="shared" si="2032"/>
        <v>0</v>
      </c>
      <c r="AY1404" s="17">
        <f t="shared" si="2032"/>
        <v>0</v>
      </c>
      <c r="AZ1404" s="17">
        <f t="shared" ref="AZ1404" si="2033">SUM(AZ1400)</f>
        <v>23742</v>
      </c>
      <c r="BA1404" s="17">
        <f t="shared" si="2032"/>
        <v>0</v>
      </c>
      <c r="BB1404" s="17">
        <f t="shared" si="2032"/>
        <v>0</v>
      </c>
      <c r="BC1404" s="17">
        <f t="shared" si="2032"/>
        <v>19675</v>
      </c>
      <c r="BD1404" s="17">
        <f t="shared" si="2032"/>
        <v>0</v>
      </c>
      <c r="BE1404" s="17">
        <f t="shared" si="2032"/>
        <v>0</v>
      </c>
      <c r="BF1404" s="17">
        <f t="shared" si="2032"/>
        <v>4067</v>
      </c>
      <c r="BG1404" s="17">
        <f t="shared" si="2032"/>
        <v>0</v>
      </c>
      <c r="BH1404" s="17">
        <f t="shared" si="2032"/>
        <v>0</v>
      </c>
      <c r="BI1404" s="17">
        <f t="shared" si="2032"/>
        <v>0</v>
      </c>
      <c r="BJ1404" s="17">
        <v>23742</v>
      </c>
      <c r="BK1404" s="17">
        <v>0</v>
      </c>
    </row>
    <row r="1405" spans="1:63" x14ac:dyDescent="0.25">
      <c r="A1405" s="149"/>
      <c r="B1405" s="149"/>
      <c r="C1405" s="149"/>
      <c r="D1405" s="152"/>
      <c r="E1405" s="152"/>
      <c r="F1405" s="152"/>
      <c r="G1405" s="155"/>
      <c r="H1405" s="18" t="s">
        <v>57</v>
      </c>
      <c r="I1405" s="17">
        <f>SUM(I1404)</f>
        <v>1862527</v>
      </c>
      <c r="J1405" s="17">
        <f t="shared" ref="J1405:Y1405" si="2034">SUM(J1404)</f>
        <v>60000</v>
      </c>
      <c r="K1405" s="17">
        <f t="shared" si="2034"/>
        <v>0</v>
      </c>
      <c r="L1405" s="17">
        <f t="shared" si="2034"/>
        <v>0</v>
      </c>
      <c r="M1405" s="17">
        <f t="shared" si="2034"/>
        <v>0</v>
      </c>
      <c r="N1405" s="17">
        <f t="shared" si="2034"/>
        <v>0</v>
      </c>
      <c r="O1405" s="17">
        <f t="shared" si="2034"/>
        <v>0</v>
      </c>
      <c r="P1405" s="17">
        <f t="shared" ref="P1405" si="2035">SUM(P1404)</f>
        <v>60000</v>
      </c>
      <c r="Q1405" s="17">
        <f t="shared" si="2034"/>
        <v>5700</v>
      </c>
      <c r="R1405" s="17">
        <f t="shared" si="2034"/>
        <v>2840</v>
      </c>
      <c r="S1405" s="17">
        <f t="shared" si="2034"/>
        <v>12380</v>
      </c>
      <c r="T1405" s="17">
        <f t="shared" si="2034"/>
        <v>4630</v>
      </c>
      <c r="U1405" s="17">
        <f t="shared" si="2034"/>
        <v>0</v>
      </c>
      <c r="V1405" s="17">
        <f t="shared" si="2034"/>
        <v>0</v>
      </c>
      <c r="W1405" s="17">
        <f t="shared" si="2034"/>
        <v>0</v>
      </c>
      <c r="X1405" s="17">
        <f t="shared" si="2034"/>
        <v>0</v>
      </c>
      <c r="Y1405" s="17">
        <f t="shared" si="2034"/>
        <v>11030</v>
      </c>
      <c r="Z1405" s="17">
        <v>36580</v>
      </c>
      <c r="AA1405" s="17">
        <v>23420</v>
      </c>
      <c r="AB1405" s="17">
        <f t="shared" ref="AB1405:AQ1405" si="2036">SUM(AB1404)</f>
        <v>0</v>
      </c>
      <c r="AC1405" s="17">
        <f t="shared" si="2036"/>
        <v>1683</v>
      </c>
      <c r="AD1405" s="17">
        <f t="shared" si="2036"/>
        <v>0</v>
      </c>
      <c r="AE1405" s="17">
        <f t="shared" si="2036"/>
        <v>0</v>
      </c>
      <c r="AF1405" s="17">
        <f t="shared" si="2036"/>
        <v>0</v>
      </c>
      <c r="AG1405" s="17">
        <f t="shared" si="2036"/>
        <v>0</v>
      </c>
      <c r="AH1405" s="17">
        <f t="shared" ref="AH1405" si="2037">SUM(AH1404)</f>
        <v>1683</v>
      </c>
      <c r="AI1405" s="17">
        <f t="shared" si="2036"/>
        <v>0</v>
      </c>
      <c r="AJ1405" s="17">
        <f t="shared" si="2036"/>
        <v>0</v>
      </c>
      <c r="AK1405" s="17">
        <f t="shared" si="2036"/>
        <v>1683</v>
      </c>
      <c r="AL1405" s="17">
        <f t="shared" si="2036"/>
        <v>0</v>
      </c>
      <c r="AM1405" s="17">
        <f t="shared" si="2036"/>
        <v>0</v>
      </c>
      <c r="AN1405" s="17">
        <f t="shared" si="2036"/>
        <v>0</v>
      </c>
      <c r="AO1405" s="17">
        <f t="shared" si="2036"/>
        <v>0</v>
      </c>
      <c r="AP1405" s="17">
        <f t="shared" si="2036"/>
        <v>0</v>
      </c>
      <c r="AQ1405" s="17">
        <f t="shared" si="2036"/>
        <v>0</v>
      </c>
      <c r="AR1405" s="17">
        <v>1683</v>
      </c>
      <c r="AS1405" s="17">
        <v>0</v>
      </c>
      <c r="AT1405" s="17">
        <f t="shared" ref="AT1405:BI1405" si="2038">SUM(AT1404)</f>
        <v>0</v>
      </c>
      <c r="AU1405" s="17">
        <f t="shared" si="2038"/>
        <v>17876</v>
      </c>
      <c r="AV1405" s="17">
        <f t="shared" si="2038"/>
        <v>0</v>
      </c>
      <c r="AW1405" s="17">
        <f t="shared" si="2038"/>
        <v>5866</v>
      </c>
      <c r="AX1405" s="17">
        <f t="shared" si="2038"/>
        <v>0</v>
      </c>
      <c r="AY1405" s="17">
        <f t="shared" si="2038"/>
        <v>0</v>
      </c>
      <c r="AZ1405" s="17">
        <f t="shared" ref="AZ1405" si="2039">SUM(AZ1404)</f>
        <v>23742</v>
      </c>
      <c r="BA1405" s="17">
        <f t="shared" si="2038"/>
        <v>0</v>
      </c>
      <c r="BB1405" s="17">
        <f t="shared" si="2038"/>
        <v>0</v>
      </c>
      <c r="BC1405" s="17">
        <f t="shared" si="2038"/>
        <v>19675</v>
      </c>
      <c r="BD1405" s="17">
        <f t="shared" si="2038"/>
        <v>0</v>
      </c>
      <c r="BE1405" s="17">
        <f t="shared" si="2038"/>
        <v>0</v>
      </c>
      <c r="BF1405" s="17">
        <f t="shared" si="2038"/>
        <v>4067</v>
      </c>
      <c r="BG1405" s="17">
        <f t="shared" si="2038"/>
        <v>0</v>
      </c>
      <c r="BH1405" s="17">
        <f t="shared" si="2038"/>
        <v>0</v>
      </c>
      <c r="BI1405" s="17">
        <f t="shared" si="2038"/>
        <v>0</v>
      </c>
      <c r="BJ1405" s="17">
        <v>23742</v>
      </c>
      <c r="BK1405" s="17">
        <v>0</v>
      </c>
    </row>
    <row r="1406" spans="1:63" x14ac:dyDescent="0.25">
      <c r="A1406" s="150"/>
      <c r="B1406" s="150"/>
      <c r="C1406" s="150"/>
      <c r="D1406" s="153"/>
      <c r="E1406" s="153"/>
      <c r="F1406" s="153"/>
      <c r="G1406" s="156"/>
      <c r="P1406">
        <f t="shared" si="2004"/>
        <v>0</v>
      </c>
      <c r="Z1406">
        <v>0</v>
      </c>
      <c r="AA1406">
        <v>0</v>
      </c>
      <c r="AH1406">
        <f t="shared" si="2005"/>
        <v>0</v>
      </c>
      <c r="AR1406">
        <v>0</v>
      </c>
      <c r="AS1406">
        <v>0</v>
      </c>
      <c r="AZ1406">
        <f t="shared" si="2006"/>
        <v>0</v>
      </c>
      <c r="BJ1406">
        <v>0</v>
      </c>
      <c r="BK1406">
        <v>0</v>
      </c>
    </row>
    <row r="1407" spans="1:63" ht="15.75" thickBot="1" x14ac:dyDescent="0.3">
      <c r="A1407" s="13" t="s">
        <v>0</v>
      </c>
      <c r="B1407" s="13" t="s">
        <v>0</v>
      </c>
      <c r="C1407" s="13" t="s">
        <v>0</v>
      </c>
      <c r="D1407" s="103" t="s">
        <v>0</v>
      </c>
      <c r="E1407" s="103" t="s">
        <v>0</v>
      </c>
      <c r="F1407" s="103" t="s">
        <v>0</v>
      </c>
      <c r="G1407" s="13" t="s">
        <v>0</v>
      </c>
      <c r="H1407" s="19" t="s">
        <v>0</v>
      </c>
      <c r="I1407" s="19" t="s">
        <v>0</v>
      </c>
      <c r="J1407" s="19" t="s">
        <v>0</v>
      </c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>
        <v>0</v>
      </c>
      <c r="AA1407" s="19">
        <v>0</v>
      </c>
      <c r="AB1407" s="19" t="s">
        <v>0</v>
      </c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>
        <v>0</v>
      </c>
      <c r="AS1407" s="19">
        <v>0</v>
      </c>
      <c r="AT1407" s="19" t="s">
        <v>0</v>
      </c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>
        <v>0</v>
      </c>
      <c r="BK1407" s="19">
        <v>0</v>
      </c>
    </row>
    <row r="1408" spans="1:63" ht="69.75" customHeight="1" thickBot="1" x14ac:dyDescent="0.3">
      <c r="A1408" s="5" t="s">
        <v>2</v>
      </c>
      <c r="B1408" s="5" t="s">
        <v>3</v>
      </c>
      <c r="C1408" s="5" t="s">
        <v>4</v>
      </c>
      <c r="D1408" s="108" t="s">
        <v>0</v>
      </c>
      <c r="E1408" s="116" t="s">
        <v>5</v>
      </c>
      <c r="F1408" s="116" t="s">
        <v>6</v>
      </c>
      <c r="G1408" s="5" t="s">
        <v>7</v>
      </c>
      <c r="H1408" s="5" t="s">
        <v>8</v>
      </c>
      <c r="I1408" s="5" t="s">
        <v>9</v>
      </c>
      <c r="J1408" s="94" t="s">
        <v>10</v>
      </c>
      <c r="K1408" s="94" t="s">
        <v>1602</v>
      </c>
      <c r="L1408" s="94" t="s">
        <v>1535</v>
      </c>
      <c r="M1408" s="94" t="s">
        <v>1591</v>
      </c>
      <c r="N1408" s="94" t="s">
        <v>1592</v>
      </c>
      <c r="O1408" s="94" t="s">
        <v>1593</v>
      </c>
      <c r="P1408" s="94" t="s">
        <v>1606</v>
      </c>
      <c r="Q1408" s="94" t="s">
        <v>1603</v>
      </c>
      <c r="R1408" s="94" t="s">
        <v>1594</v>
      </c>
      <c r="S1408" s="94" t="s">
        <v>1595</v>
      </c>
      <c r="T1408" s="94" t="s">
        <v>1596</v>
      </c>
      <c r="U1408" s="94" t="s">
        <v>1597</v>
      </c>
      <c r="V1408" s="94" t="s">
        <v>1598</v>
      </c>
      <c r="W1408" s="94" t="s">
        <v>1599</v>
      </c>
      <c r="X1408" s="94" t="s">
        <v>1604</v>
      </c>
      <c r="Y1408" s="94" t="s">
        <v>1605</v>
      </c>
      <c r="Z1408" s="94" t="s">
        <v>1600</v>
      </c>
      <c r="AA1408" s="94" t="s">
        <v>1601</v>
      </c>
      <c r="AB1408" s="95" t="s">
        <v>11</v>
      </c>
      <c r="AC1408" s="95" t="s">
        <v>1602</v>
      </c>
      <c r="AD1408" s="95" t="s">
        <v>1535</v>
      </c>
      <c r="AE1408" s="95" t="s">
        <v>1591</v>
      </c>
      <c r="AF1408" s="95" t="s">
        <v>1592</v>
      </c>
      <c r="AG1408" s="95" t="s">
        <v>1593</v>
      </c>
      <c r="AH1408" s="95" t="s">
        <v>1607</v>
      </c>
      <c r="AI1408" s="95" t="s">
        <v>1603</v>
      </c>
      <c r="AJ1408" s="95" t="s">
        <v>1594</v>
      </c>
      <c r="AK1408" s="95" t="s">
        <v>1595</v>
      </c>
      <c r="AL1408" s="95" t="s">
        <v>1596</v>
      </c>
      <c r="AM1408" s="95" t="s">
        <v>1597</v>
      </c>
      <c r="AN1408" s="95" t="s">
        <v>1598</v>
      </c>
      <c r="AO1408" s="95" t="s">
        <v>1599</v>
      </c>
      <c r="AP1408" s="95" t="s">
        <v>1604</v>
      </c>
      <c r="AQ1408" s="95" t="s">
        <v>1605</v>
      </c>
      <c r="AR1408" s="95" t="s">
        <v>1600</v>
      </c>
      <c r="AS1408" s="95" t="s">
        <v>1601</v>
      </c>
      <c r="AT1408" s="96" t="s">
        <v>12</v>
      </c>
      <c r="AU1408" s="96" t="s">
        <v>1602</v>
      </c>
      <c r="AV1408" s="96" t="s">
        <v>1535</v>
      </c>
      <c r="AW1408" s="96" t="s">
        <v>1591</v>
      </c>
      <c r="AX1408" s="96" t="s">
        <v>1592</v>
      </c>
      <c r="AY1408" s="96" t="s">
        <v>1593</v>
      </c>
      <c r="AZ1408" s="96" t="s">
        <v>1608</v>
      </c>
      <c r="BA1408" s="96" t="s">
        <v>1603</v>
      </c>
      <c r="BB1408" s="96" t="s">
        <v>1594</v>
      </c>
      <c r="BC1408" s="96" t="s">
        <v>1595</v>
      </c>
      <c r="BD1408" s="96" t="s">
        <v>1596</v>
      </c>
      <c r="BE1408" s="96" t="s">
        <v>1597</v>
      </c>
      <c r="BF1408" s="96" t="s">
        <v>1598</v>
      </c>
      <c r="BG1408" s="96" t="s">
        <v>1599</v>
      </c>
      <c r="BH1408" s="96" t="s">
        <v>1604</v>
      </c>
      <c r="BI1408" s="96" t="s">
        <v>1605</v>
      </c>
      <c r="BJ1408" s="96" t="s">
        <v>1600</v>
      </c>
      <c r="BK1408" s="96" t="s">
        <v>1601</v>
      </c>
    </row>
    <row r="1409" spans="1:63" x14ac:dyDescent="0.25">
      <c r="A1409" s="6" t="s">
        <v>0</v>
      </c>
      <c r="B1409" s="6" t="s">
        <v>0</v>
      </c>
      <c r="C1409" s="6" t="s">
        <v>0</v>
      </c>
      <c r="D1409" s="109" t="s">
        <v>0</v>
      </c>
      <c r="E1409" s="109" t="s">
        <v>0</v>
      </c>
      <c r="F1409" s="125" t="s">
        <v>0</v>
      </c>
      <c r="G1409" s="7" t="s">
        <v>0</v>
      </c>
      <c r="H1409" s="8" t="s">
        <v>0</v>
      </c>
      <c r="I1409" s="9" t="s">
        <v>13</v>
      </c>
      <c r="J1409" s="9">
        <v>1</v>
      </c>
      <c r="K1409" s="9">
        <v>2</v>
      </c>
      <c r="L1409" s="9">
        <v>3</v>
      </c>
      <c r="M1409" s="9">
        <v>4</v>
      </c>
      <c r="N1409" s="9">
        <v>5</v>
      </c>
      <c r="O1409" s="9">
        <v>6</v>
      </c>
      <c r="P1409" s="9">
        <v>7</v>
      </c>
      <c r="Q1409" s="9">
        <v>8</v>
      </c>
      <c r="R1409" s="9">
        <v>9</v>
      </c>
      <c r="S1409" s="9">
        <v>10</v>
      </c>
      <c r="T1409" s="9">
        <v>11</v>
      </c>
      <c r="U1409" s="9">
        <v>12</v>
      </c>
      <c r="V1409" s="9">
        <v>13</v>
      </c>
      <c r="W1409" s="9">
        <v>14</v>
      </c>
      <c r="X1409" s="9">
        <v>15</v>
      </c>
      <c r="Y1409" s="9">
        <v>16</v>
      </c>
      <c r="Z1409" s="9">
        <v>20</v>
      </c>
      <c r="AA1409" s="9">
        <v>21</v>
      </c>
      <c r="AB1409" s="9">
        <v>1</v>
      </c>
      <c r="AC1409" s="9">
        <v>2</v>
      </c>
      <c r="AD1409" s="9">
        <v>3</v>
      </c>
      <c r="AE1409" s="9">
        <v>4</v>
      </c>
      <c r="AF1409" s="9">
        <v>5</v>
      </c>
      <c r="AG1409" s="9">
        <v>6</v>
      </c>
      <c r="AH1409" s="9">
        <v>7</v>
      </c>
      <c r="AI1409" s="9">
        <v>8</v>
      </c>
      <c r="AJ1409" s="9">
        <v>9</v>
      </c>
      <c r="AK1409" s="9">
        <v>10</v>
      </c>
      <c r="AL1409" s="9">
        <v>11</v>
      </c>
      <c r="AM1409" s="9">
        <v>12</v>
      </c>
      <c r="AN1409" s="9">
        <v>13</v>
      </c>
      <c r="AO1409" s="9">
        <v>14</v>
      </c>
      <c r="AP1409" s="9">
        <v>15</v>
      </c>
      <c r="AQ1409" s="9">
        <v>16</v>
      </c>
      <c r="AR1409" s="9">
        <v>20</v>
      </c>
      <c r="AS1409" s="9">
        <v>21</v>
      </c>
      <c r="AT1409" s="9">
        <v>1</v>
      </c>
      <c r="AU1409" s="9">
        <v>2</v>
      </c>
      <c r="AV1409" s="9">
        <v>3</v>
      </c>
      <c r="AW1409" s="9">
        <v>4</v>
      </c>
      <c r="AX1409" s="9">
        <v>5</v>
      </c>
      <c r="AY1409" s="9">
        <v>6</v>
      </c>
      <c r="AZ1409" s="9">
        <v>7</v>
      </c>
      <c r="BA1409" s="9">
        <v>8</v>
      </c>
      <c r="BB1409" s="9">
        <v>9</v>
      </c>
      <c r="BC1409" s="9">
        <v>10</v>
      </c>
      <c r="BD1409" s="9">
        <v>11</v>
      </c>
      <c r="BE1409" s="9">
        <v>12</v>
      </c>
      <c r="BF1409" s="9">
        <v>13</v>
      </c>
      <c r="BG1409" s="9">
        <v>14</v>
      </c>
      <c r="BH1409" s="9">
        <v>15</v>
      </c>
      <c r="BI1409" s="9">
        <v>16</v>
      </c>
      <c r="BJ1409" s="9">
        <v>20</v>
      </c>
      <c r="BK1409" s="9">
        <v>21</v>
      </c>
    </row>
    <row r="1410" spans="1:63" ht="22.5" x14ac:dyDescent="0.25">
      <c r="A1410" s="1" t="s">
        <v>135</v>
      </c>
      <c r="B1410" s="1" t="s">
        <v>60</v>
      </c>
      <c r="C1410" s="4" t="s">
        <v>173</v>
      </c>
      <c r="D1410" s="107" t="s">
        <v>506</v>
      </c>
      <c r="E1410" s="106" t="s">
        <v>0</v>
      </c>
      <c r="F1410" s="106" t="s">
        <v>0</v>
      </c>
      <c r="G1410" s="2" t="s">
        <v>0</v>
      </c>
      <c r="H1410" s="2" t="s">
        <v>507</v>
      </c>
      <c r="I1410" s="3" t="s">
        <v>0</v>
      </c>
      <c r="J1410" s="3" t="s">
        <v>0</v>
      </c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>
        <v>0</v>
      </c>
      <c r="AA1410" s="3">
        <v>0</v>
      </c>
      <c r="AB1410" s="3" t="s">
        <v>0</v>
      </c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>
        <v>0</v>
      </c>
      <c r="AS1410" s="3">
        <v>0</v>
      </c>
      <c r="AT1410" s="3" t="s">
        <v>0</v>
      </c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>
        <v>0</v>
      </c>
      <c r="BK1410" s="3">
        <v>0</v>
      </c>
    </row>
    <row r="1411" spans="1:63" ht="33.75" x14ac:dyDescent="0.25">
      <c r="A1411" s="1" t="s">
        <v>0</v>
      </c>
      <c r="B1411" s="1" t="s">
        <v>0</v>
      </c>
      <c r="C1411" s="1" t="s">
        <v>0</v>
      </c>
      <c r="D1411" s="106" t="s">
        <v>0</v>
      </c>
      <c r="E1411" s="106" t="s">
        <v>0</v>
      </c>
      <c r="F1411" s="106" t="s">
        <v>0</v>
      </c>
      <c r="G1411" s="2" t="s">
        <v>0</v>
      </c>
      <c r="H1411" s="10" t="s">
        <v>15</v>
      </c>
      <c r="I1411" s="11">
        <f>SUM(I1412,I1420,I1422)</f>
        <v>2573792</v>
      </c>
      <c r="J1411" s="11">
        <f t="shared" ref="J1411:Y1411" si="2040">SUM(J1412,J1420,J1422)</f>
        <v>87000</v>
      </c>
      <c r="K1411" s="11">
        <f t="shared" si="2040"/>
        <v>0</v>
      </c>
      <c r="L1411" s="11">
        <f t="shared" si="2040"/>
        <v>0</v>
      </c>
      <c r="M1411" s="11">
        <f t="shared" si="2040"/>
        <v>0</v>
      </c>
      <c r="N1411" s="11">
        <f t="shared" si="2040"/>
        <v>0</v>
      </c>
      <c r="O1411" s="11">
        <f t="shared" si="2040"/>
        <v>0</v>
      </c>
      <c r="P1411" s="11">
        <f t="shared" ref="P1411" si="2041">SUM(P1412,P1420,P1422)</f>
        <v>87000</v>
      </c>
      <c r="Q1411" s="11">
        <f t="shared" si="2040"/>
        <v>2192</v>
      </c>
      <c r="R1411" s="11">
        <f t="shared" si="2040"/>
        <v>3754</v>
      </c>
      <c r="S1411" s="11">
        <f t="shared" si="2040"/>
        <v>5145</v>
      </c>
      <c r="T1411" s="11">
        <f t="shared" si="2040"/>
        <v>6397</v>
      </c>
      <c r="U1411" s="11">
        <f t="shared" si="2040"/>
        <v>4891</v>
      </c>
      <c r="V1411" s="11">
        <f t="shared" si="2040"/>
        <v>6767</v>
      </c>
      <c r="W1411" s="11">
        <f t="shared" si="2040"/>
        <v>0</v>
      </c>
      <c r="X1411" s="11">
        <f t="shared" si="2040"/>
        <v>8537</v>
      </c>
      <c r="Y1411" s="11">
        <f t="shared" si="2040"/>
        <v>2540</v>
      </c>
      <c r="Z1411" s="11">
        <v>40223</v>
      </c>
      <c r="AA1411" s="11">
        <v>46777</v>
      </c>
      <c r="AB1411" s="11">
        <f t="shared" ref="AB1411:AQ1411" si="2042">SUM(AB1412,AB1420,AB1422)</f>
        <v>0</v>
      </c>
      <c r="AC1411" s="11">
        <f t="shared" si="2042"/>
        <v>0</v>
      </c>
      <c r="AD1411" s="11">
        <f t="shared" si="2042"/>
        <v>0</v>
      </c>
      <c r="AE1411" s="11">
        <f t="shared" si="2042"/>
        <v>0</v>
      </c>
      <c r="AF1411" s="11">
        <f t="shared" si="2042"/>
        <v>0</v>
      </c>
      <c r="AG1411" s="11">
        <f t="shared" si="2042"/>
        <v>0</v>
      </c>
      <c r="AH1411" s="11">
        <f t="shared" ref="AH1411" si="2043">SUM(AH1412,AH1420,AH1422)</f>
        <v>0</v>
      </c>
      <c r="AI1411" s="11">
        <f t="shared" si="2042"/>
        <v>0</v>
      </c>
      <c r="AJ1411" s="11">
        <f t="shared" si="2042"/>
        <v>0</v>
      </c>
      <c r="AK1411" s="11">
        <f t="shared" si="2042"/>
        <v>0</v>
      </c>
      <c r="AL1411" s="11">
        <f t="shared" si="2042"/>
        <v>0</v>
      </c>
      <c r="AM1411" s="11">
        <f t="shared" si="2042"/>
        <v>0</v>
      </c>
      <c r="AN1411" s="11">
        <f t="shared" si="2042"/>
        <v>0</v>
      </c>
      <c r="AO1411" s="11">
        <f t="shared" si="2042"/>
        <v>0</v>
      </c>
      <c r="AP1411" s="11">
        <f t="shared" si="2042"/>
        <v>0</v>
      </c>
      <c r="AQ1411" s="11">
        <f t="shared" si="2042"/>
        <v>0</v>
      </c>
      <c r="AR1411" s="11">
        <v>0</v>
      </c>
      <c r="AS1411" s="11">
        <v>0</v>
      </c>
      <c r="AT1411" s="11">
        <f t="shared" ref="AT1411:BI1411" si="2044">SUM(AT1412,AT1420,AT1422)</f>
        <v>0</v>
      </c>
      <c r="AU1411" s="11">
        <f t="shared" si="2044"/>
        <v>778</v>
      </c>
      <c r="AV1411" s="11">
        <f t="shared" si="2044"/>
        <v>0</v>
      </c>
      <c r="AW1411" s="11">
        <f t="shared" si="2044"/>
        <v>1203</v>
      </c>
      <c r="AX1411" s="11">
        <f t="shared" si="2044"/>
        <v>0</v>
      </c>
      <c r="AY1411" s="11">
        <f t="shared" si="2044"/>
        <v>0</v>
      </c>
      <c r="AZ1411" s="11">
        <f t="shared" ref="AZ1411" si="2045">SUM(AZ1412,AZ1420,AZ1422)</f>
        <v>1981</v>
      </c>
      <c r="BA1411" s="11">
        <f t="shared" si="2044"/>
        <v>0</v>
      </c>
      <c r="BB1411" s="11">
        <f t="shared" si="2044"/>
        <v>0</v>
      </c>
      <c r="BC1411" s="11">
        <f t="shared" si="2044"/>
        <v>1201</v>
      </c>
      <c r="BD1411" s="11">
        <f t="shared" si="2044"/>
        <v>0</v>
      </c>
      <c r="BE1411" s="11">
        <f t="shared" si="2044"/>
        <v>780</v>
      </c>
      <c r="BF1411" s="11">
        <f t="shared" si="2044"/>
        <v>0</v>
      </c>
      <c r="BG1411" s="11">
        <f t="shared" si="2044"/>
        <v>0</v>
      </c>
      <c r="BH1411" s="11">
        <f t="shared" si="2044"/>
        <v>0</v>
      </c>
      <c r="BI1411" s="11">
        <f t="shared" si="2044"/>
        <v>0</v>
      </c>
      <c r="BJ1411" s="11">
        <v>1981</v>
      </c>
      <c r="BK1411" s="11">
        <v>0</v>
      </c>
    </row>
    <row r="1412" spans="1:63" x14ac:dyDescent="0.25">
      <c r="A1412" s="4" t="s">
        <v>135</v>
      </c>
      <c r="B1412" s="4" t="s">
        <v>60</v>
      </c>
      <c r="C1412" s="4" t="s">
        <v>173</v>
      </c>
      <c r="D1412" s="107" t="s">
        <v>506</v>
      </c>
      <c r="E1412" s="106" t="s">
        <v>16</v>
      </c>
      <c r="F1412" s="106" t="s">
        <v>0</v>
      </c>
      <c r="G1412" s="2" t="s">
        <v>0</v>
      </c>
      <c r="H1412" s="2" t="s">
        <v>17</v>
      </c>
      <c r="I1412" s="12">
        <f>SUM(I1413,I1414)</f>
        <v>2026850</v>
      </c>
      <c r="J1412" s="12">
        <f t="shared" ref="J1412:Y1412" si="2046">SUM(J1413,J1414)</f>
        <v>0</v>
      </c>
      <c r="K1412" s="12">
        <f t="shared" si="2046"/>
        <v>0</v>
      </c>
      <c r="L1412" s="12">
        <f t="shared" si="2046"/>
        <v>0</v>
      </c>
      <c r="M1412" s="12">
        <f t="shared" si="2046"/>
        <v>0</v>
      </c>
      <c r="N1412" s="12">
        <f t="shared" si="2046"/>
        <v>0</v>
      </c>
      <c r="O1412" s="12">
        <f t="shared" si="2046"/>
        <v>0</v>
      </c>
      <c r="P1412" s="12">
        <f t="shared" ref="P1412" si="2047">SUM(P1413,P1414)</f>
        <v>0</v>
      </c>
      <c r="Q1412" s="12">
        <f t="shared" si="2046"/>
        <v>0</v>
      </c>
      <c r="R1412" s="12">
        <f t="shared" si="2046"/>
        <v>0</v>
      </c>
      <c r="S1412" s="12">
        <f t="shared" si="2046"/>
        <v>0</v>
      </c>
      <c r="T1412" s="12">
        <f t="shared" si="2046"/>
        <v>0</v>
      </c>
      <c r="U1412" s="12">
        <f t="shared" si="2046"/>
        <v>0</v>
      </c>
      <c r="V1412" s="12">
        <f t="shared" si="2046"/>
        <v>0</v>
      </c>
      <c r="W1412" s="12">
        <f t="shared" si="2046"/>
        <v>0</v>
      </c>
      <c r="X1412" s="12">
        <f t="shared" si="2046"/>
        <v>0</v>
      </c>
      <c r="Y1412" s="12">
        <f t="shared" si="2046"/>
        <v>0</v>
      </c>
      <c r="Z1412" s="12">
        <v>0</v>
      </c>
      <c r="AA1412" s="12">
        <v>0</v>
      </c>
      <c r="AB1412" s="12">
        <f t="shared" ref="AB1412:AQ1412" si="2048">SUM(AB1413,AB1414)</f>
        <v>0</v>
      </c>
      <c r="AC1412" s="12">
        <f t="shared" si="2048"/>
        <v>0</v>
      </c>
      <c r="AD1412" s="12">
        <f t="shared" si="2048"/>
        <v>0</v>
      </c>
      <c r="AE1412" s="12">
        <f t="shared" si="2048"/>
        <v>0</v>
      </c>
      <c r="AF1412" s="12">
        <f t="shared" si="2048"/>
        <v>0</v>
      </c>
      <c r="AG1412" s="12">
        <f t="shared" si="2048"/>
        <v>0</v>
      </c>
      <c r="AH1412" s="12">
        <f t="shared" ref="AH1412" si="2049">SUM(AH1413,AH1414)</f>
        <v>0</v>
      </c>
      <c r="AI1412" s="12">
        <f t="shared" si="2048"/>
        <v>0</v>
      </c>
      <c r="AJ1412" s="12">
        <f t="shared" si="2048"/>
        <v>0</v>
      </c>
      <c r="AK1412" s="12">
        <f t="shared" si="2048"/>
        <v>0</v>
      </c>
      <c r="AL1412" s="12">
        <f t="shared" si="2048"/>
        <v>0</v>
      </c>
      <c r="AM1412" s="12">
        <f t="shared" si="2048"/>
        <v>0</v>
      </c>
      <c r="AN1412" s="12">
        <f t="shared" si="2048"/>
        <v>0</v>
      </c>
      <c r="AO1412" s="12">
        <f t="shared" si="2048"/>
        <v>0</v>
      </c>
      <c r="AP1412" s="12">
        <f t="shared" si="2048"/>
        <v>0</v>
      </c>
      <c r="AQ1412" s="12">
        <f t="shared" si="2048"/>
        <v>0</v>
      </c>
      <c r="AR1412" s="12">
        <v>0</v>
      </c>
      <c r="AS1412" s="12">
        <v>0</v>
      </c>
      <c r="AT1412" s="12">
        <f t="shared" ref="AT1412:BI1412" si="2050">SUM(AT1413,AT1414)</f>
        <v>0</v>
      </c>
      <c r="AU1412" s="12">
        <f t="shared" si="2050"/>
        <v>0</v>
      </c>
      <c r="AV1412" s="12">
        <f t="shared" si="2050"/>
        <v>0</v>
      </c>
      <c r="AW1412" s="12">
        <f t="shared" si="2050"/>
        <v>0</v>
      </c>
      <c r="AX1412" s="12">
        <f t="shared" si="2050"/>
        <v>0</v>
      </c>
      <c r="AY1412" s="12">
        <f t="shared" si="2050"/>
        <v>0</v>
      </c>
      <c r="AZ1412" s="12">
        <f t="shared" ref="AZ1412" si="2051">SUM(AZ1413,AZ1414)</f>
        <v>0</v>
      </c>
      <c r="BA1412" s="12">
        <f t="shared" si="2050"/>
        <v>0</v>
      </c>
      <c r="BB1412" s="12">
        <f t="shared" si="2050"/>
        <v>0</v>
      </c>
      <c r="BC1412" s="12">
        <f t="shared" si="2050"/>
        <v>0</v>
      </c>
      <c r="BD1412" s="12">
        <f t="shared" si="2050"/>
        <v>0</v>
      </c>
      <c r="BE1412" s="12">
        <f t="shared" si="2050"/>
        <v>0</v>
      </c>
      <c r="BF1412" s="12">
        <f t="shared" si="2050"/>
        <v>0</v>
      </c>
      <c r="BG1412" s="12">
        <f t="shared" si="2050"/>
        <v>0</v>
      </c>
      <c r="BH1412" s="12">
        <f t="shared" si="2050"/>
        <v>0</v>
      </c>
      <c r="BI1412" s="12">
        <f t="shared" si="2050"/>
        <v>0</v>
      </c>
      <c r="BJ1412" s="12">
        <v>0</v>
      </c>
      <c r="BK1412" s="12">
        <v>0</v>
      </c>
    </row>
    <row r="1413" spans="1:63" x14ac:dyDescent="0.25">
      <c r="A1413" s="4" t="s">
        <v>135</v>
      </c>
      <c r="B1413" s="4" t="s">
        <v>60</v>
      </c>
      <c r="C1413" s="4" t="s">
        <v>173</v>
      </c>
      <c r="D1413" s="107" t="s">
        <v>506</v>
      </c>
      <c r="E1413" s="117">
        <v>6111</v>
      </c>
      <c r="F1413" s="107"/>
      <c r="G1413" s="103" t="s">
        <v>1658</v>
      </c>
      <c r="H1413" s="13" t="s">
        <v>18</v>
      </c>
      <c r="I1413" s="14">
        <v>1799450</v>
      </c>
      <c r="J1413" s="14">
        <v>0</v>
      </c>
      <c r="K1413" s="14"/>
      <c r="L1413" s="14"/>
      <c r="M1413" s="14"/>
      <c r="N1413" s="14"/>
      <c r="O1413" s="14"/>
      <c r="P1413" s="14">
        <f t="shared" si="2004"/>
        <v>0</v>
      </c>
      <c r="Q1413" s="14"/>
      <c r="R1413" s="14"/>
      <c r="S1413" s="14"/>
      <c r="T1413" s="14"/>
      <c r="U1413" s="14"/>
      <c r="V1413" s="14"/>
      <c r="W1413" s="14"/>
      <c r="X1413" s="14"/>
      <c r="Y1413" s="14"/>
      <c r="Z1413" s="14">
        <v>0</v>
      </c>
      <c r="AA1413" s="14">
        <v>0</v>
      </c>
      <c r="AB1413" s="14">
        <v>0</v>
      </c>
      <c r="AC1413" s="14"/>
      <c r="AD1413" s="14"/>
      <c r="AE1413" s="14"/>
      <c r="AF1413" s="14"/>
      <c r="AG1413" s="14"/>
      <c r="AH1413" s="14">
        <f t="shared" si="2005"/>
        <v>0</v>
      </c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>
        <v>0</v>
      </c>
      <c r="AS1413" s="14">
        <v>0</v>
      </c>
      <c r="AT1413" s="14">
        <v>0</v>
      </c>
      <c r="AU1413" s="14"/>
      <c r="AV1413" s="14"/>
      <c r="AW1413" s="14"/>
      <c r="AX1413" s="14"/>
      <c r="AY1413" s="14"/>
      <c r="AZ1413" s="14">
        <f t="shared" si="2006"/>
        <v>0</v>
      </c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>
        <v>0</v>
      </c>
      <c r="BK1413" s="14">
        <v>0</v>
      </c>
    </row>
    <row r="1414" spans="1:63" x14ac:dyDescent="0.25">
      <c r="A1414" s="1" t="s">
        <v>135</v>
      </c>
      <c r="B1414" s="1" t="s">
        <v>60</v>
      </c>
      <c r="C1414" s="1" t="s">
        <v>173</v>
      </c>
      <c r="D1414" s="110" t="s">
        <v>506</v>
      </c>
      <c r="E1414" s="110" t="s">
        <v>20</v>
      </c>
      <c r="F1414" s="107" t="s">
        <v>0</v>
      </c>
      <c r="G1414" s="13" t="s">
        <v>0</v>
      </c>
      <c r="H1414" s="2" t="s">
        <v>21</v>
      </c>
      <c r="I1414" s="12">
        <f>SUM(I1415:I1419)</f>
        <v>227400</v>
      </c>
      <c r="J1414" s="12">
        <f t="shared" ref="J1414:Y1414" si="2052">SUM(J1415:J1419)</f>
        <v>0</v>
      </c>
      <c r="K1414" s="12">
        <f t="shared" si="2052"/>
        <v>0</v>
      </c>
      <c r="L1414" s="12">
        <f t="shared" si="2052"/>
        <v>0</v>
      </c>
      <c r="M1414" s="12">
        <f t="shared" si="2052"/>
        <v>0</v>
      </c>
      <c r="N1414" s="12">
        <f t="shared" si="2052"/>
        <v>0</v>
      </c>
      <c r="O1414" s="12">
        <f t="shared" si="2052"/>
        <v>0</v>
      </c>
      <c r="P1414" s="12">
        <f t="shared" si="2052"/>
        <v>0</v>
      </c>
      <c r="Q1414" s="12">
        <f t="shared" si="2052"/>
        <v>0</v>
      </c>
      <c r="R1414" s="12">
        <f t="shared" si="2052"/>
        <v>0</v>
      </c>
      <c r="S1414" s="12">
        <f t="shared" si="2052"/>
        <v>0</v>
      </c>
      <c r="T1414" s="12">
        <f t="shared" si="2052"/>
        <v>0</v>
      </c>
      <c r="U1414" s="12">
        <f t="shared" si="2052"/>
        <v>0</v>
      </c>
      <c r="V1414" s="12">
        <f t="shared" si="2052"/>
        <v>0</v>
      </c>
      <c r="W1414" s="12">
        <f t="shared" si="2052"/>
        <v>0</v>
      </c>
      <c r="X1414" s="12">
        <f t="shared" si="2052"/>
        <v>0</v>
      </c>
      <c r="Y1414" s="12">
        <f t="shared" si="2052"/>
        <v>0</v>
      </c>
      <c r="Z1414" s="12">
        <v>0</v>
      </c>
      <c r="AA1414" s="12">
        <v>0</v>
      </c>
      <c r="AB1414" s="12">
        <f t="shared" ref="AB1414:AQ1414" si="2053">SUM(AB1415:AB1419)</f>
        <v>0</v>
      </c>
      <c r="AC1414" s="12">
        <f t="shared" si="2053"/>
        <v>0</v>
      </c>
      <c r="AD1414" s="12">
        <f t="shared" si="2053"/>
        <v>0</v>
      </c>
      <c r="AE1414" s="12">
        <f t="shared" si="2053"/>
        <v>0</v>
      </c>
      <c r="AF1414" s="12">
        <f t="shared" si="2053"/>
        <v>0</v>
      </c>
      <c r="AG1414" s="12">
        <f t="shared" si="2053"/>
        <v>0</v>
      </c>
      <c r="AH1414" s="12">
        <f t="shared" si="2053"/>
        <v>0</v>
      </c>
      <c r="AI1414" s="12">
        <f t="shared" si="2053"/>
        <v>0</v>
      </c>
      <c r="AJ1414" s="12">
        <f t="shared" si="2053"/>
        <v>0</v>
      </c>
      <c r="AK1414" s="12">
        <f t="shared" si="2053"/>
        <v>0</v>
      </c>
      <c r="AL1414" s="12">
        <f t="shared" si="2053"/>
        <v>0</v>
      </c>
      <c r="AM1414" s="12">
        <f t="shared" si="2053"/>
        <v>0</v>
      </c>
      <c r="AN1414" s="12">
        <f t="shared" si="2053"/>
        <v>0</v>
      </c>
      <c r="AO1414" s="12">
        <f t="shared" si="2053"/>
        <v>0</v>
      </c>
      <c r="AP1414" s="12">
        <f t="shared" si="2053"/>
        <v>0</v>
      </c>
      <c r="AQ1414" s="12">
        <f t="shared" si="2053"/>
        <v>0</v>
      </c>
      <c r="AR1414" s="12">
        <v>0</v>
      </c>
      <c r="AS1414" s="12">
        <v>0</v>
      </c>
      <c r="AT1414" s="12">
        <f t="shared" ref="AT1414:BI1414" si="2054">SUM(AT1415:AT1419)</f>
        <v>0</v>
      </c>
      <c r="AU1414" s="12">
        <f t="shared" si="2054"/>
        <v>0</v>
      </c>
      <c r="AV1414" s="12">
        <f t="shared" si="2054"/>
        <v>0</v>
      </c>
      <c r="AW1414" s="12">
        <f t="shared" si="2054"/>
        <v>0</v>
      </c>
      <c r="AX1414" s="12">
        <f t="shared" si="2054"/>
        <v>0</v>
      </c>
      <c r="AY1414" s="12">
        <f t="shared" si="2054"/>
        <v>0</v>
      </c>
      <c r="AZ1414" s="12">
        <f t="shared" si="2054"/>
        <v>0</v>
      </c>
      <c r="BA1414" s="12">
        <f t="shared" si="2054"/>
        <v>0</v>
      </c>
      <c r="BB1414" s="12">
        <f t="shared" si="2054"/>
        <v>0</v>
      </c>
      <c r="BC1414" s="12">
        <f t="shared" si="2054"/>
        <v>0</v>
      </c>
      <c r="BD1414" s="12">
        <f t="shared" si="2054"/>
        <v>0</v>
      </c>
      <c r="BE1414" s="12">
        <f t="shared" si="2054"/>
        <v>0</v>
      </c>
      <c r="BF1414" s="12">
        <f t="shared" si="2054"/>
        <v>0</v>
      </c>
      <c r="BG1414" s="12">
        <f t="shared" si="2054"/>
        <v>0</v>
      </c>
      <c r="BH1414" s="12">
        <f t="shared" si="2054"/>
        <v>0</v>
      </c>
      <c r="BI1414" s="12">
        <f t="shared" si="2054"/>
        <v>0</v>
      </c>
      <c r="BJ1414" s="12">
        <v>0</v>
      </c>
      <c r="BK1414" s="12">
        <v>0</v>
      </c>
    </row>
    <row r="1415" spans="1:63" ht="22.5" x14ac:dyDescent="0.25">
      <c r="A1415" s="4" t="s">
        <v>135</v>
      </c>
      <c r="B1415" s="4" t="s">
        <v>60</v>
      </c>
      <c r="C1415" s="4" t="s">
        <v>173</v>
      </c>
      <c r="D1415" s="107" t="s">
        <v>506</v>
      </c>
      <c r="E1415" s="117">
        <v>6112</v>
      </c>
      <c r="F1415" s="107" t="s">
        <v>508</v>
      </c>
      <c r="G1415" s="103" t="s">
        <v>1658</v>
      </c>
      <c r="H1415" s="13" t="s">
        <v>59</v>
      </c>
      <c r="I1415" s="14">
        <v>29000</v>
      </c>
      <c r="J1415" s="14">
        <v>0</v>
      </c>
      <c r="K1415" s="14"/>
      <c r="L1415" s="14"/>
      <c r="M1415" s="14"/>
      <c r="N1415" s="14"/>
      <c r="O1415" s="14"/>
      <c r="P1415" s="14">
        <f t="shared" si="2004"/>
        <v>0</v>
      </c>
      <c r="Q1415" s="14"/>
      <c r="R1415" s="14"/>
      <c r="S1415" s="14"/>
      <c r="T1415" s="14"/>
      <c r="U1415" s="14"/>
      <c r="V1415" s="14"/>
      <c r="W1415" s="14"/>
      <c r="X1415" s="14"/>
      <c r="Y1415" s="14"/>
      <c r="Z1415" s="14">
        <v>0</v>
      </c>
      <c r="AA1415" s="14">
        <v>0</v>
      </c>
      <c r="AB1415" s="14">
        <v>0</v>
      </c>
      <c r="AC1415" s="14"/>
      <c r="AD1415" s="14"/>
      <c r="AE1415" s="14"/>
      <c r="AF1415" s="14"/>
      <c r="AG1415" s="14"/>
      <c r="AH1415" s="14">
        <f t="shared" si="2005"/>
        <v>0</v>
      </c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>
        <v>0</v>
      </c>
      <c r="AS1415" s="14">
        <v>0</v>
      </c>
      <c r="AT1415" s="14">
        <v>0</v>
      </c>
      <c r="AU1415" s="14"/>
      <c r="AV1415" s="14"/>
      <c r="AW1415" s="14"/>
      <c r="AX1415" s="14"/>
      <c r="AY1415" s="14"/>
      <c r="AZ1415" s="14">
        <f t="shared" si="2006"/>
        <v>0</v>
      </c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>
        <v>0</v>
      </c>
      <c r="BK1415" s="14">
        <v>0</v>
      </c>
    </row>
    <row r="1416" spans="1:63" x14ac:dyDescent="0.25">
      <c r="A1416" s="4" t="s">
        <v>135</v>
      </c>
      <c r="B1416" s="4" t="s">
        <v>60</v>
      </c>
      <c r="C1416" s="4" t="s">
        <v>173</v>
      </c>
      <c r="D1416" s="107" t="s">
        <v>506</v>
      </c>
      <c r="E1416" s="117">
        <v>6112</v>
      </c>
      <c r="F1416" s="107" t="s">
        <v>509</v>
      </c>
      <c r="G1416" s="103" t="s">
        <v>1658</v>
      </c>
      <c r="H1416" s="13" t="s">
        <v>24</v>
      </c>
      <c r="I1416" s="14">
        <v>141900</v>
      </c>
      <c r="J1416" s="14">
        <v>0</v>
      </c>
      <c r="K1416" s="14"/>
      <c r="L1416" s="14"/>
      <c r="M1416" s="14"/>
      <c r="N1416" s="14"/>
      <c r="O1416" s="14"/>
      <c r="P1416" s="14">
        <f t="shared" si="2004"/>
        <v>0</v>
      </c>
      <c r="Q1416" s="14"/>
      <c r="R1416" s="14"/>
      <c r="S1416" s="14"/>
      <c r="T1416" s="14"/>
      <c r="U1416" s="14"/>
      <c r="V1416" s="14"/>
      <c r="W1416" s="14"/>
      <c r="X1416" s="14"/>
      <c r="Y1416" s="14"/>
      <c r="Z1416" s="14">
        <v>0</v>
      </c>
      <c r="AA1416" s="14">
        <v>0</v>
      </c>
      <c r="AB1416" s="14">
        <v>0</v>
      </c>
      <c r="AC1416" s="14"/>
      <c r="AD1416" s="14"/>
      <c r="AE1416" s="14"/>
      <c r="AF1416" s="14"/>
      <c r="AG1416" s="14"/>
      <c r="AH1416" s="14">
        <f t="shared" si="2005"/>
        <v>0</v>
      </c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>
        <v>0</v>
      </c>
      <c r="AS1416" s="14">
        <v>0</v>
      </c>
      <c r="AT1416" s="14">
        <v>0</v>
      </c>
      <c r="AU1416" s="14"/>
      <c r="AV1416" s="14"/>
      <c r="AW1416" s="14"/>
      <c r="AX1416" s="14"/>
      <c r="AY1416" s="14"/>
      <c r="AZ1416" s="14">
        <f t="shared" si="2006"/>
        <v>0</v>
      </c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>
        <v>0</v>
      </c>
      <c r="BK1416" s="14">
        <v>0</v>
      </c>
    </row>
    <row r="1417" spans="1:63" x14ac:dyDescent="0.25">
      <c r="A1417" s="4" t="s">
        <v>135</v>
      </c>
      <c r="B1417" s="4" t="s">
        <v>60</v>
      </c>
      <c r="C1417" s="4" t="s">
        <v>173</v>
      </c>
      <c r="D1417" s="107" t="s">
        <v>506</v>
      </c>
      <c r="E1417" s="117">
        <v>6112</v>
      </c>
      <c r="F1417" s="107" t="s">
        <v>510</v>
      </c>
      <c r="G1417" s="103" t="s">
        <v>1658</v>
      </c>
      <c r="H1417" s="13" t="s">
        <v>25</v>
      </c>
      <c r="I1417" s="14">
        <v>25000</v>
      </c>
      <c r="J1417" s="14">
        <v>0</v>
      </c>
      <c r="K1417" s="14"/>
      <c r="L1417" s="14"/>
      <c r="M1417" s="14"/>
      <c r="N1417" s="14"/>
      <c r="O1417" s="14"/>
      <c r="P1417" s="14">
        <f t="shared" si="2004"/>
        <v>0</v>
      </c>
      <c r="Q1417" s="14"/>
      <c r="R1417" s="14"/>
      <c r="S1417" s="14"/>
      <c r="T1417" s="14"/>
      <c r="U1417" s="14"/>
      <c r="V1417" s="14"/>
      <c r="W1417" s="14"/>
      <c r="X1417" s="14"/>
      <c r="Y1417" s="14"/>
      <c r="Z1417" s="14">
        <v>0</v>
      </c>
      <c r="AA1417" s="14">
        <v>0</v>
      </c>
      <c r="AB1417" s="14">
        <v>0</v>
      </c>
      <c r="AC1417" s="14"/>
      <c r="AD1417" s="14"/>
      <c r="AE1417" s="14"/>
      <c r="AF1417" s="14"/>
      <c r="AG1417" s="14"/>
      <c r="AH1417" s="14">
        <f t="shared" si="2005"/>
        <v>0</v>
      </c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>
        <v>0</v>
      </c>
      <c r="AS1417" s="14">
        <v>0</v>
      </c>
      <c r="AT1417" s="14">
        <v>0</v>
      </c>
      <c r="AU1417" s="14"/>
      <c r="AV1417" s="14"/>
      <c r="AW1417" s="14"/>
      <c r="AX1417" s="14"/>
      <c r="AY1417" s="14"/>
      <c r="AZ1417" s="14">
        <f t="shared" si="2006"/>
        <v>0</v>
      </c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>
        <v>0</v>
      </c>
      <c r="BK1417" s="14">
        <v>0</v>
      </c>
    </row>
    <row r="1418" spans="1:63" x14ac:dyDescent="0.25">
      <c r="A1418" s="4" t="s">
        <v>135</v>
      </c>
      <c r="B1418" s="4" t="s">
        <v>60</v>
      </c>
      <c r="C1418" s="4" t="s">
        <v>173</v>
      </c>
      <c r="D1418" s="107" t="s">
        <v>506</v>
      </c>
      <c r="E1418" s="117">
        <v>6112</v>
      </c>
      <c r="F1418" s="107" t="s">
        <v>511</v>
      </c>
      <c r="G1418" s="103" t="s">
        <v>1658</v>
      </c>
      <c r="H1418" s="13" t="s">
        <v>23</v>
      </c>
      <c r="I1418" s="14">
        <v>7000</v>
      </c>
      <c r="J1418" s="14">
        <v>0</v>
      </c>
      <c r="K1418" s="14"/>
      <c r="L1418" s="14"/>
      <c r="M1418" s="14"/>
      <c r="N1418" s="14"/>
      <c r="O1418" s="14"/>
      <c r="P1418" s="14">
        <f t="shared" si="2004"/>
        <v>0</v>
      </c>
      <c r="Q1418" s="14"/>
      <c r="R1418" s="14"/>
      <c r="S1418" s="14"/>
      <c r="T1418" s="14"/>
      <c r="U1418" s="14"/>
      <c r="V1418" s="14"/>
      <c r="W1418" s="14"/>
      <c r="X1418" s="14"/>
      <c r="Y1418" s="14"/>
      <c r="Z1418" s="14">
        <v>0</v>
      </c>
      <c r="AA1418" s="14">
        <v>0</v>
      </c>
      <c r="AB1418" s="14">
        <v>0</v>
      </c>
      <c r="AC1418" s="14"/>
      <c r="AD1418" s="14"/>
      <c r="AE1418" s="14"/>
      <c r="AF1418" s="14"/>
      <c r="AG1418" s="14"/>
      <c r="AH1418" s="14">
        <f t="shared" si="2005"/>
        <v>0</v>
      </c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>
        <v>0</v>
      </c>
      <c r="AS1418" s="14">
        <v>0</v>
      </c>
      <c r="AT1418" s="14">
        <v>0</v>
      </c>
      <c r="AU1418" s="14"/>
      <c r="AV1418" s="14"/>
      <c r="AW1418" s="14"/>
      <c r="AX1418" s="14"/>
      <c r="AY1418" s="14"/>
      <c r="AZ1418" s="14">
        <f t="shared" si="2006"/>
        <v>0</v>
      </c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>
        <v>0</v>
      </c>
      <c r="BK1418" s="14">
        <v>0</v>
      </c>
    </row>
    <row r="1419" spans="1:63" x14ac:dyDescent="0.25">
      <c r="A1419" s="4" t="s">
        <v>135</v>
      </c>
      <c r="B1419" s="4" t="s">
        <v>60</v>
      </c>
      <c r="C1419" s="4" t="s">
        <v>173</v>
      </c>
      <c r="D1419" s="107" t="s">
        <v>506</v>
      </c>
      <c r="E1419" s="117">
        <v>6112</v>
      </c>
      <c r="F1419" s="107" t="s">
        <v>512</v>
      </c>
      <c r="G1419" s="103" t="s">
        <v>1658</v>
      </c>
      <c r="H1419" s="13" t="s">
        <v>26</v>
      </c>
      <c r="I1419" s="14">
        <v>24500</v>
      </c>
      <c r="J1419" s="14">
        <v>0</v>
      </c>
      <c r="K1419" s="14"/>
      <c r="L1419" s="14"/>
      <c r="M1419" s="14"/>
      <c r="N1419" s="14"/>
      <c r="O1419" s="14"/>
      <c r="P1419" s="14">
        <f t="shared" si="2004"/>
        <v>0</v>
      </c>
      <c r="Q1419" s="14"/>
      <c r="R1419" s="14"/>
      <c r="S1419" s="14"/>
      <c r="T1419" s="14"/>
      <c r="U1419" s="14"/>
      <c r="V1419" s="14"/>
      <c r="W1419" s="14"/>
      <c r="X1419" s="14"/>
      <c r="Y1419" s="14"/>
      <c r="Z1419" s="14">
        <v>0</v>
      </c>
      <c r="AA1419" s="14">
        <v>0</v>
      </c>
      <c r="AB1419" s="14">
        <v>0</v>
      </c>
      <c r="AC1419" s="14"/>
      <c r="AD1419" s="14"/>
      <c r="AE1419" s="14"/>
      <c r="AF1419" s="14"/>
      <c r="AG1419" s="14"/>
      <c r="AH1419" s="14">
        <f t="shared" si="2005"/>
        <v>0</v>
      </c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>
        <v>0</v>
      </c>
      <c r="AS1419" s="14">
        <v>0</v>
      </c>
      <c r="AT1419" s="14">
        <v>0</v>
      </c>
      <c r="AU1419" s="14"/>
      <c r="AV1419" s="14"/>
      <c r="AW1419" s="14"/>
      <c r="AX1419" s="14"/>
      <c r="AY1419" s="14"/>
      <c r="AZ1419" s="14">
        <f t="shared" si="2006"/>
        <v>0</v>
      </c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>
        <v>0</v>
      </c>
      <c r="BK1419" s="14">
        <v>0</v>
      </c>
    </row>
    <row r="1420" spans="1:63" ht="22.5" x14ac:dyDescent="0.25">
      <c r="A1420" s="4" t="s">
        <v>135</v>
      </c>
      <c r="B1420" s="4" t="s">
        <v>60</v>
      </c>
      <c r="C1420" s="4" t="s">
        <v>173</v>
      </c>
      <c r="D1420" s="107" t="s">
        <v>506</v>
      </c>
      <c r="E1420" s="106" t="s">
        <v>27</v>
      </c>
      <c r="F1420" s="106" t="s">
        <v>0</v>
      </c>
      <c r="G1420" s="2" t="s">
        <v>0</v>
      </c>
      <c r="H1420" s="2" t="s">
        <v>28</v>
      </c>
      <c r="I1420" s="12">
        <f>SUM(I1421)</f>
        <v>188942</v>
      </c>
      <c r="J1420" s="12">
        <f t="shared" ref="J1420:Y1420" si="2055">SUM(J1421)</f>
        <v>0</v>
      </c>
      <c r="K1420" s="12">
        <f t="shared" si="2055"/>
        <v>0</v>
      </c>
      <c r="L1420" s="12">
        <f t="shared" si="2055"/>
        <v>0</v>
      </c>
      <c r="M1420" s="12">
        <f t="shared" si="2055"/>
        <v>0</v>
      </c>
      <c r="N1420" s="12">
        <f t="shared" si="2055"/>
        <v>0</v>
      </c>
      <c r="O1420" s="12">
        <f t="shared" si="2055"/>
        <v>0</v>
      </c>
      <c r="P1420" s="12">
        <f t="shared" si="2055"/>
        <v>0</v>
      </c>
      <c r="Q1420" s="12">
        <f t="shared" si="2055"/>
        <v>0</v>
      </c>
      <c r="R1420" s="12">
        <f t="shared" si="2055"/>
        <v>0</v>
      </c>
      <c r="S1420" s="12">
        <f t="shared" si="2055"/>
        <v>0</v>
      </c>
      <c r="T1420" s="12">
        <f t="shared" si="2055"/>
        <v>0</v>
      </c>
      <c r="U1420" s="12">
        <f t="shared" si="2055"/>
        <v>0</v>
      </c>
      <c r="V1420" s="12">
        <f t="shared" si="2055"/>
        <v>0</v>
      </c>
      <c r="W1420" s="12">
        <f t="shared" si="2055"/>
        <v>0</v>
      </c>
      <c r="X1420" s="12">
        <f t="shared" si="2055"/>
        <v>0</v>
      </c>
      <c r="Y1420" s="12">
        <f t="shared" si="2055"/>
        <v>0</v>
      </c>
      <c r="Z1420" s="12">
        <v>0</v>
      </c>
      <c r="AA1420" s="12">
        <v>0</v>
      </c>
      <c r="AB1420" s="12">
        <f t="shared" ref="AB1420:AQ1420" si="2056">SUM(AB1421)</f>
        <v>0</v>
      </c>
      <c r="AC1420" s="12">
        <f t="shared" si="2056"/>
        <v>0</v>
      </c>
      <c r="AD1420" s="12">
        <f t="shared" si="2056"/>
        <v>0</v>
      </c>
      <c r="AE1420" s="12">
        <f t="shared" si="2056"/>
        <v>0</v>
      </c>
      <c r="AF1420" s="12">
        <f t="shared" si="2056"/>
        <v>0</v>
      </c>
      <c r="AG1420" s="12">
        <f t="shared" si="2056"/>
        <v>0</v>
      </c>
      <c r="AH1420" s="12">
        <f t="shared" si="2056"/>
        <v>0</v>
      </c>
      <c r="AI1420" s="12">
        <f t="shared" si="2056"/>
        <v>0</v>
      </c>
      <c r="AJ1420" s="12">
        <f t="shared" si="2056"/>
        <v>0</v>
      </c>
      <c r="AK1420" s="12">
        <f t="shared" si="2056"/>
        <v>0</v>
      </c>
      <c r="AL1420" s="12">
        <f t="shared" si="2056"/>
        <v>0</v>
      </c>
      <c r="AM1420" s="12">
        <f t="shared" si="2056"/>
        <v>0</v>
      </c>
      <c r="AN1420" s="12">
        <f t="shared" si="2056"/>
        <v>0</v>
      </c>
      <c r="AO1420" s="12">
        <f t="shared" si="2056"/>
        <v>0</v>
      </c>
      <c r="AP1420" s="12">
        <f t="shared" si="2056"/>
        <v>0</v>
      </c>
      <c r="AQ1420" s="12">
        <f t="shared" si="2056"/>
        <v>0</v>
      </c>
      <c r="AR1420" s="12">
        <v>0</v>
      </c>
      <c r="AS1420" s="12">
        <v>0</v>
      </c>
      <c r="AT1420" s="12">
        <f t="shared" ref="AT1420:BI1420" si="2057">SUM(AT1421)</f>
        <v>0</v>
      </c>
      <c r="AU1420" s="12">
        <f t="shared" si="2057"/>
        <v>0</v>
      </c>
      <c r="AV1420" s="12">
        <f t="shared" si="2057"/>
        <v>0</v>
      </c>
      <c r="AW1420" s="12">
        <f t="shared" si="2057"/>
        <v>0</v>
      </c>
      <c r="AX1420" s="12">
        <f t="shared" si="2057"/>
        <v>0</v>
      </c>
      <c r="AY1420" s="12">
        <f t="shared" si="2057"/>
        <v>0</v>
      </c>
      <c r="AZ1420" s="12">
        <f t="shared" si="2057"/>
        <v>0</v>
      </c>
      <c r="BA1420" s="12">
        <f t="shared" si="2057"/>
        <v>0</v>
      </c>
      <c r="BB1420" s="12">
        <f t="shared" si="2057"/>
        <v>0</v>
      </c>
      <c r="BC1420" s="12">
        <f t="shared" si="2057"/>
        <v>0</v>
      </c>
      <c r="BD1420" s="12">
        <f t="shared" si="2057"/>
        <v>0</v>
      </c>
      <c r="BE1420" s="12">
        <f t="shared" si="2057"/>
        <v>0</v>
      </c>
      <c r="BF1420" s="12">
        <f t="shared" si="2057"/>
        <v>0</v>
      </c>
      <c r="BG1420" s="12">
        <f t="shared" si="2057"/>
        <v>0</v>
      </c>
      <c r="BH1420" s="12">
        <f t="shared" si="2057"/>
        <v>0</v>
      </c>
      <c r="BI1420" s="12">
        <f t="shared" si="2057"/>
        <v>0</v>
      </c>
      <c r="BJ1420" s="12">
        <v>0</v>
      </c>
      <c r="BK1420" s="12">
        <v>0</v>
      </c>
    </row>
    <row r="1421" spans="1:63" x14ac:dyDescent="0.25">
      <c r="A1421" s="4" t="s">
        <v>135</v>
      </c>
      <c r="B1421" s="4" t="s">
        <v>60</v>
      </c>
      <c r="C1421" s="4" t="s">
        <v>173</v>
      </c>
      <c r="D1421" s="107" t="s">
        <v>506</v>
      </c>
      <c r="E1421" s="117">
        <v>6121</v>
      </c>
      <c r="F1421" s="107"/>
      <c r="G1421" s="103" t="s">
        <v>1658</v>
      </c>
      <c r="H1421" s="13" t="s">
        <v>29</v>
      </c>
      <c r="I1421" s="14">
        <v>188942</v>
      </c>
      <c r="J1421" s="14">
        <v>0</v>
      </c>
      <c r="K1421" s="14"/>
      <c r="L1421" s="14"/>
      <c r="M1421" s="14"/>
      <c r="N1421" s="14"/>
      <c r="O1421" s="14"/>
      <c r="P1421" s="14">
        <f t="shared" si="2004"/>
        <v>0</v>
      </c>
      <c r="Q1421" s="14"/>
      <c r="R1421" s="14"/>
      <c r="S1421" s="14"/>
      <c r="T1421" s="14"/>
      <c r="U1421" s="14"/>
      <c r="V1421" s="14"/>
      <c r="W1421" s="14"/>
      <c r="X1421" s="14"/>
      <c r="Y1421" s="14"/>
      <c r="Z1421" s="14">
        <v>0</v>
      </c>
      <c r="AA1421" s="14">
        <v>0</v>
      </c>
      <c r="AB1421" s="14">
        <v>0</v>
      </c>
      <c r="AC1421" s="14"/>
      <c r="AD1421" s="14"/>
      <c r="AE1421" s="14"/>
      <c r="AF1421" s="14"/>
      <c r="AG1421" s="14"/>
      <c r="AH1421" s="14">
        <f t="shared" si="2005"/>
        <v>0</v>
      </c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>
        <v>0</v>
      </c>
      <c r="AS1421" s="14">
        <v>0</v>
      </c>
      <c r="AT1421" s="14">
        <v>0</v>
      </c>
      <c r="AU1421" s="14"/>
      <c r="AV1421" s="14"/>
      <c r="AW1421" s="14"/>
      <c r="AX1421" s="14"/>
      <c r="AY1421" s="14"/>
      <c r="AZ1421" s="14">
        <f t="shared" si="2006"/>
        <v>0</v>
      </c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>
        <v>0</v>
      </c>
      <c r="BK1421" s="14">
        <v>0</v>
      </c>
    </row>
    <row r="1422" spans="1:63" ht="22.5" x14ac:dyDescent="0.25">
      <c r="A1422" s="4" t="s">
        <v>135</v>
      </c>
      <c r="B1422" s="4" t="s">
        <v>60</v>
      </c>
      <c r="C1422" s="4" t="s">
        <v>173</v>
      </c>
      <c r="D1422" s="107" t="s">
        <v>506</v>
      </c>
      <c r="E1422" s="106" t="s">
        <v>31</v>
      </c>
      <c r="F1422" s="106" t="s">
        <v>0</v>
      </c>
      <c r="G1422" s="2" t="s">
        <v>0</v>
      </c>
      <c r="H1422" s="2" t="s">
        <v>32</v>
      </c>
      <c r="I1422" s="12">
        <f>SUM(I1423:I1430)</f>
        <v>358000</v>
      </c>
      <c r="J1422" s="12">
        <f t="shared" ref="J1422:Y1422" si="2058">SUM(J1423:J1430)</f>
        <v>87000</v>
      </c>
      <c r="K1422" s="12">
        <f t="shared" si="2058"/>
        <v>0</v>
      </c>
      <c r="L1422" s="12">
        <f t="shared" si="2058"/>
        <v>0</v>
      </c>
      <c r="M1422" s="12">
        <f t="shared" si="2058"/>
        <v>0</v>
      </c>
      <c r="N1422" s="12">
        <f t="shared" si="2058"/>
        <v>0</v>
      </c>
      <c r="O1422" s="12">
        <f t="shared" si="2058"/>
        <v>0</v>
      </c>
      <c r="P1422" s="12">
        <f t="shared" si="2058"/>
        <v>87000</v>
      </c>
      <c r="Q1422" s="12">
        <f t="shared" si="2058"/>
        <v>2192</v>
      </c>
      <c r="R1422" s="12">
        <f t="shared" si="2058"/>
        <v>3754</v>
      </c>
      <c r="S1422" s="12">
        <f t="shared" si="2058"/>
        <v>5145</v>
      </c>
      <c r="T1422" s="12">
        <f t="shared" si="2058"/>
        <v>6397</v>
      </c>
      <c r="U1422" s="12">
        <f t="shared" si="2058"/>
        <v>4891</v>
      </c>
      <c r="V1422" s="12">
        <f t="shared" si="2058"/>
        <v>6767</v>
      </c>
      <c r="W1422" s="12">
        <f t="shared" si="2058"/>
        <v>0</v>
      </c>
      <c r="X1422" s="12">
        <f t="shared" si="2058"/>
        <v>8537</v>
      </c>
      <c r="Y1422" s="12">
        <f t="shared" si="2058"/>
        <v>2540</v>
      </c>
      <c r="Z1422" s="12">
        <v>40223</v>
      </c>
      <c r="AA1422" s="12">
        <v>46777</v>
      </c>
      <c r="AB1422" s="12">
        <f t="shared" ref="AB1422:AQ1422" si="2059">SUM(AB1423:AB1430)</f>
        <v>0</v>
      </c>
      <c r="AC1422" s="12">
        <f t="shared" si="2059"/>
        <v>0</v>
      </c>
      <c r="AD1422" s="12">
        <f t="shared" si="2059"/>
        <v>0</v>
      </c>
      <c r="AE1422" s="12">
        <f t="shared" si="2059"/>
        <v>0</v>
      </c>
      <c r="AF1422" s="12">
        <f t="shared" si="2059"/>
        <v>0</v>
      </c>
      <c r="AG1422" s="12">
        <f t="shared" si="2059"/>
        <v>0</v>
      </c>
      <c r="AH1422" s="12">
        <f t="shared" si="2059"/>
        <v>0</v>
      </c>
      <c r="AI1422" s="12">
        <f t="shared" si="2059"/>
        <v>0</v>
      </c>
      <c r="AJ1422" s="12">
        <f t="shared" si="2059"/>
        <v>0</v>
      </c>
      <c r="AK1422" s="12">
        <f t="shared" si="2059"/>
        <v>0</v>
      </c>
      <c r="AL1422" s="12">
        <f t="shared" si="2059"/>
        <v>0</v>
      </c>
      <c r="AM1422" s="12">
        <f t="shared" si="2059"/>
        <v>0</v>
      </c>
      <c r="AN1422" s="12">
        <f t="shared" si="2059"/>
        <v>0</v>
      </c>
      <c r="AO1422" s="12">
        <f t="shared" si="2059"/>
        <v>0</v>
      </c>
      <c r="AP1422" s="12">
        <f t="shared" si="2059"/>
        <v>0</v>
      </c>
      <c r="AQ1422" s="12">
        <f t="shared" si="2059"/>
        <v>0</v>
      </c>
      <c r="AR1422" s="12">
        <v>0</v>
      </c>
      <c r="AS1422" s="12">
        <v>0</v>
      </c>
      <c r="AT1422" s="12">
        <f t="shared" ref="AT1422:BI1422" si="2060">SUM(AT1423:AT1430)</f>
        <v>0</v>
      </c>
      <c r="AU1422" s="12">
        <f t="shared" si="2060"/>
        <v>778</v>
      </c>
      <c r="AV1422" s="12">
        <f t="shared" si="2060"/>
        <v>0</v>
      </c>
      <c r="AW1422" s="12">
        <f t="shared" si="2060"/>
        <v>1203</v>
      </c>
      <c r="AX1422" s="12">
        <f t="shared" si="2060"/>
        <v>0</v>
      </c>
      <c r="AY1422" s="12">
        <f t="shared" si="2060"/>
        <v>0</v>
      </c>
      <c r="AZ1422" s="12">
        <f t="shared" si="2060"/>
        <v>1981</v>
      </c>
      <c r="BA1422" s="12">
        <f t="shared" si="2060"/>
        <v>0</v>
      </c>
      <c r="BB1422" s="12">
        <f t="shared" si="2060"/>
        <v>0</v>
      </c>
      <c r="BC1422" s="12">
        <f t="shared" si="2060"/>
        <v>1201</v>
      </c>
      <c r="BD1422" s="12">
        <f t="shared" si="2060"/>
        <v>0</v>
      </c>
      <c r="BE1422" s="12">
        <f t="shared" si="2060"/>
        <v>780</v>
      </c>
      <c r="BF1422" s="12">
        <f t="shared" si="2060"/>
        <v>0</v>
      </c>
      <c r="BG1422" s="12">
        <f t="shared" si="2060"/>
        <v>0</v>
      </c>
      <c r="BH1422" s="12">
        <f t="shared" si="2060"/>
        <v>0</v>
      </c>
      <c r="BI1422" s="12">
        <f t="shared" si="2060"/>
        <v>0</v>
      </c>
      <c r="BJ1422" s="12">
        <v>1981</v>
      </c>
      <c r="BK1422" s="12">
        <v>0</v>
      </c>
    </row>
    <row r="1423" spans="1:63" x14ac:dyDescent="0.25">
      <c r="A1423" s="4" t="s">
        <v>135</v>
      </c>
      <c r="B1423" s="4" t="s">
        <v>60</v>
      </c>
      <c r="C1423" s="4" t="s">
        <v>173</v>
      </c>
      <c r="D1423" s="107" t="s">
        <v>506</v>
      </c>
      <c r="E1423" s="117">
        <v>6131</v>
      </c>
      <c r="F1423" s="107"/>
      <c r="G1423" s="103" t="s">
        <v>1658</v>
      </c>
      <c r="H1423" s="13" t="s">
        <v>34</v>
      </c>
      <c r="I1423" s="14">
        <v>6300</v>
      </c>
      <c r="J1423" s="14">
        <v>3000</v>
      </c>
      <c r="K1423" s="14"/>
      <c r="L1423" s="14"/>
      <c r="M1423" s="14"/>
      <c r="N1423" s="14"/>
      <c r="O1423" s="14"/>
      <c r="P1423" s="14">
        <f t="shared" si="2004"/>
        <v>3000</v>
      </c>
      <c r="Q1423" s="14"/>
      <c r="R1423" s="14">
        <v>38</v>
      </c>
      <c r="S1423" s="14"/>
      <c r="T1423" s="14"/>
      <c r="U1423" s="14">
        <v>2962</v>
      </c>
      <c r="V1423" s="14"/>
      <c r="W1423" s="14"/>
      <c r="X1423" s="14"/>
      <c r="Y1423" s="14"/>
      <c r="Z1423" s="14">
        <v>3000</v>
      </c>
      <c r="AA1423" s="14">
        <v>0</v>
      </c>
      <c r="AB1423" s="14">
        <v>0</v>
      </c>
      <c r="AC1423" s="14"/>
      <c r="AD1423" s="14"/>
      <c r="AE1423" s="14"/>
      <c r="AF1423" s="14"/>
      <c r="AG1423" s="14"/>
      <c r="AH1423" s="14">
        <f t="shared" si="2005"/>
        <v>0</v>
      </c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>
        <v>0</v>
      </c>
      <c r="AS1423" s="14">
        <v>0</v>
      </c>
      <c r="AT1423" s="14">
        <v>0</v>
      </c>
      <c r="AU1423" s="14"/>
      <c r="AV1423" s="14"/>
      <c r="AW1423" s="14"/>
      <c r="AX1423" s="14"/>
      <c r="AY1423" s="14"/>
      <c r="AZ1423" s="14">
        <f t="shared" si="2006"/>
        <v>0</v>
      </c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>
        <v>0</v>
      </c>
      <c r="BK1423" s="14">
        <v>0</v>
      </c>
    </row>
    <row r="1424" spans="1:63" x14ac:dyDescent="0.25">
      <c r="A1424" s="4" t="s">
        <v>135</v>
      </c>
      <c r="B1424" s="4" t="s">
        <v>60</v>
      </c>
      <c r="C1424" s="4" t="s">
        <v>173</v>
      </c>
      <c r="D1424" s="107" t="s">
        <v>506</v>
      </c>
      <c r="E1424" s="117">
        <v>6132</v>
      </c>
      <c r="F1424" s="107"/>
      <c r="G1424" s="103" t="s">
        <v>1658</v>
      </c>
      <c r="H1424" s="13" t="s">
        <v>74</v>
      </c>
      <c r="I1424" s="14">
        <v>127000</v>
      </c>
      <c r="J1424" s="14">
        <v>1000</v>
      </c>
      <c r="K1424" s="14"/>
      <c r="L1424" s="14"/>
      <c r="M1424" s="14"/>
      <c r="N1424" s="14"/>
      <c r="O1424" s="14"/>
      <c r="P1424" s="14">
        <f t="shared" si="2004"/>
        <v>1000</v>
      </c>
      <c r="Q1424" s="14"/>
      <c r="R1424" s="14"/>
      <c r="S1424" s="14"/>
      <c r="T1424" s="14"/>
      <c r="U1424" s="14"/>
      <c r="V1424" s="14"/>
      <c r="W1424" s="14"/>
      <c r="X1424" s="14"/>
      <c r="Y1424" s="14"/>
      <c r="Z1424" s="14">
        <v>0</v>
      </c>
      <c r="AA1424" s="14">
        <v>1000</v>
      </c>
      <c r="AB1424" s="14">
        <v>0</v>
      </c>
      <c r="AC1424" s="14"/>
      <c r="AD1424" s="14"/>
      <c r="AE1424" s="14"/>
      <c r="AF1424" s="14"/>
      <c r="AG1424" s="14"/>
      <c r="AH1424" s="14">
        <f t="shared" si="2005"/>
        <v>0</v>
      </c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>
        <v>0</v>
      </c>
      <c r="AS1424" s="14">
        <v>0</v>
      </c>
      <c r="AT1424" s="14">
        <v>0</v>
      </c>
      <c r="AU1424" s="14"/>
      <c r="AV1424" s="14"/>
      <c r="AW1424" s="14"/>
      <c r="AX1424" s="14"/>
      <c r="AY1424" s="14"/>
      <c r="AZ1424" s="14">
        <f t="shared" si="2006"/>
        <v>0</v>
      </c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>
        <v>0</v>
      </c>
      <c r="BK1424" s="14">
        <v>0</v>
      </c>
    </row>
    <row r="1425" spans="1:63" x14ac:dyDescent="0.25">
      <c r="A1425" s="4" t="s">
        <v>135</v>
      </c>
      <c r="B1425" s="4" t="s">
        <v>60</v>
      </c>
      <c r="C1425" s="4" t="s">
        <v>173</v>
      </c>
      <c r="D1425" s="107" t="s">
        <v>506</v>
      </c>
      <c r="E1425" s="117">
        <v>6133</v>
      </c>
      <c r="F1425" s="107"/>
      <c r="G1425" s="103" t="s">
        <v>1658</v>
      </c>
      <c r="H1425" s="13" t="s">
        <v>77</v>
      </c>
      <c r="I1425" s="14">
        <v>28000</v>
      </c>
      <c r="J1425" s="14">
        <v>1000</v>
      </c>
      <c r="K1425" s="14"/>
      <c r="L1425" s="14"/>
      <c r="M1425" s="14"/>
      <c r="N1425" s="14"/>
      <c r="O1425" s="14"/>
      <c r="P1425" s="14">
        <f t="shared" si="2004"/>
        <v>1000</v>
      </c>
      <c r="Q1425" s="14"/>
      <c r="R1425" s="14"/>
      <c r="S1425" s="14"/>
      <c r="T1425" s="14"/>
      <c r="U1425" s="14"/>
      <c r="V1425" s="14"/>
      <c r="W1425" s="14"/>
      <c r="X1425" s="14"/>
      <c r="Y1425" s="14"/>
      <c r="Z1425" s="14">
        <v>0</v>
      </c>
      <c r="AA1425" s="14">
        <v>1000</v>
      </c>
      <c r="AB1425" s="14">
        <v>0</v>
      </c>
      <c r="AC1425" s="14"/>
      <c r="AD1425" s="14"/>
      <c r="AE1425" s="14"/>
      <c r="AF1425" s="14"/>
      <c r="AG1425" s="14"/>
      <c r="AH1425" s="14">
        <f t="shared" si="2005"/>
        <v>0</v>
      </c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>
        <v>0</v>
      </c>
      <c r="AS1425" s="14">
        <v>0</v>
      </c>
      <c r="AT1425" s="14">
        <v>0</v>
      </c>
      <c r="AU1425" s="14"/>
      <c r="AV1425" s="14"/>
      <c r="AW1425" s="14"/>
      <c r="AX1425" s="14"/>
      <c r="AY1425" s="14"/>
      <c r="AZ1425" s="14">
        <f t="shared" si="2006"/>
        <v>0</v>
      </c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>
        <v>0</v>
      </c>
      <c r="BK1425" s="14">
        <v>0</v>
      </c>
    </row>
    <row r="1426" spans="1:63" x14ac:dyDescent="0.25">
      <c r="A1426" s="4" t="s">
        <v>135</v>
      </c>
      <c r="B1426" s="4" t="s">
        <v>60</v>
      </c>
      <c r="C1426" s="4" t="s">
        <v>173</v>
      </c>
      <c r="D1426" s="107" t="s">
        <v>506</v>
      </c>
      <c r="E1426" s="117">
        <v>6134</v>
      </c>
      <c r="F1426" s="107"/>
      <c r="G1426" s="103" t="s">
        <v>1658</v>
      </c>
      <c r="H1426" s="13" t="s">
        <v>80</v>
      </c>
      <c r="I1426" s="14">
        <v>115000</v>
      </c>
      <c r="J1426" s="14">
        <v>70000</v>
      </c>
      <c r="K1426" s="14"/>
      <c r="L1426" s="14"/>
      <c r="M1426" s="14"/>
      <c r="N1426" s="14"/>
      <c r="O1426" s="14"/>
      <c r="P1426" s="14">
        <f t="shared" si="2004"/>
        <v>70000</v>
      </c>
      <c r="Q1426" s="14">
        <v>2192</v>
      </c>
      <c r="R1426" s="14">
        <v>3092</v>
      </c>
      <c r="S1426" s="14">
        <v>5145</v>
      </c>
      <c r="T1426" s="14">
        <v>5297</v>
      </c>
      <c r="U1426" s="14">
        <v>1929</v>
      </c>
      <c r="V1426" s="14">
        <v>6000</v>
      </c>
      <c r="W1426" s="14"/>
      <c r="X1426" s="14">
        <v>6028</v>
      </c>
      <c r="Y1426" s="14"/>
      <c r="Z1426" s="14">
        <v>29683</v>
      </c>
      <c r="AA1426" s="14">
        <v>40317</v>
      </c>
      <c r="AB1426" s="14">
        <v>0</v>
      </c>
      <c r="AC1426" s="14"/>
      <c r="AD1426" s="14"/>
      <c r="AE1426" s="14"/>
      <c r="AF1426" s="14"/>
      <c r="AG1426" s="14"/>
      <c r="AH1426" s="14">
        <f t="shared" si="2005"/>
        <v>0</v>
      </c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>
        <v>0</v>
      </c>
      <c r="AS1426" s="14">
        <v>0</v>
      </c>
      <c r="AT1426" s="14">
        <v>0</v>
      </c>
      <c r="AU1426" s="14">
        <v>778</v>
      </c>
      <c r="AV1426" s="14"/>
      <c r="AW1426" s="14">
        <f>423+780</f>
        <v>1203</v>
      </c>
      <c r="AX1426" s="14"/>
      <c r="AY1426" s="14"/>
      <c r="AZ1426" s="14">
        <f t="shared" si="2006"/>
        <v>1981</v>
      </c>
      <c r="BA1426" s="14"/>
      <c r="BB1426" s="14"/>
      <c r="BC1426" s="14">
        <f>778+423</f>
        <v>1201</v>
      </c>
      <c r="BD1426" s="14"/>
      <c r="BE1426" s="14">
        <v>780</v>
      </c>
      <c r="BF1426" s="14"/>
      <c r="BG1426" s="14"/>
      <c r="BH1426" s="14"/>
      <c r="BI1426" s="14"/>
      <c r="BJ1426" s="14">
        <v>1981</v>
      </c>
      <c r="BK1426" s="14">
        <v>0</v>
      </c>
    </row>
    <row r="1427" spans="1:63" x14ac:dyDescent="0.25">
      <c r="A1427" s="4" t="s">
        <v>135</v>
      </c>
      <c r="B1427" s="4" t="s">
        <v>60</v>
      </c>
      <c r="C1427" s="4" t="s">
        <v>173</v>
      </c>
      <c r="D1427" s="107" t="s">
        <v>506</v>
      </c>
      <c r="E1427" s="117">
        <v>6135</v>
      </c>
      <c r="F1427" s="107"/>
      <c r="G1427" s="103" t="s">
        <v>1658</v>
      </c>
      <c r="H1427" s="13" t="s">
        <v>83</v>
      </c>
      <c r="I1427" s="14">
        <v>9500</v>
      </c>
      <c r="J1427" s="14">
        <v>5000</v>
      </c>
      <c r="K1427" s="14"/>
      <c r="L1427" s="14"/>
      <c r="M1427" s="14"/>
      <c r="N1427" s="14"/>
      <c r="O1427" s="14"/>
      <c r="P1427" s="14">
        <f t="shared" si="2004"/>
        <v>5000</v>
      </c>
      <c r="Q1427" s="14"/>
      <c r="R1427" s="14">
        <v>624</v>
      </c>
      <c r="S1427" s="14"/>
      <c r="T1427" s="14">
        <v>1100</v>
      </c>
      <c r="U1427" s="14"/>
      <c r="V1427" s="14">
        <v>767</v>
      </c>
      <c r="W1427" s="14"/>
      <c r="X1427" s="14">
        <v>2509</v>
      </c>
      <c r="Y1427" s="14"/>
      <c r="Z1427" s="14">
        <v>5000</v>
      </c>
      <c r="AA1427" s="14">
        <v>0</v>
      </c>
      <c r="AB1427" s="14">
        <v>0</v>
      </c>
      <c r="AC1427" s="14"/>
      <c r="AD1427" s="14"/>
      <c r="AE1427" s="14"/>
      <c r="AF1427" s="14"/>
      <c r="AG1427" s="14"/>
      <c r="AH1427" s="14">
        <f t="shared" si="2005"/>
        <v>0</v>
      </c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>
        <v>0</v>
      </c>
      <c r="AS1427" s="14">
        <v>0</v>
      </c>
      <c r="AT1427" s="14">
        <v>0</v>
      </c>
      <c r="AU1427" s="14"/>
      <c r="AV1427" s="14"/>
      <c r="AW1427" s="14"/>
      <c r="AX1427" s="14"/>
      <c r="AY1427" s="14"/>
      <c r="AZ1427" s="14">
        <f t="shared" si="2006"/>
        <v>0</v>
      </c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>
        <v>0</v>
      </c>
      <c r="BK1427" s="14">
        <v>0</v>
      </c>
    </row>
    <row r="1428" spans="1:63" x14ac:dyDescent="0.25">
      <c r="A1428" s="4" t="s">
        <v>135</v>
      </c>
      <c r="B1428" s="4" t="s">
        <v>60</v>
      </c>
      <c r="C1428" s="4" t="s">
        <v>173</v>
      </c>
      <c r="D1428" s="107" t="s">
        <v>506</v>
      </c>
      <c r="E1428" s="117">
        <v>6137</v>
      </c>
      <c r="F1428" s="107"/>
      <c r="G1428" s="103" t="s">
        <v>1658</v>
      </c>
      <c r="H1428" s="13" t="s">
        <v>89</v>
      </c>
      <c r="I1428" s="14">
        <v>19000</v>
      </c>
      <c r="J1428" s="14">
        <v>2000</v>
      </c>
      <c r="K1428" s="14"/>
      <c r="L1428" s="14"/>
      <c r="M1428" s="14"/>
      <c r="N1428" s="14"/>
      <c r="O1428" s="14"/>
      <c r="P1428" s="14">
        <f t="shared" si="2004"/>
        <v>2000</v>
      </c>
      <c r="Q1428" s="14"/>
      <c r="R1428" s="14"/>
      <c r="S1428" s="14"/>
      <c r="T1428" s="14"/>
      <c r="U1428" s="14"/>
      <c r="V1428" s="14"/>
      <c r="W1428" s="14"/>
      <c r="X1428" s="14"/>
      <c r="Y1428" s="14"/>
      <c r="Z1428" s="14">
        <v>0</v>
      </c>
      <c r="AA1428" s="14">
        <v>2000</v>
      </c>
      <c r="AB1428" s="14">
        <v>0</v>
      </c>
      <c r="AC1428" s="14"/>
      <c r="AD1428" s="14"/>
      <c r="AE1428" s="14"/>
      <c r="AF1428" s="14"/>
      <c r="AG1428" s="14"/>
      <c r="AH1428" s="14">
        <f t="shared" si="2005"/>
        <v>0</v>
      </c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>
        <v>0</v>
      </c>
      <c r="AS1428" s="14">
        <v>0</v>
      </c>
      <c r="AT1428" s="14">
        <v>0</v>
      </c>
      <c r="AU1428" s="14"/>
      <c r="AV1428" s="14"/>
      <c r="AW1428" s="14"/>
      <c r="AX1428" s="14"/>
      <c r="AY1428" s="14"/>
      <c r="AZ1428" s="14">
        <f t="shared" si="2006"/>
        <v>0</v>
      </c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>
        <v>0</v>
      </c>
      <c r="BK1428" s="14">
        <v>0</v>
      </c>
    </row>
    <row r="1429" spans="1:63" ht="22.5" x14ac:dyDescent="0.25">
      <c r="A1429" s="4" t="s">
        <v>135</v>
      </c>
      <c r="B1429" s="4" t="s">
        <v>60</v>
      </c>
      <c r="C1429" s="4" t="s">
        <v>173</v>
      </c>
      <c r="D1429" s="107" t="s">
        <v>506</v>
      </c>
      <c r="E1429" s="117">
        <v>6138</v>
      </c>
      <c r="F1429" s="107"/>
      <c r="G1429" s="103" t="s">
        <v>1658</v>
      </c>
      <c r="H1429" s="13" t="s">
        <v>92</v>
      </c>
      <c r="I1429" s="14">
        <v>0</v>
      </c>
      <c r="J1429" s="14">
        <v>0</v>
      </c>
      <c r="K1429" s="14"/>
      <c r="L1429" s="14"/>
      <c r="M1429" s="14"/>
      <c r="N1429" s="14"/>
      <c r="O1429" s="14"/>
      <c r="P1429" s="14">
        <f t="shared" si="2004"/>
        <v>0</v>
      </c>
      <c r="Q1429" s="14"/>
      <c r="R1429" s="14"/>
      <c r="S1429" s="14"/>
      <c r="T1429" s="14"/>
      <c r="U1429" s="14"/>
      <c r="V1429" s="14"/>
      <c r="W1429" s="14"/>
      <c r="X1429" s="14"/>
      <c r="Y1429" s="14"/>
      <c r="Z1429" s="14">
        <v>0</v>
      </c>
      <c r="AA1429" s="14">
        <v>0</v>
      </c>
      <c r="AB1429" s="14">
        <v>0</v>
      </c>
      <c r="AC1429" s="14"/>
      <c r="AD1429" s="14"/>
      <c r="AE1429" s="14"/>
      <c r="AF1429" s="14"/>
      <c r="AG1429" s="14"/>
      <c r="AH1429" s="14">
        <f t="shared" si="2005"/>
        <v>0</v>
      </c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>
        <v>0</v>
      </c>
      <c r="AS1429" s="14">
        <v>0</v>
      </c>
      <c r="AT1429" s="14">
        <v>0</v>
      </c>
      <c r="AU1429" s="14"/>
      <c r="AV1429" s="14"/>
      <c r="AW1429" s="14"/>
      <c r="AX1429" s="14"/>
      <c r="AY1429" s="14"/>
      <c r="AZ1429" s="14">
        <f t="shared" si="2006"/>
        <v>0</v>
      </c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>
        <v>0</v>
      </c>
      <c r="BK1429" s="14">
        <v>0</v>
      </c>
    </row>
    <row r="1430" spans="1:63" x14ac:dyDescent="0.25">
      <c r="A1430" s="1" t="s">
        <v>135</v>
      </c>
      <c r="B1430" s="1" t="s">
        <v>60</v>
      </c>
      <c r="C1430" s="1" t="s">
        <v>173</v>
      </c>
      <c r="D1430" s="110" t="s">
        <v>506</v>
      </c>
      <c r="E1430" s="110" t="s">
        <v>36</v>
      </c>
      <c r="F1430" s="107" t="s">
        <v>0</v>
      </c>
      <c r="G1430" s="13" t="s">
        <v>0</v>
      </c>
      <c r="H1430" s="2" t="s">
        <v>37</v>
      </c>
      <c r="I1430" s="12">
        <f>SUM(I1431:I1433)</f>
        <v>53200</v>
      </c>
      <c r="J1430" s="12">
        <f t="shared" ref="J1430:Y1430" si="2061">SUM(J1431:J1433)</f>
        <v>5000</v>
      </c>
      <c r="K1430" s="12">
        <f t="shared" si="2061"/>
        <v>0</v>
      </c>
      <c r="L1430" s="12">
        <f t="shared" si="2061"/>
        <v>0</v>
      </c>
      <c r="M1430" s="12">
        <f t="shared" si="2061"/>
        <v>0</v>
      </c>
      <c r="N1430" s="12">
        <f t="shared" si="2061"/>
        <v>0</v>
      </c>
      <c r="O1430" s="12">
        <f t="shared" si="2061"/>
        <v>0</v>
      </c>
      <c r="P1430" s="12">
        <f t="shared" si="2061"/>
        <v>5000</v>
      </c>
      <c r="Q1430" s="12">
        <f t="shared" si="2061"/>
        <v>0</v>
      </c>
      <c r="R1430" s="12">
        <f t="shared" si="2061"/>
        <v>0</v>
      </c>
      <c r="S1430" s="12">
        <f t="shared" si="2061"/>
        <v>0</v>
      </c>
      <c r="T1430" s="12">
        <f t="shared" si="2061"/>
        <v>0</v>
      </c>
      <c r="U1430" s="12">
        <f t="shared" si="2061"/>
        <v>0</v>
      </c>
      <c r="V1430" s="12">
        <f t="shared" si="2061"/>
        <v>0</v>
      </c>
      <c r="W1430" s="12">
        <f t="shared" si="2061"/>
        <v>0</v>
      </c>
      <c r="X1430" s="12">
        <f t="shared" si="2061"/>
        <v>0</v>
      </c>
      <c r="Y1430" s="12">
        <f t="shared" si="2061"/>
        <v>2540</v>
      </c>
      <c r="Z1430" s="12">
        <v>2540</v>
      </c>
      <c r="AA1430" s="12">
        <v>2460</v>
      </c>
      <c r="AB1430" s="12">
        <f t="shared" ref="AB1430:AQ1430" si="2062">SUM(AB1431:AB1433)</f>
        <v>0</v>
      </c>
      <c r="AC1430" s="12">
        <f t="shared" si="2062"/>
        <v>0</v>
      </c>
      <c r="AD1430" s="12">
        <f t="shared" si="2062"/>
        <v>0</v>
      </c>
      <c r="AE1430" s="12">
        <f t="shared" si="2062"/>
        <v>0</v>
      </c>
      <c r="AF1430" s="12">
        <f t="shared" si="2062"/>
        <v>0</v>
      </c>
      <c r="AG1430" s="12">
        <f t="shared" si="2062"/>
        <v>0</v>
      </c>
      <c r="AH1430" s="12">
        <f t="shared" si="2062"/>
        <v>0</v>
      </c>
      <c r="AI1430" s="12">
        <f t="shared" si="2062"/>
        <v>0</v>
      </c>
      <c r="AJ1430" s="12">
        <f t="shared" si="2062"/>
        <v>0</v>
      </c>
      <c r="AK1430" s="12">
        <f t="shared" si="2062"/>
        <v>0</v>
      </c>
      <c r="AL1430" s="12">
        <f t="shared" si="2062"/>
        <v>0</v>
      </c>
      <c r="AM1430" s="12">
        <f t="shared" si="2062"/>
        <v>0</v>
      </c>
      <c r="AN1430" s="12">
        <f t="shared" si="2062"/>
        <v>0</v>
      </c>
      <c r="AO1430" s="12">
        <f t="shared" si="2062"/>
        <v>0</v>
      </c>
      <c r="AP1430" s="12">
        <f t="shared" si="2062"/>
        <v>0</v>
      </c>
      <c r="AQ1430" s="12">
        <f t="shared" si="2062"/>
        <v>0</v>
      </c>
      <c r="AR1430" s="12">
        <v>0</v>
      </c>
      <c r="AS1430" s="12">
        <v>0</v>
      </c>
      <c r="AT1430" s="12">
        <f t="shared" ref="AT1430:BI1430" si="2063">SUM(AT1431:AT1433)</f>
        <v>0</v>
      </c>
      <c r="AU1430" s="12">
        <f t="shared" si="2063"/>
        <v>0</v>
      </c>
      <c r="AV1430" s="12">
        <f t="shared" si="2063"/>
        <v>0</v>
      </c>
      <c r="AW1430" s="12">
        <f t="shared" si="2063"/>
        <v>0</v>
      </c>
      <c r="AX1430" s="12">
        <f t="shared" si="2063"/>
        <v>0</v>
      </c>
      <c r="AY1430" s="12">
        <f t="shared" si="2063"/>
        <v>0</v>
      </c>
      <c r="AZ1430" s="12">
        <f t="shared" si="2063"/>
        <v>0</v>
      </c>
      <c r="BA1430" s="12">
        <f t="shared" si="2063"/>
        <v>0</v>
      </c>
      <c r="BB1430" s="12">
        <f t="shared" si="2063"/>
        <v>0</v>
      </c>
      <c r="BC1430" s="12">
        <f t="shared" si="2063"/>
        <v>0</v>
      </c>
      <c r="BD1430" s="12">
        <f t="shared" si="2063"/>
        <v>0</v>
      </c>
      <c r="BE1430" s="12">
        <f t="shared" si="2063"/>
        <v>0</v>
      </c>
      <c r="BF1430" s="12">
        <f t="shared" si="2063"/>
        <v>0</v>
      </c>
      <c r="BG1430" s="12">
        <f t="shared" si="2063"/>
        <v>0</v>
      </c>
      <c r="BH1430" s="12">
        <f t="shared" si="2063"/>
        <v>0</v>
      </c>
      <c r="BI1430" s="12">
        <f t="shared" si="2063"/>
        <v>0</v>
      </c>
      <c r="BJ1430" s="12">
        <v>0</v>
      </c>
      <c r="BK1430" s="12">
        <v>0</v>
      </c>
    </row>
    <row r="1431" spans="1:63" x14ac:dyDescent="0.25">
      <c r="A1431" s="4" t="s">
        <v>135</v>
      </c>
      <c r="B1431" s="4" t="s">
        <v>60</v>
      </c>
      <c r="C1431" s="4" t="s">
        <v>173</v>
      </c>
      <c r="D1431" s="107" t="s">
        <v>506</v>
      </c>
      <c r="E1431" s="117">
        <v>6139</v>
      </c>
      <c r="F1431" s="107"/>
      <c r="G1431" s="103" t="s">
        <v>1658</v>
      </c>
      <c r="H1431" s="13" t="s">
        <v>37</v>
      </c>
      <c r="I1431" s="14">
        <v>47700</v>
      </c>
      <c r="J1431" s="14">
        <v>5000</v>
      </c>
      <c r="K1431" s="14"/>
      <c r="L1431" s="14"/>
      <c r="M1431" s="14"/>
      <c r="N1431" s="14"/>
      <c r="O1431" s="14"/>
      <c r="P1431" s="14">
        <f t="shared" si="2004"/>
        <v>5000</v>
      </c>
      <c r="Q1431" s="14"/>
      <c r="R1431" s="14"/>
      <c r="S1431" s="14"/>
      <c r="T1431" s="14"/>
      <c r="U1431" s="14"/>
      <c r="V1431" s="14"/>
      <c r="W1431" s="14"/>
      <c r="X1431" s="14"/>
      <c r="Y1431" s="14">
        <v>2540</v>
      </c>
      <c r="Z1431" s="14">
        <v>2540</v>
      </c>
      <c r="AA1431" s="14">
        <v>2460</v>
      </c>
      <c r="AB1431" s="14">
        <v>0</v>
      </c>
      <c r="AC1431" s="14"/>
      <c r="AD1431" s="14"/>
      <c r="AE1431" s="14"/>
      <c r="AF1431" s="14"/>
      <c r="AG1431" s="14"/>
      <c r="AH1431" s="14">
        <f t="shared" si="2005"/>
        <v>0</v>
      </c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>
        <v>0</v>
      </c>
      <c r="AS1431" s="14">
        <v>0</v>
      </c>
      <c r="AT1431" s="14">
        <v>0</v>
      </c>
      <c r="AU1431" s="14"/>
      <c r="AV1431" s="14"/>
      <c r="AW1431" s="14"/>
      <c r="AX1431" s="14"/>
      <c r="AY1431" s="14"/>
      <c r="AZ1431" s="14">
        <f t="shared" si="2006"/>
        <v>0</v>
      </c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>
        <v>0</v>
      </c>
      <c r="BK1431" s="14">
        <v>0</v>
      </c>
    </row>
    <row r="1432" spans="1:63" ht="22.5" x14ac:dyDescent="0.25">
      <c r="A1432" s="4" t="s">
        <v>135</v>
      </c>
      <c r="B1432" s="4" t="s">
        <v>60</v>
      </c>
      <c r="C1432" s="4" t="s">
        <v>173</v>
      </c>
      <c r="D1432" s="107" t="s">
        <v>506</v>
      </c>
      <c r="E1432" s="117">
        <v>6139</v>
      </c>
      <c r="F1432" s="107" t="s">
        <v>513</v>
      </c>
      <c r="G1432" s="103" t="s">
        <v>1658</v>
      </c>
      <c r="H1432" s="13" t="s">
        <v>39</v>
      </c>
      <c r="I1432" s="14">
        <v>5400</v>
      </c>
      <c r="J1432" s="14">
        <v>0</v>
      </c>
      <c r="K1432" s="14"/>
      <c r="L1432" s="14"/>
      <c r="M1432" s="14"/>
      <c r="N1432" s="14"/>
      <c r="O1432" s="14"/>
      <c r="P1432" s="14">
        <f t="shared" si="2004"/>
        <v>0</v>
      </c>
      <c r="Q1432" s="14"/>
      <c r="R1432" s="14"/>
      <c r="S1432" s="14"/>
      <c r="T1432" s="14"/>
      <c r="U1432" s="14"/>
      <c r="V1432" s="14"/>
      <c r="W1432" s="14"/>
      <c r="X1432" s="14"/>
      <c r="Y1432" s="14"/>
      <c r="Z1432" s="14">
        <v>0</v>
      </c>
      <c r="AA1432" s="14">
        <v>0</v>
      </c>
      <c r="AB1432" s="14">
        <v>0</v>
      </c>
      <c r="AC1432" s="14"/>
      <c r="AD1432" s="14"/>
      <c r="AE1432" s="14"/>
      <c r="AF1432" s="14"/>
      <c r="AG1432" s="14"/>
      <c r="AH1432" s="14">
        <f t="shared" si="2005"/>
        <v>0</v>
      </c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>
        <v>0</v>
      </c>
      <c r="AS1432" s="14">
        <v>0</v>
      </c>
      <c r="AT1432" s="14">
        <v>0</v>
      </c>
      <c r="AU1432" s="14"/>
      <c r="AV1432" s="14"/>
      <c r="AW1432" s="14"/>
      <c r="AX1432" s="14"/>
      <c r="AY1432" s="14"/>
      <c r="AZ1432" s="14">
        <f t="shared" si="2006"/>
        <v>0</v>
      </c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>
        <v>0</v>
      </c>
      <c r="BK1432" s="14">
        <v>0</v>
      </c>
    </row>
    <row r="1433" spans="1:63" ht="33.75" x14ac:dyDescent="0.25">
      <c r="A1433" s="4" t="s">
        <v>135</v>
      </c>
      <c r="B1433" s="4" t="s">
        <v>60</v>
      </c>
      <c r="C1433" s="4" t="s">
        <v>173</v>
      </c>
      <c r="D1433" s="107" t="s">
        <v>506</v>
      </c>
      <c r="E1433" s="117">
        <v>6139</v>
      </c>
      <c r="F1433" s="107" t="s">
        <v>514</v>
      </c>
      <c r="G1433" s="103" t="s">
        <v>1658</v>
      </c>
      <c r="H1433" s="13" t="s">
        <v>40</v>
      </c>
      <c r="I1433" s="14">
        <v>100</v>
      </c>
      <c r="J1433" s="14">
        <v>0</v>
      </c>
      <c r="K1433" s="14"/>
      <c r="L1433" s="14"/>
      <c r="M1433" s="14"/>
      <c r="N1433" s="14"/>
      <c r="O1433" s="14"/>
      <c r="P1433" s="14">
        <f t="shared" si="2004"/>
        <v>0</v>
      </c>
      <c r="Q1433" s="14"/>
      <c r="R1433" s="14"/>
      <c r="S1433" s="14"/>
      <c r="T1433" s="14"/>
      <c r="U1433" s="14"/>
      <c r="V1433" s="14"/>
      <c r="W1433" s="14"/>
      <c r="X1433" s="14"/>
      <c r="Y1433" s="14"/>
      <c r="Z1433" s="14">
        <v>0</v>
      </c>
      <c r="AA1433" s="14">
        <v>0</v>
      </c>
      <c r="AB1433" s="14">
        <v>0</v>
      </c>
      <c r="AC1433" s="14"/>
      <c r="AD1433" s="14"/>
      <c r="AE1433" s="14"/>
      <c r="AF1433" s="14"/>
      <c r="AG1433" s="14"/>
      <c r="AH1433" s="14">
        <f t="shared" si="2005"/>
        <v>0</v>
      </c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>
        <v>0</v>
      </c>
      <c r="AS1433" s="14">
        <v>0</v>
      </c>
      <c r="AT1433" s="14">
        <v>0</v>
      </c>
      <c r="AU1433" s="14"/>
      <c r="AV1433" s="14"/>
      <c r="AW1433" s="14"/>
      <c r="AX1433" s="14"/>
      <c r="AY1433" s="14"/>
      <c r="AZ1433" s="14">
        <f t="shared" si="2006"/>
        <v>0</v>
      </c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>
        <v>0</v>
      </c>
      <c r="BK1433" s="14">
        <v>0</v>
      </c>
    </row>
    <row r="1434" spans="1:63" ht="33.75" x14ac:dyDescent="0.25">
      <c r="A1434" s="1" t="s">
        <v>0</v>
      </c>
      <c r="B1434" s="1" t="s">
        <v>0</v>
      </c>
      <c r="C1434" s="1" t="s">
        <v>0</v>
      </c>
      <c r="D1434" s="106" t="s">
        <v>0</v>
      </c>
      <c r="E1434" s="106" t="s">
        <v>0</v>
      </c>
      <c r="F1434" s="106" t="s">
        <v>0</v>
      </c>
      <c r="G1434" s="2" t="s">
        <v>0</v>
      </c>
      <c r="H1434" s="10" t="s">
        <v>41</v>
      </c>
      <c r="I1434" s="11">
        <f>SUM(I1435)</f>
        <v>100</v>
      </c>
      <c r="J1434" s="11">
        <f t="shared" ref="J1434:Y1435" si="2064">SUM(J1435)</f>
        <v>0</v>
      </c>
      <c r="K1434" s="11">
        <f t="shared" si="2064"/>
        <v>0</v>
      </c>
      <c r="L1434" s="11">
        <f t="shared" si="2064"/>
        <v>0</v>
      </c>
      <c r="M1434" s="11">
        <f t="shared" si="2064"/>
        <v>0</v>
      </c>
      <c r="N1434" s="11">
        <f t="shared" si="2064"/>
        <v>0</v>
      </c>
      <c r="O1434" s="11">
        <f t="shared" si="2064"/>
        <v>0</v>
      </c>
      <c r="P1434" s="11">
        <f t="shared" si="2064"/>
        <v>0</v>
      </c>
      <c r="Q1434" s="11">
        <f t="shared" si="2064"/>
        <v>0</v>
      </c>
      <c r="R1434" s="11">
        <f t="shared" si="2064"/>
        <v>0</v>
      </c>
      <c r="S1434" s="11">
        <f t="shared" si="2064"/>
        <v>0</v>
      </c>
      <c r="T1434" s="11">
        <f t="shared" si="2064"/>
        <v>0</v>
      </c>
      <c r="U1434" s="11">
        <f t="shared" si="2064"/>
        <v>0</v>
      </c>
      <c r="V1434" s="11">
        <f t="shared" si="2064"/>
        <v>0</v>
      </c>
      <c r="W1434" s="11">
        <f t="shared" si="2064"/>
        <v>0</v>
      </c>
      <c r="X1434" s="11">
        <f t="shared" si="2064"/>
        <v>0</v>
      </c>
      <c r="Y1434" s="11">
        <f t="shared" si="2064"/>
        <v>0</v>
      </c>
      <c r="Z1434" s="11">
        <v>0</v>
      </c>
      <c r="AA1434" s="11">
        <v>0</v>
      </c>
      <c r="AB1434" s="11">
        <f t="shared" ref="AB1434:AQ1435" si="2065">SUM(AB1435)</f>
        <v>0</v>
      </c>
      <c r="AC1434" s="11">
        <f t="shared" si="2065"/>
        <v>0</v>
      </c>
      <c r="AD1434" s="11">
        <f t="shared" si="2065"/>
        <v>0</v>
      </c>
      <c r="AE1434" s="11">
        <f t="shared" si="2065"/>
        <v>0</v>
      </c>
      <c r="AF1434" s="11">
        <f t="shared" si="2065"/>
        <v>0</v>
      </c>
      <c r="AG1434" s="11">
        <f t="shared" si="2065"/>
        <v>0</v>
      </c>
      <c r="AH1434" s="11">
        <f t="shared" si="2065"/>
        <v>0</v>
      </c>
      <c r="AI1434" s="11">
        <f t="shared" si="2065"/>
        <v>0</v>
      </c>
      <c r="AJ1434" s="11">
        <f t="shared" si="2065"/>
        <v>0</v>
      </c>
      <c r="AK1434" s="11">
        <f t="shared" si="2065"/>
        <v>0</v>
      </c>
      <c r="AL1434" s="11">
        <f t="shared" si="2065"/>
        <v>0</v>
      </c>
      <c r="AM1434" s="11">
        <f t="shared" si="2065"/>
        <v>0</v>
      </c>
      <c r="AN1434" s="11">
        <f t="shared" si="2065"/>
        <v>0</v>
      </c>
      <c r="AO1434" s="11">
        <f t="shared" si="2065"/>
        <v>0</v>
      </c>
      <c r="AP1434" s="11">
        <f t="shared" si="2065"/>
        <v>0</v>
      </c>
      <c r="AQ1434" s="11">
        <f t="shared" si="2065"/>
        <v>0</v>
      </c>
      <c r="AR1434" s="11">
        <v>0</v>
      </c>
      <c r="AS1434" s="11">
        <v>0</v>
      </c>
      <c r="AT1434" s="11">
        <f t="shared" ref="AT1434:BI1435" si="2066">SUM(AT1435)</f>
        <v>0</v>
      </c>
      <c r="AU1434" s="11">
        <f t="shared" si="2066"/>
        <v>0</v>
      </c>
      <c r="AV1434" s="11">
        <f t="shared" si="2066"/>
        <v>0</v>
      </c>
      <c r="AW1434" s="11">
        <f t="shared" si="2066"/>
        <v>0</v>
      </c>
      <c r="AX1434" s="11">
        <f t="shared" si="2066"/>
        <v>0</v>
      </c>
      <c r="AY1434" s="11">
        <f t="shared" si="2066"/>
        <v>0</v>
      </c>
      <c r="AZ1434" s="11">
        <f t="shared" si="2066"/>
        <v>0</v>
      </c>
      <c r="BA1434" s="11">
        <f t="shared" si="2066"/>
        <v>0</v>
      </c>
      <c r="BB1434" s="11">
        <f t="shared" si="2066"/>
        <v>0</v>
      </c>
      <c r="BC1434" s="11">
        <f t="shared" si="2066"/>
        <v>0</v>
      </c>
      <c r="BD1434" s="11">
        <f t="shared" si="2066"/>
        <v>0</v>
      </c>
      <c r="BE1434" s="11">
        <f t="shared" si="2066"/>
        <v>0</v>
      </c>
      <c r="BF1434" s="11">
        <f t="shared" si="2066"/>
        <v>0</v>
      </c>
      <c r="BG1434" s="11">
        <f t="shared" si="2066"/>
        <v>0</v>
      </c>
      <c r="BH1434" s="11">
        <f t="shared" si="2066"/>
        <v>0</v>
      </c>
      <c r="BI1434" s="11">
        <f t="shared" si="2066"/>
        <v>0</v>
      </c>
      <c r="BJ1434" s="11">
        <v>0</v>
      </c>
      <c r="BK1434" s="11">
        <v>0</v>
      </c>
    </row>
    <row r="1435" spans="1:63" ht="22.5" x14ac:dyDescent="0.25">
      <c r="A1435" s="4" t="s">
        <v>135</v>
      </c>
      <c r="B1435" s="4" t="s">
        <v>60</v>
      </c>
      <c r="C1435" s="4" t="s">
        <v>173</v>
      </c>
      <c r="D1435" s="107" t="s">
        <v>506</v>
      </c>
      <c r="E1435" s="106" t="s">
        <v>42</v>
      </c>
      <c r="F1435" s="106" t="s">
        <v>0</v>
      </c>
      <c r="G1435" s="2" t="s">
        <v>0</v>
      </c>
      <c r="H1435" s="2" t="s">
        <v>43</v>
      </c>
      <c r="I1435" s="12">
        <f>SUM(I1436)</f>
        <v>100</v>
      </c>
      <c r="J1435" s="12">
        <f t="shared" si="2064"/>
        <v>0</v>
      </c>
      <c r="K1435" s="12">
        <f t="shared" ref="K1435:Y1435" si="2067">SUM(K1436)</f>
        <v>0</v>
      </c>
      <c r="L1435" s="12">
        <f t="shared" si="2067"/>
        <v>0</v>
      </c>
      <c r="M1435" s="12">
        <f t="shared" si="2067"/>
        <v>0</v>
      </c>
      <c r="N1435" s="12">
        <f t="shared" si="2067"/>
        <v>0</v>
      </c>
      <c r="O1435" s="12">
        <f t="shared" si="2067"/>
        <v>0</v>
      </c>
      <c r="P1435" s="12">
        <f t="shared" si="2067"/>
        <v>0</v>
      </c>
      <c r="Q1435" s="12">
        <f t="shared" si="2067"/>
        <v>0</v>
      </c>
      <c r="R1435" s="12">
        <f t="shared" si="2067"/>
        <v>0</v>
      </c>
      <c r="S1435" s="12">
        <f t="shared" si="2067"/>
        <v>0</v>
      </c>
      <c r="T1435" s="12">
        <f t="shared" si="2067"/>
        <v>0</v>
      </c>
      <c r="U1435" s="12">
        <f t="shared" si="2067"/>
        <v>0</v>
      </c>
      <c r="V1435" s="12">
        <f t="shared" si="2067"/>
        <v>0</v>
      </c>
      <c r="W1435" s="12">
        <f t="shared" si="2067"/>
        <v>0</v>
      </c>
      <c r="X1435" s="12">
        <f t="shared" si="2067"/>
        <v>0</v>
      </c>
      <c r="Y1435" s="12">
        <f t="shared" si="2067"/>
        <v>0</v>
      </c>
      <c r="Z1435" s="12">
        <v>0</v>
      </c>
      <c r="AA1435" s="12">
        <v>0</v>
      </c>
      <c r="AB1435" s="12">
        <f t="shared" si="2065"/>
        <v>0</v>
      </c>
      <c r="AC1435" s="12">
        <f t="shared" ref="AC1435:AQ1435" si="2068">SUM(AC1436)</f>
        <v>0</v>
      </c>
      <c r="AD1435" s="12">
        <f t="shared" si="2068"/>
        <v>0</v>
      </c>
      <c r="AE1435" s="12">
        <f t="shared" si="2068"/>
        <v>0</v>
      </c>
      <c r="AF1435" s="12">
        <f t="shared" si="2068"/>
        <v>0</v>
      </c>
      <c r="AG1435" s="12">
        <f t="shared" si="2068"/>
        <v>0</v>
      </c>
      <c r="AH1435" s="12">
        <f t="shared" si="2068"/>
        <v>0</v>
      </c>
      <c r="AI1435" s="12">
        <f t="shared" si="2068"/>
        <v>0</v>
      </c>
      <c r="AJ1435" s="12">
        <f t="shared" si="2068"/>
        <v>0</v>
      </c>
      <c r="AK1435" s="12">
        <f t="shared" si="2068"/>
        <v>0</v>
      </c>
      <c r="AL1435" s="12">
        <f t="shared" si="2068"/>
        <v>0</v>
      </c>
      <c r="AM1435" s="12">
        <f t="shared" si="2068"/>
        <v>0</v>
      </c>
      <c r="AN1435" s="12">
        <f t="shared" si="2068"/>
        <v>0</v>
      </c>
      <c r="AO1435" s="12">
        <f t="shared" si="2068"/>
        <v>0</v>
      </c>
      <c r="AP1435" s="12">
        <f t="shared" si="2068"/>
        <v>0</v>
      </c>
      <c r="AQ1435" s="12">
        <f t="shared" si="2068"/>
        <v>0</v>
      </c>
      <c r="AR1435" s="12">
        <v>0</v>
      </c>
      <c r="AS1435" s="12">
        <v>0</v>
      </c>
      <c r="AT1435" s="12">
        <f t="shared" si="2066"/>
        <v>0</v>
      </c>
      <c r="AU1435" s="12">
        <f t="shared" ref="AU1435:BI1435" si="2069">SUM(AU1436)</f>
        <v>0</v>
      </c>
      <c r="AV1435" s="12">
        <f t="shared" si="2069"/>
        <v>0</v>
      </c>
      <c r="AW1435" s="12">
        <f t="shared" si="2069"/>
        <v>0</v>
      </c>
      <c r="AX1435" s="12">
        <f t="shared" si="2069"/>
        <v>0</v>
      </c>
      <c r="AY1435" s="12">
        <f t="shared" si="2069"/>
        <v>0</v>
      </c>
      <c r="AZ1435" s="12">
        <f t="shared" si="2069"/>
        <v>0</v>
      </c>
      <c r="BA1435" s="12">
        <f t="shared" si="2069"/>
        <v>0</v>
      </c>
      <c r="BB1435" s="12">
        <f t="shared" si="2069"/>
        <v>0</v>
      </c>
      <c r="BC1435" s="12">
        <f t="shared" si="2069"/>
        <v>0</v>
      </c>
      <c r="BD1435" s="12">
        <f t="shared" si="2069"/>
        <v>0</v>
      </c>
      <c r="BE1435" s="12">
        <f t="shared" si="2069"/>
        <v>0</v>
      </c>
      <c r="BF1435" s="12">
        <f t="shared" si="2069"/>
        <v>0</v>
      </c>
      <c r="BG1435" s="12">
        <f t="shared" si="2069"/>
        <v>0</v>
      </c>
      <c r="BH1435" s="12">
        <f t="shared" si="2069"/>
        <v>0</v>
      </c>
      <c r="BI1435" s="12">
        <f t="shared" si="2069"/>
        <v>0</v>
      </c>
      <c r="BJ1435" s="12">
        <v>0</v>
      </c>
      <c r="BK1435" s="12">
        <v>0</v>
      </c>
    </row>
    <row r="1436" spans="1:63" x14ac:dyDescent="0.25">
      <c r="A1436" s="4" t="s">
        <v>135</v>
      </c>
      <c r="B1436" s="4" t="s">
        <v>60</v>
      </c>
      <c r="C1436" s="4" t="s">
        <v>173</v>
      </c>
      <c r="D1436" s="107" t="s">
        <v>506</v>
      </c>
      <c r="E1436" s="117">
        <v>6148</v>
      </c>
      <c r="F1436" s="107"/>
      <c r="G1436" s="103" t="s">
        <v>1658</v>
      </c>
      <c r="H1436" s="13" t="s">
        <v>47</v>
      </c>
      <c r="I1436" s="14">
        <v>100</v>
      </c>
      <c r="J1436" s="14">
        <v>0</v>
      </c>
      <c r="K1436" s="14"/>
      <c r="L1436" s="14"/>
      <c r="M1436" s="14"/>
      <c r="N1436" s="14"/>
      <c r="O1436" s="14"/>
      <c r="P1436" s="14">
        <f t="shared" si="2004"/>
        <v>0</v>
      </c>
      <c r="Q1436" s="14"/>
      <c r="R1436" s="14"/>
      <c r="S1436" s="14"/>
      <c r="T1436" s="14"/>
      <c r="U1436" s="14"/>
      <c r="V1436" s="14"/>
      <c r="W1436" s="14"/>
      <c r="X1436" s="14"/>
      <c r="Y1436" s="14"/>
      <c r="Z1436" s="14">
        <v>0</v>
      </c>
      <c r="AA1436" s="14">
        <v>0</v>
      </c>
      <c r="AB1436" s="14">
        <v>0</v>
      </c>
      <c r="AC1436" s="14"/>
      <c r="AD1436" s="14"/>
      <c r="AE1436" s="14"/>
      <c r="AF1436" s="14"/>
      <c r="AG1436" s="14"/>
      <c r="AH1436" s="14">
        <f t="shared" si="2005"/>
        <v>0</v>
      </c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>
        <v>0</v>
      </c>
      <c r="AS1436" s="14">
        <v>0</v>
      </c>
      <c r="AT1436" s="14">
        <v>0</v>
      </c>
      <c r="AU1436" s="14"/>
      <c r="AV1436" s="14"/>
      <c r="AW1436" s="14"/>
      <c r="AX1436" s="14"/>
      <c r="AY1436" s="14"/>
      <c r="AZ1436" s="14">
        <f t="shared" si="2006"/>
        <v>0</v>
      </c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>
        <v>0</v>
      </c>
      <c r="BK1436" s="14">
        <v>0</v>
      </c>
    </row>
    <row r="1437" spans="1:63" ht="33.75" x14ac:dyDescent="0.25">
      <c r="A1437" s="1" t="s">
        <v>0</v>
      </c>
      <c r="B1437" s="1" t="s">
        <v>0</v>
      </c>
      <c r="C1437" s="1" t="s">
        <v>0</v>
      </c>
      <c r="D1437" s="106" t="s">
        <v>0</v>
      </c>
      <c r="E1437" s="106" t="s">
        <v>0</v>
      </c>
      <c r="F1437" s="106" t="s">
        <v>0</v>
      </c>
      <c r="G1437" s="2" t="s">
        <v>0</v>
      </c>
      <c r="H1437" s="10" t="s">
        <v>49</v>
      </c>
      <c r="I1437" s="11">
        <f>SUM(I1438)</f>
        <v>50000</v>
      </c>
      <c r="J1437" s="11">
        <f t="shared" ref="J1437:Y1437" si="2070">SUM(J1438)</f>
        <v>6000</v>
      </c>
      <c r="K1437" s="11">
        <f t="shared" si="2070"/>
        <v>0</v>
      </c>
      <c r="L1437" s="11">
        <f t="shared" si="2070"/>
        <v>0</v>
      </c>
      <c r="M1437" s="11">
        <f t="shared" si="2070"/>
        <v>0</v>
      </c>
      <c r="N1437" s="11">
        <f t="shared" si="2070"/>
        <v>0</v>
      </c>
      <c r="O1437" s="11">
        <f t="shared" si="2070"/>
        <v>0</v>
      </c>
      <c r="P1437" s="11">
        <f t="shared" si="2070"/>
        <v>6000</v>
      </c>
      <c r="Q1437" s="11">
        <f t="shared" si="2070"/>
        <v>0</v>
      </c>
      <c r="R1437" s="11">
        <f t="shared" si="2070"/>
        <v>0</v>
      </c>
      <c r="S1437" s="11">
        <f t="shared" si="2070"/>
        <v>0</v>
      </c>
      <c r="T1437" s="11">
        <f t="shared" si="2070"/>
        <v>0</v>
      </c>
      <c r="U1437" s="11">
        <f t="shared" si="2070"/>
        <v>0</v>
      </c>
      <c r="V1437" s="11">
        <f t="shared" si="2070"/>
        <v>0</v>
      </c>
      <c r="W1437" s="11">
        <f t="shared" si="2070"/>
        <v>0</v>
      </c>
      <c r="X1437" s="11">
        <f t="shared" si="2070"/>
        <v>0</v>
      </c>
      <c r="Y1437" s="11">
        <f t="shared" si="2070"/>
        <v>0</v>
      </c>
      <c r="Z1437" s="11">
        <v>0</v>
      </c>
      <c r="AA1437" s="11">
        <v>6000</v>
      </c>
      <c r="AB1437" s="11">
        <f t="shared" ref="AB1437:AQ1437" si="2071">SUM(AB1438)</f>
        <v>0</v>
      </c>
      <c r="AC1437" s="11">
        <f t="shared" si="2071"/>
        <v>0</v>
      </c>
      <c r="AD1437" s="11">
        <f t="shared" si="2071"/>
        <v>0</v>
      </c>
      <c r="AE1437" s="11">
        <f t="shared" si="2071"/>
        <v>0</v>
      </c>
      <c r="AF1437" s="11">
        <f t="shared" si="2071"/>
        <v>0</v>
      </c>
      <c r="AG1437" s="11">
        <f t="shared" si="2071"/>
        <v>0</v>
      </c>
      <c r="AH1437" s="11">
        <f t="shared" si="2071"/>
        <v>0</v>
      </c>
      <c r="AI1437" s="11">
        <f t="shared" si="2071"/>
        <v>0</v>
      </c>
      <c r="AJ1437" s="11">
        <f t="shared" si="2071"/>
        <v>0</v>
      </c>
      <c r="AK1437" s="11">
        <f t="shared" si="2071"/>
        <v>0</v>
      </c>
      <c r="AL1437" s="11">
        <f t="shared" si="2071"/>
        <v>0</v>
      </c>
      <c r="AM1437" s="11">
        <f t="shared" si="2071"/>
        <v>0</v>
      </c>
      <c r="AN1437" s="11">
        <f t="shared" si="2071"/>
        <v>0</v>
      </c>
      <c r="AO1437" s="11">
        <f t="shared" si="2071"/>
        <v>0</v>
      </c>
      <c r="AP1437" s="11">
        <f t="shared" si="2071"/>
        <v>0</v>
      </c>
      <c r="AQ1437" s="11">
        <f t="shared" si="2071"/>
        <v>0</v>
      </c>
      <c r="AR1437" s="11">
        <v>0</v>
      </c>
      <c r="AS1437" s="11">
        <v>0</v>
      </c>
      <c r="AT1437" s="11">
        <f t="shared" ref="AT1437:BI1437" si="2072">SUM(AT1438)</f>
        <v>0</v>
      </c>
      <c r="AU1437" s="11">
        <f t="shared" si="2072"/>
        <v>0</v>
      </c>
      <c r="AV1437" s="11">
        <f t="shared" si="2072"/>
        <v>0</v>
      </c>
      <c r="AW1437" s="11">
        <f t="shared" si="2072"/>
        <v>0</v>
      </c>
      <c r="AX1437" s="11">
        <f t="shared" si="2072"/>
        <v>0</v>
      </c>
      <c r="AY1437" s="11">
        <f t="shared" si="2072"/>
        <v>0</v>
      </c>
      <c r="AZ1437" s="11">
        <f t="shared" si="2072"/>
        <v>0</v>
      </c>
      <c r="BA1437" s="11">
        <f t="shared" si="2072"/>
        <v>0</v>
      </c>
      <c r="BB1437" s="11">
        <f t="shared" si="2072"/>
        <v>0</v>
      </c>
      <c r="BC1437" s="11">
        <f t="shared" si="2072"/>
        <v>0</v>
      </c>
      <c r="BD1437" s="11">
        <f t="shared" si="2072"/>
        <v>0</v>
      </c>
      <c r="BE1437" s="11">
        <f t="shared" si="2072"/>
        <v>0</v>
      </c>
      <c r="BF1437" s="11">
        <f t="shared" si="2072"/>
        <v>0</v>
      </c>
      <c r="BG1437" s="11">
        <f t="shared" si="2072"/>
        <v>0</v>
      </c>
      <c r="BH1437" s="11">
        <f t="shared" si="2072"/>
        <v>0</v>
      </c>
      <c r="BI1437" s="11">
        <f t="shared" si="2072"/>
        <v>0</v>
      </c>
      <c r="BJ1437" s="11">
        <v>0</v>
      </c>
      <c r="BK1437" s="11">
        <v>0</v>
      </c>
    </row>
    <row r="1438" spans="1:63" x14ac:dyDescent="0.25">
      <c r="A1438" s="4" t="s">
        <v>135</v>
      </c>
      <c r="B1438" s="4" t="s">
        <v>60</v>
      </c>
      <c r="C1438" s="4" t="s">
        <v>173</v>
      </c>
      <c r="D1438" s="107" t="s">
        <v>506</v>
      </c>
      <c r="E1438" s="106" t="s">
        <v>50</v>
      </c>
      <c r="F1438" s="106" t="s">
        <v>0</v>
      </c>
      <c r="G1438" s="2" t="s">
        <v>0</v>
      </c>
      <c r="H1438" s="2" t="s">
        <v>51</v>
      </c>
      <c r="I1438" s="12">
        <f>SUM(I1439:I1440)</f>
        <v>50000</v>
      </c>
      <c r="J1438" s="12">
        <f t="shared" ref="J1438:Y1438" si="2073">SUM(J1439:J1440)</f>
        <v>6000</v>
      </c>
      <c r="K1438" s="12">
        <f t="shared" si="2073"/>
        <v>0</v>
      </c>
      <c r="L1438" s="12">
        <f t="shared" si="2073"/>
        <v>0</v>
      </c>
      <c r="M1438" s="12">
        <f t="shared" si="2073"/>
        <v>0</v>
      </c>
      <c r="N1438" s="12">
        <f t="shared" si="2073"/>
        <v>0</v>
      </c>
      <c r="O1438" s="12">
        <f t="shared" si="2073"/>
        <v>0</v>
      </c>
      <c r="P1438" s="12">
        <f t="shared" ref="P1438" si="2074">SUM(P1439:P1440)</f>
        <v>6000</v>
      </c>
      <c r="Q1438" s="12">
        <f t="shared" si="2073"/>
        <v>0</v>
      </c>
      <c r="R1438" s="12">
        <f t="shared" si="2073"/>
        <v>0</v>
      </c>
      <c r="S1438" s="12">
        <f t="shared" si="2073"/>
        <v>0</v>
      </c>
      <c r="T1438" s="12">
        <f t="shared" si="2073"/>
        <v>0</v>
      </c>
      <c r="U1438" s="12">
        <f t="shared" si="2073"/>
        <v>0</v>
      </c>
      <c r="V1438" s="12">
        <f t="shared" si="2073"/>
        <v>0</v>
      </c>
      <c r="W1438" s="12">
        <f t="shared" si="2073"/>
        <v>0</v>
      </c>
      <c r="X1438" s="12">
        <f t="shared" si="2073"/>
        <v>0</v>
      </c>
      <c r="Y1438" s="12">
        <f t="shared" si="2073"/>
        <v>0</v>
      </c>
      <c r="Z1438" s="12">
        <v>0</v>
      </c>
      <c r="AA1438" s="12">
        <v>6000</v>
      </c>
      <c r="AB1438" s="12">
        <f t="shared" ref="AB1438:AQ1438" si="2075">SUM(AB1439:AB1440)</f>
        <v>0</v>
      </c>
      <c r="AC1438" s="12">
        <f t="shared" si="2075"/>
        <v>0</v>
      </c>
      <c r="AD1438" s="12">
        <f t="shared" si="2075"/>
        <v>0</v>
      </c>
      <c r="AE1438" s="12">
        <f t="shared" si="2075"/>
        <v>0</v>
      </c>
      <c r="AF1438" s="12">
        <f t="shared" si="2075"/>
        <v>0</v>
      </c>
      <c r="AG1438" s="12">
        <f t="shared" si="2075"/>
        <v>0</v>
      </c>
      <c r="AH1438" s="12">
        <f t="shared" ref="AH1438" si="2076">SUM(AH1439:AH1440)</f>
        <v>0</v>
      </c>
      <c r="AI1438" s="12">
        <f t="shared" si="2075"/>
        <v>0</v>
      </c>
      <c r="AJ1438" s="12">
        <f t="shared" si="2075"/>
        <v>0</v>
      </c>
      <c r="AK1438" s="12">
        <f t="shared" si="2075"/>
        <v>0</v>
      </c>
      <c r="AL1438" s="12">
        <f t="shared" si="2075"/>
        <v>0</v>
      </c>
      <c r="AM1438" s="12">
        <f t="shared" si="2075"/>
        <v>0</v>
      </c>
      <c r="AN1438" s="12">
        <f t="shared" si="2075"/>
        <v>0</v>
      </c>
      <c r="AO1438" s="12">
        <f t="shared" si="2075"/>
        <v>0</v>
      </c>
      <c r="AP1438" s="12">
        <f t="shared" si="2075"/>
        <v>0</v>
      </c>
      <c r="AQ1438" s="12">
        <f t="shared" si="2075"/>
        <v>0</v>
      </c>
      <c r="AR1438" s="12">
        <v>0</v>
      </c>
      <c r="AS1438" s="12">
        <v>0</v>
      </c>
      <c r="AT1438" s="12">
        <f t="shared" ref="AT1438:BI1438" si="2077">SUM(AT1439:AT1440)</f>
        <v>0</v>
      </c>
      <c r="AU1438" s="12">
        <f t="shared" si="2077"/>
        <v>0</v>
      </c>
      <c r="AV1438" s="12">
        <f t="shared" si="2077"/>
        <v>0</v>
      </c>
      <c r="AW1438" s="12">
        <f t="shared" si="2077"/>
        <v>0</v>
      </c>
      <c r="AX1438" s="12">
        <f t="shared" si="2077"/>
        <v>0</v>
      </c>
      <c r="AY1438" s="12">
        <f t="shared" si="2077"/>
        <v>0</v>
      </c>
      <c r="AZ1438" s="12">
        <f t="shared" ref="AZ1438" si="2078">SUM(AZ1439:AZ1440)</f>
        <v>0</v>
      </c>
      <c r="BA1438" s="12">
        <f t="shared" si="2077"/>
        <v>0</v>
      </c>
      <c r="BB1438" s="12">
        <f t="shared" si="2077"/>
        <v>0</v>
      </c>
      <c r="BC1438" s="12">
        <f t="shared" si="2077"/>
        <v>0</v>
      </c>
      <c r="BD1438" s="12">
        <f t="shared" si="2077"/>
        <v>0</v>
      </c>
      <c r="BE1438" s="12">
        <f t="shared" si="2077"/>
        <v>0</v>
      </c>
      <c r="BF1438" s="12">
        <f t="shared" si="2077"/>
        <v>0</v>
      </c>
      <c r="BG1438" s="12">
        <f t="shared" si="2077"/>
        <v>0</v>
      </c>
      <c r="BH1438" s="12">
        <f t="shared" si="2077"/>
        <v>0</v>
      </c>
      <c r="BI1438" s="12">
        <f t="shared" si="2077"/>
        <v>0</v>
      </c>
      <c r="BJ1438" s="12">
        <v>0</v>
      </c>
      <c r="BK1438" s="12">
        <v>0</v>
      </c>
    </row>
    <row r="1439" spans="1:63" x14ac:dyDescent="0.25">
      <c r="A1439" s="4" t="s">
        <v>135</v>
      </c>
      <c r="B1439" s="4" t="s">
        <v>60</v>
      </c>
      <c r="C1439" s="4" t="s">
        <v>173</v>
      </c>
      <c r="D1439" s="107" t="s">
        <v>506</v>
      </c>
      <c r="E1439" s="117">
        <v>8213</v>
      </c>
      <c r="F1439" s="107"/>
      <c r="G1439" s="103" t="s">
        <v>1658</v>
      </c>
      <c r="H1439" s="13" t="s">
        <v>53</v>
      </c>
      <c r="I1439" s="14">
        <v>30000</v>
      </c>
      <c r="J1439" s="14">
        <v>5000</v>
      </c>
      <c r="K1439" s="14"/>
      <c r="L1439" s="14"/>
      <c r="M1439" s="14"/>
      <c r="N1439" s="14"/>
      <c r="O1439" s="14"/>
      <c r="P1439" s="14">
        <f t="shared" si="2004"/>
        <v>5000</v>
      </c>
      <c r="Q1439" s="14"/>
      <c r="R1439" s="14"/>
      <c r="S1439" s="14"/>
      <c r="T1439" s="14"/>
      <c r="U1439" s="14"/>
      <c r="V1439" s="14"/>
      <c r="W1439" s="14"/>
      <c r="X1439" s="14"/>
      <c r="Y1439" s="14"/>
      <c r="Z1439" s="14">
        <v>0</v>
      </c>
      <c r="AA1439" s="14">
        <v>5000</v>
      </c>
      <c r="AB1439" s="14">
        <v>0</v>
      </c>
      <c r="AC1439" s="14"/>
      <c r="AD1439" s="14"/>
      <c r="AE1439" s="14"/>
      <c r="AF1439" s="14"/>
      <c r="AG1439" s="14"/>
      <c r="AH1439" s="14">
        <f t="shared" si="2005"/>
        <v>0</v>
      </c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>
        <v>0</v>
      </c>
      <c r="AS1439" s="14">
        <v>0</v>
      </c>
      <c r="AT1439" s="14">
        <v>0</v>
      </c>
      <c r="AU1439" s="14"/>
      <c r="AV1439" s="14"/>
      <c r="AW1439" s="14"/>
      <c r="AX1439" s="14"/>
      <c r="AY1439" s="14"/>
      <c r="AZ1439" s="14">
        <f t="shared" si="2006"/>
        <v>0</v>
      </c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>
        <v>0</v>
      </c>
      <c r="BK1439" s="14">
        <v>0</v>
      </c>
    </row>
    <row r="1440" spans="1:63" x14ac:dyDescent="0.25">
      <c r="A1440" s="4" t="s">
        <v>135</v>
      </c>
      <c r="B1440" s="4" t="s">
        <v>60</v>
      </c>
      <c r="C1440" s="4" t="s">
        <v>173</v>
      </c>
      <c r="D1440" s="107" t="s">
        <v>506</v>
      </c>
      <c r="E1440" s="117">
        <v>8216</v>
      </c>
      <c r="F1440" s="107"/>
      <c r="G1440" s="103" t="s">
        <v>1658</v>
      </c>
      <c r="H1440" s="13" t="s">
        <v>110</v>
      </c>
      <c r="I1440" s="14">
        <v>20000</v>
      </c>
      <c r="J1440" s="14">
        <v>1000</v>
      </c>
      <c r="K1440" s="14"/>
      <c r="L1440" s="14"/>
      <c r="M1440" s="14"/>
      <c r="N1440" s="14"/>
      <c r="O1440" s="14"/>
      <c r="P1440" s="14">
        <f t="shared" si="2004"/>
        <v>1000</v>
      </c>
      <c r="Q1440" s="14"/>
      <c r="R1440" s="14"/>
      <c r="S1440" s="14"/>
      <c r="T1440" s="14"/>
      <c r="U1440" s="14"/>
      <c r="V1440" s="14"/>
      <c r="W1440" s="14"/>
      <c r="X1440" s="14"/>
      <c r="Y1440" s="14"/>
      <c r="Z1440" s="14">
        <v>0</v>
      </c>
      <c r="AA1440" s="14">
        <v>1000</v>
      </c>
      <c r="AB1440" s="14">
        <v>0</v>
      </c>
      <c r="AC1440" s="14"/>
      <c r="AD1440" s="14"/>
      <c r="AE1440" s="14"/>
      <c r="AF1440" s="14"/>
      <c r="AG1440" s="14"/>
      <c r="AH1440" s="14">
        <f t="shared" si="2005"/>
        <v>0</v>
      </c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>
        <v>0</v>
      </c>
      <c r="AS1440" s="14">
        <v>0</v>
      </c>
      <c r="AT1440" s="14">
        <v>0</v>
      </c>
      <c r="AU1440" s="14"/>
      <c r="AV1440" s="14"/>
      <c r="AW1440" s="14"/>
      <c r="AX1440" s="14"/>
      <c r="AY1440" s="14"/>
      <c r="AZ1440" s="14">
        <f t="shared" si="2006"/>
        <v>0</v>
      </c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>
        <v>0</v>
      </c>
      <c r="BK1440" s="14">
        <v>0</v>
      </c>
    </row>
    <row r="1441" spans="1:63" ht="22.5" x14ac:dyDescent="0.25">
      <c r="A1441" s="13" t="s">
        <v>0</v>
      </c>
      <c r="B1441" s="13" t="s">
        <v>0</v>
      </c>
      <c r="C1441" s="13" t="s">
        <v>0</v>
      </c>
      <c r="D1441" s="103" t="s">
        <v>0</v>
      </c>
      <c r="E1441" s="103" t="s">
        <v>0</v>
      </c>
      <c r="F1441" s="103" t="s">
        <v>0</v>
      </c>
      <c r="G1441" s="13" t="s">
        <v>0</v>
      </c>
      <c r="H1441" s="10" t="s">
        <v>515</v>
      </c>
      <c r="I1441" s="11">
        <f>SUM(I1411,I1434,I1437)</f>
        <v>2623892</v>
      </c>
      <c r="J1441" s="11">
        <f t="shared" ref="J1441:Y1441" si="2079">SUM(J1411,J1434,J1437)</f>
        <v>93000</v>
      </c>
      <c r="K1441" s="11">
        <f t="shared" si="2079"/>
        <v>0</v>
      </c>
      <c r="L1441" s="11">
        <f t="shared" si="2079"/>
        <v>0</v>
      </c>
      <c r="M1441" s="11">
        <f t="shared" si="2079"/>
        <v>0</v>
      </c>
      <c r="N1441" s="11">
        <f t="shared" si="2079"/>
        <v>0</v>
      </c>
      <c r="O1441" s="11">
        <f t="shared" si="2079"/>
        <v>0</v>
      </c>
      <c r="P1441" s="11">
        <f t="shared" si="2079"/>
        <v>93000</v>
      </c>
      <c r="Q1441" s="11">
        <f t="shared" si="2079"/>
        <v>2192</v>
      </c>
      <c r="R1441" s="11">
        <f t="shared" si="2079"/>
        <v>3754</v>
      </c>
      <c r="S1441" s="11">
        <f t="shared" si="2079"/>
        <v>5145</v>
      </c>
      <c r="T1441" s="11">
        <f t="shared" si="2079"/>
        <v>6397</v>
      </c>
      <c r="U1441" s="11">
        <f t="shared" si="2079"/>
        <v>4891</v>
      </c>
      <c r="V1441" s="11">
        <f t="shared" si="2079"/>
        <v>6767</v>
      </c>
      <c r="W1441" s="11">
        <f t="shared" si="2079"/>
        <v>0</v>
      </c>
      <c r="X1441" s="11">
        <f t="shared" si="2079"/>
        <v>8537</v>
      </c>
      <c r="Y1441" s="11">
        <f t="shared" si="2079"/>
        <v>2540</v>
      </c>
      <c r="Z1441" s="11">
        <v>40223</v>
      </c>
      <c r="AA1441" s="11">
        <v>52777</v>
      </c>
      <c r="AB1441" s="11">
        <f t="shared" ref="AB1441:AQ1441" si="2080">SUM(AB1411,AB1434,AB1437)</f>
        <v>0</v>
      </c>
      <c r="AC1441" s="11">
        <f t="shared" si="2080"/>
        <v>0</v>
      </c>
      <c r="AD1441" s="11">
        <f t="shared" si="2080"/>
        <v>0</v>
      </c>
      <c r="AE1441" s="11">
        <f t="shared" si="2080"/>
        <v>0</v>
      </c>
      <c r="AF1441" s="11">
        <f t="shared" si="2080"/>
        <v>0</v>
      </c>
      <c r="AG1441" s="11">
        <f t="shared" si="2080"/>
        <v>0</v>
      </c>
      <c r="AH1441" s="11">
        <f t="shared" si="2080"/>
        <v>0</v>
      </c>
      <c r="AI1441" s="11">
        <f t="shared" si="2080"/>
        <v>0</v>
      </c>
      <c r="AJ1441" s="11">
        <f t="shared" si="2080"/>
        <v>0</v>
      </c>
      <c r="AK1441" s="11">
        <f t="shared" si="2080"/>
        <v>0</v>
      </c>
      <c r="AL1441" s="11">
        <f t="shared" si="2080"/>
        <v>0</v>
      </c>
      <c r="AM1441" s="11">
        <f t="shared" si="2080"/>
        <v>0</v>
      </c>
      <c r="AN1441" s="11">
        <f t="shared" si="2080"/>
        <v>0</v>
      </c>
      <c r="AO1441" s="11">
        <f t="shared" si="2080"/>
        <v>0</v>
      </c>
      <c r="AP1441" s="11">
        <f t="shared" si="2080"/>
        <v>0</v>
      </c>
      <c r="AQ1441" s="11">
        <f t="shared" si="2080"/>
        <v>0</v>
      </c>
      <c r="AR1441" s="11">
        <v>0</v>
      </c>
      <c r="AS1441" s="11">
        <v>0</v>
      </c>
      <c r="AT1441" s="11">
        <f t="shared" ref="AT1441:BI1441" si="2081">SUM(AT1411,AT1434,AT1437)</f>
        <v>0</v>
      </c>
      <c r="AU1441" s="11">
        <f t="shared" si="2081"/>
        <v>778</v>
      </c>
      <c r="AV1441" s="11">
        <f t="shared" si="2081"/>
        <v>0</v>
      </c>
      <c r="AW1441" s="11">
        <f t="shared" si="2081"/>
        <v>1203</v>
      </c>
      <c r="AX1441" s="11">
        <f t="shared" si="2081"/>
        <v>0</v>
      </c>
      <c r="AY1441" s="11">
        <f t="shared" si="2081"/>
        <v>0</v>
      </c>
      <c r="AZ1441" s="11">
        <f t="shared" si="2081"/>
        <v>1981</v>
      </c>
      <c r="BA1441" s="11">
        <f t="shared" si="2081"/>
        <v>0</v>
      </c>
      <c r="BB1441" s="11">
        <f t="shared" si="2081"/>
        <v>0</v>
      </c>
      <c r="BC1441" s="11">
        <f t="shared" si="2081"/>
        <v>1201</v>
      </c>
      <c r="BD1441" s="11">
        <f t="shared" si="2081"/>
        <v>0</v>
      </c>
      <c r="BE1441" s="11">
        <f t="shared" si="2081"/>
        <v>780</v>
      </c>
      <c r="BF1441" s="11">
        <f t="shared" si="2081"/>
        <v>0</v>
      </c>
      <c r="BG1441" s="11">
        <f t="shared" si="2081"/>
        <v>0</v>
      </c>
      <c r="BH1441" s="11">
        <f t="shared" si="2081"/>
        <v>0</v>
      </c>
      <c r="BI1441" s="11">
        <f t="shared" si="2081"/>
        <v>0</v>
      </c>
      <c r="BJ1441" s="11">
        <v>1981</v>
      </c>
      <c r="BK1441" s="11">
        <v>0</v>
      </c>
    </row>
    <row r="1442" spans="1:63" ht="15.75" thickBot="1" x14ac:dyDescent="0.3">
      <c r="A1442" s="13" t="s">
        <v>0</v>
      </c>
      <c r="B1442" s="13" t="s">
        <v>0</v>
      </c>
      <c r="C1442" s="13" t="s">
        <v>0</v>
      </c>
      <c r="D1442" s="103" t="s">
        <v>0</v>
      </c>
      <c r="E1442" s="103" t="s">
        <v>0</v>
      </c>
      <c r="F1442" s="103" t="s">
        <v>0</v>
      </c>
      <c r="G1442" s="13" t="s">
        <v>0</v>
      </c>
      <c r="H1442" s="2" t="s">
        <v>55</v>
      </c>
      <c r="I1442" s="12">
        <v>54</v>
      </c>
      <c r="J1442" s="13" t="s">
        <v>0</v>
      </c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>
        <v>0</v>
      </c>
      <c r="AA1442" s="13"/>
      <c r="AB1442" s="13" t="s">
        <v>0</v>
      </c>
      <c r="AC1442" s="13"/>
      <c r="AD1442" s="13"/>
      <c r="AE1442" s="13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>
        <v>0</v>
      </c>
      <c r="AS1442" s="13"/>
      <c r="AT1442" s="13" t="s">
        <v>0</v>
      </c>
      <c r="AU1442" s="13"/>
      <c r="AV1442" s="13"/>
      <c r="AW1442" s="13"/>
      <c r="AX1442" s="13"/>
      <c r="AY1442" s="13"/>
      <c r="AZ1442" s="13"/>
      <c r="BA1442" s="13"/>
      <c r="BB1442" s="13"/>
      <c r="BC1442" s="13"/>
      <c r="BD1442" s="13"/>
      <c r="BE1442" s="13"/>
      <c r="BF1442" s="13"/>
      <c r="BG1442" s="13"/>
      <c r="BH1442" s="13"/>
      <c r="BI1442" s="13"/>
      <c r="BJ1442" s="13">
        <v>0</v>
      </c>
      <c r="BK1442" s="13"/>
    </row>
    <row r="1443" spans="1:63" ht="69.75" customHeight="1" thickBot="1" x14ac:dyDescent="0.3">
      <c r="A1443" s="148" t="s">
        <v>0</v>
      </c>
      <c r="B1443" s="148" t="s">
        <v>0</v>
      </c>
      <c r="C1443" s="148" t="s">
        <v>0</v>
      </c>
      <c r="D1443" s="151" t="s">
        <v>0</v>
      </c>
      <c r="E1443" s="151" t="s">
        <v>0</v>
      </c>
      <c r="F1443" s="151" t="s">
        <v>0</v>
      </c>
      <c r="G1443" s="154" t="s">
        <v>0</v>
      </c>
      <c r="H1443" s="5" t="s">
        <v>56</v>
      </c>
      <c r="I1443" s="5" t="s">
        <v>9</v>
      </c>
      <c r="J1443" s="94" t="s">
        <v>10</v>
      </c>
      <c r="K1443" s="94" t="s">
        <v>1602</v>
      </c>
      <c r="L1443" s="94" t="s">
        <v>1535</v>
      </c>
      <c r="M1443" s="94" t="s">
        <v>1591</v>
      </c>
      <c r="N1443" s="94" t="s">
        <v>1592</v>
      </c>
      <c r="O1443" s="94" t="s">
        <v>1593</v>
      </c>
      <c r="P1443" s="94" t="s">
        <v>1606</v>
      </c>
      <c r="Q1443" s="94" t="s">
        <v>1603</v>
      </c>
      <c r="R1443" s="94" t="s">
        <v>1594</v>
      </c>
      <c r="S1443" s="94" t="s">
        <v>1595</v>
      </c>
      <c r="T1443" s="94" t="s">
        <v>1596</v>
      </c>
      <c r="U1443" s="94" t="s">
        <v>1597</v>
      </c>
      <c r="V1443" s="94" t="s">
        <v>1598</v>
      </c>
      <c r="W1443" s="94" t="s">
        <v>1599</v>
      </c>
      <c r="X1443" s="94" t="s">
        <v>1604</v>
      </c>
      <c r="Y1443" s="94" t="s">
        <v>1605</v>
      </c>
      <c r="Z1443" s="94" t="s">
        <v>1600</v>
      </c>
      <c r="AA1443" s="94" t="s">
        <v>1601</v>
      </c>
      <c r="AB1443" s="95" t="s">
        <v>11</v>
      </c>
      <c r="AC1443" s="95" t="s">
        <v>1602</v>
      </c>
      <c r="AD1443" s="95" t="s">
        <v>1535</v>
      </c>
      <c r="AE1443" s="95" t="s">
        <v>1591</v>
      </c>
      <c r="AF1443" s="95" t="s">
        <v>1592</v>
      </c>
      <c r="AG1443" s="95" t="s">
        <v>1593</v>
      </c>
      <c r="AH1443" s="95" t="s">
        <v>1607</v>
      </c>
      <c r="AI1443" s="95" t="s">
        <v>1603</v>
      </c>
      <c r="AJ1443" s="95" t="s">
        <v>1594</v>
      </c>
      <c r="AK1443" s="95" t="s">
        <v>1595</v>
      </c>
      <c r="AL1443" s="95" t="s">
        <v>1596</v>
      </c>
      <c r="AM1443" s="95" t="s">
        <v>1597</v>
      </c>
      <c r="AN1443" s="95" t="s">
        <v>1598</v>
      </c>
      <c r="AO1443" s="95" t="s">
        <v>1599</v>
      </c>
      <c r="AP1443" s="95" t="s">
        <v>1604</v>
      </c>
      <c r="AQ1443" s="95" t="s">
        <v>1605</v>
      </c>
      <c r="AR1443" s="95" t="s">
        <v>1600</v>
      </c>
      <c r="AS1443" s="95" t="s">
        <v>1601</v>
      </c>
      <c r="AT1443" s="96" t="s">
        <v>12</v>
      </c>
      <c r="AU1443" s="96" t="s">
        <v>1602</v>
      </c>
      <c r="AV1443" s="96" t="s">
        <v>1535</v>
      </c>
      <c r="AW1443" s="96" t="s">
        <v>1591</v>
      </c>
      <c r="AX1443" s="96" t="s">
        <v>1592</v>
      </c>
      <c r="AY1443" s="96" t="s">
        <v>1593</v>
      </c>
      <c r="AZ1443" s="96" t="s">
        <v>1608</v>
      </c>
      <c r="BA1443" s="96" t="s">
        <v>1603</v>
      </c>
      <c r="BB1443" s="96" t="s">
        <v>1594</v>
      </c>
      <c r="BC1443" s="96" t="s">
        <v>1595</v>
      </c>
      <c r="BD1443" s="96" t="s">
        <v>1596</v>
      </c>
      <c r="BE1443" s="96" t="s">
        <v>1597</v>
      </c>
      <c r="BF1443" s="96" t="s">
        <v>1598</v>
      </c>
      <c r="BG1443" s="96" t="s">
        <v>1599</v>
      </c>
      <c r="BH1443" s="96" t="s">
        <v>1604</v>
      </c>
      <c r="BI1443" s="96" t="s">
        <v>1605</v>
      </c>
      <c r="BJ1443" s="96" t="s">
        <v>1600</v>
      </c>
      <c r="BK1443" s="96" t="s">
        <v>1601</v>
      </c>
    </row>
    <row r="1444" spans="1:63" x14ac:dyDescent="0.25">
      <c r="A1444" s="149"/>
      <c r="B1444" s="149"/>
      <c r="C1444" s="149"/>
      <c r="D1444" s="152"/>
      <c r="E1444" s="152"/>
      <c r="F1444" s="152"/>
      <c r="G1444" s="155"/>
      <c r="H1444" s="15" t="s">
        <v>0</v>
      </c>
      <c r="I1444" s="9" t="s">
        <v>13</v>
      </c>
      <c r="J1444" s="9">
        <v>1</v>
      </c>
      <c r="K1444" s="9">
        <v>2</v>
      </c>
      <c r="L1444" s="9">
        <v>3</v>
      </c>
      <c r="M1444" s="9">
        <v>4</v>
      </c>
      <c r="N1444" s="9">
        <v>5</v>
      </c>
      <c r="O1444" s="9">
        <v>6</v>
      </c>
      <c r="P1444" s="9">
        <v>7</v>
      </c>
      <c r="Q1444" s="9">
        <v>8</v>
      </c>
      <c r="R1444" s="9">
        <v>9</v>
      </c>
      <c r="S1444" s="9">
        <v>10</v>
      </c>
      <c r="T1444" s="9">
        <v>11</v>
      </c>
      <c r="U1444" s="9">
        <v>12</v>
      </c>
      <c r="V1444" s="9">
        <v>13</v>
      </c>
      <c r="W1444" s="9">
        <v>14</v>
      </c>
      <c r="X1444" s="9">
        <v>15</v>
      </c>
      <c r="Y1444" s="9">
        <v>16</v>
      </c>
      <c r="Z1444" s="9">
        <v>20</v>
      </c>
      <c r="AA1444" s="9">
        <v>21</v>
      </c>
      <c r="AB1444" s="9">
        <v>1</v>
      </c>
      <c r="AC1444" s="9">
        <v>2</v>
      </c>
      <c r="AD1444" s="9">
        <v>3</v>
      </c>
      <c r="AE1444" s="9">
        <v>4</v>
      </c>
      <c r="AF1444" s="9">
        <v>5</v>
      </c>
      <c r="AG1444" s="9">
        <v>6</v>
      </c>
      <c r="AH1444" s="9">
        <v>7</v>
      </c>
      <c r="AI1444" s="9">
        <v>8</v>
      </c>
      <c r="AJ1444" s="9">
        <v>9</v>
      </c>
      <c r="AK1444" s="9">
        <v>10</v>
      </c>
      <c r="AL1444" s="9">
        <v>11</v>
      </c>
      <c r="AM1444" s="9">
        <v>12</v>
      </c>
      <c r="AN1444" s="9">
        <v>13</v>
      </c>
      <c r="AO1444" s="9">
        <v>14</v>
      </c>
      <c r="AP1444" s="9">
        <v>15</v>
      </c>
      <c r="AQ1444" s="9">
        <v>16</v>
      </c>
      <c r="AR1444" s="9">
        <v>20</v>
      </c>
      <c r="AS1444" s="9">
        <v>21</v>
      </c>
      <c r="AT1444" s="9">
        <v>1</v>
      </c>
      <c r="AU1444" s="9">
        <v>2</v>
      </c>
      <c r="AV1444" s="9">
        <v>3</v>
      </c>
      <c r="AW1444" s="9">
        <v>4</v>
      </c>
      <c r="AX1444" s="9">
        <v>5</v>
      </c>
      <c r="AY1444" s="9">
        <v>6</v>
      </c>
      <c r="AZ1444" s="9">
        <v>7</v>
      </c>
      <c r="BA1444" s="9">
        <v>8</v>
      </c>
      <c r="BB1444" s="9">
        <v>9</v>
      </c>
      <c r="BC1444" s="9">
        <v>10</v>
      </c>
      <c r="BD1444" s="9">
        <v>11</v>
      </c>
      <c r="BE1444" s="9">
        <v>12</v>
      </c>
      <c r="BF1444" s="9">
        <v>13</v>
      </c>
      <c r="BG1444" s="9">
        <v>14</v>
      </c>
      <c r="BH1444" s="9">
        <v>15</v>
      </c>
      <c r="BI1444" s="9">
        <v>16</v>
      </c>
      <c r="BJ1444" s="9">
        <v>20</v>
      </c>
      <c r="BK1444" s="9">
        <v>21</v>
      </c>
    </row>
    <row r="1445" spans="1:63" x14ac:dyDescent="0.25">
      <c r="A1445" s="149"/>
      <c r="B1445" s="149"/>
      <c r="C1445" s="149"/>
      <c r="D1445" s="152"/>
      <c r="E1445" s="152"/>
      <c r="F1445" s="152"/>
      <c r="G1445" s="155"/>
      <c r="H1445" s="16" t="s">
        <v>139</v>
      </c>
      <c r="I1445" s="17">
        <f>SUM(I1441)</f>
        <v>2623892</v>
      </c>
      <c r="J1445" s="17">
        <f t="shared" ref="J1445:Y1445" si="2082">SUM(J1441)</f>
        <v>93000</v>
      </c>
      <c r="K1445" s="17">
        <f t="shared" si="2082"/>
        <v>0</v>
      </c>
      <c r="L1445" s="17">
        <f t="shared" si="2082"/>
        <v>0</v>
      </c>
      <c r="M1445" s="17">
        <f t="shared" si="2082"/>
        <v>0</v>
      </c>
      <c r="N1445" s="17">
        <f t="shared" si="2082"/>
        <v>0</v>
      </c>
      <c r="O1445" s="17">
        <f t="shared" si="2082"/>
        <v>0</v>
      </c>
      <c r="P1445" s="17">
        <f t="shared" ref="P1445" si="2083">SUM(P1441)</f>
        <v>93000</v>
      </c>
      <c r="Q1445" s="17">
        <f t="shared" si="2082"/>
        <v>2192</v>
      </c>
      <c r="R1445" s="17">
        <f t="shared" si="2082"/>
        <v>3754</v>
      </c>
      <c r="S1445" s="17">
        <f t="shared" si="2082"/>
        <v>5145</v>
      </c>
      <c r="T1445" s="17">
        <f t="shared" si="2082"/>
        <v>6397</v>
      </c>
      <c r="U1445" s="17">
        <f t="shared" si="2082"/>
        <v>4891</v>
      </c>
      <c r="V1445" s="17">
        <f t="shared" si="2082"/>
        <v>6767</v>
      </c>
      <c r="W1445" s="17">
        <f t="shared" si="2082"/>
        <v>0</v>
      </c>
      <c r="X1445" s="17">
        <f t="shared" si="2082"/>
        <v>8537</v>
      </c>
      <c r="Y1445" s="17">
        <f t="shared" si="2082"/>
        <v>2540</v>
      </c>
      <c r="Z1445" s="17">
        <v>40223</v>
      </c>
      <c r="AA1445" s="17">
        <v>52777</v>
      </c>
      <c r="AB1445" s="17">
        <f t="shared" ref="AB1445:AQ1445" si="2084">SUM(AB1441)</f>
        <v>0</v>
      </c>
      <c r="AC1445" s="17">
        <f t="shared" si="2084"/>
        <v>0</v>
      </c>
      <c r="AD1445" s="17">
        <f t="shared" si="2084"/>
        <v>0</v>
      </c>
      <c r="AE1445" s="17">
        <f t="shared" si="2084"/>
        <v>0</v>
      </c>
      <c r="AF1445" s="17">
        <f t="shared" si="2084"/>
        <v>0</v>
      </c>
      <c r="AG1445" s="17">
        <f t="shared" si="2084"/>
        <v>0</v>
      </c>
      <c r="AH1445" s="17">
        <f t="shared" ref="AH1445" si="2085">SUM(AH1441)</f>
        <v>0</v>
      </c>
      <c r="AI1445" s="17">
        <f t="shared" si="2084"/>
        <v>0</v>
      </c>
      <c r="AJ1445" s="17">
        <f t="shared" si="2084"/>
        <v>0</v>
      </c>
      <c r="AK1445" s="17">
        <f t="shared" si="2084"/>
        <v>0</v>
      </c>
      <c r="AL1445" s="17">
        <f t="shared" si="2084"/>
        <v>0</v>
      </c>
      <c r="AM1445" s="17">
        <f t="shared" si="2084"/>
        <v>0</v>
      </c>
      <c r="AN1445" s="17">
        <f t="shared" si="2084"/>
        <v>0</v>
      </c>
      <c r="AO1445" s="17">
        <f t="shared" si="2084"/>
        <v>0</v>
      </c>
      <c r="AP1445" s="17">
        <f t="shared" si="2084"/>
        <v>0</v>
      </c>
      <c r="AQ1445" s="17">
        <f t="shared" si="2084"/>
        <v>0</v>
      </c>
      <c r="AR1445" s="17">
        <v>0</v>
      </c>
      <c r="AS1445" s="17">
        <v>0</v>
      </c>
      <c r="AT1445" s="17">
        <f t="shared" ref="AT1445:BI1445" si="2086">SUM(AT1441)</f>
        <v>0</v>
      </c>
      <c r="AU1445" s="17">
        <f t="shared" si="2086"/>
        <v>778</v>
      </c>
      <c r="AV1445" s="17">
        <f t="shared" si="2086"/>
        <v>0</v>
      </c>
      <c r="AW1445" s="17">
        <f t="shared" si="2086"/>
        <v>1203</v>
      </c>
      <c r="AX1445" s="17">
        <f t="shared" si="2086"/>
        <v>0</v>
      </c>
      <c r="AY1445" s="17">
        <f t="shared" si="2086"/>
        <v>0</v>
      </c>
      <c r="AZ1445" s="17">
        <f t="shared" ref="AZ1445" si="2087">SUM(AZ1441)</f>
        <v>1981</v>
      </c>
      <c r="BA1445" s="17">
        <f t="shared" si="2086"/>
        <v>0</v>
      </c>
      <c r="BB1445" s="17">
        <f t="shared" si="2086"/>
        <v>0</v>
      </c>
      <c r="BC1445" s="17">
        <f t="shared" si="2086"/>
        <v>1201</v>
      </c>
      <c r="BD1445" s="17">
        <f t="shared" si="2086"/>
        <v>0</v>
      </c>
      <c r="BE1445" s="17">
        <f t="shared" si="2086"/>
        <v>780</v>
      </c>
      <c r="BF1445" s="17">
        <f t="shared" si="2086"/>
        <v>0</v>
      </c>
      <c r="BG1445" s="17">
        <f t="shared" si="2086"/>
        <v>0</v>
      </c>
      <c r="BH1445" s="17">
        <f t="shared" si="2086"/>
        <v>0</v>
      </c>
      <c r="BI1445" s="17">
        <f t="shared" si="2086"/>
        <v>0</v>
      </c>
      <c r="BJ1445" s="17">
        <v>1981</v>
      </c>
      <c r="BK1445" s="17">
        <v>0</v>
      </c>
    </row>
    <row r="1446" spans="1:63" x14ac:dyDescent="0.25">
      <c r="A1446" s="149"/>
      <c r="B1446" s="149"/>
      <c r="C1446" s="149"/>
      <c r="D1446" s="152"/>
      <c r="E1446" s="152"/>
      <c r="F1446" s="152"/>
      <c r="G1446" s="155"/>
      <c r="H1446" s="18" t="s">
        <v>57</v>
      </c>
      <c r="I1446" s="17">
        <f>SUM(I1445)</f>
        <v>2623892</v>
      </c>
      <c r="J1446" s="17">
        <f t="shared" ref="J1446:Y1446" si="2088">SUM(J1445)</f>
        <v>93000</v>
      </c>
      <c r="K1446" s="17">
        <f t="shared" si="2088"/>
        <v>0</v>
      </c>
      <c r="L1446" s="17">
        <f t="shared" si="2088"/>
        <v>0</v>
      </c>
      <c r="M1446" s="17">
        <f t="shared" si="2088"/>
        <v>0</v>
      </c>
      <c r="N1446" s="17">
        <f t="shared" si="2088"/>
        <v>0</v>
      </c>
      <c r="O1446" s="17">
        <f t="shared" si="2088"/>
        <v>0</v>
      </c>
      <c r="P1446" s="17">
        <f t="shared" ref="P1446" si="2089">SUM(P1445)</f>
        <v>93000</v>
      </c>
      <c r="Q1446" s="17">
        <f t="shared" si="2088"/>
        <v>2192</v>
      </c>
      <c r="R1446" s="17">
        <f t="shared" si="2088"/>
        <v>3754</v>
      </c>
      <c r="S1446" s="17">
        <f t="shared" si="2088"/>
        <v>5145</v>
      </c>
      <c r="T1446" s="17">
        <f t="shared" si="2088"/>
        <v>6397</v>
      </c>
      <c r="U1446" s="17">
        <f t="shared" si="2088"/>
        <v>4891</v>
      </c>
      <c r="V1446" s="17">
        <f t="shared" si="2088"/>
        <v>6767</v>
      </c>
      <c r="W1446" s="17">
        <f t="shared" si="2088"/>
        <v>0</v>
      </c>
      <c r="X1446" s="17">
        <f t="shared" si="2088"/>
        <v>8537</v>
      </c>
      <c r="Y1446" s="17">
        <f t="shared" si="2088"/>
        <v>2540</v>
      </c>
      <c r="Z1446" s="17">
        <v>40223</v>
      </c>
      <c r="AA1446" s="17">
        <v>52777</v>
      </c>
      <c r="AB1446" s="17">
        <f t="shared" ref="AB1446:AQ1446" si="2090">SUM(AB1445)</f>
        <v>0</v>
      </c>
      <c r="AC1446" s="17">
        <f t="shared" si="2090"/>
        <v>0</v>
      </c>
      <c r="AD1446" s="17">
        <f t="shared" si="2090"/>
        <v>0</v>
      </c>
      <c r="AE1446" s="17">
        <f t="shared" si="2090"/>
        <v>0</v>
      </c>
      <c r="AF1446" s="17">
        <f t="shared" si="2090"/>
        <v>0</v>
      </c>
      <c r="AG1446" s="17">
        <f t="shared" si="2090"/>
        <v>0</v>
      </c>
      <c r="AH1446" s="17">
        <f t="shared" ref="AH1446" si="2091">SUM(AH1445)</f>
        <v>0</v>
      </c>
      <c r="AI1446" s="17">
        <f t="shared" si="2090"/>
        <v>0</v>
      </c>
      <c r="AJ1446" s="17">
        <f t="shared" si="2090"/>
        <v>0</v>
      </c>
      <c r="AK1446" s="17">
        <f t="shared" si="2090"/>
        <v>0</v>
      </c>
      <c r="AL1446" s="17">
        <f t="shared" si="2090"/>
        <v>0</v>
      </c>
      <c r="AM1446" s="17">
        <f t="shared" si="2090"/>
        <v>0</v>
      </c>
      <c r="AN1446" s="17">
        <f t="shared" si="2090"/>
        <v>0</v>
      </c>
      <c r="AO1446" s="17">
        <f t="shared" si="2090"/>
        <v>0</v>
      </c>
      <c r="AP1446" s="17">
        <f t="shared" si="2090"/>
        <v>0</v>
      </c>
      <c r="AQ1446" s="17">
        <f t="shared" si="2090"/>
        <v>0</v>
      </c>
      <c r="AR1446" s="17">
        <v>0</v>
      </c>
      <c r="AS1446" s="17">
        <v>0</v>
      </c>
      <c r="AT1446" s="17">
        <f t="shared" ref="AT1446:BI1446" si="2092">SUM(AT1445)</f>
        <v>0</v>
      </c>
      <c r="AU1446" s="17">
        <f t="shared" si="2092"/>
        <v>778</v>
      </c>
      <c r="AV1446" s="17">
        <f t="shared" si="2092"/>
        <v>0</v>
      </c>
      <c r="AW1446" s="17">
        <f t="shared" si="2092"/>
        <v>1203</v>
      </c>
      <c r="AX1446" s="17">
        <f t="shared" si="2092"/>
        <v>0</v>
      </c>
      <c r="AY1446" s="17">
        <f t="shared" si="2092"/>
        <v>0</v>
      </c>
      <c r="AZ1446" s="17">
        <f t="shared" ref="AZ1446" si="2093">SUM(AZ1445)</f>
        <v>1981</v>
      </c>
      <c r="BA1446" s="17">
        <f t="shared" si="2092"/>
        <v>0</v>
      </c>
      <c r="BB1446" s="17">
        <f t="shared" si="2092"/>
        <v>0</v>
      </c>
      <c r="BC1446" s="17">
        <f t="shared" si="2092"/>
        <v>1201</v>
      </c>
      <c r="BD1446" s="17">
        <f t="shared" si="2092"/>
        <v>0</v>
      </c>
      <c r="BE1446" s="17">
        <f t="shared" si="2092"/>
        <v>780</v>
      </c>
      <c r="BF1446" s="17">
        <f t="shared" si="2092"/>
        <v>0</v>
      </c>
      <c r="BG1446" s="17">
        <f t="shared" si="2092"/>
        <v>0</v>
      </c>
      <c r="BH1446" s="17">
        <f t="shared" si="2092"/>
        <v>0</v>
      </c>
      <c r="BI1446" s="17">
        <f t="shared" si="2092"/>
        <v>0</v>
      </c>
      <c r="BJ1446" s="17">
        <v>1981</v>
      </c>
      <c r="BK1446" s="17">
        <v>0</v>
      </c>
    </row>
    <row r="1447" spans="1:63" x14ac:dyDescent="0.25">
      <c r="A1447" s="150"/>
      <c r="B1447" s="150"/>
      <c r="C1447" s="150"/>
      <c r="D1447" s="153"/>
      <c r="E1447" s="153"/>
      <c r="F1447" s="153"/>
      <c r="G1447" s="156"/>
      <c r="P1447">
        <f t="shared" si="2004"/>
        <v>0</v>
      </c>
      <c r="Z1447">
        <v>0</v>
      </c>
      <c r="AA1447">
        <v>0</v>
      </c>
      <c r="AH1447">
        <f t="shared" si="2005"/>
        <v>0</v>
      </c>
      <c r="AR1447">
        <v>0</v>
      </c>
      <c r="AS1447">
        <v>0</v>
      </c>
      <c r="AZ1447">
        <f t="shared" si="2006"/>
        <v>0</v>
      </c>
      <c r="BJ1447">
        <v>0</v>
      </c>
      <c r="BK1447">
        <v>0</v>
      </c>
    </row>
    <row r="1448" spans="1:63" ht="15.75" thickBot="1" x14ac:dyDescent="0.3">
      <c r="A1448" s="13" t="s">
        <v>0</v>
      </c>
      <c r="B1448" s="13" t="s">
        <v>0</v>
      </c>
      <c r="C1448" s="13" t="s">
        <v>0</v>
      </c>
      <c r="D1448" s="103" t="s">
        <v>0</v>
      </c>
      <c r="E1448" s="103" t="s">
        <v>0</v>
      </c>
      <c r="F1448" s="103" t="s">
        <v>0</v>
      </c>
      <c r="G1448" s="13" t="s">
        <v>0</v>
      </c>
      <c r="H1448" s="19" t="s">
        <v>0</v>
      </c>
      <c r="I1448" s="19" t="s">
        <v>0</v>
      </c>
      <c r="J1448" s="19" t="s">
        <v>0</v>
      </c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>
        <v>0</v>
      </c>
      <c r="AA1448" s="19">
        <v>0</v>
      </c>
      <c r="AB1448" s="19" t="s">
        <v>0</v>
      </c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>
        <v>0</v>
      </c>
      <c r="AS1448" s="19">
        <v>0</v>
      </c>
      <c r="AT1448" s="19" t="s">
        <v>0</v>
      </c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>
        <v>0</v>
      </c>
      <c r="BK1448" s="19">
        <v>0</v>
      </c>
    </row>
    <row r="1449" spans="1:63" ht="69.75" customHeight="1" thickBot="1" x14ac:dyDescent="0.3">
      <c r="A1449" s="5" t="s">
        <v>2</v>
      </c>
      <c r="B1449" s="5" t="s">
        <v>3</v>
      </c>
      <c r="C1449" s="5" t="s">
        <v>4</v>
      </c>
      <c r="D1449" s="108" t="s">
        <v>0</v>
      </c>
      <c r="E1449" s="116" t="s">
        <v>5</v>
      </c>
      <c r="F1449" s="116" t="s">
        <v>6</v>
      </c>
      <c r="G1449" s="5" t="s">
        <v>7</v>
      </c>
      <c r="H1449" s="5" t="s">
        <v>8</v>
      </c>
      <c r="I1449" s="5" t="s">
        <v>9</v>
      </c>
      <c r="J1449" s="94" t="s">
        <v>10</v>
      </c>
      <c r="K1449" s="94" t="s">
        <v>1602</v>
      </c>
      <c r="L1449" s="94" t="s">
        <v>1535</v>
      </c>
      <c r="M1449" s="94" t="s">
        <v>1591</v>
      </c>
      <c r="N1449" s="94" t="s">
        <v>1592</v>
      </c>
      <c r="O1449" s="94" t="s">
        <v>1593</v>
      </c>
      <c r="P1449" s="94" t="s">
        <v>1606</v>
      </c>
      <c r="Q1449" s="94" t="s">
        <v>1603</v>
      </c>
      <c r="R1449" s="94" t="s">
        <v>1594</v>
      </c>
      <c r="S1449" s="94" t="s">
        <v>1595</v>
      </c>
      <c r="T1449" s="94" t="s">
        <v>1596</v>
      </c>
      <c r="U1449" s="94" t="s">
        <v>1597</v>
      </c>
      <c r="V1449" s="94" t="s">
        <v>1598</v>
      </c>
      <c r="W1449" s="94" t="s">
        <v>1599</v>
      </c>
      <c r="X1449" s="94" t="s">
        <v>1604</v>
      </c>
      <c r="Y1449" s="94" t="s">
        <v>1605</v>
      </c>
      <c r="Z1449" s="94" t="s">
        <v>1600</v>
      </c>
      <c r="AA1449" s="94" t="s">
        <v>1601</v>
      </c>
      <c r="AB1449" s="95" t="s">
        <v>11</v>
      </c>
      <c r="AC1449" s="95" t="s">
        <v>1602</v>
      </c>
      <c r="AD1449" s="95" t="s">
        <v>1535</v>
      </c>
      <c r="AE1449" s="95" t="s">
        <v>1591</v>
      </c>
      <c r="AF1449" s="95" t="s">
        <v>1592</v>
      </c>
      <c r="AG1449" s="95" t="s">
        <v>1593</v>
      </c>
      <c r="AH1449" s="95" t="s">
        <v>1607</v>
      </c>
      <c r="AI1449" s="95" t="s">
        <v>1603</v>
      </c>
      <c r="AJ1449" s="95" t="s">
        <v>1594</v>
      </c>
      <c r="AK1449" s="95" t="s">
        <v>1595</v>
      </c>
      <c r="AL1449" s="95" t="s">
        <v>1596</v>
      </c>
      <c r="AM1449" s="95" t="s">
        <v>1597</v>
      </c>
      <c r="AN1449" s="95" t="s">
        <v>1598</v>
      </c>
      <c r="AO1449" s="95" t="s">
        <v>1599</v>
      </c>
      <c r="AP1449" s="95" t="s">
        <v>1604</v>
      </c>
      <c r="AQ1449" s="95" t="s">
        <v>1605</v>
      </c>
      <c r="AR1449" s="95" t="s">
        <v>1600</v>
      </c>
      <c r="AS1449" s="95" t="s">
        <v>1601</v>
      </c>
      <c r="AT1449" s="96" t="s">
        <v>12</v>
      </c>
      <c r="AU1449" s="96" t="s">
        <v>1602</v>
      </c>
      <c r="AV1449" s="96" t="s">
        <v>1535</v>
      </c>
      <c r="AW1449" s="96" t="s">
        <v>1591</v>
      </c>
      <c r="AX1449" s="96" t="s">
        <v>1592</v>
      </c>
      <c r="AY1449" s="96" t="s">
        <v>1593</v>
      </c>
      <c r="AZ1449" s="96" t="s">
        <v>1608</v>
      </c>
      <c r="BA1449" s="96" t="s">
        <v>1603</v>
      </c>
      <c r="BB1449" s="96" t="s">
        <v>1594</v>
      </c>
      <c r="BC1449" s="96" t="s">
        <v>1595</v>
      </c>
      <c r="BD1449" s="96" t="s">
        <v>1596</v>
      </c>
      <c r="BE1449" s="96" t="s">
        <v>1597</v>
      </c>
      <c r="BF1449" s="96" t="s">
        <v>1598</v>
      </c>
      <c r="BG1449" s="96" t="s">
        <v>1599</v>
      </c>
      <c r="BH1449" s="96" t="s">
        <v>1604</v>
      </c>
      <c r="BI1449" s="96" t="s">
        <v>1605</v>
      </c>
      <c r="BJ1449" s="96" t="s">
        <v>1600</v>
      </c>
      <c r="BK1449" s="96" t="s">
        <v>1601</v>
      </c>
    </row>
    <row r="1450" spans="1:63" x14ac:dyDescent="0.25">
      <c r="A1450" s="6" t="s">
        <v>0</v>
      </c>
      <c r="B1450" s="6" t="s">
        <v>0</v>
      </c>
      <c r="C1450" s="6" t="s">
        <v>0</v>
      </c>
      <c r="D1450" s="109" t="s">
        <v>0</v>
      </c>
      <c r="E1450" s="109" t="s">
        <v>0</v>
      </c>
      <c r="F1450" s="125" t="s">
        <v>0</v>
      </c>
      <c r="G1450" s="7" t="s">
        <v>0</v>
      </c>
      <c r="H1450" s="8" t="s">
        <v>0</v>
      </c>
      <c r="I1450" s="9" t="s">
        <v>13</v>
      </c>
      <c r="J1450" s="9">
        <v>1</v>
      </c>
      <c r="K1450" s="9">
        <v>2</v>
      </c>
      <c r="L1450" s="9">
        <v>3</v>
      </c>
      <c r="M1450" s="9">
        <v>4</v>
      </c>
      <c r="N1450" s="9">
        <v>5</v>
      </c>
      <c r="O1450" s="9">
        <v>6</v>
      </c>
      <c r="P1450" s="9">
        <v>7</v>
      </c>
      <c r="Q1450" s="9">
        <v>8</v>
      </c>
      <c r="R1450" s="9">
        <v>9</v>
      </c>
      <c r="S1450" s="9">
        <v>10</v>
      </c>
      <c r="T1450" s="9">
        <v>11</v>
      </c>
      <c r="U1450" s="9">
        <v>12</v>
      </c>
      <c r="V1450" s="9">
        <v>13</v>
      </c>
      <c r="W1450" s="9">
        <v>14</v>
      </c>
      <c r="X1450" s="9">
        <v>15</v>
      </c>
      <c r="Y1450" s="9">
        <v>16</v>
      </c>
      <c r="Z1450" s="9">
        <v>20</v>
      </c>
      <c r="AA1450" s="9">
        <v>21</v>
      </c>
      <c r="AB1450" s="9">
        <v>1</v>
      </c>
      <c r="AC1450" s="9">
        <v>2</v>
      </c>
      <c r="AD1450" s="9">
        <v>3</v>
      </c>
      <c r="AE1450" s="9">
        <v>4</v>
      </c>
      <c r="AF1450" s="9">
        <v>5</v>
      </c>
      <c r="AG1450" s="9">
        <v>6</v>
      </c>
      <c r="AH1450" s="9">
        <v>7</v>
      </c>
      <c r="AI1450" s="9">
        <v>8</v>
      </c>
      <c r="AJ1450" s="9">
        <v>9</v>
      </c>
      <c r="AK1450" s="9">
        <v>10</v>
      </c>
      <c r="AL1450" s="9">
        <v>11</v>
      </c>
      <c r="AM1450" s="9">
        <v>12</v>
      </c>
      <c r="AN1450" s="9">
        <v>13</v>
      </c>
      <c r="AO1450" s="9">
        <v>14</v>
      </c>
      <c r="AP1450" s="9">
        <v>15</v>
      </c>
      <c r="AQ1450" s="9">
        <v>16</v>
      </c>
      <c r="AR1450" s="9">
        <v>20</v>
      </c>
      <c r="AS1450" s="9">
        <v>21</v>
      </c>
      <c r="AT1450" s="9">
        <v>1</v>
      </c>
      <c r="AU1450" s="9">
        <v>2</v>
      </c>
      <c r="AV1450" s="9">
        <v>3</v>
      </c>
      <c r="AW1450" s="9">
        <v>4</v>
      </c>
      <c r="AX1450" s="9">
        <v>5</v>
      </c>
      <c r="AY1450" s="9">
        <v>6</v>
      </c>
      <c r="AZ1450" s="9">
        <v>7</v>
      </c>
      <c r="BA1450" s="9">
        <v>8</v>
      </c>
      <c r="BB1450" s="9">
        <v>9</v>
      </c>
      <c r="BC1450" s="9">
        <v>10</v>
      </c>
      <c r="BD1450" s="9">
        <v>11</v>
      </c>
      <c r="BE1450" s="9">
        <v>12</v>
      </c>
      <c r="BF1450" s="9">
        <v>13</v>
      </c>
      <c r="BG1450" s="9">
        <v>14</v>
      </c>
      <c r="BH1450" s="9">
        <v>15</v>
      </c>
      <c r="BI1450" s="9">
        <v>16</v>
      </c>
      <c r="BJ1450" s="9">
        <v>20</v>
      </c>
      <c r="BK1450" s="9">
        <v>21</v>
      </c>
    </row>
    <row r="1451" spans="1:63" x14ac:dyDescent="0.25">
      <c r="A1451" s="1" t="s">
        <v>135</v>
      </c>
      <c r="B1451" s="1" t="s">
        <v>60</v>
      </c>
      <c r="C1451" s="4" t="s">
        <v>174</v>
      </c>
      <c r="D1451" s="107" t="s">
        <v>516</v>
      </c>
      <c r="E1451" s="106" t="s">
        <v>0</v>
      </c>
      <c r="F1451" s="106" t="s">
        <v>0</v>
      </c>
      <c r="G1451" s="2" t="s">
        <v>0</v>
      </c>
      <c r="H1451" s="2" t="s">
        <v>517</v>
      </c>
      <c r="I1451" s="3" t="s">
        <v>0</v>
      </c>
      <c r="J1451" s="3" t="s">
        <v>0</v>
      </c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>
        <v>0</v>
      </c>
      <c r="AA1451" s="3">
        <v>0</v>
      </c>
      <c r="AB1451" s="3" t="s">
        <v>0</v>
      </c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>
        <v>0</v>
      </c>
      <c r="AS1451" s="3">
        <v>0</v>
      </c>
      <c r="AT1451" s="3" t="s">
        <v>0</v>
      </c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>
        <v>0</v>
      </c>
      <c r="BK1451" s="3">
        <v>0</v>
      </c>
    </row>
    <row r="1452" spans="1:63" ht="33.75" x14ac:dyDescent="0.25">
      <c r="A1452" s="1" t="s">
        <v>0</v>
      </c>
      <c r="B1452" s="1" t="s">
        <v>0</v>
      </c>
      <c r="C1452" s="1" t="s">
        <v>0</v>
      </c>
      <c r="D1452" s="106" t="s">
        <v>0</v>
      </c>
      <c r="E1452" s="106" t="s">
        <v>0</v>
      </c>
      <c r="F1452" s="106" t="s">
        <v>0</v>
      </c>
      <c r="G1452" s="2" t="s">
        <v>0</v>
      </c>
      <c r="H1452" s="10" t="s">
        <v>15</v>
      </c>
      <c r="I1452" s="11">
        <f>SUM(I1453,I1461,I1463)</f>
        <v>2118725</v>
      </c>
      <c r="J1452" s="11">
        <f t="shared" ref="J1452:Y1452" si="2094">SUM(J1453,J1461,J1463)</f>
        <v>0</v>
      </c>
      <c r="K1452" s="11">
        <f t="shared" si="2094"/>
        <v>0</v>
      </c>
      <c r="L1452" s="11">
        <f t="shared" si="2094"/>
        <v>0</v>
      </c>
      <c r="M1452" s="11">
        <f t="shared" si="2094"/>
        <v>0</v>
      </c>
      <c r="N1452" s="11">
        <f t="shared" si="2094"/>
        <v>0</v>
      </c>
      <c r="O1452" s="11">
        <f t="shared" si="2094"/>
        <v>0</v>
      </c>
      <c r="P1452" s="11">
        <f t="shared" ref="P1452" si="2095">SUM(P1453,P1461,P1463)</f>
        <v>0</v>
      </c>
      <c r="Q1452" s="11">
        <f t="shared" si="2094"/>
        <v>0</v>
      </c>
      <c r="R1452" s="11">
        <f t="shared" si="2094"/>
        <v>0</v>
      </c>
      <c r="S1452" s="11">
        <f t="shared" si="2094"/>
        <v>0</v>
      </c>
      <c r="T1452" s="11">
        <f t="shared" si="2094"/>
        <v>0</v>
      </c>
      <c r="U1452" s="11">
        <f t="shared" si="2094"/>
        <v>0</v>
      </c>
      <c r="V1452" s="11">
        <f t="shared" si="2094"/>
        <v>0</v>
      </c>
      <c r="W1452" s="11">
        <f t="shared" si="2094"/>
        <v>0</v>
      </c>
      <c r="X1452" s="11">
        <f t="shared" si="2094"/>
        <v>0</v>
      </c>
      <c r="Y1452" s="11">
        <f t="shared" si="2094"/>
        <v>0</v>
      </c>
      <c r="Z1452" s="11">
        <v>0</v>
      </c>
      <c r="AA1452" s="11">
        <v>0</v>
      </c>
      <c r="AB1452" s="11">
        <f t="shared" ref="AB1452:AQ1452" si="2096">SUM(AB1453,AB1461,AB1463)</f>
        <v>0</v>
      </c>
      <c r="AC1452" s="11">
        <f t="shared" si="2096"/>
        <v>0</v>
      </c>
      <c r="AD1452" s="11">
        <f t="shared" si="2096"/>
        <v>0</v>
      </c>
      <c r="AE1452" s="11">
        <f t="shared" si="2096"/>
        <v>0</v>
      </c>
      <c r="AF1452" s="11">
        <f t="shared" si="2096"/>
        <v>0</v>
      </c>
      <c r="AG1452" s="11">
        <f t="shared" si="2096"/>
        <v>0</v>
      </c>
      <c r="AH1452" s="11">
        <f t="shared" ref="AH1452" si="2097">SUM(AH1453,AH1461,AH1463)</f>
        <v>0</v>
      </c>
      <c r="AI1452" s="11">
        <f t="shared" si="2096"/>
        <v>0</v>
      </c>
      <c r="AJ1452" s="11">
        <f t="shared" si="2096"/>
        <v>0</v>
      </c>
      <c r="AK1452" s="11">
        <f t="shared" si="2096"/>
        <v>0</v>
      </c>
      <c r="AL1452" s="11">
        <f t="shared" si="2096"/>
        <v>0</v>
      </c>
      <c r="AM1452" s="11">
        <f t="shared" si="2096"/>
        <v>0</v>
      </c>
      <c r="AN1452" s="11">
        <f t="shared" si="2096"/>
        <v>0</v>
      </c>
      <c r="AO1452" s="11">
        <f t="shared" si="2096"/>
        <v>0</v>
      </c>
      <c r="AP1452" s="11">
        <f t="shared" si="2096"/>
        <v>0</v>
      </c>
      <c r="AQ1452" s="11">
        <f t="shared" si="2096"/>
        <v>0</v>
      </c>
      <c r="AR1452" s="11">
        <v>0</v>
      </c>
      <c r="AS1452" s="11">
        <v>0</v>
      </c>
      <c r="AT1452" s="11">
        <f t="shared" ref="AT1452:BI1452" si="2098">SUM(AT1453,AT1461,AT1463)</f>
        <v>0</v>
      </c>
      <c r="AU1452" s="11">
        <f t="shared" si="2098"/>
        <v>0</v>
      </c>
      <c r="AV1452" s="11">
        <f t="shared" si="2098"/>
        <v>0</v>
      </c>
      <c r="AW1452" s="11">
        <f t="shared" si="2098"/>
        <v>0</v>
      </c>
      <c r="AX1452" s="11">
        <f t="shared" si="2098"/>
        <v>0</v>
      </c>
      <c r="AY1452" s="11">
        <f t="shared" si="2098"/>
        <v>0</v>
      </c>
      <c r="AZ1452" s="11">
        <f t="shared" ref="AZ1452" si="2099">SUM(AZ1453,AZ1461,AZ1463)</f>
        <v>0</v>
      </c>
      <c r="BA1452" s="11">
        <f t="shared" si="2098"/>
        <v>0</v>
      </c>
      <c r="BB1452" s="11">
        <f t="shared" si="2098"/>
        <v>0</v>
      </c>
      <c r="BC1452" s="11">
        <f t="shared" si="2098"/>
        <v>0</v>
      </c>
      <c r="BD1452" s="11">
        <f t="shared" si="2098"/>
        <v>0</v>
      </c>
      <c r="BE1452" s="11">
        <f t="shared" si="2098"/>
        <v>0</v>
      </c>
      <c r="BF1452" s="11">
        <f t="shared" si="2098"/>
        <v>0</v>
      </c>
      <c r="BG1452" s="11">
        <f t="shared" si="2098"/>
        <v>0</v>
      </c>
      <c r="BH1452" s="11">
        <f t="shared" si="2098"/>
        <v>0</v>
      </c>
      <c r="BI1452" s="11">
        <f t="shared" si="2098"/>
        <v>0</v>
      </c>
      <c r="BJ1452" s="11">
        <v>0</v>
      </c>
      <c r="BK1452" s="11">
        <v>0</v>
      </c>
    </row>
    <row r="1453" spans="1:63" x14ac:dyDescent="0.25">
      <c r="A1453" s="4" t="s">
        <v>135</v>
      </c>
      <c r="B1453" s="4" t="s">
        <v>60</v>
      </c>
      <c r="C1453" s="4" t="s">
        <v>174</v>
      </c>
      <c r="D1453" s="107" t="s">
        <v>516</v>
      </c>
      <c r="E1453" s="106" t="s">
        <v>16</v>
      </c>
      <c r="F1453" s="106" t="s">
        <v>0</v>
      </c>
      <c r="G1453" s="2" t="s">
        <v>0</v>
      </c>
      <c r="H1453" s="2" t="s">
        <v>17</v>
      </c>
      <c r="I1453" s="12">
        <f>SUM(I1454,I1455)</f>
        <v>1674557</v>
      </c>
      <c r="J1453" s="12">
        <f t="shared" ref="J1453:Y1453" si="2100">SUM(J1454,J1455)</f>
        <v>0</v>
      </c>
      <c r="K1453" s="12">
        <f t="shared" si="2100"/>
        <v>0</v>
      </c>
      <c r="L1453" s="12">
        <f t="shared" si="2100"/>
        <v>0</v>
      </c>
      <c r="M1453" s="12">
        <f t="shared" si="2100"/>
        <v>0</v>
      </c>
      <c r="N1453" s="12">
        <f t="shared" si="2100"/>
        <v>0</v>
      </c>
      <c r="O1453" s="12">
        <f t="shared" si="2100"/>
        <v>0</v>
      </c>
      <c r="P1453" s="12">
        <f t="shared" ref="P1453" si="2101">SUM(P1454,P1455)</f>
        <v>0</v>
      </c>
      <c r="Q1453" s="12">
        <f t="shared" si="2100"/>
        <v>0</v>
      </c>
      <c r="R1453" s="12">
        <f t="shared" si="2100"/>
        <v>0</v>
      </c>
      <c r="S1453" s="12">
        <f t="shared" si="2100"/>
        <v>0</v>
      </c>
      <c r="T1453" s="12">
        <f t="shared" si="2100"/>
        <v>0</v>
      </c>
      <c r="U1453" s="12">
        <f t="shared" si="2100"/>
        <v>0</v>
      </c>
      <c r="V1453" s="12">
        <f t="shared" si="2100"/>
        <v>0</v>
      </c>
      <c r="W1453" s="12">
        <f t="shared" si="2100"/>
        <v>0</v>
      </c>
      <c r="X1453" s="12">
        <f t="shared" si="2100"/>
        <v>0</v>
      </c>
      <c r="Y1453" s="12">
        <f t="shared" si="2100"/>
        <v>0</v>
      </c>
      <c r="Z1453" s="12">
        <v>0</v>
      </c>
      <c r="AA1453" s="12">
        <v>0</v>
      </c>
      <c r="AB1453" s="12">
        <f t="shared" ref="AB1453:AQ1453" si="2102">SUM(AB1454,AB1455)</f>
        <v>0</v>
      </c>
      <c r="AC1453" s="12">
        <f t="shared" si="2102"/>
        <v>0</v>
      </c>
      <c r="AD1453" s="12">
        <f t="shared" si="2102"/>
        <v>0</v>
      </c>
      <c r="AE1453" s="12">
        <f t="shared" si="2102"/>
        <v>0</v>
      </c>
      <c r="AF1453" s="12">
        <f t="shared" si="2102"/>
        <v>0</v>
      </c>
      <c r="AG1453" s="12">
        <f t="shared" si="2102"/>
        <v>0</v>
      </c>
      <c r="AH1453" s="12">
        <f t="shared" ref="AH1453" si="2103">SUM(AH1454,AH1455)</f>
        <v>0</v>
      </c>
      <c r="AI1453" s="12">
        <f t="shared" si="2102"/>
        <v>0</v>
      </c>
      <c r="AJ1453" s="12">
        <f t="shared" si="2102"/>
        <v>0</v>
      </c>
      <c r="AK1453" s="12">
        <f t="shared" si="2102"/>
        <v>0</v>
      </c>
      <c r="AL1453" s="12">
        <f t="shared" si="2102"/>
        <v>0</v>
      </c>
      <c r="AM1453" s="12">
        <f t="shared" si="2102"/>
        <v>0</v>
      </c>
      <c r="AN1453" s="12">
        <f t="shared" si="2102"/>
        <v>0</v>
      </c>
      <c r="AO1453" s="12">
        <f t="shared" si="2102"/>
        <v>0</v>
      </c>
      <c r="AP1453" s="12">
        <f t="shared" si="2102"/>
        <v>0</v>
      </c>
      <c r="AQ1453" s="12">
        <f t="shared" si="2102"/>
        <v>0</v>
      </c>
      <c r="AR1453" s="12">
        <v>0</v>
      </c>
      <c r="AS1453" s="12">
        <v>0</v>
      </c>
      <c r="AT1453" s="12">
        <f t="shared" ref="AT1453:BI1453" si="2104">SUM(AT1454,AT1455)</f>
        <v>0</v>
      </c>
      <c r="AU1453" s="12">
        <f t="shared" si="2104"/>
        <v>0</v>
      </c>
      <c r="AV1453" s="12">
        <f t="shared" si="2104"/>
        <v>0</v>
      </c>
      <c r="AW1453" s="12">
        <f t="shared" si="2104"/>
        <v>0</v>
      </c>
      <c r="AX1453" s="12">
        <f t="shared" si="2104"/>
        <v>0</v>
      </c>
      <c r="AY1453" s="12">
        <f t="shared" si="2104"/>
        <v>0</v>
      </c>
      <c r="AZ1453" s="12">
        <f t="shared" ref="AZ1453" si="2105">SUM(AZ1454,AZ1455)</f>
        <v>0</v>
      </c>
      <c r="BA1453" s="12">
        <f t="shared" si="2104"/>
        <v>0</v>
      </c>
      <c r="BB1453" s="12">
        <f t="shared" si="2104"/>
        <v>0</v>
      </c>
      <c r="BC1453" s="12">
        <f t="shared" si="2104"/>
        <v>0</v>
      </c>
      <c r="BD1453" s="12">
        <f t="shared" si="2104"/>
        <v>0</v>
      </c>
      <c r="BE1453" s="12">
        <f t="shared" si="2104"/>
        <v>0</v>
      </c>
      <c r="BF1453" s="12">
        <f t="shared" si="2104"/>
        <v>0</v>
      </c>
      <c r="BG1453" s="12">
        <f t="shared" si="2104"/>
        <v>0</v>
      </c>
      <c r="BH1453" s="12">
        <f t="shared" si="2104"/>
        <v>0</v>
      </c>
      <c r="BI1453" s="12">
        <f t="shared" si="2104"/>
        <v>0</v>
      </c>
      <c r="BJ1453" s="12">
        <v>0</v>
      </c>
      <c r="BK1453" s="12">
        <v>0</v>
      </c>
    </row>
    <row r="1454" spans="1:63" x14ac:dyDescent="0.25">
      <c r="A1454" s="4" t="s">
        <v>135</v>
      </c>
      <c r="B1454" s="4" t="s">
        <v>60</v>
      </c>
      <c r="C1454" s="4" t="s">
        <v>174</v>
      </c>
      <c r="D1454" s="107" t="s">
        <v>516</v>
      </c>
      <c r="E1454" s="117">
        <v>6111</v>
      </c>
      <c r="F1454" s="107"/>
      <c r="G1454" s="103" t="s">
        <v>1658</v>
      </c>
      <c r="H1454" s="13" t="s">
        <v>18</v>
      </c>
      <c r="I1454" s="14">
        <v>1463691</v>
      </c>
      <c r="J1454" s="14">
        <v>0</v>
      </c>
      <c r="K1454" s="14"/>
      <c r="L1454" s="14"/>
      <c r="M1454" s="14"/>
      <c r="N1454" s="14"/>
      <c r="O1454" s="14"/>
      <c r="P1454" s="14">
        <f t="shared" ref="P1454:P1511" si="2106">J1454+K1454+L1454+M1454+N1454+O1454</f>
        <v>0</v>
      </c>
      <c r="Q1454" s="14"/>
      <c r="R1454" s="14"/>
      <c r="S1454" s="14"/>
      <c r="T1454" s="14"/>
      <c r="U1454" s="14"/>
      <c r="V1454" s="14"/>
      <c r="W1454" s="14"/>
      <c r="X1454" s="14"/>
      <c r="Y1454" s="14"/>
      <c r="Z1454" s="14">
        <v>0</v>
      </c>
      <c r="AA1454" s="14">
        <v>0</v>
      </c>
      <c r="AB1454" s="14">
        <v>0</v>
      </c>
      <c r="AC1454" s="14"/>
      <c r="AD1454" s="14"/>
      <c r="AE1454" s="14"/>
      <c r="AF1454" s="14"/>
      <c r="AG1454" s="14"/>
      <c r="AH1454" s="14">
        <f t="shared" ref="AH1454:AH1511" si="2107">AB1454+AC1454+AD1454+AE1454+AF1454+AG1454</f>
        <v>0</v>
      </c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>
        <v>0</v>
      </c>
      <c r="AS1454" s="14">
        <v>0</v>
      </c>
      <c r="AT1454" s="14">
        <v>0</v>
      </c>
      <c r="AU1454" s="14"/>
      <c r="AV1454" s="14"/>
      <c r="AW1454" s="14"/>
      <c r="AX1454" s="14"/>
      <c r="AY1454" s="14"/>
      <c r="AZ1454" s="14">
        <f t="shared" ref="AZ1454:AZ1511" si="2108">AT1454+AU1454+AV1454+AW1454+AX1454+AY1454</f>
        <v>0</v>
      </c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>
        <v>0</v>
      </c>
      <c r="BK1454" s="14">
        <v>0</v>
      </c>
    </row>
    <row r="1455" spans="1:63" x14ac:dyDescent="0.25">
      <c r="A1455" s="1" t="s">
        <v>135</v>
      </c>
      <c r="B1455" s="1" t="s">
        <v>60</v>
      </c>
      <c r="C1455" s="1" t="s">
        <v>174</v>
      </c>
      <c r="D1455" s="110" t="s">
        <v>516</v>
      </c>
      <c r="E1455" s="110" t="s">
        <v>20</v>
      </c>
      <c r="F1455" s="107" t="s">
        <v>0</v>
      </c>
      <c r="G1455" s="13" t="s">
        <v>0</v>
      </c>
      <c r="H1455" s="2" t="s">
        <v>21</v>
      </c>
      <c r="I1455" s="12">
        <f>SUM(I1456:I1460)</f>
        <v>210866</v>
      </c>
      <c r="J1455" s="12">
        <f t="shared" ref="J1455:Y1455" si="2109">SUM(J1456:J1460)</f>
        <v>0</v>
      </c>
      <c r="K1455" s="12">
        <f t="shared" si="2109"/>
        <v>0</v>
      </c>
      <c r="L1455" s="12">
        <f t="shared" si="2109"/>
        <v>0</v>
      </c>
      <c r="M1455" s="12">
        <f t="shared" si="2109"/>
        <v>0</v>
      </c>
      <c r="N1455" s="12">
        <f t="shared" si="2109"/>
        <v>0</v>
      </c>
      <c r="O1455" s="12">
        <f t="shared" si="2109"/>
        <v>0</v>
      </c>
      <c r="P1455" s="12">
        <f t="shared" si="2109"/>
        <v>0</v>
      </c>
      <c r="Q1455" s="12">
        <f t="shared" si="2109"/>
        <v>0</v>
      </c>
      <c r="R1455" s="12">
        <f t="shared" si="2109"/>
        <v>0</v>
      </c>
      <c r="S1455" s="12">
        <f t="shared" si="2109"/>
        <v>0</v>
      </c>
      <c r="T1455" s="12">
        <f t="shared" si="2109"/>
        <v>0</v>
      </c>
      <c r="U1455" s="12">
        <f t="shared" si="2109"/>
        <v>0</v>
      </c>
      <c r="V1455" s="12">
        <f t="shared" si="2109"/>
        <v>0</v>
      </c>
      <c r="W1455" s="12">
        <f t="shared" si="2109"/>
        <v>0</v>
      </c>
      <c r="X1455" s="12">
        <f t="shared" si="2109"/>
        <v>0</v>
      </c>
      <c r="Y1455" s="12">
        <f t="shared" si="2109"/>
        <v>0</v>
      </c>
      <c r="Z1455" s="12">
        <v>0</v>
      </c>
      <c r="AA1455" s="12">
        <v>0</v>
      </c>
      <c r="AB1455" s="12">
        <f t="shared" ref="AB1455:AQ1455" si="2110">SUM(AB1456:AB1460)</f>
        <v>0</v>
      </c>
      <c r="AC1455" s="12">
        <f t="shared" si="2110"/>
        <v>0</v>
      </c>
      <c r="AD1455" s="12">
        <f t="shared" si="2110"/>
        <v>0</v>
      </c>
      <c r="AE1455" s="12">
        <f t="shared" si="2110"/>
        <v>0</v>
      </c>
      <c r="AF1455" s="12">
        <f t="shared" si="2110"/>
        <v>0</v>
      </c>
      <c r="AG1455" s="12">
        <f t="shared" si="2110"/>
        <v>0</v>
      </c>
      <c r="AH1455" s="12">
        <f t="shared" si="2110"/>
        <v>0</v>
      </c>
      <c r="AI1455" s="12">
        <f t="shared" si="2110"/>
        <v>0</v>
      </c>
      <c r="AJ1455" s="12">
        <f t="shared" si="2110"/>
        <v>0</v>
      </c>
      <c r="AK1455" s="12">
        <f t="shared" si="2110"/>
        <v>0</v>
      </c>
      <c r="AL1455" s="12">
        <f t="shared" si="2110"/>
        <v>0</v>
      </c>
      <c r="AM1455" s="12">
        <f t="shared" si="2110"/>
        <v>0</v>
      </c>
      <c r="AN1455" s="12">
        <f t="shared" si="2110"/>
        <v>0</v>
      </c>
      <c r="AO1455" s="12">
        <f t="shared" si="2110"/>
        <v>0</v>
      </c>
      <c r="AP1455" s="12">
        <f t="shared" si="2110"/>
        <v>0</v>
      </c>
      <c r="AQ1455" s="12">
        <f t="shared" si="2110"/>
        <v>0</v>
      </c>
      <c r="AR1455" s="12">
        <v>0</v>
      </c>
      <c r="AS1455" s="12">
        <v>0</v>
      </c>
      <c r="AT1455" s="12">
        <f t="shared" ref="AT1455:BI1455" si="2111">SUM(AT1456:AT1460)</f>
        <v>0</v>
      </c>
      <c r="AU1455" s="12">
        <f t="shared" si="2111"/>
        <v>0</v>
      </c>
      <c r="AV1455" s="12">
        <f t="shared" si="2111"/>
        <v>0</v>
      </c>
      <c r="AW1455" s="12">
        <f t="shared" si="2111"/>
        <v>0</v>
      </c>
      <c r="AX1455" s="12">
        <f t="shared" si="2111"/>
        <v>0</v>
      </c>
      <c r="AY1455" s="12">
        <f t="shared" si="2111"/>
        <v>0</v>
      </c>
      <c r="AZ1455" s="12">
        <f t="shared" si="2111"/>
        <v>0</v>
      </c>
      <c r="BA1455" s="12">
        <f t="shared" si="2111"/>
        <v>0</v>
      </c>
      <c r="BB1455" s="12">
        <f t="shared" si="2111"/>
        <v>0</v>
      </c>
      <c r="BC1455" s="12">
        <f t="shared" si="2111"/>
        <v>0</v>
      </c>
      <c r="BD1455" s="12">
        <f t="shared" si="2111"/>
        <v>0</v>
      </c>
      <c r="BE1455" s="12">
        <f t="shared" si="2111"/>
        <v>0</v>
      </c>
      <c r="BF1455" s="12">
        <f t="shared" si="2111"/>
        <v>0</v>
      </c>
      <c r="BG1455" s="12">
        <f t="shared" si="2111"/>
        <v>0</v>
      </c>
      <c r="BH1455" s="12">
        <f t="shared" si="2111"/>
        <v>0</v>
      </c>
      <c r="BI1455" s="12">
        <f t="shared" si="2111"/>
        <v>0</v>
      </c>
      <c r="BJ1455" s="12">
        <v>0</v>
      </c>
      <c r="BK1455" s="12">
        <v>0</v>
      </c>
    </row>
    <row r="1456" spans="1:63" ht="22.5" x14ac:dyDescent="0.25">
      <c r="A1456" s="4" t="s">
        <v>135</v>
      </c>
      <c r="B1456" s="4" t="s">
        <v>60</v>
      </c>
      <c r="C1456" s="4" t="s">
        <v>174</v>
      </c>
      <c r="D1456" s="107" t="s">
        <v>516</v>
      </c>
      <c r="E1456" s="117">
        <v>6112</v>
      </c>
      <c r="F1456" s="107" t="s">
        <v>518</v>
      </c>
      <c r="G1456" s="103" t="s">
        <v>1658</v>
      </c>
      <c r="H1456" s="13" t="s">
        <v>59</v>
      </c>
      <c r="I1456" s="14">
        <v>25800</v>
      </c>
      <c r="J1456" s="14">
        <v>0</v>
      </c>
      <c r="K1456" s="14"/>
      <c r="L1456" s="14"/>
      <c r="M1456" s="14"/>
      <c r="N1456" s="14"/>
      <c r="O1456" s="14"/>
      <c r="P1456" s="14">
        <f t="shared" si="2106"/>
        <v>0</v>
      </c>
      <c r="Q1456" s="14"/>
      <c r="R1456" s="14"/>
      <c r="S1456" s="14"/>
      <c r="T1456" s="14"/>
      <c r="U1456" s="14"/>
      <c r="V1456" s="14"/>
      <c r="W1456" s="14"/>
      <c r="X1456" s="14"/>
      <c r="Y1456" s="14"/>
      <c r="Z1456" s="14">
        <v>0</v>
      </c>
      <c r="AA1456" s="14">
        <v>0</v>
      </c>
      <c r="AB1456" s="14">
        <v>0</v>
      </c>
      <c r="AC1456" s="14"/>
      <c r="AD1456" s="14"/>
      <c r="AE1456" s="14"/>
      <c r="AF1456" s="14"/>
      <c r="AG1456" s="14"/>
      <c r="AH1456" s="14">
        <f t="shared" si="2107"/>
        <v>0</v>
      </c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>
        <v>0</v>
      </c>
      <c r="AS1456" s="14">
        <v>0</v>
      </c>
      <c r="AT1456" s="14">
        <v>0</v>
      </c>
      <c r="AU1456" s="14"/>
      <c r="AV1456" s="14"/>
      <c r="AW1456" s="14"/>
      <c r="AX1456" s="14"/>
      <c r="AY1456" s="14"/>
      <c r="AZ1456" s="14">
        <f t="shared" si="2108"/>
        <v>0</v>
      </c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>
        <v>0</v>
      </c>
      <c r="BK1456" s="14">
        <v>0</v>
      </c>
    </row>
    <row r="1457" spans="1:63" x14ac:dyDescent="0.25">
      <c r="A1457" s="4" t="s">
        <v>135</v>
      </c>
      <c r="B1457" s="4" t="s">
        <v>60</v>
      </c>
      <c r="C1457" s="4" t="s">
        <v>174</v>
      </c>
      <c r="D1457" s="107" t="s">
        <v>516</v>
      </c>
      <c r="E1457" s="117">
        <v>6112</v>
      </c>
      <c r="F1457" s="107" t="s">
        <v>519</v>
      </c>
      <c r="G1457" s="103" t="s">
        <v>1658</v>
      </c>
      <c r="H1457" s="13" t="s">
        <v>24</v>
      </c>
      <c r="I1457" s="14">
        <v>127265</v>
      </c>
      <c r="J1457" s="14">
        <v>0</v>
      </c>
      <c r="K1457" s="14"/>
      <c r="L1457" s="14"/>
      <c r="M1457" s="14"/>
      <c r="N1457" s="14"/>
      <c r="O1457" s="14"/>
      <c r="P1457" s="14">
        <f t="shared" si="2106"/>
        <v>0</v>
      </c>
      <c r="Q1457" s="14"/>
      <c r="R1457" s="14"/>
      <c r="S1457" s="14"/>
      <c r="T1457" s="14"/>
      <c r="U1457" s="14"/>
      <c r="V1457" s="14"/>
      <c r="W1457" s="14"/>
      <c r="X1457" s="14"/>
      <c r="Y1457" s="14"/>
      <c r="Z1457" s="14">
        <v>0</v>
      </c>
      <c r="AA1457" s="14">
        <v>0</v>
      </c>
      <c r="AB1457" s="14">
        <v>0</v>
      </c>
      <c r="AC1457" s="14"/>
      <c r="AD1457" s="14"/>
      <c r="AE1457" s="14"/>
      <c r="AF1457" s="14"/>
      <c r="AG1457" s="14"/>
      <c r="AH1457" s="14">
        <f t="shared" si="2107"/>
        <v>0</v>
      </c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>
        <v>0</v>
      </c>
      <c r="AS1457" s="14">
        <v>0</v>
      </c>
      <c r="AT1457" s="14">
        <v>0</v>
      </c>
      <c r="AU1457" s="14"/>
      <c r="AV1457" s="14"/>
      <c r="AW1457" s="14"/>
      <c r="AX1457" s="14"/>
      <c r="AY1457" s="14"/>
      <c r="AZ1457" s="14">
        <f t="shared" si="2108"/>
        <v>0</v>
      </c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>
        <v>0</v>
      </c>
      <c r="BK1457" s="14">
        <v>0</v>
      </c>
    </row>
    <row r="1458" spans="1:63" x14ac:dyDescent="0.25">
      <c r="A1458" s="4" t="s">
        <v>135</v>
      </c>
      <c r="B1458" s="4" t="s">
        <v>60</v>
      </c>
      <c r="C1458" s="4" t="s">
        <v>174</v>
      </c>
      <c r="D1458" s="107" t="s">
        <v>516</v>
      </c>
      <c r="E1458" s="117">
        <v>6112</v>
      </c>
      <c r="F1458" s="107" t="s">
        <v>520</v>
      </c>
      <c r="G1458" s="103" t="s">
        <v>1658</v>
      </c>
      <c r="H1458" s="13" t="s">
        <v>25</v>
      </c>
      <c r="I1458" s="14">
        <v>23301</v>
      </c>
      <c r="J1458" s="14">
        <v>0</v>
      </c>
      <c r="K1458" s="14"/>
      <c r="L1458" s="14"/>
      <c r="M1458" s="14"/>
      <c r="N1458" s="14"/>
      <c r="O1458" s="14"/>
      <c r="P1458" s="14">
        <f t="shared" si="2106"/>
        <v>0</v>
      </c>
      <c r="Q1458" s="14"/>
      <c r="R1458" s="14"/>
      <c r="S1458" s="14"/>
      <c r="T1458" s="14"/>
      <c r="U1458" s="14"/>
      <c r="V1458" s="14"/>
      <c r="W1458" s="14"/>
      <c r="X1458" s="14"/>
      <c r="Y1458" s="14"/>
      <c r="Z1458" s="14">
        <v>0</v>
      </c>
      <c r="AA1458" s="14">
        <v>0</v>
      </c>
      <c r="AB1458" s="14">
        <v>0</v>
      </c>
      <c r="AC1458" s="14"/>
      <c r="AD1458" s="14"/>
      <c r="AE1458" s="14"/>
      <c r="AF1458" s="14"/>
      <c r="AG1458" s="14"/>
      <c r="AH1458" s="14">
        <f t="shared" si="2107"/>
        <v>0</v>
      </c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>
        <v>0</v>
      </c>
      <c r="AS1458" s="14">
        <v>0</v>
      </c>
      <c r="AT1458" s="14">
        <v>0</v>
      </c>
      <c r="AU1458" s="14"/>
      <c r="AV1458" s="14"/>
      <c r="AW1458" s="14"/>
      <c r="AX1458" s="14"/>
      <c r="AY1458" s="14"/>
      <c r="AZ1458" s="14">
        <f t="shared" si="2108"/>
        <v>0</v>
      </c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>
        <v>0</v>
      </c>
      <c r="BK1458" s="14">
        <v>0</v>
      </c>
    </row>
    <row r="1459" spans="1:63" x14ac:dyDescent="0.25">
      <c r="A1459" s="4" t="s">
        <v>135</v>
      </c>
      <c r="B1459" s="4" t="s">
        <v>60</v>
      </c>
      <c r="C1459" s="4" t="s">
        <v>174</v>
      </c>
      <c r="D1459" s="107" t="s">
        <v>516</v>
      </c>
      <c r="E1459" s="117">
        <v>6112</v>
      </c>
      <c r="F1459" s="107" t="s">
        <v>521</v>
      </c>
      <c r="G1459" s="103" t="s">
        <v>1658</v>
      </c>
      <c r="H1459" s="13" t="s">
        <v>23</v>
      </c>
      <c r="I1459" s="14">
        <v>21000</v>
      </c>
      <c r="J1459" s="14">
        <v>0</v>
      </c>
      <c r="K1459" s="14"/>
      <c r="L1459" s="14"/>
      <c r="M1459" s="14"/>
      <c r="N1459" s="14"/>
      <c r="O1459" s="14"/>
      <c r="P1459" s="14">
        <f t="shared" si="2106"/>
        <v>0</v>
      </c>
      <c r="Q1459" s="14"/>
      <c r="R1459" s="14"/>
      <c r="S1459" s="14"/>
      <c r="T1459" s="14"/>
      <c r="U1459" s="14"/>
      <c r="V1459" s="14"/>
      <c r="W1459" s="14"/>
      <c r="X1459" s="14"/>
      <c r="Y1459" s="14"/>
      <c r="Z1459" s="14">
        <v>0</v>
      </c>
      <c r="AA1459" s="14">
        <v>0</v>
      </c>
      <c r="AB1459" s="14">
        <v>0</v>
      </c>
      <c r="AC1459" s="14"/>
      <c r="AD1459" s="14"/>
      <c r="AE1459" s="14"/>
      <c r="AF1459" s="14"/>
      <c r="AG1459" s="14"/>
      <c r="AH1459" s="14">
        <f t="shared" si="2107"/>
        <v>0</v>
      </c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>
        <v>0</v>
      </c>
      <c r="AS1459" s="14">
        <v>0</v>
      </c>
      <c r="AT1459" s="14">
        <v>0</v>
      </c>
      <c r="AU1459" s="14"/>
      <c r="AV1459" s="14"/>
      <c r="AW1459" s="14"/>
      <c r="AX1459" s="14"/>
      <c r="AY1459" s="14"/>
      <c r="AZ1459" s="14">
        <f t="shared" si="2108"/>
        <v>0</v>
      </c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>
        <v>0</v>
      </c>
      <c r="BK1459" s="14">
        <v>0</v>
      </c>
    </row>
    <row r="1460" spans="1:63" x14ac:dyDescent="0.25">
      <c r="A1460" s="4" t="s">
        <v>135</v>
      </c>
      <c r="B1460" s="4" t="s">
        <v>60</v>
      </c>
      <c r="C1460" s="4" t="s">
        <v>174</v>
      </c>
      <c r="D1460" s="107" t="s">
        <v>516</v>
      </c>
      <c r="E1460" s="117">
        <v>6112</v>
      </c>
      <c r="F1460" s="107" t="s">
        <v>522</v>
      </c>
      <c r="G1460" s="103" t="s">
        <v>1658</v>
      </c>
      <c r="H1460" s="13" t="s">
        <v>26</v>
      </c>
      <c r="I1460" s="14">
        <v>13500</v>
      </c>
      <c r="J1460" s="14">
        <v>0</v>
      </c>
      <c r="K1460" s="14"/>
      <c r="L1460" s="14"/>
      <c r="M1460" s="14"/>
      <c r="N1460" s="14"/>
      <c r="O1460" s="14"/>
      <c r="P1460" s="14">
        <f t="shared" si="2106"/>
        <v>0</v>
      </c>
      <c r="Q1460" s="14"/>
      <c r="R1460" s="14"/>
      <c r="S1460" s="14"/>
      <c r="T1460" s="14"/>
      <c r="U1460" s="14"/>
      <c r="V1460" s="14"/>
      <c r="W1460" s="14"/>
      <c r="X1460" s="14"/>
      <c r="Y1460" s="14"/>
      <c r="Z1460" s="14">
        <v>0</v>
      </c>
      <c r="AA1460" s="14">
        <v>0</v>
      </c>
      <c r="AB1460" s="14">
        <v>0</v>
      </c>
      <c r="AC1460" s="14"/>
      <c r="AD1460" s="14"/>
      <c r="AE1460" s="14"/>
      <c r="AF1460" s="14"/>
      <c r="AG1460" s="14"/>
      <c r="AH1460" s="14">
        <f t="shared" si="2107"/>
        <v>0</v>
      </c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>
        <v>0</v>
      </c>
      <c r="AS1460" s="14">
        <v>0</v>
      </c>
      <c r="AT1460" s="14">
        <v>0</v>
      </c>
      <c r="AU1460" s="14"/>
      <c r="AV1460" s="14"/>
      <c r="AW1460" s="14"/>
      <c r="AX1460" s="14"/>
      <c r="AY1460" s="14"/>
      <c r="AZ1460" s="14">
        <f t="shared" si="2108"/>
        <v>0</v>
      </c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>
        <v>0</v>
      </c>
      <c r="BK1460" s="14">
        <v>0</v>
      </c>
    </row>
    <row r="1461" spans="1:63" ht="22.5" x14ac:dyDescent="0.25">
      <c r="A1461" s="4" t="s">
        <v>135</v>
      </c>
      <c r="B1461" s="4" t="s">
        <v>60</v>
      </c>
      <c r="C1461" s="4" t="s">
        <v>174</v>
      </c>
      <c r="D1461" s="107" t="s">
        <v>516</v>
      </c>
      <c r="E1461" s="106" t="s">
        <v>27</v>
      </c>
      <c r="F1461" s="106" t="s">
        <v>0</v>
      </c>
      <c r="G1461" s="2" t="s">
        <v>0</v>
      </c>
      <c r="H1461" s="2" t="s">
        <v>28</v>
      </c>
      <c r="I1461" s="12">
        <f>SUM(I1462)</f>
        <v>153687</v>
      </c>
      <c r="J1461" s="12">
        <f t="shared" ref="J1461:Y1461" si="2112">SUM(J1462)</f>
        <v>0</v>
      </c>
      <c r="K1461" s="12">
        <f t="shared" si="2112"/>
        <v>0</v>
      </c>
      <c r="L1461" s="12">
        <f t="shared" si="2112"/>
        <v>0</v>
      </c>
      <c r="M1461" s="12">
        <f t="shared" si="2112"/>
        <v>0</v>
      </c>
      <c r="N1461" s="12">
        <f t="shared" si="2112"/>
        <v>0</v>
      </c>
      <c r="O1461" s="12">
        <f t="shared" si="2112"/>
        <v>0</v>
      </c>
      <c r="P1461" s="12">
        <f t="shared" si="2112"/>
        <v>0</v>
      </c>
      <c r="Q1461" s="12">
        <f t="shared" si="2112"/>
        <v>0</v>
      </c>
      <c r="R1461" s="12">
        <f t="shared" si="2112"/>
        <v>0</v>
      </c>
      <c r="S1461" s="12">
        <f t="shared" si="2112"/>
        <v>0</v>
      </c>
      <c r="T1461" s="12">
        <f t="shared" si="2112"/>
        <v>0</v>
      </c>
      <c r="U1461" s="12">
        <f t="shared" si="2112"/>
        <v>0</v>
      </c>
      <c r="V1461" s="12">
        <f t="shared" si="2112"/>
        <v>0</v>
      </c>
      <c r="W1461" s="12">
        <f t="shared" si="2112"/>
        <v>0</v>
      </c>
      <c r="X1461" s="12">
        <f t="shared" si="2112"/>
        <v>0</v>
      </c>
      <c r="Y1461" s="12">
        <f t="shared" si="2112"/>
        <v>0</v>
      </c>
      <c r="Z1461" s="12">
        <v>0</v>
      </c>
      <c r="AA1461" s="12">
        <v>0</v>
      </c>
      <c r="AB1461" s="12">
        <f t="shared" ref="AB1461:AQ1461" si="2113">SUM(AB1462)</f>
        <v>0</v>
      </c>
      <c r="AC1461" s="12">
        <f t="shared" si="2113"/>
        <v>0</v>
      </c>
      <c r="AD1461" s="12">
        <f t="shared" si="2113"/>
        <v>0</v>
      </c>
      <c r="AE1461" s="12">
        <f t="shared" si="2113"/>
        <v>0</v>
      </c>
      <c r="AF1461" s="12">
        <f t="shared" si="2113"/>
        <v>0</v>
      </c>
      <c r="AG1461" s="12">
        <f t="shared" si="2113"/>
        <v>0</v>
      </c>
      <c r="AH1461" s="12">
        <f t="shared" si="2113"/>
        <v>0</v>
      </c>
      <c r="AI1461" s="12">
        <f t="shared" si="2113"/>
        <v>0</v>
      </c>
      <c r="AJ1461" s="12">
        <f t="shared" si="2113"/>
        <v>0</v>
      </c>
      <c r="AK1461" s="12">
        <f t="shared" si="2113"/>
        <v>0</v>
      </c>
      <c r="AL1461" s="12">
        <f t="shared" si="2113"/>
        <v>0</v>
      </c>
      <c r="AM1461" s="12">
        <f t="shared" si="2113"/>
        <v>0</v>
      </c>
      <c r="AN1461" s="12">
        <f t="shared" si="2113"/>
        <v>0</v>
      </c>
      <c r="AO1461" s="12">
        <f t="shared" si="2113"/>
        <v>0</v>
      </c>
      <c r="AP1461" s="12">
        <f t="shared" si="2113"/>
        <v>0</v>
      </c>
      <c r="AQ1461" s="12">
        <f t="shared" si="2113"/>
        <v>0</v>
      </c>
      <c r="AR1461" s="12">
        <v>0</v>
      </c>
      <c r="AS1461" s="12">
        <v>0</v>
      </c>
      <c r="AT1461" s="12">
        <f t="shared" ref="AT1461:BI1461" si="2114">SUM(AT1462)</f>
        <v>0</v>
      </c>
      <c r="AU1461" s="12">
        <f t="shared" si="2114"/>
        <v>0</v>
      </c>
      <c r="AV1461" s="12">
        <f t="shared" si="2114"/>
        <v>0</v>
      </c>
      <c r="AW1461" s="12">
        <f t="shared" si="2114"/>
        <v>0</v>
      </c>
      <c r="AX1461" s="12">
        <f t="shared" si="2114"/>
        <v>0</v>
      </c>
      <c r="AY1461" s="12">
        <f t="shared" si="2114"/>
        <v>0</v>
      </c>
      <c r="AZ1461" s="12">
        <f t="shared" si="2114"/>
        <v>0</v>
      </c>
      <c r="BA1461" s="12">
        <f t="shared" si="2114"/>
        <v>0</v>
      </c>
      <c r="BB1461" s="12">
        <f t="shared" si="2114"/>
        <v>0</v>
      </c>
      <c r="BC1461" s="12">
        <f t="shared" si="2114"/>
        <v>0</v>
      </c>
      <c r="BD1461" s="12">
        <f t="shared" si="2114"/>
        <v>0</v>
      </c>
      <c r="BE1461" s="12">
        <f t="shared" si="2114"/>
        <v>0</v>
      </c>
      <c r="BF1461" s="12">
        <f t="shared" si="2114"/>
        <v>0</v>
      </c>
      <c r="BG1461" s="12">
        <f t="shared" si="2114"/>
        <v>0</v>
      </c>
      <c r="BH1461" s="12">
        <f t="shared" si="2114"/>
        <v>0</v>
      </c>
      <c r="BI1461" s="12">
        <f t="shared" si="2114"/>
        <v>0</v>
      </c>
      <c r="BJ1461" s="12">
        <v>0</v>
      </c>
      <c r="BK1461" s="12">
        <v>0</v>
      </c>
    </row>
    <row r="1462" spans="1:63" x14ac:dyDescent="0.25">
      <c r="A1462" s="4" t="s">
        <v>135</v>
      </c>
      <c r="B1462" s="4" t="s">
        <v>60</v>
      </c>
      <c r="C1462" s="4" t="s">
        <v>174</v>
      </c>
      <c r="D1462" s="107" t="s">
        <v>516</v>
      </c>
      <c r="E1462" s="117">
        <v>6121</v>
      </c>
      <c r="F1462" s="107"/>
      <c r="G1462" s="103" t="s">
        <v>1658</v>
      </c>
      <c r="H1462" s="13" t="s">
        <v>29</v>
      </c>
      <c r="I1462" s="14">
        <v>153687</v>
      </c>
      <c r="J1462" s="14">
        <v>0</v>
      </c>
      <c r="K1462" s="14"/>
      <c r="L1462" s="14"/>
      <c r="M1462" s="14"/>
      <c r="N1462" s="14"/>
      <c r="O1462" s="14"/>
      <c r="P1462" s="14">
        <f t="shared" si="2106"/>
        <v>0</v>
      </c>
      <c r="Q1462" s="14"/>
      <c r="R1462" s="14"/>
      <c r="S1462" s="14"/>
      <c r="T1462" s="14"/>
      <c r="U1462" s="14"/>
      <c r="V1462" s="14"/>
      <c r="W1462" s="14"/>
      <c r="X1462" s="14"/>
      <c r="Y1462" s="14"/>
      <c r="Z1462" s="14">
        <v>0</v>
      </c>
      <c r="AA1462" s="14">
        <v>0</v>
      </c>
      <c r="AB1462" s="14">
        <v>0</v>
      </c>
      <c r="AC1462" s="14"/>
      <c r="AD1462" s="14"/>
      <c r="AE1462" s="14"/>
      <c r="AF1462" s="14"/>
      <c r="AG1462" s="14"/>
      <c r="AH1462" s="14">
        <f t="shared" si="2107"/>
        <v>0</v>
      </c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>
        <v>0</v>
      </c>
      <c r="AS1462" s="14">
        <v>0</v>
      </c>
      <c r="AT1462" s="14">
        <v>0</v>
      </c>
      <c r="AU1462" s="14"/>
      <c r="AV1462" s="14"/>
      <c r="AW1462" s="14"/>
      <c r="AX1462" s="14"/>
      <c r="AY1462" s="14"/>
      <c r="AZ1462" s="14">
        <f t="shared" si="2108"/>
        <v>0</v>
      </c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>
        <v>0</v>
      </c>
      <c r="BK1462" s="14">
        <v>0</v>
      </c>
    </row>
    <row r="1463" spans="1:63" ht="22.5" x14ac:dyDescent="0.25">
      <c r="A1463" s="4" t="s">
        <v>135</v>
      </c>
      <c r="B1463" s="4" t="s">
        <v>60</v>
      </c>
      <c r="C1463" s="4" t="s">
        <v>174</v>
      </c>
      <c r="D1463" s="107" t="s">
        <v>516</v>
      </c>
      <c r="E1463" s="106" t="s">
        <v>31</v>
      </c>
      <c r="F1463" s="106" t="s">
        <v>0</v>
      </c>
      <c r="G1463" s="2" t="s">
        <v>0</v>
      </c>
      <c r="H1463" s="2" t="s">
        <v>32</v>
      </c>
      <c r="I1463" s="12">
        <f>SUM(I1464:I1472)</f>
        <v>290481</v>
      </c>
      <c r="J1463" s="12">
        <f t="shared" ref="J1463:Y1463" si="2115">SUM(J1464:J1472)</f>
        <v>0</v>
      </c>
      <c r="K1463" s="12">
        <f t="shared" si="2115"/>
        <v>0</v>
      </c>
      <c r="L1463" s="12">
        <f t="shared" si="2115"/>
        <v>0</v>
      </c>
      <c r="M1463" s="12">
        <f t="shared" si="2115"/>
        <v>0</v>
      </c>
      <c r="N1463" s="12">
        <f t="shared" si="2115"/>
        <v>0</v>
      </c>
      <c r="O1463" s="12">
        <f t="shared" si="2115"/>
        <v>0</v>
      </c>
      <c r="P1463" s="12">
        <f t="shared" si="2115"/>
        <v>0</v>
      </c>
      <c r="Q1463" s="12">
        <f t="shared" si="2115"/>
        <v>0</v>
      </c>
      <c r="R1463" s="12">
        <f t="shared" si="2115"/>
        <v>0</v>
      </c>
      <c r="S1463" s="12">
        <f t="shared" si="2115"/>
        <v>0</v>
      </c>
      <c r="T1463" s="12">
        <f t="shared" si="2115"/>
        <v>0</v>
      </c>
      <c r="U1463" s="12">
        <f t="shared" si="2115"/>
        <v>0</v>
      </c>
      <c r="V1463" s="12">
        <f t="shared" si="2115"/>
        <v>0</v>
      </c>
      <c r="W1463" s="12">
        <f t="shared" si="2115"/>
        <v>0</v>
      </c>
      <c r="X1463" s="12">
        <f t="shared" si="2115"/>
        <v>0</v>
      </c>
      <c r="Y1463" s="12">
        <f t="shared" si="2115"/>
        <v>0</v>
      </c>
      <c r="Z1463" s="12">
        <v>0</v>
      </c>
      <c r="AA1463" s="12">
        <v>0</v>
      </c>
      <c r="AB1463" s="12">
        <f t="shared" ref="AB1463:AQ1463" si="2116">SUM(AB1464:AB1472)</f>
        <v>0</v>
      </c>
      <c r="AC1463" s="12">
        <f t="shared" si="2116"/>
        <v>0</v>
      </c>
      <c r="AD1463" s="12">
        <f t="shared" si="2116"/>
        <v>0</v>
      </c>
      <c r="AE1463" s="12">
        <f t="shared" si="2116"/>
        <v>0</v>
      </c>
      <c r="AF1463" s="12">
        <f t="shared" si="2116"/>
        <v>0</v>
      </c>
      <c r="AG1463" s="12">
        <f t="shared" si="2116"/>
        <v>0</v>
      </c>
      <c r="AH1463" s="12">
        <f t="shared" si="2116"/>
        <v>0</v>
      </c>
      <c r="AI1463" s="12">
        <f t="shared" si="2116"/>
        <v>0</v>
      </c>
      <c r="AJ1463" s="12">
        <f t="shared" si="2116"/>
        <v>0</v>
      </c>
      <c r="AK1463" s="12">
        <f t="shared" si="2116"/>
        <v>0</v>
      </c>
      <c r="AL1463" s="12">
        <f t="shared" si="2116"/>
        <v>0</v>
      </c>
      <c r="AM1463" s="12">
        <f t="shared" si="2116"/>
        <v>0</v>
      </c>
      <c r="AN1463" s="12">
        <f t="shared" si="2116"/>
        <v>0</v>
      </c>
      <c r="AO1463" s="12">
        <f t="shared" si="2116"/>
        <v>0</v>
      </c>
      <c r="AP1463" s="12">
        <f t="shared" si="2116"/>
        <v>0</v>
      </c>
      <c r="AQ1463" s="12">
        <f t="shared" si="2116"/>
        <v>0</v>
      </c>
      <c r="AR1463" s="12">
        <v>0</v>
      </c>
      <c r="AS1463" s="12">
        <v>0</v>
      </c>
      <c r="AT1463" s="12">
        <f t="shared" ref="AT1463:BI1463" si="2117">SUM(AT1464:AT1472)</f>
        <v>0</v>
      </c>
      <c r="AU1463" s="12">
        <f t="shared" si="2117"/>
        <v>0</v>
      </c>
      <c r="AV1463" s="12">
        <f t="shared" si="2117"/>
        <v>0</v>
      </c>
      <c r="AW1463" s="12">
        <f t="shared" si="2117"/>
        <v>0</v>
      </c>
      <c r="AX1463" s="12">
        <f t="shared" si="2117"/>
        <v>0</v>
      </c>
      <c r="AY1463" s="12">
        <f t="shared" si="2117"/>
        <v>0</v>
      </c>
      <c r="AZ1463" s="12">
        <f t="shared" si="2117"/>
        <v>0</v>
      </c>
      <c r="BA1463" s="12">
        <f t="shared" si="2117"/>
        <v>0</v>
      </c>
      <c r="BB1463" s="12">
        <f t="shared" si="2117"/>
        <v>0</v>
      </c>
      <c r="BC1463" s="12">
        <f t="shared" si="2117"/>
        <v>0</v>
      </c>
      <c r="BD1463" s="12">
        <f t="shared" si="2117"/>
        <v>0</v>
      </c>
      <c r="BE1463" s="12">
        <f t="shared" si="2117"/>
        <v>0</v>
      </c>
      <c r="BF1463" s="12">
        <f t="shared" si="2117"/>
        <v>0</v>
      </c>
      <c r="BG1463" s="12">
        <f t="shared" si="2117"/>
        <v>0</v>
      </c>
      <c r="BH1463" s="12">
        <f t="shared" si="2117"/>
        <v>0</v>
      </c>
      <c r="BI1463" s="12">
        <f t="shared" si="2117"/>
        <v>0</v>
      </c>
      <c r="BJ1463" s="12">
        <v>0</v>
      </c>
      <c r="BK1463" s="12">
        <v>0</v>
      </c>
    </row>
    <row r="1464" spans="1:63" x14ac:dyDescent="0.25">
      <c r="A1464" s="4" t="s">
        <v>135</v>
      </c>
      <c r="B1464" s="4" t="s">
        <v>60</v>
      </c>
      <c r="C1464" s="4" t="s">
        <v>174</v>
      </c>
      <c r="D1464" s="107" t="s">
        <v>516</v>
      </c>
      <c r="E1464" s="117">
        <v>6131</v>
      </c>
      <c r="F1464" s="107"/>
      <c r="G1464" s="103" t="s">
        <v>1658</v>
      </c>
      <c r="H1464" s="13" t="s">
        <v>34</v>
      </c>
      <c r="I1464" s="14">
        <v>0</v>
      </c>
      <c r="J1464" s="14">
        <v>0</v>
      </c>
      <c r="K1464" s="14"/>
      <c r="L1464" s="14"/>
      <c r="M1464" s="14"/>
      <c r="N1464" s="14"/>
      <c r="O1464" s="14"/>
      <c r="P1464" s="14">
        <f t="shared" si="2106"/>
        <v>0</v>
      </c>
      <c r="Q1464" s="14"/>
      <c r="R1464" s="14"/>
      <c r="S1464" s="14"/>
      <c r="T1464" s="14"/>
      <c r="U1464" s="14"/>
      <c r="V1464" s="14"/>
      <c r="W1464" s="14"/>
      <c r="X1464" s="14"/>
      <c r="Y1464" s="14"/>
      <c r="Z1464" s="14">
        <v>0</v>
      </c>
      <c r="AA1464" s="14">
        <v>0</v>
      </c>
      <c r="AB1464" s="14">
        <v>0</v>
      </c>
      <c r="AC1464" s="14"/>
      <c r="AD1464" s="14"/>
      <c r="AE1464" s="14"/>
      <c r="AF1464" s="14"/>
      <c r="AG1464" s="14"/>
      <c r="AH1464" s="14">
        <f t="shared" si="2107"/>
        <v>0</v>
      </c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>
        <v>0</v>
      </c>
      <c r="AS1464" s="14">
        <v>0</v>
      </c>
      <c r="AT1464" s="14">
        <v>0</v>
      </c>
      <c r="AU1464" s="14"/>
      <c r="AV1464" s="14"/>
      <c r="AW1464" s="14"/>
      <c r="AX1464" s="14"/>
      <c r="AY1464" s="14"/>
      <c r="AZ1464" s="14">
        <f t="shared" si="2108"/>
        <v>0</v>
      </c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>
        <v>0</v>
      </c>
      <c r="BK1464" s="14">
        <v>0</v>
      </c>
    </row>
    <row r="1465" spans="1:63" x14ac:dyDescent="0.25">
      <c r="A1465" s="4" t="s">
        <v>135</v>
      </c>
      <c r="B1465" s="4" t="s">
        <v>60</v>
      </c>
      <c r="C1465" s="4" t="s">
        <v>174</v>
      </c>
      <c r="D1465" s="107" t="s">
        <v>516</v>
      </c>
      <c r="E1465" s="117">
        <v>6132</v>
      </c>
      <c r="F1465" s="107"/>
      <c r="G1465" s="103" t="s">
        <v>1658</v>
      </c>
      <c r="H1465" s="13" t="s">
        <v>74</v>
      </c>
      <c r="I1465" s="14">
        <v>230000</v>
      </c>
      <c r="J1465" s="14">
        <v>0</v>
      </c>
      <c r="K1465" s="14"/>
      <c r="L1465" s="14"/>
      <c r="M1465" s="14"/>
      <c r="N1465" s="14"/>
      <c r="O1465" s="14"/>
      <c r="P1465" s="14">
        <f t="shared" si="2106"/>
        <v>0</v>
      </c>
      <c r="Q1465" s="14"/>
      <c r="R1465" s="14"/>
      <c r="S1465" s="14"/>
      <c r="T1465" s="14"/>
      <c r="U1465" s="14"/>
      <c r="V1465" s="14"/>
      <c r="W1465" s="14"/>
      <c r="X1465" s="14"/>
      <c r="Y1465" s="14"/>
      <c r="Z1465" s="14">
        <v>0</v>
      </c>
      <c r="AA1465" s="14">
        <v>0</v>
      </c>
      <c r="AB1465" s="14">
        <v>0</v>
      </c>
      <c r="AC1465" s="14"/>
      <c r="AD1465" s="14"/>
      <c r="AE1465" s="14"/>
      <c r="AF1465" s="14"/>
      <c r="AG1465" s="14"/>
      <c r="AH1465" s="14">
        <f t="shared" si="2107"/>
        <v>0</v>
      </c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>
        <v>0</v>
      </c>
      <c r="AS1465" s="14">
        <v>0</v>
      </c>
      <c r="AT1465" s="14">
        <v>0</v>
      </c>
      <c r="AU1465" s="14"/>
      <c r="AV1465" s="14"/>
      <c r="AW1465" s="14"/>
      <c r="AX1465" s="14"/>
      <c r="AY1465" s="14"/>
      <c r="AZ1465" s="14">
        <f t="shared" si="2108"/>
        <v>0</v>
      </c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>
        <v>0</v>
      </c>
      <c r="BK1465" s="14">
        <v>0</v>
      </c>
    </row>
    <row r="1466" spans="1:63" x14ac:dyDescent="0.25">
      <c r="A1466" s="4" t="s">
        <v>135</v>
      </c>
      <c r="B1466" s="4" t="s">
        <v>60</v>
      </c>
      <c r="C1466" s="4" t="s">
        <v>174</v>
      </c>
      <c r="D1466" s="107" t="s">
        <v>516</v>
      </c>
      <c r="E1466" s="117">
        <v>6133</v>
      </c>
      <c r="F1466" s="107"/>
      <c r="G1466" s="103" t="s">
        <v>1658</v>
      </c>
      <c r="H1466" s="13" t="s">
        <v>77</v>
      </c>
      <c r="I1466" s="14">
        <v>20850</v>
      </c>
      <c r="J1466" s="14">
        <v>0</v>
      </c>
      <c r="K1466" s="14"/>
      <c r="L1466" s="14"/>
      <c r="M1466" s="14"/>
      <c r="N1466" s="14"/>
      <c r="O1466" s="14"/>
      <c r="P1466" s="14">
        <f t="shared" si="2106"/>
        <v>0</v>
      </c>
      <c r="Q1466" s="14"/>
      <c r="R1466" s="14"/>
      <c r="S1466" s="14"/>
      <c r="T1466" s="14"/>
      <c r="U1466" s="14"/>
      <c r="V1466" s="14"/>
      <c r="W1466" s="14"/>
      <c r="X1466" s="14"/>
      <c r="Y1466" s="14"/>
      <c r="Z1466" s="14">
        <v>0</v>
      </c>
      <c r="AA1466" s="14">
        <v>0</v>
      </c>
      <c r="AB1466" s="14">
        <v>0</v>
      </c>
      <c r="AC1466" s="14"/>
      <c r="AD1466" s="14"/>
      <c r="AE1466" s="14"/>
      <c r="AF1466" s="14"/>
      <c r="AG1466" s="14"/>
      <c r="AH1466" s="14">
        <f t="shared" si="2107"/>
        <v>0</v>
      </c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>
        <v>0</v>
      </c>
      <c r="AS1466" s="14">
        <v>0</v>
      </c>
      <c r="AT1466" s="14">
        <v>0</v>
      </c>
      <c r="AU1466" s="14"/>
      <c r="AV1466" s="14"/>
      <c r="AW1466" s="14"/>
      <c r="AX1466" s="14"/>
      <c r="AY1466" s="14"/>
      <c r="AZ1466" s="14">
        <f t="shared" si="2108"/>
        <v>0</v>
      </c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>
        <v>0</v>
      </c>
      <c r="BK1466" s="14">
        <v>0</v>
      </c>
    </row>
    <row r="1467" spans="1:63" x14ac:dyDescent="0.25">
      <c r="A1467" s="4" t="s">
        <v>135</v>
      </c>
      <c r="B1467" s="4" t="s">
        <v>60</v>
      </c>
      <c r="C1467" s="4" t="s">
        <v>174</v>
      </c>
      <c r="D1467" s="107" t="s">
        <v>516</v>
      </c>
      <c r="E1467" s="117">
        <v>6134</v>
      </c>
      <c r="F1467" s="107"/>
      <c r="G1467" s="103" t="s">
        <v>1658</v>
      </c>
      <c r="H1467" s="13" t="s">
        <v>80</v>
      </c>
      <c r="I1467" s="14">
        <v>8750</v>
      </c>
      <c r="J1467" s="14">
        <v>0</v>
      </c>
      <c r="K1467" s="14"/>
      <c r="L1467" s="14"/>
      <c r="M1467" s="14"/>
      <c r="N1467" s="14"/>
      <c r="O1467" s="14"/>
      <c r="P1467" s="14">
        <f t="shared" si="2106"/>
        <v>0</v>
      </c>
      <c r="Q1467" s="14"/>
      <c r="R1467" s="14"/>
      <c r="S1467" s="14"/>
      <c r="T1467" s="14"/>
      <c r="U1467" s="14"/>
      <c r="V1467" s="14"/>
      <c r="W1467" s="14"/>
      <c r="X1467" s="14"/>
      <c r="Y1467" s="14"/>
      <c r="Z1467" s="14">
        <v>0</v>
      </c>
      <c r="AA1467" s="14">
        <v>0</v>
      </c>
      <c r="AB1467" s="14">
        <v>0</v>
      </c>
      <c r="AC1467" s="14"/>
      <c r="AD1467" s="14"/>
      <c r="AE1467" s="14"/>
      <c r="AF1467" s="14"/>
      <c r="AG1467" s="14"/>
      <c r="AH1467" s="14">
        <f t="shared" si="2107"/>
        <v>0</v>
      </c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>
        <v>0</v>
      </c>
      <c r="AS1467" s="14">
        <v>0</v>
      </c>
      <c r="AT1467" s="14">
        <v>0</v>
      </c>
      <c r="AU1467" s="14"/>
      <c r="AV1467" s="14"/>
      <c r="AW1467" s="14"/>
      <c r="AX1467" s="14"/>
      <c r="AY1467" s="14"/>
      <c r="AZ1467" s="14">
        <f t="shared" si="2108"/>
        <v>0</v>
      </c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>
        <v>0</v>
      </c>
      <c r="BK1467" s="14">
        <v>0</v>
      </c>
    </row>
    <row r="1468" spans="1:63" x14ac:dyDescent="0.25">
      <c r="A1468" s="4" t="s">
        <v>135</v>
      </c>
      <c r="B1468" s="4" t="s">
        <v>60</v>
      </c>
      <c r="C1468" s="4" t="s">
        <v>174</v>
      </c>
      <c r="D1468" s="107" t="s">
        <v>516</v>
      </c>
      <c r="E1468" s="117">
        <v>6135</v>
      </c>
      <c r="F1468" s="107"/>
      <c r="G1468" s="103" t="s">
        <v>1658</v>
      </c>
      <c r="H1468" s="13" t="s">
        <v>83</v>
      </c>
      <c r="I1468" s="14">
        <v>0</v>
      </c>
      <c r="J1468" s="14">
        <v>0</v>
      </c>
      <c r="K1468" s="14"/>
      <c r="L1468" s="14"/>
      <c r="M1468" s="14"/>
      <c r="N1468" s="14"/>
      <c r="O1468" s="14"/>
      <c r="P1468" s="14">
        <f t="shared" si="2106"/>
        <v>0</v>
      </c>
      <c r="Q1468" s="14"/>
      <c r="R1468" s="14"/>
      <c r="S1468" s="14"/>
      <c r="T1468" s="14"/>
      <c r="U1468" s="14"/>
      <c r="V1468" s="14"/>
      <c r="W1468" s="14"/>
      <c r="X1468" s="14"/>
      <c r="Y1468" s="14"/>
      <c r="Z1468" s="14">
        <v>0</v>
      </c>
      <c r="AA1468" s="14">
        <v>0</v>
      </c>
      <c r="AB1468" s="14">
        <v>0</v>
      </c>
      <c r="AC1468" s="14"/>
      <c r="AD1468" s="14"/>
      <c r="AE1468" s="14"/>
      <c r="AF1468" s="14"/>
      <c r="AG1468" s="14"/>
      <c r="AH1468" s="14">
        <f t="shared" si="2107"/>
        <v>0</v>
      </c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>
        <v>0</v>
      </c>
      <c r="AS1468" s="14">
        <v>0</v>
      </c>
      <c r="AT1468" s="14">
        <v>0</v>
      </c>
      <c r="AU1468" s="14"/>
      <c r="AV1468" s="14"/>
      <c r="AW1468" s="14"/>
      <c r="AX1468" s="14"/>
      <c r="AY1468" s="14"/>
      <c r="AZ1468" s="14">
        <f t="shared" si="2108"/>
        <v>0</v>
      </c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>
        <v>0</v>
      </c>
      <c r="BK1468" s="14">
        <v>0</v>
      </c>
    </row>
    <row r="1469" spans="1:63" ht="22.5" x14ac:dyDescent="0.25">
      <c r="A1469" s="4" t="s">
        <v>135</v>
      </c>
      <c r="B1469" s="4" t="s">
        <v>60</v>
      </c>
      <c r="C1469" s="4" t="s">
        <v>174</v>
      </c>
      <c r="D1469" s="107" t="s">
        <v>516</v>
      </c>
      <c r="E1469" s="117">
        <v>6136</v>
      </c>
      <c r="F1469" s="107"/>
      <c r="G1469" s="103" t="s">
        <v>1658</v>
      </c>
      <c r="H1469" s="13" t="s">
        <v>86</v>
      </c>
      <c r="I1469" s="14">
        <v>0</v>
      </c>
      <c r="J1469" s="14">
        <v>0</v>
      </c>
      <c r="K1469" s="14"/>
      <c r="L1469" s="14"/>
      <c r="M1469" s="14"/>
      <c r="N1469" s="14"/>
      <c r="O1469" s="14"/>
      <c r="P1469" s="14">
        <f t="shared" si="2106"/>
        <v>0</v>
      </c>
      <c r="Q1469" s="14"/>
      <c r="R1469" s="14"/>
      <c r="S1469" s="14"/>
      <c r="T1469" s="14"/>
      <c r="U1469" s="14"/>
      <c r="V1469" s="14"/>
      <c r="W1469" s="14"/>
      <c r="X1469" s="14"/>
      <c r="Y1469" s="14"/>
      <c r="Z1469" s="14">
        <v>0</v>
      </c>
      <c r="AA1469" s="14">
        <v>0</v>
      </c>
      <c r="AB1469" s="14">
        <v>0</v>
      </c>
      <c r="AC1469" s="14"/>
      <c r="AD1469" s="14"/>
      <c r="AE1469" s="14"/>
      <c r="AF1469" s="14"/>
      <c r="AG1469" s="14"/>
      <c r="AH1469" s="14">
        <f t="shared" si="2107"/>
        <v>0</v>
      </c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>
        <v>0</v>
      </c>
      <c r="AS1469" s="14">
        <v>0</v>
      </c>
      <c r="AT1469" s="14">
        <v>0</v>
      </c>
      <c r="AU1469" s="14"/>
      <c r="AV1469" s="14"/>
      <c r="AW1469" s="14"/>
      <c r="AX1469" s="14"/>
      <c r="AY1469" s="14"/>
      <c r="AZ1469" s="14">
        <f t="shared" si="2108"/>
        <v>0</v>
      </c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>
        <v>0</v>
      </c>
      <c r="BK1469" s="14">
        <v>0</v>
      </c>
    </row>
    <row r="1470" spans="1:63" x14ac:dyDescent="0.25">
      <c r="A1470" s="4" t="s">
        <v>135</v>
      </c>
      <c r="B1470" s="4" t="s">
        <v>60</v>
      </c>
      <c r="C1470" s="4" t="s">
        <v>174</v>
      </c>
      <c r="D1470" s="107" t="s">
        <v>516</v>
      </c>
      <c r="E1470" s="117">
        <v>6137</v>
      </c>
      <c r="F1470" s="107"/>
      <c r="G1470" s="103" t="s">
        <v>1658</v>
      </c>
      <c r="H1470" s="13" t="s">
        <v>89</v>
      </c>
      <c r="I1470" s="14">
        <v>1500</v>
      </c>
      <c r="J1470" s="14">
        <v>0</v>
      </c>
      <c r="K1470" s="14"/>
      <c r="L1470" s="14"/>
      <c r="M1470" s="14"/>
      <c r="N1470" s="14"/>
      <c r="O1470" s="14"/>
      <c r="P1470" s="14">
        <f t="shared" si="2106"/>
        <v>0</v>
      </c>
      <c r="Q1470" s="14"/>
      <c r="R1470" s="14"/>
      <c r="S1470" s="14"/>
      <c r="T1470" s="14"/>
      <c r="U1470" s="14"/>
      <c r="V1470" s="14"/>
      <c r="W1470" s="14"/>
      <c r="X1470" s="14"/>
      <c r="Y1470" s="14"/>
      <c r="Z1470" s="14">
        <v>0</v>
      </c>
      <c r="AA1470" s="14">
        <v>0</v>
      </c>
      <c r="AB1470" s="14">
        <v>0</v>
      </c>
      <c r="AC1470" s="14"/>
      <c r="AD1470" s="14"/>
      <c r="AE1470" s="14"/>
      <c r="AF1470" s="14"/>
      <c r="AG1470" s="14"/>
      <c r="AH1470" s="14">
        <f t="shared" si="2107"/>
        <v>0</v>
      </c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>
        <v>0</v>
      </c>
      <c r="AS1470" s="14">
        <v>0</v>
      </c>
      <c r="AT1470" s="14">
        <v>0</v>
      </c>
      <c r="AU1470" s="14"/>
      <c r="AV1470" s="14"/>
      <c r="AW1470" s="14"/>
      <c r="AX1470" s="14"/>
      <c r="AY1470" s="14"/>
      <c r="AZ1470" s="14">
        <f t="shared" si="2108"/>
        <v>0</v>
      </c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>
        <v>0</v>
      </c>
      <c r="BK1470" s="14">
        <v>0</v>
      </c>
    </row>
    <row r="1471" spans="1:63" ht="22.5" x14ac:dyDescent="0.25">
      <c r="A1471" s="4" t="s">
        <v>135</v>
      </c>
      <c r="B1471" s="4" t="s">
        <v>60</v>
      </c>
      <c r="C1471" s="4" t="s">
        <v>174</v>
      </c>
      <c r="D1471" s="107" t="s">
        <v>516</v>
      </c>
      <c r="E1471" s="117">
        <v>6138</v>
      </c>
      <c r="F1471" s="107"/>
      <c r="G1471" s="103" t="s">
        <v>1658</v>
      </c>
      <c r="H1471" s="13" t="s">
        <v>92</v>
      </c>
      <c r="I1471" s="14">
        <v>0</v>
      </c>
      <c r="J1471" s="14">
        <v>0</v>
      </c>
      <c r="K1471" s="14"/>
      <c r="L1471" s="14"/>
      <c r="M1471" s="14"/>
      <c r="N1471" s="14"/>
      <c r="O1471" s="14"/>
      <c r="P1471" s="14">
        <f t="shared" si="2106"/>
        <v>0</v>
      </c>
      <c r="Q1471" s="14"/>
      <c r="R1471" s="14"/>
      <c r="S1471" s="14"/>
      <c r="T1471" s="14"/>
      <c r="U1471" s="14"/>
      <c r="V1471" s="14"/>
      <c r="W1471" s="14"/>
      <c r="X1471" s="14"/>
      <c r="Y1471" s="14"/>
      <c r="Z1471" s="14">
        <v>0</v>
      </c>
      <c r="AA1471" s="14">
        <v>0</v>
      </c>
      <c r="AB1471" s="14">
        <v>0</v>
      </c>
      <c r="AC1471" s="14"/>
      <c r="AD1471" s="14"/>
      <c r="AE1471" s="14"/>
      <c r="AF1471" s="14"/>
      <c r="AG1471" s="14"/>
      <c r="AH1471" s="14">
        <f t="shared" si="2107"/>
        <v>0</v>
      </c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>
        <v>0</v>
      </c>
      <c r="AS1471" s="14">
        <v>0</v>
      </c>
      <c r="AT1471" s="14">
        <v>0</v>
      </c>
      <c r="AU1471" s="14"/>
      <c r="AV1471" s="14"/>
      <c r="AW1471" s="14"/>
      <c r="AX1471" s="14"/>
      <c r="AY1471" s="14"/>
      <c r="AZ1471" s="14">
        <f t="shared" si="2108"/>
        <v>0</v>
      </c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>
        <v>0</v>
      </c>
      <c r="BK1471" s="14">
        <v>0</v>
      </c>
    </row>
    <row r="1472" spans="1:63" x14ac:dyDescent="0.25">
      <c r="A1472" s="1" t="s">
        <v>135</v>
      </c>
      <c r="B1472" s="1" t="s">
        <v>60</v>
      </c>
      <c r="C1472" s="1" t="s">
        <v>174</v>
      </c>
      <c r="D1472" s="110" t="s">
        <v>516</v>
      </c>
      <c r="E1472" s="110" t="s">
        <v>36</v>
      </c>
      <c r="F1472" s="107" t="s">
        <v>0</v>
      </c>
      <c r="G1472" s="13" t="s">
        <v>0</v>
      </c>
      <c r="H1472" s="2" t="s">
        <v>37</v>
      </c>
      <c r="I1472" s="12">
        <f>SUM(I1473:I1475)</f>
        <v>29381</v>
      </c>
      <c r="J1472" s="12">
        <f t="shared" ref="J1472:Y1472" si="2118">SUM(J1473:J1475)</f>
        <v>0</v>
      </c>
      <c r="K1472" s="12">
        <f t="shared" si="2118"/>
        <v>0</v>
      </c>
      <c r="L1472" s="12">
        <f t="shared" si="2118"/>
        <v>0</v>
      </c>
      <c r="M1472" s="12">
        <f t="shared" si="2118"/>
        <v>0</v>
      </c>
      <c r="N1472" s="12">
        <f t="shared" si="2118"/>
        <v>0</v>
      </c>
      <c r="O1472" s="12">
        <f t="shared" si="2118"/>
        <v>0</v>
      </c>
      <c r="P1472" s="12">
        <f t="shared" si="2118"/>
        <v>0</v>
      </c>
      <c r="Q1472" s="12">
        <f t="shared" si="2118"/>
        <v>0</v>
      </c>
      <c r="R1472" s="12">
        <f t="shared" si="2118"/>
        <v>0</v>
      </c>
      <c r="S1472" s="12">
        <f t="shared" si="2118"/>
        <v>0</v>
      </c>
      <c r="T1472" s="12">
        <f t="shared" si="2118"/>
        <v>0</v>
      </c>
      <c r="U1472" s="12">
        <f t="shared" si="2118"/>
        <v>0</v>
      </c>
      <c r="V1472" s="12">
        <f t="shared" si="2118"/>
        <v>0</v>
      </c>
      <c r="W1472" s="12">
        <f t="shared" si="2118"/>
        <v>0</v>
      </c>
      <c r="X1472" s="12">
        <f t="shared" si="2118"/>
        <v>0</v>
      </c>
      <c r="Y1472" s="12">
        <f t="shared" si="2118"/>
        <v>0</v>
      </c>
      <c r="Z1472" s="12">
        <v>0</v>
      </c>
      <c r="AA1472" s="12">
        <v>0</v>
      </c>
      <c r="AB1472" s="12">
        <f t="shared" ref="AB1472:AQ1472" si="2119">SUM(AB1473:AB1475)</f>
        <v>0</v>
      </c>
      <c r="AC1472" s="12">
        <f t="shared" si="2119"/>
        <v>0</v>
      </c>
      <c r="AD1472" s="12">
        <f t="shared" si="2119"/>
        <v>0</v>
      </c>
      <c r="AE1472" s="12">
        <f t="shared" si="2119"/>
        <v>0</v>
      </c>
      <c r="AF1472" s="12">
        <f t="shared" si="2119"/>
        <v>0</v>
      </c>
      <c r="AG1472" s="12">
        <f t="shared" si="2119"/>
        <v>0</v>
      </c>
      <c r="AH1472" s="12">
        <f t="shared" si="2119"/>
        <v>0</v>
      </c>
      <c r="AI1472" s="12">
        <f t="shared" si="2119"/>
        <v>0</v>
      </c>
      <c r="AJ1472" s="12">
        <f t="shared" si="2119"/>
        <v>0</v>
      </c>
      <c r="AK1472" s="12">
        <f t="shared" si="2119"/>
        <v>0</v>
      </c>
      <c r="AL1472" s="12">
        <f t="shared" si="2119"/>
        <v>0</v>
      </c>
      <c r="AM1472" s="12">
        <f t="shared" si="2119"/>
        <v>0</v>
      </c>
      <c r="AN1472" s="12">
        <f t="shared" si="2119"/>
        <v>0</v>
      </c>
      <c r="AO1472" s="12">
        <f t="shared" si="2119"/>
        <v>0</v>
      </c>
      <c r="AP1472" s="12">
        <f t="shared" si="2119"/>
        <v>0</v>
      </c>
      <c r="AQ1472" s="12">
        <f t="shared" si="2119"/>
        <v>0</v>
      </c>
      <c r="AR1472" s="12">
        <v>0</v>
      </c>
      <c r="AS1472" s="12">
        <v>0</v>
      </c>
      <c r="AT1472" s="12">
        <f t="shared" ref="AT1472:BI1472" si="2120">SUM(AT1473:AT1475)</f>
        <v>0</v>
      </c>
      <c r="AU1472" s="12">
        <f t="shared" si="2120"/>
        <v>0</v>
      </c>
      <c r="AV1472" s="12">
        <f t="shared" si="2120"/>
        <v>0</v>
      </c>
      <c r="AW1472" s="12">
        <f t="shared" si="2120"/>
        <v>0</v>
      </c>
      <c r="AX1472" s="12">
        <f t="shared" si="2120"/>
        <v>0</v>
      </c>
      <c r="AY1472" s="12">
        <f t="shared" si="2120"/>
        <v>0</v>
      </c>
      <c r="AZ1472" s="12">
        <f t="shared" si="2120"/>
        <v>0</v>
      </c>
      <c r="BA1472" s="12">
        <f t="shared" si="2120"/>
        <v>0</v>
      </c>
      <c r="BB1472" s="12">
        <f t="shared" si="2120"/>
        <v>0</v>
      </c>
      <c r="BC1472" s="12">
        <f t="shared" si="2120"/>
        <v>0</v>
      </c>
      <c r="BD1472" s="12">
        <f t="shared" si="2120"/>
        <v>0</v>
      </c>
      <c r="BE1472" s="12">
        <f t="shared" si="2120"/>
        <v>0</v>
      </c>
      <c r="BF1472" s="12">
        <f t="shared" si="2120"/>
        <v>0</v>
      </c>
      <c r="BG1472" s="12">
        <f t="shared" si="2120"/>
        <v>0</v>
      </c>
      <c r="BH1472" s="12">
        <f t="shared" si="2120"/>
        <v>0</v>
      </c>
      <c r="BI1472" s="12">
        <f t="shared" si="2120"/>
        <v>0</v>
      </c>
      <c r="BJ1472" s="12">
        <v>0</v>
      </c>
      <c r="BK1472" s="12">
        <v>0</v>
      </c>
    </row>
    <row r="1473" spans="1:63" x14ac:dyDescent="0.25">
      <c r="A1473" s="4" t="s">
        <v>135</v>
      </c>
      <c r="B1473" s="4" t="s">
        <v>60</v>
      </c>
      <c r="C1473" s="4" t="s">
        <v>174</v>
      </c>
      <c r="D1473" s="107" t="s">
        <v>516</v>
      </c>
      <c r="E1473" s="117">
        <v>6139</v>
      </c>
      <c r="F1473" s="107"/>
      <c r="G1473" s="103" t="s">
        <v>1658</v>
      </c>
      <c r="H1473" s="13" t="s">
        <v>37</v>
      </c>
      <c r="I1473" s="14">
        <v>16950</v>
      </c>
      <c r="J1473" s="14">
        <v>0</v>
      </c>
      <c r="K1473" s="14"/>
      <c r="L1473" s="14"/>
      <c r="M1473" s="14"/>
      <c r="N1473" s="14"/>
      <c r="O1473" s="14"/>
      <c r="P1473" s="14">
        <f t="shared" si="2106"/>
        <v>0</v>
      </c>
      <c r="Q1473" s="14"/>
      <c r="R1473" s="14"/>
      <c r="S1473" s="14"/>
      <c r="T1473" s="14"/>
      <c r="U1473" s="14"/>
      <c r="V1473" s="14"/>
      <c r="W1473" s="14"/>
      <c r="X1473" s="14"/>
      <c r="Y1473" s="14"/>
      <c r="Z1473" s="14">
        <v>0</v>
      </c>
      <c r="AA1473" s="14">
        <v>0</v>
      </c>
      <c r="AB1473" s="14">
        <v>0</v>
      </c>
      <c r="AC1473" s="14"/>
      <c r="AD1473" s="14"/>
      <c r="AE1473" s="14"/>
      <c r="AF1473" s="14"/>
      <c r="AG1473" s="14"/>
      <c r="AH1473" s="14">
        <f t="shared" si="2107"/>
        <v>0</v>
      </c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>
        <v>0</v>
      </c>
      <c r="AS1473" s="14">
        <v>0</v>
      </c>
      <c r="AT1473" s="14">
        <v>0</v>
      </c>
      <c r="AU1473" s="14"/>
      <c r="AV1473" s="14"/>
      <c r="AW1473" s="14"/>
      <c r="AX1473" s="14"/>
      <c r="AY1473" s="14"/>
      <c r="AZ1473" s="14">
        <f t="shared" si="2108"/>
        <v>0</v>
      </c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>
        <v>0</v>
      </c>
      <c r="BK1473" s="14">
        <v>0</v>
      </c>
    </row>
    <row r="1474" spans="1:63" ht="22.5" x14ac:dyDescent="0.25">
      <c r="A1474" s="4" t="s">
        <v>135</v>
      </c>
      <c r="B1474" s="4" t="s">
        <v>60</v>
      </c>
      <c r="C1474" s="4" t="s">
        <v>174</v>
      </c>
      <c r="D1474" s="107" t="s">
        <v>516</v>
      </c>
      <c r="E1474" s="117">
        <v>6139</v>
      </c>
      <c r="F1474" s="107" t="s">
        <v>523</v>
      </c>
      <c r="G1474" s="103" t="s">
        <v>1658</v>
      </c>
      <c r="H1474" s="13" t="s">
        <v>39</v>
      </c>
      <c r="I1474" s="14">
        <v>4431</v>
      </c>
      <c r="J1474" s="14">
        <v>0</v>
      </c>
      <c r="K1474" s="14"/>
      <c r="L1474" s="14"/>
      <c r="M1474" s="14"/>
      <c r="N1474" s="14"/>
      <c r="O1474" s="14"/>
      <c r="P1474" s="14">
        <f t="shared" si="2106"/>
        <v>0</v>
      </c>
      <c r="Q1474" s="14"/>
      <c r="R1474" s="14"/>
      <c r="S1474" s="14"/>
      <c r="T1474" s="14"/>
      <c r="U1474" s="14"/>
      <c r="V1474" s="14"/>
      <c r="W1474" s="14"/>
      <c r="X1474" s="14"/>
      <c r="Y1474" s="14"/>
      <c r="Z1474" s="14">
        <v>0</v>
      </c>
      <c r="AA1474" s="14">
        <v>0</v>
      </c>
      <c r="AB1474" s="14">
        <v>0</v>
      </c>
      <c r="AC1474" s="14"/>
      <c r="AD1474" s="14"/>
      <c r="AE1474" s="14"/>
      <c r="AF1474" s="14"/>
      <c r="AG1474" s="14"/>
      <c r="AH1474" s="14">
        <f t="shared" si="2107"/>
        <v>0</v>
      </c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>
        <v>0</v>
      </c>
      <c r="AS1474" s="14">
        <v>0</v>
      </c>
      <c r="AT1474" s="14">
        <v>0</v>
      </c>
      <c r="AU1474" s="14"/>
      <c r="AV1474" s="14"/>
      <c r="AW1474" s="14"/>
      <c r="AX1474" s="14"/>
      <c r="AY1474" s="14"/>
      <c r="AZ1474" s="14">
        <f t="shared" si="2108"/>
        <v>0</v>
      </c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>
        <v>0</v>
      </c>
      <c r="BK1474" s="14">
        <v>0</v>
      </c>
    </row>
    <row r="1475" spans="1:63" ht="33.75" x14ac:dyDescent="0.25">
      <c r="A1475" s="4" t="s">
        <v>135</v>
      </c>
      <c r="B1475" s="4" t="s">
        <v>60</v>
      </c>
      <c r="C1475" s="4" t="s">
        <v>174</v>
      </c>
      <c r="D1475" s="107" t="s">
        <v>516</v>
      </c>
      <c r="E1475" s="117">
        <v>6139</v>
      </c>
      <c r="F1475" s="107" t="s">
        <v>524</v>
      </c>
      <c r="G1475" s="103" t="s">
        <v>1658</v>
      </c>
      <c r="H1475" s="13" t="s">
        <v>40</v>
      </c>
      <c r="I1475" s="14">
        <v>8000</v>
      </c>
      <c r="J1475" s="14">
        <v>0</v>
      </c>
      <c r="K1475" s="14"/>
      <c r="L1475" s="14"/>
      <c r="M1475" s="14"/>
      <c r="N1475" s="14"/>
      <c r="O1475" s="14"/>
      <c r="P1475" s="14">
        <f t="shared" si="2106"/>
        <v>0</v>
      </c>
      <c r="Q1475" s="14"/>
      <c r="R1475" s="14"/>
      <c r="S1475" s="14"/>
      <c r="T1475" s="14"/>
      <c r="U1475" s="14"/>
      <c r="V1475" s="14"/>
      <c r="W1475" s="14"/>
      <c r="X1475" s="14"/>
      <c r="Y1475" s="14"/>
      <c r="Z1475" s="14">
        <v>0</v>
      </c>
      <c r="AA1475" s="14">
        <v>0</v>
      </c>
      <c r="AB1475" s="14">
        <v>0</v>
      </c>
      <c r="AC1475" s="14"/>
      <c r="AD1475" s="14"/>
      <c r="AE1475" s="14"/>
      <c r="AF1475" s="14"/>
      <c r="AG1475" s="14"/>
      <c r="AH1475" s="14">
        <f t="shared" si="2107"/>
        <v>0</v>
      </c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>
        <v>0</v>
      </c>
      <c r="AS1475" s="14">
        <v>0</v>
      </c>
      <c r="AT1475" s="14">
        <v>0</v>
      </c>
      <c r="AU1475" s="14"/>
      <c r="AV1475" s="14"/>
      <c r="AW1475" s="14"/>
      <c r="AX1475" s="14"/>
      <c r="AY1475" s="14"/>
      <c r="AZ1475" s="14">
        <f t="shared" si="2108"/>
        <v>0</v>
      </c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>
        <v>0</v>
      </c>
      <c r="BK1475" s="14">
        <v>0</v>
      </c>
    </row>
    <row r="1476" spans="1:63" ht="33.75" x14ac:dyDescent="0.25">
      <c r="A1476" s="1" t="s">
        <v>0</v>
      </c>
      <c r="B1476" s="1" t="s">
        <v>0</v>
      </c>
      <c r="C1476" s="1" t="s">
        <v>0</v>
      </c>
      <c r="D1476" s="106" t="s">
        <v>0</v>
      </c>
      <c r="E1476" s="106" t="s">
        <v>0</v>
      </c>
      <c r="F1476" s="106" t="s">
        <v>0</v>
      </c>
      <c r="G1476" s="2" t="s">
        <v>0</v>
      </c>
      <c r="H1476" s="10" t="s">
        <v>41</v>
      </c>
      <c r="I1476" s="11">
        <f>SUM(I1477)</f>
        <v>100</v>
      </c>
      <c r="J1476" s="11">
        <f t="shared" ref="J1476:Y1477" si="2121">SUM(J1477)</f>
        <v>0</v>
      </c>
      <c r="K1476" s="11">
        <f t="shared" si="2121"/>
        <v>0</v>
      </c>
      <c r="L1476" s="11">
        <f t="shared" si="2121"/>
        <v>0</v>
      </c>
      <c r="M1476" s="11">
        <f t="shared" si="2121"/>
        <v>0</v>
      </c>
      <c r="N1476" s="11">
        <f t="shared" si="2121"/>
        <v>0</v>
      </c>
      <c r="O1476" s="11">
        <f t="shared" si="2121"/>
        <v>0</v>
      </c>
      <c r="P1476" s="11">
        <f t="shared" si="2121"/>
        <v>0</v>
      </c>
      <c r="Q1476" s="11">
        <f t="shared" si="2121"/>
        <v>0</v>
      </c>
      <c r="R1476" s="11">
        <f t="shared" si="2121"/>
        <v>0</v>
      </c>
      <c r="S1476" s="11">
        <f t="shared" si="2121"/>
        <v>0</v>
      </c>
      <c r="T1476" s="11">
        <f t="shared" si="2121"/>
        <v>0</v>
      </c>
      <c r="U1476" s="11">
        <f t="shared" si="2121"/>
        <v>0</v>
      </c>
      <c r="V1476" s="11">
        <f t="shared" si="2121"/>
        <v>0</v>
      </c>
      <c r="W1476" s="11">
        <f t="shared" si="2121"/>
        <v>0</v>
      </c>
      <c r="X1476" s="11">
        <f t="shared" si="2121"/>
        <v>0</v>
      </c>
      <c r="Y1476" s="11">
        <f t="shared" si="2121"/>
        <v>0</v>
      </c>
      <c r="Z1476" s="11">
        <v>0</v>
      </c>
      <c r="AA1476" s="11">
        <v>0</v>
      </c>
      <c r="AB1476" s="11">
        <f t="shared" ref="AB1476:AQ1477" si="2122">SUM(AB1477)</f>
        <v>0</v>
      </c>
      <c r="AC1476" s="11">
        <f t="shared" si="2122"/>
        <v>0</v>
      </c>
      <c r="AD1476" s="11">
        <f t="shared" si="2122"/>
        <v>0</v>
      </c>
      <c r="AE1476" s="11">
        <f t="shared" si="2122"/>
        <v>0</v>
      </c>
      <c r="AF1476" s="11">
        <f t="shared" si="2122"/>
        <v>0</v>
      </c>
      <c r="AG1476" s="11">
        <f t="shared" si="2122"/>
        <v>0</v>
      </c>
      <c r="AH1476" s="11">
        <f t="shared" si="2122"/>
        <v>0</v>
      </c>
      <c r="AI1476" s="11">
        <f t="shared" si="2122"/>
        <v>0</v>
      </c>
      <c r="AJ1476" s="11">
        <f t="shared" si="2122"/>
        <v>0</v>
      </c>
      <c r="AK1476" s="11">
        <f t="shared" si="2122"/>
        <v>0</v>
      </c>
      <c r="AL1476" s="11">
        <f t="shared" si="2122"/>
        <v>0</v>
      </c>
      <c r="AM1476" s="11">
        <f t="shared" si="2122"/>
        <v>0</v>
      </c>
      <c r="AN1476" s="11">
        <f t="shared" si="2122"/>
        <v>0</v>
      </c>
      <c r="AO1476" s="11">
        <f t="shared" si="2122"/>
        <v>0</v>
      </c>
      <c r="AP1476" s="11">
        <f t="shared" si="2122"/>
        <v>0</v>
      </c>
      <c r="AQ1476" s="11">
        <f t="shared" si="2122"/>
        <v>0</v>
      </c>
      <c r="AR1476" s="11">
        <v>0</v>
      </c>
      <c r="AS1476" s="11">
        <v>0</v>
      </c>
      <c r="AT1476" s="11">
        <f t="shared" ref="AT1476:BI1477" si="2123">SUM(AT1477)</f>
        <v>0</v>
      </c>
      <c r="AU1476" s="11">
        <f t="shared" si="2123"/>
        <v>0</v>
      </c>
      <c r="AV1476" s="11">
        <f t="shared" si="2123"/>
        <v>0</v>
      </c>
      <c r="AW1476" s="11">
        <f t="shared" si="2123"/>
        <v>0</v>
      </c>
      <c r="AX1476" s="11">
        <f t="shared" si="2123"/>
        <v>0</v>
      </c>
      <c r="AY1476" s="11">
        <f t="shared" si="2123"/>
        <v>0</v>
      </c>
      <c r="AZ1476" s="11">
        <f t="shared" si="2123"/>
        <v>0</v>
      </c>
      <c r="BA1476" s="11">
        <f t="shared" si="2123"/>
        <v>0</v>
      </c>
      <c r="BB1476" s="11">
        <f t="shared" si="2123"/>
        <v>0</v>
      </c>
      <c r="BC1476" s="11">
        <f t="shared" si="2123"/>
        <v>0</v>
      </c>
      <c r="BD1476" s="11">
        <f t="shared" si="2123"/>
        <v>0</v>
      </c>
      <c r="BE1476" s="11">
        <f t="shared" si="2123"/>
        <v>0</v>
      </c>
      <c r="BF1476" s="11">
        <f t="shared" si="2123"/>
        <v>0</v>
      </c>
      <c r="BG1476" s="11">
        <f t="shared" si="2123"/>
        <v>0</v>
      </c>
      <c r="BH1476" s="11">
        <f t="shared" si="2123"/>
        <v>0</v>
      </c>
      <c r="BI1476" s="11">
        <f t="shared" si="2123"/>
        <v>0</v>
      </c>
      <c r="BJ1476" s="11">
        <v>0</v>
      </c>
      <c r="BK1476" s="11">
        <v>0</v>
      </c>
    </row>
    <row r="1477" spans="1:63" ht="22.5" x14ac:dyDescent="0.25">
      <c r="A1477" s="4" t="s">
        <v>135</v>
      </c>
      <c r="B1477" s="4" t="s">
        <v>60</v>
      </c>
      <c r="C1477" s="4" t="s">
        <v>174</v>
      </c>
      <c r="D1477" s="107" t="s">
        <v>516</v>
      </c>
      <c r="E1477" s="106" t="s">
        <v>42</v>
      </c>
      <c r="F1477" s="106" t="s">
        <v>0</v>
      </c>
      <c r="G1477" s="2" t="s">
        <v>0</v>
      </c>
      <c r="H1477" s="2" t="s">
        <v>43</v>
      </c>
      <c r="I1477" s="12">
        <f>SUM(I1478)</f>
        <v>100</v>
      </c>
      <c r="J1477" s="12">
        <f t="shared" si="2121"/>
        <v>0</v>
      </c>
      <c r="K1477" s="12">
        <f t="shared" ref="K1477:Y1477" si="2124">SUM(K1478)</f>
        <v>0</v>
      </c>
      <c r="L1477" s="12">
        <f t="shared" si="2124"/>
        <v>0</v>
      </c>
      <c r="M1477" s="12">
        <f t="shared" si="2124"/>
        <v>0</v>
      </c>
      <c r="N1477" s="12">
        <f t="shared" si="2124"/>
        <v>0</v>
      </c>
      <c r="O1477" s="12">
        <f t="shared" si="2124"/>
        <v>0</v>
      </c>
      <c r="P1477" s="12">
        <f t="shared" si="2124"/>
        <v>0</v>
      </c>
      <c r="Q1477" s="12">
        <f t="shared" si="2124"/>
        <v>0</v>
      </c>
      <c r="R1477" s="12">
        <f t="shared" si="2124"/>
        <v>0</v>
      </c>
      <c r="S1477" s="12">
        <f t="shared" si="2124"/>
        <v>0</v>
      </c>
      <c r="T1477" s="12">
        <f t="shared" si="2124"/>
        <v>0</v>
      </c>
      <c r="U1477" s="12">
        <f t="shared" si="2124"/>
        <v>0</v>
      </c>
      <c r="V1477" s="12">
        <f t="shared" si="2124"/>
        <v>0</v>
      </c>
      <c r="W1477" s="12">
        <f t="shared" si="2124"/>
        <v>0</v>
      </c>
      <c r="X1477" s="12">
        <f t="shared" si="2124"/>
        <v>0</v>
      </c>
      <c r="Y1477" s="12">
        <f t="shared" si="2124"/>
        <v>0</v>
      </c>
      <c r="Z1477" s="12">
        <v>0</v>
      </c>
      <c r="AA1477" s="12">
        <v>0</v>
      </c>
      <c r="AB1477" s="12">
        <f t="shared" si="2122"/>
        <v>0</v>
      </c>
      <c r="AC1477" s="12">
        <f t="shared" ref="AC1477:AQ1477" si="2125">SUM(AC1478)</f>
        <v>0</v>
      </c>
      <c r="AD1477" s="12">
        <f t="shared" si="2125"/>
        <v>0</v>
      </c>
      <c r="AE1477" s="12">
        <f t="shared" si="2125"/>
        <v>0</v>
      </c>
      <c r="AF1477" s="12">
        <f t="shared" si="2125"/>
        <v>0</v>
      </c>
      <c r="AG1477" s="12">
        <f t="shared" si="2125"/>
        <v>0</v>
      </c>
      <c r="AH1477" s="12">
        <f t="shared" si="2125"/>
        <v>0</v>
      </c>
      <c r="AI1477" s="12">
        <f t="shared" si="2125"/>
        <v>0</v>
      </c>
      <c r="AJ1477" s="12">
        <f t="shared" si="2125"/>
        <v>0</v>
      </c>
      <c r="AK1477" s="12">
        <f t="shared" si="2125"/>
        <v>0</v>
      </c>
      <c r="AL1477" s="12">
        <f t="shared" si="2125"/>
        <v>0</v>
      </c>
      <c r="AM1477" s="12">
        <f t="shared" si="2125"/>
        <v>0</v>
      </c>
      <c r="AN1477" s="12">
        <f t="shared" si="2125"/>
        <v>0</v>
      </c>
      <c r="AO1477" s="12">
        <f t="shared" si="2125"/>
        <v>0</v>
      </c>
      <c r="AP1477" s="12">
        <f t="shared" si="2125"/>
        <v>0</v>
      </c>
      <c r="AQ1477" s="12">
        <f t="shared" si="2125"/>
        <v>0</v>
      </c>
      <c r="AR1477" s="12">
        <v>0</v>
      </c>
      <c r="AS1477" s="12">
        <v>0</v>
      </c>
      <c r="AT1477" s="12">
        <f t="shared" si="2123"/>
        <v>0</v>
      </c>
      <c r="AU1477" s="12">
        <f t="shared" ref="AU1477:BI1477" si="2126">SUM(AU1478)</f>
        <v>0</v>
      </c>
      <c r="AV1477" s="12">
        <f t="shared" si="2126"/>
        <v>0</v>
      </c>
      <c r="AW1477" s="12">
        <f t="shared" si="2126"/>
        <v>0</v>
      </c>
      <c r="AX1477" s="12">
        <f t="shared" si="2126"/>
        <v>0</v>
      </c>
      <c r="AY1477" s="12">
        <f t="shared" si="2126"/>
        <v>0</v>
      </c>
      <c r="AZ1477" s="12">
        <f t="shared" si="2126"/>
        <v>0</v>
      </c>
      <c r="BA1477" s="12">
        <f t="shared" si="2126"/>
        <v>0</v>
      </c>
      <c r="BB1477" s="12">
        <f t="shared" si="2126"/>
        <v>0</v>
      </c>
      <c r="BC1477" s="12">
        <f t="shared" si="2126"/>
        <v>0</v>
      </c>
      <c r="BD1477" s="12">
        <f t="shared" si="2126"/>
        <v>0</v>
      </c>
      <c r="BE1477" s="12">
        <f t="shared" si="2126"/>
        <v>0</v>
      </c>
      <c r="BF1477" s="12">
        <f t="shared" si="2126"/>
        <v>0</v>
      </c>
      <c r="BG1477" s="12">
        <f t="shared" si="2126"/>
        <v>0</v>
      </c>
      <c r="BH1477" s="12">
        <f t="shared" si="2126"/>
        <v>0</v>
      </c>
      <c r="BI1477" s="12">
        <f t="shared" si="2126"/>
        <v>0</v>
      </c>
      <c r="BJ1477" s="12">
        <v>0</v>
      </c>
      <c r="BK1477" s="12">
        <v>0</v>
      </c>
    </row>
    <row r="1478" spans="1:63" x14ac:dyDescent="0.25">
      <c r="A1478" s="4" t="s">
        <v>135</v>
      </c>
      <c r="B1478" s="4" t="s">
        <v>60</v>
      </c>
      <c r="C1478" s="4" t="s">
        <v>174</v>
      </c>
      <c r="D1478" s="107" t="s">
        <v>516</v>
      </c>
      <c r="E1478" s="117">
        <v>6148</v>
      </c>
      <c r="F1478" s="107"/>
      <c r="G1478" s="103" t="s">
        <v>1658</v>
      </c>
      <c r="H1478" s="13" t="s">
        <v>47</v>
      </c>
      <c r="I1478" s="14">
        <v>100</v>
      </c>
      <c r="J1478" s="14">
        <v>0</v>
      </c>
      <c r="K1478" s="14"/>
      <c r="L1478" s="14"/>
      <c r="M1478" s="14"/>
      <c r="N1478" s="14"/>
      <c r="O1478" s="14"/>
      <c r="P1478" s="14">
        <f t="shared" si="2106"/>
        <v>0</v>
      </c>
      <c r="Q1478" s="14"/>
      <c r="R1478" s="14"/>
      <c r="S1478" s="14"/>
      <c r="T1478" s="14"/>
      <c r="U1478" s="14"/>
      <c r="V1478" s="14"/>
      <c r="W1478" s="14"/>
      <c r="X1478" s="14"/>
      <c r="Y1478" s="14"/>
      <c r="Z1478" s="14">
        <v>0</v>
      </c>
      <c r="AA1478" s="14">
        <v>0</v>
      </c>
      <c r="AB1478" s="14">
        <v>0</v>
      </c>
      <c r="AC1478" s="14"/>
      <c r="AD1478" s="14"/>
      <c r="AE1478" s="14"/>
      <c r="AF1478" s="14"/>
      <c r="AG1478" s="14"/>
      <c r="AH1478" s="14">
        <f t="shared" si="2107"/>
        <v>0</v>
      </c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>
        <v>0</v>
      </c>
      <c r="AS1478" s="14">
        <v>0</v>
      </c>
      <c r="AT1478" s="14">
        <v>0</v>
      </c>
      <c r="AU1478" s="14"/>
      <c r="AV1478" s="14"/>
      <c r="AW1478" s="14"/>
      <c r="AX1478" s="14"/>
      <c r="AY1478" s="14"/>
      <c r="AZ1478" s="14">
        <f t="shared" si="2108"/>
        <v>0</v>
      </c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>
        <v>0</v>
      </c>
      <c r="BK1478" s="14">
        <v>0</v>
      </c>
    </row>
    <row r="1479" spans="1:63" ht="33.75" x14ac:dyDescent="0.25">
      <c r="A1479" s="1" t="s">
        <v>0</v>
      </c>
      <c r="B1479" s="1" t="s">
        <v>0</v>
      </c>
      <c r="C1479" s="1" t="s">
        <v>0</v>
      </c>
      <c r="D1479" s="106" t="s">
        <v>0</v>
      </c>
      <c r="E1479" s="106" t="s">
        <v>0</v>
      </c>
      <c r="F1479" s="106" t="s">
        <v>0</v>
      </c>
      <c r="G1479" s="2" t="s">
        <v>0</v>
      </c>
      <c r="H1479" s="10" t="s">
        <v>49</v>
      </c>
      <c r="I1479" s="11">
        <f>SUM(I1480)</f>
        <v>30000</v>
      </c>
      <c r="J1479" s="11">
        <f t="shared" ref="J1479:Y1479" si="2127">SUM(J1480)</f>
        <v>0</v>
      </c>
      <c r="K1479" s="11">
        <f t="shared" si="2127"/>
        <v>0</v>
      </c>
      <c r="L1479" s="11">
        <f t="shared" si="2127"/>
        <v>0</v>
      </c>
      <c r="M1479" s="11">
        <f t="shared" si="2127"/>
        <v>0</v>
      </c>
      <c r="N1479" s="11">
        <f t="shared" si="2127"/>
        <v>0</v>
      </c>
      <c r="O1479" s="11">
        <f t="shared" si="2127"/>
        <v>0</v>
      </c>
      <c r="P1479" s="11">
        <f t="shared" si="2127"/>
        <v>0</v>
      </c>
      <c r="Q1479" s="11">
        <f t="shared" si="2127"/>
        <v>0</v>
      </c>
      <c r="R1479" s="11">
        <f t="shared" si="2127"/>
        <v>0</v>
      </c>
      <c r="S1479" s="11">
        <f t="shared" si="2127"/>
        <v>0</v>
      </c>
      <c r="T1479" s="11">
        <f t="shared" si="2127"/>
        <v>0</v>
      </c>
      <c r="U1479" s="11">
        <f t="shared" si="2127"/>
        <v>0</v>
      </c>
      <c r="V1479" s="11">
        <f t="shared" si="2127"/>
        <v>0</v>
      </c>
      <c r="W1479" s="11">
        <f t="shared" si="2127"/>
        <v>0</v>
      </c>
      <c r="X1479" s="11">
        <f t="shared" si="2127"/>
        <v>0</v>
      </c>
      <c r="Y1479" s="11">
        <f t="shared" si="2127"/>
        <v>0</v>
      </c>
      <c r="Z1479" s="11">
        <v>0</v>
      </c>
      <c r="AA1479" s="11">
        <v>0</v>
      </c>
      <c r="AB1479" s="11">
        <f t="shared" ref="AB1479:AQ1479" si="2128">SUM(AB1480)</f>
        <v>0</v>
      </c>
      <c r="AC1479" s="11">
        <f t="shared" si="2128"/>
        <v>0</v>
      </c>
      <c r="AD1479" s="11">
        <f t="shared" si="2128"/>
        <v>0</v>
      </c>
      <c r="AE1479" s="11">
        <f t="shared" si="2128"/>
        <v>0</v>
      </c>
      <c r="AF1479" s="11">
        <f t="shared" si="2128"/>
        <v>0</v>
      </c>
      <c r="AG1479" s="11">
        <f t="shared" si="2128"/>
        <v>0</v>
      </c>
      <c r="AH1479" s="11">
        <f t="shared" si="2128"/>
        <v>0</v>
      </c>
      <c r="AI1479" s="11">
        <f t="shared" si="2128"/>
        <v>0</v>
      </c>
      <c r="AJ1479" s="11">
        <f t="shared" si="2128"/>
        <v>0</v>
      </c>
      <c r="AK1479" s="11">
        <f t="shared" si="2128"/>
        <v>0</v>
      </c>
      <c r="AL1479" s="11">
        <f t="shared" si="2128"/>
        <v>0</v>
      </c>
      <c r="AM1479" s="11">
        <f t="shared" si="2128"/>
        <v>0</v>
      </c>
      <c r="AN1479" s="11">
        <f t="shared" si="2128"/>
        <v>0</v>
      </c>
      <c r="AO1479" s="11">
        <f t="shared" si="2128"/>
        <v>0</v>
      </c>
      <c r="AP1479" s="11">
        <f t="shared" si="2128"/>
        <v>0</v>
      </c>
      <c r="AQ1479" s="11">
        <f t="shared" si="2128"/>
        <v>0</v>
      </c>
      <c r="AR1479" s="11">
        <v>0</v>
      </c>
      <c r="AS1479" s="11">
        <v>0</v>
      </c>
      <c r="AT1479" s="11">
        <f t="shared" ref="AT1479:BI1479" si="2129">SUM(AT1480)</f>
        <v>0</v>
      </c>
      <c r="AU1479" s="11">
        <f t="shared" si="2129"/>
        <v>0</v>
      </c>
      <c r="AV1479" s="11">
        <f t="shared" si="2129"/>
        <v>0</v>
      </c>
      <c r="AW1479" s="11">
        <f t="shared" si="2129"/>
        <v>0</v>
      </c>
      <c r="AX1479" s="11">
        <f t="shared" si="2129"/>
        <v>0</v>
      </c>
      <c r="AY1479" s="11">
        <f t="shared" si="2129"/>
        <v>0</v>
      </c>
      <c r="AZ1479" s="11">
        <f t="shared" si="2129"/>
        <v>0</v>
      </c>
      <c r="BA1479" s="11">
        <f t="shared" si="2129"/>
        <v>0</v>
      </c>
      <c r="BB1479" s="11">
        <f t="shared" si="2129"/>
        <v>0</v>
      </c>
      <c r="BC1479" s="11">
        <f t="shared" si="2129"/>
        <v>0</v>
      </c>
      <c r="BD1479" s="11">
        <f t="shared" si="2129"/>
        <v>0</v>
      </c>
      <c r="BE1479" s="11">
        <f t="shared" si="2129"/>
        <v>0</v>
      </c>
      <c r="BF1479" s="11">
        <f t="shared" si="2129"/>
        <v>0</v>
      </c>
      <c r="BG1479" s="11">
        <f t="shared" si="2129"/>
        <v>0</v>
      </c>
      <c r="BH1479" s="11">
        <f t="shared" si="2129"/>
        <v>0</v>
      </c>
      <c r="BI1479" s="11">
        <f t="shared" si="2129"/>
        <v>0</v>
      </c>
      <c r="BJ1479" s="11">
        <v>0</v>
      </c>
      <c r="BK1479" s="11">
        <v>0</v>
      </c>
    </row>
    <row r="1480" spans="1:63" x14ac:dyDescent="0.25">
      <c r="A1480" s="4" t="s">
        <v>135</v>
      </c>
      <c r="B1480" s="4" t="s">
        <v>60</v>
      </c>
      <c r="C1480" s="4" t="s">
        <v>174</v>
      </c>
      <c r="D1480" s="107" t="s">
        <v>516</v>
      </c>
      <c r="E1480" s="106" t="s">
        <v>50</v>
      </c>
      <c r="F1480" s="106" t="s">
        <v>0</v>
      </c>
      <c r="G1480" s="2" t="s">
        <v>0</v>
      </c>
      <c r="H1480" s="2" t="s">
        <v>51</v>
      </c>
      <c r="I1480" s="12">
        <f>SUM(I1481:I1482)</f>
        <v>30000</v>
      </c>
      <c r="J1480" s="12">
        <f t="shared" ref="J1480:Y1480" si="2130">SUM(J1481:J1482)</f>
        <v>0</v>
      </c>
      <c r="K1480" s="12">
        <f t="shared" si="2130"/>
        <v>0</v>
      </c>
      <c r="L1480" s="12">
        <f t="shared" si="2130"/>
        <v>0</v>
      </c>
      <c r="M1480" s="12">
        <f t="shared" si="2130"/>
        <v>0</v>
      </c>
      <c r="N1480" s="12">
        <f t="shared" si="2130"/>
        <v>0</v>
      </c>
      <c r="O1480" s="12">
        <f t="shared" si="2130"/>
        <v>0</v>
      </c>
      <c r="P1480" s="12">
        <f t="shared" ref="P1480" si="2131">SUM(P1481:P1482)</f>
        <v>0</v>
      </c>
      <c r="Q1480" s="12">
        <f t="shared" si="2130"/>
        <v>0</v>
      </c>
      <c r="R1480" s="12">
        <f t="shared" si="2130"/>
        <v>0</v>
      </c>
      <c r="S1480" s="12">
        <f t="shared" si="2130"/>
        <v>0</v>
      </c>
      <c r="T1480" s="12">
        <f t="shared" si="2130"/>
        <v>0</v>
      </c>
      <c r="U1480" s="12">
        <f t="shared" si="2130"/>
        <v>0</v>
      </c>
      <c r="V1480" s="12">
        <f t="shared" si="2130"/>
        <v>0</v>
      </c>
      <c r="W1480" s="12">
        <f t="shared" si="2130"/>
        <v>0</v>
      </c>
      <c r="X1480" s="12">
        <f t="shared" si="2130"/>
        <v>0</v>
      </c>
      <c r="Y1480" s="12">
        <f t="shared" si="2130"/>
        <v>0</v>
      </c>
      <c r="Z1480" s="12">
        <v>0</v>
      </c>
      <c r="AA1480" s="12">
        <v>0</v>
      </c>
      <c r="AB1480" s="12">
        <f t="shared" ref="AB1480:AQ1480" si="2132">SUM(AB1481:AB1482)</f>
        <v>0</v>
      </c>
      <c r="AC1480" s="12">
        <f t="shared" si="2132"/>
        <v>0</v>
      </c>
      <c r="AD1480" s="12">
        <f t="shared" si="2132"/>
        <v>0</v>
      </c>
      <c r="AE1480" s="12">
        <f t="shared" si="2132"/>
        <v>0</v>
      </c>
      <c r="AF1480" s="12">
        <f t="shared" si="2132"/>
        <v>0</v>
      </c>
      <c r="AG1480" s="12">
        <f t="shared" si="2132"/>
        <v>0</v>
      </c>
      <c r="AH1480" s="12">
        <f t="shared" ref="AH1480" si="2133">SUM(AH1481:AH1482)</f>
        <v>0</v>
      </c>
      <c r="AI1480" s="12">
        <f t="shared" si="2132"/>
        <v>0</v>
      </c>
      <c r="AJ1480" s="12">
        <f t="shared" si="2132"/>
        <v>0</v>
      </c>
      <c r="AK1480" s="12">
        <f t="shared" si="2132"/>
        <v>0</v>
      </c>
      <c r="AL1480" s="12">
        <f t="shared" si="2132"/>
        <v>0</v>
      </c>
      <c r="AM1480" s="12">
        <f t="shared" si="2132"/>
        <v>0</v>
      </c>
      <c r="AN1480" s="12">
        <f t="shared" si="2132"/>
        <v>0</v>
      </c>
      <c r="AO1480" s="12">
        <f t="shared" si="2132"/>
        <v>0</v>
      </c>
      <c r="AP1480" s="12">
        <f t="shared" si="2132"/>
        <v>0</v>
      </c>
      <c r="AQ1480" s="12">
        <f t="shared" si="2132"/>
        <v>0</v>
      </c>
      <c r="AR1480" s="12">
        <v>0</v>
      </c>
      <c r="AS1480" s="12">
        <v>0</v>
      </c>
      <c r="AT1480" s="12">
        <f t="shared" ref="AT1480:BI1480" si="2134">SUM(AT1481:AT1482)</f>
        <v>0</v>
      </c>
      <c r="AU1480" s="12">
        <f t="shared" si="2134"/>
        <v>0</v>
      </c>
      <c r="AV1480" s="12">
        <f t="shared" si="2134"/>
        <v>0</v>
      </c>
      <c r="AW1480" s="12">
        <f t="shared" si="2134"/>
        <v>0</v>
      </c>
      <c r="AX1480" s="12">
        <f t="shared" si="2134"/>
        <v>0</v>
      </c>
      <c r="AY1480" s="12">
        <f t="shared" si="2134"/>
        <v>0</v>
      </c>
      <c r="AZ1480" s="12">
        <f t="shared" ref="AZ1480" si="2135">SUM(AZ1481:AZ1482)</f>
        <v>0</v>
      </c>
      <c r="BA1480" s="12">
        <f t="shared" si="2134"/>
        <v>0</v>
      </c>
      <c r="BB1480" s="12">
        <f t="shared" si="2134"/>
        <v>0</v>
      </c>
      <c r="BC1480" s="12">
        <f t="shared" si="2134"/>
        <v>0</v>
      </c>
      <c r="BD1480" s="12">
        <f t="shared" si="2134"/>
        <v>0</v>
      </c>
      <c r="BE1480" s="12">
        <f t="shared" si="2134"/>
        <v>0</v>
      </c>
      <c r="BF1480" s="12">
        <f t="shared" si="2134"/>
        <v>0</v>
      </c>
      <c r="BG1480" s="12">
        <f t="shared" si="2134"/>
        <v>0</v>
      </c>
      <c r="BH1480" s="12">
        <f t="shared" si="2134"/>
        <v>0</v>
      </c>
      <c r="BI1480" s="12">
        <f t="shared" si="2134"/>
        <v>0</v>
      </c>
      <c r="BJ1480" s="12">
        <v>0</v>
      </c>
      <c r="BK1480" s="12">
        <v>0</v>
      </c>
    </row>
    <row r="1481" spans="1:63" x14ac:dyDescent="0.25">
      <c r="A1481" s="4" t="s">
        <v>135</v>
      </c>
      <c r="B1481" s="4" t="s">
        <v>60</v>
      </c>
      <c r="C1481" s="4" t="s">
        <v>174</v>
      </c>
      <c r="D1481" s="107" t="s">
        <v>516</v>
      </c>
      <c r="E1481" s="117">
        <v>8213</v>
      </c>
      <c r="F1481" s="107"/>
      <c r="G1481" s="103" t="s">
        <v>1658</v>
      </c>
      <c r="H1481" s="13" t="s">
        <v>53</v>
      </c>
      <c r="I1481" s="14">
        <v>20000</v>
      </c>
      <c r="J1481" s="14">
        <v>0</v>
      </c>
      <c r="K1481" s="14"/>
      <c r="L1481" s="14"/>
      <c r="M1481" s="14"/>
      <c r="N1481" s="14"/>
      <c r="O1481" s="14"/>
      <c r="P1481" s="14">
        <f t="shared" si="2106"/>
        <v>0</v>
      </c>
      <c r="Q1481" s="14"/>
      <c r="R1481" s="14"/>
      <c r="S1481" s="14"/>
      <c r="T1481" s="14"/>
      <c r="U1481" s="14"/>
      <c r="V1481" s="14"/>
      <c r="W1481" s="14"/>
      <c r="X1481" s="14"/>
      <c r="Y1481" s="14"/>
      <c r="Z1481" s="14">
        <v>0</v>
      </c>
      <c r="AA1481" s="14">
        <v>0</v>
      </c>
      <c r="AB1481" s="14">
        <v>0</v>
      </c>
      <c r="AC1481" s="14"/>
      <c r="AD1481" s="14"/>
      <c r="AE1481" s="14"/>
      <c r="AF1481" s="14"/>
      <c r="AG1481" s="14"/>
      <c r="AH1481" s="14">
        <f t="shared" si="2107"/>
        <v>0</v>
      </c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>
        <v>0</v>
      </c>
      <c r="AS1481" s="14">
        <v>0</v>
      </c>
      <c r="AT1481" s="14">
        <v>0</v>
      </c>
      <c r="AU1481" s="14"/>
      <c r="AV1481" s="14"/>
      <c r="AW1481" s="14"/>
      <c r="AX1481" s="14"/>
      <c r="AY1481" s="14"/>
      <c r="AZ1481" s="14">
        <f t="shared" si="2108"/>
        <v>0</v>
      </c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>
        <v>0</v>
      </c>
      <c r="BK1481" s="14">
        <v>0</v>
      </c>
    </row>
    <row r="1482" spans="1:63" x14ac:dyDescent="0.25">
      <c r="A1482" s="4" t="s">
        <v>135</v>
      </c>
      <c r="B1482" s="4" t="s">
        <v>60</v>
      </c>
      <c r="C1482" s="4" t="s">
        <v>174</v>
      </c>
      <c r="D1482" s="107" t="s">
        <v>516</v>
      </c>
      <c r="E1482" s="117">
        <v>8216</v>
      </c>
      <c r="F1482" s="107"/>
      <c r="G1482" s="103" t="s">
        <v>1658</v>
      </c>
      <c r="H1482" s="13" t="s">
        <v>110</v>
      </c>
      <c r="I1482" s="14">
        <v>10000</v>
      </c>
      <c r="J1482" s="14">
        <v>0</v>
      </c>
      <c r="K1482" s="14"/>
      <c r="L1482" s="14"/>
      <c r="M1482" s="14"/>
      <c r="N1482" s="14"/>
      <c r="O1482" s="14"/>
      <c r="P1482" s="14">
        <f t="shared" si="2106"/>
        <v>0</v>
      </c>
      <c r="Q1482" s="14"/>
      <c r="R1482" s="14"/>
      <c r="S1482" s="14"/>
      <c r="T1482" s="14"/>
      <c r="U1482" s="14"/>
      <c r="V1482" s="14"/>
      <c r="W1482" s="14"/>
      <c r="X1482" s="14"/>
      <c r="Y1482" s="14"/>
      <c r="Z1482" s="14">
        <v>0</v>
      </c>
      <c r="AA1482" s="14">
        <v>0</v>
      </c>
      <c r="AB1482" s="14">
        <v>0</v>
      </c>
      <c r="AC1482" s="14"/>
      <c r="AD1482" s="14"/>
      <c r="AE1482" s="14"/>
      <c r="AF1482" s="14"/>
      <c r="AG1482" s="14"/>
      <c r="AH1482" s="14">
        <f t="shared" si="2107"/>
        <v>0</v>
      </c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>
        <v>0</v>
      </c>
      <c r="AS1482" s="14">
        <v>0</v>
      </c>
      <c r="AT1482" s="14">
        <v>0</v>
      </c>
      <c r="AU1482" s="14"/>
      <c r="AV1482" s="14"/>
      <c r="AW1482" s="14"/>
      <c r="AX1482" s="14"/>
      <c r="AY1482" s="14"/>
      <c r="AZ1482" s="14">
        <f t="shared" si="2108"/>
        <v>0</v>
      </c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>
        <v>0</v>
      </c>
      <c r="BK1482" s="14">
        <v>0</v>
      </c>
    </row>
    <row r="1483" spans="1:63" ht="22.5" x14ac:dyDescent="0.25">
      <c r="A1483" s="13" t="s">
        <v>0</v>
      </c>
      <c r="B1483" s="13" t="s">
        <v>0</v>
      </c>
      <c r="C1483" s="13" t="s">
        <v>0</v>
      </c>
      <c r="D1483" s="103" t="s">
        <v>0</v>
      </c>
      <c r="E1483" s="103" t="s">
        <v>0</v>
      </c>
      <c r="F1483" s="103" t="s">
        <v>0</v>
      </c>
      <c r="G1483" s="13" t="s">
        <v>0</v>
      </c>
      <c r="H1483" s="10" t="s">
        <v>525</v>
      </c>
      <c r="I1483" s="11">
        <f>SUM(I1452,I1476,I1479)</f>
        <v>2148825</v>
      </c>
      <c r="J1483" s="11">
        <f t="shared" ref="J1483:Y1483" si="2136">SUM(J1452,J1476,J1479)</f>
        <v>0</v>
      </c>
      <c r="K1483" s="11">
        <f t="shared" si="2136"/>
        <v>0</v>
      </c>
      <c r="L1483" s="11">
        <f t="shared" si="2136"/>
        <v>0</v>
      </c>
      <c r="M1483" s="11">
        <f t="shared" si="2136"/>
        <v>0</v>
      </c>
      <c r="N1483" s="11">
        <f t="shared" si="2136"/>
        <v>0</v>
      </c>
      <c r="O1483" s="11">
        <f t="shared" si="2136"/>
        <v>0</v>
      </c>
      <c r="P1483" s="11">
        <f t="shared" si="2136"/>
        <v>0</v>
      </c>
      <c r="Q1483" s="11">
        <f t="shared" si="2136"/>
        <v>0</v>
      </c>
      <c r="R1483" s="11">
        <f t="shared" si="2136"/>
        <v>0</v>
      </c>
      <c r="S1483" s="11">
        <f t="shared" si="2136"/>
        <v>0</v>
      </c>
      <c r="T1483" s="11">
        <f t="shared" si="2136"/>
        <v>0</v>
      </c>
      <c r="U1483" s="11">
        <f t="shared" si="2136"/>
        <v>0</v>
      </c>
      <c r="V1483" s="11">
        <f t="shared" si="2136"/>
        <v>0</v>
      </c>
      <c r="W1483" s="11">
        <f t="shared" si="2136"/>
        <v>0</v>
      </c>
      <c r="X1483" s="11">
        <f t="shared" si="2136"/>
        <v>0</v>
      </c>
      <c r="Y1483" s="11">
        <f t="shared" si="2136"/>
        <v>0</v>
      </c>
      <c r="Z1483" s="11">
        <v>0</v>
      </c>
      <c r="AA1483" s="11">
        <v>0</v>
      </c>
      <c r="AB1483" s="11">
        <f t="shared" ref="AB1483:AQ1483" si="2137">SUM(AB1452,AB1476,AB1479)</f>
        <v>0</v>
      </c>
      <c r="AC1483" s="11">
        <f t="shared" si="2137"/>
        <v>0</v>
      </c>
      <c r="AD1483" s="11">
        <f t="shared" si="2137"/>
        <v>0</v>
      </c>
      <c r="AE1483" s="11">
        <f t="shared" si="2137"/>
        <v>0</v>
      </c>
      <c r="AF1483" s="11">
        <f t="shared" si="2137"/>
        <v>0</v>
      </c>
      <c r="AG1483" s="11">
        <f t="shared" si="2137"/>
        <v>0</v>
      </c>
      <c r="AH1483" s="11">
        <f t="shared" si="2137"/>
        <v>0</v>
      </c>
      <c r="AI1483" s="11">
        <f t="shared" si="2137"/>
        <v>0</v>
      </c>
      <c r="AJ1483" s="11">
        <f t="shared" si="2137"/>
        <v>0</v>
      </c>
      <c r="AK1483" s="11">
        <f t="shared" si="2137"/>
        <v>0</v>
      </c>
      <c r="AL1483" s="11">
        <f t="shared" si="2137"/>
        <v>0</v>
      </c>
      <c r="AM1483" s="11">
        <f t="shared" si="2137"/>
        <v>0</v>
      </c>
      <c r="AN1483" s="11">
        <f t="shared" si="2137"/>
        <v>0</v>
      </c>
      <c r="AO1483" s="11">
        <f t="shared" si="2137"/>
        <v>0</v>
      </c>
      <c r="AP1483" s="11">
        <f t="shared" si="2137"/>
        <v>0</v>
      </c>
      <c r="AQ1483" s="11">
        <f t="shared" si="2137"/>
        <v>0</v>
      </c>
      <c r="AR1483" s="11">
        <v>0</v>
      </c>
      <c r="AS1483" s="11">
        <v>0</v>
      </c>
      <c r="AT1483" s="11">
        <f t="shared" ref="AT1483:BI1483" si="2138">SUM(AT1452,AT1476,AT1479)</f>
        <v>0</v>
      </c>
      <c r="AU1483" s="11">
        <f t="shared" si="2138"/>
        <v>0</v>
      </c>
      <c r="AV1483" s="11">
        <f t="shared" si="2138"/>
        <v>0</v>
      </c>
      <c r="AW1483" s="11">
        <f t="shared" si="2138"/>
        <v>0</v>
      </c>
      <c r="AX1483" s="11">
        <f t="shared" si="2138"/>
        <v>0</v>
      </c>
      <c r="AY1483" s="11">
        <f t="shared" si="2138"/>
        <v>0</v>
      </c>
      <c r="AZ1483" s="11">
        <f t="shared" si="2138"/>
        <v>0</v>
      </c>
      <c r="BA1483" s="11">
        <f t="shared" si="2138"/>
        <v>0</v>
      </c>
      <c r="BB1483" s="11">
        <f t="shared" si="2138"/>
        <v>0</v>
      </c>
      <c r="BC1483" s="11">
        <f t="shared" si="2138"/>
        <v>0</v>
      </c>
      <c r="BD1483" s="11">
        <f t="shared" si="2138"/>
        <v>0</v>
      </c>
      <c r="BE1483" s="11">
        <f t="shared" si="2138"/>
        <v>0</v>
      </c>
      <c r="BF1483" s="11">
        <f t="shared" si="2138"/>
        <v>0</v>
      </c>
      <c r="BG1483" s="11">
        <f t="shared" si="2138"/>
        <v>0</v>
      </c>
      <c r="BH1483" s="11">
        <f t="shared" si="2138"/>
        <v>0</v>
      </c>
      <c r="BI1483" s="11">
        <f t="shared" si="2138"/>
        <v>0</v>
      </c>
      <c r="BJ1483" s="11">
        <v>0</v>
      </c>
      <c r="BK1483" s="11">
        <v>0</v>
      </c>
    </row>
    <row r="1484" spans="1:63" ht="15.75" thickBot="1" x14ac:dyDescent="0.3">
      <c r="A1484" s="13" t="s">
        <v>0</v>
      </c>
      <c r="B1484" s="13" t="s">
        <v>0</v>
      </c>
      <c r="C1484" s="13" t="s">
        <v>0</v>
      </c>
      <c r="D1484" s="103" t="s">
        <v>0</v>
      </c>
      <c r="E1484" s="103" t="s">
        <v>0</v>
      </c>
      <c r="F1484" s="103" t="s">
        <v>0</v>
      </c>
      <c r="G1484" s="13" t="s">
        <v>0</v>
      </c>
      <c r="H1484" s="2" t="s">
        <v>55</v>
      </c>
      <c r="I1484" s="12">
        <v>50</v>
      </c>
      <c r="J1484" s="13" t="s">
        <v>0</v>
      </c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>
        <v>0</v>
      </c>
      <c r="AA1484" s="13"/>
      <c r="AB1484" s="13" t="s">
        <v>0</v>
      </c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>
        <v>0</v>
      </c>
      <c r="AS1484" s="13"/>
      <c r="AT1484" s="13" t="s">
        <v>0</v>
      </c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>
        <v>0</v>
      </c>
      <c r="BK1484" s="13"/>
    </row>
    <row r="1485" spans="1:63" ht="69.75" customHeight="1" thickBot="1" x14ac:dyDescent="0.3">
      <c r="A1485" s="148" t="s">
        <v>0</v>
      </c>
      <c r="B1485" s="148" t="s">
        <v>0</v>
      </c>
      <c r="C1485" s="148" t="s">
        <v>0</v>
      </c>
      <c r="D1485" s="151" t="s">
        <v>0</v>
      </c>
      <c r="E1485" s="151" t="s">
        <v>0</v>
      </c>
      <c r="F1485" s="151" t="s">
        <v>0</v>
      </c>
      <c r="G1485" s="154" t="s">
        <v>0</v>
      </c>
      <c r="H1485" s="5" t="s">
        <v>56</v>
      </c>
      <c r="I1485" s="5" t="s">
        <v>9</v>
      </c>
      <c r="J1485" s="94" t="s">
        <v>10</v>
      </c>
      <c r="K1485" s="94" t="s">
        <v>1602</v>
      </c>
      <c r="L1485" s="94" t="s">
        <v>1535</v>
      </c>
      <c r="M1485" s="94" t="s">
        <v>1591</v>
      </c>
      <c r="N1485" s="94" t="s">
        <v>1592</v>
      </c>
      <c r="O1485" s="94" t="s">
        <v>1593</v>
      </c>
      <c r="P1485" s="94" t="s">
        <v>1606</v>
      </c>
      <c r="Q1485" s="94" t="s">
        <v>1603</v>
      </c>
      <c r="R1485" s="94" t="s">
        <v>1594</v>
      </c>
      <c r="S1485" s="94" t="s">
        <v>1595</v>
      </c>
      <c r="T1485" s="94" t="s">
        <v>1596</v>
      </c>
      <c r="U1485" s="94" t="s">
        <v>1597</v>
      </c>
      <c r="V1485" s="94" t="s">
        <v>1598</v>
      </c>
      <c r="W1485" s="94" t="s">
        <v>1599</v>
      </c>
      <c r="X1485" s="94" t="s">
        <v>1604</v>
      </c>
      <c r="Y1485" s="94" t="s">
        <v>1605</v>
      </c>
      <c r="Z1485" s="94" t="s">
        <v>1600</v>
      </c>
      <c r="AA1485" s="94" t="s">
        <v>1601</v>
      </c>
      <c r="AB1485" s="95" t="s">
        <v>11</v>
      </c>
      <c r="AC1485" s="95" t="s">
        <v>1602</v>
      </c>
      <c r="AD1485" s="95" t="s">
        <v>1535</v>
      </c>
      <c r="AE1485" s="95" t="s">
        <v>1591</v>
      </c>
      <c r="AF1485" s="95" t="s">
        <v>1592</v>
      </c>
      <c r="AG1485" s="95" t="s">
        <v>1593</v>
      </c>
      <c r="AH1485" s="95" t="s">
        <v>1607</v>
      </c>
      <c r="AI1485" s="95" t="s">
        <v>1603</v>
      </c>
      <c r="AJ1485" s="95" t="s">
        <v>1594</v>
      </c>
      <c r="AK1485" s="95" t="s">
        <v>1595</v>
      </c>
      <c r="AL1485" s="95" t="s">
        <v>1596</v>
      </c>
      <c r="AM1485" s="95" t="s">
        <v>1597</v>
      </c>
      <c r="AN1485" s="95" t="s">
        <v>1598</v>
      </c>
      <c r="AO1485" s="95" t="s">
        <v>1599</v>
      </c>
      <c r="AP1485" s="95" t="s">
        <v>1604</v>
      </c>
      <c r="AQ1485" s="95" t="s">
        <v>1605</v>
      </c>
      <c r="AR1485" s="95" t="s">
        <v>1600</v>
      </c>
      <c r="AS1485" s="95" t="s">
        <v>1601</v>
      </c>
      <c r="AT1485" s="96" t="s">
        <v>12</v>
      </c>
      <c r="AU1485" s="96" t="s">
        <v>1602</v>
      </c>
      <c r="AV1485" s="96" t="s">
        <v>1535</v>
      </c>
      <c r="AW1485" s="96" t="s">
        <v>1591</v>
      </c>
      <c r="AX1485" s="96" t="s">
        <v>1592</v>
      </c>
      <c r="AY1485" s="96" t="s">
        <v>1593</v>
      </c>
      <c r="AZ1485" s="96" t="s">
        <v>1608</v>
      </c>
      <c r="BA1485" s="96" t="s">
        <v>1603</v>
      </c>
      <c r="BB1485" s="96" t="s">
        <v>1594</v>
      </c>
      <c r="BC1485" s="96" t="s">
        <v>1595</v>
      </c>
      <c r="BD1485" s="96" t="s">
        <v>1596</v>
      </c>
      <c r="BE1485" s="96" t="s">
        <v>1597</v>
      </c>
      <c r="BF1485" s="96" t="s">
        <v>1598</v>
      </c>
      <c r="BG1485" s="96" t="s">
        <v>1599</v>
      </c>
      <c r="BH1485" s="96" t="s">
        <v>1604</v>
      </c>
      <c r="BI1485" s="96" t="s">
        <v>1605</v>
      </c>
      <c r="BJ1485" s="96" t="s">
        <v>1600</v>
      </c>
      <c r="BK1485" s="96" t="s">
        <v>1601</v>
      </c>
    </row>
    <row r="1486" spans="1:63" x14ac:dyDescent="0.25">
      <c r="A1486" s="149"/>
      <c r="B1486" s="149"/>
      <c r="C1486" s="149"/>
      <c r="D1486" s="152"/>
      <c r="E1486" s="152"/>
      <c r="F1486" s="152"/>
      <c r="G1486" s="155"/>
      <c r="H1486" s="15" t="s">
        <v>0</v>
      </c>
      <c r="I1486" s="9" t="s">
        <v>13</v>
      </c>
      <c r="J1486" s="9">
        <v>1</v>
      </c>
      <c r="K1486" s="9">
        <v>2</v>
      </c>
      <c r="L1486" s="9">
        <v>3</v>
      </c>
      <c r="M1486" s="9">
        <v>4</v>
      </c>
      <c r="N1486" s="9">
        <v>5</v>
      </c>
      <c r="O1486" s="9">
        <v>6</v>
      </c>
      <c r="P1486" s="9">
        <v>7</v>
      </c>
      <c r="Q1486" s="9">
        <v>8</v>
      </c>
      <c r="R1486" s="9">
        <v>9</v>
      </c>
      <c r="S1486" s="9">
        <v>10</v>
      </c>
      <c r="T1486" s="9">
        <v>11</v>
      </c>
      <c r="U1486" s="9">
        <v>12</v>
      </c>
      <c r="V1486" s="9">
        <v>13</v>
      </c>
      <c r="W1486" s="9">
        <v>14</v>
      </c>
      <c r="X1486" s="9">
        <v>15</v>
      </c>
      <c r="Y1486" s="9">
        <v>16</v>
      </c>
      <c r="Z1486" s="9">
        <v>20</v>
      </c>
      <c r="AA1486" s="9">
        <v>21</v>
      </c>
      <c r="AB1486" s="9">
        <v>1</v>
      </c>
      <c r="AC1486" s="9">
        <v>2</v>
      </c>
      <c r="AD1486" s="9">
        <v>3</v>
      </c>
      <c r="AE1486" s="9">
        <v>4</v>
      </c>
      <c r="AF1486" s="9">
        <v>5</v>
      </c>
      <c r="AG1486" s="9">
        <v>6</v>
      </c>
      <c r="AH1486" s="9">
        <v>7</v>
      </c>
      <c r="AI1486" s="9">
        <v>8</v>
      </c>
      <c r="AJ1486" s="9">
        <v>9</v>
      </c>
      <c r="AK1486" s="9">
        <v>10</v>
      </c>
      <c r="AL1486" s="9">
        <v>11</v>
      </c>
      <c r="AM1486" s="9">
        <v>12</v>
      </c>
      <c r="AN1486" s="9">
        <v>13</v>
      </c>
      <c r="AO1486" s="9">
        <v>14</v>
      </c>
      <c r="AP1486" s="9">
        <v>15</v>
      </c>
      <c r="AQ1486" s="9">
        <v>16</v>
      </c>
      <c r="AR1486" s="9">
        <v>20</v>
      </c>
      <c r="AS1486" s="9">
        <v>21</v>
      </c>
      <c r="AT1486" s="9">
        <v>1</v>
      </c>
      <c r="AU1486" s="9">
        <v>2</v>
      </c>
      <c r="AV1486" s="9">
        <v>3</v>
      </c>
      <c r="AW1486" s="9">
        <v>4</v>
      </c>
      <c r="AX1486" s="9">
        <v>5</v>
      </c>
      <c r="AY1486" s="9">
        <v>6</v>
      </c>
      <c r="AZ1486" s="9">
        <v>7</v>
      </c>
      <c r="BA1486" s="9">
        <v>8</v>
      </c>
      <c r="BB1486" s="9">
        <v>9</v>
      </c>
      <c r="BC1486" s="9">
        <v>10</v>
      </c>
      <c r="BD1486" s="9">
        <v>11</v>
      </c>
      <c r="BE1486" s="9">
        <v>12</v>
      </c>
      <c r="BF1486" s="9">
        <v>13</v>
      </c>
      <c r="BG1486" s="9">
        <v>14</v>
      </c>
      <c r="BH1486" s="9">
        <v>15</v>
      </c>
      <c r="BI1486" s="9">
        <v>16</v>
      </c>
      <c r="BJ1486" s="9">
        <v>20</v>
      </c>
      <c r="BK1486" s="9">
        <v>21</v>
      </c>
    </row>
    <row r="1487" spans="1:63" x14ac:dyDescent="0.25">
      <c r="A1487" s="149"/>
      <c r="B1487" s="149"/>
      <c r="C1487" s="149"/>
      <c r="D1487" s="152"/>
      <c r="E1487" s="152"/>
      <c r="F1487" s="152"/>
      <c r="G1487" s="155"/>
      <c r="H1487" s="16" t="s">
        <v>139</v>
      </c>
      <c r="I1487" s="17">
        <f>SUM(I1483)</f>
        <v>2148825</v>
      </c>
      <c r="J1487" s="17">
        <f t="shared" ref="J1487:Y1487" si="2139">SUM(J1483)</f>
        <v>0</v>
      </c>
      <c r="K1487" s="17">
        <f t="shared" si="2139"/>
        <v>0</v>
      </c>
      <c r="L1487" s="17">
        <f t="shared" si="2139"/>
        <v>0</v>
      </c>
      <c r="M1487" s="17">
        <f t="shared" si="2139"/>
        <v>0</v>
      </c>
      <c r="N1487" s="17">
        <f t="shared" si="2139"/>
        <v>0</v>
      </c>
      <c r="O1487" s="17">
        <f t="shared" si="2139"/>
        <v>0</v>
      </c>
      <c r="P1487" s="17">
        <f t="shared" ref="P1487" si="2140">SUM(P1483)</f>
        <v>0</v>
      </c>
      <c r="Q1487" s="17">
        <f t="shared" si="2139"/>
        <v>0</v>
      </c>
      <c r="R1487" s="17">
        <f t="shared" si="2139"/>
        <v>0</v>
      </c>
      <c r="S1487" s="17">
        <f t="shared" si="2139"/>
        <v>0</v>
      </c>
      <c r="T1487" s="17">
        <f t="shared" si="2139"/>
        <v>0</v>
      </c>
      <c r="U1487" s="17">
        <f t="shared" si="2139"/>
        <v>0</v>
      </c>
      <c r="V1487" s="17">
        <f t="shared" si="2139"/>
        <v>0</v>
      </c>
      <c r="W1487" s="17">
        <f t="shared" si="2139"/>
        <v>0</v>
      </c>
      <c r="X1487" s="17">
        <f t="shared" si="2139"/>
        <v>0</v>
      </c>
      <c r="Y1487" s="17">
        <f t="shared" si="2139"/>
        <v>0</v>
      </c>
      <c r="Z1487" s="17">
        <v>0</v>
      </c>
      <c r="AA1487" s="17">
        <v>0</v>
      </c>
      <c r="AB1487" s="17">
        <f t="shared" ref="AB1487:AQ1487" si="2141">SUM(AB1483)</f>
        <v>0</v>
      </c>
      <c r="AC1487" s="17">
        <f t="shared" si="2141"/>
        <v>0</v>
      </c>
      <c r="AD1487" s="17">
        <f t="shared" si="2141"/>
        <v>0</v>
      </c>
      <c r="AE1487" s="17">
        <f t="shared" si="2141"/>
        <v>0</v>
      </c>
      <c r="AF1487" s="17">
        <f t="shared" si="2141"/>
        <v>0</v>
      </c>
      <c r="AG1487" s="17">
        <f t="shared" si="2141"/>
        <v>0</v>
      </c>
      <c r="AH1487" s="17">
        <f t="shared" ref="AH1487" si="2142">SUM(AH1483)</f>
        <v>0</v>
      </c>
      <c r="AI1487" s="17">
        <f t="shared" si="2141"/>
        <v>0</v>
      </c>
      <c r="AJ1487" s="17">
        <f t="shared" si="2141"/>
        <v>0</v>
      </c>
      <c r="AK1487" s="17">
        <f t="shared" si="2141"/>
        <v>0</v>
      </c>
      <c r="AL1487" s="17">
        <f t="shared" si="2141"/>
        <v>0</v>
      </c>
      <c r="AM1487" s="17">
        <f t="shared" si="2141"/>
        <v>0</v>
      </c>
      <c r="AN1487" s="17">
        <f t="shared" si="2141"/>
        <v>0</v>
      </c>
      <c r="AO1487" s="17">
        <f t="shared" si="2141"/>
        <v>0</v>
      </c>
      <c r="AP1487" s="17">
        <f t="shared" si="2141"/>
        <v>0</v>
      </c>
      <c r="AQ1487" s="17">
        <f t="shared" si="2141"/>
        <v>0</v>
      </c>
      <c r="AR1487" s="17">
        <v>0</v>
      </c>
      <c r="AS1487" s="17">
        <v>0</v>
      </c>
      <c r="AT1487" s="17">
        <f t="shared" ref="AT1487:BI1487" si="2143">SUM(AT1483)</f>
        <v>0</v>
      </c>
      <c r="AU1487" s="17">
        <f t="shared" si="2143"/>
        <v>0</v>
      </c>
      <c r="AV1487" s="17">
        <f t="shared" si="2143"/>
        <v>0</v>
      </c>
      <c r="AW1487" s="17">
        <f t="shared" si="2143"/>
        <v>0</v>
      </c>
      <c r="AX1487" s="17">
        <f t="shared" si="2143"/>
        <v>0</v>
      </c>
      <c r="AY1487" s="17">
        <f t="shared" si="2143"/>
        <v>0</v>
      </c>
      <c r="AZ1487" s="17">
        <f t="shared" ref="AZ1487" si="2144">SUM(AZ1483)</f>
        <v>0</v>
      </c>
      <c r="BA1487" s="17">
        <f t="shared" si="2143"/>
        <v>0</v>
      </c>
      <c r="BB1487" s="17">
        <f t="shared" si="2143"/>
        <v>0</v>
      </c>
      <c r="BC1487" s="17">
        <f t="shared" si="2143"/>
        <v>0</v>
      </c>
      <c r="BD1487" s="17">
        <f t="shared" si="2143"/>
        <v>0</v>
      </c>
      <c r="BE1487" s="17">
        <f t="shared" si="2143"/>
        <v>0</v>
      </c>
      <c r="BF1487" s="17">
        <f t="shared" si="2143"/>
        <v>0</v>
      </c>
      <c r="BG1487" s="17">
        <f t="shared" si="2143"/>
        <v>0</v>
      </c>
      <c r="BH1487" s="17">
        <f t="shared" si="2143"/>
        <v>0</v>
      </c>
      <c r="BI1487" s="17">
        <f t="shared" si="2143"/>
        <v>0</v>
      </c>
      <c r="BJ1487" s="17">
        <v>0</v>
      </c>
      <c r="BK1487" s="17">
        <v>0</v>
      </c>
    </row>
    <row r="1488" spans="1:63" x14ac:dyDescent="0.25">
      <c r="A1488" s="149"/>
      <c r="B1488" s="149"/>
      <c r="C1488" s="149"/>
      <c r="D1488" s="152"/>
      <c r="E1488" s="152"/>
      <c r="F1488" s="152"/>
      <c r="G1488" s="155"/>
      <c r="H1488" s="18" t="s">
        <v>57</v>
      </c>
      <c r="I1488" s="17">
        <f>SUM(I1487)</f>
        <v>2148825</v>
      </c>
      <c r="J1488" s="17">
        <f t="shared" ref="J1488:Y1488" si="2145">SUM(J1487)</f>
        <v>0</v>
      </c>
      <c r="K1488" s="17">
        <f t="shared" si="2145"/>
        <v>0</v>
      </c>
      <c r="L1488" s="17">
        <f t="shared" si="2145"/>
        <v>0</v>
      </c>
      <c r="M1488" s="17">
        <f t="shared" si="2145"/>
        <v>0</v>
      </c>
      <c r="N1488" s="17">
        <f t="shared" si="2145"/>
        <v>0</v>
      </c>
      <c r="O1488" s="17">
        <f t="shared" si="2145"/>
        <v>0</v>
      </c>
      <c r="P1488" s="17">
        <f t="shared" ref="P1488" si="2146">SUM(P1487)</f>
        <v>0</v>
      </c>
      <c r="Q1488" s="17">
        <f t="shared" si="2145"/>
        <v>0</v>
      </c>
      <c r="R1488" s="17">
        <f t="shared" si="2145"/>
        <v>0</v>
      </c>
      <c r="S1488" s="17">
        <f t="shared" si="2145"/>
        <v>0</v>
      </c>
      <c r="T1488" s="17">
        <f t="shared" si="2145"/>
        <v>0</v>
      </c>
      <c r="U1488" s="17">
        <f t="shared" si="2145"/>
        <v>0</v>
      </c>
      <c r="V1488" s="17">
        <f t="shared" si="2145"/>
        <v>0</v>
      </c>
      <c r="W1488" s="17">
        <f t="shared" si="2145"/>
        <v>0</v>
      </c>
      <c r="X1488" s="17">
        <f t="shared" si="2145"/>
        <v>0</v>
      </c>
      <c r="Y1488" s="17">
        <f t="shared" si="2145"/>
        <v>0</v>
      </c>
      <c r="Z1488" s="17">
        <v>0</v>
      </c>
      <c r="AA1488" s="17">
        <v>0</v>
      </c>
      <c r="AB1488" s="17">
        <f t="shared" ref="AB1488:AQ1488" si="2147">SUM(AB1487)</f>
        <v>0</v>
      </c>
      <c r="AC1488" s="17">
        <f t="shared" si="2147"/>
        <v>0</v>
      </c>
      <c r="AD1488" s="17">
        <f t="shared" si="2147"/>
        <v>0</v>
      </c>
      <c r="AE1488" s="17">
        <f t="shared" si="2147"/>
        <v>0</v>
      </c>
      <c r="AF1488" s="17">
        <f t="shared" si="2147"/>
        <v>0</v>
      </c>
      <c r="AG1488" s="17">
        <f t="shared" si="2147"/>
        <v>0</v>
      </c>
      <c r="AH1488" s="17">
        <f t="shared" ref="AH1488" si="2148">SUM(AH1487)</f>
        <v>0</v>
      </c>
      <c r="AI1488" s="17">
        <f t="shared" si="2147"/>
        <v>0</v>
      </c>
      <c r="AJ1488" s="17">
        <f t="shared" si="2147"/>
        <v>0</v>
      </c>
      <c r="AK1488" s="17">
        <f t="shared" si="2147"/>
        <v>0</v>
      </c>
      <c r="AL1488" s="17">
        <f t="shared" si="2147"/>
        <v>0</v>
      </c>
      <c r="AM1488" s="17">
        <f t="shared" si="2147"/>
        <v>0</v>
      </c>
      <c r="AN1488" s="17">
        <f t="shared" si="2147"/>
        <v>0</v>
      </c>
      <c r="AO1488" s="17">
        <f t="shared" si="2147"/>
        <v>0</v>
      </c>
      <c r="AP1488" s="17">
        <f t="shared" si="2147"/>
        <v>0</v>
      </c>
      <c r="AQ1488" s="17">
        <f t="shared" si="2147"/>
        <v>0</v>
      </c>
      <c r="AR1488" s="17">
        <v>0</v>
      </c>
      <c r="AS1488" s="17">
        <v>0</v>
      </c>
      <c r="AT1488" s="17">
        <f t="shared" ref="AT1488:BI1488" si="2149">SUM(AT1487)</f>
        <v>0</v>
      </c>
      <c r="AU1488" s="17">
        <f t="shared" si="2149"/>
        <v>0</v>
      </c>
      <c r="AV1488" s="17">
        <f t="shared" si="2149"/>
        <v>0</v>
      </c>
      <c r="AW1488" s="17">
        <f t="shared" si="2149"/>
        <v>0</v>
      </c>
      <c r="AX1488" s="17">
        <f t="shared" si="2149"/>
        <v>0</v>
      </c>
      <c r="AY1488" s="17">
        <f t="shared" si="2149"/>
        <v>0</v>
      </c>
      <c r="AZ1488" s="17">
        <f t="shared" ref="AZ1488" si="2150">SUM(AZ1487)</f>
        <v>0</v>
      </c>
      <c r="BA1488" s="17">
        <f t="shared" si="2149"/>
        <v>0</v>
      </c>
      <c r="BB1488" s="17">
        <f t="shared" si="2149"/>
        <v>0</v>
      </c>
      <c r="BC1488" s="17">
        <f t="shared" si="2149"/>
        <v>0</v>
      </c>
      <c r="BD1488" s="17">
        <f t="shared" si="2149"/>
        <v>0</v>
      </c>
      <c r="BE1488" s="17">
        <f t="shared" si="2149"/>
        <v>0</v>
      </c>
      <c r="BF1488" s="17">
        <f t="shared" si="2149"/>
        <v>0</v>
      </c>
      <c r="BG1488" s="17">
        <f t="shared" si="2149"/>
        <v>0</v>
      </c>
      <c r="BH1488" s="17">
        <f t="shared" si="2149"/>
        <v>0</v>
      </c>
      <c r="BI1488" s="17">
        <f t="shared" si="2149"/>
        <v>0</v>
      </c>
      <c r="BJ1488" s="17">
        <v>0</v>
      </c>
      <c r="BK1488" s="17">
        <v>0</v>
      </c>
    </row>
    <row r="1489" spans="1:63" x14ac:dyDescent="0.25">
      <c r="A1489" s="150"/>
      <c r="B1489" s="150"/>
      <c r="C1489" s="150"/>
      <c r="D1489" s="153"/>
      <c r="E1489" s="153"/>
      <c r="F1489" s="153"/>
      <c r="G1489" s="156"/>
      <c r="P1489">
        <f t="shared" si="2106"/>
        <v>0</v>
      </c>
      <c r="Z1489">
        <v>0</v>
      </c>
      <c r="AA1489">
        <v>0</v>
      </c>
      <c r="AH1489">
        <f t="shared" si="2107"/>
        <v>0</v>
      </c>
      <c r="AR1489">
        <v>0</v>
      </c>
      <c r="AS1489">
        <v>0</v>
      </c>
      <c r="AZ1489">
        <f t="shared" si="2108"/>
        <v>0</v>
      </c>
      <c r="BJ1489">
        <v>0</v>
      </c>
      <c r="BK1489">
        <v>0</v>
      </c>
    </row>
    <row r="1490" spans="1:63" x14ac:dyDescent="0.25">
      <c r="A1490" s="13" t="s">
        <v>0</v>
      </c>
      <c r="B1490" s="13" t="s">
        <v>0</v>
      </c>
      <c r="C1490" s="13" t="s">
        <v>0</v>
      </c>
      <c r="D1490" s="103" t="s">
        <v>0</v>
      </c>
      <c r="E1490" s="103" t="s">
        <v>0</v>
      </c>
      <c r="F1490" s="103" t="s">
        <v>0</v>
      </c>
      <c r="G1490" s="13" t="s">
        <v>0</v>
      </c>
      <c r="H1490" s="19" t="s">
        <v>0</v>
      </c>
      <c r="I1490" s="19" t="s">
        <v>0</v>
      </c>
      <c r="J1490" s="19" t="s">
        <v>0</v>
      </c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>
        <v>0</v>
      </c>
      <c r="AA1490" s="19">
        <v>0</v>
      </c>
      <c r="AB1490" s="19" t="s">
        <v>0</v>
      </c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>
        <v>0</v>
      </c>
      <c r="AS1490" s="19">
        <v>0</v>
      </c>
      <c r="AT1490" s="19" t="s">
        <v>0</v>
      </c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>
        <v>0</v>
      </c>
      <c r="BK1490" s="19">
        <v>0</v>
      </c>
    </row>
    <row r="1491" spans="1:63" x14ac:dyDescent="0.25">
      <c r="A1491" s="13" t="s">
        <v>0</v>
      </c>
      <c r="B1491" s="13" t="s">
        <v>0</v>
      </c>
      <c r="C1491" s="13" t="s">
        <v>0</v>
      </c>
      <c r="D1491" s="103" t="s">
        <v>0</v>
      </c>
      <c r="E1491" s="103" t="s">
        <v>0</v>
      </c>
      <c r="F1491" s="103" t="s">
        <v>0</v>
      </c>
      <c r="G1491" s="13" t="s">
        <v>0</v>
      </c>
      <c r="H1491" s="10" t="s">
        <v>526</v>
      </c>
      <c r="I1491" s="11">
        <f>SUM(I78,I120,I161,I201,I243,I284,I326,I368,I407,I448,I493,I534,I575,I617,I658,I698,I739,I779,I821,I862,I903,I944,I985,I1027,I1068,I1110,I1151,I1193,I1234,I1275,I1317,I1359,I1400,I1441,I1483)</f>
        <v>83861823</v>
      </c>
      <c r="J1491" s="11">
        <f t="shared" ref="J1491:Y1491" si="2151">SUM(J78,J120,J161,J201,J243,J284,J326,J368,J407,J448,J493,J534,J575,J617,J658,J698,J739,J779,J821,J862,J903,J944,J985,J1027,J1068,J1110,J1151,J1193,J1234,J1275,J1317,J1359,J1400,J1441,J1483)</f>
        <v>3026085</v>
      </c>
      <c r="K1491" s="11">
        <f t="shared" si="2151"/>
        <v>0</v>
      </c>
      <c r="L1491" s="11">
        <f t="shared" si="2151"/>
        <v>0</v>
      </c>
      <c r="M1491" s="11">
        <f t="shared" si="2151"/>
        <v>25537</v>
      </c>
      <c r="N1491" s="11">
        <f t="shared" si="2151"/>
        <v>0</v>
      </c>
      <c r="O1491" s="11">
        <f t="shared" si="2151"/>
        <v>0</v>
      </c>
      <c r="P1491" s="11">
        <f t="shared" si="2151"/>
        <v>3051622</v>
      </c>
      <c r="Q1491" s="11">
        <f t="shared" si="2151"/>
        <v>144354</v>
      </c>
      <c r="R1491" s="11">
        <f t="shared" si="2151"/>
        <v>285126</v>
      </c>
      <c r="S1491" s="11">
        <f t="shared" si="2151"/>
        <v>353650</v>
      </c>
      <c r="T1491" s="11">
        <f t="shared" si="2151"/>
        <v>220032</v>
      </c>
      <c r="U1491" s="11">
        <f t="shared" si="2151"/>
        <v>297002</v>
      </c>
      <c r="V1491" s="11">
        <f t="shared" si="2151"/>
        <v>151458</v>
      </c>
      <c r="W1491" s="11">
        <f t="shared" si="2151"/>
        <v>95696</v>
      </c>
      <c r="X1491" s="11">
        <f t="shared" si="2151"/>
        <v>208826</v>
      </c>
      <c r="Y1491" s="11">
        <f t="shared" si="2151"/>
        <v>166016</v>
      </c>
      <c r="Z1491" s="11">
        <v>1922160</v>
      </c>
      <c r="AA1491" s="11">
        <v>1129462</v>
      </c>
      <c r="AB1491" s="11">
        <f t="shared" ref="AB1491:AQ1491" si="2152">SUM(AB78,AB120,AB161,AB201,AB243,AB284,AB326,AB368,AB407,AB448,AB493,AB534,AB575,AB617,AB658,AB698,AB739,AB779,AB821,AB862,AB903,AB944,AB985,AB1027,AB1068,AB1110,AB1151,AB1193,AB1234,AB1275,AB1317,AB1359,AB1400,AB1441,AB1483)</f>
        <v>93200</v>
      </c>
      <c r="AC1491" s="11">
        <f t="shared" si="2152"/>
        <v>36192</v>
      </c>
      <c r="AD1491" s="11">
        <f t="shared" si="2152"/>
        <v>0</v>
      </c>
      <c r="AE1491" s="11">
        <f t="shared" si="2152"/>
        <v>79140</v>
      </c>
      <c r="AF1491" s="11">
        <f t="shared" si="2152"/>
        <v>0</v>
      </c>
      <c r="AG1491" s="11">
        <f t="shared" si="2152"/>
        <v>0</v>
      </c>
      <c r="AH1491" s="11">
        <f t="shared" si="2152"/>
        <v>208532</v>
      </c>
      <c r="AI1491" s="11">
        <f t="shared" si="2152"/>
        <v>0</v>
      </c>
      <c r="AJ1491" s="11">
        <f t="shared" si="2152"/>
        <v>21110</v>
      </c>
      <c r="AK1491" s="11">
        <f t="shared" si="2152"/>
        <v>44192</v>
      </c>
      <c r="AL1491" s="11">
        <f t="shared" si="2152"/>
        <v>25710</v>
      </c>
      <c r="AM1491" s="11">
        <f t="shared" si="2152"/>
        <v>17520</v>
      </c>
      <c r="AN1491" s="11">
        <f t="shared" si="2152"/>
        <v>5000</v>
      </c>
      <c r="AO1491" s="11">
        <f t="shared" si="2152"/>
        <v>0</v>
      </c>
      <c r="AP1491" s="11">
        <f t="shared" si="2152"/>
        <v>2000</v>
      </c>
      <c r="AQ1491" s="11">
        <f t="shared" si="2152"/>
        <v>0</v>
      </c>
      <c r="AR1491" s="11">
        <v>115532</v>
      </c>
      <c r="AS1491" s="11">
        <v>93000</v>
      </c>
      <c r="AT1491" s="11">
        <f t="shared" ref="AT1491:BI1491" si="2153">SUM(AT78,AT120,AT161,AT201,AT243,AT284,AT326,AT368,AT407,AT448,AT493,AT534,AT575,AT617,AT658,AT698,AT739,AT779,AT821,AT862,AT903,AT944,AT985,AT1027,AT1068,AT1110,AT1151,AT1193,AT1234,AT1275,AT1317,AT1359,AT1400,AT1441,AT1483)</f>
        <v>36600</v>
      </c>
      <c r="AU1491" s="11">
        <f t="shared" si="2153"/>
        <v>111387</v>
      </c>
      <c r="AV1491" s="11">
        <f t="shared" si="2153"/>
        <v>0</v>
      </c>
      <c r="AW1491" s="11">
        <f t="shared" si="2153"/>
        <v>124460</v>
      </c>
      <c r="AX1491" s="11">
        <f t="shared" si="2153"/>
        <v>0</v>
      </c>
      <c r="AY1491" s="11">
        <f t="shared" si="2153"/>
        <v>0</v>
      </c>
      <c r="AZ1491" s="11">
        <f t="shared" si="2153"/>
        <v>272447</v>
      </c>
      <c r="BA1491" s="11">
        <f t="shared" si="2153"/>
        <v>0</v>
      </c>
      <c r="BB1491" s="11">
        <f t="shared" si="2153"/>
        <v>15350</v>
      </c>
      <c r="BC1491" s="11">
        <f t="shared" si="2153"/>
        <v>114609</v>
      </c>
      <c r="BD1491" s="11">
        <f t="shared" si="2153"/>
        <v>25255</v>
      </c>
      <c r="BE1491" s="11">
        <f t="shared" si="2153"/>
        <v>15671</v>
      </c>
      <c r="BF1491" s="11">
        <f t="shared" si="2153"/>
        <v>5763</v>
      </c>
      <c r="BG1491" s="11">
        <f t="shared" si="2153"/>
        <v>22113</v>
      </c>
      <c r="BH1491" s="11">
        <f t="shared" si="2153"/>
        <v>32347</v>
      </c>
      <c r="BI1491" s="11">
        <f t="shared" si="2153"/>
        <v>6500</v>
      </c>
      <c r="BJ1491" s="11">
        <v>237608</v>
      </c>
      <c r="BK1491" s="11">
        <v>34839</v>
      </c>
    </row>
    <row r="1492" spans="1:63" x14ac:dyDescent="0.25">
      <c r="A1492" s="13" t="s">
        <v>0</v>
      </c>
      <c r="B1492" s="13" t="s">
        <v>0</v>
      </c>
      <c r="C1492" s="13" t="s">
        <v>0</v>
      </c>
      <c r="D1492" s="103" t="s">
        <v>0</v>
      </c>
      <c r="E1492" s="103" t="s">
        <v>0</v>
      </c>
      <c r="F1492" s="103" t="s">
        <v>0</v>
      </c>
      <c r="G1492" s="13" t="s">
        <v>0</v>
      </c>
      <c r="H1492" s="2" t="s">
        <v>55</v>
      </c>
      <c r="I1492" s="12">
        <f>SUM(I1484,I1442,I1401,I1360,I1318,I1276,I1235,I1194,I1152,I1111,I1069,I1028,I986,I945,I904,I863,I822,I780,I740,I699,I659,I618,I576,I535,I494,I449,I408,I369,I327,I285,I244,I202,I162,I121,I79)</f>
        <v>2029</v>
      </c>
      <c r="J1492" s="13" t="s">
        <v>0</v>
      </c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>
        <v>0</v>
      </c>
      <c r="AA1492" s="13"/>
      <c r="AB1492" s="13" t="s">
        <v>0</v>
      </c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>
        <v>0</v>
      </c>
      <c r="AS1492" s="13"/>
      <c r="AT1492" s="13" t="s">
        <v>0</v>
      </c>
      <c r="AU1492" s="13"/>
      <c r="AV1492" s="13"/>
      <c r="AW1492" s="13"/>
      <c r="AX1492" s="13"/>
      <c r="AY1492" s="13"/>
      <c r="AZ1492" s="13"/>
      <c r="BA1492" s="13"/>
      <c r="BB1492" s="13"/>
      <c r="BC1492" s="13"/>
      <c r="BD1492" s="13"/>
      <c r="BE1492" s="13"/>
      <c r="BF1492" s="13"/>
      <c r="BG1492" s="13"/>
      <c r="BH1492" s="13"/>
      <c r="BI1492" s="13"/>
      <c r="BJ1492" s="13">
        <v>0</v>
      </c>
      <c r="BK1492" s="13"/>
    </row>
    <row r="1493" spans="1:63" x14ac:dyDescent="0.25">
      <c r="A1493" s="13" t="s">
        <v>0</v>
      </c>
      <c r="B1493" s="13" t="s">
        <v>0</v>
      </c>
      <c r="C1493" s="13" t="s">
        <v>0</v>
      </c>
      <c r="D1493" s="103" t="s">
        <v>0</v>
      </c>
      <c r="E1493" s="103" t="s">
        <v>0</v>
      </c>
      <c r="F1493" s="103" t="s">
        <v>0</v>
      </c>
      <c r="G1493" s="13" t="s">
        <v>0</v>
      </c>
      <c r="H1493" s="20" t="s">
        <v>0</v>
      </c>
      <c r="I1493" s="21" t="s">
        <v>0</v>
      </c>
      <c r="J1493" s="21" t="s">
        <v>0</v>
      </c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>
        <v>0</v>
      </c>
      <c r="AA1493" s="21">
        <v>0</v>
      </c>
      <c r="AB1493" s="21" t="s">
        <v>0</v>
      </c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>
        <v>0</v>
      </c>
      <c r="AS1493" s="21">
        <v>0</v>
      </c>
      <c r="AT1493" s="21" t="s">
        <v>0</v>
      </c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>
        <v>0</v>
      </c>
      <c r="BK1493" s="21">
        <v>0</v>
      </c>
    </row>
    <row r="1494" spans="1:63" ht="15.75" thickBot="1" x14ac:dyDescent="0.3">
      <c r="A1494" s="1" t="s">
        <v>135</v>
      </c>
      <c r="B1494" s="1" t="s">
        <v>527</v>
      </c>
      <c r="C1494" s="4" t="s">
        <v>0</v>
      </c>
      <c r="D1494" s="107" t="s">
        <v>0</v>
      </c>
      <c r="E1494" s="106" t="s">
        <v>0</v>
      </c>
      <c r="F1494" s="106" t="s">
        <v>0</v>
      </c>
      <c r="G1494" s="2" t="s">
        <v>0</v>
      </c>
      <c r="H1494" s="2" t="s">
        <v>0</v>
      </c>
      <c r="I1494" s="3" t="s">
        <v>0</v>
      </c>
      <c r="J1494" s="3" t="s">
        <v>0</v>
      </c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>
        <v>0</v>
      </c>
      <c r="AA1494" s="3">
        <v>0</v>
      </c>
      <c r="AB1494" s="3" t="s">
        <v>0</v>
      </c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>
        <v>0</v>
      </c>
      <c r="AS1494" s="3">
        <v>0</v>
      </c>
      <c r="AT1494" s="3" t="s">
        <v>0</v>
      </c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>
        <v>0</v>
      </c>
      <c r="BK1494" s="3">
        <v>0</v>
      </c>
    </row>
    <row r="1495" spans="1:63" ht="69.75" customHeight="1" thickBot="1" x14ac:dyDescent="0.3">
      <c r="A1495" s="5" t="s">
        <v>2</v>
      </c>
      <c r="B1495" s="5" t="s">
        <v>3</v>
      </c>
      <c r="C1495" s="5" t="s">
        <v>4</v>
      </c>
      <c r="D1495" s="108" t="s">
        <v>0</v>
      </c>
      <c r="E1495" s="116" t="s">
        <v>5</v>
      </c>
      <c r="F1495" s="116" t="s">
        <v>6</v>
      </c>
      <c r="G1495" s="5" t="s">
        <v>7</v>
      </c>
      <c r="H1495" s="5" t="s">
        <v>8</v>
      </c>
      <c r="I1495" s="5" t="s">
        <v>9</v>
      </c>
      <c r="J1495" s="94" t="s">
        <v>10</v>
      </c>
      <c r="K1495" s="94" t="s">
        <v>1602</v>
      </c>
      <c r="L1495" s="94" t="s">
        <v>1535</v>
      </c>
      <c r="M1495" s="94" t="s">
        <v>1591</v>
      </c>
      <c r="N1495" s="94" t="s">
        <v>1592</v>
      </c>
      <c r="O1495" s="94" t="s">
        <v>1593</v>
      </c>
      <c r="P1495" s="94" t="s">
        <v>1606</v>
      </c>
      <c r="Q1495" s="94" t="s">
        <v>1603</v>
      </c>
      <c r="R1495" s="94" t="s">
        <v>1594</v>
      </c>
      <c r="S1495" s="94" t="s">
        <v>1595</v>
      </c>
      <c r="T1495" s="94" t="s">
        <v>1596</v>
      </c>
      <c r="U1495" s="94" t="s">
        <v>1597</v>
      </c>
      <c r="V1495" s="94" t="s">
        <v>1598</v>
      </c>
      <c r="W1495" s="94" t="s">
        <v>1599</v>
      </c>
      <c r="X1495" s="94" t="s">
        <v>1604</v>
      </c>
      <c r="Y1495" s="94" t="s">
        <v>1605</v>
      </c>
      <c r="Z1495" s="94" t="s">
        <v>1600</v>
      </c>
      <c r="AA1495" s="94" t="s">
        <v>1601</v>
      </c>
      <c r="AB1495" s="95" t="s">
        <v>11</v>
      </c>
      <c r="AC1495" s="95" t="s">
        <v>1602</v>
      </c>
      <c r="AD1495" s="95" t="s">
        <v>1535</v>
      </c>
      <c r="AE1495" s="95" t="s">
        <v>1591</v>
      </c>
      <c r="AF1495" s="95" t="s">
        <v>1592</v>
      </c>
      <c r="AG1495" s="95" t="s">
        <v>1593</v>
      </c>
      <c r="AH1495" s="95" t="s">
        <v>1607</v>
      </c>
      <c r="AI1495" s="95" t="s">
        <v>1603</v>
      </c>
      <c r="AJ1495" s="95" t="s">
        <v>1594</v>
      </c>
      <c r="AK1495" s="95" t="s">
        <v>1595</v>
      </c>
      <c r="AL1495" s="95" t="s">
        <v>1596</v>
      </c>
      <c r="AM1495" s="95" t="s">
        <v>1597</v>
      </c>
      <c r="AN1495" s="95" t="s">
        <v>1598</v>
      </c>
      <c r="AO1495" s="95" t="s">
        <v>1599</v>
      </c>
      <c r="AP1495" s="95" t="s">
        <v>1604</v>
      </c>
      <c r="AQ1495" s="95" t="s">
        <v>1605</v>
      </c>
      <c r="AR1495" s="95" t="s">
        <v>1600</v>
      </c>
      <c r="AS1495" s="95" t="s">
        <v>1601</v>
      </c>
      <c r="AT1495" s="96" t="s">
        <v>12</v>
      </c>
      <c r="AU1495" s="96" t="s">
        <v>1602</v>
      </c>
      <c r="AV1495" s="96" t="s">
        <v>1535</v>
      </c>
      <c r="AW1495" s="96" t="s">
        <v>1591</v>
      </c>
      <c r="AX1495" s="96" t="s">
        <v>1592</v>
      </c>
      <c r="AY1495" s="96" t="s">
        <v>1593</v>
      </c>
      <c r="AZ1495" s="96" t="s">
        <v>1608</v>
      </c>
      <c r="BA1495" s="96" t="s">
        <v>1603</v>
      </c>
      <c r="BB1495" s="96" t="s">
        <v>1594</v>
      </c>
      <c r="BC1495" s="96" t="s">
        <v>1595</v>
      </c>
      <c r="BD1495" s="96" t="s">
        <v>1596</v>
      </c>
      <c r="BE1495" s="96" t="s">
        <v>1597</v>
      </c>
      <c r="BF1495" s="96" t="s">
        <v>1598</v>
      </c>
      <c r="BG1495" s="96" t="s">
        <v>1599</v>
      </c>
      <c r="BH1495" s="96" t="s">
        <v>1604</v>
      </c>
      <c r="BI1495" s="96" t="s">
        <v>1605</v>
      </c>
      <c r="BJ1495" s="96" t="s">
        <v>1600</v>
      </c>
      <c r="BK1495" s="96" t="s">
        <v>1601</v>
      </c>
    </row>
    <row r="1496" spans="1:63" x14ac:dyDescent="0.25">
      <c r="A1496" s="6" t="s">
        <v>0</v>
      </c>
      <c r="B1496" s="6" t="s">
        <v>0</v>
      </c>
      <c r="C1496" s="6" t="s">
        <v>0</v>
      </c>
      <c r="D1496" s="109" t="s">
        <v>0</v>
      </c>
      <c r="E1496" s="109" t="s">
        <v>0</v>
      </c>
      <c r="F1496" s="125" t="s">
        <v>0</v>
      </c>
      <c r="G1496" s="7" t="s">
        <v>0</v>
      </c>
      <c r="H1496" s="8" t="s">
        <v>0</v>
      </c>
      <c r="I1496" s="9" t="s">
        <v>13</v>
      </c>
      <c r="J1496" s="9">
        <v>1</v>
      </c>
      <c r="K1496" s="9">
        <v>2</v>
      </c>
      <c r="L1496" s="9">
        <v>3</v>
      </c>
      <c r="M1496" s="9">
        <v>4</v>
      </c>
      <c r="N1496" s="9">
        <v>5</v>
      </c>
      <c r="O1496" s="9">
        <v>6</v>
      </c>
      <c r="P1496" s="9">
        <v>7</v>
      </c>
      <c r="Q1496" s="9">
        <v>8</v>
      </c>
      <c r="R1496" s="9">
        <v>9</v>
      </c>
      <c r="S1496" s="9">
        <v>10</v>
      </c>
      <c r="T1496" s="9">
        <v>11</v>
      </c>
      <c r="U1496" s="9">
        <v>12</v>
      </c>
      <c r="V1496" s="9">
        <v>13</v>
      </c>
      <c r="W1496" s="9">
        <v>14</v>
      </c>
      <c r="X1496" s="9">
        <v>15</v>
      </c>
      <c r="Y1496" s="9">
        <v>16</v>
      </c>
      <c r="Z1496" s="9">
        <v>20</v>
      </c>
      <c r="AA1496" s="9">
        <v>21</v>
      </c>
      <c r="AB1496" s="9">
        <v>1</v>
      </c>
      <c r="AC1496" s="9">
        <v>2</v>
      </c>
      <c r="AD1496" s="9">
        <v>3</v>
      </c>
      <c r="AE1496" s="9">
        <v>4</v>
      </c>
      <c r="AF1496" s="9">
        <v>5</v>
      </c>
      <c r="AG1496" s="9">
        <v>6</v>
      </c>
      <c r="AH1496" s="9">
        <v>7</v>
      </c>
      <c r="AI1496" s="9">
        <v>8</v>
      </c>
      <c r="AJ1496" s="9">
        <v>9</v>
      </c>
      <c r="AK1496" s="9">
        <v>10</v>
      </c>
      <c r="AL1496" s="9">
        <v>11</v>
      </c>
      <c r="AM1496" s="9">
        <v>12</v>
      </c>
      <c r="AN1496" s="9">
        <v>13</v>
      </c>
      <c r="AO1496" s="9">
        <v>14</v>
      </c>
      <c r="AP1496" s="9">
        <v>15</v>
      </c>
      <c r="AQ1496" s="9">
        <v>16</v>
      </c>
      <c r="AR1496" s="9">
        <v>20</v>
      </c>
      <c r="AS1496" s="9">
        <v>21</v>
      </c>
      <c r="AT1496" s="9">
        <v>1</v>
      </c>
      <c r="AU1496" s="9">
        <v>2</v>
      </c>
      <c r="AV1496" s="9">
        <v>3</v>
      </c>
      <c r="AW1496" s="9">
        <v>4</v>
      </c>
      <c r="AX1496" s="9">
        <v>5</v>
      </c>
      <c r="AY1496" s="9">
        <v>6</v>
      </c>
      <c r="AZ1496" s="9">
        <v>7</v>
      </c>
      <c r="BA1496" s="9">
        <v>8</v>
      </c>
      <c r="BB1496" s="9">
        <v>9</v>
      </c>
      <c r="BC1496" s="9">
        <v>10</v>
      </c>
      <c r="BD1496" s="9">
        <v>11</v>
      </c>
      <c r="BE1496" s="9">
        <v>12</v>
      </c>
      <c r="BF1496" s="9">
        <v>13</v>
      </c>
      <c r="BG1496" s="9">
        <v>14</v>
      </c>
      <c r="BH1496" s="9">
        <v>15</v>
      </c>
      <c r="BI1496" s="9">
        <v>16</v>
      </c>
      <c r="BJ1496" s="9">
        <v>20</v>
      </c>
      <c r="BK1496" s="9">
        <v>21</v>
      </c>
    </row>
    <row r="1497" spans="1:63" x14ac:dyDescent="0.25">
      <c r="A1497" s="1" t="s">
        <v>135</v>
      </c>
      <c r="B1497" s="1" t="s">
        <v>527</v>
      </c>
      <c r="C1497" s="4" t="s">
        <v>14</v>
      </c>
      <c r="D1497" s="107" t="s">
        <v>528</v>
      </c>
      <c r="E1497" s="106" t="s">
        <v>0</v>
      </c>
      <c r="F1497" s="106" t="s">
        <v>0</v>
      </c>
      <c r="G1497" s="2" t="s">
        <v>0</v>
      </c>
      <c r="H1497" s="2" t="s">
        <v>529</v>
      </c>
      <c r="I1497" s="3" t="s">
        <v>0</v>
      </c>
      <c r="J1497" s="3" t="s">
        <v>0</v>
      </c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>
        <v>0</v>
      </c>
      <c r="AA1497" s="3">
        <v>0</v>
      </c>
      <c r="AB1497" s="3" t="s">
        <v>0</v>
      </c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>
        <v>0</v>
      </c>
      <c r="AS1497" s="3">
        <v>0</v>
      </c>
      <c r="AT1497" s="3" t="s">
        <v>0</v>
      </c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>
        <v>0</v>
      </c>
      <c r="BK1497" s="3">
        <v>0</v>
      </c>
    </row>
    <row r="1498" spans="1:63" ht="33.75" x14ac:dyDescent="0.25">
      <c r="A1498" s="1" t="s">
        <v>0</v>
      </c>
      <c r="B1498" s="1" t="s">
        <v>0</v>
      </c>
      <c r="C1498" s="1" t="s">
        <v>0</v>
      </c>
      <c r="D1498" s="106" t="s">
        <v>0</v>
      </c>
      <c r="E1498" s="106" t="s">
        <v>0</v>
      </c>
      <c r="F1498" s="106" t="s">
        <v>0</v>
      </c>
      <c r="G1498" s="2"/>
      <c r="H1498" s="10" t="s">
        <v>15</v>
      </c>
      <c r="I1498" s="11">
        <f>SUM(I1499,I1507,I1509)</f>
        <v>19139289</v>
      </c>
      <c r="J1498" s="11">
        <f t="shared" ref="J1498:Y1498" si="2154">SUM(J1499,J1507,J1509)</f>
        <v>5889250</v>
      </c>
      <c r="K1498" s="11">
        <f t="shared" si="2154"/>
        <v>0</v>
      </c>
      <c r="L1498" s="11">
        <f t="shared" si="2154"/>
        <v>0</v>
      </c>
      <c r="M1498" s="11">
        <f t="shared" si="2154"/>
        <v>0</v>
      </c>
      <c r="N1498" s="11">
        <f t="shared" si="2154"/>
        <v>0</v>
      </c>
      <c r="O1498" s="11">
        <f t="shared" si="2154"/>
        <v>0</v>
      </c>
      <c r="P1498" s="11">
        <f t="shared" ref="P1498" si="2155">SUM(P1499,P1507,P1509)</f>
        <v>5889250</v>
      </c>
      <c r="Q1498" s="11">
        <f t="shared" si="2154"/>
        <v>872009</v>
      </c>
      <c r="R1498" s="11">
        <f t="shared" si="2154"/>
        <v>0</v>
      </c>
      <c r="S1498" s="11">
        <f t="shared" si="2154"/>
        <v>180348</v>
      </c>
      <c r="T1498" s="11">
        <f t="shared" si="2154"/>
        <v>385000</v>
      </c>
      <c r="U1498" s="11">
        <f t="shared" si="2154"/>
        <v>924735</v>
      </c>
      <c r="V1498" s="11">
        <f t="shared" si="2154"/>
        <v>347439</v>
      </c>
      <c r="W1498" s="11">
        <f t="shared" si="2154"/>
        <v>454957</v>
      </c>
      <c r="X1498" s="11">
        <f t="shared" si="2154"/>
        <v>49000</v>
      </c>
      <c r="Y1498" s="11">
        <f t="shared" si="2154"/>
        <v>430094</v>
      </c>
      <c r="Z1498" s="11">
        <v>3643582</v>
      </c>
      <c r="AA1498" s="11">
        <v>2245668</v>
      </c>
      <c r="AB1498" s="11">
        <f t="shared" ref="AB1498:AQ1498" si="2156">SUM(AB1499,AB1507,AB1509)</f>
        <v>1200</v>
      </c>
      <c r="AC1498" s="11">
        <f t="shared" si="2156"/>
        <v>1200</v>
      </c>
      <c r="AD1498" s="11">
        <f t="shared" si="2156"/>
        <v>0</v>
      </c>
      <c r="AE1498" s="11">
        <f t="shared" si="2156"/>
        <v>0</v>
      </c>
      <c r="AF1498" s="11">
        <f t="shared" si="2156"/>
        <v>0</v>
      </c>
      <c r="AG1498" s="11">
        <f t="shared" si="2156"/>
        <v>0</v>
      </c>
      <c r="AH1498" s="11">
        <f t="shared" ref="AH1498" si="2157">SUM(AH1499,AH1507,AH1509)</f>
        <v>2400</v>
      </c>
      <c r="AI1498" s="11">
        <f t="shared" si="2156"/>
        <v>0</v>
      </c>
      <c r="AJ1498" s="11">
        <f t="shared" si="2156"/>
        <v>0</v>
      </c>
      <c r="AK1498" s="11">
        <f t="shared" si="2156"/>
        <v>1200</v>
      </c>
      <c r="AL1498" s="11">
        <f t="shared" si="2156"/>
        <v>0</v>
      </c>
      <c r="AM1498" s="11">
        <f t="shared" si="2156"/>
        <v>0</v>
      </c>
      <c r="AN1498" s="11">
        <f t="shared" si="2156"/>
        <v>0</v>
      </c>
      <c r="AO1498" s="11">
        <f t="shared" si="2156"/>
        <v>0</v>
      </c>
      <c r="AP1498" s="11">
        <f t="shared" si="2156"/>
        <v>0</v>
      </c>
      <c r="AQ1498" s="11">
        <f t="shared" si="2156"/>
        <v>0</v>
      </c>
      <c r="AR1498" s="11">
        <v>1200</v>
      </c>
      <c r="AS1498" s="11">
        <v>1200</v>
      </c>
      <c r="AT1498" s="11">
        <f t="shared" ref="AT1498:BI1498" si="2158">SUM(AT1499,AT1507,AT1509)</f>
        <v>264000</v>
      </c>
      <c r="AU1498" s="11">
        <f t="shared" si="2158"/>
        <v>454552</v>
      </c>
      <c r="AV1498" s="11">
        <f t="shared" si="2158"/>
        <v>0</v>
      </c>
      <c r="AW1498" s="11">
        <f t="shared" si="2158"/>
        <v>10000</v>
      </c>
      <c r="AX1498" s="11">
        <f t="shared" si="2158"/>
        <v>0</v>
      </c>
      <c r="AY1498" s="11">
        <f t="shared" si="2158"/>
        <v>0</v>
      </c>
      <c r="AZ1498" s="11">
        <f t="shared" ref="AZ1498" si="2159">SUM(AZ1499,AZ1507,AZ1509)</f>
        <v>728552</v>
      </c>
      <c r="BA1498" s="11">
        <f t="shared" si="2158"/>
        <v>0</v>
      </c>
      <c r="BB1498" s="11">
        <f t="shared" si="2158"/>
        <v>10000</v>
      </c>
      <c r="BC1498" s="11">
        <f t="shared" si="2158"/>
        <v>454552</v>
      </c>
      <c r="BD1498" s="11">
        <f t="shared" si="2158"/>
        <v>0</v>
      </c>
      <c r="BE1498" s="11">
        <f t="shared" si="2158"/>
        <v>0</v>
      </c>
      <c r="BF1498" s="11">
        <f t="shared" si="2158"/>
        <v>0</v>
      </c>
      <c r="BG1498" s="11">
        <f t="shared" si="2158"/>
        <v>0</v>
      </c>
      <c r="BH1498" s="11">
        <f t="shared" si="2158"/>
        <v>0</v>
      </c>
      <c r="BI1498" s="11">
        <f t="shared" si="2158"/>
        <v>0</v>
      </c>
      <c r="BJ1498" s="11">
        <v>464552</v>
      </c>
      <c r="BK1498" s="11">
        <v>264000</v>
      </c>
    </row>
    <row r="1499" spans="1:63" x14ac:dyDescent="0.25">
      <c r="A1499" s="4" t="s">
        <v>135</v>
      </c>
      <c r="B1499" s="4" t="s">
        <v>527</v>
      </c>
      <c r="C1499" s="4" t="s">
        <v>14</v>
      </c>
      <c r="D1499" s="107" t="s">
        <v>528</v>
      </c>
      <c r="E1499" s="106" t="s">
        <v>16</v>
      </c>
      <c r="F1499" s="106" t="s">
        <v>0</v>
      </c>
      <c r="G1499" s="2" t="s">
        <v>0</v>
      </c>
      <c r="H1499" s="2" t="s">
        <v>17</v>
      </c>
      <c r="I1499" s="12">
        <f>SUM(I1500,I1501)</f>
        <v>14880940</v>
      </c>
      <c r="J1499" s="12">
        <f t="shared" ref="J1499:Y1499" si="2160">SUM(J1500,J1501)</f>
        <v>3057548</v>
      </c>
      <c r="K1499" s="12">
        <f t="shared" si="2160"/>
        <v>0</v>
      </c>
      <c r="L1499" s="12">
        <f t="shared" si="2160"/>
        <v>0</v>
      </c>
      <c r="M1499" s="12">
        <f t="shared" si="2160"/>
        <v>0</v>
      </c>
      <c r="N1499" s="12">
        <f t="shared" si="2160"/>
        <v>120000</v>
      </c>
      <c r="O1499" s="12">
        <f t="shared" si="2160"/>
        <v>0</v>
      </c>
      <c r="P1499" s="12">
        <f t="shared" ref="P1499" si="2161">SUM(P1500,P1501)</f>
        <v>3177548</v>
      </c>
      <c r="Q1499" s="12">
        <f t="shared" si="2160"/>
        <v>371609</v>
      </c>
      <c r="R1499" s="12">
        <f t="shared" si="2160"/>
        <v>0</v>
      </c>
      <c r="S1499" s="12">
        <f t="shared" si="2160"/>
        <v>164825</v>
      </c>
      <c r="T1499" s="12">
        <f t="shared" si="2160"/>
        <v>308000</v>
      </c>
      <c r="U1499" s="12">
        <f t="shared" si="2160"/>
        <v>653734</v>
      </c>
      <c r="V1499" s="12">
        <f t="shared" si="2160"/>
        <v>141319</v>
      </c>
      <c r="W1499" s="12">
        <f t="shared" si="2160"/>
        <v>127525</v>
      </c>
      <c r="X1499" s="12">
        <f t="shared" si="2160"/>
        <v>49000</v>
      </c>
      <c r="Y1499" s="12">
        <f t="shared" si="2160"/>
        <v>166781</v>
      </c>
      <c r="Z1499" s="12">
        <v>1982793</v>
      </c>
      <c r="AA1499" s="12">
        <v>1194755</v>
      </c>
      <c r="AB1499" s="12">
        <f t="shared" ref="AB1499:AQ1499" si="2162">SUM(AB1500,AB1501)</f>
        <v>0</v>
      </c>
      <c r="AC1499" s="12">
        <f t="shared" si="2162"/>
        <v>0</v>
      </c>
      <c r="AD1499" s="12">
        <f t="shared" si="2162"/>
        <v>0</v>
      </c>
      <c r="AE1499" s="12">
        <f t="shared" si="2162"/>
        <v>0</v>
      </c>
      <c r="AF1499" s="12">
        <f t="shared" si="2162"/>
        <v>0</v>
      </c>
      <c r="AG1499" s="12">
        <f t="shared" si="2162"/>
        <v>0</v>
      </c>
      <c r="AH1499" s="12">
        <f t="shared" ref="AH1499" si="2163">SUM(AH1500,AH1501)</f>
        <v>0</v>
      </c>
      <c r="AI1499" s="12">
        <f t="shared" si="2162"/>
        <v>0</v>
      </c>
      <c r="AJ1499" s="12">
        <f t="shared" si="2162"/>
        <v>0</v>
      </c>
      <c r="AK1499" s="12">
        <f t="shared" si="2162"/>
        <v>0</v>
      </c>
      <c r="AL1499" s="12">
        <f t="shared" si="2162"/>
        <v>0</v>
      </c>
      <c r="AM1499" s="12">
        <f t="shared" si="2162"/>
        <v>0</v>
      </c>
      <c r="AN1499" s="12">
        <f t="shared" si="2162"/>
        <v>0</v>
      </c>
      <c r="AO1499" s="12">
        <f t="shared" si="2162"/>
        <v>0</v>
      </c>
      <c r="AP1499" s="12">
        <f t="shared" si="2162"/>
        <v>0</v>
      </c>
      <c r="AQ1499" s="12">
        <f t="shared" si="2162"/>
        <v>0</v>
      </c>
      <c r="AR1499" s="12">
        <v>0</v>
      </c>
      <c r="AS1499" s="12">
        <v>0</v>
      </c>
      <c r="AT1499" s="12">
        <f t="shared" ref="AT1499:BI1499" si="2164">SUM(AT1500,AT1501)</f>
        <v>0</v>
      </c>
      <c r="AU1499" s="12">
        <f t="shared" si="2164"/>
        <v>0</v>
      </c>
      <c r="AV1499" s="12">
        <f t="shared" si="2164"/>
        <v>0</v>
      </c>
      <c r="AW1499" s="12">
        <f t="shared" si="2164"/>
        <v>0</v>
      </c>
      <c r="AX1499" s="12">
        <f t="shared" si="2164"/>
        <v>0</v>
      </c>
      <c r="AY1499" s="12">
        <f t="shared" si="2164"/>
        <v>0</v>
      </c>
      <c r="AZ1499" s="12">
        <f t="shared" ref="AZ1499" si="2165">SUM(AZ1500,AZ1501)</f>
        <v>0</v>
      </c>
      <c r="BA1499" s="12">
        <f t="shared" si="2164"/>
        <v>0</v>
      </c>
      <c r="BB1499" s="12">
        <f t="shared" si="2164"/>
        <v>0</v>
      </c>
      <c r="BC1499" s="12">
        <f t="shared" si="2164"/>
        <v>0</v>
      </c>
      <c r="BD1499" s="12">
        <f t="shared" si="2164"/>
        <v>0</v>
      </c>
      <c r="BE1499" s="12">
        <f t="shared" si="2164"/>
        <v>0</v>
      </c>
      <c r="BF1499" s="12">
        <f t="shared" si="2164"/>
        <v>0</v>
      </c>
      <c r="BG1499" s="12">
        <f t="shared" si="2164"/>
        <v>0</v>
      </c>
      <c r="BH1499" s="12">
        <f t="shared" si="2164"/>
        <v>0</v>
      </c>
      <c r="BI1499" s="12">
        <f t="shared" si="2164"/>
        <v>0</v>
      </c>
      <c r="BJ1499" s="12">
        <v>0</v>
      </c>
      <c r="BK1499" s="12">
        <v>0</v>
      </c>
    </row>
    <row r="1500" spans="1:63" x14ac:dyDescent="0.25">
      <c r="A1500" s="4" t="s">
        <v>135</v>
      </c>
      <c r="B1500" s="4" t="s">
        <v>527</v>
      </c>
      <c r="C1500" s="4" t="s">
        <v>14</v>
      </c>
      <c r="D1500" s="107" t="s">
        <v>528</v>
      </c>
      <c r="E1500" s="117">
        <v>6111</v>
      </c>
      <c r="F1500" s="107"/>
      <c r="G1500" s="104" t="s">
        <v>1657</v>
      </c>
      <c r="H1500" s="13" t="s">
        <v>18</v>
      </c>
      <c r="I1500" s="14">
        <v>12935948</v>
      </c>
      <c r="J1500" s="14">
        <v>1099605</v>
      </c>
      <c r="K1500" s="14"/>
      <c r="L1500" s="14"/>
      <c r="M1500" s="14"/>
      <c r="N1500" s="14"/>
      <c r="O1500" s="14"/>
      <c r="P1500" s="14">
        <f t="shared" si="2106"/>
        <v>1099605</v>
      </c>
      <c r="Q1500" s="14"/>
      <c r="R1500" s="14"/>
      <c r="S1500" s="14"/>
      <c r="T1500" s="14">
        <v>100000</v>
      </c>
      <c r="U1500" s="14"/>
      <c r="V1500" s="14"/>
      <c r="W1500" s="14"/>
      <c r="X1500" s="14"/>
      <c r="Y1500" s="14"/>
      <c r="Z1500" s="14">
        <v>100000</v>
      </c>
      <c r="AA1500" s="14">
        <v>999605</v>
      </c>
      <c r="AB1500" s="14">
        <v>0</v>
      </c>
      <c r="AC1500" s="14"/>
      <c r="AD1500" s="14"/>
      <c r="AE1500" s="14"/>
      <c r="AF1500" s="14"/>
      <c r="AG1500" s="14"/>
      <c r="AH1500" s="14">
        <f t="shared" si="2107"/>
        <v>0</v>
      </c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>
        <v>0</v>
      </c>
      <c r="AS1500" s="14">
        <v>0</v>
      </c>
      <c r="AT1500" s="14">
        <v>0</v>
      </c>
      <c r="AU1500" s="14"/>
      <c r="AV1500" s="14"/>
      <c r="AW1500" s="14"/>
      <c r="AX1500" s="14"/>
      <c r="AY1500" s="14"/>
      <c r="AZ1500" s="14">
        <f t="shared" si="2108"/>
        <v>0</v>
      </c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>
        <v>0</v>
      </c>
      <c r="BK1500" s="14">
        <v>0</v>
      </c>
    </row>
    <row r="1501" spans="1:63" x14ac:dyDescent="0.25">
      <c r="A1501" s="1" t="s">
        <v>135</v>
      </c>
      <c r="B1501" s="1" t="s">
        <v>527</v>
      </c>
      <c r="C1501" s="1" t="s">
        <v>14</v>
      </c>
      <c r="D1501" s="110" t="s">
        <v>528</v>
      </c>
      <c r="E1501" s="110" t="s">
        <v>20</v>
      </c>
      <c r="F1501" s="107" t="s">
        <v>0</v>
      </c>
      <c r="G1501" s="13" t="s">
        <v>0</v>
      </c>
      <c r="H1501" s="2" t="s">
        <v>21</v>
      </c>
      <c r="I1501" s="12">
        <f>SUM(I1502:I1506)</f>
        <v>1944992</v>
      </c>
      <c r="J1501" s="12">
        <f t="shared" ref="J1501:Y1501" si="2166">SUM(J1502:J1506)</f>
        <v>1957943</v>
      </c>
      <c r="K1501" s="12">
        <f t="shared" si="2166"/>
        <v>0</v>
      </c>
      <c r="L1501" s="12">
        <f t="shared" si="2166"/>
        <v>0</v>
      </c>
      <c r="M1501" s="12">
        <f t="shared" si="2166"/>
        <v>0</v>
      </c>
      <c r="N1501" s="12">
        <f t="shared" si="2166"/>
        <v>120000</v>
      </c>
      <c r="O1501" s="12">
        <f t="shared" si="2166"/>
        <v>0</v>
      </c>
      <c r="P1501" s="12">
        <f t="shared" si="2166"/>
        <v>2077943</v>
      </c>
      <c r="Q1501" s="12">
        <f t="shared" si="2166"/>
        <v>371609</v>
      </c>
      <c r="R1501" s="12">
        <f t="shared" si="2166"/>
        <v>0</v>
      </c>
      <c r="S1501" s="12">
        <f t="shared" si="2166"/>
        <v>164825</v>
      </c>
      <c r="T1501" s="12">
        <f t="shared" si="2166"/>
        <v>208000</v>
      </c>
      <c r="U1501" s="12">
        <f t="shared" si="2166"/>
        <v>653734</v>
      </c>
      <c r="V1501" s="12">
        <f t="shared" si="2166"/>
        <v>141319</v>
      </c>
      <c r="W1501" s="12">
        <f t="shared" si="2166"/>
        <v>127525</v>
      </c>
      <c r="X1501" s="12">
        <f t="shared" si="2166"/>
        <v>49000</v>
      </c>
      <c r="Y1501" s="12">
        <f t="shared" si="2166"/>
        <v>166781</v>
      </c>
      <c r="Z1501" s="12">
        <v>1882793</v>
      </c>
      <c r="AA1501" s="12">
        <v>195150</v>
      </c>
      <c r="AB1501" s="12">
        <f t="shared" ref="AB1501:AQ1501" si="2167">SUM(AB1502:AB1506)</f>
        <v>0</v>
      </c>
      <c r="AC1501" s="12">
        <f t="shared" si="2167"/>
        <v>0</v>
      </c>
      <c r="AD1501" s="12">
        <f t="shared" si="2167"/>
        <v>0</v>
      </c>
      <c r="AE1501" s="12">
        <f t="shared" si="2167"/>
        <v>0</v>
      </c>
      <c r="AF1501" s="12">
        <f t="shared" si="2167"/>
        <v>0</v>
      </c>
      <c r="AG1501" s="12">
        <f t="shared" si="2167"/>
        <v>0</v>
      </c>
      <c r="AH1501" s="12">
        <f t="shared" si="2167"/>
        <v>0</v>
      </c>
      <c r="AI1501" s="12">
        <f t="shared" si="2167"/>
        <v>0</v>
      </c>
      <c r="AJ1501" s="12">
        <f t="shared" si="2167"/>
        <v>0</v>
      </c>
      <c r="AK1501" s="12">
        <f t="shared" si="2167"/>
        <v>0</v>
      </c>
      <c r="AL1501" s="12">
        <f t="shared" si="2167"/>
        <v>0</v>
      </c>
      <c r="AM1501" s="12">
        <f t="shared" si="2167"/>
        <v>0</v>
      </c>
      <c r="AN1501" s="12">
        <f t="shared" si="2167"/>
        <v>0</v>
      </c>
      <c r="AO1501" s="12">
        <f t="shared" si="2167"/>
        <v>0</v>
      </c>
      <c r="AP1501" s="12">
        <f t="shared" si="2167"/>
        <v>0</v>
      </c>
      <c r="AQ1501" s="12">
        <f t="shared" si="2167"/>
        <v>0</v>
      </c>
      <c r="AR1501" s="12">
        <v>0</v>
      </c>
      <c r="AS1501" s="12">
        <v>0</v>
      </c>
      <c r="AT1501" s="12">
        <f t="shared" ref="AT1501:BI1501" si="2168">SUM(AT1502:AT1506)</f>
        <v>0</v>
      </c>
      <c r="AU1501" s="12">
        <f t="shared" si="2168"/>
        <v>0</v>
      </c>
      <c r="AV1501" s="12">
        <f t="shared" si="2168"/>
        <v>0</v>
      </c>
      <c r="AW1501" s="12">
        <f t="shared" si="2168"/>
        <v>0</v>
      </c>
      <c r="AX1501" s="12">
        <f t="shared" si="2168"/>
        <v>0</v>
      </c>
      <c r="AY1501" s="12">
        <f t="shared" si="2168"/>
        <v>0</v>
      </c>
      <c r="AZ1501" s="12">
        <f t="shared" si="2168"/>
        <v>0</v>
      </c>
      <c r="BA1501" s="12">
        <f t="shared" si="2168"/>
        <v>0</v>
      </c>
      <c r="BB1501" s="12">
        <f t="shared" si="2168"/>
        <v>0</v>
      </c>
      <c r="BC1501" s="12">
        <f t="shared" si="2168"/>
        <v>0</v>
      </c>
      <c r="BD1501" s="12">
        <f t="shared" si="2168"/>
        <v>0</v>
      </c>
      <c r="BE1501" s="12">
        <f t="shared" si="2168"/>
        <v>0</v>
      </c>
      <c r="BF1501" s="12">
        <f t="shared" si="2168"/>
        <v>0</v>
      </c>
      <c r="BG1501" s="12">
        <f t="shared" si="2168"/>
        <v>0</v>
      </c>
      <c r="BH1501" s="12">
        <f t="shared" si="2168"/>
        <v>0</v>
      </c>
      <c r="BI1501" s="12">
        <f t="shared" si="2168"/>
        <v>0</v>
      </c>
      <c r="BJ1501" s="12">
        <v>0</v>
      </c>
      <c r="BK1501" s="12">
        <v>0</v>
      </c>
    </row>
    <row r="1502" spans="1:63" ht="22.5" x14ac:dyDescent="0.25">
      <c r="A1502" s="4" t="s">
        <v>135</v>
      </c>
      <c r="B1502" s="4" t="s">
        <v>527</v>
      </c>
      <c r="C1502" s="4" t="s">
        <v>14</v>
      </c>
      <c r="D1502" s="107" t="s">
        <v>528</v>
      </c>
      <c r="E1502" s="117">
        <v>6112</v>
      </c>
      <c r="F1502" s="107" t="s">
        <v>530</v>
      </c>
      <c r="G1502" s="104" t="s">
        <v>1657</v>
      </c>
      <c r="H1502" s="13" t="s">
        <v>59</v>
      </c>
      <c r="I1502" s="14">
        <v>271678</v>
      </c>
      <c r="J1502" s="14">
        <v>272763</v>
      </c>
      <c r="K1502" s="14"/>
      <c r="L1502" s="14"/>
      <c r="M1502" s="14"/>
      <c r="N1502" s="14"/>
      <c r="O1502" s="14"/>
      <c r="P1502" s="14">
        <f t="shared" si="2106"/>
        <v>272763</v>
      </c>
      <c r="Q1502" s="14">
        <f>22609+25000</f>
        <v>47609</v>
      </c>
      <c r="R1502" s="14"/>
      <c r="S1502" s="14">
        <v>23000</v>
      </c>
      <c r="T1502" s="14">
        <v>23000</v>
      </c>
      <c r="U1502" s="14">
        <f>45000+22523</f>
        <v>67523</v>
      </c>
      <c r="V1502" s="14"/>
      <c r="W1502" s="14">
        <v>15038</v>
      </c>
      <c r="X1502" s="14"/>
      <c r="Y1502" s="14">
        <f>22061+10000</f>
        <v>32061</v>
      </c>
      <c r="Z1502" s="14">
        <v>208231</v>
      </c>
      <c r="AA1502" s="14">
        <v>64532</v>
      </c>
      <c r="AB1502" s="14">
        <v>0</v>
      </c>
      <c r="AC1502" s="14"/>
      <c r="AD1502" s="14"/>
      <c r="AE1502" s="14"/>
      <c r="AF1502" s="14"/>
      <c r="AG1502" s="14"/>
      <c r="AH1502" s="14">
        <f t="shared" si="2107"/>
        <v>0</v>
      </c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>
        <v>0</v>
      </c>
      <c r="AS1502" s="14">
        <v>0</v>
      </c>
      <c r="AT1502" s="14">
        <v>0</v>
      </c>
      <c r="AU1502" s="14"/>
      <c r="AV1502" s="14"/>
      <c r="AW1502" s="14"/>
      <c r="AX1502" s="14"/>
      <c r="AY1502" s="14"/>
      <c r="AZ1502" s="14">
        <f t="shared" si="2108"/>
        <v>0</v>
      </c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>
        <v>0</v>
      </c>
      <c r="BK1502" s="14">
        <v>0</v>
      </c>
    </row>
    <row r="1503" spans="1:63" x14ac:dyDescent="0.25">
      <c r="A1503" s="4" t="s">
        <v>135</v>
      </c>
      <c r="B1503" s="4" t="s">
        <v>527</v>
      </c>
      <c r="C1503" s="4" t="s">
        <v>14</v>
      </c>
      <c r="D1503" s="107" t="s">
        <v>528</v>
      </c>
      <c r="E1503" s="117">
        <v>6112</v>
      </c>
      <c r="F1503" s="107" t="s">
        <v>531</v>
      </c>
      <c r="G1503" s="104" t="s">
        <v>1657</v>
      </c>
      <c r="H1503" s="13" t="s">
        <v>24</v>
      </c>
      <c r="I1503" s="14">
        <v>1144200</v>
      </c>
      <c r="J1503" s="14">
        <v>1144200</v>
      </c>
      <c r="K1503" s="14"/>
      <c r="L1503" s="14"/>
      <c r="M1503" s="14"/>
      <c r="N1503" s="14"/>
      <c r="O1503" s="14"/>
      <c r="P1503" s="14">
        <f t="shared" si="2106"/>
        <v>1144200</v>
      </c>
      <c r="Q1503" s="14">
        <f>130000+120000</f>
        <v>250000</v>
      </c>
      <c r="R1503" s="14"/>
      <c r="S1503" s="14">
        <v>121825</v>
      </c>
      <c r="T1503" s="14">
        <v>150000</v>
      </c>
      <c r="U1503" s="14">
        <v>120000</v>
      </c>
      <c r="V1503" s="14">
        <f>57550+63000</f>
        <v>120550</v>
      </c>
      <c r="W1503" s="14">
        <v>86487</v>
      </c>
      <c r="X1503" s="14">
        <v>30000</v>
      </c>
      <c r="Y1503" s="14">
        <f>100000+34720</f>
        <v>134720</v>
      </c>
      <c r="Z1503" s="14">
        <v>1013582</v>
      </c>
      <c r="AA1503" s="14">
        <v>130618</v>
      </c>
      <c r="AB1503" s="14">
        <v>0</v>
      </c>
      <c r="AC1503" s="14"/>
      <c r="AD1503" s="14"/>
      <c r="AE1503" s="14"/>
      <c r="AF1503" s="14"/>
      <c r="AG1503" s="14"/>
      <c r="AH1503" s="14">
        <f t="shared" si="2107"/>
        <v>0</v>
      </c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>
        <v>0</v>
      </c>
      <c r="AS1503" s="14">
        <v>0</v>
      </c>
      <c r="AT1503" s="14">
        <v>0</v>
      </c>
      <c r="AU1503" s="14"/>
      <c r="AV1503" s="14"/>
      <c r="AW1503" s="14"/>
      <c r="AX1503" s="14"/>
      <c r="AY1503" s="14"/>
      <c r="AZ1503" s="14">
        <f t="shared" si="2108"/>
        <v>0</v>
      </c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>
        <v>0</v>
      </c>
      <c r="BK1503" s="14">
        <v>0</v>
      </c>
    </row>
    <row r="1504" spans="1:63" x14ac:dyDescent="0.25">
      <c r="A1504" s="4" t="s">
        <v>135</v>
      </c>
      <c r="B1504" s="4" t="s">
        <v>527</v>
      </c>
      <c r="C1504" s="4" t="s">
        <v>14</v>
      </c>
      <c r="D1504" s="107" t="s">
        <v>528</v>
      </c>
      <c r="E1504" s="117">
        <v>6112</v>
      </c>
      <c r="F1504" s="107" t="s">
        <v>532</v>
      </c>
      <c r="G1504" s="104" t="s">
        <v>1657</v>
      </c>
      <c r="H1504" s="13" t="s">
        <v>25</v>
      </c>
      <c r="I1504" s="14">
        <v>246980</v>
      </c>
      <c r="J1504" s="14">
        <v>246980</v>
      </c>
      <c r="K1504" s="14"/>
      <c r="L1504" s="14"/>
      <c r="M1504" s="14"/>
      <c r="N1504" s="14">
        <v>120000</v>
      </c>
      <c r="O1504" s="14"/>
      <c r="P1504" s="14">
        <f t="shared" si="2106"/>
        <v>366980</v>
      </c>
      <c r="Q1504" s="14"/>
      <c r="R1504" s="14"/>
      <c r="S1504" s="14"/>
      <c r="T1504" s="14"/>
      <c r="U1504" s="14">
        <f>246980+99231</f>
        <v>346211</v>
      </c>
      <c r="V1504" s="14">
        <f>120000-99231</f>
        <v>20769</v>
      </c>
      <c r="W1504" s="14"/>
      <c r="X1504" s="14"/>
      <c r="Y1504" s="14"/>
      <c r="Z1504" s="14">
        <v>366980</v>
      </c>
      <c r="AA1504" s="14">
        <v>0</v>
      </c>
      <c r="AB1504" s="14">
        <v>0</v>
      </c>
      <c r="AC1504" s="14"/>
      <c r="AD1504" s="14"/>
      <c r="AE1504" s="14"/>
      <c r="AF1504" s="14"/>
      <c r="AG1504" s="14"/>
      <c r="AH1504" s="14">
        <f t="shared" si="2107"/>
        <v>0</v>
      </c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>
        <v>0</v>
      </c>
      <c r="AS1504" s="14">
        <v>0</v>
      </c>
      <c r="AT1504" s="14">
        <v>0</v>
      </c>
      <c r="AU1504" s="14"/>
      <c r="AV1504" s="14"/>
      <c r="AW1504" s="14"/>
      <c r="AX1504" s="14"/>
      <c r="AY1504" s="14"/>
      <c r="AZ1504" s="14">
        <f t="shared" si="2108"/>
        <v>0</v>
      </c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>
        <v>0</v>
      </c>
      <c r="BK1504" s="14">
        <v>0</v>
      </c>
    </row>
    <row r="1505" spans="1:63" x14ac:dyDescent="0.25">
      <c r="A1505" s="4" t="s">
        <v>135</v>
      </c>
      <c r="B1505" s="4" t="s">
        <v>527</v>
      </c>
      <c r="C1505" s="4" t="s">
        <v>14</v>
      </c>
      <c r="D1505" s="107" t="s">
        <v>528</v>
      </c>
      <c r="E1505" s="117">
        <v>6112</v>
      </c>
      <c r="F1505" s="107" t="s">
        <v>533</v>
      </c>
      <c r="G1505" s="104" t="s">
        <v>1657</v>
      </c>
      <c r="H1505" s="13" t="s">
        <v>23</v>
      </c>
      <c r="I1505" s="14">
        <v>111045</v>
      </c>
      <c r="J1505" s="14">
        <v>72000</v>
      </c>
      <c r="K1505" s="14"/>
      <c r="L1505" s="14"/>
      <c r="M1505" s="14"/>
      <c r="N1505" s="14"/>
      <c r="O1505" s="14"/>
      <c r="P1505" s="14">
        <f t="shared" si="2106"/>
        <v>72000</v>
      </c>
      <c r="Q1505" s="14">
        <v>8000</v>
      </c>
      <c r="R1505" s="14"/>
      <c r="S1505" s="14"/>
      <c r="T1505" s="14">
        <v>10000</v>
      </c>
      <c r="U1505" s="14">
        <v>20000</v>
      </c>
      <c r="V1505" s="14"/>
      <c r="W1505" s="14">
        <v>15000</v>
      </c>
      <c r="X1505" s="14">
        <v>19000</v>
      </c>
      <c r="Y1505" s="14"/>
      <c r="Z1505" s="14">
        <v>72000</v>
      </c>
      <c r="AA1505" s="14">
        <v>0</v>
      </c>
      <c r="AB1505" s="14">
        <v>0</v>
      </c>
      <c r="AC1505" s="14"/>
      <c r="AD1505" s="14"/>
      <c r="AE1505" s="14"/>
      <c r="AF1505" s="14"/>
      <c r="AG1505" s="14"/>
      <c r="AH1505" s="14">
        <f t="shared" si="2107"/>
        <v>0</v>
      </c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>
        <v>0</v>
      </c>
      <c r="AS1505" s="14">
        <v>0</v>
      </c>
      <c r="AT1505" s="14">
        <v>0</v>
      </c>
      <c r="AU1505" s="14"/>
      <c r="AV1505" s="14"/>
      <c r="AW1505" s="14"/>
      <c r="AX1505" s="14"/>
      <c r="AY1505" s="14"/>
      <c r="AZ1505" s="14">
        <f t="shared" si="2108"/>
        <v>0</v>
      </c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>
        <v>0</v>
      </c>
      <c r="BK1505" s="14">
        <v>0</v>
      </c>
    </row>
    <row r="1506" spans="1:63" x14ac:dyDescent="0.25">
      <c r="A1506" s="4" t="s">
        <v>135</v>
      </c>
      <c r="B1506" s="4" t="s">
        <v>527</v>
      </c>
      <c r="C1506" s="4" t="s">
        <v>14</v>
      </c>
      <c r="D1506" s="107" t="s">
        <v>528</v>
      </c>
      <c r="E1506" s="117">
        <v>6112</v>
      </c>
      <c r="F1506" s="107" t="s">
        <v>534</v>
      </c>
      <c r="G1506" s="104" t="s">
        <v>1657</v>
      </c>
      <c r="H1506" s="13" t="s">
        <v>26</v>
      </c>
      <c r="I1506" s="14">
        <v>171089</v>
      </c>
      <c r="J1506" s="14">
        <v>222000</v>
      </c>
      <c r="K1506" s="14"/>
      <c r="L1506" s="14"/>
      <c r="M1506" s="14"/>
      <c r="N1506" s="14"/>
      <c r="O1506" s="14"/>
      <c r="P1506" s="14">
        <f t="shared" si="2106"/>
        <v>222000</v>
      </c>
      <c r="Q1506" s="14">
        <f>51000+15000</f>
        <v>66000</v>
      </c>
      <c r="R1506" s="14"/>
      <c r="S1506" s="14">
        <v>20000</v>
      </c>
      <c r="T1506" s="14">
        <v>25000</v>
      </c>
      <c r="U1506" s="14">
        <v>100000</v>
      </c>
      <c r="V1506" s="14"/>
      <c r="W1506" s="14">
        <v>11000</v>
      </c>
      <c r="X1506" s="14"/>
      <c r="Y1506" s="14"/>
      <c r="Z1506" s="14">
        <v>222000</v>
      </c>
      <c r="AA1506" s="14">
        <v>0</v>
      </c>
      <c r="AB1506" s="14">
        <v>0</v>
      </c>
      <c r="AC1506" s="14"/>
      <c r="AD1506" s="14"/>
      <c r="AE1506" s="14"/>
      <c r="AF1506" s="14"/>
      <c r="AG1506" s="14"/>
      <c r="AH1506" s="14">
        <f t="shared" si="2107"/>
        <v>0</v>
      </c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>
        <v>0</v>
      </c>
      <c r="AS1506" s="14">
        <v>0</v>
      </c>
      <c r="AT1506" s="14">
        <v>0</v>
      </c>
      <c r="AU1506" s="14"/>
      <c r="AV1506" s="14"/>
      <c r="AW1506" s="14"/>
      <c r="AX1506" s="14"/>
      <c r="AY1506" s="14"/>
      <c r="AZ1506" s="14">
        <f t="shared" si="2108"/>
        <v>0</v>
      </c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>
        <v>0</v>
      </c>
      <c r="BK1506" s="14">
        <v>0</v>
      </c>
    </row>
    <row r="1507" spans="1:63" ht="22.5" x14ac:dyDescent="0.25">
      <c r="A1507" s="4" t="s">
        <v>135</v>
      </c>
      <c r="B1507" s="4" t="s">
        <v>527</v>
      </c>
      <c r="C1507" s="4" t="s">
        <v>14</v>
      </c>
      <c r="D1507" s="107" t="s">
        <v>528</v>
      </c>
      <c r="E1507" s="106" t="s">
        <v>27</v>
      </c>
      <c r="F1507" s="106" t="s">
        <v>0</v>
      </c>
      <c r="G1507" s="2"/>
      <c r="H1507" s="2" t="s">
        <v>28</v>
      </c>
      <c r="I1507" s="12">
        <f>SUM(I1508)</f>
        <v>1358274</v>
      </c>
      <c r="J1507" s="12">
        <f t="shared" ref="J1507:Y1507" si="2169">SUM(J1508)</f>
        <v>0</v>
      </c>
      <c r="K1507" s="12">
        <f t="shared" si="2169"/>
        <v>0</v>
      </c>
      <c r="L1507" s="12">
        <f t="shared" si="2169"/>
        <v>0</v>
      </c>
      <c r="M1507" s="12">
        <f t="shared" si="2169"/>
        <v>0</v>
      </c>
      <c r="N1507" s="12">
        <f t="shared" si="2169"/>
        <v>0</v>
      </c>
      <c r="O1507" s="12">
        <f t="shared" si="2169"/>
        <v>0</v>
      </c>
      <c r="P1507" s="12">
        <f t="shared" si="2169"/>
        <v>0</v>
      </c>
      <c r="Q1507" s="12">
        <f t="shared" si="2169"/>
        <v>0</v>
      </c>
      <c r="R1507" s="12">
        <f t="shared" si="2169"/>
        <v>0</v>
      </c>
      <c r="S1507" s="12">
        <f t="shared" si="2169"/>
        <v>0</v>
      </c>
      <c r="T1507" s="12">
        <f t="shared" si="2169"/>
        <v>0</v>
      </c>
      <c r="U1507" s="12">
        <f t="shared" si="2169"/>
        <v>0</v>
      </c>
      <c r="V1507" s="12">
        <f t="shared" si="2169"/>
        <v>0</v>
      </c>
      <c r="W1507" s="12">
        <f t="shared" si="2169"/>
        <v>0</v>
      </c>
      <c r="X1507" s="12">
        <f t="shared" si="2169"/>
        <v>0</v>
      </c>
      <c r="Y1507" s="12">
        <f t="shared" si="2169"/>
        <v>0</v>
      </c>
      <c r="Z1507" s="12">
        <v>0</v>
      </c>
      <c r="AA1507" s="12">
        <v>0</v>
      </c>
      <c r="AB1507" s="12">
        <f t="shared" ref="AB1507:AQ1507" si="2170">SUM(AB1508)</f>
        <v>0</v>
      </c>
      <c r="AC1507" s="12">
        <f t="shared" si="2170"/>
        <v>0</v>
      </c>
      <c r="AD1507" s="12">
        <f t="shared" si="2170"/>
        <v>0</v>
      </c>
      <c r="AE1507" s="12">
        <f t="shared" si="2170"/>
        <v>0</v>
      </c>
      <c r="AF1507" s="12">
        <f t="shared" si="2170"/>
        <v>0</v>
      </c>
      <c r="AG1507" s="12">
        <f t="shared" si="2170"/>
        <v>0</v>
      </c>
      <c r="AH1507" s="12">
        <f t="shared" si="2170"/>
        <v>0</v>
      </c>
      <c r="AI1507" s="12">
        <f t="shared" si="2170"/>
        <v>0</v>
      </c>
      <c r="AJ1507" s="12">
        <f t="shared" si="2170"/>
        <v>0</v>
      </c>
      <c r="AK1507" s="12">
        <f t="shared" si="2170"/>
        <v>0</v>
      </c>
      <c r="AL1507" s="12">
        <f t="shared" si="2170"/>
        <v>0</v>
      </c>
      <c r="AM1507" s="12">
        <f t="shared" si="2170"/>
        <v>0</v>
      </c>
      <c r="AN1507" s="12">
        <f t="shared" si="2170"/>
        <v>0</v>
      </c>
      <c r="AO1507" s="12">
        <f t="shared" si="2170"/>
        <v>0</v>
      </c>
      <c r="AP1507" s="12">
        <f t="shared" si="2170"/>
        <v>0</v>
      </c>
      <c r="AQ1507" s="12">
        <f t="shared" si="2170"/>
        <v>0</v>
      </c>
      <c r="AR1507" s="12">
        <v>0</v>
      </c>
      <c r="AS1507" s="12">
        <v>0</v>
      </c>
      <c r="AT1507" s="12">
        <f t="shared" ref="AT1507:BI1507" si="2171">SUM(AT1508)</f>
        <v>0</v>
      </c>
      <c r="AU1507" s="12">
        <f t="shared" si="2171"/>
        <v>0</v>
      </c>
      <c r="AV1507" s="12">
        <f t="shared" si="2171"/>
        <v>0</v>
      </c>
      <c r="AW1507" s="12">
        <f t="shared" si="2171"/>
        <v>0</v>
      </c>
      <c r="AX1507" s="12">
        <f t="shared" si="2171"/>
        <v>0</v>
      </c>
      <c r="AY1507" s="12">
        <f t="shared" si="2171"/>
        <v>0</v>
      </c>
      <c r="AZ1507" s="12">
        <f t="shared" si="2171"/>
        <v>0</v>
      </c>
      <c r="BA1507" s="12">
        <f t="shared" si="2171"/>
        <v>0</v>
      </c>
      <c r="BB1507" s="12">
        <f t="shared" si="2171"/>
        <v>0</v>
      </c>
      <c r="BC1507" s="12">
        <f t="shared" si="2171"/>
        <v>0</v>
      </c>
      <c r="BD1507" s="12">
        <f t="shared" si="2171"/>
        <v>0</v>
      </c>
      <c r="BE1507" s="12">
        <f t="shared" si="2171"/>
        <v>0</v>
      </c>
      <c r="BF1507" s="12">
        <f t="shared" si="2171"/>
        <v>0</v>
      </c>
      <c r="BG1507" s="12">
        <f t="shared" si="2171"/>
        <v>0</v>
      </c>
      <c r="BH1507" s="12">
        <f t="shared" si="2171"/>
        <v>0</v>
      </c>
      <c r="BI1507" s="12">
        <f t="shared" si="2171"/>
        <v>0</v>
      </c>
      <c r="BJ1507" s="12">
        <v>0</v>
      </c>
      <c r="BK1507" s="12">
        <v>0</v>
      </c>
    </row>
    <row r="1508" spans="1:63" x14ac:dyDescent="0.25">
      <c r="A1508" s="4" t="s">
        <v>135</v>
      </c>
      <c r="B1508" s="4" t="s">
        <v>527</v>
      </c>
      <c r="C1508" s="4" t="s">
        <v>14</v>
      </c>
      <c r="D1508" s="107" t="s">
        <v>528</v>
      </c>
      <c r="E1508" s="117">
        <v>6121</v>
      </c>
      <c r="F1508" s="107"/>
      <c r="G1508" s="104" t="s">
        <v>1657</v>
      </c>
      <c r="H1508" s="13" t="s">
        <v>29</v>
      </c>
      <c r="I1508" s="14">
        <v>1358274</v>
      </c>
      <c r="J1508" s="14">
        <v>0</v>
      </c>
      <c r="K1508" s="14"/>
      <c r="L1508" s="14"/>
      <c r="M1508" s="14"/>
      <c r="N1508" s="14"/>
      <c r="O1508" s="14"/>
      <c r="P1508" s="14">
        <f t="shared" si="2106"/>
        <v>0</v>
      </c>
      <c r="Q1508" s="14"/>
      <c r="R1508" s="14"/>
      <c r="S1508" s="14"/>
      <c r="T1508" s="14"/>
      <c r="U1508" s="14"/>
      <c r="V1508" s="14"/>
      <c r="W1508" s="14"/>
      <c r="X1508" s="14"/>
      <c r="Y1508" s="14"/>
      <c r="Z1508" s="14">
        <v>0</v>
      </c>
      <c r="AA1508" s="14">
        <v>0</v>
      </c>
      <c r="AB1508" s="14">
        <v>0</v>
      </c>
      <c r="AC1508" s="14"/>
      <c r="AD1508" s="14"/>
      <c r="AE1508" s="14"/>
      <c r="AF1508" s="14"/>
      <c r="AG1508" s="14"/>
      <c r="AH1508" s="14">
        <f t="shared" si="2107"/>
        <v>0</v>
      </c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>
        <v>0</v>
      </c>
      <c r="AS1508" s="14">
        <v>0</v>
      </c>
      <c r="AT1508" s="14">
        <v>0</v>
      </c>
      <c r="AU1508" s="14"/>
      <c r="AV1508" s="14"/>
      <c r="AW1508" s="14"/>
      <c r="AX1508" s="14"/>
      <c r="AY1508" s="14"/>
      <c r="AZ1508" s="14">
        <f t="shared" si="2108"/>
        <v>0</v>
      </c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>
        <v>0</v>
      </c>
      <c r="BK1508" s="14">
        <v>0</v>
      </c>
    </row>
    <row r="1509" spans="1:63" ht="22.5" x14ac:dyDescent="0.25">
      <c r="A1509" s="4" t="s">
        <v>135</v>
      </c>
      <c r="B1509" s="4" t="s">
        <v>527</v>
      </c>
      <c r="C1509" s="4" t="s">
        <v>14</v>
      </c>
      <c r="D1509" s="107" t="s">
        <v>528</v>
      </c>
      <c r="E1509" s="106" t="s">
        <v>31</v>
      </c>
      <c r="F1509" s="106" t="s">
        <v>0</v>
      </c>
      <c r="G1509" s="2" t="s">
        <v>0</v>
      </c>
      <c r="H1509" s="2" t="s">
        <v>32</v>
      </c>
      <c r="I1509" s="12">
        <f>SUM(I1510:I1518)</f>
        <v>2900075</v>
      </c>
      <c r="J1509" s="12">
        <f t="shared" ref="J1509:Y1509" si="2172">SUM(J1510:J1518)</f>
        <v>2831702</v>
      </c>
      <c r="K1509" s="12">
        <f t="shared" si="2172"/>
        <v>0</v>
      </c>
      <c r="L1509" s="12">
        <f t="shared" si="2172"/>
        <v>0</v>
      </c>
      <c r="M1509" s="12">
        <f t="shared" si="2172"/>
        <v>0</v>
      </c>
      <c r="N1509" s="12">
        <f t="shared" si="2172"/>
        <v>-120000</v>
      </c>
      <c r="O1509" s="12">
        <f t="shared" si="2172"/>
        <v>0</v>
      </c>
      <c r="P1509" s="12">
        <f t="shared" si="2172"/>
        <v>2711702</v>
      </c>
      <c r="Q1509" s="12">
        <f t="shared" si="2172"/>
        <v>500400</v>
      </c>
      <c r="R1509" s="12">
        <f t="shared" si="2172"/>
        <v>0</v>
      </c>
      <c r="S1509" s="12">
        <f t="shared" si="2172"/>
        <v>15523</v>
      </c>
      <c r="T1509" s="12">
        <f t="shared" si="2172"/>
        <v>77000</v>
      </c>
      <c r="U1509" s="12">
        <f t="shared" si="2172"/>
        <v>271001</v>
      </c>
      <c r="V1509" s="12">
        <f t="shared" si="2172"/>
        <v>206120</v>
      </c>
      <c r="W1509" s="12">
        <f t="shared" si="2172"/>
        <v>327432</v>
      </c>
      <c r="X1509" s="12">
        <f t="shared" si="2172"/>
        <v>0</v>
      </c>
      <c r="Y1509" s="12">
        <f t="shared" si="2172"/>
        <v>263313</v>
      </c>
      <c r="Z1509" s="12">
        <v>1660789</v>
      </c>
      <c r="AA1509" s="12">
        <v>1050913</v>
      </c>
      <c r="AB1509" s="12">
        <f t="shared" ref="AB1509:AQ1509" si="2173">SUM(AB1510:AB1518)</f>
        <v>1200</v>
      </c>
      <c r="AC1509" s="12">
        <f t="shared" si="2173"/>
        <v>1200</v>
      </c>
      <c r="AD1509" s="12">
        <f t="shared" si="2173"/>
        <v>0</v>
      </c>
      <c r="AE1509" s="12">
        <f t="shared" si="2173"/>
        <v>0</v>
      </c>
      <c r="AF1509" s="12">
        <f t="shared" si="2173"/>
        <v>0</v>
      </c>
      <c r="AG1509" s="12">
        <f t="shared" si="2173"/>
        <v>0</v>
      </c>
      <c r="AH1509" s="12">
        <f t="shared" si="2173"/>
        <v>2400</v>
      </c>
      <c r="AI1509" s="12">
        <f t="shared" si="2173"/>
        <v>0</v>
      </c>
      <c r="AJ1509" s="12">
        <f t="shared" si="2173"/>
        <v>0</v>
      </c>
      <c r="AK1509" s="12">
        <f t="shared" si="2173"/>
        <v>1200</v>
      </c>
      <c r="AL1509" s="12">
        <f t="shared" si="2173"/>
        <v>0</v>
      </c>
      <c r="AM1509" s="12">
        <f t="shared" si="2173"/>
        <v>0</v>
      </c>
      <c r="AN1509" s="12">
        <f t="shared" si="2173"/>
        <v>0</v>
      </c>
      <c r="AO1509" s="12">
        <f t="shared" si="2173"/>
        <v>0</v>
      </c>
      <c r="AP1509" s="12">
        <f t="shared" si="2173"/>
        <v>0</v>
      </c>
      <c r="AQ1509" s="12">
        <f t="shared" si="2173"/>
        <v>0</v>
      </c>
      <c r="AR1509" s="12">
        <v>1200</v>
      </c>
      <c r="AS1509" s="12">
        <v>1200</v>
      </c>
      <c r="AT1509" s="12">
        <f t="shared" ref="AT1509:BI1509" si="2174">SUM(AT1510:AT1518)</f>
        <v>264000</v>
      </c>
      <c r="AU1509" s="12">
        <f t="shared" si="2174"/>
        <v>454552</v>
      </c>
      <c r="AV1509" s="12">
        <f t="shared" si="2174"/>
        <v>0</v>
      </c>
      <c r="AW1509" s="12">
        <f t="shared" si="2174"/>
        <v>10000</v>
      </c>
      <c r="AX1509" s="12">
        <f t="shared" si="2174"/>
        <v>0</v>
      </c>
      <c r="AY1509" s="12">
        <f t="shared" si="2174"/>
        <v>0</v>
      </c>
      <c r="AZ1509" s="12">
        <f t="shared" si="2174"/>
        <v>728552</v>
      </c>
      <c r="BA1509" s="12">
        <f t="shared" si="2174"/>
        <v>0</v>
      </c>
      <c r="BB1509" s="12">
        <f t="shared" si="2174"/>
        <v>10000</v>
      </c>
      <c r="BC1509" s="12">
        <f t="shared" si="2174"/>
        <v>454552</v>
      </c>
      <c r="BD1509" s="12">
        <f t="shared" si="2174"/>
        <v>0</v>
      </c>
      <c r="BE1509" s="12">
        <f t="shared" si="2174"/>
        <v>0</v>
      </c>
      <c r="BF1509" s="12">
        <f t="shared" si="2174"/>
        <v>0</v>
      </c>
      <c r="BG1509" s="12">
        <f t="shared" si="2174"/>
        <v>0</v>
      </c>
      <c r="BH1509" s="12">
        <f t="shared" si="2174"/>
        <v>0</v>
      </c>
      <c r="BI1509" s="12">
        <f t="shared" si="2174"/>
        <v>0</v>
      </c>
      <c r="BJ1509" s="12">
        <v>464552</v>
      </c>
      <c r="BK1509" s="12">
        <v>264000</v>
      </c>
    </row>
    <row r="1510" spans="1:63" x14ac:dyDescent="0.25">
      <c r="A1510" s="4" t="s">
        <v>135</v>
      </c>
      <c r="B1510" s="4" t="s">
        <v>527</v>
      </c>
      <c r="C1510" s="4" t="s">
        <v>14</v>
      </c>
      <c r="D1510" s="107" t="s">
        <v>528</v>
      </c>
      <c r="E1510" s="117">
        <v>6131</v>
      </c>
      <c r="F1510" s="107"/>
      <c r="G1510" s="104" t="s">
        <v>1657</v>
      </c>
      <c r="H1510" s="13" t="s">
        <v>34</v>
      </c>
      <c r="I1510" s="14">
        <v>11000</v>
      </c>
      <c r="J1510" s="14">
        <v>15000</v>
      </c>
      <c r="K1510" s="14"/>
      <c r="L1510" s="14"/>
      <c r="M1510" s="14"/>
      <c r="N1510" s="14"/>
      <c r="O1510" s="14"/>
      <c r="P1510" s="14">
        <f t="shared" si="2106"/>
        <v>15000</v>
      </c>
      <c r="Q1510" s="14"/>
      <c r="R1510" s="14"/>
      <c r="S1510" s="14">
        <v>2000</v>
      </c>
      <c r="T1510" s="14"/>
      <c r="U1510" s="14">
        <v>2000</v>
      </c>
      <c r="V1510" s="14"/>
      <c r="W1510" s="14">
        <v>1500</v>
      </c>
      <c r="X1510" s="14"/>
      <c r="Y1510" s="14"/>
      <c r="Z1510" s="14">
        <v>5500</v>
      </c>
      <c r="AA1510" s="14">
        <v>9500</v>
      </c>
      <c r="AB1510" s="14">
        <v>0</v>
      </c>
      <c r="AC1510" s="14"/>
      <c r="AD1510" s="14"/>
      <c r="AE1510" s="14"/>
      <c r="AF1510" s="14"/>
      <c r="AG1510" s="14"/>
      <c r="AH1510" s="14">
        <f t="shared" si="2107"/>
        <v>0</v>
      </c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>
        <v>0</v>
      </c>
      <c r="AS1510" s="14">
        <v>0</v>
      </c>
      <c r="AT1510" s="14">
        <v>0</v>
      </c>
      <c r="AU1510" s="14"/>
      <c r="AV1510" s="14"/>
      <c r="AW1510" s="14"/>
      <c r="AX1510" s="14"/>
      <c r="AY1510" s="14"/>
      <c r="AZ1510" s="14">
        <f t="shared" si="2108"/>
        <v>0</v>
      </c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>
        <v>0</v>
      </c>
      <c r="BK1510" s="14">
        <v>0</v>
      </c>
    </row>
    <row r="1511" spans="1:63" x14ac:dyDescent="0.25">
      <c r="A1511" s="4" t="s">
        <v>135</v>
      </c>
      <c r="B1511" s="4" t="s">
        <v>527</v>
      </c>
      <c r="C1511" s="4" t="s">
        <v>14</v>
      </c>
      <c r="D1511" s="107" t="s">
        <v>528</v>
      </c>
      <c r="E1511" s="117">
        <v>6132</v>
      </c>
      <c r="F1511" s="107"/>
      <c r="G1511" s="104" t="s">
        <v>1657</v>
      </c>
      <c r="H1511" s="13" t="s">
        <v>74</v>
      </c>
      <c r="I1511" s="14">
        <v>655000</v>
      </c>
      <c r="J1511" s="14">
        <v>520000</v>
      </c>
      <c r="K1511" s="14"/>
      <c r="L1511" s="14"/>
      <c r="M1511" s="14"/>
      <c r="N1511" s="14">
        <v>-120000</v>
      </c>
      <c r="O1511" s="14"/>
      <c r="P1511" s="14">
        <f t="shared" si="2106"/>
        <v>400000</v>
      </c>
      <c r="Q1511" s="14">
        <f>80000+90000</f>
        <v>170000</v>
      </c>
      <c r="R1511" s="14"/>
      <c r="S1511" s="14"/>
      <c r="T1511" s="14"/>
      <c r="U1511" s="14">
        <v>120000</v>
      </c>
      <c r="V1511" s="14"/>
      <c r="W1511" s="14">
        <v>20000</v>
      </c>
      <c r="X1511" s="14"/>
      <c r="Y1511" s="14">
        <v>10000</v>
      </c>
      <c r="Z1511" s="14">
        <v>320000</v>
      </c>
      <c r="AA1511" s="14">
        <v>80000</v>
      </c>
      <c r="AB1511" s="14">
        <v>0</v>
      </c>
      <c r="AC1511" s="14"/>
      <c r="AD1511" s="14"/>
      <c r="AE1511" s="14"/>
      <c r="AF1511" s="14"/>
      <c r="AG1511" s="14"/>
      <c r="AH1511" s="14">
        <f t="shared" si="2107"/>
        <v>0</v>
      </c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>
        <v>0</v>
      </c>
      <c r="AS1511" s="14">
        <v>0</v>
      </c>
      <c r="AT1511" s="14">
        <v>200000</v>
      </c>
      <c r="AU1511" s="14">
        <v>221534</v>
      </c>
      <c r="AV1511" s="14"/>
      <c r="AW1511" s="14"/>
      <c r="AX1511" s="14"/>
      <c r="AY1511" s="14"/>
      <c r="AZ1511" s="14">
        <f t="shared" si="2108"/>
        <v>421534</v>
      </c>
      <c r="BA1511" s="14"/>
      <c r="BB1511" s="14"/>
      <c r="BC1511" s="14">
        <v>221534</v>
      </c>
      <c r="BD1511" s="14"/>
      <c r="BE1511" s="14"/>
      <c r="BF1511" s="14"/>
      <c r="BG1511" s="14"/>
      <c r="BH1511" s="14"/>
      <c r="BI1511" s="14"/>
      <c r="BJ1511" s="14">
        <v>221534</v>
      </c>
      <c r="BK1511" s="14">
        <v>200000</v>
      </c>
    </row>
    <row r="1512" spans="1:63" x14ac:dyDescent="0.25">
      <c r="A1512" s="4" t="s">
        <v>135</v>
      </c>
      <c r="B1512" s="4" t="s">
        <v>527</v>
      </c>
      <c r="C1512" s="4" t="s">
        <v>14</v>
      </c>
      <c r="D1512" s="107" t="s">
        <v>528</v>
      </c>
      <c r="E1512" s="117">
        <v>6133</v>
      </c>
      <c r="F1512" s="107"/>
      <c r="G1512" s="104" t="s">
        <v>1657</v>
      </c>
      <c r="H1512" s="13" t="s">
        <v>77</v>
      </c>
      <c r="I1512" s="14">
        <v>227000</v>
      </c>
      <c r="J1512" s="14">
        <v>227000</v>
      </c>
      <c r="K1512" s="14"/>
      <c r="L1512" s="14"/>
      <c r="M1512" s="14"/>
      <c r="N1512" s="14"/>
      <c r="O1512" s="14"/>
      <c r="P1512" s="14">
        <f t="shared" ref="P1512:P1572" si="2175">J1512+K1512+L1512+M1512+N1512+O1512</f>
        <v>227000</v>
      </c>
      <c r="Q1512" s="14">
        <f>10000+15000</f>
        <v>25000</v>
      </c>
      <c r="R1512" s="14"/>
      <c r="S1512" s="14">
        <v>3500</v>
      </c>
      <c r="T1512" s="14">
        <v>13000</v>
      </c>
      <c r="U1512" s="14">
        <v>30000</v>
      </c>
      <c r="V1512" s="14">
        <v>15000</v>
      </c>
      <c r="W1512" s="14">
        <v>10000</v>
      </c>
      <c r="X1512" s="14"/>
      <c r="Y1512" s="14">
        <v>20000</v>
      </c>
      <c r="Z1512" s="14">
        <v>116500</v>
      </c>
      <c r="AA1512" s="14">
        <v>110500</v>
      </c>
      <c r="AB1512" s="14">
        <v>0</v>
      </c>
      <c r="AC1512" s="14"/>
      <c r="AD1512" s="14"/>
      <c r="AE1512" s="14"/>
      <c r="AF1512" s="14"/>
      <c r="AG1512" s="14"/>
      <c r="AH1512" s="14">
        <f t="shared" ref="AH1512:AH1572" si="2176">AB1512+AC1512+AD1512+AE1512+AF1512+AG1512</f>
        <v>0</v>
      </c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>
        <v>0</v>
      </c>
      <c r="AS1512" s="14">
        <v>0</v>
      </c>
      <c r="AT1512" s="14">
        <v>0</v>
      </c>
      <c r="AU1512" s="14"/>
      <c r="AV1512" s="14"/>
      <c r="AW1512" s="14"/>
      <c r="AX1512" s="14"/>
      <c r="AY1512" s="14"/>
      <c r="AZ1512" s="14">
        <f t="shared" ref="AZ1512:AZ1572" si="2177">AT1512+AU1512+AV1512+AW1512+AX1512+AY1512</f>
        <v>0</v>
      </c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>
        <v>0</v>
      </c>
      <c r="BK1512" s="14">
        <v>0</v>
      </c>
    </row>
    <row r="1513" spans="1:63" x14ac:dyDescent="0.25">
      <c r="A1513" s="4" t="s">
        <v>135</v>
      </c>
      <c r="B1513" s="4" t="s">
        <v>527</v>
      </c>
      <c r="C1513" s="4" t="s">
        <v>14</v>
      </c>
      <c r="D1513" s="107" t="s">
        <v>528</v>
      </c>
      <c r="E1513" s="117">
        <v>6134</v>
      </c>
      <c r="F1513" s="107"/>
      <c r="G1513" s="104" t="s">
        <v>1657</v>
      </c>
      <c r="H1513" s="13" t="s">
        <v>80</v>
      </c>
      <c r="I1513" s="14">
        <v>1152500</v>
      </c>
      <c r="J1513" s="14">
        <v>1182500</v>
      </c>
      <c r="K1513" s="14"/>
      <c r="L1513" s="14"/>
      <c r="M1513" s="14"/>
      <c r="N1513" s="14"/>
      <c r="O1513" s="14"/>
      <c r="P1513" s="14">
        <f t="shared" si="2175"/>
        <v>1182500</v>
      </c>
      <c r="Q1513" s="14">
        <f>80000+100000</f>
        <v>180000</v>
      </c>
      <c r="R1513" s="14"/>
      <c r="S1513" s="14"/>
      <c r="T1513" s="14"/>
      <c r="U1513" s="14">
        <v>30000</v>
      </c>
      <c r="V1513" s="14">
        <v>150000</v>
      </c>
      <c r="W1513" s="14">
        <v>201500</v>
      </c>
      <c r="X1513" s="14"/>
      <c r="Y1513" s="14">
        <v>100000</v>
      </c>
      <c r="Z1513" s="14">
        <v>661500</v>
      </c>
      <c r="AA1513" s="14">
        <v>521000</v>
      </c>
      <c r="AB1513" s="14">
        <v>0</v>
      </c>
      <c r="AC1513" s="14"/>
      <c r="AD1513" s="14"/>
      <c r="AE1513" s="14"/>
      <c r="AF1513" s="14"/>
      <c r="AG1513" s="14"/>
      <c r="AH1513" s="14">
        <f t="shared" si="2176"/>
        <v>0</v>
      </c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>
        <v>0</v>
      </c>
      <c r="AS1513" s="14">
        <v>0</v>
      </c>
      <c r="AT1513" s="14">
        <v>64000</v>
      </c>
      <c r="AU1513" s="14">
        <v>230000</v>
      </c>
      <c r="AV1513" s="14"/>
      <c r="AW1513" s="14">
        <v>10000</v>
      </c>
      <c r="AX1513" s="14"/>
      <c r="AY1513" s="14"/>
      <c r="AZ1513" s="14">
        <f t="shared" si="2177"/>
        <v>304000</v>
      </c>
      <c r="BA1513" s="14"/>
      <c r="BB1513" s="14">
        <v>10000</v>
      </c>
      <c r="BC1513" s="14">
        <v>230000</v>
      </c>
      <c r="BD1513" s="14"/>
      <c r="BE1513" s="14"/>
      <c r="BF1513" s="14"/>
      <c r="BG1513" s="14"/>
      <c r="BH1513" s="14"/>
      <c r="BI1513" s="14"/>
      <c r="BJ1513" s="14">
        <v>240000</v>
      </c>
      <c r="BK1513" s="14">
        <v>64000</v>
      </c>
    </row>
    <row r="1514" spans="1:63" x14ac:dyDescent="0.25">
      <c r="A1514" s="4" t="s">
        <v>135</v>
      </c>
      <c r="B1514" s="4" t="s">
        <v>527</v>
      </c>
      <c r="C1514" s="4" t="s">
        <v>14</v>
      </c>
      <c r="D1514" s="107" t="s">
        <v>528</v>
      </c>
      <c r="E1514" s="117">
        <v>6135</v>
      </c>
      <c r="F1514" s="107"/>
      <c r="G1514" s="104" t="s">
        <v>1657</v>
      </c>
      <c r="H1514" s="13" t="s">
        <v>83</v>
      </c>
      <c r="I1514" s="14">
        <v>56000</v>
      </c>
      <c r="J1514" s="14">
        <v>60000</v>
      </c>
      <c r="K1514" s="14"/>
      <c r="L1514" s="14"/>
      <c r="M1514" s="14"/>
      <c r="N1514" s="14"/>
      <c r="O1514" s="14"/>
      <c r="P1514" s="14">
        <f t="shared" si="2175"/>
        <v>60000</v>
      </c>
      <c r="Q1514" s="14">
        <f>2500+3000</f>
        <v>5500</v>
      </c>
      <c r="R1514" s="14"/>
      <c r="S1514" s="14">
        <v>3000</v>
      </c>
      <c r="T1514" s="14">
        <v>3000</v>
      </c>
      <c r="U1514" s="14">
        <v>5000</v>
      </c>
      <c r="V1514" s="14">
        <v>2000</v>
      </c>
      <c r="W1514" s="14">
        <v>12000</v>
      </c>
      <c r="X1514" s="14"/>
      <c r="Y1514" s="14">
        <v>29500</v>
      </c>
      <c r="Z1514" s="14">
        <v>60000</v>
      </c>
      <c r="AA1514" s="14">
        <v>0</v>
      </c>
      <c r="AB1514" s="14">
        <v>0</v>
      </c>
      <c r="AC1514" s="14"/>
      <c r="AD1514" s="14"/>
      <c r="AE1514" s="14"/>
      <c r="AF1514" s="14"/>
      <c r="AG1514" s="14"/>
      <c r="AH1514" s="14">
        <f t="shared" si="2176"/>
        <v>0</v>
      </c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>
        <v>0</v>
      </c>
      <c r="AS1514" s="14">
        <v>0</v>
      </c>
      <c r="AT1514" s="14">
        <v>0</v>
      </c>
      <c r="AU1514" s="14"/>
      <c r="AV1514" s="14"/>
      <c r="AW1514" s="14"/>
      <c r="AX1514" s="14"/>
      <c r="AY1514" s="14"/>
      <c r="AZ1514" s="14">
        <f t="shared" si="2177"/>
        <v>0</v>
      </c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>
        <v>0</v>
      </c>
      <c r="BK1514" s="14">
        <v>0</v>
      </c>
    </row>
    <row r="1515" spans="1:63" ht="22.5" x14ac:dyDescent="0.25">
      <c r="A1515" s="4" t="s">
        <v>135</v>
      </c>
      <c r="B1515" s="4" t="s">
        <v>527</v>
      </c>
      <c r="C1515" s="4" t="s">
        <v>14</v>
      </c>
      <c r="D1515" s="107" t="s">
        <v>528</v>
      </c>
      <c r="E1515" s="117">
        <v>6136</v>
      </c>
      <c r="F1515" s="107"/>
      <c r="G1515" s="104" t="s">
        <v>1657</v>
      </c>
      <c r="H1515" s="13" t="s">
        <v>86</v>
      </c>
      <c r="I1515" s="14">
        <v>43000</v>
      </c>
      <c r="J1515" s="14">
        <v>46000</v>
      </c>
      <c r="K1515" s="14"/>
      <c r="L1515" s="14"/>
      <c r="M1515" s="14"/>
      <c r="N1515" s="14"/>
      <c r="O1515" s="14"/>
      <c r="P1515" s="14">
        <f t="shared" si="2175"/>
        <v>46000</v>
      </c>
      <c r="Q1515" s="14">
        <f>2300+2300</f>
        <v>4600</v>
      </c>
      <c r="R1515" s="14"/>
      <c r="S1515" s="14">
        <v>2500</v>
      </c>
      <c r="T1515" s="14">
        <v>3000</v>
      </c>
      <c r="U1515" s="14">
        <v>5000</v>
      </c>
      <c r="V1515" s="14">
        <v>1300</v>
      </c>
      <c r="W1515" s="14">
        <v>6000</v>
      </c>
      <c r="X1515" s="14"/>
      <c r="Y1515" s="14">
        <v>23600</v>
      </c>
      <c r="Z1515" s="14">
        <v>46000</v>
      </c>
      <c r="AA1515" s="14">
        <v>0</v>
      </c>
      <c r="AB1515" s="14">
        <v>0</v>
      </c>
      <c r="AC1515" s="14"/>
      <c r="AD1515" s="14"/>
      <c r="AE1515" s="14"/>
      <c r="AF1515" s="14"/>
      <c r="AG1515" s="14"/>
      <c r="AH1515" s="14">
        <f t="shared" si="2176"/>
        <v>0</v>
      </c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>
        <v>0</v>
      </c>
      <c r="AS1515" s="14">
        <v>0</v>
      </c>
      <c r="AT1515" s="14">
        <v>0</v>
      </c>
      <c r="AU1515" s="14"/>
      <c r="AV1515" s="14"/>
      <c r="AW1515" s="14"/>
      <c r="AX1515" s="14"/>
      <c r="AY1515" s="14"/>
      <c r="AZ1515" s="14">
        <f t="shared" si="2177"/>
        <v>0</v>
      </c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>
        <v>0</v>
      </c>
      <c r="BK1515" s="14">
        <v>0</v>
      </c>
    </row>
    <row r="1516" spans="1:63" x14ac:dyDescent="0.25">
      <c r="A1516" s="4" t="s">
        <v>135</v>
      </c>
      <c r="B1516" s="4" t="s">
        <v>527</v>
      </c>
      <c r="C1516" s="4" t="s">
        <v>14</v>
      </c>
      <c r="D1516" s="107" t="s">
        <v>528</v>
      </c>
      <c r="E1516" s="117">
        <v>6137</v>
      </c>
      <c r="F1516" s="107"/>
      <c r="G1516" s="104" t="s">
        <v>1657</v>
      </c>
      <c r="H1516" s="13" t="s">
        <v>89</v>
      </c>
      <c r="I1516" s="14">
        <v>340000</v>
      </c>
      <c r="J1516" s="14">
        <v>340000</v>
      </c>
      <c r="K1516" s="14"/>
      <c r="L1516" s="14"/>
      <c r="M1516" s="14"/>
      <c r="N1516" s="14"/>
      <c r="O1516" s="14"/>
      <c r="P1516" s="14">
        <f t="shared" si="2175"/>
        <v>340000</v>
      </c>
      <c r="Q1516" s="14">
        <f>5100+40000</f>
        <v>45100</v>
      </c>
      <c r="R1516" s="14"/>
      <c r="S1516" s="14"/>
      <c r="T1516" s="14">
        <v>20000</v>
      </c>
      <c r="U1516" s="14">
        <v>40000</v>
      </c>
      <c r="V1516" s="14">
        <v>20000</v>
      </c>
      <c r="W1516" s="14">
        <v>50000</v>
      </c>
      <c r="X1516" s="14"/>
      <c r="Y1516" s="14">
        <v>30000</v>
      </c>
      <c r="Z1516" s="14">
        <v>205100</v>
      </c>
      <c r="AA1516" s="14">
        <v>134900</v>
      </c>
      <c r="AB1516" s="14">
        <v>0</v>
      </c>
      <c r="AC1516" s="14"/>
      <c r="AD1516" s="14"/>
      <c r="AE1516" s="14"/>
      <c r="AF1516" s="14"/>
      <c r="AG1516" s="14"/>
      <c r="AH1516" s="14">
        <f t="shared" si="2176"/>
        <v>0</v>
      </c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>
        <v>0</v>
      </c>
      <c r="AS1516" s="14">
        <v>0</v>
      </c>
      <c r="AT1516" s="14">
        <v>0</v>
      </c>
      <c r="AU1516" s="14"/>
      <c r="AV1516" s="14"/>
      <c r="AW1516" s="14"/>
      <c r="AX1516" s="14"/>
      <c r="AY1516" s="14"/>
      <c r="AZ1516" s="14">
        <f t="shared" si="2177"/>
        <v>0</v>
      </c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>
        <v>0</v>
      </c>
      <c r="BK1516" s="14">
        <v>0</v>
      </c>
    </row>
    <row r="1517" spans="1:63" ht="22.5" x14ac:dyDescent="0.25">
      <c r="A1517" s="4" t="s">
        <v>135</v>
      </c>
      <c r="B1517" s="4" t="s">
        <v>527</v>
      </c>
      <c r="C1517" s="4" t="s">
        <v>14</v>
      </c>
      <c r="D1517" s="107" t="s">
        <v>528</v>
      </c>
      <c r="E1517" s="117">
        <v>6138</v>
      </c>
      <c r="F1517" s="107"/>
      <c r="G1517" s="104" t="s">
        <v>1657</v>
      </c>
      <c r="H1517" s="13" t="s">
        <v>92</v>
      </c>
      <c r="I1517" s="14">
        <v>11100</v>
      </c>
      <c r="J1517" s="14">
        <v>8100</v>
      </c>
      <c r="K1517" s="14"/>
      <c r="L1517" s="14"/>
      <c r="M1517" s="14"/>
      <c r="N1517" s="14"/>
      <c r="O1517" s="14"/>
      <c r="P1517" s="14">
        <f t="shared" si="2175"/>
        <v>8100</v>
      </c>
      <c r="Q1517" s="14">
        <f>100+1000</f>
        <v>1100</v>
      </c>
      <c r="R1517" s="14"/>
      <c r="S1517" s="14"/>
      <c r="T1517" s="14">
        <v>1000</v>
      </c>
      <c r="U1517" s="14">
        <v>4000</v>
      </c>
      <c r="V1517" s="14"/>
      <c r="W1517" s="14">
        <v>2000</v>
      </c>
      <c r="X1517" s="14"/>
      <c r="Y1517" s="14"/>
      <c r="Z1517" s="14">
        <v>8100</v>
      </c>
      <c r="AA1517" s="14">
        <v>0</v>
      </c>
      <c r="AB1517" s="14">
        <v>0</v>
      </c>
      <c r="AC1517" s="14"/>
      <c r="AD1517" s="14"/>
      <c r="AE1517" s="14"/>
      <c r="AF1517" s="14"/>
      <c r="AG1517" s="14"/>
      <c r="AH1517" s="14">
        <f t="shared" si="2176"/>
        <v>0</v>
      </c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>
        <v>0</v>
      </c>
      <c r="AS1517" s="14">
        <v>0</v>
      </c>
      <c r="AT1517" s="14">
        <v>0</v>
      </c>
      <c r="AU1517" s="14"/>
      <c r="AV1517" s="14"/>
      <c r="AW1517" s="14"/>
      <c r="AX1517" s="14"/>
      <c r="AY1517" s="14"/>
      <c r="AZ1517" s="14">
        <f t="shared" si="2177"/>
        <v>0</v>
      </c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>
        <v>0</v>
      </c>
      <c r="BK1517" s="14">
        <v>0</v>
      </c>
    </row>
    <row r="1518" spans="1:63" x14ac:dyDescent="0.25">
      <c r="A1518" s="1" t="s">
        <v>135</v>
      </c>
      <c r="B1518" s="1" t="s">
        <v>527</v>
      </c>
      <c r="C1518" s="1" t="s">
        <v>14</v>
      </c>
      <c r="D1518" s="110" t="s">
        <v>528</v>
      </c>
      <c r="E1518" s="110" t="s">
        <v>36</v>
      </c>
      <c r="F1518" s="107" t="s">
        <v>0</v>
      </c>
      <c r="G1518" s="13" t="s">
        <v>0</v>
      </c>
      <c r="H1518" s="2" t="s">
        <v>37</v>
      </c>
      <c r="I1518" s="12">
        <f>SUM(I1519:I1521)</f>
        <v>404475</v>
      </c>
      <c r="J1518" s="12">
        <f t="shared" ref="J1518:Y1518" si="2178">SUM(J1519:J1521)</f>
        <v>433102</v>
      </c>
      <c r="K1518" s="12">
        <f t="shared" si="2178"/>
        <v>0</v>
      </c>
      <c r="L1518" s="12">
        <f t="shared" si="2178"/>
        <v>0</v>
      </c>
      <c r="M1518" s="12">
        <f t="shared" si="2178"/>
        <v>0</v>
      </c>
      <c r="N1518" s="12">
        <f t="shared" si="2178"/>
        <v>0</v>
      </c>
      <c r="O1518" s="12">
        <f t="shared" si="2178"/>
        <v>0</v>
      </c>
      <c r="P1518" s="12">
        <f t="shared" si="2178"/>
        <v>433102</v>
      </c>
      <c r="Q1518" s="12">
        <f t="shared" si="2178"/>
        <v>69100</v>
      </c>
      <c r="R1518" s="12">
        <f t="shared" si="2178"/>
        <v>0</v>
      </c>
      <c r="S1518" s="12">
        <f t="shared" si="2178"/>
        <v>4523</v>
      </c>
      <c r="T1518" s="12">
        <f t="shared" si="2178"/>
        <v>37000</v>
      </c>
      <c r="U1518" s="12">
        <f t="shared" si="2178"/>
        <v>35001</v>
      </c>
      <c r="V1518" s="12">
        <f t="shared" si="2178"/>
        <v>17820</v>
      </c>
      <c r="W1518" s="12">
        <f t="shared" si="2178"/>
        <v>24432</v>
      </c>
      <c r="X1518" s="12">
        <f t="shared" si="2178"/>
        <v>0</v>
      </c>
      <c r="Y1518" s="12">
        <f t="shared" si="2178"/>
        <v>50213</v>
      </c>
      <c r="Z1518" s="12">
        <v>238089</v>
      </c>
      <c r="AA1518" s="12">
        <v>195013</v>
      </c>
      <c r="AB1518" s="12">
        <f t="shared" ref="AB1518:AQ1518" si="2179">SUM(AB1519:AB1521)</f>
        <v>1200</v>
      </c>
      <c r="AC1518" s="12">
        <f t="shared" si="2179"/>
        <v>1200</v>
      </c>
      <c r="AD1518" s="12">
        <f t="shared" si="2179"/>
        <v>0</v>
      </c>
      <c r="AE1518" s="12">
        <f t="shared" si="2179"/>
        <v>0</v>
      </c>
      <c r="AF1518" s="12">
        <f t="shared" si="2179"/>
        <v>0</v>
      </c>
      <c r="AG1518" s="12">
        <f t="shared" si="2179"/>
        <v>0</v>
      </c>
      <c r="AH1518" s="12">
        <f t="shared" si="2179"/>
        <v>2400</v>
      </c>
      <c r="AI1518" s="12">
        <f t="shared" si="2179"/>
        <v>0</v>
      </c>
      <c r="AJ1518" s="12">
        <f t="shared" si="2179"/>
        <v>0</v>
      </c>
      <c r="AK1518" s="12">
        <f t="shared" si="2179"/>
        <v>1200</v>
      </c>
      <c r="AL1518" s="12">
        <f t="shared" si="2179"/>
        <v>0</v>
      </c>
      <c r="AM1518" s="12">
        <f t="shared" si="2179"/>
        <v>0</v>
      </c>
      <c r="AN1518" s="12">
        <f t="shared" si="2179"/>
        <v>0</v>
      </c>
      <c r="AO1518" s="12">
        <f t="shared" si="2179"/>
        <v>0</v>
      </c>
      <c r="AP1518" s="12">
        <f t="shared" si="2179"/>
        <v>0</v>
      </c>
      <c r="AQ1518" s="12">
        <f t="shared" si="2179"/>
        <v>0</v>
      </c>
      <c r="AR1518" s="12">
        <v>1200</v>
      </c>
      <c r="AS1518" s="12">
        <v>1200</v>
      </c>
      <c r="AT1518" s="12">
        <f t="shared" ref="AT1518:BI1518" si="2180">SUM(AT1519:AT1521)</f>
        <v>0</v>
      </c>
      <c r="AU1518" s="12">
        <f t="shared" si="2180"/>
        <v>3018</v>
      </c>
      <c r="AV1518" s="12">
        <f t="shared" si="2180"/>
        <v>0</v>
      </c>
      <c r="AW1518" s="12">
        <f t="shared" si="2180"/>
        <v>0</v>
      </c>
      <c r="AX1518" s="12">
        <f t="shared" si="2180"/>
        <v>0</v>
      </c>
      <c r="AY1518" s="12">
        <f t="shared" si="2180"/>
        <v>0</v>
      </c>
      <c r="AZ1518" s="12">
        <f t="shared" si="2180"/>
        <v>3018</v>
      </c>
      <c r="BA1518" s="12">
        <f t="shared" si="2180"/>
        <v>0</v>
      </c>
      <c r="BB1518" s="12">
        <f t="shared" si="2180"/>
        <v>0</v>
      </c>
      <c r="BC1518" s="12">
        <f t="shared" si="2180"/>
        <v>3018</v>
      </c>
      <c r="BD1518" s="12">
        <f t="shared" si="2180"/>
        <v>0</v>
      </c>
      <c r="BE1518" s="12">
        <f t="shared" si="2180"/>
        <v>0</v>
      </c>
      <c r="BF1518" s="12">
        <f t="shared" si="2180"/>
        <v>0</v>
      </c>
      <c r="BG1518" s="12">
        <f t="shared" si="2180"/>
        <v>0</v>
      </c>
      <c r="BH1518" s="12">
        <f t="shared" si="2180"/>
        <v>0</v>
      </c>
      <c r="BI1518" s="12">
        <f t="shared" si="2180"/>
        <v>0</v>
      </c>
      <c r="BJ1518" s="12">
        <v>3018</v>
      </c>
      <c r="BK1518" s="12">
        <v>0</v>
      </c>
    </row>
    <row r="1519" spans="1:63" x14ac:dyDescent="0.25">
      <c r="A1519" s="4" t="s">
        <v>135</v>
      </c>
      <c r="B1519" s="4" t="s">
        <v>527</v>
      </c>
      <c r="C1519" s="4" t="s">
        <v>14</v>
      </c>
      <c r="D1519" s="107" t="s">
        <v>528</v>
      </c>
      <c r="E1519" s="117">
        <v>6139</v>
      </c>
      <c r="F1519" s="107"/>
      <c r="G1519" s="104" t="s">
        <v>1657</v>
      </c>
      <c r="H1519" s="13" t="s">
        <v>37</v>
      </c>
      <c r="I1519" s="14">
        <v>349475</v>
      </c>
      <c r="J1519" s="14">
        <v>384475</v>
      </c>
      <c r="K1519" s="14"/>
      <c r="L1519" s="14"/>
      <c r="M1519" s="14"/>
      <c r="N1519" s="14"/>
      <c r="O1519" s="14"/>
      <c r="P1519" s="14">
        <f t="shared" si="2175"/>
        <v>384475</v>
      </c>
      <c r="Q1519" s="14">
        <f>20000+40000</f>
        <v>60000</v>
      </c>
      <c r="R1519" s="14"/>
      <c r="S1519" s="14"/>
      <c r="T1519" s="14">
        <v>32000</v>
      </c>
      <c r="U1519" s="14">
        <v>30000</v>
      </c>
      <c r="V1519" s="14">
        <v>10000</v>
      </c>
      <c r="W1519" s="14">
        <v>20000</v>
      </c>
      <c r="X1519" s="14"/>
      <c r="Y1519" s="14">
        <v>37462</v>
      </c>
      <c r="Z1519" s="14">
        <v>189462</v>
      </c>
      <c r="AA1519" s="14">
        <v>195013</v>
      </c>
      <c r="AB1519" s="14">
        <v>1200</v>
      </c>
      <c r="AC1519" s="14">
        <v>1200</v>
      </c>
      <c r="AD1519" s="14"/>
      <c r="AE1519" s="14"/>
      <c r="AF1519" s="14"/>
      <c r="AG1519" s="14"/>
      <c r="AH1519" s="14">
        <f t="shared" si="2176"/>
        <v>2400</v>
      </c>
      <c r="AI1519" s="14"/>
      <c r="AJ1519" s="14"/>
      <c r="AK1519" s="14">
        <v>1200</v>
      </c>
      <c r="AL1519" s="14"/>
      <c r="AM1519" s="14"/>
      <c r="AN1519" s="14"/>
      <c r="AO1519" s="14"/>
      <c r="AP1519" s="14"/>
      <c r="AQ1519" s="14"/>
      <c r="AR1519" s="14">
        <v>1200</v>
      </c>
      <c r="AS1519" s="14">
        <v>1200</v>
      </c>
      <c r="AT1519" s="14">
        <v>0</v>
      </c>
      <c r="AU1519" s="14">
        <v>3018</v>
      </c>
      <c r="AV1519" s="14"/>
      <c r="AW1519" s="14"/>
      <c r="AX1519" s="14"/>
      <c r="AY1519" s="14"/>
      <c r="AZ1519" s="14">
        <f t="shared" si="2177"/>
        <v>3018</v>
      </c>
      <c r="BA1519" s="14"/>
      <c r="BB1519" s="14"/>
      <c r="BC1519" s="14">
        <v>3018</v>
      </c>
      <c r="BD1519" s="14"/>
      <c r="BE1519" s="14"/>
      <c r="BF1519" s="14"/>
      <c r="BG1519" s="14"/>
      <c r="BH1519" s="14"/>
      <c r="BI1519" s="14"/>
      <c r="BJ1519" s="14">
        <v>3018</v>
      </c>
      <c r="BK1519" s="14">
        <v>0</v>
      </c>
    </row>
    <row r="1520" spans="1:63" ht="22.5" x14ac:dyDescent="0.25">
      <c r="A1520" s="4" t="s">
        <v>135</v>
      </c>
      <c r="B1520" s="4" t="s">
        <v>527</v>
      </c>
      <c r="C1520" s="4" t="s">
        <v>14</v>
      </c>
      <c r="D1520" s="107" t="s">
        <v>528</v>
      </c>
      <c r="E1520" s="117">
        <v>6139</v>
      </c>
      <c r="F1520" s="107" t="s">
        <v>535</v>
      </c>
      <c r="G1520" s="104" t="s">
        <v>1657</v>
      </c>
      <c r="H1520" s="13" t="s">
        <v>39</v>
      </c>
      <c r="I1520" s="14">
        <v>45000</v>
      </c>
      <c r="J1520" s="14">
        <v>48627</v>
      </c>
      <c r="K1520" s="14"/>
      <c r="L1520" s="14"/>
      <c r="M1520" s="14"/>
      <c r="N1520" s="14"/>
      <c r="O1520" s="14"/>
      <c r="P1520" s="14">
        <f t="shared" si="2175"/>
        <v>48627</v>
      </c>
      <c r="Q1520" s="14">
        <f>4000+100+5000</f>
        <v>9100</v>
      </c>
      <c r="R1520" s="14"/>
      <c r="S1520" s="14">
        <v>4523</v>
      </c>
      <c r="T1520" s="14">
        <v>5000</v>
      </c>
      <c r="U1520" s="14">
        <f>5000+1</f>
        <v>5001</v>
      </c>
      <c r="V1520" s="14">
        <f>2820+5000</f>
        <v>7820</v>
      </c>
      <c r="W1520" s="14">
        <v>4432</v>
      </c>
      <c r="X1520" s="14"/>
      <c r="Y1520" s="14">
        <v>12751</v>
      </c>
      <c r="Z1520" s="14">
        <v>48627</v>
      </c>
      <c r="AA1520" s="14">
        <v>0</v>
      </c>
      <c r="AB1520" s="14">
        <v>0</v>
      </c>
      <c r="AC1520" s="14"/>
      <c r="AD1520" s="14"/>
      <c r="AE1520" s="14"/>
      <c r="AF1520" s="14"/>
      <c r="AG1520" s="14"/>
      <c r="AH1520" s="14">
        <f t="shared" si="2176"/>
        <v>0</v>
      </c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>
        <v>0</v>
      </c>
      <c r="AS1520" s="14">
        <v>0</v>
      </c>
      <c r="AT1520" s="14">
        <v>0</v>
      </c>
      <c r="AU1520" s="14"/>
      <c r="AV1520" s="14"/>
      <c r="AW1520" s="14"/>
      <c r="AX1520" s="14"/>
      <c r="AY1520" s="14"/>
      <c r="AZ1520" s="14">
        <f t="shared" si="2177"/>
        <v>0</v>
      </c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>
        <v>0</v>
      </c>
      <c r="BK1520" s="14">
        <v>0</v>
      </c>
    </row>
    <row r="1521" spans="1:63" ht="33.75" x14ac:dyDescent="0.25">
      <c r="A1521" s="4" t="s">
        <v>135</v>
      </c>
      <c r="B1521" s="4" t="s">
        <v>527</v>
      </c>
      <c r="C1521" s="4" t="s">
        <v>14</v>
      </c>
      <c r="D1521" s="107" t="s">
        <v>528</v>
      </c>
      <c r="E1521" s="117">
        <v>6139</v>
      </c>
      <c r="F1521" s="107" t="s">
        <v>536</v>
      </c>
      <c r="G1521" s="104" t="s">
        <v>1657</v>
      </c>
      <c r="H1521" s="13" t="s">
        <v>40</v>
      </c>
      <c r="I1521" s="14">
        <v>10000</v>
      </c>
      <c r="J1521" s="14">
        <v>0</v>
      </c>
      <c r="K1521" s="14"/>
      <c r="L1521" s="14"/>
      <c r="M1521" s="14"/>
      <c r="N1521" s="14"/>
      <c r="O1521" s="14"/>
      <c r="P1521" s="14">
        <f t="shared" si="2175"/>
        <v>0</v>
      </c>
      <c r="Q1521" s="14"/>
      <c r="R1521" s="14"/>
      <c r="S1521" s="14"/>
      <c r="T1521" s="14"/>
      <c r="U1521" s="14"/>
      <c r="V1521" s="14"/>
      <c r="W1521" s="14"/>
      <c r="X1521" s="14"/>
      <c r="Y1521" s="14"/>
      <c r="Z1521" s="14">
        <v>0</v>
      </c>
      <c r="AA1521" s="14">
        <v>0</v>
      </c>
      <c r="AB1521" s="14">
        <v>0</v>
      </c>
      <c r="AC1521" s="14"/>
      <c r="AD1521" s="14"/>
      <c r="AE1521" s="14"/>
      <c r="AF1521" s="14"/>
      <c r="AG1521" s="14"/>
      <c r="AH1521" s="14">
        <f t="shared" si="2176"/>
        <v>0</v>
      </c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>
        <v>0</v>
      </c>
      <c r="AS1521" s="14">
        <v>0</v>
      </c>
      <c r="AT1521" s="14">
        <v>0</v>
      </c>
      <c r="AU1521" s="14"/>
      <c r="AV1521" s="14"/>
      <c r="AW1521" s="14"/>
      <c r="AX1521" s="14"/>
      <c r="AY1521" s="14"/>
      <c r="AZ1521" s="14">
        <f t="shared" si="2177"/>
        <v>0</v>
      </c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>
        <v>0</v>
      </c>
      <c r="BK1521" s="14">
        <v>0</v>
      </c>
    </row>
    <row r="1522" spans="1:63" ht="33.75" x14ac:dyDescent="0.25">
      <c r="A1522" s="1" t="s">
        <v>0</v>
      </c>
      <c r="B1522" s="1" t="s">
        <v>0</v>
      </c>
      <c r="C1522" s="1" t="s">
        <v>0</v>
      </c>
      <c r="D1522" s="106" t="s">
        <v>0</v>
      </c>
      <c r="E1522" s="106" t="s">
        <v>0</v>
      </c>
      <c r="F1522" s="106" t="s">
        <v>0</v>
      </c>
      <c r="G1522" s="2" t="s">
        <v>0</v>
      </c>
      <c r="H1522" s="10" t="s">
        <v>49</v>
      </c>
      <c r="I1522" s="11">
        <f>SUM(I1523)</f>
        <v>610000</v>
      </c>
      <c r="J1522" s="11">
        <f t="shared" ref="J1522:Y1522" si="2181">SUM(J1523)</f>
        <v>618000</v>
      </c>
      <c r="K1522" s="11">
        <f t="shared" si="2181"/>
        <v>0</v>
      </c>
      <c r="L1522" s="11">
        <f t="shared" si="2181"/>
        <v>0</v>
      </c>
      <c r="M1522" s="11">
        <f t="shared" si="2181"/>
        <v>0</v>
      </c>
      <c r="N1522" s="11">
        <f t="shared" si="2181"/>
        <v>0</v>
      </c>
      <c r="O1522" s="11">
        <f t="shared" si="2181"/>
        <v>0</v>
      </c>
      <c r="P1522" s="11">
        <f t="shared" si="2181"/>
        <v>618000</v>
      </c>
      <c r="Q1522" s="11">
        <f t="shared" si="2181"/>
        <v>40000</v>
      </c>
      <c r="R1522" s="11">
        <f t="shared" si="2181"/>
        <v>0</v>
      </c>
      <c r="S1522" s="11">
        <f t="shared" si="2181"/>
        <v>0</v>
      </c>
      <c r="T1522" s="11">
        <f t="shared" si="2181"/>
        <v>50000</v>
      </c>
      <c r="U1522" s="11">
        <f t="shared" si="2181"/>
        <v>50000</v>
      </c>
      <c r="V1522" s="11">
        <f t="shared" si="2181"/>
        <v>30000</v>
      </c>
      <c r="W1522" s="11">
        <f t="shared" si="2181"/>
        <v>0</v>
      </c>
      <c r="X1522" s="11">
        <f t="shared" si="2181"/>
        <v>0</v>
      </c>
      <c r="Y1522" s="11">
        <f t="shared" si="2181"/>
        <v>448000</v>
      </c>
      <c r="Z1522" s="11">
        <v>618000</v>
      </c>
      <c r="AA1522" s="11">
        <v>0</v>
      </c>
      <c r="AB1522" s="11">
        <f t="shared" ref="AB1522:AQ1522" si="2182">SUM(AB1523)</f>
        <v>0</v>
      </c>
      <c r="AC1522" s="11">
        <f t="shared" si="2182"/>
        <v>0</v>
      </c>
      <c r="AD1522" s="11">
        <f t="shared" si="2182"/>
        <v>0</v>
      </c>
      <c r="AE1522" s="11">
        <f t="shared" si="2182"/>
        <v>0</v>
      </c>
      <c r="AF1522" s="11">
        <f t="shared" si="2182"/>
        <v>0</v>
      </c>
      <c r="AG1522" s="11">
        <f t="shared" si="2182"/>
        <v>0</v>
      </c>
      <c r="AH1522" s="11">
        <f t="shared" si="2182"/>
        <v>0</v>
      </c>
      <c r="AI1522" s="11">
        <f t="shared" si="2182"/>
        <v>0</v>
      </c>
      <c r="AJ1522" s="11">
        <f t="shared" si="2182"/>
        <v>0</v>
      </c>
      <c r="AK1522" s="11">
        <f t="shared" si="2182"/>
        <v>0</v>
      </c>
      <c r="AL1522" s="11">
        <f t="shared" si="2182"/>
        <v>0</v>
      </c>
      <c r="AM1522" s="11">
        <f t="shared" si="2182"/>
        <v>0</v>
      </c>
      <c r="AN1522" s="11">
        <f t="shared" si="2182"/>
        <v>0</v>
      </c>
      <c r="AO1522" s="11">
        <f t="shared" si="2182"/>
        <v>0</v>
      </c>
      <c r="AP1522" s="11">
        <f t="shared" si="2182"/>
        <v>0</v>
      </c>
      <c r="AQ1522" s="11">
        <f t="shared" si="2182"/>
        <v>0</v>
      </c>
      <c r="AR1522" s="11">
        <v>0</v>
      </c>
      <c r="AS1522" s="11">
        <v>0</v>
      </c>
      <c r="AT1522" s="11">
        <f t="shared" ref="AT1522:BI1522" si="2183">SUM(AT1523)</f>
        <v>0</v>
      </c>
      <c r="AU1522" s="11">
        <f t="shared" si="2183"/>
        <v>50000</v>
      </c>
      <c r="AV1522" s="11">
        <f t="shared" si="2183"/>
        <v>0</v>
      </c>
      <c r="AW1522" s="11">
        <f t="shared" si="2183"/>
        <v>0</v>
      </c>
      <c r="AX1522" s="11">
        <f t="shared" si="2183"/>
        <v>0</v>
      </c>
      <c r="AY1522" s="11">
        <f t="shared" si="2183"/>
        <v>0</v>
      </c>
      <c r="AZ1522" s="11">
        <f t="shared" si="2183"/>
        <v>50000</v>
      </c>
      <c r="BA1522" s="11">
        <f t="shared" si="2183"/>
        <v>0</v>
      </c>
      <c r="BB1522" s="11">
        <f t="shared" si="2183"/>
        <v>0</v>
      </c>
      <c r="BC1522" s="11">
        <f t="shared" si="2183"/>
        <v>50000</v>
      </c>
      <c r="BD1522" s="11">
        <f t="shared" si="2183"/>
        <v>0</v>
      </c>
      <c r="BE1522" s="11">
        <f t="shared" si="2183"/>
        <v>0</v>
      </c>
      <c r="BF1522" s="11">
        <f t="shared" si="2183"/>
        <v>0</v>
      </c>
      <c r="BG1522" s="11">
        <f t="shared" si="2183"/>
        <v>0</v>
      </c>
      <c r="BH1522" s="11">
        <f t="shared" si="2183"/>
        <v>0</v>
      </c>
      <c r="BI1522" s="11">
        <f t="shared" si="2183"/>
        <v>0</v>
      </c>
      <c r="BJ1522" s="11">
        <v>50000</v>
      </c>
      <c r="BK1522" s="11">
        <v>0</v>
      </c>
    </row>
    <row r="1523" spans="1:63" x14ac:dyDescent="0.25">
      <c r="A1523" s="4" t="s">
        <v>135</v>
      </c>
      <c r="B1523" s="4" t="s">
        <v>527</v>
      </c>
      <c r="C1523" s="4" t="s">
        <v>14</v>
      </c>
      <c r="D1523" s="107" t="s">
        <v>528</v>
      </c>
      <c r="E1523" s="106" t="s">
        <v>50</v>
      </c>
      <c r="F1523" s="106" t="s">
        <v>0</v>
      </c>
      <c r="G1523" s="2" t="s">
        <v>0</v>
      </c>
      <c r="H1523" s="2" t="s">
        <v>51</v>
      </c>
      <c r="I1523" s="12">
        <f>SUM(I1524:I1525)</f>
        <v>610000</v>
      </c>
      <c r="J1523" s="12">
        <f t="shared" ref="J1523:Y1523" si="2184">SUM(J1524:J1525)</f>
        <v>618000</v>
      </c>
      <c r="K1523" s="12">
        <f t="shared" si="2184"/>
        <v>0</v>
      </c>
      <c r="L1523" s="12">
        <f t="shared" si="2184"/>
        <v>0</v>
      </c>
      <c r="M1523" s="12">
        <f t="shared" si="2184"/>
        <v>0</v>
      </c>
      <c r="N1523" s="12">
        <f t="shared" si="2184"/>
        <v>0</v>
      </c>
      <c r="O1523" s="12">
        <f t="shared" si="2184"/>
        <v>0</v>
      </c>
      <c r="P1523" s="12">
        <f t="shared" ref="P1523" si="2185">SUM(P1524:P1525)</f>
        <v>618000</v>
      </c>
      <c r="Q1523" s="12">
        <f t="shared" si="2184"/>
        <v>40000</v>
      </c>
      <c r="R1523" s="12">
        <f t="shared" si="2184"/>
        <v>0</v>
      </c>
      <c r="S1523" s="12">
        <f t="shared" si="2184"/>
        <v>0</v>
      </c>
      <c r="T1523" s="12">
        <f t="shared" si="2184"/>
        <v>50000</v>
      </c>
      <c r="U1523" s="12">
        <f t="shared" si="2184"/>
        <v>50000</v>
      </c>
      <c r="V1523" s="12">
        <f t="shared" si="2184"/>
        <v>30000</v>
      </c>
      <c r="W1523" s="12">
        <f t="shared" si="2184"/>
        <v>0</v>
      </c>
      <c r="X1523" s="12">
        <f t="shared" si="2184"/>
        <v>0</v>
      </c>
      <c r="Y1523" s="12">
        <f t="shared" si="2184"/>
        <v>448000</v>
      </c>
      <c r="Z1523" s="12">
        <v>618000</v>
      </c>
      <c r="AA1523" s="12">
        <v>0</v>
      </c>
      <c r="AB1523" s="12">
        <f t="shared" ref="AB1523:AQ1523" si="2186">SUM(AB1524:AB1525)</f>
        <v>0</v>
      </c>
      <c r="AC1523" s="12">
        <f t="shared" si="2186"/>
        <v>0</v>
      </c>
      <c r="AD1523" s="12">
        <f t="shared" si="2186"/>
        <v>0</v>
      </c>
      <c r="AE1523" s="12">
        <f t="shared" si="2186"/>
        <v>0</v>
      </c>
      <c r="AF1523" s="12">
        <f t="shared" si="2186"/>
        <v>0</v>
      </c>
      <c r="AG1523" s="12">
        <f t="shared" si="2186"/>
        <v>0</v>
      </c>
      <c r="AH1523" s="12">
        <f t="shared" ref="AH1523" si="2187">SUM(AH1524:AH1525)</f>
        <v>0</v>
      </c>
      <c r="AI1523" s="12">
        <f t="shared" si="2186"/>
        <v>0</v>
      </c>
      <c r="AJ1523" s="12">
        <f t="shared" si="2186"/>
        <v>0</v>
      </c>
      <c r="AK1523" s="12">
        <f t="shared" si="2186"/>
        <v>0</v>
      </c>
      <c r="AL1523" s="12">
        <f t="shared" si="2186"/>
        <v>0</v>
      </c>
      <c r="AM1523" s="12">
        <f t="shared" si="2186"/>
        <v>0</v>
      </c>
      <c r="AN1523" s="12">
        <f t="shared" si="2186"/>
        <v>0</v>
      </c>
      <c r="AO1523" s="12">
        <f t="shared" si="2186"/>
        <v>0</v>
      </c>
      <c r="AP1523" s="12">
        <f t="shared" si="2186"/>
        <v>0</v>
      </c>
      <c r="AQ1523" s="12">
        <f t="shared" si="2186"/>
        <v>0</v>
      </c>
      <c r="AR1523" s="12">
        <v>0</v>
      </c>
      <c r="AS1523" s="12">
        <v>0</v>
      </c>
      <c r="AT1523" s="12">
        <f t="shared" ref="AT1523:BI1523" si="2188">SUM(AT1524:AT1525)</f>
        <v>0</v>
      </c>
      <c r="AU1523" s="12">
        <f t="shared" si="2188"/>
        <v>50000</v>
      </c>
      <c r="AV1523" s="12">
        <f t="shared" si="2188"/>
        <v>0</v>
      </c>
      <c r="AW1523" s="12">
        <f t="shared" si="2188"/>
        <v>0</v>
      </c>
      <c r="AX1523" s="12">
        <f t="shared" si="2188"/>
        <v>0</v>
      </c>
      <c r="AY1523" s="12">
        <f t="shared" si="2188"/>
        <v>0</v>
      </c>
      <c r="AZ1523" s="12">
        <f t="shared" ref="AZ1523" si="2189">SUM(AZ1524:AZ1525)</f>
        <v>50000</v>
      </c>
      <c r="BA1523" s="12">
        <f t="shared" si="2188"/>
        <v>0</v>
      </c>
      <c r="BB1523" s="12">
        <f t="shared" si="2188"/>
        <v>0</v>
      </c>
      <c r="BC1523" s="12">
        <f t="shared" si="2188"/>
        <v>50000</v>
      </c>
      <c r="BD1523" s="12">
        <f t="shared" si="2188"/>
        <v>0</v>
      </c>
      <c r="BE1523" s="12">
        <f t="shared" si="2188"/>
        <v>0</v>
      </c>
      <c r="BF1523" s="12">
        <f t="shared" si="2188"/>
        <v>0</v>
      </c>
      <c r="BG1523" s="12">
        <f t="shared" si="2188"/>
        <v>0</v>
      </c>
      <c r="BH1523" s="12">
        <f t="shared" si="2188"/>
        <v>0</v>
      </c>
      <c r="BI1523" s="12">
        <f t="shared" si="2188"/>
        <v>0</v>
      </c>
      <c r="BJ1523" s="12">
        <v>50000</v>
      </c>
      <c r="BK1523" s="12">
        <v>0</v>
      </c>
    </row>
    <row r="1524" spans="1:63" x14ac:dyDescent="0.25">
      <c r="A1524" s="4" t="s">
        <v>135</v>
      </c>
      <c r="B1524" s="4" t="s">
        <v>527</v>
      </c>
      <c r="C1524" s="4" t="s">
        <v>14</v>
      </c>
      <c r="D1524" s="107" t="s">
        <v>528</v>
      </c>
      <c r="E1524" s="117">
        <v>8213</v>
      </c>
      <c r="F1524" s="107"/>
      <c r="G1524" s="104" t="s">
        <v>1657</v>
      </c>
      <c r="H1524" s="13" t="s">
        <v>53</v>
      </c>
      <c r="I1524" s="14">
        <v>210000</v>
      </c>
      <c r="J1524" s="14">
        <v>218000</v>
      </c>
      <c r="K1524" s="14"/>
      <c r="L1524" s="14"/>
      <c r="M1524" s="14"/>
      <c r="N1524" s="14"/>
      <c r="O1524" s="14"/>
      <c r="P1524" s="14">
        <f t="shared" si="2175"/>
        <v>218000</v>
      </c>
      <c r="Q1524" s="14">
        <v>20000</v>
      </c>
      <c r="R1524" s="14"/>
      <c r="S1524" s="14"/>
      <c r="T1524" s="14">
        <v>25000</v>
      </c>
      <c r="U1524" s="14">
        <v>30000</v>
      </c>
      <c r="V1524" s="14"/>
      <c r="W1524" s="14"/>
      <c r="X1524" s="14"/>
      <c r="Y1524" s="14">
        <v>143000</v>
      </c>
      <c r="Z1524" s="14">
        <v>218000</v>
      </c>
      <c r="AA1524" s="14">
        <v>0</v>
      </c>
      <c r="AB1524" s="14">
        <v>0</v>
      </c>
      <c r="AC1524" s="14"/>
      <c r="AD1524" s="14"/>
      <c r="AE1524" s="14"/>
      <c r="AF1524" s="14"/>
      <c r="AG1524" s="14"/>
      <c r="AH1524" s="14">
        <f t="shared" si="2176"/>
        <v>0</v>
      </c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>
        <v>0</v>
      </c>
      <c r="AS1524" s="14">
        <v>0</v>
      </c>
      <c r="AT1524" s="14">
        <v>0</v>
      </c>
      <c r="AU1524" s="14"/>
      <c r="AV1524" s="14"/>
      <c r="AW1524" s="14"/>
      <c r="AX1524" s="14">
        <v>50000</v>
      </c>
      <c r="AY1524" s="14"/>
      <c r="AZ1524" s="14">
        <f t="shared" si="2177"/>
        <v>50000</v>
      </c>
      <c r="BA1524" s="14"/>
      <c r="BB1524" s="14"/>
      <c r="BC1524" s="14"/>
      <c r="BD1524" s="14"/>
      <c r="BE1524" s="14"/>
      <c r="BF1524" s="14">
        <v>50000</v>
      </c>
      <c r="BG1524" s="14"/>
      <c r="BH1524" s="14"/>
      <c r="BI1524" s="14"/>
      <c r="BJ1524" s="14">
        <v>50000</v>
      </c>
      <c r="BK1524" s="14">
        <v>0</v>
      </c>
    </row>
    <row r="1525" spans="1:63" x14ac:dyDescent="0.25">
      <c r="A1525" s="4" t="s">
        <v>135</v>
      </c>
      <c r="B1525" s="4" t="s">
        <v>527</v>
      </c>
      <c r="C1525" s="4" t="s">
        <v>14</v>
      </c>
      <c r="D1525" s="107" t="s">
        <v>528</v>
      </c>
      <c r="E1525" s="117">
        <v>8216</v>
      </c>
      <c r="F1525" s="107"/>
      <c r="G1525" s="104" t="s">
        <v>1657</v>
      </c>
      <c r="H1525" s="13" t="s">
        <v>110</v>
      </c>
      <c r="I1525" s="14">
        <v>400000</v>
      </c>
      <c r="J1525" s="14">
        <v>400000</v>
      </c>
      <c r="K1525" s="14"/>
      <c r="L1525" s="14"/>
      <c r="M1525" s="14"/>
      <c r="N1525" s="14"/>
      <c r="O1525" s="14"/>
      <c r="P1525" s="14">
        <f t="shared" si="2175"/>
        <v>400000</v>
      </c>
      <c r="Q1525" s="14">
        <v>20000</v>
      </c>
      <c r="R1525" s="14"/>
      <c r="S1525" s="14"/>
      <c r="T1525" s="14">
        <v>25000</v>
      </c>
      <c r="U1525" s="14">
        <v>20000</v>
      </c>
      <c r="V1525" s="14">
        <v>30000</v>
      </c>
      <c r="W1525" s="14"/>
      <c r="X1525" s="14"/>
      <c r="Y1525" s="14">
        <v>305000</v>
      </c>
      <c r="Z1525" s="14">
        <v>400000</v>
      </c>
      <c r="AA1525" s="14">
        <v>0</v>
      </c>
      <c r="AB1525" s="14">
        <v>0</v>
      </c>
      <c r="AC1525" s="14"/>
      <c r="AD1525" s="14"/>
      <c r="AE1525" s="14"/>
      <c r="AF1525" s="14"/>
      <c r="AG1525" s="14"/>
      <c r="AH1525" s="14">
        <f t="shared" si="2176"/>
        <v>0</v>
      </c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>
        <v>0</v>
      </c>
      <c r="AS1525" s="14">
        <v>0</v>
      </c>
      <c r="AT1525" s="14">
        <v>0</v>
      </c>
      <c r="AU1525" s="14">
        <v>50000</v>
      </c>
      <c r="AV1525" s="14"/>
      <c r="AW1525" s="14"/>
      <c r="AX1525" s="14">
        <v>-50000</v>
      </c>
      <c r="AY1525" s="14"/>
      <c r="AZ1525" s="14">
        <f t="shared" si="2177"/>
        <v>0</v>
      </c>
      <c r="BA1525" s="14"/>
      <c r="BB1525" s="14"/>
      <c r="BC1525" s="14">
        <v>50000</v>
      </c>
      <c r="BD1525" s="14"/>
      <c r="BE1525" s="14"/>
      <c r="BF1525" s="14">
        <v>-50000</v>
      </c>
      <c r="BG1525" s="14"/>
      <c r="BH1525" s="14"/>
      <c r="BI1525" s="14"/>
      <c r="BJ1525" s="14">
        <v>0</v>
      </c>
      <c r="BK1525" s="14">
        <v>0</v>
      </c>
    </row>
    <row r="1526" spans="1:63" x14ac:dyDescent="0.25">
      <c r="A1526" s="13" t="s">
        <v>0</v>
      </c>
      <c r="B1526" s="13" t="s">
        <v>0</v>
      </c>
      <c r="C1526" s="13" t="s">
        <v>0</v>
      </c>
      <c r="D1526" s="103" t="s">
        <v>0</v>
      </c>
      <c r="E1526" s="103" t="s">
        <v>0</v>
      </c>
      <c r="F1526" s="103" t="s">
        <v>0</v>
      </c>
      <c r="G1526" s="13" t="s">
        <v>0</v>
      </c>
      <c r="H1526" s="10" t="s">
        <v>537</v>
      </c>
      <c r="I1526" s="11">
        <f>SUM(I1498,I1522)</f>
        <v>19749289</v>
      </c>
      <c r="J1526" s="11">
        <f t="shared" ref="J1526:Y1526" si="2190">SUM(J1498,J1522)</f>
        <v>6507250</v>
      </c>
      <c r="K1526" s="11">
        <f t="shared" si="2190"/>
        <v>0</v>
      </c>
      <c r="L1526" s="11">
        <f t="shared" si="2190"/>
        <v>0</v>
      </c>
      <c r="M1526" s="11">
        <f t="shared" si="2190"/>
        <v>0</v>
      </c>
      <c r="N1526" s="11">
        <f t="shared" si="2190"/>
        <v>0</v>
      </c>
      <c r="O1526" s="11">
        <f t="shared" si="2190"/>
        <v>0</v>
      </c>
      <c r="P1526" s="11">
        <f t="shared" si="2190"/>
        <v>6507250</v>
      </c>
      <c r="Q1526" s="11">
        <f t="shared" si="2190"/>
        <v>912009</v>
      </c>
      <c r="R1526" s="11">
        <f t="shared" si="2190"/>
        <v>0</v>
      </c>
      <c r="S1526" s="11">
        <f t="shared" si="2190"/>
        <v>180348</v>
      </c>
      <c r="T1526" s="11">
        <f t="shared" si="2190"/>
        <v>435000</v>
      </c>
      <c r="U1526" s="11">
        <f t="shared" si="2190"/>
        <v>974735</v>
      </c>
      <c r="V1526" s="11">
        <f t="shared" si="2190"/>
        <v>377439</v>
      </c>
      <c r="W1526" s="11">
        <f t="shared" si="2190"/>
        <v>454957</v>
      </c>
      <c r="X1526" s="11">
        <f t="shared" si="2190"/>
        <v>49000</v>
      </c>
      <c r="Y1526" s="11">
        <f t="shared" si="2190"/>
        <v>878094</v>
      </c>
      <c r="Z1526" s="11">
        <v>4261582</v>
      </c>
      <c r="AA1526" s="11">
        <v>2245668</v>
      </c>
      <c r="AB1526" s="11">
        <f t="shared" ref="AB1526:AQ1526" si="2191">SUM(AB1498,AB1522)</f>
        <v>1200</v>
      </c>
      <c r="AC1526" s="11">
        <f t="shared" si="2191"/>
        <v>1200</v>
      </c>
      <c r="AD1526" s="11">
        <f t="shared" si="2191"/>
        <v>0</v>
      </c>
      <c r="AE1526" s="11">
        <f t="shared" si="2191"/>
        <v>0</v>
      </c>
      <c r="AF1526" s="11">
        <f t="shared" si="2191"/>
        <v>0</v>
      </c>
      <c r="AG1526" s="11">
        <f t="shared" si="2191"/>
        <v>0</v>
      </c>
      <c r="AH1526" s="11">
        <f t="shared" si="2191"/>
        <v>2400</v>
      </c>
      <c r="AI1526" s="11">
        <f t="shared" si="2191"/>
        <v>0</v>
      </c>
      <c r="AJ1526" s="11">
        <f t="shared" si="2191"/>
        <v>0</v>
      </c>
      <c r="AK1526" s="11">
        <f t="shared" si="2191"/>
        <v>1200</v>
      </c>
      <c r="AL1526" s="11">
        <f t="shared" si="2191"/>
        <v>0</v>
      </c>
      <c r="AM1526" s="11">
        <f t="shared" si="2191"/>
        <v>0</v>
      </c>
      <c r="AN1526" s="11">
        <f t="shared" si="2191"/>
        <v>0</v>
      </c>
      <c r="AO1526" s="11">
        <f t="shared" si="2191"/>
        <v>0</v>
      </c>
      <c r="AP1526" s="11">
        <f t="shared" si="2191"/>
        <v>0</v>
      </c>
      <c r="AQ1526" s="11">
        <f t="shared" si="2191"/>
        <v>0</v>
      </c>
      <c r="AR1526" s="11">
        <v>1200</v>
      </c>
      <c r="AS1526" s="11">
        <v>1200</v>
      </c>
      <c r="AT1526" s="11">
        <f t="shared" ref="AT1526:BI1526" si="2192">SUM(AT1498,AT1522)</f>
        <v>264000</v>
      </c>
      <c r="AU1526" s="11">
        <f t="shared" si="2192"/>
        <v>504552</v>
      </c>
      <c r="AV1526" s="11">
        <f t="shared" si="2192"/>
        <v>0</v>
      </c>
      <c r="AW1526" s="11">
        <f t="shared" si="2192"/>
        <v>10000</v>
      </c>
      <c r="AX1526" s="11">
        <f t="shared" si="2192"/>
        <v>0</v>
      </c>
      <c r="AY1526" s="11">
        <f t="shared" si="2192"/>
        <v>0</v>
      </c>
      <c r="AZ1526" s="11">
        <f t="shared" si="2192"/>
        <v>778552</v>
      </c>
      <c r="BA1526" s="11">
        <f t="shared" si="2192"/>
        <v>0</v>
      </c>
      <c r="BB1526" s="11">
        <f t="shared" si="2192"/>
        <v>10000</v>
      </c>
      <c r="BC1526" s="11">
        <f t="shared" si="2192"/>
        <v>504552</v>
      </c>
      <c r="BD1526" s="11">
        <f t="shared" si="2192"/>
        <v>0</v>
      </c>
      <c r="BE1526" s="11">
        <f t="shared" si="2192"/>
        <v>0</v>
      </c>
      <c r="BF1526" s="11">
        <f t="shared" si="2192"/>
        <v>0</v>
      </c>
      <c r="BG1526" s="11">
        <f t="shared" si="2192"/>
        <v>0</v>
      </c>
      <c r="BH1526" s="11">
        <f t="shared" si="2192"/>
        <v>0</v>
      </c>
      <c r="BI1526" s="11">
        <f t="shared" si="2192"/>
        <v>0</v>
      </c>
      <c r="BJ1526" s="11">
        <v>514552</v>
      </c>
      <c r="BK1526" s="11">
        <v>264000</v>
      </c>
    </row>
    <row r="1527" spans="1:63" ht="15.75" thickBot="1" x14ac:dyDescent="0.3">
      <c r="A1527" s="13" t="s">
        <v>0</v>
      </c>
      <c r="B1527" s="13" t="s">
        <v>0</v>
      </c>
      <c r="C1527" s="13" t="s">
        <v>0</v>
      </c>
      <c r="D1527" s="103" t="s">
        <v>0</v>
      </c>
      <c r="E1527" s="103" t="s">
        <v>0</v>
      </c>
      <c r="F1527" s="103" t="s">
        <v>0</v>
      </c>
      <c r="G1527" s="13" t="s">
        <v>0</v>
      </c>
      <c r="H1527" s="2" t="s">
        <v>55</v>
      </c>
      <c r="I1527" s="12">
        <v>606</v>
      </c>
      <c r="J1527" s="13" t="s">
        <v>0</v>
      </c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>
        <v>0</v>
      </c>
      <c r="AA1527" s="13"/>
      <c r="AB1527" s="13" t="s">
        <v>0</v>
      </c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13"/>
      <c r="AM1527" s="13"/>
      <c r="AN1527" s="13"/>
      <c r="AO1527" s="13"/>
      <c r="AP1527" s="13"/>
      <c r="AQ1527" s="13"/>
      <c r="AR1527" s="13">
        <v>0</v>
      </c>
      <c r="AS1527" s="13"/>
      <c r="AT1527" s="13" t="s">
        <v>0</v>
      </c>
      <c r="AU1527" s="13"/>
      <c r="AV1527" s="13"/>
      <c r="AW1527" s="13"/>
      <c r="AX1527" s="13"/>
      <c r="AY1527" s="13"/>
      <c r="AZ1527" s="13"/>
      <c r="BA1527" s="13"/>
      <c r="BB1527" s="13"/>
      <c r="BC1527" s="13"/>
      <c r="BD1527" s="13"/>
      <c r="BE1527" s="13"/>
      <c r="BF1527" s="13"/>
      <c r="BG1527" s="13"/>
      <c r="BH1527" s="13"/>
      <c r="BI1527" s="13"/>
      <c r="BJ1527" s="13">
        <v>0</v>
      </c>
      <c r="BK1527" s="13"/>
    </row>
    <row r="1528" spans="1:63" ht="69.75" customHeight="1" thickBot="1" x14ac:dyDescent="0.3">
      <c r="A1528" s="148" t="s">
        <v>0</v>
      </c>
      <c r="B1528" s="148" t="s">
        <v>0</v>
      </c>
      <c r="C1528" s="148" t="s">
        <v>0</v>
      </c>
      <c r="D1528" s="151" t="s">
        <v>0</v>
      </c>
      <c r="E1528" s="151" t="s">
        <v>0</v>
      </c>
      <c r="F1528" s="151" t="s">
        <v>0</v>
      </c>
      <c r="G1528" s="154" t="s">
        <v>0</v>
      </c>
      <c r="H1528" s="5" t="s">
        <v>56</v>
      </c>
      <c r="I1528" s="5" t="s">
        <v>9</v>
      </c>
      <c r="J1528" s="94" t="s">
        <v>10</v>
      </c>
      <c r="K1528" s="94" t="s">
        <v>1602</v>
      </c>
      <c r="L1528" s="94" t="s">
        <v>1535</v>
      </c>
      <c r="M1528" s="94" t="s">
        <v>1591</v>
      </c>
      <c r="N1528" s="94" t="s">
        <v>1592</v>
      </c>
      <c r="O1528" s="94" t="s">
        <v>1593</v>
      </c>
      <c r="P1528" s="94" t="s">
        <v>1606</v>
      </c>
      <c r="Q1528" s="94" t="s">
        <v>1603</v>
      </c>
      <c r="R1528" s="94" t="s">
        <v>1594</v>
      </c>
      <c r="S1528" s="94" t="s">
        <v>1595</v>
      </c>
      <c r="T1528" s="94" t="s">
        <v>1596</v>
      </c>
      <c r="U1528" s="94" t="s">
        <v>1597</v>
      </c>
      <c r="V1528" s="94" t="s">
        <v>1598</v>
      </c>
      <c r="W1528" s="94" t="s">
        <v>1599</v>
      </c>
      <c r="X1528" s="94" t="s">
        <v>1604</v>
      </c>
      <c r="Y1528" s="94" t="s">
        <v>1605</v>
      </c>
      <c r="Z1528" s="94" t="s">
        <v>1600</v>
      </c>
      <c r="AA1528" s="94" t="s">
        <v>1601</v>
      </c>
      <c r="AB1528" s="95" t="s">
        <v>11</v>
      </c>
      <c r="AC1528" s="95" t="s">
        <v>1602</v>
      </c>
      <c r="AD1528" s="95" t="s">
        <v>1535</v>
      </c>
      <c r="AE1528" s="95" t="s">
        <v>1591</v>
      </c>
      <c r="AF1528" s="95" t="s">
        <v>1592</v>
      </c>
      <c r="AG1528" s="95" t="s">
        <v>1593</v>
      </c>
      <c r="AH1528" s="95" t="s">
        <v>1607</v>
      </c>
      <c r="AI1528" s="95" t="s">
        <v>1603</v>
      </c>
      <c r="AJ1528" s="95" t="s">
        <v>1594</v>
      </c>
      <c r="AK1528" s="95" t="s">
        <v>1595</v>
      </c>
      <c r="AL1528" s="95" t="s">
        <v>1596</v>
      </c>
      <c r="AM1528" s="95" t="s">
        <v>1597</v>
      </c>
      <c r="AN1528" s="95" t="s">
        <v>1598</v>
      </c>
      <c r="AO1528" s="95" t="s">
        <v>1599</v>
      </c>
      <c r="AP1528" s="95" t="s">
        <v>1604</v>
      </c>
      <c r="AQ1528" s="95" t="s">
        <v>1605</v>
      </c>
      <c r="AR1528" s="95" t="s">
        <v>1600</v>
      </c>
      <c r="AS1528" s="95" t="s">
        <v>1601</v>
      </c>
      <c r="AT1528" s="96" t="s">
        <v>12</v>
      </c>
      <c r="AU1528" s="96" t="s">
        <v>1602</v>
      </c>
      <c r="AV1528" s="96" t="s">
        <v>1535</v>
      </c>
      <c r="AW1528" s="96" t="s">
        <v>1591</v>
      </c>
      <c r="AX1528" s="96" t="s">
        <v>1592</v>
      </c>
      <c r="AY1528" s="96" t="s">
        <v>1593</v>
      </c>
      <c r="AZ1528" s="96" t="s">
        <v>1608</v>
      </c>
      <c r="BA1528" s="96" t="s">
        <v>1603</v>
      </c>
      <c r="BB1528" s="96" t="s">
        <v>1594</v>
      </c>
      <c r="BC1528" s="96" t="s">
        <v>1595</v>
      </c>
      <c r="BD1528" s="96" t="s">
        <v>1596</v>
      </c>
      <c r="BE1528" s="96" t="s">
        <v>1597</v>
      </c>
      <c r="BF1528" s="96" t="s">
        <v>1598</v>
      </c>
      <c r="BG1528" s="96" t="s">
        <v>1599</v>
      </c>
      <c r="BH1528" s="96" t="s">
        <v>1604</v>
      </c>
      <c r="BI1528" s="96" t="s">
        <v>1605</v>
      </c>
      <c r="BJ1528" s="96" t="s">
        <v>1600</v>
      </c>
      <c r="BK1528" s="96" t="s">
        <v>1601</v>
      </c>
    </row>
    <row r="1529" spans="1:63" x14ac:dyDescent="0.25">
      <c r="A1529" s="149"/>
      <c r="B1529" s="149"/>
      <c r="C1529" s="149"/>
      <c r="D1529" s="152"/>
      <c r="E1529" s="152"/>
      <c r="F1529" s="152"/>
      <c r="G1529" s="155"/>
      <c r="H1529" s="15" t="s">
        <v>0</v>
      </c>
      <c r="I1529" s="9" t="s">
        <v>13</v>
      </c>
      <c r="J1529" s="9">
        <v>1</v>
      </c>
      <c r="K1529" s="9">
        <v>2</v>
      </c>
      <c r="L1529" s="9">
        <v>3</v>
      </c>
      <c r="M1529" s="9">
        <v>4</v>
      </c>
      <c r="N1529" s="9">
        <v>5</v>
      </c>
      <c r="O1529" s="9">
        <v>6</v>
      </c>
      <c r="P1529" s="9">
        <v>7</v>
      </c>
      <c r="Q1529" s="9">
        <v>8</v>
      </c>
      <c r="R1529" s="9">
        <v>9</v>
      </c>
      <c r="S1529" s="9">
        <v>10</v>
      </c>
      <c r="T1529" s="9">
        <v>11</v>
      </c>
      <c r="U1529" s="9">
        <v>12</v>
      </c>
      <c r="V1529" s="9">
        <v>13</v>
      </c>
      <c r="W1529" s="9">
        <v>14</v>
      </c>
      <c r="X1529" s="9">
        <v>15</v>
      </c>
      <c r="Y1529" s="9">
        <v>16</v>
      </c>
      <c r="Z1529" s="9">
        <v>20</v>
      </c>
      <c r="AA1529" s="9">
        <v>21</v>
      </c>
      <c r="AB1529" s="9">
        <v>1</v>
      </c>
      <c r="AC1529" s="9">
        <v>2</v>
      </c>
      <c r="AD1529" s="9">
        <v>3</v>
      </c>
      <c r="AE1529" s="9">
        <v>4</v>
      </c>
      <c r="AF1529" s="9">
        <v>5</v>
      </c>
      <c r="AG1529" s="9">
        <v>6</v>
      </c>
      <c r="AH1529" s="9">
        <v>7</v>
      </c>
      <c r="AI1529" s="9">
        <v>8</v>
      </c>
      <c r="AJ1529" s="9">
        <v>9</v>
      </c>
      <c r="AK1529" s="9">
        <v>10</v>
      </c>
      <c r="AL1529" s="9">
        <v>11</v>
      </c>
      <c r="AM1529" s="9">
        <v>12</v>
      </c>
      <c r="AN1529" s="9">
        <v>13</v>
      </c>
      <c r="AO1529" s="9">
        <v>14</v>
      </c>
      <c r="AP1529" s="9">
        <v>15</v>
      </c>
      <c r="AQ1529" s="9">
        <v>16</v>
      </c>
      <c r="AR1529" s="9">
        <v>20</v>
      </c>
      <c r="AS1529" s="9">
        <v>21</v>
      </c>
      <c r="AT1529" s="9">
        <v>1</v>
      </c>
      <c r="AU1529" s="9">
        <v>2</v>
      </c>
      <c r="AV1529" s="9">
        <v>3</v>
      </c>
      <c r="AW1529" s="9">
        <v>4</v>
      </c>
      <c r="AX1529" s="9">
        <v>5</v>
      </c>
      <c r="AY1529" s="9">
        <v>6</v>
      </c>
      <c r="AZ1529" s="9">
        <v>7</v>
      </c>
      <c r="BA1529" s="9">
        <v>8</v>
      </c>
      <c r="BB1529" s="9">
        <v>9</v>
      </c>
      <c r="BC1529" s="9">
        <v>10</v>
      </c>
      <c r="BD1529" s="9">
        <v>11</v>
      </c>
      <c r="BE1529" s="9">
        <v>12</v>
      </c>
      <c r="BF1529" s="9">
        <v>13</v>
      </c>
      <c r="BG1529" s="9">
        <v>14</v>
      </c>
      <c r="BH1529" s="9">
        <v>15</v>
      </c>
      <c r="BI1529" s="9">
        <v>16</v>
      </c>
      <c r="BJ1529" s="9">
        <v>20</v>
      </c>
      <c r="BK1529" s="9">
        <v>21</v>
      </c>
    </row>
    <row r="1530" spans="1:63" ht="22.5" x14ac:dyDescent="0.25">
      <c r="A1530" s="149"/>
      <c r="B1530" s="149"/>
      <c r="C1530" s="149"/>
      <c r="D1530" s="152"/>
      <c r="E1530" s="152"/>
      <c r="F1530" s="152"/>
      <c r="G1530" s="155"/>
      <c r="H1530" s="16" t="s">
        <v>138</v>
      </c>
      <c r="I1530" s="17">
        <f>SUM(I1526)</f>
        <v>19749289</v>
      </c>
      <c r="J1530" s="17">
        <f t="shared" ref="J1530:Y1530" si="2193">SUM(J1526)</f>
        <v>6507250</v>
      </c>
      <c r="K1530" s="17">
        <f t="shared" si="2193"/>
        <v>0</v>
      </c>
      <c r="L1530" s="17">
        <f t="shared" si="2193"/>
        <v>0</v>
      </c>
      <c r="M1530" s="17">
        <f t="shared" si="2193"/>
        <v>0</v>
      </c>
      <c r="N1530" s="17">
        <f t="shared" si="2193"/>
        <v>0</v>
      </c>
      <c r="O1530" s="17">
        <f t="shared" si="2193"/>
        <v>0</v>
      </c>
      <c r="P1530" s="17">
        <f t="shared" ref="P1530" si="2194">SUM(P1526)</f>
        <v>6507250</v>
      </c>
      <c r="Q1530" s="17">
        <f t="shared" si="2193"/>
        <v>912009</v>
      </c>
      <c r="R1530" s="17">
        <f t="shared" si="2193"/>
        <v>0</v>
      </c>
      <c r="S1530" s="17">
        <f t="shared" si="2193"/>
        <v>180348</v>
      </c>
      <c r="T1530" s="17">
        <f t="shared" si="2193"/>
        <v>435000</v>
      </c>
      <c r="U1530" s="17">
        <f t="shared" si="2193"/>
        <v>974735</v>
      </c>
      <c r="V1530" s="17">
        <f t="shared" si="2193"/>
        <v>377439</v>
      </c>
      <c r="W1530" s="17">
        <f t="shared" si="2193"/>
        <v>454957</v>
      </c>
      <c r="X1530" s="17">
        <f t="shared" si="2193"/>
        <v>49000</v>
      </c>
      <c r="Y1530" s="17">
        <f t="shared" si="2193"/>
        <v>878094</v>
      </c>
      <c r="Z1530" s="17">
        <v>4261582</v>
      </c>
      <c r="AA1530" s="17">
        <v>2245668</v>
      </c>
      <c r="AB1530" s="17">
        <f t="shared" ref="AB1530:AQ1530" si="2195">SUM(AB1526)</f>
        <v>1200</v>
      </c>
      <c r="AC1530" s="17">
        <f t="shared" si="2195"/>
        <v>1200</v>
      </c>
      <c r="AD1530" s="17">
        <f t="shared" si="2195"/>
        <v>0</v>
      </c>
      <c r="AE1530" s="17">
        <f t="shared" si="2195"/>
        <v>0</v>
      </c>
      <c r="AF1530" s="17">
        <f t="shared" si="2195"/>
        <v>0</v>
      </c>
      <c r="AG1530" s="17">
        <f t="shared" si="2195"/>
        <v>0</v>
      </c>
      <c r="AH1530" s="17">
        <f t="shared" ref="AH1530" si="2196">SUM(AH1526)</f>
        <v>2400</v>
      </c>
      <c r="AI1530" s="17">
        <f t="shared" si="2195"/>
        <v>0</v>
      </c>
      <c r="AJ1530" s="17">
        <f t="shared" si="2195"/>
        <v>0</v>
      </c>
      <c r="AK1530" s="17">
        <f t="shared" si="2195"/>
        <v>1200</v>
      </c>
      <c r="AL1530" s="17">
        <f t="shared" si="2195"/>
        <v>0</v>
      </c>
      <c r="AM1530" s="17">
        <f t="shared" si="2195"/>
        <v>0</v>
      </c>
      <c r="AN1530" s="17">
        <f t="shared" si="2195"/>
        <v>0</v>
      </c>
      <c r="AO1530" s="17">
        <f t="shared" si="2195"/>
        <v>0</v>
      </c>
      <c r="AP1530" s="17">
        <f t="shared" si="2195"/>
        <v>0</v>
      </c>
      <c r="AQ1530" s="17">
        <f t="shared" si="2195"/>
        <v>0</v>
      </c>
      <c r="AR1530" s="17">
        <v>1200</v>
      </c>
      <c r="AS1530" s="17">
        <v>1200</v>
      </c>
      <c r="AT1530" s="17">
        <f t="shared" ref="AT1530:BI1530" si="2197">SUM(AT1526)</f>
        <v>264000</v>
      </c>
      <c r="AU1530" s="17">
        <f t="shared" si="2197"/>
        <v>504552</v>
      </c>
      <c r="AV1530" s="17">
        <f t="shared" si="2197"/>
        <v>0</v>
      </c>
      <c r="AW1530" s="17">
        <f t="shared" si="2197"/>
        <v>10000</v>
      </c>
      <c r="AX1530" s="17">
        <f t="shared" si="2197"/>
        <v>0</v>
      </c>
      <c r="AY1530" s="17">
        <f t="shared" si="2197"/>
        <v>0</v>
      </c>
      <c r="AZ1530" s="17">
        <f t="shared" ref="AZ1530" si="2198">SUM(AZ1526)</f>
        <v>778552</v>
      </c>
      <c r="BA1530" s="17">
        <f t="shared" si="2197"/>
        <v>0</v>
      </c>
      <c r="BB1530" s="17">
        <f t="shared" si="2197"/>
        <v>10000</v>
      </c>
      <c r="BC1530" s="17">
        <f t="shared" si="2197"/>
        <v>504552</v>
      </c>
      <c r="BD1530" s="17">
        <f t="shared" si="2197"/>
        <v>0</v>
      </c>
      <c r="BE1530" s="17">
        <f t="shared" si="2197"/>
        <v>0</v>
      </c>
      <c r="BF1530" s="17">
        <f t="shared" si="2197"/>
        <v>0</v>
      </c>
      <c r="BG1530" s="17">
        <f t="shared" si="2197"/>
        <v>0</v>
      </c>
      <c r="BH1530" s="17">
        <f t="shared" si="2197"/>
        <v>0</v>
      </c>
      <c r="BI1530" s="17">
        <f t="shared" si="2197"/>
        <v>0</v>
      </c>
      <c r="BJ1530" s="17">
        <v>514552</v>
      </c>
      <c r="BK1530" s="17">
        <v>264000</v>
      </c>
    </row>
    <row r="1531" spans="1:63" x14ac:dyDescent="0.25">
      <c r="A1531" s="149"/>
      <c r="B1531" s="149"/>
      <c r="C1531" s="149"/>
      <c r="D1531" s="152"/>
      <c r="E1531" s="152"/>
      <c r="F1531" s="152"/>
      <c r="G1531" s="155"/>
      <c r="H1531" s="18" t="s">
        <v>57</v>
      </c>
      <c r="I1531" s="17">
        <f>SUM(I1530)</f>
        <v>19749289</v>
      </c>
      <c r="J1531" s="17">
        <f t="shared" ref="J1531:Y1531" si="2199">SUM(J1530)</f>
        <v>6507250</v>
      </c>
      <c r="K1531" s="17">
        <f t="shared" si="2199"/>
        <v>0</v>
      </c>
      <c r="L1531" s="17">
        <f t="shared" si="2199"/>
        <v>0</v>
      </c>
      <c r="M1531" s="17">
        <f t="shared" si="2199"/>
        <v>0</v>
      </c>
      <c r="N1531" s="17">
        <f t="shared" si="2199"/>
        <v>0</v>
      </c>
      <c r="O1531" s="17">
        <f t="shared" si="2199"/>
        <v>0</v>
      </c>
      <c r="P1531" s="17">
        <f t="shared" ref="P1531" si="2200">SUM(P1530)</f>
        <v>6507250</v>
      </c>
      <c r="Q1531" s="17">
        <f t="shared" si="2199"/>
        <v>912009</v>
      </c>
      <c r="R1531" s="17">
        <f t="shared" si="2199"/>
        <v>0</v>
      </c>
      <c r="S1531" s="17">
        <f t="shared" si="2199"/>
        <v>180348</v>
      </c>
      <c r="T1531" s="17">
        <f t="shared" si="2199"/>
        <v>435000</v>
      </c>
      <c r="U1531" s="17">
        <f t="shared" si="2199"/>
        <v>974735</v>
      </c>
      <c r="V1531" s="17">
        <f t="shared" si="2199"/>
        <v>377439</v>
      </c>
      <c r="W1531" s="17">
        <f t="shared" si="2199"/>
        <v>454957</v>
      </c>
      <c r="X1531" s="17">
        <f t="shared" si="2199"/>
        <v>49000</v>
      </c>
      <c r="Y1531" s="17">
        <f t="shared" si="2199"/>
        <v>878094</v>
      </c>
      <c r="Z1531" s="17">
        <v>4261582</v>
      </c>
      <c r="AA1531" s="17">
        <v>2245668</v>
      </c>
      <c r="AB1531" s="17">
        <f t="shared" ref="AB1531:AQ1531" si="2201">SUM(AB1530)</f>
        <v>1200</v>
      </c>
      <c r="AC1531" s="17">
        <f t="shared" si="2201"/>
        <v>1200</v>
      </c>
      <c r="AD1531" s="17">
        <f t="shared" si="2201"/>
        <v>0</v>
      </c>
      <c r="AE1531" s="17">
        <f t="shared" si="2201"/>
        <v>0</v>
      </c>
      <c r="AF1531" s="17">
        <f t="shared" si="2201"/>
        <v>0</v>
      </c>
      <c r="AG1531" s="17">
        <f t="shared" si="2201"/>
        <v>0</v>
      </c>
      <c r="AH1531" s="17">
        <f t="shared" ref="AH1531" si="2202">SUM(AH1530)</f>
        <v>2400</v>
      </c>
      <c r="AI1531" s="17">
        <f t="shared" si="2201"/>
        <v>0</v>
      </c>
      <c r="AJ1531" s="17">
        <f t="shared" si="2201"/>
        <v>0</v>
      </c>
      <c r="AK1531" s="17">
        <f t="shared" si="2201"/>
        <v>1200</v>
      </c>
      <c r="AL1531" s="17">
        <f t="shared" si="2201"/>
        <v>0</v>
      </c>
      <c r="AM1531" s="17">
        <f t="shared" si="2201"/>
        <v>0</v>
      </c>
      <c r="AN1531" s="17">
        <f t="shared" si="2201"/>
        <v>0</v>
      </c>
      <c r="AO1531" s="17">
        <f t="shared" si="2201"/>
        <v>0</v>
      </c>
      <c r="AP1531" s="17">
        <f t="shared" si="2201"/>
        <v>0</v>
      </c>
      <c r="AQ1531" s="17">
        <f t="shared" si="2201"/>
        <v>0</v>
      </c>
      <c r="AR1531" s="17">
        <v>1200</v>
      </c>
      <c r="AS1531" s="17">
        <v>1200</v>
      </c>
      <c r="AT1531" s="17">
        <f t="shared" ref="AT1531:BI1531" si="2203">SUM(AT1530)</f>
        <v>264000</v>
      </c>
      <c r="AU1531" s="17">
        <f t="shared" si="2203"/>
        <v>504552</v>
      </c>
      <c r="AV1531" s="17">
        <f t="shared" si="2203"/>
        <v>0</v>
      </c>
      <c r="AW1531" s="17">
        <f t="shared" si="2203"/>
        <v>10000</v>
      </c>
      <c r="AX1531" s="17">
        <f t="shared" si="2203"/>
        <v>0</v>
      </c>
      <c r="AY1531" s="17">
        <f t="shared" si="2203"/>
        <v>0</v>
      </c>
      <c r="AZ1531" s="17">
        <f t="shared" ref="AZ1531" si="2204">SUM(AZ1530)</f>
        <v>778552</v>
      </c>
      <c r="BA1531" s="17">
        <f t="shared" si="2203"/>
        <v>0</v>
      </c>
      <c r="BB1531" s="17">
        <f t="shared" si="2203"/>
        <v>10000</v>
      </c>
      <c r="BC1531" s="17">
        <f t="shared" si="2203"/>
        <v>504552</v>
      </c>
      <c r="BD1531" s="17">
        <f t="shared" si="2203"/>
        <v>0</v>
      </c>
      <c r="BE1531" s="17">
        <f t="shared" si="2203"/>
        <v>0</v>
      </c>
      <c r="BF1531" s="17">
        <f t="shared" si="2203"/>
        <v>0</v>
      </c>
      <c r="BG1531" s="17">
        <f t="shared" si="2203"/>
        <v>0</v>
      </c>
      <c r="BH1531" s="17">
        <f t="shared" si="2203"/>
        <v>0</v>
      </c>
      <c r="BI1531" s="17">
        <f t="shared" si="2203"/>
        <v>0</v>
      </c>
      <c r="BJ1531" s="17">
        <v>514552</v>
      </c>
      <c r="BK1531" s="17">
        <v>264000</v>
      </c>
    </row>
    <row r="1532" spans="1:63" x14ac:dyDescent="0.25">
      <c r="A1532" s="150"/>
      <c r="B1532" s="150"/>
      <c r="C1532" s="150"/>
      <c r="D1532" s="153"/>
      <c r="E1532" s="153"/>
      <c r="F1532" s="153"/>
      <c r="G1532" s="156"/>
      <c r="P1532">
        <f t="shared" si="2175"/>
        <v>0</v>
      </c>
      <c r="Z1532">
        <v>0</v>
      </c>
      <c r="AA1532">
        <v>0</v>
      </c>
      <c r="AH1532">
        <f t="shared" si="2176"/>
        <v>0</v>
      </c>
      <c r="AR1532">
        <v>0</v>
      </c>
      <c r="AS1532">
        <v>0</v>
      </c>
      <c r="AZ1532">
        <f t="shared" si="2177"/>
        <v>0</v>
      </c>
      <c r="BJ1532">
        <v>0</v>
      </c>
      <c r="BK1532">
        <v>0</v>
      </c>
    </row>
    <row r="1533" spans="1:63" x14ac:dyDescent="0.25">
      <c r="A1533" s="13" t="s">
        <v>0</v>
      </c>
      <c r="B1533" s="13" t="s">
        <v>0</v>
      </c>
      <c r="C1533" s="13" t="s">
        <v>0</v>
      </c>
      <c r="D1533" s="103" t="s">
        <v>0</v>
      </c>
      <c r="E1533" s="103" t="s">
        <v>0</v>
      </c>
      <c r="F1533" s="103" t="s">
        <v>0</v>
      </c>
      <c r="G1533" s="13" t="s">
        <v>0</v>
      </c>
      <c r="H1533" s="19" t="s">
        <v>0</v>
      </c>
      <c r="I1533" s="19" t="s">
        <v>0</v>
      </c>
      <c r="J1533" s="19" t="s">
        <v>0</v>
      </c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>
        <v>0</v>
      </c>
      <c r="AA1533" s="19">
        <v>0</v>
      </c>
      <c r="AB1533" s="19" t="s">
        <v>0</v>
      </c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>
        <v>0</v>
      </c>
      <c r="AS1533" s="19">
        <v>0</v>
      </c>
      <c r="AT1533" s="19" t="s">
        <v>0</v>
      </c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>
        <v>0</v>
      </c>
      <c r="BK1533" s="19">
        <v>0</v>
      </c>
    </row>
    <row r="1534" spans="1:63" x14ac:dyDescent="0.25">
      <c r="A1534" s="13" t="s">
        <v>0</v>
      </c>
      <c r="B1534" s="13" t="s">
        <v>0</v>
      </c>
      <c r="C1534" s="13" t="s">
        <v>0</v>
      </c>
      <c r="D1534" s="103" t="s">
        <v>0</v>
      </c>
      <c r="E1534" s="103" t="s">
        <v>0</v>
      </c>
      <c r="F1534" s="103" t="s">
        <v>0</v>
      </c>
      <c r="G1534" s="13" t="s">
        <v>0</v>
      </c>
      <c r="H1534" s="10" t="s">
        <v>538</v>
      </c>
      <c r="I1534" s="11">
        <f>SUM(I1526)</f>
        <v>19749289</v>
      </c>
      <c r="J1534" s="11">
        <f t="shared" ref="J1534:Y1534" si="2205">SUM(J1526)</f>
        <v>6507250</v>
      </c>
      <c r="K1534" s="11">
        <f t="shared" si="2205"/>
        <v>0</v>
      </c>
      <c r="L1534" s="11">
        <f t="shared" si="2205"/>
        <v>0</v>
      </c>
      <c r="M1534" s="11">
        <f t="shared" si="2205"/>
        <v>0</v>
      </c>
      <c r="N1534" s="11">
        <f t="shared" si="2205"/>
        <v>0</v>
      </c>
      <c r="O1534" s="11">
        <f t="shared" si="2205"/>
        <v>0</v>
      </c>
      <c r="P1534" s="11">
        <f t="shared" si="2205"/>
        <v>6507250</v>
      </c>
      <c r="Q1534" s="11">
        <f t="shared" si="2205"/>
        <v>912009</v>
      </c>
      <c r="R1534" s="11">
        <f t="shared" si="2205"/>
        <v>0</v>
      </c>
      <c r="S1534" s="11">
        <f t="shared" si="2205"/>
        <v>180348</v>
      </c>
      <c r="T1534" s="11">
        <f t="shared" si="2205"/>
        <v>435000</v>
      </c>
      <c r="U1534" s="11">
        <f t="shared" si="2205"/>
        <v>974735</v>
      </c>
      <c r="V1534" s="11">
        <f t="shared" si="2205"/>
        <v>377439</v>
      </c>
      <c r="W1534" s="11">
        <f t="shared" si="2205"/>
        <v>454957</v>
      </c>
      <c r="X1534" s="11">
        <f t="shared" si="2205"/>
        <v>49000</v>
      </c>
      <c r="Y1534" s="11">
        <f t="shared" si="2205"/>
        <v>878094</v>
      </c>
      <c r="Z1534" s="11">
        <v>4261582</v>
      </c>
      <c r="AA1534" s="11">
        <v>2245668</v>
      </c>
      <c r="AB1534" s="11">
        <f t="shared" ref="AB1534:AQ1534" si="2206">SUM(AB1526)</f>
        <v>1200</v>
      </c>
      <c r="AC1534" s="11">
        <f t="shared" si="2206"/>
        <v>1200</v>
      </c>
      <c r="AD1534" s="11">
        <f t="shared" si="2206"/>
        <v>0</v>
      </c>
      <c r="AE1534" s="11">
        <f t="shared" si="2206"/>
        <v>0</v>
      </c>
      <c r="AF1534" s="11">
        <f t="shared" si="2206"/>
        <v>0</v>
      </c>
      <c r="AG1534" s="11">
        <f t="shared" si="2206"/>
        <v>0</v>
      </c>
      <c r="AH1534" s="11">
        <f t="shared" si="2206"/>
        <v>2400</v>
      </c>
      <c r="AI1534" s="11">
        <f t="shared" si="2206"/>
        <v>0</v>
      </c>
      <c r="AJ1534" s="11">
        <f t="shared" si="2206"/>
        <v>0</v>
      </c>
      <c r="AK1534" s="11">
        <f t="shared" si="2206"/>
        <v>1200</v>
      </c>
      <c r="AL1534" s="11">
        <f t="shared" si="2206"/>
        <v>0</v>
      </c>
      <c r="AM1534" s="11">
        <f t="shared" si="2206"/>
        <v>0</v>
      </c>
      <c r="AN1534" s="11">
        <f t="shared" si="2206"/>
        <v>0</v>
      </c>
      <c r="AO1534" s="11">
        <f t="shared" si="2206"/>
        <v>0</v>
      </c>
      <c r="AP1534" s="11">
        <f t="shared" si="2206"/>
        <v>0</v>
      </c>
      <c r="AQ1534" s="11">
        <f t="shared" si="2206"/>
        <v>0</v>
      </c>
      <c r="AR1534" s="11">
        <v>1200</v>
      </c>
      <c r="AS1534" s="11">
        <v>1200</v>
      </c>
      <c r="AT1534" s="11">
        <f t="shared" ref="AT1534:BI1534" si="2207">SUM(AT1526)</f>
        <v>264000</v>
      </c>
      <c r="AU1534" s="11">
        <f t="shared" si="2207"/>
        <v>504552</v>
      </c>
      <c r="AV1534" s="11">
        <f t="shared" si="2207"/>
        <v>0</v>
      </c>
      <c r="AW1534" s="11">
        <f t="shared" si="2207"/>
        <v>10000</v>
      </c>
      <c r="AX1534" s="11">
        <f t="shared" si="2207"/>
        <v>0</v>
      </c>
      <c r="AY1534" s="11">
        <f t="shared" si="2207"/>
        <v>0</v>
      </c>
      <c r="AZ1534" s="11">
        <f t="shared" si="2207"/>
        <v>778552</v>
      </c>
      <c r="BA1534" s="11">
        <f t="shared" si="2207"/>
        <v>0</v>
      </c>
      <c r="BB1534" s="11">
        <f t="shared" si="2207"/>
        <v>10000</v>
      </c>
      <c r="BC1534" s="11">
        <f t="shared" si="2207"/>
        <v>504552</v>
      </c>
      <c r="BD1534" s="11">
        <f t="shared" si="2207"/>
        <v>0</v>
      </c>
      <c r="BE1534" s="11">
        <f t="shared" si="2207"/>
        <v>0</v>
      </c>
      <c r="BF1534" s="11">
        <f t="shared" si="2207"/>
        <v>0</v>
      </c>
      <c r="BG1534" s="11">
        <f t="shared" si="2207"/>
        <v>0</v>
      </c>
      <c r="BH1534" s="11">
        <f t="shared" si="2207"/>
        <v>0</v>
      </c>
      <c r="BI1534" s="11">
        <f t="shared" si="2207"/>
        <v>0</v>
      </c>
      <c r="BJ1534" s="11">
        <v>514552</v>
      </c>
      <c r="BK1534" s="11">
        <v>264000</v>
      </c>
    </row>
    <row r="1535" spans="1:63" x14ac:dyDescent="0.25">
      <c r="A1535" s="13" t="s">
        <v>0</v>
      </c>
      <c r="B1535" s="13" t="s">
        <v>0</v>
      </c>
      <c r="C1535" s="13" t="s">
        <v>0</v>
      </c>
      <c r="D1535" s="103" t="s">
        <v>0</v>
      </c>
      <c r="E1535" s="103" t="s">
        <v>0</v>
      </c>
      <c r="F1535" s="103" t="s">
        <v>0</v>
      </c>
      <c r="G1535" s="13" t="s">
        <v>0</v>
      </c>
      <c r="H1535" s="2" t="s">
        <v>55</v>
      </c>
      <c r="I1535" s="12">
        <f>SUM(I1527)</f>
        <v>606</v>
      </c>
      <c r="J1535" s="13" t="s">
        <v>0</v>
      </c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>
        <v>0</v>
      </c>
      <c r="AA1535" s="13"/>
      <c r="AB1535" s="13" t="s">
        <v>0</v>
      </c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>
        <v>0</v>
      </c>
      <c r="AS1535" s="13"/>
      <c r="AT1535" s="13" t="s">
        <v>0</v>
      </c>
      <c r="AU1535" s="13"/>
      <c r="AV1535" s="13"/>
      <c r="AW1535" s="13"/>
      <c r="AX1535" s="13"/>
      <c r="AY1535" s="13"/>
      <c r="AZ1535" s="13"/>
      <c r="BA1535" s="13"/>
      <c r="BB1535" s="13"/>
      <c r="BC1535" s="13"/>
      <c r="BD1535" s="13"/>
      <c r="BE1535" s="13"/>
      <c r="BF1535" s="13"/>
      <c r="BG1535" s="13"/>
      <c r="BH1535" s="13"/>
      <c r="BI1535" s="13"/>
      <c r="BJ1535" s="13">
        <v>0</v>
      </c>
      <c r="BK1535" s="13"/>
    </row>
    <row r="1536" spans="1:63" x14ac:dyDescent="0.25">
      <c r="A1536" s="13" t="s">
        <v>0</v>
      </c>
      <c r="B1536" s="13" t="s">
        <v>0</v>
      </c>
      <c r="C1536" s="13" t="s">
        <v>0</v>
      </c>
      <c r="D1536" s="103" t="s">
        <v>0</v>
      </c>
      <c r="E1536" s="103" t="s">
        <v>0</v>
      </c>
      <c r="F1536" s="103" t="s">
        <v>0</v>
      </c>
      <c r="G1536" s="13" t="s">
        <v>0</v>
      </c>
      <c r="H1536" s="20" t="s">
        <v>0</v>
      </c>
      <c r="I1536" s="21" t="s">
        <v>0</v>
      </c>
      <c r="J1536" s="21" t="s">
        <v>0</v>
      </c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>
        <v>0</v>
      </c>
      <c r="AA1536" s="21">
        <v>0</v>
      </c>
      <c r="AB1536" s="21" t="s">
        <v>0</v>
      </c>
      <c r="AC1536" s="21"/>
      <c r="AD1536" s="21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>
        <v>0</v>
      </c>
      <c r="AS1536" s="21">
        <v>0</v>
      </c>
      <c r="AT1536" s="21" t="s">
        <v>0</v>
      </c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>
        <v>0</v>
      </c>
      <c r="BK1536" s="21">
        <v>0</v>
      </c>
    </row>
    <row r="1537" spans="1:63" ht="15.75" thickBot="1" x14ac:dyDescent="0.3">
      <c r="A1537" s="1" t="s">
        <v>135</v>
      </c>
      <c r="B1537" s="1" t="s">
        <v>68</v>
      </c>
      <c r="C1537" s="4" t="s">
        <v>0</v>
      </c>
      <c r="D1537" s="107" t="s">
        <v>0</v>
      </c>
      <c r="E1537" s="106" t="s">
        <v>0</v>
      </c>
      <c r="F1537" s="106" t="s">
        <v>0</v>
      </c>
      <c r="G1537" s="2" t="s">
        <v>0</v>
      </c>
      <c r="H1537" s="2" t="s">
        <v>0</v>
      </c>
      <c r="I1537" s="3" t="s">
        <v>0</v>
      </c>
      <c r="J1537" s="3" t="s">
        <v>0</v>
      </c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>
        <v>0</v>
      </c>
      <c r="AA1537" s="3">
        <v>0</v>
      </c>
      <c r="AB1537" s="3" t="s">
        <v>0</v>
      </c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>
        <v>0</v>
      </c>
      <c r="AS1537" s="3">
        <v>0</v>
      </c>
      <c r="AT1537" s="3" t="s">
        <v>0</v>
      </c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>
        <v>0</v>
      </c>
      <c r="BK1537" s="3">
        <v>0</v>
      </c>
    </row>
    <row r="1538" spans="1:63" ht="69.75" customHeight="1" thickBot="1" x14ac:dyDescent="0.3">
      <c r="A1538" s="5" t="s">
        <v>2</v>
      </c>
      <c r="B1538" s="5" t="s">
        <v>3</v>
      </c>
      <c r="C1538" s="5" t="s">
        <v>4</v>
      </c>
      <c r="D1538" s="108" t="s">
        <v>0</v>
      </c>
      <c r="E1538" s="116" t="s">
        <v>5</v>
      </c>
      <c r="F1538" s="116" t="s">
        <v>6</v>
      </c>
      <c r="G1538" s="5" t="s">
        <v>7</v>
      </c>
      <c r="H1538" s="5" t="s">
        <v>8</v>
      </c>
      <c r="I1538" s="5" t="s">
        <v>9</v>
      </c>
      <c r="J1538" s="94" t="s">
        <v>10</v>
      </c>
      <c r="K1538" s="94" t="s">
        <v>1602</v>
      </c>
      <c r="L1538" s="94" t="s">
        <v>1535</v>
      </c>
      <c r="M1538" s="94" t="s">
        <v>1591</v>
      </c>
      <c r="N1538" s="94" t="s">
        <v>1592</v>
      </c>
      <c r="O1538" s="94" t="s">
        <v>1593</v>
      </c>
      <c r="P1538" s="94" t="s">
        <v>1606</v>
      </c>
      <c r="Q1538" s="94" t="s">
        <v>1603</v>
      </c>
      <c r="R1538" s="94" t="s">
        <v>1594</v>
      </c>
      <c r="S1538" s="94" t="s">
        <v>1595</v>
      </c>
      <c r="T1538" s="94" t="s">
        <v>1596</v>
      </c>
      <c r="U1538" s="94" t="s">
        <v>1597</v>
      </c>
      <c r="V1538" s="94" t="s">
        <v>1598</v>
      </c>
      <c r="W1538" s="94" t="s">
        <v>1599</v>
      </c>
      <c r="X1538" s="94" t="s">
        <v>1604</v>
      </c>
      <c r="Y1538" s="94" t="s">
        <v>1605</v>
      </c>
      <c r="Z1538" s="94" t="s">
        <v>1600</v>
      </c>
      <c r="AA1538" s="94" t="s">
        <v>1601</v>
      </c>
      <c r="AB1538" s="95" t="s">
        <v>11</v>
      </c>
      <c r="AC1538" s="95" t="s">
        <v>1602</v>
      </c>
      <c r="AD1538" s="95" t="s">
        <v>1535</v>
      </c>
      <c r="AE1538" s="95" t="s">
        <v>1591</v>
      </c>
      <c r="AF1538" s="95" t="s">
        <v>1592</v>
      </c>
      <c r="AG1538" s="95" t="s">
        <v>1593</v>
      </c>
      <c r="AH1538" s="95" t="s">
        <v>1607</v>
      </c>
      <c r="AI1538" s="95" t="s">
        <v>1603</v>
      </c>
      <c r="AJ1538" s="95" t="s">
        <v>1594</v>
      </c>
      <c r="AK1538" s="95" t="s">
        <v>1595</v>
      </c>
      <c r="AL1538" s="95" t="s">
        <v>1596</v>
      </c>
      <c r="AM1538" s="95" t="s">
        <v>1597</v>
      </c>
      <c r="AN1538" s="95" t="s">
        <v>1598</v>
      </c>
      <c r="AO1538" s="95" t="s">
        <v>1599</v>
      </c>
      <c r="AP1538" s="95" t="s">
        <v>1604</v>
      </c>
      <c r="AQ1538" s="95" t="s">
        <v>1605</v>
      </c>
      <c r="AR1538" s="95" t="s">
        <v>1600</v>
      </c>
      <c r="AS1538" s="95" t="s">
        <v>1601</v>
      </c>
      <c r="AT1538" s="96" t="s">
        <v>12</v>
      </c>
      <c r="AU1538" s="96" t="s">
        <v>1602</v>
      </c>
      <c r="AV1538" s="96" t="s">
        <v>1535</v>
      </c>
      <c r="AW1538" s="96" t="s">
        <v>1591</v>
      </c>
      <c r="AX1538" s="96" t="s">
        <v>1592</v>
      </c>
      <c r="AY1538" s="96" t="s">
        <v>1593</v>
      </c>
      <c r="AZ1538" s="96" t="s">
        <v>1608</v>
      </c>
      <c r="BA1538" s="96" t="s">
        <v>1603</v>
      </c>
      <c r="BB1538" s="96" t="s">
        <v>1594</v>
      </c>
      <c r="BC1538" s="96" t="s">
        <v>1595</v>
      </c>
      <c r="BD1538" s="96" t="s">
        <v>1596</v>
      </c>
      <c r="BE1538" s="96" t="s">
        <v>1597</v>
      </c>
      <c r="BF1538" s="96" t="s">
        <v>1598</v>
      </c>
      <c r="BG1538" s="96" t="s">
        <v>1599</v>
      </c>
      <c r="BH1538" s="96" t="s">
        <v>1604</v>
      </c>
      <c r="BI1538" s="96" t="s">
        <v>1605</v>
      </c>
      <c r="BJ1538" s="96" t="s">
        <v>1600</v>
      </c>
      <c r="BK1538" s="96" t="s">
        <v>1601</v>
      </c>
    </row>
    <row r="1539" spans="1:63" x14ac:dyDescent="0.25">
      <c r="A1539" s="6" t="s">
        <v>0</v>
      </c>
      <c r="B1539" s="6" t="s">
        <v>0</v>
      </c>
      <c r="C1539" s="6" t="s">
        <v>0</v>
      </c>
      <c r="D1539" s="109" t="s">
        <v>0</v>
      </c>
      <c r="E1539" s="109" t="s">
        <v>0</v>
      </c>
      <c r="F1539" s="125" t="s">
        <v>0</v>
      </c>
      <c r="G1539" s="7" t="s">
        <v>0</v>
      </c>
      <c r="H1539" s="8" t="s">
        <v>0</v>
      </c>
      <c r="I1539" s="9" t="s">
        <v>13</v>
      </c>
      <c r="J1539" s="9">
        <v>1</v>
      </c>
      <c r="K1539" s="9">
        <v>2</v>
      </c>
      <c r="L1539" s="9">
        <v>3</v>
      </c>
      <c r="M1539" s="9">
        <v>4</v>
      </c>
      <c r="N1539" s="9">
        <v>5</v>
      </c>
      <c r="O1539" s="9">
        <v>6</v>
      </c>
      <c r="P1539" s="9">
        <v>7</v>
      </c>
      <c r="Q1539" s="9">
        <v>8</v>
      </c>
      <c r="R1539" s="9">
        <v>9</v>
      </c>
      <c r="S1539" s="9">
        <v>10</v>
      </c>
      <c r="T1539" s="9">
        <v>11</v>
      </c>
      <c r="U1539" s="9">
        <v>12</v>
      </c>
      <c r="V1539" s="9">
        <v>13</v>
      </c>
      <c r="W1539" s="9">
        <v>14</v>
      </c>
      <c r="X1539" s="9">
        <v>15</v>
      </c>
      <c r="Y1539" s="9">
        <v>16</v>
      </c>
      <c r="Z1539" s="9">
        <v>20</v>
      </c>
      <c r="AA1539" s="9">
        <v>21</v>
      </c>
      <c r="AB1539" s="9">
        <v>1</v>
      </c>
      <c r="AC1539" s="9">
        <v>2</v>
      </c>
      <c r="AD1539" s="9">
        <v>3</v>
      </c>
      <c r="AE1539" s="9">
        <v>4</v>
      </c>
      <c r="AF1539" s="9">
        <v>5</v>
      </c>
      <c r="AG1539" s="9">
        <v>6</v>
      </c>
      <c r="AH1539" s="9">
        <v>7</v>
      </c>
      <c r="AI1539" s="9">
        <v>8</v>
      </c>
      <c r="AJ1539" s="9">
        <v>9</v>
      </c>
      <c r="AK1539" s="9">
        <v>10</v>
      </c>
      <c r="AL1539" s="9">
        <v>11</v>
      </c>
      <c r="AM1539" s="9">
        <v>12</v>
      </c>
      <c r="AN1539" s="9">
        <v>13</v>
      </c>
      <c r="AO1539" s="9">
        <v>14</v>
      </c>
      <c r="AP1539" s="9">
        <v>15</v>
      </c>
      <c r="AQ1539" s="9">
        <v>16</v>
      </c>
      <c r="AR1539" s="9">
        <v>20</v>
      </c>
      <c r="AS1539" s="9">
        <v>21</v>
      </c>
      <c r="AT1539" s="9">
        <v>1</v>
      </c>
      <c r="AU1539" s="9">
        <v>2</v>
      </c>
      <c r="AV1539" s="9">
        <v>3</v>
      </c>
      <c r="AW1539" s="9">
        <v>4</v>
      </c>
      <c r="AX1539" s="9">
        <v>5</v>
      </c>
      <c r="AY1539" s="9">
        <v>6</v>
      </c>
      <c r="AZ1539" s="9">
        <v>7</v>
      </c>
      <c r="BA1539" s="9">
        <v>8</v>
      </c>
      <c r="BB1539" s="9">
        <v>9</v>
      </c>
      <c r="BC1539" s="9">
        <v>10</v>
      </c>
      <c r="BD1539" s="9">
        <v>11</v>
      </c>
      <c r="BE1539" s="9">
        <v>12</v>
      </c>
      <c r="BF1539" s="9">
        <v>13</v>
      </c>
      <c r="BG1539" s="9">
        <v>14</v>
      </c>
      <c r="BH1539" s="9">
        <v>15</v>
      </c>
      <c r="BI1539" s="9">
        <v>16</v>
      </c>
      <c r="BJ1539" s="9">
        <v>20</v>
      </c>
      <c r="BK1539" s="9">
        <v>21</v>
      </c>
    </row>
    <row r="1540" spans="1:63" ht="12.75" customHeight="1" x14ac:dyDescent="0.25">
      <c r="A1540" s="1" t="s">
        <v>135</v>
      </c>
      <c r="B1540" s="1" t="s">
        <v>68</v>
      </c>
      <c r="C1540" s="4" t="s">
        <v>14</v>
      </c>
      <c r="D1540" s="107" t="s">
        <v>539</v>
      </c>
      <c r="E1540" s="106" t="s">
        <v>0</v>
      </c>
      <c r="F1540" s="106" t="s">
        <v>0</v>
      </c>
      <c r="G1540" s="2" t="s">
        <v>0</v>
      </c>
      <c r="H1540" s="2" t="s">
        <v>540</v>
      </c>
      <c r="I1540" s="3" t="s">
        <v>0</v>
      </c>
      <c r="J1540" s="3" t="s">
        <v>0</v>
      </c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>
        <v>0</v>
      </c>
      <c r="AA1540" s="3">
        <v>0</v>
      </c>
      <c r="AB1540" s="3" t="s">
        <v>0</v>
      </c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>
        <v>0</v>
      </c>
      <c r="AS1540" s="3">
        <v>0</v>
      </c>
      <c r="AT1540" s="3" t="s">
        <v>0</v>
      </c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>
        <v>0</v>
      </c>
      <c r="BK1540" s="3">
        <v>0</v>
      </c>
    </row>
    <row r="1541" spans="1:63" ht="33.75" x14ac:dyDescent="0.25">
      <c r="A1541" s="1" t="s">
        <v>0</v>
      </c>
      <c r="B1541" s="1" t="s">
        <v>0</v>
      </c>
      <c r="C1541" s="1" t="s">
        <v>0</v>
      </c>
      <c r="D1541" s="106" t="s">
        <v>0</v>
      </c>
      <c r="E1541" s="106" t="s">
        <v>0</v>
      </c>
      <c r="F1541" s="106" t="s">
        <v>0</v>
      </c>
      <c r="G1541" s="2" t="s">
        <v>0</v>
      </c>
      <c r="H1541" s="10" t="s">
        <v>15</v>
      </c>
      <c r="I1541" s="11">
        <f>SUM(I1542,I1549,I1551)</f>
        <v>2545800</v>
      </c>
      <c r="J1541" s="11">
        <f t="shared" ref="J1541:Y1541" si="2208">SUM(J1542,J1549,J1551)</f>
        <v>0</v>
      </c>
      <c r="K1541" s="11">
        <f t="shared" si="2208"/>
        <v>0</v>
      </c>
      <c r="L1541" s="11">
        <f t="shared" si="2208"/>
        <v>0</v>
      </c>
      <c r="M1541" s="11">
        <f t="shared" si="2208"/>
        <v>0</v>
      </c>
      <c r="N1541" s="11">
        <f t="shared" si="2208"/>
        <v>0</v>
      </c>
      <c r="O1541" s="11">
        <f t="shared" si="2208"/>
        <v>0</v>
      </c>
      <c r="P1541" s="11">
        <f t="shared" ref="P1541" si="2209">SUM(P1542,P1549,P1551)</f>
        <v>0</v>
      </c>
      <c r="Q1541" s="11">
        <f t="shared" si="2208"/>
        <v>0</v>
      </c>
      <c r="R1541" s="11">
        <f t="shared" si="2208"/>
        <v>0</v>
      </c>
      <c r="S1541" s="11">
        <f t="shared" si="2208"/>
        <v>0</v>
      </c>
      <c r="T1541" s="11">
        <f t="shared" si="2208"/>
        <v>0</v>
      </c>
      <c r="U1541" s="11">
        <f t="shared" si="2208"/>
        <v>0</v>
      </c>
      <c r="V1541" s="11">
        <f t="shared" si="2208"/>
        <v>0</v>
      </c>
      <c r="W1541" s="11">
        <f t="shared" si="2208"/>
        <v>0</v>
      </c>
      <c r="X1541" s="11">
        <f t="shared" si="2208"/>
        <v>0</v>
      </c>
      <c r="Y1541" s="11">
        <f t="shared" si="2208"/>
        <v>0</v>
      </c>
      <c r="Z1541" s="11">
        <v>0</v>
      </c>
      <c r="AA1541" s="11">
        <v>0</v>
      </c>
      <c r="AB1541" s="11">
        <f t="shared" ref="AB1541:AQ1541" si="2210">SUM(AB1542,AB1549,AB1551)</f>
        <v>0</v>
      </c>
      <c r="AC1541" s="11">
        <f t="shared" si="2210"/>
        <v>0</v>
      </c>
      <c r="AD1541" s="11">
        <f t="shared" si="2210"/>
        <v>0</v>
      </c>
      <c r="AE1541" s="11">
        <f t="shared" si="2210"/>
        <v>0</v>
      </c>
      <c r="AF1541" s="11">
        <f t="shared" si="2210"/>
        <v>0</v>
      </c>
      <c r="AG1541" s="11">
        <f t="shared" si="2210"/>
        <v>0</v>
      </c>
      <c r="AH1541" s="11">
        <f t="shared" ref="AH1541" si="2211">SUM(AH1542,AH1549,AH1551)</f>
        <v>0</v>
      </c>
      <c r="AI1541" s="11">
        <f t="shared" si="2210"/>
        <v>0</v>
      </c>
      <c r="AJ1541" s="11">
        <f t="shared" si="2210"/>
        <v>0</v>
      </c>
      <c r="AK1541" s="11">
        <f t="shared" si="2210"/>
        <v>0</v>
      </c>
      <c r="AL1541" s="11">
        <f t="shared" si="2210"/>
        <v>0</v>
      </c>
      <c r="AM1541" s="11">
        <f t="shared" si="2210"/>
        <v>0</v>
      </c>
      <c r="AN1541" s="11">
        <f t="shared" si="2210"/>
        <v>0</v>
      </c>
      <c r="AO1541" s="11">
        <f t="shared" si="2210"/>
        <v>0</v>
      </c>
      <c r="AP1541" s="11">
        <f t="shared" si="2210"/>
        <v>0</v>
      </c>
      <c r="AQ1541" s="11">
        <f t="shared" si="2210"/>
        <v>0</v>
      </c>
      <c r="AR1541" s="11">
        <v>0</v>
      </c>
      <c r="AS1541" s="11">
        <v>0</v>
      </c>
      <c r="AT1541" s="11">
        <f t="shared" ref="AT1541:BI1541" si="2212">SUM(AT1542,AT1549,AT1551)</f>
        <v>0</v>
      </c>
      <c r="AU1541" s="11">
        <f t="shared" si="2212"/>
        <v>2269</v>
      </c>
      <c r="AV1541" s="11">
        <f t="shared" si="2212"/>
        <v>0</v>
      </c>
      <c r="AW1541" s="11">
        <f t="shared" si="2212"/>
        <v>81778</v>
      </c>
      <c r="AX1541" s="11">
        <f t="shared" si="2212"/>
        <v>0</v>
      </c>
      <c r="AY1541" s="11">
        <f t="shared" si="2212"/>
        <v>0</v>
      </c>
      <c r="AZ1541" s="11">
        <f t="shared" ref="AZ1541" si="2213">SUM(AZ1542,AZ1549,AZ1551)</f>
        <v>84047</v>
      </c>
      <c r="BA1541" s="11">
        <f t="shared" si="2212"/>
        <v>0</v>
      </c>
      <c r="BB1541" s="11">
        <f t="shared" si="2212"/>
        <v>0</v>
      </c>
      <c r="BC1541" s="11">
        <f t="shared" si="2212"/>
        <v>2269</v>
      </c>
      <c r="BD1541" s="11">
        <f t="shared" si="2212"/>
        <v>0</v>
      </c>
      <c r="BE1541" s="11">
        <f t="shared" si="2212"/>
        <v>0</v>
      </c>
      <c r="BF1541" s="11">
        <f t="shared" si="2212"/>
        <v>0</v>
      </c>
      <c r="BG1541" s="11">
        <f t="shared" si="2212"/>
        <v>0</v>
      </c>
      <c r="BH1541" s="11">
        <f t="shared" si="2212"/>
        <v>38905</v>
      </c>
      <c r="BI1541" s="11">
        <f t="shared" si="2212"/>
        <v>42873</v>
      </c>
      <c r="BJ1541" s="11">
        <v>84047</v>
      </c>
      <c r="BK1541" s="11">
        <v>0</v>
      </c>
    </row>
    <row r="1542" spans="1:63" x14ac:dyDescent="0.25">
      <c r="A1542" s="4" t="s">
        <v>135</v>
      </c>
      <c r="B1542" s="4" t="s">
        <v>68</v>
      </c>
      <c r="C1542" s="4" t="s">
        <v>14</v>
      </c>
      <c r="D1542" s="107" t="s">
        <v>539</v>
      </c>
      <c r="E1542" s="106" t="s">
        <v>16</v>
      </c>
      <c r="F1542" s="106" t="s">
        <v>0</v>
      </c>
      <c r="G1542" s="2" t="s">
        <v>0</v>
      </c>
      <c r="H1542" s="2" t="s">
        <v>17</v>
      </c>
      <c r="I1542" s="12">
        <f>SUM(I1543,I1544)</f>
        <v>1416300</v>
      </c>
      <c r="J1542" s="12">
        <f t="shared" ref="J1542:Y1542" si="2214">SUM(J1543,J1544)</f>
        <v>0</v>
      </c>
      <c r="K1542" s="12">
        <f t="shared" si="2214"/>
        <v>0</v>
      </c>
      <c r="L1542" s="12">
        <f t="shared" si="2214"/>
        <v>0</v>
      </c>
      <c r="M1542" s="12">
        <f t="shared" si="2214"/>
        <v>0</v>
      </c>
      <c r="N1542" s="12">
        <f t="shared" si="2214"/>
        <v>0</v>
      </c>
      <c r="O1542" s="12">
        <f t="shared" si="2214"/>
        <v>0</v>
      </c>
      <c r="P1542" s="12">
        <f t="shared" ref="P1542" si="2215">SUM(P1543,P1544)</f>
        <v>0</v>
      </c>
      <c r="Q1542" s="12">
        <f t="shared" si="2214"/>
        <v>0</v>
      </c>
      <c r="R1542" s="12">
        <f t="shared" si="2214"/>
        <v>0</v>
      </c>
      <c r="S1542" s="12">
        <f t="shared" si="2214"/>
        <v>0</v>
      </c>
      <c r="T1542" s="12">
        <f t="shared" si="2214"/>
        <v>0</v>
      </c>
      <c r="U1542" s="12">
        <f t="shared" si="2214"/>
        <v>0</v>
      </c>
      <c r="V1542" s="12">
        <f t="shared" si="2214"/>
        <v>0</v>
      </c>
      <c r="W1542" s="12">
        <f t="shared" si="2214"/>
        <v>0</v>
      </c>
      <c r="X1542" s="12">
        <f t="shared" si="2214"/>
        <v>0</v>
      </c>
      <c r="Y1542" s="12">
        <f t="shared" si="2214"/>
        <v>0</v>
      </c>
      <c r="Z1542" s="12">
        <v>0</v>
      </c>
      <c r="AA1542" s="12">
        <v>0</v>
      </c>
      <c r="AB1542" s="12">
        <f t="shared" ref="AB1542:AQ1542" si="2216">SUM(AB1543,AB1544)</f>
        <v>0</v>
      </c>
      <c r="AC1542" s="12">
        <f t="shared" si="2216"/>
        <v>0</v>
      </c>
      <c r="AD1542" s="12">
        <f t="shared" si="2216"/>
        <v>0</v>
      </c>
      <c r="AE1542" s="12">
        <f t="shared" si="2216"/>
        <v>0</v>
      </c>
      <c r="AF1542" s="12">
        <f t="shared" si="2216"/>
        <v>0</v>
      </c>
      <c r="AG1542" s="12">
        <f t="shared" si="2216"/>
        <v>0</v>
      </c>
      <c r="AH1542" s="12">
        <f t="shared" ref="AH1542" si="2217">SUM(AH1543,AH1544)</f>
        <v>0</v>
      </c>
      <c r="AI1542" s="12">
        <f t="shared" si="2216"/>
        <v>0</v>
      </c>
      <c r="AJ1542" s="12">
        <f t="shared" si="2216"/>
        <v>0</v>
      </c>
      <c r="AK1542" s="12">
        <f t="shared" si="2216"/>
        <v>0</v>
      </c>
      <c r="AL1542" s="12">
        <f t="shared" si="2216"/>
        <v>0</v>
      </c>
      <c r="AM1542" s="12">
        <f t="shared" si="2216"/>
        <v>0</v>
      </c>
      <c r="AN1542" s="12">
        <f t="shared" si="2216"/>
        <v>0</v>
      </c>
      <c r="AO1542" s="12">
        <f t="shared" si="2216"/>
        <v>0</v>
      </c>
      <c r="AP1542" s="12">
        <f t="shared" si="2216"/>
        <v>0</v>
      </c>
      <c r="AQ1542" s="12">
        <f t="shared" si="2216"/>
        <v>0</v>
      </c>
      <c r="AR1542" s="12">
        <v>0</v>
      </c>
      <c r="AS1542" s="12">
        <v>0</v>
      </c>
      <c r="AT1542" s="12">
        <f t="shared" ref="AT1542:BI1542" si="2218">SUM(AT1543,AT1544)</f>
        <v>0</v>
      </c>
      <c r="AU1542" s="12">
        <f t="shared" si="2218"/>
        <v>0</v>
      </c>
      <c r="AV1542" s="12">
        <f t="shared" si="2218"/>
        <v>0</v>
      </c>
      <c r="AW1542" s="12">
        <f t="shared" si="2218"/>
        <v>1400</v>
      </c>
      <c r="AX1542" s="12">
        <f t="shared" si="2218"/>
        <v>0</v>
      </c>
      <c r="AY1542" s="12">
        <f t="shared" si="2218"/>
        <v>0</v>
      </c>
      <c r="AZ1542" s="12">
        <f t="shared" ref="AZ1542" si="2219">SUM(AZ1543,AZ1544)</f>
        <v>1400</v>
      </c>
      <c r="BA1542" s="12">
        <f t="shared" si="2218"/>
        <v>0</v>
      </c>
      <c r="BB1542" s="12">
        <f t="shared" si="2218"/>
        <v>0</v>
      </c>
      <c r="BC1542" s="12">
        <f t="shared" si="2218"/>
        <v>0</v>
      </c>
      <c r="BD1542" s="12">
        <f t="shared" si="2218"/>
        <v>0</v>
      </c>
      <c r="BE1542" s="12">
        <f t="shared" si="2218"/>
        <v>0</v>
      </c>
      <c r="BF1542" s="12">
        <f t="shared" si="2218"/>
        <v>0</v>
      </c>
      <c r="BG1542" s="12">
        <f t="shared" si="2218"/>
        <v>0</v>
      </c>
      <c r="BH1542" s="12">
        <f t="shared" si="2218"/>
        <v>1400</v>
      </c>
      <c r="BI1542" s="12">
        <f t="shared" si="2218"/>
        <v>0</v>
      </c>
      <c r="BJ1542" s="12">
        <v>1400</v>
      </c>
      <c r="BK1542" s="12">
        <v>0</v>
      </c>
    </row>
    <row r="1543" spans="1:63" x14ac:dyDescent="0.25">
      <c r="A1543" s="4" t="s">
        <v>135</v>
      </c>
      <c r="B1543" s="4" t="s">
        <v>68</v>
      </c>
      <c r="C1543" s="4" t="s">
        <v>14</v>
      </c>
      <c r="D1543" s="107" t="s">
        <v>539</v>
      </c>
      <c r="E1543" s="117">
        <v>6111</v>
      </c>
      <c r="F1543" s="107"/>
      <c r="G1543" s="103" t="s">
        <v>1662</v>
      </c>
      <c r="H1543" s="13" t="s">
        <v>18</v>
      </c>
      <c r="I1543" s="14">
        <v>1295400</v>
      </c>
      <c r="J1543" s="14">
        <v>0</v>
      </c>
      <c r="K1543" s="14"/>
      <c r="L1543" s="14"/>
      <c r="M1543" s="14"/>
      <c r="N1543" s="14"/>
      <c r="O1543" s="14"/>
      <c r="P1543" s="14">
        <f t="shared" si="2175"/>
        <v>0</v>
      </c>
      <c r="Q1543" s="14"/>
      <c r="R1543" s="14"/>
      <c r="S1543" s="14"/>
      <c r="T1543" s="14"/>
      <c r="U1543" s="14"/>
      <c r="V1543" s="14"/>
      <c r="W1543" s="14"/>
      <c r="X1543" s="14"/>
      <c r="Y1543" s="14"/>
      <c r="Z1543" s="14">
        <v>0</v>
      </c>
      <c r="AA1543" s="14">
        <v>0</v>
      </c>
      <c r="AB1543" s="14">
        <v>0</v>
      </c>
      <c r="AC1543" s="14"/>
      <c r="AD1543" s="14"/>
      <c r="AE1543" s="14"/>
      <c r="AF1543" s="14"/>
      <c r="AG1543" s="14"/>
      <c r="AH1543" s="14">
        <f t="shared" si="2176"/>
        <v>0</v>
      </c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>
        <v>0</v>
      </c>
      <c r="AS1543" s="14">
        <v>0</v>
      </c>
      <c r="AT1543" s="14">
        <v>0</v>
      </c>
      <c r="AU1543" s="14"/>
      <c r="AV1543" s="14"/>
      <c r="AW1543" s="14">
        <v>1400</v>
      </c>
      <c r="AX1543" s="14"/>
      <c r="AY1543" s="14"/>
      <c r="AZ1543" s="14">
        <f t="shared" si="2177"/>
        <v>1400</v>
      </c>
      <c r="BA1543" s="14"/>
      <c r="BB1543" s="14"/>
      <c r="BC1543" s="14"/>
      <c r="BD1543" s="14"/>
      <c r="BE1543" s="14"/>
      <c r="BF1543" s="14"/>
      <c r="BG1543" s="14"/>
      <c r="BH1543" s="14">
        <v>1400</v>
      </c>
      <c r="BI1543" s="14"/>
      <c r="BJ1543" s="14">
        <v>1400</v>
      </c>
      <c r="BK1543" s="14">
        <v>0</v>
      </c>
    </row>
    <row r="1544" spans="1:63" x14ac:dyDescent="0.25">
      <c r="A1544" s="1" t="s">
        <v>135</v>
      </c>
      <c r="B1544" s="1" t="s">
        <v>68</v>
      </c>
      <c r="C1544" s="1" t="s">
        <v>14</v>
      </c>
      <c r="D1544" s="110" t="s">
        <v>539</v>
      </c>
      <c r="E1544" s="110" t="s">
        <v>20</v>
      </c>
      <c r="F1544" s="107" t="s">
        <v>0</v>
      </c>
      <c r="G1544" s="13" t="s">
        <v>0</v>
      </c>
      <c r="H1544" s="2" t="s">
        <v>21</v>
      </c>
      <c r="I1544" s="12">
        <f>SUM(I1545:I1548)</f>
        <v>120900</v>
      </c>
      <c r="J1544" s="12">
        <f t="shared" ref="J1544:Y1544" si="2220">SUM(J1545:J1548)</f>
        <v>0</v>
      </c>
      <c r="K1544" s="12">
        <f t="shared" si="2220"/>
        <v>0</v>
      </c>
      <c r="L1544" s="12">
        <f t="shared" si="2220"/>
        <v>0</v>
      </c>
      <c r="M1544" s="12">
        <f t="shared" si="2220"/>
        <v>0</v>
      </c>
      <c r="N1544" s="12">
        <f t="shared" si="2220"/>
        <v>0</v>
      </c>
      <c r="O1544" s="12">
        <f t="shared" si="2220"/>
        <v>0</v>
      </c>
      <c r="P1544" s="12">
        <f t="shared" si="2220"/>
        <v>0</v>
      </c>
      <c r="Q1544" s="12">
        <f t="shared" si="2220"/>
        <v>0</v>
      </c>
      <c r="R1544" s="12">
        <f t="shared" si="2220"/>
        <v>0</v>
      </c>
      <c r="S1544" s="12">
        <f t="shared" si="2220"/>
        <v>0</v>
      </c>
      <c r="T1544" s="12">
        <f t="shared" si="2220"/>
        <v>0</v>
      </c>
      <c r="U1544" s="12">
        <f t="shared" si="2220"/>
        <v>0</v>
      </c>
      <c r="V1544" s="12">
        <f t="shared" si="2220"/>
        <v>0</v>
      </c>
      <c r="W1544" s="12">
        <f t="shared" si="2220"/>
        <v>0</v>
      </c>
      <c r="X1544" s="12">
        <f t="shared" si="2220"/>
        <v>0</v>
      </c>
      <c r="Y1544" s="12">
        <f t="shared" si="2220"/>
        <v>0</v>
      </c>
      <c r="Z1544" s="12">
        <v>0</v>
      </c>
      <c r="AA1544" s="12">
        <v>0</v>
      </c>
      <c r="AB1544" s="12">
        <f t="shared" ref="AB1544:AQ1544" si="2221">SUM(AB1545:AB1548)</f>
        <v>0</v>
      </c>
      <c r="AC1544" s="12">
        <f t="shared" si="2221"/>
        <v>0</v>
      </c>
      <c r="AD1544" s="12">
        <f t="shared" si="2221"/>
        <v>0</v>
      </c>
      <c r="AE1544" s="12">
        <f t="shared" si="2221"/>
        <v>0</v>
      </c>
      <c r="AF1544" s="12">
        <f t="shared" si="2221"/>
        <v>0</v>
      </c>
      <c r="AG1544" s="12">
        <f t="shared" si="2221"/>
        <v>0</v>
      </c>
      <c r="AH1544" s="12">
        <f t="shared" si="2221"/>
        <v>0</v>
      </c>
      <c r="AI1544" s="12">
        <f t="shared" si="2221"/>
        <v>0</v>
      </c>
      <c r="AJ1544" s="12">
        <f t="shared" si="2221"/>
        <v>0</v>
      </c>
      <c r="AK1544" s="12">
        <f t="shared" si="2221"/>
        <v>0</v>
      </c>
      <c r="AL1544" s="12">
        <f t="shared" si="2221"/>
        <v>0</v>
      </c>
      <c r="AM1544" s="12">
        <f t="shared" si="2221"/>
        <v>0</v>
      </c>
      <c r="AN1544" s="12">
        <f t="shared" si="2221"/>
        <v>0</v>
      </c>
      <c r="AO1544" s="12">
        <f t="shared" si="2221"/>
        <v>0</v>
      </c>
      <c r="AP1544" s="12">
        <f t="shared" si="2221"/>
        <v>0</v>
      </c>
      <c r="AQ1544" s="12">
        <f t="shared" si="2221"/>
        <v>0</v>
      </c>
      <c r="AR1544" s="12">
        <v>0</v>
      </c>
      <c r="AS1544" s="12">
        <v>0</v>
      </c>
      <c r="AT1544" s="12">
        <f t="shared" ref="AT1544:BI1544" si="2222">SUM(AT1545:AT1548)</f>
        <v>0</v>
      </c>
      <c r="AU1544" s="12">
        <f t="shared" si="2222"/>
        <v>0</v>
      </c>
      <c r="AV1544" s="12">
        <f t="shared" si="2222"/>
        <v>0</v>
      </c>
      <c r="AW1544" s="12">
        <f t="shared" si="2222"/>
        <v>0</v>
      </c>
      <c r="AX1544" s="12">
        <f t="shared" si="2222"/>
        <v>0</v>
      </c>
      <c r="AY1544" s="12">
        <f t="shared" si="2222"/>
        <v>0</v>
      </c>
      <c r="AZ1544" s="12">
        <f t="shared" si="2222"/>
        <v>0</v>
      </c>
      <c r="BA1544" s="12">
        <f t="shared" si="2222"/>
        <v>0</v>
      </c>
      <c r="BB1544" s="12">
        <f t="shared" si="2222"/>
        <v>0</v>
      </c>
      <c r="BC1544" s="12">
        <f t="shared" si="2222"/>
        <v>0</v>
      </c>
      <c r="BD1544" s="12">
        <f t="shared" si="2222"/>
        <v>0</v>
      </c>
      <c r="BE1544" s="12">
        <f t="shared" si="2222"/>
        <v>0</v>
      </c>
      <c r="BF1544" s="12">
        <f t="shared" si="2222"/>
        <v>0</v>
      </c>
      <c r="BG1544" s="12">
        <f t="shared" si="2222"/>
        <v>0</v>
      </c>
      <c r="BH1544" s="12">
        <f t="shared" si="2222"/>
        <v>0</v>
      </c>
      <c r="BI1544" s="12">
        <f t="shared" si="2222"/>
        <v>0</v>
      </c>
      <c r="BJ1544" s="12">
        <v>0</v>
      </c>
      <c r="BK1544" s="12">
        <v>0</v>
      </c>
    </row>
    <row r="1545" spans="1:63" ht="22.5" x14ac:dyDescent="0.25">
      <c r="A1545" s="4" t="s">
        <v>135</v>
      </c>
      <c r="B1545" s="4" t="s">
        <v>68</v>
      </c>
      <c r="C1545" s="4" t="s">
        <v>14</v>
      </c>
      <c r="D1545" s="107" t="s">
        <v>539</v>
      </c>
      <c r="E1545" s="117">
        <v>6112</v>
      </c>
      <c r="F1545" s="107" t="s">
        <v>541</v>
      </c>
      <c r="G1545" s="103" t="s">
        <v>1662</v>
      </c>
      <c r="H1545" s="13" t="s">
        <v>59</v>
      </c>
      <c r="I1545" s="14">
        <v>15900</v>
      </c>
      <c r="J1545" s="14">
        <v>0</v>
      </c>
      <c r="K1545" s="14"/>
      <c r="L1545" s="14"/>
      <c r="M1545" s="14"/>
      <c r="N1545" s="14"/>
      <c r="O1545" s="14"/>
      <c r="P1545" s="14">
        <f t="shared" si="2175"/>
        <v>0</v>
      </c>
      <c r="Q1545" s="14"/>
      <c r="R1545" s="14"/>
      <c r="S1545" s="14"/>
      <c r="T1545" s="14"/>
      <c r="U1545" s="14"/>
      <c r="V1545" s="14"/>
      <c r="W1545" s="14"/>
      <c r="X1545" s="14"/>
      <c r="Y1545" s="14"/>
      <c r="Z1545" s="14">
        <v>0</v>
      </c>
      <c r="AA1545" s="14">
        <v>0</v>
      </c>
      <c r="AB1545" s="14">
        <v>0</v>
      </c>
      <c r="AC1545" s="14"/>
      <c r="AD1545" s="14"/>
      <c r="AE1545" s="14"/>
      <c r="AF1545" s="14"/>
      <c r="AG1545" s="14"/>
      <c r="AH1545" s="14">
        <f t="shared" si="2176"/>
        <v>0</v>
      </c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>
        <v>0</v>
      </c>
      <c r="AS1545" s="14">
        <v>0</v>
      </c>
      <c r="AT1545" s="14">
        <v>0</v>
      </c>
      <c r="AU1545" s="14"/>
      <c r="AV1545" s="14"/>
      <c r="AW1545" s="14"/>
      <c r="AX1545" s="14"/>
      <c r="AY1545" s="14"/>
      <c r="AZ1545" s="14">
        <f t="shared" si="2177"/>
        <v>0</v>
      </c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>
        <v>0</v>
      </c>
      <c r="BK1545" s="14">
        <v>0</v>
      </c>
    </row>
    <row r="1546" spans="1:63" x14ac:dyDescent="0.25">
      <c r="A1546" s="4" t="s">
        <v>135</v>
      </c>
      <c r="B1546" s="4" t="s">
        <v>68</v>
      </c>
      <c r="C1546" s="4" t="s">
        <v>14</v>
      </c>
      <c r="D1546" s="107" t="s">
        <v>539</v>
      </c>
      <c r="E1546" s="117">
        <v>6112</v>
      </c>
      <c r="F1546" s="107" t="s">
        <v>542</v>
      </c>
      <c r="G1546" s="103" t="s">
        <v>1662</v>
      </c>
      <c r="H1546" s="13" t="s">
        <v>24</v>
      </c>
      <c r="I1546" s="14">
        <v>70000</v>
      </c>
      <c r="J1546" s="14">
        <v>0</v>
      </c>
      <c r="K1546" s="14"/>
      <c r="L1546" s="14"/>
      <c r="M1546" s="14"/>
      <c r="N1546" s="14"/>
      <c r="O1546" s="14"/>
      <c r="P1546" s="14">
        <f t="shared" si="2175"/>
        <v>0</v>
      </c>
      <c r="Q1546" s="14"/>
      <c r="R1546" s="14"/>
      <c r="S1546" s="14"/>
      <c r="T1546" s="14"/>
      <c r="U1546" s="14"/>
      <c r="V1546" s="14"/>
      <c r="W1546" s="14"/>
      <c r="X1546" s="14"/>
      <c r="Y1546" s="14"/>
      <c r="Z1546" s="14">
        <v>0</v>
      </c>
      <c r="AA1546" s="14">
        <v>0</v>
      </c>
      <c r="AB1546" s="14">
        <v>0</v>
      </c>
      <c r="AC1546" s="14"/>
      <c r="AD1546" s="14"/>
      <c r="AE1546" s="14"/>
      <c r="AF1546" s="14"/>
      <c r="AG1546" s="14"/>
      <c r="AH1546" s="14">
        <f t="shared" si="2176"/>
        <v>0</v>
      </c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>
        <v>0</v>
      </c>
      <c r="AS1546" s="14">
        <v>0</v>
      </c>
      <c r="AT1546" s="14">
        <v>0</v>
      </c>
      <c r="AU1546" s="14"/>
      <c r="AV1546" s="14"/>
      <c r="AW1546" s="14"/>
      <c r="AX1546" s="14"/>
      <c r="AY1546" s="14"/>
      <c r="AZ1546" s="14">
        <f t="shared" si="2177"/>
        <v>0</v>
      </c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>
        <v>0</v>
      </c>
      <c r="BK1546" s="14">
        <v>0</v>
      </c>
    </row>
    <row r="1547" spans="1:63" x14ac:dyDescent="0.25">
      <c r="A1547" s="4" t="s">
        <v>135</v>
      </c>
      <c r="B1547" s="4" t="s">
        <v>68</v>
      </c>
      <c r="C1547" s="4" t="s">
        <v>14</v>
      </c>
      <c r="D1547" s="107" t="s">
        <v>539</v>
      </c>
      <c r="E1547" s="117">
        <v>6112</v>
      </c>
      <c r="F1547" s="107" t="s">
        <v>543</v>
      </c>
      <c r="G1547" s="103" t="s">
        <v>1662</v>
      </c>
      <c r="H1547" s="13" t="s">
        <v>25</v>
      </c>
      <c r="I1547" s="14">
        <v>15000</v>
      </c>
      <c r="J1547" s="14">
        <v>0</v>
      </c>
      <c r="K1547" s="14"/>
      <c r="L1547" s="14"/>
      <c r="M1547" s="14"/>
      <c r="N1547" s="14"/>
      <c r="O1547" s="14"/>
      <c r="P1547" s="14">
        <f t="shared" si="2175"/>
        <v>0</v>
      </c>
      <c r="Q1547" s="14"/>
      <c r="R1547" s="14"/>
      <c r="S1547" s="14"/>
      <c r="T1547" s="14"/>
      <c r="U1547" s="14"/>
      <c r="V1547" s="14"/>
      <c r="W1547" s="14"/>
      <c r="X1547" s="14"/>
      <c r="Y1547" s="14"/>
      <c r="Z1547" s="14">
        <v>0</v>
      </c>
      <c r="AA1547" s="14">
        <v>0</v>
      </c>
      <c r="AB1547" s="14">
        <v>0</v>
      </c>
      <c r="AC1547" s="14"/>
      <c r="AD1547" s="14"/>
      <c r="AE1547" s="14"/>
      <c r="AF1547" s="14"/>
      <c r="AG1547" s="14"/>
      <c r="AH1547" s="14">
        <f t="shared" si="2176"/>
        <v>0</v>
      </c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>
        <v>0</v>
      </c>
      <c r="AS1547" s="14">
        <v>0</v>
      </c>
      <c r="AT1547" s="14">
        <v>0</v>
      </c>
      <c r="AU1547" s="14"/>
      <c r="AV1547" s="14"/>
      <c r="AW1547" s="14"/>
      <c r="AX1547" s="14"/>
      <c r="AY1547" s="14"/>
      <c r="AZ1547" s="14">
        <f t="shared" si="2177"/>
        <v>0</v>
      </c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>
        <v>0</v>
      </c>
      <c r="BK1547" s="14">
        <v>0</v>
      </c>
    </row>
    <row r="1548" spans="1:63" x14ac:dyDescent="0.25">
      <c r="A1548" s="4" t="s">
        <v>135</v>
      </c>
      <c r="B1548" s="4" t="s">
        <v>68</v>
      </c>
      <c r="C1548" s="4" t="s">
        <v>14</v>
      </c>
      <c r="D1548" s="107" t="s">
        <v>539</v>
      </c>
      <c r="E1548" s="117">
        <v>6112</v>
      </c>
      <c r="F1548" s="107" t="s">
        <v>544</v>
      </c>
      <c r="G1548" s="103" t="s">
        <v>1662</v>
      </c>
      <c r="H1548" s="13" t="s">
        <v>26</v>
      </c>
      <c r="I1548" s="14">
        <v>20000</v>
      </c>
      <c r="J1548" s="14">
        <v>0</v>
      </c>
      <c r="K1548" s="14"/>
      <c r="L1548" s="14"/>
      <c r="M1548" s="14"/>
      <c r="N1548" s="14"/>
      <c r="O1548" s="14"/>
      <c r="P1548" s="14">
        <f t="shared" si="2175"/>
        <v>0</v>
      </c>
      <c r="Q1548" s="14"/>
      <c r="R1548" s="14"/>
      <c r="S1548" s="14"/>
      <c r="T1548" s="14"/>
      <c r="U1548" s="14"/>
      <c r="V1548" s="14"/>
      <c r="W1548" s="14"/>
      <c r="X1548" s="14"/>
      <c r="Y1548" s="14"/>
      <c r="Z1548" s="14">
        <v>0</v>
      </c>
      <c r="AA1548" s="14">
        <v>0</v>
      </c>
      <c r="AB1548" s="14">
        <v>0</v>
      </c>
      <c r="AC1548" s="14"/>
      <c r="AD1548" s="14"/>
      <c r="AE1548" s="14"/>
      <c r="AF1548" s="14"/>
      <c r="AG1548" s="14"/>
      <c r="AH1548" s="14">
        <f t="shared" si="2176"/>
        <v>0</v>
      </c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>
        <v>0</v>
      </c>
      <c r="AS1548" s="14">
        <v>0</v>
      </c>
      <c r="AT1548" s="14">
        <v>0</v>
      </c>
      <c r="AU1548" s="14"/>
      <c r="AV1548" s="14"/>
      <c r="AW1548" s="14"/>
      <c r="AX1548" s="14"/>
      <c r="AY1548" s="14"/>
      <c r="AZ1548" s="14">
        <f t="shared" si="2177"/>
        <v>0</v>
      </c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>
        <v>0</v>
      </c>
      <c r="BK1548" s="14">
        <v>0</v>
      </c>
    </row>
    <row r="1549" spans="1:63" ht="22.5" x14ac:dyDescent="0.25">
      <c r="A1549" s="4" t="s">
        <v>135</v>
      </c>
      <c r="B1549" s="4" t="s">
        <v>68</v>
      </c>
      <c r="C1549" s="4" t="s">
        <v>14</v>
      </c>
      <c r="D1549" s="107" t="s">
        <v>539</v>
      </c>
      <c r="E1549" s="106" t="s">
        <v>27</v>
      </c>
      <c r="F1549" s="106" t="s">
        <v>0</v>
      </c>
      <c r="G1549" s="2" t="s">
        <v>0</v>
      </c>
      <c r="H1549" s="2" t="s">
        <v>28</v>
      </c>
      <c r="I1549" s="12">
        <f>SUM(I1550)</f>
        <v>136100</v>
      </c>
      <c r="J1549" s="12">
        <f t="shared" ref="J1549:Y1549" si="2223">SUM(J1550)</f>
        <v>0</v>
      </c>
      <c r="K1549" s="12">
        <f t="shared" si="2223"/>
        <v>0</v>
      </c>
      <c r="L1549" s="12">
        <f t="shared" si="2223"/>
        <v>0</v>
      </c>
      <c r="M1549" s="12">
        <f t="shared" si="2223"/>
        <v>0</v>
      </c>
      <c r="N1549" s="12">
        <f t="shared" si="2223"/>
        <v>0</v>
      </c>
      <c r="O1549" s="12">
        <f t="shared" si="2223"/>
        <v>0</v>
      </c>
      <c r="P1549" s="12">
        <f t="shared" si="2223"/>
        <v>0</v>
      </c>
      <c r="Q1549" s="12">
        <f t="shared" si="2223"/>
        <v>0</v>
      </c>
      <c r="R1549" s="12">
        <f t="shared" si="2223"/>
        <v>0</v>
      </c>
      <c r="S1549" s="12">
        <f t="shared" si="2223"/>
        <v>0</v>
      </c>
      <c r="T1549" s="12">
        <f t="shared" si="2223"/>
        <v>0</v>
      </c>
      <c r="U1549" s="12">
        <f t="shared" si="2223"/>
        <v>0</v>
      </c>
      <c r="V1549" s="12">
        <f t="shared" si="2223"/>
        <v>0</v>
      </c>
      <c r="W1549" s="12">
        <f t="shared" si="2223"/>
        <v>0</v>
      </c>
      <c r="X1549" s="12">
        <f t="shared" si="2223"/>
        <v>0</v>
      </c>
      <c r="Y1549" s="12">
        <f t="shared" si="2223"/>
        <v>0</v>
      </c>
      <c r="Z1549" s="12">
        <v>0</v>
      </c>
      <c r="AA1549" s="12">
        <v>0</v>
      </c>
      <c r="AB1549" s="12">
        <f t="shared" ref="AB1549:AQ1549" si="2224">SUM(AB1550)</f>
        <v>0</v>
      </c>
      <c r="AC1549" s="12">
        <f t="shared" si="2224"/>
        <v>0</v>
      </c>
      <c r="AD1549" s="12">
        <f t="shared" si="2224"/>
        <v>0</v>
      </c>
      <c r="AE1549" s="12">
        <f t="shared" si="2224"/>
        <v>0</v>
      </c>
      <c r="AF1549" s="12">
        <f t="shared" si="2224"/>
        <v>0</v>
      </c>
      <c r="AG1549" s="12">
        <f t="shared" si="2224"/>
        <v>0</v>
      </c>
      <c r="AH1549" s="12">
        <f t="shared" si="2224"/>
        <v>0</v>
      </c>
      <c r="AI1549" s="12">
        <f t="shared" si="2224"/>
        <v>0</v>
      </c>
      <c r="AJ1549" s="12">
        <f t="shared" si="2224"/>
        <v>0</v>
      </c>
      <c r="AK1549" s="12">
        <f t="shared" si="2224"/>
        <v>0</v>
      </c>
      <c r="AL1549" s="12">
        <f t="shared" si="2224"/>
        <v>0</v>
      </c>
      <c r="AM1549" s="12">
        <f t="shared" si="2224"/>
        <v>0</v>
      </c>
      <c r="AN1549" s="12">
        <f t="shared" si="2224"/>
        <v>0</v>
      </c>
      <c r="AO1549" s="12">
        <f t="shared" si="2224"/>
        <v>0</v>
      </c>
      <c r="AP1549" s="12">
        <f t="shared" si="2224"/>
        <v>0</v>
      </c>
      <c r="AQ1549" s="12">
        <f t="shared" si="2224"/>
        <v>0</v>
      </c>
      <c r="AR1549" s="12">
        <v>0</v>
      </c>
      <c r="AS1549" s="12">
        <v>0</v>
      </c>
      <c r="AT1549" s="12">
        <f t="shared" ref="AT1549:BI1549" si="2225">SUM(AT1550)</f>
        <v>0</v>
      </c>
      <c r="AU1549" s="12">
        <f t="shared" si="2225"/>
        <v>0</v>
      </c>
      <c r="AV1549" s="12">
        <f t="shared" si="2225"/>
        <v>0</v>
      </c>
      <c r="AW1549" s="12">
        <f t="shared" si="2225"/>
        <v>150</v>
      </c>
      <c r="AX1549" s="12">
        <f t="shared" si="2225"/>
        <v>0</v>
      </c>
      <c r="AY1549" s="12">
        <f t="shared" si="2225"/>
        <v>0</v>
      </c>
      <c r="AZ1549" s="12">
        <f t="shared" si="2225"/>
        <v>150</v>
      </c>
      <c r="BA1549" s="12">
        <f t="shared" si="2225"/>
        <v>0</v>
      </c>
      <c r="BB1549" s="12">
        <f t="shared" si="2225"/>
        <v>0</v>
      </c>
      <c r="BC1549" s="12">
        <f t="shared" si="2225"/>
        <v>0</v>
      </c>
      <c r="BD1549" s="12">
        <f t="shared" si="2225"/>
        <v>0</v>
      </c>
      <c r="BE1549" s="12">
        <f t="shared" si="2225"/>
        <v>0</v>
      </c>
      <c r="BF1549" s="12">
        <f t="shared" si="2225"/>
        <v>0</v>
      </c>
      <c r="BG1549" s="12">
        <f t="shared" si="2225"/>
        <v>0</v>
      </c>
      <c r="BH1549" s="12">
        <f t="shared" si="2225"/>
        <v>150</v>
      </c>
      <c r="BI1549" s="12">
        <f t="shared" si="2225"/>
        <v>0</v>
      </c>
      <c r="BJ1549" s="12">
        <v>150</v>
      </c>
      <c r="BK1549" s="12">
        <v>0</v>
      </c>
    </row>
    <row r="1550" spans="1:63" x14ac:dyDescent="0.25">
      <c r="A1550" s="4" t="s">
        <v>135</v>
      </c>
      <c r="B1550" s="4" t="s">
        <v>68</v>
      </c>
      <c r="C1550" s="4" t="s">
        <v>14</v>
      </c>
      <c r="D1550" s="107" t="s">
        <v>539</v>
      </c>
      <c r="E1550" s="117">
        <v>6121</v>
      </c>
      <c r="F1550" s="107"/>
      <c r="G1550" s="103" t="s">
        <v>1662</v>
      </c>
      <c r="H1550" s="13" t="s">
        <v>29</v>
      </c>
      <c r="I1550" s="14">
        <v>136100</v>
      </c>
      <c r="J1550" s="14">
        <v>0</v>
      </c>
      <c r="K1550" s="14"/>
      <c r="L1550" s="14"/>
      <c r="M1550" s="14"/>
      <c r="N1550" s="14"/>
      <c r="O1550" s="14"/>
      <c r="P1550" s="14">
        <f t="shared" si="2175"/>
        <v>0</v>
      </c>
      <c r="Q1550" s="14"/>
      <c r="R1550" s="14"/>
      <c r="S1550" s="14"/>
      <c r="T1550" s="14"/>
      <c r="U1550" s="14"/>
      <c r="V1550" s="14"/>
      <c r="W1550" s="14"/>
      <c r="X1550" s="14"/>
      <c r="Y1550" s="14"/>
      <c r="Z1550" s="14">
        <v>0</v>
      </c>
      <c r="AA1550" s="14">
        <v>0</v>
      </c>
      <c r="AB1550" s="14">
        <v>0</v>
      </c>
      <c r="AC1550" s="14"/>
      <c r="AD1550" s="14"/>
      <c r="AE1550" s="14"/>
      <c r="AF1550" s="14"/>
      <c r="AG1550" s="14"/>
      <c r="AH1550" s="14">
        <f t="shared" si="2176"/>
        <v>0</v>
      </c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>
        <v>0</v>
      </c>
      <c r="AS1550" s="14">
        <v>0</v>
      </c>
      <c r="AT1550" s="14">
        <v>0</v>
      </c>
      <c r="AU1550" s="14"/>
      <c r="AV1550" s="14"/>
      <c r="AW1550" s="14">
        <v>150</v>
      </c>
      <c r="AX1550" s="14"/>
      <c r="AY1550" s="14"/>
      <c r="AZ1550" s="14">
        <f t="shared" si="2177"/>
        <v>150</v>
      </c>
      <c r="BA1550" s="14"/>
      <c r="BB1550" s="14"/>
      <c r="BC1550" s="14"/>
      <c r="BD1550" s="14"/>
      <c r="BE1550" s="14"/>
      <c r="BF1550" s="14"/>
      <c r="BG1550" s="14"/>
      <c r="BH1550" s="14">
        <v>150</v>
      </c>
      <c r="BI1550" s="14"/>
      <c r="BJ1550" s="14">
        <v>150</v>
      </c>
      <c r="BK1550" s="14">
        <v>0</v>
      </c>
    </row>
    <row r="1551" spans="1:63" ht="22.5" x14ac:dyDescent="0.25">
      <c r="A1551" s="4" t="s">
        <v>135</v>
      </c>
      <c r="B1551" s="4" t="s">
        <v>68</v>
      </c>
      <c r="C1551" s="4" t="s">
        <v>14</v>
      </c>
      <c r="D1551" s="107" t="s">
        <v>539</v>
      </c>
      <c r="E1551" s="106" t="s">
        <v>31</v>
      </c>
      <c r="F1551" s="106" t="s">
        <v>0</v>
      </c>
      <c r="G1551" s="2" t="s">
        <v>0</v>
      </c>
      <c r="H1551" s="2" t="s">
        <v>32</v>
      </c>
      <c r="I1551" s="12">
        <f>SUM(I1552:I1560)</f>
        <v>993400</v>
      </c>
      <c r="J1551" s="12">
        <f t="shared" ref="J1551:Y1551" si="2226">SUM(J1552:J1560)</f>
        <v>0</v>
      </c>
      <c r="K1551" s="12">
        <f t="shared" si="2226"/>
        <v>0</v>
      </c>
      <c r="L1551" s="12">
        <f t="shared" si="2226"/>
        <v>0</v>
      </c>
      <c r="M1551" s="12">
        <f t="shared" si="2226"/>
        <v>0</v>
      </c>
      <c r="N1551" s="12">
        <f t="shared" si="2226"/>
        <v>0</v>
      </c>
      <c r="O1551" s="12">
        <f t="shared" si="2226"/>
        <v>0</v>
      </c>
      <c r="P1551" s="12">
        <f t="shared" si="2226"/>
        <v>0</v>
      </c>
      <c r="Q1551" s="12">
        <f t="shared" si="2226"/>
        <v>0</v>
      </c>
      <c r="R1551" s="12">
        <f t="shared" si="2226"/>
        <v>0</v>
      </c>
      <c r="S1551" s="12">
        <f t="shared" si="2226"/>
        <v>0</v>
      </c>
      <c r="T1551" s="12">
        <f t="shared" si="2226"/>
        <v>0</v>
      </c>
      <c r="U1551" s="12">
        <f t="shared" si="2226"/>
        <v>0</v>
      </c>
      <c r="V1551" s="12">
        <f t="shared" si="2226"/>
        <v>0</v>
      </c>
      <c r="W1551" s="12">
        <f t="shared" si="2226"/>
        <v>0</v>
      </c>
      <c r="X1551" s="12">
        <f t="shared" si="2226"/>
        <v>0</v>
      </c>
      <c r="Y1551" s="12">
        <f t="shared" si="2226"/>
        <v>0</v>
      </c>
      <c r="Z1551" s="12">
        <v>0</v>
      </c>
      <c r="AA1551" s="12">
        <v>0</v>
      </c>
      <c r="AB1551" s="12">
        <f t="shared" ref="AB1551:AQ1551" si="2227">SUM(AB1552:AB1560)</f>
        <v>0</v>
      </c>
      <c r="AC1551" s="12">
        <f t="shared" si="2227"/>
        <v>0</v>
      </c>
      <c r="AD1551" s="12">
        <f t="shared" si="2227"/>
        <v>0</v>
      </c>
      <c r="AE1551" s="12">
        <f t="shared" si="2227"/>
        <v>0</v>
      </c>
      <c r="AF1551" s="12">
        <f t="shared" si="2227"/>
        <v>0</v>
      </c>
      <c r="AG1551" s="12">
        <f t="shared" si="2227"/>
        <v>0</v>
      </c>
      <c r="AH1551" s="12">
        <f t="shared" si="2227"/>
        <v>0</v>
      </c>
      <c r="AI1551" s="12">
        <f t="shared" si="2227"/>
        <v>0</v>
      </c>
      <c r="AJ1551" s="12">
        <f t="shared" si="2227"/>
        <v>0</v>
      </c>
      <c r="AK1551" s="12">
        <f t="shared" si="2227"/>
        <v>0</v>
      </c>
      <c r="AL1551" s="12">
        <f t="shared" si="2227"/>
        <v>0</v>
      </c>
      <c r="AM1551" s="12">
        <f t="shared" si="2227"/>
        <v>0</v>
      </c>
      <c r="AN1551" s="12">
        <f t="shared" si="2227"/>
        <v>0</v>
      </c>
      <c r="AO1551" s="12">
        <f t="shared" si="2227"/>
        <v>0</v>
      </c>
      <c r="AP1551" s="12">
        <f t="shared" si="2227"/>
        <v>0</v>
      </c>
      <c r="AQ1551" s="12">
        <f t="shared" si="2227"/>
        <v>0</v>
      </c>
      <c r="AR1551" s="12">
        <v>0</v>
      </c>
      <c r="AS1551" s="12">
        <v>0</v>
      </c>
      <c r="AT1551" s="12">
        <f t="shared" ref="AT1551:BI1551" si="2228">SUM(AT1552:AT1560)</f>
        <v>0</v>
      </c>
      <c r="AU1551" s="12">
        <f t="shared" si="2228"/>
        <v>2269</v>
      </c>
      <c r="AV1551" s="12">
        <f t="shared" si="2228"/>
        <v>0</v>
      </c>
      <c r="AW1551" s="12">
        <f t="shared" si="2228"/>
        <v>80228</v>
      </c>
      <c r="AX1551" s="12">
        <f t="shared" si="2228"/>
        <v>0</v>
      </c>
      <c r="AY1551" s="12">
        <f t="shared" si="2228"/>
        <v>0</v>
      </c>
      <c r="AZ1551" s="12">
        <f t="shared" si="2228"/>
        <v>82497</v>
      </c>
      <c r="BA1551" s="12">
        <f t="shared" si="2228"/>
        <v>0</v>
      </c>
      <c r="BB1551" s="12">
        <f t="shared" si="2228"/>
        <v>0</v>
      </c>
      <c r="BC1551" s="12">
        <f t="shared" si="2228"/>
        <v>2269</v>
      </c>
      <c r="BD1551" s="12">
        <f t="shared" si="2228"/>
        <v>0</v>
      </c>
      <c r="BE1551" s="12">
        <f t="shared" si="2228"/>
        <v>0</v>
      </c>
      <c r="BF1551" s="12">
        <f t="shared" si="2228"/>
        <v>0</v>
      </c>
      <c r="BG1551" s="12">
        <f t="shared" si="2228"/>
        <v>0</v>
      </c>
      <c r="BH1551" s="12">
        <f t="shared" si="2228"/>
        <v>37355</v>
      </c>
      <c r="BI1551" s="12">
        <f t="shared" si="2228"/>
        <v>42873</v>
      </c>
      <c r="BJ1551" s="12">
        <v>82497</v>
      </c>
      <c r="BK1551" s="12">
        <v>0</v>
      </c>
    </row>
    <row r="1552" spans="1:63" x14ac:dyDescent="0.25">
      <c r="A1552" s="4" t="s">
        <v>135</v>
      </c>
      <c r="B1552" s="4" t="s">
        <v>68</v>
      </c>
      <c r="C1552" s="4" t="s">
        <v>14</v>
      </c>
      <c r="D1552" s="107" t="s">
        <v>539</v>
      </c>
      <c r="E1552" s="117">
        <v>6131</v>
      </c>
      <c r="F1552" s="107"/>
      <c r="G1552" s="103" t="s">
        <v>1662</v>
      </c>
      <c r="H1552" s="13" t="s">
        <v>34</v>
      </c>
      <c r="I1552" s="14">
        <v>7000</v>
      </c>
      <c r="J1552" s="14">
        <v>0</v>
      </c>
      <c r="K1552" s="14"/>
      <c r="L1552" s="14"/>
      <c r="M1552" s="14"/>
      <c r="N1552" s="14"/>
      <c r="O1552" s="14"/>
      <c r="P1552" s="14">
        <f t="shared" si="2175"/>
        <v>0</v>
      </c>
      <c r="Q1552" s="14"/>
      <c r="R1552" s="14"/>
      <c r="S1552" s="14"/>
      <c r="T1552" s="14"/>
      <c r="U1552" s="14"/>
      <c r="V1552" s="14"/>
      <c r="W1552" s="14"/>
      <c r="X1552" s="14"/>
      <c r="Y1552" s="14"/>
      <c r="Z1552" s="14">
        <v>0</v>
      </c>
      <c r="AA1552" s="14">
        <v>0</v>
      </c>
      <c r="AB1552" s="14">
        <v>0</v>
      </c>
      <c r="AC1552" s="14"/>
      <c r="AD1552" s="14"/>
      <c r="AE1552" s="14"/>
      <c r="AF1552" s="14"/>
      <c r="AG1552" s="14"/>
      <c r="AH1552" s="14">
        <f t="shared" si="2176"/>
        <v>0</v>
      </c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>
        <v>0</v>
      </c>
      <c r="AS1552" s="14">
        <v>0</v>
      </c>
      <c r="AT1552" s="14">
        <v>0</v>
      </c>
      <c r="AU1552" s="14"/>
      <c r="AV1552" s="14"/>
      <c r="AW1552" s="14">
        <v>500</v>
      </c>
      <c r="AX1552" s="14"/>
      <c r="AY1552" s="14"/>
      <c r="AZ1552" s="14">
        <f t="shared" si="2177"/>
        <v>500</v>
      </c>
      <c r="BA1552" s="14"/>
      <c r="BB1552" s="14"/>
      <c r="BC1552" s="14"/>
      <c r="BD1552" s="14"/>
      <c r="BE1552" s="14"/>
      <c r="BF1552" s="14"/>
      <c r="BG1552" s="14"/>
      <c r="BH1552" s="14">
        <v>500</v>
      </c>
      <c r="BI1552" s="14"/>
      <c r="BJ1552" s="14">
        <v>500</v>
      </c>
      <c r="BK1552" s="14">
        <v>0</v>
      </c>
    </row>
    <row r="1553" spans="1:63" x14ac:dyDescent="0.25">
      <c r="A1553" s="4" t="s">
        <v>135</v>
      </c>
      <c r="B1553" s="4" t="s">
        <v>68</v>
      </c>
      <c r="C1553" s="4" t="s">
        <v>14</v>
      </c>
      <c r="D1553" s="107" t="s">
        <v>539</v>
      </c>
      <c r="E1553" s="117">
        <v>6132</v>
      </c>
      <c r="F1553" s="107"/>
      <c r="G1553" s="103" t="s">
        <v>1662</v>
      </c>
      <c r="H1553" s="13" t="s">
        <v>74</v>
      </c>
      <c r="I1553" s="14">
        <v>0</v>
      </c>
      <c r="J1553" s="14">
        <v>0</v>
      </c>
      <c r="K1553" s="14"/>
      <c r="L1553" s="14"/>
      <c r="M1553" s="14"/>
      <c r="N1553" s="14"/>
      <c r="O1553" s="14"/>
      <c r="P1553" s="14">
        <f t="shared" si="2175"/>
        <v>0</v>
      </c>
      <c r="Q1553" s="14"/>
      <c r="R1553" s="14"/>
      <c r="S1553" s="14"/>
      <c r="T1553" s="14"/>
      <c r="U1553" s="14"/>
      <c r="V1553" s="14"/>
      <c r="W1553" s="14"/>
      <c r="X1553" s="14"/>
      <c r="Y1553" s="14"/>
      <c r="Z1553" s="14">
        <v>0</v>
      </c>
      <c r="AA1553" s="14">
        <v>0</v>
      </c>
      <c r="AB1553" s="14">
        <v>0</v>
      </c>
      <c r="AC1553" s="14"/>
      <c r="AD1553" s="14"/>
      <c r="AE1553" s="14"/>
      <c r="AF1553" s="14"/>
      <c r="AG1553" s="14"/>
      <c r="AH1553" s="14">
        <f t="shared" si="2176"/>
        <v>0</v>
      </c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>
        <v>0</v>
      </c>
      <c r="AS1553" s="14">
        <v>0</v>
      </c>
      <c r="AT1553" s="14">
        <v>0</v>
      </c>
      <c r="AU1553" s="14"/>
      <c r="AV1553" s="14"/>
      <c r="AW1553" s="14"/>
      <c r="AX1553" s="14"/>
      <c r="AY1553" s="14"/>
      <c r="AZ1553" s="14">
        <f t="shared" si="2177"/>
        <v>0</v>
      </c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>
        <v>0</v>
      </c>
      <c r="BK1553" s="14">
        <v>0</v>
      </c>
    </row>
    <row r="1554" spans="1:63" x14ac:dyDescent="0.25">
      <c r="A1554" s="4" t="s">
        <v>135</v>
      </c>
      <c r="B1554" s="4" t="s">
        <v>68</v>
      </c>
      <c r="C1554" s="4" t="s">
        <v>14</v>
      </c>
      <c r="D1554" s="107" t="s">
        <v>539</v>
      </c>
      <c r="E1554" s="117">
        <v>6133</v>
      </c>
      <c r="F1554" s="107"/>
      <c r="G1554" s="103" t="s">
        <v>1662</v>
      </c>
      <c r="H1554" s="13" t="s">
        <v>77</v>
      </c>
      <c r="I1554" s="14">
        <v>10000</v>
      </c>
      <c r="J1554" s="14">
        <v>0</v>
      </c>
      <c r="K1554" s="14"/>
      <c r="L1554" s="14"/>
      <c r="M1554" s="14"/>
      <c r="N1554" s="14"/>
      <c r="O1554" s="14"/>
      <c r="P1554" s="14">
        <f t="shared" si="2175"/>
        <v>0</v>
      </c>
      <c r="Q1554" s="14"/>
      <c r="R1554" s="14"/>
      <c r="S1554" s="14"/>
      <c r="T1554" s="14"/>
      <c r="U1554" s="14"/>
      <c r="V1554" s="14"/>
      <c r="W1554" s="14"/>
      <c r="X1554" s="14"/>
      <c r="Y1554" s="14"/>
      <c r="Z1554" s="14">
        <v>0</v>
      </c>
      <c r="AA1554" s="14">
        <v>0</v>
      </c>
      <c r="AB1554" s="14">
        <v>0</v>
      </c>
      <c r="AC1554" s="14"/>
      <c r="AD1554" s="14"/>
      <c r="AE1554" s="14"/>
      <c r="AF1554" s="14"/>
      <c r="AG1554" s="14"/>
      <c r="AH1554" s="14">
        <f t="shared" si="2176"/>
        <v>0</v>
      </c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>
        <v>0</v>
      </c>
      <c r="AS1554" s="14">
        <v>0</v>
      </c>
      <c r="AT1554" s="14">
        <v>0</v>
      </c>
      <c r="AU1554" s="14"/>
      <c r="AV1554" s="14"/>
      <c r="AW1554" s="14"/>
      <c r="AX1554" s="14"/>
      <c r="AY1554" s="14"/>
      <c r="AZ1554" s="14">
        <f t="shared" si="2177"/>
        <v>0</v>
      </c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>
        <v>0</v>
      </c>
      <c r="BK1554" s="14">
        <v>0</v>
      </c>
    </row>
    <row r="1555" spans="1:63" x14ac:dyDescent="0.25">
      <c r="A1555" s="4" t="s">
        <v>135</v>
      </c>
      <c r="B1555" s="4" t="s">
        <v>68</v>
      </c>
      <c r="C1555" s="4" t="s">
        <v>14</v>
      </c>
      <c r="D1555" s="107" t="s">
        <v>539</v>
      </c>
      <c r="E1555" s="117">
        <v>6134</v>
      </c>
      <c r="F1555" s="107"/>
      <c r="G1555" s="103" t="s">
        <v>1662</v>
      </c>
      <c r="H1555" s="13" t="s">
        <v>80</v>
      </c>
      <c r="I1555" s="14">
        <v>20000</v>
      </c>
      <c r="J1555" s="14">
        <v>0</v>
      </c>
      <c r="K1555" s="14"/>
      <c r="L1555" s="14"/>
      <c r="M1555" s="14"/>
      <c r="N1555" s="14"/>
      <c r="O1555" s="14"/>
      <c r="P1555" s="14">
        <f t="shared" si="2175"/>
        <v>0</v>
      </c>
      <c r="Q1555" s="14"/>
      <c r="R1555" s="14"/>
      <c r="S1555" s="14"/>
      <c r="T1555" s="14"/>
      <c r="U1555" s="14"/>
      <c r="V1555" s="14"/>
      <c r="W1555" s="14"/>
      <c r="X1555" s="14"/>
      <c r="Y1555" s="14"/>
      <c r="Z1555" s="14">
        <v>0</v>
      </c>
      <c r="AA1555" s="14">
        <v>0</v>
      </c>
      <c r="AB1555" s="14">
        <v>0</v>
      </c>
      <c r="AC1555" s="14"/>
      <c r="AD1555" s="14"/>
      <c r="AE1555" s="14"/>
      <c r="AF1555" s="14"/>
      <c r="AG1555" s="14"/>
      <c r="AH1555" s="14">
        <f t="shared" si="2176"/>
        <v>0</v>
      </c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>
        <v>0</v>
      </c>
      <c r="AS1555" s="14">
        <v>0</v>
      </c>
      <c r="AT1555" s="14">
        <v>0</v>
      </c>
      <c r="AU1555" s="14"/>
      <c r="AV1555" s="14"/>
      <c r="AW1555" s="14"/>
      <c r="AX1555" s="14"/>
      <c r="AY1555" s="14"/>
      <c r="AZ1555" s="14">
        <f t="shared" si="2177"/>
        <v>0</v>
      </c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>
        <v>0</v>
      </c>
      <c r="BK1555" s="14">
        <v>0</v>
      </c>
    </row>
    <row r="1556" spans="1:63" x14ac:dyDescent="0.25">
      <c r="A1556" s="4" t="s">
        <v>135</v>
      </c>
      <c r="B1556" s="4" t="s">
        <v>68</v>
      </c>
      <c r="C1556" s="4" t="s">
        <v>14</v>
      </c>
      <c r="D1556" s="107" t="s">
        <v>539</v>
      </c>
      <c r="E1556" s="117">
        <v>6135</v>
      </c>
      <c r="F1556" s="107"/>
      <c r="G1556" s="103" t="s">
        <v>1662</v>
      </c>
      <c r="H1556" s="13" t="s">
        <v>83</v>
      </c>
      <c r="I1556" s="14">
        <v>500</v>
      </c>
      <c r="J1556" s="14">
        <v>0</v>
      </c>
      <c r="K1556" s="14"/>
      <c r="L1556" s="14"/>
      <c r="M1556" s="14"/>
      <c r="N1556" s="14"/>
      <c r="O1556" s="14"/>
      <c r="P1556" s="14">
        <f t="shared" si="2175"/>
        <v>0</v>
      </c>
      <c r="Q1556" s="14"/>
      <c r="R1556" s="14"/>
      <c r="S1556" s="14"/>
      <c r="T1556" s="14"/>
      <c r="U1556" s="14"/>
      <c r="V1556" s="14"/>
      <c r="W1556" s="14"/>
      <c r="X1556" s="14"/>
      <c r="Y1556" s="14"/>
      <c r="Z1556" s="14">
        <v>0</v>
      </c>
      <c r="AA1556" s="14">
        <v>0</v>
      </c>
      <c r="AB1556" s="14">
        <v>0</v>
      </c>
      <c r="AC1556" s="14"/>
      <c r="AD1556" s="14"/>
      <c r="AE1556" s="14"/>
      <c r="AF1556" s="14"/>
      <c r="AG1556" s="14"/>
      <c r="AH1556" s="14">
        <f t="shared" si="2176"/>
        <v>0</v>
      </c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>
        <v>0</v>
      </c>
      <c r="AS1556" s="14">
        <v>0</v>
      </c>
      <c r="AT1556" s="14">
        <v>0</v>
      </c>
      <c r="AU1556" s="14"/>
      <c r="AV1556" s="14"/>
      <c r="AW1556" s="14"/>
      <c r="AX1556" s="14"/>
      <c r="AY1556" s="14"/>
      <c r="AZ1556" s="14">
        <f t="shared" si="2177"/>
        <v>0</v>
      </c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>
        <v>0</v>
      </c>
      <c r="BK1556" s="14">
        <v>0</v>
      </c>
    </row>
    <row r="1557" spans="1:63" ht="22.5" x14ac:dyDescent="0.25">
      <c r="A1557" s="4" t="s">
        <v>135</v>
      </c>
      <c r="B1557" s="4" t="s">
        <v>68</v>
      </c>
      <c r="C1557" s="4" t="s">
        <v>14</v>
      </c>
      <c r="D1557" s="107" t="s">
        <v>539</v>
      </c>
      <c r="E1557" s="117">
        <v>6136</v>
      </c>
      <c r="F1557" s="107"/>
      <c r="G1557" s="103" t="s">
        <v>1662</v>
      </c>
      <c r="H1557" s="13" t="s">
        <v>86</v>
      </c>
      <c r="I1557" s="14">
        <v>50000</v>
      </c>
      <c r="J1557" s="14">
        <v>0</v>
      </c>
      <c r="K1557" s="14"/>
      <c r="L1557" s="14"/>
      <c r="M1557" s="14"/>
      <c r="N1557" s="14"/>
      <c r="O1557" s="14"/>
      <c r="P1557" s="14">
        <f t="shared" si="2175"/>
        <v>0</v>
      </c>
      <c r="Q1557" s="14"/>
      <c r="R1557" s="14"/>
      <c r="S1557" s="14"/>
      <c r="T1557" s="14"/>
      <c r="U1557" s="14"/>
      <c r="V1557" s="14"/>
      <c r="W1557" s="14"/>
      <c r="X1557" s="14"/>
      <c r="Y1557" s="14"/>
      <c r="Z1557" s="14">
        <v>0</v>
      </c>
      <c r="AA1557" s="14">
        <v>0</v>
      </c>
      <c r="AB1557" s="14">
        <v>0</v>
      </c>
      <c r="AC1557" s="14"/>
      <c r="AD1557" s="14"/>
      <c r="AE1557" s="14"/>
      <c r="AF1557" s="14"/>
      <c r="AG1557" s="14"/>
      <c r="AH1557" s="14">
        <f t="shared" si="2176"/>
        <v>0</v>
      </c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>
        <v>0</v>
      </c>
      <c r="AS1557" s="14">
        <v>0</v>
      </c>
      <c r="AT1557" s="14">
        <v>0</v>
      </c>
      <c r="AU1557" s="14"/>
      <c r="AV1557" s="14"/>
      <c r="AW1557" s="14"/>
      <c r="AX1557" s="14"/>
      <c r="AY1557" s="14"/>
      <c r="AZ1557" s="14">
        <f t="shared" si="2177"/>
        <v>0</v>
      </c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>
        <v>0</v>
      </c>
      <c r="BK1557" s="14">
        <v>0</v>
      </c>
    </row>
    <row r="1558" spans="1:63" x14ac:dyDescent="0.25">
      <c r="A1558" s="4" t="s">
        <v>135</v>
      </c>
      <c r="B1558" s="4" t="s">
        <v>68</v>
      </c>
      <c r="C1558" s="4" t="s">
        <v>14</v>
      </c>
      <c r="D1558" s="107" t="s">
        <v>539</v>
      </c>
      <c r="E1558" s="117">
        <v>6137</v>
      </c>
      <c r="F1558" s="107"/>
      <c r="G1558" s="103" t="s">
        <v>1662</v>
      </c>
      <c r="H1558" s="13" t="s">
        <v>89</v>
      </c>
      <c r="I1558" s="14">
        <v>2000</v>
      </c>
      <c r="J1558" s="14">
        <v>0</v>
      </c>
      <c r="K1558" s="14"/>
      <c r="L1558" s="14"/>
      <c r="M1558" s="14"/>
      <c r="N1558" s="14"/>
      <c r="O1558" s="14"/>
      <c r="P1558" s="14">
        <f t="shared" si="2175"/>
        <v>0</v>
      </c>
      <c r="Q1558" s="14"/>
      <c r="R1558" s="14"/>
      <c r="S1558" s="14"/>
      <c r="T1558" s="14"/>
      <c r="U1558" s="14"/>
      <c r="V1558" s="14"/>
      <c r="W1558" s="14"/>
      <c r="X1558" s="14"/>
      <c r="Y1558" s="14"/>
      <c r="Z1558" s="14">
        <v>0</v>
      </c>
      <c r="AA1558" s="14">
        <v>0</v>
      </c>
      <c r="AB1558" s="14">
        <v>0</v>
      </c>
      <c r="AC1558" s="14"/>
      <c r="AD1558" s="14"/>
      <c r="AE1558" s="14"/>
      <c r="AF1558" s="14"/>
      <c r="AG1558" s="14"/>
      <c r="AH1558" s="14">
        <f t="shared" si="2176"/>
        <v>0</v>
      </c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>
        <v>0</v>
      </c>
      <c r="AS1558" s="14">
        <v>0</v>
      </c>
      <c r="AT1558" s="14">
        <v>0</v>
      </c>
      <c r="AU1558" s="14"/>
      <c r="AV1558" s="14"/>
      <c r="AW1558" s="14"/>
      <c r="AX1558" s="14"/>
      <c r="AY1558" s="14"/>
      <c r="AZ1558" s="14">
        <f t="shared" si="2177"/>
        <v>0</v>
      </c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>
        <v>0</v>
      </c>
      <c r="BK1558" s="14">
        <v>0</v>
      </c>
    </row>
    <row r="1559" spans="1:63" ht="22.5" x14ac:dyDescent="0.25">
      <c r="A1559" s="4" t="s">
        <v>135</v>
      </c>
      <c r="B1559" s="4" t="s">
        <v>68</v>
      </c>
      <c r="C1559" s="4" t="s">
        <v>14</v>
      </c>
      <c r="D1559" s="107" t="s">
        <v>539</v>
      </c>
      <c r="E1559" s="117">
        <v>6138</v>
      </c>
      <c r="F1559" s="107"/>
      <c r="G1559" s="103" t="s">
        <v>1662</v>
      </c>
      <c r="H1559" s="13" t="s">
        <v>92</v>
      </c>
      <c r="I1559" s="14"/>
      <c r="J1559" s="14">
        <v>0</v>
      </c>
      <c r="K1559" s="14"/>
      <c r="L1559" s="14"/>
      <c r="M1559" s="14"/>
      <c r="N1559" s="14"/>
      <c r="O1559" s="14"/>
      <c r="P1559" s="14">
        <f t="shared" si="2175"/>
        <v>0</v>
      </c>
      <c r="Q1559" s="14"/>
      <c r="R1559" s="14"/>
      <c r="S1559" s="14"/>
      <c r="T1559" s="14"/>
      <c r="U1559" s="14"/>
      <c r="V1559" s="14"/>
      <c r="W1559" s="14"/>
      <c r="X1559" s="14"/>
      <c r="Y1559" s="14"/>
      <c r="Z1559" s="14">
        <v>0</v>
      </c>
      <c r="AA1559" s="14">
        <v>0</v>
      </c>
      <c r="AB1559" s="14"/>
      <c r="AC1559" s="14"/>
      <c r="AD1559" s="14"/>
      <c r="AE1559" s="14"/>
      <c r="AF1559" s="14"/>
      <c r="AG1559" s="14"/>
      <c r="AH1559" s="14">
        <f t="shared" si="2176"/>
        <v>0</v>
      </c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>
        <v>0</v>
      </c>
      <c r="AS1559" s="14">
        <v>0</v>
      </c>
      <c r="AT1559" s="14"/>
      <c r="AU1559" s="14"/>
      <c r="AV1559" s="14"/>
      <c r="AW1559" s="14"/>
      <c r="AX1559" s="14"/>
      <c r="AY1559" s="14"/>
      <c r="AZ1559" s="14">
        <f t="shared" si="2177"/>
        <v>0</v>
      </c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>
        <v>0</v>
      </c>
      <c r="BK1559" s="14">
        <v>0</v>
      </c>
    </row>
    <row r="1560" spans="1:63" x14ac:dyDescent="0.25">
      <c r="A1560" s="1" t="s">
        <v>135</v>
      </c>
      <c r="B1560" s="1" t="s">
        <v>68</v>
      </c>
      <c r="C1560" s="1" t="s">
        <v>14</v>
      </c>
      <c r="D1560" s="110" t="s">
        <v>539</v>
      </c>
      <c r="E1560" s="110" t="s">
        <v>36</v>
      </c>
      <c r="F1560" s="107" t="s">
        <v>0</v>
      </c>
      <c r="G1560" s="13" t="s">
        <v>0</v>
      </c>
      <c r="H1560" s="2" t="s">
        <v>37</v>
      </c>
      <c r="I1560" s="12">
        <f>SUM(I1561:I1563)</f>
        <v>903900</v>
      </c>
      <c r="J1560" s="12">
        <f t="shared" ref="J1560:Y1560" si="2229">SUM(J1561:J1563)</f>
        <v>0</v>
      </c>
      <c r="K1560" s="12">
        <f t="shared" si="2229"/>
        <v>0</v>
      </c>
      <c r="L1560" s="12">
        <f t="shared" si="2229"/>
        <v>0</v>
      </c>
      <c r="M1560" s="12">
        <f t="shared" si="2229"/>
        <v>0</v>
      </c>
      <c r="N1560" s="12">
        <f t="shared" si="2229"/>
        <v>0</v>
      </c>
      <c r="O1560" s="12">
        <f t="shared" si="2229"/>
        <v>0</v>
      </c>
      <c r="P1560" s="12">
        <f t="shared" si="2229"/>
        <v>0</v>
      </c>
      <c r="Q1560" s="12">
        <f t="shared" si="2229"/>
        <v>0</v>
      </c>
      <c r="R1560" s="12">
        <f t="shared" si="2229"/>
        <v>0</v>
      </c>
      <c r="S1560" s="12">
        <f t="shared" si="2229"/>
        <v>0</v>
      </c>
      <c r="T1560" s="12">
        <f t="shared" si="2229"/>
        <v>0</v>
      </c>
      <c r="U1560" s="12">
        <f t="shared" si="2229"/>
        <v>0</v>
      </c>
      <c r="V1560" s="12">
        <f t="shared" si="2229"/>
        <v>0</v>
      </c>
      <c r="W1560" s="12">
        <f t="shared" si="2229"/>
        <v>0</v>
      </c>
      <c r="X1560" s="12">
        <f t="shared" si="2229"/>
        <v>0</v>
      </c>
      <c r="Y1560" s="12">
        <f t="shared" si="2229"/>
        <v>0</v>
      </c>
      <c r="Z1560" s="12">
        <v>0</v>
      </c>
      <c r="AA1560" s="12">
        <v>0</v>
      </c>
      <c r="AB1560" s="12">
        <f t="shared" ref="AB1560:AQ1560" si="2230">SUM(AB1561:AB1563)</f>
        <v>0</v>
      </c>
      <c r="AC1560" s="12">
        <f t="shared" si="2230"/>
        <v>0</v>
      </c>
      <c r="AD1560" s="12">
        <f t="shared" si="2230"/>
        <v>0</v>
      </c>
      <c r="AE1560" s="12">
        <f t="shared" si="2230"/>
        <v>0</v>
      </c>
      <c r="AF1560" s="12">
        <f t="shared" si="2230"/>
        <v>0</v>
      </c>
      <c r="AG1560" s="12">
        <f t="shared" si="2230"/>
        <v>0</v>
      </c>
      <c r="AH1560" s="12">
        <f t="shared" si="2230"/>
        <v>0</v>
      </c>
      <c r="AI1560" s="12">
        <f t="shared" si="2230"/>
        <v>0</v>
      </c>
      <c r="AJ1560" s="12">
        <f t="shared" si="2230"/>
        <v>0</v>
      </c>
      <c r="AK1560" s="12">
        <f t="shared" si="2230"/>
        <v>0</v>
      </c>
      <c r="AL1560" s="12">
        <f t="shared" si="2230"/>
        <v>0</v>
      </c>
      <c r="AM1560" s="12">
        <f t="shared" si="2230"/>
        <v>0</v>
      </c>
      <c r="AN1560" s="12">
        <f t="shared" si="2230"/>
        <v>0</v>
      </c>
      <c r="AO1560" s="12">
        <f t="shared" si="2230"/>
        <v>0</v>
      </c>
      <c r="AP1560" s="12">
        <f t="shared" si="2230"/>
        <v>0</v>
      </c>
      <c r="AQ1560" s="12">
        <f t="shared" si="2230"/>
        <v>0</v>
      </c>
      <c r="AR1560" s="12">
        <v>0</v>
      </c>
      <c r="AS1560" s="12">
        <v>0</v>
      </c>
      <c r="AT1560" s="12">
        <f t="shared" ref="AT1560:BI1560" si="2231">SUM(AT1561:AT1563)</f>
        <v>0</v>
      </c>
      <c r="AU1560" s="12">
        <f t="shared" si="2231"/>
        <v>2269</v>
      </c>
      <c r="AV1560" s="12">
        <f t="shared" si="2231"/>
        <v>0</v>
      </c>
      <c r="AW1560" s="12">
        <f t="shared" si="2231"/>
        <v>79728</v>
      </c>
      <c r="AX1560" s="12">
        <f t="shared" si="2231"/>
        <v>0</v>
      </c>
      <c r="AY1560" s="12">
        <f t="shared" si="2231"/>
        <v>0</v>
      </c>
      <c r="AZ1560" s="12">
        <f t="shared" si="2231"/>
        <v>81997</v>
      </c>
      <c r="BA1560" s="12">
        <f t="shared" si="2231"/>
        <v>0</v>
      </c>
      <c r="BB1560" s="12">
        <f t="shared" si="2231"/>
        <v>0</v>
      </c>
      <c r="BC1560" s="12">
        <f t="shared" si="2231"/>
        <v>2269</v>
      </c>
      <c r="BD1560" s="12">
        <f t="shared" si="2231"/>
        <v>0</v>
      </c>
      <c r="BE1560" s="12">
        <f t="shared" si="2231"/>
        <v>0</v>
      </c>
      <c r="BF1560" s="12">
        <f t="shared" si="2231"/>
        <v>0</v>
      </c>
      <c r="BG1560" s="12">
        <f t="shared" si="2231"/>
        <v>0</v>
      </c>
      <c r="BH1560" s="12">
        <f t="shared" si="2231"/>
        <v>36855</v>
      </c>
      <c r="BI1560" s="12">
        <f t="shared" si="2231"/>
        <v>42873</v>
      </c>
      <c r="BJ1560" s="12">
        <v>81997</v>
      </c>
      <c r="BK1560" s="12">
        <v>0</v>
      </c>
    </row>
    <row r="1561" spans="1:63" x14ac:dyDescent="0.25">
      <c r="A1561" s="4" t="s">
        <v>135</v>
      </c>
      <c r="B1561" s="4" t="s">
        <v>68</v>
      </c>
      <c r="C1561" s="4" t="s">
        <v>14</v>
      </c>
      <c r="D1561" s="107" t="s">
        <v>539</v>
      </c>
      <c r="E1561" s="117">
        <v>6139</v>
      </c>
      <c r="F1561" s="107"/>
      <c r="G1561" s="103" t="s">
        <v>1662</v>
      </c>
      <c r="H1561" s="13" t="s">
        <v>37</v>
      </c>
      <c r="I1561" s="14">
        <v>900000</v>
      </c>
      <c r="J1561" s="14">
        <v>0</v>
      </c>
      <c r="K1561" s="14"/>
      <c r="L1561" s="14"/>
      <c r="M1561" s="14"/>
      <c r="N1561" s="14"/>
      <c r="O1561" s="14"/>
      <c r="P1561" s="14">
        <f t="shared" si="2175"/>
        <v>0</v>
      </c>
      <c r="Q1561" s="14"/>
      <c r="R1561" s="14"/>
      <c r="S1561" s="14"/>
      <c r="T1561" s="14"/>
      <c r="U1561" s="14"/>
      <c r="V1561" s="14"/>
      <c r="W1561" s="14"/>
      <c r="X1561" s="14"/>
      <c r="Y1561" s="14"/>
      <c r="Z1561" s="14">
        <v>0</v>
      </c>
      <c r="AA1561" s="14">
        <v>0</v>
      </c>
      <c r="AB1561" s="14">
        <v>0</v>
      </c>
      <c r="AC1561" s="14"/>
      <c r="AD1561" s="14"/>
      <c r="AE1561" s="14"/>
      <c r="AF1561" s="14"/>
      <c r="AG1561" s="14"/>
      <c r="AH1561" s="14">
        <f t="shared" si="2176"/>
        <v>0</v>
      </c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>
        <v>0</v>
      </c>
      <c r="AS1561" s="14">
        <v>0</v>
      </c>
      <c r="AT1561" s="14">
        <v>0</v>
      </c>
      <c r="AU1561" s="14">
        <v>2269</v>
      </c>
      <c r="AV1561" s="14"/>
      <c r="AW1561" s="14">
        <f>36850+42873</f>
        <v>79723</v>
      </c>
      <c r="AX1561" s="14"/>
      <c r="AY1561" s="14"/>
      <c r="AZ1561" s="14">
        <f t="shared" si="2177"/>
        <v>81992</v>
      </c>
      <c r="BA1561" s="14"/>
      <c r="BB1561" s="14"/>
      <c r="BC1561" s="14">
        <v>2269</v>
      </c>
      <c r="BD1561" s="14"/>
      <c r="BE1561" s="14"/>
      <c r="BF1561" s="14"/>
      <c r="BG1561" s="14"/>
      <c r="BH1561" s="14">
        <v>36850</v>
      </c>
      <c r="BI1561" s="14">
        <v>42873</v>
      </c>
      <c r="BJ1561" s="14">
        <v>81992</v>
      </c>
      <c r="BK1561" s="14">
        <v>0</v>
      </c>
    </row>
    <row r="1562" spans="1:63" ht="22.5" x14ac:dyDescent="0.25">
      <c r="A1562" s="4" t="s">
        <v>135</v>
      </c>
      <c r="B1562" s="4" t="s">
        <v>68</v>
      </c>
      <c r="C1562" s="4" t="s">
        <v>14</v>
      </c>
      <c r="D1562" s="107" t="s">
        <v>539</v>
      </c>
      <c r="E1562" s="117">
        <v>6139</v>
      </c>
      <c r="F1562" s="107" t="s">
        <v>545</v>
      </c>
      <c r="G1562" s="103" t="s">
        <v>1662</v>
      </c>
      <c r="H1562" s="13" t="s">
        <v>39</v>
      </c>
      <c r="I1562" s="14">
        <v>3900</v>
      </c>
      <c r="J1562" s="14">
        <v>0</v>
      </c>
      <c r="K1562" s="14"/>
      <c r="L1562" s="14"/>
      <c r="M1562" s="14"/>
      <c r="N1562" s="14"/>
      <c r="O1562" s="14"/>
      <c r="P1562" s="14">
        <f t="shared" si="2175"/>
        <v>0</v>
      </c>
      <c r="Q1562" s="14"/>
      <c r="R1562" s="14"/>
      <c r="S1562" s="14"/>
      <c r="T1562" s="14"/>
      <c r="U1562" s="14"/>
      <c r="V1562" s="14"/>
      <c r="W1562" s="14"/>
      <c r="X1562" s="14"/>
      <c r="Y1562" s="14"/>
      <c r="Z1562" s="14">
        <v>0</v>
      </c>
      <c r="AA1562" s="14">
        <v>0</v>
      </c>
      <c r="AB1562" s="14">
        <v>0</v>
      </c>
      <c r="AC1562" s="14"/>
      <c r="AD1562" s="14"/>
      <c r="AE1562" s="14"/>
      <c r="AF1562" s="14"/>
      <c r="AG1562" s="14"/>
      <c r="AH1562" s="14">
        <f t="shared" si="2176"/>
        <v>0</v>
      </c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>
        <v>0</v>
      </c>
      <c r="AS1562" s="14">
        <v>0</v>
      </c>
      <c r="AT1562" s="14">
        <v>0</v>
      </c>
      <c r="AU1562" s="14"/>
      <c r="AV1562" s="14"/>
      <c r="AW1562" s="14">
        <v>5</v>
      </c>
      <c r="AX1562" s="14"/>
      <c r="AY1562" s="14"/>
      <c r="AZ1562" s="14">
        <f t="shared" si="2177"/>
        <v>5</v>
      </c>
      <c r="BA1562" s="14"/>
      <c r="BB1562" s="14"/>
      <c r="BC1562" s="14"/>
      <c r="BD1562" s="14"/>
      <c r="BE1562" s="14"/>
      <c r="BF1562" s="14"/>
      <c r="BG1562" s="14"/>
      <c r="BH1562" s="14">
        <v>5</v>
      </c>
      <c r="BI1562" s="14"/>
      <c r="BJ1562" s="14">
        <v>5</v>
      </c>
      <c r="BK1562" s="14">
        <v>0</v>
      </c>
    </row>
    <row r="1563" spans="1:63" ht="33.75" x14ac:dyDescent="0.25">
      <c r="A1563" s="4" t="s">
        <v>135</v>
      </c>
      <c r="B1563" s="4" t="s">
        <v>68</v>
      </c>
      <c r="C1563" s="4" t="s">
        <v>14</v>
      </c>
      <c r="D1563" s="107" t="s">
        <v>539</v>
      </c>
      <c r="E1563" s="117">
        <v>6139</v>
      </c>
      <c r="F1563" s="107" t="s">
        <v>546</v>
      </c>
      <c r="G1563" s="103" t="s">
        <v>1662</v>
      </c>
      <c r="H1563" s="13" t="s">
        <v>40</v>
      </c>
      <c r="I1563" s="14">
        <v>0</v>
      </c>
      <c r="J1563" s="14">
        <v>0</v>
      </c>
      <c r="K1563" s="14"/>
      <c r="L1563" s="14"/>
      <c r="M1563" s="14"/>
      <c r="N1563" s="14"/>
      <c r="O1563" s="14"/>
      <c r="P1563" s="14">
        <f t="shared" si="2175"/>
        <v>0</v>
      </c>
      <c r="Q1563" s="14"/>
      <c r="R1563" s="14"/>
      <c r="S1563" s="14"/>
      <c r="T1563" s="14"/>
      <c r="U1563" s="14"/>
      <c r="V1563" s="14"/>
      <c r="W1563" s="14"/>
      <c r="X1563" s="14"/>
      <c r="Y1563" s="14"/>
      <c r="Z1563" s="14">
        <v>0</v>
      </c>
      <c r="AA1563" s="14">
        <v>0</v>
      </c>
      <c r="AB1563" s="14">
        <v>0</v>
      </c>
      <c r="AC1563" s="14"/>
      <c r="AD1563" s="14"/>
      <c r="AE1563" s="14"/>
      <c r="AF1563" s="14"/>
      <c r="AG1563" s="14"/>
      <c r="AH1563" s="14">
        <f t="shared" si="2176"/>
        <v>0</v>
      </c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>
        <v>0</v>
      </c>
      <c r="AS1563" s="14">
        <v>0</v>
      </c>
      <c r="AT1563" s="14">
        <v>0</v>
      </c>
      <c r="AU1563" s="14"/>
      <c r="AV1563" s="14"/>
      <c r="AW1563" s="14"/>
      <c r="AX1563" s="14"/>
      <c r="AY1563" s="14"/>
      <c r="AZ1563" s="14">
        <f t="shared" si="2177"/>
        <v>0</v>
      </c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>
        <v>0</v>
      </c>
      <c r="BK1563" s="14">
        <v>0</v>
      </c>
    </row>
    <row r="1564" spans="1:63" ht="33.75" x14ac:dyDescent="0.25">
      <c r="A1564" s="1" t="s">
        <v>0</v>
      </c>
      <c r="B1564" s="1" t="s">
        <v>0</v>
      </c>
      <c r="C1564" s="1" t="s">
        <v>0</v>
      </c>
      <c r="D1564" s="106" t="s">
        <v>0</v>
      </c>
      <c r="E1564" s="106" t="s">
        <v>0</v>
      </c>
      <c r="F1564" s="106" t="s">
        <v>0</v>
      </c>
      <c r="G1564" s="2" t="s">
        <v>0</v>
      </c>
      <c r="H1564" s="10" t="s">
        <v>41</v>
      </c>
      <c r="I1564" s="11">
        <f>SUM(I1565)</f>
        <v>76000</v>
      </c>
      <c r="J1564" s="11">
        <f t="shared" ref="J1564:Y1564" si="2232">SUM(J1565)</f>
        <v>0</v>
      </c>
      <c r="K1564" s="11">
        <f t="shared" si="2232"/>
        <v>0</v>
      </c>
      <c r="L1564" s="11">
        <f t="shared" si="2232"/>
        <v>0</v>
      </c>
      <c r="M1564" s="11">
        <f t="shared" si="2232"/>
        <v>0</v>
      </c>
      <c r="N1564" s="11">
        <f t="shared" si="2232"/>
        <v>0</v>
      </c>
      <c r="O1564" s="11">
        <f t="shared" si="2232"/>
        <v>0</v>
      </c>
      <c r="P1564" s="11">
        <f t="shared" si="2232"/>
        <v>0</v>
      </c>
      <c r="Q1564" s="11">
        <f t="shared" si="2232"/>
        <v>0</v>
      </c>
      <c r="R1564" s="11">
        <f t="shared" si="2232"/>
        <v>0</v>
      </c>
      <c r="S1564" s="11">
        <f t="shared" si="2232"/>
        <v>0</v>
      </c>
      <c r="T1564" s="11">
        <f t="shared" si="2232"/>
        <v>0</v>
      </c>
      <c r="U1564" s="11">
        <f t="shared" si="2232"/>
        <v>0</v>
      </c>
      <c r="V1564" s="11">
        <f t="shared" si="2232"/>
        <v>0</v>
      </c>
      <c r="W1564" s="11">
        <f t="shared" si="2232"/>
        <v>0</v>
      </c>
      <c r="X1564" s="11">
        <f t="shared" si="2232"/>
        <v>0</v>
      </c>
      <c r="Y1564" s="11">
        <f t="shared" si="2232"/>
        <v>0</v>
      </c>
      <c r="Z1564" s="11">
        <v>0</v>
      </c>
      <c r="AA1564" s="11">
        <v>0</v>
      </c>
      <c r="AB1564" s="11">
        <f t="shared" ref="AB1564:AQ1564" si="2233">SUM(AB1565)</f>
        <v>0</v>
      </c>
      <c r="AC1564" s="11">
        <f t="shared" si="2233"/>
        <v>0</v>
      </c>
      <c r="AD1564" s="11">
        <f t="shared" si="2233"/>
        <v>0</v>
      </c>
      <c r="AE1564" s="11">
        <f t="shared" si="2233"/>
        <v>0</v>
      </c>
      <c r="AF1564" s="11">
        <f t="shared" si="2233"/>
        <v>0</v>
      </c>
      <c r="AG1564" s="11">
        <f t="shared" si="2233"/>
        <v>0</v>
      </c>
      <c r="AH1564" s="11">
        <f t="shared" si="2233"/>
        <v>0</v>
      </c>
      <c r="AI1564" s="11">
        <f t="shared" si="2233"/>
        <v>0</v>
      </c>
      <c r="AJ1564" s="11">
        <f t="shared" si="2233"/>
        <v>0</v>
      </c>
      <c r="AK1564" s="11">
        <f t="shared" si="2233"/>
        <v>0</v>
      </c>
      <c r="AL1564" s="11">
        <f t="shared" si="2233"/>
        <v>0</v>
      </c>
      <c r="AM1564" s="11">
        <f t="shared" si="2233"/>
        <v>0</v>
      </c>
      <c r="AN1564" s="11">
        <f t="shared" si="2233"/>
        <v>0</v>
      </c>
      <c r="AO1564" s="11">
        <f t="shared" si="2233"/>
        <v>0</v>
      </c>
      <c r="AP1564" s="11">
        <f t="shared" si="2233"/>
        <v>0</v>
      </c>
      <c r="AQ1564" s="11">
        <f t="shared" si="2233"/>
        <v>0</v>
      </c>
      <c r="AR1564" s="11">
        <v>0</v>
      </c>
      <c r="AS1564" s="11">
        <v>0</v>
      </c>
      <c r="AT1564" s="11">
        <f t="shared" ref="AT1564:BI1564" si="2234">SUM(AT1565)</f>
        <v>0</v>
      </c>
      <c r="AU1564" s="11">
        <f t="shared" si="2234"/>
        <v>0</v>
      </c>
      <c r="AV1564" s="11">
        <f t="shared" si="2234"/>
        <v>0</v>
      </c>
      <c r="AW1564" s="11">
        <f t="shared" si="2234"/>
        <v>0</v>
      </c>
      <c r="AX1564" s="11">
        <f t="shared" si="2234"/>
        <v>0</v>
      </c>
      <c r="AY1564" s="11">
        <f t="shared" si="2234"/>
        <v>0</v>
      </c>
      <c r="AZ1564" s="11">
        <f t="shared" si="2234"/>
        <v>0</v>
      </c>
      <c r="BA1564" s="11">
        <f t="shared" si="2234"/>
        <v>0</v>
      </c>
      <c r="BB1564" s="11">
        <f t="shared" si="2234"/>
        <v>0</v>
      </c>
      <c r="BC1564" s="11">
        <f t="shared" si="2234"/>
        <v>0</v>
      </c>
      <c r="BD1564" s="11">
        <f t="shared" si="2234"/>
        <v>0</v>
      </c>
      <c r="BE1564" s="11">
        <f t="shared" si="2234"/>
        <v>0</v>
      </c>
      <c r="BF1564" s="11">
        <f t="shared" si="2234"/>
        <v>0</v>
      </c>
      <c r="BG1564" s="11">
        <f t="shared" si="2234"/>
        <v>0</v>
      </c>
      <c r="BH1564" s="11">
        <f t="shared" si="2234"/>
        <v>0</v>
      </c>
      <c r="BI1564" s="11">
        <f t="shared" si="2234"/>
        <v>0</v>
      </c>
      <c r="BJ1564" s="11">
        <v>0</v>
      </c>
      <c r="BK1564" s="11">
        <v>0</v>
      </c>
    </row>
    <row r="1565" spans="1:63" ht="22.5" x14ac:dyDescent="0.25">
      <c r="A1565" s="4" t="s">
        <v>135</v>
      </c>
      <c r="B1565" s="4" t="s">
        <v>68</v>
      </c>
      <c r="C1565" s="4" t="s">
        <v>14</v>
      </c>
      <c r="D1565" s="107" t="s">
        <v>539</v>
      </c>
      <c r="E1565" s="106" t="s">
        <v>42</v>
      </c>
      <c r="F1565" s="106" t="s">
        <v>0</v>
      </c>
      <c r="G1565" s="2" t="s">
        <v>0</v>
      </c>
      <c r="H1565" s="2" t="s">
        <v>43</v>
      </c>
      <c r="I1565" s="12">
        <f>SUM(I1566:I1567)</f>
        <v>76000</v>
      </c>
      <c r="J1565" s="12">
        <f t="shared" ref="J1565:Y1565" si="2235">SUM(J1566:J1567)</f>
        <v>0</v>
      </c>
      <c r="K1565" s="12">
        <f t="shared" si="2235"/>
        <v>0</v>
      </c>
      <c r="L1565" s="12">
        <f t="shared" si="2235"/>
        <v>0</v>
      </c>
      <c r="M1565" s="12">
        <f t="shared" si="2235"/>
        <v>0</v>
      </c>
      <c r="N1565" s="12">
        <f t="shared" si="2235"/>
        <v>0</v>
      </c>
      <c r="O1565" s="12">
        <f t="shared" si="2235"/>
        <v>0</v>
      </c>
      <c r="P1565" s="12">
        <f t="shared" ref="P1565" si="2236">SUM(P1566:P1567)</f>
        <v>0</v>
      </c>
      <c r="Q1565" s="12">
        <f t="shared" si="2235"/>
        <v>0</v>
      </c>
      <c r="R1565" s="12">
        <f t="shared" si="2235"/>
        <v>0</v>
      </c>
      <c r="S1565" s="12">
        <f t="shared" si="2235"/>
        <v>0</v>
      </c>
      <c r="T1565" s="12">
        <f t="shared" si="2235"/>
        <v>0</v>
      </c>
      <c r="U1565" s="12">
        <f t="shared" si="2235"/>
        <v>0</v>
      </c>
      <c r="V1565" s="12">
        <f t="shared" si="2235"/>
        <v>0</v>
      </c>
      <c r="W1565" s="12">
        <f t="shared" si="2235"/>
        <v>0</v>
      </c>
      <c r="X1565" s="12">
        <f t="shared" si="2235"/>
        <v>0</v>
      </c>
      <c r="Y1565" s="12">
        <f t="shared" si="2235"/>
        <v>0</v>
      </c>
      <c r="Z1565" s="12">
        <v>0</v>
      </c>
      <c r="AA1565" s="12">
        <v>0</v>
      </c>
      <c r="AB1565" s="12">
        <f t="shared" ref="AB1565:AQ1565" si="2237">SUM(AB1566:AB1567)</f>
        <v>0</v>
      </c>
      <c r="AC1565" s="12">
        <f t="shared" si="2237"/>
        <v>0</v>
      </c>
      <c r="AD1565" s="12">
        <f t="shared" si="2237"/>
        <v>0</v>
      </c>
      <c r="AE1565" s="12">
        <f t="shared" si="2237"/>
        <v>0</v>
      </c>
      <c r="AF1565" s="12">
        <f t="shared" si="2237"/>
        <v>0</v>
      </c>
      <c r="AG1565" s="12">
        <f t="shared" si="2237"/>
        <v>0</v>
      </c>
      <c r="AH1565" s="12">
        <f t="shared" ref="AH1565" si="2238">SUM(AH1566:AH1567)</f>
        <v>0</v>
      </c>
      <c r="AI1565" s="12">
        <f t="shared" si="2237"/>
        <v>0</v>
      </c>
      <c r="AJ1565" s="12">
        <f t="shared" si="2237"/>
        <v>0</v>
      </c>
      <c r="AK1565" s="12">
        <f t="shared" si="2237"/>
        <v>0</v>
      </c>
      <c r="AL1565" s="12">
        <f t="shared" si="2237"/>
        <v>0</v>
      </c>
      <c r="AM1565" s="12">
        <f t="shared" si="2237"/>
        <v>0</v>
      </c>
      <c r="AN1565" s="12">
        <f t="shared" si="2237"/>
        <v>0</v>
      </c>
      <c r="AO1565" s="12">
        <f t="shared" si="2237"/>
        <v>0</v>
      </c>
      <c r="AP1565" s="12">
        <f t="shared" si="2237"/>
        <v>0</v>
      </c>
      <c r="AQ1565" s="12">
        <f t="shared" si="2237"/>
        <v>0</v>
      </c>
      <c r="AR1565" s="12">
        <v>0</v>
      </c>
      <c r="AS1565" s="12">
        <v>0</v>
      </c>
      <c r="AT1565" s="12">
        <f t="shared" ref="AT1565:BI1565" si="2239">SUM(AT1566:AT1567)</f>
        <v>0</v>
      </c>
      <c r="AU1565" s="12">
        <f t="shared" si="2239"/>
        <v>0</v>
      </c>
      <c r="AV1565" s="12">
        <f t="shared" si="2239"/>
        <v>0</v>
      </c>
      <c r="AW1565" s="12">
        <f t="shared" si="2239"/>
        <v>0</v>
      </c>
      <c r="AX1565" s="12">
        <f t="shared" si="2239"/>
        <v>0</v>
      </c>
      <c r="AY1565" s="12">
        <f t="shared" si="2239"/>
        <v>0</v>
      </c>
      <c r="AZ1565" s="12">
        <f t="shared" ref="AZ1565" si="2240">SUM(AZ1566:AZ1567)</f>
        <v>0</v>
      </c>
      <c r="BA1565" s="12">
        <f t="shared" si="2239"/>
        <v>0</v>
      </c>
      <c r="BB1565" s="12">
        <f t="shared" si="2239"/>
        <v>0</v>
      </c>
      <c r="BC1565" s="12">
        <f t="shared" si="2239"/>
        <v>0</v>
      </c>
      <c r="BD1565" s="12">
        <f t="shared" si="2239"/>
        <v>0</v>
      </c>
      <c r="BE1565" s="12">
        <f t="shared" si="2239"/>
        <v>0</v>
      </c>
      <c r="BF1565" s="12">
        <f t="shared" si="2239"/>
        <v>0</v>
      </c>
      <c r="BG1565" s="12">
        <f t="shared" si="2239"/>
        <v>0</v>
      </c>
      <c r="BH1565" s="12">
        <f t="shared" si="2239"/>
        <v>0</v>
      </c>
      <c r="BI1565" s="12">
        <f t="shared" si="2239"/>
        <v>0</v>
      </c>
      <c r="BJ1565" s="12">
        <v>0</v>
      </c>
      <c r="BK1565" s="12">
        <v>0</v>
      </c>
    </row>
    <row r="1566" spans="1:63" x14ac:dyDescent="0.25">
      <c r="A1566" s="4" t="s">
        <v>135</v>
      </c>
      <c r="B1566" s="4" t="s">
        <v>68</v>
      </c>
      <c r="C1566" s="4" t="s">
        <v>14</v>
      </c>
      <c r="D1566" s="107" t="s">
        <v>539</v>
      </c>
      <c r="E1566" s="117">
        <v>6142</v>
      </c>
      <c r="F1566" s="107"/>
      <c r="G1566" s="103" t="s">
        <v>1662</v>
      </c>
      <c r="H1566" s="13" t="s">
        <v>62</v>
      </c>
      <c r="I1566" s="14">
        <v>38000</v>
      </c>
      <c r="J1566" s="14">
        <v>0</v>
      </c>
      <c r="K1566" s="14"/>
      <c r="L1566" s="14"/>
      <c r="M1566" s="14"/>
      <c r="N1566" s="14"/>
      <c r="O1566" s="14"/>
      <c r="P1566" s="14">
        <f t="shared" si="2175"/>
        <v>0</v>
      </c>
      <c r="Q1566" s="14"/>
      <c r="R1566" s="14"/>
      <c r="S1566" s="14"/>
      <c r="T1566" s="14"/>
      <c r="U1566" s="14"/>
      <c r="V1566" s="14"/>
      <c r="W1566" s="14"/>
      <c r="X1566" s="14"/>
      <c r="Y1566" s="14"/>
      <c r="Z1566" s="14">
        <v>0</v>
      </c>
      <c r="AA1566" s="14">
        <v>0</v>
      </c>
      <c r="AB1566" s="14">
        <v>0</v>
      </c>
      <c r="AC1566" s="14"/>
      <c r="AD1566" s="14"/>
      <c r="AE1566" s="14"/>
      <c r="AF1566" s="14"/>
      <c r="AG1566" s="14"/>
      <c r="AH1566" s="14">
        <f t="shared" si="2176"/>
        <v>0</v>
      </c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>
        <v>0</v>
      </c>
      <c r="AS1566" s="14">
        <v>0</v>
      </c>
      <c r="AT1566" s="14">
        <v>0</v>
      </c>
      <c r="AU1566" s="14"/>
      <c r="AV1566" s="14"/>
      <c r="AW1566" s="14"/>
      <c r="AX1566" s="14"/>
      <c r="AY1566" s="14"/>
      <c r="AZ1566" s="14">
        <f t="shared" si="2177"/>
        <v>0</v>
      </c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>
        <v>0</v>
      </c>
      <c r="BK1566" s="14">
        <v>0</v>
      </c>
    </row>
    <row r="1567" spans="1:63" ht="22.5" x14ac:dyDescent="0.25">
      <c r="A1567" s="4" t="s">
        <v>135</v>
      </c>
      <c r="B1567" s="4" t="s">
        <v>68</v>
      </c>
      <c r="C1567" s="4" t="s">
        <v>14</v>
      </c>
      <c r="D1567" s="107" t="s">
        <v>539</v>
      </c>
      <c r="E1567" s="117">
        <v>6143</v>
      </c>
      <c r="F1567" s="107"/>
      <c r="G1567" s="103" t="s">
        <v>1662</v>
      </c>
      <c r="H1567" s="13" t="s">
        <v>45</v>
      </c>
      <c r="I1567" s="14">
        <v>38000</v>
      </c>
      <c r="J1567" s="14">
        <v>0</v>
      </c>
      <c r="K1567" s="14"/>
      <c r="L1567" s="14"/>
      <c r="M1567" s="14"/>
      <c r="N1567" s="14"/>
      <c r="O1567" s="14"/>
      <c r="P1567" s="14">
        <f t="shared" si="2175"/>
        <v>0</v>
      </c>
      <c r="Q1567" s="14"/>
      <c r="R1567" s="14"/>
      <c r="S1567" s="14"/>
      <c r="T1567" s="14"/>
      <c r="U1567" s="14"/>
      <c r="V1567" s="14"/>
      <c r="W1567" s="14"/>
      <c r="X1567" s="14"/>
      <c r="Y1567" s="14"/>
      <c r="Z1567" s="14">
        <v>0</v>
      </c>
      <c r="AA1567" s="14">
        <v>0</v>
      </c>
      <c r="AB1567" s="14">
        <v>0</v>
      </c>
      <c r="AC1567" s="14"/>
      <c r="AD1567" s="14"/>
      <c r="AE1567" s="14"/>
      <c r="AF1567" s="14"/>
      <c r="AG1567" s="14"/>
      <c r="AH1567" s="14">
        <f t="shared" si="2176"/>
        <v>0</v>
      </c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>
        <v>0</v>
      </c>
      <c r="AS1567" s="14">
        <v>0</v>
      </c>
      <c r="AT1567" s="14">
        <v>0</v>
      </c>
      <c r="AU1567" s="14"/>
      <c r="AV1567" s="14"/>
      <c r="AW1567" s="14"/>
      <c r="AX1567" s="14"/>
      <c r="AY1567" s="14"/>
      <c r="AZ1567" s="14">
        <f t="shared" si="2177"/>
        <v>0</v>
      </c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>
        <v>0</v>
      </c>
      <c r="BK1567" s="14">
        <v>0</v>
      </c>
    </row>
    <row r="1568" spans="1:63" ht="33.75" x14ac:dyDescent="0.25">
      <c r="A1568" s="1" t="s">
        <v>0</v>
      </c>
      <c r="B1568" s="1" t="s">
        <v>0</v>
      </c>
      <c r="C1568" s="1" t="s">
        <v>0</v>
      </c>
      <c r="D1568" s="106" t="s">
        <v>0</v>
      </c>
      <c r="E1568" s="106" t="s">
        <v>0</v>
      </c>
      <c r="F1568" s="106" t="s">
        <v>0</v>
      </c>
      <c r="G1568" s="2" t="s">
        <v>0</v>
      </c>
      <c r="H1568" s="10" t="s">
        <v>49</v>
      </c>
      <c r="I1568" s="11">
        <f>SUM(I1569)</f>
        <v>5500</v>
      </c>
      <c r="J1568" s="11">
        <f t="shared" ref="J1568:Y1568" si="2241">SUM(J1569)</f>
        <v>0</v>
      </c>
      <c r="K1568" s="11">
        <f t="shared" si="2241"/>
        <v>0</v>
      </c>
      <c r="L1568" s="11">
        <f t="shared" si="2241"/>
        <v>0</v>
      </c>
      <c r="M1568" s="11">
        <f t="shared" si="2241"/>
        <v>0</v>
      </c>
      <c r="N1568" s="11">
        <f t="shared" si="2241"/>
        <v>0</v>
      </c>
      <c r="O1568" s="11">
        <f t="shared" si="2241"/>
        <v>0</v>
      </c>
      <c r="P1568" s="11">
        <f t="shared" si="2241"/>
        <v>0</v>
      </c>
      <c r="Q1568" s="11">
        <f t="shared" si="2241"/>
        <v>0</v>
      </c>
      <c r="R1568" s="11">
        <f t="shared" si="2241"/>
        <v>0</v>
      </c>
      <c r="S1568" s="11">
        <f t="shared" si="2241"/>
        <v>0</v>
      </c>
      <c r="T1568" s="11">
        <f t="shared" si="2241"/>
        <v>0</v>
      </c>
      <c r="U1568" s="11">
        <f t="shared" si="2241"/>
        <v>0</v>
      </c>
      <c r="V1568" s="11">
        <f t="shared" si="2241"/>
        <v>0</v>
      </c>
      <c r="W1568" s="11">
        <f t="shared" si="2241"/>
        <v>0</v>
      </c>
      <c r="X1568" s="11">
        <f t="shared" si="2241"/>
        <v>0</v>
      </c>
      <c r="Y1568" s="11">
        <f t="shared" si="2241"/>
        <v>0</v>
      </c>
      <c r="Z1568" s="11">
        <v>0</v>
      </c>
      <c r="AA1568" s="11">
        <v>0</v>
      </c>
      <c r="AB1568" s="11">
        <f t="shared" ref="AB1568:AQ1568" si="2242">SUM(AB1569)</f>
        <v>0</v>
      </c>
      <c r="AC1568" s="11">
        <f t="shared" si="2242"/>
        <v>0</v>
      </c>
      <c r="AD1568" s="11">
        <f t="shared" si="2242"/>
        <v>0</v>
      </c>
      <c r="AE1568" s="11">
        <f t="shared" si="2242"/>
        <v>0</v>
      </c>
      <c r="AF1568" s="11">
        <f t="shared" si="2242"/>
        <v>0</v>
      </c>
      <c r="AG1568" s="11">
        <f t="shared" si="2242"/>
        <v>0</v>
      </c>
      <c r="AH1568" s="11">
        <f t="shared" si="2242"/>
        <v>0</v>
      </c>
      <c r="AI1568" s="11">
        <f t="shared" si="2242"/>
        <v>0</v>
      </c>
      <c r="AJ1568" s="11">
        <f t="shared" si="2242"/>
        <v>0</v>
      </c>
      <c r="AK1568" s="11">
        <f t="shared" si="2242"/>
        <v>0</v>
      </c>
      <c r="AL1568" s="11">
        <f t="shared" si="2242"/>
        <v>0</v>
      </c>
      <c r="AM1568" s="11">
        <f t="shared" si="2242"/>
        <v>0</v>
      </c>
      <c r="AN1568" s="11">
        <f t="shared" si="2242"/>
        <v>0</v>
      </c>
      <c r="AO1568" s="11">
        <f t="shared" si="2242"/>
        <v>0</v>
      </c>
      <c r="AP1568" s="11">
        <f t="shared" si="2242"/>
        <v>0</v>
      </c>
      <c r="AQ1568" s="11">
        <f t="shared" si="2242"/>
        <v>0</v>
      </c>
      <c r="AR1568" s="11">
        <v>0</v>
      </c>
      <c r="AS1568" s="11">
        <v>0</v>
      </c>
      <c r="AT1568" s="11">
        <f t="shared" ref="AT1568:BI1568" si="2243">SUM(AT1569)</f>
        <v>0</v>
      </c>
      <c r="AU1568" s="11">
        <f t="shared" si="2243"/>
        <v>0</v>
      </c>
      <c r="AV1568" s="11">
        <f t="shared" si="2243"/>
        <v>0</v>
      </c>
      <c r="AW1568" s="11">
        <f t="shared" si="2243"/>
        <v>0</v>
      </c>
      <c r="AX1568" s="11">
        <f t="shared" si="2243"/>
        <v>0</v>
      </c>
      <c r="AY1568" s="11">
        <f t="shared" si="2243"/>
        <v>0</v>
      </c>
      <c r="AZ1568" s="11">
        <f t="shared" si="2243"/>
        <v>0</v>
      </c>
      <c r="BA1568" s="11">
        <f t="shared" si="2243"/>
        <v>0</v>
      </c>
      <c r="BB1568" s="11">
        <f t="shared" si="2243"/>
        <v>0</v>
      </c>
      <c r="BC1568" s="11">
        <f t="shared" si="2243"/>
        <v>0</v>
      </c>
      <c r="BD1568" s="11">
        <f t="shared" si="2243"/>
        <v>0</v>
      </c>
      <c r="BE1568" s="11">
        <f t="shared" si="2243"/>
        <v>0</v>
      </c>
      <c r="BF1568" s="11">
        <f t="shared" si="2243"/>
        <v>0</v>
      </c>
      <c r="BG1568" s="11">
        <f t="shared" si="2243"/>
        <v>0</v>
      </c>
      <c r="BH1568" s="11">
        <f t="shared" si="2243"/>
        <v>0</v>
      </c>
      <c r="BI1568" s="11">
        <f t="shared" si="2243"/>
        <v>0</v>
      </c>
      <c r="BJ1568" s="11">
        <v>0</v>
      </c>
      <c r="BK1568" s="11">
        <v>0</v>
      </c>
    </row>
    <row r="1569" spans="1:63" x14ac:dyDescent="0.25">
      <c r="A1569" s="4" t="s">
        <v>135</v>
      </c>
      <c r="B1569" s="4" t="s">
        <v>68</v>
      </c>
      <c r="C1569" s="4" t="s">
        <v>14</v>
      </c>
      <c r="D1569" s="107" t="s">
        <v>539</v>
      </c>
      <c r="E1569" s="106" t="s">
        <v>50</v>
      </c>
      <c r="F1569" s="106" t="s">
        <v>0</v>
      </c>
      <c r="G1569" s="2" t="s">
        <v>0</v>
      </c>
      <c r="H1569" s="2" t="s">
        <v>51</v>
      </c>
      <c r="I1569" s="12">
        <f>SUM(I1570:I1571)</f>
        <v>5500</v>
      </c>
      <c r="J1569" s="12">
        <f t="shared" ref="J1569:Y1569" si="2244">SUM(J1570:J1572)</f>
        <v>0</v>
      </c>
      <c r="K1569" s="12">
        <f t="shared" si="2244"/>
        <v>0</v>
      </c>
      <c r="L1569" s="12">
        <f t="shared" si="2244"/>
        <v>0</v>
      </c>
      <c r="M1569" s="12">
        <f t="shared" si="2244"/>
        <v>0</v>
      </c>
      <c r="N1569" s="12">
        <f t="shared" si="2244"/>
        <v>0</v>
      </c>
      <c r="O1569" s="12">
        <f t="shared" si="2244"/>
        <v>0</v>
      </c>
      <c r="P1569" s="12">
        <f t="shared" ref="P1569" si="2245">SUM(P1570:P1572)</f>
        <v>0</v>
      </c>
      <c r="Q1569" s="12">
        <f t="shared" si="2244"/>
        <v>0</v>
      </c>
      <c r="R1569" s="12">
        <f t="shared" si="2244"/>
        <v>0</v>
      </c>
      <c r="S1569" s="12">
        <f t="shared" si="2244"/>
        <v>0</v>
      </c>
      <c r="T1569" s="12">
        <f t="shared" si="2244"/>
        <v>0</v>
      </c>
      <c r="U1569" s="12">
        <f t="shared" si="2244"/>
        <v>0</v>
      </c>
      <c r="V1569" s="12">
        <f t="shared" si="2244"/>
        <v>0</v>
      </c>
      <c r="W1569" s="12">
        <f t="shared" si="2244"/>
        <v>0</v>
      </c>
      <c r="X1569" s="12">
        <f t="shared" si="2244"/>
        <v>0</v>
      </c>
      <c r="Y1569" s="12">
        <f t="shared" si="2244"/>
        <v>0</v>
      </c>
      <c r="Z1569" s="12">
        <v>0</v>
      </c>
      <c r="AA1569" s="12">
        <v>0</v>
      </c>
      <c r="AB1569" s="12">
        <f t="shared" ref="AB1569:AQ1569" si="2246">SUM(AB1570:AB1572)</f>
        <v>0</v>
      </c>
      <c r="AC1569" s="12">
        <f t="shared" si="2246"/>
        <v>0</v>
      </c>
      <c r="AD1569" s="12">
        <f t="shared" si="2246"/>
        <v>0</v>
      </c>
      <c r="AE1569" s="12">
        <f t="shared" si="2246"/>
        <v>0</v>
      </c>
      <c r="AF1569" s="12">
        <f t="shared" si="2246"/>
        <v>0</v>
      </c>
      <c r="AG1569" s="12">
        <f t="shared" si="2246"/>
        <v>0</v>
      </c>
      <c r="AH1569" s="12">
        <f t="shared" ref="AH1569" si="2247">SUM(AH1570:AH1572)</f>
        <v>0</v>
      </c>
      <c r="AI1569" s="12">
        <f t="shared" si="2246"/>
        <v>0</v>
      </c>
      <c r="AJ1569" s="12">
        <f t="shared" si="2246"/>
        <v>0</v>
      </c>
      <c r="AK1569" s="12">
        <f t="shared" si="2246"/>
        <v>0</v>
      </c>
      <c r="AL1569" s="12">
        <f t="shared" si="2246"/>
        <v>0</v>
      </c>
      <c r="AM1569" s="12">
        <f t="shared" si="2246"/>
        <v>0</v>
      </c>
      <c r="AN1569" s="12">
        <f t="shared" si="2246"/>
        <v>0</v>
      </c>
      <c r="AO1569" s="12">
        <f t="shared" si="2246"/>
        <v>0</v>
      </c>
      <c r="AP1569" s="12">
        <f t="shared" si="2246"/>
        <v>0</v>
      </c>
      <c r="AQ1569" s="12">
        <f t="shared" si="2246"/>
        <v>0</v>
      </c>
      <c r="AR1569" s="12">
        <v>0</v>
      </c>
      <c r="AS1569" s="12">
        <v>0</v>
      </c>
      <c r="AT1569" s="12">
        <f t="shared" ref="AT1569:BI1569" si="2248">SUM(AT1570:AT1572)</f>
        <v>0</v>
      </c>
      <c r="AU1569" s="12">
        <f t="shared" si="2248"/>
        <v>0</v>
      </c>
      <c r="AV1569" s="12">
        <f t="shared" si="2248"/>
        <v>0</v>
      </c>
      <c r="AW1569" s="12">
        <f t="shared" si="2248"/>
        <v>0</v>
      </c>
      <c r="AX1569" s="12">
        <f t="shared" si="2248"/>
        <v>0</v>
      </c>
      <c r="AY1569" s="12">
        <f t="shared" si="2248"/>
        <v>0</v>
      </c>
      <c r="AZ1569" s="12">
        <f t="shared" ref="AZ1569" si="2249">SUM(AZ1570:AZ1572)</f>
        <v>0</v>
      </c>
      <c r="BA1569" s="12">
        <f t="shared" si="2248"/>
        <v>0</v>
      </c>
      <c r="BB1569" s="12">
        <f t="shared" si="2248"/>
        <v>0</v>
      </c>
      <c r="BC1569" s="12">
        <f t="shared" si="2248"/>
        <v>0</v>
      </c>
      <c r="BD1569" s="12">
        <f t="shared" si="2248"/>
        <v>0</v>
      </c>
      <c r="BE1569" s="12">
        <f t="shared" si="2248"/>
        <v>0</v>
      </c>
      <c r="BF1569" s="12">
        <f t="shared" si="2248"/>
        <v>0</v>
      </c>
      <c r="BG1569" s="12">
        <f t="shared" si="2248"/>
        <v>0</v>
      </c>
      <c r="BH1569" s="12">
        <f t="shared" si="2248"/>
        <v>0</v>
      </c>
      <c r="BI1569" s="12">
        <f t="shared" si="2248"/>
        <v>0</v>
      </c>
      <c r="BJ1569" s="12">
        <v>0</v>
      </c>
      <c r="BK1569" s="12">
        <v>0</v>
      </c>
    </row>
    <row r="1570" spans="1:63" x14ac:dyDescent="0.25">
      <c r="A1570" s="4" t="s">
        <v>135</v>
      </c>
      <c r="B1570" s="4" t="s">
        <v>68</v>
      </c>
      <c r="C1570" s="4" t="s">
        <v>14</v>
      </c>
      <c r="D1570" s="107" t="s">
        <v>539</v>
      </c>
      <c r="E1570" s="117">
        <v>8213</v>
      </c>
      <c r="F1570" s="107"/>
      <c r="G1570" s="103" t="s">
        <v>1662</v>
      </c>
      <c r="H1570" s="13" t="s">
        <v>53</v>
      </c>
      <c r="I1570" s="14">
        <v>5000</v>
      </c>
      <c r="J1570" s="14">
        <v>0</v>
      </c>
      <c r="K1570" s="14"/>
      <c r="L1570" s="14"/>
      <c r="M1570" s="14"/>
      <c r="N1570" s="14"/>
      <c r="O1570" s="14"/>
      <c r="P1570" s="14">
        <f t="shared" si="2175"/>
        <v>0</v>
      </c>
      <c r="Q1570" s="14"/>
      <c r="R1570" s="14"/>
      <c r="S1570" s="14"/>
      <c r="T1570" s="14"/>
      <c r="U1570" s="14"/>
      <c r="V1570" s="14"/>
      <c r="W1570" s="14"/>
      <c r="X1570" s="14"/>
      <c r="Y1570" s="14"/>
      <c r="Z1570" s="14">
        <v>0</v>
      </c>
      <c r="AA1570" s="14">
        <v>0</v>
      </c>
      <c r="AB1570" s="14">
        <v>0</v>
      </c>
      <c r="AC1570" s="14"/>
      <c r="AD1570" s="14"/>
      <c r="AE1570" s="14"/>
      <c r="AF1570" s="14"/>
      <c r="AG1570" s="14"/>
      <c r="AH1570" s="14">
        <f t="shared" si="2176"/>
        <v>0</v>
      </c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>
        <v>0</v>
      </c>
      <c r="AS1570" s="14">
        <v>0</v>
      </c>
      <c r="AT1570" s="14">
        <v>0</v>
      </c>
      <c r="AU1570" s="14"/>
      <c r="AV1570" s="14"/>
      <c r="AW1570" s="14"/>
      <c r="AX1570" s="14"/>
      <c r="AY1570" s="14"/>
      <c r="AZ1570" s="14">
        <f t="shared" si="2177"/>
        <v>0</v>
      </c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>
        <v>0</v>
      </c>
      <c r="BK1570" s="14">
        <v>0</v>
      </c>
    </row>
    <row r="1571" spans="1:63" x14ac:dyDescent="0.25">
      <c r="A1571" s="4" t="s">
        <v>135</v>
      </c>
      <c r="B1571" s="4" t="s">
        <v>68</v>
      </c>
      <c r="C1571" s="4" t="s">
        <v>14</v>
      </c>
      <c r="D1571" s="107" t="s">
        <v>539</v>
      </c>
      <c r="E1571" s="117">
        <v>8215</v>
      </c>
      <c r="F1571" s="107"/>
      <c r="G1571" s="103" t="s">
        <v>1662</v>
      </c>
      <c r="H1571" s="13" t="s">
        <v>70</v>
      </c>
      <c r="I1571" s="14">
        <v>500</v>
      </c>
      <c r="J1571" s="14">
        <v>0</v>
      </c>
      <c r="K1571" s="14"/>
      <c r="L1571" s="14"/>
      <c r="M1571" s="14"/>
      <c r="N1571" s="14"/>
      <c r="O1571" s="14"/>
      <c r="P1571" s="14">
        <f t="shared" si="2175"/>
        <v>0</v>
      </c>
      <c r="Q1571" s="14"/>
      <c r="R1571" s="14"/>
      <c r="S1571" s="14"/>
      <c r="T1571" s="14"/>
      <c r="U1571" s="14"/>
      <c r="V1571" s="14"/>
      <c r="W1571" s="14"/>
      <c r="X1571" s="14"/>
      <c r="Y1571" s="14"/>
      <c r="Z1571" s="14">
        <v>0</v>
      </c>
      <c r="AA1571" s="14">
        <v>0</v>
      </c>
      <c r="AB1571" s="14">
        <v>0</v>
      </c>
      <c r="AC1571" s="14"/>
      <c r="AD1571" s="14"/>
      <c r="AE1571" s="14"/>
      <c r="AF1571" s="14"/>
      <c r="AG1571" s="14"/>
      <c r="AH1571" s="14">
        <f t="shared" si="2176"/>
        <v>0</v>
      </c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>
        <v>0</v>
      </c>
      <c r="AS1571" s="14">
        <v>0</v>
      </c>
      <c r="AT1571" s="14">
        <v>0</v>
      </c>
      <c r="AU1571" s="14"/>
      <c r="AV1571" s="14"/>
      <c r="AW1571" s="14"/>
      <c r="AX1571" s="14"/>
      <c r="AY1571" s="14"/>
      <c r="AZ1571" s="14">
        <f t="shared" si="2177"/>
        <v>0</v>
      </c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>
        <v>0</v>
      </c>
      <c r="BK1571" s="14">
        <v>0</v>
      </c>
    </row>
    <row r="1572" spans="1:63" x14ac:dyDescent="0.25">
      <c r="A1572" s="4" t="s">
        <v>135</v>
      </c>
      <c r="B1572" s="4" t="s">
        <v>68</v>
      </c>
      <c r="C1572" s="4" t="s">
        <v>14</v>
      </c>
      <c r="D1572" s="107" t="s">
        <v>539</v>
      </c>
      <c r="E1572" s="117">
        <v>8216</v>
      </c>
      <c r="F1572" s="107"/>
      <c r="G1572" s="103" t="s">
        <v>1662</v>
      </c>
      <c r="H1572" s="13" t="s">
        <v>110</v>
      </c>
      <c r="I1572" s="14"/>
      <c r="J1572" s="14">
        <v>0</v>
      </c>
      <c r="K1572" s="14"/>
      <c r="L1572" s="14"/>
      <c r="M1572" s="14"/>
      <c r="N1572" s="14"/>
      <c r="O1572" s="14"/>
      <c r="P1572" s="14">
        <f t="shared" si="2175"/>
        <v>0</v>
      </c>
      <c r="Q1572" s="14"/>
      <c r="R1572" s="14"/>
      <c r="S1572" s="14"/>
      <c r="T1572" s="14"/>
      <c r="U1572" s="14"/>
      <c r="V1572" s="14"/>
      <c r="W1572" s="14"/>
      <c r="X1572" s="14"/>
      <c r="Y1572" s="14"/>
      <c r="Z1572" s="14">
        <v>0</v>
      </c>
      <c r="AA1572" s="14">
        <v>0</v>
      </c>
      <c r="AB1572" s="14"/>
      <c r="AC1572" s="14"/>
      <c r="AD1572" s="14"/>
      <c r="AE1572" s="14"/>
      <c r="AF1572" s="14"/>
      <c r="AG1572" s="14"/>
      <c r="AH1572" s="14">
        <f t="shared" si="2176"/>
        <v>0</v>
      </c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>
        <v>0</v>
      </c>
      <c r="AS1572" s="14">
        <v>0</v>
      </c>
      <c r="AT1572" s="14"/>
      <c r="AU1572" s="14"/>
      <c r="AV1572" s="14"/>
      <c r="AW1572" s="14"/>
      <c r="AX1572" s="14"/>
      <c r="AY1572" s="14"/>
      <c r="AZ1572" s="14">
        <f t="shared" si="2177"/>
        <v>0</v>
      </c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>
        <v>0</v>
      </c>
      <c r="BK1572" s="14">
        <v>0</v>
      </c>
    </row>
    <row r="1573" spans="1:63" ht="33.75" x14ac:dyDescent="0.25">
      <c r="A1573" s="13" t="s">
        <v>0</v>
      </c>
      <c r="B1573" s="13" t="s">
        <v>0</v>
      </c>
      <c r="C1573" s="13" t="s">
        <v>0</v>
      </c>
      <c r="D1573" s="103" t="s">
        <v>0</v>
      </c>
      <c r="E1573" s="103" t="s">
        <v>0</v>
      </c>
      <c r="F1573" s="103" t="s">
        <v>0</v>
      </c>
      <c r="G1573" s="13" t="s">
        <v>0</v>
      </c>
      <c r="H1573" s="10" t="s">
        <v>547</v>
      </c>
      <c r="I1573" s="11">
        <f>SUM(I1541,I1564,I1568)</f>
        <v>2627300</v>
      </c>
      <c r="J1573" s="11">
        <f t="shared" ref="J1573:Y1573" si="2250">SUM(J1541,J1564,J1568)</f>
        <v>0</v>
      </c>
      <c r="K1573" s="11">
        <f t="shared" si="2250"/>
        <v>0</v>
      </c>
      <c r="L1573" s="11">
        <f t="shared" si="2250"/>
        <v>0</v>
      </c>
      <c r="M1573" s="11">
        <f t="shared" si="2250"/>
        <v>0</v>
      </c>
      <c r="N1573" s="11">
        <f t="shared" si="2250"/>
        <v>0</v>
      </c>
      <c r="O1573" s="11">
        <f t="shared" si="2250"/>
        <v>0</v>
      </c>
      <c r="P1573" s="11">
        <f t="shared" si="2250"/>
        <v>0</v>
      </c>
      <c r="Q1573" s="11">
        <f t="shared" si="2250"/>
        <v>0</v>
      </c>
      <c r="R1573" s="11">
        <f t="shared" si="2250"/>
        <v>0</v>
      </c>
      <c r="S1573" s="11">
        <f t="shared" si="2250"/>
        <v>0</v>
      </c>
      <c r="T1573" s="11">
        <f t="shared" si="2250"/>
        <v>0</v>
      </c>
      <c r="U1573" s="11">
        <f t="shared" si="2250"/>
        <v>0</v>
      </c>
      <c r="V1573" s="11">
        <f t="shared" si="2250"/>
        <v>0</v>
      </c>
      <c r="W1573" s="11">
        <f t="shared" si="2250"/>
        <v>0</v>
      </c>
      <c r="X1573" s="11">
        <f t="shared" si="2250"/>
        <v>0</v>
      </c>
      <c r="Y1573" s="11">
        <f t="shared" si="2250"/>
        <v>0</v>
      </c>
      <c r="Z1573" s="11">
        <v>0</v>
      </c>
      <c r="AA1573" s="11">
        <v>0</v>
      </c>
      <c r="AB1573" s="11">
        <f t="shared" ref="AB1573:AQ1573" si="2251">SUM(AB1541,AB1564,AB1568)</f>
        <v>0</v>
      </c>
      <c r="AC1573" s="11">
        <f t="shared" si="2251"/>
        <v>0</v>
      </c>
      <c r="AD1573" s="11">
        <f t="shared" si="2251"/>
        <v>0</v>
      </c>
      <c r="AE1573" s="11">
        <f t="shared" si="2251"/>
        <v>0</v>
      </c>
      <c r="AF1573" s="11">
        <f t="shared" si="2251"/>
        <v>0</v>
      </c>
      <c r="AG1573" s="11">
        <f t="shared" si="2251"/>
        <v>0</v>
      </c>
      <c r="AH1573" s="11">
        <f t="shared" si="2251"/>
        <v>0</v>
      </c>
      <c r="AI1573" s="11">
        <f t="shared" si="2251"/>
        <v>0</v>
      </c>
      <c r="AJ1573" s="11">
        <f t="shared" si="2251"/>
        <v>0</v>
      </c>
      <c r="AK1573" s="11">
        <f t="shared" si="2251"/>
        <v>0</v>
      </c>
      <c r="AL1573" s="11">
        <f t="shared" si="2251"/>
        <v>0</v>
      </c>
      <c r="AM1573" s="11">
        <f t="shared" si="2251"/>
        <v>0</v>
      </c>
      <c r="AN1573" s="11">
        <f t="shared" si="2251"/>
        <v>0</v>
      </c>
      <c r="AO1573" s="11">
        <f t="shared" si="2251"/>
        <v>0</v>
      </c>
      <c r="AP1573" s="11">
        <f t="shared" si="2251"/>
        <v>0</v>
      </c>
      <c r="AQ1573" s="11">
        <f t="shared" si="2251"/>
        <v>0</v>
      </c>
      <c r="AR1573" s="11">
        <v>0</v>
      </c>
      <c r="AS1573" s="11">
        <v>0</v>
      </c>
      <c r="AT1573" s="11">
        <f t="shared" ref="AT1573:BI1573" si="2252">SUM(AT1541,AT1564,AT1568)</f>
        <v>0</v>
      </c>
      <c r="AU1573" s="11">
        <f t="shared" si="2252"/>
        <v>2269</v>
      </c>
      <c r="AV1573" s="11">
        <f t="shared" si="2252"/>
        <v>0</v>
      </c>
      <c r="AW1573" s="11">
        <f t="shared" si="2252"/>
        <v>81778</v>
      </c>
      <c r="AX1573" s="11">
        <f t="shared" si="2252"/>
        <v>0</v>
      </c>
      <c r="AY1573" s="11">
        <f t="shared" si="2252"/>
        <v>0</v>
      </c>
      <c r="AZ1573" s="11">
        <f t="shared" si="2252"/>
        <v>84047</v>
      </c>
      <c r="BA1573" s="11">
        <f t="shared" si="2252"/>
        <v>0</v>
      </c>
      <c r="BB1573" s="11">
        <f t="shared" si="2252"/>
        <v>0</v>
      </c>
      <c r="BC1573" s="11">
        <f t="shared" si="2252"/>
        <v>2269</v>
      </c>
      <c r="BD1573" s="11">
        <f t="shared" si="2252"/>
        <v>0</v>
      </c>
      <c r="BE1573" s="11">
        <f t="shared" si="2252"/>
        <v>0</v>
      </c>
      <c r="BF1573" s="11">
        <f t="shared" si="2252"/>
        <v>0</v>
      </c>
      <c r="BG1573" s="11">
        <f t="shared" si="2252"/>
        <v>0</v>
      </c>
      <c r="BH1573" s="11">
        <f t="shared" si="2252"/>
        <v>38905</v>
      </c>
      <c r="BI1573" s="11">
        <f t="shared" si="2252"/>
        <v>42873</v>
      </c>
      <c r="BJ1573" s="11">
        <v>84047</v>
      </c>
      <c r="BK1573" s="11">
        <v>0</v>
      </c>
    </row>
    <row r="1574" spans="1:63" ht="15.75" thickBot="1" x14ac:dyDescent="0.3">
      <c r="A1574" s="13" t="s">
        <v>0</v>
      </c>
      <c r="B1574" s="13" t="s">
        <v>0</v>
      </c>
      <c r="C1574" s="13" t="s">
        <v>0</v>
      </c>
      <c r="D1574" s="103" t="s">
        <v>0</v>
      </c>
      <c r="E1574" s="103" t="s">
        <v>0</v>
      </c>
      <c r="F1574" s="103" t="s">
        <v>0</v>
      </c>
      <c r="G1574" s="13" t="s">
        <v>0</v>
      </c>
      <c r="H1574" s="2" t="s">
        <v>55</v>
      </c>
      <c r="I1574" s="12">
        <v>48</v>
      </c>
      <c r="J1574" s="13" t="s">
        <v>0</v>
      </c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>
        <v>0</v>
      </c>
      <c r="AA1574" s="13"/>
      <c r="AB1574" s="13" t="s">
        <v>0</v>
      </c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>
        <v>0</v>
      </c>
      <c r="AS1574" s="13"/>
      <c r="AT1574" s="13" t="s">
        <v>0</v>
      </c>
      <c r="AU1574" s="13"/>
      <c r="AV1574" s="13"/>
      <c r="AW1574" s="13"/>
      <c r="AX1574" s="13"/>
      <c r="AY1574" s="13"/>
      <c r="AZ1574" s="13"/>
      <c r="BA1574" s="13"/>
      <c r="BB1574" s="13"/>
      <c r="BC1574" s="13"/>
      <c r="BD1574" s="13"/>
      <c r="BE1574" s="13"/>
      <c r="BF1574" s="13"/>
      <c r="BG1574" s="13"/>
      <c r="BH1574" s="13"/>
      <c r="BI1574" s="13"/>
      <c r="BJ1574" s="13">
        <v>0</v>
      </c>
      <c r="BK1574" s="13"/>
    </row>
    <row r="1575" spans="1:63" ht="69.75" customHeight="1" thickBot="1" x14ac:dyDescent="0.3">
      <c r="A1575" s="148" t="s">
        <v>0</v>
      </c>
      <c r="B1575" s="148" t="s">
        <v>0</v>
      </c>
      <c r="C1575" s="148" t="s">
        <v>0</v>
      </c>
      <c r="D1575" s="151" t="s">
        <v>0</v>
      </c>
      <c r="E1575" s="151" t="s">
        <v>0</v>
      </c>
      <c r="F1575" s="151" t="s">
        <v>0</v>
      </c>
      <c r="G1575" s="154" t="s">
        <v>0</v>
      </c>
      <c r="H1575" s="5" t="s">
        <v>56</v>
      </c>
      <c r="I1575" s="5" t="s">
        <v>9</v>
      </c>
      <c r="J1575" s="94" t="s">
        <v>10</v>
      </c>
      <c r="K1575" s="94" t="s">
        <v>1602</v>
      </c>
      <c r="L1575" s="94" t="s">
        <v>1535</v>
      </c>
      <c r="M1575" s="94" t="s">
        <v>1591</v>
      </c>
      <c r="N1575" s="94" t="s">
        <v>1592</v>
      </c>
      <c r="O1575" s="94" t="s">
        <v>1593</v>
      </c>
      <c r="P1575" s="94" t="s">
        <v>1606</v>
      </c>
      <c r="Q1575" s="94" t="s">
        <v>1603</v>
      </c>
      <c r="R1575" s="94" t="s">
        <v>1594</v>
      </c>
      <c r="S1575" s="94" t="s">
        <v>1595</v>
      </c>
      <c r="T1575" s="94" t="s">
        <v>1596</v>
      </c>
      <c r="U1575" s="94" t="s">
        <v>1597</v>
      </c>
      <c r="V1575" s="94" t="s">
        <v>1598</v>
      </c>
      <c r="W1575" s="94" t="s">
        <v>1599</v>
      </c>
      <c r="X1575" s="94" t="s">
        <v>1604</v>
      </c>
      <c r="Y1575" s="94" t="s">
        <v>1605</v>
      </c>
      <c r="Z1575" s="94" t="s">
        <v>1600</v>
      </c>
      <c r="AA1575" s="94" t="s">
        <v>1601</v>
      </c>
      <c r="AB1575" s="95" t="s">
        <v>11</v>
      </c>
      <c r="AC1575" s="95" t="s">
        <v>1602</v>
      </c>
      <c r="AD1575" s="95" t="s">
        <v>1535</v>
      </c>
      <c r="AE1575" s="95" t="s">
        <v>1591</v>
      </c>
      <c r="AF1575" s="95" t="s">
        <v>1592</v>
      </c>
      <c r="AG1575" s="95" t="s">
        <v>1593</v>
      </c>
      <c r="AH1575" s="95" t="s">
        <v>1607</v>
      </c>
      <c r="AI1575" s="95" t="s">
        <v>1603</v>
      </c>
      <c r="AJ1575" s="95" t="s">
        <v>1594</v>
      </c>
      <c r="AK1575" s="95" t="s">
        <v>1595</v>
      </c>
      <c r="AL1575" s="95" t="s">
        <v>1596</v>
      </c>
      <c r="AM1575" s="95" t="s">
        <v>1597</v>
      </c>
      <c r="AN1575" s="95" t="s">
        <v>1598</v>
      </c>
      <c r="AO1575" s="95" t="s">
        <v>1599</v>
      </c>
      <c r="AP1575" s="95" t="s">
        <v>1604</v>
      </c>
      <c r="AQ1575" s="95" t="s">
        <v>1605</v>
      </c>
      <c r="AR1575" s="95" t="s">
        <v>1600</v>
      </c>
      <c r="AS1575" s="95" t="s">
        <v>1601</v>
      </c>
      <c r="AT1575" s="96" t="s">
        <v>12</v>
      </c>
      <c r="AU1575" s="96" t="s">
        <v>1602</v>
      </c>
      <c r="AV1575" s="96" t="s">
        <v>1535</v>
      </c>
      <c r="AW1575" s="96" t="s">
        <v>1591</v>
      </c>
      <c r="AX1575" s="96" t="s">
        <v>1592</v>
      </c>
      <c r="AY1575" s="96" t="s">
        <v>1593</v>
      </c>
      <c r="AZ1575" s="96" t="s">
        <v>1608</v>
      </c>
      <c r="BA1575" s="96" t="s">
        <v>1603</v>
      </c>
      <c r="BB1575" s="96" t="s">
        <v>1594</v>
      </c>
      <c r="BC1575" s="96" t="s">
        <v>1595</v>
      </c>
      <c r="BD1575" s="96" t="s">
        <v>1596</v>
      </c>
      <c r="BE1575" s="96" t="s">
        <v>1597</v>
      </c>
      <c r="BF1575" s="96" t="s">
        <v>1598</v>
      </c>
      <c r="BG1575" s="96" t="s">
        <v>1599</v>
      </c>
      <c r="BH1575" s="96" t="s">
        <v>1604</v>
      </c>
      <c r="BI1575" s="96" t="s">
        <v>1605</v>
      </c>
      <c r="BJ1575" s="96" t="s">
        <v>1600</v>
      </c>
      <c r="BK1575" s="96" t="s">
        <v>1601</v>
      </c>
    </row>
    <row r="1576" spans="1:63" x14ac:dyDescent="0.25">
      <c r="A1576" s="149"/>
      <c r="B1576" s="149"/>
      <c r="C1576" s="149"/>
      <c r="D1576" s="152"/>
      <c r="E1576" s="152"/>
      <c r="F1576" s="152"/>
      <c r="G1576" s="155"/>
      <c r="H1576" s="15" t="s">
        <v>0</v>
      </c>
      <c r="I1576" s="9" t="s">
        <v>13</v>
      </c>
      <c r="J1576" s="9">
        <v>1</v>
      </c>
      <c r="K1576" s="9">
        <v>2</v>
      </c>
      <c r="L1576" s="9">
        <v>3</v>
      </c>
      <c r="M1576" s="9">
        <v>4</v>
      </c>
      <c r="N1576" s="9">
        <v>5</v>
      </c>
      <c r="O1576" s="9">
        <v>6</v>
      </c>
      <c r="P1576" s="9">
        <v>7</v>
      </c>
      <c r="Q1576" s="9">
        <v>8</v>
      </c>
      <c r="R1576" s="9">
        <v>9</v>
      </c>
      <c r="S1576" s="9">
        <v>10</v>
      </c>
      <c r="T1576" s="9">
        <v>11</v>
      </c>
      <c r="U1576" s="9">
        <v>12</v>
      </c>
      <c r="V1576" s="9">
        <v>13</v>
      </c>
      <c r="W1576" s="9">
        <v>14</v>
      </c>
      <c r="X1576" s="9">
        <v>15</v>
      </c>
      <c r="Y1576" s="9">
        <v>16</v>
      </c>
      <c r="Z1576" s="9">
        <v>20</v>
      </c>
      <c r="AA1576" s="9">
        <v>21</v>
      </c>
      <c r="AB1576" s="9">
        <v>1</v>
      </c>
      <c r="AC1576" s="9">
        <v>2</v>
      </c>
      <c r="AD1576" s="9">
        <v>3</v>
      </c>
      <c r="AE1576" s="9">
        <v>4</v>
      </c>
      <c r="AF1576" s="9">
        <v>5</v>
      </c>
      <c r="AG1576" s="9">
        <v>6</v>
      </c>
      <c r="AH1576" s="9">
        <v>7</v>
      </c>
      <c r="AI1576" s="9">
        <v>8</v>
      </c>
      <c r="AJ1576" s="9">
        <v>9</v>
      </c>
      <c r="AK1576" s="9">
        <v>10</v>
      </c>
      <c r="AL1576" s="9">
        <v>11</v>
      </c>
      <c r="AM1576" s="9">
        <v>12</v>
      </c>
      <c r="AN1576" s="9">
        <v>13</v>
      </c>
      <c r="AO1576" s="9">
        <v>14</v>
      </c>
      <c r="AP1576" s="9">
        <v>15</v>
      </c>
      <c r="AQ1576" s="9">
        <v>16</v>
      </c>
      <c r="AR1576" s="9">
        <v>20</v>
      </c>
      <c r="AS1576" s="9">
        <v>21</v>
      </c>
      <c r="AT1576" s="9">
        <v>1</v>
      </c>
      <c r="AU1576" s="9">
        <v>2</v>
      </c>
      <c r="AV1576" s="9">
        <v>3</v>
      </c>
      <c r="AW1576" s="9">
        <v>4</v>
      </c>
      <c r="AX1576" s="9">
        <v>5</v>
      </c>
      <c r="AY1576" s="9">
        <v>6</v>
      </c>
      <c r="AZ1576" s="9">
        <v>7</v>
      </c>
      <c r="BA1576" s="9">
        <v>8</v>
      </c>
      <c r="BB1576" s="9">
        <v>9</v>
      </c>
      <c r="BC1576" s="9">
        <v>10</v>
      </c>
      <c r="BD1576" s="9">
        <v>11</v>
      </c>
      <c r="BE1576" s="9">
        <v>12</v>
      </c>
      <c r="BF1576" s="9">
        <v>13</v>
      </c>
      <c r="BG1576" s="9">
        <v>14</v>
      </c>
      <c r="BH1576" s="9">
        <v>15</v>
      </c>
      <c r="BI1576" s="9">
        <v>16</v>
      </c>
      <c r="BJ1576" s="9">
        <v>20</v>
      </c>
      <c r="BK1576" s="9">
        <v>21</v>
      </c>
    </row>
    <row r="1577" spans="1:63" x14ac:dyDescent="0.25">
      <c r="A1577" s="149"/>
      <c r="B1577" s="149"/>
      <c r="C1577" s="149"/>
      <c r="D1577" s="152"/>
      <c r="E1577" s="152"/>
      <c r="F1577" s="152"/>
      <c r="G1577" s="155"/>
      <c r="H1577" s="16" t="s">
        <v>141</v>
      </c>
      <c r="I1577" s="17">
        <f>SUM(I1573)</f>
        <v>2627300</v>
      </c>
      <c r="J1577" s="17">
        <f t="shared" ref="J1577:Y1577" si="2253">SUM(J1573)</f>
        <v>0</v>
      </c>
      <c r="K1577" s="17">
        <f t="shared" si="2253"/>
        <v>0</v>
      </c>
      <c r="L1577" s="17">
        <f t="shared" si="2253"/>
        <v>0</v>
      </c>
      <c r="M1577" s="17">
        <f t="shared" si="2253"/>
        <v>0</v>
      </c>
      <c r="N1577" s="17">
        <f t="shared" si="2253"/>
        <v>0</v>
      </c>
      <c r="O1577" s="17">
        <f t="shared" si="2253"/>
        <v>0</v>
      </c>
      <c r="P1577" s="17">
        <f t="shared" ref="P1577" si="2254">SUM(P1573)</f>
        <v>0</v>
      </c>
      <c r="Q1577" s="17">
        <f t="shared" si="2253"/>
        <v>0</v>
      </c>
      <c r="R1577" s="17">
        <f t="shared" si="2253"/>
        <v>0</v>
      </c>
      <c r="S1577" s="17">
        <f t="shared" si="2253"/>
        <v>0</v>
      </c>
      <c r="T1577" s="17">
        <f t="shared" si="2253"/>
        <v>0</v>
      </c>
      <c r="U1577" s="17">
        <f t="shared" si="2253"/>
        <v>0</v>
      </c>
      <c r="V1577" s="17">
        <f t="shared" si="2253"/>
        <v>0</v>
      </c>
      <c r="W1577" s="17">
        <f t="shared" si="2253"/>
        <v>0</v>
      </c>
      <c r="X1577" s="17">
        <f t="shared" si="2253"/>
        <v>0</v>
      </c>
      <c r="Y1577" s="17">
        <f t="shared" si="2253"/>
        <v>0</v>
      </c>
      <c r="Z1577" s="17">
        <v>0</v>
      </c>
      <c r="AA1577" s="17">
        <v>0</v>
      </c>
      <c r="AB1577" s="17">
        <f t="shared" ref="AB1577:AQ1577" si="2255">SUM(AB1573)</f>
        <v>0</v>
      </c>
      <c r="AC1577" s="17">
        <f t="shared" si="2255"/>
        <v>0</v>
      </c>
      <c r="AD1577" s="17">
        <f t="shared" si="2255"/>
        <v>0</v>
      </c>
      <c r="AE1577" s="17">
        <f t="shared" si="2255"/>
        <v>0</v>
      </c>
      <c r="AF1577" s="17">
        <f t="shared" si="2255"/>
        <v>0</v>
      </c>
      <c r="AG1577" s="17">
        <f t="shared" si="2255"/>
        <v>0</v>
      </c>
      <c r="AH1577" s="17">
        <f t="shared" ref="AH1577" si="2256">SUM(AH1573)</f>
        <v>0</v>
      </c>
      <c r="AI1577" s="17">
        <f t="shared" si="2255"/>
        <v>0</v>
      </c>
      <c r="AJ1577" s="17">
        <f t="shared" si="2255"/>
        <v>0</v>
      </c>
      <c r="AK1577" s="17">
        <f t="shared" si="2255"/>
        <v>0</v>
      </c>
      <c r="AL1577" s="17">
        <f t="shared" si="2255"/>
        <v>0</v>
      </c>
      <c r="AM1577" s="17">
        <f t="shared" si="2255"/>
        <v>0</v>
      </c>
      <c r="AN1577" s="17">
        <f t="shared" si="2255"/>
        <v>0</v>
      </c>
      <c r="AO1577" s="17">
        <f t="shared" si="2255"/>
        <v>0</v>
      </c>
      <c r="AP1577" s="17">
        <f t="shared" si="2255"/>
        <v>0</v>
      </c>
      <c r="AQ1577" s="17">
        <f t="shared" si="2255"/>
        <v>0</v>
      </c>
      <c r="AR1577" s="17">
        <v>0</v>
      </c>
      <c r="AS1577" s="17">
        <v>0</v>
      </c>
      <c r="AT1577" s="17">
        <f t="shared" ref="AT1577:BI1577" si="2257">SUM(AT1573)</f>
        <v>0</v>
      </c>
      <c r="AU1577" s="17">
        <f t="shared" si="2257"/>
        <v>2269</v>
      </c>
      <c r="AV1577" s="17">
        <f t="shared" si="2257"/>
        <v>0</v>
      </c>
      <c r="AW1577" s="17">
        <f t="shared" si="2257"/>
        <v>81778</v>
      </c>
      <c r="AX1577" s="17">
        <f t="shared" si="2257"/>
        <v>0</v>
      </c>
      <c r="AY1577" s="17">
        <f t="shared" si="2257"/>
        <v>0</v>
      </c>
      <c r="AZ1577" s="17">
        <f t="shared" ref="AZ1577" si="2258">SUM(AZ1573)</f>
        <v>84047</v>
      </c>
      <c r="BA1577" s="17">
        <f t="shared" si="2257"/>
        <v>0</v>
      </c>
      <c r="BB1577" s="17">
        <f t="shared" si="2257"/>
        <v>0</v>
      </c>
      <c r="BC1577" s="17">
        <f t="shared" si="2257"/>
        <v>2269</v>
      </c>
      <c r="BD1577" s="17">
        <f t="shared" si="2257"/>
        <v>0</v>
      </c>
      <c r="BE1577" s="17">
        <f t="shared" si="2257"/>
        <v>0</v>
      </c>
      <c r="BF1577" s="17">
        <f t="shared" si="2257"/>
        <v>0</v>
      </c>
      <c r="BG1577" s="17">
        <f t="shared" si="2257"/>
        <v>0</v>
      </c>
      <c r="BH1577" s="17">
        <f t="shared" si="2257"/>
        <v>38905</v>
      </c>
      <c r="BI1577" s="17">
        <f t="shared" si="2257"/>
        <v>42873</v>
      </c>
      <c r="BJ1577" s="17">
        <v>84047</v>
      </c>
      <c r="BK1577" s="17">
        <v>0</v>
      </c>
    </row>
    <row r="1578" spans="1:63" x14ac:dyDescent="0.25">
      <c r="A1578" s="150"/>
      <c r="B1578" s="150"/>
      <c r="C1578" s="150"/>
      <c r="D1578" s="153"/>
      <c r="E1578" s="153"/>
      <c r="F1578" s="153"/>
      <c r="G1578" s="156"/>
      <c r="H1578" s="18" t="s">
        <v>57</v>
      </c>
      <c r="I1578" s="17">
        <f>SUM(I1577)</f>
        <v>2627300</v>
      </c>
      <c r="J1578" s="17">
        <f t="shared" ref="J1578:Y1578" si="2259">SUM(J1577)</f>
        <v>0</v>
      </c>
      <c r="K1578" s="17">
        <f t="shared" si="2259"/>
        <v>0</v>
      </c>
      <c r="L1578" s="17">
        <f t="shared" si="2259"/>
        <v>0</v>
      </c>
      <c r="M1578" s="17">
        <f t="shared" si="2259"/>
        <v>0</v>
      </c>
      <c r="N1578" s="17">
        <f t="shared" si="2259"/>
        <v>0</v>
      </c>
      <c r="O1578" s="17">
        <f t="shared" si="2259"/>
        <v>0</v>
      </c>
      <c r="P1578" s="17">
        <f t="shared" ref="P1578" si="2260">SUM(P1577)</f>
        <v>0</v>
      </c>
      <c r="Q1578" s="17">
        <f t="shared" si="2259"/>
        <v>0</v>
      </c>
      <c r="R1578" s="17">
        <f t="shared" si="2259"/>
        <v>0</v>
      </c>
      <c r="S1578" s="17">
        <f t="shared" si="2259"/>
        <v>0</v>
      </c>
      <c r="T1578" s="17">
        <f t="shared" si="2259"/>
        <v>0</v>
      </c>
      <c r="U1578" s="17">
        <f t="shared" si="2259"/>
        <v>0</v>
      </c>
      <c r="V1578" s="17">
        <f t="shared" si="2259"/>
        <v>0</v>
      </c>
      <c r="W1578" s="17">
        <f t="shared" si="2259"/>
        <v>0</v>
      </c>
      <c r="X1578" s="17">
        <f t="shared" si="2259"/>
        <v>0</v>
      </c>
      <c r="Y1578" s="17">
        <f t="shared" si="2259"/>
        <v>0</v>
      </c>
      <c r="Z1578" s="17">
        <v>0</v>
      </c>
      <c r="AA1578" s="17">
        <v>0</v>
      </c>
      <c r="AB1578" s="17">
        <f t="shared" ref="AB1578:AQ1578" si="2261">SUM(AB1577)</f>
        <v>0</v>
      </c>
      <c r="AC1578" s="17">
        <f t="shared" si="2261"/>
        <v>0</v>
      </c>
      <c r="AD1578" s="17">
        <f t="shared" si="2261"/>
        <v>0</v>
      </c>
      <c r="AE1578" s="17">
        <f t="shared" si="2261"/>
        <v>0</v>
      </c>
      <c r="AF1578" s="17">
        <f t="shared" si="2261"/>
        <v>0</v>
      </c>
      <c r="AG1578" s="17">
        <f t="shared" si="2261"/>
        <v>0</v>
      </c>
      <c r="AH1578" s="17">
        <f t="shared" ref="AH1578" si="2262">SUM(AH1577)</f>
        <v>0</v>
      </c>
      <c r="AI1578" s="17">
        <f t="shared" si="2261"/>
        <v>0</v>
      </c>
      <c r="AJ1578" s="17">
        <f t="shared" si="2261"/>
        <v>0</v>
      </c>
      <c r="AK1578" s="17">
        <f t="shared" si="2261"/>
        <v>0</v>
      </c>
      <c r="AL1578" s="17">
        <f t="shared" si="2261"/>
        <v>0</v>
      </c>
      <c r="AM1578" s="17">
        <f t="shared" si="2261"/>
        <v>0</v>
      </c>
      <c r="AN1578" s="17">
        <f t="shared" si="2261"/>
        <v>0</v>
      </c>
      <c r="AO1578" s="17">
        <f t="shared" si="2261"/>
        <v>0</v>
      </c>
      <c r="AP1578" s="17">
        <f t="shared" si="2261"/>
        <v>0</v>
      </c>
      <c r="AQ1578" s="17">
        <f t="shared" si="2261"/>
        <v>0</v>
      </c>
      <c r="AR1578" s="17">
        <v>0</v>
      </c>
      <c r="AS1578" s="17">
        <v>0</v>
      </c>
      <c r="AT1578" s="17">
        <f t="shared" ref="AT1578:BI1578" si="2263">SUM(AT1577)</f>
        <v>0</v>
      </c>
      <c r="AU1578" s="17">
        <f t="shared" si="2263"/>
        <v>2269</v>
      </c>
      <c r="AV1578" s="17">
        <f t="shared" si="2263"/>
        <v>0</v>
      </c>
      <c r="AW1578" s="17">
        <f t="shared" si="2263"/>
        <v>81778</v>
      </c>
      <c r="AX1578" s="17">
        <f t="shared" si="2263"/>
        <v>0</v>
      </c>
      <c r="AY1578" s="17">
        <f t="shared" si="2263"/>
        <v>0</v>
      </c>
      <c r="AZ1578" s="17">
        <f t="shared" ref="AZ1578" si="2264">SUM(AZ1577)</f>
        <v>84047</v>
      </c>
      <c r="BA1578" s="17">
        <f t="shared" si="2263"/>
        <v>0</v>
      </c>
      <c r="BB1578" s="17">
        <f t="shared" si="2263"/>
        <v>0</v>
      </c>
      <c r="BC1578" s="17">
        <f t="shared" si="2263"/>
        <v>2269</v>
      </c>
      <c r="BD1578" s="17">
        <f t="shared" si="2263"/>
        <v>0</v>
      </c>
      <c r="BE1578" s="17">
        <f t="shared" si="2263"/>
        <v>0</v>
      </c>
      <c r="BF1578" s="17">
        <f t="shared" si="2263"/>
        <v>0</v>
      </c>
      <c r="BG1578" s="17">
        <f t="shared" si="2263"/>
        <v>0</v>
      </c>
      <c r="BH1578" s="17">
        <f t="shared" si="2263"/>
        <v>38905</v>
      </c>
      <c r="BI1578" s="17">
        <f t="shared" si="2263"/>
        <v>42873</v>
      </c>
      <c r="BJ1578" s="17">
        <v>84047</v>
      </c>
      <c r="BK1578" s="17">
        <v>0</v>
      </c>
    </row>
    <row r="1579" spans="1:63" x14ac:dyDescent="0.25">
      <c r="A1579" s="13" t="s">
        <v>0</v>
      </c>
      <c r="B1579" s="13" t="s">
        <v>0</v>
      </c>
      <c r="C1579" s="13" t="s">
        <v>0</v>
      </c>
      <c r="D1579" s="103" t="s">
        <v>0</v>
      </c>
      <c r="E1579" s="103" t="s">
        <v>0</v>
      </c>
      <c r="F1579" s="103" t="s">
        <v>0</v>
      </c>
      <c r="G1579" s="13" t="s">
        <v>0</v>
      </c>
      <c r="H1579" s="10" t="s">
        <v>548</v>
      </c>
      <c r="I1579" s="11">
        <f>SUM(I1573)</f>
        <v>2627300</v>
      </c>
      <c r="J1579" s="11">
        <f t="shared" ref="J1579:Y1579" si="2265">SUM(J1573)</f>
        <v>0</v>
      </c>
      <c r="K1579" s="11">
        <f t="shared" si="2265"/>
        <v>0</v>
      </c>
      <c r="L1579" s="11">
        <f t="shared" si="2265"/>
        <v>0</v>
      </c>
      <c r="M1579" s="11">
        <f t="shared" si="2265"/>
        <v>0</v>
      </c>
      <c r="N1579" s="11">
        <f t="shared" si="2265"/>
        <v>0</v>
      </c>
      <c r="O1579" s="11">
        <f t="shared" si="2265"/>
        <v>0</v>
      </c>
      <c r="P1579" s="11">
        <f t="shared" ref="P1579" si="2266">SUM(P1573)</f>
        <v>0</v>
      </c>
      <c r="Q1579" s="11">
        <f t="shared" si="2265"/>
        <v>0</v>
      </c>
      <c r="R1579" s="11">
        <f t="shared" si="2265"/>
        <v>0</v>
      </c>
      <c r="S1579" s="11">
        <f t="shared" si="2265"/>
        <v>0</v>
      </c>
      <c r="T1579" s="11">
        <f t="shared" si="2265"/>
        <v>0</v>
      </c>
      <c r="U1579" s="11">
        <f t="shared" si="2265"/>
        <v>0</v>
      </c>
      <c r="V1579" s="11">
        <f t="shared" si="2265"/>
        <v>0</v>
      </c>
      <c r="W1579" s="11">
        <f t="shared" si="2265"/>
        <v>0</v>
      </c>
      <c r="X1579" s="11">
        <f t="shared" si="2265"/>
        <v>0</v>
      </c>
      <c r="Y1579" s="11">
        <f t="shared" si="2265"/>
        <v>0</v>
      </c>
      <c r="Z1579" s="11">
        <v>0</v>
      </c>
      <c r="AA1579" s="11">
        <v>0</v>
      </c>
      <c r="AB1579" s="11">
        <f t="shared" ref="AB1579:AQ1579" si="2267">SUM(AB1573)</f>
        <v>0</v>
      </c>
      <c r="AC1579" s="11">
        <f t="shared" si="2267"/>
        <v>0</v>
      </c>
      <c r="AD1579" s="11">
        <f t="shared" si="2267"/>
        <v>0</v>
      </c>
      <c r="AE1579" s="11">
        <f t="shared" si="2267"/>
        <v>0</v>
      </c>
      <c r="AF1579" s="11">
        <f t="shared" si="2267"/>
        <v>0</v>
      </c>
      <c r="AG1579" s="11">
        <f t="shared" si="2267"/>
        <v>0</v>
      </c>
      <c r="AH1579" s="11">
        <f t="shared" ref="AH1579" si="2268">SUM(AH1573)</f>
        <v>0</v>
      </c>
      <c r="AI1579" s="11">
        <f t="shared" si="2267"/>
        <v>0</v>
      </c>
      <c r="AJ1579" s="11">
        <f t="shared" si="2267"/>
        <v>0</v>
      </c>
      <c r="AK1579" s="11">
        <f t="shared" si="2267"/>
        <v>0</v>
      </c>
      <c r="AL1579" s="11">
        <f t="shared" si="2267"/>
        <v>0</v>
      </c>
      <c r="AM1579" s="11">
        <f t="shared" si="2267"/>
        <v>0</v>
      </c>
      <c r="AN1579" s="11">
        <f t="shared" si="2267"/>
        <v>0</v>
      </c>
      <c r="AO1579" s="11">
        <f t="shared" si="2267"/>
        <v>0</v>
      </c>
      <c r="AP1579" s="11">
        <f t="shared" si="2267"/>
        <v>0</v>
      </c>
      <c r="AQ1579" s="11">
        <f t="shared" si="2267"/>
        <v>0</v>
      </c>
      <c r="AR1579" s="11">
        <v>0</v>
      </c>
      <c r="AS1579" s="11">
        <v>0</v>
      </c>
      <c r="AT1579" s="11">
        <f t="shared" ref="AT1579:BI1579" si="2269">SUM(AT1573)</f>
        <v>0</v>
      </c>
      <c r="AU1579" s="11">
        <f t="shared" si="2269"/>
        <v>2269</v>
      </c>
      <c r="AV1579" s="11">
        <f t="shared" si="2269"/>
        <v>0</v>
      </c>
      <c r="AW1579" s="11">
        <f t="shared" si="2269"/>
        <v>81778</v>
      </c>
      <c r="AX1579" s="11">
        <f t="shared" si="2269"/>
        <v>0</v>
      </c>
      <c r="AY1579" s="11">
        <f t="shared" si="2269"/>
        <v>0</v>
      </c>
      <c r="AZ1579" s="11">
        <f t="shared" ref="AZ1579" si="2270">SUM(AZ1573)</f>
        <v>84047</v>
      </c>
      <c r="BA1579" s="11">
        <f t="shared" si="2269"/>
        <v>0</v>
      </c>
      <c r="BB1579" s="11">
        <f t="shared" si="2269"/>
        <v>0</v>
      </c>
      <c r="BC1579" s="11">
        <f t="shared" si="2269"/>
        <v>2269</v>
      </c>
      <c r="BD1579" s="11">
        <f t="shared" si="2269"/>
        <v>0</v>
      </c>
      <c r="BE1579" s="11">
        <f t="shared" si="2269"/>
        <v>0</v>
      </c>
      <c r="BF1579" s="11">
        <f t="shared" si="2269"/>
        <v>0</v>
      </c>
      <c r="BG1579" s="11">
        <f t="shared" si="2269"/>
        <v>0</v>
      </c>
      <c r="BH1579" s="11">
        <f t="shared" si="2269"/>
        <v>38905</v>
      </c>
      <c r="BI1579" s="11">
        <f t="shared" si="2269"/>
        <v>42873</v>
      </c>
      <c r="BJ1579" s="11">
        <v>84047</v>
      </c>
      <c r="BK1579" s="11">
        <v>0</v>
      </c>
    </row>
    <row r="1580" spans="1:63" x14ac:dyDescent="0.25">
      <c r="A1580" s="13" t="s">
        <v>0</v>
      </c>
      <c r="B1580" s="13" t="s">
        <v>0</v>
      </c>
      <c r="C1580" s="13" t="s">
        <v>0</v>
      </c>
      <c r="D1580" s="103" t="s">
        <v>0</v>
      </c>
      <c r="E1580" s="103" t="s">
        <v>0</v>
      </c>
      <c r="F1580" s="103" t="s">
        <v>0</v>
      </c>
      <c r="G1580" s="13" t="s">
        <v>0</v>
      </c>
      <c r="H1580" s="2" t="s">
        <v>55</v>
      </c>
      <c r="I1580" s="12">
        <f>SUM(I1574)</f>
        <v>48</v>
      </c>
      <c r="J1580" s="13" t="s">
        <v>0</v>
      </c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>
        <v>0</v>
      </c>
      <c r="AA1580" s="13"/>
      <c r="AB1580" s="13" t="s">
        <v>0</v>
      </c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>
        <v>0</v>
      </c>
      <c r="AS1580" s="13"/>
      <c r="AT1580" s="13" t="s">
        <v>0</v>
      </c>
      <c r="AU1580" s="13"/>
      <c r="AV1580" s="13"/>
      <c r="AW1580" s="13"/>
      <c r="AX1580" s="13"/>
      <c r="AY1580" s="13"/>
      <c r="AZ1580" s="13"/>
      <c r="BA1580" s="13"/>
      <c r="BB1580" s="13"/>
      <c r="BC1580" s="13"/>
      <c r="BD1580" s="13"/>
      <c r="BE1580" s="13"/>
      <c r="BF1580" s="13"/>
      <c r="BG1580" s="13"/>
      <c r="BH1580" s="13"/>
      <c r="BI1580" s="13"/>
      <c r="BJ1580" s="13">
        <v>0</v>
      </c>
      <c r="BK1580" s="13"/>
    </row>
    <row r="1581" spans="1:63" x14ac:dyDescent="0.25">
      <c r="A1581" s="13" t="s">
        <v>0</v>
      </c>
      <c r="B1581" s="13" t="s">
        <v>0</v>
      </c>
      <c r="C1581" s="13" t="s">
        <v>0</v>
      </c>
      <c r="D1581" s="103" t="s">
        <v>0</v>
      </c>
      <c r="E1581" s="103" t="s">
        <v>0</v>
      </c>
      <c r="F1581" s="103" t="s">
        <v>0</v>
      </c>
      <c r="G1581" s="13" t="s">
        <v>0</v>
      </c>
      <c r="H1581" s="10" t="s">
        <v>549</v>
      </c>
      <c r="I1581" s="22" t="e">
        <f>SUM(I1579,I1534,I1491,#REF!,#REF!)</f>
        <v>#REF!</v>
      </c>
      <c r="J1581" s="22" t="e">
        <f>SUM(J1579,J1534,J1491,#REF!,#REF!)</f>
        <v>#REF!</v>
      </c>
      <c r="K1581" s="22" t="e">
        <f>SUM(K1579,K1534,K1491,#REF!,#REF!)</f>
        <v>#REF!</v>
      </c>
      <c r="L1581" s="22" t="e">
        <f>SUM(L1579,L1534,L1491,#REF!,#REF!)</f>
        <v>#REF!</v>
      </c>
      <c r="M1581" s="22" t="e">
        <f>SUM(M1579,M1534,M1491,#REF!,#REF!)</f>
        <v>#REF!</v>
      </c>
      <c r="N1581" s="22" t="e">
        <f>SUM(N1579,N1534,N1491,#REF!,#REF!)</f>
        <v>#REF!</v>
      </c>
      <c r="O1581" s="22" t="e">
        <f>SUM(O1579,O1534,O1491,#REF!,#REF!)</f>
        <v>#REF!</v>
      </c>
      <c r="P1581" s="22"/>
      <c r="Q1581" s="22" t="e">
        <f>SUM(Q1579,Q1534,Q1491,#REF!,#REF!)</f>
        <v>#REF!</v>
      </c>
      <c r="R1581" s="22" t="e">
        <f>SUM(R1579,R1534,R1491,#REF!,#REF!)</f>
        <v>#REF!</v>
      </c>
      <c r="S1581" s="22" t="e">
        <f>SUM(S1579,S1534,S1491,#REF!,#REF!)</f>
        <v>#REF!</v>
      </c>
      <c r="T1581" s="22" t="e">
        <f>SUM(T1579,T1534,T1491,#REF!,#REF!)</f>
        <v>#REF!</v>
      </c>
      <c r="U1581" s="22" t="e">
        <f>SUM(U1579,U1534,U1491,#REF!,#REF!)</f>
        <v>#REF!</v>
      </c>
      <c r="V1581" s="22" t="e">
        <f>SUM(V1579,V1534,V1491,#REF!,#REF!)</f>
        <v>#REF!</v>
      </c>
      <c r="W1581" s="22" t="e">
        <f>SUM(W1579,W1534,W1491,#REF!,#REF!)</f>
        <v>#REF!</v>
      </c>
      <c r="X1581" s="22" t="e">
        <f>SUM(X1579,X1534,X1491,#REF!,#REF!)</f>
        <v>#REF!</v>
      </c>
      <c r="Y1581" s="22" t="e">
        <f>SUM(Y1579,Y1534,Y1491,#REF!,#REF!)</f>
        <v>#REF!</v>
      </c>
      <c r="Z1581" s="22" t="e">
        <v>#REF!</v>
      </c>
      <c r="AA1581" s="22"/>
      <c r="AB1581" s="22" t="e">
        <f>SUM(AB1579,AB1534,AB1491,#REF!,#REF!)</f>
        <v>#REF!</v>
      </c>
      <c r="AC1581" s="22" t="e">
        <f>SUM(AC1579,AC1534,AC1491,#REF!,#REF!)</f>
        <v>#REF!</v>
      </c>
      <c r="AD1581" s="22" t="e">
        <f>SUM(AD1579,AD1534,AD1491,#REF!,#REF!)</f>
        <v>#REF!</v>
      </c>
      <c r="AE1581" s="22" t="e">
        <f>SUM(AE1579,AE1534,AE1491,#REF!,#REF!)</f>
        <v>#REF!</v>
      </c>
      <c r="AF1581" s="22" t="e">
        <f>SUM(AF1579,AF1534,AF1491,#REF!,#REF!)</f>
        <v>#REF!</v>
      </c>
      <c r="AG1581" s="22" t="e">
        <f>SUM(AG1579,AG1534,AG1491,#REF!,#REF!)</f>
        <v>#REF!</v>
      </c>
      <c r="AH1581" s="22"/>
      <c r="AI1581" s="22" t="e">
        <f>SUM(AI1579,AI1534,AI1491,#REF!,#REF!)</f>
        <v>#REF!</v>
      </c>
      <c r="AJ1581" s="22" t="e">
        <f>SUM(AJ1579,AJ1534,AJ1491,#REF!,#REF!)</f>
        <v>#REF!</v>
      </c>
      <c r="AK1581" s="22" t="e">
        <f>SUM(AK1579,AK1534,AK1491,#REF!,#REF!)</f>
        <v>#REF!</v>
      </c>
      <c r="AL1581" s="22" t="e">
        <f>SUM(AL1579,AL1534,AL1491,#REF!,#REF!)</f>
        <v>#REF!</v>
      </c>
      <c r="AM1581" s="22" t="e">
        <f>SUM(AM1579,AM1534,AM1491,#REF!,#REF!)</f>
        <v>#REF!</v>
      </c>
      <c r="AN1581" s="22" t="e">
        <f>SUM(AN1579,AN1534,AN1491,#REF!,#REF!)</f>
        <v>#REF!</v>
      </c>
      <c r="AO1581" s="22" t="e">
        <f>SUM(AO1579,AO1534,AO1491,#REF!,#REF!)</f>
        <v>#REF!</v>
      </c>
      <c r="AP1581" s="22" t="e">
        <f>SUM(AP1579,AP1534,AP1491,#REF!,#REF!)</f>
        <v>#REF!</v>
      </c>
      <c r="AQ1581" s="22" t="e">
        <f>SUM(AQ1579,AQ1534,AQ1491,#REF!,#REF!)</f>
        <v>#REF!</v>
      </c>
      <c r="AR1581" s="22" t="e">
        <v>#REF!</v>
      </c>
      <c r="AS1581" s="22"/>
      <c r="AT1581" s="22" t="e">
        <f>SUM(AT1579,AT1534,AT1491,#REF!,#REF!)</f>
        <v>#REF!</v>
      </c>
      <c r="AU1581" s="22" t="e">
        <f>SUM(AU1579,AU1534,AU1491,#REF!,#REF!)</f>
        <v>#REF!</v>
      </c>
      <c r="AV1581" s="22" t="e">
        <f>SUM(AV1579,AV1534,AV1491,#REF!,#REF!)</f>
        <v>#REF!</v>
      </c>
      <c r="AW1581" s="22" t="e">
        <f>SUM(AW1579,AW1534,AW1491,#REF!,#REF!)</f>
        <v>#REF!</v>
      </c>
      <c r="AX1581" s="22" t="e">
        <f>SUM(AX1579,AX1534,AX1491,#REF!,#REF!)</f>
        <v>#REF!</v>
      </c>
      <c r="AY1581" s="22" t="e">
        <f>SUM(AY1579,AY1534,AY1491,#REF!,#REF!)</f>
        <v>#REF!</v>
      </c>
      <c r="AZ1581" s="22"/>
      <c r="BA1581" s="22" t="e">
        <f>SUM(BA1579,BA1534,BA1491,#REF!,#REF!)</f>
        <v>#REF!</v>
      </c>
      <c r="BB1581" s="22" t="e">
        <f>SUM(BB1579,BB1534,BB1491,#REF!,#REF!)</f>
        <v>#REF!</v>
      </c>
      <c r="BC1581" s="22" t="e">
        <f>SUM(BC1579,BC1534,BC1491,#REF!,#REF!)</f>
        <v>#REF!</v>
      </c>
      <c r="BD1581" s="22" t="e">
        <f>SUM(BD1579,BD1534,BD1491,#REF!,#REF!)</f>
        <v>#REF!</v>
      </c>
      <c r="BE1581" s="22" t="e">
        <f>SUM(BE1579,BE1534,BE1491,#REF!,#REF!)</f>
        <v>#REF!</v>
      </c>
      <c r="BF1581" s="22" t="e">
        <f>SUM(BF1579,BF1534,BF1491,#REF!,#REF!)</f>
        <v>#REF!</v>
      </c>
      <c r="BG1581" s="22" t="e">
        <f>SUM(BG1579,BG1534,BG1491,#REF!,#REF!)</f>
        <v>#REF!</v>
      </c>
      <c r="BH1581" s="22" t="e">
        <f>SUM(BH1579,BH1534,BH1491,#REF!,#REF!)</f>
        <v>#REF!</v>
      </c>
      <c r="BI1581" s="22" t="e">
        <f>SUM(BI1579,BI1534,BI1491,#REF!,#REF!)</f>
        <v>#REF!</v>
      </c>
      <c r="BJ1581" s="22" t="e">
        <v>#REF!</v>
      </c>
      <c r="BK1581" s="22"/>
    </row>
    <row r="1582" spans="1:63" x14ac:dyDescent="0.25">
      <c r="A1582" s="13" t="s">
        <v>0</v>
      </c>
      <c r="B1582" s="13" t="s">
        <v>0</v>
      </c>
      <c r="C1582" s="13" t="s">
        <v>0</v>
      </c>
      <c r="D1582" s="103" t="s">
        <v>0</v>
      </c>
      <c r="E1582" s="103" t="s">
        <v>0</v>
      </c>
      <c r="F1582" s="103" t="s">
        <v>0</v>
      </c>
      <c r="G1582" s="13" t="s">
        <v>0</v>
      </c>
      <c r="H1582" s="2" t="s">
        <v>63</v>
      </c>
      <c r="I1582" s="12" t="e">
        <f>SUM(I1580,I1535,I1492,#REF!,#REF!)</f>
        <v>#REF!</v>
      </c>
      <c r="J1582" s="13" t="s">
        <v>0</v>
      </c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>
        <v>0</v>
      </c>
      <c r="AA1582" s="13"/>
      <c r="AB1582" s="13" t="s">
        <v>0</v>
      </c>
      <c r="AC1582" s="13"/>
      <c r="AD1582" s="13"/>
      <c r="AE1582" s="13"/>
      <c r="AF1582" s="13"/>
      <c r="AG1582" s="13"/>
      <c r="AH1582" s="13"/>
      <c r="AI1582" s="13"/>
      <c r="AJ1582" s="13"/>
      <c r="AK1582" s="13"/>
      <c r="AL1582" s="13"/>
      <c r="AM1582" s="13"/>
      <c r="AN1582" s="13"/>
      <c r="AO1582" s="13"/>
      <c r="AP1582" s="13"/>
      <c r="AQ1582" s="13"/>
      <c r="AR1582" s="13">
        <v>0</v>
      </c>
      <c r="AS1582" s="13"/>
      <c r="AT1582" s="13" t="s">
        <v>0</v>
      </c>
      <c r="AU1582" s="13"/>
      <c r="AV1582" s="13"/>
      <c r="AW1582" s="13"/>
      <c r="AX1582" s="13"/>
      <c r="AY1582" s="13"/>
      <c r="AZ1582" s="13"/>
      <c r="BA1582" s="13"/>
      <c r="BB1582" s="13"/>
      <c r="BC1582" s="13"/>
      <c r="BD1582" s="13"/>
      <c r="BE1582" s="13"/>
      <c r="BF1582" s="13"/>
      <c r="BG1582" s="13"/>
      <c r="BH1582" s="13"/>
      <c r="BI1582" s="13"/>
      <c r="BJ1582" s="13">
        <v>0</v>
      </c>
      <c r="BK1582" s="13"/>
    </row>
    <row r="1583" spans="1:63" ht="22.5" x14ac:dyDescent="0.25">
      <c r="A1583" s="1" t="s">
        <v>550</v>
      </c>
      <c r="B1583" s="2" t="s">
        <v>0</v>
      </c>
      <c r="C1583" s="2" t="s">
        <v>0</v>
      </c>
      <c r="D1583" s="106" t="s">
        <v>0</v>
      </c>
      <c r="E1583" s="106" t="s">
        <v>0</v>
      </c>
      <c r="F1583" s="106" t="s">
        <v>0</v>
      </c>
      <c r="G1583" s="2" t="s">
        <v>0</v>
      </c>
      <c r="H1583" s="2" t="s">
        <v>551</v>
      </c>
      <c r="I1583" s="3" t="s">
        <v>0</v>
      </c>
      <c r="J1583" s="3" t="s">
        <v>0</v>
      </c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>
        <v>0</v>
      </c>
      <c r="AA1583" s="3">
        <v>0</v>
      </c>
      <c r="AB1583" s="3" t="s">
        <v>0</v>
      </c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>
        <v>0</v>
      </c>
      <c r="AS1583" s="3">
        <v>0</v>
      </c>
      <c r="AT1583" s="3" t="s">
        <v>0</v>
      </c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>
        <v>0</v>
      </c>
      <c r="BK1583" s="3">
        <v>0</v>
      </c>
    </row>
    <row r="1584" spans="1:63" ht="15.75" thickBot="1" x14ac:dyDescent="0.3">
      <c r="A1584" s="1" t="s">
        <v>550</v>
      </c>
      <c r="B1584" s="1" t="s">
        <v>1</v>
      </c>
      <c r="C1584" s="4" t="s">
        <v>0</v>
      </c>
      <c r="D1584" s="107" t="s">
        <v>0</v>
      </c>
      <c r="E1584" s="106" t="s">
        <v>0</v>
      </c>
      <c r="F1584" s="106" t="s">
        <v>0</v>
      </c>
      <c r="G1584" s="2" t="s">
        <v>0</v>
      </c>
      <c r="H1584" s="2" t="s">
        <v>0</v>
      </c>
      <c r="I1584" s="3" t="s">
        <v>0</v>
      </c>
      <c r="J1584" s="3" t="s">
        <v>0</v>
      </c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>
        <v>0</v>
      </c>
      <c r="AA1584" s="3">
        <v>0</v>
      </c>
      <c r="AB1584" s="3" t="s">
        <v>0</v>
      </c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>
        <v>0</v>
      </c>
      <c r="AS1584" s="3">
        <v>0</v>
      </c>
      <c r="AT1584" s="3" t="s">
        <v>0</v>
      </c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>
        <v>0</v>
      </c>
      <c r="BK1584" s="3">
        <v>0</v>
      </c>
    </row>
    <row r="1585" spans="1:63" ht="69.75" customHeight="1" thickBot="1" x14ac:dyDescent="0.3">
      <c r="A1585" s="5" t="s">
        <v>2</v>
      </c>
      <c r="B1585" s="5" t="s">
        <v>3</v>
      </c>
      <c r="C1585" s="5" t="s">
        <v>4</v>
      </c>
      <c r="D1585" s="108" t="s">
        <v>0</v>
      </c>
      <c r="E1585" s="116" t="s">
        <v>5</v>
      </c>
      <c r="F1585" s="116" t="s">
        <v>6</v>
      </c>
      <c r="G1585" s="5" t="s">
        <v>7</v>
      </c>
      <c r="H1585" s="5" t="s">
        <v>8</v>
      </c>
      <c r="I1585" s="5" t="s">
        <v>9</v>
      </c>
      <c r="J1585" s="94" t="s">
        <v>10</v>
      </c>
      <c r="K1585" s="94" t="s">
        <v>1602</v>
      </c>
      <c r="L1585" s="94" t="s">
        <v>1535</v>
      </c>
      <c r="M1585" s="94" t="s">
        <v>1591</v>
      </c>
      <c r="N1585" s="94" t="s">
        <v>1592</v>
      </c>
      <c r="O1585" s="94" t="s">
        <v>1593</v>
      </c>
      <c r="P1585" s="94" t="s">
        <v>1606</v>
      </c>
      <c r="Q1585" s="94" t="s">
        <v>1603</v>
      </c>
      <c r="R1585" s="94" t="s">
        <v>1594</v>
      </c>
      <c r="S1585" s="94" t="s">
        <v>1595</v>
      </c>
      <c r="T1585" s="94" t="s">
        <v>1596</v>
      </c>
      <c r="U1585" s="94" t="s">
        <v>1597</v>
      </c>
      <c r="V1585" s="94" t="s">
        <v>1598</v>
      </c>
      <c r="W1585" s="94" t="s">
        <v>1599</v>
      </c>
      <c r="X1585" s="94" t="s">
        <v>1604</v>
      </c>
      <c r="Y1585" s="94" t="s">
        <v>1605</v>
      </c>
      <c r="Z1585" s="94" t="s">
        <v>1600</v>
      </c>
      <c r="AA1585" s="94" t="s">
        <v>1601</v>
      </c>
      <c r="AB1585" s="95" t="s">
        <v>11</v>
      </c>
      <c r="AC1585" s="95" t="s">
        <v>1602</v>
      </c>
      <c r="AD1585" s="95" t="s">
        <v>1535</v>
      </c>
      <c r="AE1585" s="95" t="s">
        <v>1591</v>
      </c>
      <c r="AF1585" s="95" t="s">
        <v>1592</v>
      </c>
      <c r="AG1585" s="95" t="s">
        <v>1593</v>
      </c>
      <c r="AH1585" s="95" t="s">
        <v>1607</v>
      </c>
      <c r="AI1585" s="95" t="s">
        <v>1603</v>
      </c>
      <c r="AJ1585" s="95" t="s">
        <v>1594</v>
      </c>
      <c r="AK1585" s="95" t="s">
        <v>1595</v>
      </c>
      <c r="AL1585" s="95" t="s">
        <v>1596</v>
      </c>
      <c r="AM1585" s="95" t="s">
        <v>1597</v>
      </c>
      <c r="AN1585" s="95" t="s">
        <v>1598</v>
      </c>
      <c r="AO1585" s="95" t="s">
        <v>1599</v>
      </c>
      <c r="AP1585" s="95" t="s">
        <v>1604</v>
      </c>
      <c r="AQ1585" s="95" t="s">
        <v>1605</v>
      </c>
      <c r="AR1585" s="95" t="s">
        <v>1600</v>
      </c>
      <c r="AS1585" s="95" t="s">
        <v>1601</v>
      </c>
      <c r="AT1585" s="96" t="s">
        <v>12</v>
      </c>
      <c r="AU1585" s="96" t="s">
        <v>1602</v>
      </c>
      <c r="AV1585" s="96" t="s">
        <v>1535</v>
      </c>
      <c r="AW1585" s="96" t="s">
        <v>1591</v>
      </c>
      <c r="AX1585" s="96" t="s">
        <v>1592</v>
      </c>
      <c r="AY1585" s="96" t="s">
        <v>1593</v>
      </c>
      <c r="AZ1585" s="96" t="s">
        <v>1608</v>
      </c>
      <c r="BA1585" s="96" t="s">
        <v>1603</v>
      </c>
      <c r="BB1585" s="96" t="s">
        <v>1594</v>
      </c>
      <c r="BC1585" s="96" t="s">
        <v>1595</v>
      </c>
      <c r="BD1585" s="96" t="s">
        <v>1596</v>
      </c>
      <c r="BE1585" s="96" t="s">
        <v>1597</v>
      </c>
      <c r="BF1585" s="96" t="s">
        <v>1598</v>
      </c>
      <c r="BG1585" s="96" t="s">
        <v>1599</v>
      </c>
      <c r="BH1585" s="96" t="s">
        <v>1604</v>
      </c>
      <c r="BI1585" s="96" t="s">
        <v>1605</v>
      </c>
      <c r="BJ1585" s="96" t="s">
        <v>1600</v>
      </c>
      <c r="BK1585" s="96" t="s">
        <v>1601</v>
      </c>
    </row>
    <row r="1586" spans="1:63" x14ac:dyDescent="0.25">
      <c r="A1586" s="6" t="s">
        <v>0</v>
      </c>
      <c r="B1586" s="6" t="s">
        <v>0</v>
      </c>
      <c r="C1586" s="6" t="s">
        <v>0</v>
      </c>
      <c r="D1586" s="109" t="s">
        <v>0</v>
      </c>
      <c r="E1586" s="109" t="s">
        <v>0</v>
      </c>
      <c r="F1586" s="125" t="s">
        <v>0</v>
      </c>
      <c r="G1586" s="7" t="s">
        <v>0</v>
      </c>
      <c r="H1586" s="8" t="s">
        <v>0</v>
      </c>
      <c r="I1586" s="9" t="s">
        <v>13</v>
      </c>
      <c r="J1586" s="9">
        <v>1</v>
      </c>
      <c r="K1586" s="9">
        <v>2</v>
      </c>
      <c r="L1586" s="9">
        <v>3</v>
      </c>
      <c r="M1586" s="9">
        <v>4</v>
      </c>
      <c r="N1586" s="9">
        <v>5</v>
      </c>
      <c r="O1586" s="9">
        <v>6</v>
      </c>
      <c r="P1586" s="9">
        <v>7</v>
      </c>
      <c r="Q1586" s="9">
        <v>8</v>
      </c>
      <c r="R1586" s="9">
        <v>9</v>
      </c>
      <c r="S1586" s="9">
        <v>10</v>
      </c>
      <c r="T1586" s="9">
        <v>11</v>
      </c>
      <c r="U1586" s="9">
        <v>12</v>
      </c>
      <c r="V1586" s="9">
        <v>13</v>
      </c>
      <c r="W1586" s="9">
        <v>14</v>
      </c>
      <c r="X1586" s="9">
        <v>15</v>
      </c>
      <c r="Y1586" s="9">
        <v>16</v>
      </c>
      <c r="Z1586" s="9">
        <v>20</v>
      </c>
      <c r="AA1586" s="9">
        <v>21</v>
      </c>
      <c r="AB1586" s="9">
        <v>1</v>
      </c>
      <c r="AC1586" s="9">
        <v>2</v>
      </c>
      <c r="AD1586" s="9">
        <v>3</v>
      </c>
      <c r="AE1586" s="9">
        <v>4</v>
      </c>
      <c r="AF1586" s="9">
        <v>5</v>
      </c>
      <c r="AG1586" s="9">
        <v>6</v>
      </c>
      <c r="AH1586" s="9">
        <v>7</v>
      </c>
      <c r="AI1586" s="9">
        <v>8</v>
      </c>
      <c r="AJ1586" s="9">
        <v>9</v>
      </c>
      <c r="AK1586" s="9">
        <v>10</v>
      </c>
      <c r="AL1586" s="9">
        <v>11</v>
      </c>
      <c r="AM1586" s="9">
        <v>12</v>
      </c>
      <c r="AN1586" s="9">
        <v>13</v>
      </c>
      <c r="AO1586" s="9">
        <v>14</v>
      </c>
      <c r="AP1586" s="9">
        <v>15</v>
      </c>
      <c r="AQ1586" s="9">
        <v>16</v>
      </c>
      <c r="AR1586" s="9">
        <v>20</v>
      </c>
      <c r="AS1586" s="9">
        <v>21</v>
      </c>
      <c r="AT1586" s="9">
        <v>1</v>
      </c>
      <c r="AU1586" s="9">
        <v>2</v>
      </c>
      <c r="AV1586" s="9">
        <v>3</v>
      </c>
      <c r="AW1586" s="9">
        <v>4</v>
      </c>
      <c r="AX1586" s="9">
        <v>5</v>
      </c>
      <c r="AY1586" s="9">
        <v>6</v>
      </c>
      <c r="AZ1586" s="9">
        <v>7</v>
      </c>
      <c r="BA1586" s="9">
        <v>8</v>
      </c>
      <c r="BB1586" s="9">
        <v>9</v>
      </c>
      <c r="BC1586" s="9">
        <v>10</v>
      </c>
      <c r="BD1586" s="9">
        <v>11</v>
      </c>
      <c r="BE1586" s="9">
        <v>12</v>
      </c>
      <c r="BF1586" s="9">
        <v>13</v>
      </c>
      <c r="BG1586" s="9">
        <v>14</v>
      </c>
      <c r="BH1586" s="9">
        <v>15</v>
      </c>
      <c r="BI1586" s="9">
        <v>16</v>
      </c>
      <c r="BJ1586" s="9">
        <v>20</v>
      </c>
      <c r="BK1586" s="9">
        <v>21</v>
      </c>
    </row>
    <row r="1587" spans="1:63" ht="22.5" x14ac:dyDescent="0.25">
      <c r="A1587" s="1" t="s">
        <v>550</v>
      </c>
      <c r="B1587" s="1" t="s">
        <v>1</v>
      </c>
      <c r="C1587" s="4" t="s">
        <v>14</v>
      </c>
      <c r="D1587" s="107" t="s">
        <v>552</v>
      </c>
      <c r="E1587" s="106" t="s">
        <v>0</v>
      </c>
      <c r="F1587" s="106" t="s">
        <v>0</v>
      </c>
      <c r="G1587" s="2" t="s">
        <v>0</v>
      </c>
      <c r="H1587" s="2" t="s">
        <v>551</v>
      </c>
      <c r="I1587" s="3" t="s">
        <v>0</v>
      </c>
      <c r="J1587" s="3" t="s">
        <v>0</v>
      </c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>
        <v>0</v>
      </c>
      <c r="AA1587" s="3">
        <v>0</v>
      </c>
      <c r="AB1587" s="3" t="s">
        <v>0</v>
      </c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>
        <v>0</v>
      </c>
      <c r="AS1587" s="3">
        <v>0</v>
      </c>
      <c r="AT1587" s="3" t="s">
        <v>0</v>
      </c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>
        <v>0</v>
      </c>
      <c r="BK1587" s="3">
        <v>0</v>
      </c>
    </row>
    <row r="1588" spans="1:63" ht="33.75" x14ac:dyDescent="0.25">
      <c r="A1588" s="1" t="s">
        <v>0</v>
      </c>
      <c r="B1588" s="1" t="s">
        <v>0</v>
      </c>
      <c r="C1588" s="1" t="s">
        <v>0</v>
      </c>
      <c r="D1588" s="106" t="s">
        <v>0</v>
      </c>
      <c r="E1588" s="106" t="s">
        <v>0</v>
      </c>
      <c r="F1588" s="106" t="s">
        <v>0</v>
      </c>
      <c r="G1588" s="2" t="s">
        <v>0</v>
      </c>
      <c r="H1588" s="10" t="s">
        <v>15</v>
      </c>
      <c r="I1588" s="11">
        <f>SUM(I1589,I1597,I1599)</f>
        <v>769400</v>
      </c>
      <c r="J1588" s="11">
        <f t="shared" ref="J1588:Y1588" si="2271">SUM(J1589,J1597,J1599)</f>
        <v>0</v>
      </c>
      <c r="K1588" s="11">
        <f t="shared" si="2271"/>
        <v>0</v>
      </c>
      <c r="L1588" s="11">
        <f t="shared" si="2271"/>
        <v>0</v>
      </c>
      <c r="M1588" s="11">
        <f t="shared" si="2271"/>
        <v>0</v>
      </c>
      <c r="N1588" s="11">
        <f t="shared" si="2271"/>
        <v>0</v>
      </c>
      <c r="O1588" s="11">
        <f t="shared" si="2271"/>
        <v>0</v>
      </c>
      <c r="P1588" s="11">
        <f t="shared" ref="P1588" si="2272">SUM(P1589,P1597,P1599)</f>
        <v>0</v>
      </c>
      <c r="Q1588" s="11">
        <f t="shared" si="2271"/>
        <v>0</v>
      </c>
      <c r="R1588" s="11">
        <f t="shared" si="2271"/>
        <v>0</v>
      </c>
      <c r="S1588" s="11">
        <f t="shared" si="2271"/>
        <v>0</v>
      </c>
      <c r="T1588" s="11">
        <f t="shared" si="2271"/>
        <v>0</v>
      </c>
      <c r="U1588" s="11">
        <f t="shared" si="2271"/>
        <v>0</v>
      </c>
      <c r="V1588" s="11">
        <f t="shared" si="2271"/>
        <v>0</v>
      </c>
      <c r="W1588" s="11">
        <f t="shared" si="2271"/>
        <v>0</v>
      </c>
      <c r="X1588" s="11">
        <f t="shared" si="2271"/>
        <v>0</v>
      </c>
      <c r="Y1588" s="11">
        <f t="shared" si="2271"/>
        <v>0</v>
      </c>
      <c r="Z1588" s="11">
        <v>0</v>
      </c>
      <c r="AA1588" s="11">
        <v>0</v>
      </c>
      <c r="AB1588" s="11">
        <f t="shared" ref="AB1588:AQ1588" si="2273">SUM(AB1589,AB1597,AB1599)</f>
        <v>0</v>
      </c>
      <c r="AC1588" s="11">
        <f t="shared" si="2273"/>
        <v>0</v>
      </c>
      <c r="AD1588" s="11">
        <f t="shared" si="2273"/>
        <v>0</v>
      </c>
      <c r="AE1588" s="11">
        <f t="shared" si="2273"/>
        <v>0</v>
      </c>
      <c r="AF1588" s="11">
        <f t="shared" si="2273"/>
        <v>0</v>
      </c>
      <c r="AG1588" s="11">
        <f t="shared" si="2273"/>
        <v>0</v>
      </c>
      <c r="AH1588" s="11">
        <f t="shared" ref="AH1588" si="2274">SUM(AH1589,AH1597,AH1599)</f>
        <v>0</v>
      </c>
      <c r="AI1588" s="11">
        <f t="shared" si="2273"/>
        <v>0</v>
      </c>
      <c r="AJ1588" s="11">
        <f t="shared" si="2273"/>
        <v>0</v>
      </c>
      <c r="AK1588" s="11">
        <f t="shared" si="2273"/>
        <v>0</v>
      </c>
      <c r="AL1588" s="11">
        <f t="shared" si="2273"/>
        <v>0</v>
      </c>
      <c r="AM1588" s="11">
        <f t="shared" si="2273"/>
        <v>0</v>
      </c>
      <c r="AN1588" s="11">
        <f t="shared" si="2273"/>
        <v>0</v>
      </c>
      <c r="AO1588" s="11">
        <f t="shared" si="2273"/>
        <v>0</v>
      </c>
      <c r="AP1588" s="11">
        <f t="shared" si="2273"/>
        <v>0</v>
      </c>
      <c r="AQ1588" s="11">
        <f t="shared" si="2273"/>
        <v>0</v>
      </c>
      <c r="AR1588" s="11">
        <v>0</v>
      </c>
      <c r="AS1588" s="11">
        <v>0</v>
      </c>
      <c r="AT1588" s="11">
        <f t="shared" ref="AT1588:BI1588" si="2275">SUM(AT1589,AT1597,AT1599)</f>
        <v>0</v>
      </c>
      <c r="AU1588" s="11">
        <f t="shared" si="2275"/>
        <v>0</v>
      </c>
      <c r="AV1588" s="11">
        <f t="shared" si="2275"/>
        <v>0</v>
      </c>
      <c r="AW1588" s="11">
        <f t="shared" si="2275"/>
        <v>0</v>
      </c>
      <c r="AX1588" s="11">
        <f t="shared" si="2275"/>
        <v>0</v>
      </c>
      <c r="AY1588" s="11">
        <f t="shared" si="2275"/>
        <v>0</v>
      </c>
      <c r="AZ1588" s="11">
        <f t="shared" ref="AZ1588" si="2276">SUM(AZ1589,AZ1597,AZ1599)</f>
        <v>0</v>
      </c>
      <c r="BA1588" s="11">
        <f t="shared" si="2275"/>
        <v>0</v>
      </c>
      <c r="BB1588" s="11">
        <f t="shared" si="2275"/>
        <v>0</v>
      </c>
      <c r="BC1588" s="11">
        <f t="shared" si="2275"/>
        <v>0</v>
      </c>
      <c r="BD1588" s="11">
        <f t="shared" si="2275"/>
        <v>0</v>
      </c>
      <c r="BE1588" s="11">
        <f t="shared" si="2275"/>
        <v>0</v>
      </c>
      <c r="BF1588" s="11">
        <f t="shared" si="2275"/>
        <v>0</v>
      </c>
      <c r="BG1588" s="11">
        <f t="shared" si="2275"/>
        <v>0</v>
      </c>
      <c r="BH1588" s="11">
        <f t="shared" si="2275"/>
        <v>0</v>
      </c>
      <c r="BI1588" s="11">
        <f t="shared" si="2275"/>
        <v>0</v>
      </c>
      <c r="BJ1588" s="11">
        <v>0</v>
      </c>
      <c r="BK1588" s="11">
        <v>0</v>
      </c>
    </row>
    <row r="1589" spans="1:63" x14ac:dyDescent="0.25">
      <c r="A1589" s="4" t="s">
        <v>550</v>
      </c>
      <c r="B1589" s="4" t="s">
        <v>1</v>
      </c>
      <c r="C1589" s="4" t="s">
        <v>14</v>
      </c>
      <c r="D1589" s="107" t="s">
        <v>552</v>
      </c>
      <c r="E1589" s="106" t="s">
        <v>16</v>
      </c>
      <c r="F1589" s="106" t="s">
        <v>0</v>
      </c>
      <c r="G1589" s="2" t="s">
        <v>0</v>
      </c>
      <c r="H1589" s="2" t="s">
        <v>17</v>
      </c>
      <c r="I1589" s="12">
        <f>SUM(I1590:I1591)</f>
        <v>586200</v>
      </c>
      <c r="J1589" s="12">
        <f t="shared" ref="J1589:Y1589" si="2277">SUM(J1590:J1591)</f>
        <v>0</v>
      </c>
      <c r="K1589" s="12">
        <f t="shared" si="2277"/>
        <v>0</v>
      </c>
      <c r="L1589" s="12">
        <f t="shared" si="2277"/>
        <v>0</v>
      </c>
      <c r="M1589" s="12">
        <f t="shared" si="2277"/>
        <v>0</v>
      </c>
      <c r="N1589" s="12">
        <f t="shared" si="2277"/>
        <v>0</v>
      </c>
      <c r="O1589" s="12">
        <f t="shared" si="2277"/>
        <v>0</v>
      </c>
      <c r="P1589" s="12">
        <f t="shared" ref="P1589" si="2278">SUM(P1590:P1591)</f>
        <v>0</v>
      </c>
      <c r="Q1589" s="12">
        <f t="shared" si="2277"/>
        <v>0</v>
      </c>
      <c r="R1589" s="12">
        <f t="shared" si="2277"/>
        <v>0</v>
      </c>
      <c r="S1589" s="12">
        <f t="shared" si="2277"/>
        <v>0</v>
      </c>
      <c r="T1589" s="12">
        <f t="shared" si="2277"/>
        <v>0</v>
      </c>
      <c r="U1589" s="12">
        <f t="shared" si="2277"/>
        <v>0</v>
      </c>
      <c r="V1589" s="12">
        <f t="shared" si="2277"/>
        <v>0</v>
      </c>
      <c r="W1589" s="12">
        <f t="shared" si="2277"/>
        <v>0</v>
      </c>
      <c r="X1589" s="12">
        <f t="shared" si="2277"/>
        <v>0</v>
      </c>
      <c r="Y1589" s="12">
        <f t="shared" si="2277"/>
        <v>0</v>
      </c>
      <c r="Z1589" s="12">
        <v>0</v>
      </c>
      <c r="AA1589" s="12">
        <v>0</v>
      </c>
      <c r="AB1589" s="12">
        <f t="shared" ref="AB1589:AQ1589" si="2279">SUM(AB1590:AB1591)</f>
        <v>0</v>
      </c>
      <c r="AC1589" s="12">
        <f t="shared" si="2279"/>
        <v>0</v>
      </c>
      <c r="AD1589" s="12">
        <f t="shared" si="2279"/>
        <v>0</v>
      </c>
      <c r="AE1589" s="12">
        <f t="shared" si="2279"/>
        <v>0</v>
      </c>
      <c r="AF1589" s="12">
        <f t="shared" si="2279"/>
        <v>0</v>
      </c>
      <c r="AG1589" s="12">
        <f t="shared" si="2279"/>
        <v>0</v>
      </c>
      <c r="AH1589" s="12">
        <f t="shared" ref="AH1589" si="2280">SUM(AH1590:AH1591)</f>
        <v>0</v>
      </c>
      <c r="AI1589" s="12">
        <f t="shared" si="2279"/>
        <v>0</v>
      </c>
      <c r="AJ1589" s="12">
        <f t="shared" si="2279"/>
        <v>0</v>
      </c>
      <c r="AK1589" s="12">
        <f t="shared" si="2279"/>
        <v>0</v>
      </c>
      <c r="AL1589" s="12">
        <f t="shared" si="2279"/>
        <v>0</v>
      </c>
      <c r="AM1589" s="12">
        <f t="shared" si="2279"/>
        <v>0</v>
      </c>
      <c r="AN1589" s="12">
        <f t="shared" si="2279"/>
        <v>0</v>
      </c>
      <c r="AO1589" s="12">
        <f t="shared" si="2279"/>
        <v>0</v>
      </c>
      <c r="AP1589" s="12">
        <f t="shared" si="2279"/>
        <v>0</v>
      </c>
      <c r="AQ1589" s="12">
        <f t="shared" si="2279"/>
        <v>0</v>
      </c>
      <c r="AR1589" s="12">
        <v>0</v>
      </c>
      <c r="AS1589" s="12">
        <v>0</v>
      </c>
      <c r="AT1589" s="12">
        <f t="shared" ref="AT1589:BI1589" si="2281">SUM(AT1590:AT1591)</f>
        <v>0</v>
      </c>
      <c r="AU1589" s="12">
        <f t="shared" si="2281"/>
        <v>0</v>
      </c>
      <c r="AV1589" s="12">
        <f t="shared" si="2281"/>
        <v>0</v>
      </c>
      <c r="AW1589" s="12">
        <f t="shared" si="2281"/>
        <v>0</v>
      </c>
      <c r="AX1589" s="12">
        <f t="shared" si="2281"/>
        <v>0</v>
      </c>
      <c r="AY1589" s="12">
        <f t="shared" si="2281"/>
        <v>0</v>
      </c>
      <c r="AZ1589" s="12">
        <f t="shared" ref="AZ1589" si="2282">SUM(AZ1590:AZ1591)</f>
        <v>0</v>
      </c>
      <c r="BA1589" s="12">
        <f t="shared" si="2281"/>
        <v>0</v>
      </c>
      <c r="BB1589" s="12">
        <f t="shared" si="2281"/>
        <v>0</v>
      </c>
      <c r="BC1589" s="12">
        <f t="shared" si="2281"/>
        <v>0</v>
      </c>
      <c r="BD1589" s="12">
        <f t="shared" si="2281"/>
        <v>0</v>
      </c>
      <c r="BE1589" s="12">
        <f t="shared" si="2281"/>
        <v>0</v>
      </c>
      <c r="BF1589" s="12">
        <f t="shared" si="2281"/>
        <v>0</v>
      </c>
      <c r="BG1589" s="12">
        <f t="shared" si="2281"/>
        <v>0</v>
      </c>
      <c r="BH1589" s="12">
        <f t="shared" si="2281"/>
        <v>0</v>
      </c>
      <c r="BI1589" s="12">
        <f t="shared" si="2281"/>
        <v>0</v>
      </c>
      <c r="BJ1589" s="12">
        <v>0</v>
      </c>
      <c r="BK1589" s="12">
        <v>0</v>
      </c>
    </row>
    <row r="1590" spans="1:63" x14ac:dyDescent="0.25">
      <c r="A1590" s="4" t="s">
        <v>550</v>
      </c>
      <c r="B1590" s="4" t="s">
        <v>1</v>
      </c>
      <c r="C1590" s="4" t="s">
        <v>14</v>
      </c>
      <c r="D1590" s="107" t="s">
        <v>552</v>
      </c>
      <c r="E1590" s="117">
        <v>6111</v>
      </c>
      <c r="F1590" s="107"/>
      <c r="G1590" s="103" t="s">
        <v>1655</v>
      </c>
      <c r="H1590" s="13" t="s">
        <v>18</v>
      </c>
      <c r="I1590" s="14">
        <v>527000</v>
      </c>
      <c r="J1590" s="14">
        <v>0</v>
      </c>
      <c r="K1590" s="14"/>
      <c r="L1590" s="14"/>
      <c r="M1590" s="14"/>
      <c r="N1590" s="14"/>
      <c r="O1590" s="14"/>
      <c r="P1590" s="14">
        <f t="shared" ref="P1590:P1632" si="2283">J1590+K1590+L1590+M1590+N1590+O1590</f>
        <v>0</v>
      </c>
      <c r="Q1590" s="14"/>
      <c r="R1590" s="14"/>
      <c r="S1590" s="14"/>
      <c r="T1590" s="14"/>
      <c r="U1590" s="14"/>
      <c r="V1590" s="14"/>
      <c r="W1590" s="14"/>
      <c r="X1590" s="14"/>
      <c r="Y1590" s="14"/>
      <c r="Z1590" s="14">
        <v>0</v>
      </c>
      <c r="AA1590" s="14">
        <v>0</v>
      </c>
      <c r="AB1590" s="14">
        <v>0</v>
      </c>
      <c r="AC1590" s="14"/>
      <c r="AD1590" s="14"/>
      <c r="AE1590" s="14"/>
      <c r="AF1590" s="14"/>
      <c r="AG1590" s="14"/>
      <c r="AH1590" s="14">
        <f t="shared" ref="AH1590:AH1632" si="2284">AB1590+AC1590+AD1590+AE1590+AF1590+AG1590</f>
        <v>0</v>
      </c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>
        <v>0</v>
      </c>
      <c r="AS1590" s="14">
        <v>0</v>
      </c>
      <c r="AT1590" s="14">
        <v>0</v>
      </c>
      <c r="AU1590" s="14"/>
      <c r="AV1590" s="14"/>
      <c r="AW1590" s="14"/>
      <c r="AX1590" s="14"/>
      <c r="AY1590" s="14"/>
      <c r="AZ1590" s="14">
        <f t="shared" ref="AZ1590:AZ1632" si="2285">AT1590+AU1590+AV1590+AW1590+AX1590+AY1590</f>
        <v>0</v>
      </c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>
        <v>0</v>
      </c>
      <c r="BK1590" s="14">
        <v>0</v>
      </c>
    </row>
    <row r="1591" spans="1:63" x14ac:dyDescent="0.25">
      <c r="A1591" s="1" t="s">
        <v>550</v>
      </c>
      <c r="B1591" s="1" t="s">
        <v>1</v>
      </c>
      <c r="C1591" s="1" t="s">
        <v>14</v>
      </c>
      <c r="D1591" s="110" t="s">
        <v>552</v>
      </c>
      <c r="E1591" s="110" t="s">
        <v>20</v>
      </c>
      <c r="F1591" s="107" t="s">
        <v>0</v>
      </c>
      <c r="G1591" s="13" t="s">
        <v>0</v>
      </c>
      <c r="H1591" s="2" t="s">
        <v>21</v>
      </c>
      <c r="I1591" s="12">
        <f>SUM(I1592:I1596)</f>
        <v>59200</v>
      </c>
      <c r="J1591" s="12">
        <f t="shared" ref="J1591:Y1591" si="2286">SUM(J1592:J1596)</f>
        <v>0</v>
      </c>
      <c r="K1591" s="12">
        <f t="shared" si="2286"/>
        <v>0</v>
      </c>
      <c r="L1591" s="12">
        <f t="shared" si="2286"/>
        <v>0</v>
      </c>
      <c r="M1591" s="12">
        <f t="shared" si="2286"/>
        <v>0</v>
      </c>
      <c r="N1591" s="12">
        <f t="shared" si="2286"/>
        <v>0</v>
      </c>
      <c r="O1591" s="12">
        <f t="shared" si="2286"/>
        <v>0</v>
      </c>
      <c r="P1591" s="12">
        <f t="shared" si="2286"/>
        <v>0</v>
      </c>
      <c r="Q1591" s="12">
        <f t="shared" si="2286"/>
        <v>0</v>
      </c>
      <c r="R1591" s="12">
        <f t="shared" si="2286"/>
        <v>0</v>
      </c>
      <c r="S1591" s="12">
        <f t="shared" si="2286"/>
        <v>0</v>
      </c>
      <c r="T1591" s="12">
        <f t="shared" si="2286"/>
        <v>0</v>
      </c>
      <c r="U1591" s="12">
        <f t="shared" si="2286"/>
        <v>0</v>
      </c>
      <c r="V1591" s="12">
        <f t="shared" si="2286"/>
        <v>0</v>
      </c>
      <c r="W1591" s="12">
        <f t="shared" si="2286"/>
        <v>0</v>
      </c>
      <c r="X1591" s="12">
        <f t="shared" si="2286"/>
        <v>0</v>
      </c>
      <c r="Y1591" s="12">
        <f t="shared" si="2286"/>
        <v>0</v>
      </c>
      <c r="Z1591" s="12">
        <v>0</v>
      </c>
      <c r="AA1591" s="12">
        <v>0</v>
      </c>
      <c r="AB1591" s="12">
        <f t="shared" ref="AB1591:AQ1591" si="2287">SUM(AB1592:AB1596)</f>
        <v>0</v>
      </c>
      <c r="AC1591" s="12">
        <f t="shared" si="2287"/>
        <v>0</v>
      </c>
      <c r="AD1591" s="12">
        <f t="shared" si="2287"/>
        <v>0</v>
      </c>
      <c r="AE1591" s="12">
        <f t="shared" si="2287"/>
        <v>0</v>
      </c>
      <c r="AF1591" s="12">
        <f t="shared" si="2287"/>
        <v>0</v>
      </c>
      <c r="AG1591" s="12">
        <f t="shared" si="2287"/>
        <v>0</v>
      </c>
      <c r="AH1591" s="12">
        <f t="shared" si="2287"/>
        <v>0</v>
      </c>
      <c r="AI1591" s="12">
        <f t="shared" si="2287"/>
        <v>0</v>
      </c>
      <c r="AJ1591" s="12">
        <f t="shared" si="2287"/>
        <v>0</v>
      </c>
      <c r="AK1591" s="12">
        <f t="shared" si="2287"/>
        <v>0</v>
      </c>
      <c r="AL1591" s="12">
        <f t="shared" si="2287"/>
        <v>0</v>
      </c>
      <c r="AM1591" s="12">
        <f t="shared" si="2287"/>
        <v>0</v>
      </c>
      <c r="AN1591" s="12">
        <f t="shared" si="2287"/>
        <v>0</v>
      </c>
      <c r="AO1591" s="12">
        <f t="shared" si="2287"/>
        <v>0</v>
      </c>
      <c r="AP1591" s="12">
        <f t="shared" si="2287"/>
        <v>0</v>
      </c>
      <c r="AQ1591" s="12">
        <f t="shared" si="2287"/>
        <v>0</v>
      </c>
      <c r="AR1591" s="12">
        <v>0</v>
      </c>
      <c r="AS1591" s="12">
        <v>0</v>
      </c>
      <c r="AT1591" s="12">
        <f t="shared" ref="AT1591:BI1591" si="2288">SUM(AT1592:AT1596)</f>
        <v>0</v>
      </c>
      <c r="AU1591" s="12">
        <f t="shared" si="2288"/>
        <v>0</v>
      </c>
      <c r="AV1591" s="12">
        <f t="shared" si="2288"/>
        <v>0</v>
      </c>
      <c r="AW1591" s="12">
        <f t="shared" si="2288"/>
        <v>0</v>
      </c>
      <c r="AX1591" s="12">
        <f t="shared" si="2288"/>
        <v>0</v>
      </c>
      <c r="AY1591" s="12">
        <f t="shared" si="2288"/>
        <v>0</v>
      </c>
      <c r="AZ1591" s="12">
        <f t="shared" si="2288"/>
        <v>0</v>
      </c>
      <c r="BA1591" s="12">
        <f t="shared" si="2288"/>
        <v>0</v>
      </c>
      <c r="BB1591" s="12">
        <f t="shared" si="2288"/>
        <v>0</v>
      </c>
      <c r="BC1591" s="12">
        <f t="shared" si="2288"/>
        <v>0</v>
      </c>
      <c r="BD1591" s="12">
        <f t="shared" si="2288"/>
        <v>0</v>
      </c>
      <c r="BE1591" s="12">
        <f t="shared" si="2288"/>
        <v>0</v>
      </c>
      <c r="BF1591" s="12">
        <f t="shared" si="2288"/>
        <v>0</v>
      </c>
      <c r="BG1591" s="12">
        <f t="shared" si="2288"/>
        <v>0</v>
      </c>
      <c r="BH1591" s="12">
        <f t="shared" si="2288"/>
        <v>0</v>
      </c>
      <c r="BI1591" s="12">
        <f t="shared" si="2288"/>
        <v>0</v>
      </c>
      <c r="BJ1591" s="12">
        <v>0</v>
      </c>
      <c r="BK1591" s="12">
        <v>0</v>
      </c>
    </row>
    <row r="1592" spans="1:63" ht="22.5" x14ac:dyDescent="0.25">
      <c r="A1592" s="4" t="s">
        <v>550</v>
      </c>
      <c r="B1592" s="4" t="s">
        <v>1</v>
      </c>
      <c r="C1592" s="4" t="s">
        <v>14</v>
      </c>
      <c r="D1592" s="107" t="s">
        <v>552</v>
      </c>
      <c r="E1592" s="117">
        <v>6112</v>
      </c>
      <c r="F1592" s="107" t="s">
        <v>553</v>
      </c>
      <c r="G1592" s="103" t="s">
        <v>1655</v>
      </c>
      <c r="H1592" s="13" t="s">
        <v>59</v>
      </c>
      <c r="I1592" s="14">
        <v>8200</v>
      </c>
      <c r="J1592" s="14">
        <v>0</v>
      </c>
      <c r="K1592" s="14"/>
      <c r="L1592" s="14"/>
      <c r="M1592" s="14"/>
      <c r="N1592" s="14"/>
      <c r="O1592" s="14"/>
      <c r="P1592" s="14">
        <f t="shared" si="2283"/>
        <v>0</v>
      </c>
      <c r="Q1592" s="14"/>
      <c r="R1592" s="14"/>
      <c r="S1592" s="14"/>
      <c r="T1592" s="14"/>
      <c r="U1592" s="14"/>
      <c r="V1592" s="14"/>
      <c r="W1592" s="14"/>
      <c r="X1592" s="14"/>
      <c r="Y1592" s="14"/>
      <c r="Z1592" s="14">
        <v>0</v>
      </c>
      <c r="AA1592" s="14">
        <v>0</v>
      </c>
      <c r="AB1592" s="14">
        <v>0</v>
      </c>
      <c r="AC1592" s="14"/>
      <c r="AD1592" s="14"/>
      <c r="AE1592" s="14"/>
      <c r="AF1592" s="14"/>
      <c r="AG1592" s="14"/>
      <c r="AH1592" s="14">
        <f t="shared" si="2284"/>
        <v>0</v>
      </c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>
        <v>0</v>
      </c>
      <c r="AS1592" s="14">
        <v>0</v>
      </c>
      <c r="AT1592" s="14">
        <v>0</v>
      </c>
      <c r="AU1592" s="14"/>
      <c r="AV1592" s="14"/>
      <c r="AW1592" s="14"/>
      <c r="AX1592" s="14"/>
      <c r="AY1592" s="14"/>
      <c r="AZ1592" s="14">
        <f t="shared" si="2285"/>
        <v>0</v>
      </c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>
        <v>0</v>
      </c>
      <c r="BK1592" s="14">
        <v>0</v>
      </c>
    </row>
    <row r="1593" spans="1:63" x14ac:dyDescent="0.25">
      <c r="A1593" s="4" t="s">
        <v>550</v>
      </c>
      <c r="B1593" s="4" t="s">
        <v>1</v>
      </c>
      <c r="C1593" s="4" t="s">
        <v>14</v>
      </c>
      <c r="D1593" s="107" t="s">
        <v>552</v>
      </c>
      <c r="E1593" s="117">
        <v>6112</v>
      </c>
      <c r="F1593" s="107" t="s">
        <v>554</v>
      </c>
      <c r="G1593" s="103" t="s">
        <v>1655</v>
      </c>
      <c r="H1593" s="13" t="s">
        <v>24</v>
      </c>
      <c r="I1593" s="14">
        <v>35000</v>
      </c>
      <c r="J1593" s="14">
        <v>0</v>
      </c>
      <c r="K1593" s="14"/>
      <c r="L1593" s="14"/>
      <c r="M1593" s="14"/>
      <c r="N1593" s="14"/>
      <c r="O1593" s="14"/>
      <c r="P1593" s="14">
        <f t="shared" si="2283"/>
        <v>0</v>
      </c>
      <c r="Q1593" s="14"/>
      <c r="R1593" s="14"/>
      <c r="S1593" s="14"/>
      <c r="T1593" s="14"/>
      <c r="U1593" s="14"/>
      <c r="V1593" s="14"/>
      <c r="W1593" s="14"/>
      <c r="X1593" s="14"/>
      <c r="Y1593" s="14"/>
      <c r="Z1593" s="14">
        <v>0</v>
      </c>
      <c r="AA1593" s="14">
        <v>0</v>
      </c>
      <c r="AB1593" s="14">
        <v>0</v>
      </c>
      <c r="AC1593" s="14"/>
      <c r="AD1593" s="14"/>
      <c r="AE1593" s="14"/>
      <c r="AF1593" s="14"/>
      <c r="AG1593" s="14"/>
      <c r="AH1593" s="14">
        <f t="shared" si="2284"/>
        <v>0</v>
      </c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>
        <v>0</v>
      </c>
      <c r="AS1593" s="14">
        <v>0</v>
      </c>
      <c r="AT1593" s="14">
        <v>0</v>
      </c>
      <c r="AU1593" s="14"/>
      <c r="AV1593" s="14"/>
      <c r="AW1593" s="14"/>
      <c r="AX1593" s="14"/>
      <c r="AY1593" s="14"/>
      <c r="AZ1593" s="14">
        <f t="shared" si="2285"/>
        <v>0</v>
      </c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>
        <v>0</v>
      </c>
      <c r="BK1593" s="14">
        <v>0</v>
      </c>
    </row>
    <row r="1594" spans="1:63" x14ac:dyDescent="0.25">
      <c r="A1594" s="4" t="s">
        <v>550</v>
      </c>
      <c r="B1594" s="4" t="s">
        <v>1</v>
      </c>
      <c r="C1594" s="4" t="s">
        <v>14</v>
      </c>
      <c r="D1594" s="107" t="s">
        <v>552</v>
      </c>
      <c r="E1594" s="117">
        <v>6112</v>
      </c>
      <c r="F1594" s="107" t="s">
        <v>555</v>
      </c>
      <c r="G1594" s="103" t="s">
        <v>1655</v>
      </c>
      <c r="H1594" s="13" t="s">
        <v>25</v>
      </c>
      <c r="I1594" s="14">
        <v>7200</v>
      </c>
      <c r="J1594" s="14">
        <v>0</v>
      </c>
      <c r="K1594" s="14"/>
      <c r="L1594" s="14"/>
      <c r="M1594" s="14"/>
      <c r="N1594" s="14"/>
      <c r="O1594" s="14"/>
      <c r="P1594" s="14">
        <f t="shared" si="2283"/>
        <v>0</v>
      </c>
      <c r="Q1594" s="14"/>
      <c r="R1594" s="14"/>
      <c r="S1594" s="14"/>
      <c r="T1594" s="14"/>
      <c r="U1594" s="14"/>
      <c r="V1594" s="14"/>
      <c r="W1594" s="14"/>
      <c r="X1594" s="14"/>
      <c r="Y1594" s="14"/>
      <c r="Z1594" s="14">
        <v>0</v>
      </c>
      <c r="AA1594" s="14">
        <v>0</v>
      </c>
      <c r="AB1594" s="14">
        <v>0</v>
      </c>
      <c r="AC1594" s="14"/>
      <c r="AD1594" s="14"/>
      <c r="AE1594" s="14"/>
      <c r="AF1594" s="14"/>
      <c r="AG1594" s="14"/>
      <c r="AH1594" s="14">
        <f t="shared" si="2284"/>
        <v>0</v>
      </c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>
        <v>0</v>
      </c>
      <c r="AS1594" s="14">
        <v>0</v>
      </c>
      <c r="AT1594" s="14">
        <v>0</v>
      </c>
      <c r="AU1594" s="14"/>
      <c r="AV1594" s="14"/>
      <c r="AW1594" s="14"/>
      <c r="AX1594" s="14"/>
      <c r="AY1594" s="14"/>
      <c r="AZ1594" s="14">
        <f t="shared" si="2285"/>
        <v>0</v>
      </c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>
        <v>0</v>
      </c>
      <c r="BK1594" s="14">
        <v>0</v>
      </c>
    </row>
    <row r="1595" spans="1:63" x14ac:dyDescent="0.25">
      <c r="A1595" s="4" t="s">
        <v>550</v>
      </c>
      <c r="B1595" s="4" t="s">
        <v>1</v>
      </c>
      <c r="C1595" s="4" t="s">
        <v>14</v>
      </c>
      <c r="D1595" s="107" t="s">
        <v>552</v>
      </c>
      <c r="E1595" s="117">
        <v>6112</v>
      </c>
      <c r="F1595" s="107" t="s">
        <v>556</v>
      </c>
      <c r="G1595" s="103" t="s">
        <v>1655</v>
      </c>
      <c r="H1595" s="13" t="s">
        <v>23</v>
      </c>
      <c r="I1595" s="14">
        <v>0</v>
      </c>
      <c r="J1595" s="14">
        <v>0</v>
      </c>
      <c r="K1595" s="14"/>
      <c r="L1595" s="14"/>
      <c r="M1595" s="14"/>
      <c r="N1595" s="14"/>
      <c r="O1595" s="14"/>
      <c r="P1595" s="14">
        <f t="shared" si="2283"/>
        <v>0</v>
      </c>
      <c r="Q1595" s="14"/>
      <c r="R1595" s="14"/>
      <c r="S1595" s="14"/>
      <c r="T1595" s="14"/>
      <c r="U1595" s="14"/>
      <c r="V1595" s="14"/>
      <c r="W1595" s="14"/>
      <c r="X1595" s="14"/>
      <c r="Y1595" s="14"/>
      <c r="Z1595" s="14">
        <v>0</v>
      </c>
      <c r="AA1595" s="14">
        <v>0</v>
      </c>
      <c r="AB1595" s="14">
        <v>0</v>
      </c>
      <c r="AC1595" s="14"/>
      <c r="AD1595" s="14"/>
      <c r="AE1595" s="14"/>
      <c r="AF1595" s="14"/>
      <c r="AG1595" s="14"/>
      <c r="AH1595" s="14">
        <f t="shared" si="2284"/>
        <v>0</v>
      </c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>
        <v>0</v>
      </c>
      <c r="AS1595" s="14">
        <v>0</v>
      </c>
      <c r="AT1595" s="14">
        <v>0</v>
      </c>
      <c r="AU1595" s="14"/>
      <c r="AV1595" s="14"/>
      <c r="AW1595" s="14"/>
      <c r="AX1595" s="14"/>
      <c r="AY1595" s="14"/>
      <c r="AZ1595" s="14">
        <f t="shared" si="2285"/>
        <v>0</v>
      </c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>
        <v>0</v>
      </c>
      <c r="BK1595" s="14">
        <v>0</v>
      </c>
    </row>
    <row r="1596" spans="1:63" x14ac:dyDescent="0.25">
      <c r="A1596" s="4" t="s">
        <v>550</v>
      </c>
      <c r="B1596" s="4" t="s">
        <v>1</v>
      </c>
      <c r="C1596" s="4" t="s">
        <v>14</v>
      </c>
      <c r="D1596" s="107" t="s">
        <v>552</v>
      </c>
      <c r="E1596" s="117">
        <v>6112</v>
      </c>
      <c r="F1596" s="107" t="s">
        <v>557</v>
      </c>
      <c r="G1596" s="103" t="s">
        <v>1655</v>
      </c>
      <c r="H1596" s="13" t="s">
        <v>26</v>
      </c>
      <c r="I1596" s="14">
        <v>8800</v>
      </c>
      <c r="J1596" s="14">
        <v>0</v>
      </c>
      <c r="K1596" s="14"/>
      <c r="L1596" s="14"/>
      <c r="M1596" s="14"/>
      <c r="N1596" s="14"/>
      <c r="O1596" s="14"/>
      <c r="P1596" s="14">
        <f t="shared" si="2283"/>
        <v>0</v>
      </c>
      <c r="Q1596" s="14"/>
      <c r="R1596" s="14"/>
      <c r="S1596" s="14"/>
      <c r="T1596" s="14"/>
      <c r="U1596" s="14"/>
      <c r="V1596" s="14"/>
      <c r="W1596" s="14"/>
      <c r="X1596" s="14"/>
      <c r="Y1596" s="14"/>
      <c r="Z1596" s="14">
        <v>0</v>
      </c>
      <c r="AA1596" s="14">
        <v>0</v>
      </c>
      <c r="AB1596" s="14">
        <v>0</v>
      </c>
      <c r="AC1596" s="14"/>
      <c r="AD1596" s="14"/>
      <c r="AE1596" s="14"/>
      <c r="AF1596" s="14"/>
      <c r="AG1596" s="14"/>
      <c r="AH1596" s="14">
        <f t="shared" si="2284"/>
        <v>0</v>
      </c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>
        <v>0</v>
      </c>
      <c r="AS1596" s="14">
        <v>0</v>
      </c>
      <c r="AT1596" s="14">
        <v>0</v>
      </c>
      <c r="AU1596" s="14"/>
      <c r="AV1596" s="14"/>
      <c r="AW1596" s="14"/>
      <c r="AX1596" s="14"/>
      <c r="AY1596" s="14"/>
      <c r="AZ1596" s="14">
        <f t="shared" si="2285"/>
        <v>0</v>
      </c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>
        <v>0</v>
      </c>
      <c r="BK1596" s="14">
        <v>0</v>
      </c>
    </row>
    <row r="1597" spans="1:63" ht="22.5" x14ac:dyDescent="0.25">
      <c r="A1597" s="4" t="s">
        <v>550</v>
      </c>
      <c r="B1597" s="4" t="s">
        <v>1</v>
      </c>
      <c r="C1597" s="4" t="s">
        <v>14</v>
      </c>
      <c r="D1597" s="107" t="s">
        <v>552</v>
      </c>
      <c r="E1597" s="106" t="s">
        <v>27</v>
      </c>
      <c r="F1597" s="106" t="s">
        <v>0</v>
      </c>
      <c r="G1597" s="2" t="s">
        <v>0</v>
      </c>
      <c r="H1597" s="2" t="s">
        <v>28</v>
      </c>
      <c r="I1597" s="12">
        <f>SUM(I1598)</f>
        <v>61000</v>
      </c>
      <c r="J1597" s="12">
        <f t="shared" ref="J1597:Y1597" si="2289">SUM(J1598)</f>
        <v>0</v>
      </c>
      <c r="K1597" s="12">
        <f t="shared" si="2289"/>
        <v>0</v>
      </c>
      <c r="L1597" s="12">
        <f t="shared" si="2289"/>
        <v>0</v>
      </c>
      <c r="M1597" s="12">
        <f t="shared" si="2289"/>
        <v>0</v>
      </c>
      <c r="N1597" s="12">
        <f t="shared" si="2289"/>
        <v>0</v>
      </c>
      <c r="O1597" s="12">
        <f t="shared" si="2289"/>
        <v>0</v>
      </c>
      <c r="P1597" s="12">
        <f t="shared" si="2289"/>
        <v>0</v>
      </c>
      <c r="Q1597" s="12">
        <f t="shared" si="2289"/>
        <v>0</v>
      </c>
      <c r="R1597" s="12">
        <f t="shared" si="2289"/>
        <v>0</v>
      </c>
      <c r="S1597" s="12">
        <f t="shared" si="2289"/>
        <v>0</v>
      </c>
      <c r="T1597" s="12">
        <f t="shared" si="2289"/>
        <v>0</v>
      </c>
      <c r="U1597" s="12">
        <f t="shared" si="2289"/>
        <v>0</v>
      </c>
      <c r="V1597" s="12">
        <f t="shared" si="2289"/>
        <v>0</v>
      </c>
      <c r="W1597" s="12">
        <f t="shared" si="2289"/>
        <v>0</v>
      </c>
      <c r="X1597" s="12">
        <f t="shared" si="2289"/>
        <v>0</v>
      </c>
      <c r="Y1597" s="12">
        <f t="shared" si="2289"/>
        <v>0</v>
      </c>
      <c r="Z1597" s="12">
        <v>0</v>
      </c>
      <c r="AA1597" s="12">
        <v>0</v>
      </c>
      <c r="AB1597" s="12">
        <f t="shared" ref="AB1597:AQ1597" si="2290">SUM(AB1598)</f>
        <v>0</v>
      </c>
      <c r="AC1597" s="12">
        <f t="shared" si="2290"/>
        <v>0</v>
      </c>
      <c r="AD1597" s="12">
        <f t="shared" si="2290"/>
        <v>0</v>
      </c>
      <c r="AE1597" s="12">
        <f t="shared" si="2290"/>
        <v>0</v>
      </c>
      <c r="AF1597" s="12">
        <f t="shared" si="2290"/>
        <v>0</v>
      </c>
      <c r="AG1597" s="12">
        <f t="shared" si="2290"/>
        <v>0</v>
      </c>
      <c r="AH1597" s="12">
        <f t="shared" si="2290"/>
        <v>0</v>
      </c>
      <c r="AI1597" s="12">
        <f t="shared" si="2290"/>
        <v>0</v>
      </c>
      <c r="AJ1597" s="12">
        <f t="shared" si="2290"/>
        <v>0</v>
      </c>
      <c r="AK1597" s="12">
        <f t="shared" si="2290"/>
        <v>0</v>
      </c>
      <c r="AL1597" s="12">
        <f t="shared" si="2290"/>
        <v>0</v>
      </c>
      <c r="AM1597" s="12">
        <f t="shared" si="2290"/>
        <v>0</v>
      </c>
      <c r="AN1597" s="12">
        <f t="shared" si="2290"/>
        <v>0</v>
      </c>
      <c r="AO1597" s="12">
        <f t="shared" si="2290"/>
        <v>0</v>
      </c>
      <c r="AP1597" s="12">
        <f t="shared" si="2290"/>
        <v>0</v>
      </c>
      <c r="AQ1597" s="12">
        <f t="shared" si="2290"/>
        <v>0</v>
      </c>
      <c r="AR1597" s="12">
        <v>0</v>
      </c>
      <c r="AS1597" s="12">
        <v>0</v>
      </c>
      <c r="AT1597" s="12">
        <f t="shared" ref="AT1597:BI1597" si="2291">SUM(AT1598)</f>
        <v>0</v>
      </c>
      <c r="AU1597" s="12">
        <f t="shared" si="2291"/>
        <v>0</v>
      </c>
      <c r="AV1597" s="12">
        <f t="shared" si="2291"/>
        <v>0</v>
      </c>
      <c r="AW1597" s="12">
        <f t="shared" si="2291"/>
        <v>0</v>
      </c>
      <c r="AX1597" s="12">
        <f t="shared" si="2291"/>
        <v>0</v>
      </c>
      <c r="AY1597" s="12">
        <f t="shared" si="2291"/>
        <v>0</v>
      </c>
      <c r="AZ1597" s="12">
        <f t="shared" si="2291"/>
        <v>0</v>
      </c>
      <c r="BA1597" s="12">
        <f t="shared" si="2291"/>
        <v>0</v>
      </c>
      <c r="BB1597" s="12">
        <f t="shared" si="2291"/>
        <v>0</v>
      </c>
      <c r="BC1597" s="12">
        <f t="shared" si="2291"/>
        <v>0</v>
      </c>
      <c r="BD1597" s="12">
        <f t="shared" si="2291"/>
        <v>0</v>
      </c>
      <c r="BE1597" s="12">
        <f t="shared" si="2291"/>
        <v>0</v>
      </c>
      <c r="BF1597" s="12">
        <f t="shared" si="2291"/>
        <v>0</v>
      </c>
      <c r="BG1597" s="12">
        <f t="shared" si="2291"/>
        <v>0</v>
      </c>
      <c r="BH1597" s="12">
        <f t="shared" si="2291"/>
        <v>0</v>
      </c>
      <c r="BI1597" s="12">
        <f t="shared" si="2291"/>
        <v>0</v>
      </c>
      <c r="BJ1597" s="12">
        <v>0</v>
      </c>
      <c r="BK1597" s="12">
        <v>0</v>
      </c>
    </row>
    <row r="1598" spans="1:63" x14ac:dyDescent="0.25">
      <c r="A1598" s="4" t="s">
        <v>550</v>
      </c>
      <c r="B1598" s="4" t="s">
        <v>1</v>
      </c>
      <c r="C1598" s="4" t="s">
        <v>14</v>
      </c>
      <c r="D1598" s="107" t="s">
        <v>552</v>
      </c>
      <c r="E1598" s="117">
        <v>6121</v>
      </c>
      <c r="F1598" s="107"/>
      <c r="G1598" s="103" t="s">
        <v>1655</v>
      </c>
      <c r="H1598" s="13" t="s">
        <v>29</v>
      </c>
      <c r="I1598" s="14">
        <v>61000</v>
      </c>
      <c r="J1598" s="14">
        <v>0</v>
      </c>
      <c r="K1598" s="14"/>
      <c r="L1598" s="14"/>
      <c r="M1598" s="14"/>
      <c r="N1598" s="14"/>
      <c r="O1598" s="14"/>
      <c r="P1598" s="14">
        <f t="shared" si="2283"/>
        <v>0</v>
      </c>
      <c r="Q1598" s="14"/>
      <c r="R1598" s="14"/>
      <c r="S1598" s="14"/>
      <c r="T1598" s="14"/>
      <c r="U1598" s="14"/>
      <c r="V1598" s="14"/>
      <c r="W1598" s="14"/>
      <c r="X1598" s="14"/>
      <c r="Y1598" s="14"/>
      <c r="Z1598" s="14">
        <v>0</v>
      </c>
      <c r="AA1598" s="14">
        <v>0</v>
      </c>
      <c r="AB1598" s="14">
        <v>0</v>
      </c>
      <c r="AC1598" s="14"/>
      <c r="AD1598" s="14"/>
      <c r="AE1598" s="14"/>
      <c r="AF1598" s="14"/>
      <c r="AG1598" s="14"/>
      <c r="AH1598" s="14">
        <f t="shared" si="2284"/>
        <v>0</v>
      </c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>
        <v>0</v>
      </c>
      <c r="AS1598" s="14">
        <v>0</v>
      </c>
      <c r="AT1598" s="14">
        <v>0</v>
      </c>
      <c r="AU1598" s="14"/>
      <c r="AV1598" s="14"/>
      <c r="AW1598" s="14"/>
      <c r="AX1598" s="14"/>
      <c r="AY1598" s="14"/>
      <c r="AZ1598" s="14">
        <f t="shared" si="2285"/>
        <v>0</v>
      </c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>
        <v>0</v>
      </c>
      <c r="BK1598" s="14">
        <v>0</v>
      </c>
    </row>
    <row r="1599" spans="1:63" ht="22.5" x14ac:dyDescent="0.25">
      <c r="A1599" s="4" t="s">
        <v>550</v>
      </c>
      <c r="B1599" s="4" t="s">
        <v>1</v>
      </c>
      <c r="C1599" s="4" t="s">
        <v>14</v>
      </c>
      <c r="D1599" s="107" t="s">
        <v>552</v>
      </c>
      <c r="E1599" s="106" t="s">
        <v>31</v>
      </c>
      <c r="F1599" s="106" t="s">
        <v>0</v>
      </c>
      <c r="G1599" s="2" t="s">
        <v>0</v>
      </c>
      <c r="H1599" s="2" t="s">
        <v>32</v>
      </c>
      <c r="I1599" s="12">
        <f>SUM(I1600:I1601)</f>
        <v>122200</v>
      </c>
      <c r="J1599" s="12">
        <f t="shared" ref="J1599:Y1599" si="2292">SUM(J1600:J1601)</f>
        <v>0</v>
      </c>
      <c r="K1599" s="12">
        <f t="shared" si="2292"/>
        <v>0</v>
      </c>
      <c r="L1599" s="12">
        <f t="shared" si="2292"/>
        <v>0</v>
      </c>
      <c r="M1599" s="12">
        <f t="shared" si="2292"/>
        <v>0</v>
      </c>
      <c r="N1599" s="12">
        <f t="shared" si="2292"/>
        <v>0</v>
      </c>
      <c r="O1599" s="12">
        <f t="shared" si="2292"/>
        <v>0</v>
      </c>
      <c r="P1599" s="12">
        <f t="shared" si="2292"/>
        <v>0</v>
      </c>
      <c r="Q1599" s="12">
        <f t="shared" si="2292"/>
        <v>0</v>
      </c>
      <c r="R1599" s="12">
        <f t="shared" si="2292"/>
        <v>0</v>
      </c>
      <c r="S1599" s="12">
        <f t="shared" si="2292"/>
        <v>0</v>
      </c>
      <c r="T1599" s="12">
        <f t="shared" si="2292"/>
        <v>0</v>
      </c>
      <c r="U1599" s="12">
        <f t="shared" si="2292"/>
        <v>0</v>
      </c>
      <c r="V1599" s="12">
        <f t="shared" si="2292"/>
        <v>0</v>
      </c>
      <c r="W1599" s="12">
        <f t="shared" si="2292"/>
        <v>0</v>
      </c>
      <c r="X1599" s="12">
        <f t="shared" si="2292"/>
        <v>0</v>
      </c>
      <c r="Y1599" s="12">
        <f t="shared" si="2292"/>
        <v>0</v>
      </c>
      <c r="Z1599" s="12">
        <v>0</v>
      </c>
      <c r="AA1599" s="12">
        <v>0</v>
      </c>
      <c r="AB1599" s="12">
        <f t="shared" ref="AB1599:AQ1599" si="2293">SUM(AB1600:AB1601)</f>
        <v>0</v>
      </c>
      <c r="AC1599" s="12">
        <f t="shared" si="2293"/>
        <v>0</v>
      </c>
      <c r="AD1599" s="12">
        <f t="shared" si="2293"/>
        <v>0</v>
      </c>
      <c r="AE1599" s="12">
        <f t="shared" si="2293"/>
        <v>0</v>
      </c>
      <c r="AF1599" s="12">
        <f t="shared" si="2293"/>
        <v>0</v>
      </c>
      <c r="AG1599" s="12">
        <f t="shared" si="2293"/>
        <v>0</v>
      </c>
      <c r="AH1599" s="12">
        <f t="shared" si="2293"/>
        <v>0</v>
      </c>
      <c r="AI1599" s="12">
        <f t="shared" si="2293"/>
        <v>0</v>
      </c>
      <c r="AJ1599" s="12">
        <f t="shared" si="2293"/>
        <v>0</v>
      </c>
      <c r="AK1599" s="12">
        <f t="shared" si="2293"/>
        <v>0</v>
      </c>
      <c r="AL1599" s="12">
        <f t="shared" si="2293"/>
        <v>0</v>
      </c>
      <c r="AM1599" s="12">
        <f t="shared" si="2293"/>
        <v>0</v>
      </c>
      <c r="AN1599" s="12">
        <f t="shared" si="2293"/>
        <v>0</v>
      </c>
      <c r="AO1599" s="12">
        <f t="shared" si="2293"/>
        <v>0</v>
      </c>
      <c r="AP1599" s="12">
        <f t="shared" si="2293"/>
        <v>0</v>
      </c>
      <c r="AQ1599" s="12">
        <f t="shared" si="2293"/>
        <v>0</v>
      </c>
      <c r="AR1599" s="12">
        <v>0</v>
      </c>
      <c r="AS1599" s="12">
        <v>0</v>
      </c>
      <c r="AT1599" s="12">
        <f t="shared" ref="AT1599:BI1599" si="2294">SUM(AT1600:AT1601)</f>
        <v>0</v>
      </c>
      <c r="AU1599" s="12">
        <f t="shared" si="2294"/>
        <v>0</v>
      </c>
      <c r="AV1599" s="12">
        <f t="shared" si="2294"/>
        <v>0</v>
      </c>
      <c r="AW1599" s="12">
        <f t="shared" si="2294"/>
        <v>0</v>
      </c>
      <c r="AX1599" s="12">
        <f t="shared" si="2294"/>
        <v>0</v>
      </c>
      <c r="AY1599" s="12">
        <f t="shared" si="2294"/>
        <v>0</v>
      </c>
      <c r="AZ1599" s="12">
        <f t="shared" si="2294"/>
        <v>0</v>
      </c>
      <c r="BA1599" s="12">
        <f t="shared" si="2294"/>
        <v>0</v>
      </c>
      <c r="BB1599" s="12">
        <f t="shared" si="2294"/>
        <v>0</v>
      </c>
      <c r="BC1599" s="12">
        <f t="shared" si="2294"/>
        <v>0</v>
      </c>
      <c r="BD1599" s="12">
        <f t="shared" si="2294"/>
        <v>0</v>
      </c>
      <c r="BE1599" s="12">
        <f t="shared" si="2294"/>
        <v>0</v>
      </c>
      <c r="BF1599" s="12">
        <f t="shared" si="2294"/>
        <v>0</v>
      </c>
      <c r="BG1599" s="12">
        <f t="shared" si="2294"/>
        <v>0</v>
      </c>
      <c r="BH1599" s="12">
        <f t="shared" si="2294"/>
        <v>0</v>
      </c>
      <c r="BI1599" s="12">
        <f t="shared" si="2294"/>
        <v>0</v>
      </c>
      <c r="BJ1599" s="12">
        <v>0</v>
      </c>
      <c r="BK1599" s="12">
        <v>0</v>
      </c>
    </row>
    <row r="1600" spans="1:63" x14ac:dyDescent="0.25">
      <c r="A1600" s="4" t="s">
        <v>550</v>
      </c>
      <c r="B1600" s="4" t="s">
        <v>1</v>
      </c>
      <c r="C1600" s="4" t="s">
        <v>14</v>
      </c>
      <c r="D1600" s="107" t="s">
        <v>552</v>
      </c>
      <c r="E1600" s="117">
        <v>6131</v>
      </c>
      <c r="F1600" s="107"/>
      <c r="G1600" s="103" t="s">
        <v>1655</v>
      </c>
      <c r="H1600" s="13" t="s">
        <v>34</v>
      </c>
      <c r="I1600" s="14">
        <v>8000</v>
      </c>
      <c r="J1600" s="14">
        <v>0</v>
      </c>
      <c r="K1600" s="14"/>
      <c r="L1600" s="14"/>
      <c r="M1600" s="14"/>
      <c r="N1600" s="14"/>
      <c r="O1600" s="14"/>
      <c r="P1600" s="14">
        <f t="shared" si="2283"/>
        <v>0</v>
      </c>
      <c r="Q1600" s="14"/>
      <c r="R1600" s="14"/>
      <c r="S1600" s="14"/>
      <c r="T1600" s="14"/>
      <c r="U1600" s="14"/>
      <c r="V1600" s="14"/>
      <c r="W1600" s="14"/>
      <c r="X1600" s="14"/>
      <c r="Y1600" s="14"/>
      <c r="Z1600" s="14">
        <v>0</v>
      </c>
      <c r="AA1600" s="14">
        <v>0</v>
      </c>
      <c r="AB1600" s="14">
        <v>0</v>
      </c>
      <c r="AC1600" s="14"/>
      <c r="AD1600" s="14"/>
      <c r="AE1600" s="14"/>
      <c r="AF1600" s="14"/>
      <c r="AG1600" s="14"/>
      <c r="AH1600" s="14">
        <f t="shared" si="2284"/>
        <v>0</v>
      </c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>
        <v>0</v>
      </c>
      <c r="AS1600" s="14">
        <v>0</v>
      </c>
      <c r="AT1600" s="14">
        <v>0</v>
      </c>
      <c r="AU1600" s="14"/>
      <c r="AV1600" s="14"/>
      <c r="AW1600" s="14"/>
      <c r="AX1600" s="14"/>
      <c r="AY1600" s="14"/>
      <c r="AZ1600" s="14">
        <f t="shared" si="2285"/>
        <v>0</v>
      </c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>
        <v>0</v>
      </c>
      <c r="BK1600" s="14">
        <v>0</v>
      </c>
    </row>
    <row r="1601" spans="1:63" x14ac:dyDescent="0.25">
      <c r="A1601" s="1" t="s">
        <v>550</v>
      </c>
      <c r="B1601" s="1" t="s">
        <v>1</v>
      </c>
      <c r="C1601" s="1" t="s">
        <v>14</v>
      </c>
      <c r="D1601" s="110" t="s">
        <v>552</v>
      </c>
      <c r="E1601" s="110" t="s">
        <v>36</v>
      </c>
      <c r="F1601" s="107" t="s">
        <v>0</v>
      </c>
      <c r="G1601" s="13" t="s">
        <v>0</v>
      </c>
      <c r="H1601" s="2" t="s">
        <v>37</v>
      </c>
      <c r="I1601" s="12">
        <f>SUM(I1602:I1605)</f>
        <v>114200</v>
      </c>
      <c r="J1601" s="12">
        <f t="shared" ref="J1601:Y1601" si="2295">SUM(J1602:J1605)</f>
        <v>0</v>
      </c>
      <c r="K1601" s="12">
        <f t="shared" si="2295"/>
        <v>0</v>
      </c>
      <c r="L1601" s="12">
        <f t="shared" si="2295"/>
        <v>0</v>
      </c>
      <c r="M1601" s="12">
        <f t="shared" si="2295"/>
        <v>0</v>
      </c>
      <c r="N1601" s="12">
        <f t="shared" si="2295"/>
        <v>0</v>
      </c>
      <c r="O1601" s="12">
        <f t="shared" si="2295"/>
        <v>0</v>
      </c>
      <c r="P1601" s="12">
        <f t="shared" si="2295"/>
        <v>0</v>
      </c>
      <c r="Q1601" s="12">
        <f t="shared" si="2295"/>
        <v>0</v>
      </c>
      <c r="R1601" s="12">
        <f t="shared" si="2295"/>
        <v>0</v>
      </c>
      <c r="S1601" s="12">
        <f t="shared" si="2295"/>
        <v>0</v>
      </c>
      <c r="T1601" s="12">
        <f t="shared" si="2295"/>
        <v>0</v>
      </c>
      <c r="U1601" s="12">
        <f t="shared" si="2295"/>
        <v>0</v>
      </c>
      <c r="V1601" s="12">
        <f t="shared" si="2295"/>
        <v>0</v>
      </c>
      <c r="W1601" s="12">
        <f t="shared" si="2295"/>
        <v>0</v>
      </c>
      <c r="X1601" s="12">
        <f t="shared" si="2295"/>
        <v>0</v>
      </c>
      <c r="Y1601" s="12">
        <f t="shared" si="2295"/>
        <v>0</v>
      </c>
      <c r="Z1601" s="12">
        <v>0</v>
      </c>
      <c r="AA1601" s="12">
        <v>0</v>
      </c>
      <c r="AB1601" s="12">
        <f t="shared" ref="AB1601:AQ1601" si="2296">SUM(AB1602:AB1605)</f>
        <v>0</v>
      </c>
      <c r="AC1601" s="12">
        <f t="shared" si="2296"/>
        <v>0</v>
      </c>
      <c r="AD1601" s="12">
        <f t="shared" si="2296"/>
        <v>0</v>
      </c>
      <c r="AE1601" s="12">
        <f t="shared" si="2296"/>
        <v>0</v>
      </c>
      <c r="AF1601" s="12">
        <f t="shared" si="2296"/>
        <v>0</v>
      </c>
      <c r="AG1601" s="12">
        <f t="shared" si="2296"/>
        <v>0</v>
      </c>
      <c r="AH1601" s="12">
        <f t="shared" si="2296"/>
        <v>0</v>
      </c>
      <c r="AI1601" s="12">
        <f t="shared" si="2296"/>
        <v>0</v>
      </c>
      <c r="AJ1601" s="12">
        <f t="shared" si="2296"/>
        <v>0</v>
      </c>
      <c r="AK1601" s="12">
        <f t="shared" si="2296"/>
        <v>0</v>
      </c>
      <c r="AL1601" s="12">
        <f t="shared" si="2296"/>
        <v>0</v>
      </c>
      <c r="AM1601" s="12">
        <f t="shared" si="2296"/>
        <v>0</v>
      </c>
      <c r="AN1601" s="12">
        <f t="shared" si="2296"/>
        <v>0</v>
      </c>
      <c r="AO1601" s="12">
        <f t="shared" si="2296"/>
        <v>0</v>
      </c>
      <c r="AP1601" s="12">
        <f t="shared" si="2296"/>
        <v>0</v>
      </c>
      <c r="AQ1601" s="12">
        <f t="shared" si="2296"/>
        <v>0</v>
      </c>
      <c r="AR1601" s="12">
        <v>0</v>
      </c>
      <c r="AS1601" s="12">
        <v>0</v>
      </c>
      <c r="AT1601" s="12">
        <f t="shared" ref="AT1601:BI1601" si="2297">SUM(AT1602:AT1605)</f>
        <v>0</v>
      </c>
      <c r="AU1601" s="12">
        <f t="shared" si="2297"/>
        <v>0</v>
      </c>
      <c r="AV1601" s="12">
        <f t="shared" si="2297"/>
        <v>0</v>
      </c>
      <c r="AW1601" s="12">
        <f t="shared" si="2297"/>
        <v>0</v>
      </c>
      <c r="AX1601" s="12">
        <f t="shared" si="2297"/>
        <v>0</v>
      </c>
      <c r="AY1601" s="12">
        <f t="shared" si="2297"/>
        <v>0</v>
      </c>
      <c r="AZ1601" s="12">
        <f t="shared" si="2297"/>
        <v>0</v>
      </c>
      <c r="BA1601" s="12">
        <f t="shared" si="2297"/>
        <v>0</v>
      </c>
      <c r="BB1601" s="12">
        <f t="shared" si="2297"/>
        <v>0</v>
      </c>
      <c r="BC1601" s="12">
        <f t="shared" si="2297"/>
        <v>0</v>
      </c>
      <c r="BD1601" s="12">
        <f t="shared" si="2297"/>
        <v>0</v>
      </c>
      <c r="BE1601" s="12">
        <f t="shared" si="2297"/>
        <v>0</v>
      </c>
      <c r="BF1601" s="12">
        <f t="shared" si="2297"/>
        <v>0</v>
      </c>
      <c r="BG1601" s="12">
        <f t="shared" si="2297"/>
        <v>0</v>
      </c>
      <c r="BH1601" s="12">
        <f t="shared" si="2297"/>
        <v>0</v>
      </c>
      <c r="BI1601" s="12">
        <f t="shared" si="2297"/>
        <v>0</v>
      </c>
      <c r="BJ1601" s="12">
        <v>0</v>
      </c>
      <c r="BK1601" s="12">
        <v>0</v>
      </c>
    </row>
    <row r="1602" spans="1:63" x14ac:dyDescent="0.25">
      <c r="A1602" s="4" t="s">
        <v>550</v>
      </c>
      <c r="B1602" s="4" t="s">
        <v>1</v>
      </c>
      <c r="C1602" s="4" t="s">
        <v>14</v>
      </c>
      <c r="D1602" s="107" t="s">
        <v>552</v>
      </c>
      <c r="E1602" s="117">
        <v>6139</v>
      </c>
      <c r="F1602" s="107"/>
      <c r="G1602" s="103" t="s">
        <v>1655</v>
      </c>
      <c r="H1602" s="13" t="s">
        <v>37</v>
      </c>
      <c r="I1602" s="14">
        <v>60000</v>
      </c>
      <c r="J1602" s="14">
        <v>0</v>
      </c>
      <c r="K1602" s="14"/>
      <c r="L1602" s="14"/>
      <c r="M1602" s="14"/>
      <c r="N1602" s="14"/>
      <c r="O1602" s="14"/>
      <c r="P1602" s="14">
        <f t="shared" si="2283"/>
        <v>0</v>
      </c>
      <c r="Q1602" s="14"/>
      <c r="R1602" s="14"/>
      <c r="S1602" s="14"/>
      <c r="T1602" s="14"/>
      <c r="U1602" s="14"/>
      <c r="V1602" s="14"/>
      <c r="W1602" s="14"/>
      <c r="X1602" s="14"/>
      <c r="Y1602" s="14"/>
      <c r="Z1602" s="14">
        <v>0</v>
      </c>
      <c r="AA1602" s="14">
        <v>0</v>
      </c>
      <c r="AB1602" s="14">
        <v>0</v>
      </c>
      <c r="AC1602" s="14"/>
      <c r="AD1602" s="14"/>
      <c r="AE1602" s="14"/>
      <c r="AF1602" s="14"/>
      <c r="AG1602" s="14"/>
      <c r="AH1602" s="14">
        <f t="shared" si="2284"/>
        <v>0</v>
      </c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>
        <v>0</v>
      </c>
      <c r="AS1602" s="14">
        <v>0</v>
      </c>
      <c r="AT1602" s="14">
        <v>0</v>
      </c>
      <c r="AU1602" s="14"/>
      <c r="AV1602" s="14"/>
      <c r="AW1602" s="14"/>
      <c r="AX1602" s="14"/>
      <c r="AY1602" s="14"/>
      <c r="AZ1602" s="14">
        <f t="shared" si="2285"/>
        <v>0</v>
      </c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>
        <v>0</v>
      </c>
      <c r="BK1602" s="14">
        <v>0</v>
      </c>
    </row>
    <row r="1603" spans="1:63" ht="22.5" x14ac:dyDescent="0.25">
      <c r="A1603" s="4" t="s">
        <v>550</v>
      </c>
      <c r="B1603" s="4" t="s">
        <v>1</v>
      </c>
      <c r="C1603" s="4" t="s">
        <v>14</v>
      </c>
      <c r="D1603" s="107" t="s">
        <v>552</v>
      </c>
      <c r="E1603" s="117">
        <v>6139</v>
      </c>
      <c r="F1603" s="107" t="s">
        <v>558</v>
      </c>
      <c r="G1603" s="103" t="s">
        <v>1655</v>
      </c>
      <c r="H1603" s="13" t="s">
        <v>39</v>
      </c>
      <c r="I1603" s="14">
        <v>2200</v>
      </c>
      <c r="J1603" s="14">
        <v>0</v>
      </c>
      <c r="K1603" s="14"/>
      <c r="L1603" s="14"/>
      <c r="M1603" s="14"/>
      <c r="N1603" s="14"/>
      <c r="O1603" s="14"/>
      <c r="P1603" s="14">
        <f t="shared" si="2283"/>
        <v>0</v>
      </c>
      <c r="Q1603" s="14"/>
      <c r="R1603" s="14"/>
      <c r="S1603" s="14"/>
      <c r="T1603" s="14"/>
      <c r="U1603" s="14"/>
      <c r="V1603" s="14"/>
      <c r="W1603" s="14"/>
      <c r="X1603" s="14"/>
      <c r="Y1603" s="14"/>
      <c r="Z1603" s="14">
        <v>0</v>
      </c>
      <c r="AA1603" s="14">
        <v>0</v>
      </c>
      <c r="AB1603" s="14">
        <v>0</v>
      </c>
      <c r="AC1603" s="14"/>
      <c r="AD1603" s="14"/>
      <c r="AE1603" s="14"/>
      <c r="AF1603" s="14"/>
      <c r="AG1603" s="14"/>
      <c r="AH1603" s="14">
        <f t="shared" si="2284"/>
        <v>0</v>
      </c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>
        <v>0</v>
      </c>
      <c r="AS1603" s="14">
        <v>0</v>
      </c>
      <c r="AT1603" s="14">
        <v>0</v>
      </c>
      <c r="AU1603" s="14"/>
      <c r="AV1603" s="14"/>
      <c r="AW1603" s="14"/>
      <c r="AX1603" s="14"/>
      <c r="AY1603" s="14"/>
      <c r="AZ1603" s="14">
        <f t="shared" si="2285"/>
        <v>0</v>
      </c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>
        <v>0</v>
      </c>
      <c r="BK1603" s="14">
        <v>0</v>
      </c>
    </row>
    <row r="1604" spans="1:63" ht="33.75" x14ac:dyDescent="0.25">
      <c r="A1604" s="4" t="s">
        <v>550</v>
      </c>
      <c r="B1604" s="4" t="s">
        <v>1</v>
      </c>
      <c r="C1604" s="4" t="s">
        <v>14</v>
      </c>
      <c r="D1604" s="107" t="s">
        <v>552</v>
      </c>
      <c r="E1604" s="117">
        <v>6139</v>
      </c>
      <c r="F1604" s="107" t="s">
        <v>559</v>
      </c>
      <c r="G1604" s="103" t="s">
        <v>1655</v>
      </c>
      <c r="H1604" s="13" t="s">
        <v>40</v>
      </c>
      <c r="I1604" s="14">
        <v>2000</v>
      </c>
      <c r="J1604" s="14">
        <v>0</v>
      </c>
      <c r="K1604" s="14"/>
      <c r="L1604" s="14"/>
      <c r="M1604" s="14"/>
      <c r="N1604" s="14"/>
      <c r="O1604" s="14"/>
      <c r="P1604" s="14">
        <f t="shared" si="2283"/>
        <v>0</v>
      </c>
      <c r="Q1604" s="14"/>
      <c r="R1604" s="14"/>
      <c r="S1604" s="14"/>
      <c r="T1604" s="14"/>
      <c r="U1604" s="14"/>
      <c r="V1604" s="14"/>
      <c r="W1604" s="14"/>
      <c r="X1604" s="14"/>
      <c r="Y1604" s="14"/>
      <c r="Z1604" s="14">
        <v>0</v>
      </c>
      <c r="AA1604" s="14">
        <v>0</v>
      </c>
      <c r="AB1604" s="14">
        <v>0</v>
      </c>
      <c r="AC1604" s="14"/>
      <c r="AD1604" s="14"/>
      <c r="AE1604" s="14"/>
      <c r="AF1604" s="14"/>
      <c r="AG1604" s="14"/>
      <c r="AH1604" s="14">
        <f t="shared" si="2284"/>
        <v>0</v>
      </c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>
        <v>0</v>
      </c>
      <c r="AS1604" s="14">
        <v>0</v>
      </c>
      <c r="AT1604" s="14">
        <v>0</v>
      </c>
      <c r="AU1604" s="14"/>
      <c r="AV1604" s="14"/>
      <c r="AW1604" s="14"/>
      <c r="AX1604" s="14"/>
      <c r="AY1604" s="14"/>
      <c r="AZ1604" s="14">
        <f t="shared" si="2285"/>
        <v>0</v>
      </c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>
        <v>0</v>
      </c>
      <c r="BK1604" s="14">
        <v>0</v>
      </c>
    </row>
    <row r="1605" spans="1:63" ht="22.5" x14ac:dyDescent="0.25">
      <c r="A1605" s="4" t="s">
        <v>550</v>
      </c>
      <c r="B1605" s="4" t="s">
        <v>1</v>
      </c>
      <c r="C1605" s="4" t="s">
        <v>14</v>
      </c>
      <c r="D1605" s="107" t="s">
        <v>552</v>
      </c>
      <c r="E1605" s="117">
        <v>6139</v>
      </c>
      <c r="F1605" s="107" t="s">
        <v>560</v>
      </c>
      <c r="G1605" s="103" t="s">
        <v>1655</v>
      </c>
      <c r="H1605" s="13" t="s">
        <v>561</v>
      </c>
      <c r="I1605" s="14">
        <v>50000</v>
      </c>
      <c r="J1605" s="14">
        <v>0</v>
      </c>
      <c r="K1605" s="14"/>
      <c r="L1605" s="14"/>
      <c r="M1605" s="14"/>
      <c r="N1605" s="14"/>
      <c r="O1605" s="14"/>
      <c r="P1605" s="14">
        <f t="shared" si="2283"/>
        <v>0</v>
      </c>
      <c r="Q1605" s="14"/>
      <c r="R1605" s="14"/>
      <c r="S1605" s="14"/>
      <c r="T1605" s="14"/>
      <c r="U1605" s="14"/>
      <c r="V1605" s="14"/>
      <c r="W1605" s="14"/>
      <c r="X1605" s="14"/>
      <c r="Y1605" s="14"/>
      <c r="Z1605" s="14">
        <v>0</v>
      </c>
      <c r="AA1605" s="14">
        <v>0</v>
      </c>
      <c r="AB1605" s="14">
        <v>0</v>
      </c>
      <c r="AC1605" s="14"/>
      <c r="AD1605" s="14"/>
      <c r="AE1605" s="14"/>
      <c r="AF1605" s="14"/>
      <c r="AG1605" s="14"/>
      <c r="AH1605" s="14">
        <f t="shared" si="2284"/>
        <v>0</v>
      </c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>
        <v>0</v>
      </c>
      <c r="AS1605" s="14">
        <v>0</v>
      </c>
      <c r="AT1605" s="14">
        <v>0</v>
      </c>
      <c r="AU1605" s="14"/>
      <c r="AV1605" s="14"/>
      <c r="AW1605" s="14"/>
      <c r="AX1605" s="14"/>
      <c r="AY1605" s="14"/>
      <c r="AZ1605" s="14">
        <f t="shared" si="2285"/>
        <v>0</v>
      </c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>
        <v>0</v>
      </c>
      <c r="BK1605" s="14">
        <v>0</v>
      </c>
    </row>
    <row r="1606" spans="1:63" ht="33.75" x14ac:dyDescent="0.25">
      <c r="A1606" s="1" t="s">
        <v>0</v>
      </c>
      <c r="B1606" s="1" t="s">
        <v>0</v>
      </c>
      <c r="C1606" s="1" t="s">
        <v>0</v>
      </c>
      <c r="D1606" s="106" t="s">
        <v>0</v>
      </c>
      <c r="E1606" s="106" t="s">
        <v>0</v>
      </c>
      <c r="F1606" s="106" t="s">
        <v>0</v>
      </c>
      <c r="G1606" s="2" t="s">
        <v>0</v>
      </c>
      <c r="H1606" s="10" t="s">
        <v>41</v>
      </c>
      <c r="I1606" s="11">
        <f>SUM(I1607)</f>
        <v>13730200</v>
      </c>
      <c r="J1606" s="11">
        <f t="shared" ref="J1606:Y1606" si="2298">SUM(J1607)</f>
        <v>0</v>
      </c>
      <c r="K1606" s="11">
        <f t="shared" si="2298"/>
        <v>0</v>
      </c>
      <c r="L1606" s="11">
        <f t="shared" si="2298"/>
        <v>0</v>
      </c>
      <c r="M1606" s="11">
        <f t="shared" si="2298"/>
        <v>0</v>
      </c>
      <c r="N1606" s="11">
        <f t="shared" si="2298"/>
        <v>0</v>
      </c>
      <c r="O1606" s="11">
        <f t="shared" si="2298"/>
        <v>0</v>
      </c>
      <c r="P1606" s="11">
        <f t="shared" si="2298"/>
        <v>0</v>
      </c>
      <c r="Q1606" s="11">
        <f t="shared" si="2298"/>
        <v>0</v>
      </c>
      <c r="R1606" s="11">
        <f t="shared" si="2298"/>
        <v>0</v>
      </c>
      <c r="S1606" s="11">
        <f t="shared" si="2298"/>
        <v>0</v>
      </c>
      <c r="T1606" s="11">
        <f t="shared" si="2298"/>
        <v>0</v>
      </c>
      <c r="U1606" s="11">
        <f t="shared" si="2298"/>
        <v>0</v>
      </c>
      <c r="V1606" s="11">
        <f t="shared" si="2298"/>
        <v>0</v>
      </c>
      <c r="W1606" s="11">
        <f t="shared" si="2298"/>
        <v>0</v>
      </c>
      <c r="X1606" s="11">
        <f t="shared" si="2298"/>
        <v>0</v>
      </c>
      <c r="Y1606" s="11">
        <f t="shared" si="2298"/>
        <v>0</v>
      </c>
      <c r="Z1606" s="11">
        <v>0</v>
      </c>
      <c r="AA1606" s="11">
        <v>0</v>
      </c>
      <c r="AB1606" s="11">
        <f t="shared" ref="AB1606:AQ1606" si="2299">SUM(AB1607)</f>
        <v>0</v>
      </c>
      <c r="AC1606" s="11">
        <f t="shared" si="2299"/>
        <v>0</v>
      </c>
      <c r="AD1606" s="11">
        <f t="shared" si="2299"/>
        <v>0</v>
      </c>
      <c r="AE1606" s="11">
        <f t="shared" si="2299"/>
        <v>0</v>
      </c>
      <c r="AF1606" s="11">
        <f t="shared" si="2299"/>
        <v>0</v>
      </c>
      <c r="AG1606" s="11">
        <f t="shared" si="2299"/>
        <v>0</v>
      </c>
      <c r="AH1606" s="11">
        <f t="shared" si="2299"/>
        <v>0</v>
      </c>
      <c r="AI1606" s="11">
        <f t="shared" si="2299"/>
        <v>0</v>
      </c>
      <c r="AJ1606" s="11">
        <f t="shared" si="2299"/>
        <v>0</v>
      </c>
      <c r="AK1606" s="11">
        <f t="shared" si="2299"/>
        <v>0</v>
      </c>
      <c r="AL1606" s="11">
        <f t="shared" si="2299"/>
        <v>0</v>
      </c>
      <c r="AM1606" s="11">
        <f t="shared" si="2299"/>
        <v>0</v>
      </c>
      <c r="AN1606" s="11">
        <f t="shared" si="2299"/>
        <v>0</v>
      </c>
      <c r="AO1606" s="11">
        <f t="shared" si="2299"/>
        <v>0</v>
      </c>
      <c r="AP1606" s="11">
        <f t="shared" si="2299"/>
        <v>0</v>
      </c>
      <c r="AQ1606" s="11">
        <f t="shared" si="2299"/>
        <v>0</v>
      </c>
      <c r="AR1606" s="11">
        <v>0</v>
      </c>
      <c r="AS1606" s="11">
        <v>0</v>
      </c>
      <c r="AT1606" s="11">
        <f t="shared" ref="AT1606:BI1606" si="2300">SUM(AT1607)</f>
        <v>2000000</v>
      </c>
      <c r="AU1606" s="11">
        <f t="shared" si="2300"/>
        <v>0</v>
      </c>
      <c r="AV1606" s="11">
        <f t="shared" si="2300"/>
        <v>0</v>
      </c>
      <c r="AW1606" s="11">
        <f t="shared" si="2300"/>
        <v>0</v>
      </c>
      <c r="AX1606" s="11">
        <f t="shared" si="2300"/>
        <v>0</v>
      </c>
      <c r="AY1606" s="11">
        <f t="shared" si="2300"/>
        <v>0</v>
      </c>
      <c r="AZ1606" s="11">
        <f t="shared" si="2300"/>
        <v>2000000</v>
      </c>
      <c r="BA1606" s="11">
        <f t="shared" si="2300"/>
        <v>0</v>
      </c>
      <c r="BB1606" s="11">
        <f t="shared" si="2300"/>
        <v>0</v>
      </c>
      <c r="BC1606" s="11">
        <f t="shared" si="2300"/>
        <v>0</v>
      </c>
      <c r="BD1606" s="11">
        <f t="shared" si="2300"/>
        <v>0</v>
      </c>
      <c r="BE1606" s="11">
        <f t="shared" si="2300"/>
        <v>0</v>
      </c>
      <c r="BF1606" s="11">
        <f t="shared" si="2300"/>
        <v>0</v>
      </c>
      <c r="BG1606" s="11">
        <f t="shared" si="2300"/>
        <v>0</v>
      </c>
      <c r="BH1606" s="11">
        <f t="shared" si="2300"/>
        <v>0</v>
      </c>
      <c r="BI1606" s="11">
        <f t="shared" si="2300"/>
        <v>0</v>
      </c>
      <c r="BJ1606" s="11">
        <v>0</v>
      </c>
      <c r="BK1606" s="11">
        <v>2000000</v>
      </c>
    </row>
    <row r="1607" spans="1:63" ht="22.5" x14ac:dyDescent="0.25">
      <c r="A1607" s="4" t="s">
        <v>550</v>
      </c>
      <c r="B1607" s="4" t="s">
        <v>1</v>
      </c>
      <c r="C1607" s="4" t="s">
        <v>14</v>
      </c>
      <c r="D1607" s="107" t="s">
        <v>552</v>
      </c>
      <c r="E1607" s="106" t="s">
        <v>42</v>
      </c>
      <c r="F1607" s="106" t="s">
        <v>0</v>
      </c>
      <c r="G1607" s="2" t="s">
        <v>0</v>
      </c>
      <c r="H1607" s="2" t="s">
        <v>43</v>
      </c>
      <c r="I1607" s="12">
        <f>SUM(I1608,I1610,I1613,I1619)</f>
        <v>13730200</v>
      </c>
      <c r="J1607" s="12">
        <f t="shared" ref="J1607:Y1607" si="2301">SUM(J1608,J1610,J1613,J1619)</f>
        <v>0</v>
      </c>
      <c r="K1607" s="12">
        <f t="shared" si="2301"/>
        <v>0</v>
      </c>
      <c r="L1607" s="12">
        <f t="shared" si="2301"/>
        <v>0</v>
      </c>
      <c r="M1607" s="12">
        <f t="shared" si="2301"/>
        <v>0</v>
      </c>
      <c r="N1607" s="12">
        <f t="shared" si="2301"/>
        <v>0</v>
      </c>
      <c r="O1607" s="12">
        <f t="shared" si="2301"/>
        <v>0</v>
      </c>
      <c r="P1607" s="12">
        <f t="shared" ref="P1607" si="2302">SUM(P1608,P1610,P1613,P1619)</f>
        <v>0</v>
      </c>
      <c r="Q1607" s="12">
        <f t="shared" si="2301"/>
        <v>0</v>
      </c>
      <c r="R1607" s="12">
        <f t="shared" si="2301"/>
        <v>0</v>
      </c>
      <c r="S1607" s="12">
        <f t="shared" si="2301"/>
        <v>0</v>
      </c>
      <c r="T1607" s="12">
        <f t="shared" si="2301"/>
        <v>0</v>
      </c>
      <c r="U1607" s="12">
        <f t="shared" si="2301"/>
        <v>0</v>
      </c>
      <c r="V1607" s="12">
        <f t="shared" si="2301"/>
        <v>0</v>
      </c>
      <c r="W1607" s="12">
        <f t="shared" si="2301"/>
        <v>0</v>
      </c>
      <c r="X1607" s="12">
        <f t="shared" si="2301"/>
        <v>0</v>
      </c>
      <c r="Y1607" s="12">
        <f t="shared" si="2301"/>
        <v>0</v>
      </c>
      <c r="Z1607" s="12">
        <v>0</v>
      </c>
      <c r="AA1607" s="12">
        <v>0</v>
      </c>
      <c r="AB1607" s="12">
        <f t="shared" ref="AB1607:AQ1607" si="2303">SUM(AB1608,AB1610,AB1613,AB1619)</f>
        <v>0</v>
      </c>
      <c r="AC1607" s="12">
        <f t="shared" si="2303"/>
        <v>0</v>
      </c>
      <c r="AD1607" s="12">
        <f t="shared" si="2303"/>
        <v>0</v>
      </c>
      <c r="AE1607" s="12">
        <f t="shared" si="2303"/>
        <v>0</v>
      </c>
      <c r="AF1607" s="12">
        <f t="shared" si="2303"/>
        <v>0</v>
      </c>
      <c r="AG1607" s="12">
        <f t="shared" si="2303"/>
        <v>0</v>
      </c>
      <c r="AH1607" s="12">
        <f t="shared" ref="AH1607" si="2304">SUM(AH1608,AH1610,AH1613,AH1619)</f>
        <v>0</v>
      </c>
      <c r="AI1607" s="12">
        <f t="shared" si="2303"/>
        <v>0</v>
      </c>
      <c r="AJ1607" s="12">
        <f t="shared" si="2303"/>
        <v>0</v>
      </c>
      <c r="AK1607" s="12">
        <f t="shared" si="2303"/>
        <v>0</v>
      </c>
      <c r="AL1607" s="12">
        <f t="shared" si="2303"/>
        <v>0</v>
      </c>
      <c r="AM1607" s="12">
        <f t="shared" si="2303"/>
        <v>0</v>
      </c>
      <c r="AN1607" s="12">
        <f t="shared" si="2303"/>
        <v>0</v>
      </c>
      <c r="AO1607" s="12">
        <f t="shared" si="2303"/>
        <v>0</v>
      </c>
      <c r="AP1607" s="12">
        <f t="shared" si="2303"/>
        <v>0</v>
      </c>
      <c r="AQ1607" s="12">
        <f t="shared" si="2303"/>
        <v>0</v>
      </c>
      <c r="AR1607" s="12">
        <v>0</v>
      </c>
      <c r="AS1607" s="12">
        <v>0</v>
      </c>
      <c r="AT1607" s="12">
        <f t="shared" ref="AT1607:BI1607" si="2305">SUM(AT1608,AT1610,AT1613,AT1619)</f>
        <v>2000000</v>
      </c>
      <c r="AU1607" s="12">
        <f t="shared" si="2305"/>
        <v>0</v>
      </c>
      <c r="AV1607" s="12">
        <f t="shared" si="2305"/>
        <v>0</v>
      </c>
      <c r="AW1607" s="12">
        <f t="shared" si="2305"/>
        <v>0</v>
      </c>
      <c r="AX1607" s="12">
        <f t="shared" si="2305"/>
        <v>0</v>
      </c>
      <c r="AY1607" s="12">
        <f t="shared" si="2305"/>
        <v>0</v>
      </c>
      <c r="AZ1607" s="12">
        <f t="shared" ref="AZ1607" si="2306">SUM(AZ1608,AZ1610,AZ1613,AZ1619)</f>
        <v>2000000</v>
      </c>
      <c r="BA1607" s="12">
        <f t="shared" si="2305"/>
        <v>0</v>
      </c>
      <c r="BB1607" s="12">
        <f t="shared" si="2305"/>
        <v>0</v>
      </c>
      <c r="BC1607" s="12">
        <f t="shared" si="2305"/>
        <v>0</v>
      </c>
      <c r="BD1607" s="12">
        <f t="shared" si="2305"/>
        <v>0</v>
      </c>
      <c r="BE1607" s="12">
        <f t="shared" si="2305"/>
        <v>0</v>
      </c>
      <c r="BF1607" s="12">
        <f t="shared" si="2305"/>
        <v>0</v>
      </c>
      <c r="BG1607" s="12">
        <f t="shared" si="2305"/>
        <v>0</v>
      </c>
      <c r="BH1607" s="12">
        <f t="shared" si="2305"/>
        <v>0</v>
      </c>
      <c r="BI1607" s="12">
        <f t="shared" si="2305"/>
        <v>0</v>
      </c>
      <c r="BJ1607" s="12">
        <v>0</v>
      </c>
      <c r="BK1607" s="12">
        <v>2000000</v>
      </c>
    </row>
    <row r="1608" spans="1:63" ht="22.5" x14ac:dyDescent="0.25">
      <c r="A1608" s="1" t="s">
        <v>550</v>
      </c>
      <c r="B1608" s="1" t="s">
        <v>1</v>
      </c>
      <c r="C1608" s="1" t="s">
        <v>14</v>
      </c>
      <c r="D1608" s="110" t="s">
        <v>552</v>
      </c>
      <c r="E1608" s="110" t="s">
        <v>95</v>
      </c>
      <c r="F1608" s="107" t="s">
        <v>0</v>
      </c>
      <c r="G1608" s="13" t="s">
        <v>0</v>
      </c>
      <c r="H1608" s="2" t="s">
        <v>96</v>
      </c>
      <c r="I1608" s="12">
        <f>SUM(I1609)</f>
        <v>100</v>
      </c>
      <c r="J1608" s="12">
        <f t="shared" ref="J1608:Y1608" si="2307">SUM(J1609)</f>
        <v>0</v>
      </c>
      <c r="K1608" s="12">
        <f t="shared" si="2307"/>
        <v>0</v>
      </c>
      <c r="L1608" s="12">
        <f t="shared" si="2307"/>
        <v>0</v>
      </c>
      <c r="M1608" s="12">
        <f t="shared" si="2307"/>
        <v>0</v>
      </c>
      <c r="N1608" s="12">
        <f t="shared" si="2307"/>
        <v>0</v>
      </c>
      <c r="O1608" s="12">
        <f t="shared" si="2307"/>
        <v>0</v>
      </c>
      <c r="P1608" s="12">
        <f t="shared" si="2307"/>
        <v>0</v>
      </c>
      <c r="Q1608" s="12">
        <f t="shared" si="2307"/>
        <v>0</v>
      </c>
      <c r="R1608" s="12">
        <f t="shared" si="2307"/>
        <v>0</v>
      </c>
      <c r="S1608" s="12">
        <f t="shared" si="2307"/>
        <v>0</v>
      </c>
      <c r="T1608" s="12">
        <f t="shared" si="2307"/>
        <v>0</v>
      </c>
      <c r="U1608" s="12">
        <f t="shared" si="2307"/>
        <v>0</v>
      </c>
      <c r="V1608" s="12">
        <f t="shared" si="2307"/>
        <v>0</v>
      </c>
      <c r="W1608" s="12">
        <f t="shared" si="2307"/>
        <v>0</v>
      </c>
      <c r="X1608" s="12">
        <f t="shared" si="2307"/>
        <v>0</v>
      </c>
      <c r="Y1608" s="12">
        <f t="shared" si="2307"/>
        <v>0</v>
      </c>
      <c r="Z1608" s="12">
        <v>0</v>
      </c>
      <c r="AA1608" s="12">
        <v>0</v>
      </c>
      <c r="AB1608" s="12">
        <f t="shared" ref="AB1608:AQ1608" si="2308">SUM(AB1609)</f>
        <v>0</v>
      </c>
      <c r="AC1608" s="12">
        <f t="shared" si="2308"/>
        <v>0</v>
      </c>
      <c r="AD1608" s="12">
        <f t="shared" si="2308"/>
        <v>0</v>
      </c>
      <c r="AE1608" s="12">
        <f t="shared" si="2308"/>
        <v>0</v>
      </c>
      <c r="AF1608" s="12">
        <f t="shared" si="2308"/>
        <v>0</v>
      </c>
      <c r="AG1608" s="12">
        <f t="shared" si="2308"/>
        <v>0</v>
      </c>
      <c r="AH1608" s="12">
        <f t="shared" si="2308"/>
        <v>0</v>
      </c>
      <c r="AI1608" s="12">
        <f t="shared" si="2308"/>
        <v>0</v>
      </c>
      <c r="AJ1608" s="12">
        <f t="shared" si="2308"/>
        <v>0</v>
      </c>
      <c r="AK1608" s="12">
        <f t="shared" si="2308"/>
        <v>0</v>
      </c>
      <c r="AL1608" s="12">
        <f t="shared" si="2308"/>
        <v>0</v>
      </c>
      <c r="AM1608" s="12">
        <f t="shared" si="2308"/>
        <v>0</v>
      </c>
      <c r="AN1608" s="12">
        <f t="shared" si="2308"/>
        <v>0</v>
      </c>
      <c r="AO1608" s="12">
        <f t="shared" si="2308"/>
        <v>0</v>
      </c>
      <c r="AP1608" s="12">
        <f t="shared" si="2308"/>
        <v>0</v>
      </c>
      <c r="AQ1608" s="12">
        <f t="shared" si="2308"/>
        <v>0</v>
      </c>
      <c r="AR1608" s="12">
        <v>0</v>
      </c>
      <c r="AS1608" s="12">
        <v>0</v>
      </c>
      <c r="AT1608" s="12">
        <f t="shared" ref="AT1608:BI1608" si="2309">SUM(AT1609)</f>
        <v>0</v>
      </c>
      <c r="AU1608" s="12">
        <f t="shared" si="2309"/>
        <v>0</v>
      </c>
      <c r="AV1608" s="12">
        <f t="shared" si="2309"/>
        <v>0</v>
      </c>
      <c r="AW1608" s="12">
        <f t="shared" si="2309"/>
        <v>0</v>
      </c>
      <c r="AX1608" s="12">
        <f t="shared" si="2309"/>
        <v>0</v>
      </c>
      <c r="AY1608" s="12">
        <f t="shared" si="2309"/>
        <v>0</v>
      </c>
      <c r="AZ1608" s="12">
        <f t="shared" si="2309"/>
        <v>0</v>
      </c>
      <c r="BA1608" s="12">
        <f t="shared" si="2309"/>
        <v>0</v>
      </c>
      <c r="BB1608" s="12">
        <f t="shared" si="2309"/>
        <v>0</v>
      </c>
      <c r="BC1608" s="12">
        <f t="shared" si="2309"/>
        <v>0</v>
      </c>
      <c r="BD1608" s="12">
        <f t="shared" si="2309"/>
        <v>0</v>
      </c>
      <c r="BE1608" s="12">
        <f t="shared" si="2309"/>
        <v>0</v>
      </c>
      <c r="BF1608" s="12">
        <f t="shared" si="2309"/>
        <v>0</v>
      </c>
      <c r="BG1608" s="12">
        <f t="shared" si="2309"/>
        <v>0</v>
      </c>
      <c r="BH1608" s="12">
        <f t="shared" si="2309"/>
        <v>0</v>
      </c>
      <c r="BI1608" s="12">
        <f t="shared" si="2309"/>
        <v>0</v>
      </c>
      <c r="BJ1608" s="12">
        <v>0</v>
      </c>
      <c r="BK1608" s="12">
        <v>0</v>
      </c>
    </row>
    <row r="1609" spans="1:63" x14ac:dyDescent="0.25">
      <c r="A1609" s="4" t="s">
        <v>550</v>
      </c>
      <c r="B1609" s="4" t="s">
        <v>1</v>
      </c>
      <c r="C1609" s="4" t="s">
        <v>14</v>
      </c>
      <c r="D1609" s="107" t="s">
        <v>552</v>
      </c>
      <c r="E1609" s="117">
        <v>6141</v>
      </c>
      <c r="F1609" s="107" t="s">
        <v>562</v>
      </c>
      <c r="G1609" s="103" t="s">
        <v>1656</v>
      </c>
      <c r="H1609" s="13" t="s">
        <v>114</v>
      </c>
      <c r="I1609" s="14">
        <v>100</v>
      </c>
      <c r="J1609" s="14">
        <v>0</v>
      </c>
      <c r="K1609" s="14"/>
      <c r="L1609" s="14"/>
      <c r="M1609" s="14"/>
      <c r="N1609" s="14"/>
      <c r="O1609" s="14"/>
      <c r="P1609" s="14">
        <f t="shared" si="2283"/>
        <v>0</v>
      </c>
      <c r="Q1609" s="14"/>
      <c r="R1609" s="14"/>
      <c r="S1609" s="14"/>
      <c r="T1609" s="14"/>
      <c r="U1609" s="14"/>
      <c r="V1609" s="14"/>
      <c r="W1609" s="14"/>
      <c r="X1609" s="14"/>
      <c r="Y1609" s="14"/>
      <c r="Z1609" s="14">
        <v>0</v>
      </c>
      <c r="AA1609" s="14">
        <v>0</v>
      </c>
      <c r="AB1609" s="14">
        <v>0</v>
      </c>
      <c r="AC1609" s="14"/>
      <c r="AD1609" s="14"/>
      <c r="AE1609" s="14"/>
      <c r="AF1609" s="14"/>
      <c r="AG1609" s="14"/>
      <c r="AH1609" s="14">
        <f t="shared" si="2284"/>
        <v>0</v>
      </c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>
        <v>0</v>
      </c>
      <c r="AS1609" s="14">
        <v>0</v>
      </c>
      <c r="AT1609" s="14">
        <v>0</v>
      </c>
      <c r="AU1609" s="14"/>
      <c r="AV1609" s="14"/>
      <c r="AW1609" s="14"/>
      <c r="AX1609" s="14"/>
      <c r="AY1609" s="14"/>
      <c r="AZ1609" s="14">
        <f t="shared" si="2285"/>
        <v>0</v>
      </c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>
        <v>0</v>
      </c>
      <c r="BK1609" s="14">
        <v>0</v>
      </c>
    </row>
    <row r="1610" spans="1:63" x14ac:dyDescent="0.25">
      <c r="A1610" s="1" t="s">
        <v>550</v>
      </c>
      <c r="B1610" s="1" t="s">
        <v>1</v>
      </c>
      <c r="C1610" s="1" t="s">
        <v>14</v>
      </c>
      <c r="D1610" s="110" t="s">
        <v>552</v>
      </c>
      <c r="E1610" s="110" t="s">
        <v>61</v>
      </c>
      <c r="F1610" s="107" t="s">
        <v>0</v>
      </c>
      <c r="G1610" s="13" t="s">
        <v>0</v>
      </c>
      <c r="H1610" s="2" t="s">
        <v>62</v>
      </c>
      <c r="I1610" s="12">
        <f>SUM(I1611:I1612)</f>
        <v>230000</v>
      </c>
      <c r="J1610" s="12">
        <f t="shared" ref="J1610:Y1610" si="2310">SUM(J1611:J1612)</f>
        <v>0</v>
      </c>
      <c r="K1610" s="12">
        <f t="shared" si="2310"/>
        <v>0</v>
      </c>
      <c r="L1610" s="12">
        <f t="shared" si="2310"/>
        <v>0</v>
      </c>
      <c r="M1610" s="12">
        <f t="shared" si="2310"/>
        <v>0</v>
      </c>
      <c r="N1610" s="12">
        <f t="shared" si="2310"/>
        <v>0</v>
      </c>
      <c r="O1610" s="12">
        <f t="shared" si="2310"/>
        <v>0</v>
      </c>
      <c r="P1610" s="12">
        <f t="shared" si="2310"/>
        <v>0</v>
      </c>
      <c r="Q1610" s="12">
        <f t="shared" si="2310"/>
        <v>0</v>
      </c>
      <c r="R1610" s="12">
        <f t="shared" si="2310"/>
        <v>0</v>
      </c>
      <c r="S1610" s="12">
        <f t="shared" si="2310"/>
        <v>0</v>
      </c>
      <c r="T1610" s="12">
        <f t="shared" si="2310"/>
        <v>0</v>
      </c>
      <c r="U1610" s="12">
        <f t="shared" si="2310"/>
        <v>0</v>
      </c>
      <c r="V1610" s="12">
        <f t="shared" si="2310"/>
        <v>0</v>
      </c>
      <c r="W1610" s="12">
        <f t="shared" si="2310"/>
        <v>0</v>
      </c>
      <c r="X1610" s="12">
        <f t="shared" si="2310"/>
        <v>0</v>
      </c>
      <c r="Y1610" s="12">
        <f t="shared" si="2310"/>
        <v>0</v>
      </c>
      <c r="Z1610" s="12">
        <v>0</v>
      </c>
      <c r="AA1610" s="12">
        <v>0</v>
      </c>
      <c r="AB1610" s="12">
        <f t="shared" ref="AB1610:AQ1610" si="2311">SUM(AB1611:AB1612)</f>
        <v>0</v>
      </c>
      <c r="AC1610" s="12">
        <f t="shared" si="2311"/>
        <v>0</v>
      </c>
      <c r="AD1610" s="12">
        <f t="shared" si="2311"/>
        <v>0</v>
      </c>
      <c r="AE1610" s="12">
        <f t="shared" si="2311"/>
        <v>0</v>
      </c>
      <c r="AF1610" s="12">
        <f t="shared" si="2311"/>
        <v>0</v>
      </c>
      <c r="AG1610" s="12">
        <f t="shared" si="2311"/>
        <v>0</v>
      </c>
      <c r="AH1610" s="12">
        <f t="shared" si="2311"/>
        <v>0</v>
      </c>
      <c r="AI1610" s="12">
        <f t="shared" si="2311"/>
        <v>0</v>
      </c>
      <c r="AJ1610" s="12">
        <f t="shared" si="2311"/>
        <v>0</v>
      </c>
      <c r="AK1610" s="12">
        <f t="shared" si="2311"/>
        <v>0</v>
      </c>
      <c r="AL1610" s="12">
        <f t="shared" si="2311"/>
        <v>0</v>
      </c>
      <c r="AM1610" s="12">
        <f t="shared" si="2311"/>
        <v>0</v>
      </c>
      <c r="AN1610" s="12">
        <f t="shared" si="2311"/>
        <v>0</v>
      </c>
      <c r="AO1610" s="12">
        <f t="shared" si="2311"/>
        <v>0</v>
      </c>
      <c r="AP1610" s="12">
        <f t="shared" si="2311"/>
        <v>0</v>
      </c>
      <c r="AQ1610" s="12">
        <f t="shared" si="2311"/>
        <v>0</v>
      </c>
      <c r="AR1610" s="12">
        <v>0</v>
      </c>
      <c r="AS1610" s="12">
        <v>0</v>
      </c>
      <c r="AT1610" s="12">
        <f t="shared" ref="AT1610:BI1610" si="2312">SUM(AT1611:AT1612)</f>
        <v>0</v>
      </c>
      <c r="AU1610" s="12">
        <f t="shared" si="2312"/>
        <v>0</v>
      </c>
      <c r="AV1610" s="12">
        <f t="shared" si="2312"/>
        <v>0</v>
      </c>
      <c r="AW1610" s="12">
        <f t="shared" si="2312"/>
        <v>0</v>
      </c>
      <c r="AX1610" s="12">
        <f t="shared" si="2312"/>
        <v>0</v>
      </c>
      <c r="AY1610" s="12">
        <f t="shared" si="2312"/>
        <v>0</v>
      </c>
      <c r="AZ1610" s="12">
        <f t="shared" si="2312"/>
        <v>0</v>
      </c>
      <c r="BA1610" s="12">
        <f t="shared" si="2312"/>
        <v>0</v>
      </c>
      <c r="BB1610" s="12">
        <f t="shared" si="2312"/>
        <v>0</v>
      </c>
      <c r="BC1610" s="12">
        <f t="shared" si="2312"/>
        <v>0</v>
      </c>
      <c r="BD1610" s="12">
        <f t="shared" si="2312"/>
        <v>0</v>
      </c>
      <c r="BE1610" s="12">
        <f t="shared" si="2312"/>
        <v>0</v>
      </c>
      <c r="BF1610" s="12">
        <f t="shared" si="2312"/>
        <v>0</v>
      </c>
      <c r="BG1610" s="12">
        <f t="shared" si="2312"/>
        <v>0</v>
      </c>
      <c r="BH1610" s="12">
        <f t="shared" si="2312"/>
        <v>0</v>
      </c>
      <c r="BI1610" s="12">
        <f t="shared" si="2312"/>
        <v>0</v>
      </c>
      <c r="BJ1610" s="12">
        <v>0</v>
      </c>
      <c r="BK1610" s="12">
        <v>0</v>
      </c>
    </row>
    <row r="1611" spans="1:63" ht="22.5" x14ac:dyDescent="0.25">
      <c r="A1611" s="4" t="s">
        <v>550</v>
      </c>
      <c r="B1611" s="4" t="s">
        <v>1</v>
      </c>
      <c r="C1611" s="4" t="s">
        <v>14</v>
      </c>
      <c r="D1611" s="107" t="s">
        <v>552</v>
      </c>
      <c r="E1611" s="117">
        <v>6142</v>
      </c>
      <c r="F1611" s="107" t="s">
        <v>563</v>
      </c>
      <c r="G1611" s="103" t="s">
        <v>1655</v>
      </c>
      <c r="H1611" s="13" t="s">
        <v>564</v>
      </c>
      <c r="I1611" s="14">
        <v>30000</v>
      </c>
      <c r="J1611" s="14">
        <v>0</v>
      </c>
      <c r="K1611" s="14"/>
      <c r="L1611" s="14"/>
      <c r="M1611" s="14"/>
      <c r="N1611" s="14"/>
      <c r="O1611" s="14"/>
      <c r="P1611" s="14">
        <f t="shared" si="2283"/>
        <v>0</v>
      </c>
      <c r="Q1611" s="14"/>
      <c r="R1611" s="14"/>
      <c r="S1611" s="14"/>
      <c r="T1611" s="14"/>
      <c r="U1611" s="14"/>
      <c r="V1611" s="14"/>
      <c r="W1611" s="14"/>
      <c r="X1611" s="14"/>
      <c r="Y1611" s="14"/>
      <c r="Z1611" s="14">
        <v>0</v>
      </c>
      <c r="AA1611" s="14">
        <v>0</v>
      </c>
      <c r="AB1611" s="14">
        <v>0</v>
      </c>
      <c r="AC1611" s="14"/>
      <c r="AD1611" s="14"/>
      <c r="AE1611" s="14"/>
      <c r="AF1611" s="14"/>
      <c r="AG1611" s="14"/>
      <c r="AH1611" s="14">
        <f t="shared" si="2284"/>
        <v>0</v>
      </c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>
        <v>0</v>
      </c>
      <c r="AS1611" s="14">
        <v>0</v>
      </c>
      <c r="AT1611" s="14">
        <v>0</v>
      </c>
      <c r="AU1611" s="14"/>
      <c r="AV1611" s="14"/>
      <c r="AW1611" s="14"/>
      <c r="AX1611" s="14"/>
      <c r="AY1611" s="14"/>
      <c r="AZ1611" s="14">
        <f t="shared" si="2285"/>
        <v>0</v>
      </c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>
        <v>0</v>
      </c>
      <c r="BK1611" s="14">
        <v>0</v>
      </c>
    </row>
    <row r="1612" spans="1:63" ht="22.5" x14ac:dyDescent="0.25">
      <c r="A1612" s="4" t="s">
        <v>550</v>
      </c>
      <c r="B1612" s="4" t="s">
        <v>1</v>
      </c>
      <c r="C1612" s="4" t="s">
        <v>14</v>
      </c>
      <c r="D1612" s="107" t="s">
        <v>552</v>
      </c>
      <c r="E1612" s="117">
        <v>6142</v>
      </c>
      <c r="F1612" s="107" t="s">
        <v>565</v>
      </c>
      <c r="G1612" s="103" t="s">
        <v>1656</v>
      </c>
      <c r="H1612" s="13" t="s">
        <v>566</v>
      </c>
      <c r="I1612" s="14">
        <v>200000</v>
      </c>
      <c r="J1612" s="14">
        <v>0</v>
      </c>
      <c r="K1612" s="14"/>
      <c r="L1612" s="14"/>
      <c r="M1612" s="14"/>
      <c r="N1612" s="14"/>
      <c r="O1612" s="14"/>
      <c r="P1612" s="14">
        <f t="shared" si="2283"/>
        <v>0</v>
      </c>
      <c r="Q1612" s="14"/>
      <c r="R1612" s="14"/>
      <c r="S1612" s="14"/>
      <c r="T1612" s="14"/>
      <c r="U1612" s="14"/>
      <c r="V1612" s="14"/>
      <c r="W1612" s="14"/>
      <c r="X1612" s="14"/>
      <c r="Y1612" s="14"/>
      <c r="Z1612" s="14">
        <v>0</v>
      </c>
      <c r="AA1612" s="14">
        <v>0</v>
      </c>
      <c r="AB1612" s="14">
        <v>0</v>
      </c>
      <c r="AC1612" s="14"/>
      <c r="AD1612" s="14"/>
      <c r="AE1612" s="14"/>
      <c r="AF1612" s="14"/>
      <c r="AG1612" s="14"/>
      <c r="AH1612" s="14">
        <f t="shared" si="2284"/>
        <v>0</v>
      </c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>
        <v>0</v>
      </c>
      <c r="AS1612" s="14">
        <v>0</v>
      </c>
      <c r="AT1612" s="14">
        <v>0</v>
      </c>
      <c r="AU1612" s="14"/>
      <c r="AV1612" s="14"/>
      <c r="AW1612" s="14"/>
      <c r="AX1612" s="14"/>
      <c r="AY1612" s="14"/>
      <c r="AZ1612" s="14">
        <f t="shared" si="2285"/>
        <v>0</v>
      </c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>
        <v>0</v>
      </c>
      <c r="BK1612" s="14">
        <v>0</v>
      </c>
    </row>
    <row r="1613" spans="1:63" ht="22.5" x14ac:dyDescent="0.25">
      <c r="A1613" s="1" t="s">
        <v>550</v>
      </c>
      <c r="B1613" s="1" t="s">
        <v>1</v>
      </c>
      <c r="C1613" s="1" t="s">
        <v>14</v>
      </c>
      <c r="D1613" s="110" t="s">
        <v>552</v>
      </c>
      <c r="E1613" s="110" t="s">
        <v>44</v>
      </c>
      <c r="F1613" s="107" t="s">
        <v>0</v>
      </c>
      <c r="G1613" s="13" t="s">
        <v>0</v>
      </c>
      <c r="H1613" s="2" t="s">
        <v>45</v>
      </c>
      <c r="I1613" s="12">
        <f>SUM(I1614:I1615)</f>
        <v>13500000</v>
      </c>
      <c r="J1613" s="12">
        <f t="shared" ref="J1613:Y1613" si="2313">SUM(J1614:J1618)</f>
        <v>0</v>
      </c>
      <c r="K1613" s="12">
        <f t="shared" si="2313"/>
        <v>0</v>
      </c>
      <c r="L1613" s="12">
        <f t="shared" si="2313"/>
        <v>0</v>
      </c>
      <c r="M1613" s="12">
        <f t="shared" si="2313"/>
        <v>0</v>
      </c>
      <c r="N1613" s="12">
        <f t="shared" si="2313"/>
        <v>0</v>
      </c>
      <c r="O1613" s="12">
        <f t="shared" si="2313"/>
        <v>0</v>
      </c>
      <c r="P1613" s="12">
        <f t="shared" si="2313"/>
        <v>0</v>
      </c>
      <c r="Q1613" s="12">
        <f t="shared" si="2313"/>
        <v>0</v>
      </c>
      <c r="R1613" s="12">
        <f t="shared" si="2313"/>
        <v>0</v>
      </c>
      <c r="S1613" s="12">
        <f t="shared" si="2313"/>
        <v>0</v>
      </c>
      <c r="T1613" s="12">
        <f t="shared" si="2313"/>
        <v>0</v>
      </c>
      <c r="U1613" s="12">
        <f t="shared" si="2313"/>
        <v>0</v>
      </c>
      <c r="V1613" s="12">
        <f t="shared" si="2313"/>
        <v>0</v>
      </c>
      <c r="W1613" s="12">
        <f t="shared" si="2313"/>
        <v>0</v>
      </c>
      <c r="X1613" s="12">
        <f t="shared" si="2313"/>
        <v>0</v>
      </c>
      <c r="Y1613" s="12">
        <f t="shared" si="2313"/>
        <v>0</v>
      </c>
      <c r="Z1613" s="12">
        <v>0</v>
      </c>
      <c r="AA1613" s="12">
        <v>0</v>
      </c>
      <c r="AB1613" s="12">
        <f t="shared" ref="AB1613:AQ1613" si="2314">SUM(AB1614:AB1618)</f>
        <v>0</v>
      </c>
      <c r="AC1613" s="12">
        <f t="shared" si="2314"/>
        <v>0</v>
      </c>
      <c r="AD1613" s="12">
        <f t="shared" si="2314"/>
        <v>0</v>
      </c>
      <c r="AE1613" s="12">
        <f t="shared" si="2314"/>
        <v>0</v>
      </c>
      <c r="AF1613" s="12">
        <f t="shared" si="2314"/>
        <v>0</v>
      </c>
      <c r="AG1613" s="12">
        <f t="shared" si="2314"/>
        <v>0</v>
      </c>
      <c r="AH1613" s="12">
        <f t="shared" si="2314"/>
        <v>0</v>
      </c>
      <c r="AI1613" s="12">
        <f t="shared" si="2314"/>
        <v>0</v>
      </c>
      <c r="AJ1613" s="12">
        <f t="shared" si="2314"/>
        <v>0</v>
      </c>
      <c r="AK1613" s="12">
        <f t="shared" si="2314"/>
        <v>0</v>
      </c>
      <c r="AL1613" s="12">
        <f t="shared" si="2314"/>
        <v>0</v>
      </c>
      <c r="AM1613" s="12">
        <f t="shared" si="2314"/>
        <v>0</v>
      </c>
      <c r="AN1613" s="12">
        <f t="shared" si="2314"/>
        <v>0</v>
      </c>
      <c r="AO1613" s="12">
        <f t="shared" si="2314"/>
        <v>0</v>
      </c>
      <c r="AP1613" s="12">
        <f t="shared" si="2314"/>
        <v>0</v>
      </c>
      <c r="AQ1613" s="12">
        <f t="shared" si="2314"/>
        <v>0</v>
      </c>
      <c r="AR1613" s="12">
        <v>0</v>
      </c>
      <c r="AS1613" s="12">
        <v>0</v>
      </c>
      <c r="AT1613" s="12">
        <f t="shared" ref="AT1613:BI1613" si="2315">SUM(AT1614:AT1618)</f>
        <v>2000000</v>
      </c>
      <c r="AU1613" s="12">
        <f t="shared" si="2315"/>
        <v>0</v>
      </c>
      <c r="AV1613" s="12">
        <f t="shared" si="2315"/>
        <v>0</v>
      </c>
      <c r="AW1613" s="12">
        <f t="shared" si="2315"/>
        <v>0</v>
      </c>
      <c r="AX1613" s="12">
        <f t="shared" si="2315"/>
        <v>0</v>
      </c>
      <c r="AY1613" s="12">
        <f t="shared" si="2315"/>
        <v>0</v>
      </c>
      <c r="AZ1613" s="12">
        <f t="shared" si="2315"/>
        <v>2000000</v>
      </c>
      <c r="BA1613" s="12">
        <f t="shared" si="2315"/>
        <v>0</v>
      </c>
      <c r="BB1613" s="12">
        <f t="shared" si="2315"/>
        <v>0</v>
      </c>
      <c r="BC1613" s="12">
        <f t="shared" si="2315"/>
        <v>0</v>
      </c>
      <c r="BD1613" s="12">
        <f t="shared" si="2315"/>
        <v>0</v>
      </c>
      <c r="BE1613" s="12">
        <f t="shared" si="2315"/>
        <v>0</v>
      </c>
      <c r="BF1613" s="12">
        <f t="shared" si="2315"/>
        <v>0</v>
      </c>
      <c r="BG1613" s="12">
        <f t="shared" si="2315"/>
        <v>0</v>
      </c>
      <c r="BH1613" s="12">
        <f t="shared" si="2315"/>
        <v>0</v>
      </c>
      <c r="BI1613" s="12">
        <f t="shared" si="2315"/>
        <v>0</v>
      </c>
      <c r="BJ1613" s="12">
        <v>0</v>
      </c>
      <c r="BK1613" s="12">
        <v>2000000</v>
      </c>
    </row>
    <row r="1614" spans="1:63" s="88" customFormat="1" ht="22.5" x14ac:dyDescent="0.25">
      <c r="A1614" s="90" t="s">
        <v>550</v>
      </c>
      <c r="B1614" s="90" t="s">
        <v>1</v>
      </c>
      <c r="C1614" s="90" t="s">
        <v>14</v>
      </c>
      <c r="D1614" s="111" t="s">
        <v>552</v>
      </c>
      <c r="E1614" s="118">
        <v>6143</v>
      </c>
      <c r="F1614" s="111" t="s">
        <v>567</v>
      </c>
      <c r="G1614" s="103" t="s">
        <v>1655</v>
      </c>
      <c r="H1614" s="93" t="s">
        <v>568</v>
      </c>
      <c r="I1614" s="87">
        <v>7500000</v>
      </c>
      <c r="J1614" s="92">
        <v>0</v>
      </c>
      <c r="K1614" s="92"/>
      <c r="L1614" s="92"/>
      <c r="M1614" s="92"/>
      <c r="N1614" s="92"/>
      <c r="O1614" s="92"/>
      <c r="P1614" s="92">
        <f t="shared" si="2283"/>
        <v>0</v>
      </c>
      <c r="Q1614" s="92"/>
      <c r="R1614" s="92"/>
      <c r="S1614" s="92"/>
      <c r="T1614" s="92"/>
      <c r="U1614" s="92"/>
      <c r="V1614" s="92"/>
      <c r="W1614" s="92"/>
      <c r="X1614" s="92"/>
      <c r="Y1614" s="92"/>
      <c r="Z1614" s="92">
        <v>0</v>
      </c>
      <c r="AA1614" s="92">
        <v>0</v>
      </c>
      <c r="AB1614" s="92">
        <v>0</v>
      </c>
      <c r="AC1614" s="92"/>
      <c r="AD1614" s="92"/>
      <c r="AE1614" s="92"/>
      <c r="AF1614" s="92"/>
      <c r="AG1614" s="92"/>
      <c r="AH1614" s="92">
        <f t="shared" si="2284"/>
        <v>0</v>
      </c>
      <c r="AI1614" s="92"/>
      <c r="AJ1614" s="92"/>
      <c r="AK1614" s="92"/>
      <c r="AL1614" s="92"/>
      <c r="AM1614" s="92"/>
      <c r="AN1614" s="92"/>
      <c r="AO1614" s="92"/>
      <c r="AP1614" s="92"/>
      <c r="AQ1614" s="92"/>
      <c r="AR1614" s="92">
        <v>0</v>
      </c>
      <c r="AS1614" s="92">
        <v>0</v>
      </c>
      <c r="AT1614" s="92">
        <v>1000000</v>
      </c>
      <c r="AU1614" s="92"/>
      <c r="AV1614" s="92"/>
      <c r="AW1614" s="92"/>
      <c r="AX1614" s="92"/>
      <c r="AY1614" s="92"/>
      <c r="AZ1614" s="92">
        <f t="shared" si="2285"/>
        <v>1000000</v>
      </c>
      <c r="BA1614" s="92"/>
      <c r="BB1614" s="92"/>
      <c r="BC1614" s="92"/>
      <c r="BD1614" s="92"/>
      <c r="BE1614" s="92"/>
      <c r="BF1614" s="92"/>
      <c r="BG1614" s="92"/>
      <c r="BH1614" s="92"/>
      <c r="BI1614" s="92"/>
      <c r="BJ1614" s="92">
        <v>0</v>
      </c>
      <c r="BK1614" s="92">
        <v>1000000</v>
      </c>
    </row>
    <row r="1615" spans="1:63" s="88" customFormat="1" ht="22.5" x14ac:dyDescent="0.25">
      <c r="A1615" s="90" t="s">
        <v>550</v>
      </c>
      <c r="B1615" s="90" t="s">
        <v>1</v>
      </c>
      <c r="C1615" s="90" t="s">
        <v>14</v>
      </c>
      <c r="D1615" s="111" t="s">
        <v>552</v>
      </c>
      <c r="E1615" s="118">
        <v>6143</v>
      </c>
      <c r="F1615" s="111" t="s">
        <v>569</v>
      </c>
      <c r="G1615" s="103" t="s">
        <v>1656</v>
      </c>
      <c r="H1615" s="93" t="s">
        <v>570</v>
      </c>
      <c r="I1615" s="87">
        <v>6000000</v>
      </c>
      <c r="J1615" s="92">
        <v>0</v>
      </c>
      <c r="K1615" s="92"/>
      <c r="L1615" s="92"/>
      <c r="M1615" s="92"/>
      <c r="N1615" s="92"/>
      <c r="O1615" s="92"/>
      <c r="P1615" s="92">
        <f t="shared" si="2283"/>
        <v>0</v>
      </c>
      <c r="Q1615" s="92"/>
      <c r="R1615" s="92"/>
      <c r="S1615" s="92"/>
      <c r="T1615" s="92"/>
      <c r="U1615" s="92"/>
      <c r="V1615" s="92"/>
      <c r="W1615" s="92"/>
      <c r="X1615" s="92"/>
      <c r="Y1615" s="92"/>
      <c r="Z1615" s="92">
        <v>0</v>
      </c>
      <c r="AA1615" s="92">
        <v>0</v>
      </c>
      <c r="AB1615" s="92">
        <v>0</v>
      </c>
      <c r="AC1615" s="92"/>
      <c r="AD1615" s="92"/>
      <c r="AE1615" s="92"/>
      <c r="AF1615" s="92"/>
      <c r="AG1615" s="92"/>
      <c r="AH1615" s="92">
        <f t="shared" si="2284"/>
        <v>0</v>
      </c>
      <c r="AI1615" s="92"/>
      <c r="AJ1615" s="92"/>
      <c r="AK1615" s="92"/>
      <c r="AL1615" s="92"/>
      <c r="AM1615" s="92"/>
      <c r="AN1615" s="92"/>
      <c r="AO1615" s="92"/>
      <c r="AP1615" s="92"/>
      <c r="AQ1615" s="92"/>
      <c r="AR1615" s="92">
        <v>0</v>
      </c>
      <c r="AS1615" s="92">
        <v>0</v>
      </c>
      <c r="AT1615" s="92">
        <v>1000000</v>
      </c>
      <c r="AU1615" s="92"/>
      <c r="AV1615" s="92"/>
      <c r="AW1615" s="92"/>
      <c r="AX1615" s="92"/>
      <c r="AY1615" s="92"/>
      <c r="AZ1615" s="92">
        <f t="shared" si="2285"/>
        <v>1000000</v>
      </c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>
        <v>0</v>
      </c>
      <c r="BK1615" s="92">
        <v>1000000</v>
      </c>
    </row>
    <row r="1616" spans="1:63" s="88" customFormat="1" ht="22.5" x14ac:dyDescent="0.25">
      <c r="A1616" s="90" t="s">
        <v>550</v>
      </c>
      <c r="B1616" s="90" t="s">
        <v>1</v>
      </c>
      <c r="C1616" s="90" t="s">
        <v>14</v>
      </c>
      <c r="D1616" s="111" t="s">
        <v>552</v>
      </c>
      <c r="E1616" s="118">
        <v>6143</v>
      </c>
      <c r="F1616" s="111" t="s">
        <v>1609</v>
      </c>
      <c r="G1616" s="103" t="s">
        <v>1656</v>
      </c>
      <c r="H1616" s="93" t="s">
        <v>1573</v>
      </c>
      <c r="I1616" s="87"/>
      <c r="J1616" s="14">
        <v>0</v>
      </c>
      <c r="K1616" s="92"/>
      <c r="L1616" s="92"/>
      <c r="M1616" s="92"/>
      <c r="N1616" s="92"/>
      <c r="O1616" s="92"/>
      <c r="P1616" s="92">
        <f t="shared" si="2283"/>
        <v>0</v>
      </c>
      <c r="Q1616" s="92"/>
      <c r="R1616" s="92"/>
      <c r="S1616" s="92"/>
      <c r="T1616" s="92"/>
      <c r="U1616" s="92"/>
      <c r="V1616" s="92"/>
      <c r="W1616" s="92"/>
      <c r="X1616" s="92"/>
      <c r="Y1616" s="92"/>
      <c r="Z1616" s="92">
        <v>0</v>
      </c>
      <c r="AA1616" s="92">
        <v>0</v>
      </c>
      <c r="AB1616" s="92"/>
      <c r="AC1616" s="92"/>
      <c r="AD1616" s="92"/>
      <c r="AE1616" s="92"/>
      <c r="AF1616" s="92"/>
      <c r="AG1616" s="92"/>
      <c r="AH1616" s="92">
        <f t="shared" si="2284"/>
        <v>0</v>
      </c>
      <c r="AI1616" s="92"/>
      <c r="AJ1616" s="92"/>
      <c r="AK1616" s="92"/>
      <c r="AL1616" s="92"/>
      <c r="AM1616" s="92"/>
      <c r="AN1616" s="92"/>
      <c r="AO1616" s="92"/>
      <c r="AP1616" s="92"/>
      <c r="AQ1616" s="92"/>
      <c r="AR1616" s="92">
        <v>0</v>
      </c>
      <c r="AS1616" s="92">
        <v>0</v>
      </c>
      <c r="AT1616" s="92"/>
      <c r="AU1616" s="92"/>
      <c r="AV1616" s="92"/>
      <c r="AW1616" s="92"/>
      <c r="AX1616" s="92"/>
      <c r="AY1616" s="92"/>
      <c r="AZ1616" s="92">
        <f t="shared" si="2285"/>
        <v>0</v>
      </c>
      <c r="BA1616" s="92"/>
      <c r="BB1616" s="92"/>
      <c r="BC1616" s="92"/>
      <c r="BD1616" s="92"/>
      <c r="BE1616" s="92"/>
      <c r="BF1616" s="92"/>
      <c r="BG1616" s="92"/>
      <c r="BH1616" s="92"/>
      <c r="BI1616" s="92"/>
      <c r="BJ1616" s="92">
        <v>0</v>
      </c>
      <c r="BK1616" s="92">
        <v>0</v>
      </c>
    </row>
    <row r="1617" spans="1:63" s="88" customFormat="1" x14ac:dyDescent="0.25">
      <c r="A1617" s="90" t="s">
        <v>550</v>
      </c>
      <c r="B1617" s="90" t="s">
        <v>1</v>
      </c>
      <c r="C1617" s="90" t="s">
        <v>14</v>
      </c>
      <c r="D1617" s="111" t="s">
        <v>552</v>
      </c>
      <c r="E1617" s="118">
        <v>6143</v>
      </c>
      <c r="F1617" s="111" t="s">
        <v>1610</v>
      </c>
      <c r="G1617" s="103" t="s">
        <v>1656</v>
      </c>
      <c r="H1617" s="93" t="s">
        <v>1574</v>
      </c>
      <c r="I1617" s="87"/>
      <c r="J1617" s="14">
        <v>0</v>
      </c>
      <c r="K1617" s="92"/>
      <c r="L1617" s="92"/>
      <c r="M1617" s="92"/>
      <c r="N1617" s="92"/>
      <c r="O1617" s="92"/>
      <c r="P1617" s="92">
        <f t="shared" si="2283"/>
        <v>0</v>
      </c>
      <c r="Q1617" s="92"/>
      <c r="R1617" s="92"/>
      <c r="S1617" s="92"/>
      <c r="T1617" s="92"/>
      <c r="U1617" s="92"/>
      <c r="V1617" s="92"/>
      <c r="W1617" s="92"/>
      <c r="X1617" s="92"/>
      <c r="Y1617" s="92"/>
      <c r="Z1617" s="92">
        <v>0</v>
      </c>
      <c r="AA1617" s="92">
        <v>0</v>
      </c>
      <c r="AB1617" s="92"/>
      <c r="AC1617" s="92"/>
      <c r="AD1617" s="92"/>
      <c r="AE1617" s="92"/>
      <c r="AF1617" s="92"/>
      <c r="AG1617" s="92"/>
      <c r="AH1617" s="92">
        <f t="shared" si="2284"/>
        <v>0</v>
      </c>
      <c r="AI1617" s="92"/>
      <c r="AJ1617" s="92"/>
      <c r="AK1617" s="92"/>
      <c r="AL1617" s="92"/>
      <c r="AM1617" s="92"/>
      <c r="AN1617" s="92"/>
      <c r="AO1617" s="92"/>
      <c r="AP1617" s="92"/>
      <c r="AQ1617" s="92"/>
      <c r="AR1617" s="92">
        <v>0</v>
      </c>
      <c r="AS1617" s="92">
        <v>0</v>
      </c>
      <c r="AT1617" s="92"/>
      <c r="AU1617" s="92"/>
      <c r="AV1617" s="92"/>
      <c r="AW1617" s="92"/>
      <c r="AX1617" s="92"/>
      <c r="AY1617" s="92"/>
      <c r="AZ1617" s="92">
        <f t="shared" si="2285"/>
        <v>0</v>
      </c>
      <c r="BA1617" s="92"/>
      <c r="BB1617" s="92"/>
      <c r="BC1617" s="92"/>
      <c r="BD1617" s="92"/>
      <c r="BE1617" s="92"/>
      <c r="BF1617" s="92"/>
      <c r="BG1617" s="92"/>
      <c r="BH1617" s="92"/>
      <c r="BI1617" s="92"/>
      <c r="BJ1617" s="92">
        <v>0</v>
      </c>
      <c r="BK1617" s="92">
        <v>0</v>
      </c>
    </row>
    <row r="1618" spans="1:63" s="88" customFormat="1" ht="56.25" x14ac:dyDescent="0.25">
      <c r="A1618" s="90" t="s">
        <v>550</v>
      </c>
      <c r="B1618" s="90" t="s">
        <v>1</v>
      </c>
      <c r="C1618" s="90" t="s">
        <v>14</v>
      </c>
      <c r="D1618" s="111" t="s">
        <v>552</v>
      </c>
      <c r="E1618" s="118">
        <v>6143</v>
      </c>
      <c r="F1618" s="111" t="s">
        <v>1611</v>
      </c>
      <c r="G1618" s="103" t="s">
        <v>1656</v>
      </c>
      <c r="H1618" s="93" t="s">
        <v>1575</v>
      </c>
      <c r="I1618" s="87"/>
      <c r="J1618" s="14">
        <v>0</v>
      </c>
      <c r="K1618" s="92"/>
      <c r="L1618" s="92"/>
      <c r="M1618" s="92"/>
      <c r="N1618" s="92"/>
      <c r="O1618" s="92"/>
      <c r="P1618" s="92">
        <f t="shared" si="2283"/>
        <v>0</v>
      </c>
      <c r="Q1618" s="92"/>
      <c r="R1618" s="92"/>
      <c r="S1618" s="92"/>
      <c r="T1618" s="92"/>
      <c r="U1618" s="92"/>
      <c r="V1618" s="92"/>
      <c r="W1618" s="92"/>
      <c r="X1618" s="92"/>
      <c r="Y1618" s="92"/>
      <c r="Z1618" s="92">
        <v>0</v>
      </c>
      <c r="AA1618" s="92">
        <v>0</v>
      </c>
      <c r="AB1618" s="92"/>
      <c r="AC1618" s="92"/>
      <c r="AD1618" s="92"/>
      <c r="AE1618" s="92"/>
      <c r="AF1618" s="92"/>
      <c r="AG1618" s="92"/>
      <c r="AH1618" s="92">
        <f t="shared" si="2284"/>
        <v>0</v>
      </c>
      <c r="AI1618" s="92"/>
      <c r="AJ1618" s="92"/>
      <c r="AK1618" s="92"/>
      <c r="AL1618" s="92"/>
      <c r="AM1618" s="92"/>
      <c r="AN1618" s="92"/>
      <c r="AO1618" s="92"/>
      <c r="AP1618" s="92"/>
      <c r="AQ1618" s="92"/>
      <c r="AR1618" s="92">
        <v>0</v>
      </c>
      <c r="AS1618" s="92">
        <v>0</v>
      </c>
      <c r="AT1618" s="92"/>
      <c r="AU1618" s="92"/>
      <c r="AV1618" s="92"/>
      <c r="AW1618" s="92"/>
      <c r="AX1618" s="92"/>
      <c r="AY1618" s="92"/>
      <c r="AZ1618" s="92">
        <f t="shared" si="2285"/>
        <v>0</v>
      </c>
      <c r="BA1618" s="92"/>
      <c r="BB1618" s="92"/>
      <c r="BC1618" s="92"/>
      <c r="BD1618" s="92"/>
      <c r="BE1618" s="92"/>
      <c r="BF1618" s="92"/>
      <c r="BG1618" s="92"/>
      <c r="BH1618" s="92"/>
      <c r="BI1618" s="92"/>
      <c r="BJ1618" s="92">
        <v>0</v>
      </c>
      <c r="BK1618" s="92">
        <v>0</v>
      </c>
    </row>
    <row r="1619" spans="1:63" x14ac:dyDescent="0.25">
      <c r="A1619" s="4" t="s">
        <v>550</v>
      </c>
      <c r="B1619" s="4" t="s">
        <v>1</v>
      </c>
      <c r="C1619" s="4" t="s">
        <v>14</v>
      </c>
      <c r="D1619" s="107" t="s">
        <v>552</v>
      </c>
      <c r="E1619" s="117">
        <v>6148</v>
      </c>
      <c r="F1619" s="107"/>
      <c r="G1619" s="103" t="s">
        <v>1655</v>
      </c>
      <c r="H1619" s="13" t="s">
        <v>47</v>
      </c>
      <c r="I1619" s="14">
        <v>100</v>
      </c>
      <c r="J1619" s="14">
        <v>0</v>
      </c>
      <c r="K1619" s="14"/>
      <c r="L1619" s="14"/>
      <c r="M1619" s="14"/>
      <c r="N1619" s="14"/>
      <c r="O1619" s="14"/>
      <c r="P1619" s="14">
        <f t="shared" si="2283"/>
        <v>0</v>
      </c>
      <c r="Q1619" s="14"/>
      <c r="R1619" s="14"/>
      <c r="S1619" s="14"/>
      <c r="T1619" s="14"/>
      <c r="U1619" s="14"/>
      <c r="V1619" s="14"/>
      <c r="W1619" s="14"/>
      <c r="X1619" s="14"/>
      <c r="Y1619" s="14"/>
      <c r="Z1619" s="14">
        <v>0</v>
      </c>
      <c r="AA1619" s="14">
        <v>0</v>
      </c>
      <c r="AB1619" s="14">
        <v>0</v>
      </c>
      <c r="AC1619" s="14"/>
      <c r="AD1619" s="14"/>
      <c r="AE1619" s="14"/>
      <c r="AF1619" s="14"/>
      <c r="AG1619" s="14"/>
      <c r="AH1619" s="14">
        <f t="shared" si="2284"/>
        <v>0</v>
      </c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>
        <v>0</v>
      </c>
      <c r="AS1619" s="14">
        <v>0</v>
      </c>
      <c r="AT1619" s="14">
        <v>0</v>
      </c>
      <c r="AU1619" s="14"/>
      <c r="AV1619" s="14"/>
      <c r="AW1619" s="14"/>
      <c r="AX1619" s="14"/>
      <c r="AY1619" s="14"/>
      <c r="AZ1619" s="14">
        <f t="shared" si="2285"/>
        <v>0</v>
      </c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>
        <v>0</v>
      </c>
      <c r="BK1619" s="14">
        <v>0</v>
      </c>
    </row>
    <row r="1620" spans="1:63" ht="33.75" x14ac:dyDescent="0.25">
      <c r="A1620" s="1" t="s">
        <v>0</v>
      </c>
      <c r="B1620" s="1" t="s">
        <v>0</v>
      </c>
      <c r="C1620" s="1" t="s">
        <v>0</v>
      </c>
      <c r="D1620" s="106" t="s">
        <v>0</v>
      </c>
      <c r="E1620" s="106" t="s">
        <v>0</v>
      </c>
      <c r="F1620" s="106" t="s">
        <v>0</v>
      </c>
      <c r="G1620" s="2" t="s">
        <v>0</v>
      </c>
      <c r="H1620" s="10" t="s">
        <v>99</v>
      </c>
      <c r="I1620" s="11">
        <f>SUM(I1621)</f>
        <v>4315400</v>
      </c>
      <c r="J1620" s="11">
        <f t="shared" ref="J1620:Y1620" si="2316">SUM(J1621)</f>
        <v>0</v>
      </c>
      <c r="K1620" s="11">
        <f t="shared" si="2316"/>
        <v>0</v>
      </c>
      <c r="L1620" s="11">
        <f t="shared" si="2316"/>
        <v>0</v>
      </c>
      <c r="M1620" s="11">
        <f t="shared" si="2316"/>
        <v>0</v>
      </c>
      <c r="N1620" s="11">
        <f t="shared" si="2316"/>
        <v>0</v>
      </c>
      <c r="O1620" s="11">
        <f t="shared" si="2316"/>
        <v>0</v>
      </c>
      <c r="P1620" s="11">
        <f t="shared" si="2316"/>
        <v>0</v>
      </c>
      <c r="Q1620" s="11">
        <f t="shared" si="2316"/>
        <v>0</v>
      </c>
      <c r="R1620" s="11">
        <f t="shared" si="2316"/>
        <v>0</v>
      </c>
      <c r="S1620" s="11">
        <f t="shared" si="2316"/>
        <v>0</v>
      </c>
      <c r="T1620" s="11">
        <f t="shared" si="2316"/>
        <v>0</v>
      </c>
      <c r="U1620" s="11">
        <f t="shared" si="2316"/>
        <v>0</v>
      </c>
      <c r="V1620" s="11">
        <f t="shared" si="2316"/>
        <v>0</v>
      </c>
      <c r="W1620" s="11">
        <f t="shared" si="2316"/>
        <v>0</v>
      </c>
      <c r="X1620" s="11">
        <f t="shared" si="2316"/>
        <v>0</v>
      </c>
      <c r="Y1620" s="11">
        <f t="shared" si="2316"/>
        <v>0</v>
      </c>
      <c r="Z1620" s="11">
        <v>0</v>
      </c>
      <c r="AA1620" s="11">
        <v>0</v>
      </c>
      <c r="AB1620" s="11">
        <f t="shared" ref="AB1620:AQ1620" si="2317">SUM(AB1621)</f>
        <v>0</v>
      </c>
      <c r="AC1620" s="11">
        <f t="shared" si="2317"/>
        <v>0</v>
      </c>
      <c r="AD1620" s="11">
        <f t="shared" si="2317"/>
        <v>0</v>
      </c>
      <c r="AE1620" s="11">
        <f t="shared" si="2317"/>
        <v>0</v>
      </c>
      <c r="AF1620" s="11">
        <f t="shared" si="2317"/>
        <v>0</v>
      </c>
      <c r="AG1620" s="11">
        <f t="shared" si="2317"/>
        <v>0</v>
      </c>
      <c r="AH1620" s="11">
        <f t="shared" si="2317"/>
        <v>0</v>
      </c>
      <c r="AI1620" s="11">
        <f t="shared" si="2317"/>
        <v>0</v>
      </c>
      <c r="AJ1620" s="11">
        <f t="shared" si="2317"/>
        <v>0</v>
      </c>
      <c r="AK1620" s="11">
        <f t="shared" si="2317"/>
        <v>0</v>
      </c>
      <c r="AL1620" s="11">
        <f t="shared" si="2317"/>
        <v>0</v>
      </c>
      <c r="AM1620" s="11">
        <f t="shared" si="2317"/>
        <v>0</v>
      </c>
      <c r="AN1620" s="11">
        <f t="shared" si="2317"/>
        <v>0</v>
      </c>
      <c r="AO1620" s="11">
        <f t="shared" si="2317"/>
        <v>0</v>
      </c>
      <c r="AP1620" s="11">
        <f t="shared" si="2317"/>
        <v>0</v>
      </c>
      <c r="AQ1620" s="11">
        <f t="shared" si="2317"/>
        <v>0</v>
      </c>
      <c r="AR1620" s="11">
        <v>0</v>
      </c>
      <c r="AS1620" s="11">
        <v>0</v>
      </c>
      <c r="AT1620" s="11">
        <f t="shared" ref="AT1620:BI1620" si="2318">SUM(AT1621)</f>
        <v>0</v>
      </c>
      <c r="AU1620" s="11">
        <f t="shared" si="2318"/>
        <v>0</v>
      </c>
      <c r="AV1620" s="11">
        <f t="shared" si="2318"/>
        <v>0</v>
      </c>
      <c r="AW1620" s="11">
        <f t="shared" si="2318"/>
        <v>0</v>
      </c>
      <c r="AX1620" s="11">
        <f t="shared" si="2318"/>
        <v>0</v>
      </c>
      <c r="AY1620" s="11">
        <f t="shared" si="2318"/>
        <v>0</v>
      </c>
      <c r="AZ1620" s="11">
        <f t="shared" si="2318"/>
        <v>0</v>
      </c>
      <c r="BA1620" s="11">
        <f t="shared" si="2318"/>
        <v>0</v>
      </c>
      <c r="BB1620" s="11">
        <f t="shared" si="2318"/>
        <v>0</v>
      </c>
      <c r="BC1620" s="11">
        <f t="shared" si="2318"/>
        <v>0</v>
      </c>
      <c r="BD1620" s="11">
        <f t="shared" si="2318"/>
        <v>0</v>
      </c>
      <c r="BE1620" s="11">
        <f t="shared" si="2318"/>
        <v>0</v>
      </c>
      <c r="BF1620" s="11">
        <f t="shared" si="2318"/>
        <v>0</v>
      </c>
      <c r="BG1620" s="11">
        <f t="shared" si="2318"/>
        <v>0</v>
      </c>
      <c r="BH1620" s="11">
        <f t="shared" si="2318"/>
        <v>0</v>
      </c>
      <c r="BI1620" s="11">
        <f t="shared" si="2318"/>
        <v>0</v>
      </c>
      <c r="BJ1620" s="11">
        <v>0</v>
      </c>
      <c r="BK1620" s="11">
        <v>0</v>
      </c>
    </row>
    <row r="1621" spans="1:63" x14ac:dyDescent="0.25">
      <c r="A1621" s="4" t="s">
        <v>550</v>
      </c>
      <c r="B1621" s="4" t="s">
        <v>1</v>
      </c>
      <c r="C1621" s="4" t="s">
        <v>14</v>
      </c>
      <c r="D1621" s="107" t="s">
        <v>552</v>
      </c>
      <c r="E1621" s="106" t="s">
        <v>100</v>
      </c>
      <c r="F1621" s="106" t="s">
        <v>0</v>
      </c>
      <c r="G1621" s="2" t="s">
        <v>0</v>
      </c>
      <c r="H1621" s="2" t="s">
        <v>101</v>
      </c>
      <c r="I1621" s="12">
        <f>SUM(I1622,I1626)</f>
        <v>4315400</v>
      </c>
      <c r="J1621" s="12">
        <f t="shared" ref="J1621:Y1621" si="2319">SUM(J1622,J1626)</f>
        <v>0</v>
      </c>
      <c r="K1621" s="12">
        <f t="shared" si="2319"/>
        <v>0</v>
      </c>
      <c r="L1621" s="12">
        <f t="shared" si="2319"/>
        <v>0</v>
      </c>
      <c r="M1621" s="12">
        <f t="shared" si="2319"/>
        <v>0</v>
      </c>
      <c r="N1621" s="12">
        <f t="shared" si="2319"/>
        <v>0</v>
      </c>
      <c r="O1621" s="12">
        <f t="shared" si="2319"/>
        <v>0</v>
      </c>
      <c r="P1621" s="12">
        <f t="shared" ref="P1621" si="2320">SUM(P1622,P1626)</f>
        <v>0</v>
      </c>
      <c r="Q1621" s="12">
        <f t="shared" si="2319"/>
        <v>0</v>
      </c>
      <c r="R1621" s="12">
        <f t="shared" si="2319"/>
        <v>0</v>
      </c>
      <c r="S1621" s="12">
        <f t="shared" si="2319"/>
        <v>0</v>
      </c>
      <c r="T1621" s="12">
        <f t="shared" si="2319"/>
        <v>0</v>
      </c>
      <c r="U1621" s="12">
        <f t="shared" si="2319"/>
        <v>0</v>
      </c>
      <c r="V1621" s="12">
        <f t="shared" si="2319"/>
        <v>0</v>
      </c>
      <c r="W1621" s="12">
        <f t="shared" si="2319"/>
        <v>0</v>
      </c>
      <c r="X1621" s="12">
        <f t="shared" si="2319"/>
        <v>0</v>
      </c>
      <c r="Y1621" s="12">
        <f t="shared" si="2319"/>
        <v>0</v>
      </c>
      <c r="Z1621" s="12">
        <v>0</v>
      </c>
      <c r="AA1621" s="12">
        <v>0</v>
      </c>
      <c r="AB1621" s="12">
        <f t="shared" ref="AB1621:AQ1621" si="2321">SUM(AB1622,AB1626)</f>
        <v>0</v>
      </c>
      <c r="AC1621" s="12">
        <f t="shared" si="2321"/>
        <v>0</v>
      </c>
      <c r="AD1621" s="12">
        <f t="shared" si="2321"/>
        <v>0</v>
      </c>
      <c r="AE1621" s="12">
        <f t="shared" si="2321"/>
        <v>0</v>
      </c>
      <c r="AF1621" s="12">
        <f t="shared" si="2321"/>
        <v>0</v>
      </c>
      <c r="AG1621" s="12">
        <f t="shared" si="2321"/>
        <v>0</v>
      </c>
      <c r="AH1621" s="12">
        <f t="shared" ref="AH1621" si="2322">SUM(AH1622,AH1626)</f>
        <v>0</v>
      </c>
      <c r="AI1621" s="12">
        <f t="shared" si="2321"/>
        <v>0</v>
      </c>
      <c r="AJ1621" s="12">
        <f t="shared" si="2321"/>
        <v>0</v>
      </c>
      <c r="AK1621" s="12">
        <f t="shared" si="2321"/>
        <v>0</v>
      </c>
      <c r="AL1621" s="12">
        <f t="shared" si="2321"/>
        <v>0</v>
      </c>
      <c r="AM1621" s="12">
        <f t="shared" si="2321"/>
        <v>0</v>
      </c>
      <c r="AN1621" s="12">
        <f t="shared" si="2321"/>
        <v>0</v>
      </c>
      <c r="AO1621" s="12">
        <f t="shared" si="2321"/>
        <v>0</v>
      </c>
      <c r="AP1621" s="12">
        <f t="shared" si="2321"/>
        <v>0</v>
      </c>
      <c r="AQ1621" s="12">
        <f t="shared" si="2321"/>
        <v>0</v>
      </c>
      <c r="AR1621" s="12">
        <v>0</v>
      </c>
      <c r="AS1621" s="12">
        <v>0</v>
      </c>
      <c r="AT1621" s="12">
        <f t="shared" ref="AT1621:BI1621" si="2323">SUM(AT1622,AT1626)</f>
        <v>0</v>
      </c>
      <c r="AU1621" s="12">
        <f t="shared" si="2323"/>
        <v>0</v>
      </c>
      <c r="AV1621" s="12">
        <f t="shared" si="2323"/>
        <v>0</v>
      </c>
      <c r="AW1621" s="12">
        <f t="shared" si="2323"/>
        <v>0</v>
      </c>
      <c r="AX1621" s="12">
        <f t="shared" si="2323"/>
        <v>0</v>
      </c>
      <c r="AY1621" s="12">
        <f t="shared" si="2323"/>
        <v>0</v>
      </c>
      <c r="AZ1621" s="12">
        <f t="shared" ref="AZ1621" si="2324">SUM(AZ1622,AZ1626)</f>
        <v>0</v>
      </c>
      <c r="BA1621" s="12">
        <f t="shared" si="2323"/>
        <v>0</v>
      </c>
      <c r="BB1621" s="12">
        <f t="shared" si="2323"/>
        <v>0</v>
      </c>
      <c r="BC1621" s="12">
        <f t="shared" si="2323"/>
        <v>0</v>
      </c>
      <c r="BD1621" s="12">
        <f t="shared" si="2323"/>
        <v>0</v>
      </c>
      <c r="BE1621" s="12">
        <f t="shared" si="2323"/>
        <v>0</v>
      </c>
      <c r="BF1621" s="12">
        <f t="shared" si="2323"/>
        <v>0</v>
      </c>
      <c r="BG1621" s="12">
        <f t="shared" si="2323"/>
        <v>0</v>
      </c>
      <c r="BH1621" s="12">
        <f t="shared" si="2323"/>
        <v>0</v>
      </c>
      <c r="BI1621" s="12">
        <f t="shared" si="2323"/>
        <v>0</v>
      </c>
      <c r="BJ1621" s="12">
        <v>0</v>
      </c>
      <c r="BK1621" s="12">
        <v>0</v>
      </c>
    </row>
    <row r="1622" spans="1:63" ht="22.5" x14ac:dyDescent="0.25">
      <c r="A1622" s="1" t="s">
        <v>550</v>
      </c>
      <c r="B1622" s="1" t="s">
        <v>1</v>
      </c>
      <c r="C1622" s="1" t="s">
        <v>14</v>
      </c>
      <c r="D1622" s="110" t="s">
        <v>552</v>
      </c>
      <c r="E1622" s="110" t="s">
        <v>102</v>
      </c>
      <c r="F1622" s="107" t="s">
        <v>0</v>
      </c>
      <c r="G1622" s="13" t="s">
        <v>0</v>
      </c>
      <c r="H1622" s="2" t="s">
        <v>103</v>
      </c>
      <c r="I1622" s="12">
        <f>SUM(I1623:I1625)</f>
        <v>1215300</v>
      </c>
      <c r="J1622" s="12">
        <f t="shared" ref="J1622:Y1622" si="2325">SUM(J1623:J1625)</f>
        <v>0</v>
      </c>
      <c r="K1622" s="12">
        <f t="shared" si="2325"/>
        <v>0</v>
      </c>
      <c r="L1622" s="12">
        <f t="shared" si="2325"/>
        <v>0</v>
      </c>
      <c r="M1622" s="12">
        <f t="shared" si="2325"/>
        <v>0</v>
      </c>
      <c r="N1622" s="12">
        <f t="shared" si="2325"/>
        <v>0</v>
      </c>
      <c r="O1622" s="12">
        <f t="shared" si="2325"/>
        <v>0</v>
      </c>
      <c r="P1622" s="12">
        <f t="shared" ref="P1622" si="2326">SUM(P1623:P1625)</f>
        <v>0</v>
      </c>
      <c r="Q1622" s="12">
        <f t="shared" si="2325"/>
        <v>0</v>
      </c>
      <c r="R1622" s="12">
        <f t="shared" si="2325"/>
        <v>0</v>
      </c>
      <c r="S1622" s="12">
        <f t="shared" si="2325"/>
        <v>0</v>
      </c>
      <c r="T1622" s="12">
        <f t="shared" si="2325"/>
        <v>0</v>
      </c>
      <c r="U1622" s="12">
        <f t="shared" si="2325"/>
        <v>0</v>
      </c>
      <c r="V1622" s="12">
        <f t="shared" si="2325"/>
        <v>0</v>
      </c>
      <c r="W1622" s="12">
        <f t="shared" si="2325"/>
        <v>0</v>
      </c>
      <c r="X1622" s="12">
        <f t="shared" si="2325"/>
        <v>0</v>
      </c>
      <c r="Y1622" s="12">
        <f t="shared" si="2325"/>
        <v>0</v>
      </c>
      <c r="Z1622" s="12">
        <v>0</v>
      </c>
      <c r="AA1622" s="12">
        <v>0</v>
      </c>
      <c r="AB1622" s="12">
        <f t="shared" ref="AB1622:AQ1622" si="2327">SUM(AB1623:AB1625)</f>
        <v>0</v>
      </c>
      <c r="AC1622" s="12">
        <f t="shared" si="2327"/>
        <v>0</v>
      </c>
      <c r="AD1622" s="12">
        <f t="shared" si="2327"/>
        <v>0</v>
      </c>
      <c r="AE1622" s="12">
        <f t="shared" si="2327"/>
        <v>0</v>
      </c>
      <c r="AF1622" s="12">
        <f t="shared" si="2327"/>
        <v>0</v>
      </c>
      <c r="AG1622" s="12">
        <f t="shared" si="2327"/>
        <v>0</v>
      </c>
      <c r="AH1622" s="12">
        <f t="shared" ref="AH1622" si="2328">SUM(AH1623:AH1625)</f>
        <v>0</v>
      </c>
      <c r="AI1622" s="12">
        <f t="shared" si="2327"/>
        <v>0</v>
      </c>
      <c r="AJ1622" s="12">
        <f t="shared" si="2327"/>
        <v>0</v>
      </c>
      <c r="AK1622" s="12">
        <f t="shared" si="2327"/>
        <v>0</v>
      </c>
      <c r="AL1622" s="12">
        <f t="shared" si="2327"/>
        <v>0</v>
      </c>
      <c r="AM1622" s="12">
        <f t="shared" si="2327"/>
        <v>0</v>
      </c>
      <c r="AN1622" s="12">
        <f t="shared" si="2327"/>
        <v>0</v>
      </c>
      <c r="AO1622" s="12">
        <f t="shared" si="2327"/>
        <v>0</v>
      </c>
      <c r="AP1622" s="12">
        <f t="shared" si="2327"/>
        <v>0</v>
      </c>
      <c r="AQ1622" s="12">
        <f t="shared" si="2327"/>
        <v>0</v>
      </c>
      <c r="AR1622" s="12">
        <v>0</v>
      </c>
      <c r="AS1622" s="12">
        <v>0</v>
      </c>
      <c r="AT1622" s="12">
        <f t="shared" ref="AT1622:BI1622" si="2329">SUM(AT1623:AT1625)</f>
        <v>0</v>
      </c>
      <c r="AU1622" s="12">
        <f t="shared" si="2329"/>
        <v>0</v>
      </c>
      <c r="AV1622" s="12">
        <f t="shared" si="2329"/>
        <v>0</v>
      </c>
      <c r="AW1622" s="12">
        <f t="shared" si="2329"/>
        <v>0</v>
      </c>
      <c r="AX1622" s="12">
        <f t="shared" si="2329"/>
        <v>0</v>
      </c>
      <c r="AY1622" s="12">
        <f t="shared" si="2329"/>
        <v>0</v>
      </c>
      <c r="AZ1622" s="12">
        <f t="shared" ref="AZ1622" si="2330">SUM(AZ1623:AZ1625)</f>
        <v>0</v>
      </c>
      <c r="BA1622" s="12">
        <f t="shared" si="2329"/>
        <v>0</v>
      </c>
      <c r="BB1622" s="12">
        <f t="shared" si="2329"/>
        <v>0</v>
      </c>
      <c r="BC1622" s="12">
        <f t="shared" si="2329"/>
        <v>0</v>
      </c>
      <c r="BD1622" s="12">
        <f t="shared" si="2329"/>
        <v>0</v>
      </c>
      <c r="BE1622" s="12">
        <f t="shared" si="2329"/>
        <v>0</v>
      </c>
      <c r="BF1622" s="12">
        <f t="shared" si="2329"/>
        <v>0</v>
      </c>
      <c r="BG1622" s="12">
        <f t="shared" si="2329"/>
        <v>0</v>
      </c>
      <c r="BH1622" s="12">
        <f t="shared" si="2329"/>
        <v>0</v>
      </c>
      <c r="BI1622" s="12">
        <f t="shared" si="2329"/>
        <v>0</v>
      </c>
      <c r="BJ1622" s="12">
        <v>0</v>
      </c>
      <c r="BK1622" s="12">
        <v>0</v>
      </c>
    </row>
    <row r="1623" spans="1:63" ht="22.5" x14ac:dyDescent="0.25">
      <c r="A1623" s="4" t="s">
        <v>550</v>
      </c>
      <c r="B1623" s="4" t="s">
        <v>1</v>
      </c>
      <c r="C1623" s="4" t="s">
        <v>14</v>
      </c>
      <c r="D1623" s="107" t="s">
        <v>552</v>
      </c>
      <c r="E1623" s="117">
        <v>6151</v>
      </c>
      <c r="F1623" s="107" t="s">
        <v>571</v>
      </c>
      <c r="G1623" s="103" t="s">
        <v>1656</v>
      </c>
      <c r="H1623" s="13" t="s">
        <v>1578</v>
      </c>
      <c r="I1623" s="14">
        <v>400100</v>
      </c>
      <c r="J1623" s="92">
        <v>0</v>
      </c>
      <c r="K1623" s="92"/>
      <c r="L1623" s="92"/>
      <c r="M1623" s="92"/>
      <c r="N1623" s="92"/>
      <c r="O1623" s="92"/>
      <c r="P1623" s="92">
        <f t="shared" si="2283"/>
        <v>0</v>
      </c>
      <c r="Q1623" s="92"/>
      <c r="R1623" s="92"/>
      <c r="S1623" s="92"/>
      <c r="T1623" s="92"/>
      <c r="U1623" s="92"/>
      <c r="V1623" s="92"/>
      <c r="W1623" s="92"/>
      <c r="X1623" s="92"/>
      <c r="Y1623" s="92"/>
      <c r="Z1623" s="92">
        <v>0</v>
      </c>
      <c r="AA1623" s="92">
        <v>0</v>
      </c>
      <c r="AB1623" s="92">
        <v>0</v>
      </c>
      <c r="AC1623" s="92"/>
      <c r="AD1623" s="92"/>
      <c r="AE1623" s="92"/>
      <c r="AF1623" s="92"/>
      <c r="AG1623" s="92"/>
      <c r="AH1623" s="92">
        <f t="shared" si="2284"/>
        <v>0</v>
      </c>
      <c r="AI1623" s="92"/>
      <c r="AJ1623" s="92"/>
      <c r="AK1623" s="92"/>
      <c r="AL1623" s="92"/>
      <c r="AM1623" s="92"/>
      <c r="AN1623" s="92"/>
      <c r="AO1623" s="92"/>
      <c r="AP1623" s="92"/>
      <c r="AQ1623" s="92"/>
      <c r="AR1623" s="92">
        <v>0</v>
      </c>
      <c r="AS1623" s="92">
        <v>0</v>
      </c>
      <c r="AT1623" s="92">
        <v>0</v>
      </c>
      <c r="AU1623" s="92"/>
      <c r="AV1623" s="92"/>
      <c r="AW1623" s="92"/>
      <c r="AX1623" s="92"/>
      <c r="AY1623" s="92"/>
      <c r="AZ1623" s="92">
        <f t="shared" si="2285"/>
        <v>0</v>
      </c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>
        <v>0</v>
      </c>
      <c r="BK1623" s="92">
        <v>0</v>
      </c>
    </row>
    <row r="1624" spans="1:63" ht="22.5" x14ac:dyDescent="0.25">
      <c r="A1624" s="4" t="s">
        <v>550</v>
      </c>
      <c r="B1624" s="4" t="s">
        <v>1</v>
      </c>
      <c r="C1624" s="4" t="s">
        <v>14</v>
      </c>
      <c r="D1624" s="107" t="s">
        <v>552</v>
      </c>
      <c r="E1624" s="117">
        <v>6151</v>
      </c>
      <c r="F1624" s="107" t="s">
        <v>572</v>
      </c>
      <c r="G1624" s="103" t="s">
        <v>1655</v>
      </c>
      <c r="H1624" s="13" t="s">
        <v>573</v>
      </c>
      <c r="I1624" s="14">
        <v>100</v>
      </c>
      <c r="J1624" s="14">
        <v>0</v>
      </c>
      <c r="K1624" s="14"/>
      <c r="L1624" s="14"/>
      <c r="M1624" s="14"/>
      <c r="N1624" s="14"/>
      <c r="O1624" s="14"/>
      <c r="P1624" s="14">
        <f t="shared" si="2283"/>
        <v>0</v>
      </c>
      <c r="Q1624" s="14"/>
      <c r="R1624" s="14"/>
      <c r="S1624" s="14"/>
      <c r="T1624" s="14"/>
      <c r="U1624" s="14"/>
      <c r="V1624" s="14"/>
      <c r="W1624" s="14"/>
      <c r="X1624" s="14"/>
      <c r="Y1624" s="14"/>
      <c r="Z1624" s="14">
        <v>0</v>
      </c>
      <c r="AA1624" s="14">
        <v>0</v>
      </c>
      <c r="AB1624" s="14">
        <v>0</v>
      </c>
      <c r="AC1624" s="14"/>
      <c r="AD1624" s="14"/>
      <c r="AE1624" s="14"/>
      <c r="AF1624" s="14"/>
      <c r="AG1624" s="14"/>
      <c r="AH1624" s="14">
        <f t="shared" si="2284"/>
        <v>0</v>
      </c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>
        <v>0</v>
      </c>
      <c r="AS1624" s="14">
        <v>0</v>
      </c>
      <c r="AT1624" s="14">
        <v>0</v>
      </c>
      <c r="AU1624" s="14"/>
      <c r="AV1624" s="14"/>
      <c r="AW1624" s="14"/>
      <c r="AX1624" s="14"/>
      <c r="AY1624" s="14"/>
      <c r="AZ1624" s="14">
        <f t="shared" si="2285"/>
        <v>0</v>
      </c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>
        <v>0</v>
      </c>
      <c r="BK1624" s="14">
        <v>0</v>
      </c>
    </row>
    <row r="1625" spans="1:63" ht="22.5" x14ac:dyDescent="0.25">
      <c r="A1625" s="4" t="s">
        <v>550</v>
      </c>
      <c r="B1625" s="4" t="s">
        <v>1</v>
      </c>
      <c r="C1625" s="4" t="s">
        <v>14</v>
      </c>
      <c r="D1625" s="107" t="s">
        <v>552</v>
      </c>
      <c r="E1625" s="117">
        <v>6151</v>
      </c>
      <c r="F1625" s="107" t="s">
        <v>574</v>
      </c>
      <c r="G1625" s="103" t="s">
        <v>1655</v>
      </c>
      <c r="H1625" s="13" t="s">
        <v>1579</v>
      </c>
      <c r="I1625" s="14">
        <v>815100</v>
      </c>
      <c r="J1625" s="92">
        <v>0</v>
      </c>
      <c r="K1625" s="92"/>
      <c r="L1625" s="92"/>
      <c r="M1625" s="92"/>
      <c r="N1625" s="92"/>
      <c r="O1625" s="92"/>
      <c r="P1625" s="92">
        <f t="shared" si="2283"/>
        <v>0</v>
      </c>
      <c r="Q1625" s="92"/>
      <c r="R1625" s="92"/>
      <c r="S1625" s="92"/>
      <c r="T1625" s="92"/>
      <c r="U1625" s="92"/>
      <c r="V1625" s="92"/>
      <c r="W1625" s="92"/>
      <c r="X1625" s="92"/>
      <c r="Y1625" s="92"/>
      <c r="Z1625" s="92">
        <v>0</v>
      </c>
      <c r="AA1625" s="92">
        <v>0</v>
      </c>
      <c r="AB1625" s="92">
        <v>0</v>
      </c>
      <c r="AC1625" s="92"/>
      <c r="AD1625" s="92"/>
      <c r="AE1625" s="92"/>
      <c r="AF1625" s="92"/>
      <c r="AG1625" s="92"/>
      <c r="AH1625" s="92">
        <f t="shared" si="2284"/>
        <v>0</v>
      </c>
      <c r="AI1625" s="92"/>
      <c r="AJ1625" s="92"/>
      <c r="AK1625" s="92"/>
      <c r="AL1625" s="92"/>
      <c r="AM1625" s="92"/>
      <c r="AN1625" s="92"/>
      <c r="AO1625" s="92"/>
      <c r="AP1625" s="92"/>
      <c r="AQ1625" s="92"/>
      <c r="AR1625" s="92">
        <v>0</v>
      </c>
      <c r="AS1625" s="92">
        <v>0</v>
      </c>
      <c r="AT1625" s="92">
        <v>0</v>
      </c>
      <c r="AU1625" s="92"/>
      <c r="AV1625" s="92"/>
      <c r="AW1625" s="92"/>
      <c r="AX1625" s="92"/>
      <c r="AY1625" s="92"/>
      <c r="AZ1625" s="92">
        <f t="shared" si="2285"/>
        <v>0</v>
      </c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>
        <v>0</v>
      </c>
      <c r="BK1625" s="92">
        <v>0</v>
      </c>
    </row>
    <row r="1626" spans="1:63" ht="22.5" x14ac:dyDescent="0.25">
      <c r="A1626" s="1" t="s">
        <v>550</v>
      </c>
      <c r="B1626" s="1" t="s">
        <v>1</v>
      </c>
      <c r="C1626" s="1" t="s">
        <v>14</v>
      </c>
      <c r="D1626" s="110" t="s">
        <v>552</v>
      </c>
      <c r="E1626" s="110" t="s">
        <v>105</v>
      </c>
      <c r="F1626" s="107" t="s">
        <v>0</v>
      </c>
      <c r="G1626" s="13" t="s">
        <v>0</v>
      </c>
      <c r="H1626" s="2" t="s">
        <v>106</v>
      </c>
      <c r="I1626" s="12">
        <f>SUM(I1627:I1628)</f>
        <v>3100100</v>
      </c>
      <c r="J1626" s="12">
        <f t="shared" ref="J1626:Y1626" si="2331">SUM(J1627:J1628)</f>
        <v>0</v>
      </c>
      <c r="K1626" s="12">
        <f t="shared" si="2331"/>
        <v>0</v>
      </c>
      <c r="L1626" s="12">
        <f t="shared" si="2331"/>
        <v>0</v>
      </c>
      <c r="M1626" s="12">
        <f t="shared" si="2331"/>
        <v>0</v>
      </c>
      <c r="N1626" s="12">
        <f t="shared" si="2331"/>
        <v>0</v>
      </c>
      <c r="O1626" s="12">
        <f t="shared" si="2331"/>
        <v>0</v>
      </c>
      <c r="P1626" s="12">
        <f t="shared" si="2331"/>
        <v>0</v>
      </c>
      <c r="Q1626" s="12">
        <f t="shared" si="2331"/>
        <v>0</v>
      </c>
      <c r="R1626" s="12">
        <f t="shared" si="2331"/>
        <v>0</v>
      </c>
      <c r="S1626" s="12">
        <f t="shared" si="2331"/>
        <v>0</v>
      </c>
      <c r="T1626" s="12">
        <f t="shared" si="2331"/>
        <v>0</v>
      </c>
      <c r="U1626" s="12">
        <f t="shared" si="2331"/>
        <v>0</v>
      </c>
      <c r="V1626" s="12">
        <f t="shared" si="2331"/>
        <v>0</v>
      </c>
      <c r="W1626" s="12">
        <f t="shared" si="2331"/>
        <v>0</v>
      </c>
      <c r="X1626" s="12">
        <f t="shared" si="2331"/>
        <v>0</v>
      </c>
      <c r="Y1626" s="12">
        <f t="shared" si="2331"/>
        <v>0</v>
      </c>
      <c r="Z1626" s="12">
        <v>0</v>
      </c>
      <c r="AA1626" s="12">
        <v>0</v>
      </c>
      <c r="AB1626" s="12">
        <f t="shared" ref="AB1626:AQ1626" si="2332">SUM(AB1627:AB1628)</f>
        <v>0</v>
      </c>
      <c r="AC1626" s="12">
        <f t="shared" si="2332"/>
        <v>0</v>
      </c>
      <c r="AD1626" s="12">
        <f t="shared" si="2332"/>
        <v>0</v>
      </c>
      <c r="AE1626" s="12">
        <f t="shared" si="2332"/>
        <v>0</v>
      </c>
      <c r="AF1626" s="12">
        <f t="shared" si="2332"/>
        <v>0</v>
      </c>
      <c r="AG1626" s="12">
        <f t="shared" si="2332"/>
        <v>0</v>
      </c>
      <c r="AH1626" s="12">
        <f t="shared" si="2332"/>
        <v>0</v>
      </c>
      <c r="AI1626" s="12">
        <f t="shared" si="2332"/>
        <v>0</v>
      </c>
      <c r="AJ1626" s="12">
        <f t="shared" si="2332"/>
        <v>0</v>
      </c>
      <c r="AK1626" s="12">
        <f t="shared" si="2332"/>
        <v>0</v>
      </c>
      <c r="AL1626" s="12">
        <f t="shared" si="2332"/>
        <v>0</v>
      </c>
      <c r="AM1626" s="12">
        <f t="shared" si="2332"/>
        <v>0</v>
      </c>
      <c r="AN1626" s="12">
        <f t="shared" si="2332"/>
        <v>0</v>
      </c>
      <c r="AO1626" s="12">
        <f t="shared" si="2332"/>
        <v>0</v>
      </c>
      <c r="AP1626" s="12">
        <f t="shared" si="2332"/>
        <v>0</v>
      </c>
      <c r="AQ1626" s="12">
        <f t="shared" si="2332"/>
        <v>0</v>
      </c>
      <c r="AR1626" s="12">
        <v>0</v>
      </c>
      <c r="AS1626" s="12">
        <v>0</v>
      </c>
      <c r="AT1626" s="12">
        <f t="shared" ref="AT1626:BI1626" si="2333">SUM(AT1627:AT1628)</f>
        <v>0</v>
      </c>
      <c r="AU1626" s="12">
        <f t="shared" si="2333"/>
        <v>0</v>
      </c>
      <c r="AV1626" s="12">
        <f t="shared" si="2333"/>
        <v>0</v>
      </c>
      <c r="AW1626" s="12">
        <f t="shared" si="2333"/>
        <v>0</v>
      </c>
      <c r="AX1626" s="12">
        <f t="shared" si="2333"/>
        <v>0</v>
      </c>
      <c r="AY1626" s="12">
        <f t="shared" si="2333"/>
        <v>0</v>
      </c>
      <c r="AZ1626" s="12">
        <f t="shared" si="2333"/>
        <v>0</v>
      </c>
      <c r="BA1626" s="12">
        <f t="shared" si="2333"/>
        <v>0</v>
      </c>
      <c r="BB1626" s="12">
        <f t="shared" si="2333"/>
        <v>0</v>
      </c>
      <c r="BC1626" s="12">
        <f t="shared" si="2333"/>
        <v>0</v>
      </c>
      <c r="BD1626" s="12">
        <f t="shared" si="2333"/>
        <v>0</v>
      </c>
      <c r="BE1626" s="12">
        <f t="shared" si="2333"/>
        <v>0</v>
      </c>
      <c r="BF1626" s="12">
        <f t="shared" si="2333"/>
        <v>0</v>
      </c>
      <c r="BG1626" s="12">
        <f t="shared" si="2333"/>
        <v>0</v>
      </c>
      <c r="BH1626" s="12">
        <f t="shared" si="2333"/>
        <v>0</v>
      </c>
      <c r="BI1626" s="12">
        <f t="shared" si="2333"/>
        <v>0</v>
      </c>
      <c r="BJ1626" s="12">
        <v>0</v>
      </c>
      <c r="BK1626" s="12">
        <v>0</v>
      </c>
    </row>
    <row r="1627" spans="1:63" ht="22.5" x14ac:dyDescent="0.25">
      <c r="A1627" s="4" t="s">
        <v>550</v>
      </c>
      <c r="B1627" s="4" t="s">
        <v>1</v>
      </c>
      <c r="C1627" s="4" t="s">
        <v>14</v>
      </c>
      <c r="D1627" s="107" t="s">
        <v>552</v>
      </c>
      <c r="E1627" s="117">
        <v>6153</v>
      </c>
      <c r="F1627" s="107" t="s">
        <v>575</v>
      </c>
      <c r="G1627" s="103" t="s">
        <v>1655</v>
      </c>
      <c r="H1627" s="13" t="s">
        <v>576</v>
      </c>
      <c r="I1627" s="14">
        <v>3000100</v>
      </c>
      <c r="J1627" s="14">
        <v>0</v>
      </c>
      <c r="K1627" s="14"/>
      <c r="L1627" s="14"/>
      <c r="M1627" s="14"/>
      <c r="N1627" s="14"/>
      <c r="O1627" s="14"/>
      <c r="P1627" s="14">
        <f t="shared" si="2283"/>
        <v>0</v>
      </c>
      <c r="Q1627" s="14"/>
      <c r="R1627" s="14"/>
      <c r="S1627" s="14"/>
      <c r="T1627" s="14"/>
      <c r="U1627" s="14"/>
      <c r="V1627" s="14"/>
      <c r="W1627" s="14"/>
      <c r="X1627" s="14"/>
      <c r="Y1627" s="14"/>
      <c r="Z1627" s="14">
        <v>0</v>
      </c>
      <c r="AA1627" s="14">
        <v>0</v>
      </c>
      <c r="AB1627" s="14">
        <v>0</v>
      </c>
      <c r="AC1627" s="14"/>
      <c r="AD1627" s="14"/>
      <c r="AE1627" s="14"/>
      <c r="AF1627" s="14"/>
      <c r="AG1627" s="14"/>
      <c r="AH1627" s="14">
        <f t="shared" si="2284"/>
        <v>0</v>
      </c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>
        <v>0</v>
      </c>
      <c r="AS1627" s="14">
        <v>0</v>
      </c>
      <c r="AT1627" s="14">
        <v>0</v>
      </c>
      <c r="AU1627" s="14"/>
      <c r="AV1627" s="14"/>
      <c r="AW1627" s="14"/>
      <c r="AX1627" s="14"/>
      <c r="AY1627" s="14"/>
      <c r="AZ1627" s="14">
        <f t="shared" si="2285"/>
        <v>0</v>
      </c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>
        <v>0</v>
      </c>
      <c r="BK1627" s="14">
        <v>0</v>
      </c>
    </row>
    <row r="1628" spans="1:63" ht="22.5" x14ac:dyDescent="0.25">
      <c r="A1628" s="4" t="s">
        <v>550</v>
      </c>
      <c r="B1628" s="4" t="s">
        <v>1</v>
      </c>
      <c r="C1628" s="4" t="s">
        <v>14</v>
      </c>
      <c r="D1628" s="107" t="s">
        <v>552</v>
      </c>
      <c r="E1628" s="117">
        <v>6153</v>
      </c>
      <c r="F1628" s="107" t="s">
        <v>577</v>
      </c>
      <c r="G1628" s="103" t="s">
        <v>1656</v>
      </c>
      <c r="H1628" s="13" t="s">
        <v>578</v>
      </c>
      <c r="I1628" s="14">
        <v>100000</v>
      </c>
      <c r="J1628" s="14">
        <v>0</v>
      </c>
      <c r="K1628" s="14"/>
      <c r="L1628" s="14"/>
      <c r="M1628" s="14"/>
      <c r="N1628" s="14"/>
      <c r="O1628" s="14"/>
      <c r="P1628" s="14">
        <f t="shared" si="2283"/>
        <v>0</v>
      </c>
      <c r="Q1628" s="14"/>
      <c r="R1628" s="14"/>
      <c r="S1628" s="14"/>
      <c r="T1628" s="14"/>
      <c r="U1628" s="14"/>
      <c r="V1628" s="14"/>
      <c r="W1628" s="14"/>
      <c r="X1628" s="14"/>
      <c r="Y1628" s="14"/>
      <c r="Z1628" s="14">
        <v>0</v>
      </c>
      <c r="AA1628" s="14">
        <v>0</v>
      </c>
      <c r="AB1628" s="14">
        <v>0</v>
      </c>
      <c r="AC1628" s="14"/>
      <c r="AD1628" s="14"/>
      <c r="AE1628" s="14"/>
      <c r="AF1628" s="14"/>
      <c r="AG1628" s="14"/>
      <c r="AH1628" s="14">
        <f t="shared" si="2284"/>
        <v>0</v>
      </c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>
        <v>0</v>
      </c>
      <c r="AS1628" s="14">
        <v>0</v>
      </c>
      <c r="AT1628" s="14">
        <v>0</v>
      </c>
      <c r="AU1628" s="14"/>
      <c r="AV1628" s="14"/>
      <c r="AW1628" s="14"/>
      <c r="AX1628" s="14"/>
      <c r="AY1628" s="14"/>
      <c r="AZ1628" s="14">
        <f t="shared" si="2285"/>
        <v>0</v>
      </c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>
        <v>0</v>
      </c>
      <c r="BK1628" s="14">
        <v>0</v>
      </c>
    </row>
    <row r="1629" spans="1:63" ht="33.75" x14ac:dyDescent="0.25">
      <c r="A1629" s="1" t="s">
        <v>0</v>
      </c>
      <c r="B1629" s="1" t="s">
        <v>0</v>
      </c>
      <c r="C1629" s="1" t="s">
        <v>0</v>
      </c>
      <c r="D1629" s="106" t="s">
        <v>0</v>
      </c>
      <c r="E1629" s="106" t="s">
        <v>0</v>
      </c>
      <c r="F1629" s="106" t="s">
        <v>0</v>
      </c>
      <c r="G1629" s="2" t="s">
        <v>0</v>
      </c>
      <c r="H1629" s="10" t="s">
        <v>49</v>
      </c>
      <c r="I1629" s="11">
        <f>SUM(I1630)</f>
        <v>5000</v>
      </c>
      <c r="J1629" s="11">
        <f t="shared" ref="J1629:Y1629" si="2334">SUM(J1630)</f>
        <v>0</v>
      </c>
      <c r="K1629" s="11">
        <f t="shared" si="2334"/>
        <v>0</v>
      </c>
      <c r="L1629" s="11">
        <f t="shared" si="2334"/>
        <v>0</v>
      </c>
      <c r="M1629" s="11">
        <f t="shared" si="2334"/>
        <v>0</v>
      </c>
      <c r="N1629" s="11">
        <f t="shared" si="2334"/>
        <v>0</v>
      </c>
      <c r="O1629" s="11">
        <f t="shared" si="2334"/>
        <v>0</v>
      </c>
      <c r="P1629" s="11">
        <f t="shared" si="2334"/>
        <v>0</v>
      </c>
      <c r="Q1629" s="11">
        <f t="shared" si="2334"/>
        <v>0</v>
      </c>
      <c r="R1629" s="11">
        <f t="shared" si="2334"/>
        <v>0</v>
      </c>
      <c r="S1629" s="11">
        <f t="shared" si="2334"/>
        <v>0</v>
      </c>
      <c r="T1629" s="11">
        <f t="shared" si="2334"/>
        <v>0</v>
      </c>
      <c r="U1629" s="11">
        <f t="shared" si="2334"/>
        <v>0</v>
      </c>
      <c r="V1629" s="11">
        <f t="shared" si="2334"/>
        <v>0</v>
      </c>
      <c r="W1629" s="11">
        <f t="shared" si="2334"/>
        <v>0</v>
      </c>
      <c r="X1629" s="11">
        <f t="shared" si="2334"/>
        <v>0</v>
      </c>
      <c r="Y1629" s="11">
        <f t="shared" si="2334"/>
        <v>0</v>
      </c>
      <c r="Z1629" s="11">
        <v>0</v>
      </c>
      <c r="AA1629" s="11">
        <v>0</v>
      </c>
      <c r="AB1629" s="11">
        <f t="shared" ref="AB1629:AQ1629" si="2335">SUM(AB1630)</f>
        <v>0</v>
      </c>
      <c r="AC1629" s="11">
        <f t="shared" si="2335"/>
        <v>0</v>
      </c>
      <c r="AD1629" s="11">
        <f t="shared" si="2335"/>
        <v>0</v>
      </c>
      <c r="AE1629" s="11">
        <f t="shared" si="2335"/>
        <v>0</v>
      </c>
      <c r="AF1629" s="11">
        <f t="shared" si="2335"/>
        <v>0</v>
      </c>
      <c r="AG1629" s="11">
        <f t="shared" si="2335"/>
        <v>0</v>
      </c>
      <c r="AH1629" s="11">
        <f t="shared" si="2335"/>
        <v>0</v>
      </c>
      <c r="AI1629" s="11">
        <f t="shared" si="2335"/>
        <v>0</v>
      </c>
      <c r="AJ1629" s="11">
        <f t="shared" si="2335"/>
        <v>0</v>
      </c>
      <c r="AK1629" s="11">
        <f t="shared" si="2335"/>
        <v>0</v>
      </c>
      <c r="AL1629" s="11">
        <f t="shared" si="2335"/>
        <v>0</v>
      </c>
      <c r="AM1629" s="11">
        <f t="shared" si="2335"/>
        <v>0</v>
      </c>
      <c r="AN1629" s="11">
        <f t="shared" si="2335"/>
        <v>0</v>
      </c>
      <c r="AO1629" s="11">
        <f t="shared" si="2335"/>
        <v>0</v>
      </c>
      <c r="AP1629" s="11">
        <f t="shared" si="2335"/>
        <v>0</v>
      </c>
      <c r="AQ1629" s="11">
        <f t="shared" si="2335"/>
        <v>0</v>
      </c>
      <c r="AR1629" s="11">
        <v>0</v>
      </c>
      <c r="AS1629" s="11">
        <v>0</v>
      </c>
      <c r="AT1629" s="11">
        <f t="shared" ref="AT1629:BI1629" si="2336">SUM(AT1630)</f>
        <v>0</v>
      </c>
      <c r="AU1629" s="11">
        <f t="shared" si="2336"/>
        <v>0</v>
      </c>
      <c r="AV1629" s="11">
        <f t="shared" si="2336"/>
        <v>0</v>
      </c>
      <c r="AW1629" s="11">
        <f t="shared" si="2336"/>
        <v>0</v>
      </c>
      <c r="AX1629" s="11">
        <f t="shared" si="2336"/>
        <v>0</v>
      </c>
      <c r="AY1629" s="11">
        <f t="shared" si="2336"/>
        <v>0</v>
      </c>
      <c r="AZ1629" s="11">
        <f t="shared" si="2336"/>
        <v>0</v>
      </c>
      <c r="BA1629" s="11">
        <f t="shared" si="2336"/>
        <v>0</v>
      </c>
      <c r="BB1629" s="11">
        <f t="shared" si="2336"/>
        <v>0</v>
      </c>
      <c r="BC1629" s="11">
        <f t="shared" si="2336"/>
        <v>0</v>
      </c>
      <c r="BD1629" s="11">
        <f t="shared" si="2336"/>
        <v>0</v>
      </c>
      <c r="BE1629" s="11">
        <f t="shared" si="2336"/>
        <v>0</v>
      </c>
      <c r="BF1629" s="11">
        <f t="shared" si="2336"/>
        <v>0</v>
      </c>
      <c r="BG1629" s="11">
        <f t="shared" si="2336"/>
        <v>0</v>
      </c>
      <c r="BH1629" s="11">
        <f t="shared" si="2336"/>
        <v>0</v>
      </c>
      <c r="BI1629" s="11">
        <f t="shared" si="2336"/>
        <v>0</v>
      </c>
      <c r="BJ1629" s="11">
        <v>0</v>
      </c>
      <c r="BK1629" s="11">
        <v>0</v>
      </c>
    </row>
    <row r="1630" spans="1:63" x14ac:dyDescent="0.25">
      <c r="A1630" s="4" t="s">
        <v>550</v>
      </c>
      <c r="B1630" s="4" t="s">
        <v>1</v>
      </c>
      <c r="C1630" s="4" t="s">
        <v>14</v>
      </c>
      <c r="D1630" s="107" t="s">
        <v>552</v>
      </c>
      <c r="E1630" s="106" t="s">
        <v>50</v>
      </c>
      <c r="F1630" s="106" t="s">
        <v>0</v>
      </c>
      <c r="G1630" s="2" t="s">
        <v>0</v>
      </c>
      <c r="H1630" s="2" t="s">
        <v>51</v>
      </c>
      <c r="I1630" s="12">
        <f>SUM(I1631)</f>
        <v>5000</v>
      </c>
      <c r="J1630" s="12">
        <f t="shared" ref="J1630:Y1630" si="2337">SUM(J1631:J1632)</f>
        <v>0</v>
      </c>
      <c r="K1630" s="12">
        <f t="shared" si="2337"/>
        <v>0</v>
      </c>
      <c r="L1630" s="12">
        <f t="shared" si="2337"/>
        <v>0</v>
      </c>
      <c r="M1630" s="12">
        <f t="shared" si="2337"/>
        <v>0</v>
      </c>
      <c r="N1630" s="12">
        <f t="shared" si="2337"/>
        <v>0</v>
      </c>
      <c r="O1630" s="12">
        <f t="shared" si="2337"/>
        <v>0</v>
      </c>
      <c r="P1630" s="12">
        <f t="shared" ref="P1630" si="2338">SUM(P1631:P1632)</f>
        <v>0</v>
      </c>
      <c r="Q1630" s="12">
        <f t="shared" si="2337"/>
        <v>0</v>
      </c>
      <c r="R1630" s="12">
        <f t="shared" si="2337"/>
        <v>0</v>
      </c>
      <c r="S1630" s="12">
        <f t="shared" si="2337"/>
        <v>0</v>
      </c>
      <c r="T1630" s="12">
        <f t="shared" si="2337"/>
        <v>0</v>
      </c>
      <c r="U1630" s="12">
        <f t="shared" si="2337"/>
        <v>0</v>
      </c>
      <c r="V1630" s="12">
        <f t="shared" si="2337"/>
        <v>0</v>
      </c>
      <c r="W1630" s="12">
        <f t="shared" si="2337"/>
        <v>0</v>
      </c>
      <c r="X1630" s="12">
        <f t="shared" si="2337"/>
        <v>0</v>
      </c>
      <c r="Y1630" s="12">
        <f t="shared" si="2337"/>
        <v>0</v>
      </c>
      <c r="Z1630" s="12">
        <v>0</v>
      </c>
      <c r="AA1630" s="12">
        <v>0</v>
      </c>
      <c r="AB1630" s="12">
        <f t="shared" ref="AB1630:AQ1630" si="2339">SUM(AB1631:AB1632)</f>
        <v>0</v>
      </c>
      <c r="AC1630" s="12">
        <f t="shared" si="2339"/>
        <v>0</v>
      </c>
      <c r="AD1630" s="12">
        <f t="shared" si="2339"/>
        <v>0</v>
      </c>
      <c r="AE1630" s="12">
        <f t="shared" si="2339"/>
        <v>0</v>
      </c>
      <c r="AF1630" s="12">
        <f t="shared" si="2339"/>
        <v>0</v>
      </c>
      <c r="AG1630" s="12">
        <f t="shared" si="2339"/>
        <v>0</v>
      </c>
      <c r="AH1630" s="12">
        <f t="shared" ref="AH1630" si="2340">SUM(AH1631:AH1632)</f>
        <v>0</v>
      </c>
      <c r="AI1630" s="12">
        <f t="shared" si="2339"/>
        <v>0</v>
      </c>
      <c r="AJ1630" s="12">
        <f t="shared" si="2339"/>
        <v>0</v>
      </c>
      <c r="AK1630" s="12">
        <f t="shared" si="2339"/>
        <v>0</v>
      </c>
      <c r="AL1630" s="12">
        <f t="shared" si="2339"/>
        <v>0</v>
      </c>
      <c r="AM1630" s="12">
        <f t="shared" si="2339"/>
        <v>0</v>
      </c>
      <c r="AN1630" s="12">
        <f t="shared" si="2339"/>
        <v>0</v>
      </c>
      <c r="AO1630" s="12">
        <f t="shared" si="2339"/>
        <v>0</v>
      </c>
      <c r="AP1630" s="12">
        <f t="shared" si="2339"/>
        <v>0</v>
      </c>
      <c r="AQ1630" s="12">
        <f t="shared" si="2339"/>
        <v>0</v>
      </c>
      <c r="AR1630" s="12">
        <v>0</v>
      </c>
      <c r="AS1630" s="12">
        <v>0</v>
      </c>
      <c r="AT1630" s="12">
        <f t="shared" ref="AT1630:BI1630" si="2341">SUM(AT1631:AT1632)</f>
        <v>0</v>
      </c>
      <c r="AU1630" s="12">
        <f t="shared" si="2341"/>
        <v>0</v>
      </c>
      <c r="AV1630" s="12">
        <f t="shared" si="2341"/>
        <v>0</v>
      </c>
      <c r="AW1630" s="12">
        <f t="shared" si="2341"/>
        <v>0</v>
      </c>
      <c r="AX1630" s="12">
        <f t="shared" si="2341"/>
        <v>0</v>
      </c>
      <c r="AY1630" s="12">
        <f t="shared" si="2341"/>
        <v>0</v>
      </c>
      <c r="AZ1630" s="12">
        <f t="shared" ref="AZ1630" si="2342">SUM(AZ1631:AZ1632)</f>
        <v>0</v>
      </c>
      <c r="BA1630" s="12">
        <f t="shared" si="2341"/>
        <v>0</v>
      </c>
      <c r="BB1630" s="12">
        <f t="shared" si="2341"/>
        <v>0</v>
      </c>
      <c r="BC1630" s="12">
        <f t="shared" si="2341"/>
        <v>0</v>
      </c>
      <c r="BD1630" s="12">
        <f t="shared" si="2341"/>
        <v>0</v>
      </c>
      <c r="BE1630" s="12">
        <f t="shared" si="2341"/>
        <v>0</v>
      </c>
      <c r="BF1630" s="12">
        <f t="shared" si="2341"/>
        <v>0</v>
      </c>
      <c r="BG1630" s="12">
        <f t="shared" si="2341"/>
        <v>0</v>
      </c>
      <c r="BH1630" s="12">
        <f t="shared" si="2341"/>
        <v>0</v>
      </c>
      <c r="BI1630" s="12">
        <f t="shared" si="2341"/>
        <v>0</v>
      </c>
      <c r="BJ1630" s="12">
        <v>0</v>
      </c>
      <c r="BK1630" s="12">
        <v>0</v>
      </c>
    </row>
    <row r="1631" spans="1:63" x14ac:dyDescent="0.25">
      <c r="A1631" s="4" t="s">
        <v>550</v>
      </c>
      <c r="B1631" s="4" t="s">
        <v>1</v>
      </c>
      <c r="C1631" s="4" t="s">
        <v>14</v>
      </c>
      <c r="D1631" s="107" t="s">
        <v>552</v>
      </c>
      <c r="E1631" s="117">
        <v>8213</v>
      </c>
      <c r="F1631" s="107"/>
      <c r="G1631" s="103" t="s">
        <v>1655</v>
      </c>
      <c r="H1631" s="13" t="s">
        <v>53</v>
      </c>
      <c r="I1631" s="14">
        <v>5000</v>
      </c>
      <c r="J1631" s="14">
        <v>0</v>
      </c>
      <c r="K1631" s="14"/>
      <c r="L1631" s="14"/>
      <c r="M1631" s="14"/>
      <c r="N1631" s="14"/>
      <c r="O1631" s="14"/>
      <c r="P1631" s="14">
        <f t="shared" si="2283"/>
        <v>0</v>
      </c>
      <c r="Q1631" s="14"/>
      <c r="R1631" s="14"/>
      <c r="S1631" s="14"/>
      <c r="T1631" s="14"/>
      <c r="U1631" s="14"/>
      <c r="V1631" s="14"/>
      <c r="W1631" s="14"/>
      <c r="X1631" s="14"/>
      <c r="Y1631" s="14"/>
      <c r="Z1631" s="14">
        <v>0</v>
      </c>
      <c r="AA1631" s="14">
        <v>0</v>
      </c>
      <c r="AB1631" s="14">
        <v>0</v>
      </c>
      <c r="AC1631" s="14"/>
      <c r="AD1631" s="14"/>
      <c r="AE1631" s="14"/>
      <c r="AF1631" s="14"/>
      <c r="AG1631" s="14"/>
      <c r="AH1631" s="14">
        <f t="shared" si="2284"/>
        <v>0</v>
      </c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>
        <v>0</v>
      </c>
      <c r="AS1631" s="14">
        <v>0</v>
      </c>
      <c r="AT1631" s="14">
        <v>0</v>
      </c>
      <c r="AU1631" s="14"/>
      <c r="AV1631" s="14"/>
      <c r="AW1631" s="14"/>
      <c r="AX1631" s="14"/>
      <c r="AY1631" s="14"/>
      <c r="AZ1631" s="14">
        <f t="shared" si="2285"/>
        <v>0</v>
      </c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>
        <v>0</v>
      </c>
      <c r="BK1631" s="14">
        <v>0</v>
      </c>
    </row>
    <row r="1632" spans="1:63" ht="22.5" x14ac:dyDescent="0.25">
      <c r="A1632" s="4" t="s">
        <v>550</v>
      </c>
      <c r="B1632" s="4" t="s">
        <v>1</v>
      </c>
      <c r="C1632" s="4" t="s">
        <v>14</v>
      </c>
      <c r="D1632" s="107" t="s">
        <v>552</v>
      </c>
      <c r="E1632" s="117">
        <v>8213</v>
      </c>
      <c r="F1632" s="107" t="s">
        <v>1630</v>
      </c>
      <c r="G1632" s="103" t="s">
        <v>1656</v>
      </c>
      <c r="H1632" s="13" t="s">
        <v>1576</v>
      </c>
      <c r="I1632" s="14"/>
      <c r="J1632" s="14">
        <v>0</v>
      </c>
      <c r="K1632" s="14"/>
      <c r="L1632" s="14"/>
      <c r="M1632" s="14"/>
      <c r="N1632" s="14"/>
      <c r="O1632" s="14"/>
      <c r="P1632" s="14">
        <f t="shared" si="2283"/>
        <v>0</v>
      </c>
      <c r="Q1632" s="14"/>
      <c r="R1632" s="14"/>
      <c r="S1632" s="14"/>
      <c r="T1632" s="14"/>
      <c r="U1632" s="14"/>
      <c r="V1632" s="14"/>
      <c r="W1632" s="14"/>
      <c r="X1632" s="14"/>
      <c r="Y1632" s="14"/>
      <c r="Z1632" s="14">
        <v>0</v>
      </c>
      <c r="AA1632" s="14">
        <v>0</v>
      </c>
      <c r="AB1632" s="14"/>
      <c r="AC1632" s="14"/>
      <c r="AD1632" s="14"/>
      <c r="AE1632" s="14"/>
      <c r="AF1632" s="14"/>
      <c r="AG1632" s="14"/>
      <c r="AH1632" s="14">
        <f t="shared" si="2284"/>
        <v>0</v>
      </c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>
        <v>0</v>
      </c>
      <c r="AS1632" s="14">
        <v>0</v>
      </c>
      <c r="AT1632" s="14"/>
      <c r="AU1632" s="14"/>
      <c r="AV1632" s="14"/>
      <c r="AW1632" s="14"/>
      <c r="AX1632" s="14"/>
      <c r="AY1632" s="14"/>
      <c r="AZ1632" s="14">
        <f t="shared" si="2285"/>
        <v>0</v>
      </c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>
        <v>0</v>
      </c>
      <c r="BK1632" s="14">
        <v>0</v>
      </c>
    </row>
    <row r="1633" spans="1:63" ht="22.5" x14ac:dyDescent="0.25">
      <c r="A1633" s="13" t="s">
        <v>0</v>
      </c>
      <c r="B1633" s="13" t="s">
        <v>0</v>
      </c>
      <c r="C1633" s="13" t="s">
        <v>0</v>
      </c>
      <c r="D1633" s="103" t="s">
        <v>0</v>
      </c>
      <c r="E1633" s="103" t="s">
        <v>0</v>
      </c>
      <c r="F1633" s="103" t="s">
        <v>0</v>
      </c>
      <c r="G1633" s="13" t="s">
        <v>0</v>
      </c>
      <c r="H1633" s="10" t="s">
        <v>579</v>
      </c>
      <c r="I1633" s="11">
        <f>SUM(I1629,I1620,I1606,I1588)</f>
        <v>18820000</v>
      </c>
      <c r="J1633" s="11">
        <f t="shared" ref="J1633:Y1633" si="2343">SUM(J1629,J1620,J1606,J1588)</f>
        <v>0</v>
      </c>
      <c r="K1633" s="11">
        <f t="shared" si="2343"/>
        <v>0</v>
      </c>
      <c r="L1633" s="11">
        <f t="shared" si="2343"/>
        <v>0</v>
      </c>
      <c r="M1633" s="11">
        <f t="shared" si="2343"/>
        <v>0</v>
      </c>
      <c r="N1633" s="11">
        <f t="shared" si="2343"/>
        <v>0</v>
      </c>
      <c r="O1633" s="11">
        <f t="shared" si="2343"/>
        <v>0</v>
      </c>
      <c r="P1633" s="11">
        <f t="shared" si="2343"/>
        <v>0</v>
      </c>
      <c r="Q1633" s="11">
        <f t="shared" si="2343"/>
        <v>0</v>
      </c>
      <c r="R1633" s="11">
        <f t="shared" si="2343"/>
        <v>0</v>
      </c>
      <c r="S1633" s="11">
        <f t="shared" si="2343"/>
        <v>0</v>
      </c>
      <c r="T1633" s="11">
        <f t="shared" si="2343"/>
        <v>0</v>
      </c>
      <c r="U1633" s="11">
        <f t="shared" si="2343"/>
        <v>0</v>
      </c>
      <c r="V1633" s="11">
        <f t="shared" si="2343"/>
        <v>0</v>
      </c>
      <c r="W1633" s="11">
        <f t="shared" si="2343"/>
        <v>0</v>
      </c>
      <c r="X1633" s="11">
        <f t="shared" si="2343"/>
        <v>0</v>
      </c>
      <c r="Y1633" s="11">
        <f t="shared" si="2343"/>
        <v>0</v>
      </c>
      <c r="Z1633" s="11">
        <v>0</v>
      </c>
      <c r="AA1633" s="11">
        <v>0</v>
      </c>
      <c r="AB1633" s="11">
        <f t="shared" ref="AB1633:AQ1633" si="2344">SUM(AB1629,AB1620,AB1606,AB1588)</f>
        <v>0</v>
      </c>
      <c r="AC1633" s="11">
        <f t="shared" si="2344"/>
        <v>0</v>
      </c>
      <c r="AD1633" s="11">
        <f t="shared" si="2344"/>
        <v>0</v>
      </c>
      <c r="AE1633" s="11">
        <f t="shared" si="2344"/>
        <v>0</v>
      </c>
      <c r="AF1633" s="11">
        <f t="shared" si="2344"/>
        <v>0</v>
      </c>
      <c r="AG1633" s="11">
        <f t="shared" si="2344"/>
        <v>0</v>
      </c>
      <c r="AH1633" s="11">
        <f t="shared" si="2344"/>
        <v>0</v>
      </c>
      <c r="AI1633" s="11">
        <f t="shared" si="2344"/>
        <v>0</v>
      </c>
      <c r="AJ1633" s="11">
        <f t="shared" si="2344"/>
        <v>0</v>
      </c>
      <c r="AK1633" s="11">
        <f t="shared" si="2344"/>
        <v>0</v>
      </c>
      <c r="AL1633" s="11">
        <f t="shared" si="2344"/>
        <v>0</v>
      </c>
      <c r="AM1633" s="11">
        <f t="shared" si="2344"/>
        <v>0</v>
      </c>
      <c r="AN1633" s="11">
        <f t="shared" si="2344"/>
        <v>0</v>
      </c>
      <c r="AO1633" s="11">
        <f t="shared" si="2344"/>
        <v>0</v>
      </c>
      <c r="AP1633" s="11">
        <f t="shared" si="2344"/>
        <v>0</v>
      </c>
      <c r="AQ1633" s="11">
        <f t="shared" si="2344"/>
        <v>0</v>
      </c>
      <c r="AR1633" s="11">
        <v>0</v>
      </c>
      <c r="AS1633" s="11">
        <v>0</v>
      </c>
      <c r="AT1633" s="11">
        <f t="shared" ref="AT1633:BI1633" si="2345">SUM(AT1629,AT1620,AT1606,AT1588)</f>
        <v>2000000</v>
      </c>
      <c r="AU1633" s="11">
        <f t="shared" si="2345"/>
        <v>0</v>
      </c>
      <c r="AV1633" s="11">
        <f t="shared" si="2345"/>
        <v>0</v>
      </c>
      <c r="AW1633" s="11">
        <f t="shared" si="2345"/>
        <v>0</v>
      </c>
      <c r="AX1633" s="11">
        <f t="shared" si="2345"/>
        <v>0</v>
      </c>
      <c r="AY1633" s="11">
        <f t="shared" si="2345"/>
        <v>0</v>
      </c>
      <c r="AZ1633" s="11">
        <f t="shared" si="2345"/>
        <v>2000000</v>
      </c>
      <c r="BA1633" s="11">
        <f t="shared" si="2345"/>
        <v>0</v>
      </c>
      <c r="BB1633" s="11">
        <f t="shared" si="2345"/>
        <v>0</v>
      </c>
      <c r="BC1633" s="11">
        <f t="shared" si="2345"/>
        <v>0</v>
      </c>
      <c r="BD1633" s="11">
        <f t="shared" si="2345"/>
        <v>0</v>
      </c>
      <c r="BE1633" s="11">
        <f t="shared" si="2345"/>
        <v>0</v>
      </c>
      <c r="BF1633" s="11">
        <f t="shared" si="2345"/>
        <v>0</v>
      </c>
      <c r="BG1633" s="11">
        <f t="shared" si="2345"/>
        <v>0</v>
      </c>
      <c r="BH1633" s="11">
        <f t="shared" si="2345"/>
        <v>0</v>
      </c>
      <c r="BI1633" s="11">
        <f t="shared" si="2345"/>
        <v>0</v>
      </c>
      <c r="BJ1633" s="11">
        <v>0</v>
      </c>
      <c r="BK1633" s="11">
        <v>2000000</v>
      </c>
    </row>
    <row r="1634" spans="1:63" ht="15.75" thickBot="1" x14ac:dyDescent="0.3">
      <c r="A1634" s="13" t="s">
        <v>0</v>
      </c>
      <c r="B1634" s="13" t="s">
        <v>0</v>
      </c>
      <c r="C1634" s="13" t="s">
        <v>0</v>
      </c>
      <c r="D1634" s="103" t="s">
        <v>0</v>
      </c>
      <c r="E1634" s="103" t="s">
        <v>0</v>
      </c>
      <c r="F1634" s="103" t="s">
        <v>0</v>
      </c>
      <c r="G1634" s="13" t="s">
        <v>0</v>
      </c>
      <c r="H1634" s="2" t="s">
        <v>55</v>
      </c>
      <c r="I1634" s="12">
        <v>15</v>
      </c>
      <c r="J1634" s="13" t="s">
        <v>0</v>
      </c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>
        <v>0</v>
      </c>
      <c r="AA1634" s="13"/>
      <c r="AB1634" s="13" t="s">
        <v>0</v>
      </c>
      <c r="AC1634" s="13"/>
      <c r="AD1634" s="13"/>
      <c r="AE1634" s="13"/>
      <c r="AF1634" s="13"/>
      <c r="AG1634" s="13"/>
      <c r="AH1634" s="13"/>
      <c r="AI1634" s="13"/>
      <c r="AJ1634" s="13"/>
      <c r="AK1634" s="13"/>
      <c r="AL1634" s="13"/>
      <c r="AM1634" s="13"/>
      <c r="AN1634" s="13"/>
      <c r="AO1634" s="13"/>
      <c r="AP1634" s="13"/>
      <c r="AQ1634" s="13"/>
      <c r="AR1634" s="13">
        <v>0</v>
      </c>
      <c r="AS1634" s="13"/>
      <c r="AT1634" s="13" t="s">
        <v>0</v>
      </c>
      <c r="AU1634" s="13"/>
      <c r="AV1634" s="13"/>
      <c r="AW1634" s="13"/>
      <c r="AX1634" s="13"/>
      <c r="AY1634" s="13"/>
      <c r="AZ1634" s="13"/>
      <c r="BA1634" s="13"/>
      <c r="BB1634" s="13"/>
      <c r="BC1634" s="13"/>
      <c r="BD1634" s="13"/>
      <c r="BE1634" s="13"/>
      <c r="BF1634" s="13"/>
      <c r="BG1634" s="13"/>
      <c r="BH1634" s="13"/>
      <c r="BI1634" s="13"/>
      <c r="BJ1634" s="13">
        <v>0</v>
      </c>
      <c r="BK1634" s="13"/>
    </row>
    <row r="1635" spans="1:63" ht="69.75" customHeight="1" thickBot="1" x14ac:dyDescent="0.3">
      <c r="A1635" s="148" t="s">
        <v>0</v>
      </c>
      <c r="B1635" s="148" t="s">
        <v>0</v>
      </c>
      <c r="C1635" s="148" t="s">
        <v>0</v>
      </c>
      <c r="D1635" s="151" t="s">
        <v>0</v>
      </c>
      <c r="E1635" s="151" t="s">
        <v>0</v>
      </c>
      <c r="F1635" s="151" t="s">
        <v>0</v>
      </c>
      <c r="G1635" s="154" t="s">
        <v>0</v>
      </c>
      <c r="H1635" s="5" t="s">
        <v>56</v>
      </c>
      <c r="I1635" s="5" t="s">
        <v>9</v>
      </c>
      <c r="J1635" s="94" t="s">
        <v>10</v>
      </c>
      <c r="K1635" s="94" t="s">
        <v>1602</v>
      </c>
      <c r="L1635" s="94" t="s">
        <v>1535</v>
      </c>
      <c r="M1635" s="94" t="s">
        <v>1591</v>
      </c>
      <c r="N1635" s="94" t="s">
        <v>1592</v>
      </c>
      <c r="O1635" s="94" t="s">
        <v>1593</v>
      </c>
      <c r="P1635" s="94" t="s">
        <v>1606</v>
      </c>
      <c r="Q1635" s="94" t="s">
        <v>1603</v>
      </c>
      <c r="R1635" s="94" t="s">
        <v>1594</v>
      </c>
      <c r="S1635" s="94" t="s">
        <v>1595</v>
      </c>
      <c r="T1635" s="94" t="s">
        <v>1596</v>
      </c>
      <c r="U1635" s="94" t="s">
        <v>1597</v>
      </c>
      <c r="V1635" s="94" t="s">
        <v>1598</v>
      </c>
      <c r="W1635" s="94" t="s">
        <v>1599</v>
      </c>
      <c r="X1635" s="94" t="s">
        <v>1604</v>
      </c>
      <c r="Y1635" s="94" t="s">
        <v>1605</v>
      </c>
      <c r="Z1635" s="94" t="s">
        <v>1600</v>
      </c>
      <c r="AA1635" s="94" t="s">
        <v>1601</v>
      </c>
      <c r="AB1635" s="95" t="s">
        <v>11</v>
      </c>
      <c r="AC1635" s="95" t="s">
        <v>1602</v>
      </c>
      <c r="AD1635" s="95" t="s">
        <v>1535</v>
      </c>
      <c r="AE1635" s="95" t="s">
        <v>1591</v>
      </c>
      <c r="AF1635" s="95" t="s">
        <v>1592</v>
      </c>
      <c r="AG1635" s="95" t="s">
        <v>1593</v>
      </c>
      <c r="AH1635" s="95" t="s">
        <v>1607</v>
      </c>
      <c r="AI1635" s="95" t="s">
        <v>1603</v>
      </c>
      <c r="AJ1635" s="95" t="s">
        <v>1594</v>
      </c>
      <c r="AK1635" s="95" t="s">
        <v>1595</v>
      </c>
      <c r="AL1635" s="95" t="s">
        <v>1596</v>
      </c>
      <c r="AM1635" s="95" t="s">
        <v>1597</v>
      </c>
      <c r="AN1635" s="95" t="s">
        <v>1598</v>
      </c>
      <c r="AO1635" s="95" t="s">
        <v>1599</v>
      </c>
      <c r="AP1635" s="95" t="s">
        <v>1604</v>
      </c>
      <c r="AQ1635" s="95" t="s">
        <v>1605</v>
      </c>
      <c r="AR1635" s="95" t="s">
        <v>1600</v>
      </c>
      <c r="AS1635" s="95" t="s">
        <v>1601</v>
      </c>
      <c r="AT1635" s="96" t="s">
        <v>12</v>
      </c>
      <c r="AU1635" s="96" t="s">
        <v>1602</v>
      </c>
      <c r="AV1635" s="96" t="s">
        <v>1535</v>
      </c>
      <c r="AW1635" s="96" t="s">
        <v>1591</v>
      </c>
      <c r="AX1635" s="96" t="s">
        <v>1592</v>
      </c>
      <c r="AY1635" s="96" t="s">
        <v>1593</v>
      </c>
      <c r="AZ1635" s="96" t="s">
        <v>1608</v>
      </c>
      <c r="BA1635" s="96" t="s">
        <v>1603</v>
      </c>
      <c r="BB1635" s="96" t="s">
        <v>1594</v>
      </c>
      <c r="BC1635" s="96" t="s">
        <v>1595</v>
      </c>
      <c r="BD1635" s="96" t="s">
        <v>1596</v>
      </c>
      <c r="BE1635" s="96" t="s">
        <v>1597</v>
      </c>
      <c r="BF1635" s="96" t="s">
        <v>1598</v>
      </c>
      <c r="BG1635" s="96" t="s">
        <v>1599</v>
      </c>
      <c r="BH1635" s="96" t="s">
        <v>1604</v>
      </c>
      <c r="BI1635" s="96" t="s">
        <v>1605</v>
      </c>
      <c r="BJ1635" s="96" t="s">
        <v>1600</v>
      </c>
      <c r="BK1635" s="96" t="s">
        <v>1601</v>
      </c>
    </row>
    <row r="1636" spans="1:63" x14ac:dyDescent="0.25">
      <c r="A1636" s="149"/>
      <c r="B1636" s="149"/>
      <c r="C1636" s="149"/>
      <c r="D1636" s="152"/>
      <c r="E1636" s="152"/>
      <c r="F1636" s="152"/>
      <c r="G1636" s="155"/>
      <c r="H1636" s="15" t="s">
        <v>0</v>
      </c>
      <c r="I1636" s="9" t="s">
        <v>13</v>
      </c>
      <c r="J1636" s="9">
        <v>1</v>
      </c>
      <c r="K1636" s="9">
        <v>2</v>
      </c>
      <c r="L1636" s="9">
        <v>3</v>
      </c>
      <c r="M1636" s="9">
        <v>4</v>
      </c>
      <c r="N1636" s="9">
        <v>5</v>
      </c>
      <c r="O1636" s="9">
        <v>6</v>
      </c>
      <c r="P1636" s="9">
        <v>7</v>
      </c>
      <c r="Q1636" s="9">
        <v>8</v>
      </c>
      <c r="R1636" s="9">
        <v>9</v>
      </c>
      <c r="S1636" s="9">
        <v>10</v>
      </c>
      <c r="T1636" s="9">
        <v>11</v>
      </c>
      <c r="U1636" s="9">
        <v>12</v>
      </c>
      <c r="V1636" s="9">
        <v>13</v>
      </c>
      <c r="W1636" s="9">
        <v>14</v>
      </c>
      <c r="X1636" s="9">
        <v>15</v>
      </c>
      <c r="Y1636" s="9">
        <v>16</v>
      </c>
      <c r="Z1636" s="9">
        <v>20</v>
      </c>
      <c r="AA1636" s="9">
        <v>21</v>
      </c>
      <c r="AB1636" s="9">
        <v>1</v>
      </c>
      <c r="AC1636" s="9">
        <v>2</v>
      </c>
      <c r="AD1636" s="9">
        <v>3</v>
      </c>
      <c r="AE1636" s="9">
        <v>4</v>
      </c>
      <c r="AF1636" s="9">
        <v>5</v>
      </c>
      <c r="AG1636" s="9">
        <v>6</v>
      </c>
      <c r="AH1636" s="9">
        <v>7</v>
      </c>
      <c r="AI1636" s="9">
        <v>8</v>
      </c>
      <c r="AJ1636" s="9">
        <v>9</v>
      </c>
      <c r="AK1636" s="9">
        <v>10</v>
      </c>
      <c r="AL1636" s="9">
        <v>11</v>
      </c>
      <c r="AM1636" s="9">
        <v>12</v>
      </c>
      <c r="AN1636" s="9">
        <v>13</v>
      </c>
      <c r="AO1636" s="9">
        <v>14</v>
      </c>
      <c r="AP1636" s="9">
        <v>15</v>
      </c>
      <c r="AQ1636" s="9">
        <v>16</v>
      </c>
      <c r="AR1636" s="9">
        <v>20</v>
      </c>
      <c r="AS1636" s="9">
        <v>21</v>
      </c>
      <c r="AT1636" s="9">
        <v>1</v>
      </c>
      <c r="AU1636" s="9">
        <v>2</v>
      </c>
      <c r="AV1636" s="9">
        <v>3</v>
      </c>
      <c r="AW1636" s="9">
        <v>4</v>
      </c>
      <c r="AX1636" s="9">
        <v>5</v>
      </c>
      <c r="AY1636" s="9">
        <v>6</v>
      </c>
      <c r="AZ1636" s="9">
        <v>7</v>
      </c>
      <c r="BA1636" s="9">
        <v>8</v>
      </c>
      <c r="BB1636" s="9">
        <v>9</v>
      </c>
      <c r="BC1636" s="9">
        <v>10</v>
      </c>
      <c r="BD1636" s="9">
        <v>11</v>
      </c>
      <c r="BE1636" s="9">
        <v>12</v>
      </c>
      <c r="BF1636" s="9">
        <v>13</v>
      </c>
      <c r="BG1636" s="9">
        <v>14</v>
      </c>
      <c r="BH1636" s="9">
        <v>15</v>
      </c>
      <c r="BI1636" s="9">
        <v>16</v>
      </c>
      <c r="BJ1636" s="9">
        <v>20</v>
      </c>
      <c r="BK1636" s="9">
        <v>21</v>
      </c>
    </row>
    <row r="1637" spans="1:63" x14ac:dyDescent="0.25">
      <c r="A1637" s="149"/>
      <c r="B1637" s="149"/>
      <c r="C1637" s="149"/>
      <c r="D1637" s="152"/>
      <c r="E1637" s="152"/>
      <c r="F1637" s="152"/>
      <c r="G1637" s="155"/>
      <c r="H1637" s="16" t="s">
        <v>580</v>
      </c>
      <c r="I1637" s="17">
        <f>SUM(I1631,I1627,I1625,I1624,I1619,I1614,I1611,I1605,I1604,I1603,I1602,I1600,I1598,I1596,I1595,I1594,I1593,I1592,I1590)</f>
        <v>12119800</v>
      </c>
      <c r="J1637" s="17">
        <f t="shared" ref="J1637:Y1637" si="2346">SUM(J1631,J1627,J1625,J1624,J1619,J1614,J1611,J1605,J1604,J1603,J1602,J1600,J1598,J1596,J1595,J1594,J1593,J1592,J1590)</f>
        <v>0</v>
      </c>
      <c r="K1637" s="17">
        <f t="shared" si="2346"/>
        <v>0</v>
      </c>
      <c r="L1637" s="17">
        <f t="shared" si="2346"/>
        <v>0</v>
      </c>
      <c r="M1637" s="17">
        <f t="shared" si="2346"/>
        <v>0</v>
      </c>
      <c r="N1637" s="17">
        <f t="shared" si="2346"/>
        <v>0</v>
      </c>
      <c r="O1637" s="17">
        <f t="shared" si="2346"/>
        <v>0</v>
      </c>
      <c r="P1637" s="17">
        <f t="shared" ref="P1637" si="2347">SUM(P1631,P1627,P1625,P1624,P1619,P1614,P1611,P1605,P1604,P1603,P1602,P1600,P1598,P1596,P1595,P1594,P1593,P1592,P1590)</f>
        <v>0</v>
      </c>
      <c r="Q1637" s="17">
        <f t="shared" si="2346"/>
        <v>0</v>
      </c>
      <c r="R1637" s="17">
        <f t="shared" si="2346"/>
        <v>0</v>
      </c>
      <c r="S1637" s="17">
        <f t="shared" si="2346"/>
        <v>0</v>
      </c>
      <c r="T1637" s="17">
        <f t="shared" si="2346"/>
        <v>0</v>
      </c>
      <c r="U1637" s="17">
        <f t="shared" si="2346"/>
        <v>0</v>
      </c>
      <c r="V1637" s="17">
        <f t="shared" si="2346"/>
        <v>0</v>
      </c>
      <c r="W1637" s="17">
        <f t="shared" si="2346"/>
        <v>0</v>
      </c>
      <c r="X1637" s="17">
        <f t="shared" si="2346"/>
        <v>0</v>
      </c>
      <c r="Y1637" s="17">
        <f t="shared" si="2346"/>
        <v>0</v>
      </c>
      <c r="Z1637" s="17">
        <v>0</v>
      </c>
      <c r="AA1637" s="17">
        <v>0</v>
      </c>
      <c r="AB1637" s="17">
        <f t="shared" ref="AB1637:AQ1637" si="2348">SUM(AB1631,AB1627,AB1625,AB1624,AB1619,AB1614,AB1611,AB1605,AB1604,AB1603,AB1602,AB1600,AB1598,AB1596,AB1595,AB1594,AB1593,AB1592,AB1590)</f>
        <v>0</v>
      </c>
      <c r="AC1637" s="17">
        <f t="shared" si="2348"/>
        <v>0</v>
      </c>
      <c r="AD1637" s="17">
        <f t="shared" si="2348"/>
        <v>0</v>
      </c>
      <c r="AE1637" s="17">
        <f t="shared" si="2348"/>
        <v>0</v>
      </c>
      <c r="AF1637" s="17">
        <f t="shared" si="2348"/>
        <v>0</v>
      </c>
      <c r="AG1637" s="17">
        <f t="shared" si="2348"/>
        <v>0</v>
      </c>
      <c r="AH1637" s="17">
        <f t="shared" ref="AH1637" si="2349">SUM(AH1631,AH1627,AH1625,AH1624,AH1619,AH1614,AH1611,AH1605,AH1604,AH1603,AH1602,AH1600,AH1598,AH1596,AH1595,AH1594,AH1593,AH1592,AH1590)</f>
        <v>0</v>
      </c>
      <c r="AI1637" s="17">
        <f t="shared" si="2348"/>
        <v>0</v>
      </c>
      <c r="AJ1637" s="17">
        <f t="shared" si="2348"/>
        <v>0</v>
      </c>
      <c r="AK1637" s="17">
        <f t="shared" si="2348"/>
        <v>0</v>
      </c>
      <c r="AL1637" s="17">
        <f t="shared" si="2348"/>
        <v>0</v>
      </c>
      <c r="AM1637" s="17">
        <f t="shared" si="2348"/>
        <v>0</v>
      </c>
      <c r="AN1637" s="17">
        <f t="shared" si="2348"/>
        <v>0</v>
      </c>
      <c r="AO1637" s="17">
        <f t="shared" si="2348"/>
        <v>0</v>
      </c>
      <c r="AP1637" s="17">
        <f t="shared" si="2348"/>
        <v>0</v>
      </c>
      <c r="AQ1637" s="17">
        <f t="shared" si="2348"/>
        <v>0</v>
      </c>
      <c r="AR1637" s="17">
        <v>0</v>
      </c>
      <c r="AS1637" s="17">
        <v>0</v>
      </c>
      <c r="AT1637" s="17">
        <f t="shared" ref="AT1637:BI1637" si="2350">SUM(AT1631,AT1627,AT1625,AT1624,AT1619,AT1614,AT1611,AT1605,AT1604,AT1603,AT1602,AT1600,AT1598,AT1596,AT1595,AT1594,AT1593,AT1592,AT1590)</f>
        <v>1000000</v>
      </c>
      <c r="AU1637" s="17">
        <f t="shared" si="2350"/>
        <v>0</v>
      </c>
      <c r="AV1637" s="17">
        <f t="shared" si="2350"/>
        <v>0</v>
      </c>
      <c r="AW1637" s="17">
        <f t="shared" si="2350"/>
        <v>0</v>
      </c>
      <c r="AX1637" s="17">
        <f t="shared" si="2350"/>
        <v>0</v>
      </c>
      <c r="AY1637" s="17">
        <f t="shared" si="2350"/>
        <v>0</v>
      </c>
      <c r="AZ1637" s="17">
        <f t="shared" ref="AZ1637" si="2351">SUM(AZ1631,AZ1627,AZ1625,AZ1624,AZ1619,AZ1614,AZ1611,AZ1605,AZ1604,AZ1603,AZ1602,AZ1600,AZ1598,AZ1596,AZ1595,AZ1594,AZ1593,AZ1592,AZ1590)</f>
        <v>1000000</v>
      </c>
      <c r="BA1637" s="17">
        <f t="shared" si="2350"/>
        <v>0</v>
      </c>
      <c r="BB1637" s="17">
        <f t="shared" si="2350"/>
        <v>0</v>
      </c>
      <c r="BC1637" s="17">
        <f t="shared" si="2350"/>
        <v>0</v>
      </c>
      <c r="BD1637" s="17">
        <f t="shared" si="2350"/>
        <v>0</v>
      </c>
      <c r="BE1637" s="17">
        <f t="shared" si="2350"/>
        <v>0</v>
      </c>
      <c r="BF1637" s="17">
        <f t="shared" si="2350"/>
        <v>0</v>
      </c>
      <c r="BG1637" s="17">
        <f t="shared" si="2350"/>
        <v>0</v>
      </c>
      <c r="BH1637" s="17">
        <f t="shared" si="2350"/>
        <v>0</v>
      </c>
      <c r="BI1637" s="17">
        <f t="shared" si="2350"/>
        <v>0</v>
      </c>
      <c r="BJ1637" s="17">
        <v>0</v>
      </c>
      <c r="BK1637" s="17">
        <v>1000000</v>
      </c>
    </row>
    <row r="1638" spans="1:63" x14ac:dyDescent="0.25">
      <c r="A1638" s="149"/>
      <c r="B1638" s="149"/>
      <c r="C1638" s="149"/>
      <c r="D1638" s="152"/>
      <c r="E1638" s="152"/>
      <c r="F1638" s="152"/>
      <c r="G1638" s="155"/>
      <c r="H1638" s="16" t="s">
        <v>66</v>
      </c>
      <c r="I1638" s="17">
        <f>SUM(I1628,I1623,I1615,I1612,I1609)</f>
        <v>6700200</v>
      </c>
      <c r="J1638" s="17">
        <f t="shared" ref="J1638:Y1638" si="2352">SUM(J1628,J1623,J1615,J1612,J1609,J1616,J1617,J1618,J1632)</f>
        <v>0</v>
      </c>
      <c r="K1638" s="17">
        <f t="shared" si="2352"/>
        <v>0</v>
      </c>
      <c r="L1638" s="17">
        <f t="shared" si="2352"/>
        <v>0</v>
      </c>
      <c r="M1638" s="17">
        <f t="shared" si="2352"/>
        <v>0</v>
      </c>
      <c r="N1638" s="17">
        <f t="shared" si="2352"/>
        <v>0</v>
      </c>
      <c r="O1638" s="17">
        <f t="shared" si="2352"/>
        <v>0</v>
      </c>
      <c r="P1638" s="17">
        <f t="shared" ref="P1638" si="2353">SUM(P1628,P1623,P1615,P1612,P1609,P1616,P1617,P1618,P1632)</f>
        <v>0</v>
      </c>
      <c r="Q1638" s="17">
        <f t="shared" si="2352"/>
        <v>0</v>
      </c>
      <c r="R1638" s="17">
        <f t="shared" si="2352"/>
        <v>0</v>
      </c>
      <c r="S1638" s="17">
        <f t="shared" si="2352"/>
        <v>0</v>
      </c>
      <c r="T1638" s="17">
        <f t="shared" si="2352"/>
        <v>0</v>
      </c>
      <c r="U1638" s="17">
        <f t="shared" si="2352"/>
        <v>0</v>
      </c>
      <c r="V1638" s="17">
        <f t="shared" si="2352"/>
        <v>0</v>
      </c>
      <c r="W1638" s="17">
        <f t="shared" si="2352"/>
        <v>0</v>
      </c>
      <c r="X1638" s="17">
        <f t="shared" si="2352"/>
        <v>0</v>
      </c>
      <c r="Y1638" s="17">
        <f t="shared" si="2352"/>
        <v>0</v>
      </c>
      <c r="Z1638" s="17">
        <v>0</v>
      </c>
      <c r="AA1638" s="17">
        <v>0</v>
      </c>
      <c r="AB1638" s="17">
        <f t="shared" ref="AB1638:AQ1638" si="2354">SUM(AB1628,AB1623,AB1615,AB1612,AB1609,AB1616,AB1617,AB1618,AB1632)</f>
        <v>0</v>
      </c>
      <c r="AC1638" s="17">
        <f t="shared" si="2354"/>
        <v>0</v>
      </c>
      <c r="AD1638" s="17">
        <f t="shared" si="2354"/>
        <v>0</v>
      </c>
      <c r="AE1638" s="17">
        <f t="shared" si="2354"/>
        <v>0</v>
      </c>
      <c r="AF1638" s="17">
        <f t="shared" si="2354"/>
        <v>0</v>
      </c>
      <c r="AG1638" s="17">
        <f t="shared" si="2354"/>
        <v>0</v>
      </c>
      <c r="AH1638" s="17">
        <f t="shared" ref="AH1638" si="2355">SUM(AH1628,AH1623,AH1615,AH1612,AH1609,AH1616,AH1617,AH1618,AH1632)</f>
        <v>0</v>
      </c>
      <c r="AI1638" s="17">
        <f t="shared" si="2354"/>
        <v>0</v>
      </c>
      <c r="AJ1638" s="17">
        <f t="shared" si="2354"/>
        <v>0</v>
      </c>
      <c r="AK1638" s="17">
        <f t="shared" si="2354"/>
        <v>0</v>
      </c>
      <c r="AL1638" s="17">
        <f t="shared" si="2354"/>
        <v>0</v>
      </c>
      <c r="AM1638" s="17">
        <f t="shared" si="2354"/>
        <v>0</v>
      </c>
      <c r="AN1638" s="17">
        <f t="shared" si="2354"/>
        <v>0</v>
      </c>
      <c r="AO1638" s="17">
        <f t="shared" si="2354"/>
        <v>0</v>
      </c>
      <c r="AP1638" s="17">
        <f t="shared" si="2354"/>
        <v>0</v>
      </c>
      <c r="AQ1638" s="17">
        <f t="shared" si="2354"/>
        <v>0</v>
      </c>
      <c r="AR1638" s="17">
        <v>0</v>
      </c>
      <c r="AS1638" s="17">
        <v>0</v>
      </c>
      <c r="AT1638" s="17">
        <f t="shared" ref="AT1638:BI1638" si="2356">SUM(AT1628,AT1623,AT1615,AT1612,AT1609,AT1616,AT1617,AT1618,AT1632)</f>
        <v>1000000</v>
      </c>
      <c r="AU1638" s="17">
        <f t="shared" si="2356"/>
        <v>0</v>
      </c>
      <c r="AV1638" s="17">
        <f t="shared" si="2356"/>
        <v>0</v>
      </c>
      <c r="AW1638" s="17">
        <f t="shared" si="2356"/>
        <v>0</v>
      </c>
      <c r="AX1638" s="17">
        <f t="shared" si="2356"/>
        <v>0</v>
      </c>
      <c r="AY1638" s="17">
        <f t="shared" si="2356"/>
        <v>0</v>
      </c>
      <c r="AZ1638" s="17">
        <f t="shared" ref="AZ1638" si="2357">SUM(AZ1628,AZ1623,AZ1615,AZ1612,AZ1609,AZ1616,AZ1617,AZ1618,AZ1632)</f>
        <v>1000000</v>
      </c>
      <c r="BA1638" s="17">
        <f t="shared" si="2356"/>
        <v>0</v>
      </c>
      <c r="BB1638" s="17">
        <f t="shared" si="2356"/>
        <v>0</v>
      </c>
      <c r="BC1638" s="17">
        <f t="shared" si="2356"/>
        <v>0</v>
      </c>
      <c r="BD1638" s="17">
        <f t="shared" si="2356"/>
        <v>0</v>
      </c>
      <c r="BE1638" s="17">
        <f t="shared" si="2356"/>
        <v>0</v>
      </c>
      <c r="BF1638" s="17">
        <f t="shared" si="2356"/>
        <v>0</v>
      </c>
      <c r="BG1638" s="17">
        <f t="shared" si="2356"/>
        <v>0</v>
      </c>
      <c r="BH1638" s="17">
        <f t="shared" si="2356"/>
        <v>0</v>
      </c>
      <c r="BI1638" s="17">
        <f t="shared" si="2356"/>
        <v>0</v>
      </c>
      <c r="BJ1638" s="17">
        <v>0</v>
      </c>
      <c r="BK1638" s="17">
        <v>1000000</v>
      </c>
    </row>
    <row r="1639" spans="1:63" x14ac:dyDescent="0.25">
      <c r="A1639" s="149"/>
      <c r="B1639" s="149"/>
      <c r="C1639" s="149"/>
      <c r="D1639" s="152"/>
      <c r="E1639" s="152"/>
      <c r="F1639" s="152"/>
      <c r="G1639" s="155"/>
      <c r="H1639" s="18" t="s">
        <v>57</v>
      </c>
      <c r="I1639" s="17">
        <f>SUM(I1637:I1638)</f>
        <v>18820000</v>
      </c>
      <c r="J1639" s="17">
        <f t="shared" ref="J1639:Y1639" si="2358">SUM(J1637:J1638)</f>
        <v>0</v>
      </c>
      <c r="K1639" s="17">
        <f t="shared" si="2358"/>
        <v>0</v>
      </c>
      <c r="L1639" s="17">
        <f t="shared" si="2358"/>
        <v>0</v>
      </c>
      <c r="M1639" s="17">
        <f t="shared" si="2358"/>
        <v>0</v>
      </c>
      <c r="N1639" s="17">
        <f t="shared" si="2358"/>
        <v>0</v>
      </c>
      <c r="O1639" s="17">
        <f t="shared" si="2358"/>
        <v>0</v>
      </c>
      <c r="P1639" s="17">
        <f t="shared" ref="P1639" si="2359">SUM(P1637:P1638)</f>
        <v>0</v>
      </c>
      <c r="Q1639" s="17">
        <f t="shared" si="2358"/>
        <v>0</v>
      </c>
      <c r="R1639" s="17">
        <f t="shared" si="2358"/>
        <v>0</v>
      </c>
      <c r="S1639" s="17">
        <f t="shared" si="2358"/>
        <v>0</v>
      </c>
      <c r="T1639" s="17">
        <f t="shared" si="2358"/>
        <v>0</v>
      </c>
      <c r="U1639" s="17">
        <f t="shared" si="2358"/>
        <v>0</v>
      </c>
      <c r="V1639" s="17">
        <f t="shared" si="2358"/>
        <v>0</v>
      </c>
      <c r="W1639" s="17">
        <f t="shared" si="2358"/>
        <v>0</v>
      </c>
      <c r="X1639" s="17">
        <f t="shared" si="2358"/>
        <v>0</v>
      </c>
      <c r="Y1639" s="17">
        <f t="shared" si="2358"/>
        <v>0</v>
      </c>
      <c r="Z1639" s="17">
        <v>0</v>
      </c>
      <c r="AA1639" s="17">
        <v>0</v>
      </c>
      <c r="AB1639" s="17">
        <f t="shared" ref="AB1639:AQ1639" si="2360">SUM(AB1637:AB1638)</f>
        <v>0</v>
      </c>
      <c r="AC1639" s="17">
        <f t="shared" si="2360"/>
        <v>0</v>
      </c>
      <c r="AD1639" s="17">
        <f t="shared" si="2360"/>
        <v>0</v>
      </c>
      <c r="AE1639" s="17">
        <f t="shared" si="2360"/>
        <v>0</v>
      </c>
      <c r="AF1639" s="17">
        <f t="shared" si="2360"/>
        <v>0</v>
      </c>
      <c r="AG1639" s="17">
        <f t="shared" si="2360"/>
        <v>0</v>
      </c>
      <c r="AH1639" s="17">
        <f t="shared" ref="AH1639" si="2361">SUM(AH1637:AH1638)</f>
        <v>0</v>
      </c>
      <c r="AI1639" s="17">
        <f t="shared" si="2360"/>
        <v>0</v>
      </c>
      <c r="AJ1639" s="17">
        <f t="shared" si="2360"/>
        <v>0</v>
      </c>
      <c r="AK1639" s="17">
        <f t="shared" si="2360"/>
        <v>0</v>
      </c>
      <c r="AL1639" s="17">
        <f t="shared" si="2360"/>
        <v>0</v>
      </c>
      <c r="AM1639" s="17">
        <f t="shared" si="2360"/>
        <v>0</v>
      </c>
      <c r="AN1639" s="17">
        <f t="shared" si="2360"/>
        <v>0</v>
      </c>
      <c r="AO1639" s="17">
        <f t="shared" si="2360"/>
        <v>0</v>
      </c>
      <c r="AP1639" s="17">
        <f t="shared" si="2360"/>
        <v>0</v>
      </c>
      <c r="AQ1639" s="17">
        <f t="shared" si="2360"/>
        <v>0</v>
      </c>
      <c r="AR1639" s="17">
        <v>0</v>
      </c>
      <c r="AS1639" s="17">
        <v>0</v>
      </c>
      <c r="AT1639" s="17">
        <f t="shared" ref="AT1639:BI1639" si="2362">SUM(AT1637:AT1638)</f>
        <v>2000000</v>
      </c>
      <c r="AU1639" s="17">
        <f t="shared" si="2362"/>
        <v>0</v>
      </c>
      <c r="AV1639" s="17">
        <f t="shared" si="2362"/>
        <v>0</v>
      </c>
      <c r="AW1639" s="17">
        <f t="shared" si="2362"/>
        <v>0</v>
      </c>
      <c r="AX1639" s="17">
        <f t="shared" si="2362"/>
        <v>0</v>
      </c>
      <c r="AY1639" s="17">
        <f t="shared" si="2362"/>
        <v>0</v>
      </c>
      <c r="AZ1639" s="17">
        <f t="shared" ref="AZ1639" si="2363">SUM(AZ1637:AZ1638)</f>
        <v>2000000</v>
      </c>
      <c r="BA1639" s="17">
        <f t="shared" si="2362"/>
        <v>0</v>
      </c>
      <c r="BB1639" s="17">
        <f t="shared" si="2362"/>
        <v>0</v>
      </c>
      <c r="BC1639" s="17">
        <f t="shared" si="2362"/>
        <v>0</v>
      </c>
      <c r="BD1639" s="17">
        <f t="shared" si="2362"/>
        <v>0</v>
      </c>
      <c r="BE1639" s="17">
        <f t="shared" si="2362"/>
        <v>0</v>
      </c>
      <c r="BF1639" s="17">
        <f t="shared" si="2362"/>
        <v>0</v>
      </c>
      <c r="BG1639" s="17">
        <f t="shared" si="2362"/>
        <v>0</v>
      </c>
      <c r="BH1639" s="17">
        <f t="shared" si="2362"/>
        <v>0</v>
      </c>
      <c r="BI1639" s="17">
        <f t="shared" si="2362"/>
        <v>0</v>
      </c>
      <c r="BJ1639" s="17">
        <v>0</v>
      </c>
      <c r="BK1639" s="17">
        <v>2000000</v>
      </c>
    </row>
    <row r="1640" spans="1:63" x14ac:dyDescent="0.25">
      <c r="A1640" s="150"/>
      <c r="B1640" s="150"/>
      <c r="C1640" s="150"/>
      <c r="D1640" s="153"/>
      <c r="E1640" s="153"/>
      <c r="F1640" s="153"/>
      <c r="G1640" s="156"/>
      <c r="P1640">
        <f t="shared" ref="P1640:P1703" si="2364">J1640+K1640+L1640+M1640+N1640+O1640</f>
        <v>0</v>
      </c>
      <c r="Z1640">
        <v>0</v>
      </c>
      <c r="AA1640">
        <v>0</v>
      </c>
      <c r="AH1640">
        <f t="shared" ref="AH1640:AH1703" si="2365">AB1640+AC1640+AD1640+AE1640+AF1640+AG1640</f>
        <v>0</v>
      </c>
      <c r="AR1640">
        <v>0</v>
      </c>
      <c r="AS1640">
        <v>0</v>
      </c>
      <c r="AZ1640">
        <f t="shared" ref="AZ1640:AZ1703" si="2366">AT1640+AU1640+AV1640+AW1640+AX1640+AY1640</f>
        <v>0</v>
      </c>
      <c r="BJ1640">
        <v>0</v>
      </c>
      <c r="BK1640">
        <v>0</v>
      </c>
    </row>
    <row r="1641" spans="1:63" x14ac:dyDescent="0.25">
      <c r="A1641" s="13" t="s">
        <v>0</v>
      </c>
      <c r="B1641" s="13" t="s">
        <v>0</v>
      </c>
      <c r="C1641" s="13" t="s">
        <v>0</v>
      </c>
      <c r="D1641" s="103" t="s">
        <v>0</v>
      </c>
      <c r="E1641" s="103" t="s">
        <v>0</v>
      </c>
      <c r="F1641" s="103" t="s">
        <v>0</v>
      </c>
      <c r="G1641" s="13" t="s">
        <v>0</v>
      </c>
      <c r="H1641" s="19" t="s">
        <v>0</v>
      </c>
      <c r="I1641" s="19" t="s">
        <v>0</v>
      </c>
      <c r="J1641" s="19" t="s">
        <v>0</v>
      </c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>
        <v>0</v>
      </c>
      <c r="AA1641" s="19">
        <v>0</v>
      </c>
      <c r="AB1641" s="19" t="s">
        <v>0</v>
      </c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>
        <v>0</v>
      </c>
      <c r="AS1641" s="19">
        <v>0</v>
      </c>
      <c r="AT1641" s="19" t="s">
        <v>0</v>
      </c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>
        <v>0</v>
      </c>
      <c r="BK1641" s="19">
        <v>0</v>
      </c>
    </row>
    <row r="1642" spans="1:63" x14ac:dyDescent="0.25">
      <c r="A1642" s="13" t="s">
        <v>0</v>
      </c>
      <c r="B1642" s="13" t="s">
        <v>0</v>
      </c>
      <c r="C1642" s="13" t="s">
        <v>0</v>
      </c>
      <c r="D1642" s="103" t="s">
        <v>0</v>
      </c>
      <c r="E1642" s="103" t="s">
        <v>0</v>
      </c>
      <c r="F1642" s="103" t="s">
        <v>0</v>
      </c>
      <c r="G1642" s="13" t="s">
        <v>0</v>
      </c>
      <c r="H1642" s="10" t="s">
        <v>581</v>
      </c>
      <c r="I1642" s="11">
        <f>SUM(I1633)</f>
        <v>18820000</v>
      </c>
      <c r="J1642" s="11">
        <f t="shared" ref="J1642:Y1642" si="2367">SUM(J1633)</f>
        <v>0</v>
      </c>
      <c r="K1642" s="11">
        <f t="shared" si="2367"/>
        <v>0</v>
      </c>
      <c r="L1642" s="11">
        <f t="shared" si="2367"/>
        <v>0</v>
      </c>
      <c r="M1642" s="11">
        <f t="shared" si="2367"/>
        <v>0</v>
      </c>
      <c r="N1642" s="11">
        <f t="shared" si="2367"/>
        <v>0</v>
      </c>
      <c r="O1642" s="11">
        <f t="shared" si="2367"/>
        <v>0</v>
      </c>
      <c r="P1642" s="11">
        <f t="shared" si="2367"/>
        <v>0</v>
      </c>
      <c r="Q1642" s="11">
        <f t="shared" si="2367"/>
        <v>0</v>
      </c>
      <c r="R1642" s="11">
        <f t="shared" si="2367"/>
        <v>0</v>
      </c>
      <c r="S1642" s="11">
        <f t="shared" si="2367"/>
        <v>0</v>
      </c>
      <c r="T1642" s="11">
        <f t="shared" si="2367"/>
        <v>0</v>
      </c>
      <c r="U1642" s="11">
        <f t="shared" si="2367"/>
        <v>0</v>
      </c>
      <c r="V1642" s="11">
        <f t="shared" si="2367"/>
        <v>0</v>
      </c>
      <c r="W1642" s="11">
        <f t="shared" si="2367"/>
        <v>0</v>
      </c>
      <c r="X1642" s="11">
        <f t="shared" si="2367"/>
        <v>0</v>
      </c>
      <c r="Y1642" s="11">
        <f t="shared" si="2367"/>
        <v>0</v>
      </c>
      <c r="Z1642" s="11">
        <v>0</v>
      </c>
      <c r="AA1642" s="11">
        <v>0</v>
      </c>
      <c r="AB1642" s="11">
        <f t="shared" ref="AB1642:AQ1642" si="2368">SUM(AB1633)</f>
        <v>0</v>
      </c>
      <c r="AC1642" s="11">
        <f t="shared" si="2368"/>
        <v>0</v>
      </c>
      <c r="AD1642" s="11">
        <f t="shared" si="2368"/>
        <v>0</v>
      </c>
      <c r="AE1642" s="11">
        <f t="shared" si="2368"/>
        <v>0</v>
      </c>
      <c r="AF1642" s="11">
        <f t="shared" si="2368"/>
        <v>0</v>
      </c>
      <c r="AG1642" s="11">
        <f t="shared" si="2368"/>
        <v>0</v>
      </c>
      <c r="AH1642" s="11">
        <f t="shared" si="2368"/>
        <v>0</v>
      </c>
      <c r="AI1642" s="11">
        <f t="shared" si="2368"/>
        <v>0</v>
      </c>
      <c r="AJ1642" s="11">
        <f t="shared" si="2368"/>
        <v>0</v>
      </c>
      <c r="AK1642" s="11">
        <f t="shared" si="2368"/>
        <v>0</v>
      </c>
      <c r="AL1642" s="11">
        <f t="shared" si="2368"/>
        <v>0</v>
      </c>
      <c r="AM1642" s="11">
        <f t="shared" si="2368"/>
        <v>0</v>
      </c>
      <c r="AN1642" s="11">
        <f t="shared" si="2368"/>
        <v>0</v>
      </c>
      <c r="AO1642" s="11">
        <f t="shared" si="2368"/>
        <v>0</v>
      </c>
      <c r="AP1642" s="11">
        <f t="shared" si="2368"/>
        <v>0</v>
      </c>
      <c r="AQ1642" s="11">
        <f t="shared" si="2368"/>
        <v>0</v>
      </c>
      <c r="AR1642" s="11">
        <v>0</v>
      </c>
      <c r="AS1642" s="11">
        <v>0</v>
      </c>
      <c r="AT1642" s="11">
        <f t="shared" ref="AT1642:BI1642" si="2369">SUM(AT1633)</f>
        <v>2000000</v>
      </c>
      <c r="AU1642" s="11">
        <f t="shared" si="2369"/>
        <v>0</v>
      </c>
      <c r="AV1642" s="11">
        <f t="shared" si="2369"/>
        <v>0</v>
      </c>
      <c r="AW1642" s="11">
        <f t="shared" si="2369"/>
        <v>0</v>
      </c>
      <c r="AX1642" s="11">
        <f t="shared" si="2369"/>
        <v>0</v>
      </c>
      <c r="AY1642" s="11">
        <f t="shared" si="2369"/>
        <v>0</v>
      </c>
      <c r="AZ1642" s="11">
        <f t="shared" si="2369"/>
        <v>2000000</v>
      </c>
      <c r="BA1642" s="11">
        <f t="shared" si="2369"/>
        <v>0</v>
      </c>
      <c r="BB1642" s="11">
        <f t="shared" si="2369"/>
        <v>0</v>
      </c>
      <c r="BC1642" s="11">
        <f t="shared" si="2369"/>
        <v>0</v>
      </c>
      <c r="BD1642" s="11">
        <f t="shared" si="2369"/>
        <v>0</v>
      </c>
      <c r="BE1642" s="11">
        <f t="shared" si="2369"/>
        <v>0</v>
      </c>
      <c r="BF1642" s="11">
        <f t="shared" si="2369"/>
        <v>0</v>
      </c>
      <c r="BG1642" s="11">
        <f t="shared" si="2369"/>
        <v>0</v>
      </c>
      <c r="BH1642" s="11">
        <f t="shared" si="2369"/>
        <v>0</v>
      </c>
      <c r="BI1642" s="11">
        <f t="shared" si="2369"/>
        <v>0</v>
      </c>
      <c r="BJ1642" s="11">
        <v>0</v>
      </c>
      <c r="BK1642" s="11">
        <v>2000000</v>
      </c>
    </row>
    <row r="1643" spans="1:63" x14ac:dyDescent="0.25">
      <c r="A1643" s="13" t="s">
        <v>0</v>
      </c>
      <c r="B1643" s="13" t="s">
        <v>0</v>
      </c>
      <c r="C1643" s="13" t="s">
        <v>0</v>
      </c>
      <c r="D1643" s="103" t="s">
        <v>0</v>
      </c>
      <c r="E1643" s="103" t="s">
        <v>0</v>
      </c>
      <c r="F1643" s="103" t="s">
        <v>0</v>
      </c>
      <c r="G1643" s="13" t="s">
        <v>0</v>
      </c>
      <c r="H1643" s="2" t="s">
        <v>55</v>
      </c>
      <c r="I1643" s="12">
        <f>SUM(I1634)</f>
        <v>15</v>
      </c>
      <c r="J1643" s="13" t="s">
        <v>0</v>
      </c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>
        <v>0</v>
      </c>
      <c r="AA1643" s="13"/>
      <c r="AB1643" s="13" t="s">
        <v>0</v>
      </c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  <c r="AR1643" s="13">
        <v>0</v>
      </c>
      <c r="AS1643" s="13"/>
      <c r="AT1643" s="13" t="s">
        <v>0</v>
      </c>
      <c r="AU1643" s="13"/>
      <c r="AV1643" s="13"/>
      <c r="AW1643" s="13"/>
      <c r="AX1643" s="13"/>
      <c r="AY1643" s="13"/>
      <c r="AZ1643" s="13"/>
      <c r="BA1643" s="13"/>
      <c r="BB1643" s="13"/>
      <c r="BC1643" s="13"/>
      <c r="BD1643" s="13"/>
      <c r="BE1643" s="13"/>
      <c r="BF1643" s="13"/>
      <c r="BG1643" s="13"/>
      <c r="BH1643" s="13"/>
      <c r="BI1643" s="13"/>
      <c r="BJ1643" s="13">
        <v>0</v>
      </c>
      <c r="BK1643" s="13"/>
    </row>
    <row r="1644" spans="1:63" ht="15.75" thickBot="1" x14ac:dyDescent="0.3">
      <c r="A1644" s="13" t="s">
        <v>0</v>
      </c>
      <c r="B1644" s="13" t="s">
        <v>0</v>
      </c>
      <c r="C1644" s="13" t="s">
        <v>0</v>
      </c>
      <c r="D1644" s="103" t="s">
        <v>0</v>
      </c>
      <c r="E1644" s="103" t="s">
        <v>0</v>
      </c>
      <c r="F1644" s="103" t="s">
        <v>0</v>
      </c>
      <c r="G1644" s="13" t="s">
        <v>0</v>
      </c>
      <c r="H1644" s="20" t="s">
        <v>0</v>
      </c>
      <c r="I1644" s="21" t="s">
        <v>0</v>
      </c>
      <c r="J1644" s="21" t="s">
        <v>0</v>
      </c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>
        <v>0</v>
      </c>
      <c r="AA1644" s="21">
        <v>0</v>
      </c>
      <c r="AB1644" s="21" t="s">
        <v>0</v>
      </c>
      <c r="AC1644" s="21"/>
      <c r="AD1644" s="21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>
        <v>0</v>
      </c>
      <c r="AS1644" s="21">
        <v>0</v>
      </c>
      <c r="AT1644" s="21" t="s">
        <v>0</v>
      </c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>
        <v>0</v>
      </c>
      <c r="BK1644" s="21">
        <v>0</v>
      </c>
    </row>
    <row r="1645" spans="1:63" s="26" customFormat="1" ht="69.75" customHeight="1" thickBot="1" x14ac:dyDescent="0.3">
      <c r="A1645" s="25" t="s">
        <v>2</v>
      </c>
      <c r="B1645" s="25" t="s">
        <v>3</v>
      </c>
      <c r="C1645" s="25" t="s">
        <v>4</v>
      </c>
      <c r="D1645" s="112" t="s">
        <v>0</v>
      </c>
      <c r="E1645" s="119" t="s">
        <v>5</v>
      </c>
      <c r="F1645" s="119" t="s">
        <v>6</v>
      </c>
      <c r="G1645" s="25" t="s">
        <v>7</v>
      </c>
      <c r="H1645" s="25" t="s">
        <v>8</v>
      </c>
      <c r="I1645" s="5" t="s">
        <v>9</v>
      </c>
      <c r="J1645" s="94" t="s">
        <v>10</v>
      </c>
      <c r="K1645" s="94" t="s">
        <v>1602</v>
      </c>
      <c r="L1645" s="94" t="s">
        <v>1535</v>
      </c>
      <c r="M1645" s="94" t="s">
        <v>1591</v>
      </c>
      <c r="N1645" s="94" t="s">
        <v>1592</v>
      </c>
      <c r="O1645" s="94" t="s">
        <v>1593</v>
      </c>
      <c r="P1645" s="94" t="s">
        <v>1606</v>
      </c>
      <c r="Q1645" s="94" t="s">
        <v>1603</v>
      </c>
      <c r="R1645" s="94" t="s">
        <v>1594</v>
      </c>
      <c r="S1645" s="94" t="s">
        <v>1595</v>
      </c>
      <c r="T1645" s="94" t="s">
        <v>1596</v>
      </c>
      <c r="U1645" s="94" t="s">
        <v>1597</v>
      </c>
      <c r="V1645" s="94" t="s">
        <v>1598</v>
      </c>
      <c r="W1645" s="94" t="s">
        <v>1599</v>
      </c>
      <c r="X1645" s="94" t="s">
        <v>1604</v>
      </c>
      <c r="Y1645" s="94" t="s">
        <v>1605</v>
      </c>
      <c r="Z1645" s="94" t="s">
        <v>1600</v>
      </c>
      <c r="AA1645" s="94" t="s">
        <v>1601</v>
      </c>
      <c r="AB1645" s="95" t="s">
        <v>11</v>
      </c>
      <c r="AC1645" s="95" t="s">
        <v>1602</v>
      </c>
      <c r="AD1645" s="95" t="s">
        <v>1535</v>
      </c>
      <c r="AE1645" s="95" t="s">
        <v>1591</v>
      </c>
      <c r="AF1645" s="95" t="s">
        <v>1592</v>
      </c>
      <c r="AG1645" s="95" t="s">
        <v>1593</v>
      </c>
      <c r="AH1645" s="95" t="s">
        <v>1607</v>
      </c>
      <c r="AI1645" s="95" t="s">
        <v>1603</v>
      </c>
      <c r="AJ1645" s="95" t="s">
        <v>1594</v>
      </c>
      <c r="AK1645" s="95" t="s">
        <v>1595</v>
      </c>
      <c r="AL1645" s="95" t="s">
        <v>1596</v>
      </c>
      <c r="AM1645" s="95" t="s">
        <v>1597</v>
      </c>
      <c r="AN1645" s="95" t="s">
        <v>1598</v>
      </c>
      <c r="AO1645" s="95" t="s">
        <v>1599</v>
      </c>
      <c r="AP1645" s="95" t="s">
        <v>1604</v>
      </c>
      <c r="AQ1645" s="95" t="s">
        <v>1605</v>
      </c>
      <c r="AR1645" s="95" t="s">
        <v>1600</v>
      </c>
      <c r="AS1645" s="95" t="s">
        <v>1601</v>
      </c>
      <c r="AT1645" s="96" t="s">
        <v>12</v>
      </c>
      <c r="AU1645" s="96" t="s">
        <v>1602</v>
      </c>
      <c r="AV1645" s="96" t="s">
        <v>1535</v>
      </c>
      <c r="AW1645" s="96" t="s">
        <v>1591</v>
      </c>
      <c r="AX1645" s="96" t="s">
        <v>1592</v>
      </c>
      <c r="AY1645" s="96" t="s">
        <v>1593</v>
      </c>
      <c r="AZ1645" s="96" t="s">
        <v>1608</v>
      </c>
      <c r="BA1645" s="96" t="s">
        <v>1603</v>
      </c>
      <c r="BB1645" s="96" t="s">
        <v>1594</v>
      </c>
      <c r="BC1645" s="96" t="s">
        <v>1595</v>
      </c>
      <c r="BD1645" s="96" t="s">
        <v>1596</v>
      </c>
      <c r="BE1645" s="96" t="s">
        <v>1597</v>
      </c>
      <c r="BF1645" s="96" t="s">
        <v>1598</v>
      </c>
      <c r="BG1645" s="96" t="s">
        <v>1599</v>
      </c>
      <c r="BH1645" s="96" t="s">
        <v>1604</v>
      </c>
      <c r="BI1645" s="96" t="s">
        <v>1605</v>
      </c>
      <c r="BJ1645" s="96" t="s">
        <v>1600</v>
      </c>
      <c r="BK1645" s="96" t="s">
        <v>1601</v>
      </c>
    </row>
    <row r="1646" spans="1:63" s="26" customFormat="1" x14ac:dyDescent="0.25">
      <c r="A1646" s="27" t="s">
        <v>0</v>
      </c>
      <c r="B1646" s="27" t="s">
        <v>0</v>
      </c>
      <c r="C1646" s="27" t="s">
        <v>0</v>
      </c>
      <c r="D1646" s="113" t="s">
        <v>0</v>
      </c>
      <c r="E1646" s="113" t="s">
        <v>0</v>
      </c>
      <c r="F1646" s="126" t="s">
        <v>0</v>
      </c>
      <c r="G1646" s="28" t="s">
        <v>0</v>
      </c>
      <c r="H1646" s="29" t="s">
        <v>0</v>
      </c>
      <c r="I1646" s="9" t="s">
        <v>13</v>
      </c>
      <c r="J1646" s="9">
        <v>1</v>
      </c>
      <c r="K1646" s="9">
        <v>2</v>
      </c>
      <c r="L1646" s="9">
        <v>3</v>
      </c>
      <c r="M1646" s="9">
        <v>4</v>
      </c>
      <c r="N1646" s="9">
        <v>5</v>
      </c>
      <c r="O1646" s="9">
        <v>6</v>
      </c>
      <c r="P1646" s="9">
        <v>7</v>
      </c>
      <c r="Q1646" s="9">
        <v>8</v>
      </c>
      <c r="R1646" s="9">
        <v>9</v>
      </c>
      <c r="S1646" s="9">
        <v>10</v>
      </c>
      <c r="T1646" s="9">
        <v>11</v>
      </c>
      <c r="U1646" s="9">
        <v>12</v>
      </c>
      <c r="V1646" s="9">
        <v>13</v>
      </c>
      <c r="W1646" s="9">
        <v>14</v>
      </c>
      <c r="X1646" s="9">
        <v>15</v>
      </c>
      <c r="Y1646" s="9">
        <v>16</v>
      </c>
      <c r="Z1646" s="9">
        <v>20</v>
      </c>
      <c r="AA1646" s="9">
        <v>21</v>
      </c>
      <c r="AB1646" s="9">
        <v>1</v>
      </c>
      <c r="AC1646" s="9">
        <v>2</v>
      </c>
      <c r="AD1646" s="9">
        <v>3</v>
      </c>
      <c r="AE1646" s="9">
        <v>4</v>
      </c>
      <c r="AF1646" s="9">
        <v>5</v>
      </c>
      <c r="AG1646" s="9">
        <v>6</v>
      </c>
      <c r="AH1646" s="9">
        <v>7</v>
      </c>
      <c r="AI1646" s="9">
        <v>8</v>
      </c>
      <c r="AJ1646" s="9">
        <v>9</v>
      </c>
      <c r="AK1646" s="9">
        <v>10</v>
      </c>
      <c r="AL1646" s="9">
        <v>11</v>
      </c>
      <c r="AM1646" s="9">
        <v>12</v>
      </c>
      <c r="AN1646" s="9">
        <v>13</v>
      </c>
      <c r="AO1646" s="9">
        <v>14</v>
      </c>
      <c r="AP1646" s="9">
        <v>15</v>
      </c>
      <c r="AQ1646" s="9">
        <v>16</v>
      </c>
      <c r="AR1646" s="9">
        <v>20</v>
      </c>
      <c r="AS1646" s="9">
        <v>21</v>
      </c>
      <c r="AT1646" s="9">
        <v>1</v>
      </c>
      <c r="AU1646" s="9">
        <v>2</v>
      </c>
      <c r="AV1646" s="9">
        <v>3</v>
      </c>
      <c r="AW1646" s="9">
        <v>4</v>
      </c>
      <c r="AX1646" s="9">
        <v>5</v>
      </c>
      <c r="AY1646" s="9">
        <v>6</v>
      </c>
      <c r="AZ1646" s="9">
        <v>7</v>
      </c>
      <c r="BA1646" s="9">
        <v>8</v>
      </c>
      <c r="BB1646" s="9">
        <v>9</v>
      </c>
      <c r="BC1646" s="9">
        <v>10</v>
      </c>
      <c r="BD1646" s="9">
        <v>11</v>
      </c>
      <c r="BE1646" s="9">
        <v>12</v>
      </c>
      <c r="BF1646" s="9">
        <v>13</v>
      </c>
      <c r="BG1646" s="9">
        <v>14</v>
      </c>
      <c r="BH1646" s="9">
        <v>15</v>
      </c>
      <c r="BI1646" s="9">
        <v>16</v>
      </c>
      <c r="BJ1646" s="9">
        <v>20</v>
      </c>
      <c r="BK1646" s="9">
        <v>21</v>
      </c>
    </row>
    <row r="1647" spans="1:63" s="26" customFormat="1" x14ac:dyDescent="0.25">
      <c r="A1647" s="30" t="s">
        <v>550</v>
      </c>
      <c r="B1647" s="30" t="s">
        <v>58</v>
      </c>
      <c r="C1647" s="31" t="s">
        <v>1536</v>
      </c>
      <c r="D1647" s="68">
        <v>2202000</v>
      </c>
      <c r="E1647" s="114" t="s">
        <v>0</v>
      </c>
      <c r="F1647" s="114" t="s">
        <v>0</v>
      </c>
      <c r="G1647" s="32" t="s">
        <v>0</v>
      </c>
      <c r="H1647" s="32" t="s">
        <v>1546</v>
      </c>
      <c r="I1647" s="33"/>
      <c r="J1647" s="26" t="s">
        <v>0</v>
      </c>
      <c r="Z1647" s="26">
        <v>0</v>
      </c>
      <c r="AB1647" s="26" t="s">
        <v>0</v>
      </c>
      <c r="AR1647" s="26">
        <v>0</v>
      </c>
      <c r="AT1647" s="26" t="s">
        <v>0</v>
      </c>
      <c r="BJ1647" s="26">
        <v>0</v>
      </c>
    </row>
    <row r="1648" spans="1:63" s="26" customFormat="1" ht="33.75" x14ac:dyDescent="0.25">
      <c r="A1648" s="30" t="s">
        <v>0</v>
      </c>
      <c r="B1648" s="30" t="s">
        <v>0</v>
      </c>
      <c r="C1648" s="30" t="s">
        <v>0</v>
      </c>
      <c r="D1648" s="114" t="s">
        <v>0</v>
      </c>
      <c r="E1648" s="114" t="s">
        <v>0</v>
      </c>
      <c r="F1648" s="114" t="s">
        <v>0</v>
      </c>
      <c r="G1648" s="32" t="s">
        <v>0</v>
      </c>
      <c r="H1648" s="34" t="s">
        <v>15</v>
      </c>
      <c r="I1648" s="43">
        <f>SUM(I1649,I1657,I1659)</f>
        <v>26762659</v>
      </c>
      <c r="J1648" s="43">
        <f t="shared" ref="J1648:Y1648" si="2370">SUM(J1649,J1657,J1659)</f>
        <v>840250</v>
      </c>
      <c r="K1648" s="43">
        <f t="shared" si="2370"/>
        <v>0</v>
      </c>
      <c r="L1648" s="43">
        <f t="shared" si="2370"/>
        <v>0</v>
      </c>
      <c r="M1648" s="43">
        <f t="shared" si="2370"/>
        <v>232516</v>
      </c>
      <c r="N1648" s="43">
        <f t="shared" si="2370"/>
        <v>0</v>
      </c>
      <c r="O1648" s="43">
        <f t="shared" si="2370"/>
        <v>0</v>
      </c>
      <c r="P1648" s="43">
        <f t="shared" ref="P1648" si="2371">SUM(P1649,P1657,P1659)</f>
        <v>1072766</v>
      </c>
      <c r="Q1648" s="43">
        <f t="shared" si="2370"/>
        <v>68109</v>
      </c>
      <c r="R1648" s="43">
        <f t="shared" si="2370"/>
        <v>75662</v>
      </c>
      <c r="S1648" s="43">
        <f t="shared" si="2370"/>
        <v>104940</v>
      </c>
      <c r="T1648" s="43">
        <f t="shared" si="2370"/>
        <v>73464</v>
      </c>
      <c r="U1648" s="43">
        <f t="shared" si="2370"/>
        <v>109034</v>
      </c>
      <c r="V1648" s="43">
        <f t="shared" si="2370"/>
        <v>145894</v>
      </c>
      <c r="W1648" s="43">
        <f t="shared" si="2370"/>
        <v>135420</v>
      </c>
      <c r="X1648" s="43">
        <f t="shared" si="2370"/>
        <v>50715</v>
      </c>
      <c r="Y1648" s="43">
        <f t="shared" si="2370"/>
        <v>61970</v>
      </c>
      <c r="Z1648" s="43">
        <v>825208</v>
      </c>
      <c r="AA1648" s="43">
        <v>247558</v>
      </c>
      <c r="AB1648" s="43">
        <f t="shared" ref="AB1648:AQ1648" si="2372">SUM(AB1649,AB1657,AB1659)</f>
        <v>112040</v>
      </c>
      <c r="AC1648" s="43">
        <f t="shared" si="2372"/>
        <v>24273</v>
      </c>
      <c r="AD1648" s="43">
        <f t="shared" si="2372"/>
        <v>0</v>
      </c>
      <c r="AE1648" s="43">
        <f t="shared" si="2372"/>
        <v>24087</v>
      </c>
      <c r="AF1648" s="43">
        <f t="shared" si="2372"/>
        <v>0</v>
      </c>
      <c r="AG1648" s="43">
        <f t="shared" si="2372"/>
        <v>0</v>
      </c>
      <c r="AH1648" s="43">
        <f t="shared" ref="AH1648" si="2373">SUM(AH1649,AH1657,AH1659)</f>
        <v>160400</v>
      </c>
      <c r="AI1648" s="43">
        <f t="shared" si="2372"/>
        <v>0</v>
      </c>
      <c r="AJ1648" s="43">
        <f t="shared" si="2372"/>
        <v>0</v>
      </c>
      <c r="AK1648" s="43">
        <f t="shared" si="2372"/>
        <v>28512</v>
      </c>
      <c r="AL1648" s="43">
        <f t="shared" si="2372"/>
        <v>0</v>
      </c>
      <c r="AM1648" s="43">
        <f t="shared" si="2372"/>
        <v>0</v>
      </c>
      <c r="AN1648" s="43">
        <f t="shared" si="2372"/>
        <v>6784</v>
      </c>
      <c r="AO1648" s="43">
        <f t="shared" si="2372"/>
        <v>0</v>
      </c>
      <c r="AP1648" s="43">
        <f t="shared" si="2372"/>
        <v>17303</v>
      </c>
      <c r="AQ1648" s="43">
        <f t="shared" si="2372"/>
        <v>4574</v>
      </c>
      <c r="AR1648" s="43">
        <v>57173</v>
      </c>
      <c r="AS1648" s="43">
        <v>103227</v>
      </c>
      <c r="AT1648" s="43">
        <f t="shared" ref="AT1648:BI1648" si="2374">SUM(AT1649,AT1657,AT1659)</f>
        <v>521000</v>
      </c>
      <c r="AU1648" s="43">
        <f t="shared" si="2374"/>
        <v>215232</v>
      </c>
      <c r="AV1648" s="43">
        <f t="shared" si="2374"/>
        <v>0</v>
      </c>
      <c r="AW1648" s="43">
        <f t="shared" si="2374"/>
        <v>365494</v>
      </c>
      <c r="AX1648" s="43">
        <f t="shared" si="2374"/>
        <v>0</v>
      </c>
      <c r="AY1648" s="43">
        <f t="shared" si="2374"/>
        <v>0</v>
      </c>
      <c r="AZ1648" s="43">
        <f t="shared" ref="AZ1648" si="2375">SUM(AZ1649,AZ1657,AZ1659)</f>
        <v>1101726</v>
      </c>
      <c r="BA1648" s="43">
        <f t="shared" si="2374"/>
        <v>16000</v>
      </c>
      <c r="BB1648" s="43">
        <f t="shared" si="2374"/>
        <v>95000</v>
      </c>
      <c r="BC1648" s="43">
        <f t="shared" si="2374"/>
        <v>254232</v>
      </c>
      <c r="BD1648" s="43">
        <f t="shared" si="2374"/>
        <v>15000</v>
      </c>
      <c r="BE1648" s="43">
        <f t="shared" si="2374"/>
        <v>28000</v>
      </c>
      <c r="BF1648" s="43">
        <f t="shared" si="2374"/>
        <v>26000</v>
      </c>
      <c r="BG1648" s="43">
        <f t="shared" si="2374"/>
        <v>84877</v>
      </c>
      <c r="BH1648" s="43">
        <f t="shared" si="2374"/>
        <v>143184</v>
      </c>
      <c r="BI1648" s="43">
        <f t="shared" si="2374"/>
        <v>68933</v>
      </c>
      <c r="BJ1648" s="43">
        <v>731226</v>
      </c>
      <c r="BK1648" s="43">
        <v>370500</v>
      </c>
    </row>
    <row r="1649" spans="1:63" s="26" customFormat="1" x14ac:dyDescent="0.25">
      <c r="A1649" s="31" t="s">
        <v>550</v>
      </c>
      <c r="B1649" s="31" t="s">
        <v>58</v>
      </c>
      <c r="C1649" s="31" t="s">
        <v>1536</v>
      </c>
      <c r="D1649" s="68">
        <v>2202000</v>
      </c>
      <c r="E1649" s="114" t="s">
        <v>1537</v>
      </c>
      <c r="F1649" s="114" t="s">
        <v>0</v>
      </c>
      <c r="G1649" s="32" t="s">
        <v>0</v>
      </c>
      <c r="H1649" s="32" t="s">
        <v>17</v>
      </c>
      <c r="I1649" s="44">
        <f>SUM(I1650:I1651)</f>
        <v>18966421</v>
      </c>
      <c r="J1649" s="44">
        <f t="shared" ref="J1649:Y1649" si="2376">SUM(J1650:J1651)</f>
        <v>0</v>
      </c>
      <c r="K1649" s="44">
        <f t="shared" si="2376"/>
        <v>0</v>
      </c>
      <c r="L1649" s="44">
        <f t="shared" si="2376"/>
        <v>0</v>
      </c>
      <c r="M1649" s="44">
        <f t="shared" si="2376"/>
        <v>6140</v>
      </c>
      <c r="N1649" s="44">
        <f t="shared" si="2376"/>
        <v>0</v>
      </c>
      <c r="O1649" s="44">
        <f t="shared" si="2376"/>
        <v>0</v>
      </c>
      <c r="P1649" s="44">
        <f t="shared" ref="P1649" si="2377">SUM(P1650:P1651)</f>
        <v>6140</v>
      </c>
      <c r="Q1649" s="44">
        <f t="shared" si="2376"/>
        <v>0</v>
      </c>
      <c r="R1649" s="44">
        <f t="shared" si="2376"/>
        <v>0</v>
      </c>
      <c r="S1649" s="44">
        <f t="shared" si="2376"/>
        <v>0</v>
      </c>
      <c r="T1649" s="44">
        <f t="shared" si="2376"/>
        <v>0</v>
      </c>
      <c r="U1649" s="44">
        <f t="shared" si="2376"/>
        <v>0</v>
      </c>
      <c r="V1649" s="44">
        <f t="shared" si="2376"/>
        <v>0</v>
      </c>
      <c r="W1649" s="44">
        <f t="shared" si="2376"/>
        <v>0</v>
      </c>
      <c r="X1649" s="44">
        <f t="shared" si="2376"/>
        <v>0</v>
      </c>
      <c r="Y1649" s="44">
        <f t="shared" si="2376"/>
        <v>6140</v>
      </c>
      <c r="Z1649" s="44">
        <v>6140</v>
      </c>
      <c r="AA1649" s="44">
        <v>0</v>
      </c>
      <c r="AB1649" s="44">
        <f t="shared" ref="AB1649:AQ1649" si="2378">SUM(AB1650:AB1651)</f>
        <v>0</v>
      </c>
      <c r="AC1649" s="44">
        <f t="shared" si="2378"/>
        <v>0</v>
      </c>
      <c r="AD1649" s="44">
        <f t="shared" si="2378"/>
        <v>0</v>
      </c>
      <c r="AE1649" s="44">
        <f t="shared" si="2378"/>
        <v>0</v>
      </c>
      <c r="AF1649" s="44">
        <f t="shared" si="2378"/>
        <v>0</v>
      </c>
      <c r="AG1649" s="44">
        <f t="shared" si="2378"/>
        <v>0</v>
      </c>
      <c r="AH1649" s="44">
        <f t="shared" ref="AH1649" si="2379">SUM(AH1650:AH1651)</f>
        <v>0</v>
      </c>
      <c r="AI1649" s="44">
        <f t="shared" si="2378"/>
        <v>0</v>
      </c>
      <c r="AJ1649" s="44">
        <f t="shared" si="2378"/>
        <v>0</v>
      </c>
      <c r="AK1649" s="44">
        <f t="shared" si="2378"/>
        <v>0</v>
      </c>
      <c r="AL1649" s="44">
        <f t="shared" si="2378"/>
        <v>0</v>
      </c>
      <c r="AM1649" s="44">
        <f t="shared" si="2378"/>
        <v>0</v>
      </c>
      <c r="AN1649" s="44">
        <f t="shared" si="2378"/>
        <v>0</v>
      </c>
      <c r="AO1649" s="44">
        <f t="shared" si="2378"/>
        <v>0</v>
      </c>
      <c r="AP1649" s="44">
        <f t="shared" si="2378"/>
        <v>0</v>
      </c>
      <c r="AQ1649" s="44">
        <f t="shared" si="2378"/>
        <v>0</v>
      </c>
      <c r="AR1649" s="44">
        <v>0</v>
      </c>
      <c r="AS1649" s="44">
        <v>0</v>
      </c>
      <c r="AT1649" s="44">
        <f t="shared" ref="AT1649:BI1649" si="2380">SUM(AT1650:AT1651)</f>
        <v>0</v>
      </c>
      <c r="AU1649" s="44">
        <f t="shared" si="2380"/>
        <v>0</v>
      </c>
      <c r="AV1649" s="44">
        <f t="shared" si="2380"/>
        <v>0</v>
      </c>
      <c r="AW1649" s="44">
        <f t="shared" si="2380"/>
        <v>0</v>
      </c>
      <c r="AX1649" s="44">
        <f t="shared" si="2380"/>
        <v>0</v>
      </c>
      <c r="AY1649" s="44">
        <f t="shared" si="2380"/>
        <v>0</v>
      </c>
      <c r="AZ1649" s="44">
        <f t="shared" ref="AZ1649" si="2381">SUM(AZ1650:AZ1651)</f>
        <v>0</v>
      </c>
      <c r="BA1649" s="44">
        <f t="shared" si="2380"/>
        <v>0</v>
      </c>
      <c r="BB1649" s="44">
        <f t="shared" si="2380"/>
        <v>0</v>
      </c>
      <c r="BC1649" s="44">
        <f t="shared" si="2380"/>
        <v>0</v>
      </c>
      <c r="BD1649" s="44">
        <f t="shared" si="2380"/>
        <v>0</v>
      </c>
      <c r="BE1649" s="44">
        <f t="shared" si="2380"/>
        <v>0</v>
      </c>
      <c r="BF1649" s="44">
        <f t="shared" si="2380"/>
        <v>0</v>
      </c>
      <c r="BG1649" s="44">
        <f t="shared" si="2380"/>
        <v>0</v>
      </c>
      <c r="BH1649" s="44">
        <f t="shared" si="2380"/>
        <v>0</v>
      </c>
      <c r="BI1649" s="44">
        <f t="shared" si="2380"/>
        <v>0</v>
      </c>
      <c r="BJ1649" s="44">
        <v>0</v>
      </c>
      <c r="BK1649" s="44">
        <v>0</v>
      </c>
    </row>
    <row r="1650" spans="1:63" s="26" customFormat="1" x14ac:dyDescent="0.25">
      <c r="A1650" s="31" t="s">
        <v>550</v>
      </c>
      <c r="B1650" s="31" t="s">
        <v>58</v>
      </c>
      <c r="C1650" s="31" t="s">
        <v>1536</v>
      </c>
      <c r="D1650" s="68">
        <v>2202000</v>
      </c>
      <c r="E1650" s="120">
        <v>6111</v>
      </c>
      <c r="F1650" s="68" t="s">
        <v>0</v>
      </c>
      <c r="G1650" s="103" t="s">
        <v>1656</v>
      </c>
      <c r="H1650" s="37" t="s">
        <v>18</v>
      </c>
      <c r="I1650" s="47">
        <f t="shared" ref="I1650" si="2382">SUM(I1698,I1742,I1783,I1825,I1867,I1908,I1951,I1993,I2043,I2084,I2125,I2168,I2209)</f>
        <v>16826865</v>
      </c>
      <c r="J1650" s="47">
        <f t="shared" ref="J1650:Y1650" si="2383">SUM(J1698,J1742,J1783,J1825,J1867,J1908,J1951,J1993,J2043,J2084,J2125,J2168,J2209)</f>
        <v>0</v>
      </c>
      <c r="K1650" s="47">
        <f t="shared" si="2383"/>
        <v>0</v>
      </c>
      <c r="L1650" s="47">
        <f t="shared" si="2383"/>
        <v>0</v>
      </c>
      <c r="M1650" s="47">
        <f t="shared" si="2383"/>
        <v>0</v>
      </c>
      <c r="N1650" s="47">
        <f t="shared" si="2383"/>
        <v>0</v>
      </c>
      <c r="O1650" s="47">
        <f t="shared" si="2383"/>
        <v>0</v>
      </c>
      <c r="P1650" s="47">
        <f t="shared" ref="P1650" si="2384">SUM(P1698,P1742,P1783,P1825,P1867,P1908,P1951,P1993,P2043,P2084,P2125,P2168,P2209)</f>
        <v>0</v>
      </c>
      <c r="Q1650" s="47">
        <f t="shared" si="2383"/>
        <v>0</v>
      </c>
      <c r="R1650" s="47">
        <f t="shared" si="2383"/>
        <v>0</v>
      </c>
      <c r="S1650" s="47">
        <f t="shared" si="2383"/>
        <v>0</v>
      </c>
      <c r="T1650" s="47">
        <f t="shared" si="2383"/>
        <v>0</v>
      </c>
      <c r="U1650" s="47">
        <f t="shared" si="2383"/>
        <v>0</v>
      </c>
      <c r="V1650" s="47">
        <f t="shared" si="2383"/>
        <v>0</v>
      </c>
      <c r="W1650" s="47">
        <f t="shared" si="2383"/>
        <v>0</v>
      </c>
      <c r="X1650" s="47">
        <f t="shared" si="2383"/>
        <v>0</v>
      </c>
      <c r="Y1650" s="47">
        <f t="shared" si="2383"/>
        <v>0</v>
      </c>
      <c r="Z1650" s="47">
        <v>0</v>
      </c>
      <c r="AA1650" s="47">
        <v>0</v>
      </c>
      <c r="AB1650" s="47">
        <f t="shared" ref="AB1650:AQ1650" si="2385">SUM(AB1698,AB1742,AB1783,AB1825,AB1867,AB1908,AB1951,AB1993,AB2043,AB2084,AB2125,AB2168,AB2209)</f>
        <v>0</v>
      </c>
      <c r="AC1650" s="47">
        <f t="shared" si="2385"/>
        <v>0</v>
      </c>
      <c r="AD1650" s="47">
        <f t="shared" si="2385"/>
        <v>0</v>
      </c>
      <c r="AE1650" s="47">
        <f t="shared" si="2385"/>
        <v>0</v>
      </c>
      <c r="AF1650" s="47">
        <f t="shared" si="2385"/>
        <v>0</v>
      </c>
      <c r="AG1650" s="47">
        <f t="shared" si="2385"/>
        <v>0</v>
      </c>
      <c r="AH1650" s="47">
        <f t="shared" ref="AH1650" si="2386">SUM(AH1698,AH1742,AH1783,AH1825,AH1867,AH1908,AH1951,AH1993,AH2043,AH2084,AH2125,AH2168,AH2209)</f>
        <v>0</v>
      </c>
      <c r="AI1650" s="47">
        <f t="shared" si="2385"/>
        <v>0</v>
      </c>
      <c r="AJ1650" s="47">
        <f t="shared" si="2385"/>
        <v>0</v>
      </c>
      <c r="AK1650" s="47">
        <f t="shared" si="2385"/>
        <v>0</v>
      </c>
      <c r="AL1650" s="47">
        <f t="shared" si="2385"/>
        <v>0</v>
      </c>
      <c r="AM1650" s="47">
        <f t="shared" si="2385"/>
        <v>0</v>
      </c>
      <c r="AN1650" s="47">
        <f t="shared" si="2385"/>
        <v>0</v>
      </c>
      <c r="AO1650" s="47">
        <f t="shared" si="2385"/>
        <v>0</v>
      </c>
      <c r="AP1650" s="47">
        <f t="shared" si="2385"/>
        <v>0</v>
      </c>
      <c r="AQ1650" s="47">
        <f t="shared" si="2385"/>
        <v>0</v>
      </c>
      <c r="AR1650" s="47">
        <v>0</v>
      </c>
      <c r="AS1650" s="47">
        <v>0</v>
      </c>
      <c r="AT1650" s="47">
        <f t="shared" ref="AT1650:BI1650" si="2387">SUM(AT1698,AT1742,AT1783,AT1825,AT1867,AT1908,AT1951,AT1993,AT2043,AT2084,AT2125,AT2168,AT2209)</f>
        <v>0</v>
      </c>
      <c r="AU1650" s="47">
        <f t="shared" si="2387"/>
        <v>0</v>
      </c>
      <c r="AV1650" s="47">
        <f t="shared" si="2387"/>
        <v>0</v>
      </c>
      <c r="AW1650" s="47">
        <f t="shared" si="2387"/>
        <v>0</v>
      </c>
      <c r="AX1650" s="47">
        <f t="shared" si="2387"/>
        <v>0</v>
      </c>
      <c r="AY1650" s="47">
        <f t="shared" si="2387"/>
        <v>0</v>
      </c>
      <c r="AZ1650" s="47">
        <f t="shared" ref="AZ1650" si="2388">SUM(AZ1698,AZ1742,AZ1783,AZ1825,AZ1867,AZ1908,AZ1951,AZ1993,AZ2043,AZ2084,AZ2125,AZ2168,AZ2209)</f>
        <v>0</v>
      </c>
      <c r="BA1650" s="47">
        <f t="shared" si="2387"/>
        <v>0</v>
      </c>
      <c r="BB1650" s="47">
        <f t="shared" si="2387"/>
        <v>0</v>
      </c>
      <c r="BC1650" s="47">
        <f t="shared" si="2387"/>
        <v>0</v>
      </c>
      <c r="BD1650" s="47">
        <f t="shared" si="2387"/>
        <v>0</v>
      </c>
      <c r="BE1650" s="47">
        <f t="shared" si="2387"/>
        <v>0</v>
      </c>
      <c r="BF1650" s="47">
        <f t="shared" si="2387"/>
        <v>0</v>
      </c>
      <c r="BG1650" s="47">
        <f t="shared" si="2387"/>
        <v>0</v>
      </c>
      <c r="BH1650" s="47">
        <f t="shared" si="2387"/>
        <v>0</v>
      </c>
      <c r="BI1650" s="47">
        <f t="shared" si="2387"/>
        <v>0</v>
      </c>
      <c r="BJ1650" s="47">
        <v>0</v>
      </c>
      <c r="BK1650" s="47">
        <v>0</v>
      </c>
    </row>
    <row r="1651" spans="1:63" s="26" customFormat="1" x14ac:dyDescent="0.25">
      <c r="A1651" s="30" t="s">
        <v>550</v>
      </c>
      <c r="B1651" s="30" t="s">
        <v>58</v>
      </c>
      <c r="C1651" s="30" t="s">
        <v>1536</v>
      </c>
      <c r="D1651" s="59">
        <v>2202000</v>
      </c>
      <c r="E1651" s="59" t="s">
        <v>1538</v>
      </c>
      <c r="F1651" s="68" t="s">
        <v>0</v>
      </c>
      <c r="G1651" s="37" t="s">
        <v>0</v>
      </c>
      <c r="H1651" s="32" t="s">
        <v>21</v>
      </c>
      <c r="I1651" s="44">
        <f>SUM(I1652:I1656)</f>
        <v>2139556</v>
      </c>
      <c r="J1651" s="44">
        <f t="shared" ref="J1651:Y1651" si="2389">SUM(J1652:J1656)</f>
        <v>0</v>
      </c>
      <c r="K1651" s="44">
        <f t="shared" si="2389"/>
        <v>0</v>
      </c>
      <c r="L1651" s="44">
        <f t="shared" si="2389"/>
        <v>0</v>
      </c>
      <c r="M1651" s="44">
        <f t="shared" si="2389"/>
        <v>6140</v>
      </c>
      <c r="N1651" s="44">
        <f t="shared" si="2389"/>
        <v>0</v>
      </c>
      <c r="O1651" s="44">
        <f t="shared" si="2389"/>
        <v>0</v>
      </c>
      <c r="P1651" s="44">
        <f t="shared" ref="P1651" si="2390">SUM(P1652:P1656)</f>
        <v>6140</v>
      </c>
      <c r="Q1651" s="44">
        <f t="shared" si="2389"/>
        <v>0</v>
      </c>
      <c r="R1651" s="44">
        <f t="shared" si="2389"/>
        <v>0</v>
      </c>
      <c r="S1651" s="44">
        <f t="shared" si="2389"/>
        <v>0</v>
      </c>
      <c r="T1651" s="44">
        <f t="shared" si="2389"/>
        <v>0</v>
      </c>
      <c r="U1651" s="44">
        <f t="shared" si="2389"/>
        <v>0</v>
      </c>
      <c r="V1651" s="44">
        <f t="shared" si="2389"/>
        <v>0</v>
      </c>
      <c r="W1651" s="44">
        <f t="shared" si="2389"/>
        <v>0</v>
      </c>
      <c r="X1651" s="44">
        <f t="shared" si="2389"/>
        <v>0</v>
      </c>
      <c r="Y1651" s="44">
        <f t="shared" si="2389"/>
        <v>6140</v>
      </c>
      <c r="Z1651" s="44">
        <v>6140</v>
      </c>
      <c r="AA1651" s="44">
        <v>0</v>
      </c>
      <c r="AB1651" s="44">
        <f t="shared" ref="AB1651:AQ1651" si="2391">SUM(AB1652:AB1656)</f>
        <v>0</v>
      </c>
      <c r="AC1651" s="44">
        <f t="shared" si="2391"/>
        <v>0</v>
      </c>
      <c r="AD1651" s="44">
        <f t="shared" si="2391"/>
        <v>0</v>
      </c>
      <c r="AE1651" s="44">
        <f t="shared" si="2391"/>
        <v>0</v>
      </c>
      <c r="AF1651" s="44">
        <f t="shared" si="2391"/>
        <v>0</v>
      </c>
      <c r="AG1651" s="44">
        <f t="shared" si="2391"/>
        <v>0</v>
      </c>
      <c r="AH1651" s="44">
        <f t="shared" ref="AH1651" si="2392">SUM(AH1652:AH1656)</f>
        <v>0</v>
      </c>
      <c r="AI1651" s="44">
        <f t="shared" si="2391"/>
        <v>0</v>
      </c>
      <c r="AJ1651" s="44">
        <f t="shared" si="2391"/>
        <v>0</v>
      </c>
      <c r="AK1651" s="44">
        <f t="shared" si="2391"/>
        <v>0</v>
      </c>
      <c r="AL1651" s="44">
        <f t="shared" si="2391"/>
        <v>0</v>
      </c>
      <c r="AM1651" s="44">
        <f t="shared" si="2391"/>
        <v>0</v>
      </c>
      <c r="AN1651" s="44">
        <f t="shared" si="2391"/>
        <v>0</v>
      </c>
      <c r="AO1651" s="44">
        <f t="shared" si="2391"/>
        <v>0</v>
      </c>
      <c r="AP1651" s="44">
        <f t="shared" si="2391"/>
        <v>0</v>
      </c>
      <c r="AQ1651" s="44">
        <f t="shared" si="2391"/>
        <v>0</v>
      </c>
      <c r="AR1651" s="44">
        <v>0</v>
      </c>
      <c r="AS1651" s="44">
        <v>0</v>
      </c>
      <c r="AT1651" s="44">
        <f t="shared" ref="AT1651:BI1651" si="2393">SUM(AT1652:AT1656)</f>
        <v>0</v>
      </c>
      <c r="AU1651" s="44">
        <f t="shared" si="2393"/>
        <v>0</v>
      </c>
      <c r="AV1651" s="44">
        <f t="shared" si="2393"/>
        <v>0</v>
      </c>
      <c r="AW1651" s="44">
        <f t="shared" si="2393"/>
        <v>0</v>
      </c>
      <c r="AX1651" s="44">
        <f t="shared" si="2393"/>
        <v>0</v>
      </c>
      <c r="AY1651" s="44">
        <f t="shared" si="2393"/>
        <v>0</v>
      </c>
      <c r="AZ1651" s="44">
        <f t="shared" ref="AZ1651" si="2394">SUM(AZ1652:AZ1656)</f>
        <v>0</v>
      </c>
      <c r="BA1651" s="44">
        <f t="shared" si="2393"/>
        <v>0</v>
      </c>
      <c r="BB1651" s="44">
        <f t="shared" si="2393"/>
        <v>0</v>
      </c>
      <c r="BC1651" s="44">
        <f t="shared" si="2393"/>
        <v>0</v>
      </c>
      <c r="BD1651" s="44">
        <f t="shared" si="2393"/>
        <v>0</v>
      </c>
      <c r="BE1651" s="44">
        <f t="shared" si="2393"/>
        <v>0</v>
      </c>
      <c r="BF1651" s="44">
        <f t="shared" si="2393"/>
        <v>0</v>
      </c>
      <c r="BG1651" s="44">
        <f t="shared" si="2393"/>
        <v>0</v>
      </c>
      <c r="BH1651" s="44">
        <f t="shared" si="2393"/>
        <v>0</v>
      </c>
      <c r="BI1651" s="44">
        <f t="shared" si="2393"/>
        <v>0</v>
      </c>
      <c r="BJ1651" s="44">
        <v>0</v>
      </c>
      <c r="BK1651" s="44">
        <v>0</v>
      </c>
    </row>
    <row r="1652" spans="1:63" s="26" customFormat="1" ht="22.5" x14ac:dyDescent="0.25">
      <c r="A1652" s="31" t="s">
        <v>550</v>
      </c>
      <c r="B1652" s="31" t="s">
        <v>58</v>
      </c>
      <c r="C1652" s="31" t="s">
        <v>1536</v>
      </c>
      <c r="D1652" s="68">
        <v>2202000</v>
      </c>
      <c r="E1652" s="120">
        <v>6112</v>
      </c>
      <c r="F1652" s="68" t="s">
        <v>0</v>
      </c>
      <c r="G1652" s="103" t="s">
        <v>1656</v>
      </c>
      <c r="H1652" s="37" t="s">
        <v>59</v>
      </c>
      <c r="I1652" s="47">
        <f t="shared" ref="I1652" si="2395">SUM(I1700,I1744,I1785,I1827,I1869,I1910,I1953,I1995,I2045,I2086,I2127,I2170,I2211)</f>
        <v>315737</v>
      </c>
      <c r="J1652" s="47">
        <f t="shared" ref="J1652:Y1652" si="2396">SUM(J1700,J1744,J1785,J1827,J1869,J1910,J1953,J1995,J2045,J2086,J2127,J2170,J2211)</f>
        <v>0</v>
      </c>
      <c r="K1652" s="47">
        <f t="shared" si="2396"/>
        <v>0</v>
      </c>
      <c r="L1652" s="47">
        <f t="shared" si="2396"/>
        <v>0</v>
      </c>
      <c r="M1652" s="47">
        <f t="shared" si="2396"/>
        <v>0</v>
      </c>
      <c r="N1652" s="47">
        <f t="shared" si="2396"/>
        <v>0</v>
      </c>
      <c r="O1652" s="47">
        <f t="shared" si="2396"/>
        <v>0</v>
      </c>
      <c r="P1652" s="47">
        <f t="shared" ref="P1652" si="2397">SUM(P1700,P1744,P1785,P1827,P1869,P1910,P1953,P1995,P2045,P2086,P2127,P2170,P2211)</f>
        <v>0</v>
      </c>
      <c r="Q1652" s="47">
        <f t="shared" si="2396"/>
        <v>0</v>
      </c>
      <c r="R1652" s="47">
        <f t="shared" si="2396"/>
        <v>0</v>
      </c>
      <c r="S1652" s="47">
        <f t="shared" si="2396"/>
        <v>0</v>
      </c>
      <c r="T1652" s="47">
        <f t="shared" si="2396"/>
        <v>0</v>
      </c>
      <c r="U1652" s="47">
        <f t="shared" si="2396"/>
        <v>0</v>
      </c>
      <c r="V1652" s="47">
        <f t="shared" si="2396"/>
        <v>0</v>
      </c>
      <c r="W1652" s="47">
        <f t="shared" si="2396"/>
        <v>0</v>
      </c>
      <c r="X1652" s="47">
        <f t="shared" si="2396"/>
        <v>0</v>
      </c>
      <c r="Y1652" s="47">
        <f t="shared" si="2396"/>
        <v>0</v>
      </c>
      <c r="Z1652" s="47">
        <v>0</v>
      </c>
      <c r="AA1652" s="47">
        <v>0</v>
      </c>
      <c r="AB1652" s="47">
        <f t="shared" ref="AB1652:AQ1652" si="2398">SUM(AB1700,AB1744,AB1785,AB1827,AB1869,AB1910,AB1953,AB1995,AB2045,AB2086,AB2127,AB2170,AB2211)</f>
        <v>0</v>
      </c>
      <c r="AC1652" s="47">
        <f t="shared" si="2398"/>
        <v>0</v>
      </c>
      <c r="AD1652" s="47">
        <f t="shared" si="2398"/>
        <v>0</v>
      </c>
      <c r="AE1652" s="47">
        <f t="shared" si="2398"/>
        <v>0</v>
      </c>
      <c r="AF1652" s="47">
        <f t="shared" si="2398"/>
        <v>0</v>
      </c>
      <c r="AG1652" s="47">
        <f t="shared" si="2398"/>
        <v>0</v>
      </c>
      <c r="AH1652" s="47">
        <f t="shared" ref="AH1652" si="2399">SUM(AH1700,AH1744,AH1785,AH1827,AH1869,AH1910,AH1953,AH1995,AH2045,AH2086,AH2127,AH2170,AH2211)</f>
        <v>0</v>
      </c>
      <c r="AI1652" s="47">
        <f t="shared" si="2398"/>
        <v>0</v>
      </c>
      <c r="AJ1652" s="47">
        <f t="shared" si="2398"/>
        <v>0</v>
      </c>
      <c r="AK1652" s="47">
        <f t="shared" si="2398"/>
        <v>0</v>
      </c>
      <c r="AL1652" s="47">
        <f t="shared" si="2398"/>
        <v>0</v>
      </c>
      <c r="AM1652" s="47">
        <f t="shared" si="2398"/>
        <v>0</v>
      </c>
      <c r="AN1652" s="47">
        <f t="shared" si="2398"/>
        <v>0</v>
      </c>
      <c r="AO1652" s="47">
        <f t="shared" si="2398"/>
        <v>0</v>
      </c>
      <c r="AP1652" s="47">
        <f t="shared" si="2398"/>
        <v>0</v>
      </c>
      <c r="AQ1652" s="47">
        <f t="shared" si="2398"/>
        <v>0</v>
      </c>
      <c r="AR1652" s="47">
        <v>0</v>
      </c>
      <c r="AS1652" s="47">
        <v>0</v>
      </c>
      <c r="AT1652" s="47">
        <f t="shared" ref="AT1652:BI1652" si="2400">SUM(AT1700,AT1744,AT1785,AT1827,AT1869,AT1910,AT1953,AT1995,AT2045,AT2086,AT2127,AT2170,AT2211)</f>
        <v>0</v>
      </c>
      <c r="AU1652" s="47">
        <f t="shared" si="2400"/>
        <v>0</v>
      </c>
      <c r="AV1652" s="47">
        <f t="shared" si="2400"/>
        <v>0</v>
      </c>
      <c r="AW1652" s="47">
        <f t="shared" si="2400"/>
        <v>0</v>
      </c>
      <c r="AX1652" s="47">
        <f t="shared" si="2400"/>
        <v>0</v>
      </c>
      <c r="AY1652" s="47">
        <f t="shared" si="2400"/>
        <v>0</v>
      </c>
      <c r="AZ1652" s="47">
        <f t="shared" ref="AZ1652" si="2401">SUM(AZ1700,AZ1744,AZ1785,AZ1827,AZ1869,AZ1910,AZ1953,AZ1995,AZ2045,AZ2086,AZ2127,AZ2170,AZ2211)</f>
        <v>0</v>
      </c>
      <c r="BA1652" s="47">
        <f t="shared" si="2400"/>
        <v>0</v>
      </c>
      <c r="BB1652" s="47">
        <f t="shared" si="2400"/>
        <v>0</v>
      </c>
      <c r="BC1652" s="47">
        <f t="shared" si="2400"/>
        <v>0</v>
      </c>
      <c r="BD1652" s="47">
        <f t="shared" si="2400"/>
        <v>0</v>
      </c>
      <c r="BE1652" s="47">
        <f t="shared" si="2400"/>
        <v>0</v>
      </c>
      <c r="BF1652" s="47">
        <f t="shared" si="2400"/>
        <v>0</v>
      </c>
      <c r="BG1652" s="47">
        <f t="shared" si="2400"/>
        <v>0</v>
      </c>
      <c r="BH1652" s="47">
        <f t="shared" si="2400"/>
        <v>0</v>
      </c>
      <c r="BI1652" s="47">
        <f t="shared" si="2400"/>
        <v>0</v>
      </c>
      <c r="BJ1652" s="47">
        <v>0</v>
      </c>
      <c r="BK1652" s="47">
        <v>0</v>
      </c>
    </row>
    <row r="1653" spans="1:63" s="26" customFormat="1" x14ac:dyDescent="0.25">
      <c r="A1653" s="31" t="s">
        <v>550</v>
      </c>
      <c r="B1653" s="31" t="s">
        <v>58</v>
      </c>
      <c r="C1653" s="31" t="s">
        <v>1536</v>
      </c>
      <c r="D1653" s="68">
        <v>2202000</v>
      </c>
      <c r="E1653" s="120">
        <v>6112</v>
      </c>
      <c r="F1653" s="68" t="s">
        <v>0</v>
      </c>
      <c r="G1653" s="103" t="s">
        <v>1656</v>
      </c>
      <c r="H1653" s="37" t="s">
        <v>26</v>
      </c>
      <c r="I1653" s="47">
        <f t="shared" ref="I1653" si="2402">SUM(I1704,I1748,I1789,I1831,I1873,I1914,I1957,I1999,I2049,I2089,I2131,I2173,I2215)</f>
        <v>123090</v>
      </c>
      <c r="J1653" s="47">
        <f t="shared" ref="J1653:Y1653" si="2403">SUM(J1704,J1748,J1789,J1831,J1873,J1914,J1957,J1999,J2049,J2089,J2131,J2173,J2215)</f>
        <v>0</v>
      </c>
      <c r="K1653" s="47">
        <f t="shared" si="2403"/>
        <v>0</v>
      </c>
      <c r="L1653" s="47">
        <f t="shared" si="2403"/>
        <v>0</v>
      </c>
      <c r="M1653" s="47">
        <f t="shared" si="2403"/>
        <v>0</v>
      </c>
      <c r="N1653" s="47">
        <f t="shared" si="2403"/>
        <v>0</v>
      </c>
      <c r="O1653" s="47">
        <f t="shared" si="2403"/>
        <v>0</v>
      </c>
      <c r="P1653" s="47">
        <f t="shared" ref="P1653" si="2404">SUM(P1704,P1748,P1789,P1831,P1873,P1914,P1957,P1999,P2049,P2089,P2131,P2173,P2215)</f>
        <v>0</v>
      </c>
      <c r="Q1653" s="47">
        <f t="shared" si="2403"/>
        <v>0</v>
      </c>
      <c r="R1653" s="47">
        <f t="shared" si="2403"/>
        <v>0</v>
      </c>
      <c r="S1653" s="47">
        <f t="shared" si="2403"/>
        <v>0</v>
      </c>
      <c r="T1653" s="47">
        <f t="shared" si="2403"/>
        <v>0</v>
      </c>
      <c r="U1653" s="47">
        <f t="shared" si="2403"/>
        <v>0</v>
      </c>
      <c r="V1653" s="47">
        <f t="shared" si="2403"/>
        <v>0</v>
      </c>
      <c r="W1653" s="47">
        <f t="shared" si="2403"/>
        <v>0</v>
      </c>
      <c r="X1653" s="47">
        <f t="shared" si="2403"/>
        <v>0</v>
      </c>
      <c r="Y1653" s="47">
        <f t="shared" si="2403"/>
        <v>0</v>
      </c>
      <c r="Z1653" s="47">
        <v>0</v>
      </c>
      <c r="AA1653" s="47">
        <v>0</v>
      </c>
      <c r="AB1653" s="47">
        <f t="shared" ref="AB1653:AQ1653" si="2405">SUM(AB1704,AB1748,AB1789,AB1831,AB1873,AB1914,AB1957,AB1999,AB2049,AB2089,AB2131,AB2173,AB2215)</f>
        <v>0</v>
      </c>
      <c r="AC1653" s="47">
        <f t="shared" si="2405"/>
        <v>0</v>
      </c>
      <c r="AD1653" s="47">
        <f t="shared" si="2405"/>
        <v>0</v>
      </c>
      <c r="AE1653" s="47">
        <f t="shared" si="2405"/>
        <v>0</v>
      </c>
      <c r="AF1653" s="47">
        <f t="shared" si="2405"/>
        <v>0</v>
      </c>
      <c r="AG1653" s="47">
        <f t="shared" si="2405"/>
        <v>0</v>
      </c>
      <c r="AH1653" s="47">
        <f t="shared" ref="AH1653" si="2406">SUM(AH1704,AH1748,AH1789,AH1831,AH1873,AH1914,AH1957,AH1999,AH2049,AH2089,AH2131,AH2173,AH2215)</f>
        <v>0</v>
      </c>
      <c r="AI1653" s="47">
        <f t="shared" si="2405"/>
        <v>0</v>
      </c>
      <c r="AJ1653" s="47">
        <f t="shared" si="2405"/>
        <v>0</v>
      </c>
      <c r="AK1653" s="47">
        <f t="shared" si="2405"/>
        <v>0</v>
      </c>
      <c r="AL1653" s="47">
        <f t="shared" si="2405"/>
        <v>0</v>
      </c>
      <c r="AM1653" s="47">
        <f t="shared" si="2405"/>
        <v>0</v>
      </c>
      <c r="AN1653" s="47">
        <f t="shared" si="2405"/>
        <v>0</v>
      </c>
      <c r="AO1653" s="47">
        <f t="shared" si="2405"/>
        <v>0</v>
      </c>
      <c r="AP1653" s="47">
        <f t="shared" si="2405"/>
        <v>0</v>
      </c>
      <c r="AQ1653" s="47">
        <f t="shared" si="2405"/>
        <v>0</v>
      </c>
      <c r="AR1653" s="47">
        <v>0</v>
      </c>
      <c r="AS1653" s="47">
        <v>0</v>
      </c>
      <c r="AT1653" s="47">
        <f t="shared" ref="AT1653:BI1653" si="2407">SUM(AT1704,AT1748,AT1789,AT1831,AT1873,AT1914,AT1957,AT1999,AT2049,AT2089,AT2131,AT2173,AT2215)</f>
        <v>0</v>
      </c>
      <c r="AU1653" s="47">
        <f t="shared" si="2407"/>
        <v>0</v>
      </c>
      <c r="AV1653" s="47">
        <f t="shared" si="2407"/>
        <v>0</v>
      </c>
      <c r="AW1653" s="47">
        <f t="shared" si="2407"/>
        <v>0</v>
      </c>
      <c r="AX1653" s="47">
        <f t="shared" si="2407"/>
        <v>0</v>
      </c>
      <c r="AY1653" s="47">
        <f t="shared" si="2407"/>
        <v>0</v>
      </c>
      <c r="AZ1653" s="47">
        <f t="shared" ref="AZ1653" si="2408">SUM(AZ1704,AZ1748,AZ1789,AZ1831,AZ1873,AZ1914,AZ1957,AZ1999,AZ2049,AZ2089,AZ2131,AZ2173,AZ2215)</f>
        <v>0</v>
      </c>
      <c r="BA1653" s="47">
        <f t="shared" si="2407"/>
        <v>0</v>
      </c>
      <c r="BB1653" s="47">
        <f t="shared" si="2407"/>
        <v>0</v>
      </c>
      <c r="BC1653" s="47">
        <f t="shared" si="2407"/>
        <v>0</v>
      </c>
      <c r="BD1653" s="47">
        <f t="shared" si="2407"/>
        <v>0</v>
      </c>
      <c r="BE1653" s="47">
        <f t="shared" si="2407"/>
        <v>0</v>
      </c>
      <c r="BF1653" s="47">
        <f t="shared" si="2407"/>
        <v>0</v>
      </c>
      <c r="BG1653" s="47">
        <f t="shared" si="2407"/>
        <v>0</v>
      </c>
      <c r="BH1653" s="47">
        <f t="shared" si="2407"/>
        <v>0</v>
      </c>
      <c r="BI1653" s="47">
        <f t="shared" si="2407"/>
        <v>0</v>
      </c>
      <c r="BJ1653" s="47">
        <v>0</v>
      </c>
      <c r="BK1653" s="47">
        <v>0</v>
      </c>
    </row>
    <row r="1654" spans="1:63" s="26" customFormat="1" x14ac:dyDescent="0.25">
      <c r="A1654" s="31" t="s">
        <v>550</v>
      </c>
      <c r="B1654" s="31" t="s">
        <v>58</v>
      </c>
      <c r="C1654" s="31" t="s">
        <v>1536</v>
      </c>
      <c r="D1654" s="68">
        <v>2202000</v>
      </c>
      <c r="E1654" s="120">
        <v>6112</v>
      </c>
      <c r="F1654" s="68" t="s">
        <v>0</v>
      </c>
      <c r="G1654" s="103" t="s">
        <v>1656</v>
      </c>
      <c r="H1654" s="37" t="s">
        <v>25</v>
      </c>
      <c r="I1654" s="47">
        <f t="shared" ref="I1654" si="2409">SUM(I1702,I1746,I1787,I1829,I1871,I1912,I1955,I1997,I2047,I2088,I2129,I2172,I2213)</f>
        <v>258969</v>
      </c>
      <c r="J1654" s="47">
        <f t="shared" ref="J1654:Y1654" si="2410">SUM(J1702,J1746,J1787,J1829,J1871,J1912,J1955,J1997,J2047,J2088,J2129,J2172,J2213)</f>
        <v>0</v>
      </c>
      <c r="K1654" s="47">
        <f t="shared" si="2410"/>
        <v>0</v>
      </c>
      <c r="L1654" s="47">
        <f t="shared" si="2410"/>
        <v>0</v>
      </c>
      <c r="M1654" s="47">
        <f t="shared" si="2410"/>
        <v>0</v>
      </c>
      <c r="N1654" s="47">
        <f t="shared" si="2410"/>
        <v>0</v>
      </c>
      <c r="O1654" s="47">
        <f t="shared" si="2410"/>
        <v>0</v>
      </c>
      <c r="P1654" s="47">
        <f t="shared" ref="P1654" si="2411">SUM(P1702,P1746,P1787,P1829,P1871,P1912,P1955,P1997,P2047,P2088,P2129,P2172,P2213)</f>
        <v>0</v>
      </c>
      <c r="Q1654" s="47">
        <f t="shared" si="2410"/>
        <v>0</v>
      </c>
      <c r="R1654" s="47">
        <f t="shared" si="2410"/>
        <v>0</v>
      </c>
      <c r="S1654" s="47">
        <f t="shared" si="2410"/>
        <v>0</v>
      </c>
      <c r="T1654" s="47">
        <f t="shared" si="2410"/>
        <v>0</v>
      </c>
      <c r="U1654" s="47">
        <f t="shared" si="2410"/>
        <v>0</v>
      </c>
      <c r="V1654" s="47">
        <f t="shared" si="2410"/>
        <v>0</v>
      </c>
      <c r="W1654" s="47">
        <f t="shared" si="2410"/>
        <v>0</v>
      </c>
      <c r="X1654" s="47">
        <f t="shared" si="2410"/>
        <v>0</v>
      </c>
      <c r="Y1654" s="47">
        <f t="shared" si="2410"/>
        <v>0</v>
      </c>
      <c r="Z1654" s="47">
        <v>0</v>
      </c>
      <c r="AA1654" s="47">
        <v>0</v>
      </c>
      <c r="AB1654" s="47">
        <f t="shared" ref="AB1654:AQ1654" si="2412">SUM(AB1702,AB1746,AB1787,AB1829,AB1871,AB1912,AB1955,AB1997,AB2047,AB2088,AB2129,AB2172,AB2213)</f>
        <v>0</v>
      </c>
      <c r="AC1654" s="47">
        <f t="shared" si="2412"/>
        <v>0</v>
      </c>
      <c r="AD1654" s="47">
        <f t="shared" si="2412"/>
        <v>0</v>
      </c>
      <c r="AE1654" s="47">
        <f t="shared" si="2412"/>
        <v>0</v>
      </c>
      <c r="AF1654" s="47">
        <f t="shared" si="2412"/>
        <v>0</v>
      </c>
      <c r="AG1654" s="47">
        <f t="shared" si="2412"/>
        <v>0</v>
      </c>
      <c r="AH1654" s="47">
        <f t="shared" ref="AH1654" si="2413">SUM(AH1702,AH1746,AH1787,AH1829,AH1871,AH1912,AH1955,AH1997,AH2047,AH2088,AH2129,AH2172,AH2213)</f>
        <v>0</v>
      </c>
      <c r="AI1654" s="47">
        <f t="shared" si="2412"/>
        <v>0</v>
      </c>
      <c r="AJ1654" s="47">
        <f t="shared" si="2412"/>
        <v>0</v>
      </c>
      <c r="AK1654" s="47">
        <f t="shared" si="2412"/>
        <v>0</v>
      </c>
      <c r="AL1654" s="47">
        <f t="shared" si="2412"/>
        <v>0</v>
      </c>
      <c r="AM1654" s="47">
        <f t="shared" si="2412"/>
        <v>0</v>
      </c>
      <c r="AN1654" s="47">
        <f t="shared" si="2412"/>
        <v>0</v>
      </c>
      <c r="AO1654" s="47">
        <f t="shared" si="2412"/>
        <v>0</v>
      </c>
      <c r="AP1654" s="47">
        <f t="shared" si="2412"/>
        <v>0</v>
      </c>
      <c r="AQ1654" s="47">
        <f t="shared" si="2412"/>
        <v>0</v>
      </c>
      <c r="AR1654" s="47">
        <v>0</v>
      </c>
      <c r="AS1654" s="47">
        <v>0</v>
      </c>
      <c r="AT1654" s="47">
        <f t="shared" ref="AT1654:BI1654" si="2414">SUM(AT1702,AT1746,AT1787,AT1829,AT1871,AT1912,AT1955,AT1997,AT2047,AT2088,AT2129,AT2172,AT2213)</f>
        <v>0</v>
      </c>
      <c r="AU1654" s="47">
        <f t="shared" si="2414"/>
        <v>0</v>
      </c>
      <c r="AV1654" s="47">
        <f t="shared" si="2414"/>
        <v>0</v>
      </c>
      <c r="AW1654" s="47">
        <f t="shared" si="2414"/>
        <v>0</v>
      </c>
      <c r="AX1654" s="47">
        <f t="shared" si="2414"/>
        <v>0</v>
      </c>
      <c r="AY1654" s="47">
        <f t="shared" si="2414"/>
        <v>0</v>
      </c>
      <c r="AZ1654" s="47">
        <f t="shared" ref="AZ1654" si="2415">SUM(AZ1702,AZ1746,AZ1787,AZ1829,AZ1871,AZ1912,AZ1955,AZ1997,AZ2047,AZ2088,AZ2129,AZ2172,AZ2213)</f>
        <v>0</v>
      </c>
      <c r="BA1654" s="47">
        <f t="shared" si="2414"/>
        <v>0</v>
      </c>
      <c r="BB1654" s="47">
        <f t="shared" si="2414"/>
        <v>0</v>
      </c>
      <c r="BC1654" s="47">
        <f t="shared" si="2414"/>
        <v>0</v>
      </c>
      <c r="BD1654" s="47">
        <f t="shared" si="2414"/>
        <v>0</v>
      </c>
      <c r="BE1654" s="47">
        <f t="shared" si="2414"/>
        <v>0</v>
      </c>
      <c r="BF1654" s="47">
        <f t="shared" si="2414"/>
        <v>0</v>
      </c>
      <c r="BG1654" s="47">
        <f t="shared" si="2414"/>
        <v>0</v>
      </c>
      <c r="BH1654" s="47">
        <f t="shared" si="2414"/>
        <v>0</v>
      </c>
      <c r="BI1654" s="47">
        <f t="shared" si="2414"/>
        <v>0</v>
      </c>
      <c r="BJ1654" s="47">
        <v>0</v>
      </c>
      <c r="BK1654" s="47">
        <v>0</v>
      </c>
    </row>
    <row r="1655" spans="1:63" s="26" customFormat="1" x14ac:dyDescent="0.25">
      <c r="A1655" s="31" t="s">
        <v>550</v>
      </c>
      <c r="B1655" s="31" t="s">
        <v>58</v>
      </c>
      <c r="C1655" s="31" t="s">
        <v>1536</v>
      </c>
      <c r="D1655" s="68">
        <v>2202000</v>
      </c>
      <c r="E1655" s="120">
        <v>6112</v>
      </c>
      <c r="F1655" s="68" t="s">
        <v>0</v>
      </c>
      <c r="G1655" s="103" t="s">
        <v>1656</v>
      </c>
      <c r="H1655" s="37" t="s">
        <v>24</v>
      </c>
      <c r="I1655" s="47">
        <f t="shared" ref="I1655" si="2416">SUM(I1701,I1745,I1786,I1828,I1870,I1911,I1954,I1996,I2046,I2087,I2128,I2171,I2212)</f>
        <v>1368690</v>
      </c>
      <c r="J1655" s="47">
        <f t="shared" ref="J1655:Y1655" si="2417">SUM(J1701,J1745,J1786,J1828,J1870,J1911,J1954,J1996,J2046,J2087,J2128,J2171,J2212)</f>
        <v>0</v>
      </c>
      <c r="K1655" s="47">
        <f t="shared" si="2417"/>
        <v>0</v>
      </c>
      <c r="L1655" s="47">
        <f t="shared" si="2417"/>
        <v>0</v>
      </c>
      <c r="M1655" s="47">
        <f t="shared" si="2417"/>
        <v>0</v>
      </c>
      <c r="N1655" s="47">
        <f t="shared" si="2417"/>
        <v>0</v>
      </c>
      <c r="O1655" s="47">
        <f t="shared" si="2417"/>
        <v>0</v>
      </c>
      <c r="P1655" s="47">
        <f t="shared" ref="P1655" si="2418">SUM(P1701,P1745,P1786,P1828,P1870,P1911,P1954,P1996,P2046,P2087,P2128,P2171,P2212)</f>
        <v>0</v>
      </c>
      <c r="Q1655" s="47">
        <f t="shared" si="2417"/>
        <v>0</v>
      </c>
      <c r="R1655" s="47">
        <f t="shared" si="2417"/>
        <v>0</v>
      </c>
      <c r="S1655" s="47">
        <f t="shared" si="2417"/>
        <v>0</v>
      </c>
      <c r="T1655" s="47">
        <f t="shared" si="2417"/>
        <v>0</v>
      </c>
      <c r="U1655" s="47">
        <f t="shared" si="2417"/>
        <v>0</v>
      </c>
      <c r="V1655" s="47">
        <f t="shared" si="2417"/>
        <v>0</v>
      </c>
      <c r="W1655" s="47">
        <f t="shared" si="2417"/>
        <v>0</v>
      </c>
      <c r="X1655" s="47">
        <f t="shared" si="2417"/>
        <v>0</v>
      </c>
      <c r="Y1655" s="47">
        <f t="shared" si="2417"/>
        <v>0</v>
      </c>
      <c r="Z1655" s="47">
        <v>0</v>
      </c>
      <c r="AA1655" s="47">
        <v>0</v>
      </c>
      <c r="AB1655" s="47">
        <f t="shared" ref="AB1655:AQ1655" si="2419">SUM(AB1701,AB1745,AB1786,AB1828,AB1870,AB1911,AB1954,AB1996,AB2046,AB2087,AB2128,AB2171,AB2212)</f>
        <v>0</v>
      </c>
      <c r="AC1655" s="47">
        <f t="shared" si="2419"/>
        <v>0</v>
      </c>
      <c r="AD1655" s="47">
        <f t="shared" si="2419"/>
        <v>0</v>
      </c>
      <c r="AE1655" s="47">
        <f t="shared" si="2419"/>
        <v>0</v>
      </c>
      <c r="AF1655" s="47">
        <f t="shared" si="2419"/>
        <v>0</v>
      </c>
      <c r="AG1655" s="47">
        <f t="shared" si="2419"/>
        <v>0</v>
      </c>
      <c r="AH1655" s="47">
        <f t="shared" ref="AH1655" si="2420">SUM(AH1701,AH1745,AH1786,AH1828,AH1870,AH1911,AH1954,AH1996,AH2046,AH2087,AH2128,AH2171,AH2212)</f>
        <v>0</v>
      </c>
      <c r="AI1655" s="47">
        <f t="shared" si="2419"/>
        <v>0</v>
      </c>
      <c r="AJ1655" s="47">
        <f t="shared" si="2419"/>
        <v>0</v>
      </c>
      <c r="AK1655" s="47">
        <f t="shared" si="2419"/>
        <v>0</v>
      </c>
      <c r="AL1655" s="47">
        <f t="shared" si="2419"/>
        <v>0</v>
      </c>
      <c r="AM1655" s="47">
        <f t="shared" si="2419"/>
        <v>0</v>
      </c>
      <c r="AN1655" s="47">
        <f t="shared" si="2419"/>
        <v>0</v>
      </c>
      <c r="AO1655" s="47">
        <f t="shared" si="2419"/>
        <v>0</v>
      </c>
      <c r="AP1655" s="47">
        <f t="shared" si="2419"/>
        <v>0</v>
      </c>
      <c r="AQ1655" s="47">
        <f t="shared" si="2419"/>
        <v>0</v>
      </c>
      <c r="AR1655" s="47">
        <v>0</v>
      </c>
      <c r="AS1655" s="47">
        <v>0</v>
      </c>
      <c r="AT1655" s="47">
        <f t="shared" ref="AT1655:BI1655" si="2421">SUM(AT1701,AT1745,AT1786,AT1828,AT1870,AT1911,AT1954,AT1996,AT2046,AT2087,AT2128,AT2171,AT2212)</f>
        <v>0</v>
      </c>
      <c r="AU1655" s="47">
        <f t="shared" si="2421"/>
        <v>0</v>
      </c>
      <c r="AV1655" s="47">
        <f t="shared" si="2421"/>
        <v>0</v>
      </c>
      <c r="AW1655" s="47">
        <f t="shared" si="2421"/>
        <v>0</v>
      </c>
      <c r="AX1655" s="47">
        <f t="shared" si="2421"/>
        <v>0</v>
      </c>
      <c r="AY1655" s="47">
        <f t="shared" si="2421"/>
        <v>0</v>
      </c>
      <c r="AZ1655" s="47">
        <f t="shared" ref="AZ1655" si="2422">SUM(AZ1701,AZ1745,AZ1786,AZ1828,AZ1870,AZ1911,AZ1954,AZ1996,AZ2046,AZ2087,AZ2128,AZ2171,AZ2212)</f>
        <v>0</v>
      </c>
      <c r="BA1655" s="47">
        <f t="shared" si="2421"/>
        <v>0</v>
      </c>
      <c r="BB1655" s="47">
        <f t="shared" si="2421"/>
        <v>0</v>
      </c>
      <c r="BC1655" s="47">
        <f t="shared" si="2421"/>
        <v>0</v>
      </c>
      <c r="BD1655" s="47">
        <f t="shared" si="2421"/>
        <v>0</v>
      </c>
      <c r="BE1655" s="47">
        <f t="shared" si="2421"/>
        <v>0</v>
      </c>
      <c r="BF1655" s="47">
        <f t="shared" si="2421"/>
        <v>0</v>
      </c>
      <c r="BG1655" s="47">
        <f t="shared" si="2421"/>
        <v>0</v>
      </c>
      <c r="BH1655" s="47">
        <f t="shared" si="2421"/>
        <v>0</v>
      </c>
      <c r="BI1655" s="47">
        <f t="shared" si="2421"/>
        <v>0</v>
      </c>
      <c r="BJ1655" s="47">
        <v>0</v>
      </c>
      <c r="BK1655" s="47">
        <v>0</v>
      </c>
    </row>
    <row r="1656" spans="1:63" s="26" customFormat="1" x14ac:dyDescent="0.25">
      <c r="A1656" s="31" t="s">
        <v>550</v>
      </c>
      <c r="B1656" s="31" t="s">
        <v>58</v>
      </c>
      <c r="C1656" s="31" t="s">
        <v>1536</v>
      </c>
      <c r="D1656" s="68">
        <v>2202000</v>
      </c>
      <c r="E1656" s="120">
        <v>6112</v>
      </c>
      <c r="F1656" s="68" t="s">
        <v>0</v>
      </c>
      <c r="G1656" s="103" t="s">
        <v>1656</v>
      </c>
      <c r="H1656" s="37" t="s">
        <v>23</v>
      </c>
      <c r="I1656" s="47">
        <f t="shared" ref="I1656" si="2423">SUM(I1703,I1747,I1788,I1830,I1913,I1956,I1998,I2048,I2130,I2214)</f>
        <v>73070</v>
      </c>
      <c r="J1656" s="47">
        <f t="shared" ref="J1656:Y1656" si="2424">SUM(J1703,J1747,J1788,J1830,J1913,J1956,J1998,J2048,J2130,J2214,J1872)</f>
        <v>0</v>
      </c>
      <c r="K1656" s="47">
        <f t="shared" si="2424"/>
        <v>0</v>
      </c>
      <c r="L1656" s="47">
        <f t="shared" si="2424"/>
        <v>0</v>
      </c>
      <c r="M1656" s="47">
        <f t="shared" si="2424"/>
        <v>6140</v>
      </c>
      <c r="N1656" s="47">
        <f t="shared" si="2424"/>
        <v>0</v>
      </c>
      <c r="O1656" s="47">
        <f t="shared" si="2424"/>
        <v>0</v>
      </c>
      <c r="P1656" s="47">
        <f t="shared" ref="P1656" si="2425">SUM(P1703,P1747,P1788,P1830,P1913,P1956,P1998,P2048,P2130,P2214,P1872)</f>
        <v>6140</v>
      </c>
      <c r="Q1656" s="47">
        <f t="shared" si="2424"/>
        <v>0</v>
      </c>
      <c r="R1656" s="47">
        <f t="shared" si="2424"/>
        <v>0</v>
      </c>
      <c r="S1656" s="47">
        <f t="shared" si="2424"/>
        <v>0</v>
      </c>
      <c r="T1656" s="47">
        <f t="shared" si="2424"/>
        <v>0</v>
      </c>
      <c r="U1656" s="47">
        <f t="shared" si="2424"/>
        <v>0</v>
      </c>
      <c r="V1656" s="47">
        <f t="shared" si="2424"/>
        <v>0</v>
      </c>
      <c r="W1656" s="47">
        <f t="shared" si="2424"/>
        <v>0</v>
      </c>
      <c r="X1656" s="47">
        <f t="shared" si="2424"/>
        <v>0</v>
      </c>
      <c r="Y1656" s="47">
        <f t="shared" si="2424"/>
        <v>6140</v>
      </c>
      <c r="Z1656" s="47">
        <v>6140</v>
      </c>
      <c r="AA1656" s="47">
        <v>0</v>
      </c>
      <c r="AB1656" s="47">
        <f t="shared" ref="AB1656:AQ1656" si="2426">SUM(AB1703,AB1747,AB1788,AB1830,AB1913,AB1956,AB1998,AB2048,AB2130,AB2214,AB1872)</f>
        <v>0</v>
      </c>
      <c r="AC1656" s="47">
        <f t="shared" si="2426"/>
        <v>0</v>
      </c>
      <c r="AD1656" s="47">
        <f t="shared" si="2426"/>
        <v>0</v>
      </c>
      <c r="AE1656" s="47">
        <f t="shared" si="2426"/>
        <v>0</v>
      </c>
      <c r="AF1656" s="47">
        <f t="shared" si="2426"/>
        <v>0</v>
      </c>
      <c r="AG1656" s="47">
        <f t="shared" si="2426"/>
        <v>0</v>
      </c>
      <c r="AH1656" s="47">
        <f t="shared" ref="AH1656" si="2427">SUM(AH1703,AH1747,AH1788,AH1830,AH1913,AH1956,AH1998,AH2048,AH2130,AH2214,AH1872)</f>
        <v>0</v>
      </c>
      <c r="AI1656" s="47">
        <f t="shared" si="2426"/>
        <v>0</v>
      </c>
      <c r="AJ1656" s="47">
        <f t="shared" si="2426"/>
        <v>0</v>
      </c>
      <c r="AK1656" s="47">
        <f t="shared" si="2426"/>
        <v>0</v>
      </c>
      <c r="AL1656" s="47">
        <f t="shared" si="2426"/>
        <v>0</v>
      </c>
      <c r="AM1656" s="47">
        <f t="shared" si="2426"/>
        <v>0</v>
      </c>
      <c r="AN1656" s="47">
        <f t="shared" si="2426"/>
        <v>0</v>
      </c>
      <c r="AO1656" s="47">
        <f t="shared" si="2426"/>
        <v>0</v>
      </c>
      <c r="AP1656" s="47">
        <f t="shared" si="2426"/>
        <v>0</v>
      </c>
      <c r="AQ1656" s="47">
        <f t="shared" si="2426"/>
        <v>0</v>
      </c>
      <c r="AR1656" s="47">
        <v>0</v>
      </c>
      <c r="AS1656" s="47">
        <v>0</v>
      </c>
      <c r="AT1656" s="47">
        <f t="shared" ref="AT1656:BI1656" si="2428">SUM(AT1703,AT1747,AT1788,AT1830,AT1913,AT1956,AT1998,AT2048,AT2130,AT2214,AT1872)</f>
        <v>0</v>
      </c>
      <c r="AU1656" s="47">
        <f t="shared" si="2428"/>
        <v>0</v>
      </c>
      <c r="AV1656" s="47">
        <f t="shared" si="2428"/>
        <v>0</v>
      </c>
      <c r="AW1656" s="47">
        <f t="shared" si="2428"/>
        <v>0</v>
      </c>
      <c r="AX1656" s="47">
        <f t="shared" si="2428"/>
        <v>0</v>
      </c>
      <c r="AY1656" s="47">
        <f t="shared" si="2428"/>
        <v>0</v>
      </c>
      <c r="AZ1656" s="47">
        <f t="shared" ref="AZ1656" si="2429">SUM(AZ1703,AZ1747,AZ1788,AZ1830,AZ1913,AZ1956,AZ1998,AZ2048,AZ2130,AZ2214,AZ1872)</f>
        <v>0</v>
      </c>
      <c r="BA1656" s="47">
        <f t="shared" si="2428"/>
        <v>0</v>
      </c>
      <c r="BB1656" s="47">
        <f t="shared" si="2428"/>
        <v>0</v>
      </c>
      <c r="BC1656" s="47">
        <f t="shared" si="2428"/>
        <v>0</v>
      </c>
      <c r="BD1656" s="47">
        <f t="shared" si="2428"/>
        <v>0</v>
      </c>
      <c r="BE1656" s="47">
        <f t="shared" si="2428"/>
        <v>0</v>
      </c>
      <c r="BF1656" s="47">
        <f t="shared" si="2428"/>
        <v>0</v>
      </c>
      <c r="BG1656" s="47">
        <f t="shared" si="2428"/>
        <v>0</v>
      </c>
      <c r="BH1656" s="47">
        <f t="shared" si="2428"/>
        <v>0</v>
      </c>
      <c r="BI1656" s="47">
        <f t="shared" si="2428"/>
        <v>0</v>
      </c>
      <c r="BJ1656" s="47">
        <v>0</v>
      </c>
      <c r="BK1656" s="47">
        <v>0</v>
      </c>
    </row>
    <row r="1657" spans="1:63" s="26" customFormat="1" ht="22.5" x14ac:dyDescent="0.25">
      <c r="A1657" s="31" t="s">
        <v>550</v>
      </c>
      <c r="B1657" s="31" t="s">
        <v>58</v>
      </c>
      <c r="C1657" s="31" t="s">
        <v>1536</v>
      </c>
      <c r="D1657" s="68">
        <v>2202000</v>
      </c>
      <c r="E1657" s="114" t="s">
        <v>1539</v>
      </c>
      <c r="F1657" s="114" t="s">
        <v>0</v>
      </c>
      <c r="G1657" s="32" t="s">
        <v>0</v>
      </c>
      <c r="H1657" s="32" t="s">
        <v>28</v>
      </c>
      <c r="I1657" s="44">
        <f>SUM(I1658)</f>
        <v>1752664</v>
      </c>
      <c r="J1657" s="44">
        <f t="shared" ref="J1657:Y1657" si="2430">SUM(J1658)</f>
        <v>0</v>
      </c>
      <c r="K1657" s="44">
        <f t="shared" si="2430"/>
        <v>0</v>
      </c>
      <c r="L1657" s="44">
        <f t="shared" si="2430"/>
        <v>0</v>
      </c>
      <c r="M1657" s="44">
        <f t="shared" si="2430"/>
        <v>0</v>
      </c>
      <c r="N1657" s="44">
        <f t="shared" si="2430"/>
        <v>0</v>
      </c>
      <c r="O1657" s="44">
        <f t="shared" si="2430"/>
        <v>0</v>
      </c>
      <c r="P1657" s="44">
        <f t="shared" si="2430"/>
        <v>0</v>
      </c>
      <c r="Q1657" s="44">
        <f t="shared" si="2430"/>
        <v>0</v>
      </c>
      <c r="R1657" s="44">
        <f t="shared" si="2430"/>
        <v>0</v>
      </c>
      <c r="S1657" s="44">
        <f t="shared" si="2430"/>
        <v>0</v>
      </c>
      <c r="T1657" s="44">
        <f t="shared" si="2430"/>
        <v>0</v>
      </c>
      <c r="U1657" s="44">
        <f t="shared" si="2430"/>
        <v>0</v>
      </c>
      <c r="V1657" s="44">
        <f t="shared" si="2430"/>
        <v>0</v>
      </c>
      <c r="W1657" s="44">
        <f t="shared" si="2430"/>
        <v>0</v>
      </c>
      <c r="X1657" s="44">
        <f t="shared" si="2430"/>
        <v>0</v>
      </c>
      <c r="Y1657" s="44">
        <f t="shared" si="2430"/>
        <v>0</v>
      </c>
      <c r="Z1657" s="44">
        <v>0</v>
      </c>
      <c r="AA1657" s="44">
        <v>0</v>
      </c>
      <c r="AB1657" s="44">
        <f t="shared" ref="AB1657:AQ1657" si="2431">SUM(AB1658)</f>
        <v>0</v>
      </c>
      <c r="AC1657" s="44">
        <f t="shared" si="2431"/>
        <v>0</v>
      </c>
      <c r="AD1657" s="44">
        <f t="shared" si="2431"/>
        <v>0</v>
      </c>
      <c r="AE1657" s="44">
        <f t="shared" si="2431"/>
        <v>0</v>
      </c>
      <c r="AF1657" s="44">
        <f t="shared" si="2431"/>
        <v>0</v>
      </c>
      <c r="AG1657" s="44">
        <f t="shared" si="2431"/>
        <v>0</v>
      </c>
      <c r="AH1657" s="44">
        <f t="shared" si="2431"/>
        <v>0</v>
      </c>
      <c r="AI1657" s="44">
        <f t="shared" si="2431"/>
        <v>0</v>
      </c>
      <c r="AJ1657" s="44">
        <f t="shared" si="2431"/>
        <v>0</v>
      </c>
      <c r="AK1657" s="44">
        <f t="shared" si="2431"/>
        <v>0</v>
      </c>
      <c r="AL1657" s="44">
        <f t="shared" si="2431"/>
        <v>0</v>
      </c>
      <c r="AM1657" s="44">
        <f t="shared" si="2431"/>
        <v>0</v>
      </c>
      <c r="AN1657" s="44">
        <f t="shared" si="2431"/>
        <v>0</v>
      </c>
      <c r="AO1657" s="44">
        <f t="shared" si="2431"/>
        <v>0</v>
      </c>
      <c r="AP1657" s="44">
        <f t="shared" si="2431"/>
        <v>0</v>
      </c>
      <c r="AQ1657" s="44">
        <f t="shared" si="2431"/>
        <v>0</v>
      </c>
      <c r="AR1657" s="44">
        <v>0</v>
      </c>
      <c r="AS1657" s="44">
        <v>0</v>
      </c>
      <c r="AT1657" s="44">
        <f t="shared" ref="AT1657:BI1657" si="2432">SUM(AT1658)</f>
        <v>0</v>
      </c>
      <c r="AU1657" s="44">
        <f t="shared" si="2432"/>
        <v>0</v>
      </c>
      <c r="AV1657" s="44">
        <f t="shared" si="2432"/>
        <v>0</v>
      </c>
      <c r="AW1657" s="44">
        <f t="shared" si="2432"/>
        <v>0</v>
      </c>
      <c r="AX1657" s="44">
        <f t="shared" si="2432"/>
        <v>0</v>
      </c>
      <c r="AY1657" s="44">
        <f t="shared" si="2432"/>
        <v>0</v>
      </c>
      <c r="AZ1657" s="44">
        <f t="shared" si="2432"/>
        <v>0</v>
      </c>
      <c r="BA1657" s="44">
        <f t="shared" si="2432"/>
        <v>0</v>
      </c>
      <c r="BB1657" s="44">
        <f t="shared" si="2432"/>
        <v>0</v>
      </c>
      <c r="BC1657" s="44">
        <f t="shared" si="2432"/>
        <v>0</v>
      </c>
      <c r="BD1657" s="44">
        <f t="shared" si="2432"/>
        <v>0</v>
      </c>
      <c r="BE1657" s="44">
        <f t="shared" si="2432"/>
        <v>0</v>
      </c>
      <c r="BF1657" s="44">
        <f t="shared" si="2432"/>
        <v>0</v>
      </c>
      <c r="BG1657" s="44">
        <f t="shared" si="2432"/>
        <v>0</v>
      </c>
      <c r="BH1657" s="44">
        <f t="shared" si="2432"/>
        <v>0</v>
      </c>
      <c r="BI1657" s="44">
        <f t="shared" si="2432"/>
        <v>0</v>
      </c>
      <c r="BJ1657" s="44">
        <v>0</v>
      </c>
      <c r="BK1657" s="44">
        <v>0</v>
      </c>
    </row>
    <row r="1658" spans="1:63" s="26" customFormat="1" x14ac:dyDescent="0.25">
      <c r="A1658" s="31" t="s">
        <v>550</v>
      </c>
      <c r="B1658" s="31" t="s">
        <v>58</v>
      </c>
      <c r="C1658" s="31" t="s">
        <v>1536</v>
      </c>
      <c r="D1658" s="68">
        <v>2202000</v>
      </c>
      <c r="E1658" s="120">
        <v>6121</v>
      </c>
      <c r="F1658" s="68" t="s">
        <v>0</v>
      </c>
      <c r="G1658" s="103" t="s">
        <v>1656</v>
      </c>
      <c r="H1658" s="37" t="s">
        <v>29</v>
      </c>
      <c r="I1658" s="47">
        <f t="shared" ref="I1658" si="2433">SUM(I1706,I1750,I1791,I1833,I1875,I1916,I1959,I2001,I2051,I2091,I2133,I2175,I2217)</f>
        <v>1752664</v>
      </c>
      <c r="J1658" s="47">
        <f t="shared" ref="J1658:Y1658" si="2434">SUM(J1706,J1750,J1791,J1833,J1875,J1916,J1959,J2001,J2051,J2091,J2133,J2175,J2217)</f>
        <v>0</v>
      </c>
      <c r="K1658" s="47">
        <f t="shared" si="2434"/>
        <v>0</v>
      </c>
      <c r="L1658" s="47">
        <f t="shared" si="2434"/>
        <v>0</v>
      </c>
      <c r="M1658" s="47">
        <f t="shared" si="2434"/>
        <v>0</v>
      </c>
      <c r="N1658" s="47">
        <f t="shared" si="2434"/>
        <v>0</v>
      </c>
      <c r="O1658" s="47">
        <f t="shared" si="2434"/>
        <v>0</v>
      </c>
      <c r="P1658" s="47">
        <f t="shared" ref="P1658" si="2435">SUM(P1706,P1750,P1791,P1833,P1875,P1916,P1959,P2001,P2051,P2091,P2133,P2175,P2217)</f>
        <v>0</v>
      </c>
      <c r="Q1658" s="47">
        <f t="shared" si="2434"/>
        <v>0</v>
      </c>
      <c r="R1658" s="47">
        <f t="shared" si="2434"/>
        <v>0</v>
      </c>
      <c r="S1658" s="47">
        <f t="shared" si="2434"/>
        <v>0</v>
      </c>
      <c r="T1658" s="47">
        <f t="shared" si="2434"/>
        <v>0</v>
      </c>
      <c r="U1658" s="47">
        <f t="shared" si="2434"/>
        <v>0</v>
      </c>
      <c r="V1658" s="47">
        <f t="shared" si="2434"/>
        <v>0</v>
      </c>
      <c r="W1658" s="47">
        <f t="shared" si="2434"/>
        <v>0</v>
      </c>
      <c r="X1658" s="47">
        <f t="shared" si="2434"/>
        <v>0</v>
      </c>
      <c r="Y1658" s="47">
        <f t="shared" si="2434"/>
        <v>0</v>
      </c>
      <c r="Z1658" s="47">
        <v>0</v>
      </c>
      <c r="AA1658" s="47">
        <v>0</v>
      </c>
      <c r="AB1658" s="47">
        <f t="shared" ref="AB1658:AQ1658" si="2436">SUM(AB1706,AB1750,AB1791,AB1833,AB1875,AB1916,AB1959,AB2001,AB2051,AB2091,AB2133,AB2175,AB2217)</f>
        <v>0</v>
      </c>
      <c r="AC1658" s="47">
        <f t="shared" si="2436"/>
        <v>0</v>
      </c>
      <c r="AD1658" s="47">
        <f t="shared" si="2436"/>
        <v>0</v>
      </c>
      <c r="AE1658" s="47">
        <f t="shared" si="2436"/>
        <v>0</v>
      </c>
      <c r="AF1658" s="47">
        <f t="shared" si="2436"/>
        <v>0</v>
      </c>
      <c r="AG1658" s="47">
        <f t="shared" si="2436"/>
        <v>0</v>
      </c>
      <c r="AH1658" s="47">
        <f t="shared" ref="AH1658" si="2437">SUM(AH1706,AH1750,AH1791,AH1833,AH1875,AH1916,AH1959,AH2001,AH2051,AH2091,AH2133,AH2175,AH2217)</f>
        <v>0</v>
      </c>
      <c r="AI1658" s="47">
        <f t="shared" si="2436"/>
        <v>0</v>
      </c>
      <c r="AJ1658" s="47">
        <f t="shared" si="2436"/>
        <v>0</v>
      </c>
      <c r="AK1658" s="47">
        <f t="shared" si="2436"/>
        <v>0</v>
      </c>
      <c r="AL1658" s="47">
        <f t="shared" si="2436"/>
        <v>0</v>
      </c>
      <c r="AM1658" s="47">
        <f t="shared" si="2436"/>
        <v>0</v>
      </c>
      <c r="AN1658" s="47">
        <f t="shared" si="2436"/>
        <v>0</v>
      </c>
      <c r="AO1658" s="47">
        <f t="shared" si="2436"/>
        <v>0</v>
      </c>
      <c r="AP1658" s="47">
        <f t="shared" si="2436"/>
        <v>0</v>
      </c>
      <c r="AQ1658" s="47">
        <f t="shared" si="2436"/>
        <v>0</v>
      </c>
      <c r="AR1658" s="47">
        <v>0</v>
      </c>
      <c r="AS1658" s="47">
        <v>0</v>
      </c>
      <c r="AT1658" s="47">
        <f t="shared" ref="AT1658:BI1658" si="2438">SUM(AT1706,AT1750,AT1791,AT1833,AT1875,AT1916,AT1959,AT2001,AT2051,AT2091,AT2133,AT2175,AT2217)</f>
        <v>0</v>
      </c>
      <c r="AU1658" s="47">
        <f t="shared" si="2438"/>
        <v>0</v>
      </c>
      <c r="AV1658" s="47">
        <f t="shared" si="2438"/>
        <v>0</v>
      </c>
      <c r="AW1658" s="47">
        <f t="shared" si="2438"/>
        <v>0</v>
      </c>
      <c r="AX1658" s="47">
        <f t="shared" si="2438"/>
        <v>0</v>
      </c>
      <c r="AY1658" s="47">
        <f t="shared" si="2438"/>
        <v>0</v>
      </c>
      <c r="AZ1658" s="47">
        <f t="shared" ref="AZ1658" si="2439">SUM(AZ1706,AZ1750,AZ1791,AZ1833,AZ1875,AZ1916,AZ1959,AZ2001,AZ2051,AZ2091,AZ2133,AZ2175,AZ2217)</f>
        <v>0</v>
      </c>
      <c r="BA1658" s="47">
        <f t="shared" si="2438"/>
        <v>0</v>
      </c>
      <c r="BB1658" s="47">
        <f t="shared" si="2438"/>
        <v>0</v>
      </c>
      <c r="BC1658" s="47">
        <f t="shared" si="2438"/>
        <v>0</v>
      </c>
      <c r="BD1658" s="47">
        <f t="shared" si="2438"/>
        <v>0</v>
      </c>
      <c r="BE1658" s="47">
        <f t="shared" si="2438"/>
        <v>0</v>
      </c>
      <c r="BF1658" s="47">
        <f t="shared" si="2438"/>
        <v>0</v>
      </c>
      <c r="BG1658" s="47">
        <f t="shared" si="2438"/>
        <v>0</v>
      </c>
      <c r="BH1658" s="47">
        <f t="shared" si="2438"/>
        <v>0</v>
      </c>
      <c r="BI1658" s="47">
        <f t="shared" si="2438"/>
        <v>0</v>
      </c>
      <c r="BJ1658" s="47">
        <v>0</v>
      </c>
      <c r="BK1658" s="47">
        <v>0</v>
      </c>
    </row>
    <row r="1659" spans="1:63" s="26" customFormat="1" ht="22.5" x14ac:dyDescent="0.25">
      <c r="A1659" s="31" t="s">
        <v>550</v>
      </c>
      <c r="B1659" s="31" t="s">
        <v>58</v>
      </c>
      <c r="C1659" s="31" t="s">
        <v>1536</v>
      </c>
      <c r="D1659" s="68">
        <v>2202000</v>
      </c>
      <c r="E1659" s="114" t="s">
        <v>1540</v>
      </c>
      <c r="F1659" s="114" t="s">
        <v>0</v>
      </c>
      <c r="G1659" s="32" t="s">
        <v>0</v>
      </c>
      <c r="H1659" s="32" t="s">
        <v>32</v>
      </c>
      <c r="I1659" s="44">
        <f>SUM(I1660:I1668)</f>
        <v>6043574</v>
      </c>
      <c r="J1659" s="44">
        <f t="shared" ref="J1659:Y1659" si="2440">SUM(J1660:J1668)</f>
        <v>840250</v>
      </c>
      <c r="K1659" s="44">
        <f t="shared" si="2440"/>
        <v>0</v>
      </c>
      <c r="L1659" s="44">
        <f t="shared" si="2440"/>
        <v>0</v>
      </c>
      <c r="M1659" s="44">
        <f t="shared" si="2440"/>
        <v>226376</v>
      </c>
      <c r="N1659" s="44">
        <f t="shared" si="2440"/>
        <v>0</v>
      </c>
      <c r="O1659" s="44">
        <f t="shared" si="2440"/>
        <v>0</v>
      </c>
      <c r="P1659" s="44">
        <f t="shared" ref="P1659" si="2441">SUM(P1660:P1668)</f>
        <v>1066626</v>
      </c>
      <c r="Q1659" s="44">
        <f t="shared" si="2440"/>
        <v>68109</v>
      </c>
      <c r="R1659" s="44">
        <f t="shared" si="2440"/>
        <v>75662</v>
      </c>
      <c r="S1659" s="44">
        <f t="shared" si="2440"/>
        <v>104940</v>
      </c>
      <c r="T1659" s="44">
        <f t="shared" si="2440"/>
        <v>73464</v>
      </c>
      <c r="U1659" s="44">
        <f t="shared" si="2440"/>
        <v>109034</v>
      </c>
      <c r="V1659" s="44">
        <f t="shared" si="2440"/>
        <v>145894</v>
      </c>
      <c r="W1659" s="44">
        <f t="shared" si="2440"/>
        <v>135420</v>
      </c>
      <c r="X1659" s="44">
        <f t="shared" si="2440"/>
        <v>50715</v>
      </c>
      <c r="Y1659" s="44">
        <f t="shared" si="2440"/>
        <v>55830</v>
      </c>
      <c r="Z1659" s="44">
        <v>819068</v>
      </c>
      <c r="AA1659" s="44">
        <v>247558</v>
      </c>
      <c r="AB1659" s="44">
        <f t="shared" ref="AB1659:AQ1659" si="2442">SUM(AB1660:AB1668)</f>
        <v>112040</v>
      </c>
      <c r="AC1659" s="44">
        <f t="shared" si="2442"/>
        <v>24273</v>
      </c>
      <c r="AD1659" s="44">
        <f t="shared" si="2442"/>
        <v>0</v>
      </c>
      <c r="AE1659" s="44">
        <f t="shared" si="2442"/>
        <v>24087</v>
      </c>
      <c r="AF1659" s="44">
        <f t="shared" si="2442"/>
        <v>0</v>
      </c>
      <c r="AG1659" s="44">
        <f t="shared" si="2442"/>
        <v>0</v>
      </c>
      <c r="AH1659" s="44">
        <f t="shared" ref="AH1659" si="2443">SUM(AH1660:AH1668)</f>
        <v>160400</v>
      </c>
      <c r="AI1659" s="44">
        <f t="shared" si="2442"/>
        <v>0</v>
      </c>
      <c r="AJ1659" s="44">
        <f t="shared" si="2442"/>
        <v>0</v>
      </c>
      <c r="AK1659" s="44">
        <f t="shared" si="2442"/>
        <v>28512</v>
      </c>
      <c r="AL1659" s="44">
        <f t="shared" si="2442"/>
        <v>0</v>
      </c>
      <c r="AM1659" s="44">
        <f t="shared" si="2442"/>
        <v>0</v>
      </c>
      <c r="AN1659" s="44">
        <f t="shared" si="2442"/>
        <v>6784</v>
      </c>
      <c r="AO1659" s="44">
        <f t="shared" si="2442"/>
        <v>0</v>
      </c>
      <c r="AP1659" s="44">
        <f t="shared" si="2442"/>
        <v>17303</v>
      </c>
      <c r="AQ1659" s="44">
        <f t="shared" si="2442"/>
        <v>4574</v>
      </c>
      <c r="AR1659" s="44">
        <v>57173</v>
      </c>
      <c r="AS1659" s="44">
        <v>103227</v>
      </c>
      <c r="AT1659" s="44">
        <f t="shared" ref="AT1659:BI1659" si="2444">SUM(AT1660:AT1668)</f>
        <v>521000</v>
      </c>
      <c r="AU1659" s="44">
        <f t="shared" si="2444"/>
        <v>215232</v>
      </c>
      <c r="AV1659" s="44">
        <f t="shared" si="2444"/>
        <v>0</v>
      </c>
      <c r="AW1659" s="44">
        <f t="shared" si="2444"/>
        <v>365494</v>
      </c>
      <c r="AX1659" s="44">
        <f t="shared" si="2444"/>
        <v>0</v>
      </c>
      <c r="AY1659" s="44">
        <f t="shared" si="2444"/>
        <v>0</v>
      </c>
      <c r="AZ1659" s="44">
        <f t="shared" ref="AZ1659" si="2445">SUM(AZ1660:AZ1668)</f>
        <v>1101726</v>
      </c>
      <c r="BA1659" s="44">
        <f t="shared" si="2444"/>
        <v>16000</v>
      </c>
      <c r="BB1659" s="44">
        <f t="shared" si="2444"/>
        <v>95000</v>
      </c>
      <c r="BC1659" s="44">
        <f t="shared" si="2444"/>
        <v>254232</v>
      </c>
      <c r="BD1659" s="44">
        <f t="shared" si="2444"/>
        <v>15000</v>
      </c>
      <c r="BE1659" s="44">
        <f t="shared" si="2444"/>
        <v>28000</v>
      </c>
      <c r="BF1659" s="44">
        <f t="shared" si="2444"/>
        <v>26000</v>
      </c>
      <c r="BG1659" s="44">
        <f t="shared" si="2444"/>
        <v>84877</v>
      </c>
      <c r="BH1659" s="44">
        <f t="shared" si="2444"/>
        <v>143184</v>
      </c>
      <c r="BI1659" s="44">
        <f t="shared" si="2444"/>
        <v>68933</v>
      </c>
      <c r="BJ1659" s="44">
        <v>731226</v>
      </c>
      <c r="BK1659" s="44">
        <v>370500</v>
      </c>
    </row>
    <row r="1660" spans="1:63" s="26" customFormat="1" x14ac:dyDescent="0.25">
      <c r="A1660" s="31" t="s">
        <v>550</v>
      </c>
      <c r="B1660" s="31" t="s">
        <v>58</v>
      </c>
      <c r="C1660" s="31" t="s">
        <v>1536</v>
      </c>
      <c r="D1660" s="68">
        <v>2202000</v>
      </c>
      <c r="E1660" s="120">
        <v>6131</v>
      </c>
      <c r="F1660" s="68" t="s">
        <v>0</v>
      </c>
      <c r="G1660" s="103" t="s">
        <v>1656</v>
      </c>
      <c r="H1660" s="37" t="s">
        <v>34</v>
      </c>
      <c r="I1660" s="47">
        <f t="shared" ref="I1660" si="2446">SUM(I1708,I1752,I1793,I1835,I1877,I1918,I1961,I2003,I2053,I2093,I2135,I2177,I2219)</f>
        <v>208300</v>
      </c>
      <c r="J1660" s="47">
        <f t="shared" ref="J1660:Y1660" si="2447">SUM(J1708,J1752,J1793,J1835,J1877,J1918,J1961,J2003,J2053,J2093,J2135,J2177,J2219)</f>
        <v>126000</v>
      </c>
      <c r="K1660" s="47">
        <f t="shared" si="2447"/>
        <v>0</v>
      </c>
      <c r="L1660" s="47">
        <f t="shared" si="2447"/>
        <v>0</v>
      </c>
      <c r="M1660" s="47">
        <f t="shared" si="2447"/>
        <v>14146</v>
      </c>
      <c r="N1660" s="47">
        <f t="shared" si="2447"/>
        <v>15000</v>
      </c>
      <c r="O1660" s="47">
        <f t="shared" si="2447"/>
        <v>0</v>
      </c>
      <c r="P1660" s="47">
        <f t="shared" ref="P1660" si="2448">SUM(P1708,P1752,P1793,P1835,P1877,P1918,P1961,P2003,P2053,P2093,P2135,P2177,P2219)</f>
        <v>155146</v>
      </c>
      <c r="Q1660" s="47">
        <f t="shared" si="2447"/>
        <v>300</v>
      </c>
      <c r="R1660" s="47">
        <f t="shared" si="2447"/>
        <v>500</v>
      </c>
      <c r="S1660" s="47">
        <f t="shared" si="2447"/>
        <v>10000</v>
      </c>
      <c r="T1660" s="47">
        <f t="shared" si="2447"/>
        <v>22500</v>
      </c>
      <c r="U1660" s="47">
        <f t="shared" si="2447"/>
        <v>16390</v>
      </c>
      <c r="V1660" s="47">
        <f t="shared" si="2447"/>
        <v>25000</v>
      </c>
      <c r="W1660" s="47">
        <f t="shared" si="2447"/>
        <v>55000</v>
      </c>
      <c r="X1660" s="47">
        <f t="shared" si="2447"/>
        <v>4146</v>
      </c>
      <c r="Y1660" s="47">
        <f t="shared" si="2447"/>
        <v>1000</v>
      </c>
      <c r="Z1660" s="47">
        <v>134836</v>
      </c>
      <c r="AA1660" s="47">
        <v>20310</v>
      </c>
      <c r="AB1660" s="47">
        <f t="shared" ref="AB1660:AQ1660" si="2449">SUM(AB1708,AB1752,AB1793,AB1835,AB1877,AB1918,AB1961,AB2003,AB2053,AB2093,AB2135,AB2177,AB2219)</f>
        <v>0</v>
      </c>
      <c r="AC1660" s="47">
        <f t="shared" si="2449"/>
        <v>0</v>
      </c>
      <c r="AD1660" s="47">
        <f t="shared" si="2449"/>
        <v>0</v>
      </c>
      <c r="AE1660" s="47">
        <f t="shared" si="2449"/>
        <v>0</v>
      </c>
      <c r="AF1660" s="47">
        <f t="shared" si="2449"/>
        <v>0</v>
      </c>
      <c r="AG1660" s="47">
        <f t="shared" si="2449"/>
        <v>0</v>
      </c>
      <c r="AH1660" s="47">
        <f t="shared" ref="AH1660" si="2450">SUM(AH1708,AH1752,AH1793,AH1835,AH1877,AH1918,AH1961,AH2003,AH2053,AH2093,AH2135,AH2177,AH2219)</f>
        <v>0</v>
      </c>
      <c r="AI1660" s="47">
        <f t="shared" si="2449"/>
        <v>0</v>
      </c>
      <c r="AJ1660" s="47">
        <f t="shared" si="2449"/>
        <v>0</v>
      </c>
      <c r="AK1660" s="47">
        <f t="shared" si="2449"/>
        <v>0</v>
      </c>
      <c r="AL1660" s="47">
        <f t="shared" si="2449"/>
        <v>0</v>
      </c>
      <c r="AM1660" s="47">
        <f t="shared" si="2449"/>
        <v>0</v>
      </c>
      <c r="AN1660" s="47">
        <f t="shared" si="2449"/>
        <v>0</v>
      </c>
      <c r="AO1660" s="47">
        <f t="shared" si="2449"/>
        <v>0</v>
      </c>
      <c r="AP1660" s="47">
        <f t="shared" si="2449"/>
        <v>0</v>
      </c>
      <c r="AQ1660" s="47">
        <f t="shared" si="2449"/>
        <v>0</v>
      </c>
      <c r="AR1660" s="47">
        <v>0</v>
      </c>
      <c r="AS1660" s="47">
        <v>0</v>
      </c>
      <c r="AT1660" s="47">
        <f t="shared" ref="AT1660:BI1660" si="2451">SUM(AT1708,AT1752,AT1793,AT1835,AT1877,AT1918,AT1961,AT2003,AT2053,AT2093,AT2135,AT2177,AT2219)</f>
        <v>66000</v>
      </c>
      <c r="AU1660" s="47">
        <f t="shared" si="2451"/>
        <v>7555</v>
      </c>
      <c r="AV1660" s="47">
        <f t="shared" si="2451"/>
        <v>0</v>
      </c>
      <c r="AW1660" s="47">
        <f t="shared" si="2451"/>
        <v>25893</v>
      </c>
      <c r="AX1660" s="47">
        <f t="shared" si="2451"/>
        <v>0</v>
      </c>
      <c r="AY1660" s="47">
        <f t="shared" si="2451"/>
        <v>0</v>
      </c>
      <c r="AZ1660" s="47">
        <f t="shared" ref="AZ1660" si="2452">SUM(AZ1708,AZ1752,AZ1793,AZ1835,AZ1877,AZ1918,AZ1961,AZ2003,AZ2053,AZ2093,AZ2135,AZ2177,AZ2219)</f>
        <v>99448</v>
      </c>
      <c r="BA1660" s="47">
        <f t="shared" si="2451"/>
        <v>0</v>
      </c>
      <c r="BB1660" s="47">
        <f t="shared" si="2451"/>
        <v>0</v>
      </c>
      <c r="BC1660" s="47">
        <f t="shared" si="2451"/>
        <v>7555</v>
      </c>
      <c r="BD1660" s="47">
        <f t="shared" si="2451"/>
        <v>0</v>
      </c>
      <c r="BE1660" s="47">
        <f t="shared" si="2451"/>
        <v>10000</v>
      </c>
      <c r="BF1660" s="47">
        <f t="shared" si="2451"/>
        <v>9500</v>
      </c>
      <c r="BG1660" s="47">
        <f t="shared" si="2451"/>
        <v>0</v>
      </c>
      <c r="BH1660" s="47">
        <f t="shared" si="2451"/>
        <v>21393</v>
      </c>
      <c r="BI1660" s="47">
        <f t="shared" si="2451"/>
        <v>0</v>
      </c>
      <c r="BJ1660" s="47">
        <v>48448</v>
      </c>
      <c r="BK1660" s="47">
        <v>51000</v>
      </c>
    </row>
    <row r="1661" spans="1:63" s="26" customFormat="1" x14ac:dyDescent="0.25">
      <c r="A1661" s="31" t="s">
        <v>550</v>
      </c>
      <c r="B1661" s="31" t="s">
        <v>58</v>
      </c>
      <c r="C1661" s="31" t="s">
        <v>1536</v>
      </c>
      <c r="D1661" s="68">
        <v>2202000</v>
      </c>
      <c r="E1661" s="120">
        <v>6132</v>
      </c>
      <c r="F1661" s="68" t="s">
        <v>0</v>
      </c>
      <c r="G1661" s="103" t="s">
        <v>1656</v>
      </c>
      <c r="H1661" s="37" t="s">
        <v>74</v>
      </c>
      <c r="I1661" s="47">
        <f t="shared" ref="I1661" si="2453">SUM(I1709,I1753,I1794,I1836,I1878,I1919,I1962,I2004,I2054,I2094,I2136,I2178,I2220)</f>
        <v>650210</v>
      </c>
      <c r="J1661" s="47">
        <f t="shared" ref="J1661:Y1661" si="2454">SUM(J1709,J1753,J1794,J1836,J1878,J1919,J1962,J2004,J2054,J2094,J2136,J2178,J2220)</f>
        <v>10000</v>
      </c>
      <c r="K1661" s="47">
        <f t="shared" si="2454"/>
        <v>0</v>
      </c>
      <c r="L1661" s="47">
        <f t="shared" si="2454"/>
        <v>0</v>
      </c>
      <c r="M1661" s="47">
        <f t="shared" si="2454"/>
        <v>0</v>
      </c>
      <c r="N1661" s="47">
        <f t="shared" si="2454"/>
        <v>-5000</v>
      </c>
      <c r="O1661" s="47">
        <f t="shared" si="2454"/>
        <v>0</v>
      </c>
      <c r="P1661" s="47">
        <f t="shared" ref="P1661" si="2455">SUM(P1709,P1753,P1794,P1836,P1878,P1919,P1962,P2004,P2054,P2094,P2136,P2178,P2220)</f>
        <v>5000</v>
      </c>
      <c r="Q1661" s="47">
        <f t="shared" si="2454"/>
        <v>0</v>
      </c>
      <c r="R1661" s="47">
        <f t="shared" si="2454"/>
        <v>0</v>
      </c>
      <c r="S1661" s="47">
        <f t="shared" si="2454"/>
        <v>0</v>
      </c>
      <c r="T1661" s="47">
        <f t="shared" si="2454"/>
        <v>0</v>
      </c>
      <c r="U1661" s="47">
        <f t="shared" si="2454"/>
        <v>5000</v>
      </c>
      <c r="V1661" s="47">
        <f t="shared" si="2454"/>
        <v>-5000</v>
      </c>
      <c r="W1661" s="47">
        <f t="shared" si="2454"/>
        <v>0</v>
      </c>
      <c r="X1661" s="47">
        <f t="shared" si="2454"/>
        <v>0</v>
      </c>
      <c r="Y1661" s="47">
        <f t="shared" si="2454"/>
        <v>0</v>
      </c>
      <c r="Z1661" s="47">
        <v>0</v>
      </c>
      <c r="AA1661" s="47">
        <v>5000</v>
      </c>
      <c r="AB1661" s="47">
        <f t="shared" ref="AB1661:AQ1661" si="2456">SUM(AB1709,AB1753,AB1794,AB1836,AB1878,AB1919,AB1962,AB2004,AB2054,AB2094,AB2136,AB2178,AB2220)</f>
        <v>0</v>
      </c>
      <c r="AC1661" s="47">
        <f t="shared" si="2456"/>
        <v>0</v>
      </c>
      <c r="AD1661" s="47">
        <f t="shared" si="2456"/>
        <v>0</v>
      </c>
      <c r="AE1661" s="47">
        <f t="shared" si="2456"/>
        <v>0</v>
      </c>
      <c r="AF1661" s="47">
        <f t="shared" si="2456"/>
        <v>0</v>
      </c>
      <c r="AG1661" s="47">
        <f t="shared" si="2456"/>
        <v>0</v>
      </c>
      <c r="AH1661" s="47">
        <f t="shared" ref="AH1661" si="2457">SUM(AH1709,AH1753,AH1794,AH1836,AH1878,AH1919,AH1962,AH2004,AH2054,AH2094,AH2136,AH2178,AH2220)</f>
        <v>0</v>
      </c>
      <c r="AI1661" s="47">
        <f t="shared" si="2456"/>
        <v>0</v>
      </c>
      <c r="AJ1661" s="47">
        <f t="shared" si="2456"/>
        <v>0</v>
      </c>
      <c r="AK1661" s="47">
        <f t="shared" si="2456"/>
        <v>0</v>
      </c>
      <c r="AL1661" s="47">
        <f t="shared" si="2456"/>
        <v>0</v>
      </c>
      <c r="AM1661" s="47">
        <f t="shared" si="2456"/>
        <v>0</v>
      </c>
      <c r="AN1661" s="47">
        <f t="shared" si="2456"/>
        <v>0</v>
      </c>
      <c r="AO1661" s="47">
        <f t="shared" si="2456"/>
        <v>0</v>
      </c>
      <c r="AP1661" s="47">
        <f t="shared" si="2456"/>
        <v>0</v>
      </c>
      <c r="AQ1661" s="47">
        <f t="shared" si="2456"/>
        <v>0</v>
      </c>
      <c r="AR1661" s="47">
        <v>0</v>
      </c>
      <c r="AS1661" s="47">
        <v>0</v>
      </c>
      <c r="AT1661" s="47">
        <f t="shared" ref="AT1661:BI1661" si="2458">SUM(AT1709,AT1753,AT1794,AT1836,AT1878,AT1919,AT1962,AT2004,AT2054,AT2094,AT2136,AT2178,AT2220)</f>
        <v>0</v>
      </c>
      <c r="AU1661" s="47">
        <f t="shared" si="2458"/>
        <v>0</v>
      </c>
      <c r="AV1661" s="47">
        <f t="shared" si="2458"/>
        <v>0</v>
      </c>
      <c r="AW1661" s="47">
        <f t="shared" si="2458"/>
        <v>0</v>
      </c>
      <c r="AX1661" s="47">
        <f t="shared" si="2458"/>
        <v>0</v>
      </c>
      <c r="AY1661" s="47">
        <f t="shared" si="2458"/>
        <v>0</v>
      </c>
      <c r="AZ1661" s="47">
        <f t="shared" ref="AZ1661" si="2459">SUM(AZ1709,AZ1753,AZ1794,AZ1836,AZ1878,AZ1919,AZ1962,AZ2004,AZ2054,AZ2094,AZ2136,AZ2178,AZ2220)</f>
        <v>0</v>
      </c>
      <c r="BA1661" s="47">
        <f t="shared" si="2458"/>
        <v>0</v>
      </c>
      <c r="BB1661" s="47">
        <f t="shared" si="2458"/>
        <v>0</v>
      </c>
      <c r="BC1661" s="47">
        <f t="shared" si="2458"/>
        <v>0</v>
      </c>
      <c r="BD1661" s="47">
        <f t="shared" si="2458"/>
        <v>0</v>
      </c>
      <c r="BE1661" s="47">
        <f t="shared" si="2458"/>
        <v>0</v>
      </c>
      <c r="BF1661" s="47">
        <f t="shared" si="2458"/>
        <v>0</v>
      </c>
      <c r="BG1661" s="47">
        <f t="shared" si="2458"/>
        <v>0</v>
      </c>
      <c r="BH1661" s="47">
        <f t="shared" si="2458"/>
        <v>0</v>
      </c>
      <c r="BI1661" s="47">
        <f t="shared" si="2458"/>
        <v>0</v>
      </c>
      <c r="BJ1661" s="47">
        <v>0</v>
      </c>
      <c r="BK1661" s="47">
        <v>0</v>
      </c>
    </row>
    <row r="1662" spans="1:63" s="26" customFormat="1" x14ac:dyDescent="0.25">
      <c r="A1662" s="31" t="s">
        <v>550</v>
      </c>
      <c r="B1662" s="31" t="s">
        <v>58</v>
      </c>
      <c r="C1662" s="31" t="s">
        <v>1536</v>
      </c>
      <c r="D1662" s="68">
        <v>2202000</v>
      </c>
      <c r="E1662" s="120">
        <v>6133</v>
      </c>
      <c r="F1662" s="68" t="s">
        <v>0</v>
      </c>
      <c r="G1662" s="103" t="s">
        <v>1656</v>
      </c>
      <c r="H1662" s="37" t="s">
        <v>77</v>
      </c>
      <c r="I1662" s="47">
        <f t="shared" ref="I1662" si="2460">SUM(I1710,I1754,I1795,I1837,I1879,I1920,I1963,I2005,I2055,I2095,I2137,I2179,I2221)</f>
        <v>209415</v>
      </c>
      <c r="J1662" s="47">
        <f t="shared" ref="J1662:Y1662" si="2461">SUM(J1710,J1754,J1795,J1837,J1879,J1920,J1963,J2005,J2055,J2095,J2137,J2179,J2221)</f>
        <v>12000</v>
      </c>
      <c r="K1662" s="47">
        <f t="shared" si="2461"/>
        <v>0</v>
      </c>
      <c r="L1662" s="47">
        <f t="shared" si="2461"/>
        <v>0</v>
      </c>
      <c r="M1662" s="47">
        <f t="shared" si="2461"/>
        <v>0</v>
      </c>
      <c r="N1662" s="47">
        <f t="shared" si="2461"/>
        <v>0</v>
      </c>
      <c r="O1662" s="47">
        <f t="shared" si="2461"/>
        <v>0</v>
      </c>
      <c r="P1662" s="47">
        <f t="shared" ref="P1662" si="2462">SUM(P1710,P1754,P1795,P1837,P1879,P1920,P1963,P2005,P2055,P2095,P2137,P2179,P2221)</f>
        <v>12000</v>
      </c>
      <c r="Q1662" s="47">
        <f t="shared" si="2461"/>
        <v>0</v>
      </c>
      <c r="R1662" s="47">
        <f t="shared" si="2461"/>
        <v>0</v>
      </c>
      <c r="S1662" s="47">
        <f t="shared" si="2461"/>
        <v>0</v>
      </c>
      <c r="T1662" s="47">
        <f t="shared" si="2461"/>
        <v>0</v>
      </c>
      <c r="U1662" s="47">
        <f t="shared" si="2461"/>
        <v>2000</v>
      </c>
      <c r="V1662" s="47">
        <f t="shared" si="2461"/>
        <v>0</v>
      </c>
      <c r="W1662" s="47">
        <f t="shared" si="2461"/>
        <v>4000</v>
      </c>
      <c r="X1662" s="47">
        <f t="shared" si="2461"/>
        <v>0</v>
      </c>
      <c r="Y1662" s="47">
        <f t="shared" si="2461"/>
        <v>4000</v>
      </c>
      <c r="Z1662" s="47">
        <v>10000</v>
      </c>
      <c r="AA1662" s="47">
        <v>2000</v>
      </c>
      <c r="AB1662" s="47">
        <f t="shared" ref="AB1662:AQ1662" si="2463">SUM(AB1710,AB1754,AB1795,AB1837,AB1879,AB1920,AB1963,AB2005,AB2055,AB2095,AB2137,AB2179,AB2221)</f>
        <v>0</v>
      </c>
      <c r="AC1662" s="47">
        <f t="shared" si="2463"/>
        <v>0</v>
      </c>
      <c r="AD1662" s="47">
        <f t="shared" si="2463"/>
        <v>0</v>
      </c>
      <c r="AE1662" s="47">
        <f t="shared" si="2463"/>
        <v>0</v>
      </c>
      <c r="AF1662" s="47">
        <f t="shared" si="2463"/>
        <v>0</v>
      </c>
      <c r="AG1662" s="47">
        <f t="shared" si="2463"/>
        <v>0</v>
      </c>
      <c r="AH1662" s="47">
        <f t="shared" ref="AH1662" si="2464">SUM(AH1710,AH1754,AH1795,AH1837,AH1879,AH1920,AH1963,AH2005,AH2055,AH2095,AH2137,AH2179,AH2221)</f>
        <v>0</v>
      </c>
      <c r="AI1662" s="47">
        <f t="shared" si="2463"/>
        <v>0</v>
      </c>
      <c r="AJ1662" s="47">
        <f t="shared" si="2463"/>
        <v>0</v>
      </c>
      <c r="AK1662" s="47">
        <f t="shared" si="2463"/>
        <v>0</v>
      </c>
      <c r="AL1662" s="47">
        <f t="shared" si="2463"/>
        <v>0</v>
      </c>
      <c r="AM1662" s="47">
        <f t="shared" si="2463"/>
        <v>0</v>
      </c>
      <c r="AN1662" s="47">
        <f t="shared" si="2463"/>
        <v>0</v>
      </c>
      <c r="AO1662" s="47">
        <f t="shared" si="2463"/>
        <v>0</v>
      </c>
      <c r="AP1662" s="47">
        <f t="shared" si="2463"/>
        <v>0</v>
      </c>
      <c r="AQ1662" s="47">
        <f t="shared" si="2463"/>
        <v>0</v>
      </c>
      <c r="AR1662" s="47">
        <v>0</v>
      </c>
      <c r="AS1662" s="47">
        <v>0</v>
      </c>
      <c r="AT1662" s="47">
        <f t="shared" ref="AT1662:BI1662" si="2465">SUM(AT1710,AT1754,AT1795,AT1837,AT1879,AT1920,AT1963,AT2005,AT2055,AT2095,AT2137,AT2179,AT2221)</f>
        <v>0</v>
      </c>
      <c r="AU1662" s="47">
        <f t="shared" si="2465"/>
        <v>6524</v>
      </c>
      <c r="AV1662" s="47">
        <f t="shared" si="2465"/>
        <v>0</v>
      </c>
      <c r="AW1662" s="47">
        <f t="shared" si="2465"/>
        <v>1000</v>
      </c>
      <c r="AX1662" s="47">
        <f t="shared" si="2465"/>
        <v>0</v>
      </c>
      <c r="AY1662" s="47">
        <f t="shared" si="2465"/>
        <v>0</v>
      </c>
      <c r="AZ1662" s="47">
        <f t="shared" ref="AZ1662" si="2466">SUM(AZ1710,AZ1754,AZ1795,AZ1837,AZ1879,AZ1920,AZ1963,AZ2005,AZ2055,AZ2095,AZ2137,AZ2179,AZ2221)</f>
        <v>7524</v>
      </c>
      <c r="BA1662" s="47">
        <f t="shared" si="2465"/>
        <v>0</v>
      </c>
      <c r="BB1662" s="47">
        <f t="shared" si="2465"/>
        <v>0</v>
      </c>
      <c r="BC1662" s="47">
        <f t="shared" si="2465"/>
        <v>6524</v>
      </c>
      <c r="BD1662" s="47">
        <f t="shared" si="2465"/>
        <v>0</v>
      </c>
      <c r="BE1662" s="47">
        <f t="shared" si="2465"/>
        <v>0</v>
      </c>
      <c r="BF1662" s="47">
        <f t="shared" si="2465"/>
        <v>0</v>
      </c>
      <c r="BG1662" s="47">
        <f t="shared" si="2465"/>
        <v>1000</v>
      </c>
      <c r="BH1662" s="47">
        <f t="shared" si="2465"/>
        <v>0</v>
      </c>
      <c r="BI1662" s="47">
        <f t="shared" si="2465"/>
        <v>0</v>
      </c>
      <c r="BJ1662" s="47">
        <v>7524</v>
      </c>
      <c r="BK1662" s="47">
        <v>0</v>
      </c>
    </row>
    <row r="1663" spans="1:63" s="26" customFormat="1" x14ac:dyDescent="0.25">
      <c r="A1663" s="31" t="s">
        <v>550</v>
      </c>
      <c r="B1663" s="31" t="s">
        <v>58</v>
      </c>
      <c r="C1663" s="31" t="s">
        <v>1536</v>
      </c>
      <c r="D1663" s="68">
        <v>2202000</v>
      </c>
      <c r="E1663" s="120">
        <v>6134</v>
      </c>
      <c r="F1663" s="68" t="s">
        <v>0</v>
      </c>
      <c r="G1663" s="103" t="s">
        <v>1656</v>
      </c>
      <c r="H1663" s="37" t="s">
        <v>80</v>
      </c>
      <c r="I1663" s="47">
        <f t="shared" ref="I1663" si="2467">SUM(I1711,I1755,I1796,I1838,I1880,I1921,I1964,I2006,I2056,I2096,I2138,I2180,I2222)</f>
        <v>326575</v>
      </c>
      <c r="J1663" s="47">
        <f t="shared" ref="J1663:Y1663" si="2468">SUM(J1711,J1755,J1796,J1838,J1880,J1921,J1964,J2006,J2056,J2096,J2138,J2180,J2222)</f>
        <v>99500</v>
      </c>
      <c r="K1663" s="47">
        <f t="shared" si="2468"/>
        <v>0</v>
      </c>
      <c r="L1663" s="47">
        <f t="shared" si="2468"/>
        <v>0</v>
      </c>
      <c r="M1663" s="47">
        <f t="shared" si="2468"/>
        <v>0</v>
      </c>
      <c r="N1663" s="47">
        <f t="shared" si="2468"/>
        <v>0</v>
      </c>
      <c r="O1663" s="47">
        <f t="shared" si="2468"/>
        <v>0</v>
      </c>
      <c r="P1663" s="47">
        <f t="shared" ref="P1663" si="2469">SUM(P1711,P1755,P1796,P1838,P1880,P1921,P1964,P2006,P2056,P2096,P2138,P2180,P2222)</f>
        <v>99500</v>
      </c>
      <c r="Q1663" s="47">
        <f t="shared" si="2468"/>
        <v>10000</v>
      </c>
      <c r="R1663" s="47">
        <f t="shared" si="2468"/>
        <v>10000</v>
      </c>
      <c r="S1663" s="47">
        <f t="shared" si="2468"/>
        <v>16000</v>
      </c>
      <c r="T1663" s="47">
        <f t="shared" si="2468"/>
        <v>11000</v>
      </c>
      <c r="U1663" s="47">
        <f t="shared" si="2468"/>
        <v>15561</v>
      </c>
      <c r="V1663" s="47">
        <f t="shared" si="2468"/>
        <v>19939</v>
      </c>
      <c r="W1663" s="47">
        <f t="shared" si="2468"/>
        <v>0</v>
      </c>
      <c r="X1663" s="47">
        <f t="shared" si="2468"/>
        <v>2000</v>
      </c>
      <c r="Y1663" s="47">
        <f t="shared" si="2468"/>
        <v>0</v>
      </c>
      <c r="Z1663" s="47">
        <v>84500</v>
      </c>
      <c r="AA1663" s="47">
        <v>15000</v>
      </c>
      <c r="AB1663" s="47">
        <f t="shared" ref="AB1663:AQ1663" si="2470">SUM(AB1711,AB1755,AB1796,AB1838,AB1880,AB1921,AB1964,AB2006,AB2056,AB2096,AB2138,AB2180,AB2222)</f>
        <v>25000</v>
      </c>
      <c r="AC1663" s="47">
        <f t="shared" si="2470"/>
        <v>0</v>
      </c>
      <c r="AD1663" s="47">
        <f t="shared" si="2470"/>
        <v>0</v>
      </c>
      <c r="AE1663" s="47">
        <f t="shared" si="2470"/>
        <v>4500</v>
      </c>
      <c r="AF1663" s="47">
        <f t="shared" si="2470"/>
        <v>0</v>
      </c>
      <c r="AG1663" s="47">
        <f t="shared" si="2470"/>
        <v>0</v>
      </c>
      <c r="AH1663" s="47">
        <f t="shared" ref="AH1663" si="2471">SUM(AH1711,AH1755,AH1796,AH1838,AH1880,AH1921,AH1964,AH2006,AH2056,AH2096,AH2138,AH2180,AH2222)</f>
        <v>29500</v>
      </c>
      <c r="AI1663" s="47">
        <f t="shared" si="2470"/>
        <v>0</v>
      </c>
      <c r="AJ1663" s="47">
        <f t="shared" si="2470"/>
        <v>0</v>
      </c>
      <c r="AK1663" s="47">
        <f t="shared" si="2470"/>
        <v>0</v>
      </c>
      <c r="AL1663" s="47">
        <f t="shared" si="2470"/>
        <v>0</v>
      </c>
      <c r="AM1663" s="47">
        <f t="shared" si="2470"/>
        <v>0</v>
      </c>
      <c r="AN1663" s="47">
        <f t="shared" si="2470"/>
        <v>4500</v>
      </c>
      <c r="AO1663" s="47">
        <f t="shared" si="2470"/>
        <v>0</v>
      </c>
      <c r="AP1663" s="47">
        <f t="shared" si="2470"/>
        <v>0</v>
      </c>
      <c r="AQ1663" s="47">
        <f t="shared" si="2470"/>
        <v>4574</v>
      </c>
      <c r="AR1663" s="47">
        <v>9074</v>
      </c>
      <c r="AS1663" s="47">
        <v>20426</v>
      </c>
      <c r="AT1663" s="47">
        <f t="shared" ref="AT1663:BI1663" si="2472">SUM(AT1711,AT1755,AT1796,AT1838,AT1880,AT1921,AT1964,AT2006,AT2056,AT2096,AT2138,AT2180,AT2222)</f>
        <v>16000</v>
      </c>
      <c r="AU1663" s="47">
        <f t="shared" si="2472"/>
        <v>10000</v>
      </c>
      <c r="AV1663" s="47">
        <f t="shared" si="2472"/>
        <v>0</v>
      </c>
      <c r="AW1663" s="47">
        <f t="shared" si="2472"/>
        <v>44000</v>
      </c>
      <c r="AX1663" s="47">
        <f t="shared" si="2472"/>
        <v>0</v>
      </c>
      <c r="AY1663" s="47">
        <f t="shared" si="2472"/>
        <v>0</v>
      </c>
      <c r="AZ1663" s="47">
        <f t="shared" ref="AZ1663" si="2473">SUM(AZ1711,AZ1755,AZ1796,AZ1838,AZ1880,AZ1921,AZ1964,AZ2006,AZ2056,AZ2096,AZ2138,AZ2180,AZ2222)</f>
        <v>70000</v>
      </c>
      <c r="BA1663" s="47">
        <f t="shared" si="2472"/>
        <v>0</v>
      </c>
      <c r="BB1663" s="47">
        <f t="shared" si="2472"/>
        <v>0</v>
      </c>
      <c r="BC1663" s="47">
        <f t="shared" si="2472"/>
        <v>34000</v>
      </c>
      <c r="BD1663" s="47">
        <f t="shared" si="2472"/>
        <v>0</v>
      </c>
      <c r="BE1663" s="47">
        <f t="shared" si="2472"/>
        <v>0</v>
      </c>
      <c r="BF1663" s="47">
        <f t="shared" si="2472"/>
        <v>0</v>
      </c>
      <c r="BG1663" s="47">
        <f t="shared" si="2472"/>
        <v>0</v>
      </c>
      <c r="BH1663" s="47">
        <f t="shared" si="2472"/>
        <v>26000</v>
      </c>
      <c r="BI1663" s="47">
        <f t="shared" si="2472"/>
        <v>0</v>
      </c>
      <c r="BJ1663" s="47">
        <v>60000</v>
      </c>
      <c r="BK1663" s="47">
        <v>10000</v>
      </c>
    </row>
    <row r="1664" spans="1:63" s="26" customFormat="1" x14ac:dyDescent="0.25">
      <c r="A1664" s="31" t="s">
        <v>550</v>
      </c>
      <c r="B1664" s="31" t="s">
        <v>58</v>
      </c>
      <c r="C1664" s="31" t="s">
        <v>1536</v>
      </c>
      <c r="D1664" s="68">
        <v>2202000</v>
      </c>
      <c r="E1664" s="120">
        <v>6135</v>
      </c>
      <c r="F1664" s="68" t="s">
        <v>0</v>
      </c>
      <c r="G1664" s="103" t="s">
        <v>1656</v>
      </c>
      <c r="H1664" s="37" t="s">
        <v>83</v>
      </c>
      <c r="I1664" s="47">
        <f t="shared" ref="I1664" si="2474">SUM(I1712,I1756,I1797,I1839,I1881,I1922,I1965,I2007,I2057,I2097,I2139,I2181,I2223)</f>
        <v>109239</v>
      </c>
      <c r="J1664" s="47">
        <f t="shared" ref="J1664:Y1664" si="2475">SUM(J1712,J1756,J1797,J1839,J1881,J1922,J1965,J2007,J2057,J2097,J2139,J2181,J2223)</f>
        <v>31000</v>
      </c>
      <c r="K1664" s="47">
        <f t="shared" si="2475"/>
        <v>0</v>
      </c>
      <c r="L1664" s="47">
        <f t="shared" si="2475"/>
        <v>0</v>
      </c>
      <c r="M1664" s="47">
        <f t="shared" si="2475"/>
        <v>15000</v>
      </c>
      <c r="N1664" s="47">
        <f t="shared" si="2475"/>
        <v>0</v>
      </c>
      <c r="O1664" s="47">
        <f t="shared" si="2475"/>
        <v>0</v>
      </c>
      <c r="P1664" s="47">
        <f t="shared" ref="P1664" si="2476">SUM(P1712,P1756,P1797,P1839,P1881,P1922,P1965,P2007,P2057,P2097,P2139,P2181,P2223)</f>
        <v>46000</v>
      </c>
      <c r="Q1664" s="47">
        <f t="shared" si="2475"/>
        <v>0</v>
      </c>
      <c r="R1664" s="47">
        <f t="shared" si="2475"/>
        <v>0</v>
      </c>
      <c r="S1664" s="47">
        <f t="shared" si="2475"/>
        <v>0</v>
      </c>
      <c r="T1664" s="47">
        <f t="shared" si="2475"/>
        <v>0</v>
      </c>
      <c r="U1664" s="47">
        <f t="shared" si="2475"/>
        <v>15000</v>
      </c>
      <c r="V1664" s="47">
        <f t="shared" si="2475"/>
        <v>0</v>
      </c>
      <c r="W1664" s="47">
        <f t="shared" si="2475"/>
        <v>15000</v>
      </c>
      <c r="X1664" s="47">
        <f t="shared" si="2475"/>
        <v>0</v>
      </c>
      <c r="Y1664" s="47">
        <f t="shared" si="2475"/>
        <v>1000</v>
      </c>
      <c r="Z1664" s="47">
        <v>31000</v>
      </c>
      <c r="AA1664" s="47">
        <v>15000</v>
      </c>
      <c r="AB1664" s="47">
        <f t="shared" ref="AB1664:AQ1664" si="2477">SUM(AB1712,AB1756,AB1797,AB1839,AB1881,AB1922,AB1965,AB2007,AB2057,AB2097,AB2139,AB2181,AB2223)</f>
        <v>0</v>
      </c>
      <c r="AC1664" s="47">
        <f t="shared" si="2477"/>
        <v>0</v>
      </c>
      <c r="AD1664" s="47">
        <f t="shared" si="2477"/>
        <v>0</v>
      </c>
      <c r="AE1664" s="47">
        <f t="shared" si="2477"/>
        <v>0</v>
      </c>
      <c r="AF1664" s="47">
        <f t="shared" si="2477"/>
        <v>0</v>
      </c>
      <c r="AG1664" s="47">
        <f t="shared" si="2477"/>
        <v>0</v>
      </c>
      <c r="AH1664" s="47">
        <f t="shared" ref="AH1664" si="2478">SUM(AH1712,AH1756,AH1797,AH1839,AH1881,AH1922,AH1965,AH2007,AH2057,AH2097,AH2139,AH2181,AH2223)</f>
        <v>0</v>
      </c>
      <c r="AI1664" s="47">
        <f t="shared" si="2477"/>
        <v>0</v>
      </c>
      <c r="AJ1664" s="47">
        <f t="shared" si="2477"/>
        <v>0</v>
      </c>
      <c r="AK1664" s="47">
        <f t="shared" si="2477"/>
        <v>0</v>
      </c>
      <c r="AL1664" s="47">
        <f t="shared" si="2477"/>
        <v>0</v>
      </c>
      <c r="AM1664" s="47">
        <f t="shared" si="2477"/>
        <v>0</v>
      </c>
      <c r="AN1664" s="47">
        <f t="shared" si="2477"/>
        <v>0</v>
      </c>
      <c r="AO1664" s="47">
        <f t="shared" si="2477"/>
        <v>0</v>
      </c>
      <c r="AP1664" s="47">
        <f t="shared" si="2477"/>
        <v>0</v>
      </c>
      <c r="AQ1664" s="47">
        <f t="shared" si="2477"/>
        <v>0</v>
      </c>
      <c r="AR1664" s="47">
        <v>0</v>
      </c>
      <c r="AS1664" s="47">
        <v>0</v>
      </c>
      <c r="AT1664" s="47">
        <f t="shared" ref="AT1664:BI1664" si="2479">SUM(AT1712,AT1756,AT1797,AT1839,AT1881,AT1922,AT1965,AT2007,AT2057,AT2097,AT2139,AT2181,AT2223)</f>
        <v>32000</v>
      </c>
      <c r="AU1664" s="47">
        <f t="shared" si="2479"/>
        <v>834</v>
      </c>
      <c r="AV1664" s="47">
        <f t="shared" si="2479"/>
        <v>0</v>
      </c>
      <c r="AW1664" s="47">
        <f t="shared" si="2479"/>
        <v>19000</v>
      </c>
      <c r="AX1664" s="47">
        <f t="shared" si="2479"/>
        <v>0</v>
      </c>
      <c r="AY1664" s="47">
        <f t="shared" si="2479"/>
        <v>0</v>
      </c>
      <c r="AZ1664" s="47">
        <f t="shared" ref="AZ1664" si="2480">SUM(AZ1712,AZ1756,AZ1797,AZ1839,AZ1881,AZ1922,AZ1965,AZ2007,AZ2057,AZ2097,AZ2139,AZ2181,AZ2223)</f>
        <v>51834</v>
      </c>
      <c r="BA1664" s="47">
        <f t="shared" si="2479"/>
        <v>0</v>
      </c>
      <c r="BB1664" s="47">
        <f t="shared" si="2479"/>
        <v>0</v>
      </c>
      <c r="BC1664" s="47">
        <f t="shared" si="2479"/>
        <v>834</v>
      </c>
      <c r="BD1664" s="47">
        <f t="shared" si="2479"/>
        <v>0</v>
      </c>
      <c r="BE1664" s="47">
        <f t="shared" si="2479"/>
        <v>0</v>
      </c>
      <c r="BF1664" s="47">
        <f t="shared" si="2479"/>
        <v>4000</v>
      </c>
      <c r="BG1664" s="47">
        <f t="shared" si="2479"/>
        <v>0</v>
      </c>
      <c r="BH1664" s="47">
        <f t="shared" si="2479"/>
        <v>15000</v>
      </c>
      <c r="BI1664" s="47">
        <f t="shared" si="2479"/>
        <v>0</v>
      </c>
      <c r="BJ1664" s="47">
        <v>19834</v>
      </c>
      <c r="BK1664" s="47">
        <v>32000</v>
      </c>
    </row>
    <row r="1665" spans="1:63" s="26" customFormat="1" ht="22.5" x14ac:dyDescent="0.25">
      <c r="A1665" s="31" t="s">
        <v>550</v>
      </c>
      <c r="B1665" s="31" t="s">
        <v>58</v>
      </c>
      <c r="C1665" s="31" t="s">
        <v>1536</v>
      </c>
      <c r="D1665" s="68">
        <v>2202000</v>
      </c>
      <c r="E1665" s="120">
        <v>6136</v>
      </c>
      <c r="F1665" s="68" t="s">
        <v>0</v>
      </c>
      <c r="G1665" s="103" t="s">
        <v>1656</v>
      </c>
      <c r="H1665" s="37" t="s">
        <v>86</v>
      </c>
      <c r="I1665" s="47">
        <f t="shared" ref="I1665" si="2481">SUM(I1713,I1757,I1798,I1840,I1882,I1923,I1966,I2008,I2058,I2098,I2140,I2182,I2224)</f>
        <v>388467</v>
      </c>
      <c r="J1665" s="47">
        <f t="shared" ref="J1665:Y1665" si="2482">SUM(J1713,J1757,J1798,J1840,J1882,J1923,J1966,J2008,J2058,J2098,J2140,J2182,J2224)</f>
        <v>21000</v>
      </c>
      <c r="K1665" s="47">
        <f t="shared" si="2482"/>
        <v>0</v>
      </c>
      <c r="L1665" s="47">
        <f t="shared" si="2482"/>
        <v>0</v>
      </c>
      <c r="M1665" s="47">
        <f t="shared" si="2482"/>
        <v>3000</v>
      </c>
      <c r="N1665" s="47">
        <f t="shared" si="2482"/>
        <v>0</v>
      </c>
      <c r="O1665" s="47">
        <f t="shared" si="2482"/>
        <v>0</v>
      </c>
      <c r="P1665" s="47">
        <f t="shared" ref="P1665" si="2483">SUM(P1713,P1757,P1798,P1840,P1882,P1923,P1966,P2008,P2058,P2098,P2140,P2182,P2224)</f>
        <v>24000</v>
      </c>
      <c r="Q1665" s="47">
        <f t="shared" si="2482"/>
        <v>0</v>
      </c>
      <c r="R1665" s="47">
        <f t="shared" si="2482"/>
        <v>3000</v>
      </c>
      <c r="S1665" s="47">
        <f t="shared" si="2482"/>
        <v>4000</v>
      </c>
      <c r="T1665" s="47">
        <f t="shared" si="2482"/>
        <v>0</v>
      </c>
      <c r="U1665" s="47">
        <f t="shared" si="2482"/>
        <v>0</v>
      </c>
      <c r="V1665" s="47">
        <f t="shared" si="2482"/>
        <v>0</v>
      </c>
      <c r="W1665" s="47">
        <f t="shared" si="2482"/>
        <v>0</v>
      </c>
      <c r="X1665" s="47">
        <f t="shared" si="2482"/>
        <v>2000</v>
      </c>
      <c r="Y1665" s="47">
        <f t="shared" si="2482"/>
        <v>0</v>
      </c>
      <c r="Z1665" s="47">
        <v>9000</v>
      </c>
      <c r="AA1665" s="47">
        <v>15000</v>
      </c>
      <c r="AB1665" s="47">
        <f t="shared" ref="AB1665:AQ1665" si="2484">SUM(AB1713,AB1757,AB1798,AB1840,AB1882,AB1923,AB1966,AB2008,AB2058,AB2098,AB2140,AB2182,AB2224)</f>
        <v>8000</v>
      </c>
      <c r="AC1665" s="47">
        <f t="shared" si="2484"/>
        <v>0</v>
      </c>
      <c r="AD1665" s="47">
        <f t="shared" si="2484"/>
        <v>0</v>
      </c>
      <c r="AE1665" s="47">
        <f t="shared" si="2484"/>
        <v>0</v>
      </c>
      <c r="AF1665" s="47">
        <f t="shared" si="2484"/>
        <v>0</v>
      </c>
      <c r="AG1665" s="47">
        <f t="shared" si="2484"/>
        <v>0</v>
      </c>
      <c r="AH1665" s="47">
        <f t="shared" ref="AH1665" si="2485">SUM(AH1713,AH1757,AH1798,AH1840,AH1882,AH1923,AH1966,AH2008,AH2058,AH2098,AH2140,AH2182,AH2224)</f>
        <v>8000</v>
      </c>
      <c r="AI1665" s="47">
        <f t="shared" si="2484"/>
        <v>0</v>
      </c>
      <c r="AJ1665" s="47">
        <f t="shared" si="2484"/>
        <v>0</v>
      </c>
      <c r="AK1665" s="47">
        <f t="shared" si="2484"/>
        <v>1955</v>
      </c>
      <c r="AL1665" s="47">
        <f t="shared" si="2484"/>
        <v>0</v>
      </c>
      <c r="AM1665" s="47">
        <f t="shared" si="2484"/>
        <v>0</v>
      </c>
      <c r="AN1665" s="47">
        <f t="shared" si="2484"/>
        <v>0</v>
      </c>
      <c r="AO1665" s="47">
        <f t="shared" si="2484"/>
        <v>0</v>
      </c>
      <c r="AP1665" s="47">
        <f t="shared" si="2484"/>
        <v>0</v>
      </c>
      <c r="AQ1665" s="47">
        <f t="shared" si="2484"/>
        <v>0</v>
      </c>
      <c r="AR1665" s="47">
        <v>1955</v>
      </c>
      <c r="AS1665" s="47">
        <v>6045</v>
      </c>
      <c r="AT1665" s="47">
        <f t="shared" ref="AT1665:BI1665" si="2486">SUM(AT1713,AT1757,AT1798,AT1840,AT1882,AT1923,AT1966,AT2008,AT2058,AT2098,AT2140,AT2182,AT2224)</f>
        <v>26000</v>
      </c>
      <c r="AU1665" s="47">
        <f t="shared" si="2486"/>
        <v>0</v>
      </c>
      <c r="AV1665" s="47">
        <f t="shared" si="2486"/>
        <v>0</v>
      </c>
      <c r="AW1665" s="47">
        <f t="shared" si="2486"/>
        <v>2500</v>
      </c>
      <c r="AX1665" s="47">
        <f t="shared" si="2486"/>
        <v>0</v>
      </c>
      <c r="AY1665" s="47">
        <f t="shared" si="2486"/>
        <v>0</v>
      </c>
      <c r="AZ1665" s="47">
        <f t="shared" ref="AZ1665" si="2487">SUM(AZ1713,AZ1757,AZ1798,AZ1840,AZ1882,AZ1923,AZ1966,AZ2008,AZ2058,AZ2098,AZ2140,AZ2182,AZ2224)</f>
        <v>28500</v>
      </c>
      <c r="BA1665" s="47">
        <f t="shared" si="2486"/>
        <v>0</v>
      </c>
      <c r="BB1665" s="47">
        <f t="shared" si="2486"/>
        <v>0</v>
      </c>
      <c r="BC1665" s="47">
        <f t="shared" si="2486"/>
        <v>10000</v>
      </c>
      <c r="BD1665" s="47">
        <f t="shared" si="2486"/>
        <v>0</v>
      </c>
      <c r="BE1665" s="47">
        <f t="shared" si="2486"/>
        <v>0</v>
      </c>
      <c r="BF1665" s="47">
        <f t="shared" si="2486"/>
        <v>1500</v>
      </c>
      <c r="BG1665" s="47">
        <f t="shared" si="2486"/>
        <v>1000</v>
      </c>
      <c r="BH1665" s="47">
        <f t="shared" si="2486"/>
        <v>0</v>
      </c>
      <c r="BI1665" s="47">
        <f t="shared" si="2486"/>
        <v>16000</v>
      </c>
      <c r="BJ1665" s="47">
        <v>28500</v>
      </c>
      <c r="BK1665" s="47">
        <v>0</v>
      </c>
    </row>
    <row r="1666" spans="1:63" s="26" customFormat="1" x14ac:dyDescent="0.25">
      <c r="A1666" s="31" t="s">
        <v>550</v>
      </c>
      <c r="B1666" s="31" t="s">
        <v>58</v>
      </c>
      <c r="C1666" s="31" t="s">
        <v>1536</v>
      </c>
      <c r="D1666" s="68">
        <v>2202000</v>
      </c>
      <c r="E1666" s="120">
        <v>6137</v>
      </c>
      <c r="F1666" s="68" t="s">
        <v>0</v>
      </c>
      <c r="G1666" s="103" t="s">
        <v>1656</v>
      </c>
      <c r="H1666" s="37" t="s">
        <v>89</v>
      </c>
      <c r="I1666" s="47">
        <f t="shared" ref="I1666" si="2488">SUM(I1714,I1758,I1799,I1841,I1883,I1924,I1967,I2009,I2059,I2099,I2141,I2183,I2225)</f>
        <v>265726</v>
      </c>
      <c r="J1666" s="47">
        <f t="shared" ref="J1666:Y1666" si="2489">SUM(J1714,J1758,J1799,J1841,J1883,J1924,J1967,J2009,J2059,J2099,J2141,J2183,J2225)</f>
        <v>152250</v>
      </c>
      <c r="K1666" s="47">
        <f t="shared" si="2489"/>
        <v>0</v>
      </c>
      <c r="L1666" s="47">
        <f t="shared" si="2489"/>
        <v>0</v>
      </c>
      <c r="M1666" s="47">
        <f t="shared" si="2489"/>
        <v>0</v>
      </c>
      <c r="N1666" s="47">
        <f t="shared" si="2489"/>
        <v>-20000</v>
      </c>
      <c r="O1666" s="47">
        <f t="shared" si="2489"/>
        <v>0</v>
      </c>
      <c r="P1666" s="47">
        <f t="shared" ref="P1666" si="2490">SUM(P1714,P1758,P1799,P1841,P1883,P1924,P1967,P2009,P2059,P2099,P2141,P2183,P2225)</f>
        <v>132250</v>
      </c>
      <c r="Q1666" s="47">
        <f t="shared" si="2489"/>
        <v>0</v>
      </c>
      <c r="R1666" s="47">
        <f t="shared" si="2489"/>
        <v>0</v>
      </c>
      <c r="S1666" s="47">
        <f t="shared" si="2489"/>
        <v>0</v>
      </c>
      <c r="T1666" s="47">
        <f t="shared" si="2489"/>
        <v>0</v>
      </c>
      <c r="U1666" s="47">
        <f t="shared" si="2489"/>
        <v>15000</v>
      </c>
      <c r="V1666" s="47">
        <f t="shared" si="2489"/>
        <v>-10000</v>
      </c>
      <c r="W1666" s="47">
        <f t="shared" si="2489"/>
        <v>10000</v>
      </c>
      <c r="X1666" s="47">
        <f t="shared" si="2489"/>
        <v>0</v>
      </c>
      <c r="Y1666" s="47">
        <f t="shared" si="2489"/>
        <v>37830</v>
      </c>
      <c r="Z1666" s="47">
        <v>52830</v>
      </c>
      <c r="AA1666" s="47">
        <v>79420</v>
      </c>
      <c r="AB1666" s="47">
        <f t="shared" ref="AB1666:AQ1666" si="2491">SUM(AB1714,AB1758,AB1799,AB1841,AB1883,AB1924,AB1967,AB2009,AB2059,AB2099,AB2141,AB2183,AB2225)</f>
        <v>0</v>
      </c>
      <c r="AC1666" s="47">
        <f t="shared" si="2491"/>
        <v>0</v>
      </c>
      <c r="AD1666" s="47">
        <f t="shared" si="2491"/>
        <v>0</v>
      </c>
      <c r="AE1666" s="47">
        <f t="shared" si="2491"/>
        <v>0</v>
      </c>
      <c r="AF1666" s="47">
        <f t="shared" si="2491"/>
        <v>0</v>
      </c>
      <c r="AG1666" s="47">
        <f t="shared" si="2491"/>
        <v>0</v>
      </c>
      <c r="AH1666" s="47">
        <f t="shared" ref="AH1666" si="2492">SUM(AH1714,AH1758,AH1799,AH1841,AH1883,AH1924,AH1967,AH2009,AH2059,AH2099,AH2141,AH2183,AH2225)</f>
        <v>0</v>
      </c>
      <c r="AI1666" s="47">
        <f t="shared" si="2491"/>
        <v>0</v>
      </c>
      <c r="AJ1666" s="47">
        <f t="shared" si="2491"/>
        <v>0</v>
      </c>
      <c r="AK1666" s="47">
        <f t="shared" si="2491"/>
        <v>0</v>
      </c>
      <c r="AL1666" s="47">
        <f t="shared" si="2491"/>
        <v>0</v>
      </c>
      <c r="AM1666" s="47">
        <f t="shared" si="2491"/>
        <v>0</v>
      </c>
      <c r="AN1666" s="47">
        <f t="shared" si="2491"/>
        <v>0</v>
      </c>
      <c r="AO1666" s="47">
        <f t="shared" si="2491"/>
        <v>0</v>
      </c>
      <c r="AP1666" s="47">
        <f t="shared" si="2491"/>
        <v>0</v>
      </c>
      <c r="AQ1666" s="47">
        <f t="shared" si="2491"/>
        <v>0</v>
      </c>
      <c r="AR1666" s="47">
        <v>0</v>
      </c>
      <c r="AS1666" s="47">
        <v>0</v>
      </c>
      <c r="AT1666" s="47">
        <f t="shared" ref="AT1666:BI1666" si="2493">SUM(AT1714,AT1758,AT1799,AT1841,AT1883,AT1924,AT1967,AT2009,AT2059,AT2099,AT2141,AT2183,AT2225)</f>
        <v>22500</v>
      </c>
      <c r="AU1666" s="47">
        <f t="shared" si="2493"/>
        <v>0</v>
      </c>
      <c r="AV1666" s="47">
        <f t="shared" si="2493"/>
        <v>0</v>
      </c>
      <c r="AW1666" s="47">
        <f t="shared" si="2493"/>
        <v>5000</v>
      </c>
      <c r="AX1666" s="47">
        <f t="shared" si="2493"/>
        <v>0</v>
      </c>
      <c r="AY1666" s="47">
        <f t="shared" si="2493"/>
        <v>0</v>
      </c>
      <c r="AZ1666" s="47">
        <f t="shared" ref="AZ1666" si="2494">SUM(AZ1714,AZ1758,AZ1799,AZ1841,AZ1883,AZ1924,AZ1967,AZ2009,AZ2059,AZ2099,AZ2141,AZ2183,AZ2225)</f>
        <v>27500</v>
      </c>
      <c r="BA1666" s="47">
        <f t="shared" si="2493"/>
        <v>0</v>
      </c>
      <c r="BB1666" s="47">
        <f t="shared" si="2493"/>
        <v>5000</v>
      </c>
      <c r="BC1666" s="47">
        <f t="shared" si="2493"/>
        <v>0</v>
      </c>
      <c r="BD1666" s="47">
        <f t="shared" si="2493"/>
        <v>0</v>
      </c>
      <c r="BE1666" s="47">
        <f t="shared" si="2493"/>
        <v>0</v>
      </c>
      <c r="BF1666" s="47">
        <f t="shared" si="2493"/>
        <v>0</v>
      </c>
      <c r="BG1666" s="47">
        <f t="shared" si="2493"/>
        <v>0</v>
      </c>
      <c r="BH1666" s="47">
        <f t="shared" si="2493"/>
        <v>0</v>
      </c>
      <c r="BI1666" s="47">
        <f t="shared" si="2493"/>
        <v>0</v>
      </c>
      <c r="BJ1666" s="47">
        <v>5000</v>
      </c>
      <c r="BK1666" s="47">
        <v>22500</v>
      </c>
    </row>
    <row r="1667" spans="1:63" s="26" customFormat="1" ht="22.5" x14ac:dyDescent="0.25">
      <c r="A1667" s="31" t="s">
        <v>550</v>
      </c>
      <c r="B1667" s="31" t="s">
        <v>58</v>
      </c>
      <c r="C1667" s="31" t="s">
        <v>1536</v>
      </c>
      <c r="D1667" s="68">
        <v>2202000</v>
      </c>
      <c r="E1667" s="120">
        <v>6138</v>
      </c>
      <c r="F1667" s="68" t="s">
        <v>0</v>
      </c>
      <c r="G1667" s="103" t="s">
        <v>1656</v>
      </c>
      <c r="H1667" s="37" t="s">
        <v>92</v>
      </c>
      <c r="I1667" s="47">
        <f t="shared" ref="I1667" si="2495">SUM(I1715,I1759,I1800,I1842,I1884,I1925,I1968,I2010,I2060,I2100,I2142,I2184,I2226)</f>
        <v>61208</v>
      </c>
      <c r="J1667" s="47">
        <f t="shared" ref="J1667:Y1667" si="2496">SUM(J1715,J1759,J1800,J1842,J1884,J1925,J1968,J2010,J2060,J2100,J2142,J2184,J2226)</f>
        <v>5500</v>
      </c>
      <c r="K1667" s="47">
        <f t="shared" si="2496"/>
        <v>0</v>
      </c>
      <c r="L1667" s="47">
        <f t="shared" si="2496"/>
        <v>0</v>
      </c>
      <c r="M1667" s="47">
        <f t="shared" si="2496"/>
        <v>0</v>
      </c>
      <c r="N1667" s="47">
        <f t="shared" si="2496"/>
        <v>0</v>
      </c>
      <c r="O1667" s="47">
        <f t="shared" si="2496"/>
        <v>0</v>
      </c>
      <c r="P1667" s="47">
        <f t="shared" ref="P1667" si="2497">SUM(P1715,P1759,P1800,P1842,P1884,P1925,P1968,P2010,P2060,P2100,P2142,P2184,P2226)</f>
        <v>5500</v>
      </c>
      <c r="Q1667" s="47">
        <f t="shared" si="2496"/>
        <v>2500</v>
      </c>
      <c r="R1667" s="47">
        <f t="shared" si="2496"/>
        <v>0</v>
      </c>
      <c r="S1667" s="47">
        <f t="shared" si="2496"/>
        <v>0</v>
      </c>
      <c r="T1667" s="47">
        <f t="shared" si="2496"/>
        <v>0</v>
      </c>
      <c r="U1667" s="47">
        <f t="shared" si="2496"/>
        <v>0</v>
      </c>
      <c r="V1667" s="47">
        <f t="shared" si="2496"/>
        <v>0</v>
      </c>
      <c r="W1667" s="47">
        <f t="shared" si="2496"/>
        <v>1000</v>
      </c>
      <c r="X1667" s="47">
        <f t="shared" si="2496"/>
        <v>0</v>
      </c>
      <c r="Y1667" s="47">
        <f t="shared" si="2496"/>
        <v>2000</v>
      </c>
      <c r="Z1667" s="47">
        <v>5500</v>
      </c>
      <c r="AA1667" s="47">
        <v>0</v>
      </c>
      <c r="AB1667" s="47">
        <f t="shared" ref="AB1667:AQ1667" si="2498">SUM(AB1715,AB1759,AB1800,AB1842,AB1884,AB1925,AB1968,AB2010,AB2060,AB2100,AB2142,AB2184,AB2226)</f>
        <v>0</v>
      </c>
      <c r="AC1667" s="47">
        <f t="shared" si="2498"/>
        <v>0</v>
      </c>
      <c r="AD1667" s="47">
        <f t="shared" si="2498"/>
        <v>0</v>
      </c>
      <c r="AE1667" s="47">
        <f t="shared" si="2498"/>
        <v>0</v>
      </c>
      <c r="AF1667" s="47">
        <f t="shared" si="2498"/>
        <v>0</v>
      </c>
      <c r="AG1667" s="47">
        <f t="shared" si="2498"/>
        <v>0</v>
      </c>
      <c r="AH1667" s="47">
        <f t="shared" ref="AH1667" si="2499">SUM(AH1715,AH1759,AH1800,AH1842,AH1884,AH1925,AH1968,AH2010,AH2060,AH2100,AH2142,AH2184,AH2226)</f>
        <v>0</v>
      </c>
      <c r="AI1667" s="47">
        <f t="shared" si="2498"/>
        <v>0</v>
      </c>
      <c r="AJ1667" s="47">
        <f t="shared" si="2498"/>
        <v>0</v>
      </c>
      <c r="AK1667" s="47">
        <f t="shared" si="2498"/>
        <v>0</v>
      </c>
      <c r="AL1667" s="47">
        <f t="shared" si="2498"/>
        <v>0</v>
      </c>
      <c r="AM1667" s="47">
        <f t="shared" si="2498"/>
        <v>0</v>
      </c>
      <c r="AN1667" s="47">
        <f t="shared" si="2498"/>
        <v>0</v>
      </c>
      <c r="AO1667" s="47">
        <f t="shared" si="2498"/>
        <v>0</v>
      </c>
      <c r="AP1667" s="47">
        <f t="shared" si="2498"/>
        <v>0</v>
      </c>
      <c r="AQ1667" s="47">
        <f t="shared" si="2498"/>
        <v>0</v>
      </c>
      <c r="AR1667" s="47">
        <v>0</v>
      </c>
      <c r="AS1667" s="47">
        <v>0</v>
      </c>
      <c r="AT1667" s="47">
        <f t="shared" ref="AT1667:BI1667" si="2500">SUM(AT1715,AT1759,AT1800,AT1842,AT1884,AT1925,AT1968,AT2010,AT2060,AT2100,AT2142,AT2184,AT2226)</f>
        <v>0</v>
      </c>
      <c r="AU1667" s="47">
        <f t="shared" si="2500"/>
        <v>175</v>
      </c>
      <c r="AV1667" s="47">
        <f t="shared" si="2500"/>
        <v>0</v>
      </c>
      <c r="AW1667" s="47">
        <f t="shared" si="2500"/>
        <v>2000</v>
      </c>
      <c r="AX1667" s="47">
        <f t="shared" si="2500"/>
        <v>0</v>
      </c>
      <c r="AY1667" s="47">
        <f t="shared" si="2500"/>
        <v>0</v>
      </c>
      <c r="AZ1667" s="47">
        <f t="shared" ref="AZ1667" si="2501">SUM(AZ1715,AZ1759,AZ1800,AZ1842,AZ1884,AZ1925,AZ1968,AZ2010,AZ2060,AZ2100,AZ2142,AZ2184,AZ2226)</f>
        <v>2175</v>
      </c>
      <c r="BA1667" s="47">
        <f t="shared" si="2500"/>
        <v>0</v>
      </c>
      <c r="BB1667" s="47">
        <f t="shared" si="2500"/>
        <v>0</v>
      </c>
      <c r="BC1667" s="47">
        <f t="shared" si="2500"/>
        <v>175</v>
      </c>
      <c r="BD1667" s="47">
        <f t="shared" si="2500"/>
        <v>0</v>
      </c>
      <c r="BE1667" s="47">
        <f t="shared" si="2500"/>
        <v>0</v>
      </c>
      <c r="BF1667" s="47">
        <f t="shared" si="2500"/>
        <v>0</v>
      </c>
      <c r="BG1667" s="47">
        <f t="shared" si="2500"/>
        <v>0</v>
      </c>
      <c r="BH1667" s="47">
        <f t="shared" si="2500"/>
        <v>2000</v>
      </c>
      <c r="BI1667" s="47">
        <f t="shared" si="2500"/>
        <v>0</v>
      </c>
      <c r="BJ1667" s="47">
        <v>2175</v>
      </c>
      <c r="BK1667" s="47">
        <v>0</v>
      </c>
    </row>
    <row r="1668" spans="1:63" s="26" customFormat="1" x14ac:dyDescent="0.25">
      <c r="A1668" s="31" t="s">
        <v>550</v>
      </c>
      <c r="B1668" s="31" t="s">
        <v>58</v>
      </c>
      <c r="C1668" s="31" t="s">
        <v>1536</v>
      </c>
      <c r="D1668" s="68">
        <v>2202000</v>
      </c>
      <c r="E1668" s="120">
        <v>6139</v>
      </c>
      <c r="F1668" s="68" t="s">
        <v>0</v>
      </c>
      <c r="G1668" s="103" t="s">
        <v>1656</v>
      </c>
      <c r="H1668" s="37" t="s">
        <v>37</v>
      </c>
      <c r="I1668" s="47">
        <f t="shared" ref="I1668" si="2502">SUM(I1716,I1760,I1801,I1843,I1885,I1926,I1969,I2011,I2061,I2101,I2143,I2185,I2227)</f>
        <v>3824434</v>
      </c>
      <c r="J1668" s="47">
        <f t="shared" ref="J1668:Y1668" si="2503">SUM(J1716,J1760,J1801,J1843,J1885,J1926,J1969,J2011,J2061,J2101,J2143,J2185,J2227)</f>
        <v>383000</v>
      </c>
      <c r="K1668" s="47">
        <f t="shared" si="2503"/>
        <v>0</v>
      </c>
      <c r="L1668" s="47">
        <f t="shared" si="2503"/>
        <v>0</v>
      </c>
      <c r="M1668" s="47">
        <f t="shared" si="2503"/>
        <v>194230</v>
      </c>
      <c r="N1668" s="47">
        <f t="shared" si="2503"/>
        <v>10000</v>
      </c>
      <c r="O1668" s="47">
        <f t="shared" si="2503"/>
        <v>0</v>
      </c>
      <c r="P1668" s="47">
        <f t="shared" ref="P1668" si="2504">SUM(P1716,P1760,P1801,P1843,P1885,P1926,P1969,P2011,P2061,P2101,P2143,P2185,P2227)</f>
        <v>587230</v>
      </c>
      <c r="Q1668" s="47">
        <f t="shared" si="2503"/>
        <v>55309</v>
      </c>
      <c r="R1668" s="47">
        <f t="shared" si="2503"/>
        <v>62162</v>
      </c>
      <c r="S1668" s="47">
        <f t="shared" si="2503"/>
        <v>74940</v>
      </c>
      <c r="T1668" s="47">
        <f t="shared" si="2503"/>
        <v>39964</v>
      </c>
      <c r="U1668" s="47">
        <f t="shared" si="2503"/>
        <v>40083</v>
      </c>
      <c r="V1668" s="47">
        <f t="shared" si="2503"/>
        <v>115955</v>
      </c>
      <c r="W1668" s="47">
        <f t="shared" si="2503"/>
        <v>50420</v>
      </c>
      <c r="X1668" s="47">
        <f t="shared" si="2503"/>
        <v>42569</v>
      </c>
      <c r="Y1668" s="47">
        <f t="shared" si="2503"/>
        <v>10000</v>
      </c>
      <c r="Z1668" s="47">
        <v>491402</v>
      </c>
      <c r="AA1668" s="47">
        <v>95828</v>
      </c>
      <c r="AB1668" s="47">
        <f t="shared" ref="AB1668:AQ1668" si="2505">SUM(AB1716,AB1760,AB1801,AB1843,AB1885,AB1926,AB1969,AB2011,AB2061,AB2101,AB2143,AB2185,AB2227)</f>
        <v>79040</v>
      </c>
      <c r="AC1668" s="47">
        <f t="shared" si="2505"/>
        <v>24273</v>
      </c>
      <c r="AD1668" s="47">
        <f t="shared" si="2505"/>
        <v>0</v>
      </c>
      <c r="AE1668" s="47">
        <f t="shared" si="2505"/>
        <v>19587</v>
      </c>
      <c r="AF1668" s="47">
        <f t="shared" si="2505"/>
        <v>0</v>
      </c>
      <c r="AG1668" s="47">
        <f t="shared" si="2505"/>
        <v>0</v>
      </c>
      <c r="AH1668" s="47">
        <f t="shared" ref="AH1668" si="2506">SUM(AH1716,AH1760,AH1801,AH1843,AH1885,AH1926,AH1969,AH2011,AH2061,AH2101,AH2143,AH2185,AH2227)</f>
        <v>122900</v>
      </c>
      <c r="AI1668" s="47">
        <f t="shared" si="2505"/>
        <v>0</v>
      </c>
      <c r="AJ1668" s="47">
        <f t="shared" si="2505"/>
        <v>0</v>
      </c>
      <c r="AK1668" s="47">
        <f t="shared" si="2505"/>
        <v>26557</v>
      </c>
      <c r="AL1668" s="47">
        <f t="shared" si="2505"/>
        <v>0</v>
      </c>
      <c r="AM1668" s="47">
        <f t="shared" si="2505"/>
        <v>0</v>
      </c>
      <c r="AN1668" s="47">
        <f t="shared" si="2505"/>
        <v>2284</v>
      </c>
      <c r="AO1668" s="47">
        <f t="shared" si="2505"/>
        <v>0</v>
      </c>
      <c r="AP1668" s="47">
        <f t="shared" si="2505"/>
        <v>17303</v>
      </c>
      <c r="AQ1668" s="47">
        <f t="shared" si="2505"/>
        <v>0</v>
      </c>
      <c r="AR1668" s="47">
        <v>46144</v>
      </c>
      <c r="AS1668" s="47">
        <v>76756</v>
      </c>
      <c r="AT1668" s="47">
        <f t="shared" ref="AT1668:BI1668" si="2507">SUM(AT1716,AT1760,AT1801,AT1843,AT1885,AT1926,AT1969,AT2011,AT2061,AT2101,AT2143,AT2185,AT2227)</f>
        <v>358500</v>
      </c>
      <c r="AU1668" s="47">
        <f t="shared" si="2507"/>
        <v>190144</v>
      </c>
      <c r="AV1668" s="47">
        <f t="shared" si="2507"/>
        <v>0</v>
      </c>
      <c r="AW1668" s="47">
        <f t="shared" si="2507"/>
        <v>266101</v>
      </c>
      <c r="AX1668" s="47">
        <f t="shared" si="2507"/>
        <v>0</v>
      </c>
      <c r="AY1668" s="47">
        <f t="shared" si="2507"/>
        <v>0</v>
      </c>
      <c r="AZ1668" s="47">
        <f t="shared" ref="AZ1668" si="2508">SUM(AZ1716,AZ1760,AZ1801,AZ1843,AZ1885,AZ1926,AZ1969,AZ2011,AZ2061,AZ2101,AZ2143,AZ2185,AZ2227)</f>
        <v>814745</v>
      </c>
      <c r="BA1668" s="47">
        <f t="shared" si="2507"/>
        <v>16000</v>
      </c>
      <c r="BB1668" s="47">
        <f t="shared" si="2507"/>
        <v>90000</v>
      </c>
      <c r="BC1668" s="47">
        <f t="shared" si="2507"/>
        <v>195144</v>
      </c>
      <c r="BD1668" s="47">
        <f t="shared" si="2507"/>
        <v>15000</v>
      </c>
      <c r="BE1668" s="47">
        <f t="shared" si="2507"/>
        <v>18000</v>
      </c>
      <c r="BF1668" s="47">
        <f t="shared" si="2507"/>
        <v>11000</v>
      </c>
      <c r="BG1668" s="47">
        <f t="shared" si="2507"/>
        <v>82877</v>
      </c>
      <c r="BH1668" s="47">
        <f t="shared" si="2507"/>
        <v>78791</v>
      </c>
      <c r="BI1668" s="47">
        <f t="shared" si="2507"/>
        <v>52933</v>
      </c>
      <c r="BJ1668" s="47">
        <v>559745</v>
      </c>
      <c r="BK1668" s="47">
        <v>255000</v>
      </c>
    </row>
    <row r="1669" spans="1:63" s="26" customFormat="1" ht="33.75" x14ac:dyDescent="0.25">
      <c r="A1669" s="30" t="s">
        <v>0</v>
      </c>
      <c r="B1669" s="30" t="s">
        <v>0</v>
      </c>
      <c r="C1669" s="30" t="s">
        <v>0</v>
      </c>
      <c r="D1669" s="114" t="s">
        <v>0</v>
      </c>
      <c r="E1669" s="114" t="s">
        <v>0</v>
      </c>
      <c r="F1669" s="114" t="s">
        <v>0</v>
      </c>
      <c r="G1669" s="32" t="s">
        <v>0</v>
      </c>
      <c r="H1669" s="34" t="s">
        <v>41</v>
      </c>
      <c r="I1669" s="43">
        <f>SUM(I1670)</f>
        <v>1250</v>
      </c>
      <c r="J1669" s="43">
        <f t="shared" ref="J1669:Y1669" si="2509">SUM(J1670)</f>
        <v>0</v>
      </c>
      <c r="K1669" s="43">
        <f t="shared" si="2509"/>
        <v>0</v>
      </c>
      <c r="L1669" s="43">
        <f t="shared" si="2509"/>
        <v>0</v>
      </c>
      <c r="M1669" s="43">
        <f t="shared" si="2509"/>
        <v>0</v>
      </c>
      <c r="N1669" s="43">
        <f t="shared" si="2509"/>
        <v>0</v>
      </c>
      <c r="O1669" s="43">
        <f t="shared" si="2509"/>
        <v>0</v>
      </c>
      <c r="P1669" s="43">
        <f t="shared" si="2509"/>
        <v>0</v>
      </c>
      <c r="Q1669" s="43">
        <f t="shared" si="2509"/>
        <v>0</v>
      </c>
      <c r="R1669" s="43">
        <f t="shared" si="2509"/>
        <v>0</v>
      </c>
      <c r="S1669" s="43">
        <f t="shared" si="2509"/>
        <v>0</v>
      </c>
      <c r="T1669" s="43">
        <f t="shared" si="2509"/>
        <v>0</v>
      </c>
      <c r="U1669" s="43">
        <f t="shared" si="2509"/>
        <v>0</v>
      </c>
      <c r="V1669" s="43">
        <f t="shared" si="2509"/>
        <v>0</v>
      </c>
      <c r="W1669" s="43">
        <f t="shared" si="2509"/>
        <v>0</v>
      </c>
      <c r="X1669" s="43">
        <f t="shared" si="2509"/>
        <v>0</v>
      </c>
      <c r="Y1669" s="43">
        <f t="shared" si="2509"/>
        <v>0</v>
      </c>
      <c r="Z1669" s="43">
        <v>0</v>
      </c>
      <c r="AA1669" s="43">
        <v>0</v>
      </c>
      <c r="AB1669" s="43">
        <f t="shared" ref="AB1669:AQ1669" si="2510">SUM(AB1670)</f>
        <v>0</v>
      </c>
      <c r="AC1669" s="43">
        <f t="shared" si="2510"/>
        <v>0</v>
      </c>
      <c r="AD1669" s="43">
        <f t="shared" si="2510"/>
        <v>0</v>
      </c>
      <c r="AE1669" s="43">
        <f t="shared" si="2510"/>
        <v>0</v>
      </c>
      <c r="AF1669" s="43">
        <f t="shared" si="2510"/>
        <v>0</v>
      </c>
      <c r="AG1669" s="43">
        <f t="shared" si="2510"/>
        <v>0</v>
      </c>
      <c r="AH1669" s="43">
        <f t="shared" si="2510"/>
        <v>0</v>
      </c>
      <c r="AI1669" s="43">
        <f t="shared" si="2510"/>
        <v>0</v>
      </c>
      <c r="AJ1669" s="43">
        <f t="shared" si="2510"/>
        <v>0</v>
      </c>
      <c r="AK1669" s="43">
        <f t="shared" si="2510"/>
        <v>0</v>
      </c>
      <c r="AL1669" s="43">
        <f t="shared" si="2510"/>
        <v>0</v>
      </c>
      <c r="AM1669" s="43">
        <f t="shared" si="2510"/>
        <v>0</v>
      </c>
      <c r="AN1669" s="43">
        <f t="shared" si="2510"/>
        <v>0</v>
      </c>
      <c r="AO1669" s="43">
        <f t="shared" si="2510"/>
        <v>0</v>
      </c>
      <c r="AP1669" s="43">
        <f t="shared" si="2510"/>
        <v>0</v>
      </c>
      <c r="AQ1669" s="43">
        <f t="shared" si="2510"/>
        <v>0</v>
      </c>
      <c r="AR1669" s="43">
        <v>0</v>
      </c>
      <c r="AS1669" s="43">
        <v>0</v>
      </c>
      <c r="AT1669" s="43">
        <f t="shared" ref="AT1669:BI1669" si="2511">SUM(AT1670)</f>
        <v>100</v>
      </c>
      <c r="AU1669" s="43">
        <f t="shared" si="2511"/>
        <v>0</v>
      </c>
      <c r="AV1669" s="43">
        <f t="shared" si="2511"/>
        <v>0</v>
      </c>
      <c r="AW1669" s="43">
        <f t="shared" si="2511"/>
        <v>0</v>
      </c>
      <c r="AX1669" s="43">
        <f t="shared" si="2511"/>
        <v>0</v>
      </c>
      <c r="AY1669" s="43">
        <f t="shared" si="2511"/>
        <v>0</v>
      </c>
      <c r="AZ1669" s="43">
        <f t="shared" si="2511"/>
        <v>100</v>
      </c>
      <c r="BA1669" s="43">
        <f t="shared" si="2511"/>
        <v>0</v>
      </c>
      <c r="BB1669" s="43">
        <f t="shared" si="2511"/>
        <v>0</v>
      </c>
      <c r="BC1669" s="43">
        <f t="shared" si="2511"/>
        <v>0</v>
      </c>
      <c r="BD1669" s="43">
        <f t="shared" si="2511"/>
        <v>0</v>
      </c>
      <c r="BE1669" s="43">
        <f t="shared" si="2511"/>
        <v>0</v>
      </c>
      <c r="BF1669" s="43">
        <f t="shared" si="2511"/>
        <v>0</v>
      </c>
      <c r="BG1669" s="43">
        <f t="shared" si="2511"/>
        <v>0</v>
      </c>
      <c r="BH1669" s="43">
        <f t="shared" si="2511"/>
        <v>0</v>
      </c>
      <c r="BI1669" s="43">
        <f t="shared" si="2511"/>
        <v>0</v>
      </c>
      <c r="BJ1669" s="43">
        <v>0</v>
      </c>
      <c r="BK1669" s="43">
        <v>100</v>
      </c>
    </row>
    <row r="1670" spans="1:63" s="26" customFormat="1" ht="22.5" x14ac:dyDescent="0.25">
      <c r="A1670" s="31" t="s">
        <v>550</v>
      </c>
      <c r="B1670" s="31" t="s">
        <v>58</v>
      </c>
      <c r="C1670" s="31" t="s">
        <v>1536</v>
      </c>
      <c r="D1670" s="68">
        <v>2202000</v>
      </c>
      <c r="E1670" s="114" t="s">
        <v>1541</v>
      </c>
      <c r="F1670" s="114" t="s">
        <v>0</v>
      </c>
      <c r="G1670" s="32" t="s">
        <v>0</v>
      </c>
      <c r="H1670" s="32" t="s">
        <v>43</v>
      </c>
      <c r="I1670" s="44">
        <f t="shared" ref="I1670" si="2512">SUM(I1671:I1672)</f>
        <v>1250</v>
      </c>
      <c r="J1670" s="44">
        <f t="shared" ref="J1670:Y1670" si="2513">SUM(J1671:J1672)</f>
        <v>0</v>
      </c>
      <c r="K1670" s="44">
        <f t="shared" si="2513"/>
        <v>0</v>
      </c>
      <c r="L1670" s="44">
        <f t="shared" si="2513"/>
        <v>0</v>
      </c>
      <c r="M1670" s="44">
        <f t="shared" si="2513"/>
        <v>0</v>
      </c>
      <c r="N1670" s="44">
        <f t="shared" si="2513"/>
        <v>0</v>
      </c>
      <c r="O1670" s="44">
        <f t="shared" si="2513"/>
        <v>0</v>
      </c>
      <c r="P1670" s="44">
        <f t="shared" ref="P1670" si="2514">SUM(P1671:P1672)</f>
        <v>0</v>
      </c>
      <c r="Q1670" s="44">
        <f t="shared" si="2513"/>
        <v>0</v>
      </c>
      <c r="R1670" s="44">
        <f t="shared" si="2513"/>
        <v>0</v>
      </c>
      <c r="S1670" s="44">
        <f t="shared" si="2513"/>
        <v>0</v>
      </c>
      <c r="T1670" s="44">
        <f t="shared" si="2513"/>
        <v>0</v>
      </c>
      <c r="U1670" s="44">
        <f t="shared" si="2513"/>
        <v>0</v>
      </c>
      <c r="V1670" s="44">
        <f t="shared" si="2513"/>
        <v>0</v>
      </c>
      <c r="W1670" s="44">
        <f t="shared" si="2513"/>
        <v>0</v>
      </c>
      <c r="X1670" s="44">
        <f t="shared" si="2513"/>
        <v>0</v>
      </c>
      <c r="Y1670" s="44">
        <f t="shared" si="2513"/>
        <v>0</v>
      </c>
      <c r="Z1670" s="44">
        <v>0</v>
      </c>
      <c r="AA1670" s="44">
        <v>0</v>
      </c>
      <c r="AB1670" s="44">
        <f t="shared" ref="AB1670:AQ1670" si="2515">SUM(AB1671:AB1672)</f>
        <v>0</v>
      </c>
      <c r="AC1670" s="44">
        <f t="shared" si="2515"/>
        <v>0</v>
      </c>
      <c r="AD1670" s="44">
        <f t="shared" si="2515"/>
        <v>0</v>
      </c>
      <c r="AE1670" s="44">
        <f t="shared" si="2515"/>
        <v>0</v>
      </c>
      <c r="AF1670" s="44">
        <f t="shared" si="2515"/>
        <v>0</v>
      </c>
      <c r="AG1670" s="44">
        <f t="shared" si="2515"/>
        <v>0</v>
      </c>
      <c r="AH1670" s="44">
        <f t="shared" ref="AH1670" si="2516">SUM(AH1671:AH1672)</f>
        <v>0</v>
      </c>
      <c r="AI1670" s="44">
        <f t="shared" si="2515"/>
        <v>0</v>
      </c>
      <c r="AJ1670" s="44">
        <f t="shared" si="2515"/>
        <v>0</v>
      </c>
      <c r="AK1670" s="44">
        <f t="shared" si="2515"/>
        <v>0</v>
      </c>
      <c r="AL1670" s="44">
        <f t="shared" si="2515"/>
        <v>0</v>
      </c>
      <c r="AM1670" s="44">
        <f t="shared" si="2515"/>
        <v>0</v>
      </c>
      <c r="AN1670" s="44">
        <f t="shared" si="2515"/>
        <v>0</v>
      </c>
      <c r="AO1670" s="44">
        <f t="shared" si="2515"/>
        <v>0</v>
      </c>
      <c r="AP1670" s="44">
        <f t="shared" si="2515"/>
        <v>0</v>
      </c>
      <c r="AQ1670" s="44">
        <f t="shared" si="2515"/>
        <v>0</v>
      </c>
      <c r="AR1670" s="44">
        <v>0</v>
      </c>
      <c r="AS1670" s="44">
        <v>0</v>
      </c>
      <c r="AT1670" s="44">
        <f t="shared" ref="AT1670:BI1670" si="2517">SUM(AT1671:AT1672)</f>
        <v>100</v>
      </c>
      <c r="AU1670" s="44">
        <f t="shared" si="2517"/>
        <v>0</v>
      </c>
      <c r="AV1670" s="44">
        <f t="shared" si="2517"/>
        <v>0</v>
      </c>
      <c r="AW1670" s="44">
        <f t="shared" si="2517"/>
        <v>0</v>
      </c>
      <c r="AX1670" s="44">
        <f t="shared" si="2517"/>
        <v>0</v>
      </c>
      <c r="AY1670" s="44">
        <f t="shared" si="2517"/>
        <v>0</v>
      </c>
      <c r="AZ1670" s="44">
        <f t="shared" ref="AZ1670" si="2518">SUM(AZ1671:AZ1672)</f>
        <v>100</v>
      </c>
      <c r="BA1670" s="44">
        <f t="shared" si="2517"/>
        <v>0</v>
      </c>
      <c r="BB1670" s="44">
        <f t="shared" si="2517"/>
        <v>0</v>
      </c>
      <c r="BC1670" s="44">
        <f t="shared" si="2517"/>
        <v>0</v>
      </c>
      <c r="BD1670" s="44">
        <f t="shared" si="2517"/>
        <v>0</v>
      </c>
      <c r="BE1670" s="44">
        <f t="shared" si="2517"/>
        <v>0</v>
      </c>
      <c r="BF1670" s="44">
        <f t="shared" si="2517"/>
        <v>0</v>
      </c>
      <c r="BG1670" s="44">
        <f t="shared" si="2517"/>
        <v>0</v>
      </c>
      <c r="BH1670" s="44">
        <f t="shared" si="2517"/>
        <v>0</v>
      </c>
      <c r="BI1670" s="44">
        <f t="shared" si="2517"/>
        <v>0</v>
      </c>
      <c r="BJ1670" s="44">
        <v>0</v>
      </c>
      <c r="BK1670" s="44">
        <v>100</v>
      </c>
    </row>
    <row r="1671" spans="1:63" s="26" customFormat="1" x14ac:dyDescent="0.25">
      <c r="A1671" s="31" t="s">
        <v>550</v>
      </c>
      <c r="B1671" s="31" t="s">
        <v>58</v>
      </c>
      <c r="C1671" s="31" t="s">
        <v>1536</v>
      </c>
      <c r="D1671" s="68">
        <v>2202000</v>
      </c>
      <c r="E1671" s="117">
        <v>6147</v>
      </c>
      <c r="F1671" s="107"/>
      <c r="G1671" s="103" t="s">
        <v>1656</v>
      </c>
      <c r="H1671" s="13" t="s">
        <v>64</v>
      </c>
      <c r="I1671" s="47">
        <f>SUM(I1932)</f>
        <v>0</v>
      </c>
      <c r="J1671" s="47">
        <f t="shared" ref="J1671:Y1671" si="2519">SUM(J1932)</f>
        <v>0</v>
      </c>
      <c r="K1671" s="47">
        <f t="shared" si="2519"/>
        <v>0</v>
      </c>
      <c r="L1671" s="47">
        <f t="shared" si="2519"/>
        <v>0</v>
      </c>
      <c r="M1671" s="47">
        <f t="shared" si="2519"/>
        <v>0</v>
      </c>
      <c r="N1671" s="47">
        <f t="shared" si="2519"/>
        <v>0</v>
      </c>
      <c r="O1671" s="47">
        <f t="shared" si="2519"/>
        <v>0</v>
      </c>
      <c r="P1671" s="47">
        <f t="shared" ref="P1671" si="2520">SUM(P1932)</f>
        <v>0</v>
      </c>
      <c r="Q1671" s="47">
        <f t="shared" si="2519"/>
        <v>0</v>
      </c>
      <c r="R1671" s="47">
        <f t="shared" si="2519"/>
        <v>0</v>
      </c>
      <c r="S1671" s="47">
        <f t="shared" si="2519"/>
        <v>0</v>
      </c>
      <c r="T1671" s="47">
        <f t="shared" si="2519"/>
        <v>0</v>
      </c>
      <c r="U1671" s="47">
        <f t="shared" si="2519"/>
        <v>0</v>
      </c>
      <c r="V1671" s="47">
        <f t="shared" si="2519"/>
        <v>0</v>
      </c>
      <c r="W1671" s="47">
        <f t="shared" si="2519"/>
        <v>0</v>
      </c>
      <c r="X1671" s="47">
        <f t="shared" si="2519"/>
        <v>0</v>
      </c>
      <c r="Y1671" s="47">
        <f t="shared" si="2519"/>
        <v>0</v>
      </c>
      <c r="Z1671" s="47">
        <v>0</v>
      </c>
      <c r="AA1671" s="47">
        <v>0</v>
      </c>
      <c r="AB1671" s="47">
        <f t="shared" ref="AB1671:AQ1671" si="2521">SUM(AB1932)</f>
        <v>0</v>
      </c>
      <c r="AC1671" s="47">
        <f t="shared" si="2521"/>
        <v>0</v>
      </c>
      <c r="AD1671" s="47">
        <f t="shared" si="2521"/>
        <v>0</v>
      </c>
      <c r="AE1671" s="47">
        <f t="shared" si="2521"/>
        <v>0</v>
      </c>
      <c r="AF1671" s="47">
        <f t="shared" si="2521"/>
        <v>0</v>
      </c>
      <c r="AG1671" s="47">
        <f t="shared" si="2521"/>
        <v>0</v>
      </c>
      <c r="AH1671" s="47">
        <f t="shared" ref="AH1671" si="2522">SUM(AH1932)</f>
        <v>0</v>
      </c>
      <c r="AI1671" s="47">
        <f t="shared" si="2521"/>
        <v>0</v>
      </c>
      <c r="AJ1671" s="47">
        <f t="shared" si="2521"/>
        <v>0</v>
      </c>
      <c r="AK1671" s="47">
        <f t="shared" si="2521"/>
        <v>0</v>
      </c>
      <c r="AL1671" s="47">
        <f t="shared" si="2521"/>
        <v>0</v>
      </c>
      <c r="AM1671" s="47">
        <f t="shared" si="2521"/>
        <v>0</v>
      </c>
      <c r="AN1671" s="47">
        <f t="shared" si="2521"/>
        <v>0</v>
      </c>
      <c r="AO1671" s="47">
        <f t="shared" si="2521"/>
        <v>0</v>
      </c>
      <c r="AP1671" s="47">
        <f t="shared" si="2521"/>
        <v>0</v>
      </c>
      <c r="AQ1671" s="47">
        <f t="shared" si="2521"/>
        <v>0</v>
      </c>
      <c r="AR1671" s="47">
        <v>0</v>
      </c>
      <c r="AS1671" s="47">
        <v>0</v>
      </c>
      <c r="AT1671" s="47">
        <f t="shared" ref="AT1671:BI1671" si="2523">SUM(AT1932)</f>
        <v>100</v>
      </c>
      <c r="AU1671" s="47">
        <f t="shared" si="2523"/>
        <v>0</v>
      </c>
      <c r="AV1671" s="47">
        <f t="shared" si="2523"/>
        <v>0</v>
      </c>
      <c r="AW1671" s="47">
        <f t="shared" si="2523"/>
        <v>0</v>
      </c>
      <c r="AX1671" s="47">
        <f t="shared" si="2523"/>
        <v>0</v>
      </c>
      <c r="AY1671" s="47">
        <f t="shared" si="2523"/>
        <v>0</v>
      </c>
      <c r="AZ1671" s="47">
        <f t="shared" ref="AZ1671" si="2524">SUM(AZ1932)</f>
        <v>100</v>
      </c>
      <c r="BA1671" s="47">
        <f t="shared" si="2523"/>
        <v>0</v>
      </c>
      <c r="BB1671" s="47">
        <f t="shared" si="2523"/>
        <v>0</v>
      </c>
      <c r="BC1671" s="47">
        <f t="shared" si="2523"/>
        <v>0</v>
      </c>
      <c r="BD1671" s="47">
        <f t="shared" si="2523"/>
        <v>0</v>
      </c>
      <c r="BE1671" s="47">
        <f t="shared" si="2523"/>
        <v>0</v>
      </c>
      <c r="BF1671" s="47">
        <f t="shared" si="2523"/>
        <v>0</v>
      </c>
      <c r="BG1671" s="47">
        <f t="shared" si="2523"/>
        <v>0</v>
      </c>
      <c r="BH1671" s="47">
        <f t="shared" si="2523"/>
        <v>0</v>
      </c>
      <c r="BI1671" s="47">
        <f t="shared" si="2523"/>
        <v>0</v>
      </c>
      <c r="BJ1671" s="47">
        <v>0</v>
      </c>
      <c r="BK1671" s="47">
        <v>100</v>
      </c>
    </row>
    <row r="1672" spans="1:63" s="26" customFormat="1" x14ac:dyDescent="0.25">
      <c r="A1672" s="31" t="s">
        <v>550</v>
      </c>
      <c r="B1672" s="31" t="s">
        <v>58</v>
      </c>
      <c r="C1672" s="31" t="s">
        <v>1536</v>
      </c>
      <c r="D1672" s="68">
        <v>2202000</v>
      </c>
      <c r="E1672" s="120">
        <v>6148</v>
      </c>
      <c r="F1672" s="68" t="s">
        <v>0</v>
      </c>
      <c r="G1672" s="103" t="s">
        <v>1656</v>
      </c>
      <c r="H1672" s="37" t="s">
        <v>47</v>
      </c>
      <c r="I1672" s="47">
        <f t="shared" ref="I1672" si="2525">SUM(I1724,I1766,I1807,I1849,I1891,I1933,I1976,I2017,I2067,I2107,I2149,I2191,I2233)</f>
        <v>1250</v>
      </c>
      <c r="J1672" s="47">
        <f t="shared" ref="J1672:Y1672" si="2526">SUM(J1724,J1766,J1807,J1849,J1891,J1933,J1976,J2017,J2067,J2107,J2149,J2191,J2233)</f>
        <v>0</v>
      </c>
      <c r="K1672" s="47">
        <f t="shared" si="2526"/>
        <v>0</v>
      </c>
      <c r="L1672" s="47">
        <f t="shared" si="2526"/>
        <v>0</v>
      </c>
      <c r="M1672" s="47">
        <f t="shared" si="2526"/>
        <v>0</v>
      </c>
      <c r="N1672" s="47">
        <f t="shared" si="2526"/>
        <v>0</v>
      </c>
      <c r="O1672" s="47">
        <f t="shared" si="2526"/>
        <v>0</v>
      </c>
      <c r="P1672" s="47">
        <f t="shared" ref="P1672" si="2527">SUM(P1724,P1766,P1807,P1849,P1891,P1933,P1976,P2017,P2067,P2107,P2149,P2191,P2233)</f>
        <v>0</v>
      </c>
      <c r="Q1672" s="47">
        <f t="shared" si="2526"/>
        <v>0</v>
      </c>
      <c r="R1672" s="47">
        <f t="shared" si="2526"/>
        <v>0</v>
      </c>
      <c r="S1672" s="47">
        <f t="shared" si="2526"/>
        <v>0</v>
      </c>
      <c r="T1672" s="47">
        <f t="shared" si="2526"/>
        <v>0</v>
      </c>
      <c r="U1672" s="47">
        <f t="shared" si="2526"/>
        <v>0</v>
      </c>
      <c r="V1672" s="47">
        <f t="shared" si="2526"/>
        <v>0</v>
      </c>
      <c r="W1672" s="47">
        <f t="shared" si="2526"/>
        <v>0</v>
      </c>
      <c r="X1672" s="47">
        <f t="shared" si="2526"/>
        <v>0</v>
      </c>
      <c r="Y1672" s="47">
        <f t="shared" si="2526"/>
        <v>0</v>
      </c>
      <c r="Z1672" s="47">
        <v>0</v>
      </c>
      <c r="AA1672" s="47">
        <v>0</v>
      </c>
      <c r="AB1672" s="47">
        <f t="shared" ref="AB1672:AQ1672" si="2528">SUM(AB1724,AB1766,AB1807,AB1849,AB1891,AB1933,AB1976,AB2017,AB2067,AB2107,AB2149,AB2191,AB2233)</f>
        <v>0</v>
      </c>
      <c r="AC1672" s="47">
        <f t="shared" si="2528"/>
        <v>0</v>
      </c>
      <c r="AD1672" s="47">
        <f t="shared" si="2528"/>
        <v>0</v>
      </c>
      <c r="AE1672" s="47">
        <f t="shared" si="2528"/>
        <v>0</v>
      </c>
      <c r="AF1672" s="47">
        <f t="shared" si="2528"/>
        <v>0</v>
      </c>
      <c r="AG1672" s="47">
        <f t="shared" si="2528"/>
        <v>0</v>
      </c>
      <c r="AH1672" s="47">
        <f t="shared" ref="AH1672" si="2529">SUM(AH1724,AH1766,AH1807,AH1849,AH1891,AH1933,AH1976,AH2017,AH2067,AH2107,AH2149,AH2191,AH2233)</f>
        <v>0</v>
      </c>
      <c r="AI1672" s="47">
        <f t="shared" si="2528"/>
        <v>0</v>
      </c>
      <c r="AJ1672" s="47">
        <f t="shared" si="2528"/>
        <v>0</v>
      </c>
      <c r="AK1672" s="47">
        <f t="shared" si="2528"/>
        <v>0</v>
      </c>
      <c r="AL1672" s="47">
        <f t="shared" si="2528"/>
        <v>0</v>
      </c>
      <c r="AM1672" s="47">
        <f t="shared" si="2528"/>
        <v>0</v>
      </c>
      <c r="AN1672" s="47">
        <f t="shared" si="2528"/>
        <v>0</v>
      </c>
      <c r="AO1672" s="47">
        <f t="shared" si="2528"/>
        <v>0</v>
      </c>
      <c r="AP1672" s="47">
        <f t="shared" si="2528"/>
        <v>0</v>
      </c>
      <c r="AQ1672" s="47">
        <f t="shared" si="2528"/>
        <v>0</v>
      </c>
      <c r="AR1672" s="47">
        <v>0</v>
      </c>
      <c r="AS1672" s="47">
        <v>0</v>
      </c>
      <c r="AT1672" s="47">
        <f t="shared" ref="AT1672:BI1672" si="2530">SUM(AT1724,AT1766,AT1807,AT1849,AT1891,AT1933,AT1976,AT2017,AT2067,AT2107,AT2149,AT2191,AT2233)</f>
        <v>0</v>
      </c>
      <c r="AU1672" s="47">
        <f t="shared" si="2530"/>
        <v>0</v>
      </c>
      <c r="AV1672" s="47">
        <f t="shared" si="2530"/>
        <v>0</v>
      </c>
      <c r="AW1672" s="47">
        <f t="shared" si="2530"/>
        <v>0</v>
      </c>
      <c r="AX1672" s="47">
        <f t="shared" si="2530"/>
        <v>0</v>
      </c>
      <c r="AY1672" s="47">
        <f t="shared" si="2530"/>
        <v>0</v>
      </c>
      <c r="AZ1672" s="47">
        <f t="shared" ref="AZ1672" si="2531">SUM(AZ1724,AZ1766,AZ1807,AZ1849,AZ1891,AZ1933,AZ1976,AZ2017,AZ2067,AZ2107,AZ2149,AZ2191,AZ2233)</f>
        <v>0</v>
      </c>
      <c r="BA1672" s="47">
        <f t="shared" si="2530"/>
        <v>0</v>
      </c>
      <c r="BB1672" s="47">
        <f t="shared" si="2530"/>
        <v>0</v>
      </c>
      <c r="BC1672" s="47">
        <f t="shared" si="2530"/>
        <v>0</v>
      </c>
      <c r="BD1672" s="47">
        <f t="shared" si="2530"/>
        <v>0</v>
      </c>
      <c r="BE1672" s="47">
        <f t="shared" si="2530"/>
        <v>0</v>
      </c>
      <c r="BF1672" s="47">
        <f t="shared" si="2530"/>
        <v>0</v>
      </c>
      <c r="BG1672" s="47">
        <f t="shared" si="2530"/>
        <v>0</v>
      </c>
      <c r="BH1672" s="47">
        <f t="shared" si="2530"/>
        <v>0</v>
      </c>
      <c r="BI1672" s="47">
        <f t="shared" si="2530"/>
        <v>0</v>
      </c>
      <c r="BJ1672" s="47">
        <v>0</v>
      </c>
      <c r="BK1672" s="47">
        <v>0</v>
      </c>
    </row>
    <row r="1673" spans="1:63" s="26" customFormat="1" ht="33.75" x14ac:dyDescent="0.25">
      <c r="A1673" s="30" t="s">
        <v>0</v>
      </c>
      <c r="B1673" s="30" t="s">
        <v>0</v>
      </c>
      <c r="C1673" s="30" t="s">
        <v>0</v>
      </c>
      <c r="D1673" s="114" t="s">
        <v>0</v>
      </c>
      <c r="E1673" s="114" t="s">
        <v>0</v>
      </c>
      <c r="F1673" s="114" t="s">
        <v>0</v>
      </c>
      <c r="G1673" s="32" t="s">
        <v>0</v>
      </c>
      <c r="H1673" s="34" t="s">
        <v>99</v>
      </c>
      <c r="I1673" s="43">
        <f>SUM(I1674)</f>
        <v>11500</v>
      </c>
      <c r="J1673" s="43">
        <f t="shared" ref="J1673:Y1673" si="2532">SUM(J1674)</f>
        <v>10000</v>
      </c>
      <c r="K1673" s="43">
        <f t="shared" si="2532"/>
        <v>0</v>
      </c>
      <c r="L1673" s="43">
        <f t="shared" si="2532"/>
        <v>0</v>
      </c>
      <c r="M1673" s="43">
        <f t="shared" si="2532"/>
        <v>0</v>
      </c>
      <c r="N1673" s="43">
        <f t="shared" si="2532"/>
        <v>0</v>
      </c>
      <c r="O1673" s="43">
        <f t="shared" si="2532"/>
        <v>0</v>
      </c>
      <c r="P1673" s="43">
        <f t="shared" si="2532"/>
        <v>10000</v>
      </c>
      <c r="Q1673" s="43">
        <f t="shared" si="2532"/>
        <v>0</v>
      </c>
      <c r="R1673" s="43">
        <f t="shared" si="2532"/>
        <v>0</v>
      </c>
      <c r="S1673" s="43">
        <f t="shared" si="2532"/>
        <v>0</v>
      </c>
      <c r="T1673" s="43">
        <f t="shared" si="2532"/>
        <v>0</v>
      </c>
      <c r="U1673" s="43">
        <f t="shared" si="2532"/>
        <v>0</v>
      </c>
      <c r="V1673" s="43">
        <f t="shared" si="2532"/>
        <v>0</v>
      </c>
      <c r="W1673" s="43">
        <f t="shared" si="2532"/>
        <v>5100</v>
      </c>
      <c r="X1673" s="43">
        <f t="shared" si="2532"/>
        <v>4900</v>
      </c>
      <c r="Y1673" s="43">
        <f t="shared" si="2532"/>
        <v>0</v>
      </c>
      <c r="Z1673" s="43">
        <v>10000</v>
      </c>
      <c r="AA1673" s="43">
        <v>0</v>
      </c>
      <c r="AB1673" s="43">
        <f t="shared" ref="AB1673:AQ1673" si="2533">SUM(AB1674)</f>
        <v>0</v>
      </c>
      <c r="AC1673" s="43">
        <f t="shared" si="2533"/>
        <v>0</v>
      </c>
      <c r="AD1673" s="43">
        <f t="shared" si="2533"/>
        <v>0</v>
      </c>
      <c r="AE1673" s="43">
        <f t="shared" si="2533"/>
        <v>0</v>
      </c>
      <c r="AF1673" s="43">
        <f t="shared" si="2533"/>
        <v>0</v>
      </c>
      <c r="AG1673" s="43">
        <f t="shared" si="2533"/>
        <v>0</v>
      </c>
      <c r="AH1673" s="43">
        <f t="shared" si="2533"/>
        <v>0</v>
      </c>
      <c r="AI1673" s="43">
        <f t="shared" si="2533"/>
        <v>0</v>
      </c>
      <c r="AJ1673" s="43">
        <f t="shared" si="2533"/>
        <v>0</v>
      </c>
      <c r="AK1673" s="43">
        <f t="shared" si="2533"/>
        <v>0</v>
      </c>
      <c r="AL1673" s="43">
        <f t="shared" si="2533"/>
        <v>0</v>
      </c>
      <c r="AM1673" s="43">
        <f t="shared" si="2533"/>
        <v>0</v>
      </c>
      <c r="AN1673" s="43">
        <f t="shared" si="2533"/>
        <v>0</v>
      </c>
      <c r="AO1673" s="43">
        <f t="shared" si="2533"/>
        <v>0</v>
      </c>
      <c r="AP1673" s="43">
        <f t="shared" si="2533"/>
        <v>0</v>
      </c>
      <c r="AQ1673" s="43">
        <f t="shared" si="2533"/>
        <v>0</v>
      </c>
      <c r="AR1673" s="43">
        <v>0</v>
      </c>
      <c r="AS1673" s="43">
        <v>0</v>
      </c>
      <c r="AT1673" s="43">
        <f t="shared" ref="AT1673:BI1673" si="2534">SUM(AT1674)</f>
        <v>0</v>
      </c>
      <c r="AU1673" s="43">
        <f t="shared" si="2534"/>
        <v>20183</v>
      </c>
      <c r="AV1673" s="43">
        <f t="shared" si="2534"/>
        <v>0</v>
      </c>
      <c r="AW1673" s="43">
        <f t="shared" si="2534"/>
        <v>0</v>
      </c>
      <c r="AX1673" s="43">
        <f t="shared" si="2534"/>
        <v>0</v>
      </c>
      <c r="AY1673" s="43">
        <f t="shared" si="2534"/>
        <v>0</v>
      </c>
      <c r="AZ1673" s="43">
        <f t="shared" si="2534"/>
        <v>20183</v>
      </c>
      <c r="BA1673" s="43">
        <f t="shared" si="2534"/>
        <v>0</v>
      </c>
      <c r="BB1673" s="43">
        <f t="shared" si="2534"/>
        <v>0</v>
      </c>
      <c r="BC1673" s="43">
        <f t="shared" si="2534"/>
        <v>20183</v>
      </c>
      <c r="BD1673" s="43">
        <f t="shared" si="2534"/>
        <v>0</v>
      </c>
      <c r="BE1673" s="43">
        <f t="shared" si="2534"/>
        <v>0</v>
      </c>
      <c r="BF1673" s="43">
        <f t="shared" si="2534"/>
        <v>0</v>
      </c>
      <c r="BG1673" s="43">
        <f t="shared" si="2534"/>
        <v>0</v>
      </c>
      <c r="BH1673" s="43">
        <f t="shared" si="2534"/>
        <v>0</v>
      </c>
      <c r="BI1673" s="43">
        <f t="shared" si="2534"/>
        <v>0</v>
      </c>
      <c r="BJ1673" s="43">
        <v>20183</v>
      </c>
      <c r="BK1673" s="43">
        <v>0</v>
      </c>
    </row>
    <row r="1674" spans="1:63" s="26" customFormat="1" x14ac:dyDescent="0.25">
      <c r="A1674" s="31" t="s">
        <v>550</v>
      </c>
      <c r="B1674" s="31" t="s">
        <v>58</v>
      </c>
      <c r="C1674" s="31" t="s">
        <v>1536</v>
      </c>
      <c r="D1674" s="68">
        <v>2202000</v>
      </c>
      <c r="E1674" s="114" t="s">
        <v>1547</v>
      </c>
      <c r="F1674" s="114" t="s">
        <v>0</v>
      </c>
      <c r="G1674" s="32" t="s">
        <v>0</v>
      </c>
      <c r="H1674" s="32" t="s">
        <v>101</v>
      </c>
      <c r="I1674" s="44">
        <f>SUM(I1675:I1676)</f>
        <v>11500</v>
      </c>
      <c r="J1674" s="44">
        <f t="shared" ref="J1674:Y1674" si="2535">SUM(J1675:J1676)</f>
        <v>10000</v>
      </c>
      <c r="K1674" s="44">
        <f t="shared" si="2535"/>
        <v>0</v>
      </c>
      <c r="L1674" s="44">
        <f t="shared" si="2535"/>
        <v>0</v>
      </c>
      <c r="M1674" s="44">
        <f t="shared" si="2535"/>
        <v>0</v>
      </c>
      <c r="N1674" s="44">
        <f t="shared" si="2535"/>
        <v>0</v>
      </c>
      <c r="O1674" s="44">
        <f t="shared" si="2535"/>
        <v>0</v>
      </c>
      <c r="P1674" s="44">
        <f t="shared" ref="P1674" si="2536">SUM(P1675:P1676)</f>
        <v>10000</v>
      </c>
      <c r="Q1674" s="44">
        <f t="shared" si="2535"/>
        <v>0</v>
      </c>
      <c r="R1674" s="44">
        <f t="shared" si="2535"/>
        <v>0</v>
      </c>
      <c r="S1674" s="44">
        <f t="shared" si="2535"/>
        <v>0</v>
      </c>
      <c r="T1674" s="44">
        <f t="shared" si="2535"/>
        <v>0</v>
      </c>
      <c r="U1674" s="44">
        <f t="shared" si="2535"/>
        <v>0</v>
      </c>
      <c r="V1674" s="44">
        <f t="shared" si="2535"/>
        <v>0</v>
      </c>
      <c r="W1674" s="44">
        <f t="shared" si="2535"/>
        <v>5100</v>
      </c>
      <c r="X1674" s="44">
        <f t="shared" si="2535"/>
        <v>4900</v>
      </c>
      <c r="Y1674" s="44">
        <f t="shared" si="2535"/>
        <v>0</v>
      </c>
      <c r="Z1674" s="44">
        <v>10000</v>
      </c>
      <c r="AA1674" s="44">
        <v>0</v>
      </c>
      <c r="AB1674" s="44">
        <f t="shared" ref="AB1674:AQ1674" si="2537">SUM(AB1675:AB1676)</f>
        <v>0</v>
      </c>
      <c r="AC1674" s="44">
        <f t="shared" si="2537"/>
        <v>0</v>
      </c>
      <c r="AD1674" s="44">
        <f t="shared" si="2537"/>
        <v>0</v>
      </c>
      <c r="AE1674" s="44">
        <f t="shared" si="2537"/>
        <v>0</v>
      </c>
      <c r="AF1674" s="44">
        <f t="shared" si="2537"/>
        <v>0</v>
      </c>
      <c r="AG1674" s="44">
        <f t="shared" si="2537"/>
        <v>0</v>
      </c>
      <c r="AH1674" s="44">
        <f t="shared" ref="AH1674" si="2538">SUM(AH1675:AH1676)</f>
        <v>0</v>
      </c>
      <c r="AI1674" s="44">
        <f t="shared" si="2537"/>
        <v>0</v>
      </c>
      <c r="AJ1674" s="44">
        <f t="shared" si="2537"/>
        <v>0</v>
      </c>
      <c r="AK1674" s="44">
        <f t="shared" si="2537"/>
        <v>0</v>
      </c>
      <c r="AL1674" s="44">
        <f t="shared" si="2537"/>
        <v>0</v>
      </c>
      <c r="AM1674" s="44">
        <f t="shared" si="2537"/>
        <v>0</v>
      </c>
      <c r="AN1674" s="44">
        <f t="shared" si="2537"/>
        <v>0</v>
      </c>
      <c r="AO1674" s="44">
        <f t="shared" si="2537"/>
        <v>0</v>
      </c>
      <c r="AP1674" s="44">
        <f t="shared" si="2537"/>
        <v>0</v>
      </c>
      <c r="AQ1674" s="44">
        <f t="shared" si="2537"/>
        <v>0</v>
      </c>
      <c r="AR1674" s="44">
        <v>0</v>
      </c>
      <c r="AS1674" s="44">
        <v>0</v>
      </c>
      <c r="AT1674" s="44">
        <f t="shared" ref="AT1674:BI1674" si="2539">SUM(AT1675:AT1676)</f>
        <v>0</v>
      </c>
      <c r="AU1674" s="44">
        <f t="shared" si="2539"/>
        <v>20183</v>
      </c>
      <c r="AV1674" s="44">
        <f t="shared" si="2539"/>
        <v>0</v>
      </c>
      <c r="AW1674" s="44">
        <f t="shared" si="2539"/>
        <v>0</v>
      </c>
      <c r="AX1674" s="44">
        <f t="shared" si="2539"/>
        <v>0</v>
      </c>
      <c r="AY1674" s="44">
        <f t="shared" si="2539"/>
        <v>0</v>
      </c>
      <c r="AZ1674" s="44">
        <f t="shared" ref="AZ1674" si="2540">SUM(AZ1675:AZ1676)</f>
        <v>20183</v>
      </c>
      <c r="BA1674" s="44">
        <f t="shared" si="2539"/>
        <v>0</v>
      </c>
      <c r="BB1674" s="44">
        <f t="shared" si="2539"/>
        <v>0</v>
      </c>
      <c r="BC1674" s="44">
        <f t="shared" si="2539"/>
        <v>20183</v>
      </c>
      <c r="BD1674" s="44">
        <f t="shared" si="2539"/>
        <v>0</v>
      </c>
      <c r="BE1674" s="44">
        <f t="shared" si="2539"/>
        <v>0</v>
      </c>
      <c r="BF1674" s="44">
        <f t="shared" si="2539"/>
        <v>0</v>
      </c>
      <c r="BG1674" s="44">
        <f t="shared" si="2539"/>
        <v>0</v>
      </c>
      <c r="BH1674" s="44">
        <f t="shared" si="2539"/>
        <v>0</v>
      </c>
      <c r="BI1674" s="44">
        <f t="shared" si="2539"/>
        <v>0</v>
      </c>
      <c r="BJ1674" s="44">
        <v>20183</v>
      </c>
      <c r="BK1674" s="44">
        <v>0</v>
      </c>
    </row>
    <row r="1675" spans="1:63" s="26" customFormat="1" x14ac:dyDescent="0.25">
      <c r="A1675" s="31" t="s">
        <v>550</v>
      </c>
      <c r="B1675" s="31" t="s">
        <v>58</v>
      </c>
      <c r="C1675" s="31" t="s">
        <v>1536</v>
      </c>
      <c r="D1675" s="68">
        <v>2202000</v>
      </c>
      <c r="E1675" s="120">
        <v>6152</v>
      </c>
      <c r="F1675" s="68" t="s">
        <v>0</v>
      </c>
      <c r="G1675" s="103" t="s">
        <v>1656</v>
      </c>
      <c r="H1675" s="37" t="s">
        <v>117</v>
      </c>
      <c r="I1675" s="47">
        <f>SUM(I2021)</f>
        <v>6500</v>
      </c>
      <c r="J1675" s="47">
        <f t="shared" ref="J1675:Y1675" si="2541">SUM(J2021)</f>
        <v>5000</v>
      </c>
      <c r="K1675" s="47">
        <f t="shared" si="2541"/>
        <v>0</v>
      </c>
      <c r="L1675" s="47">
        <f t="shared" si="2541"/>
        <v>0</v>
      </c>
      <c r="M1675" s="47">
        <f t="shared" si="2541"/>
        <v>0</v>
      </c>
      <c r="N1675" s="47">
        <f t="shared" si="2541"/>
        <v>0</v>
      </c>
      <c r="O1675" s="47">
        <f t="shared" si="2541"/>
        <v>0</v>
      </c>
      <c r="P1675" s="47">
        <f t="shared" ref="P1675" si="2542">SUM(P2021)</f>
        <v>5000</v>
      </c>
      <c r="Q1675" s="47">
        <f t="shared" si="2541"/>
        <v>0</v>
      </c>
      <c r="R1675" s="47">
        <f t="shared" si="2541"/>
        <v>0</v>
      </c>
      <c r="S1675" s="47">
        <f t="shared" si="2541"/>
        <v>0</v>
      </c>
      <c r="T1675" s="47">
        <f t="shared" si="2541"/>
        <v>0</v>
      </c>
      <c r="U1675" s="47">
        <f t="shared" si="2541"/>
        <v>0</v>
      </c>
      <c r="V1675" s="47">
        <f t="shared" si="2541"/>
        <v>0</v>
      </c>
      <c r="W1675" s="47">
        <f t="shared" si="2541"/>
        <v>5000</v>
      </c>
      <c r="X1675" s="47">
        <f t="shared" si="2541"/>
        <v>0</v>
      </c>
      <c r="Y1675" s="47">
        <f t="shared" si="2541"/>
        <v>0</v>
      </c>
      <c r="Z1675" s="47">
        <v>5000</v>
      </c>
      <c r="AA1675" s="47">
        <v>0</v>
      </c>
      <c r="AB1675" s="47">
        <f t="shared" ref="AB1675:AQ1675" si="2543">SUM(AB2021)</f>
        <v>0</v>
      </c>
      <c r="AC1675" s="47">
        <f t="shared" si="2543"/>
        <v>0</v>
      </c>
      <c r="AD1675" s="47">
        <f t="shared" si="2543"/>
        <v>0</v>
      </c>
      <c r="AE1675" s="47">
        <f t="shared" si="2543"/>
        <v>0</v>
      </c>
      <c r="AF1675" s="47">
        <f t="shared" si="2543"/>
        <v>0</v>
      </c>
      <c r="AG1675" s="47">
        <f t="shared" si="2543"/>
        <v>0</v>
      </c>
      <c r="AH1675" s="47">
        <f t="shared" ref="AH1675" si="2544">SUM(AH2021)</f>
        <v>0</v>
      </c>
      <c r="AI1675" s="47">
        <f t="shared" si="2543"/>
        <v>0</v>
      </c>
      <c r="AJ1675" s="47">
        <f t="shared" si="2543"/>
        <v>0</v>
      </c>
      <c r="AK1675" s="47">
        <f t="shared" si="2543"/>
        <v>0</v>
      </c>
      <c r="AL1675" s="47">
        <f t="shared" si="2543"/>
        <v>0</v>
      </c>
      <c r="AM1675" s="47">
        <f t="shared" si="2543"/>
        <v>0</v>
      </c>
      <c r="AN1675" s="47">
        <f t="shared" si="2543"/>
        <v>0</v>
      </c>
      <c r="AO1675" s="47">
        <f t="shared" si="2543"/>
        <v>0</v>
      </c>
      <c r="AP1675" s="47">
        <f t="shared" si="2543"/>
        <v>0</v>
      </c>
      <c r="AQ1675" s="47">
        <f t="shared" si="2543"/>
        <v>0</v>
      </c>
      <c r="AR1675" s="47">
        <v>0</v>
      </c>
      <c r="AS1675" s="47">
        <v>0</v>
      </c>
      <c r="AT1675" s="47">
        <f t="shared" ref="AT1675:BI1675" si="2545">SUM(AT2021)</f>
        <v>0</v>
      </c>
      <c r="AU1675" s="47">
        <f t="shared" si="2545"/>
        <v>0</v>
      </c>
      <c r="AV1675" s="47">
        <f t="shared" si="2545"/>
        <v>0</v>
      </c>
      <c r="AW1675" s="47">
        <f t="shared" si="2545"/>
        <v>0</v>
      </c>
      <c r="AX1675" s="47">
        <f t="shared" si="2545"/>
        <v>0</v>
      </c>
      <c r="AY1675" s="47">
        <f t="shared" si="2545"/>
        <v>0</v>
      </c>
      <c r="AZ1675" s="47">
        <f t="shared" ref="AZ1675" si="2546">SUM(AZ2021)</f>
        <v>0</v>
      </c>
      <c r="BA1675" s="47">
        <f t="shared" si="2545"/>
        <v>0</v>
      </c>
      <c r="BB1675" s="47">
        <f t="shared" si="2545"/>
        <v>0</v>
      </c>
      <c r="BC1675" s="47">
        <f t="shared" si="2545"/>
        <v>0</v>
      </c>
      <c r="BD1675" s="47">
        <f t="shared" si="2545"/>
        <v>0</v>
      </c>
      <c r="BE1675" s="47">
        <f t="shared" si="2545"/>
        <v>0</v>
      </c>
      <c r="BF1675" s="47">
        <f t="shared" si="2545"/>
        <v>0</v>
      </c>
      <c r="BG1675" s="47">
        <f t="shared" si="2545"/>
        <v>0</v>
      </c>
      <c r="BH1675" s="47">
        <f t="shared" si="2545"/>
        <v>0</v>
      </c>
      <c r="BI1675" s="47">
        <f t="shared" si="2545"/>
        <v>0</v>
      </c>
      <c r="BJ1675" s="47">
        <v>0</v>
      </c>
      <c r="BK1675" s="47">
        <v>0</v>
      </c>
    </row>
    <row r="1676" spans="1:63" s="26" customFormat="1" ht="22.5" x14ac:dyDescent="0.25">
      <c r="A1676" s="31" t="s">
        <v>550</v>
      </c>
      <c r="B1676" s="31" t="s">
        <v>58</v>
      </c>
      <c r="C1676" s="31" t="s">
        <v>1536</v>
      </c>
      <c r="D1676" s="68">
        <v>2202000</v>
      </c>
      <c r="E1676" s="120">
        <v>6153</v>
      </c>
      <c r="F1676" s="68" t="s">
        <v>0</v>
      </c>
      <c r="G1676" s="103" t="s">
        <v>1656</v>
      </c>
      <c r="H1676" s="37" t="s">
        <v>106</v>
      </c>
      <c r="I1676" s="47">
        <f>SUM(I2023)</f>
        <v>5000</v>
      </c>
      <c r="J1676" s="47">
        <f t="shared" ref="J1676:Y1676" si="2547">SUM(J2023)</f>
        <v>5000</v>
      </c>
      <c r="K1676" s="47">
        <f t="shared" si="2547"/>
        <v>0</v>
      </c>
      <c r="L1676" s="47">
        <f t="shared" si="2547"/>
        <v>0</v>
      </c>
      <c r="M1676" s="47">
        <f t="shared" si="2547"/>
        <v>0</v>
      </c>
      <c r="N1676" s="47">
        <f t="shared" si="2547"/>
        <v>0</v>
      </c>
      <c r="O1676" s="47">
        <f t="shared" si="2547"/>
        <v>0</v>
      </c>
      <c r="P1676" s="47">
        <f t="shared" ref="P1676" si="2548">SUM(P2023)</f>
        <v>5000</v>
      </c>
      <c r="Q1676" s="47">
        <f t="shared" si="2547"/>
        <v>0</v>
      </c>
      <c r="R1676" s="47">
        <f t="shared" si="2547"/>
        <v>0</v>
      </c>
      <c r="S1676" s="47">
        <f t="shared" si="2547"/>
        <v>0</v>
      </c>
      <c r="T1676" s="47">
        <f t="shared" si="2547"/>
        <v>0</v>
      </c>
      <c r="U1676" s="47">
        <f t="shared" si="2547"/>
        <v>0</v>
      </c>
      <c r="V1676" s="47">
        <f t="shared" si="2547"/>
        <v>0</v>
      </c>
      <c r="W1676" s="47">
        <f t="shared" si="2547"/>
        <v>100</v>
      </c>
      <c r="X1676" s="47">
        <f t="shared" si="2547"/>
        <v>4900</v>
      </c>
      <c r="Y1676" s="47">
        <f t="shared" si="2547"/>
        <v>0</v>
      </c>
      <c r="Z1676" s="47">
        <v>5000</v>
      </c>
      <c r="AA1676" s="47">
        <v>0</v>
      </c>
      <c r="AB1676" s="47">
        <f t="shared" ref="AB1676:AQ1676" si="2549">SUM(AB2023)</f>
        <v>0</v>
      </c>
      <c r="AC1676" s="47">
        <f t="shared" si="2549"/>
        <v>0</v>
      </c>
      <c r="AD1676" s="47">
        <f t="shared" si="2549"/>
        <v>0</v>
      </c>
      <c r="AE1676" s="47">
        <f t="shared" si="2549"/>
        <v>0</v>
      </c>
      <c r="AF1676" s="47">
        <f t="shared" si="2549"/>
        <v>0</v>
      </c>
      <c r="AG1676" s="47">
        <f t="shared" si="2549"/>
        <v>0</v>
      </c>
      <c r="AH1676" s="47">
        <f t="shared" ref="AH1676" si="2550">SUM(AH2023)</f>
        <v>0</v>
      </c>
      <c r="AI1676" s="47">
        <f t="shared" si="2549"/>
        <v>0</v>
      </c>
      <c r="AJ1676" s="47">
        <f t="shared" si="2549"/>
        <v>0</v>
      </c>
      <c r="AK1676" s="47">
        <f t="shared" si="2549"/>
        <v>0</v>
      </c>
      <c r="AL1676" s="47">
        <f t="shared" si="2549"/>
        <v>0</v>
      </c>
      <c r="AM1676" s="47">
        <f t="shared" si="2549"/>
        <v>0</v>
      </c>
      <c r="AN1676" s="47">
        <f t="shared" si="2549"/>
        <v>0</v>
      </c>
      <c r="AO1676" s="47">
        <f t="shared" si="2549"/>
        <v>0</v>
      </c>
      <c r="AP1676" s="47">
        <f t="shared" si="2549"/>
        <v>0</v>
      </c>
      <c r="AQ1676" s="47">
        <f t="shared" si="2549"/>
        <v>0</v>
      </c>
      <c r="AR1676" s="47">
        <v>0</v>
      </c>
      <c r="AS1676" s="47">
        <v>0</v>
      </c>
      <c r="AT1676" s="47">
        <f t="shared" ref="AT1676:BI1676" si="2551">SUM(AT2023)</f>
        <v>0</v>
      </c>
      <c r="AU1676" s="47">
        <f t="shared" si="2551"/>
        <v>20183</v>
      </c>
      <c r="AV1676" s="47">
        <f t="shared" si="2551"/>
        <v>0</v>
      </c>
      <c r="AW1676" s="47">
        <f t="shared" si="2551"/>
        <v>0</v>
      </c>
      <c r="AX1676" s="47">
        <f t="shared" si="2551"/>
        <v>0</v>
      </c>
      <c r="AY1676" s="47">
        <f t="shared" si="2551"/>
        <v>0</v>
      </c>
      <c r="AZ1676" s="47">
        <f t="shared" ref="AZ1676" si="2552">SUM(AZ2023)</f>
        <v>20183</v>
      </c>
      <c r="BA1676" s="47">
        <f t="shared" si="2551"/>
        <v>0</v>
      </c>
      <c r="BB1676" s="47">
        <f t="shared" si="2551"/>
        <v>0</v>
      </c>
      <c r="BC1676" s="47">
        <f t="shared" si="2551"/>
        <v>20183</v>
      </c>
      <c r="BD1676" s="47">
        <f t="shared" si="2551"/>
        <v>0</v>
      </c>
      <c r="BE1676" s="47">
        <f t="shared" si="2551"/>
        <v>0</v>
      </c>
      <c r="BF1676" s="47">
        <f t="shared" si="2551"/>
        <v>0</v>
      </c>
      <c r="BG1676" s="47">
        <f t="shared" si="2551"/>
        <v>0</v>
      </c>
      <c r="BH1676" s="47">
        <f t="shared" si="2551"/>
        <v>0</v>
      </c>
      <c r="BI1676" s="47">
        <f t="shared" si="2551"/>
        <v>0</v>
      </c>
      <c r="BJ1676" s="47">
        <v>20183</v>
      </c>
      <c r="BK1676" s="47">
        <v>0</v>
      </c>
    </row>
    <row r="1677" spans="1:63" s="26" customFormat="1" ht="33.75" x14ac:dyDescent="0.25">
      <c r="A1677" s="30" t="s">
        <v>0</v>
      </c>
      <c r="B1677" s="30" t="s">
        <v>0</v>
      </c>
      <c r="C1677" s="30" t="s">
        <v>0</v>
      </c>
      <c r="D1677" s="114" t="s">
        <v>0</v>
      </c>
      <c r="E1677" s="114" t="s">
        <v>0</v>
      </c>
      <c r="F1677" s="114" t="s">
        <v>0</v>
      </c>
      <c r="G1677" s="32" t="s">
        <v>0</v>
      </c>
      <c r="H1677" s="34" t="s">
        <v>49</v>
      </c>
      <c r="I1677" s="43">
        <f>SUM(I1678)</f>
        <v>295280</v>
      </c>
      <c r="J1677" s="43">
        <f t="shared" ref="J1677:Y1677" si="2553">SUM(J1678)</f>
        <v>131250</v>
      </c>
      <c r="K1677" s="43">
        <f t="shared" si="2553"/>
        <v>0</v>
      </c>
      <c r="L1677" s="43">
        <f t="shared" si="2553"/>
        <v>0</v>
      </c>
      <c r="M1677" s="43">
        <f t="shared" si="2553"/>
        <v>0</v>
      </c>
      <c r="N1677" s="43">
        <f t="shared" si="2553"/>
        <v>0</v>
      </c>
      <c r="O1677" s="43">
        <f t="shared" si="2553"/>
        <v>0</v>
      </c>
      <c r="P1677" s="43">
        <f t="shared" si="2553"/>
        <v>131250</v>
      </c>
      <c r="Q1677" s="43">
        <f t="shared" si="2553"/>
        <v>2000</v>
      </c>
      <c r="R1677" s="43">
        <f t="shared" si="2553"/>
        <v>0</v>
      </c>
      <c r="S1677" s="43">
        <f t="shared" si="2553"/>
        <v>7740</v>
      </c>
      <c r="T1677" s="43">
        <f t="shared" si="2553"/>
        <v>1000</v>
      </c>
      <c r="U1677" s="43">
        <f t="shared" si="2553"/>
        <v>9436</v>
      </c>
      <c r="V1677" s="43">
        <f t="shared" si="2553"/>
        <v>0</v>
      </c>
      <c r="W1677" s="43">
        <f t="shared" si="2553"/>
        <v>13824</v>
      </c>
      <c r="X1677" s="43">
        <f t="shared" si="2553"/>
        <v>15000</v>
      </c>
      <c r="Y1677" s="43">
        <f t="shared" si="2553"/>
        <v>0</v>
      </c>
      <c r="Z1677" s="43">
        <v>49000</v>
      </c>
      <c r="AA1677" s="43">
        <v>82250</v>
      </c>
      <c r="AB1677" s="43">
        <f t="shared" ref="AB1677:AQ1677" si="2554">SUM(AB1678)</f>
        <v>10000</v>
      </c>
      <c r="AC1677" s="43">
        <f t="shared" si="2554"/>
        <v>0</v>
      </c>
      <c r="AD1677" s="43">
        <f t="shared" si="2554"/>
        <v>0</v>
      </c>
      <c r="AE1677" s="43">
        <f t="shared" si="2554"/>
        <v>1500</v>
      </c>
      <c r="AF1677" s="43">
        <f t="shared" si="2554"/>
        <v>0</v>
      </c>
      <c r="AG1677" s="43">
        <f t="shared" si="2554"/>
        <v>0</v>
      </c>
      <c r="AH1677" s="43">
        <f t="shared" si="2554"/>
        <v>11500</v>
      </c>
      <c r="AI1677" s="43">
        <f t="shared" si="2554"/>
        <v>0</v>
      </c>
      <c r="AJ1677" s="43">
        <f t="shared" si="2554"/>
        <v>0</v>
      </c>
      <c r="AK1677" s="43">
        <f t="shared" si="2554"/>
        <v>0</v>
      </c>
      <c r="AL1677" s="43">
        <f t="shared" si="2554"/>
        <v>0</v>
      </c>
      <c r="AM1677" s="43">
        <f t="shared" si="2554"/>
        <v>0</v>
      </c>
      <c r="AN1677" s="43">
        <f t="shared" si="2554"/>
        <v>1500</v>
      </c>
      <c r="AO1677" s="43">
        <f t="shared" si="2554"/>
        <v>0</v>
      </c>
      <c r="AP1677" s="43">
        <f t="shared" si="2554"/>
        <v>0</v>
      </c>
      <c r="AQ1677" s="43">
        <f t="shared" si="2554"/>
        <v>0</v>
      </c>
      <c r="AR1677" s="43">
        <v>1500</v>
      </c>
      <c r="AS1677" s="43">
        <v>10000</v>
      </c>
      <c r="AT1677" s="43">
        <f t="shared" ref="AT1677:BI1677" si="2555">SUM(AT1678)</f>
        <v>10000</v>
      </c>
      <c r="AU1677" s="43">
        <f t="shared" si="2555"/>
        <v>3497</v>
      </c>
      <c r="AV1677" s="43">
        <f t="shared" si="2555"/>
        <v>0</v>
      </c>
      <c r="AW1677" s="43">
        <f t="shared" si="2555"/>
        <v>30001</v>
      </c>
      <c r="AX1677" s="43">
        <f t="shared" si="2555"/>
        <v>0</v>
      </c>
      <c r="AY1677" s="43">
        <f t="shared" si="2555"/>
        <v>0</v>
      </c>
      <c r="AZ1677" s="43">
        <f t="shared" si="2555"/>
        <v>43498</v>
      </c>
      <c r="BA1677" s="43">
        <f t="shared" si="2555"/>
        <v>0</v>
      </c>
      <c r="BB1677" s="43">
        <f t="shared" si="2555"/>
        <v>0</v>
      </c>
      <c r="BC1677" s="43">
        <f t="shared" si="2555"/>
        <v>3497</v>
      </c>
      <c r="BD1677" s="43">
        <f t="shared" si="2555"/>
        <v>30001</v>
      </c>
      <c r="BE1677" s="43">
        <f t="shared" si="2555"/>
        <v>0</v>
      </c>
      <c r="BF1677" s="43">
        <f t="shared" si="2555"/>
        <v>0</v>
      </c>
      <c r="BG1677" s="43">
        <f t="shared" si="2555"/>
        <v>0</v>
      </c>
      <c r="BH1677" s="43">
        <f t="shared" si="2555"/>
        <v>0</v>
      </c>
      <c r="BI1677" s="43">
        <f t="shared" si="2555"/>
        <v>0</v>
      </c>
      <c r="BJ1677" s="43">
        <v>33498</v>
      </c>
      <c r="BK1677" s="43">
        <v>10000</v>
      </c>
    </row>
    <row r="1678" spans="1:63" s="26" customFormat="1" x14ac:dyDescent="0.25">
      <c r="A1678" s="31" t="s">
        <v>550</v>
      </c>
      <c r="B1678" s="31" t="s">
        <v>58</v>
      </c>
      <c r="C1678" s="31" t="s">
        <v>1536</v>
      </c>
      <c r="D1678" s="68">
        <v>2202000</v>
      </c>
      <c r="E1678" s="114" t="s">
        <v>1542</v>
      </c>
      <c r="F1678" s="114" t="s">
        <v>0</v>
      </c>
      <c r="G1678" s="32" t="s">
        <v>0</v>
      </c>
      <c r="H1678" s="32" t="s">
        <v>51</v>
      </c>
      <c r="I1678" s="44">
        <f>SUM(I1679:I1681)</f>
        <v>295280</v>
      </c>
      <c r="J1678" s="44">
        <f t="shared" ref="J1678:Y1678" si="2556">SUM(J1679:J1681)</f>
        <v>131250</v>
      </c>
      <c r="K1678" s="44">
        <f t="shared" si="2556"/>
        <v>0</v>
      </c>
      <c r="L1678" s="44">
        <f t="shared" si="2556"/>
        <v>0</v>
      </c>
      <c r="M1678" s="44">
        <f t="shared" si="2556"/>
        <v>0</v>
      </c>
      <c r="N1678" s="44">
        <f t="shared" si="2556"/>
        <v>0</v>
      </c>
      <c r="O1678" s="44">
        <f t="shared" si="2556"/>
        <v>0</v>
      </c>
      <c r="P1678" s="44">
        <f t="shared" ref="P1678" si="2557">SUM(P1679:P1681)</f>
        <v>131250</v>
      </c>
      <c r="Q1678" s="44">
        <f t="shared" si="2556"/>
        <v>2000</v>
      </c>
      <c r="R1678" s="44">
        <f t="shared" si="2556"/>
        <v>0</v>
      </c>
      <c r="S1678" s="44">
        <f t="shared" si="2556"/>
        <v>7740</v>
      </c>
      <c r="T1678" s="44">
        <f t="shared" si="2556"/>
        <v>1000</v>
      </c>
      <c r="U1678" s="44">
        <f t="shared" si="2556"/>
        <v>9436</v>
      </c>
      <c r="V1678" s="44">
        <f t="shared" si="2556"/>
        <v>0</v>
      </c>
      <c r="W1678" s="44">
        <f t="shared" si="2556"/>
        <v>13824</v>
      </c>
      <c r="X1678" s="44">
        <f t="shared" si="2556"/>
        <v>15000</v>
      </c>
      <c r="Y1678" s="44">
        <f t="shared" si="2556"/>
        <v>0</v>
      </c>
      <c r="Z1678" s="44">
        <v>49000</v>
      </c>
      <c r="AA1678" s="44">
        <v>82250</v>
      </c>
      <c r="AB1678" s="44">
        <f t="shared" ref="AB1678:AQ1678" si="2558">SUM(AB1679:AB1681)</f>
        <v>10000</v>
      </c>
      <c r="AC1678" s="44">
        <f t="shared" si="2558"/>
        <v>0</v>
      </c>
      <c r="AD1678" s="44">
        <f t="shared" si="2558"/>
        <v>0</v>
      </c>
      <c r="AE1678" s="44">
        <f t="shared" si="2558"/>
        <v>1500</v>
      </c>
      <c r="AF1678" s="44">
        <f t="shared" si="2558"/>
        <v>0</v>
      </c>
      <c r="AG1678" s="44">
        <f t="shared" si="2558"/>
        <v>0</v>
      </c>
      <c r="AH1678" s="44">
        <f t="shared" ref="AH1678" si="2559">SUM(AH1679:AH1681)</f>
        <v>11500</v>
      </c>
      <c r="AI1678" s="44">
        <f t="shared" si="2558"/>
        <v>0</v>
      </c>
      <c r="AJ1678" s="44">
        <f t="shared" si="2558"/>
        <v>0</v>
      </c>
      <c r="AK1678" s="44">
        <f t="shared" si="2558"/>
        <v>0</v>
      </c>
      <c r="AL1678" s="44">
        <f t="shared" si="2558"/>
        <v>0</v>
      </c>
      <c r="AM1678" s="44">
        <f t="shared" si="2558"/>
        <v>0</v>
      </c>
      <c r="AN1678" s="44">
        <f t="shared" si="2558"/>
        <v>1500</v>
      </c>
      <c r="AO1678" s="44">
        <f t="shared" si="2558"/>
        <v>0</v>
      </c>
      <c r="AP1678" s="44">
        <f t="shared" si="2558"/>
        <v>0</v>
      </c>
      <c r="AQ1678" s="44">
        <f t="shared" si="2558"/>
        <v>0</v>
      </c>
      <c r="AR1678" s="44">
        <v>1500</v>
      </c>
      <c r="AS1678" s="44">
        <v>10000</v>
      </c>
      <c r="AT1678" s="44">
        <f t="shared" ref="AT1678:BI1678" si="2560">SUM(AT1679:AT1681)</f>
        <v>10000</v>
      </c>
      <c r="AU1678" s="44">
        <f t="shared" si="2560"/>
        <v>3497</v>
      </c>
      <c r="AV1678" s="44">
        <f t="shared" si="2560"/>
        <v>0</v>
      </c>
      <c r="AW1678" s="44">
        <f t="shared" si="2560"/>
        <v>30001</v>
      </c>
      <c r="AX1678" s="44">
        <f t="shared" si="2560"/>
        <v>0</v>
      </c>
      <c r="AY1678" s="44">
        <f t="shared" si="2560"/>
        <v>0</v>
      </c>
      <c r="AZ1678" s="44">
        <f t="shared" ref="AZ1678" si="2561">SUM(AZ1679:AZ1681)</f>
        <v>43498</v>
      </c>
      <c r="BA1678" s="44">
        <f t="shared" si="2560"/>
        <v>0</v>
      </c>
      <c r="BB1678" s="44">
        <f t="shared" si="2560"/>
        <v>0</v>
      </c>
      <c r="BC1678" s="44">
        <f t="shared" si="2560"/>
        <v>3497</v>
      </c>
      <c r="BD1678" s="44">
        <f t="shared" si="2560"/>
        <v>30001</v>
      </c>
      <c r="BE1678" s="44">
        <f t="shared" si="2560"/>
        <v>0</v>
      </c>
      <c r="BF1678" s="44">
        <f t="shared" si="2560"/>
        <v>0</v>
      </c>
      <c r="BG1678" s="44">
        <f t="shared" si="2560"/>
        <v>0</v>
      </c>
      <c r="BH1678" s="44">
        <f t="shared" si="2560"/>
        <v>0</v>
      </c>
      <c r="BI1678" s="44">
        <f t="shared" si="2560"/>
        <v>0</v>
      </c>
      <c r="BJ1678" s="44">
        <v>33498</v>
      </c>
      <c r="BK1678" s="44">
        <v>10000</v>
      </c>
    </row>
    <row r="1679" spans="1:63" s="26" customFormat="1" x14ac:dyDescent="0.25">
      <c r="A1679" s="31" t="s">
        <v>550</v>
      </c>
      <c r="B1679" s="31" t="s">
        <v>58</v>
      </c>
      <c r="C1679" s="31" t="s">
        <v>1536</v>
      </c>
      <c r="D1679" s="68">
        <v>2202000</v>
      </c>
      <c r="E1679" s="120">
        <v>8213</v>
      </c>
      <c r="F1679" s="68" t="s">
        <v>0</v>
      </c>
      <c r="G1679" s="103" t="s">
        <v>1656</v>
      </c>
      <c r="H1679" s="37" t="s">
        <v>53</v>
      </c>
      <c r="I1679" s="47">
        <f t="shared" ref="I1679" si="2562">SUM(I1727,I1769,I1810,I1852,I1894,I1936,I1979,I2028,I2070,I2110,I2153,I2194,I2236)</f>
        <v>246030</v>
      </c>
      <c r="J1679" s="47">
        <f t="shared" ref="J1679:Y1679" si="2563">SUM(J1727,J1769,J1810,J1852,J1894,J1936,J1979,J2028,J2070,J2110,J2153,J2194,J2236)</f>
        <v>130250</v>
      </c>
      <c r="K1679" s="47">
        <f t="shared" si="2563"/>
        <v>0</v>
      </c>
      <c r="L1679" s="47">
        <f t="shared" si="2563"/>
        <v>0</v>
      </c>
      <c r="M1679" s="47">
        <f t="shared" si="2563"/>
        <v>0</v>
      </c>
      <c r="N1679" s="47">
        <f t="shared" si="2563"/>
        <v>0</v>
      </c>
      <c r="O1679" s="47">
        <f t="shared" si="2563"/>
        <v>0</v>
      </c>
      <c r="P1679" s="47">
        <f t="shared" ref="P1679" si="2564">SUM(P1727,P1769,P1810,P1852,P1894,P1936,P1979,P2028,P2070,P2110,P2153,P2194,P2236)</f>
        <v>130250</v>
      </c>
      <c r="Q1679" s="47">
        <f t="shared" si="2563"/>
        <v>2000</v>
      </c>
      <c r="R1679" s="47">
        <f t="shared" si="2563"/>
        <v>0</v>
      </c>
      <c r="S1679" s="47">
        <f t="shared" si="2563"/>
        <v>7740</v>
      </c>
      <c r="T1679" s="47">
        <f t="shared" si="2563"/>
        <v>1000</v>
      </c>
      <c r="U1679" s="47">
        <f t="shared" si="2563"/>
        <v>9436</v>
      </c>
      <c r="V1679" s="47">
        <f t="shared" si="2563"/>
        <v>0</v>
      </c>
      <c r="W1679" s="47">
        <f t="shared" si="2563"/>
        <v>13824</v>
      </c>
      <c r="X1679" s="47">
        <f t="shared" si="2563"/>
        <v>15000</v>
      </c>
      <c r="Y1679" s="47">
        <f t="shared" si="2563"/>
        <v>0</v>
      </c>
      <c r="Z1679" s="47">
        <v>49000</v>
      </c>
      <c r="AA1679" s="47">
        <v>81250</v>
      </c>
      <c r="AB1679" s="47">
        <f t="shared" ref="AB1679:AQ1679" si="2565">SUM(AB1727,AB1769,AB1810,AB1852,AB1894,AB1936,AB1979,AB2028,AB2070,AB2110,AB2153,AB2194,AB2236)</f>
        <v>10000</v>
      </c>
      <c r="AC1679" s="47">
        <f t="shared" si="2565"/>
        <v>0</v>
      </c>
      <c r="AD1679" s="47">
        <f t="shared" si="2565"/>
        <v>0</v>
      </c>
      <c r="AE1679" s="47">
        <f t="shared" si="2565"/>
        <v>1500</v>
      </c>
      <c r="AF1679" s="47">
        <f t="shared" si="2565"/>
        <v>0</v>
      </c>
      <c r="AG1679" s="47">
        <f t="shared" si="2565"/>
        <v>0</v>
      </c>
      <c r="AH1679" s="47">
        <f t="shared" ref="AH1679" si="2566">SUM(AH1727,AH1769,AH1810,AH1852,AH1894,AH1936,AH1979,AH2028,AH2070,AH2110,AH2153,AH2194,AH2236)</f>
        <v>11500</v>
      </c>
      <c r="AI1679" s="47">
        <f t="shared" si="2565"/>
        <v>0</v>
      </c>
      <c r="AJ1679" s="47">
        <f t="shared" si="2565"/>
        <v>0</v>
      </c>
      <c r="AK1679" s="47">
        <f t="shared" si="2565"/>
        <v>0</v>
      </c>
      <c r="AL1679" s="47">
        <f t="shared" si="2565"/>
        <v>0</v>
      </c>
      <c r="AM1679" s="47">
        <f t="shared" si="2565"/>
        <v>0</v>
      </c>
      <c r="AN1679" s="47">
        <f t="shared" si="2565"/>
        <v>1500</v>
      </c>
      <c r="AO1679" s="47">
        <f t="shared" si="2565"/>
        <v>0</v>
      </c>
      <c r="AP1679" s="47">
        <f t="shared" si="2565"/>
        <v>0</v>
      </c>
      <c r="AQ1679" s="47">
        <f t="shared" si="2565"/>
        <v>0</v>
      </c>
      <c r="AR1679" s="47">
        <v>1500</v>
      </c>
      <c r="AS1679" s="47">
        <v>10000</v>
      </c>
      <c r="AT1679" s="47">
        <f t="shared" ref="AT1679:BI1679" si="2567">SUM(AT1727,AT1769,AT1810,AT1852,AT1894,AT1936,AT1979,AT2028,AT2070,AT2110,AT2153,AT2194,AT2236)</f>
        <v>10000</v>
      </c>
      <c r="AU1679" s="47">
        <f t="shared" si="2567"/>
        <v>3491</v>
      </c>
      <c r="AV1679" s="47">
        <f t="shared" si="2567"/>
        <v>0</v>
      </c>
      <c r="AW1679" s="47">
        <f t="shared" si="2567"/>
        <v>30001</v>
      </c>
      <c r="AX1679" s="47">
        <f t="shared" si="2567"/>
        <v>0</v>
      </c>
      <c r="AY1679" s="47">
        <f t="shared" si="2567"/>
        <v>0</v>
      </c>
      <c r="AZ1679" s="47">
        <f t="shared" ref="AZ1679" si="2568">SUM(AZ1727,AZ1769,AZ1810,AZ1852,AZ1894,AZ1936,AZ1979,AZ2028,AZ2070,AZ2110,AZ2153,AZ2194,AZ2236)</f>
        <v>43492</v>
      </c>
      <c r="BA1679" s="47">
        <f t="shared" si="2567"/>
        <v>0</v>
      </c>
      <c r="BB1679" s="47">
        <f t="shared" si="2567"/>
        <v>0</v>
      </c>
      <c r="BC1679" s="47">
        <f t="shared" si="2567"/>
        <v>3491</v>
      </c>
      <c r="BD1679" s="47">
        <f t="shared" si="2567"/>
        <v>30001</v>
      </c>
      <c r="BE1679" s="47">
        <f t="shared" si="2567"/>
        <v>0</v>
      </c>
      <c r="BF1679" s="47">
        <f t="shared" si="2567"/>
        <v>0</v>
      </c>
      <c r="BG1679" s="47">
        <f t="shared" si="2567"/>
        <v>0</v>
      </c>
      <c r="BH1679" s="47">
        <f t="shared" si="2567"/>
        <v>0</v>
      </c>
      <c r="BI1679" s="47">
        <f t="shared" si="2567"/>
        <v>0</v>
      </c>
      <c r="BJ1679" s="47">
        <v>33492</v>
      </c>
      <c r="BK1679" s="47">
        <v>10000</v>
      </c>
    </row>
    <row r="1680" spans="1:63" s="26" customFormat="1" x14ac:dyDescent="0.25">
      <c r="A1680" s="31" t="s">
        <v>550</v>
      </c>
      <c r="B1680" s="31" t="s">
        <v>58</v>
      </c>
      <c r="C1680" s="31" t="s">
        <v>1536</v>
      </c>
      <c r="D1680" s="68">
        <v>2202000</v>
      </c>
      <c r="E1680" s="120">
        <v>8215</v>
      </c>
      <c r="F1680" s="68" t="s">
        <v>0</v>
      </c>
      <c r="G1680" s="103" t="s">
        <v>1656</v>
      </c>
      <c r="H1680" s="37" t="s">
        <v>70</v>
      </c>
      <c r="I1680" s="47">
        <f>SUM(I1937,I2029)</f>
        <v>1000</v>
      </c>
      <c r="J1680" s="47">
        <f t="shared" ref="J1680:Y1680" si="2569">SUM(J1937,J2029)</f>
        <v>0</v>
      </c>
      <c r="K1680" s="47">
        <f t="shared" si="2569"/>
        <v>0</v>
      </c>
      <c r="L1680" s="47">
        <f t="shared" si="2569"/>
        <v>0</v>
      </c>
      <c r="M1680" s="47">
        <f t="shared" si="2569"/>
        <v>0</v>
      </c>
      <c r="N1680" s="47">
        <f t="shared" si="2569"/>
        <v>0</v>
      </c>
      <c r="O1680" s="47">
        <f t="shared" si="2569"/>
        <v>0</v>
      </c>
      <c r="P1680" s="47">
        <f t="shared" ref="P1680" si="2570">SUM(P1937,P2029)</f>
        <v>0</v>
      </c>
      <c r="Q1680" s="47">
        <f t="shared" si="2569"/>
        <v>0</v>
      </c>
      <c r="R1680" s="47">
        <f t="shared" si="2569"/>
        <v>0</v>
      </c>
      <c r="S1680" s="47">
        <f t="shared" si="2569"/>
        <v>0</v>
      </c>
      <c r="T1680" s="47">
        <f t="shared" si="2569"/>
        <v>0</v>
      </c>
      <c r="U1680" s="47">
        <f t="shared" si="2569"/>
        <v>0</v>
      </c>
      <c r="V1680" s="47">
        <f t="shared" si="2569"/>
        <v>0</v>
      </c>
      <c r="W1680" s="47">
        <f t="shared" si="2569"/>
        <v>0</v>
      </c>
      <c r="X1680" s="47">
        <f t="shared" si="2569"/>
        <v>0</v>
      </c>
      <c r="Y1680" s="47">
        <f t="shared" si="2569"/>
        <v>0</v>
      </c>
      <c r="Z1680" s="47">
        <v>0</v>
      </c>
      <c r="AA1680" s="47">
        <v>0</v>
      </c>
      <c r="AB1680" s="47">
        <f t="shared" ref="AB1680:AQ1680" si="2571">SUM(AB1937,AB2029)</f>
        <v>0</v>
      </c>
      <c r="AC1680" s="47">
        <f t="shared" si="2571"/>
        <v>0</v>
      </c>
      <c r="AD1680" s="47">
        <f t="shared" si="2571"/>
        <v>0</v>
      </c>
      <c r="AE1680" s="47">
        <f t="shared" si="2571"/>
        <v>0</v>
      </c>
      <c r="AF1680" s="47">
        <f t="shared" si="2571"/>
        <v>0</v>
      </c>
      <c r="AG1680" s="47">
        <f t="shared" si="2571"/>
        <v>0</v>
      </c>
      <c r="AH1680" s="47">
        <f t="shared" ref="AH1680" si="2572">SUM(AH1937,AH2029)</f>
        <v>0</v>
      </c>
      <c r="AI1680" s="47">
        <f t="shared" si="2571"/>
        <v>0</v>
      </c>
      <c r="AJ1680" s="47">
        <f t="shared" si="2571"/>
        <v>0</v>
      </c>
      <c r="AK1680" s="47">
        <f t="shared" si="2571"/>
        <v>0</v>
      </c>
      <c r="AL1680" s="47">
        <f t="shared" si="2571"/>
        <v>0</v>
      </c>
      <c r="AM1680" s="47">
        <f t="shared" si="2571"/>
        <v>0</v>
      </c>
      <c r="AN1680" s="47">
        <f t="shared" si="2571"/>
        <v>0</v>
      </c>
      <c r="AO1680" s="47">
        <f t="shared" si="2571"/>
        <v>0</v>
      </c>
      <c r="AP1680" s="47">
        <f t="shared" si="2571"/>
        <v>0</v>
      </c>
      <c r="AQ1680" s="47">
        <f t="shared" si="2571"/>
        <v>0</v>
      </c>
      <c r="AR1680" s="47">
        <v>0</v>
      </c>
      <c r="AS1680" s="47">
        <v>0</v>
      </c>
      <c r="AT1680" s="47">
        <f t="shared" ref="AT1680:BI1680" si="2573">SUM(AT1937,AT2029)</f>
        <v>0</v>
      </c>
      <c r="AU1680" s="47">
        <f t="shared" si="2573"/>
        <v>6</v>
      </c>
      <c r="AV1680" s="47">
        <f t="shared" si="2573"/>
        <v>0</v>
      </c>
      <c r="AW1680" s="47">
        <f t="shared" si="2573"/>
        <v>0</v>
      </c>
      <c r="AX1680" s="47">
        <f t="shared" si="2573"/>
        <v>0</v>
      </c>
      <c r="AY1680" s="47">
        <f t="shared" si="2573"/>
        <v>0</v>
      </c>
      <c r="AZ1680" s="47">
        <f t="shared" ref="AZ1680" si="2574">SUM(AZ1937,AZ2029)</f>
        <v>6</v>
      </c>
      <c r="BA1680" s="47">
        <f t="shared" si="2573"/>
        <v>0</v>
      </c>
      <c r="BB1680" s="47">
        <f t="shared" si="2573"/>
        <v>0</v>
      </c>
      <c r="BC1680" s="47">
        <f t="shared" si="2573"/>
        <v>6</v>
      </c>
      <c r="BD1680" s="47">
        <f t="shared" si="2573"/>
        <v>0</v>
      </c>
      <c r="BE1680" s="47">
        <f t="shared" si="2573"/>
        <v>0</v>
      </c>
      <c r="BF1680" s="47">
        <f t="shared" si="2573"/>
        <v>0</v>
      </c>
      <c r="BG1680" s="47">
        <f t="shared" si="2573"/>
        <v>0</v>
      </c>
      <c r="BH1680" s="47">
        <f t="shared" si="2573"/>
        <v>0</v>
      </c>
      <c r="BI1680" s="47">
        <f t="shared" si="2573"/>
        <v>0</v>
      </c>
      <c r="BJ1680" s="47">
        <v>6</v>
      </c>
      <c r="BK1680" s="47">
        <v>0</v>
      </c>
    </row>
    <row r="1681" spans="1:63" s="26" customFormat="1" x14ac:dyDescent="0.25">
      <c r="A1681" s="31" t="s">
        <v>550</v>
      </c>
      <c r="B1681" s="31" t="s">
        <v>58</v>
      </c>
      <c r="C1681" s="31" t="s">
        <v>1536</v>
      </c>
      <c r="D1681" s="68">
        <v>2202000</v>
      </c>
      <c r="E1681" s="120">
        <v>8216</v>
      </c>
      <c r="F1681" s="68" t="s">
        <v>0</v>
      </c>
      <c r="G1681" s="103" t="s">
        <v>1656</v>
      </c>
      <c r="H1681" s="37" t="s">
        <v>110</v>
      </c>
      <c r="I1681" s="47">
        <f t="shared" ref="I1681" si="2575">SUM(I1728,I1811,I1853,I2111,I2154,I2195,I2237)</f>
        <v>48250</v>
      </c>
      <c r="J1681" s="47">
        <f t="shared" ref="J1681:Y1681" si="2576">SUM(J1728,J1811,J1853,J2111,J2154,J2195,J2237)</f>
        <v>1000</v>
      </c>
      <c r="K1681" s="47">
        <f t="shared" si="2576"/>
        <v>0</v>
      </c>
      <c r="L1681" s="47">
        <f t="shared" si="2576"/>
        <v>0</v>
      </c>
      <c r="M1681" s="47">
        <f t="shared" si="2576"/>
        <v>0</v>
      </c>
      <c r="N1681" s="47">
        <f t="shared" si="2576"/>
        <v>0</v>
      </c>
      <c r="O1681" s="47">
        <f t="shared" si="2576"/>
        <v>0</v>
      </c>
      <c r="P1681" s="47">
        <f t="shared" ref="P1681" si="2577">SUM(P1728,P1811,P1853,P2111,P2154,P2195,P2237)</f>
        <v>1000</v>
      </c>
      <c r="Q1681" s="47">
        <f t="shared" si="2576"/>
        <v>0</v>
      </c>
      <c r="R1681" s="47">
        <f t="shared" si="2576"/>
        <v>0</v>
      </c>
      <c r="S1681" s="47">
        <f t="shared" si="2576"/>
        <v>0</v>
      </c>
      <c r="T1681" s="47">
        <f t="shared" si="2576"/>
        <v>0</v>
      </c>
      <c r="U1681" s="47">
        <f t="shared" si="2576"/>
        <v>0</v>
      </c>
      <c r="V1681" s="47">
        <f t="shared" si="2576"/>
        <v>0</v>
      </c>
      <c r="W1681" s="47">
        <f t="shared" si="2576"/>
        <v>0</v>
      </c>
      <c r="X1681" s="47">
        <f t="shared" si="2576"/>
        <v>0</v>
      </c>
      <c r="Y1681" s="47">
        <f t="shared" si="2576"/>
        <v>0</v>
      </c>
      <c r="Z1681" s="47">
        <v>0</v>
      </c>
      <c r="AA1681" s="47">
        <v>1000</v>
      </c>
      <c r="AB1681" s="47">
        <f t="shared" ref="AB1681:AQ1681" si="2578">SUM(AB1728,AB1811,AB1853,AB2111,AB2154,AB2195,AB2237)</f>
        <v>0</v>
      </c>
      <c r="AC1681" s="47">
        <f t="shared" si="2578"/>
        <v>0</v>
      </c>
      <c r="AD1681" s="47">
        <f t="shared" si="2578"/>
        <v>0</v>
      </c>
      <c r="AE1681" s="47">
        <f t="shared" si="2578"/>
        <v>0</v>
      </c>
      <c r="AF1681" s="47">
        <f t="shared" si="2578"/>
        <v>0</v>
      </c>
      <c r="AG1681" s="47">
        <f t="shared" si="2578"/>
        <v>0</v>
      </c>
      <c r="AH1681" s="47">
        <f t="shared" ref="AH1681" si="2579">SUM(AH1728,AH1811,AH1853,AH2111,AH2154,AH2195,AH2237)</f>
        <v>0</v>
      </c>
      <c r="AI1681" s="47">
        <f t="shared" si="2578"/>
        <v>0</v>
      </c>
      <c r="AJ1681" s="47">
        <f t="shared" si="2578"/>
        <v>0</v>
      </c>
      <c r="AK1681" s="47">
        <f t="shared" si="2578"/>
        <v>0</v>
      </c>
      <c r="AL1681" s="47">
        <f t="shared" si="2578"/>
        <v>0</v>
      </c>
      <c r="AM1681" s="47">
        <f t="shared" si="2578"/>
        <v>0</v>
      </c>
      <c r="AN1681" s="47">
        <f t="shared" si="2578"/>
        <v>0</v>
      </c>
      <c r="AO1681" s="47">
        <f t="shared" si="2578"/>
        <v>0</v>
      </c>
      <c r="AP1681" s="47">
        <f t="shared" si="2578"/>
        <v>0</v>
      </c>
      <c r="AQ1681" s="47">
        <f t="shared" si="2578"/>
        <v>0</v>
      </c>
      <c r="AR1681" s="47">
        <v>0</v>
      </c>
      <c r="AS1681" s="47">
        <v>0</v>
      </c>
      <c r="AT1681" s="47">
        <f t="shared" ref="AT1681:BI1681" si="2580">SUM(AT1728,AT1811,AT1853,AT2111,AT2154,AT2195,AT2237)</f>
        <v>0</v>
      </c>
      <c r="AU1681" s="47">
        <f t="shared" si="2580"/>
        <v>0</v>
      </c>
      <c r="AV1681" s="47">
        <f t="shared" si="2580"/>
        <v>0</v>
      </c>
      <c r="AW1681" s="47">
        <f t="shared" si="2580"/>
        <v>0</v>
      </c>
      <c r="AX1681" s="47">
        <f t="shared" si="2580"/>
        <v>0</v>
      </c>
      <c r="AY1681" s="47">
        <f t="shared" si="2580"/>
        <v>0</v>
      </c>
      <c r="AZ1681" s="47">
        <f t="shared" ref="AZ1681" si="2581">SUM(AZ1728,AZ1811,AZ1853,AZ2111,AZ2154,AZ2195,AZ2237)</f>
        <v>0</v>
      </c>
      <c r="BA1681" s="47">
        <f t="shared" si="2580"/>
        <v>0</v>
      </c>
      <c r="BB1681" s="47">
        <f t="shared" si="2580"/>
        <v>0</v>
      </c>
      <c r="BC1681" s="47">
        <f t="shared" si="2580"/>
        <v>0</v>
      </c>
      <c r="BD1681" s="47">
        <f t="shared" si="2580"/>
        <v>0</v>
      </c>
      <c r="BE1681" s="47">
        <f t="shared" si="2580"/>
        <v>0</v>
      </c>
      <c r="BF1681" s="47">
        <f t="shared" si="2580"/>
        <v>0</v>
      </c>
      <c r="BG1681" s="47">
        <f t="shared" si="2580"/>
        <v>0</v>
      </c>
      <c r="BH1681" s="47">
        <f t="shared" si="2580"/>
        <v>0</v>
      </c>
      <c r="BI1681" s="47">
        <f t="shared" si="2580"/>
        <v>0</v>
      </c>
      <c r="BJ1681" s="47">
        <v>0</v>
      </c>
      <c r="BK1681" s="47">
        <v>0</v>
      </c>
    </row>
    <row r="1682" spans="1:63" s="26" customFormat="1" x14ac:dyDescent="0.25">
      <c r="A1682" s="37" t="s">
        <v>0</v>
      </c>
      <c r="B1682" s="37" t="s">
        <v>0</v>
      </c>
      <c r="C1682" s="37" t="s">
        <v>0</v>
      </c>
      <c r="D1682" s="115" t="s">
        <v>0</v>
      </c>
      <c r="E1682" s="115" t="s">
        <v>0</v>
      </c>
      <c r="F1682" s="115" t="s">
        <v>0</v>
      </c>
      <c r="G1682" s="37" t="s">
        <v>0</v>
      </c>
      <c r="H1682" s="34" t="s">
        <v>1543</v>
      </c>
      <c r="I1682" s="43">
        <f t="shared" ref="I1682" si="2582">SUM(I1677,I1673,I1669,I1648)</f>
        <v>27070689</v>
      </c>
      <c r="J1682" s="43">
        <f t="shared" ref="J1682:Y1682" si="2583">SUM(J1677,J1673,J1669,J1648)</f>
        <v>981500</v>
      </c>
      <c r="K1682" s="43">
        <f t="shared" si="2583"/>
        <v>0</v>
      </c>
      <c r="L1682" s="43">
        <f t="shared" si="2583"/>
        <v>0</v>
      </c>
      <c r="M1682" s="43">
        <f t="shared" si="2583"/>
        <v>232516</v>
      </c>
      <c r="N1682" s="43">
        <f t="shared" si="2583"/>
        <v>0</v>
      </c>
      <c r="O1682" s="43">
        <f t="shared" si="2583"/>
        <v>0</v>
      </c>
      <c r="P1682" s="43">
        <f t="shared" ref="P1682" si="2584">SUM(P1677,P1673,P1669,P1648)</f>
        <v>1214016</v>
      </c>
      <c r="Q1682" s="43">
        <f t="shared" si="2583"/>
        <v>70109</v>
      </c>
      <c r="R1682" s="43">
        <f t="shared" si="2583"/>
        <v>75662</v>
      </c>
      <c r="S1682" s="43">
        <f t="shared" si="2583"/>
        <v>112680</v>
      </c>
      <c r="T1682" s="43">
        <f t="shared" si="2583"/>
        <v>74464</v>
      </c>
      <c r="U1682" s="43">
        <f t="shared" si="2583"/>
        <v>118470</v>
      </c>
      <c r="V1682" s="43">
        <f t="shared" si="2583"/>
        <v>145894</v>
      </c>
      <c r="W1682" s="43">
        <f t="shared" si="2583"/>
        <v>154344</v>
      </c>
      <c r="X1682" s="43">
        <f t="shared" si="2583"/>
        <v>70615</v>
      </c>
      <c r="Y1682" s="43">
        <f t="shared" si="2583"/>
        <v>61970</v>
      </c>
      <c r="Z1682" s="43">
        <v>884208</v>
      </c>
      <c r="AA1682" s="43">
        <v>329808</v>
      </c>
      <c r="AB1682" s="43">
        <f t="shared" ref="AB1682:AQ1682" si="2585">SUM(AB1677,AB1673,AB1669,AB1648)</f>
        <v>122040</v>
      </c>
      <c r="AC1682" s="43">
        <f t="shared" si="2585"/>
        <v>24273</v>
      </c>
      <c r="AD1682" s="43">
        <f t="shared" si="2585"/>
        <v>0</v>
      </c>
      <c r="AE1682" s="43">
        <f t="shared" si="2585"/>
        <v>25587</v>
      </c>
      <c r="AF1682" s="43">
        <f t="shared" si="2585"/>
        <v>0</v>
      </c>
      <c r="AG1682" s="43">
        <f t="shared" si="2585"/>
        <v>0</v>
      </c>
      <c r="AH1682" s="43">
        <f t="shared" ref="AH1682" si="2586">SUM(AH1677,AH1673,AH1669,AH1648)</f>
        <v>171900</v>
      </c>
      <c r="AI1682" s="43">
        <f t="shared" si="2585"/>
        <v>0</v>
      </c>
      <c r="AJ1682" s="43">
        <f t="shared" si="2585"/>
        <v>0</v>
      </c>
      <c r="AK1682" s="43">
        <f t="shared" si="2585"/>
        <v>28512</v>
      </c>
      <c r="AL1682" s="43">
        <f t="shared" si="2585"/>
        <v>0</v>
      </c>
      <c r="AM1682" s="43">
        <f t="shared" si="2585"/>
        <v>0</v>
      </c>
      <c r="AN1682" s="43">
        <f t="shared" si="2585"/>
        <v>8284</v>
      </c>
      <c r="AO1682" s="43">
        <f t="shared" si="2585"/>
        <v>0</v>
      </c>
      <c r="AP1682" s="43">
        <f t="shared" si="2585"/>
        <v>17303</v>
      </c>
      <c r="AQ1682" s="43">
        <f t="shared" si="2585"/>
        <v>4574</v>
      </c>
      <c r="AR1682" s="43">
        <v>58673</v>
      </c>
      <c r="AS1682" s="43">
        <v>113227</v>
      </c>
      <c r="AT1682" s="43">
        <f t="shared" ref="AT1682:BI1682" si="2587">SUM(AT1677,AT1673,AT1669,AT1648)</f>
        <v>531100</v>
      </c>
      <c r="AU1682" s="43">
        <f t="shared" si="2587"/>
        <v>238912</v>
      </c>
      <c r="AV1682" s="43">
        <f t="shared" si="2587"/>
        <v>0</v>
      </c>
      <c r="AW1682" s="43">
        <f t="shared" si="2587"/>
        <v>395495</v>
      </c>
      <c r="AX1682" s="43">
        <f t="shared" si="2587"/>
        <v>0</v>
      </c>
      <c r="AY1682" s="43">
        <f t="shared" si="2587"/>
        <v>0</v>
      </c>
      <c r="AZ1682" s="43">
        <f t="shared" ref="AZ1682" si="2588">SUM(AZ1677,AZ1673,AZ1669,AZ1648)</f>
        <v>1165507</v>
      </c>
      <c r="BA1682" s="43">
        <f t="shared" si="2587"/>
        <v>16000</v>
      </c>
      <c r="BB1682" s="43">
        <f t="shared" si="2587"/>
        <v>95000</v>
      </c>
      <c r="BC1682" s="43">
        <f t="shared" si="2587"/>
        <v>277912</v>
      </c>
      <c r="BD1682" s="43">
        <f t="shared" si="2587"/>
        <v>45001</v>
      </c>
      <c r="BE1682" s="43">
        <f t="shared" si="2587"/>
        <v>28000</v>
      </c>
      <c r="BF1682" s="43">
        <f t="shared" si="2587"/>
        <v>26000</v>
      </c>
      <c r="BG1682" s="43">
        <f t="shared" si="2587"/>
        <v>84877</v>
      </c>
      <c r="BH1682" s="43">
        <f t="shared" si="2587"/>
        <v>143184</v>
      </c>
      <c r="BI1682" s="43">
        <f t="shared" si="2587"/>
        <v>68933</v>
      </c>
      <c r="BJ1682" s="43">
        <v>784907</v>
      </c>
      <c r="BK1682" s="43">
        <v>380600</v>
      </c>
    </row>
    <row r="1683" spans="1:63" s="26" customFormat="1" ht="15.75" thickBot="1" x14ac:dyDescent="0.3">
      <c r="A1683" s="37" t="s">
        <v>0</v>
      </c>
      <c r="B1683" s="37" t="s">
        <v>0</v>
      </c>
      <c r="C1683" s="37" t="s">
        <v>0</v>
      </c>
      <c r="D1683" s="115" t="s">
        <v>0</v>
      </c>
      <c r="E1683" s="115" t="s">
        <v>0</v>
      </c>
      <c r="F1683" s="115" t="s">
        <v>0</v>
      </c>
      <c r="G1683" s="37" t="s">
        <v>0</v>
      </c>
      <c r="H1683" s="32" t="s">
        <v>55</v>
      </c>
      <c r="I1683" s="44"/>
      <c r="J1683" s="26" t="s">
        <v>0</v>
      </c>
      <c r="Z1683" s="26">
        <v>0</v>
      </c>
      <c r="AB1683" s="26" t="s">
        <v>0</v>
      </c>
      <c r="AR1683" s="26">
        <v>0</v>
      </c>
      <c r="AT1683" s="26" t="s">
        <v>0</v>
      </c>
      <c r="BJ1683" s="26">
        <v>0</v>
      </c>
    </row>
    <row r="1684" spans="1:63" s="26" customFormat="1" ht="69.75" customHeight="1" thickBot="1" x14ac:dyDescent="0.3">
      <c r="A1684" s="139" t="s">
        <v>0</v>
      </c>
      <c r="B1684" s="139" t="s">
        <v>0</v>
      </c>
      <c r="C1684" s="139" t="s">
        <v>0</v>
      </c>
      <c r="D1684" s="142" t="s">
        <v>0</v>
      </c>
      <c r="E1684" s="142" t="s">
        <v>0</v>
      </c>
      <c r="F1684" s="142" t="s">
        <v>0</v>
      </c>
      <c r="G1684" s="145" t="s">
        <v>0</v>
      </c>
      <c r="H1684" s="5" t="s">
        <v>56</v>
      </c>
      <c r="I1684" s="5" t="s">
        <v>9</v>
      </c>
      <c r="J1684" s="94" t="s">
        <v>10</v>
      </c>
      <c r="K1684" s="94" t="s">
        <v>1602</v>
      </c>
      <c r="L1684" s="94" t="s">
        <v>1535</v>
      </c>
      <c r="M1684" s="94" t="s">
        <v>1591</v>
      </c>
      <c r="N1684" s="94" t="s">
        <v>1592</v>
      </c>
      <c r="O1684" s="94" t="s">
        <v>1593</v>
      </c>
      <c r="P1684" s="94" t="s">
        <v>1606</v>
      </c>
      <c r="Q1684" s="94" t="s">
        <v>1603</v>
      </c>
      <c r="R1684" s="94" t="s">
        <v>1594</v>
      </c>
      <c r="S1684" s="94" t="s">
        <v>1595</v>
      </c>
      <c r="T1684" s="94" t="s">
        <v>1596</v>
      </c>
      <c r="U1684" s="94" t="s">
        <v>1597</v>
      </c>
      <c r="V1684" s="94" t="s">
        <v>1598</v>
      </c>
      <c r="W1684" s="94" t="s">
        <v>1599</v>
      </c>
      <c r="X1684" s="94" t="s">
        <v>1604</v>
      </c>
      <c r="Y1684" s="94" t="s">
        <v>1605</v>
      </c>
      <c r="Z1684" s="94" t="s">
        <v>1600</v>
      </c>
      <c r="AA1684" s="94" t="s">
        <v>1601</v>
      </c>
      <c r="AB1684" s="95" t="s">
        <v>11</v>
      </c>
      <c r="AC1684" s="95" t="s">
        <v>1602</v>
      </c>
      <c r="AD1684" s="95" t="s">
        <v>1535</v>
      </c>
      <c r="AE1684" s="95" t="s">
        <v>1591</v>
      </c>
      <c r="AF1684" s="95" t="s">
        <v>1592</v>
      </c>
      <c r="AG1684" s="95" t="s">
        <v>1593</v>
      </c>
      <c r="AH1684" s="95" t="s">
        <v>1607</v>
      </c>
      <c r="AI1684" s="95" t="s">
        <v>1603</v>
      </c>
      <c r="AJ1684" s="95" t="s">
        <v>1594</v>
      </c>
      <c r="AK1684" s="95" t="s">
        <v>1595</v>
      </c>
      <c r="AL1684" s="95" t="s">
        <v>1596</v>
      </c>
      <c r="AM1684" s="95" t="s">
        <v>1597</v>
      </c>
      <c r="AN1684" s="95" t="s">
        <v>1598</v>
      </c>
      <c r="AO1684" s="95" t="s">
        <v>1599</v>
      </c>
      <c r="AP1684" s="95" t="s">
        <v>1604</v>
      </c>
      <c r="AQ1684" s="95" t="s">
        <v>1605</v>
      </c>
      <c r="AR1684" s="95" t="s">
        <v>1600</v>
      </c>
      <c r="AS1684" s="95" t="s">
        <v>1601</v>
      </c>
      <c r="AT1684" s="96" t="s">
        <v>12</v>
      </c>
      <c r="AU1684" s="96" t="s">
        <v>1602</v>
      </c>
      <c r="AV1684" s="96" t="s">
        <v>1535</v>
      </c>
      <c r="AW1684" s="96" t="s">
        <v>1591</v>
      </c>
      <c r="AX1684" s="96" t="s">
        <v>1592</v>
      </c>
      <c r="AY1684" s="96" t="s">
        <v>1593</v>
      </c>
      <c r="AZ1684" s="96" t="s">
        <v>1608</v>
      </c>
      <c r="BA1684" s="96" t="s">
        <v>1603</v>
      </c>
      <c r="BB1684" s="96" t="s">
        <v>1594</v>
      </c>
      <c r="BC1684" s="96" t="s">
        <v>1595</v>
      </c>
      <c r="BD1684" s="96" t="s">
        <v>1596</v>
      </c>
      <c r="BE1684" s="96" t="s">
        <v>1597</v>
      </c>
      <c r="BF1684" s="96" t="s">
        <v>1598</v>
      </c>
      <c r="BG1684" s="96" t="s">
        <v>1599</v>
      </c>
      <c r="BH1684" s="96" t="s">
        <v>1604</v>
      </c>
      <c r="BI1684" s="96" t="s">
        <v>1605</v>
      </c>
      <c r="BJ1684" s="96" t="s">
        <v>1600</v>
      </c>
      <c r="BK1684" s="96" t="s">
        <v>1601</v>
      </c>
    </row>
    <row r="1685" spans="1:63" s="26" customFormat="1" x14ac:dyDescent="0.25">
      <c r="A1685" s="140"/>
      <c r="B1685" s="140"/>
      <c r="C1685" s="140"/>
      <c r="D1685" s="143"/>
      <c r="E1685" s="143"/>
      <c r="F1685" s="143"/>
      <c r="G1685" s="146"/>
      <c r="H1685" s="38" t="s">
        <v>0</v>
      </c>
      <c r="I1685" s="9" t="s">
        <v>13</v>
      </c>
      <c r="J1685" s="9">
        <v>1</v>
      </c>
      <c r="K1685" s="9">
        <v>2</v>
      </c>
      <c r="L1685" s="9">
        <v>3</v>
      </c>
      <c r="M1685" s="9">
        <v>4</v>
      </c>
      <c r="N1685" s="9">
        <v>5</v>
      </c>
      <c r="O1685" s="9">
        <v>6</v>
      </c>
      <c r="P1685" s="9">
        <v>7</v>
      </c>
      <c r="Q1685" s="9">
        <v>8</v>
      </c>
      <c r="R1685" s="9">
        <v>9</v>
      </c>
      <c r="S1685" s="9">
        <v>10</v>
      </c>
      <c r="T1685" s="9">
        <v>11</v>
      </c>
      <c r="U1685" s="9">
        <v>12</v>
      </c>
      <c r="V1685" s="9">
        <v>13</v>
      </c>
      <c r="W1685" s="9">
        <v>14</v>
      </c>
      <c r="X1685" s="9">
        <v>15</v>
      </c>
      <c r="Y1685" s="9">
        <v>16</v>
      </c>
      <c r="Z1685" s="9">
        <v>20</v>
      </c>
      <c r="AA1685" s="9">
        <v>21</v>
      </c>
      <c r="AB1685" s="9">
        <v>1</v>
      </c>
      <c r="AC1685" s="9">
        <v>2</v>
      </c>
      <c r="AD1685" s="9">
        <v>3</v>
      </c>
      <c r="AE1685" s="9">
        <v>4</v>
      </c>
      <c r="AF1685" s="9">
        <v>5</v>
      </c>
      <c r="AG1685" s="9">
        <v>6</v>
      </c>
      <c r="AH1685" s="9">
        <v>7</v>
      </c>
      <c r="AI1685" s="9">
        <v>8</v>
      </c>
      <c r="AJ1685" s="9">
        <v>9</v>
      </c>
      <c r="AK1685" s="9">
        <v>10</v>
      </c>
      <c r="AL1685" s="9">
        <v>11</v>
      </c>
      <c r="AM1685" s="9">
        <v>12</v>
      </c>
      <c r="AN1685" s="9">
        <v>13</v>
      </c>
      <c r="AO1685" s="9">
        <v>14</v>
      </c>
      <c r="AP1685" s="9">
        <v>15</v>
      </c>
      <c r="AQ1685" s="9">
        <v>16</v>
      </c>
      <c r="AR1685" s="9">
        <v>20</v>
      </c>
      <c r="AS1685" s="9">
        <v>21</v>
      </c>
      <c r="AT1685" s="9">
        <v>1</v>
      </c>
      <c r="AU1685" s="9">
        <v>2</v>
      </c>
      <c r="AV1685" s="9">
        <v>3</v>
      </c>
      <c r="AW1685" s="9">
        <v>4</v>
      </c>
      <c r="AX1685" s="9">
        <v>5</v>
      </c>
      <c r="AY1685" s="9">
        <v>6</v>
      </c>
      <c r="AZ1685" s="9">
        <v>7</v>
      </c>
      <c r="BA1685" s="9">
        <v>8</v>
      </c>
      <c r="BB1685" s="9">
        <v>9</v>
      </c>
      <c r="BC1685" s="9">
        <v>10</v>
      </c>
      <c r="BD1685" s="9">
        <v>11</v>
      </c>
      <c r="BE1685" s="9">
        <v>12</v>
      </c>
      <c r="BF1685" s="9">
        <v>13</v>
      </c>
      <c r="BG1685" s="9">
        <v>14</v>
      </c>
      <c r="BH1685" s="9">
        <v>15</v>
      </c>
      <c r="BI1685" s="9">
        <v>16</v>
      </c>
      <c r="BJ1685" s="9">
        <v>20</v>
      </c>
      <c r="BK1685" s="9">
        <v>21</v>
      </c>
    </row>
    <row r="1686" spans="1:63" s="26" customFormat="1" x14ac:dyDescent="0.25">
      <c r="A1686" s="140"/>
      <c r="B1686" s="140"/>
      <c r="C1686" s="140"/>
      <c r="D1686" s="143"/>
      <c r="E1686" s="143"/>
      <c r="F1686" s="143"/>
      <c r="G1686" s="146"/>
      <c r="H1686" s="39" t="s">
        <v>66</v>
      </c>
      <c r="I1686" s="48">
        <f>SUM(I1682)</f>
        <v>27070689</v>
      </c>
      <c r="J1686" s="48">
        <f t="shared" ref="J1686:Y1686" si="2589">SUM(J1682)</f>
        <v>981500</v>
      </c>
      <c r="K1686" s="48">
        <f t="shared" si="2589"/>
        <v>0</v>
      </c>
      <c r="L1686" s="48">
        <f t="shared" si="2589"/>
        <v>0</v>
      </c>
      <c r="M1686" s="48">
        <f t="shared" si="2589"/>
        <v>232516</v>
      </c>
      <c r="N1686" s="48">
        <f t="shared" si="2589"/>
        <v>0</v>
      </c>
      <c r="O1686" s="48">
        <f t="shared" si="2589"/>
        <v>0</v>
      </c>
      <c r="P1686" s="48">
        <f t="shared" ref="P1686" si="2590">SUM(P1682)</f>
        <v>1214016</v>
      </c>
      <c r="Q1686" s="48">
        <f t="shared" si="2589"/>
        <v>70109</v>
      </c>
      <c r="R1686" s="48">
        <f t="shared" si="2589"/>
        <v>75662</v>
      </c>
      <c r="S1686" s="48">
        <f t="shared" si="2589"/>
        <v>112680</v>
      </c>
      <c r="T1686" s="48">
        <f t="shared" si="2589"/>
        <v>74464</v>
      </c>
      <c r="U1686" s="48">
        <f t="shared" si="2589"/>
        <v>118470</v>
      </c>
      <c r="V1686" s="48">
        <f t="shared" si="2589"/>
        <v>145894</v>
      </c>
      <c r="W1686" s="48">
        <f t="shared" si="2589"/>
        <v>154344</v>
      </c>
      <c r="X1686" s="48">
        <f t="shared" si="2589"/>
        <v>70615</v>
      </c>
      <c r="Y1686" s="48">
        <f t="shared" si="2589"/>
        <v>61970</v>
      </c>
      <c r="Z1686" s="48">
        <v>884208</v>
      </c>
      <c r="AA1686" s="48">
        <v>329808</v>
      </c>
      <c r="AB1686" s="48">
        <f t="shared" ref="AB1686:AQ1686" si="2591">SUM(AB1682)</f>
        <v>122040</v>
      </c>
      <c r="AC1686" s="48">
        <f t="shared" si="2591"/>
        <v>24273</v>
      </c>
      <c r="AD1686" s="48">
        <f t="shared" si="2591"/>
        <v>0</v>
      </c>
      <c r="AE1686" s="48">
        <f t="shared" si="2591"/>
        <v>25587</v>
      </c>
      <c r="AF1686" s="48">
        <f t="shared" si="2591"/>
        <v>0</v>
      </c>
      <c r="AG1686" s="48">
        <f t="shared" si="2591"/>
        <v>0</v>
      </c>
      <c r="AH1686" s="48">
        <f t="shared" ref="AH1686" si="2592">SUM(AH1682)</f>
        <v>171900</v>
      </c>
      <c r="AI1686" s="48">
        <f t="shared" si="2591"/>
        <v>0</v>
      </c>
      <c r="AJ1686" s="48">
        <f t="shared" si="2591"/>
        <v>0</v>
      </c>
      <c r="AK1686" s="48">
        <f t="shared" si="2591"/>
        <v>28512</v>
      </c>
      <c r="AL1686" s="48">
        <f t="shared" si="2591"/>
        <v>0</v>
      </c>
      <c r="AM1686" s="48">
        <f t="shared" si="2591"/>
        <v>0</v>
      </c>
      <c r="AN1686" s="48">
        <f t="shared" si="2591"/>
        <v>8284</v>
      </c>
      <c r="AO1686" s="48">
        <f t="shared" si="2591"/>
        <v>0</v>
      </c>
      <c r="AP1686" s="48">
        <f t="shared" si="2591"/>
        <v>17303</v>
      </c>
      <c r="AQ1686" s="48">
        <f t="shared" si="2591"/>
        <v>4574</v>
      </c>
      <c r="AR1686" s="48">
        <v>58673</v>
      </c>
      <c r="AS1686" s="48">
        <v>113227</v>
      </c>
      <c r="AT1686" s="48">
        <f t="shared" ref="AT1686:BI1686" si="2593">SUM(AT1682)</f>
        <v>531100</v>
      </c>
      <c r="AU1686" s="48">
        <f t="shared" si="2593"/>
        <v>238912</v>
      </c>
      <c r="AV1686" s="48">
        <f t="shared" si="2593"/>
        <v>0</v>
      </c>
      <c r="AW1686" s="48">
        <f t="shared" si="2593"/>
        <v>395495</v>
      </c>
      <c r="AX1686" s="48">
        <f t="shared" si="2593"/>
        <v>0</v>
      </c>
      <c r="AY1686" s="48">
        <f t="shared" si="2593"/>
        <v>0</v>
      </c>
      <c r="AZ1686" s="48">
        <f t="shared" ref="AZ1686" si="2594">SUM(AZ1682)</f>
        <v>1165507</v>
      </c>
      <c r="BA1686" s="48">
        <f t="shared" si="2593"/>
        <v>16000</v>
      </c>
      <c r="BB1686" s="48">
        <f t="shared" si="2593"/>
        <v>95000</v>
      </c>
      <c r="BC1686" s="48">
        <f t="shared" si="2593"/>
        <v>277912</v>
      </c>
      <c r="BD1686" s="48">
        <f t="shared" si="2593"/>
        <v>45001</v>
      </c>
      <c r="BE1686" s="48">
        <f t="shared" si="2593"/>
        <v>28000</v>
      </c>
      <c r="BF1686" s="48">
        <f t="shared" si="2593"/>
        <v>26000</v>
      </c>
      <c r="BG1686" s="48">
        <f t="shared" si="2593"/>
        <v>84877</v>
      </c>
      <c r="BH1686" s="48">
        <f t="shared" si="2593"/>
        <v>143184</v>
      </c>
      <c r="BI1686" s="48">
        <f t="shared" si="2593"/>
        <v>68933</v>
      </c>
      <c r="BJ1686" s="48">
        <v>784907</v>
      </c>
      <c r="BK1686" s="48">
        <v>380600</v>
      </c>
    </row>
    <row r="1687" spans="1:63" s="26" customFormat="1" x14ac:dyDescent="0.25">
      <c r="A1687" s="140"/>
      <c r="B1687" s="140"/>
      <c r="C1687" s="140"/>
      <c r="D1687" s="143"/>
      <c r="E1687" s="143"/>
      <c r="F1687" s="143"/>
      <c r="G1687" s="146"/>
      <c r="H1687" s="41" t="s">
        <v>57</v>
      </c>
      <c r="I1687" s="48">
        <f>SUM(I1686)</f>
        <v>27070689</v>
      </c>
      <c r="J1687" s="48">
        <f t="shared" ref="J1687:Y1687" si="2595">SUM(J1686)</f>
        <v>981500</v>
      </c>
      <c r="K1687" s="48">
        <f t="shared" si="2595"/>
        <v>0</v>
      </c>
      <c r="L1687" s="48">
        <f t="shared" si="2595"/>
        <v>0</v>
      </c>
      <c r="M1687" s="48">
        <f t="shared" si="2595"/>
        <v>232516</v>
      </c>
      <c r="N1687" s="48">
        <f t="shared" si="2595"/>
        <v>0</v>
      </c>
      <c r="O1687" s="48">
        <f t="shared" si="2595"/>
        <v>0</v>
      </c>
      <c r="P1687" s="48">
        <f t="shared" ref="P1687" si="2596">SUM(P1686)</f>
        <v>1214016</v>
      </c>
      <c r="Q1687" s="48">
        <f t="shared" si="2595"/>
        <v>70109</v>
      </c>
      <c r="R1687" s="48">
        <f t="shared" si="2595"/>
        <v>75662</v>
      </c>
      <c r="S1687" s="48">
        <f t="shared" si="2595"/>
        <v>112680</v>
      </c>
      <c r="T1687" s="48">
        <f t="shared" si="2595"/>
        <v>74464</v>
      </c>
      <c r="U1687" s="48">
        <f t="shared" si="2595"/>
        <v>118470</v>
      </c>
      <c r="V1687" s="48">
        <f t="shared" si="2595"/>
        <v>145894</v>
      </c>
      <c r="W1687" s="48">
        <f t="shared" si="2595"/>
        <v>154344</v>
      </c>
      <c r="X1687" s="48">
        <f t="shared" si="2595"/>
        <v>70615</v>
      </c>
      <c r="Y1687" s="48">
        <f t="shared" si="2595"/>
        <v>61970</v>
      </c>
      <c r="Z1687" s="48">
        <v>884208</v>
      </c>
      <c r="AA1687" s="48">
        <v>329808</v>
      </c>
      <c r="AB1687" s="48">
        <f t="shared" ref="AB1687:AQ1687" si="2597">SUM(AB1686)</f>
        <v>122040</v>
      </c>
      <c r="AC1687" s="48">
        <f t="shared" si="2597"/>
        <v>24273</v>
      </c>
      <c r="AD1687" s="48">
        <f t="shared" si="2597"/>
        <v>0</v>
      </c>
      <c r="AE1687" s="48">
        <f t="shared" si="2597"/>
        <v>25587</v>
      </c>
      <c r="AF1687" s="48">
        <f t="shared" si="2597"/>
        <v>0</v>
      </c>
      <c r="AG1687" s="48">
        <f t="shared" si="2597"/>
        <v>0</v>
      </c>
      <c r="AH1687" s="48">
        <f t="shared" ref="AH1687" si="2598">SUM(AH1686)</f>
        <v>171900</v>
      </c>
      <c r="AI1687" s="48">
        <f t="shared" si="2597"/>
        <v>0</v>
      </c>
      <c r="AJ1687" s="48">
        <f t="shared" si="2597"/>
        <v>0</v>
      </c>
      <c r="AK1687" s="48">
        <f t="shared" si="2597"/>
        <v>28512</v>
      </c>
      <c r="AL1687" s="48">
        <f t="shared" si="2597"/>
        <v>0</v>
      </c>
      <c r="AM1687" s="48">
        <f t="shared" si="2597"/>
        <v>0</v>
      </c>
      <c r="AN1687" s="48">
        <f t="shared" si="2597"/>
        <v>8284</v>
      </c>
      <c r="AO1687" s="48">
        <f t="shared" si="2597"/>
        <v>0</v>
      </c>
      <c r="AP1687" s="48">
        <f t="shared" si="2597"/>
        <v>17303</v>
      </c>
      <c r="AQ1687" s="48">
        <f t="shared" si="2597"/>
        <v>4574</v>
      </c>
      <c r="AR1687" s="48">
        <v>58673</v>
      </c>
      <c r="AS1687" s="48">
        <v>113227</v>
      </c>
      <c r="AT1687" s="48">
        <f t="shared" ref="AT1687:BI1687" si="2599">SUM(AT1686)</f>
        <v>531100</v>
      </c>
      <c r="AU1687" s="48">
        <f t="shared" si="2599"/>
        <v>238912</v>
      </c>
      <c r="AV1687" s="48">
        <f t="shared" si="2599"/>
        <v>0</v>
      </c>
      <c r="AW1687" s="48">
        <f t="shared" si="2599"/>
        <v>395495</v>
      </c>
      <c r="AX1687" s="48">
        <f t="shared" si="2599"/>
        <v>0</v>
      </c>
      <c r="AY1687" s="48">
        <f t="shared" si="2599"/>
        <v>0</v>
      </c>
      <c r="AZ1687" s="48">
        <f t="shared" ref="AZ1687" si="2600">SUM(AZ1686)</f>
        <v>1165507</v>
      </c>
      <c r="BA1687" s="48">
        <f t="shared" si="2599"/>
        <v>16000</v>
      </c>
      <c r="BB1687" s="48">
        <f t="shared" si="2599"/>
        <v>95000</v>
      </c>
      <c r="BC1687" s="48">
        <f t="shared" si="2599"/>
        <v>277912</v>
      </c>
      <c r="BD1687" s="48">
        <f t="shared" si="2599"/>
        <v>45001</v>
      </c>
      <c r="BE1687" s="48">
        <f t="shared" si="2599"/>
        <v>28000</v>
      </c>
      <c r="BF1687" s="48">
        <f t="shared" si="2599"/>
        <v>26000</v>
      </c>
      <c r="BG1687" s="48">
        <f t="shared" si="2599"/>
        <v>84877</v>
      </c>
      <c r="BH1687" s="48">
        <f t="shared" si="2599"/>
        <v>143184</v>
      </c>
      <c r="BI1687" s="48">
        <f t="shared" si="2599"/>
        <v>68933</v>
      </c>
      <c r="BJ1687" s="48">
        <v>784907</v>
      </c>
      <c r="BK1687" s="48">
        <v>380600</v>
      </c>
    </row>
    <row r="1688" spans="1:63" s="26" customFormat="1" x14ac:dyDescent="0.25">
      <c r="A1688" s="141"/>
      <c r="B1688" s="141"/>
      <c r="C1688" s="141"/>
      <c r="D1688" s="144"/>
      <c r="E1688" s="144"/>
      <c r="F1688" s="144"/>
      <c r="G1688" s="147"/>
      <c r="P1688" s="26">
        <f t="shared" si="2364"/>
        <v>0</v>
      </c>
      <c r="Z1688" s="26">
        <v>0</v>
      </c>
      <c r="AA1688" s="26">
        <v>0</v>
      </c>
      <c r="AH1688" s="26">
        <f t="shared" si="2365"/>
        <v>0</v>
      </c>
      <c r="AR1688" s="26">
        <v>0</v>
      </c>
      <c r="AS1688" s="26">
        <v>0</v>
      </c>
      <c r="AZ1688" s="26">
        <f t="shared" si="2366"/>
        <v>0</v>
      </c>
      <c r="BJ1688" s="26">
        <v>0</v>
      </c>
      <c r="BK1688" s="26">
        <v>0</v>
      </c>
    </row>
    <row r="1689" spans="1:63" s="26" customFormat="1" x14ac:dyDescent="0.25">
      <c r="A1689" s="37" t="s">
        <v>0</v>
      </c>
      <c r="B1689" s="37" t="s">
        <v>0</v>
      </c>
      <c r="C1689" s="37" t="s">
        <v>0</v>
      </c>
      <c r="D1689" s="115" t="s">
        <v>0</v>
      </c>
      <c r="E1689" s="115" t="s">
        <v>0</v>
      </c>
      <c r="F1689" s="115" t="s">
        <v>0</v>
      </c>
      <c r="G1689" s="37" t="s">
        <v>0</v>
      </c>
      <c r="H1689" s="42" t="s">
        <v>0</v>
      </c>
      <c r="I1689" s="42"/>
      <c r="J1689" s="42" t="s">
        <v>0</v>
      </c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>
        <v>0</v>
      </c>
      <c r="AA1689" s="42"/>
      <c r="AB1689" s="42" t="s">
        <v>0</v>
      </c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>
        <v>0</v>
      </c>
      <c r="AS1689" s="42"/>
      <c r="AT1689" s="42" t="s">
        <v>0</v>
      </c>
      <c r="AU1689" s="42"/>
      <c r="AV1689" s="42"/>
      <c r="AW1689" s="42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H1689" s="42"/>
      <c r="BI1689" s="42"/>
      <c r="BJ1689" s="42">
        <v>0</v>
      </c>
      <c r="BK1689" s="42"/>
    </row>
    <row r="1690" spans="1:63" s="26" customFormat="1" x14ac:dyDescent="0.25">
      <c r="A1690" s="37" t="s">
        <v>0</v>
      </c>
      <c r="B1690" s="37" t="s">
        <v>0</v>
      </c>
      <c r="C1690" s="37" t="s">
        <v>0</v>
      </c>
      <c r="D1690" s="115" t="s">
        <v>0</v>
      </c>
      <c r="E1690" s="115" t="s">
        <v>0</v>
      </c>
      <c r="F1690" s="115" t="s">
        <v>0</v>
      </c>
      <c r="G1690" s="37" t="s">
        <v>0</v>
      </c>
      <c r="H1690" s="34" t="s">
        <v>718</v>
      </c>
      <c r="I1690" s="43">
        <f>SUM(I1682)</f>
        <v>27070689</v>
      </c>
      <c r="J1690" s="43">
        <f t="shared" ref="J1690:Y1690" si="2601">SUM(J1682)</f>
        <v>981500</v>
      </c>
      <c r="K1690" s="43">
        <f t="shared" si="2601"/>
        <v>0</v>
      </c>
      <c r="L1690" s="43">
        <f t="shared" si="2601"/>
        <v>0</v>
      </c>
      <c r="M1690" s="43">
        <f t="shared" si="2601"/>
        <v>232516</v>
      </c>
      <c r="N1690" s="43">
        <f t="shared" si="2601"/>
        <v>0</v>
      </c>
      <c r="O1690" s="43">
        <f t="shared" si="2601"/>
        <v>0</v>
      </c>
      <c r="P1690" s="43">
        <f t="shared" si="2601"/>
        <v>1214016</v>
      </c>
      <c r="Q1690" s="43">
        <f t="shared" si="2601"/>
        <v>70109</v>
      </c>
      <c r="R1690" s="43">
        <f t="shared" si="2601"/>
        <v>75662</v>
      </c>
      <c r="S1690" s="43">
        <f t="shared" si="2601"/>
        <v>112680</v>
      </c>
      <c r="T1690" s="43">
        <f t="shared" si="2601"/>
        <v>74464</v>
      </c>
      <c r="U1690" s="43">
        <f t="shared" si="2601"/>
        <v>118470</v>
      </c>
      <c r="V1690" s="43">
        <f t="shared" si="2601"/>
        <v>145894</v>
      </c>
      <c r="W1690" s="43">
        <f t="shared" si="2601"/>
        <v>154344</v>
      </c>
      <c r="X1690" s="43">
        <f t="shared" si="2601"/>
        <v>70615</v>
      </c>
      <c r="Y1690" s="43">
        <f t="shared" si="2601"/>
        <v>61970</v>
      </c>
      <c r="Z1690" s="43">
        <v>884208</v>
      </c>
      <c r="AA1690" s="43">
        <v>329808</v>
      </c>
      <c r="AB1690" s="43">
        <f t="shared" ref="AB1690:AQ1690" si="2602">SUM(AB1682)</f>
        <v>122040</v>
      </c>
      <c r="AC1690" s="43">
        <f t="shared" si="2602"/>
        <v>24273</v>
      </c>
      <c r="AD1690" s="43">
        <f t="shared" si="2602"/>
        <v>0</v>
      </c>
      <c r="AE1690" s="43">
        <f t="shared" si="2602"/>
        <v>25587</v>
      </c>
      <c r="AF1690" s="43">
        <f t="shared" si="2602"/>
        <v>0</v>
      </c>
      <c r="AG1690" s="43">
        <f t="shared" si="2602"/>
        <v>0</v>
      </c>
      <c r="AH1690" s="43">
        <f t="shared" si="2602"/>
        <v>171900</v>
      </c>
      <c r="AI1690" s="43">
        <f t="shared" si="2602"/>
        <v>0</v>
      </c>
      <c r="AJ1690" s="43">
        <f t="shared" si="2602"/>
        <v>0</v>
      </c>
      <c r="AK1690" s="43">
        <f t="shared" si="2602"/>
        <v>28512</v>
      </c>
      <c r="AL1690" s="43">
        <f t="shared" si="2602"/>
        <v>0</v>
      </c>
      <c r="AM1690" s="43">
        <f t="shared" si="2602"/>
        <v>0</v>
      </c>
      <c r="AN1690" s="43">
        <f t="shared" si="2602"/>
        <v>8284</v>
      </c>
      <c r="AO1690" s="43">
        <f t="shared" si="2602"/>
        <v>0</v>
      </c>
      <c r="AP1690" s="43">
        <f t="shared" si="2602"/>
        <v>17303</v>
      </c>
      <c r="AQ1690" s="43">
        <f t="shared" si="2602"/>
        <v>4574</v>
      </c>
      <c r="AR1690" s="43">
        <v>58673</v>
      </c>
      <c r="AS1690" s="43">
        <v>113227</v>
      </c>
      <c r="AT1690" s="43">
        <f t="shared" ref="AT1690:BI1690" si="2603">SUM(AT1682)</f>
        <v>531100</v>
      </c>
      <c r="AU1690" s="43">
        <f t="shared" si="2603"/>
        <v>238912</v>
      </c>
      <c r="AV1690" s="43">
        <f t="shared" si="2603"/>
        <v>0</v>
      </c>
      <c r="AW1690" s="43">
        <f t="shared" si="2603"/>
        <v>395495</v>
      </c>
      <c r="AX1690" s="43">
        <f t="shared" si="2603"/>
        <v>0</v>
      </c>
      <c r="AY1690" s="43">
        <f t="shared" si="2603"/>
        <v>0</v>
      </c>
      <c r="AZ1690" s="43">
        <f t="shared" si="2603"/>
        <v>1165507</v>
      </c>
      <c r="BA1690" s="43">
        <f t="shared" si="2603"/>
        <v>16000</v>
      </c>
      <c r="BB1690" s="43">
        <f t="shared" si="2603"/>
        <v>95000</v>
      </c>
      <c r="BC1690" s="43">
        <f t="shared" si="2603"/>
        <v>277912</v>
      </c>
      <c r="BD1690" s="43">
        <f t="shared" si="2603"/>
        <v>45001</v>
      </c>
      <c r="BE1690" s="43">
        <f t="shared" si="2603"/>
        <v>28000</v>
      </c>
      <c r="BF1690" s="43">
        <f t="shared" si="2603"/>
        <v>26000</v>
      </c>
      <c r="BG1690" s="43">
        <f t="shared" si="2603"/>
        <v>84877</v>
      </c>
      <c r="BH1690" s="43">
        <f t="shared" si="2603"/>
        <v>143184</v>
      </c>
      <c r="BI1690" s="43">
        <f t="shared" si="2603"/>
        <v>68933</v>
      </c>
      <c r="BJ1690" s="43">
        <v>784907</v>
      </c>
      <c r="BK1690" s="43">
        <v>380600</v>
      </c>
    </row>
    <row r="1691" spans="1:63" s="26" customFormat="1" x14ac:dyDescent="0.25">
      <c r="A1691" s="37" t="s">
        <v>0</v>
      </c>
      <c r="B1691" s="37" t="s">
        <v>0</v>
      </c>
      <c r="C1691" s="37" t="s">
        <v>0</v>
      </c>
      <c r="D1691" s="115" t="s">
        <v>0</v>
      </c>
      <c r="E1691" s="115" t="s">
        <v>0</v>
      </c>
      <c r="F1691" s="115" t="s">
        <v>0</v>
      </c>
      <c r="G1691" s="37" t="s">
        <v>0</v>
      </c>
      <c r="H1691" s="32" t="s">
        <v>55</v>
      </c>
      <c r="I1691" s="44">
        <f>SUM(I2245)</f>
        <v>627</v>
      </c>
      <c r="J1691" s="26" t="s">
        <v>0</v>
      </c>
      <c r="Z1691" s="26">
        <v>0</v>
      </c>
      <c r="AB1691" s="26" t="s">
        <v>0</v>
      </c>
      <c r="AR1691" s="26">
        <v>0</v>
      </c>
      <c r="AT1691" s="26" t="s">
        <v>0</v>
      </c>
      <c r="BJ1691" s="26">
        <v>0</v>
      </c>
    </row>
    <row r="1692" spans="1:63" ht="15.75" thickBot="1" x14ac:dyDescent="0.3">
      <c r="A1692" s="1" t="s">
        <v>550</v>
      </c>
      <c r="B1692" s="1" t="s">
        <v>58</v>
      </c>
      <c r="C1692" s="4" t="s">
        <v>0</v>
      </c>
      <c r="D1692" s="107" t="s">
        <v>0</v>
      </c>
      <c r="E1692" s="106" t="s">
        <v>0</v>
      </c>
      <c r="F1692" s="106" t="s">
        <v>0</v>
      </c>
      <c r="G1692" s="2" t="s">
        <v>0</v>
      </c>
      <c r="H1692" s="2" t="s">
        <v>0</v>
      </c>
      <c r="I1692" s="3" t="s">
        <v>0</v>
      </c>
      <c r="J1692" s="3" t="s">
        <v>0</v>
      </c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>
        <v>0</v>
      </c>
      <c r="AA1692" s="3">
        <v>0</v>
      </c>
      <c r="AB1692" s="3" t="s">
        <v>0</v>
      </c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>
        <v>0</v>
      </c>
      <c r="AS1692" s="3">
        <v>0</v>
      </c>
      <c r="AT1692" s="3" t="s">
        <v>0</v>
      </c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>
        <v>0</v>
      </c>
      <c r="BK1692" s="3">
        <v>0</v>
      </c>
    </row>
    <row r="1693" spans="1:63" ht="69.75" customHeight="1" thickBot="1" x14ac:dyDescent="0.3">
      <c r="A1693" s="5" t="s">
        <v>2</v>
      </c>
      <c r="B1693" s="5" t="s">
        <v>3</v>
      </c>
      <c r="C1693" s="5" t="s">
        <v>4</v>
      </c>
      <c r="D1693" s="108" t="s">
        <v>0</v>
      </c>
      <c r="E1693" s="116" t="s">
        <v>5</v>
      </c>
      <c r="F1693" s="116" t="s">
        <v>6</v>
      </c>
      <c r="G1693" s="5" t="s">
        <v>7</v>
      </c>
      <c r="H1693" s="5" t="s">
        <v>8</v>
      </c>
      <c r="I1693" s="5" t="s">
        <v>9</v>
      </c>
      <c r="J1693" s="94" t="s">
        <v>10</v>
      </c>
      <c r="K1693" s="94" t="s">
        <v>1602</v>
      </c>
      <c r="L1693" s="94" t="s">
        <v>1535</v>
      </c>
      <c r="M1693" s="94" t="s">
        <v>1591</v>
      </c>
      <c r="N1693" s="94" t="s">
        <v>1592</v>
      </c>
      <c r="O1693" s="94" t="s">
        <v>1593</v>
      </c>
      <c r="P1693" s="94" t="s">
        <v>1606</v>
      </c>
      <c r="Q1693" s="94" t="s">
        <v>1603</v>
      </c>
      <c r="R1693" s="94" t="s">
        <v>1594</v>
      </c>
      <c r="S1693" s="94" t="s">
        <v>1595</v>
      </c>
      <c r="T1693" s="94" t="s">
        <v>1596</v>
      </c>
      <c r="U1693" s="94" t="s">
        <v>1597</v>
      </c>
      <c r="V1693" s="94" t="s">
        <v>1598</v>
      </c>
      <c r="W1693" s="94" t="s">
        <v>1599</v>
      </c>
      <c r="X1693" s="94" t="s">
        <v>1604</v>
      </c>
      <c r="Y1693" s="94" t="s">
        <v>1605</v>
      </c>
      <c r="Z1693" s="94" t="s">
        <v>1600</v>
      </c>
      <c r="AA1693" s="94" t="s">
        <v>1601</v>
      </c>
      <c r="AB1693" s="95" t="s">
        <v>11</v>
      </c>
      <c r="AC1693" s="95" t="s">
        <v>1602</v>
      </c>
      <c r="AD1693" s="95" t="s">
        <v>1535</v>
      </c>
      <c r="AE1693" s="95" t="s">
        <v>1591</v>
      </c>
      <c r="AF1693" s="95" t="s">
        <v>1592</v>
      </c>
      <c r="AG1693" s="95" t="s">
        <v>1593</v>
      </c>
      <c r="AH1693" s="95" t="s">
        <v>1607</v>
      </c>
      <c r="AI1693" s="95" t="s">
        <v>1603</v>
      </c>
      <c r="AJ1693" s="95" t="s">
        <v>1594</v>
      </c>
      <c r="AK1693" s="95" t="s">
        <v>1595</v>
      </c>
      <c r="AL1693" s="95" t="s">
        <v>1596</v>
      </c>
      <c r="AM1693" s="95" t="s">
        <v>1597</v>
      </c>
      <c r="AN1693" s="95" t="s">
        <v>1598</v>
      </c>
      <c r="AO1693" s="95" t="s">
        <v>1599</v>
      </c>
      <c r="AP1693" s="95" t="s">
        <v>1604</v>
      </c>
      <c r="AQ1693" s="95" t="s">
        <v>1605</v>
      </c>
      <c r="AR1693" s="95" t="s">
        <v>1600</v>
      </c>
      <c r="AS1693" s="95" t="s">
        <v>1601</v>
      </c>
      <c r="AT1693" s="96" t="s">
        <v>12</v>
      </c>
      <c r="AU1693" s="96" t="s">
        <v>1602</v>
      </c>
      <c r="AV1693" s="96" t="s">
        <v>1535</v>
      </c>
      <c r="AW1693" s="96" t="s">
        <v>1591</v>
      </c>
      <c r="AX1693" s="96" t="s">
        <v>1592</v>
      </c>
      <c r="AY1693" s="96" t="s">
        <v>1593</v>
      </c>
      <c r="AZ1693" s="96" t="s">
        <v>1608</v>
      </c>
      <c r="BA1693" s="96" t="s">
        <v>1603</v>
      </c>
      <c r="BB1693" s="96" t="s">
        <v>1594</v>
      </c>
      <c r="BC1693" s="96" t="s">
        <v>1595</v>
      </c>
      <c r="BD1693" s="96" t="s">
        <v>1596</v>
      </c>
      <c r="BE1693" s="96" t="s">
        <v>1597</v>
      </c>
      <c r="BF1693" s="96" t="s">
        <v>1598</v>
      </c>
      <c r="BG1693" s="96" t="s">
        <v>1599</v>
      </c>
      <c r="BH1693" s="96" t="s">
        <v>1604</v>
      </c>
      <c r="BI1693" s="96" t="s">
        <v>1605</v>
      </c>
      <c r="BJ1693" s="96" t="s">
        <v>1600</v>
      </c>
      <c r="BK1693" s="96" t="s">
        <v>1601</v>
      </c>
    </row>
    <row r="1694" spans="1:63" x14ac:dyDescent="0.25">
      <c r="A1694" s="6" t="s">
        <v>0</v>
      </c>
      <c r="B1694" s="6" t="s">
        <v>0</v>
      </c>
      <c r="C1694" s="6" t="s">
        <v>0</v>
      </c>
      <c r="D1694" s="109" t="s">
        <v>0</v>
      </c>
      <c r="E1694" s="109" t="s">
        <v>0</v>
      </c>
      <c r="F1694" s="125" t="s">
        <v>0</v>
      </c>
      <c r="G1694" s="7" t="s">
        <v>0</v>
      </c>
      <c r="H1694" s="8" t="s">
        <v>0</v>
      </c>
      <c r="I1694" s="9" t="s">
        <v>13</v>
      </c>
      <c r="J1694" s="9">
        <v>1</v>
      </c>
      <c r="K1694" s="9">
        <v>2</v>
      </c>
      <c r="L1694" s="9">
        <v>3</v>
      </c>
      <c r="M1694" s="9">
        <v>4</v>
      </c>
      <c r="N1694" s="9">
        <v>5</v>
      </c>
      <c r="O1694" s="9">
        <v>6</v>
      </c>
      <c r="P1694" s="9">
        <v>7</v>
      </c>
      <c r="Q1694" s="9">
        <v>8</v>
      </c>
      <c r="R1694" s="9">
        <v>9</v>
      </c>
      <c r="S1694" s="9">
        <v>10</v>
      </c>
      <c r="T1694" s="9">
        <v>11</v>
      </c>
      <c r="U1694" s="9">
        <v>12</v>
      </c>
      <c r="V1694" s="9">
        <v>13</v>
      </c>
      <c r="W1694" s="9">
        <v>14</v>
      </c>
      <c r="X1694" s="9">
        <v>15</v>
      </c>
      <c r="Y1694" s="9">
        <v>16</v>
      </c>
      <c r="Z1694" s="9">
        <v>20</v>
      </c>
      <c r="AA1694" s="9">
        <v>21</v>
      </c>
      <c r="AB1694" s="9">
        <v>1</v>
      </c>
      <c r="AC1694" s="9">
        <v>2</v>
      </c>
      <c r="AD1694" s="9">
        <v>3</v>
      </c>
      <c r="AE1694" s="9">
        <v>4</v>
      </c>
      <c r="AF1694" s="9">
        <v>5</v>
      </c>
      <c r="AG1694" s="9">
        <v>6</v>
      </c>
      <c r="AH1694" s="9">
        <v>7</v>
      </c>
      <c r="AI1694" s="9">
        <v>8</v>
      </c>
      <c r="AJ1694" s="9">
        <v>9</v>
      </c>
      <c r="AK1694" s="9">
        <v>10</v>
      </c>
      <c r="AL1694" s="9">
        <v>11</v>
      </c>
      <c r="AM1694" s="9">
        <v>12</v>
      </c>
      <c r="AN1694" s="9">
        <v>13</v>
      </c>
      <c r="AO1694" s="9">
        <v>14</v>
      </c>
      <c r="AP1694" s="9">
        <v>15</v>
      </c>
      <c r="AQ1694" s="9">
        <v>16</v>
      </c>
      <c r="AR1694" s="9">
        <v>20</v>
      </c>
      <c r="AS1694" s="9">
        <v>21</v>
      </c>
      <c r="AT1694" s="9">
        <v>1</v>
      </c>
      <c r="AU1694" s="9">
        <v>2</v>
      </c>
      <c r="AV1694" s="9">
        <v>3</v>
      </c>
      <c r="AW1694" s="9">
        <v>4</v>
      </c>
      <c r="AX1694" s="9">
        <v>5</v>
      </c>
      <c r="AY1694" s="9">
        <v>6</v>
      </c>
      <c r="AZ1694" s="9">
        <v>7</v>
      </c>
      <c r="BA1694" s="9">
        <v>8</v>
      </c>
      <c r="BB1694" s="9">
        <v>9</v>
      </c>
      <c r="BC1694" s="9">
        <v>10</v>
      </c>
      <c r="BD1694" s="9">
        <v>11</v>
      </c>
      <c r="BE1694" s="9">
        <v>12</v>
      </c>
      <c r="BF1694" s="9">
        <v>13</v>
      </c>
      <c r="BG1694" s="9">
        <v>14</v>
      </c>
      <c r="BH1694" s="9">
        <v>15</v>
      </c>
      <c r="BI1694" s="9">
        <v>16</v>
      </c>
      <c r="BJ1694" s="9">
        <v>20</v>
      </c>
      <c r="BK1694" s="9">
        <v>21</v>
      </c>
    </row>
    <row r="1695" spans="1:63" x14ac:dyDescent="0.25">
      <c r="A1695" s="1" t="s">
        <v>550</v>
      </c>
      <c r="B1695" s="1" t="s">
        <v>58</v>
      </c>
      <c r="C1695" s="4" t="s">
        <v>14</v>
      </c>
      <c r="D1695" s="107" t="s">
        <v>582</v>
      </c>
      <c r="E1695" s="106" t="s">
        <v>0</v>
      </c>
      <c r="F1695" s="106" t="s">
        <v>0</v>
      </c>
      <c r="G1695" s="2" t="s">
        <v>0</v>
      </c>
      <c r="H1695" s="2" t="s">
        <v>583</v>
      </c>
      <c r="I1695" s="3" t="s">
        <v>0</v>
      </c>
      <c r="J1695" s="3" t="s">
        <v>0</v>
      </c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>
        <v>0</v>
      </c>
      <c r="AA1695" s="3">
        <v>0</v>
      </c>
      <c r="AB1695" s="3" t="s">
        <v>0</v>
      </c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>
        <v>0</v>
      </c>
      <c r="AS1695" s="3">
        <v>0</v>
      </c>
      <c r="AT1695" s="3" t="s">
        <v>0</v>
      </c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>
        <v>0</v>
      </c>
      <c r="BK1695" s="3">
        <v>0</v>
      </c>
    </row>
    <row r="1696" spans="1:63" ht="33.75" x14ac:dyDescent="0.25">
      <c r="A1696" s="1" t="s">
        <v>0</v>
      </c>
      <c r="B1696" s="1" t="s">
        <v>0</v>
      </c>
      <c r="C1696" s="1" t="s">
        <v>0</v>
      </c>
      <c r="D1696" s="106" t="s">
        <v>0</v>
      </c>
      <c r="E1696" s="106" t="s">
        <v>0</v>
      </c>
      <c r="F1696" s="106" t="s">
        <v>0</v>
      </c>
      <c r="G1696" s="2" t="s">
        <v>0</v>
      </c>
      <c r="H1696" s="10" t="s">
        <v>15</v>
      </c>
      <c r="I1696" s="11">
        <f>SUM(I1697,I1705,I1707)</f>
        <v>9360602</v>
      </c>
      <c r="J1696" s="11">
        <f t="shared" ref="J1696:Y1696" si="2604">SUM(J1697,J1705,J1707)</f>
        <v>185000</v>
      </c>
      <c r="K1696" s="11">
        <f t="shared" si="2604"/>
        <v>0</v>
      </c>
      <c r="L1696" s="11">
        <f t="shared" si="2604"/>
        <v>0</v>
      </c>
      <c r="M1696" s="11">
        <f t="shared" si="2604"/>
        <v>140170</v>
      </c>
      <c r="N1696" s="11">
        <f t="shared" si="2604"/>
        <v>0</v>
      </c>
      <c r="O1696" s="11">
        <f t="shared" si="2604"/>
        <v>0</v>
      </c>
      <c r="P1696" s="11">
        <f t="shared" ref="P1696" si="2605">SUM(P1697,P1705,P1707)</f>
        <v>325170</v>
      </c>
      <c r="Q1696" s="11">
        <f t="shared" si="2604"/>
        <v>40000</v>
      </c>
      <c r="R1696" s="11">
        <f t="shared" si="2604"/>
        <v>10000</v>
      </c>
      <c r="S1696" s="11">
        <f t="shared" si="2604"/>
        <v>65000</v>
      </c>
      <c r="T1696" s="11">
        <f t="shared" si="2604"/>
        <v>40000</v>
      </c>
      <c r="U1696" s="11">
        <f t="shared" si="2604"/>
        <v>30000</v>
      </c>
      <c r="V1696" s="11">
        <f t="shared" si="2604"/>
        <v>54000</v>
      </c>
      <c r="W1696" s="11">
        <f t="shared" si="2604"/>
        <v>51200</v>
      </c>
      <c r="X1696" s="11">
        <f t="shared" si="2604"/>
        <v>34970</v>
      </c>
      <c r="Y1696" s="11">
        <f t="shared" si="2604"/>
        <v>0</v>
      </c>
      <c r="Z1696" s="11">
        <v>325170</v>
      </c>
      <c r="AA1696" s="11">
        <v>0</v>
      </c>
      <c r="AB1696" s="11">
        <f t="shared" ref="AB1696:AQ1696" si="2606">SUM(AB1697,AB1705,AB1707)</f>
        <v>20000</v>
      </c>
      <c r="AC1696" s="11">
        <f t="shared" si="2606"/>
        <v>0</v>
      </c>
      <c r="AD1696" s="11">
        <f t="shared" si="2606"/>
        <v>0</v>
      </c>
      <c r="AE1696" s="11">
        <f t="shared" si="2606"/>
        <v>0</v>
      </c>
      <c r="AF1696" s="11">
        <f t="shared" si="2606"/>
        <v>0</v>
      </c>
      <c r="AG1696" s="11">
        <f t="shared" si="2606"/>
        <v>0</v>
      </c>
      <c r="AH1696" s="11">
        <f t="shared" ref="AH1696" si="2607">SUM(AH1697,AH1705,AH1707)</f>
        <v>20000</v>
      </c>
      <c r="AI1696" s="11">
        <f t="shared" si="2606"/>
        <v>0</v>
      </c>
      <c r="AJ1696" s="11">
        <f t="shared" si="2606"/>
        <v>0</v>
      </c>
      <c r="AK1696" s="11">
        <f t="shared" si="2606"/>
        <v>0</v>
      </c>
      <c r="AL1696" s="11">
        <f t="shared" si="2606"/>
        <v>0</v>
      </c>
      <c r="AM1696" s="11">
        <f t="shared" si="2606"/>
        <v>0</v>
      </c>
      <c r="AN1696" s="11">
        <f t="shared" si="2606"/>
        <v>0</v>
      </c>
      <c r="AO1696" s="11">
        <f t="shared" si="2606"/>
        <v>0</v>
      </c>
      <c r="AP1696" s="11">
        <f t="shared" si="2606"/>
        <v>0</v>
      </c>
      <c r="AQ1696" s="11">
        <f t="shared" si="2606"/>
        <v>4574</v>
      </c>
      <c r="AR1696" s="11">
        <v>4574</v>
      </c>
      <c r="AS1696" s="11">
        <v>15426</v>
      </c>
      <c r="AT1696" s="11">
        <f t="shared" ref="AT1696:BI1696" si="2608">SUM(AT1697,AT1705,AT1707)</f>
        <v>130000</v>
      </c>
      <c r="AU1696" s="11">
        <f t="shared" si="2608"/>
        <v>0</v>
      </c>
      <c r="AV1696" s="11">
        <f t="shared" si="2608"/>
        <v>0</v>
      </c>
      <c r="AW1696" s="11">
        <f t="shared" si="2608"/>
        <v>33000</v>
      </c>
      <c r="AX1696" s="11">
        <f t="shared" si="2608"/>
        <v>0</v>
      </c>
      <c r="AY1696" s="11">
        <f t="shared" si="2608"/>
        <v>0</v>
      </c>
      <c r="AZ1696" s="11">
        <f t="shared" ref="AZ1696" si="2609">SUM(AZ1697,AZ1705,AZ1707)</f>
        <v>163000</v>
      </c>
      <c r="BA1696" s="11">
        <f t="shared" si="2608"/>
        <v>0</v>
      </c>
      <c r="BB1696" s="11">
        <f t="shared" si="2608"/>
        <v>26000</v>
      </c>
      <c r="BC1696" s="11">
        <f t="shared" si="2608"/>
        <v>29000</v>
      </c>
      <c r="BD1696" s="11">
        <f t="shared" si="2608"/>
        <v>0</v>
      </c>
      <c r="BE1696" s="11">
        <f t="shared" si="2608"/>
        <v>18000</v>
      </c>
      <c r="BF1696" s="11">
        <f t="shared" si="2608"/>
        <v>5000</v>
      </c>
      <c r="BG1696" s="11">
        <f t="shared" si="2608"/>
        <v>1000</v>
      </c>
      <c r="BH1696" s="11">
        <f t="shared" si="2608"/>
        <v>9000</v>
      </c>
      <c r="BI1696" s="11">
        <f t="shared" si="2608"/>
        <v>0</v>
      </c>
      <c r="BJ1696" s="11">
        <v>88000</v>
      </c>
      <c r="BK1696" s="11">
        <v>75000</v>
      </c>
    </row>
    <row r="1697" spans="1:63" x14ac:dyDescent="0.25">
      <c r="A1697" s="4" t="s">
        <v>550</v>
      </c>
      <c r="B1697" s="4" t="s">
        <v>58</v>
      </c>
      <c r="C1697" s="4" t="s">
        <v>14</v>
      </c>
      <c r="D1697" s="107" t="s">
        <v>582</v>
      </c>
      <c r="E1697" s="106" t="s">
        <v>16</v>
      </c>
      <c r="F1697" s="106" t="s">
        <v>0</v>
      </c>
      <c r="G1697" s="2" t="s">
        <v>0</v>
      </c>
      <c r="H1697" s="2" t="s">
        <v>17</v>
      </c>
      <c r="I1697" s="12">
        <f>SUM(I1698:I1699)</f>
        <v>7049334</v>
      </c>
      <c r="J1697" s="12">
        <f t="shared" ref="J1697:Y1697" si="2610">SUM(J1698:J1699)</f>
        <v>0</v>
      </c>
      <c r="K1697" s="12">
        <f t="shared" si="2610"/>
        <v>0</v>
      </c>
      <c r="L1697" s="12">
        <f t="shared" si="2610"/>
        <v>0</v>
      </c>
      <c r="M1697" s="12">
        <f t="shared" si="2610"/>
        <v>0</v>
      </c>
      <c r="N1697" s="12">
        <f t="shared" si="2610"/>
        <v>0</v>
      </c>
      <c r="O1697" s="12">
        <f t="shared" si="2610"/>
        <v>0</v>
      </c>
      <c r="P1697" s="12">
        <f t="shared" ref="P1697" si="2611">SUM(P1698:P1699)</f>
        <v>0</v>
      </c>
      <c r="Q1697" s="12">
        <f t="shared" si="2610"/>
        <v>0</v>
      </c>
      <c r="R1697" s="12">
        <f t="shared" si="2610"/>
        <v>0</v>
      </c>
      <c r="S1697" s="12">
        <f t="shared" si="2610"/>
        <v>0</v>
      </c>
      <c r="T1697" s="12">
        <f t="shared" si="2610"/>
        <v>0</v>
      </c>
      <c r="U1697" s="12">
        <f t="shared" si="2610"/>
        <v>0</v>
      </c>
      <c r="V1697" s="12">
        <f t="shared" si="2610"/>
        <v>0</v>
      </c>
      <c r="W1697" s="12">
        <f t="shared" si="2610"/>
        <v>0</v>
      </c>
      <c r="X1697" s="12">
        <f t="shared" si="2610"/>
        <v>0</v>
      </c>
      <c r="Y1697" s="12">
        <f t="shared" si="2610"/>
        <v>0</v>
      </c>
      <c r="Z1697" s="12">
        <v>0</v>
      </c>
      <c r="AA1697" s="12">
        <v>0</v>
      </c>
      <c r="AB1697" s="12">
        <f t="shared" ref="AB1697:AQ1697" si="2612">SUM(AB1698:AB1699)</f>
        <v>0</v>
      </c>
      <c r="AC1697" s="12">
        <f t="shared" si="2612"/>
        <v>0</v>
      </c>
      <c r="AD1697" s="12">
        <f t="shared" si="2612"/>
        <v>0</v>
      </c>
      <c r="AE1697" s="12">
        <f t="shared" si="2612"/>
        <v>0</v>
      </c>
      <c r="AF1697" s="12">
        <f t="shared" si="2612"/>
        <v>0</v>
      </c>
      <c r="AG1697" s="12">
        <f t="shared" si="2612"/>
        <v>0</v>
      </c>
      <c r="AH1697" s="12">
        <f t="shared" ref="AH1697" si="2613">SUM(AH1698:AH1699)</f>
        <v>0</v>
      </c>
      <c r="AI1697" s="12">
        <f t="shared" si="2612"/>
        <v>0</v>
      </c>
      <c r="AJ1697" s="12">
        <f t="shared" si="2612"/>
        <v>0</v>
      </c>
      <c r="AK1697" s="12">
        <f t="shared" si="2612"/>
        <v>0</v>
      </c>
      <c r="AL1697" s="12">
        <f t="shared" si="2612"/>
        <v>0</v>
      </c>
      <c r="AM1697" s="12">
        <f t="shared" si="2612"/>
        <v>0</v>
      </c>
      <c r="AN1697" s="12">
        <f t="shared" si="2612"/>
        <v>0</v>
      </c>
      <c r="AO1697" s="12">
        <f t="shared" si="2612"/>
        <v>0</v>
      </c>
      <c r="AP1697" s="12">
        <f t="shared" si="2612"/>
        <v>0</v>
      </c>
      <c r="AQ1697" s="12">
        <f t="shared" si="2612"/>
        <v>0</v>
      </c>
      <c r="AR1697" s="12">
        <v>0</v>
      </c>
      <c r="AS1697" s="12">
        <v>0</v>
      </c>
      <c r="AT1697" s="12">
        <f t="shared" ref="AT1697:BI1697" si="2614">SUM(AT1698:AT1699)</f>
        <v>0</v>
      </c>
      <c r="AU1697" s="12">
        <f t="shared" si="2614"/>
        <v>0</v>
      </c>
      <c r="AV1697" s="12">
        <f t="shared" si="2614"/>
        <v>0</v>
      </c>
      <c r="AW1697" s="12">
        <f t="shared" si="2614"/>
        <v>0</v>
      </c>
      <c r="AX1697" s="12">
        <f t="shared" si="2614"/>
        <v>0</v>
      </c>
      <c r="AY1697" s="12">
        <f t="shared" si="2614"/>
        <v>0</v>
      </c>
      <c r="AZ1697" s="12">
        <f t="shared" ref="AZ1697" si="2615">SUM(AZ1698:AZ1699)</f>
        <v>0</v>
      </c>
      <c r="BA1697" s="12">
        <f t="shared" si="2614"/>
        <v>0</v>
      </c>
      <c r="BB1697" s="12">
        <f t="shared" si="2614"/>
        <v>0</v>
      </c>
      <c r="BC1697" s="12">
        <f t="shared" si="2614"/>
        <v>0</v>
      </c>
      <c r="BD1697" s="12">
        <f t="shared" si="2614"/>
        <v>0</v>
      </c>
      <c r="BE1697" s="12">
        <f t="shared" si="2614"/>
        <v>0</v>
      </c>
      <c r="BF1697" s="12">
        <f t="shared" si="2614"/>
        <v>0</v>
      </c>
      <c r="BG1697" s="12">
        <f t="shared" si="2614"/>
        <v>0</v>
      </c>
      <c r="BH1697" s="12">
        <f t="shared" si="2614"/>
        <v>0</v>
      </c>
      <c r="BI1697" s="12">
        <f t="shared" si="2614"/>
        <v>0</v>
      </c>
      <c r="BJ1697" s="12">
        <v>0</v>
      </c>
      <c r="BK1697" s="12">
        <v>0</v>
      </c>
    </row>
    <row r="1698" spans="1:63" x14ac:dyDescent="0.25">
      <c r="A1698" s="4" t="s">
        <v>550</v>
      </c>
      <c r="B1698" s="4" t="s">
        <v>58</v>
      </c>
      <c r="C1698" s="4" t="s">
        <v>14</v>
      </c>
      <c r="D1698" s="107" t="s">
        <v>582</v>
      </c>
      <c r="E1698" s="117">
        <v>6111</v>
      </c>
      <c r="F1698" s="107"/>
      <c r="G1698" s="103" t="s">
        <v>1656</v>
      </c>
      <c r="H1698" s="13" t="s">
        <v>18</v>
      </c>
      <c r="I1698" s="14">
        <v>6238997</v>
      </c>
      <c r="J1698" s="14">
        <v>0</v>
      </c>
      <c r="K1698" s="14"/>
      <c r="L1698" s="14"/>
      <c r="M1698" s="14"/>
      <c r="N1698" s="14"/>
      <c r="O1698" s="14"/>
      <c r="P1698" s="14">
        <f t="shared" si="2364"/>
        <v>0</v>
      </c>
      <c r="Q1698" s="14"/>
      <c r="R1698" s="14"/>
      <c r="S1698" s="14"/>
      <c r="T1698" s="14"/>
      <c r="U1698" s="14"/>
      <c r="V1698" s="14"/>
      <c r="W1698" s="14"/>
      <c r="X1698" s="14"/>
      <c r="Y1698" s="14"/>
      <c r="Z1698" s="14">
        <v>0</v>
      </c>
      <c r="AA1698" s="14">
        <v>0</v>
      </c>
      <c r="AB1698" s="14">
        <v>0</v>
      </c>
      <c r="AC1698" s="14"/>
      <c r="AD1698" s="14"/>
      <c r="AE1698" s="14"/>
      <c r="AF1698" s="14"/>
      <c r="AG1698" s="14"/>
      <c r="AH1698" s="14">
        <f t="shared" si="2365"/>
        <v>0</v>
      </c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>
        <v>0</v>
      </c>
      <c r="AS1698" s="14">
        <v>0</v>
      </c>
      <c r="AT1698" s="14">
        <v>0</v>
      </c>
      <c r="AU1698" s="14"/>
      <c r="AV1698" s="14"/>
      <c r="AW1698" s="14"/>
      <c r="AX1698" s="14"/>
      <c r="AY1698" s="14"/>
      <c r="AZ1698" s="14">
        <f t="shared" si="2366"/>
        <v>0</v>
      </c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>
        <v>0</v>
      </c>
      <c r="BK1698" s="14">
        <v>0</v>
      </c>
    </row>
    <row r="1699" spans="1:63" x14ac:dyDescent="0.25">
      <c r="A1699" s="1" t="s">
        <v>550</v>
      </c>
      <c r="B1699" s="1" t="s">
        <v>58</v>
      </c>
      <c r="C1699" s="1" t="s">
        <v>14</v>
      </c>
      <c r="D1699" s="110" t="s">
        <v>582</v>
      </c>
      <c r="E1699" s="110" t="s">
        <v>20</v>
      </c>
      <c r="F1699" s="107" t="s">
        <v>0</v>
      </c>
      <c r="G1699" s="13" t="s">
        <v>0</v>
      </c>
      <c r="H1699" s="2" t="s">
        <v>21</v>
      </c>
      <c r="I1699" s="12">
        <f>SUM(I1700:I1704)</f>
        <v>810337</v>
      </c>
      <c r="J1699" s="12">
        <f t="shared" ref="J1699:Y1699" si="2616">SUM(J1700:J1704)</f>
        <v>0</v>
      </c>
      <c r="K1699" s="12">
        <f t="shared" si="2616"/>
        <v>0</v>
      </c>
      <c r="L1699" s="12">
        <f t="shared" si="2616"/>
        <v>0</v>
      </c>
      <c r="M1699" s="12">
        <f t="shared" si="2616"/>
        <v>0</v>
      </c>
      <c r="N1699" s="12">
        <f t="shared" si="2616"/>
        <v>0</v>
      </c>
      <c r="O1699" s="12">
        <f t="shared" si="2616"/>
        <v>0</v>
      </c>
      <c r="P1699" s="12">
        <f t="shared" si="2616"/>
        <v>0</v>
      </c>
      <c r="Q1699" s="12">
        <f t="shared" si="2616"/>
        <v>0</v>
      </c>
      <c r="R1699" s="12">
        <f t="shared" si="2616"/>
        <v>0</v>
      </c>
      <c r="S1699" s="12">
        <f t="shared" si="2616"/>
        <v>0</v>
      </c>
      <c r="T1699" s="12">
        <f t="shared" si="2616"/>
        <v>0</v>
      </c>
      <c r="U1699" s="12">
        <f t="shared" si="2616"/>
        <v>0</v>
      </c>
      <c r="V1699" s="12">
        <f t="shared" si="2616"/>
        <v>0</v>
      </c>
      <c r="W1699" s="12">
        <f t="shared" si="2616"/>
        <v>0</v>
      </c>
      <c r="X1699" s="12">
        <f t="shared" si="2616"/>
        <v>0</v>
      </c>
      <c r="Y1699" s="12">
        <f t="shared" si="2616"/>
        <v>0</v>
      </c>
      <c r="Z1699" s="12">
        <v>0</v>
      </c>
      <c r="AA1699" s="12">
        <v>0</v>
      </c>
      <c r="AB1699" s="12">
        <f t="shared" ref="AB1699:AQ1699" si="2617">SUM(AB1700:AB1704)</f>
        <v>0</v>
      </c>
      <c r="AC1699" s="12">
        <f t="shared" si="2617"/>
        <v>0</v>
      </c>
      <c r="AD1699" s="12">
        <f t="shared" si="2617"/>
        <v>0</v>
      </c>
      <c r="AE1699" s="12">
        <f t="shared" si="2617"/>
        <v>0</v>
      </c>
      <c r="AF1699" s="12">
        <f t="shared" si="2617"/>
        <v>0</v>
      </c>
      <c r="AG1699" s="12">
        <f t="shared" si="2617"/>
        <v>0</v>
      </c>
      <c r="AH1699" s="12">
        <f t="shared" si="2617"/>
        <v>0</v>
      </c>
      <c r="AI1699" s="12">
        <f t="shared" si="2617"/>
        <v>0</v>
      </c>
      <c r="AJ1699" s="12">
        <f t="shared" si="2617"/>
        <v>0</v>
      </c>
      <c r="AK1699" s="12">
        <f t="shared" si="2617"/>
        <v>0</v>
      </c>
      <c r="AL1699" s="12">
        <f t="shared" si="2617"/>
        <v>0</v>
      </c>
      <c r="AM1699" s="12">
        <f t="shared" si="2617"/>
        <v>0</v>
      </c>
      <c r="AN1699" s="12">
        <f t="shared" si="2617"/>
        <v>0</v>
      </c>
      <c r="AO1699" s="12">
        <f t="shared" si="2617"/>
        <v>0</v>
      </c>
      <c r="AP1699" s="12">
        <f t="shared" si="2617"/>
        <v>0</v>
      </c>
      <c r="AQ1699" s="12">
        <f t="shared" si="2617"/>
        <v>0</v>
      </c>
      <c r="AR1699" s="12">
        <v>0</v>
      </c>
      <c r="AS1699" s="12">
        <v>0</v>
      </c>
      <c r="AT1699" s="12">
        <f t="shared" ref="AT1699:BI1699" si="2618">SUM(AT1700:AT1704)</f>
        <v>0</v>
      </c>
      <c r="AU1699" s="12">
        <f t="shared" si="2618"/>
        <v>0</v>
      </c>
      <c r="AV1699" s="12">
        <f t="shared" si="2618"/>
        <v>0</v>
      </c>
      <c r="AW1699" s="12">
        <f t="shared" si="2618"/>
        <v>0</v>
      </c>
      <c r="AX1699" s="12">
        <f t="shared" si="2618"/>
        <v>0</v>
      </c>
      <c r="AY1699" s="12">
        <f t="shared" si="2618"/>
        <v>0</v>
      </c>
      <c r="AZ1699" s="12">
        <f t="shared" si="2618"/>
        <v>0</v>
      </c>
      <c r="BA1699" s="12">
        <f t="shared" si="2618"/>
        <v>0</v>
      </c>
      <c r="BB1699" s="12">
        <f t="shared" si="2618"/>
        <v>0</v>
      </c>
      <c r="BC1699" s="12">
        <f t="shared" si="2618"/>
        <v>0</v>
      </c>
      <c r="BD1699" s="12">
        <f t="shared" si="2618"/>
        <v>0</v>
      </c>
      <c r="BE1699" s="12">
        <f t="shared" si="2618"/>
        <v>0</v>
      </c>
      <c r="BF1699" s="12">
        <f t="shared" si="2618"/>
        <v>0</v>
      </c>
      <c r="BG1699" s="12">
        <f t="shared" si="2618"/>
        <v>0</v>
      </c>
      <c r="BH1699" s="12">
        <f t="shared" si="2618"/>
        <v>0</v>
      </c>
      <c r="BI1699" s="12">
        <f t="shared" si="2618"/>
        <v>0</v>
      </c>
      <c r="BJ1699" s="12">
        <v>0</v>
      </c>
      <c r="BK1699" s="12">
        <v>0</v>
      </c>
    </row>
    <row r="1700" spans="1:63" ht="22.5" x14ac:dyDescent="0.25">
      <c r="A1700" s="4" t="s">
        <v>550</v>
      </c>
      <c r="B1700" s="4" t="s">
        <v>58</v>
      </c>
      <c r="C1700" s="4" t="s">
        <v>14</v>
      </c>
      <c r="D1700" s="107" t="s">
        <v>582</v>
      </c>
      <c r="E1700" s="117">
        <v>6112</v>
      </c>
      <c r="F1700" s="107" t="s">
        <v>584</v>
      </c>
      <c r="G1700" s="103" t="s">
        <v>1656</v>
      </c>
      <c r="H1700" s="13" t="s">
        <v>59</v>
      </c>
      <c r="I1700" s="14">
        <v>113500</v>
      </c>
      <c r="J1700" s="14">
        <v>0</v>
      </c>
      <c r="K1700" s="14"/>
      <c r="L1700" s="14"/>
      <c r="M1700" s="14"/>
      <c r="N1700" s="14"/>
      <c r="O1700" s="14"/>
      <c r="P1700" s="14">
        <f t="shared" si="2364"/>
        <v>0</v>
      </c>
      <c r="Q1700" s="14"/>
      <c r="R1700" s="14"/>
      <c r="S1700" s="14"/>
      <c r="T1700" s="14"/>
      <c r="U1700" s="14"/>
      <c r="V1700" s="14"/>
      <c r="W1700" s="14"/>
      <c r="X1700" s="14"/>
      <c r="Y1700" s="14"/>
      <c r="Z1700" s="14">
        <v>0</v>
      </c>
      <c r="AA1700" s="14">
        <v>0</v>
      </c>
      <c r="AB1700" s="14">
        <v>0</v>
      </c>
      <c r="AC1700" s="14"/>
      <c r="AD1700" s="14"/>
      <c r="AE1700" s="14"/>
      <c r="AF1700" s="14"/>
      <c r="AG1700" s="14"/>
      <c r="AH1700" s="14">
        <f t="shared" si="2365"/>
        <v>0</v>
      </c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>
        <v>0</v>
      </c>
      <c r="AS1700" s="14">
        <v>0</v>
      </c>
      <c r="AT1700" s="14">
        <v>0</v>
      </c>
      <c r="AU1700" s="14"/>
      <c r="AV1700" s="14"/>
      <c r="AW1700" s="14"/>
      <c r="AX1700" s="14"/>
      <c r="AY1700" s="14"/>
      <c r="AZ1700" s="14">
        <f t="shared" si="2366"/>
        <v>0</v>
      </c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>
        <v>0</v>
      </c>
      <c r="BK1700" s="14">
        <v>0</v>
      </c>
    </row>
    <row r="1701" spans="1:63" x14ac:dyDescent="0.25">
      <c r="A1701" s="4" t="s">
        <v>550</v>
      </c>
      <c r="B1701" s="4" t="s">
        <v>58</v>
      </c>
      <c r="C1701" s="4" t="s">
        <v>14</v>
      </c>
      <c r="D1701" s="107" t="s">
        <v>582</v>
      </c>
      <c r="E1701" s="117">
        <v>6112</v>
      </c>
      <c r="F1701" s="107" t="s">
        <v>585</v>
      </c>
      <c r="G1701" s="103" t="s">
        <v>1656</v>
      </c>
      <c r="H1701" s="13" t="s">
        <v>24</v>
      </c>
      <c r="I1701" s="14">
        <v>521700</v>
      </c>
      <c r="J1701" s="14">
        <v>0</v>
      </c>
      <c r="K1701" s="14"/>
      <c r="L1701" s="14"/>
      <c r="M1701" s="14"/>
      <c r="N1701" s="14"/>
      <c r="O1701" s="14"/>
      <c r="P1701" s="14">
        <f t="shared" si="2364"/>
        <v>0</v>
      </c>
      <c r="Q1701" s="14"/>
      <c r="R1701" s="14"/>
      <c r="S1701" s="14"/>
      <c r="T1701" s="14"/>
      <c r="U1701" s="14"/>
      <c r="V1701" s="14"/>
      <c r="W1701" s="14"/>
      <c r="X1701" s="14"/>
      <c r="Y1701" s="14"/>
      <c r="Z1701" s="14">
        <v>0</v>
      </c>
      <c r="AA1701" s="14">
        <v>0</v>
      </c>
      <c r="AB1701" s="14">
        <v>0</v>
      </c>
      <c r="AC1701" s="14"/>
      <c r="AD1701" s="14"/>
      <c r="AE1701" s="14"/>
      <c r="AF1701" s="14"/>
      <c r="AG1701" s="14"/>
      <c r="AH1701" s="14">
        <f t="shared" si="2365"/>
        <v>0</v>
      </c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>
        <v>0</v>
      </c>
      <c r="AS1701" s="14">
        <v>0</v>
      </c>
      <c r="AT1701" s="14">
        <v>0</v>
      </c>
      <c r="AU1701" s="14"/>
      <c r="AV1701" s="14"/>
      <c r="AW1701" s="14"/>
      <c r="AX1701" s="14"/>
      <c r="AY1701" s="14"/>
      <c r="AZ1701" s="14">
        <f t="shared" si="2366"/>
        <v>0</v>
      </c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>
        <v>0</v>
      </c>
      <c r="BK1701" s="14">
        <v>0</v>
      </c>
    </row>
    <row r="1702" spans="1:63" x14ac:dyDescent="0.25">
      <c r="A1702" s="4" t="s">
        <v>550</v>
      </c>
      <c r="B1702" s="4" t="s">
        <v>58</v>
      </c>
      <c r="C1702" s="4" t="s">
        <v>14</v>
      </c>
      <c r="D1702" s="107" t="s">
        <v>582</v>
      </c>
      <c r="E1702" s="117">
        <v>6112</v>
      </c>
      <c r="F1702" s="107" t="s">
        <v>586</v>
      </c>
      <c r="G1702" s="103" t="s">
        <v>1656</v>
      </c>
      <c r="H1702" s="13" t="s">
        <v>25</v>
      </c>
      <c r="I1702" s="14">
        <v>96037</v>
      </c>
      <c r="J1702" s="14">
        <v>0</v>
      </c>
      <c r="K1702" s="14"/>
      <c r="L1702" s="14"/>
      <c r="M1702" s="14"/>
      <c r="N1702" s="14"/>
      <c r="O1702" s="14"/>
      <c r="P1702" s="14">
        <f t="shared" si="2364"/>
        <v>0</v>
      </c>
      <c r="Q1702" s="14"/>
      <c r="R1702" s="14"/>
      <c r="S1702" s="14"/>
      <c r="T1702" s="14"/>
      <c r="U1702" s="14"/>
      <c r="V1702" s="14"/>
      <c r="W1702" s="14"/>
      <c r="X1702" s="14"/>
      <c r="Y1702" s="14"/>
      <c r="Z1702" s="14">
        <v>0</v>
      </c>
      <c r="AA1702" s="14">
        <v>0</v>
      </c>
      <c r="AB1702" s="14">
        <v>0</v>
      </c>
      <c r="AC1702" s="14"/>
      <c r="AD1702" s="14"/>
      <c r="AE1702" s="14"/>
      <c r="AF1702" s="14"/>
      <c r="AG1702" s="14"/>
      <c r="AH1702" s="14">
        <f t="shared" si="2365"/>
        <v>0</v>
      </c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>
        <v>0</v>
      </c>
      <c r="AS1702" s="14">
        <v>0</v>
      </c>
      <c r="AT1702" s="14">
        <v>0</v>
      </c>
      <c r="AU1702" s="14"/>
      <c r="AV1702" s="14"/>
      <c r="AW1702" s="14"/>
      <c r="AX1702" s="14"/>
      <c r="AY1702" s="14"/>
      <c r="AZ1702" s="14">
        <f t="shared" si="2366"/>
        <v>0</v>
      </c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>
        <v>0</v>
      </c>
      <c r="BK1702" s="14">
        <v>0</v>
      </c>
    </row>
    <row r="1703" spans="1:63" x14ac:dyDescent="0.25">
      <c r="A1703" s="4" t="s">
        <v>550</v>
      </c>
      <c r="B1703" s="4" t="s">
        <v>58</v>
      </c>
      <c r="C1703" s="4" t="s">
        <v>14</v>
      </c>
      <c r="D1703" s="107" t="s">
        <v>582</v>
      </c>
      <c r="E1703" s="117">
        <v>6112</v>
      </c>
      <c r="F1703" s="107" t="s">
        <v>587</v>
      </c>
      <c r="G1703" s="103" t="s">
        <v>1656</v>
      </c>
      <c r="H1703" s="13" t="s">
        <v>23</v>
      </c>
      <c r="I1703" s="14">
        <v>31100</v>
      </c>
      <c r="J1703" s="14">
        <v>0</v>
      </c>
      <c r="K1703" s="14"/>
      <c r="L1703" s="14"/>
      <c r="M1703" s="14"/>
      <c r="N1703" s="14"/>
      <c r="O1703" s="14"/>
      <c r="P1703" s="14">
        <f t="shared" si="2364"/>
        <v>0</v>
      </c>
      <c r="Q1703" s="14"/>
      <c r="R1703" s="14"/>
      <c r="S1703" s="14"/>
      <c r="T1703" s="14"/>
      <c r="U1703" s="14"/>
      <c r="V1703" s="14"/>
      <c r="W1703" s="14"/>
      <c r="X1703" s="14"/>
      <c r="Y1703" s="14"/>
      <c r="Z1703" s="14">
        <v>0</v>
      </c>
      <c r="AA1703" s="14">
        <v>0</v>
      </c>
      <c r="AB1703" s="14">
        <v>0</v>
      </c>
      <c r="AC1703" s="14"/>
      <c r="AD1703" s="14"/>
      <c r="AE1703" s="14"/>
      <c r="AF1703" s="14"/>
      <c r="AG1703" s="14"/>
      <c r="AH1703" s="14">
        <f t="shared" si="2365"/>
        <v>0</v>
      </c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>
        <v>0</v>
      </c>
      <c r="AS1703" s="14">
        <v>0</v>
      </c>
      <c r="AT1703" s="14">
        <v>0</v>
      </c>
      <c r="AU1703" s="14"/>
      <c r="AV1703" s="14"/>
      <c r="AW1703" s="14"/>
      <c r="AX1703" s="14"/>
      <c r="AY1703" s="14"/>
      <c r="AZ1703" s="14">
        <f t="shared" si="2366"/>
        <v>0</v>
      </c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>
        <v>0</v>
      </c>
      <c r="BK1703" s="14">
        <v>0</v>
      </c>
    </row>
    <row r="1704" spans="1:63" x14ac:dyDescent="0.25">
      <c r="A1704" s="4" t="s">
        <v>550</v>
      </c>
      <c r="B1704" s="4" t="s">
        <v>58</v>
      </c>
      <c r="C1704" s="4" t="s">
        <v>14</v>
      </c>
      <c r="D1704" s="107" t="s">
        <v>582</v>
      </c>
      <c r="E1704" s="117">
        <v>6112</v>
      </c>
      <c r="F1704" s="107" t="s">
        <v>588</v>
      </c>
      <c r="G1704" s="103" t="s">
        <v>1656</v>
      </c>
      <c r="H1704" s="13" t="s">
        <v>26</v>
      </c>
      <c r="I1704" s="14">
        <v>48000</v>
      </c>
      <c r="J1704" s="14">
        <v>0</v>
      </c>
      <c r="K1704" s="14"/>
      <c r="L1704" s="14"/>
      <c r="M1704" s="14"/>
      <c r="N1704" s="14"/>
      <c r="O1704" s="14"/>
      <c r="P1704" s="14">
        <f t="shared" ref="P1704:P1766" si="2619">J1704+K1704+L1704+M1704+N1704+O1704</f>
        <v>0</v>
      </c>
      <c r="Q1704" s="14"/>
      <c r="R1704" s="14"/>
      <c r="S1704" s="14"/>
      <c r="T1704" s="14"/>
      <c r="U1704" s="14"/>
      <c r="V1704" s="14"/>
      <c r="W1704" s="14"/>
      <c r="X1704" s="14"/>
      <c r="Y1704" s="14"/>
      <c r="Z1704" s="14">
        <v>0</v>
      </c>
      <c r="AA1704" s="14">
        <v>0</v>
      </c>
      <c r="AB1704" s="14">
        <v>0</v>
      </c>
      <c r="AC1704" s="14"/>
      <c r="AD1704" s="14"/>
      <c r="AE1704" s="14"/>
      <c r="AF1704" s="14"/>
      <c r="AG1704" s="14"/>
      <c r="AH1704" s="14">
        <f t="shared" ref="AH1704:AH1766" si="2620">AB1704+AC1704+AD1704+AE1704+AF1704+AG1704</f>
        <v>0</v>
      </c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>
        <v>0</v>
      </c>
      <c r="AS1704" s="14">
        <v>0</v>
      </c>
      <c r="AT1704" s="14">
        <v>0</v>
      </c>
      <c r="AU1704" s="14"/>
      <c r="AV1704" s="14"/>
      <c r="AW1704" s="14"/>
      <c r="AX1704" s="14"/>
      <c r="AY1704" s="14"/>
      <c r="AZ1704" s="14">
        <f t="shared" ref="AZ1704:AZ1766" si="2621">AT1704+AU1704+AV1704+AW1704+AX1704+AY1704</f>
        <v>0</v>
      </c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>
        <v>0</v>
      </c>
      <c r="BK1704" s="14">
        <v>0</v>
      </c>
    </row>
    <row r="1705" spans="1:63" ht="22.5" x14ac:dyDescent="0.25">
      <c r="A1705" s="4" t="s">
        <v>550</v>
      </c>
      <c r="B1705" s="4" t="s">
        <v>58</v>
      </c>
      <c r="C1705" s="4" t="s">
        <v>14</v>
      </c>
      <c r="D1705" s="107" t="s">
        <v>582</v>
      </c>
      <c r="E1705" s="106" t="s">
        <v>27</v>
      </c>
      <c r="F1705" s="106" t="s">
        <v>0</v>
      </c>
      <c r="G1705" s="2"/>
      <c r="H1705" s="2" t="s">
        <v>28</v>
      </c>
      <c r="I1705" s="12">
        <f>SUM(I1706)</f>
        <v>655094</v>
      </c>
      <c r="J1705" s="12">
        <f t="shared" ref="J1705:Y1705" si="2622">SUM(J1706)</f>
        <v>0</v>
      </c>
      <c r="K1705" s="12">
        <f t="shared" si="2622"/>
        <v>0</v>
      </c>
      <c r="L1705" s="12">
        <f t="shared" si="2622"/>
        <v>0</v>
      </c>
      <c r="M1705" s="12">
        <f t="shared" si="2622"/>
        <v>0</v>
      </c>
      <c r="N1705" s="12">
        <f t="shared" si="2622"/>
        <v>0</v>
      </c>
      <c r="O1705" s="12">
        <f t="shared" si="2622"/>
        <v>0</v>
      </c>
      <c r="P1705" s="12">
        <f t="shared" si="2622"/>
        <v>0</v>
      </c>
      <c r="Q1705" s="12">
        <f t="shared" si="2622"/>
        <v>0</v>
      </c>
      <c r="R1705" s="12">
        <f t="shared" si="2622"/>
        <v>0</v>
      </c>
      <c r="S1705" s="12">
        <f t="shared" si="2622"/>
        <v>0</v>
      </c>
      <c r="T1705" s="12">
        <f t="shared" si="2622"/>
        <v>0</v>
      </c>
      <c r="U1705" s="12">
        <f t="shared" si="2622"/>
        <v>0</v>
      </c>
      <c r="V1705" s="12">
        <f t="shared" si="2622"/>
        <v>0</v>
      </c>
      <c r="W1705" s="12">
        <f t="shared" si="2622"/>
        <v>0</v>
      </c>
      <c r="X1705" s="12">
        <f t="shared" si="2622"/>
        <v>0</v>
      </c>
      <c r="Y1705" s="12">
        <f t="shared" si="2622"/>
        <v>0</v>
      </c>
      <c r="Z1705" s="12">
        <v>0</v>
      </c>
      <c r="AA1705" s="12">
        <v>0</v>
      </c>
      <c r="AB1705" s="12">
        <f t="shared" ref="AB1705:AQ1705" si="2623">SUM(AB1706)</f>
        <v>0</v>
      </c>
      <c r="AC1705" s="12">
        <f t="shared" si="2623"/>
        <v>0</v>
      </c>
      <c r="AD1705" s="12">
        <f t="shared" si="2623"/>
        <v>0</v>
      </c>
      <c r="AE1705" s="12">
        <f t="shared" si="2623"/>
        <v>0</v>
      </c>
      <c r="AF1705" s="12">
        <f t="shared" si="2623"/>
        <v>0</v>
      </c>
      <c r="AG1705" s="12">
        <f t="shared" si="2623"/>
        <v>0</v>
      </c>
      <c r="AH1705" s="12">
        <f t="shared" si="2623"/>
        <v>0</v>
      </c>
      <c r="AI1705" s="12">
        <f t="shared" si="2623"/>
        <v>0</v>
      </c>
      <c r="AJ1705" s="12">
        <f t="shared" si="2623"/>
        <v>0</v>
      </c>
      <c r="AK1705" s="12">
        <f t="shared" si="2623"/>
        <v>0</v>
      </c>
      <c r="AL1705" s="12">
        <f t="shared" si="2623"/>
        <v>0</v>
      </c>
      <c r="AM1705" s="12">
        <f t="shared" si="2623"/>
        <v>0</v>
      </c>
      <c r="AN1705" s="12">
        <f t="shared" si="2623"/>
        <v>0</v>
      </c>
      <c r="AO1705" s="12">
        <f t="shared" si="2623"/>
        <v>0</v>
      </c>
      <c r="AP1705" s="12">
        <f t="shared" si="2623"/>
        <v>0</v>
      </c>
      <c r="AQ1705" s="12">
        <f t="shared" si="2623"/>
        <v>0</v>
      </c>
      <c r="AR1705" s="12">
        <v>0</v>
      </c>
      <c r="AS1705" s="12">
        <v>0</v>
      </c>
      <c r="AT1705" s="12">
        <f t="shared" ref="AT1705:BI1705" si="2624">SUM(AT1706)</f>
        <v>0</v>
      </c>
      <c r="AU1705" s="12">
        <f t="shared" si="2624"/>
        <v>0</v>
      </c>
      <c r="AV1705" s="12">
        <f t="shared" si="2624"/>
        <v>0</v>
      </c>
      <c r="AW1705" s="12">
        <f t="shared" si="2624"/>
        <v>0</v>
      </c>
      <c r="AX1705" s="12">
        <f t="shared" si="2624"/>
        <v>0</v>
      </c>
      <c r="AY1705" s="12">
        <f t="shared" si="2624"/>
        <v>0</v>
      </c>
      <c r="AZ1705" s="12">
        <f t="shared" si="2624"/>
        <v>0</v>
      </c>
      <c r="BA1705" s="12">
        <f t="shared" si="2624"/>
        <v>0</v>
      </c>
      <c r="BB1705" s="12">
        <f t="shared" si="2624"/>
        <v>0</v>
      </c>
      <c r="BC1705" s="12">
        <f t="shared" si="2624"/>
        <v>0</v>
      </c>
      <c r="BD1705" s="12">
        <f t="shared" si="2624"/>
        <v>0</v>
      </c>
      <c r="BE1705" s="12">
        <f t="shared" si="2624"/>
        <v>0</v>
      </c>
      <c r="BF1705" s="12">
        <f t="shared" si="2624"/>
        <v>0</v>
      </c>
      <c r="BG1705" s="12">
        <f t="shared" si="2624"/>
        <v>0</v>
      </c>
      <c r="BH1705" s="12">
        <f t="shared" si="2624"/>
        <v>0</v>
      </c>
      <c r="BI1705" s="12">
        <f t="shared" si="2624"/>
        <v>0</v>
      </c>
      <c r="BJ1705" s="12">
        <v>0</v>
      </c>
      <c r="BK1705" s="12">
        <v>0</v>
      </c>
    </row>
    <row r="1706" spans="1:63" x14ac:dyDescent="0.25">
      <c r="A1706" s="4" t="s">
        <v>550</v>
      </c>
      <c r="B1706" s="4" t="s">
        <v>58</v>
      </c>
      <c r="C1706" s="4" t="s">
        <v>14</v>
      </c>
      <c r="D1706" s="107" t="s">
        <v>582</v>
      </c>
      <c r="E1706" s="117">
        <v>6121</v>
      </c>
      <c r="F1706" s="107"/>
      <c r="G1706" s="103" t="s">
        <v>1656</v>
      </c>
      <c r="H1706" s="13" t="s">
        <v>29</v>
      </c>
      <c r="I1706" s="14">
        <v>655094</v>
      </c>
      <c r="J1706" s="14">
        <v>0</v>
      </c>
      <c r="K1706" s="14"/>
      <c r="L1706" s="14"/>
      <c r="M1706" s="14"/>
      <c r="N1706" s="14"/>
      <c r="O1706" s="14"/>
      <c r="P1706" s="14">
        <f t="shared" si="2619"/>
        <v>0</v>
      </c>
      <c r="Q1706" s="14"/>
      <c r="R1706" s="14"/>
      <c r="S1706" s="14"/>
      <c r="T1706" s="14"/>
      <c r="U1706" s="14"/>
      <c r="V1706" s="14"/>
      <c r="W1706" s="14"/>
      <c r="X1706" s="14"/>
      <c r="Y1706" s="14"/>
      <c r="Z1706" s="14">
        <v>0</v>
      </c>
      <c r="AA1706" s="14">
        <v>0</v>
      </c>
      <c r="AB1706" s="14">
        <v>0</v>
      </c>
      <c r="AC1706" s="14"/>
      <c r="AD1706" s="14"/>
      <c r="AE1706" s="14"/>
      <c r="AF1706" s="14"/>
      <c r="AG1706" s="14"/>
      <c r="AH1706" s="14">
        <f t="shared" si="2620"/>
        <v>0</v>
      </c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>
        <v>0</v>
      </c>
      <c r="AS1706" s="14">
        <v>0</v>
      </c>
      <c r="AT1706" s="14">
        <v>0</v>
      </c>
      <c r="AU1706" s="14"/>
      <c r="AV1706" s="14"/>
      <c r="AW1706" s="14"/>
      <c r="AX1706" s="14"/>
      <c r="AY1706" s="14"/>
      <c r="AZ1706" s="14">
        <f t="shared" si="2621"/>
        <v>0</v>
      </c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>
        <v>0</v>
      </c>
      <c r="BK1706" s="14">
        <v>0</v>
      </c>
    </row>
    <row r="1707" spans="1:63" ht="22.5" x14ac:dyDescent="0.25">
      <c r="A1707" s="4" t="s">
        <v>550</v>
      </c>
      <c r="B1707" s="4" t="s">
        <v>58</v>
      </c>
      <c r="C1707" s="4" t="s">
        <v>14</v>
      </c>
      <c r="D1707" s="107" t="s">
        <v>582</v>
      </c>
      <c r="E1707" s="106" t="s">
        <v>31</v>
      </c>
      <c r="F1707" s="106" t="s">
        <v>0</v>
      </c>
      <c r="G1707" s="2" t="s">
        <v>0</v>
      </c>
      <c r="H1707" s="2" t="s">
        <v>32</v>
      </c>
      <c r="I1707" s="12">
        <f>SUM(I1708:I1716)</f>
        <v>1656174</v>
      </c>
      <c r="J1707" s="12">
        <f t="shared" ref="J1707:Y1707" si="2625">SUM(J1708:J1716)</f>
        <v>185000</v>
      </c>
      <c r="K1707" s="12">
        <f t="shared" si="2625"/>
        <v>0</v>
      </c>
      <c r="L1707" s="12">
        <f t="shared" si="2625"/>
        <v>0</v>
      </c>
      <c r="M1707" s="12">
        <f t="shared" si="2625"/>
        <v>140170</v>
      </c>
      <c r="N1707" s="12">
        <f t="shared" si="2625"/>
        <v>0</v>
      </c>
      <c r="O1707" s="12">
        <f t="shared" si="2625"/>
        <v>0</v>
      </c>
      <c r="P1707" s="12">
        <f t="shared" si="2625"/>
        <v>325170</v>
      </c>
      <c r="Q1707" s="12">
        <f t="shared" si="2625"/>
        <v>40000</v>
      </c>
      <c r="R1707" s="12">
        <f t="shared" si="2625"/>
        <v>10000</v>
      </c>
      <c r="S1707" s="12">
        <f t="shared" si="2625"/>
        <v>65000</v>
      </c>
      <c r="T1707" s="12">
        <f t="shared" si="2625"/>
        <v>40000</v>
      </c>
      <c r="U1707" s="12">
        <f t="shared" si="2625"/>
        <v>30000</v>
      </c>
      <c r="V1707" s="12">
        <f t="shared" si="2625"/>
        <v>54000</v>
      </c>
      <c r="W1707" s="12">
        <f t="shared" si="2625"/>
        <v>51200</v>
      </c>
      <c r="X1707" s="12">
        <f t="shared" si="2625"/>
        <v>34970</v>
      </c>
      <c r="Y1707" s="12">
        <f t="shared" si="2625"/>
        <v>0</v>
      </c>
      <c r="Z1707" s="12">
        <v>325170</v>
      </c>
      <c r="AA1707" s="12">
        <v>0</v>
      </c>
      <c r="AB1707" s="12">
        <f t="shared" ref="AB1707:AQ1707" si="2626">SUM(AB1708:AB1716)</f>
        <v>20000</v>
      </c>
      <c r="AC1707" s="12">
        <f t="shared" si="2626"/>
        <v>0</v>
      </c>
      <c r="AD1707" s="12">
        <f t="shared" si="2626"/>
        <v>0</v>
      </c>
      <c r="AE1707" s="12">
        <f t="shared" si="2626"/>
        <v>0</v>
      </c>
      <c r="AF1707" s="12">
        <f t="shared" si="2626"/>
        <v>0</v>
      </c>
      <c r="AG1707" s="12">
        <f t="shared" si="2626"/>
        <v>0</v>
      </c>
      <c r="AH1707" s="12">
        <f t="shared" si="2626"/>
        <v>20000</v>
      </c>
      <c r="AI1707" s="12">
        <f t="shared" si="2626"/>
        <v>0</v>
      </c>
      <c r="AJ1707" s="12">
        <f t="shared" si="2626"/>
        <v>0</v>
      </c>
      <c r="AK1707" s="12">
        <f t="shared" si="2626"/>
        <v>0</v>
      </c>
      <c r="AL1707" s="12">
        <f t="shared" si="2626"/>
        <v>0</v>
      </c>
      <c r="AM1707" s="12">
        <f t="shared" si="2626"/>
        <v>0</v>
      </c>
      <c r="AN1707" s="12">
        <f t="shared" si="2626"/>
        <v>0</v>
      </c>
      <c r="AO1707" s="12">
        <f t="shared" si="2626"/>
        <v>0</v>
      </c>
      <c r="AP1707" s="12">
        <f t="shared" si="2626"/>
        <v>0</v>
      </c>
      <c r="AQ1707" s="12">
        <f t="shared" si="2626"/>
        <v>4574</v>
      </c>
      <c r="AR1707" s="12">
        <v>4574</v>
      </c>
      <c r="AS1707" s="12">
        <v>15426</v>
      </c>
      <c r="AT1707" s="12">
        <f t="shared" ref="AT1707:BI1707" si="2627">SUM(AT1708:AT1716)</f>
        <v>130000</v>
      </c>
      <c r="AU1707" s="12">
        <f t="shared" si="2627"/>
        <v>0</v>
      </c>
      <c r="AV1707" s="12">
        <f t="shared" si="2627"/>
        <v>0</v>
      </c>
      <c r="AW1707" s="12">
        <f t="shared" si="2627"/>
        <v>33000</v>
      </c>
      <c r="AX1707" s="12">
        <f t="shared" si="2627"/>
        <v>0</v>
      </c>
      <c r="AY1707" s="12">
        <f t="shared" si="2627"/>
        <v>0</v>
      </c>
      <c r="AZ1707" s="12">
        <f t="shared" si="2627"/>
        <v>163000</v>
      </c>
      <c r="BA1707" s="12">
        <f t="shared" si="2627"/>
        <v>0</v>
      </c>
      <c r="BB1707" s="12">
        <f t="shared" si="2627"/>
        <v>26000</v>
      </c>
      <c r="BC1707" s="12">
        <f t="shared" si="2627"/>
        <v>29000</v>
      </c>
      <c r="BD1707" s="12">
        <f t="shared" si="2627"/>
        <v>0</v>
      </c>
      <c r="BE1707" s="12">
        <f t="shared" si="2627"/>
        <v>18000</v>
      </c>
      <c r="BF1707" s="12">
        <f t="shared" si="2627"/>
        <v>5000</v>
      </c>
      <c r="BG1707" s="12">
        <f t="shared" si="2627"/>
        <v>1000</v>
      </c>
      <c r="BH1707" s="12">
        <f t="shared" si="2627"/>
        <v>9000</v>
      </c>
      <c r="BI1707" s="12">
        <f t="shared" si="2627"/>
        <v>0</v>
      </c>
      <c r="BJ1707" s="12">
        <v>88000</v>
      </c>
      <c r="BK1707" s="12">
        <v>75000</v>
      </c>
    </row>
    <row r="1708" spans="1:63" x14ac:dyDescent="0.25">
      <c r="A1708" s="4" t="s">
        <v>550</v>
      </c>
      <c r="B1708" s="4" t="s">
        <v>58</v>
      </c>
      <c r="C1708" s="4" t="s">
        <v>14</v>
      </c>
      <c r="D1708" s="107" t="s">
        <v>582</v>
      </c>
      <c r="E1708" s="117">
        <v>6131</v>
      </c>
      <c r="F1708" s="107"/>
      <c r="G1708" s="103" t="s">
        <v>1656</v>
      </c>
      <c r="H1708" s="13" t="s">
        <v>34</v>
      </c>
      <c r="I1708" s="14">
        <v>75000</v>
      </c>
      <c r="J1708" s="14">
        <v>30000</v>
      </c>
      <c r="K1708" s="14"/>
      <c r="L1708" s="14"/>
      <c r="M1708" s="14">
        <f>10000</f>
        <v>10000</v>
      </c>
      <c r="N1708" s="14">
        <v>15000</v>
      </c>
      <c r="O1708" s="14"/>
      <c r="P1708" s="14">
        <f t="shared" si="2619"/>
        <v>55000</v>
      </c>
      <c r="Q1708" s="14"/>
      <c r="R1708" s="14"/>
      <c r="S1708" s="14"/>
      <c r="T1708" s="14">
        <v>20000</v>
      </c>
      <c r="U1708" s="14">
        <v>10000</v>
      </c>
      <c r="V1708" s="14">
        <v>15000</v>
      </c>
      <c r="W1708" s="14">
        <v>10000</v>
      </c>
      <c r="X1708" s="14"/>
      <c r="Y1708" s="14"/>
      <c r="Z1708" s="14">
        <v>55000</v>
      </c>
      <c r="AA1708" s="14">
        <v>0</v>
      </c>
      <c r="AB1708" s="14">
        <v>0</v>
      </c>
      <c r="AC1708" s="14"/>
      <c r="AD1708" s="14"/>
      <c r="AE1708" s="14"/>
      <c r="AF1708" s="14"/>
      <c r="AG1708" s="14"/>
      <c r="AH1708" s="14">
        <f t="shared" si="2620"/>
        <v>0</v>
      </c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>
        <v>0</v>
      </c>
      <c r="AS1708" s="14">
        <v>0</v>
      </c>
      <c r="AT1708" s="14">
        <v>50000</v>
      </c>
      <c r="AU1708" s="14"/>
      <c r="AV1708" s="14"/>
      <c r="AW1708" s="14"/>
      <c r="AX1708" s="14"/>
      <c r="AY1708" s="14"/>
      <c r="AZ1708" s="14">
        <f t="shared" si="2621"/>
        <v>50000</v>
      </c>
      <c r="BA1708" s="14"/>
      <c r="BB1708" s="14"/>
      <c r="BC1708" s="14"/>
      <c r="BD1708" s="14"/>
      <c r="BE1708" s="14"/>
      <c r="BF1708" s="14">
        <v>5000</v>
      </c>
      <c r="BG1708" s="14"/>
      <c r="BH1708" s="14"/>
      <c r="BI1708" s="14"/>
      <c r="BJ1708" s="14">
        <v>5000</v>
      </c>
      <c r="BK1708" s="14">
        <v>45000</v>
      </c>
    </row>
    <row r="1709" spans="1:63" x14ac:dyDescent="0.25">
      <c r="A1709" s="4" t="s">
        <v>550</v>
      </c>
      <c r="B1709" s="4" t="s">
        <v>58</v>
      </c>
      <c r="C1709" s="4" t="s">
        <v>14</v>
      </c>
      <c r="D1709" s="107" t="s">
        <v>582</v>
      </c>
      <c r="E1709" s="117">
        <v>6132</v>
      </c>
      <c r="F1709" s="107"/>
      <c r="G1709" s="103" t="s">
        <v>1656</v>
      </c>
      <c r="H1709" s="13" t="s">
        <v>74</v>
      </c>
      <c r="I1709" s="14">
        <v>290000</v>
      </c>
      <c r="J1709" s="14">
        <v>5000</v>
      </c>
      <c r="K1709" s="14"/>
      <c r="L1709" s="14"/>
      <c r="M1709" s="14"/>
      <c r="N1709" s="14">
        <v>-5000</v>
      </c>
      <c r="O1709" s="14"/>
      <c r="P1709" s="14">
        <f t="shared" si="2619"/>
        <v>0</v>
      </c>
      <c r="Q1709" s="14"/>
      <c r="R1709" s="14"/>
      <c r="S1709" s="14"/>
      <c r="T1709" s="14"/>
      <c r="U1709" s="14">
        <v>5000</v>
      </c>
      <c r="V1709" s="14">
        <v>-5000</v>
      </c>
      <c r="W1709" s="14"/>
      <c r="X1709" s="14"/>
      <c r="Y1709" s="14"/>
      <c r="Z1709" s="14">
        <v>0</v>
      </c>
      <c r="AA1709" s="14">
        <v>0</v>
      </c>
      <c r="AB1709" s="14">
        <v>0</v>
      </c>
      <c r="AC1709" s="14"/>
      <c r="AD1709" s="14"/>
      <c r="AE1709" s="14"/>
      <c r="AF1709" s="14"/>
      <c r="AG1709" s="14"/>
      <c r="AH1709" s="14">
        <f t="shared" si="2620"/>
        <v>0</v>
      </c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>
        <v>0</v>
      </c>
      <c r="AS1709" s="14">
        <v>0</v>
      </c>
      <c r="AT1709" s="14">
        <v>0</v>
      </c>
      <c r="AU1709" s="14"/>
      <c r="AV1709" s="14"/>
      <c r="AW1709" s="14"/>
      <c r="AX1709" s="14"/>
      <c r="AY1709" s="14"/>
      <c r="AZ1709" s="14">
        <f t="shared" si="2621"/>
        <v>0</v>
      </c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>
        <v>0</v>
      </c>
      <c r="BK1709" s="14">
        <v>0</v>
      </c>
    </row>
    <row r="1710" spans="1:63" x14ac:dyDescent="0.25">
      <c r="A1710" s="4" t="s">
        <v>550</v>
      </c>
      <c r="B1710" s="4" t="s">
        <v>58</v>
      </c>
      <c r="C1710" s="4" t="s">
        <v>14</v>
      </c>
      <c r="D1710" s="107" t="s">
        <v>582</v>
      </c>
      <c r="E1710" s="117">
        <v>6133</v>
      </c>
      <c r="F1710" s="107"/>
      <c r="G1710" s="103" t="s">
        <v>1656</v>
      </c>
      <c r="H1710" s="13" t="s">
        <v>77</v>
      </c>
      <c r="I1710" s="14">
        <v>37500</v>
      </c>
      <c r="J1710" s="14">
        <v>0</v>
      </c>
      <c r="K1710" s="14"/>
      <c r="L1710" s="14"/>
      <c r="M1710" s="14"/>
      <c r="N1710" s="14"/>
      <c r="O1710" s="14"/>
      <c r="P1710" s="14">
        <f t="shared" si="2619"/>
        <v>0</v>
      </c>
      <c r="Q1710" s="14"/>
      <c r="R1710" s="14"/>
      <c r="S1710" s="14"/>
      <c r="T1710" s="14"/>
      <c r="U1710" s="14"/>
      <c r="V1710" s="14"/>
      <c r="W1710" s="14"/>
      <c r="X1710" s="14"/>
      <c r="Y1710" s="14"/>
      <c r="Z1710" s="14">
        <v>0</v>
      </c>
      <c r="AA1710" s="14">
        <v>0</v>
      </c>
      <c r="AB1710" s="14">
        <v>0</v>
      </c>
      <c r="AC1710" s="14"/>
      <c r="AD1710" s="14"/>
      <c r="AE1710" s="14"/>
      <c r="AF1710" s="14"/>
      <c r="AG1710" s="14"/>
      <c r="AH1710" s="14">
        <f t="shared" si="2620"/>
        <v>0</v>
      </c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>
        <v>0</v>
      </c>
      <c r="AS1710" s="14">
        <v>0</v>
      </c>
      <c r="AT1710" s="14">
        <v>0</v>
      </c>
      <c r="AU1710" s="14"/>
      <c r="AV1710" s="14"/>
      <c r="AW1710" s="14"/>
      <c r="AX1710" s="14"/>
      <c r="AY1710" s="14"/>
      <c r="AZ1710" s="14">
        <f t="shared" si="2621"/>
        <v>0</v>
      </c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>
        <v>0</v>
      </c>
      <c r="BK1710" s="14">
        <v>0</v>
      </c>
    </row>
    <row r="1711" spans="1:63" x14ac:dyDescent="0.25">
      <c r="A1711" s="4" t="s">
        <v>550</v>
      </c>
      <c r="B1711" s="4" t="s">
        <v>58</v>
      </c>
      <c r="C1711" s="4" t="s">
        <v>14</v>
      </c>
      <c r="D1711" s="107" t="s">
        <v>582</v>
      </c>
      <c r="E1711" s="117">
        <v>6134</v>
      </c>
      <c r="F1711" s="107"/>
      <c r="G1711" s="103" t="s">
        <v>1656</v>
      </c>
      <c r="H1711" s="13" t="s">
        <v>80</v>
      </c>
      <c r="I1711" s="14">
        <v>105000</v>
      </c>
      <c r="J1711" s="14">
        <v>35000</v>
      </c>
      <c r="K1711" s="14"/>
      <c r="L1711" s="14"/>
      <c r="M1711" s="14"/>
      <c r="N1711" s="14"/>
      <c r="O1711" s="14"/>
      <c r="P1711" s="14">
        <f t="shared" si="2619"/>
        <v>35000</v>
      </c>
      <c r="Q1711" s="14"/>
      <c r="R1711" s="14">
        <v>10000</v>
      </c>
      <c r="S1711" s="14">
        <v>15000</v>
      </c>
      <c r="T1711" s="14">
        <v>10000</v>
      </c>
      <c r="U1711" s="14"/>
      <c r="V1711" s="14"/>
      <c r="W1711" s="14"/>
      <c r="X1711" s="14"/>
      <c r="Y1711" s="14"/>
      <c r="Z1711" s="14">
        <v>35000</v>
      </c>
      <c r="AA1711" s="14">
        <v>0</v>
      </c>
      <c r="AB1711" s="14">
        <v>20000</v>
      </c>
      <c r="AC1711" s="14"/>
      <c r="AD1711" s="14"/>
      <c r="AE1711" s="14"/>
      <c r="AF1711" s="14"/>
      <c r="AG1711" s="14"/>
      <c r="AH1711" s="14">
        <f t="shared" si="2620"/>
        <v>20000</v>
      </c>
      <c r="AI1711" s="14"/>
      <c r="AJ1711" s="14"/>
      <c r="AK1711" s="14"/>
      <c r="AL1711" s="14"/>
      <c r="AM1711" s="14"/>
      <c r="AN1711" s="14"/>
      <c r="AO1711" s="14"/>
      <c r="AP1711" s="14"/>
      <c r="AQ1711" s="14">
        <v>4574</v>
      </c>
      <c r="AR1711" s="14">
        <v>4574</v>
      </c>
      <c r="AS1711" s="14">
        <v>15426</v>
      </c>
      <c r="AT1711" s="14">
        <v>0</v>
      </c>
      <c r="AU1711" s="14"/>
      <c r="AV1711" s="14"/>
      <c r="AW1711" s="14">
        <f>24000+9000</f>
        <v>33000</v>
      </c>
      <c r="AX1711" s="14"/>
      <c r="AY1711" s="14"/>
      <c r="AZ1711" s="14">
        <f t="shared" si="2621"/>
        <v>33000</v>
      </c>
      <c r="BA1711" s="14"/>
      <c r="BB1711" s="14"/>
      <c r="BC1711" s="14">
        <v>24000</v>
      </c>
      <c r="BD1711" s="14"/>
      <c r="BE1711" s="14"/>
      <c r="BF1711" s="14"/>
      <c r="BG1711" s="14"/>
      <c r="BH1711" s="14">
        <v>9000</v>
      </c>
      <c r="BI1711" s="14"/>
      <c r="BJ1711" s="14">
        <v>33000</v>
      </c>
      <c r="BK1711" s="14">
        <v>0</v>
      </c>
    </row>
    <row r="1712" spans="1:63" x14ac:dyDescent="0.25">
      <c r="A1712" s="4" t="s">
        <v>550</v>
      </c>
      <c r="B1712" s="4" t="s">
        <v>58</v>
      </c>
      <c r="C1712" s="4" t="s">
        <v>14</v>
      </c>
      <c r="D1712" s="107" t="s">
        <v>582</v>
      </c>
      <c r="E1712" s="117">
        <v>6135</v>
      </c>
      <c r="F1712" s="107"/>
      <c r="G1712" s="103" t="s">
        <v>1656</v>
      </c>
      <c r="H1712" s="13" t="s">
        <v>83</v>
      </c>
      <c r="I1712" s="14">
        <v>50750</v>
      </c>
      <c r="J1712" s="14">
        <v>5000</v>
      </c>
      <c r="K1712" s="14"/>
      <c r="L1712" s="14"/>
      <c r="M1712" s="14">
        <f>15000</f>
        <v>15000</v>
      </c>
      <c r="N1712" s="14"/>
      <c r="O1712" s="14"/>
      <c r="P1712" s="14">
        <f t="shared" si="2619"/>
        <v>20000</v>
      </c>
      <c r="Q1712" s="14"/>
      <c r="R1712" s="14"/>
      <c r="S1712" s="14"/>
      <c r="T1712" s="14"/>
      <c r="U1712" s="14">
        <v>5000</v>
      </c>
      <c r="V1712" s="14"/>
      <c r="W1712" s="14">
        <v>15000</v>
      </c>
      <c r="X1712" s="14"/>
      <c r="Y1712" s="14"/>
      <c r="Z1712" s="14">
        <v>20000</v>
      </c>
      <c r="AA1712" s="14">
        <v>0</v>
      </c>
      <c r="AB1712" s="14">
        <v>0</v>
      </c>
      <c r="AC1712" s="14"/>
      <c r="AD1712" s="14"/>
      <c r="AE1712" s="14"/>
      <c r="AF1712" s="14"/>
      <c r="AG1712" s="14"/>
      <c r="AH1712" s="14">
        <f t="shared" si="2620"/>
        <v>0</v>
      </c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>
        <v>0</v>
      </c>
      <c r="AS1712" s="14">
        <v>0</v>
      </c>
      <c r="AT1712" s="14">
        <v>30000</v>
      </c>
      <c r="AU1712" s="14"/>
      <c r="AV1712" s="14"/>
      <c r="AW1712" s="14"/>
      <c r="AX1712" s="14"/>
      <c r="AY1712" s="14"/>
      <c r="AZ1712" s="14">
        <f t="shared" si="2621"/>
        <v>30000</v>
      </c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>
        <v>0</v>
      </c>
      <c r="BK1712" s="14">
        <v>30000</v>
      </c>
    </row>
    <row r="1713" spans="1:63" ht="22.5" x14ac:dyDescent="0.25">
      <c r="A1713" s="4" t="s">
        <v>550</v>
      </c>
      <c r="B1713" s="4" t="s">
        <v>58</v>
      </c>
      <c r="C1713" s="4" t="s">
        <v>14</v>
      </c>
      <c r="D1713" s="107" t="s">
        <v>582</v>
      </c>
      <c r="E1713" s="117">
        <v>6136</v>
      </c>
      <c r="F1713" s="107"/>
      <c r="G1713" s="103" t="s">
        <v>1656</v>
      </c>
      <c r="H1713" s="13" t="s">
        <v>86</v>
      </c>
      <c r="I1713" s="14">
        <v>43750</v>
      </c>
      <c r="J1713" s="14">
        <v>0</v>
      </c>
      <c r="K1713" s="14"/>
      <c r="L1713" s="14"/>
      <c r="M1713" s="14"/>
      <c r="N1713" s="14"/>
      <c r="O1713" s="14"/>
      <c r="P1713" s="14">
        <f t="shared" si="2619"/>
        <v>0</v>
      </c>
      <c r="Q1713" s="14"/>
      <c r="R1713" s="14"/>
      <c r="S1713" s="14"/>
      <c r="T1713" s="14"/>
      <c r="U1713" s="14"/>
      <c r="V1713" s="14"/>
      <c r="W1713" s="14"/>
      <c r="X1713" s="14"/>
      <c r="Y1713" s="14"/>
      <c r="Z1713" s="14">
        <v>0</v>
      </c>
      <c r="AA1713" s="14">
        <v>0</v>
      </c>
      <c r="AB1713" s="14">
        <v>0</v>
      </c>
      <c r="AC1713" s="14"/>
      <c r="AD1713" s="14"/>
      <c r="AE1713" s="14"/>
      <c r="AF1713" s="14"/>
      <c r="AG1713" s="14"/>
      <c r="AH1713" s="14">
        <f t="shared" si="2620"/>
        <v>0</v>
      </c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>
        <v>0</v>
      </c>
      <c r="AS1713" s="14">
        <v>0</v>
      </c>
      <c r="AT1713" s="14">
        <v>0</v>
      </c>
      <c r="AU1713" s="14"/>
      <c r="AV1713" s="14"/>
      <c r="AW1713" s="14"/>
      <c r="AX1713" s="14"/>
      <c r="AY1713" s="14"/>
      <c r="AZ1713" s="14">
        <f t="shared" si="2621"/>
        <v>0</v>
      </c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>
        <v>0</v>
      </c>
      <c r="BK1713" s="14">
        <v>0</v>
      </c>
    </row>
    <row r="1714" spans="1:63" x14ac:dyDescent="0.25">
      <c r="A1714" s="4" t="s">
        <v>550</v>
      </c>
      <c r="B1714" s="4" t="s">
        <v>58</v>
      </c>
      <c r="C1714" s="4" t="s">
        <v>14</v>
      </c>
      <c r="D1714" s="107" t="s">
        <v>582</v>
      </c>
      <c r="E1714" s="117">
        <v>6137</v>
      </c>
      <c r="F1714" s="107"/>
      <c r="G1714" s="103" t="s">
        <v>1656</v>
      </c>
      <c r="H1714" s="13" t="s">
        <v>89</v>
      </c>
      <c r="I1714" s="14">
        <v>57500</v>
      </c>
      <c r="J1714" s="14">
        <v>10000</v>
      </c>
      <c r="K1714" s="14"/>
      <c r="L1714" s="14"/>
      <c r="M1714" s="14"/>
      <c r="N1714" s="14">
        <v>-10000</v>
      </c>
      <c r="O1714" s="14"/>
      <c r="P1714" s="14">
        <f t="shared" si="2619"/>
        <v>0</v>
      </c>
      <c r="Q1714" s="14"/>
      <c r="R1714" s="14"/>
      <c r="S1714" s="14"/>
      <c r="T1714" s="14"/>
      <c r="U1714" s="14">
        <v>10000</v>
      </c>
      <c r="V1714" s="14">
        <v>-10000</v>
      </c>
      <c r="W1714" s="14"/>
      <c r="X1714" s="14"/>
      <c r="Y1714" s="14"/>
      <c r="Z1714" s="14">
        <v>0</v>
      </c>
      <c r="AA1714" s="14">
        <v>0</v>
      </c>
      <c r="AB1714" s="14">
        <v>0</v>
      </c>
      <c r="AC1714" s="14"/>
      <c r="AD1714" s="14"/>
      <c r="AE1714" s="14"/>
      <c r="AF1714" s="14"/>
      <c r="AG1714" s="14"/>
      <c r="AH1714" s="14">
        <f t="shared" si="2620"/>
        <v>0</v>
      </c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>
        <v>0</v>
      </c>
      <c r="AS1714" s="14">
        <v>0</v>
      </c>
      <c r="AT1714" s="14">
        <v>0</v>
      </c>
      <c r="AU1714" s="14"/>
      <c r="AV1714" s="14"/>
      <c r="AW1714" s="14"/>
      <c r="AX1714" s="14"/>
      <c r="AY1714" s="14"/>
      <c r="AZ1714" s="14">
        <f t="shared" si="2621"/>
        <v>0</v>
      </c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>
        <v>0</v>
      </c>
      <c r="BK1714" s="14">
        <v>0</v>
      </c>
    </row>
    <row r="1715" spans="1:63" ht="22.5" x14ac:dyDescent="0.25">
      <c r="A1715" s="4" t="s">
        <v>550</v>
      </c>
      <c r="B1715" s="4" t="s">
        <v>58</v>
      </c>
      <c r="C1715" s="4" t="s">
        <v>14</v>
      </c>
      <c r="D1715" s="107" t="s">
        <v>582</v>
      </c>
      <c r="E1715" s="117">
        <v>6138</v>
      </c>
      <c r="F1715" s="107"/>
      <c r="G1715" s="103" t="s">
        <v>1656</v>
      </c>
      <c r="H1715" s="13" t="s">
        <v>92</v>
      </c>
      <c r="I1715" s="14">
        <v>17813</v>
      </c>
      <c r="J1715" s="14">
        <v>0</v>
      </c>
      <c r="K1715" s="14"/>
      <c r="L1715" s="14"/>
      <c r="M1715" s="14"/>
      <c r="N1715" s="14"/>
      <c r="O1715" s="14"/>
      <c r="P1715" s="14">
        <f t="shared" si="2619"/>
        <v>0</v>
      </c>
      <c r="Q1715" s="14"/>
      <c r="R1715" s="14"/>
      <c r="S1715" s="14"/>
      <c r="T1715" s="14"/>
      <c r="U1715" s="14"/>
      <c r="V1715" s="14"/>
      <c r="W1715" s="14"/>
      <c r="X1715" s="14"/>
      <c r="Y1715" s="14"/>
      <c r="Z1715" s="14">
        <v>0</v>
      </c>
      <c r="AA1715" s="14">
        <v>0</v>
      </c>
      <c r="AB1715" s="14">
        <v>0</v>
      </c>
      <c r="AC1715" s="14"/>
      <c r="AD1715" s="14"/>
      <c r="AE1715" s="14"/>
      <c r="AF1715" s="14"/>
      <c r="AG1715" s="14"/>
      <c r="AH1715" s="14">
        <f t="shared" si="2620"/>
        <v>0</v>
      </c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>
        <v>0</v>
      </c>
      <c r="AS1715" s="14">
        <v>0</v>
      </c>
      <c r="AT1715" s="14">
        <v>0</v>
      </c>
      <c r="AU1715" s="14"/>
      <c r="AV1715" s="14"/>
      <c r="AW1715" s="14"/>
      <c r="AX1715" s="14"/>
      <c r="AY1715" s="14"/>
      <c r="AZ1715" s="14">
        <f t="shared" si="2621"/>
        <v>0</v>
      </c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>
        <v>0</v>
      </c>
      <c r="BK1715" s="14">
        <v>0</v>
      </c>
    </row>
    <row r="1716" spans="1:63" x14ac:dyDescent="0.25">
      <c r="A1716" s="1" t="s">
        <v>550</v>
      </c>
      <c r="B1716" s="1" t="s">
        <v>58</v>
      </c>
      <c r="C1716" s="1" t="s">
        <v>14</v>
      </c>
      <c r="D1716" s="110" t="s">
        <v>582</v>
      </c>
      <c r="E1716" s="110" t="s">
        <v>36</v>
      </c>
      <c r="F1716" s="107" t="s">
        <v>0</v>
      </c>
      <c r="G1716" s="13" t="s">
        <v>0</v>
      </c>
      <c r="H1716" s="2" t="s">
        <v>37</v>
      </c>
      <c r="I1716" s="12">
        <f>SUM(I1717:I1720)</f>
        <v>978861</v>
      </c>
      <c r="J1716" s="12">
        <f t="shared" ref="J1716:Y1716" si="2628">SUM(J1717:J1721)</f>
        <v>100000</v>
      </c>
      <c r="K1716" s="12">
        <f t="shared" si="2628"/>
        <v>0</v>
      </c>
      <c r="L1716" s="12">
        <f t="shared" si="2628"/>
        <v>0</v>
      </c>
      <c r="M1716" s="12">
        <f t="shared" si="2628"/>
        <v>115170</v>
      </c>
      <c r="N1716" s="12">
        <f t="shared" si="2628"/>
        <v>0</v>
      </c>
      <c r="O1716" s="12">
        <f t="shared" si="2628"/>
        <v>0</v>
      </c>
      <c r="P1716" s="12">
        <f t="shared" si="2628"/>
        <v>215170</v>
      </c>
      <c r="Q1716" s="12">
        <f t="shared" si="2628"/>
        <v>40000</v>
      </c>
      <c r="R1716" s="12">
        <f t="shared" si="2628"/>
        <v>0</v>
      </c>
      <c r="S1716" s="12">
        <f t="shared" si="2628"/>
        <v>50000</v>
      </c>
      <c r="T1716" s="12">
        <f t="shared" si="2628"/>
        <v>10000</v>
      </c>
      <c r="U1716" s="12">
        <f t="shared" si="2628"/>
        <v>0</v>
      </c>
      <c r="V1716" s="12">
        <f t="shared" si="2628"/>
        <v>54000</v>
      </c>
      <c r="W1716" s="12">
        <f t="shared" si="2628"/>
        <v>26200</v>
      </c>
      <c r="X1716" s="12">
        <f t="shared" si="2628"/>
        <v>34970</v>
      </c>
      <c r="Y1716" s="12">
        <f t="shared" si="2628"/>
        <v>0</v>
      </c>
      <c r="Z1716" s="12">
        <v>215170</v>
      </c>
      <c r="AA1716" s="12">
        <v>0</v>
      </c>
      <c r="AB1716" s="12">
        <f t="shared" ref="AB1716:AQ1716" si="2629">SUM(AB1717:AB1721)</f>
        <v>0</v>
      </c>
      <c r="AC1716" s="12">
        <f t="shared" si="2629"/>
        <v>0</v>
      </c>
      <c r="AD1716" s="12">
        <f t="shared" si="2629"/>
        <v>0</v>
      </c>
      <c r="AE1716" s="12">
        <f t="shared" si="2629"/>
        <v>0</v>
      </c>
      <c r="AF1716" s="12">
        <f t="shared" si="2629"/>
        <v>0</v>
      </c>
      <c r="AG1716" s="12">
        <f t="shared" si="2629"/>
        <v>0</v>
      </c>
      <c r="AH1716" s="12">
        <f t="shared" si="2629"/>
        <v>0</v>
      </c>
      <c r="AI1716" s="12">
        <f t="shared" si="2629"/>
        <v>0</v>
      </c>
      <c r="AJ1716" s="12">
        <f t="shared" si="2629"/>
        <v>0</v>
      </c>
      <c r="AK1716" s="12">
        <f t="shared" si="2629"/>
        <v>0</v>
      </c>
      <c r="AL1716" s="12">
        <f t="shared" si="2629"/>
        <v>0</v>
      </c>
      <c r="AM1716" s="12">
        <f t="shared" si="2629"/>
        <v>0</v>
      </c>
      <c r="AN1716" s="12">
        <f t="shared" si="2629"/>
        <v>0</v>
      </c>
      <c r="AO1716" s="12">
        <f t="shared" si="2629"/>
        <v>0</v>
      </c>
      <c r="AP1716" s="12">
        <f t="shared" si="2629"/>
        <v>0</v>
      </c>
      <c r="AQ1716" s="12">
        <f t="shared" si="2629"/>
        <v>0</v>
      </c>
      <c r="AR1716" s="12">
        <v>0</v>
      </c>
      <c r="AS1716" s="12">
        <v>0</v>
      </c>
      <c r="AT1716" s="12">
        <f t="shared" ref="AT1716:BI1716" si="2630">SUM(AT1717:AT1721)</f>
        <v>50000</v>
      </c>
      <c r="AU1716" s="12">
        <f t="shared" si="2630"/>
        <v>0</v>
      </c>
      <c r="AV1716" s="12">
        <f t="shared" si="2630"/>
        <v>0</v>
      </c>
      <c r="AW1716" s="12">
        <f t="shared" si="2630"/>
        <v>0</v>
      </c>
      <c r="AX1716" s="12">
        <f t="shared" si="2630"/>
        <v>0</v>
      </c>
      <c r="AY1716" s="12">
        <f t="shared" si="2630"/>
        <v>0</v>
      </c>
      <c r="AZ1716" s="12">
        <f t="shared" si="2630"/>
        <v>50000</v>
      </c>
      <c r="BA1716" s="12">
        <f t="shared" si="2630"/>
        <v>0</v>
      </c>
      <c r="BB1716" s="12">
        <f t="shared" si="2630"/>
        <v>26000</v>
      </c>
      <c r="BC1716" s="12">
        <f t="shared" si="2630"/>
        <v>5000</v>
      </c>
      <c r="BD1716" s="12">
        <f t="shared" si="2630"/>
        <v>0</v>
      </c>
      <c r="BE1716" s="12">
        <f t="shared" si="2630"/>
        <v>18000</v>
      </c>
      <c r="BF1716" s="12">
        <f t="shared" si="2630"/>
        <v>0</v>
      </c>
      <c r="BG1716" s="12">
        <f t="shared" si="2630"/>
        <v>1000</v>
      </c>
      <c r="BH1716" s="12">
        <f t="shared" si="2630"/>
        <v>0</v>
      </c>
      <c r="BI1716" s="12">
        <f t="shared" si="2630"/>
        <v>0</v>
      </c>
      <c r="BJ1716" s="12">
        <v>50000</v>
      </c>
      <c r="BK1716" s="12">
        <v>0</v>
      </c>
    </row>
    <row r="1717" spans="1:63" x14ac:dyDescent="0.25">
      <c r="A1717" s="4" t="s">
        <v>550</v>
      </c>
      <c r="B1717" s="4" t="s">
        <v>58</v>
      </c>
      <c r="C1717" s="4" t="s">
        <v>14</v>
      </c>
      <c r="D1717" s="107" t="s">
        <v>582</v>
      </c>
      <c r="E1717" s="117">
        <v>6139</v>
      </c>
      <c r="F1717" s="107"/>
      <c r="G1717" s="103" t="s">
        <v>1656</v>
      </c>
      <c r="H1717" s="13" t="s">
        <v>37</v>
      </c>
      <c r="I1717" s="14">
        <v>835483</v>
      </c>
      <c r="J1717" s="14">
        <v>100000</v>
      </c>
      <c r="K1717" s="14"/>
      <c r="L1717" s="14"/>
      <c r="M1717" s="14">
        <f>54000+26200+34970</f>
        <v>115170</v>
      </c>
      <c r="N1717" s="14"/>
      <c r="O1717" s="14"/>
      <c r="P1717" s="14">
        <f t="shared" si="2619"/>
        <v>215170</v>
      </c>
      <c r="Q1717" s="14">
        <v>40000</v>
      </c>
      <c r="R1717" s="14"/>
      <c r="S1717" s="14">
        <v>50000</v>
      </c>
      <c r="T1717" s="14">
        <v>10000</v>
      </c>
      <c r="U1717" s="14"/>
      <c r="V1717" s="14">
        <v>54000</v>
      </c>
      <c r="W1717" s="14">
        <v>26200</v>
      </c>
      <c r="X1717" s="14">
        <v>34970</v>
      </c>
      <c r="Y1717" s="14"/>
      <c r="Z1717" s="14">
        <v>215170</v>
      </c>
      <c r="AA1717" s="14">
        <v>0</v>
      </c>
      <c r="AB1717" s="14">
        <v>0</v>
      </c>
      <c r="AC1717" s="14"/>
      <c r="AD1717" s="14"/>
      <c r="AE1717" s="14"/>
      <c r="AF1717" s="14"/>
      <c r="AG1717" s="14"/>
      <c r="AH1717" s="14">
        <f t="shared" si="2620"/>
        <v>0</v>
      </c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>
        <v>0</v>
      </c>
      <c r="AS1717" s="14">
        <v>0</v>
      </c>
      <c r="AT1717" s="14">
        <v>50000</v>
      </c>
      <c r="AU1717" s="14"/>
      <c r="AV1717" s="14"/>
      <c r="AW1717" s="14"/>
      <c r="AX1717" s="14"/>
      <c r="AY1717" s="14"/>
      <c r="AZ1717" s="14">
        <f t="shared" si="2621"/>
        <v>50000</v>
      </c>
      <c r="BA1717" s="14"/>
      <c r="BB1717" s="14">
        <v>26000</v>
      </c>
      <c r="BC1717" s="14">
        <v>5000</v>
      </c>
      <c r="BD1717" s="14"/>
      <c r="BE1717" s="14">
        <f>8000+10000</f>
        <v>18000</v>
      </c>
      <c r="BF1717" s="14"/>
      <c r="BG1717" s="14">
        <v>1000</v>
      </c>
      <c r="BH1717" s="14"/>
      <c r="BI1717" s="14"/>
      <c r="BJ1717" s="14">
        <v>50000</v>
      </c>
      <c r="BK1717" s="14">
        <v>0</v>
      </c>
    </row>
    <row r="1718" spans="1:63" ht="22.5" x14ac:dyDescent="0.25">
      <c r="A1718" s="4" t="s">
        <v>550</v>
      </c>
      <c r="B1718" s="4" t="s">
        <v>58</v>
      </c>
      <c r="C1718" s="4" t="s">
        <v>14</v>
      </c>
      <c r="D1718" s="107" t="s">
        <v>582</v>
      </c>
      <c r="E1718" s="117">
        <v>6139</v>
      </c>
      <c r="F1718" s="107" t="s">
        <v>589</v>
      </c>
      <c r="G1718" s="103" t="s">
        <v>1656</v>
      </c>
      <c r="H1718" s="13" t="s">
        <v>39</v>
      </c>
      <c r="I1718" s="14">
        <v>17578</v>
      </c>
      <c r="J1718" s="14">
        <v>0</v>
      </c>
      <c r="K1718" s="14"/>
      <c r="L1718" s="14"/>
      <c r="M1718" s="14"/>
      <c r="N1718" s="14"/>
      <c r="O1718" s="14"/>
      <c r="P1718" s="14">
        <f t="shared" si="2619"/>
        <v>0</v>
      </c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v>0</v>
      </c>
      <c r="AA1718" s="14">
        <v>0</v>
      </c>
      <c r="AB1718" s="14">
        <v>0</v>
      </c>
      <c r="AC1718" s="14"/>
      <c r="AD1718" s="14"/>
      <c r="AE1718" s="14"/>
      <c r="AF1718" s="14"/>
      <c r="AG1718" s="14"/>
      <c r="AH1718" s="14">
        <f t="shared" si="2620"/>
        <v>0</v>
      </c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>
        <v>0</v>
      </c>
      <c r="AS1718" s="14">
        <v>0</v>
      </c>
      <c r="AT1718" s="14">
        <v>0</v>
      </c>
      <c r="AU1718" s="14"/>
      <c r="AV1718" s="14"/>
      <c r="AW1718" s="14"/>
      <c r="AX1718" s="14"/>
      <c r="AY1718" s="14"/>
      <c r="AZ1718" s="14">
        <f t="shared" si="2621"/>
        <v>0</v>
      </c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>
        <v>0</v>
      </c>
      <c r="BK1718" s="14">
        <v>0</v>
      </c>
    </row>
    <row r="1719" spans="1:63" ht="33.75" x14ac:dyDescent="0.25">
      <c r="A1719" s="4" t="s">
        <v>550</v>
      </c>
      <c r="B1719" s="4" t="s">
        <v>58</v>
      </c>
      <c r="C1719" s="4" t="s">
        <v>14</v>
      </c>
      <c r="D1719" s="107" t="s">
        <v>582</v>
      </c>
      <c r="E1719" s="117">
        <v>6139</v>
      </c>
      <c r="F1719" s="107" t="s">
        <v>590</v>
      </c>
      <c r="G1719" s="103" t="s">
        <v>1656</v>
      </c>
      <c r="H1719" s="13" t="s">
        <v>40</v>
      </c>
      <c r="I1719" s="14">
        <v>25800</v>
      </c>
      <c r="J1719" s="14">
        <v>0</v>
      </c>
      <c r="K1719" s="14"/>
      <c r="L1719" s="14"/>
      <c r="M1719" s="14"/>
      <c r="N1719" s="14"/>
      <c r="O1719" s="14"/>
      <c r="P1719" s="14">
        <f t="shared" si="2619"/>
        <v>0</v>
      </c>
      <c r="Q1719" s="14"/>
      <c r="R1719" s="14"/>
      <c r="S1719" s="14"/>
      <c r="T1719" s="14"/>
      <c r="U1719" s="14"/>
      <c r="V1719" s="14"/>
      <c r="W1719" s="14"/>
      <c r="X1719" s="14"/>
      <c r="Y1719" s="14"/>
      <c r="Z1719" s="14">
        <v>0</v>
      </c>
      <c r="AA1719" s="14">
        <v>0</v>
      </c>
      <c r="AB1719" s="14">
        <v>0</v>
      </c>
      <c r="AC1719" s="14"/>
      <c r="AD1719" s="14"/>
      <c r="AE1719" s="14"/>
      <c r="AF1719" s="14"/>
      <c r="AG1719" s="14"/>
      <c r="AH1719" s="14">
        <f t="shared" si="2620"/>
        <v>0</v>
      </c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>
        <v>0</v>
      </c>
      <c r="AS1719" s="14">
        <v>0</v>
      </c>
      <c r="AT1719" s="14">
        <v>0</v>
      </c>
      <c r="AU1719" s="14"/>
      <c r="AV1719" s="14"/>
      <c r="AW1719" s="14"/>
      <c r="AX1719" s="14"/>
      <c r="AY1719" s="14"/>
      <c r="AZ1719" s="14">
        <f t="shared" si="2621"/>
        <v>0</v>
      </c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>
        <v>0</v>
      </c>
      <c r="BK1719" s="14">
        <v>0</v>
      </c>
    </row>
    <row r="1720" spans="1:63" ht="22.5" x14ac:dyDescent="0.25">
      <c r="A1720" s="4" t="s">
        <v>550</v>
      </c>
      <c r="B1720" s="4" t="s">
        <v>58</v>
      </c>
      <c r="C1720" s="4" t="s">
        <v>14</v>
      </c>
      <c r="D1720" s="107" t="s">
        <v>582</v>
      </c>
      <c r="E1720" s="117">
        <v>6139</v>
      </c>
      <c r="F1720" s="107" t="s">
        <v>591</v>
      </c>
      <c r="G1720" s="103" t="s">
        <v>1656</v>
      </c>
      <c r="H1720" s="13" t="s">
        <v>592</v>
      </c>
      <c r="I1720" s="14">
        <v>100000</v>
      </c>
      <c r="J1720" s="14">
        <v>0</v>
      </c>
      <c r="K1720" s="14"/>
      <c r="L1720" s="14"/>
      <c r="M1720" s="14"/>
      <c r="N1720" s="14"/>
      <c r="O1720" s="14"/>
      <c r="P1720" s="14">
        <f t="shared" si="2619"/>
        <v>0</v>
      </c>
      <c r="Q1720" s="14"/>
      <c r="R1720" s="14"/>
      <c r="S1720" s="14"/>
      <c r="T1720" s="14"/>
      <c r="U1720" s="14"/>
      <c r="V1720" s="14"/>
      <c r="W1720" s="14"/>
      <c r="X1720" s="14"/>
      <c r="Y1720" s="14"/>
      <c r="Z1720" s="14">
        <v>0</v>
      </c>
      <c r="AA1720" s="14">
        <v>0</v>
      </c>
      <c r="AB1720" s="14">
        <v>0</v>
      </c>
      <c r="AC1720" s="14"/>
      <c r="AD1720" s="14"/>
      <c r="AE1720" s="14"/>
      <c r="AF1720" s="14"/>
      <c r="AG1720" s="14"/>
      <c r="AH1720" s="14">
        <f t="shared" si="2620"/>
        <v>0</v>
      </c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>
        <v>0</v>
      </c>
      <c r="AS1720" s="14">
        <v>0</v>
      </c>
      <c r="AT1720" s="14">
        <v>0</v>
      </c>
      <c r="AU1720" s="14"/>
      <c r="AV1720" s="14"/>
      <c r="AW1720" s="14"/>
      <c r="AX1720" s="14"/>
      <c r="AY1720" s="14"/>
      <c r="AZ1720" s="14">
        <f t="shared" si="2621"/>
        <v>0</v>
      </c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>
        <v>0</v>
      </c>
      <c r="BK1720" s="14">
        <v>0</v>
      </c>
    </row>
    <row r="1721" spans="1:63" x14ac:dyDescent="0.25">
      <c r="A1721" s="4" t="s">
        <v>550</v>
      </c>
      <c r="B1721" s="4" t="s">
        <v>58</v>
      </c>
      <c r="C1721" s="4" t="s">
        <v>14</v>
      </c>
      <c r="D1721" s="107" t="s">
        <v>582</v>
      </c>
      <c r="E1721" s="117">
        <v>6139</v>
      </c>
      <c r="F1721" s="107" t="s">
        <v>1612</v>
      </c>
      <c r="G1721" s="103" t="s">
        <v>1656</v>
      </c>
      <c r="H1721" s="13" t="s">
        <v>1577</v>
      </c>
      <c r="I1721" s="14"/>
      <c r="J1721" s="14">
        <v>0</v>
      </c>
      <c r="K1721" s="14"/>
      <c r="L1721" s="14"/>
      <c r="M1721" s="14"/>
      <c r="N1721" s="14"/>
      <c r="O1721" s="14"/>
      <c r="P1721" s="14">
        <f t="shared" si="2619"/>
        <v>0</v>
      </c>
      <c r="Q1721" s="14"/>
      <c r="R1721" s="14"/>
      <c r="S1721" s="14"/>
      <c r="T1721" s="14"/>
      <c r="U1721" s="14"/>
      <c r="V1721" s="14"/>
      <c r="W1721" s="14"/>
      <c r="X1721" s="14"/>
      <c r="Y1721" s="14"/>
      <c r="Z1721" s="14">
        <v>0</v>
      </c>
      <c r="AA1721" s="14">
        <v>0</v>
      </c>
      <c r="AB1721" s="14"/>
      <c r="AC1721" s="14"/>
      <c r="AD1721" s="14"/>
      <c r="AE1721" s="14"/>
      <c r="AF1721" s="14"/>
      <c r="AG1721" s="14"/>
      <c r="AH1721" s="14">
        <f t="shared" si="2620"/>
        <v>0</v>
      </c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>
        <v>0</v>
      </c>
      <c r="AS1721" s="14">
        <v>0</v>
      </c>
      <c r="AT1721" s="14"/>
      <c r="AU1721" s="14"/>
      <c r="AV1721" s="14"/>
      <c r="AW1721" s="14"/>
      <c r="AX1721" s="14"/>
      <c r="AY1721" s="14"/>
      <c r="AZ1721" s="14">
        <f t="shared" si="2621"/>
        <v>0</v>
      </c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>
        <v>0</v>
      </c>
      <c r="BK1721" s="14">
        <v>0</v>
      </c>
    </row>
    <row r="1722" spans="1:63" ht="33.75" x14ac:dyDescent="0.25">
      <c r="A1722" s="1" t="s">
        <v>0</v>
      </c>
      <c r="B1722" s="1" t="s">
        <v>0</v>
      </c>
      <c r="C1722" s="1" t="s">
        <v>0</v>
      </c>
      <c r="D1722" s="106" t="s">
        <v>0</v>
      </c>
      <c r="E1722" s="106" t="s">
        <v>0</v>
      </c>
      <c r="F1722" s="106" t="s">
        <v>0</v>
      </c>
      <c r="G1722" s="2" t="s">
        <v>0</v>
      </c>
      <c r="H1722" s="10" t="s">
        <v>41</v>
      </c>
      <c r="I1722" s="11">
        <f>SUM(I1723)</f>
        <v>100</v>
      </c>
      <c r="J1722" s="11">
        <f t="shared" ref="J1722:Y1723" si="2631">SUM(J1723)</f>
        <v>0</v>
      </c>
      <c r="K1722" s="11">
        <f t="shared" si="2631"/>
        <v>0</v>
      </c>
      <c r="L1722" s="11">
        <f t="shared" si="2631"/>
        <v>0</v>
      </c>
      <c r="M1722" s="11">
        <f t="shared" si="2631"/>
        <v>0</v>
      </c>
      <c r="N1722" s="11">
        <f t="shared" si="2631"/>
        <v>0</v>
      </c>
      <c r="O1722" s="11">
        <f t="shared" si="2631"/>
        <v>0</v>
      </c>
      <c r="P1722" s="11">
        <f t="shared" si="2631"/>
        <v>0</v>
      </c>
      <c r="Q1722" s="11">
        <f t="shared" si="2631"/>
        <v>0</v>
      </c>
      <c r="R1722" s="11">
        <f t="shared" si="2631"/>
        <v>0</v>
      </c>
      <c r="S1722" s="11">
        <f t="shared" si="2631"/>
        <v>0</v>
      </c>
      <c r="T1722" s="11">
        <f t="shared" si="2631"/>
        <v>0</v>
      </c>
      <c r="U1722" s="11">
        <f t="shared" si="2631"/>
        <v>0</v>
      </c>
      <c r="V1722" s="11">
        <f t="shared" si="2631"/>
        <v>0</v>
      </c>
      <c r="W1722" s="11">
        <f t="shared" si="2631"/>
        <v>0</v>
      </c>
      <c r="X1722" s="11">
        <f t="shared" si="2631"/>
        <v>0</v>
      </c>
      <c r="Y1722" s="11">
        <f t="shared" si="2631"/>
        <v>0</v>
      </c>
      <c r="Z1722" s="11">
        <v>0</v>
      </c>
      <c r="AA1722" s="11">
        <v>0</v>
      </c>
      <c r="AB1722" s="11">
        <f t="shared" ref="AB1722:AQ1723" si="2632">SUM(AB1723)</f>
        <v>0</v>
      </c>
      <c r="AC1722" s="11">
        <f t="shared" si="2632"/>
        <v>0</v>
      </c>
      <c r="AD1722" s="11">
        <f t="shared" si="2632"/>
        <v>0</v>
      </c>
      <c r="AE1722" s="11">
        <f t="shared" si="2632"/>
        <v>0</v>
      </c>
      <c r="AF1722" s="11">
        <f t="shared" si="2632"/>
        <v>0</v>
      </c>
      <c r="AG1722" s="11">
        <f t="shared" si="2632"/>
        <v>0</v>
      </c>
      <c r="AH1722" s="11">
        <f t="shared" si="2632"/>
        <v>0</v>
      </c>
      <c r="AI1722" s="11">
        <f t="shared" si="2632"/>
        <v>0</v>
      </c>
      <c r="AJ1722" s="11">
        <f t="shared" si="2632"/>
        <v>0</v>
      </c>
      <c r="AK1722" s="11">
        <f t="shared" si="2632"/>
        <v>0</v>
      </c>
      <c r="AL1722" s="11">
        <f t="shared" si="2632"/>
        <v>0</v>
      </c>
      <c r="AM1722" s="11">
        <f t="shared" si="2632"/>
        <v>0</v>
      </c>
      <c r="AN1722" s="11">
        <f t="shared" si="2632"/>
        <v>0</v>
      </c>
      <c r="AO1722" s="11">
        <f t="shared" si="2632"/>
        <v>0</v>
      </c>
      <c r="AP1722" s="11">
        <f t="shared" si="2632"/>
        <v>0</v>
      </c>
      <c r="AQ1722" s="11">
        <f t="shared" si="2632"/>
        <v>0</v>
      </c>
      <c r="AR1722" s="11">
        <v>0</v>
      </c>
      <c r="AS1722" s="11">
        <v>0</v>
      </c>
      <c r="AT1722" s="11">
        <f t="shared" ref="AT1722:BI1723" si="2633">SUM(AT1723)</f>
        <v>0</v>
      </c>
      <c r="AU1722" s="11">
        <f t="shared" si="2633"/>
        <v>0</v>
      </c>
      <c r="AV1722" s="11">
        <f t="shared" si="2633"/>
        <v>0</v>
      </c>
      <c r="AW1722" s="11">
        <f t="shared" si="2633"/>
        <v>0</v>
      </c>
      <c r="AX1722" s="11">
        <f t="shared" si="2633"/>
        <v>0</v>
      </c>
      <c r="AY1722" s="11">
        <f t="shared" si="2633"/>
        <v>0</v>
      </c>
      <c r="AZ1722" s="11">
        <f t="shared" si="2633"/>
        <v>0</v>
      </c>
      <c r="BA1722" s="11">
        <f t="shared" si="2633"/>
        <v>0</v>
      </c>
      <c r="BB1722" s="11">
        <f t="shared" si="2633"/>
        <v>0</v>
      </c>
      <c r="BC1722" s="11">
        <f t="shared" si="2633"/>
        <v>0</v>
      </c>
      <c r="BD1722" s="11">
        <f t="shared" si="2633"/>
        <v>0</v>
      </c>
      <c r="BE1722" s="11">
        <f t="shared" si="2633"/>
        <v>0</v>
      </c>
      <c r="BF1722" s="11">
        <f t="shared" si="2633"/>
        <v>0</v>
      </c>
      <c r="BG1722" s="11">
        <f t="shared" si="2633"/>
        <v>0</v>
      </c>
      <c r="BH1722" s="11">
        <f t="shared" si="2633"/>
        <v>0</v>
      </c>
      <c r="BI1722" s="11">
        <f t="shared" si="2633"/>
        <v>0</v>
      </c>
      <c r="BJ1722" s="11">
        <v>0</v>
      </c>
      <c r="BK1722" s="11">
        <v>0</v>
      </c>
    </row>
    <row r="1723" spans="1:63" ht="22.5" x14ac:dyDescent="0.25">
      <c r="A1723" s="4" t="s">
        <v>550</v>
      </c>
      <c r="B1723" s="4" t="s">
        <v>58</v>
      </c>
      <c r="C1723" s="4" t="s">
        <v>14</v>
      </c>
      <c r="D1723" s="107" t="s">
        <v>582</v>
      </c>
      <c r="E1723" s="106" t="s">
        <v>42</v>
      </c>
      <c r="F1723" s="106" t="s">
        <v>0</v>
      </c>
      <c r="G1723" s="2" t="s">
        <v>0</v>
      </c>
      <c r="H1723" s="2" t="s">
        <v>43</v>
      </c>
      <c r="I1723" s="12">
        <f>SUM(I1724)</f>
        <v>100</v>
      </c>
      <c r="J1723" s="12">
        <f t="shared" si="2631"/>
        <v>0</v>
      </c>
      <c r="K1723" s="12">
        <f t="shared" ref="K1723:Y1723" si="2634">SUM(K1724)</f>
        <v>0</v>
      </c>
      <c r="L1723" s="12">
        <f t="shared" si="2634"/>
        <v>0</v>
      </c>
      <c r="M1723" s="12">
        <f t="shared" si="2634"/>
        <v>0</v>
      </c>
      <c r="N1723" s="12">
        <f t="shared" si="2634"/>
        <v>0</v>
      </c>
      <c r="O1723" s="12">
        <f t="shared" si="2634"/>
        <v>0</v>
      </c>
      <c r="P1723" s="12">
        <f t="shared" si="2634"/>
        <v>0</v>
      </c>
      <c r="Q1723" s="12">
        <f t="shared" si="2634"/>
        <v>0</v>
      </c>
      <c r="R1723" s="12">
        <f t="shared" si="2634"/>
        <v>0</v>
      </c>
      <c r="S1723" s="12">
        <f t="shared" si="2634"/>
        <v>0</v>
      </c>
      <c r="T1723" s="12">
        <f t="shared" si="2634"/>
        <v>0</v>
      </c>
      <c r="U1723" s="12">
        <f t="shared" si="2634"/>
        <v>0</v>
      </c>
      <c r="V1723" s="12">
        <f t="shared" si="2634"/>
        <v>0</v>
      </c>
      <c r="W1723" s="12">
        <f t="shared" si="2634"/>
        <v>0</v>
      </c>
      <c r="X1723" s="12">
        <f t="shared" si="2634"/>
        <v>0</v>
      </c>
      <c r="Y1723" s="12">
        <f t="shared" si="2634"/>
        <v>0</v>
      </c>
      <c r="Z1723" s="12">
        <v>0</v>
      </c>
      <c r="AA1723" s="12">
        <v>0</v>
      </c>
      <c r="AB1723" s="12">
        <f t="shared" si="2632"/>
        <v>0</v>
      </c>
      <c r="AC1723" s="12">
        <f t="shared" ref="AC1723:AQ1723" si="2635">SUM(AC1724)</f>
        <v>0</v>
      </c>
      <c r="AD1723" s="12">
        <f t="shared" si="2635"/>
        <v>0</v>
      </c>
      <c r="AE1723" s="12">
        <f t="shared" si="2635"/>
        <v>0</v>
      </c>
      <c r="AF1723" s="12">
        <f t="shared" si="2635"/>
        <v>0</v>
      </c>
      <c r="AG1723" s="12">
        <f t="shared" si="2635"/>
        <v>0</v>
      </c>
      <c r="AH1723" s="12">
        <f t="shared" si="2635"/>
        <v>0</v>
      </c>
      <c r="AI1723" s="12">
        <f t="shared" si="2635"/>
        <v>0</v>
      </c>
      <c r="AJ1723" s="12">
        <f t="shared" si="2635"/>
        <v>0</v>
      </c>
      <c r="AK1723" s="12">
        <f t="shared" si="2635"/>
        <v>0</v>
      </c>
      <c r="AL1723" s="12">
        <f t="shared" si="2635"/>
        <v>0</v>
      </c>
      <c r="AM1723" s="12">
        <f t="shared" si="2635"/>
        <v>0</v>
      </c>
      <c r="AN1723" s="12">
        <f t="shared" si="2635"/>
        <v>0</v>
      </c>
      <c r="AO1723" s="12">
        <f t="shared" si="2635"/>
        <v>0</v>
      </c>
      <c r="AP1723" s="12">
        <f t="shared" si="2635"/>
        <v>0</v>
      </c>
      <c r="AQ1723" s="12">
        <f t="shared" si="2635"/>
        <v>0</v>
      </c>
      <c r="AR1723" s="12">
        <v>0</v>
      </c>
      <c r="AS1723" s="12">
        <v>0</v>
      </c>
      <c r="AT1723" s="12">
        <f t="shared" si="2633"/>
        <v>0</v>
      </c>
      <c r="AU1723" s="12">
        <f t="shared" ref="AU1723:BI1723" si="2636">SUM(AU1724)</f>
        <v>0</v>
      </c>
      <c r="AV1723" s="12">
        <f t="shared" si="2636"/>
        <v>0</v>
      </c>
      <c r="AW1723" s="12">
        <f t="shared" si="2636"/>
        <v>0</v>
      </c>
      <c r="AX1723" s="12">
        <f t="shared" si="2636"/>
        <v>0</v>
      </c>
      <c r="AY1723" s="12">
        <f t="shared" si="2636"/>
        <v>0</v>
      </c>
      <c r="AZ1723" s="12">
        <f t="shared" si="2636"/>
        <v>0</v>
      </c>
      <c r="BA1723" s="12">
        <f t="shared" si="2636"/>
        <v>0</v>
      </c>
      <c r="BB1723" s="12">
        <f t="shared" si="2636"/>
        <v>0</v>
      </c>
      <c r="BC1723" s="12">
        <f t="shared" si="2636"/>
        <v>0</v>
      </c>
      <c r="BD1723" s="12">
        <f t="shared" si="2636"/>
        <v>0</v>
      </c>
      <c r="BE1723" s="12">
        <f t="shared" si="2636"/>
        <v>0</v>
      </c>
      <c r="BF1723" s="12">
        <f t="shared" si="2636"/>
        <v>0</v>
      </c>
      <c r="BG1723" s="12">
        <f t="shared" si="2636"/>
        <v>0</v>
      </c>
      <c r="BH1723" s="12">
        <f t="shared" si="2636"/>
        <v>0</v>
      </c>
      <c r="BI1723" s="12">
        <f t="shared" si="2636"/>
        <v>0</v>
      </c>
      <c r="BJ1723" s="12">
        <v>0</v>
      </c>
      <c r="BK1723" s="12">
        <v>0</v>
      </c>
    </row>
    <row r="1724" spans="1:63" x14ac:dyDescent="0.25">
      <c r="A1724" s="4" t="s">
        <v>550</v>
      </c>
      <c r="B1724" s="4" t="s">
        <v>58</v>
      </c>
      <c r="C1724" s="4" t="s">
        <v>14</v>
      </c>
      <c r="D1724" s="107" t="s">
        <v>582</v>
      </c>
      <c r="E1724" s="117">
        <v>6148</v>
      </c>
      <c r="F1724" s="107"/>
      <c r="G1724" s="103" t="s">
        <v>1656</v>
      </c>
      <c r="H1724" s="13" t="s">
        <v>47</v>
      </c>
      <c r="I1724" s="14">
        <v>100</v>
      </c>
      <c r="J1724" s="14">
        <v>0</v>
      </c>
      <c r="K1724" s="14"/>
      <c r="L1724" s="14"/>
      <c r="M1724" s="14"/>
      <c r="N1724" s="14"/>
      <c r="O1724" s="14"/>
      <c r="P1724" s="14">
        <f t="shared" si="2619"/>
        <v>0</v>
      </c>
      <c r="Q1724" s="14"/>
      <c r="R1724" s="14"/>
      <c r="S1724" s="14"/>
      <c r="T1724" s="14"/>
      <c r="U1724" s="14"/>
      <c r="V1724" s="14"/>
      <c r="W1724" s="14"/>
      <c r="X1724" s="14"/>
      <c r="Y1724" s="14"/>
      <c r="Z1724" s="14">
        <v>0</v>
      </c>
      <c r="AA1724" s="14">
        <v>0</v>
      </c>
      <c r="AB1724" s="14">
        <v>0</v>
      </c>
      <c r="AC1724" s="14"/>
      <c r="AD1724" s="14"/>
      <c r="AE1724" s="14"/>
      <c r="AF1724" s="14"/>
      <c r="AG1724" s="14"/>
      <c r="AH1724" s="14">
        <f t="shared" si="2620"/>
        <v>0</v>
      </c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>
        <v>0</v>
      </c>
      <c r="AS1724" s="14">
        <v>0</v>
      </c>
      <c r="AT1724" s="14">
        <v>0</v>
      </c>
      <c r="AU1724" s="14"/>
      <c r="AV1724" s="14"/>
      <c r="AW1724" s="14"/>
      <c r="AX1724" s="14"/>
      <c r="AY1724" s="14"/>
      <c r="AZ1724" s="14">
        <f t="shared" si="2621"/>
        <v>0</v>
      </c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>
        <v>0</v>
      </c>
      <c r="BK1724" s="14">
        <v>0</v>
      </c>
    </row>
    <row r="1725" spans="1:63" ht="33.75" x14ac:dyDescent="0.25">
      <c r="A1725" s="1" t="s">
        <v>0</v>
      </c>
      <c r="B1725" s="1" t="s">
        <v>0</v>
      </c>
      <c r="C1725" s="1" t="s">
        <v>0</v>
      </c>
      <c r="D1725" s="106" t="s">
        <v>0</v>
      </c>
      <c r="E1725" s="106" t="s">
        <v>0</v>
      </c>
      <c r="F1725" s="106" t="s">
        <v>0</v>
      </c>
      <c r="G1725" s="2" t="s">
        <v>0</v>
      </c>
      <c r="H1725" s="10" t="s">
        <v>49</v>
      </c>
      <c r="I1725" s="11">
        <f>SUM(I1726)</f>
        <v>57000</v>
      </c>
      <c r="J1725" s="11">
        <f t="shared" ref="J1725:Y1725" si="2637">SUM(J1726)</f>
        <v>5000</v>
      </c>
      <c r="K1725" s="11">
        <f t="shared" si="2637"/>
        <v>0</v>
      </c>
      <c r="L1725" s="11">
        <f t="shared" si="2637"/>
        <v>0</v>
      </c>
      <c r="M1725" s="11">
        <f t="shared" si="2637"/>
        <v>0</v>
      </c>
      <c r="N1725" s="11">
        <f t="shared" si="2637"/>
        <v>0</v>
      </c>
      <c r="O1725" s="11">
        <f t="shared" si="2637"/>
        <v>0</v>
      </c>
      <c r="P1725" s="11">
        <f t="shared" si="2637"/>
        <v>5000</v>
      </c>
      <c r="Q1725" s="11">
        <f t="shared" si="2637"/>
        <v>0</v>
      </c>
      <c r="R1725" s="11">
        <f t="shared" si="2637"/>
        <v>0</v>
      </c>
      <c r="S1725" s="11">
        <f t="shared" si="2637"/>
        <v>0</v>
      </c>
      <c r="T1725" s="11">
        <f t="shared" si="2637"/>
        <v>0</v>
      </c>
      <c r="U1725" s="11">
        <f t="shared" si="2637"/>
        <v>5000</v>
      </c>
      <c r="V1725" s="11">
        <f t="shared" si="2637"/>
        <v>0</v>
      </c>
      <c r="W1725" s="11">
        <f t="shared" si="2637"/>
        <v>0</v>
      </c>
      <c r="X1725" s="11">
        <f t="shared" si="2637"/>
        <v>0</v>
      </c>
      <c r="Y1725" s="11">
        <f t="shared" si="2637"/>
        <v>0</v>
      </c>
      <c r="Z1725" s="11">
        <v>5000</v>
      </c>
      <c r="AA1725" s="11">
        <v>0</v>
      </c>
      <c r="AB1725" s="11">
        <f t="shared" ref="AB1725:AQ1725" si="2638">SUM(AB1726)</f>
        <v>10000</v>
      </c>
      <c r="AC1725" s="11">
        <f t="shared" si="2638"/>
        <v>0</v>
      </c>
      <c r="AD1725" s="11">
        <f t="shared" si="2638"/>
        <v>0</v>
      </c>
      <c r="AE1725" s="11">
        <f t="shared" si="2638"/>
        <v>0</v>
      </c>
      <c r="AF1725" s="11">
        <f t="shared" si="2638"/>
        <v>0</v>
      </c>
      <c r="AG1725" s="11">
        <f t="shared" si="2638"/>
        <v>0</v>
      </c>
      <c r="AH1725" s="11">
        <f t="shared" si="2638"/>
        <v>10000</v>
      </c>
      <c r="AI1725" s="11">
        <f t="shared" si="2638"/>
        <v>0</v>
      </c>
      <c r="AJ1725" s="11">
        <f t="shared" si="2638"/>
        <v>0</v>
      </c>
      <c r="AK1725" s="11">
        <f t="shared" si="2638"/>
        <v>0</v>
      </c>
      <c r="AL1725" s="11">
        <f t="shared" si="2638"/>
        <v>0</v>
      </c>
      <c r="AM1725" s="11">
        <f t="shared" si="2638"/>
        <v>0</v>
      </c>
      <c r="AN1725" s="11">
        <f t="shared" si="2638"/>
        <v>0</v>
      </c>
      <c r="AO1725" s="11">
        <f t="shared" si="2638"/>
        <v>0</v>
      </c>
      <c r="AP1725" s="11">
        <f t="shared" si="2638"/>
        <v>0</v>
      </c>
      <c r="AQ1725" s="11">
        <f t="shared" si="2638"/>
        <v>0</v>
      </c>
      <c r="AR1725" s="11">
        <v>0</v>
      </c>
      <c r="AS1725" s="11">
        <v>10000</v>
      </c>
      <c r="AT1725" s="11">
        <f t="shared" ref="AT1725:BI1725" si="2639">SUM(AT1726)</f>
        <v>0</v>
      </c>
      <c r="AU1725" s="11">
        <f t="shared" si="2639"/>
        <v>0</v>
      </c>
      <c r="AV1725" s="11">
        <f t="shared" si="2639"/>
        <v>0</v>
      </c>
      <c r="AW1725" s="11">
        <f t="shared" si="2639"/>
        <v>0</v>
      </c>
      <c r="AX1725" s="11">
        <f t="shared" si="2639"/>
        <v>0</v>
      </c>
      <c r="AY1725" s="11">
        <f t="shared" si="2639"/>
        <v>0</v>
      </c>
      <c r="AZ1725" s="11">
        <f t="shared" si="2639"/>
        <v>0</v>
      </c>
      <c r="BA1725" s="11">
        <f t="shared" si="2639"/>
        <v>0</v>
      </c>
      <c r="BB1725" s="11">
        <f t="shared" si="2639"/>
        <v>0</v>
      </c>
      <c r="BC1725" s="11">
        <f t="shared" si="2639"/>
        <v>0</v>
      </c>
      <c r="BD1725" s="11">
        <f t="shared" si="2639"/>
        <v>0</v>
      </c>
      <c r="BE1725" s="11">
        <f t="shared" si="2639"/>
        <v>0</v>
      </c>
      <c r="BF1725" s="11">
        <f t="shared" si="2639"/>
        <v>0</v>
      </c>
      <c r="BG1725" s="11">
        <f t="shared" si="2639"/>
        <v>0</v>
      </c>
      <c r="BH1725" s="11">
        <f t="shared" si="2639"/>
        <v>0</v>
      </c>
      <c r="BI1725" s="11">
        <f t="shared" si="2639"/>
        <v>0</v>
      </c>
      <c r="BJ1725" s="11">
        <v>0</v>
      </c>
      <c r="BK1725" s="11">
        <v>0</v>
      </c>
    </row>
    <row r="1726" spans="1:63" x14ac:dyDescent="0.25">
      <c r="A1726" s="4" t="s">
        <v>550</v>
      </c>
      <c r="B1726" s="4" t="s">
        <v>58</v>
      </c>
      <c r="C1726" s="4" t="s">
        <v>14</v>
      </c>
      <c r="D1726" s="107" t="s">
        <v>582</v>
      </c>
      <c r="E1726" s="106" t="s">
        <v>50</v>
      </c>
      <c r="F1726" s="106" t="s">
        <v>0</v>
      </c>
      <c r="G1726" s="2" t="s">
        <v>0</v>
      </c>
      <c r="H1726" s="2" t="s">
        <v>51</v>
      </c>
      <c r="I1726" s="12">
        <f>SUM(I1727:I1728)</f>
        <v>57000</v>
      </c>
      <c r="J1726" s="12">
        <f t="shared" ref="J1726:Y1726" si="2640">SUM(J1727:J1728)</f>
        <v>5000</v>
      </c>
      <c r="K1726" s="12">
        <f t="shared" si="2640"/>
        <v>0</v>
      </c>
      <c r="L1726" s="12">
        <f t="shared" si="2640"/>
        <v>0</v>
      </c>
      <c r="M1726" s="12">
        <f t="shared" si="2640"/>
        <v>0</v>
      </c>
      <c r="N1726" s="12">
        <f t="shared" si="2640"/>
        <v>0</v>
      </c>
      <c r="O1726" s="12">
        <f t="shared" si="2640"/>
        <v>0</v>
      </c>
      <c r="P1726" s="12">
        <f t="shared" ref="P1726" si="2641">SUM(P1727:P1728)</f>
        <v>5000</v>
      </c>
      <c r="Q1726" s="12">
        <f t="shared" si="2640"/>
        <v>0</v>
      </c>
      <c r="R1726" s="12">
        <f t="shared" si="2640"/>
        <v>0</v>
      </c>
      <c r="S1726" s="12">
        <f t="shared" si="2640"/>
        <v>0</v>
      </c>
      <c r="T1726" s="12">
        <f t="shared" si="2640"/>
        <v>0</v>
      </c>
      <c r="U1726" s="12">
        <f t="shared" si="2640"/>
        <v>5000</v>
      </c>
      <c r="V1726" s="12">
        <f t="shared" si="2640"/>
        <v>0</v>
      </c>
      <c r="W1726" s="12">
        <f t="shared" si="2640"/>
        <v>0</v>
      </c>
      <c r="X1726" s="12">
        <f t="shared" si="2640"/>
        <v>0</v>
      </c>
      <c r="Y1726" s="12">
        <f t="shared" si="2640"/>
        <v>0</v>
      </c>
      <c r="Z1726" s="12">
        <v>5000</v>
      </c>
      <c r="AA1726" s="12">
        <v>0</v>
      </c>
      <c r="AB1726" s="12">
        <f t="shared" ref="AB1726:AQ1726" si="2642">SUM(AB1727:AB1728)</f>
        <v>10000</v>
      </c>
      <c r="AC1726" s="12">
        <f t="shared" si="2642"/>
        <v>0</v>
      </c>
      <c r="AD1726" s="12">
        <f t="shared" si="2642"/>
        <v>0</v>
      </c>
      <c r="AE1726" s="12">
        <f t="shared" si="2642"/>
        <v>0</v>
      </c>
      <c r="AF1726" s="12">
        <f t="shared" si="2642"/>
        <v>0</v>
      </c>
      <c r="AG1726" s="12">
        <f t="shared" si="2642"/>
        <v>0</v>
      </c>
      <c r="AH1726" s="12">
        <f t="shared" ref="AH1726" si="2643">SUM(AH1727:AH1728)</f>
        <v>10000</v>
      </c>
      <c r="AI1726" s="12">
        <f t="shared" si="2642"/>
        <v>0</v>
      </c>
      <c r="AJ1726" s="12">
        <f t="shared" si="2642"/>
        <v>0</v>
      </c>
      <c r="AK1726" s="12">
        <f t="shared" si="2642"/>
        <v>0</v>
      </c>
      <c r="AL1726" s="12">
        <f t="shared" si="2642"/>
        <v>0</v>
      </c>
      <c r="AM1726" s="12">
        <f t="shared" si="2642"/>
        <v>0</v>
      </c>
      <c r="AN1726" s="12">
        <f t="shared" si="2642"/>
        <v>0</v>
      </c>
      <c r="AO1726" s="12">
        <f t="shared" si="2642"/>
        <v>0</v>
      </c>
      <c r="AP1726" s="12">
        <f t="shared" si="2642"/>
        <v>0</v>
      </c>
      <c r="AQ1726" s="12">
        <f t="shared" si="2642"/>
        <v>0</v>
      </c>
      <c r="AR1726" s="12">
        <v>0</v>
      </c>
      <c r="AS1726" s="12">
        <v>10000</v>
      </c>
      <c r="AT1726" s="12">
        <f t="shared" ref="AT1726:BI1726" si="2644">SUM(AT1727:AT1728)</f>
        <v>0</v>
      </c>
      <c r="AU1726" s="12">
        <f t="shared" si="2644"/>
        <v>0</v>
      </c>
      <c r="AV1726" s="12">
        <f t="shared" si="2644"/>
        <v>0</v>
      </c>
      <c r="AW1726" s="12">
        <f t="shared" si="2644"/>
        <v>0</v>
      </c>
      <c r="AX1726" s="12">
        <f t="shared" si="2644"/>
        <v>0</v>
      </c>
      <c r="AY1726" s="12">
        <f t="shared" si="2644"/>
        <v>0</v>
      </c>
      <c r="AZ1726" s="12">
        <f t="shared" ref="AZ1726" si="2645">SUM(AZ1727:AZ1728)</f>
        <v>0</v>
      </c>
      <c r="BA1726" s="12">
        <f t="shared" si="2644"/>
        <v>0</v>
      </c>
      <c r="BB1726" s="12">
        <f t="shared" si="2644"/>
        <v>0</v>
      </c>
      <c r="BC1726" s="12">
        <f t="shared" si="2644"/>
        <v>0</v>
      </c>
      <c r="BD1726" s="12">
        <f t="shared" si="2644"/>
        <v>0</v>
      </c>
      <c r="BE1726" s="12">
        <f t="shared" si="2644"/>
        <v>0</v>
      </c>
      <c r="BF1726" s="12">
        <f t="shared" si="2644"/>
        <v>0</v>
      </c>
      <c r="BG1726" s="12">
        <f t="shared" si="2644"/>
        <v>0</v>
      </c>
      <c r="BH1726" s="12">
        <f t="shared" si="2644"/>
        <v>0</v>
      </c>
      <c r="BI1726" s="12">
        <f t="shared" si="2644"/>
        <v>0</v>
      </c>
      <c r="BJ1726" s="12">
        <v>0</v>
      </c>
      <c r="BK1726" s="12">
        <v>0</v>
      </c>
    </row>
    <row r="1727" spans="1:63" x14ac:dyDescent="0.25">
      <c r="A1727" s="4" t="s">
        <v>550</v>
      </c>
      <c r="B1727" s="4" t="s">
        <v>58</v>
      </c>
      <c r="C1727" s="4" t="s">
        <v>14</v>
      </c>
      <c r="D1727" s="107" t="s">
        <v>582</v>
      </c>
      <c r="E1727" s="117">
        <v>8213</v>
      </c>
      <c r="F1727" s="107"/>
      <c r="G1727" s="103" t="s">
        <v>1656</v>
      </c>
      <c r="H1727" s="13" t="s">
        <v>53</v>
      </c>
      <c r="I1727" s="14">
        <v>36000</v>
      </c>
      <c r="J1727" s="14">
        <v>5000</v>
      </c>
      <c r="K1727" s="14"/>
      <c r="L1727" s="14"/>
      <c r="M1727" s="14"/>
      <c r="N1727" s="14"/>
      <c r="O1727" s="14"/>
      <c r="P1727" s="14">
        <f t="shared" si="2619"/>
        <v>5000</v>
      </c>
      <c r="Q1727" s="14"/>
      <c r="R1727" s="14"/>
      <c r="S1727" s="14"/>
      <c r="T1727" s="14"/>
      <c r="U1727" s="14">
        <v>5000</v>
      </c>
      <c r="V1727" s="14"/>
      <c r="W1727" s="14"/>
      <c r="X1727" s="14"/>
      <c r="Y1727" s="14"/>
      <c r="Z1727" s="14">
        <v>5000</v>
      </c>
      <c r="AA1727" s="14">
        <v>0</v>
      </c>
      <c r="AB1727" s="14">
        <v>10000</v>
      </c>
      <c r="AC1727" s="14"/>
      <c r="AD1727" s="14"/>
      <c r="AE1727" s="14"/>
      <c r="AF1727" s="14"/>
      <c r="AG1727" s="14"/>
      <c r="AH1727" s="14">
        <f t="shared" si="2620"/>
        <v>10000</v>
      </c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>
        <v>0</v>
      </c>
      <c r="AS1727" s="14">
        <v>10000</v>
      </c>
      <c r="AT1727" s="14">
        <v>0</v>
      </c>
      <c r="AU1727" s="14"/>
      <c r="AV1727" s="14"/>
      <c r="AW1727" s="14"/>
      <c r="AX1727" s="14"/>
      <c r="AY1727" s="14"/>
      <c r="AZ1727" s="14">
        <f t="shared" si="2621"/>
        <v>0</v>
      </c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>
        <v>0</v>
      </c>
      <c r="BK1727" s="14">
        <v>0</v>
      </c>
    </row>
    <row r="1728" spans="1:63" x14ac:dyDescent="0.25">
      <c r="A1728" s="4" t="s">
        <v>550</v>
      </c>
      <c r="B1728" s="4" t="s">
        <v>58</v>
      </c>
      <c r="C1728" s="4" t="s">
        <v>14</v>
      </c>
      <c r="D1728" s="107" t="s">
        <v>582</v>
      </c>
      <c r="E1728" s="117">
        <v>8216</v>
      </c>
      <c r="F1728" s="107"/>
      <c r="G1728" s="103" t="s">
        <v>1656</v>
      </c>
      <c r="H1728" s="13" t="s">
        <v>110</v>
      </c>
      <c r="I1728" s="14">
        <v>21000</v>
      </c>
      <c r="J1728" s="14">
        <v>0</v>
      </c>
      <c r="K1728" s="14"/>
      <c r="L1728" s="14"/>
      <c r="M1728" s="14"/>
      <c r="N1728" s="14"/>
      <c r="O1728" s="14"/>
      <c r="P1728" s="14">
        <f t="shared" si="2619"/>
        <v>0</v>
      </c>
      <c r="Q1728" s="14"/>
      <c r="R1728" s="14"/>
      <c r="S1728" s="14"/>
      <c r="T1728" s="14"/>
      <c r="U1728" s="14"/>
      <c r="V1728" s="14"/>
      <c r="W1728" s="14"/>
      <c r="X1728" s="14"/>
      <c r="Y1728" s="14"/>
      <c r="Z1728" s="14">
        <v>0</v>
      </c>
      <c r="AA1728" s="14">
        <v>0</v>
      </c>
      <c r="AB1728" s="14">
        <v>0</v>
      </c>
      <c r="AC1728" s="14"/>
      <c r="AD1728" s="14"/>
      <c r="AE1728" s="14"/>
      <c r="AF1728" s="14"/>
      <c r="AG1728" s="14"/>
      <c r="AH1728" s="14">
        <f t="shared" si="2620"/>
        <v>0</v>
      </c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>
        <v>0</v>
      </c>
      <c r="AS1728" s="14">
        <v>0</v>
      </c>
      <c r="AT1728" s="14">
        <v>0</v>
      </c>
      <c r="AU1728" s="14"/>
      <c r="AV1728" s="14"/>
      <c r="AW1728" s="14"/>
      <c r="AX1728" s="14"/>
      <c r="AY1728" s="14"/>
      <c r="AZ1728" s="14">
        <f t="shared" si="2621"/>
        <v>0</v>
      </c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>
        <v>0</v>
      </c>
      <c r="BK1728" s="14">
        <v>0</v>
      </c>
    </row>
    <row r="1729" spans="1:63" x14ac:dyDescent="0.25">
      <c r="A1729" s="13" t="s">
        <v>0</v>
      </c>
      <c r="B1729" s="13" t="s">
        <v>0</v>
      </c>
      <c r="C1729" s="13" t="s">
        <v>0</v>
      </c>
      <c r="D1729" s="103" t="s">
        <v>0</v>
      </c>
      <c r="E1729" s="103" t="s">
        <v>0</v>
      </c>
      <c r="F1729" s="103" t="s">
        <v>0</v>
      </c>
      <c r="G1729" s="13" t="s">
        <v>0</v>
      </c>
      <c r="H1729" s="10" t="s">
        <v>593</v>
      </c>
      <c r="I1729" s="11">
        <f>SUM(I1725,I1722,I1696)</f>
        <v>9417702</v>
      </c>
      <c r="J1729" s="11">
        <f t="shared" ref="J1729:Y1729" si="2646">SUM(J1725,J1722,J1696)</f>
        <v>190000</v>
      </c>
      <c r="K1729" s="11">
        <f t="shared" si="2646"/>
        <v>0</v>
      </c>
      <c r="L1729" s="11">
        <f t="shared" si="2646"/>
        <v>0</v>
      </c>
      <c r="M1729" s="11">
        <f t="shared" si="2646"/>
        <v>140170</v>
      </c>
      <c r="N1729" s="11">
        <f t="shared" si="2646"/>
        <v>0</v>
      </c>
      <c r="O1729" s="11">
        <f t="shared" si="2646"/>
        <v>0</v>
      </c>
      <c r="P1729" s="11">
        <f t="shared" si="2646"/>
        <v>330170</v>
      </c>
      <c r="Q1729" s="11">
        <f t="shared" si="2646"/>
        <v>40000</v>
      </c>
      <c r="R1729" s="11">
        <f t="shared" si="2646"/>
        <v>10000</v>
      </c>
      <c r="S1729" s="11">
        <f t="shared" si="2646"/>
        <v>65000</v>
      </c>
      <c r="T1729" s="11">
        <f t="shared" si="2646"/>
        <v>40000</v>
      </c>
      <c r="U1729" s="11">
        <f t="shared" si="2646"/>
        <v>35000</v>
      </c>
      <c r="V1729" s="11">
        <f t="shared" si="2646"/>
        <v>54000</v>
      </c>
      <c r="W1729" s="11">
        <f t="shared" si="2646"/>
        <v>51200</v>
      </c>
      <c r="X1729" s="11">
        <f t="shared" si="2646"/>
        <v>34970</v>
      </c>
      <c r="Y1729" s="11">
        <f t="shared" si="2646"/>
        <v>0</v>
      </c>
      <c r="Z1729" s="11">
        <v>330170</v>
      </c>
      <c r="AA1729" s="11">
        <v>0</v>
      </c>
      <c r="AB1729" s="11">
        <f t="shared" ref="AB1729:AQ1729" si="2647">SUM(AB1725,AB1722,AB1696)</f>
        <v>30000</v>
      </c>
      <c r="AC1729" s="11">
        <f t="shared" si="2647"/>
        <v>0</v>
      </c>
      <c r="AD1729" s="11">
        <f t="shared" si="2647"/>
        <v>0</v>
      </c>
      <c r="AE1729" s="11">
        <f t="shared" si="2647"/>
        <v>0</v>
      </c>
      <c r="AF1729" s="11">
        <f t="shared" si="2647"/>
        <v>0</v>
      </c>
      <c r="AG1729" s="11">
        <f t="shared" si="2647"/>
        <v>0</v>
      </c>
      <c r="AH1729" s="11">
        <f t="shared" si="2647"/>
        <v>30000</v>
      </c>
      <c r="AI1729" s="11">
        <f t="shared" si="2647"/>
        <v>0</v>
      </c>
      <c r="AJ1729" s="11">
        <f t="shared" si="2647"/>
        <v>0</v>
      </c>
      <c r="AK1729" s="11">
        <f t="shared" si="2647"/>
        <v>0</v>
      </c>
      <c r="AL1729" s="11">
        <f t="shared" si="2647"/>
        <v>0</v>
      </c>
      <c r="AM1729" s="11">
        <f t="shared" si="2647"/>
        <v>0</v>
      </c>
      <c r="AN1729" s="11">
        <f t="shared" si="2647"/>
        <v>0</v>
      </c>
      <c r="AO1729" s="11">
        <f t="shared" si="2647"/>
        <v>0</v>
      </c>
      <c r="AP1729" s="11">
        <f t="shared" si="2647"/>
        <v>0</v>
      </c>
      <c r="AQ1729" s="11">
        <f t="shared" si="2647"/>
        <v>4574</v>
      </c>
      <c r="AR1729" s="11">
        <v>4574</v>
      </c>
      <c r="AS1729" s="11">
        <v>25426</v>
      </c>
      <c r="AT1729" s="11">
        <f t="shared" ref="AT1729:BI1729" si="2648">SUM(AT1725,AT1722,AT1696)</f>
        <v>130000</v>
      </c>
      <c r="AU1729" s="11">
        <f t="shared" si="2648"/>
        <v>0</v>
      </c>
      <c r="AV1729" s="11">
        <f t="shared" si="2648"/>
        <v>0</v>
      </c>
      <c r="AW1729" s="11">
        <f t="shared" si="2648"/>
        <v>33000</v>
      </c>
      <c r="AX1729" s="11">
        <f t="shared" si="2648"/>
        <v>0</v>
      </c>
      <c r="AY1729" s="11">
        <f t="shared" si="2648"/>
        <v>0</v>
      </c>
      <c r="AZ1729" s="11">
        <f t="shared" si="2648"/>
        <v>163000</v>
      </c>
      <c r="BA1729" s="11">
        <f t="shared" si="2648"/>
        <v>0</v>
      </c>
      <c r="BB1729" s="11">
        <f t="shared" si="2648"/>
        <v>26000</v>
      </c>
      <c r="BC1729" s="11">
        <f t="shared" si="2648"/>
        <v>29000</v>
      </c>
      <c r="BD1729" s="11">
        <f t="shared" si="2648"/>
        <v>0</v>
      </c>
      <c r="BE1729" s="11">
        <f t="shared" si="2648"/>
        <v>18000</v>
      </c>
      <c r="BF1729" s="11">
        <f t="shared" si="2648"/>
        <v>5000</v>
      </c>
      <c r="BG1729" s="11">
        <f t="shared" si="2648"/>
        <v>1000</v>
      </c>
      <c r="BH1729" s="11">
        <f t="shared" si="2648"/>
        <v>9000</v>
      </c>
      <c r="BI1729" s="11">
        <f t="shared" si="2648"/>
        <v>0</v>
      </c>
      <c r="BJ1729" s="11">
        <v>88000</v>
      </c>
      <c r="BK1729" s="11">
        <v>75000</v>
      </c>
    </row>
    <row r="1730" spans="1:63" ht="15.75" thickBot="1" x14ac:dyDescent="0.3">
      <c r="A1730" s="13" t="s">
        <v>0</v>
      </c>
      <c r="B1730" s="13" t="s">
        <v>0</v>
      </c>
      <c r="C1730" s="13" t="s">
        <v>0</v>
      </c>
      <c r="D1730" s="103" t="s">
        <v>0</v>
      </c>
      <c r="E1730" s="103" t="s">
        <v>0</v>
      </c>
      <c r="F1730" s="103" t="s">
        <v>0</v>
      </c>
      <c r="G1730" s="13" t="s">
        <v>0</v>
      </c>
      <c r="H1730" s="2" t="s">
        <v>55</v>
      </c>
      <c r="I1730" s="12">
        <v>253</v>
      </c>
      <c r="J1730" s="13" t="s">
        <v>0</v>
      </c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>
        <v>0</v>
      </c>
      <c r="AA1730" s="13"/>
      <c r="AB1730" s="13" t="s">
        <v>0</v>
      </c>
      <c r="AC1730" s="13"/>
      <c r="AD1730" s="13"/>
      <c r="AE1730" s="13"/>
      <c r="AF1730" s="13"/>
      <c r="AG1730" s="13"/>
      <c r="AH1730" s="13"/>
      <c r="AI1730" s="13"/>
      <c r="AJ1730" s="13"/>
      <c r="AK1730" s="13"/>
      <c r="AL1730" s="13"/>
      <c r="AM1730" s="13"/>
      <c r="AN1730" s="13"/>
      <c r="AO1730" s="13"/>
      <c r="AP1730" s="13"/>
      <c r="AQ1730" s="13"/>
      <c r="AR1730" s="13">
        <v>0</v>
      </c>
      <c r="AS1730" s="13"/>
      <c r="AT1730" s="13" t="s">
        <v>0</v>
      </c>
      <c r="AU1730" s="13"/>
      <c r="AV1730" s="13"/>
      <c r="AW1730" s="13"/>
      <c r="AX1730" s="13"/>
      <c r="AY1730" s="13"/>
      <c r="AZ1730" s="13"/>
      <c r="BA1730" s="13"/>
      <c r="BB1730" s="13"/>
      <c r="BC1730" s="13"/>
      <c r="BD1730" s="13"/>
      <c r="BE1730" s="13"/>
      <c r="BF1730" s="13"/>
      <c r="BG1730" s="13"/>
      <c r="BH1730" s="13"/>
      <c r="BI1730" s="13"/>
      <c r="BJ1730" s="13">
        <v>0</v>
      </c>
      <c r="BK1730" s="13"/>
    </row>
    <row r="1731" spans="1:63" ht="69.75" customHeight="1" thickBot="1" x14ac:dyDescent="0.3">
      <c r="A1731" s="148" t="s">
        <v>0</v>
      </c>
      <c r="B1731" s="148" t="s">
        <v>0</v>
      </c>
      <c r="C1731" s="148" t="s">
        <v>0</v>
      </c>
      <c r="D1731" s="151" t="s">
        <v>0</v>
      </c>
      <c r="E1731" s="151" t="s">
        <v>0</v>
      </c>
      <c r="F1731" s="151" t="s">
        <v>0</v>
      </c>
      <c r="G1731" s="154" t="s">
        <v>0</v>
      </c>
      <c r="H1731" s="5" t="s">
        <v>56</v>
      </c>
      <c r="I1731" s="5" t="s">
        <v>9</v>
      </c>
      <c r="J1731" s="94" t="s">
        <v>10</v>
      </c>
      <c r="K1731" s="94" t="s">
        <v>1602</v>
      </c>
      <c r="L1731" s="94" t="s">
        <v>1535</v>
      </c>
      <c r="M1731" s="94" t="s">
        <v>1591</v>
      </c>
      <c r="N1731" s="94" t="s">
        <v>1592</v>
      </c>
      <c r="O1731" s="94" t="s">
        <v>1593</v>
      </c>
      <c r="P1731" s="94" t="s">
        <v>1606</v>
      </c>
      <c r="Q1731" s="94" t="s">
        <v>1603</v>
      </c>
      <c r="R1731" s="94" t="s">
        <v>1594</v>
      </c>
      <c r="S1731" s="94" t="s">
        <v>1595</v>
      </c>
      <c r="T1731" s="94" t="s">
        <v>1596</v>
      </c>
      <c r="U1731" s="94" t="s">
        <v>1597</v>
      </c>
      <c r="V1731" s="94" t="s">
        <v>1598</v>
      </c>
      <c r="W1731" s="94" t="s">
        <v>1599</v>
      </c>
      <c r="X1731" s="94" t="s">
        <v>1604</v>
      </c>
      <c r="Y1731" s="94" t="s">
        <v>1605</v>
      </c>
      <c r="Z1731" s="94" t="s">
        <v>1600</v>
      </c>
      <c r="AA1731" s="94" t="s">
        <v>1601</v>
      </c>
      <c r="AB1731" s="95" t="s">
        <v>11</v>
      </c>
      <c r="AC1731" s="95" t="s">
        <v>1602</v>
      </c>
      <c r="AD1731" s="95" t="s">
        <v>1535</v>
      </c>
      <c r="AE1731" s="95" t="s">
        <v>1591</v>
      </c>
      <c r="AF1731" s="95" t="s">
        <v>1592</v>
      </c>
      <c r="AG1731" s="95" t="s">
        <v>1593</v>
      </c>
      <c r="AH1731" s="95" t="s">
        <v>1607</v>
      </c>
      <c r="AI1731" s="95" t="s">
        <v>1603</v>
      </c>
      <c r="AJ1731" s="95" t="s">
        <v>1594</v>
      </c>
      <c r="AK1731" s="95" t="s">
        <v>1595</v>
      </c>
      <c r="AL1731" s="95" t="s">
        <v>1596</v>
      </c>
      <c r="AM1731" s="95" t="s">
        <v>1597</v>
      </c>
      <c r="AN1731" s="95" t="s">
        <v>1598</v>
      </c>
      <c r="AO1731" s="95" t="s">
        <v>1599</v>
      </c>
      <c r="AP1731" s="95" t="s">
        <v>1604</v>
      </c>
      <c r="AQ1731" s="95" t="s">
        <v>1605</v>
      </c>
      <c r="AR1731" s="95" t="s">
        <v>1600</v>
      </c>
      <c r="AS1731" s="95" t="s">
        <v>1601</v>
      </c>
      <c r="AT1731" s="96" t="s">
        <v>12</v>
      </c>
      <c r="AU1731" s="96" t="s">
        <v>1602</v>
      </c>
      <c r="AV1731" s="96" t="s">
        <v>1535</v>
      </c>
      <c r="AW1731" s="96" t="s">
        <v>1591</v>
      </c>
      <c r="AX1731" s="96" t="s">
        <v>1592</v>
      </c>
      <c r="AY1731" s="96" t="s">
        <v>1593</v>
      </c>
      <c r="AZ1731" s="96" t="s">
        <v>1608</v>
      </c>
      <c r="BA1731" s="96" t="s">
        <v>1603</v>
      </c>
      <c r="BB1731" s="96" t="s">
        <v>1594</v>
      </c>
      <c r="BC1731" s="96" t="s">
        <v>1595</v>
      </c>
      <c r="BD1731" s="96" t="s">
        <v>1596</v>
      </c>
      <c r="BE1731" s="96" t="s">
        <v>1597</v>
      </c>
      <c r="BF1731" s="96" t="s">
        <v>1598</v>
      </c>
      <c r="BG1731" s="96" t="s">
        <v>1599</v>
      </c>
      <c r="BH1731" s="96" t="s">
        <v>1604</v>
      </c>
      <c r="BI1731" s="96" t="s">
        <v>1605</v>
      </c>
      <c r="BJ1731" s="96" t="s">
        <v>1600</v>
      </c>
      <c r="BK1731" s="96" t="s">
        <v>1601</v>
      </c>
    </row>
    <row r="1732" spans="1:63" x14ac:dyDescent="0.25">
      <c r="A1732" s="149"/>
      <c r="B1732" s="149"/>
      <c r="C1732" s="149"/>
      <c r="D1732" s="152"/>
      <c r="E1732" s="152"/>
      <c r="F1732" s="152"/>
      <c r="G1732" s="155"/>
      <c r="H1732" s="15" t="s">
        <v>0</v>
      </c>
      <c r="I1732" s="9" t="s">
        <v>13</v>
      </c>
      <c r="J1732" s="9">
        <v>1</v>
      </c>
      <c r="K1732" s="9">
        <v>2</v>
      </c>
      <c r="L1732" s="9">
        <v>3</v>
      </c>
      <c r="M1732" s="9">
        <v>4</v>
      </c>
      <c r="N1732" s="9">
        <v>5</v>
      </c>
      <c r="O1732" s="9">
        <v>6</v>
      </c>
      <c r="P1732" s="9">
        <v>7</v>
      </c>
      <c r="Q1732" s="9">
        <v>8</v>
      </c>
      <c r="R1732" s="9">
        <v>9</v>
      </c>
      <c r="S1732" s="9">
        <v>10</v>
      </c>
      <c r="T1732" s="9">
        <v>11</v>
      </c>
      <c r="U1732" s="9">
        <v>12</v>
      </c>
      <c r="V1732" s="9">
        <v>13</v>
      </c>
      <c r="W1732" s="9">
        <v>14</v>
      </c>
      <c r="X1732" s="9">
        <v>15</v>
      </c>
      <c r="Y1732" s="9">
        <v>16</v>
      </c>
      <c r="Z1732" s="9">
        <v>20</v>
      </c>
      <c r="AA1732" s="9">
        <v>21</v>
      </c>
      <c r="AB1732" s="9">
        <v>1</v>
      </c>
      <c r="AC1732" s="9">
        <v>2</v>
      </c>
      <c r="AD1732" s="9">
        <v>3</v>
      </c>
      <c r="AE1732" s="9">
        <v>4</v>
      </c>
      <c r="AF1732" s="9">
        <v>5</v>
      </c>
      <c r="AG1732" s="9">
        <v>6</v>
      </c>
      <c r="AH1732" s="9">
        <v>7</v>
      </c>
      <c r="AI1732" s="9">
        <v>8</v>
      </c>
      <c r="AJ1732" s="9">
        <v>9</v>
      </c>
      <c r="AK1732" s="9">
        <v>10</v>
      </c>
      <c r="AL1732" s="9">
        <v>11</v>
      </c>
      <c r="AM1732" s="9">
        <v>12</v>
      </c>
      <c r="AN1732" s="9">
        <v>13</v>
      </c>
      <c r="AO1732" s="9">
        <v>14</v>
      </c>
      <c r="AP1732" s="9">
        <v>15</v>
      </c>
      <c r="AQ1732" s="9">
        <v>16</v>
      </c>
      <c r="AR1732" s="9">
        <v>20</v>
      </c>
      <c r="AS1732" s="9">
        <v>21</v>
      </c>
      <c r="AT1732" s="9">
        <v>1</v>
      </c>
      <c r="AU1732" s="9">
        <v>2</v>
      </c>
      <c r="AV1732" s="9">
        <v>3</v>
      </c>
      <c r="AW1732" s="9">
        <v>4</v>
      </c>
      <c r="AX1732" s="9">
        <v>5</v>
      </c>
      <c r="AY1732" s="9">
        <v>6</v>
      </c>
      <c r="AZ1732" s="9">
        <v>7</v>
      </c>
      <c r="BA1732" s="9">
        <v>8</v>
      </c>
      <c r="BB1732" s="9">
        <v>9</v>
      </c>
      <c r="BC1732" s="9">
        <v>10</v>
      </c>
      <c r="BD1732" s="9">
        <v>11</v>
      </c>
      <c r="BE1732" s="9">
        <v>12</v>
      </c>
      <c r="BF1732" s="9">
        <v>13</v>
      </c>
      <c r="BG1732" s="9">
        <v>14</v>
      </c>
      <c r="BH1732" s="9">
        <v>15</v>
      </c>
      <c r="BI1732" s="9">
        <v>16</v>
      </c>
      <c r="BJ1732" s="9">
        <v>20</v>
      </c>
      <c r="BK1732" s="9">
        <v>21</v>
      </c>
    </row>
    <row r="1733" spans="1:63" x14ac:dyDescent="0.25">
      <c r="A1733" s="149"/>
      <c r="B1733" s="149"/>
      <c r="C1733" s="149"/>
      <c r="D1733" s="152"/>
      <c r="E1733" s="152"/>
      <c r="F1733" s="152"/>
      <c r="G1733" s="155"/>
      <c r="H1733" s="16" t="s">
        <v>66</v>
      </c>
      <c r="I1733" s="17">
        <f>SUM(I1729)</f>
        <v>9417702</v>
      </c>
      <c r="J1733" s="17">
        <f t="shared" ref="J1733:Y1733" si="2649">SUM(J1729)</f>
        <v>190000</v>
      </c>
      <c r="K1733" s="17">
        <f t="shared" si="2649"/>
        <v>0</v>
      </c>
      <c r="L1733" s="17">
        <f t="shared" si="2649"/>
        <v>0</v>
      </c>
      <c r="M1733" s="17">
        <f t="shared" si="2649"/>
        <v>140170</v>
      </c>
      <c r="N1733" s="17">
        <f t="shared" si="2649"/>
        <v>0</v>
      </c>
      <c r="O1733" s="17">
        <f t="shared" si="2649"/>
        <v>0</v>
      </c>
      <c r="P1733" s="17">
        <f t="shared" ref="P1733" si="2650">SUM(P1729)</f>
        <v>330170</v>
      </c>
      <c r="Q1733" s="17">
        <f t="shared" si="2649"/>
        <v>40000</v>
      </c>
      <c r="R1733" s="17">
        <f t="shared" si="2649"/>
        <v>10000</v>
      </c>
      <c r="S1733" s="17">
        <f t="shared" si="2649"/>
        <v>65000</v>
      </c>
      <c r="T1733" s="17">
        <f t="shared" si="2649"/>
        <v>40000</v>
      </c>
      <c r="U1733" s="17">
        <f t="shared" si="2649"/>
        <v>35000</v>
      </c>
      <c r="V1733" s="17">
        <f t="shared" si="2649"/>
        <v>54000</v>
      </c>
      <c r="W1733" s="17">
        <f t="shared" si="2649"/>
        <v>51200</v>
      </c>
      <c r="X1733" s="17">
        <f t="shared" si="2649"/>
        <v>34970</v>
      </c>
      <c r="Y1733" s="17">
        <f t="shared" si="2649"/>
        <v>0</v>
      </c>
      <c r="Z1733" s="17">
        <v>330170</v>
      </c>
      <c r="AA1733" s="17">
        <v>0</v>
      </c>
      <c r="AB1733" s="17">
        <f t="shared" ref="AB1733:AQ1733" si="2651">SUM(AB1729)</f>
        <v>30000</v>
      </c>
      <c r="AC1733" s="17">
        <f t="shared" si="2651"/>
        <v>0</v>
      </c>
      <c r="AD1733" s="17">
        <f t="shared" si="2651"/>
        <v>0</v>
      </c>
      <c r="AE1733" s="17">
        <f t="shared" si="2651"/>
        <v>0</v>
      </c>
      <c r="AF1733" s="17">
        <f t="shared" si="2651"/>
        <v>0</v>
      </c>
      <c r="AG1733" s="17">
        <f t="shared" si="2651"/>
        <v>0</v>
      </c>
      <c r="AH1733" s="17">
        <f t="shared" ref="AH1733" si="2652">SUM(AH1729)</f>
        <v>30000</v>
      </c>
      <c r="AI1733" s="17">
        <f t="shared" si="2651"/>
        <v>0</v>
      </c>
      <c r="AJ1733" s="17">
        <f t="shared" si="2651"/>
        <v>0</v>
      </c>
      <c r="AK1733" s="17">
        <f t="shared" si="2651"/>
        <v>0</v>
      </c>
      <c r="AL1733" s="17">
        <f t="shared" si="2651"/>
        <v>0</v>
      </c>
      <c r="AM1733" s="17">
        <f t="shared" si="2651"/>
        <v>0</v>
      </c>
      <c r="AN1733" s="17">
        <f t="shared" si="2651"/>
        <v>0</v>
      </c>
      <c r="AO1733" s="17">
        <f t="shared" si="2651"/>
        <v>0</v>
      </c>
      <c r="AP1733" s="17">
        <f t="shared" si="2651"/>
        <v>0</v>
      </c>
      <c r="AQ1733" s="17">
        <f t="shared" si="2651"/>
        <v>4574</v>
      </c>
      <c r="AR1733" s="17">
        <v>4574</v>
      </c>
      <c r="AS1733" s="17">
        <v>25426</v>
      </c>
      <c r="AT1733" s="17">
        <f t="shared" ref="AT1733:BI1733" si="2653">SUM(AT1729)</f>
        <v>130000</v>
      </c>
      <c r="AU1733" s="17">
        <f t="shared" si="2653"/>
        <v>0</v>
      </c>
      <c r="AV1733" s="17">
        <f t="shared" si="2653"/>
        <v>0</v>
      </c>
      <c r="AW1733" s="17">
        <f t="shared" si="2653"/>
        <v>33000</v>
      </c>
      <c r="AX1733" s="17">
        <f t="shared" si="2653"/>
        <v>0</v>
      </c>
      <c r="AY1733" s="17">
        <f t="shared" si="2653"/>
        <v>0</v>
      </c>
      <c r="AZ1733" s="17">
        <f t="shared" ref="AZ1733" si="2654">SUM(AZ1729)</f>
        <v>163000</v>
      </c>
      <c r="BA1733" s="17">
        <f t="shared" si="2653"/>
        <v>0</v>
      </c>
      <c r="BB1733" s="17">
        <f t="shared" si="2653"/>
        <v>26000</v>
      </c>
      <c r="BC1733" s="17">
        <f t="shared" si="2653"/>
        <v>29000</v>
      </c>
      <c r="BD1733" s="17">
        <f t="shared" si="2653"/>
        <v>0</v>
      </c>
      <c r="BE1733" s="17">
        <f t="shared" si="2653"/>
        <v>18000</v>
      </c>
      <c r="BF1733" s="17">
        <f t="shared" si="2653"/>
        <v>5000</v>
      </c>
      <c r="BG1733" s="17">
        <f t="shared" si="2653"/>
        <v>1000</v>
      </c>
      <c r="BH1733" s="17">
        <f t="shared" si="2653"/>
        <v>9000</v>
      </c>
      <c r="BI1733" s="17">
        <f t="shared" si="2653"/>
        <v>0</v>
      </c>
      <c r="BJ1733" s="17">
        <v>88000</v>
      </c>
      <c r="BK1733" s="17">
        <v>75000</v>
      </c>
    </row>
    <row r="1734" spans="1:63" x14ac:dyDescent="0.25">
      <c r="A1734" s="149"/>
      <c r="B1734" s="149"/>
      <c r="C1734" s="149"/>
      <c r="D1734" s="152"/>
      <c r="E1734" s="152"/>
      <c r="F1734" s="152"/>
      <c r="G1734" s="155"/>
      <c r="H1734" s="18" t="s">
        <v>57</v>
      </c>
      <c r="I1734" s="17">
        <f>SUM(I1733)</f>
        <v>9417702</v>
      </c>
      <c r="J1734" s="17">
        <f t="shared" ref="J1734:Y1734" si="2655">SUM(J1733)</f>
        <v>190000</v>
      </c>
      <c r="K1734" s="17">
        <f t="shared" si="2655"/>
        <v>0</v>
      </c>
      <c r="L1734" s="17">
        <f t="shared" si="2655"/>
        <v>0</v>
      </c>
      <c r="M1734" s="17">
        <f t="shared" si="2655"/>
        <v>140170</v>
      </c>
      <c r="N1734" s="17">
        <f t="shared" si="2655"/>
        <v>0</v>
      </c>
      <c r="O1734" s="17">
        <f t="shared" si="2655"/>
        <v>0</v>
      </c>
      <c r="P1734" s="17">
        <f t="shared" ref="P1734" si="2656">SUM(P1733)</f>
        <v>330170</v>
      </c>
      <c r="Q1734" s="17">
        <f t="shared" si="2655"/>
        <v>40000</v>
      </c>
      <c r="R1734" s="17">
        <f t="shared" si="2655"/>
        <v>10000</v>
      </c>
      <c r="S1734" s="17">
        <f t="shared" si="2655"/>
        <v>65000</v>
      </c>
      <c r="T1734" s="17">
        <f t="shared" si="2655"/>
        <v>40000</v>
      </c>
      <c r="U1734" s="17">
        <f t="shared" si="2655"/>
        <v>35000</v>
      </c>
      <c r="V1734" s="17">
        <f t="shared" si="2655"/>
        <v>54000</v>
      </c>
      <c r="W1734" s="17">
        <f t="shared" si="2655"/>
        <v>51200</v>
      </c>
      <c r="X1734" s="17">
        <f t="shared" si="2655"/>
        <v>34970</v>
      </c>
      <c r="Y1734" s="17">
        <f t="shared" si="2655"/>
        <v>0</v>
      </c>
      <c r="Z1734" s="17">
        <v>330170</v>
      </c>
      <c r="AA1734" s="17">
        <v>0</v>
      </c>
      <c r="AB1734" s="17">
        <f t="shared" ref="AB1734:AQ1734" si="2657">SUM(AB1733)</f>
        <v>30000</v>
      </c>
      <c r="AC1734" s="17">
        <f t="shared" si="2657"/>
        <v>0</v>
      </c>
      <c r="AD1734" s="17">
        <f t="shared" si="2657"/>
        <v>0</v>
      </c>
      <c r="AE1734" s="17">
        <f t="shared" si="2657"/>
        <v>0</v>
      </c>
      <c r="AF1734" s="17">
        <f t="shared" si="2657"/>
        <v>0</v>
      </c>
      <c r="AG1734" s="17">
        <f t="shared" si="2657"/>
        <v>0</v>
      </c>
      <c r="AH1734" s="17">
        <f t="shared" ref="AH1734" si="2658">SUM(AH1733)</f>
        <v>30000</v>
      </c>
      <c r="AI1734" s="17">
        <f t="shared" si="2657"/>
        <v>0</v>
      </c>
      <c r="AJ1734" s="17">
        <f t="shared" si="2657"/>
        <v>0</v>
      </c>
      <c r="AK1734" s="17">
        <f t="shared" si="2657"/>
        <v>0</v>
      </c>
      <c r="AL1734" s="17">
        <f t="shared" si="2657"/>
        <v>0</v>
      </c>
      <c r="AM1734" s="17">
        <f t="shared" si="2657"/>
        <v>0</v>
      </c>
      <c r="AN1734" s="17">
        <f t="shared" si="2657"/>
        <v>0</v>
      </c>
      <c r="AO1734" s="17">
        <f t="shared" si="2657"/>
        <v>0</v>
      </c>
      <c r="AP1734" s="17">
        <f t="shared" si="2657"/>
        <v>0</v>
      </c>
      <c r="AQ1734" s="17">
        <f t="shared" si="2657"/>
        <v>4574</v>
      </c>
      <c r="AR1734" s="17">
        <v>4574</v>
      </c>
      <c r="AS1734" s="17">
        <v>25426</v>
      </c>
      <c r="AT1734" s="17">
        <f t="shared" ref="AT1734:BI1734" si="2659">SUM(AT1733)</f>
        <v>130000</v>
      </c>
      <c r="AU1734" s="17">
        <f t="shared" si="2659"/>
        <v>0</v>
      </c>
      <c r="AV1734" s="17">
        <f t="shared" si="2659"/>
        <v>0</v>
      </c>
      <c r="AW1734" s="17">
        <f t="shared" si="2659"/>
        <v>33000</v>
      </c>
      <c r="AX1734" s="17">
        <f t="shared" si="2659"/>
        <v>0</v>
      </c>
      <c r="AY1734" s="17">
        <f t="shared" si="2659"/>
        <v>0</v>
      </c>
      <c r="AZ1734" s="17">
        <f t="shared" ref="AZ1734" si="2660">SUM(AZ1733)</f>
        <v>163000</v>
      </c>
      <c r="BA1734" s="17">
        <f t="shared" si="2659"/>
        <v>0</v>
      </c>
      <c r="BB1734" s="17">
        <f t="shared" si="2659"/>
        <v>26000</v>
      </c>
      <c r="BC1734" s="17">
        <f t="shared" si="2659"/>
        <v>29000</v>
      </c>
      <c r="BD1734" s="17">
        <f t="shared" si="2659"/>
        <v>0</v>
      </c>
      <c r="BE1734" s="17">
        <f t="shared" si="2659"/>
        <v>18000</v>
      </c>
      <c r="BF1734" s="17">
        <f t="shared" si="2659"/>
        <v>5000</v>
      </c>
      <c r="BG1734" s="17">
        <f t="shared" si="2659"/>
        <v>1000</v>
      </c>
      <c r="BH1734" s="17">
        <f t="shared" si="2659"/>
        <v>9000</v>
      </c>
      <c r="BI1734" s="17">
        <f t="shared" si="2659"/>
        <v>0</v>
      </c>
      <c r="BJ1734" s="17">
        <v>88000</v>
      </c>
      <c r="BK1734" s="17">
        <v>75000</v>
      </c>
    </row>
    <row r="1735" spans="1:63" x14ac:dyDescent="0.25">
      <c r="A1735" s="150"/>
      <c r="B1735" s="150"/>
      <c r="C1735" s="150"/>
      <c r="D1735" s="153"/>
      <c r="E1735" s="153"/>
      <c r="F1735" s="153"/>
      <c r="G1735" s="156"/>
      <c r="P1735">
        <f t="shared" si="2619"/>
        <v>0</v>
      </c>
      <c r="Z1735">
        <v>0</v>
      </c>
      <c r="AA1735">
        <v>0</v>
      </c>
      <c r="AH1735">
        <f t="shared" si="2620"/>
        <v>0</v>
      </c>
      <c r="AR1735">
        <v>0</v>
      </c>
      <c r="AS1735">
        <v>0</v>
      </c>
      <c r="AZ1735">
        <f t="shared" si="2621"/>
        <v>0</v>
      </c>
      <c r="BJ1735">
        <v>0</v>
      </c>
      <c r="BK1735">
        <v>0</v>
      </c>
    </row>
    <row r="1736" spans="1:63" ht="15.75" thickBot="1" x14ac:dyDescent="0.3">
      <c r="A1736" s="13" t="s">
        <v>0</v>
      </c>
      <c r="B1736" s="13" t="s">
        <v>0</v>
      </c>
      <c r="C1736" s="13" t="s">
        <v>0</v>
      </c>
      <c r="D1736" s="103" t="s">
        <v>0</v>
      </c>
      <c r="E1736" s="103" t="s">
        <v>0</v>
      </c>
      <c r="F1736" s="103" t="s">
        <v>0</v>
      </c>
      <c r="G1736" s="13" t="s">
        <v>0</v>
      </c>
      <c r="H1736" s="19" t="s">
        <v>0</v>
      </c>
      <c r="I1736" s="19" t="s">
        <v>0</v>
      </c>
      <c r="J1736" s="19" t="s">
        <v>0</v>
      </c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>
        <v>0</v>
      </c>
      <c r="AA1736" s="19">
        <v>0</v>
      </c>
      <c r="AB1736" s="19" t="s">
        <v>0</v>
      </c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>
        <v>0</v>
      </c>
      <c r="AS1736" s="19">
        <v>0</v>
      </c>
      <c r="AT1736" s="19" t="s">
        <v>0</v>
      </c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>
        <v>0</v>
      </c>
      <c r="BK1736" s="19">
        <v>0</v>
      </c>
    </row>
    <row r="1737" spans="1:63" ht="69.75" customHeight="1" thickBot="1" x14ac:dyDescent="0.3">
      <c r="A1737" s="5" t="s">
        <v>2</v>
      </c>
      <c r="B1737" s="5" t="s">
        <v>3</v>
      </c>
      <c r="C1737" s="5" t="s">
        <v>4</v>
      </c>
      <c r="D1737" s="108" t="s">
        <v>0</v>
      </c>
      <c r="E1737" s="116" t="s">
        <v>5</v>
      </c>
      <c r="F1737" s="116" t="s">
        <v>6</v>
      </c>
      <c r="G1737" s="5" t="s">
        <v>7</v>
      </c>
      <c r="H1737" s="5" t="s">
        <v>8</v>
      </c>
      <c r="I1737" s="5" t="s">
        <v>9</v>
      </c>
      <c r="J1737" s="94" t="s">
        <v>10</v>
      </c>
      <c r="K1737" s="94" t="s">
        <v>1602</v>
      </c>
      <c r="L1737" s="94" t="s">
        <v>1535</v>
      </c>
      <c r="M1737" s="94" t="s">
        <v>1591</v>
      </c>
      <c r="N1737" s="94" t="s">
        <v>1592</v>
      </c>
      <c r="O1737" s="94" t="s">
        <v>1593</v>
      </c>
      <c r="P1737" s="94" t="s">
        <v>1606</v>
      </c>
      <c r="Q1737" s="94" t="s">
        <v>1603</v>
      </c>
      <c r="R1737" s="94" t="s">
        <v>1594</v>
      </c>
      <c r="S1737" s="94" t="s">
        <v>1595</v>
      </c>
      <c r="T1737" s="94" t="s">
        <v>1596</v>
      </c>
      <c r="U1737" s="94" t="s">
        <v>1597</v>
      </c>
      <c r="V1737" s="94" t="s">
        <v>1598</v>
      </c>
      <c r="W1737" s="94" t="s">
        <v>1599</v>
      </c>
      <c r="X1737" s="94" t="s">
        <v>1604</v>
      </c>
      <c r="Y1737" s="94" t="s">
        <v>1605</v>
      </c>
      <c r="Z1737" s="94" t="s">
        <v>1600</v>
      </c>
      <c r="AA1737" s="94" t="s">
        <v>1601</v>
      </c>
      <c r="AB1737" s="95" t="s">
        <v>11</v>
      </c>
      <c r="AC1737" s="95" t="s">
        <v>1602</v>
      </c>
      <c r="AD1737" s="95" t="s">
        <v>1535</v>
      </c>
      <c r="AE1737" s="95" t="s">
        <v>1591</v>
      </c>
      <c r="AF1737" s="95" t="s">
        <v>1592</v>
      </c>
      <c r="AG1737" s="95" t="s">
        <v>1593</v>
      </c>
      <c r="AH1737" s="95" t="s">
        <v>1607</v>
      </c>
      <c r="AI1737" s="95" t="s">
        <v>1603</v>
      </c>
      <c r="AJ1737" s="95" t="s">
        <v>1594</v>
      </c>
      <c r="AK1737" s="95" t="s">
        <v>1595</v>
      </c>
      <c r="AL1737" s="95" t="s">
        <v>1596</v>
      </c>
      <c r="AM1737" s="95" t="s">
        <v>1597</v>
      </c>
      <c r="AN1737" s="95" t="s">
        <v>1598</v>
      </c>
      <c r="AO1737" s="95" t="s">
        <v>1599</v>
      </c>
      <c r="AP1737" s="95" t="s">
        <v>1604</v>
      </c>
      <c r="AQ1737" s="95" t="s">
        <v>1605</v>
      </c>
      <c r="AR1737" s="95" t="s">
        <v>1600</v>
      </c>
      <c r="AS1737" s="95" t="s">
        <v>1601</v>
      </c>
      <c r="AT1737" s="96" t="s">
        <v>12</v>
      </c>
      <c r="AU1737" s="96" t="s">
        <v>1602</v>
      </c>
      <c r="AV1737" s="96" t="s">
        <v>1535</v>
      </c>
      <c r="AW1737" s="96" t="s">
        <v>1591</v>
      </c>
      <c r="AX1737" s="96" t="s">
        <v>1592</v>
      </c>
      <c r="AY1737" s="96" t="s">
        <v>1593</v>
      </c>
      <c r="AZ1737" s="96" t="s">
        <v>1608</v>
      </c>
      <c r="BA1737" s="96" t="s">
        <v>1603</v>
      </c>
      <c r="BB1737" s="96" t="s">
        <v>1594</v>
      </c>
      <c r="BC1737" s="96" t="s">
        <v>1595</v>
      </c>
      <c r="BD1737" s="96" t="s">
        <v>1596</v>
      </c>
      <c r="BE1737" s="96" t="s">
        <v>1597</v>
      </c>
      <c r="BF1737" s="96" t="s">
        <v>1598</v>
      </c>
      <c r="BG1737" s="96" t="s">
        <v>1599</v>
      </c>
      <c r="BH1737" s="96" t="s">
        <v>1604</v>
      </c>
      <c r="BI1737" s="96" t="s">
        <v>1605</v>
      </c>
      <c r="BJ1737" s="96" t="s">
        <v>1600</v>
      </c>
      <c r="BK1737" s="96" t="s">
        <v>1601</v>
      </c>
    </row>
    <row r="1738" spans="1:63" x14ac:dyDescent="0.25">
      <c r="A1738" s="6" t="s">
        <v>0</v>
      </c>
      <c r="B1738" s="6" t="s">
        <v>0</v>
      </c>
      <c r="C1738" s="6" t="s">
        <v>0</v>
      </c>
      <c r="D1738" s="109" t="s">
        <v>0</v>
      </c>
      <c r="E1738" s="109" t="s">
        <v>0</v>
      </c>
      <c r="F1738" s="125" t="s">
        <v>0</v>
      </c>
      <c r="G1738" s="7" t="s">
        <v>0</v>
      </c>
      <c r="H1738" s="8" t="s">
        <v>0</v>
      </c>
      <c r="I1738" s="9" t="s">
        <v>13</v>
      </c>
      <c r="J1738" s="9">
        <v>1</v>
      </c>
      <c r="K1738" s="9">
        <v>2</v>
      </c>
      <c r="L1738" s="9">
        <v>3</v>
      </c>
      <c r="M1738" s="9">
        <v>4</v>
      </c>
      <c r="N1738" s="9">
        <v>5</v>
      </c>
      <c r="O1738" s="9">
        <v>6</v>
      </c>
      <c r="P1738" s="9">
        <v>7</v>
      </c>
      <c r="Q1738" s="9">
        <v>8</v>
      </c>
      <c r="R1738" s="9">
        <v>9</v>
      </c>
      <c r="S1738" s="9">
        <v>10</v>
      </c>
      <c r="T1738" s="9">
        <v>11</v>
      </c>
      <c r="U1738" s="9">
        <v>12</v>
      </c>
      <c r="V1738" s="9">
        <v>13</v>
      </c>
      <c r="W1738" s="9">
        <v>14</v>
      </c>
      <c r="X1738" s="9">
        <v>15</v>
      </c>
      <c r="Y1738" s="9">
        <v>16</v>
      </c>
      <c r="Z1738" s="9">
        <v>20</v>
      </c>
      <c r="AA1738" s="9">
        <v>21</v>
      </c>
      <c r="AB1738" s="9">
        <v>1</v>
      </c>
      <c r="AC1738" s="9">
        <v>2</v>
      </c>
      <c r="AD1738" s="9">
        <v>3</v>
      </c>
      <c r="AE1738" s="9">
        <v>4</v>
      </c>
      <c r="AF1738" s="9">
        <v>5</v>
      </c>
      <c r="AG1738" s="9">
        <v>6</v>
      </c>
      <c r="AH1738" s="9">
        <v>7</v>
      </c>
      <c r="AI1738" s="9">
        <v>8</v>
      </c>
      <c r="AJ1738" s="9">
        <v>9</v>
      </c>
      <c r="AK1738" s="9">
        <v>10</v>
      </c>
      <c r="AL1738" s="9">
        <v>11</v>
      </c>
      <c r="AM1738" s="9">
        <v>12</v>
      </c>
      <c r="AN1738" s="9">
        <v>13</v>
      </c>
      <c r="AO1738" s="9">
        <v>14</v>
      </c>
      <c r="AP1738" s="9">
        <v>15</v>
      </c>
      <c r="AQ1738" s="9">
        <v>16</v>
      </c>
      <c r="AR1738" s="9">
        <v>20</v>
      </c>
      <c r="AS1738" s="9">
        <v>21</v>
      </c>
      <c r="AT1738" s="9">
        <v>1</v>
      </c>
      <c r="AU1738" s="9">
        <v>2</v>
      </c>
      <c r="AV1738" s="9">
        <v>3</v>
      </c>
      <c r="AW1738" s="9">
        <v>4</v>
      </c>
      <c r="AX1738" s="9">
        <v>5</v>
      </c>
      <c r="AY1738" s="9">
        <v>6</v>
      </c>
      <c r="AZ1738" s="9">
        <v>7</v>
      </c>
      <c r="BA1738" s="9">
        <v>8</v>
      </c>
      <c r="BB1738" s="9">
        <v>9</v>
      </c>
      <c r="BC1738" s="9">
        <v>10</v>
      </c>
      <c r="BD1738" s="9">
        <v>11</v>
      </c>
      <c r="BE1738" s="9">
        <v>12</v>
      </c>
      <c r="BF1738" s="9">
        <v>13</v>
      </c>
      <c r="BG1738" s="9">
        <v>14</v>
      </c>
      <c r="BH1738" s="9">
        <v>15</v>
      </c>
      <c r="BI1738" s="9">
        <v>16</v>
      </c>
      <c r="BJ1738" s="9">
        <v>20</v>
      </c>
      <c r="BK1738" s="9">
        <v>21</v>
      </c>
    </row>
    <row r="1739" spans="1:63" x14ac:dyDescent="0.25">
      <c r="A1739" s="1" t="s">
        <v>550</v>
      </c>
      <c r="B1739" s="1" t="s">
        <v>58</v>
      </c>
      <c r="C1739" s="4" t="s">
        <v>142</v>
      </c>
      <c r="D1739" s="107" t="s">
        <v>594</v>
      </c>
      <c r="E1739" s="106" t="s">
        <v>0</v>
      </c>
      <c r="F1739" s="106" t="s">
        <v>0</v>
      </c>
      <c r="G1739" s="2" t="s">
        <v>0</v>
      </c>
      <c r="H1739" s="2" t="s">
        <v>595</v>
      </c>
      <c r="I1739" s="3" t="s">
        <v>0</v>
      </c>
      <c r="J1739" s="3" t="s">
        <v>0</v>
      </c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>
        <v>0</v>
      </c>
      <c r="AA1739" s="3">
        <v>0</v>
      </c>
      <c r="AB1739" s="3" t="s">
        <v>0</v>
      </c>
      <c r="AC1739" s="3"/>
      <c r="AD1739" s="3"/>
      <c r="AE1739" s="3"/>
      <c r="AF1739" s="3"/>
      <c r="AG1739" s="3"/>
      <c r="AH1739" s="3" t="e">
        <f t="shared" si="2620"/>
        <v>#VALUE!</v>
      </c>
      <c r="AI1739" s="3"/>
      <c r="AJ1739" s="3"/>
      <c r="AK1739" s="3"/>
      <c r="AL1739" s="3"/>
      <c r="AM1739" s="3"/>
      <c r="AN1739" s="3"/>
      <c r="AO1739" s="3"/>
      <c r="AP1739" s="3"/>
      <c r="AQ1739" s="3"/>
      <c r="AR1739" s="3">
        <v>0</v>
      </c>
      <c r="AS1739" s="3" t="e">
        <v>#VALUE!</v>
      </c>
      <c r="AT1739" s="3" t="s">
        <v>0</v>
      </c>
      <c r="AU1739" s="3"/>
      <c r="AV1739" s="3"/>
      <c r="AW1739" s="3"/>
      <c r="AX1739" s="3"/>
      <c r="AY1739" s="3"/>
      <c r="AZ1739" s="3" t="e">
        <f t="shared" si="2621"/>
        <v>#VALUE!</v>
      </c>
      <c r="BA1739" s="3"/>
      <c r="BB1739" s="3"/>
      <c r="BC1739" s="3"/>
      <c r="BD1739" s="3"/>
      <c r="BE1739" s="3"/>
      <c r="BF1739" s="3"/>
      <c r="BG1739" s="3"/>
      <c r="BH1739" s="3"/>
      <c r="BI1739" s="3"/>
      <c r="BJ1739" s="3">
        <v>0</v>
      </c>
      <c r="BK1739" s="3" t="e">
        <v>#VALUE!</v>
      </c>
    </row>
    <row r="1740" spans="1:63" ht="33.75" x14ac:dyDescent="0.25">
      <c r="A1740" s="1" t="s">
        <v>0</v>
      </c>
      <c r="B1740" s="1" t="s">
        <v>0</v>
      </c>
      <c r="C1740" s="1" t="s">
        <v>0</v>
      </c>
      <c r="D1740" s="106" t="s">
        <v>0</v>
      </c>
      <c r="E1740" s="106" t="s">
        <v>0</v>
      </c>
      <c r="F1740" s="106" t="s">
        <v>0</v>
      </c>
      <c r="G1740" s="2" t="s">
        <v>0</v>
      </c>
      <c r="H1740" s="10" t="s">
        <v>15</v>
      </c>
      <c r="I1740" s="11">
        <f>SUM(I1741,I1749,I1751)</f>
        <v>2809205</v>
      </c>
      <c r="J1740" s="11">
        <f t="shared" ref="J1740:Y1740" si="2661">SUM(J1741,J1749,J1751)</f>
        <v>0</v>
      </c>
      <c r="K1740" s="11">
        <f t="shared" si="2661"/>
        <v>0</v>
      </c>
      <c r="L1740" s="11">
        <f t="shared" si="2661"/>
        <v>0</v>
      </c>
      <c r="M1740" s="11">
        <f t="shared" si="2661"/>
        <v>74461</v>
      </c>
      <c r="N1740" s="11">
        <f t="shared" si="2661"/>
        <v>0</v>
      </c>
      <c r="O1740" s="11">
        <f t="shared" si="2661"/>
        <v>0</v>
      </c>
      <c r="P1740" s="11">
        <f t="shared" ref="P1740" si="2662">SUM(P1741,P1749,P1751)</f>
        <v>74461</v>
      </c>
      <c r="Q1740" s="11">
        <f t="shared" si="2661"/>
        <v>0</v>
      </c>
      <c r="R1740" s="11">
        <f t="shared" si="2661"/>
        <v>13598</v>
      </c>
      <c r="S1740" s="11">
        <f t="shared" si="2661"/>
        <v>0</v>
      </c>
      <c r="T1740" s="11">
        <f t="shared" si="2661"/>
        <v>22772</v>
      </c>
      <c r="U1740" s="11">
        <f t="shared" si="2661"/>
        <v>9615</v>
      </c>
      <c r="V1740" s="11">
        <f t="shared" si="2661"/>
        <v>10000</v>
      </c>
      <c r="W1740" s="11">
        <f t="shared" si="2661"/>
        <v>18476</v>
      </c>
      <c r="X1740" s="11">
        <f t="shared" si="2661"/>
        <v>0</v>
      </c>
      <c r="Y1740" s="11">
        <f t="shared" si="2661"/>
        <v>0</v>
      </c>
      <c r="Z1740" s="11">
        <v>74461</v>
      </c>
      <c r="AA1740" s="11">
        <v>0</v>
      </c>
      <c r="AB1740" s="11">
        <f t="shared" ref="AB1740:AQ1740" si="2663">SUM(AB1741,AB1749,AB1751)</f>
        <v>0</v>
      </c>
      <c r="AC1740" s="11">
        <f t="shared" si="2663"/>
        <v>0</v>
      </c>
      <c r="AD1740" s="11">
        <f t="shared" si="2663"/>
        <v>0</v>
      </c>
      <c r="AE1740" s="11">
        <f t="shared" si="2663"/>
        <v>17303</v>
      </c>
      <c r="AF1740" s="11">
        <f t="shared" si="2663"/>
        <v>0</v>
      </c>
      <c r="AG1740" s="11">
        <f t="shared" si="2663"/>
        <v>0</v>
      </c>
      <c r="AH1740" s="11">
        <f t="shared" ref="AH1740" si="2664">SUM(AH1741,AH1749,AH1751)</f>
        <v>17303</v>
      </c>
      <c r="AI1740" s="11">
        <f t="shared" si="2663"/>
        <v>0</v>
      </c>
      <c r="AJ1740" s="11">
        <f t="shared" si="2663"/>
        <v>0</v>
      </c>
      <c r="AK1740" s="11">
        <f t="shared" si="2663"/>
        <v>0</v>
      </c>
      <c r="AL1740" s="11">
        <f t="shared" si="2663"/>
        <v>0</v>
      </c>
      <c r="AM1740" s="11">
        <f t="shared" si="2663"/>
        <v>0</v>
      </c>
      <c r="AN1740" s="11">
        <f t="shared" si="2663"/>
        <v>0</v>
      </c>
      <c r="AO1740" s="11">
        <f t="shared" si="2663"/>
        <v>0</v>
      </c>
      <c r="AP1740" s="11">
        <f t="shared" si="2663"/>
        <v>17303</v>
      </c>
      <c r="AQ1740" s="11">
        <f t="shared" si="2663"/>
        <v>0</v>
      </c>
      <c r="AR1740" s="11">
        <v>17303</v>
      </c>
      <c r="AS1740" s="11">
        <v>0</v>
      </c>
      <c r="AT1740" s="11">
        <f t="shared" ref="AT1740:BI1740" si="2665">SUM(AT1741,AT1749,AT1751)</f>
        <v>7000</v>
      </c>
      <c r="AU1740" s="11">
        <f t="shared" si="2665"/>
        <v>20677</v>
      </c>
      <c r="AV1740" s="11">
        <f t="shared" si="2665"/>
        <v>0</v>
      </c>
      <c r="AW1740" s="11">
        <f t="shared" si="2665"/>
        <v>146832</v>
      </c>
      <c r="AX1740" s="11">
        <f t="shared" si="2665"/>
        <v>0</v>
      </c>
      <c r="AY1740" s="11">
        <f t="shared" si="2665"/>
        <v>0</v>
      </c>
      <c r="AZ1740" s="11">
        <f t="shared" ref="AZ1740" si="2666">SUM(AZ1741,AZ1749,AZ1751)</f>
        <v>174509</v>
      </c>
      <c r="BA1740" s="11">
        <f t="shared" si="2665"/>
        <v>6000</v>
      </c>
      <c r="BB1740" s="11">
        <f t="shared" si="2665"/>
        <v>69000</v>
      </c>
      <c r="BC1740" s="11">
        <f t="shared" si="2665"/>
        <v>20677</v>
      </c>
      <c r="BD1740" s="11">
        <f t="shared" si="2665"/>
        <v>10522</v>
      </c>
      <c r="BE1740" s="11">
        <f t="shared" si="2665"/>
        <v>0</v>
      </c>
      <c r="BF1740" s="11">
        <f t="shared" si="2665"/>
        <v>3000</v>
      </c>
      <c r="BG1740" s="11">
        <f t="shared" si="2665"/>
        <v>31377</v>
      </c>
      <c r="BH1740" s="11">
        <f t="shared" si="2665"/>
        <v>10000</v>
      </c>
      <c r="BI1740" s="11">
        <f t="shared" si="2665"/>
        <v>22933</v>
      </c>
      <c r="BJ1740" s="11">
        <v>173509</v>
      </c>
      <c r="BK1740" s="11">
        <v>1000</v>
      </c>
    </row>
    <row r="1741" spans="1:63" x14ac:dyDescent="0.25">
      <c r="A1741" s="4" t="s">
        <v>550</v>
      </c>
      <c r="B1741" s="4" t="s">
        <v>58</v>
      </c>
      <c r="C1741" s="4" t="s">
        <v>142</v>
      </c>
      <c r="D1741" s="107" t="s">
        <v>594</v>
      </c>
      <c r="E1741" s="106" t="s">
        <v>16</v>
      </c>
      <c r="F1741" s="106" t="s">
        <v>0</v>
      </c>
      <c r="G1741" s="2" t="s">
        <v>0</v>
      </c>
      <c r="H1741" s="2" t="s">
        <v>17</v>
      </c>
      <c r="I1741" s="12">
        <f>SUM(I1742:I1743)</f>
        <v>2275698</v>
      </c>
      <c r="J1741" s="12">
        <f t="shared" ref="J1741:Y1741" si="2667">SUM(J1742:J1743)</f>
        <v>0</v>
      </c>
      <c r="K1741" s="12">
        <f t="shared" si="2667"/>
        <v>0</v>
      </c>
      <c r="L1741" s="12">
        <f t="shared" si="2667"/>
        <v>0</v>
      </c>
      <c r="M1741" s="12">
        <f t="shared" si="2667"/>
        <v>0</v>
      </c>
      <c r="N1741" s="12">
        <f t="shared" si="2667"/>
        <v>0</v>
      </c>
      <c r="O1741" s="12">
        <f t="shared" si="2667"/>
        <v>0</v>
      </c>
      <c r="P1741" s="12">
        <f t="shared" ref="P1741" si="2668">SUM(P1742:P1743)</f>
        <v>0</v>
      </c>
      <c r="Q1741" s="12">
        <f t="shared" si="2667"/>
        <v>0</v>
      </c>
      <c r="R1741" s="12">
        <f t="shared" si="2667"/>
        <v>0</v>
      </c>
      <c r="S1741" s="12">
        <f t="shared" si="2667"/>
        <v>0</v>
      </c>
      <c r="T1741" s="12">
        <f t="shared" si="2667"/>
        <v>0</v>
      </c>
      <c r="U1741" s="12">
        <f t="shared" si="2667"/>
        <v>0</v>
      </c>
      <c r="V1741" s="12">
        <f t="shared" si="2667"/>
        <v>0</v>
      </c>
      <c r="W1741" s="12">
        <f t="shared" si="2667"/>
        <v>0</v>
      </c>
      <c r="X1741" s="12">
        <f t="shared" si="2667"/>
        <v>0</v>
      </c>
      <c r="Y1741" s="12">
        <f t="shared" si="2667"/>
        <v>0</v>
      </c>
      <c r="Z1741" s="12">
        <v>0</v>
      </c>
      <c r="AA1741" s="12">
        <v>0</v>
      </c>
      <c r="AB1741" s="12">
        <f t="shared" ref="AB1741:AQ1741" si="2669">SUM(AB1742:AB1743)</f>
        <v>0</v>
      </c>
      <c r="AC1741" s="12">
        <f t="shared" si="2669"/>
        <v>0</v>
      </c>
      <c r="AD1741" s="12">
        <f t="shared" si="2669"/>
        <v>0</v>
      </c>
      <c r="AE1741" s="12">
        <f t="shared" si="2669"/>
        <v>0</v>
      </c>
      <c r="AF1741" s="12">
        <f t="shared" si="2669"/>
        <v>0</v>
      </c>
      <c r="AG1741" s="12">
        <f t="shared" si="2669"/>
        <v>0</v>
      </c>
      <c r="AH1741" s="12">
        <f t="shared" ref="AH1741" si="2670">SUM(AH1742:AH1743)</f>
        <v>0</v>
      </c>
      <c r="AI1741" s="12">
        <f t="shared" si="2669"/>
        <v>0</v>
      </c>
      <c r="AJ1741" s="12">
        <f t="shared" si="2669"/>
        <v>0</v>
      </c>
      <c r="AK1741" s="12">
        <f t="shared" si="2669"/>
        <v>0</v>
      </c>
      <c r="AL1741" s="12">
        <f t="shared" si="2669"/>
        <v>0</v>
      </c>
      <c r="AM1741" s="12">
        <f t="shared" si="2669"/>
        <v>0</v>
      </c>
      <c r="AN1741" s="12">
        <f t="shared" si="2669"/>
        <v>0</v>
      </c>
      <c r="AO1741" s="12">
        <f t="shared" si="2669"/>
        <v>0</v>
      </c>
      <c r="AP1741" s="12">
        <f t="shared" si="2669"/>
        <v>0</v>
      </c>
      <c r="AQ1741" s="12">
        <f t="shared" si="2669"/>
        <v>0</v>
      </c>
      <c r="AR1741" s="12">
        <v>0</v>
      </c>
      <c r="AS1741" s="12">
        <v>0</v>
      </c>
      <c r="AT1741" s="12">
        <f t="shared" ref="AT1741:BI1741" si="2671">SUM(AT1742:AT1743)</f>
        <v>0</v>
      </c>
      <c r="AU1741" s="12">
        <f t="shared" si="2671"/>
        <v>0</v>
      </c>
      <c r="AV1741" s="12">
        <f t="shared" si="2671"/>
        <v>0</v>
      </c>
      <c r="AW1741" s="12">
        <f t="shared" si="2671"/>
        <v>0</v>
      </c>
      <c r="AX1741" s="12">
        <f t="shared" si="2671"/>
        <v>0</v>
      </c>
      <c r="AY1741" s="12">
        <f t="shared" si="2671"/>
        <v>0</v>
      </c>
      <c r="AZ1741" s="12">
        <f t="shared" ref="AZ1741" si="2672">SUM(AZ1742:AZ1743)</f>
        <v>0</v>
      </c>
      <c r="BA1741" s="12">
        <f t="shared" si="2671"/>
        <v>0</v>
      </c>
      <c r="BB1741" s="12">
        <f t="shared" si="2671"/>
        <v>0</v>
      </c>
      <c r="BC1741" s="12">
        <f t="shared" si="2671"/>
        <v>0</v>
      </c>
      <c r="BD1741" s="12">
        <f t="shared" si="2671"/>
        <v>0</v>
      </c>
      <c r="BE1741" s="12">
        <f t="shared" si="2671"/>
        <v>0</v>
      </c>
      <c r="BF1741" s="12">
        <f t="shared" si="2671"/>
        <v>0</v>
      </c>
      <c r="BG1741" s="12">
        <f t="shared" si="2671"/>
        <v>0</v>
      </c>
      <c r="BH1741" s="12">
        <f t="shared" si="2671"/>
        <v>0</v>
      </c>
      <c r="BI1741" s="12">
        <f t="shared" si="2671"/>
        <v>0</v>
      </c>
      <c r="BJ1741" s="12">
        <v>0</v>
      </c>
      <c r="BK1741" s="12">
        <v>0</v>
      </c>
    </row>
    <row r="1742" spans="1:63" x14ac:dyDescent="0.25">
      <c r="A1742" s="4" t="s">
        <v>550</v>
      </c>
      <c r="B1742" s="4" t="s">
        <v>58</v>
      </c>
      <c r="C1742" s="4" t="s">
        <v>142</v>
      </c>
      <c r="D1742" s="107" t="s">
        <v>594</v>
      </c>
      <c r="E1742" s="117">
        <v>6111</v>
      </c>
      <c r="F1742" s="107"/>
      <c r="G1742" s="103" t="s">
        <v>1656</v>
      </c>
      <c r="H1742" s="13" t="s">
        <v>18</v>
      </c>
      <c r="I1742" s="14">
        <v>2070312</v>
      </c>
      <c r="J1742" s="14">
        <v>0</v>
      </c>
      <c r="K1742" s="14"/>
      <c r="L1742" s="14"/>
      <c r="M1742" s="14"/>
      <c r="N1742" s="14"/>
      <c r="O1742" s="14"/>
      <c r="P1742" s="14">
        <f t="shared" si="2619"/>
        <v>0</v>
      </c>
      <c r="Q1742" s="14"/>
      <c r="R1742" s="14"/>
      <c r="S1742" s="14"/>
      <c r="T1742" s="14"/>
      <c r="U1742" s="14"/>
      <c r="V1742" s="14"/>
      <c r="W1742" s="14"/>
      <c r="X1742" s="14"/>
      <c r="Y1742" s="14"/>
      <c r="Z1742" s="14">
        <v>0</v>
      </c>
      <c r="AA1742" s="14">
        <v>0</v>
      </c>
      <c r="AB1742" s="14">
        <v>0</v>
      </c>
      <c r="AC1742" s="14"/>
      <c r="AD1742" s="14"/>
      <c r="AE1742" s="14"/>
      <c r="AF1742" s="14"/>
      <c r="AG1742" s="14"/>
      <c r="AH1742" s="14">
        <f t="shared" si="2620"/>
        <v>0</v>
      </c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>
        <v>0</v>
      </c>
      <c r="AS1742" s="14">
        <v>0</v>
      </c>
      <c r="AT1742" s="14">
        <v>0</v>
      </c>
      <c r="AU1742" s="14"/>
      <c r="AV1742" s="14"/>
      <c r="AW1742" s="14"/>
      <c r="AX1742" s="14"/>
      <c r="AY1742" s="14"/>
      <c r="AZ1742" s="14">
        <f t="shared" si="2621"/>
        <v>0</v>
      </c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>
        <v>0</v>
      </c>
      <c r="BK1742" s="14">
        <v>0</v>
      </c>
    </row>
    <row r="1743" spans="1:63" x14ac:dyDescent="0.25">
      <c r="A1743" s="1" t="s">
        <v>550</v>
      </c>
      <c r="B1743" s="1" t="s">
        <v>58</v>
      </c>
      <c r="C1743" s="1" t="s">
        <v>142</v>
      </c>
      <c r="D1743" s="110" t="s">
        <v>594</v>
      </c>
      <c r="E1743" s="110" t="s">
        <v>20</v>
      </c>
      <c r="F1743" s="107" t="s">
        <v>0</v>
      </c>
      <c r="G1743" s="13" t="s">
        <v>0</v>
      </c>
      <c r="H1743" s="2" t="s">
        <v>21</v>
      </c>
      <c r="I1743" s="12">
        <f>SUM(I1744:I1748)</f>
        <v>205386</v>
      </c>
      <c r="J1743" s="12">
        <f t="shared" ref="J1743:Y1743" si="2673">SUM(J1744:J1748)</f>
        <v>0</v>
      </c>
      <c r="K1743" s="12">
        <f t="shared" si="2673"/>
        <v>0</v>
      </c>
      <c r="L1743" s="12">
        <f t="shared" si="2673"/>
        <v>0</v>
      </c>
      <c r="M1743" s="12">
        <f t="shared" si="2673"/>
        <v>0</v>
      </c>
      <c r="N1743" s="12">
        <f t="shared" si="2673"/>
        <v>0</v>
      </c>
      <c r="O1743" s="12">
        <f t="shared" si="2673"/>
        <v>0</v>
      </c>
      <c r="P1743" s="12">
        <f t="shared" si="2673"/>
        <v>0</v>
      </c>
      <c r="Q1743" s="12">
        <f t="shared" si="2673"/>
        <v>0</v>
      </c>
      <c r="R1743" s="12">
        <f t="shared" si="2673"/>
        <v>0</v>
      </c>
      <c r="S1743" s="12">
        <f t="shared" si="2673"/>
        <v>0</v>
      </c>
      <c r="T1743" s="12">
        <f t="shared" si="2673"/>
        <v>0</v>
      </c>
      <c r="U1743" s="12">
        <f t="shared" si="2673"/>
        <v>0</v>
      </c>
      <c r="V1743" s="12">
        <f t="shared" si="2673"/>
        <v>0</v>
      </c>
      <c r="W1743" s="12">
        <f t="shared" si="2673"/>
        <v>0</v>
      </c>
      <c r="X1743" s="12">
        <f t="shared" si="2673"/>
        <v>0</v>
      </c>
      <c r="Y1743" s="12">
        <f t="shared" si="2673"/>
        <v>0</v>
      </c>
      <c r="Z1743" s="12">
        <v>0</v>
      </c>
      <c r="AA1743" s="12">
        <v>0</v>
      </c>
      <c r="AB1743" s="12">
        <f t="shared" ref="AB1743:AQ1743" si="2674">SUM(AB1744:AB1748)</f>
        <v>0</v>
      </c>
      <c r="AC1743" s="12">
        <f t="shared" si="2674"/>
        <v>0</v>
      </c>
      <c r="AD1743" s="12">
        <f t="shared" si="2674"/>
        <v>0</v>
      </c>
      <c r="AE1743" s="12">
        <f t="shared" si="2674"/>
        <v>0</v>
      </c>
      <c r="AF1743" s="12">
        <f t="shared" si="2674"/>
        <v>0</v>
      </c>
      <c r="AG1743" s="12">
        <f t="shared" si="2674"/>
        <v>0</v>
      </c>
      <c r="AH1743" s="12">
        <f t="shared" si="2674"/>
        <v>0</v>
      </c>
      <c r="AI1743" s="12">
        <f t="shared" si="2674"/>
        <v>0</v>
      </c>
      <c r="AJ1743" s="12">
        <f t="shared" si="2674"/>
        <v>0</v>
      </c>
      <c r="AK1743" s="12">
        <f t="shared" si="2674"/>
        <v>0</v>
      </c>
      <c r="AL1743" s="12">
        <f t="shared" si="2674"/>
        <v>0</v>
      </c>
      <c r="AM1743" s="12">
        <f t="shared" si="2674"/>
        <v>0</v>
      </c>
      <c r="AN1743" s="12">
        <f t="shared" si="2674"/>
        <v>0</v>
      </c>
      <c r="AO1743" s="12">
        <f t="shared" si="2674"/>
        <v>0</v>
      </c>
      <c r="AP1743" s="12">
        <f t="shared" si="2674"/>
        <v>0</v>
      </c>
      <c r="AQ1743" s="12">
        <f t="shared" si="2674"/>
        <v>0</v>
      </c>
      <c r="AR1743" s="12">
        <v>0</v>
      </c>
      <c r="AS1743" s="12">
        <v>0</v>
      </c>
      <c r="AT1743" s="12">
        <f t="shared" ref="AT1743:BI1743" si="2675">SUM(AT1744:AT1748)</f>
        <v>0</v>
      </c>
      <c r="AU1743" s="12">
        <f t="shared" si="2675"/>
        <v>0</v>
      </c>
      <c r="AV1743" s="12">
        <f t="shared" si="2675"/>
        <v>0</v>
      </c>
      <c r="AW1743" s="12">
        <f t="shared" si="2675"/>
        <v>0</v>
      </c>
      <c r="AX1743" s="12">
        <f t="shared" si="2675"/>
        <v>0</v>
      </c>
      <c r="AY1743" s="12">
        <f t="shared" si="2675"/>
        <v>0</v>
      </c>
      <c r="AZ1743" s="12">
        <f t="shared" si="2675"/>
        <v>0</v>
      </c>
      <c r="BA1743" s="12">
        <f t="shared" si="2675"/>
        <v>0</v>
      </c>
      <c r="BB1743" s="12">
        <f t="shared" si="2675"/>
        <v>0</v>
      </c>
      <c r="BC1743" s="12">
        <f t="shared" si="2675"/>
        <v>0</v>
      </c>
      <c r="BD1743" s="12">
        <f t="shared" si="2675"/>
        <v>0</v>
      </c>
      <c r="BE1743" s="12">
        <f t="shared" si="2675"/>
        <v>0</v>
      </c>
      <c r="BF1743" s="12">
        <f t="shared" si="2675"/>
        <v>0</v>
      </c>
      <c r="BG1743" s="12">
        <f t="shared" si="2675"/>
        <v>0</v>
      </c>
      <c r="BH1743" s="12">
        <f t="shared" si="2675"/>
        <v>0</v>
      </c>
      <c r="BI1743" s="12">
        <f t="shared" si="2675"/>
        <v>0</v>
      </c>
      <c r="BJ1743" s="12">
        <v>0</v>
      </c>
      <c r="BK1743" s="12">
        <v>0</v>
      </c>
    </row>
    <row r="1744" spans="1:63" ht="22.5" x14ac:dyDescent="0.25">
      <c r="A1744" s="4" t="s">
        <v>550</v>
      </c>
      <c r="B1744" s="4" t="s">
        <v>58</v>
      </c>
      <c r="C1744" s="4" t="s">
        <v>142</v>
      </c>
      <c r="D1744" s="107" t="s">
        <v>594</v>
      </c>
      <c r="E1744" s="117">
        <v>6112</v>
      </c>
      <c r="F1744" s="107" t="s">
        <v>596</v>
      </c>
      <c r="G1744" s="103" t="s">
        <v>1656</v>
      </c>
      <c r="H1744" s="13" t="s">
        <v>59</v>
      </c>
      <c r="I1744" s="14">
        <v>28200</v>
      </c>
      <c r="J1744" s="14">
        <v>0</v>
      </c>
      <c r="K1744" s="14"/>
      <c r="L1744" s="14"/>
      <c r="M1744" s="14"/>
      <c r="N1744" s="14"/>
      <c r="O1744" s="14"/>
      <c r="P1744" s="14">
        <f t="shared" si="2619"/>
        <v>0</v>
      </c>
      <c r="Q1744" s="14"/>
      <c r="R1744" s="14"/>
      <c r="S1744" s="14"/>
      <c r="T1744" s="14"/>
      <c r="U1744" s="14"/>
      <c r="V1744" s="14"/>
      <c r="W1744" s="14"/>
      <c r="X1744" s="14"/>
      <c r="Y1744" s="14"/>
      <c r="Z1744" s="14">
        <v>0</v>
      </c>
      <c r="AA1744" s="14">
        <v>0</v>
      </c>
      <c r="AB1744" s="14">
        <v>0</v>
      </c>
      <c r="AC1744" s="14"/>
      <c r="AD1744" s="14"/>
      <c r="AE1744" s="14"/>
      <c r="AF1744" s="14"/>
      <c r="AG1744" s="14"/>
      <c r="AH1744" s="14">
        <f t="shared" si="2620"/>
        <v>0</v>
      </c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>
        <v>0</v>
      </c>
      <c r="AS1744" s="14">
        <v>0</v>
      </c>
      <c r="AT1744" s="14">
        <v>0</v>
      </c>
      <c r="AU1744" s="14"/>
      <c r="AV1744" s="14"/>
      <c r="AW1744" s="14"/>
      <c r="AX1744" s="14"/>
      <c r="AY1744" s="14"/>
      <c r="AZ1744" s="14">
        <f t="shared" si="2621"/>
        <v>0</v>
      </c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>
        <v>0</v>
      </c>
      <c r="BK1744" s="14">
        <v>0</v>
      </c>
    </row>
    <row r="1745" spans="1:63" x14ac:dyDescent="0.25">
      <c r="A1745" s="4" t="s">
        <v>550</v>
      </c>
      <c r="B1745" s="4" t="s">
        <v>58</v>
      </c>
      <c r="C1745" s="4" t="s">
        <v>142</v>
      </c>
      <c r="D1745" s="107" t="s">
        <v>594</v>
      </c>
      <c r="E1745" s="117">
        <v>6112</v>
      </c>
      <c r="F1745" s="107" t="s">
        <v>597</v>
      </c>
      <c r="G1745" s="103" t="s">
        <v>1656</v>
      </c>
      <c r="H1745" s="13" t="s">
        <v>24</v>
      </c>
      <c r="I1745" s="14">
        <v>141586</v>
      </c>
      <c r="J1745" s="14">
        <v>0</v>
      </c>
      <c r="K1745" s="14"/>
      <c r="L1745" s="14"/>
      <c r="M1745" s="14"/>
      <c r="N1745" s="14"/>
      <c r="O1745" s="14"/>
      <c r="P1745" s="14">
        <f t="shared" si="2619"/>
        <v>0</v>
      </c>
      <c r="Q1745" s="14"/>
      <c r="R1745" s="14"/>
      <c r="S1745" s="14"/>
      <c r="T1745" s="14"/>
      <c r="U1745" s="14"/>
      <c r="V1745" s="14"/>
      <c r="W1745" s="14"/>
      <c r="X1745" s="14"/>
      <c r="Y1745" s="14"/>
      <c r="Z1745" s="14">
        <v>0</v>
      </c>
      <c r="AA1745" s="14">
        <v>0</v>
      </c>
      <c r="AB1745" s="14">
        <v>0</v>
      </c>
      <c r="AC1745" s="14"/>
      <c r="AD1745" s="14"/>
      <c r="AE1745" s="14"/>
      <c r="AF1745" s="14"/>
      <c r="AG1745" s="14"/>
      <c r="AH1745" s="14">
        <f t="shared" si="2620"/>
        <v>0</v>
      </c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>
        <v>0</v>
      </c>
      <c r="AS1745" s="14">
        <v>0</v>
      </c>
      <c r="AT1745" s="14">
        <v>0</v>
      </c>
      <c r="AU1745" s="14"/>
      <c r="AV1745" s="14"/>
      <c r="AW1745" s="14"/>
      <c r="AX1745" s="14"/>
      <c r="AY1745" s="14"/>
      <c r="AZ1745" s="14">
        <f t="shared" si="2621"/>
        <v>0</v>
      </c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>
        <v>0</v>
      </c>
      <c r="BK1745" s="14">
        <v>0</v>
      </c>
    </row>
    <row r="1746" spans="1:63" x14ac:dyDescent="0.25">
      <c r="A1746" s="4" t="s">
        <v>550</v>
      </c>
      <c r="B1746" s="4" t="s">
        <v>58</v>
      </c>
      <c r="C1746" s="4" t="s">
        <v>142</v>
      </c>
      <c r="D1746" s="107" t="s">
        <v>594</v>
      </c>
      <c r="E1746" s="117">
        <v>6112</v>
      </c>
      <c r="F1746" s="107" t="s">
        <v>598</v>
      </c>
      <c r="G1746" s="103" t="s">
        <v>1656</v>
      </c>
      <c r="H1746" s="13" t="s">
        <v>25</v>
      </c>
      <c r="I1746" s="14">
        <v>21100</v>
      </c>
      <c r="J1746" s="14">
        <v>0</v>
      </c>
      <c r="K1746" s="14"/>
      <c r="L1746" s="14"/>
      <c r="M1746" s="14"/>
      <c r="N1746" s="14"/>
      <c r="O1746" s="14"/>
      <c r="P1746" s="14">
        <f t="shared" si="2619"/>
        <v>0</v>
      </c>
      <c r="Q1746" s="14"/>
      <c r="R1746" s="14"/>
      <c r="S1746" s="14"/>
      <c r="T1746" s="14"/>
      <c r="U1746" s="14"/>
      <c r="V1746" s="14"/>
      <c r="W1746" s="14"/>
      <c r="X1746" s="14"/>
      <c r="Y1746" s="14"/>
      <c r="Z1746" s="14">
        <v>0</v>
      </c>
      <c r="AA1746" s="14">
        <v>0</v>
      </c>
      <c r="AB1746" s="14">
        <v>0</v>
      </c>
      <c r="AC1746" s="14"/>
      <c r="AD1746" s="14"/>
      <c r="AE1746" s="14"/>
      <c r="AF1746" s="14"/>
      <c r="AG1746" s="14"/>
      <c r="AH1746" s="14">
        <f t="shared" si="2620"/>
        <v>0</v>
      </c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>
        <v>0</v>
      </c>
      <c r="AS1746" s="14">
        <v>0</v>
      </c>
      <c r="AT1746" s="14">
        <v>0</v>
      </c>
      <c r="AU1746" s="14"/>
      <c r="AV1746" s="14"/>
      <c r="AW1746" s="14"/>
      <c r="AX1746" s="14"/>
      <c r="AY1746" s="14"/>
      <c r="AZ1746" s="14">
        <f t="shared" si="2621"/>
        <v>0</v>
      </c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>
        <v>0</v>
      </c>
      <c r="BK1746" s="14">
        <v>0</v>
      </c>
    </row>
    <row r="1747" spans="1:63" x14ac:dyDescent="0.25">
      <c r="A1747" s="4" t="s">
        <v>550</v>
      </c>
      <c r="B1747" s="4" t="s">
        <v>58</v>
      </c>
      <c r="C1747" s="4" t="s">
        <v>142</v>
      </c>
      <c r="D1747" s="107" t="s">
        <v>594</v>
      </c>
      <c r="E1747" s="117">
        <v>6112</v>
      </c>
      <c r="F1747" s="107" t="s">
        <v>599</v>
      </c>
      <c r="G1747" s="103" t="s">
        <v>1656</v>
      </c>
      <c r="H1747" s="13" t="s">
        <v>23</v>
      </c>
      <c r="I1747" s="14">
        <v>6500</v>
      </c>
      <c r="J1747" s="14">
        <v>0</v>
      </c>
      <c r="K1747" s="14"/>
      <c r="L1747" s="14"/>
      <c r="M1747" s="14"/>
      <c r="N1747" s="14"/>
      <c r="O1747" s="14"/>
      <c r="P1747" s="14">
        <f t="shared" si="2619"/>
        <v>0</v>
      </c>
      <c r="Q1747" s="14"/>
      <c r="R1747" s="14"/>
      <c r="S1747" s="14"/>
      <c r="T1747" s="14"/>
      <c r="U1747" s="14"/>
      <c r="V1747" s="14"/>
      <c r="W1747" s="14"/>
      <c r="X1747" s="14"/>
      <c r="Y1747" s="14"/>
      <c r="Z1747" s="14">
        <v>0</v>
      </c>
      <c r="AA1747" s="14">
        <v>0</v>
      </c>
      <c r="AB1747" s="14">
        <v>0</v>
      </c>
      <c r="AC1747" s="14"/>
      <c r="AD1747" s="14"/>
      <c r="AE1747" s="14"/>
      <c r="AF1747" s="14"/>
      <c r="AG1747" s="14"/>
      <c r="AH1747" s="14">
        <f t="shared" si="2620"/>
        <v>0</v>
      </c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>
        <v>0</v>
      </c>
      <c r="AS1747" s="14">
        <v>0</v>
      </c>
      <c r="AT1747" s="14">
        <v>0</v>
      </c>
      <c r="AU1747" s="14"/>
      <c r="AV1747" s="14"/>
      <c r="AW1747" s="14"/>
      <c r="AX1747" s="14"/>
      <c r="AY1747" s="14"/>
      <c r="AZ1747" s="14">
        <f t="shared" si="2621"/>
        <v>0</v>
      </c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>
        <v>0</v>
      </c>
      <c r="BK1747" s="14">
        <v>0</v>
      </c>
    </row>
    <row r="1748" spans="1:63" x14ac:dyDescent="0.25">
      <c r="A1748" s="4" t="s">
        <v>550</v>
      </c>
      <c r="B1748" s="4" t="s">
        <v>58</v>
      </c>
      <c r="C1748" s="4" t="s">
        <v>142</v>
      </c>
      <c r="D1748" s="107" t="s">
        <v>594</v>
      </c>
      <c r="E1748" s="117">
        <v>6112</v>
      </c>
      <c r="F1748" s="107" t="s">
        <v>600</v>
      </c>
      <c r="G1748" s="103" t="s">
        <v>1656</v>
      </c>
      <c r="H1748" s="13" t="s">
        <v>26</v>
      </c>
      <c r="I1748" s="14">
        <v>8000</v>
      </c>
      <c r="J1748" s="14">
        <v>0</v>
      </c>
      <c r="K1748" s="14"/>
      <c r="L1748" s="14"/>
      <c r="M1748" s="14"/>
      <c r="N1748" s="14"/>
      <c r="O1748" s="14"/>
      <c r="P1748" s="14">
        <f t="shared" si="2619"/>
        <v>0</v>
      </c>
      <c r="Q1748" s="14"/>
      <c r="R1748" s="14"/>
      <c r="S1748" s="14"/>
      <c r="T1748" s="14"/>
      <c r="U1748" s="14"/>
      <c r="V1748" s="14"/>
      <c r="W1748" s="14"/>
      <c r="X1748" s="14"/>
      <c r="Y1748" s="14"/>
      <c r="Z1748" s="14">
        <v>0</v>
      </c>
      <c r="AA1748" s="14">
        <v>0</v>
      </c>
      <c r="AB1748" s="14">
        <v>0</v>
      </c>
      <c r="AC1748" s="14"/>
      <c r="AD1748" s="14"/>
      <c r="AE1748" s="14"/>
      <c r="AF1748" s="14"/>
      <c r="AG1748" s="14"/>
      <c r="AH1748" s="14">
        <f t="shared" si="2620"/>
        <v>0</v>
      </c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>
        <v>0</v>
      </c>
      <c r="AS1748" s="14">
        <v>0</v>
      </c>
      <c r="AT1748" s="14">
        <v>0</v>
      </c>
      <c r="AU1748" s="14"/>
      <c r="AV1748" s="14"/>
      <c r="AW1748" s="14"/>
      <c r="AX1748" s="14"/>
      <c r="AY1748" s="14"/>
      <c r="AZ1748" s="14">
        <f t="shared" si="2621"/>
        <v>0</v>
      </c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>
        <v>0</v>
      </c>
      <c r="BK1748" s="14">
        <v>0</v>
      </c>
    </row>
    <row r="1749" spans="1:63" ht="22.5" x14ac:dyDescent="0.25">
      <c r="A1749" s="4" t="s">
        <v>550</v>
      </c>
      <c r="B1749" s="4" t="s">
        <v>58</v>
      </c>
      <c r="C1749" s="4" t="s">
        <v>142</v>
      </c>
      <c r="D1749" s="107" t="s">
        <v>594</v>
      </c>
      <c r="E1749" s="106" t="s">
        <v>27</v>
      </c>
      <c r="F1749" s="106" t="s">
        <v>0</v>
      </c>
      <c r="G1749" s="2" t="s">
        <v>0</v>
      </c>
      <c r="H1749" s="2" t="s">
        <v>28</v>
      </c>
      <c r="I1749" s="12">
        <f>SUM(I1750)</f>
        <v>216882</v>
      </c>
      <c r="J1749" s="12">
        <f t="shared" ref="J1749:Y1749" si="2676">SUM(J1750)</f>
        <v>0</v>
      </c>
      <c r="K1749" s="12">
        <f t="shared" si="2676"/>
        <v>0</v>
      </c>
      <c r="L1749" s="12">
        <f t="shared" si="2676"/>
        <v>0</v>
      </c>
      <c r="M1749" s="12">
        <f t="shared" si="2676"/>
        <v>0</v>
      </c>
      <c r="N1749" s="12">
        <f t="shared" si="2676"/>
        <v>0</v>
      </c>
      <c r="O1749" s="12">
        <f t="shared" si="2676"/>
        <v>0</v>
      </c>
      <c r="P1749" s="12">
        <f t="shared" si="2676"/>
        <v>0</v>
      </c>
      <c r="Q1749" s="12">
        <f t="shared" si="2676"/>
        <v>0</v>
      </c>
      <c r="R1749" s="12">
        <f t="shared" si="2676"/>
        <v>0</v>
      </c>
      <c r="S1749" s="12">
        <f t="shared" si="2676"/>
        <v>0</v>
      </c>
      <c r="T1749" s="12">
        <f t="shared" si="2676"/>
        <v>0</v>
      </c>
      <c r="U1749" s="12">
        <f t="shared" si="2676"/>
        <v>0</v>
      </c>
      <c r="V1749" s="12">
        <f t="shared" si="2676"/>
        <v>0</v>
      </c>
      <c r="W1749" s="12">
        <f t="shared" si="2676"/>
        <v>0</v>
      </c>
      <c r="X1749" s="12">
        <f t="shared" si="2676"/>
        <v>0</v>
      </c>
      <c r="Y1749" s="12">
        <f t="shared" si="2676"/>
        <v>0</v>
      </c>
      <c r="Z1749" s="12">
        <v>0</v>
      </c>
      <c r="AA1749" s="12">
        <v>0</v>
      </c>
      <c r="AB1749" s="12">
        <f t="shared" ref="AB1749:AQ1749" si="2677">SUM(AB1750)</f>
        <v>0</v>
      </c>
      <c r="AC1749" s="12">
        <f t="shared" si="2677"/>
        <v>0</v>
      </c>
      <c r="AD1749" s="12">
        <f t="shared" si="2677"/>
        <v>0</v>
      </c>
      <c r="AE1749" s="12">
        <f t="shared" si="2677"/>
        <v>0</v>
      </c>
      <c r="AF1749" s="12">
        <f t="shared" si="2677"/>
        <v>0</v>
      </c>
      <c r="AG1749" s="12">
        <f t="shared" si="2677"/>
        <v>0</v>
      </c>
      <c r="AH1749" s="12">
        <f t="shared" si="2677"/>
        <v>0</v>
      </c>
      <c r="AI1749" s="12">
        <f t="shared" si="2677"/>
        <v>0</v>
      </c>
      <c r="AJ1749" s="12">
        <f t="shared" si="2677"/>
        <v>0</v>
      </c>
      <c r="AK1749" s="12">
        <f t="shared" si="2677"/>
        <v>0</v>
      </c>
      <c r="AL1749" s="12">
        <f t="shared" si="2677"/>
        <v>0</v>
      </c>
      <c r="AM1749" s="12">
        <f t="shared" si="2677"/>
        <v>0</v>
      </c>
      <c r="AN1749" s="12">
        <f t="shared" si="2677"/>
        <v>0</v>
      </c>
      <c r="AO1749" s="12">
        <f t="shared" si="2677"/>
        <v>0</v>
      </c>
      <c r="AP1749" s="12">
        <f t="shared" si="2677"/>
        <v>0</v>
      </c>
      <c r="AQ1749" s="12">
        <f t="shared" si="2677"/>
        <v>0</v>
      </c>
      <c r="AR1749" s="12">
        <v>0</v>
      </c>
      <c r="AS1749" s="12">
        <v>0</v>
      </c>
      <c r="AT1749" s="12">
        <f t="shared" ref="AT1749:BI1749" si="2678">SUM(AT1750)</f>
        <v>0</v>
      </c>
      <c r="AU1749" s="12">
        <f t="shared" si="2678"/>
        <v>0</v>
      </c>
      <c r="AV1749" s="12">
        <f t="shared" si="2678"/>
        <v>0</v>
      </c>
      <c r="AW1749" s="12">
        <f t="shared" si="2678"/>
        <v>0</v>
      </c>
      <c r="AX1749" s="12">
        <f t="shared" si="2678"/>
        <v>0</v>
      </c>
      <c r="AY1749" s="12">
        <f t="shared" si="2678"/>
        <v>0</v>
      </c>
      <c r="AZ1749" s="12">
        <f t="shared" si="2678"/>
        <v>0</v>
      </c>
      <c r="BA1749" s="12">
        <f t="shared" si="2678"/>
        <v>0</v>
      </c>
      <c r="BB1749" s="12">
        <f t="shared" si="2678"/>
        <v>0</v>
      </c>
      <c r="BC1749" s="12">
        <f t="shared" si="2678"/>
        <v>0</v>
      </c>
      <c r="BD1749" s="12">
        <f t="shared" si="2678"/>
        <v>0</v>
      </c>
      <c r="BE1749" s="12">
        <f t="shared" si="2678"/>
        <v>0</v>
      </c>
      <c r="BF1749" s="12">
        <f t="shared" si="2678"/>
        <v>0</v>
      </c>
      <c r="BG1749" s="12">
        <f t="shared" si="2678"/>
        <v>0</v>
      </c>
      <c r="BH1749" s="12">
        <f t="shared" si="2678"/>
        <v>0</v>
      </c>
      <c r="BI1749" s="12">
        <f t="shared" si="2678"/>
        <v>0</v>
      </c>
      <c r="BJ1749" s="12">
        <v>0</v>
      </c>
      <c r="BK1749" s="12">
        <v>0</v>
      </c>
    </row>
    <row r="1750" spans="1:63" x14ac:dyDescent="0.25">
      <c r="A1750" s="4" t="s">
        <v>550</v>
      </c>
      <c r="B1750" s="4" t="s">
        <v>58</v>
      </c>
      <c r="C1750" s="4" t="s">
        <v>142</v>
      </c>
      <c r="D1750" s="107" t="s">
        <v>594</v>
      </c>
      <c r="E1750" s="117">
        <v>6121</v>
      </c>
      <c r="F1750" s="107"/>
      <c r="G1750" s="103" t="s">
        <v>1656</v>
      </c>
      <c r="H1750" s="13" t="s">
        <v>29</v>
      </c>
      <c r="I1750" s="14">
        <v>216882</v>
      </c>
      <c r="J1750" s="14">
        <v>0</v>
      </c>
      <c r="K1750" s="14"/>
      <c r="L1750" s="14"/>
      <c r="M1750" s="14"/>
      <c r="N1750" s="14"/>
      <c r="O1750" s="14"/>
      <c r="P1750" s="14">
        <f t="shared" si="2619"/>
        <v>0</v>
      </c>
      <c r="Q1750" s="14"/>
      <c r="R1750" s="14"/>
      <c r="S1750" s="14"/>
      <c r="T1750" s="14"/>
      <c r="U1750" s="14"/>
      <c r="V1750" s="14"/>
      <c r="W1750" s="14"/>
      <c r="X1750" s="14"/>
      <c r="Y1750" s="14"/>
      <c r="Z1750" s="14">
        <v>0</v>
      </c>
      <c r="AA1750" s="14">
        <v>0</v>
      </c>
      <c r="AB1750" s="14">
        <v>0</v>
      </c>
      <c r="AC1750" s="14"/>
      <c r="AD1750" s="14"/>
      <c r="AE1750" s="14"/>
      <c r="AF1750" s="14"/>
      <c r="AG1750" s="14"/>
      <c r="AH1750" s="14">
        <f t="shared" si="2620"/>
        <v>0</v>
      </c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>
        <v>0</v>
      </c>
      <c r="AS1750" s="14">
        <v>0</v>
      </c>
      <c r="AT1750" s="14">
        <v>0</v>
      </c>
      <c r="AU1750" s="14"/>
      <c r="AV1750" s="14"/>
      <c r="AW1750" s="14"/>
      <c r="AX1750" s="14"/>
      <c r="AY1750" s="14"/>
      <c r="AZ1750" s="14">
        <f t="shared" si="2621"/>
        <v>0</v>
      </c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>
        <v>0</v>
      </c>
      <c r="BK1750" s="14">
        <v>0</v>
      </c>
    </row>
    <row r="1751" spans="1:63" ht="22.5" x14ac:dyDescent="0.25">
      <c r="A1751" s="4" t="s">
        <v>550</v>
      </c>
      <c r="B1751" s="4" t="s">
        <v>58</v>
      </c>
      <c r="C1751" s="4" t="s">
        <v>142</v>
      </c>
      <c r="D1751" s="107" t="s">
        <v>594</v>
      </c>
      <c r="E1751" s="106" t="s">
        <v>31</v>
      </c>
      <c r="F1751" s="106" t="s">
        <v>0</v>
      </c>
      <c r="G1751" s="2" t="s">
        <v>0</v>
      </c>
      <c r="H1751" s="2" t="s">
        <v>32</v>
      </c>
      <c r="I1751" s="12">
        <f>SUM(I1752:I1760)</f>
        <v>316625</v>
      </c>
      <c r="J1751" s="12">
        <f t="shared" ref="J1751:Y1751" si="2679">SUM(J1752:J1760)</f>
        <v>0</v>
      </c>
      <c r="K1751" s="12">
        <f t="shared" si="2679"/>
        <v>0</v>
      </c>
      <c r="L1751" s="12">
        <f t="shared" si="2679"/>
        <v>0</v>
      </c>
      <c r="M1751" s="12">
        <f t="shared" si="2679"/>
        <v>74461</v>
      </c>
      <c r="N1751" s="12">
        <f t="shared" si="2679"/>
        <v>0</v>
      </c>
      <c r="O1751" s="12">
        <f t="shared" si="2679"/>
        <v>0</v>
      </c>
      <c r="P1751" s="12">
        <f t="shared" si="2679"/>
        <v>74461</v>
      </c>
      <c r="Q1751" s="12">
        <f t="shared" si="2679"/>
        <v>0</v>
      </c>
      <c r="R1751" s="12">
        <f t="shared" si="2679"/>
        <v>13598</v>
      </c>
      <c r="S1751" s="12">
        <f t="shared" si="2679"/>
        <v>0</v>
      </c>
      <c r="T1751" s="12">
        <f t="shared" si="2679"/>
        <v>22772</v>
      </c>
      <c r="U1751" s="12">
        <f t="shared" si="2679"/>
        <v>9615</v>
      </c>
      <c r="V1751" s="12">
        <f t="shared" si="2679"/>
        <v>10000</v>
      </c>
      <c r="W1751" s="12">
        <f t="shared" si="2679"/>
        <v>18476</v>
      </c>
      <c r="X1751" s="12">
        <f t="shared" si="2679"/>
        <v>0</v>
      </c>
      <c r="Y1751" s="12">
        <f t="shared" si="2679"/>
        <v>0</v>
      </c>
      <c r="Z1751" s="12">
        <v>74461</v>
      </c>
      <c r="AA1751" s="12">
        <v>0</v>
      </c>
      <c r="AB1751" s="12">
        <f t="shared" ref="AB1751:AQ1751" si="2680">SUM(AB1752:AB1760)</f>
        <v>0</v>
      </c>
      <c r="AC1751" s="12">
        <f t="shared" si="2680"/>
        <v>0</v>
      </c>
      <c r="AD1751" s="12">
        <f t="shared" si="2680"/>
        <v>0</v>
      </c>
      <c r="AE1751" s="12">
        <f t="shared" si="2680"/>
        <v>17303</v>
      </c>
      <c r="AF1751" s="12">
        <f t="shared" si="2680"/>
        <v>0</v>
      </c>
      <c r="AG1751" s="12">
        <f t="shared" si="2680"/>
        <v>0</v>
      </c>
      <c r="AH1751" s="12">
        <f t="shared" si="2680"/>
        <v>17303</v>
      </c>
      <c r="AI1751" s="12">
        <f t="shared" si="2680"/>
        <v>0</v>
      </c>
      <c r="AJ1751" s="12">
        <f t="shared" si="2680"/>
        <v>0</v>
      </c>
      <c r="AK1751" s="12">
        <f t="shared" si="2680"/>
        <v>0</v>
      </c>
      <c r="AL1751" s="12">
        <f t="shared" si="2680"/>
        <v>0</v>
      </c>
      <c r="AM1751" s="12">
        <f t="shared" si="2680"/>
        <v>0</v>
      </c>
      <c r="AN1751" s="12">
        <f t="shared" si="2680"/>
        <v>0</v>
      </c>
      <c r="AO1751" s="12">
        <f t="shared" si="2680"/>
        <v>0</v>
      </c>
      <c r="AP1751" s="12">
        <f t="shared" si="2680"/>
        <v>17303</v>
      </c>
      <c r="AQ1751" s="12">
        <f t="shared" si="2680"/>
        <v>0</v>
      </c>
      <c r="AR1751" s="12">
        <v>17303</v>
      </c>
      <c r="AS1751" s="12">
        <v>0</v>
      </c>
      <c r="AT1751" s="12">
        <f t="shared" ref="AT1751:BI1751" si="2681">SUM(AT1752:AT1760)</f>
        <v>7000</v>
      </c>
      <c r="AU1751" s="12">
        <f t="shared" si="2681"/>
        <v>20677</v>
      </c>
      <c r="AV1751" s="12">
        <f t="shared" si="2681"/>
        <v>0</v>
      </c>
      <c r="AW1751" s="12">
        <f t="shared" si="2681"/>
        <v>146832</v>
      </c>
      <c r="AX1751" s="12">
        <f t="shared" si="2681"/>
        <v>0</v>
      </c>
      <c r="AY1751" s="12">
        <f t="shared" si="2681"/>
        <v>0</v>
      </c>
      <c r="AZ1751" s="12">
        <f t="shared" si="2681"/>
        <v>174509</v>
      </c>
      <c r="BA1751" s="12">
        <f t="shared" si="2681"/>
        <v>6000</v>
      </c>
      <c r="BB1751" s="12">
        <f t="shared" si="2681"/>
        <v>69000</v>
      </c>
      <c r="BC1751" s="12">
        <f t="shared" si="2681"/>
        <v>20677</v>
      </c>
      <c r="BD1751" s="12">
        <f t="shared" si="2681"/>
        <v>10522</v>
      </c>
      <c r="BE1751" s="12">
        <f t="shared" si="2681"/>
        <v>0</v>
      </c>
      <c r="BF1751" s="12">
        <f t="shared" si="2681"/>
        <v>3000</v>
      </c>
      <c r="BG1751" s="12">
        <f t="shared" si="2681"/>
        <v>31377</v>
      </c>
      <c r="BH1751" s="12">
        <f t="shared" si="2681"/>
        <v>10000</v>
      </c>
      <c r="BI1751" s="12">
        <f t="shared" si="2681"/>
        <v>22933</v>
      </c>
      <c r="BJ1751" s="12">
        <v>173509</v>
      </c>
      <c r="BK1751" s="12">
        <v>1000</v>
      </c>
    </row>
    <row r="1752" spans="1:63" x14ac:dyDescent="0.25">
      <c r="A1752" s="4" t="s">
        <v>550</v>
      </c>
      <c r="B1752" s="4" t="s">
        <v>58</v>
      </c>
      <c r="C1752" s="4" t="s">
        <v>142</v>
      </c>
      <c r="D1752" s="107" t="s">
        <v>594</v>
      </c>
      <c r="E1752" s="117">
        <v>6131</v>
      </c>
      <c r="F1752" s="107"/>
      <c r="G1752" s="103" t="s">
        <v>1656</v>
      </c>
      <c r="H1752" s="13" t="s">
        <v>34</v>
      </c>
      <c r="I1752" s="14">
        <v>12400</v>
      </c>
      <c r="J1752" s="14">
        <v>0</v>
      </c>
      <c r="K1752" s="14"/>
      <c r="L1752" s="14"/>
      <c r="M1752" s="14"/>
      <c r="N1752" s="14"/>
      <c r="O1752" s="14"/>
      <c r="P1752" s="14">
        <f t="shared" si="2619"/>
        <v>0</v>
      </c>
      <c r="Q1752" s="14"/>
      <c r="R1752" s="14"/>
      <c r="S1752" s="14"/>
      <c r="T1752" s="14"/>
      <c r="U1752" s="14"/>
      <c r="V1752" s="14"/>
      <c r="W1752" s="14"/>
      <c r="X1752" s="14"/>
      <c r="Y1752" s="14"/>
      <c r="Z1752" s="14">
        <v>0</v>
      </c>
      <c r="AA1752" s="14">
        <v>0</v>
      </c>
      <c r="AB1752" s="14">
        <v>0</v>
      </c>
      <c r="AC1752" s="14"/>
      <c r="AD1752" s="14"/>
      <c r="AE1752" s="14"/>
      <c r="AF1752" s="14"/>
      <c r="AG1752" s="14"/>
      <c r="AH1752" s="14">
        <f t="shared" si="2620"/>
        <v>0</v>
      </c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>
        <v>0</v>
      </c>
      <c r="AS1752" s="14">
        <v>0</v>
      </c>
      <c r="AT1752" s="14">
        <v>1000</v>
      </c>
      <c r="AU1752" s="14"/>
      <c r="AV1752" s="14"/>
      <c r="AW1752" s="14"/>
      <c r="AX1752" s="14"/>
      <c r="AY1752" s="14"/>
      <c r="AZ1752" s="14">
        <f t="shared" si="2621"/>
        <v>1000</v>
      </c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>
        <v>0</v>
      </c>
      <c r="BK1752" s="14">
        <v>1000</v>
      </c>
    </row>
    <row r="1753" spans="1:63" x14ac:dyDescent="0.25">
      <c r="A1753" s="4" t="s">
        <v>550</v>
      </c>
      <c r="B1753" s="4" t="s">
        <v>58</v>
      </c>
      <c r="C1753" s="4" t="s">
        <v>142</v>
      </c>
      <c r="D1753" s="107" t="s">
        <v>594</v>
      </c>
      <c r="E1753" s="117">
        <v>6132</v>
      </c>
      <c r="F1753" s="107"/>
      <c r="G1753" s="103" t="s">
        <v>1656</v>
      </c>
      <c r="H1753" s="13" t="s">
        <v>74</v>
      </c>
      <c r="I1753" s="14">
        <v>375</v>
      </c>
      <c r="J1753" s="14">
        <v>0</v>
      </c>
      <c r="K1753" s="14"/>
      <c r="L1753" s="14"/>
      <c r="M1753" s="14"/>
      <c r="N1753" s="14"/>
      <c r="O1753" s="14"/>
      <c r="P1753" s="14">
        <f t="shared" si="2619"/>
        <v>0</v>
      </c>
      <c r="Q1753" s="14"/>
      <c r="R1753" s="14"/>
      <c r="S1753" s="14"/>
      <c r="T1753" s="14"/>
      <c r="U1753" s="14"/>
      <c r="V1753" s="14"/>
      <c r="W1753" s="14"/>
      <c r="X1753" s="14"/>
      <c r="Y1753" s="14"/>
      <c r="Z1753" s="14">
        <v>0</v>
      </c>
      <c r="AA1753" s="14">
        <v>0</v>
      </c>
      <c r="AB1753" s="14">
        <v>0</v>
      </c>
      <c r="AC1753" s="14"/>
      <c r="AD1753" s="14"/>
      <c r="AE1753" s="14"/>
      <c r="AF1753" s="14"/>
      <c r="AG1753" s="14"/>
      <c r="AH1753" s="14">
        <f t="shared" si="2620"/>
        <v>0</v>
      </c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>
        <v>0</v>
      </c>
      <c r="AS1753" s="14">
        <v>0</v>
      </c>
      <c r="AT1753" s="14">
        <v>0</v>
      </c>
      <c r="AU1753" s="14"/>
      <c r="AV1753" s="14"/>
      <c r="AW1753" s="14"/>
      <c r="AX1753" s="14"/>
      <c r="AY1753" s="14"/>
      <c r="AZ1753" s="14">
        <f t="shared" si="2621"/>
        <v>0</v>
      </c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>
        <v>0</v>
      </c>
      <c r="BK1753" s="14">
        <v>0</v>
      </c>
    </row>
    <row r="1754" spans="1:63" x14ac:dyDescent="0.25">
      <c r="A1754" s="4" t="s">
        <v>550</v>
      </c>
      <c r="B1754" s="4" t="s">
        <v>58</v>
      </c>
      <c r="C1754" s="4" t="s">
        <v>142</v>
      </c>
      <c r="D1754" s="107" t="s">
        <v>594</v>
      </c>
      <c r="E1754" s="117">
        <v>6133</v>
      </c>
      <c r="F1754" s="107"/>
      <c r="G1754" s="103" t="s">
        <v>1656</v>
      </c>
      <c r="H1754" s="13" t="s">
        <v>77</v>
      </c>
      <c r="I1754" s="14">
        <v>4125</v>
      </c>
      <c r="J1754" s="14">
        <v>0</v>
      </c>
      <c r="K1754" s="14"/>
      <c r="L1754" s="14"/>
      <c r="M1754" s="14"/>
      <c r="N1754" s="14"/>
      <c r="O1754" s="14"/>
      <c r="P1754" s="14">
        <f t="shared" si="2619"/>
        <v>0</v>
      </c>
      <c r="Q1754" s="14"/>
      <c r="R1754" s="14"/>
      <c r="S1754" s="14"/>
      <c r="T1754" s="14"/>
      <c r="U1754" s="14"/>
      <c r="V1754" s="14"/>
      <c r="W1754" s="14"/>
      <c r="X1754" s="14"/>
      <c r="Y1754" s="14"/>
      <c r="Z1754" s="14">
        <v>0</v>
      </c>
      <c r="AA1754" s="14">
        <v>0</v>
      </c>
      <c r="AB1754" s="14">
        <v>0</v>
      </c>
      <c r="AC1754" s="14"/>
      <c r="AD1754" s="14"/>
      <c r="AE1754" s="14"/>
      <c r="AF1754" s="14"/>
      <c r="AG1754" s="14"/>
      <c r="AH1754" s="14">
        <f t="shared" si="2620"/>
        <v>0</v>
      </c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>
        <v>0</v>
      </c>
      <c r="AS1754" s="14">
        <v>0</v>
      </c>
      <c r="AT1754" s="14">
        <v>0</v>
      </c>
      <c r="AU1754" s="14"/>
      <c r="AV1754" s="14"/>
      <c r="AW1754" s="14"/>
      <c r="AX1754" s="14"/>
      <c r="AY1754" s="14"/>
      <c r="AZ1754" s="14">
        <f t="shared" si="2621"/>
        <v>0</v>
      </c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>
        <v>0</v>
      </c>
      <c r="BK1754" s="14">
        <v>0</v>
      </c>
    </row>
    <row r="1755" spans="1:63" x14ac:dyDescent="0.25">
      <c r="A1755" s="4" t="s">
        <v>550</v>
      </c>
      <c r="B1755" s="4" t="s">
        <v>58</v>
      </c>
      <c r="C1755" s="4" t="s">
        <v>142</v>
      </c>
      <c r="D1755" s="107" t="s">
        <v>594</v>
      </c>
      <c r="E1755" s="117">
        <v>6134</v>
      </c>
      <c r="F1755" s="107"/>
      <c r="G1755" s="103" t="s">
        <v>1656</v>
      </c>
      <c r="H1755" s="13" t="s">
        <v>80</v>
      </c>
      <c r="I1755" s="14">
        <v>20500</v>
      </c>
      <c r="J1755" s="14">
        <v>0</v>
      </c>
      <c r="K1755" s="14"/>
      <c r="L1755" s="14"/>
      <c r="M1755" s="14"/>
      <c r="N1755" s="14"/>
      <c r="O1755" s="14"/>
      <c r="P1755" s="14">
        <f t="shared" si="2619"/>
        <v>0</v>
      </c>
      <c r="Q1755" s="14"/>
      <c r="R1755" s="14"/>
      <c r="S1755" s="14"/>
      <c r="T1755" s="14"/>
      <c r="U1755" s="14"/>
      <c r="V1755" s="14"/>
      <c r="W1755" s="14"/>
      <c r="X1755" s="14"/>
      <c r="Y1755" s="14"/>
      <c r="Z1755" s="14">
        <v>0</v>
      </c>
      <c r="AA1755" s="14">
        <v>0</v>
      </c>
      <c r="AB1755" s="14">
        <v>0</v>
      </c>
      <c r="AC1755" s="14"/>
      <c r="AD1755" s="14"/>
      <c r="AE1755" s="14"/>
      <c r="AF1755" s="14"/>
      <c r="AG1755" s="14"/>
      <c r="AH1755" s="14">
        <f t="shared" si="2620"/>
        <v>0</v>
      </c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>
        <v>0</v>
      </c>
      <c r="AS1755" s="14">
        <v>0</v>
      </c>
      <c r="AT1755" s="14">
        <v>0</v>
      </c>
      <c r="AU1755" s="14"/>
      <c r="AV1755" s="14"/>
      <c r="AW1755" s="14"/>
      <c r="AX1755" s="14"/>
      <c r="AY1755" s="14"/>
      <c r="AZ1755" s="14">
        <f t="shared" si="2621"/>
        <v>0</v>
      </c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>
        <v>0</v>
      </c>
      <c r="BK1755" s="14">
        <v>0</v>
      </c>
    </row>
    <row r="1756" spans="1:63" x14ac:dyDescent="0.25">
      <c r="A1756" s="4" t="s">
        <v>550</v>
      </c>
      <c r="B1756" s="4" t="s">
        <v>58</v>
      </c>
      <c r="C1756" s="4" t="s">
        <v>142</v>
      </c>
      <c r="D1756" s="107" t="s">
        <v>594</v>
      </c>
      <c r="E1756" s="117">
        <v>6135</v>
      </c>
      <c r="F1756" s="107"/>
      <c r="G1756" s="103" t="s">
        <v>1656</v>
      </c>
      <c r="H1756" s="13" t="s">
        <v>83</v>
      </c>
      <c r="I1756" s="14">
        <v>4375</v>
      </c>
      <c r="J1756" s="14">
        <v>0</v>
      </c>
      <c r="K1756" s="14"/>
      <c r="L1756" s="14"/>
      <c r="M1756" s="14"/>
      <c r="N1756" s="14"/>
      <c r="O1756" s="14"/>
      <c r="P1756" s="14">
        <f t="shared" si="2619"/>
        <v>0</v>
      </c>
      <c r="Q1756" s="14"/>
      <c r="R1756" s="14"/>
      <c r="S1756" s="14"/>
      <c r="T1756" s="14"/>
      <c r="U1756" s="14"/>
      <c r="V1756" s="14"/>
      <c r="W1756" s="14"/>
      <c r="X1756" s="14"/>
      <c r="Y1756" s="14"/>
      <c r="Z1756" s="14">
        <v>0</v>
      </c>
      <c r="AA1756" s="14">
        <v>0</v>
      </c>
      <c r="AB1756" s="14">
        <v>0</v>
      </c>
      <c r="AC1756" s="14"/>
      <c r="AD1756" s="14"/>
      <c r="AE1756" s="14"/>
      <c r="AF1756" s="14"/>
      <c r="AG1756" s="14"/>
      <c r="AH1756" s="14">
        <f t="shared" si="2620"/>
        <v>0</v>
      </c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>
        <v>0</v>
      </c>
      <c r="AS1756" s="14">
        <v>0</v>
      </c>
      <c r="AT1756" s="14">
        <v>0</v>
      </c>
      <c r="AU1756" s="14"/>
      <c r="AV1756" s="14"/>
      <c r="AW1756" s="14">
        <v>1500</v>
      </c>
      <c r="AX1756" s="14"/>
      <c r="AY1756" s="14"/>
      <c r="AZ1756" s="14">
        <f t="shared" si="2621"/>
        <v>1500</v>
      </c>
      <c r="BA1756" s="14"/>
      <c r="BB1756" s="14"/>
      <c r="BC1756" s="14"/>
      <c r="BD1756" s="14"/>
      <c r="BE1756" s="14"/>
      <c r="BF1756" s="14">
        <v>1500</v>
      </c>
      <c r="BG1756" s="14"/>
      <c r="BH1756" s="14"/>
      <c r="BI1756" s="14"/>
      <c r="BJ1756" s="14">
        <v>1500</v>
      </c>
      <c r="BK1756" s="14">
        <v>0</v>
      </c>
    </row>
    <row r="1757" spans="1:63" ht="22.5" x14ac:dyDescent="0.25">
      <c r="A1757" s="4" t="s">
        <v>550</v>
      </c>
      <c r="B1757" s="4" t="s">
        <v>58</v>
      </c>
      <c r="C1757" s="4" t="s">
        <v>142</v>
      </c>
      <c r="D1757" s="107" t="s">
        <v>594</v>
      </c>
      <c r="E1757" s="117">
        <v>6136</v>
      </c>
      <c r="F1757" s="107"/>
      <c r="G1757" s="103" t="s">
        <v>1656</v>
      </c>
      <c r="H1757" s="13" t="s">
        <v>86</v>
      </c>
      <c r="I1757" s="14">
        <v>1725</v>
      </c>
      <c r="J1757" s="14">
        <v>0</v>
      </c>
      <c r="K1757" s="14"/>
      <c r="L1757" s="14"/>
      <c r="M1757" s="14">
        <v>3000</v>
      </c>
      <c r="N1757" s="14"/>
      <c r="O1757" s="14"/>
      <c r="P1757" s="14">
        <f t="shared" si="2619"/>
        <v>3000</v>
      </c>
      <c r="Q1757" s="14"/>
      <c r="R1757" s="14">
        <v>3000</v>
      </c>
      <c r="S1757" s="14"/>
      <c r="T1757" s="14"/>
      <c r="U1757" s="14"/>
      <c r="V1757" s="14"/>
      <c r="W1757" s="14"/>
      <c r="X1757" s="14"/>
      <c r="Y1757" s="14"/>
      <c r="Z1757" s="14">
        <v>3000</v>
      </c>
      <c r="AA1757" s="14">
        <v>0</v>
      </c>
      <c r="AB1757" s="14">
        <v>0</v>
      </c>
      <c r="AC1757" s="14"/>
      <c r="AD1757" s="14"/>
      <c r="AE1757" s="14"/>
      <c r="AF1757" s="14"/>
      <c r="AG1757" s="14"/>
      <c r="AH1757" s="14">
        <f t="shared" si="2620"/>
        <v>0</v>
      </c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>
        <v>0</v>
      </c>
      <c r="AS1757" s="14">
        <v>0</v>
      </c>
      <c r="AT1757" s="14">
        <v>0</v>
      </c>
      <c r="AU1757" s="14"/>
      <c r="AV1757" s="14"/>
      <c r="AW1757" s="14">
        <f>1500+1000</f>
        <v>2500</v>
      </c>
      <c r="AX1757" s="14"/>
      <c r="AY1757" s="14"/>
      <c r="AZ1757" s="14">
        <f t="shared" si="2621"/>
        <v>2500</v>
      </c>
      <c r="BA1757" s="14"/>
      <c r="BB1757" s="14"/>
      <c r="BC1757" s="14"/>
      <c r="BD1757" s="14"/>
      <c r="BE1757" s="14"/>
      <c r="BF1757" s="14">
        <v>1500</v>
      </c>
      <c r="BG1757" s="14">
        <v>1000</v>
      </c>
      <c r="BH1757" s="14"/>
      <c r="BI1757" s="14"/>
      <c r="BJ1757" s="14">
        <v>2500</v>
      </c>
      <c r="BK1757" s="14">
        <v>0</v>
      </c>
    </row>
    <row r="1758" spans="1:63" x14ac:dyDescent="0.25">
      <c r="A1758" s="4" t="s">
        <v>550</v>
      </c>
      <c r="B1758" s="4" t="s">
        <v>58</v>
      </c>
      <c r="C1758" s="4" t="s">
        <v>142</v>
      </c>
      <c r="D1758" s="107" t="s">
        <v>594</v>
      </c>
      <c r="E1758" s="117">
        <v>6137</v>
      </c>
      <c r="F1758" s="107"/>
      <c r="G1758" s="103" t="s">
        <v>1656</v>
      </c>
      <c r="H1758" s="13" t="s">
        <v>89</v>
      </c>
      <c r="I1758" s="14">
        <v>2000</v>
      </c>
      <c r="J1758" s="14">
        <v>0</v>
      </c>
      <c r="K1758" s="14"/>
      <c r="L1758" s="14"/>
      <c r="M1758" s="14"/>
      <c r="N1758" s="14"/>
      <c r="O1758" s="14"/>
      <c r="P1758" s="14">
        <f t="shared" si="2619"/>
        <v>0</v>
      </c>
      <c r="Q1758" s="14"/>
      <c r="R1758" s="14"/>
      <c r="S1758" s="14"/>
      <c r="T1758" s="14"/>
      <c r="U1758" s="14"/>
      <c r="V1758" s="14"/>
      <c r="W1758" s="14"/>
      <c r="X1758" s="14"/>
      <c r="Y1758" s="14"/>
      <c r="Z1758" s="14">
        <v>0</v>
      </c>
      <c r="AA1758" s="14">
        <v>0</v>
      </c>
      <c r="AB1758" s="14">
        <v>0</v>
      </c>
      <c r="AC1758" s="14"/>
      <c r="AD1758" s="14"/>
      <c r="AE1758" s="14"/>
      <c r="AF1758" s="14"/>
      <c r="AG1758" s="14"/>
      <c r="AH1758" s="14">
        <f t="shared" si="2620"/>
        <v>0</v>
      </c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>
        <v>0</v>
      </c>
      <c r="AS1758" s="14">
        <v>0</v>
      </c>
      <c r="AT1758" s="14">
        <v>0</v>
      </c>
      <c r="AU1758" s="14"/>
      <c r="AV1758" s="14"/>
      <c r="AW1758" s="14">
        <v>5000</v>
      </c>
      <c r="AX1758" s="14"/>
      <c r="AY1758" s="14"/>
      <c r="AZ1758" s="14">
        <f t="shared" si="2621"/>
        <v>5000</v>
      </c>
      <c r="BA1758" s="14"/>
      <c r="BB1758" s="14">
        <v>5000</v>
      </c>
      <c r="BC1758" s="14"/>
      <c r="BD1758" s="14"/>
      <c r="BE1758" s="14"/>
      <c r="BF1758" s="14"/>
      <c r="BG1758" s="14"/>
      <c r="BH1758" s="14"/>
      <c r="BI1758" s="14"/>
      <c r="BJ1758" s="14">
        <v>5000</v>
      </c>
      <c r="BK1758" s="14">
        <v>0</v>
      </c>
    </row>
    <row r="1759" spans="1:63" ht="22.5" x14ac:dyDescent="0.25">
      <c r="A1759" s="4" t="s">
        <v>550</v>
      </c>
      <c r="B1759" s="4" t="s">
        <v>58</v>
      </c>
      <c r="C1759" s="4" t="s">
        <v>142</v>
      </c>
      <c r="D1759" s="107" t="s">
        <v>594</v>
      </c>
      <c r="E1759" s="117">
        <v>6138</v>
      </c>
      <c r="F1759" s="107"/>
      <c r="G1759" s="103" t="s">
        <v>1656</v>
      </c>
      <c r="H1759" s="13" t="s">
        <v>92</v>
      </c>
      <c r="I1759" s="14">
        <v>5325</v>
      </c>
      <c r="J1759" s="14">
        <v>0</v>
      </c>
      <c r="K1759" s="14"/>
      <c r="L1759" s="14"/>
      <c r="M1759" s="14"/>
      <c r="N1759" s="14"/>
      <c r="O1759" s="14"/>
      <c r="P1759" s="14">
        <f t="shared" si="2619"/>
        <v>0</v>
      </c>
      <c r="Q1759" s="14"/>
      <c r="R1759" s="14"/>
      <c r="S1759" s="14"/>
      <c r="T1759" s="14"/>
      <c r="U1759" s="14"/>
      <c r="V1759" s="14"/>
      <c r="W1759" s="14"/>
      <c r="X1759" s="14"/>
      <c r="Y1759" s="14"/>
      <c r="Z1759" s="14">
        <v>0</v>
      </c>
      <c r="AA1759" s="14">
        <v>0</v>
      </c>
      <c r="AB1759" s="14">
        <v>0</v>
      </c>
      <c r="AC1759" s="14"/>
      <c r="AD1759" s="14"/>
      <c r="AE1759" s="14"/>
      <c r="AF1759" s="14"/>
      <c r="AG1759" s="14"/>
      <c r="AH1759" s="14">
        <f t="shared" si="2620"/>
        <v>0</v>
      </c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>
        <v>0</v>
      </c>
      <c r="AS1759" s="14">
        <v>0</v>
      </c>
      <c r="AT1759" s="14">
        <v>0</v>
      </c>
      <c r="AU1759" s="14"/>
      <c r="AV1759" s="14"/>
      <c r="AW1759" s="14"/>
      <c r="AX1759" s="14"/>
      <c r="AY1759" s="14"/>
      <c r="AZ1759" s="14">
        <f t="shared" si="2621"/>
        <v>0</v>
      </c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>
        <v>0</v>
      </c>
      <c r="BK1759" s="14">
        <v>0</v>
      </c>
    </row>
    <row r="1760" spans="1:63" x14ac:dyDescent="0.25">
      <c r="A1760" s="1" t="s">
        <v>550</v>
      </c>
      <c r="B1760" s="1" t="s">
        <v>58</v>
      </c>
      <c r="C1760" s="1" t="s">
        <v>142</v>
      </c>
      <c r="D1760" s="110" t="s">
        <v>594</v>
      </c>
      <c r="E1760" s="110" t="s">
        <v>36</v>
      </c>
      <c r="F1760" s="107" t="s">
        <v>0</v>
      </c>
      <c r="G1760" s="13" t="s">
        <v>0</v>
      </c>
      <c r="H1760" s="2" t="s">
        <v>37</v>
      </c>
      <c r="I1760" s="12">
        <f>SUM(I1761:I1763)</f>
        <v>265800</v>
      </c>
      <c r="J1760" s="12">
        <f t="shared" ref="J1760:Y1760" si="2682">SUM(J1761:J1763)</f>
        <v>0</v>
      </c>
      <c r="K1760" s="12">
        <f t="shared" si="2682"/>
        <v>0</v>
      </c>
      <c r="L1760" s="12">
        <f t="shared" si="2682"/>
        <v>0</v>
      </c>
      <c r="M1760" s="12">
        <f t="shared" si="2682"/>
        <v>71461</v>
      </c>
      <c r="N1760" s="12">
        <f t="shared" si="2682"/>
        <v>0</v>
      </c>
      <c r="O1760" s="12">
        <f t="shared" si="2682"/>
        <v>0</v>
      </c>
      <c r="P1760" s="12">
        <f t="shared" si="2682"/>
        <v>71461</v>
      </c>
      <c r="Q1760" s="12">
        <f t="shared" si="2682"/>
        <v>0</v>
      </c>
      <c r="R1760" s="12">
        <f t="shared" si="2682"/>
        <v>10598</v>
      </c>
      <c r="S1760" s="12">
        <f t="shared" si="2682"/>
        <v>0</v>
      </c>
      <c r="T1760" s="12">
        <f t="shared" si="2682"/>
        <v>22772</v>
      </c>
      <c r="U1760" s="12">
        <f t="shared" si="2682"/>
        <v>9615</v>
      </c>
      <c r="V1760" s="12">
        <f t="shared" si="2682"/>
        <v>10000</v>
      </c>
      <c r="W1760" s="12">
        <f t="shared" si="2682"/>
        <v>18476</v>
      </c>
      <c r="X1760" s="12">
        <f t="shared" si="2682"/>
        <v>0</v>
      </c>
      <c r="Y1760" s="12">
        <f t="shared" si="2682"/>
        <v>0</v>
      </c>
      <c r="Z1760" s="12">
        <v>71461</v>
      </c>
      <c r="AA1760" s="12">
        <v>0</v>
      </c>
      <c r="AB1760" s="12">
        <f t="shared" ref="AB1760:AQ1760" si="2683">SUM(AB1761:AB1763)</f>
        <v>0</v>
      </c>
      <c r="AC1760" s="12">
        <f t="shared" si="2683"/>
        <v>0</v>
      </c>
      <c r="AD1760" s="12">
        <f t="shared" si="2683"/>
        <v>0</v>
      </c>
      <c r="AE1760" s="12">
        <f t="shared" si="2683"/>
        <v>17303</v>
      </c>
      <c r="AF1760" s="12">
        <f t="shared" si="2683"/>
        <v>0</v>
      </c>
      <c r="AG1760" s="12">
        <f t="shared" si="2683"/>
        <v>0</v>
      </c>
      <c r="AH1760" s="12">
        <f t="shared" si="2683"/>
        <v>17303</v>
      </c>
      <c r="AI1760" s="12">
        <f t="shared" si="2683"/>
        <v>0</v>
      </c>
      <c r="AJ1760" s="12">
        <f t="shared" si="2683"/>
        <v>0</v>
      </c>
      <c r="AK1760" s="12">
        <f t="shared" si="2683"/>
        <v>0</v>
      </c>
      <c r="AL1760" s="12">
        <f t="shared" si="2683"/>
        <v>0</v>
      </c>
      <c r="AM1760" s="12">
        <f t="shared" si="2683"/>
        <v>0</v>
      </c>
      <c r="AN1760" s="12">
        <f t="shared" si="2683"/>
        <v>0</v>
      </c>
      <c r="AO1760" s="12">
        <f t="shared" si="2683"/>
        <v>0</v>
      </c>
      <c r="AP1760" s="12">
        <f t="shared" si="2683"/>
        <v>17303</v>
      </c>
      <c r="AQ1760" s="12">
        <f t="shared" si="2683"/>
        <v>0</v>
      </c>
      <c r="AR1760" s="12">
        <v>17303</v>
      </c>
      <c r="AS1760" s="12">
        <v>0</v>
      </c>
      <c r="AT1760" s="12">
        <f t="shared" ref="AT1760:BI1760" si="2684">SUM(AT1761:AT1763)</f>
        <v>6000</v>
      </c>
      <c r="AU1760" s="12">
        <f t="shared" si="2684"/>
        <v>20677</v>
      </c>
      <c r="AV1760" s="12">
        <f t="shared" si="2684"/>
        <v>0</v>
      </c>
      <c r="AW1760" s="12">
        <f t="shared" si="2684"/>
        <v>137832</v>
      </c>
      <c r="AX1760" s="12">
        <f t="shared" si="2684"/>
        <v>0</v>
      </c>
      <c r="AY1760" s="12">
        <f t="shared" si="2684"/>
        <v>0</v>
      </c>
      <c r="AZ1760" s="12">
        <f t="shared" si="2684"/>
        <v>164509</v>
      </c>
      <c r="BA1760" s="12">
        <f t="shared" si="2684"/>
        <v>6000</v>
      </c>
      <c r="BB1760" s="12">
        <f t="shared" si="2684"/>
        <v>64000</v>
      </c>
      <c r="BC1760" s="12">
        <f t="shared" si="2684"/>
        <v>20677</v>
      </c>
      <c r="BD1760" s="12">
        <f t="shared" si="2684"/>
        <v>10522</v>
      </c>
      <c r="BE1760" s="12">
        <f t="shared" si="2684"/>
        <v>0</v>
      </c>
      <c r="BF1760" s="12">
        <f t="shared" si="2684"/>
        <v>0</v>
      </c>
      <c r="BG1760" s="12">
        <f t="shared" si="2684"/>
        <v>30377</v>
      </c>
      <c r="BH1760" s="12">
        <f t="shared" si="2684"/>
        <v>10000</v>
      </c>
      <c r="BI1760" s="12">
        <f t="shared" si="2684"/>
        <v>22933</v>
      </c>
      <c r="BJ1760" s="12">
        <v>164509</v>
      </c>
      <c r="BK1760" s="12">
        <v>0</v>
      </c>
    </row>
    <row r="1761" spans="1:63" x14ac:dyDescent="0.25">
      <c r="A1761" s="4" t="s">
        <v>550</v>
      </c>
      <c r="B1761" s="4" t="s">
        <v>58</v>
      </c>
      <c r="C1761" s="4" t="s">
        <v>142</v>
      </c>
      <c r="D1761" s="107" t="s">
        <v>594</v>
      </c>
      <c r="E1761" s="117">
        <v>6139</v>
      </c>
      <c r="F1761" s="107"/>
      <c r="G1761" s="103" t="s">
        <v>1656</v>
      </c>
      <c r="H1761" s="13" t="s">
        <v>37</v>
      </c>
      <c r="I1761" s="14">
        <v>251000</v>
      </c>
      <c r="J1761" s="14">
        <v>0</v>
      </c>
      <c r="K1761" s="14"/>
      <c r="L1761" s="14"/>
      <c r="M1761" s="14">
        <f>10598+22772+9615+10000+18476</f>
        <v>71461</v>
      </c>
      <c r="N1761" s="14"/>
      <c r="O1761" s="14"/>
      <c r="P1761" s="14">
        <f t="shared" si="2619"/>
        <v>71461</v>
      </c>
      <c r="Q1761" s="14"/>
      <c r="R1761" s="14">
        <v>10598</v>
      </c>
      <c r="S1761" s="14"/>
      <c r="T1761" s="14">
        <v>22772</v>
      </c>
      <c r="U1761" s="14">
        <v>9615</v>
      </c>
      <c r="V1761" s="14">
        <v>10000</v>
      </c>
      <c r="W1761" s="14">
        <v>18476</v>
      </c>
      <c r="X1761" s="14"/>
      <c r="Y1761" s="14"/>
      <c r="Z1761" s="14">
        <v>71461</v>
      </c>
      <c r="AA1761" s="14">
        <v>0</v>
      </c>
      <c r="AB1761" s="14">
        <v>0</v>
      </c>
      <c r="AC1761" s="14"/>
      <c r="AD1761" s="14"/>
      <c r="AE1761" s="14">
        <f>17303</f>
        <v>17303</v>
      </c>
      <c r="AF1761" s="14"/>
      <c r="AG1761" s="14"/>
      <c r="AH1761" s="14">
        <f t="shared" si="2620"/>
        <v>17303</v>
      </c>
      <c r="AI1761" s="14"/>
      <c r="AJ1761" s="14"/>
      <c r="AK1761" s="14"/>
      <c r="AL1761" s="14"/>
      <c r="AM1761" s="14"/>
      <c r="AN1761" s="14"/>
      <c r="AO1761" s="14"/>
      <c r="AP1761" s="14">
        <v>17303</v>
      </c>
      <c r="AQ1761" s="14"/>
      <c r="AR1761" s="14">
        <v>17303</v>
      </c>
      <c r="AS1761" s="14">
        <v>0</v>
      </c>
      <c r="AT1761" s="14">
        <v>6000</v>
      </c>
      <c r="AU1761" s="14">
        <v>20677</v>
      </c>
      <c r="AV1761" s="14"/>
      <c r="AW1761" s="14">
        <f>64000+10522+20000+10377+10000+2933+20000</f>
        <v>137832</v>
      </c>
      <c r="AX1761" s="14"/>
      <c r="AY1761" s="14"/>
      <c r="AZ1761" s="14">
        <f t="shared" si="2621"/>
        <v>164509</v>
      </c>
      <c r="BA1761" s="14">
        <v>6000</v>
      </c>
      <c r="BB1761" s="14">
        <v>64000</v>
      </c>
      <c r="BC1761" s="14">
        <v>20677</v>
      </c>
      <c r="BD1761" s="14">
        <v>10522</v>
      </c>
      <c r="BE1761" s="14"/>
      <c r="BF1761" s="14"/>
      <c r="BG1761" s="14">
        <f>20000+10377</f>
        <v>30377</v>
      </c>
      <c r="BH1761" s="14">
        <v>10000</v>
      </c>
      <c r="BI1761" s="14">
        <f>2933+20000</f>
        <v>22933</v>
      </c>
      <c r="BJ1761" s="14">
        <v>164509</v>
      </c>
      <c r="BK1761" s="14">
        <v>0</v>
      </c>
    </row>
    <row r="1762" spans="1:63" ht="22.5" x14ac:dyDescent="0.25">
      <c r="A1762" s="4" t="s">
        <v>550</v>
      </c>
      <c r="B1762" s="4" t="s">
        <v>58</v>
      </c>
      <c r="C1762" s="4" t="s">
        <v>142</v>
      </c>
      <c r="D1762" s="107" t="s">
        <v>594</v>
      </c>
      <c r="E1762" s="117">
        <v>6139</v>
      </c>
      <c r="F1762" s="107" t="s">
        <v>601</v>
      </c>
      <c r="G1762" s="103" t="s">
        <v>1656</v>
      </c>
      <c r="H1762" s="13" t="s">
        <v>39</v>
      </c>
      <c r="I1762" s="14">
        <v>5600</v>
      </c>
      <c r="J1762" s="14">
        <v>0</v>
      </c>
      <c r="K1762" s="14"/>
      <c r="L1762" s="14"/>
      <c r="M1762" s="14"/>
      <c r="N1762" s="14"/>
      <c r="O1762" s="14"/>
      <c r="P1762" s="14">
        <f t="shared" si="2619"/>
        <v>0</v>
      </c>
      <c r="Q1762" s="14"/>
      <c r="R1762" s="14"/>
      <c r="S1762" s="14"/>
      <c r="T1762" s="14"/>
      <c r="U1762" s="14"/>
      <c r="V1762" s="14"/>
      <c r="W1762" s="14"/>
      <c r="X1762" s="14"/>
      <c r="Y1762" s="14"/>
      <c r="Z1762" s="14">
        <v>0</v>
      </c>
      <c r="AA1762" s="14">
        <v>0</v>
      </c>
      <c r="AB1762" s="14">
        <v>0</v>
      </c>
      <c r="AC1762" s="14"/>
      <c r="AD1762" s="14"/>
      <c r="AE1762" s="14"/>
      <c r="AF1762" s="14"/>
      <c r="AG1762" s="14"/>
      <c r="AH1762" s="14">
        <f t="shared" si="2620"/>
        <v>0</v>
      </c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>
        <v>0</v>
      </c>
      <c r="AS1762" s="14">
        <v>0</v>
      </c>
      <c r="AT1762" s="14">
        <v>0</v>
      </c>
      <c r="AU1762" s="14"/>
      <c r="AV1762" s="14"/>
      <c r="AW1762" s="14"/>
      <c r="AX1762" s="14"/>
      <c r="AY1762" s="14"/>
      <c r="AZ1762" s="14">
        <f t="shared" si="2621"/>
        <v>0</v>
      </c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>
        <v>0</v>
      </c>
      <c r="BK1762" s="14">
        <v>0</v>
      </c>
    </row>
    <row r="1763" spans="1:63" ht="33.75" x14ac:dyDescent="0.25">
      <c r="A1763" s="4" t="s">
        <v>550</v>
      </c>
      <c r="B1763" s="4" t="s">
        <v>58</v>
      </c>
      <c r="C1763" s="4" t="s">
        <v>142</v>
      </c>
      <c r="D1763" s="107" t="s">
        <v>594</v>
      </c>
      <c r="E1763" s="117">
        <v>6139</v>
      </c>
      <c r="F1763" s="107" t="s">
        <v>602</v>
      </c>
      <c r="G1763" s="103" t="s">
        <v>1656</v>
      </c>
      <c r="H1763" s="13" t="s">
        <v>40</v>
      </c>
      <c r="I1763" s="14">
        <v>9200</v>
      </c>
      <c r="J1763" s="14">
        <v>0</v>
      </c>
      <c r="K1763" s="14"/>
      <c r="L1763" s="14"/>
      <c r="M1763" s="14"/>
      <c r="N1763" s="14"/>
      <c r="O1763" s="14"/>
      <c r="P1763" s="14">
        <f t="shared" si="2619"/>
        <v>0</v>
      </c>
      <c r="Q1763" s="14"/>
      <c r="R1763" s="14"/>
      <c r="S1763" s="14"/>
      <c r="T1763" s="14"/>
      <c r="U1763" s="14"/>
      <c r="V1763" s="14"/>
      <c r="W1763" s="14"/>
      <c r="X1763" s="14"/>
      <c r="Y1763" s="14"/>
      <c r="Z1763" s="14">
        <v>0</v>
      </c>
      <c r="AA1763" s="14">
        <v>0</v>
      </c>
      <c r="AB1763" s="14">
        <v>0</v>
      </c>
      <c r="AC1763" s="14"/>
      <c r="AD1763" s="14"/>
      <c r="AE1763" s="14"/>
      <c r="AF1763" s="14"/>
      <c r="AG1763" s="14"/>
      <c r="AH1763" s="14">
        <f t="shared" si="2620"/>
        <v>0</v>
      </c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>
        <v>0</v>
      </c>
      <c r="AS1763" s="14">
        <v>0</v>
      </c>
      <c r="AT1763" s="14">
        <v>0</v>
      </c>
      <c r="AU1763" s="14"/>
      <c r="AV1763" s="14"/>
      <c r="AW1763" s="14"/>
      <c r="AX1763" s="14"/>
      <c r="AY1763" s="14"/>
      <c r="AZ1763" s="14">
        <f t="shared" si="2621"/>
        <v>0</v>
      </c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>
        <v>0</v>
      </c>
      <c r="BK1763" s="14">
        <v>0</v>
      </c>
    </row>
    <row r="1764" spans="1:63" ht="33.75" x14ac:dyDescent="0.25">
      <c r="A1764" s="1" t="s">
        <v>0</v>
      </c>
      <c r="B1764" s="1" t="s">
        <v>0</v>
      </c>
      <c r="C1764" s="1" t="s">
        <v>0</v>
      </c>
      <c r="D1764" s="106" t="s">
        <v>0</v>
      </c>
      <c r="E1764" s="106" t="s">
        <v>0</v>
      </c>
      <c r="F1764" s="106" t="s">
        <v>0</v>
      </c>
      <c r="G1764" s="2" t="s">
        <v>0</v>
      </c>
      <c r="H1764" s="10" t="s">
        <v>41</v>
      </c>
      <c r="I1764" s="11">
        <f>SUM(I1765)</f>
        <v>100</v>
      </c>
      <c r="J1764" s="11">
        <f t="shared" ref="J1764:Y1765" si="2685">SUM(J1765)</f>
        <v>0</v>
      </c>
      <c r="K1764" s="11">
        <f t="shared" si="2685"/>
        <v>0</v>
      </c>
      <c r="L1764" s="11">
        <f t="shared" si="2685"/>
        <v>0</v>
      </c>
      <c r="M1764" s="11">
        <f t="shared" si="2685"/>
        <v>0</v>
      </c>
      <c r="N1764" s="11">
        <f t="shared" si="2685"/>
        <v>0</v>
      </c>
      <c r="O1764" s="11">
        <f t="shared" si="2685"/>
        <v>0</v>
      </c>
      <c r="P1764" s="11">
        <f t="shared" si="2685"/>
        <v>0</v>
      </c>
      <c r="Q1764" s="11">
        <f t="shared" si="2685"/>
        <v>0</v>
      </c>
      <c r="R1764" s="11">
        <f t="shared" si="2685"/>
        <v>0</v>
      </c>
      <c r="S1764" s="11">
        <f t="shared" si="2685"/>
        <v>0</v>
      </c>
      <c r="T1764" s="11">
        <f t="shared" si="2685"/>
        <v>0</v>
      </c>
      <c r="U1764" s="11">
        <f t="shared" si="2685"/>
        <v>0</v>
      </c>
      <c r="V1764" s="11">
        <f t="shared" si="2685"/>
        <v>0</v>
      </c>
      <c r="W1764" s="11">
        <f t="shared" si="2685"/>
        <v>0</v>
      </c>
      <c r="X1764" s="11">
        <f t="shared" si="2685"/>
        <v>0</v>
      </c>
      <c r="Y1764" s="11">
        <f t="shared" si="2685"/>
        <v>0</v>
      </c>
      <c r="Z1764" s="11">
        <v>0</v>
      </c>
      <c r="AA1764" s="11">
        <v>0</v>
      </c>
      <c r="AB1764" s="11">
        <f t="shared" ref="AB1764:AQ1765" si="2686">SUM(AB1765)</f>
        <v>0</v>
      </c>
      <c r="AC1764" s="11">
        <f t="shared" si="2686"/>
        <v>0</v>
      </c>
      <c r="AD1764" s="11">
        <f t="shared" si="2686"/>
        <v>0</v>
      </c>
      <c r="AE1764" s="11">
        <f t="shared" si="2686"/>
        <v>0</v>
      </c>
      <c r="AF1764" s="11">
        <f t="shared" si="2686"/>
        <v>0</v>
      </c>
      <c r="AG1764" s="11">
        <f t="shared" si="2686"/>
        <v>0</v>
      </c>
      <c r="AH1764" s="11">
        <f t="shared" si="2686"/>
        <v>0</v>
      </c>
      <c r="AI1764" s="11">
        <f t="shared" si="2686"/>
        <v>0</v>
      </c>
      <c r="AJ1764" s="11">
        <f t="shared" si="2686"/>
        <v>0</v>
      </c>
      <c r="AK1764" s="11">
        <f t="shared" si="2686"/>
        <v>0</v>
      </c>
      <c r="AL1764" s="11">
        <f t="shared" si="2686"/>
        <v>0</v>
      </c>
      <c r="AM1764" s="11">
        <f t="shared" si="2686"/>
        <v>0</v>
      </c>
      <c r="AN1764" s="11">
        <f t="shared" si="2686"/>
        <v>0</v>
      </c>
      <c r="AO1764" s="11">
        <f t="shared" si="2686"/>
        <v>0</v>
      </c>
      <c r="AP1764" s="11">
        <f t="shared" si="2686"/>
        <v>0</v>
      </c>
      <c r="AQ1764" s="11">
        <f t="shared" si="2686"/>
        <v>0</v>
      </c>
      <c r="AR1764" s="11">
        <v>0</v>
      </c>
      <c r="AS1764" s="11">
        <v>0</v>
      </c>
      <c r="AT1764" s="11">
        <f t="shared" ref="AT1764:BI1765" si="2687">SUM(AT1765)</f>
        <v>0</v>
      </c>
      <c r="AU1764" s="11">
        <f t="shared" si="2687"/>
        <v>0</v>
      </c>
      <c r="AV1764" s="11">
        <f t="shared" si="2687"/>
        <v>0</v>
      </c>
      <c r="AW1764" s="11">
        <f t="shared" si="2687"/>
        <v>0</v>
      </c>
      <c r="AX1764" s="11">
        <f t="shared" si="2687"/>
        <v>0</v>
      </c>
      <c r="AY1764" s="11">
        <f t="shared" si="2687"/>
        <v>0</v>
      </c>
      <c r="AZ1764" s="11">
        <f t="shared" si="2687"/>
        <v>0</v>
      </c>
      <c r="BA1764" s="11">
        <f t="shared" si="2687"/>
        <v>0</v>
      </c>
      <c r="BB1764" s="11">
        <f t="shared" si="2687"/>
        <v>0</v>
      </c>
      <c r="BC1764" s="11">
        <f t="shared" si="2687"/>
        <v>0</v>
      </c>
      <c r="BD1764" s="11">
        <f t="shared" si="2687"/>
        <v>0</v>
      </c>
      <c r="BE1764" s="11">
        <f t="shared" si="2687"/>
        <v>0</v>
      </c>
      <c r="BF1764" s="11">
        <f t="shared" si="2687"/>
        <v>0</v>
      </c>
      <c r="BG1764" s="11">
        <f t="shared" si="2687"/>
        <v>0</v>
      </c>
      <c r="BH1764" s="11">
        <f t="shared" si="2687"/>
        <v>0</v>
      </c>
      <c r="BI1764" s="11">
        <f t="shared" si="2687"/>
        <v>0</v>
      </c>
      <c r="BJ1764" s="11">
        <v>0</v>
      </c>
      <c r="BK1764" s="11">
        <v>0</v>
      </c>
    </row>
    <row r="1765" spans="1:63" ht="22.5" x14ac:dyDescent="0.25">
      <c r="A1765" s="4" t="s">
        <v>550</v>
      </c>
      <c r="B1765" s="4" t="s">
        <v>58</v>
      </c>
      <c r="C1765" s="4" t="s">
        <v>142</v>
      </c>
      <c r="D1765" s="107" t="s">
        <v>594</v>
      </c>
      <c r="E1765" s="106" t="s">
        <v>42</v>
      </c>
      <c r="F1765" s="106" t="s">
        <v>0</v>
      </c>
      <c r="G1765" s="2" t="s">
        <v>0</v>
      </c>
      <c r="H1765" s="2" t="s">
        <v>43</v>
      </c>
      <c r="I1765" s="12">
        <f>SUM(I1766)</f>
        <v>100</v>
      </c>
      <c r="J1765" s="12">
        <f t="shared" si="2685"/>
        <v>0</v>
      </c>
      <c r="K1765" s="12">
        <f t="shared" ref="K1765:Y1765" si="2688">SUM(K1766)</f>
        <v>0</v>
      </c>
      <c r="L1765" s="12">
        <f t="shared" si="2688"/>
        <v>0</v>
      </c>
      <c r="M1765" s="12">
        <f t="shared" si="2688"/>
        <v>0</v>
      </c>
      <c r="N1765" s="12">
        <f t="shared" si="2688"/>
        <v>0</v>
      </c>
      <c r="O1765" s="12">
        <f t="shared" si="2688"/>
        <v>0</v>
      </c>
      <c r="P1765" s="12">
        <f t="shared" si="2688"/>
        <v>0</v>
      </c>
      <c r="Q1765" s="12">
        <f t="shared" si="2688"/>
        <v>0</v>
      </c>
      <c r="R1765" s="12">
        <f t="shared" si="2688"/>
        <v>0</v>
      </c>
      <c r="S1765" s="12">
        <f t="shared" si="2688"/>
        <v>0</v>
      </c>
      <c r="T1765" s="12">
        <f t="shared" si="2688"/>
        <v>0</v>
      </c>
      <c r="U1765" s="12">
        <f t="shared" si="2688"/>
        <v>0</v>
      </c>
      <c r="V1765" s="12">
        <f t="shared" si="2688"/>
        <v>0</v>
      </c>
      <c r="W1765" s="12">
        <f t="shared" si="2688"/>
        <v>0</v>
      </c>
      <c r="X1765" s="12">
        <f t="shared" si="2688"/>
        <v>0</v>
      </c>
      <c r="Y1765" s="12">
        <f t="shared" si="2688"/>
        <v>0</v>
      </c>
      <c r="Z1765" s="12">
        <v>0</v>
      </c>
      <c r="AA1765" s="12">
        <v>0</v>
      </c>
      <c r="AB1765" s="12">
        <f t="shared" si="2686"/>
        <v>0</v>
      </c>
      <c r="AC1765" s="12">
        <f t="shared" ref="AC1765:AQ1765" si="2689">SUM(AC1766)</f>
        <v>0</v>
      </c>
      <c r="AD1765" s="12">
        <f t="shared" si="2689"/>
        <v>0</v>
      </c>
      <c r="AE1765" s="12">
        <f t="shared" si="2689"/>
        <v>0</v>
      </c>
      <c r="AF1765" s="12">
        <f t="shared" si="2689"/>
        <v>0</v>
      </c>
      <c r="AG1765" s="12">
        <f t="shared" si="2689"/>
        <v>0</v>
      </c>
      <c r="AH1765" s="12">
        <f t="shared" si="2689"/>
        <v>0</v>
      </c>
      <c r="AI1765" s="12">
        <f t="shared" si="2689"/>
        <v>0</v>
      </c>
      <c r="AJ1765" s="12">
        <f t="shared" si="2689"/>
        <v>0</v>
      </c>
      <c r="AK1765" s="12">
        <f t="shared" si="2689"/>
        <v>0</v>
      </c>
      <c r="AL1765" s="12">
        <f t="shared" si="2689"/>
        <v>0</v>
      </c>
      <c r="AM1765" s="12">
        <f t="shared" si="2689"/>
        <v>0</v>
      </c>
      <c r="AN1765" s="12">
        <f t="shared" si="2689"/>
        <v>0</v>
      </c>
      <c r="AO1765" s="12">
        <f t="shared" si="2689"/>
        <v>0</v>
      </c>
      <c r="AP1765" s="12">
        <f t="shared" si="2689"/>
        <v>0</v>
      </c>
      <c r="AQ1765" s="12">
        <f t="shared" si="2689"/>
        <v>0</v>
      </c>
      <c r="AR1765" s="12">
        <v>0</v>
      </c>
      <c r="AS1765" s="12">
        <v>0</v>
      </c>
      <c r="AT1765" s="12">
        <f t="shared" si="2687"/>
        <v>0</v>
      </c>
      <c r="AU1765" s="12">
        <f t="shared" ref="AU1765:BI1765" si="2690">SUM(AU1766)</f>
        <v>0</v>
      </c>
      <c r="AV1765" s="12">
        <f t="shared" si="2690"/>
        <v>0</v>
      </c>
      <c r="AW1765" s="12">
        <f t="shared" si="2690"/>
        <v>0</v>
      </c>
      <c r="AX1765" s="12">
        <f t="shared" si="2690"/>
        <v>0</v>
      </c>
      <c r="AY1765" s="12">
        <f t="shared" si="2690"/>
        <v>0</v>
      </c>
      <c r="AZ1765" s="12">
        <f t="shared" si="2690"/>
        <v>0</v>
      </c>
      <c r="BA1765" s="12">
        <f t="shared" si="2690"/>
        <v>0</v>
      </c>
      <c r="BB1765" s="12">
        <f t="shared" si="2690"/>
        <v>0</v>
      </c>
      <c r="BC1765" s="12">
        <f t="shared" si="2690"/>
        <v>0</v>
      </c>
      <c r="BD1765" s="12">
        <f t="shared" si="2690"/>
        <v>0</v>
      </c>
      <c r="BE1765" s="12">
        <f t="shared" si="2690"/>
        <v>0</v>
      </c>
      <c r="BF1765" s="12">
        <f t="shared" si="2690"/>
        <v>0</v>
      </c>
      <c r="BG1765" s="12">
        <f t="shared" si="2690"/>
        <v>0</v>
      </c>
      <c r="BH1765" s="12">
        <f t="shared" si="2690"/>
        <v>0</v>
      </c>
      <c r="BI1765" s="12">
        <f t="shared" si="2690"/>
        <v>0</v>
      </c>
      <c r="BJ1765" s="12">
        <v>0</v>
      </c>
      <c r="BK1765" s="12">
        <v>0</v>
      </c>
    </row>
    <row r="1766" spans="1:63" x14ac:dyDescent="0.25">
      <c r="A1766" s="4" t="s">
        <v>550</v>
      </c>
      <c r="B1766" s="4" t="s">
        <v>58</v>
      </c>
      <c r="C1766" s="4" t="s">
        <v>142</v>
      </c>
      <c r="D1766" s="107" t="s">
        <v>594</v>
      </c>
      <c r="E1766" s="117">
        <v>6148</v>
      </c>
      <c r="F1766" s="107"/>
      <c r="G1766" s="103" t="s">
        <v>1656</v>
      </c>
      <c r="H1766" s="13" t="s">
        <v>47</v>
      </c>
      <c r="I1766" s="14">
        <v>100</v>
      </c>
      <c r="J1766" s="14">
        <v>0</v>
      </c>
      <c r="K1766" s="14"/>
      <c r="L1766" s="14"/>
      <c r="M1766" s="14"/>
      <c r="N1766" s="14"/>
      <c r="O1766" s="14"/>
      <c r="P1766" s="14">
        <f t="shared" si="2619"/>
        <v>0</v>
      </c>
      <c r="Q1766" s="14"/>
      <c r="R1766" s="14"/>
      <c r="S1766" s="14"/>
      <c r="T1766" s="14"/>
      <c r="U1766" s="14"/>
      <c r="V1766" s="14"/>
      <c r="W1766" s="14"/>
      <c r="X1766" s="14"/>
      <c r="Y1766" s="14"/>
      <c r="Z1766" s="14">
        <v>0</v>
      </c>
      <c r="AA1766" s="14">
        <v>0</v>
      </c>
      <c r="AB1766" s="14">
        <v>0</v>
      </c>
      <c r="AC1766" s="14"/>
      <c r="AD1766" s="14"/>
      <c r="AE1766" s="14"/>
      <c r="AF1766" s="14"/>
      <c r="AG1766" s="14"/>
      <c r="AH1766" s="14">
        <f t="shared" si="2620"/>
        <v>0</v>
      </c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>
        <v>0</v>
      </c>
      <c r="AS1766" s="14">
        <v>0</v>
      </c>
      <c r="AT1766" s="14">
        <v>0</v>
      </c>
      <c r="AU1766" s="14"/>
      <c r="AV1766" s="14"/>
      <c r="AW1766" s="14"/>
      <c r="AX1766" s="14"/>
      <c r="AY1766" s="14"/>
      <c r="AZ1766" s="14">
        <f t="shared" si="2621"/>
        <v>0</v>
      </c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>
        <v>0</v>
      </c>
      <c r="BK1766" s="14">
        <v>0</v>
      </c>
    </row>
    <row r="1767" spans="1:63" ht="33.75" x14ac:dyDescent="0.25">
      <c r="A1767" s="1" t="s">
        <v>0</v>
      </c>
      <c r="B1767" s="1" t="s">
        <v>0</v>
      </c>
      <c r="C1767" s="1" t="s">
        <v>0</v>
      </c>
      <c r="D1767" s="106" t="s">
        <v>0</v>
      </c>
      <c r="E1767" s="106" t="s">
        <v>0</v>
      </c>
      <c r="F1767" s="106" t="s">
        <v>0</v>
      </c>
      <c r="G1767" s="2" t="s">
        <v>0</v>
      </c>
      <c r="H1767" s="10" t="s">
        <v>49</v>
      </c>
      <c r="I1767" s="11">
        <f>SUM(I1768)</f>
        <v>11000</v>
      </c>
      <c r="J1767" s="11">
        <f t="shared" ref="J1767:Y1768" si="2691">SUM(J1768)</f>
        <v>0</v>
      </c>
      <c r="K1767" s="11">
        <f t="shared" si="2691"/>
        <v>0</v>
      </c>
      <c r="L1767" s="11">
        <f t="shared" si="2691"/>
        <v>0</v>
      </c>
      <c r="M1767" s="11">
        <f t="shared" si="2691"/>
        <v>0</v>
      </c>
      <c r="N1767" s="11">
        <f t="shared" si="2691"/>
        <v>0</v>
      </c>
      <c r="O1767" s="11">
        <f t="shared" si="2691"/>
        <v>0</v>
      </c>
      <c r="P1767" s="11">
        <f t="shared" si="2691"/>
        <v>0</v>
      </c>
      <c r="Q1767" s="11">
        <f t="shared" si="2691"/>
        <v>0</v>
      </c>
      <c r="R1767" s="11">
        <f t="shared" si="2691"/>
        <v>0</v>
      </c>
      <c r="S1767" s="11">
        <f t="shared" si="2691"/>
        <v>0</v>
      </c>
      <c r="T1767" s="11">
        <f t="shared" si="2691"/>
        <v>0</v>
      </c>
      <c r="U1767" s="11">
        <f t="shared" si="2691"/>
        <v>0</v>
      </c>
      <c r="V1767" s="11">
        <f t="shared" si="2691"/>
        <v>0</v>
      </c>
      <c r="W1767" s="11">
        <f t="shared" si="2691"/>
        <v>0</v>
      </c>
      <c r="X1767" s="11">
        <f t="shared" si="2691"/>
        <v>0</v>
      </c>
      <c r="Y1767" s="11">
        <f t="shared" si="2691"/>
        <v>0</v>
      </c>
      <c r="Z1767" s="11">
        <v>0</v>
      </c>
      <c r="AA1767" s="11">
        <v>0</v>
      </c>
      <c r="AB1767" s="11">
        <f t="shared" ref="AB1767:AQ1768" si="2692">SUM(AB1768)</f>
        <v>0</v>
      </c>
      <c r="AC1767" s="11">
        <f t="shared" si="2692"/>
        <v>0</v>
      </c>
      <c r="AD1767" s="11">
        <f t="shared" si="2692"/>
        <v>0</v>
      </c>
      <c r="AE1767" s="11">
        <f t="shared" si="2692"/>
        <v>0</v>
      </c>
      <c r="AF1767" s="11">
        <f t="shared" si="2692"/>
        <v>0</v>
      </c>
      <c r="AG1767" s="11">
        <f t="shared" si="2692"/>
        <v>0</v>
      </c>
      <c r="AH1767" s="11">
        <f t="shared" si="2692"/>
        <v>0</v>
      </c>
      <c r="AI1767" s="11">
        <f t="shared" si="2692"/>
        <v>0</v>
      </c>
      <c r="AJ1767" s="11">
        <f t="shared" si="2692"/>
        <v>0</v>
      </c>
      <c r="AK1767" s="11">
        <f t="shared" si="2692"/>
        <v>0</v>
      </c>
      <c r="AL1767" s="11">
        <f t="shared" si="2692"/>
        <v>0</v>
      </c>
      <c r="AM1767" s="11">
        <f t="shared" si="2692"/>
        <v>0</v>
      </c>
      <c r="AN1767" s="11">
        <f t="shared" si="2692"/>
        <v>0</v>
      </c>
      <c r="AO1767" s="11">
        <f t="shared" si="2692"/>
        <v>0</v>
      </c>
      <c r="AP1767" s="11">
        <f t="shared" si="2692"/>
        <v>0</v>
      </c>
      <c r="AQ1767" s="11">
        <f t="shared" si="2692"/>
        <v>0</v>
      </c>
      <c r="AR1767" s="11">
        <v>0</v>
      </c>
      <c r="AS1767" s="11">
        <v>0</v>
      </c>
      <c r="AT1767" s="11">
        <f t="shared" ref="AT1767:BI1768" si="2693">SUM(AT1768)</f>
        <v>0</v>
      </c>
      <c r="AU1767" s="11">
        <f t="shared" si="2693"/>
        <v>0</v>
      </c>
      <c r="AV1767" s="11">
        <f t="shared" si="2693"/>
        <v>0</v>
      </c>
      <c r="AW1767" s="11">
        <f t="shared" si="2693"/>
        <v>0</v>
      </c>
      <c r="AX1767" s="11">
        <f t="shared" si="2693"/>
        <v>0</v>
      </c>
      <c r="AY1767" s="11">
        <f t="shared" si="2693"/>
        <v>0</v>
      </c>
      <c r="AZ1767" s="11">
        <f t="shared" si="2693"/>
        <v>0</v>
      </c>
      <c r="BA1767" s="11">
        <f t="shared" si="2693"/>
        <v>0</v>
      </c>
      <c r="BB1767" s="11">
        <f t="shared" si="2693"/>
        <v>0</v>
      </c>
      <c r="BC1767" s="11">
        <f t="shared" si="2693"/>
        <v>0</v>
      </c>
      <c r="BD1767" s="11">
        <f t="shared" si="2693"/>
        <v>0</v>
      </c>
      <c r="BE1767" s="11">
        <f t="shared" si="2693"/>
        <v>0</v>
      </c>
      <c r="BF1767" s="11">
        <f t="shared" si="2693"/>
        <v>0</v>
      </c>
      <c r="BG1767" s="11">
        <f t="shared" si="2693"/>
        <v>0</v>
      </c>
      <c r="BH1767" s="11">
        <f t="shared" si="2693"/>
        <v>0</v>
      </c>
      <c r="BI1767" s="11">
        <f t="shared" si="2693"/>
        <v>0</v>
      </c>
      <c r="BJ1767" s="11">
        <v>0</v>
      </c>
      <c r="BK1767" s="11">
        <v>0</v>
      </c>
    </row>
    <row r="1768" spans="1:63" x14ac:dyDescent="0.25">
      <c r="A1768" s="4" t="s">
        <v>550</v>
      </c>
      <c r="B1768" s="4" t="s">
        <v>58</v>
      </c>
      <c r="C1768" s="4" t="s">
        <v>142</v>
      </c>
      <c r="D1768" s="107" t="s">
        <v>594</v>
      </c>
      <c r="E1768" s="106" t="s">
        <v>50</v>
      </c>
      <c r="F1768" s="106" t="s">
        <v>0</v>
      </c>
      <c r="G1768" s="2" t="s">
        <v>0</v>
      </c>
      <c r="H1768" s="2" t="s">
        <v>51</v>
      </c>
      <c r="I1768" s="12">
        <f>SUM(I1769)</f>
        <v>11000</v>
      </c>
      <c r="J1768" s="12">
        <f t="shared" si="2691"/>
        <v>0</v>
      </c>
      <c r="K1768" s="12">
        <f t="shared" ref="K1768:Y1768" si="2694">SUM(K1769)</f>
        <v>0</v>
      </c>
      <c r="L1768" s="12">
        <f t="shared" si="2694"/>
        <v>0</v>
      </c>
      <c r="M1768" s="12">
        <f t="shared" si="2694"/>
        <v>0</v>
      </c>
      <c r="N1768" s="12">
        <f t="shared" si="2694"/>
        <v>0</v>
      </c>
      <c r="O1768" s="12">
        <f t="shared" si="2694"/>
        <v>0</v>
      </c>
      <c r="P1768" s="12">
        <f t="shared" si="2694"/>
        <v>0</v>
      </c>
      <c r="Q1768" s="12">
        <f t="shared" si="2694"/>
        <v>0</v>
      </c>
      <c r="R1768" s="12">
        <f t="shared" si="2694"/>
        <v>0</v>
      </c>
      <c r="S1768" s="12">
        <f t="shared" si="2694"/>
        <v>0</v>
      </c>
      <c r="T1768" s="12">
        <f t="shared" si="2694"/>
        <v>0</v>
      </c>
      <c r="U1768" s="12">
        <f t="shared" si="2694"/>
        <v>0</v>
      </c>
      <c r="V1768" s="12">
        <f t="shared" si="2694"/>
        <v>0</v>
      </c>
      <c r="W1768" s="12">
        <f t="shared" si="2694"/>
        <v>0</v>
      </c>
      <c r="X1768" s="12">
        <f t="shared" si="2694"/>
        <v>0</v>
      </c>
      <c r="Y1768" s="12">
        <f t="shared" si="2694"/>
        <v>0</v>
      </c>
      <c r="Z1768" s="12">
        <v>0</v>
      </c>
      <c r="AA1768" s="12">
        <v>0</v>
      </c>
      <c r="AB1768" s="12">
        <f t="shared" si="2692"/>
        <v>0</v>
      </c>
      <c r="AC1768" s="12">
        <f t="shared" ref="AC1768:AQ1768" si="2695">SUM(AC1769)</f>
        <v>0</v>
      </c>
      <c r="AD1768" s="12">
        <f t="shared" si="2695"/>
        <v>0</v>
      </c>
      <c r="AE1768" s="12">
        <f t="shared" si="2695"/>
        <v>0</v>
      </c>
      <c r="AF1768" s="12">
        <f t="shared" si="2695"/>
        <v>0</v>
      </c>
      <c r="AG1768" s="12">
        <f t="shared" si="2695"/>
        <v>0</v>
      </c>
      <c r="AH1768" s="12">
        <f t="shared" si="2695"/>
        <v>0</v>
      </c>
      <c r="AI1768" s="12">
        <f t="shared" si="2695"/>
        <v>0</v>
      </c>
      <c r="AJ1768" s="12">
        <f t="shared" si="2695"/>
        <v>0</v>
      </c>
      <c r="AK1768" s="12">
        <f t="shared" si="2695"/>
        <v>0</v>
      </c>
      <c r="AL1768" s="12">
        <f t="shared" si="2695"/>
        <v>0</v>
      </c>
      <c r="AM1768" s="12">
        <f t="shared" si="2695"/>
        <v>0</v>
      </c>
      <c r="AN1768" s="12">
        <f t="shared" si="2695"/>
        <v>0</v>
      </c>
      <c r="AO1768" s="12">
        <f t="shared" si="2695"/>
        <v>0</v>
      </c>
      <c r="AP1768" s="12">
        <f t="shared" si="2695"/>
        <v>0</v>
      </c>
      <c r="AQ1768" s="12">
        <f t="shared" si="2695"/>
        <v>0</v>
      </c>
      <c r="AR1768" s="12">
        <v>0</v>
      </c>
      <c r="AS1768" s="12">
        <v>0</v>
      </c>
      <c r="AT1768" s="12">
        <f t="shared" si="2693"/>
        <v>0</v>
      </c>
      <c r="AU1768" s="12">
        <f t="shared" ref="AU1768:BI1768" si="2696">SUM(AU1769)</f>
        <v>0</v>
      </c>
      <c r="AV1768" s="12">
        <f t="shared" si="2696"/>
        <v>0</v>
      </c>
      <c r="AW1768" s="12">
        <f t="shared" si="2696"/>
        <v>0</v>
      </c>
      <c r="AX1768" s="12">
        <f t="shared" si="2696"/>
        <v>0</v>
      </c>
      <c r="AY1768" s="12">
        <f t="shared" si="2696"/>
        <v>0</v>
      </c>
      <c r="AZ1768" s="12">
        <f t="shared" si="2696"/>
        <v>0</v>
      </c>
      <c r="BA1768" s="12">
        <f t="shared" si="2696"/>
        <v>0</v>
      </c>
      <c r="BB1768" s="12">
        <f t="shared" si="2696"/>
        <v>0</v>
      </c>
      <c r="BC1768" s="12">
        <f t="shared" si="2696"/>
        <v>0</v>
      </c>
      <c r="BD1768" s="12">
        <f t="shared" si="2696"/>
        <v>0</v>
      </c>
      <c r="BE1768" s="12">
        <f t="shared" si="2696"/>
        <v>0</v>
      </c>
      <c r="BF1768" s="12">
        <f t="shared" si="2696"/>
        <v>0</v>
      </c>
      <c r="BG1768" s="12">
        <f t="shared" si="2696"/>
        <v>0</v>
      </c>
      <c r="BH1768" s="12">
        <f t="shared" si="2696"/>
        <v>0</v>
      </c>
      <c r="BI1768" s="12">
        <f t="shared" si="2696"/>
        <v>0</v>
      </c>
      <c r="BJ1768" s="12">
        <v>0</v>
      </c>
      <c r="BK1768" s="12">
        <v>0</v>
      </c>
    </row>
    <row r="1769" spans="1:63" x14ac:dyDescent="0.25">
      <c r="A1769" s="4" t="s">
        <v>550</v>
      </c>
      <c r="B1769" s="4" t="s">
        <v>58</v>
      </c>
      <c r="C1769" s="4" t="s">
        <v>142</v>
      </c>
      <c r="D1769" s="107" t="s">
        <v>594</v>
      </c>
      <c r="E1769" s="117">
        <v>8213</v>
      </c>
      <c r="F1769" s="107"/>
      <c r="G1769" s="103" t="s">
        <v>1656</v>
      </c>
      <c r="H1769" s="13" t="s">
        <v>53</v>
      </c>
      <c r="I1769" s="14">
        <v>11000</v>
      </c>
      <c r="J1769" s="14">
        <v>0</v>
      </c>
      <c r="K1769" s="14"/>
      <c r="L1769" s="14"/>
      <c r="M1769" s="14"/>
      <c r="N1769" s="14"/>
      <c r="O1769" s="14"/>
      <c r="P1769" s="14">
        <f t="shared" ref="P1769:P1831" si="2697">J1769+K1769+L1769+M1769+N1769+O1769</f>
        <v>0</v>
      </c>
      <c r="Q1769" s="14"/>
      <c r="R1769" s="14"/>
      <c r="S1769" s="14"/>
      <c r="T1769" s="14"/>
      <c r="U1769" s="14"/>
      <c r="V1769" s="14"/>
      <c r="W1769" s="14"/>
      <c r="X1769" s="14"/>
      <c r="Y1769" s="14"/>
      <c r="Z1769" s="14">
        <v>0</v>
      </c>
      <c r="AA1769" s="14">
        <v>0</v>
      </c>
      <c r="AB1769" s="14">
        <v>0</v>
      </c>
      <c r="AC1769" s="14"/>
      <c r="AD1769" s="14"/>
      <c r="AE1769" s="14"/>
      <c r="AF1769" s="14"/>
      <c r="AG1769" s="14"/>
      <c r="AH1769" s="14">
        <f t="shared" ref="AH1769:AH1831" si="2698">AB1769+AC1769+AD1769+AE1769+AF1769+AG1769</f>
        <v>0</v>
      </c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>
        <v>0</v>
      </c>
      <c r="AS1769" s="14">
        <v>0</v>
      </c>
      <c r="AT1769" s="14">
        <v>0</v>
      </c>
      <c r="AU1769" s="14"/>
      <c r="AV1769" s="14"/>
      <c r="AW1769" s="14"/>
      <c r="AX1769" s="14"/>
      <c r="AY1769" s="14"/>
      <c r="AZ1769" s="14">
        <f t="shared" ref="AZ1769:AZ1831" si="2699">AT1769+AU1769+AV1769+AW1769+AX1769+AY1769</f>
        <v>0</v>
      </c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>
        <v>0</v>
      </c>
      <c r="BK1769" s="14">
        <v>0</v>
      </c>
    </row>
    <row r="1770" spans="1:63" ht="22.5" x14ac:dyDescent="0.25">
      <c r="A1770" s="13" t="s">
        <v>0</v>
      </c>
      <c r="B1770" s="13" t="s">
        <v>0</v>
      </c>
      <c r="C1770" s="13" t="s">
        <v>0</v>
      </c>
      <c r="D1770" s="103" t="s">
        <v>0</v>
      </c>
      <c r="E1770" s="103" t="s">
        <v>0</v>
      </c>
      <c r="F1770" s="103" t="s">
        <v>0</v>
      </c>
      <c r="G1770" s="13" t="s">
        <v>0</v>
      </c>
      <c r="H1770" s="10" t="s">
        <v>603</v>
      </c>
      <c r="I1770" s="11">
        <f>SUM(I1767,I1764,I1740)</f>
        <v>2820305</v>
      </c>
      <c r="J1770" s="11">
        <f t="shared" ref="J1770:Y1770" si="2700">SUM(J1767,J1764,J1740)</f>
        <v>0</v>
      </c>
      <c r="K1770" s="11">
        <f t="shared" si="2700"/>
        <v>0</v>
      </c>
      <c r="L1770" s="11">
        <f t="shared" si="2700"/>
        <v>0</v>
      </c>
      <c r="M1770" s="11">
        <f t="shared" si="2700"/>
        <v>74461</v>
      </c>
      <c r="N1770" s="11">
        <f t="shared" si="2700"/>
        <v>0</v>
      </c>
      <c r="O1770" s="11">
        <f t="shared" si="2700"/>
        <v>0</v>
      </c>
      <c r="P1770" s="11">
        <f t="shared" si="2700"/>
        <v>74461</v>
      </c>
      <c r="Q1770" s="11">
        <f t="shared" si="2700"/>
        <v>0</v>
      </c>
      <c r="R1770" s="11">
        <f t="shared" si="2700"/>
        <v>13598</v>
      </c>
      <c r="S1770" s="11">
        <f t="shared" si="2700"/>
        <v>0</v>
      </c>
      <c r="T1770" s="11">
        <f t="shared" si="2700"/>
        <v>22772</v>
      </c>
      <c r="U1770" s="11">
        <f t="shared" si="2700"/>
        <v>9615</v>
      </c>
      <c r="V1770" s="11">
        <f t="shared" si="2700"/>
        <v>10000</v>
      </c>
      <c r="W1770" s="11">
        <f t="shared" si="2700"/>
        <v>18476</v>
      </c>
      <c r="X1770" s="11">
        <f t="shared" si="2700"/>
        <v>0</v>
      </c>
      <c r="Y1770" s="11">
        <f t="shared" si="2700"/>
        <v>0</v>
      </c>
      <c r="Z1770" s="11">
        <v>74461</v>
      </c>
      <c r="AA1770" s="11">
        <v>0</v>
      </c>
      <c r="AB1770" s="11">
        <f t="shared" ref="AB1770:AQ1770" si="2701">SUM(AB1767,AB1764,AB1740)</f>
        <v>0</v>
      </c>
      <c r="AC1770" s="11">
        <f t="shared" si="2701"/>
        <v>0</v>
      </c>
      <c r="AD1770" s="11">
        <f t="shared" si="2701"/>
        <v>0</v>
      </c>
      <c r="AE1770" s="11">
        <f t="shared" si="2701"/>
        <v>17303</v>
      </c>
      <c r="AF1770" s="11">
        <f t="shared" si="2701"/>
        <v>0</v>
      </c>
      <c r="AG1770" s="11">
        <f t="shared" si="2701"/>
        <v>0</v>
      </c>
      <c r="AH1770" s="11">
        <f t="shared" si="2701"/>
        <v>17303</v>
      </c>
      <c r="AI1770" s="11">
        <f t="shared" si="2701"/>
        <v>0</v>
      </c>
      <c r="AJ1770" s="11">
        <f t="shared" si="2701"/>
        <v>0</v>
      </c>
      <c r="AK1770" s="11">
        <f t="shared" si="2701"/>
        <v>0</v>
      </c>
      <c r="AL1770" s="11">
        <f t="shared" si="2701"/>
        <v>0</v>
      </c>
      <c r="AM1770" s="11">
        <f t="shared" si="2701"/>
        <v>0</v>
      </c>
      <c r="AN1770" s="11">
        <f t="shared" si="2701"/>
        <v>0</v>
      </c>
      <c r="AO1770" s="11">
        <f t="shared" si="2701"/>
        <v>0</v>
      </c>
      <c r="AP1770" s="11">
        <f t="shared" si="2701"/>
        <v>17303</v>
      </c>
      <c r="AQ1770" s="11">
        <f t="shared" si="2701"/>
        <v>0</v>
      </c>
      <c r="AR1770" s="11">
        <v>17303</v>
      </c>
      <c r="AS1770" s="11">
        <v>0</v>
      </c>
      <c r="AT1770" s="11">
        <f t="shared" ref="AT1770:BI1770" si="2702">SUM(AT1767,AT1764,AT1740)</f>
        <v>7000</v>
      </c>
      <c r="AU1770" s="11">
        <f t="shared" si="2702"/>
        <v>20677</v>
      </c>
      <c r="AV1770" s="11">
        <f t="shared" si="2702"/>
        <v>0</v>
      </c>
      <c r="AW1770" s="11">
        <f t="shared" si="2702"/>
        <v>146832</v>
      </c>
      <c r="AX1770" s="11">
        <f t="shared" si="2702"/>
        <v>0</v>
      </c>
      <c r="AY1770" s="11">
        <f t="shared" si="2702"/>
        <v>0</v>
      </c>
      <c r="AZ1770" s="11">
        <f t="shared" si="2702"/>
        <v>174509</v>
      </c>
      <c r="BA1770" s="11">
        <f t="shared" si="2702"/>
        <v>6000</v>
      </c>
      <c r="BB1770" s="11">
        <f t="shared" si="2702"/>
        <v>69000</v>
      </c>
      <c r="BC1770" s="11">
        <f t="shared" si="2702"/>
        <v>20677</v>
      </c>
      <c r="BD1770" s="11">
        <f t="shared" si="2702"/>
        <v>10522</v>
      </c>
      <c r="BE1770" s="11">
        <f t="shared" si="2702"/>
        <v>0</v>
      </c>
      <c r="BF1770" s="11">
        <f t="shared" si="2702"/>
        <v>3000</v>
      </c>
      <c r="BG1770" s="11">
        <f t="shared" si="2702"/>
        <v>31377</v>
      </c>
      <c r="BH1770" s="11">
        <f t="shared" si="2702"/>
        <v>10000</v>
      </c>
      <c r="BI1770" s="11">
        <f t="shared" si="2702"/>
        <v>22933</v>
      </c>
      <c r="BJ1770" s="11">
        <v>173509</v>
      </c>
      <c r="BK1770" s="11">
        <v>1000</v>
      </c>
    </row>
    <row r="1771" spans="1:63" ht="15.75" thickBot="1" x14ac:dyDescent="0.3">
      <c r="A1771" s="13" t="s">
        <v>0</v>
      </c>
      <c r="B1771" s="13" t="s">
        <v>0</v>
      </c>
      <c r="C1771" s="13" t="s">
        <v>0</v>
      </c>
      <c r="D1771" s="103" t="s">
        <v>0</v>
      </c>
      <c r="E1771" s="103" t="s">
        <v>0</v>
      </c>
      <c r="F1771" s="103" t="s">
        <v>0</v>
      </c>
      <c r="G1771" s="13" t="s">
        <v>0</v>
      </c>
      <c r="H1771" s="2" t="s">
        <v>55</v>
      </c>
      <c r="I1771" s="12">
        <v>61</v>
      </c>
      <c r="J1771" s="13" t="s">
        <v>0</v>
      </c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>
        <v>0</v>
      </c>
      <c r="AA1771" s="13"/>
      <c r="AB1771" s="13" t="s">
        <v>0</v>
      </c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13"/>
      <c r="AM1771" s="13"/>
      <c r="AN1771" s="13"/>
      <c r="AO1771" s="13"/>
      <c r="AP1771" s="13"/>
      <c r="AQ1771" s="13"/>
      <c r="AR1771" s="13">
        <v>0</v>
      </c>
      <c r="AS1771" s="13"/>
      <c r="AT1771" s="13" t="s">
        <v>0</v>
      </c>
      <c r="AU1771" s="13"/>
      <c r="AV1771" s="13"/>
      <c r="AW1771" s="13"/>
      <c r="AX1771" s="13"/>
      <c r="AY1771" s="13"/>
      <c r="AZ1771" s="13"/>
      <c r="BA1771" s="13"/>
      <c r="BB1771" s="13"/>
      <c r="BC1771" s="13"/>
      <c r="BD1771" s="13"/>
      <c r="BE1771" s="13"/>
      <c r="BF1771" s="13"/>
      <c r="BG1771" s="13"/>
      <c r="BH1771" s="13"/>
      <c r="BI1771" s="13"/>
      <c r="BJ1771" s="13">
        <v>0</v>
      </c>
      <c r="BK1771" s="13"/>
    </row>
    <row r="1772" spans="1:63" ht="69.75" customHeight="1" thickBot="1" x14ac:dyDescent="0.3">
      <c r="A1772" s="148" t="s">
        <v>0</v>
      </c>
      <c r="B1772" s="148" t="s">
        <v>0</v>
      </c>
      <c r="C1772" s="148" t="s">
        <v>0</v>
      </c>
      <c r="D1772" s="151" t="s">
        <v>0</v>
      </c>
      <c r="E1772" s="151" t="s">
        <v>0</v>
      </c>
      <c r="F1772" s="151" t="s">
        <v>0</v>
      </c>
      <c r="G1772" s="154" t="s">
        <v>0</v>
      </c>
      <c r="H1772" s="5" t="s">
        <v>56</v>
      </c>
      <c r="I1772" s="5" t="s">
        <v>9</v>
      </c>
      <c r="J1772" s="94" t="s">
        <v>10</v>
      </c>
      <c r="K1772" s="94" t="s">
        <v>1602</v>
      </c>
      <c r="L1772" s="94" t="s">
        <v>1535</v>
      </c>
      <c r="M1772" s="94" t="s">
        <v>1591</v>
      </c>
      <c r="N1772" s="94" t="s">
        <v>1592</v>
      </c>
      <c r="O1772" s="94" t="s">
        <v>1593</v>
      </c>
      <c r="P1772" s="94" t="s">
        <v>1606</v>
      </c>
      <c r="Q1772" s="94" t="s">
        <v>1603</v>
      </c>
      <c r="R1772" s="94" t="s">
        <v>1594</v>
      </c>
      <c r="S1772" s="94" t="s">
        <v>1595</v>
      </c>
      <c r="T1772" s="94" t="s">
        <v>1596</v>
      </c>
      <c r="U1772" s="94" t="s">
        <v>1597</v>
      </c>
      <c r="V1772" s="94" t="s">
        <v>1598</v>
      </c>
      <c r="W1772" s="94" t="s">
        <v>1599</v>
      </c>
      <c r="X1772" s="94" t="s">
        <v>1604</v>
      </c>
      <c r="Y1772" s="94" t="s">
        <v>1605</v>
      </c>
      <c r="Z1772" s="94" t="s">
        <v>1600</v>
      </c>
      <c r="AA1772" s="94" t="s">
        <v>1601</v>
      </c>
      <c r="AB1772" s="95" t="s">
        <v>11</v>
      </c>
      <c r="AC1772" s="95" t="s">
        <v>1602</v>
      </c>
      <c r="AD1772" s="95" t="s">
        <v>1535</v>
      </c>
      <c r="AE1772" s="95" t="s">
        <v>1591</v>
      </c>
      <c r="AF1772" s="95" t="s">
        <v>1592</v>
      </c>
      <c r="AG1772" s="95" t="s">
        <v>1593</v>
      </c>
      <c r="AH1772" s="95" t="s">
        <v>1607</v>
      </c>
      <c r="AI1772" s="95" t="s">
        <v>1603</v>
      </c>
      <c r="AJ1772" s="95" t="s">
        <v>1594</v>
      </c>
      <c r="AK1772" s="95" t="s">
        <v>1595</v>
      </c>
      <c r="AL1772" s="95" t="s">
        <v>1596</v>
      </c>
      <c r="AM1772" s="95" t="s">
        <v>1597</v>
      </c>
      <c r="AN1772" s="95" t="s">
        <v>1598</v>
      </c>
      <c r="AO1772" s="95" t="s">
        <v>1599</v>
      </c>
      <c r="AP1772" s="95" t="s">
        <v>1604</v>
      </c>
      <c r="AQ1772" s="95" t="s">
        <v>1605</v>
      </c>
      <c r="AR1772" s="95" t="s">
        <v>1600</v>
      </c>
      <c r="AS1772" s="95" t="s">
        <v>1601</v>
      </c>
      <c r="AT1772" s="96" t="s">
        <v>12</v>
      </c>
      <c r="AU1772" s="96" t="s">
        <v>1602</v>
      </c>
      <c r="AV1772" s="96" t="s">
        <v>1535</v>
      </c>
      <c r="AW1772" s="96" t="s">
        <v>1591</v>
      </c>
      <c r="AX1772" s="96" t="s">
        <v>1592</v>
      </c>
      <c r="AY1772" s="96" t="s">
        <v>1593</v>
      </c>
      <c r="AZ1772" s="96" t="s">
        <v>1608</v>
      </c>
      <c r="BA1772" s="96" t="s">
        <v>1603</v>
      </c>
      <c r="BB1772" s="96" t="s">
        <v>1594</v>
      </c>
      <c r="BC1772" s="96" t="s">
        <v>1595</v>
      </c>
      <c r="BD1772" s="96" t="s">
        <v>1596</v>
      </c>
      <c r="BE1772" s="96" t="s">
        <v>1597</v>
      </c>
      <c r="BF1772" s="96" t="s">
        <v>1598</v>
      </c>
      <c r="BG1772" s="96" t="s">
        <v>1599</v>
      </c>
      <c r="BH1772" s="96" t="s">
        <v>1604</v>
      </c>
      <c r="BI1772" s="96" t="s">
        <v>1605</v>
      </c>
      <c r="BJ1772" s="96" t="s">
        <v>1600</v>
      </c>
      <c r="BK1772" s="96" t="s">
        <v>1601</v>
      </c>
    </row>
    <row r="1773" spans="1:63" x14ac:dyDescent="0.25">
      <c r="A1773" s="149"/>
      <c r="B1773" s="149"/>
      <c r="C1773" s="149"/>
      <c r="D1773" s="152"/>
      <c r="E1773" s="152"/>
      <c r="F1773" s="152"/>
      <c r="G1773" s="155"/>
      <c r="H1773" s="15" t="s">
        <v>0</v>
      </c>
      <c r="I1773" s="9" t="s">
        <v>13</v>
      </c>
      <c r="J1773" s="9">
        <v>1</v>
      </c>
      <c r="K1773" s="9">
        <v>2</v>
      </c>
      <c r="L1773" s="9">
        <v>3</v>
      </c>
      <c r="M1773" s="9">
        <v>4</v>
      </c>
      <c r="N1773" s="9">
        <v>5</v>
      </c>
      <c r="O1773" s="9">
        <v>6</v>
      </c>
      <c r="P1773" s="9">
        <v>7</v>
      </c>
      <c r="Q1773" s="9">
        <v>8</v>
      </c>
      <c r="R1773" s="9">
        <v>9</v>
      </c>
      <c r="S1773" s="9">
        <v>10</v>
      </c>
      <c r="T1773" s="9">
        <v>11</v>
      </c>
      <c r="U1773" s="9">
        <v>12</v>
      </c>
      <c r="V1773" s="9">
        <v>13</v>
      </c>
      <c r="W1773" s="9">
        <v>14</v>
      </c>
      <c r="X1773" s="9">
        <v>15</v>
      </c>
      <c r="Y1773" s="9">
        <v>16</v>
      </c>
      <c r="Z1773" s="9">
        <v>20</v>
      </c>
      <c r="AA1773" s="9">
        <v>21</v>
      </c>
      <c r="AB1773" s="9">
        <v>1</v>
      </c>
      <c r="AC1773" s="9">
        <v>2</v>
      </c>
      <c r="AD1773" s="9">
        <v>3</v>
      </c>
      <c r="AE1773" s="9">
        <v>4</v>
      </c>
      <c r="AF1773" s="9">
        <v>5</v>
      </c>
      <c r="AG1773" s="9">
        <v>6</v>
      </c>
      <c r="AH1773" s="9">
        <v>7</v>
      </c>
      <c r="AI1773" s="9">
        <v>8</v>
      </c>
      <c r="AJ1773" s="9">
        <v>9</v>
      </c>
      <c r="AK1773" s="9">
        <v>10</v>
      </c>
      <c r="AL1773" s="9">
        <v>11</v>
      </c>
      <c r="AM1773" s="9">
        <v>12</v>
      </c>
      <c r="AN1773" s="9">
        <v>13</v>
      </c>
      <c r="AO1773" s="9">
        <v>14</v>
      </c>
      <c r="AP1773" s="9">
        <v>15</v>
      </c>
      <c r="AQ1773" s="9">
        <v>16</v>
      </c>
      <c r="AR1773" s="9">
        <v>20</v>
      </c>
      <c r="AS1773" s="9">
        <v>21</v>
      </c>
      <c r="AT1773" s="9">
        <v>1</v>
      </c>
      <c r="AU1773" s="9">
        <v>2</v>
      </c>
      <c r="AV1773" s="9">
        <v>3</v>
      </c>
      <c r="AW1773" s="9">
        <v>4</v>
      </c>
      <c r="AX1773" s="9">
        <v>5</v>
      </c>
      <c r="AY1773" s="9">
        <v>6</v>
      </c>
      <c r="AZ1773" s="9">
        <v>7</v>
      </c>
      <c r="BA1773" s="9">
        <v>8</v>
      </c>
      <c r="BB1773" s="9">
        <v>9</v>
      </c>
      <c r="BC1773" s="9">
        <v>10</v>
      </c>
      <c r="BD1773" s="9">
        <v>11</v>
      </c>
      <c r="BE1773" s="9">
        <v>12</v>
      </c>
      <c r="BF1773" s="9">
        <v>13</v>
      </c>
      <c r="BG1773" s="9">
        <v>14</v>
      </c>
      <c r="BH1773" s="9">
        <v>15</v>
      </c>
      <c r="BI1773" s="9">
        <v>16</v>
      </c>
      <c r="BJ1773" s="9">
        <v>20</v>
      </c>
      <c r="BK1773" s="9">
        <v>21</v>
      </c>
    </row>
    <row r="1774" spans="1:63" x14ac:dyDescent="0.25">
      <c r="A1774" s="149"/>
      <c r="B1774" s="149"/>
      <c r="C1774" s="149"/>
      <c r="D1774" s="152"/>
      <c r="E1774" s="152"/>
      <c r="F1774" s="152"/>
      <c r="G1774" s="155"/>
      <c r="H1774" s="16" t="s">
        <v>66</v>
      </c>
      <c r="I1774" s="17">
        <f>SUM(I1770)</f>
        <v>2820305</v>
      </c>
      <c r="J1774" s="17">
        <f t="shared" ref="J1774:Y1774" si="2703">SUM(J1770)</f>
        <v>0</v>
      </c>
      <c r="K1774" s="17">
        <f t="shared" si="2703"/>
        <v>0</v>
      </c>
      <c r="L1774" s="17">
        <f t="shared" si="2703"/>
        <v>0</v>
      </c>
      <c r="M1774" s="17">
        <f t="shared" si="2703"/>
        <v>74461</v>
      </c>
      <c r="N1774" s="17">
        <f t="shared" si="2703"/>
        <v>0</v>
      </c>
      <c r="O1774" s="17">
        <f t="shared" si="2703"/>
        <v>0</v>
      </c>
      <c r="P1774" s="17">
        <f t="shared" ref="P1774" si="2704">SUM(P1770)</f>
        <v>74461</v>
      </c>
      <c r="Q1774" s="17">
        <f t="shared" si="2703"/>
        <v>0</v>
      </c>
      <c r="R1774" s="17">
        <f t="shared" si="2703"/>
        <v>13598</v>
      </c>
      <c r="S1774" s="17">
        <f t="shared" si="2703"/>
        <v>0</v>
      </c>
      <c r="T1774" s="17">
        <f t="shared" si="2703"/>
        <v>22772</v>
      </c>
      <c r="U1774" s="17">
        <f t="shared" si="2703"/>
        <v>9615</v>
      </c>
      <c r="V1774" s="17">
        <f t="shared" si="2703"/>
        <v>10000</v>
      </c>
      <c r="W1774" s="17">
        <f t="shared" si="2703"/>
        <v>18476</v>
      </c>
      <c r="X1774" s="17">
        <f t="shared" si="2703"/>
        <v>0</v>
      </c>
      <c r="Y1774" s="17">
        <f t="shared" si="2703"/>
        <v>0</v>
      </c>
      <c r="Z1774" s="17">
        <v>74461</v>
      </c>
      <c r="AA1774" s="17">
        <v>0</v>
      </c>
      <c r="AB1774" s="17">
        <f t="shared" ref="AB1774:AQ1774" si="2705">SUM(AB1770)</f>
        <v>0</v>
      </c>
      <c r="AC1774" s="17">
        <f t="shared" si="2705"/>
        <v>0</v>
      </c>
      <c r="AD1774" s="17">
        <f t="shared" si="2705"/>
        <v>0</v>
      </c>
      <c r="AE1774" s="17">
        <f t="shared" si="2705"/>
        <v>17303</v>
      </c>
      <c r="AF1774" s="17">
        <f t="shared" si="2705"/>
        <v>0</v>
      </c>
      <c r="AG1774" s="17">
        <f t="shared" si="2705"/>
        <v>0</v>
      </c>
      <c r="AH1774" s="17">
        <f t="shared" ref="AH1774" si="2706">SUM(AH1770)</f>
        <v>17303</v>
      </c>
      <c r="AI1774" s="17">
        <f t="shared" si="2705"/>
        <v>0</v>
      </c>
      <c r="AJ1774" s="17">
        <f t="shared" si="2705"/>
        <v>0</v>
      </c>
      <c r="AK1774" s="17">
        <f t="shared" si="2705"/>
        <v>0</v>
      </c>
      <c r="AL1774" s="17">
        <f t="shared" si="2705"/>
        <v>0</v>
      </c>
      <c r="AM1774" s="17">
        <f t="shared" si="2705"/>
        <v>0</v>
      </c>
      <c r="AN1774" s="17">
        <f t="shared" si="2705"/>
        <v>0</v>
      </c>
      <c r="AO1774" s="17">
        <f t="shared" si="2705"/>
        <v>0</v>
      </c>
      <c r="AP1774" s="17">
        <f t="shared" si="2705"/>
        <v>17303</v>
      </c>
      <c r="AQ1774" s="17">
        <f t="shared" si="2705"/>
        <v>0</v>
      </c>
      <c r="AR1774" s="17">
        <v>17303</v>
      </c>
      <c r="AS1774" s="17">
        <v>0</v>
      </c>
      <c r="AT1774" s="17">
        <f t="shared" ref="AT1774:BI1774" si="2707">SUM(AT1770)</f>
        <v>7000</v>
      </c>
      <c r="AU1774" s="17">
        <f t="shared" si="2707"/>
        <v>20677</v>
      </c>
      <c r="AV1774" s="17">
        <f t="shared" si="2707"/>
        <v>0</v>
      </c>
      <c r="AW1774" s="17">
        <f t="shared" si="2707"/>
        <v>146832</v>
      </c>
      <c r="AX1774" s="17">
        <f t="shared" si="2707"/>
        <v>0</v>
      </c>
      <c r="AY1774" s="17">
        <f t="shared" si="2707"/>
        <v>0</v>
      </c>
      <c r="AZ1774" s="17">
        <f t="shared" ref="AZ1774" si="2708">SUM(AZ1770)</f>
        <v>174509</v>
      </c>
      <c r="BA1774" s="17">
        <f t="shared" si="2707"/>
        <v>6000</v>
      </c>
      <c r="BB1774" s="17">
        <f t="shared" si="2707"/>
        <v>69000</v>
      </c>
      <c r="BC1774" s="17">
        <f t="shared" si="2707"/>
        <v>20677</v>
      </c>
      <c r="BD1774" s="17">
        <f t="shared" si="2707"/>
        <v>10522</v>
      </c>
      <c r="BE1774" s="17">
        <f t="shared" si="2707"/>
        <v>0</v>
      </c>
      <c r="BF1774" s="17">
        <f t="shared" si="2707"/>
        <v>3000</v>
      </c>
      <c r="BG1774" s="17">
        <f t="shared" si="2707"/>
        <v>31377</v>
      </c>
      <c r="BH1774" s="17">
        <f t="shared" si="2707"/>
        <v>10000</v>
      </c>
      <c r="BI1774" s="17">
        <f t="shared" si="2707"/>
        <v>22933</v>
      </c>
      <c r="BJ1774" s="17">
        <v>173509</v>
      </c>
      <c r="BK1774" s="17">
        <v>1000</v>
      </c>
    </row>
    <row r="1775" spans="1:63" x14ac:dyDescent="0.25">
      <c r="A1775" s="149"/>
      <c r="B1775" s="149"/>
      <c r="C1775" s="149"/>
      <c r="D1775" s="152"/>
      <c r="E1775" s="152"/>
      <c r="F1775" s="152"/>
      <c r="G1775" s="155"/>
      <c r="H1775" s="18" t="s">
        <v>57</v>
      </c>
      <c r="I1775" s="17">
        <f>SUM(I1774)</f>
        <v>2820305</v>
      </c>
      <c r="J1775" s="17">
        <f t="shared" ref="J1775:Y1775" si="2709">SUM(J1774)</f>
        <v>0</v>
      </c>
      <c r="K1775" s="17">
        <f t="shared" si="2709"/>
        <v>0</v>
      </c>
      <c r="L1775" s="17">
        <f t="shared" si="2709"/>
        <v>0</v>
      </c>
      <c r="M1775" s="17">
        <f t="shared" si="2709"/>
        <v>74461</v>
      </c>
      <c r="N1775" s="17">
        <f t="shared" si="2709"/>
        <v>0</v>
      </c>
      <c r="O1775" s="17">
        <f t="shared" si="2709"/>
        <v>0</v>
      </c>
      <c r="P1775" s="17">
        <f t="shared" ref="P1775" si="2710">SUM(P1774)</f>
        <v>74461</v>
      </c>
      <c r="Q1775" s="17">
        <f t="shared" si="2709"/>
        <v>0</v>
      </c>
      <c r="R1775" s="17">
        <f t="shared" si="2709"/>
        <v>13598</v>
      </c>
      <c r="S1775" s="17">
        <f t="shared" si="2709"/>
        <v>0</v>
      </c>
      <c r="T1775" s="17">
        <f t="shared" si="2709"/>
        <v>22772</v>
      </c>
      <c r="U1775" s="17">
        <f t="shared" si="2709"/>
        <v>9615</v>
      </c>
      <c r="V1775" s="17">
        <f t="shared" si="2709"/>
        <v>10000</v>
      </c>
      <c r="W1775" s="17">
        <f t="shared" si="2709"/>
        <v>18476</v>
      </c>
      <c r="X1775" s="17">
        <f t="shared" si="2709"/>
        <v>0</v>
      </c>
      <c r="Y1775" s="17">
        <f t="shared" si="2709"/>
        <v>0</v>
      </c>
      <c r="Z1775" s="17">
        <v>74461</v>
      </c>
      <c r="AA1775" s="17">
        <v>0</v>
      </c>
      <c r="AB1775" s="17">
        <f t="shared" ref="AB1775:AQ1775" si="2711">SUM(AB1774)</f>
        <v>0</v>
      </c>
      <c r="AC1775" s="17">
        <f t="shared" si="2711"/>
        <v>0</v>
      </c>
      <c r="AD1775" s="17">
        <f t="shared" si="2711"/>
        <v>0</v>
      </c>
      <c r="AE1775" s="17">
        <f t="shared" si="2711"/>
        <v>17303</v>
      </c>
      <c r="AF1775" s="17">
        <f t="shared" si="2711"/>
        <v>0</v>
      </c>
      <c r="AG1775" s="17">
        <f t="shared" si="2711"/>
        <v>0</v>
      </c>
      <c r="AH1775" s="17">
        <f t="shared" ref="AH1775" si="2712">SUM(AH1774)</f>
        <v>17303</v>
      </c>
      <c r="AI1775" s="17">
        <f t="shared" si="2711"/>
        <v>0</v>
      </c>
      <c r="AJ1775" s="17">
        <f t="shared" si="2711"/>
        <v>0</v>
      </c>
      <c r="AK1775" s="17">
        <f t="shared" si="2711"/>
        <v>0</v>
      </c>
      <c r="AL1775" s="17">
        <f t="shared" si="2711"/>
        <v>0</v>
      </c>
      <c r="AM1775" s="17">
        <f t="shared" si="2711"/>
        <v>0</v>
      </c>
      <c r="AN1775" s="17">
        <f t="shared" si="2711"/>
        <v>0</v>
      </c>
      <c r="AO1775" s="17">
        <f t="shared" si="2711"/>
        <v>0</v>
      </c>
      <c r="AP1775" s="17">
        <f t="shared" si="2711"/>
        <v>17303</v>
      </c>
      <c r="AQ1775" s="17">
        <f t="shared" si="2711"/>
        <v>0</v>
      </c>
      <c r="AR1775" s="17">
        <v>17303</v>
      </c>
      <c r="AS1775" s="17">
        <v>0</v>
      </c>
      <c r="AT1775" s="17">
        <f t="shared" ref="AT1775:BI1775" si="2713">SUM(AT1774)</f>
        <v>7000</v>
      </c>
      <c r="AU1775" s="17">
        <f t="shared" si="2713"/>
        <v>20677</v>
      </c>
      <c r="AV1775" s="17">
        <f t="shared" si="2713"/>
        <v>0</v>
      </c>
      <c r="AW1775" s="17">
        <f t="shared" si="2713"/>
        <v>146832</v>
      </c>
      <c r="AX1775" s="17">
        <f t="shared" si="2713"/>
        <v>0</v>
      </c>
      <c r="AY1775" s="17">
        <f t="shared" si="2713"/>
        <v>0</v>
      </c>
      <c r="AZ1775" s="17">
        <f t="shared" ref="AZ1775" si="2714">SUM(AZ1774)</f>
        <v>174509</v>
      </c>
      <c r="BA1775" s="17">
        <f t="shared" si="2713"/>
        <v>6000</v>
      </c>
      <c r="BB1775" s="17">
        <f t="shared" si="2713"/>
        <v>69000</v>
      </c>
      <c r="BC1775" s="17">
        <f t="shared" si="2713"/>
        <v>20677</v>
      </c>
      <c r="BD1775" s="17">
        <f t="shared" si="2713"/>
        <v>10522</v>
      </c>
      <c r="BE1775" s="17">
        <f t="shared" si="2713"/>
        <v>0</v>
      </c>
      <c r="BF1775" s="17">
        <f t="shared" si="2713"/>
        <v>3000</v>
      </c>
      <c r="BG1775" s="17">
        <f t="shared" si="2713"/>
        <v>31377</v>
      </c>
      <c r="BH1775" s="17">
        <f t="shared" si="2713"/>
        <v>10000</v>
      </c>
      <c r="BI1775" s="17">
        <f t="shared" si="2713"/>
        <v>22933</v>
      </c>
      <c r="BJ1775" s="17">
        <v>173509</v>
      </c>
      <c r="BK1775" s="17">
        <v>1000</v>
      </c>
    </row>
    <row r="1776" spans="1:63" x14ac:dyDescent="0.25">
      <c r="A1776" s="150"/>
      <c r="B1776" s="150"/>
      <c r="C1776" s="150"/>
      <c r="D1776" s="153"/>
      <c r="E1776" s="153"/>
      <c r="F1776" s="153"/>
      <c r="G1776" s="156"/>
      <c r="P1776">
        <f t="shared" si="2697"/>
        <v>0</v>
      </c>
      <c r="Z1776">
        <v>0</v>
      </c>
      <c r="AA1776">
        <v>0</v>
      </c>
      <c r="AH1776">
        <f t="shared" si="2698"/>
        <v>0</v>
      </c>
      <c r="AR1776">
        <v>0</v>
      </c>
      <c r="AS1776">
        <v>0</v>
      </c>
      <c r="AZ1776">
        <f t="shared" si="2699"/>
        <v>0</v>
      </c>
      <c r="BJ1776">
        <v>0</v>
      </c>
      <c r="BK1776">
        <v>0</v>
      </c>
    </row>
    <row r="1777" spans="1:63" ht="15.75" thickBot="1" x14ac:dyDescent="0.3">
      <c r="A1777" s="13" t="s">
        <v>0</v>
      </c>
      <c r="B1777" s="13" t="s">
        <v>0</v>
      </c>
      <c r="C1777" s="13" t="s">
        <v>0</v>
      </c>
      <c r="D1777" s="103" t="s">
        <v>0</v>
      </c>
      <c r="E1777" s="103" t="s">
        <v>0</v>
      </c>
      <c r="F1777" s="103" t="s">
        <v>0</v>
      </c>
      <c r="G1777" s="13" t="s">
        <v>0</v>
      </c>
      <c r="H1777" s="19" t="s">
        <v>0</v>
      </c>
      <c r="I1777" s="19" t="s">
        <v>0</v>
      </c>
      <c r="J1777" s="19" t="s">
        <v>0</v>
      </c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>
        <v>0</v>
      </c>
      <c r="AA1777" s="19">
        <v>0</v>
      </c>
      <c r="AB1777" s="19" t="s">
        <v>0</v>
      </c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>
        <v>0</v>
      </c>
      <c r="AS1777" s="19">
        <v>0</v>
      </c>
      <c r="AT1777" s="19" t="s">
        <v>0</v>
      </c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>
        <v>0</v>
      </c>
      <c r="BK1777" s="19">
        <v>0</v>
      </c>
    </row>
    <row r="1778" spans="1:63" ht="69.75" customHeight="1" thickBot="1" x14ac:dyDescent="0.3">
      <c r="A1778" s="5" t="s">
        <v>2</v>
      </c>
      <c r="B1778" s="5" t="s">
        <v>3</v>
      </c>
      <c r="C1778" s="5" t="s">
        <v>4</v>
      </c>
      <c r="D1778" s="108" t="s">
        <v>0</v>
      </c>
      <c r="E1778" s="116" t="s">
        <v>5</v>
      </c>
      <c r="F1778" s="116" t="s">
        <v>6</v>
      </c>
      <c r="G1778" s="5" t="s">
        <v>7</v>
      </c>
      <c r="H1778" s="5" t="s">
        <v>8</v>
      </c>
      <c r="I1778" s="5" t="s">
        <v>9</v>
      </c>
      <c r="J1778" s="94" t="s">
        <v>10</v>
      </c>
      <c r="K1778" s="94" t="s">
        <v>1602</v>
      </c>
      <c r="L1778" s="94" t="s">
        <v>1535</v>
      </c>
      <c r="M1778" s="94" t="s">
        <v>1591</v>
      </c>
      <c r="N1778" s="94" t="s">
        <v>1592</v>
      </c>
      <c r="O1778" s="94" t="s">
        <v>1593</v>
      </c>
      <c r="P1778" s="94" t="s">
        <v>1606</v>
      </c>
      <c r="Q1778" s="94" t="s">
        <v>1603</v>
      </c>
      <c r="R1778" s="94" t="s">
        <v>1594</v>
      </c>
      <c r="S1778" s="94" t="s">
        <v>1595</v>
      </c>
      <c r="T1778" s="94" t="s">
        <v>1596</v>
      </c>
      <c r="U1778" s="94" t="s">
        <v>1597</v>
      </c>
      <c r="V1778" s="94" t="s">
        <v>1598</v>
      </c>
      <c r="W1778" s="94" t="s">
        <v>1599</v>
      </c>
      <c r="X1778" s="94" t="s">
        <v>1604</v>
      </c>
      <c r="Y1778" s="94" t="s">
        <v>1605</v>
      </c>
      <c r="Z1778" s="94" t="s">
        <v>1600</v>
      </c>
      <c r="AA1778" s="94" t="s">
        <v>1601</v>
      </c>
      <c r="AB1778" s="95" t="s">
        <v>11</v>
      </c>
      <c r="AC1778" s="95" t="s">
        <v>1602</v>
      </c>
      <c r="AD1778" s="95" t="s">
        <v>1535</v>
      </c>
      <c r="AE1778" s="95" t="s">
        <v>1591</v>
      </c>
      <c r="AF1778" s="95" t="s">
        <v>1592</v>
      </c>
      <c r="AG1778" s="95" t="s">
        <v>1593</v>
      </c>
      <c r="AH1778" s="95" t="s">
        <v>1607</v>
      </c>
      <c r="AI1778" s="95" t="s">
        <v>1603</v>
      </c>
      <c r="AJ1778" s="95" t="s">
        <v>1594</v>
      </c>
      <c r="AK1778" s="95" t="s">
        <v>1595</v>
      </c>
      <c r="AL1778" s="95" t="s">
        <v>1596</v>
      </c>
      <c r="AM1778" s="95" t="s">
        <v>1597</v>
      </c>
      <c r="AN1778" s="95" t="s">
        <v>1598</v>
      </c>
      <c r="AO1778" s="95" t="s">
        <v>1599</v>
      </c>
      <c r="AP1778" s="95" t="s">
        <v>1604</v>
      </c>
      <c r="AQ1778" s="95" t="s">
        <v>1605</v>
      </c>
      <c r="AR1778" s="95" t="s">
        <v>1600</v>
      </c>
      <c r="AS1778" s="95" t="s">
        <v>1601</v>
      </c>
      <c r="AT1778" s="96" t="s">
        <v>12</v>
      </c>
      <c r="AU1778" s="96" t="s">
        <v>1602</v>
      </c>
      <c r="AV1778" s="96" t="s">
        <v>1535</v>
      </c>
      <c r="AW1778" s="96" t="s">
        <v>1591</v>
      </c>
      <c r="AX1778" s="96" t="s">
        <v>1592</v>
      </c>
      <c r="AY1778" s="96" t="s">
        <v>1593</v>
      </c>
      <c r="AZ1778" s="96" t="s">
        <v>1608</v>
      </c>
      <c r="BA1778" s="96" t="s">
        <v>1603</v>
      </c>
      <c r="BB1778" s="96" t="s">
        <v>1594</v>
      </c>
      <c r="BC1778" s="96" t="s">
        <v>1595</v>
      </c>
      <c r="BD1778" s="96" t="s">
        <v>1596</v>
      </c>
      <c r="BE1778" s="96" t="s">
        <v>1597</v>
      </c>
      <c r="BF1778" s="96" t="s">
        <v>1598</v>
      </c>
      <c r="BG1778" s="96" t="s">
        <v>1599</v>
      </c>
      <c r="BH1778" s="96" t="s">
        <v>1604</v>
      </c>
      <c r="BI1778" s="96" t="s">
        <v>1605</v>
      </c>
      <c r="BJ1778" s="96" t="s">
        <v>1600</v>
      </c>
      <c r="BK1778" s="96" t="s">
        <v>1601</v>
      </c>
    </row>
    <row r="1779" spans="1:63" x14ac:dyDescent="0.25">
      <c r="A1779" s="6" t="s">
        <v>0</v>
      </c>
      <c r="B1779" s="6" t="s">
        <v>0</v>
      </c>
      <c r="C1779" s="6" t="s">
        <v>0</v>
      </c>
      <c r="D1779" s="109" t="s">
        <v>0</v>
      </c>
      <c r="E1779" s="109" t="s">
        <v>0</v>
      </c>
      <c r="F1779" s="125" t="s">
        <v>0</v>
      </c>
      <c r="G1779" s="7" t="s">
        <v>0</v>
      </c>
      <c r="H1779" s="8" t="s">
        <v>0</v>
      </c>
      <c r="I1779" s="9" t="s">
        <v>13</v>
      </c>
      <c r="J1779" s="9">
        <v>1</v>
      </c>
      <c r="K1779" s="9">
        <v>2</v>
      </c>
      <c r="L1779" s="9">
        <v>3</v>
      </c>
      <c r="M1779" s="9">
        <v>4</v>
      </c>
      <c r="N1779" s="9">
        <v>5</v>
      </c>
      <c r="O1779" s="9">
        <v>6</v>
      </c>
      <c r="P1779" s="9">
        <v>7</v>
      </c>
      <c r="Q1779" s="9">
        <v>8</v>
      </c>
      <c r="R1779" s="9">
        <v>9</v>
      </c>
      <c r="S1779" s="9">
        <v>10</v>
      </c>
      <c r="T1779" s="9">
        <v>11</v>
      </c>
      <c r="U1779" s="9">
        <v>12</v>
      </c>
      <c r="V1779" s="9">
        <v>13</v>
      </c>
      <c r="W1779" s="9">
        <v>14</v>
      </c>
      <c r="X1779" s="9">
        <v>15</v>
      </c>
      <c r="Y1779" s="9">
        <v>16</v>
      </c>
      <c r="Z1779" s="9">
        <v>20</v>
      </c>
      <c r="AA1779" s="9">
        <v>21</v>
      </c>
      <c r="AB1779" s="9">
        <v>1</v>
      </c>
      <c r="AC1779" s="9">
        <v>2</v>
      </c>
      <c r="AD1779" s="9">
        <v>3</v>
      </c>
      <c r="AE1779" s="9">
        <v>4</v>
      </c>
      <c r="AF1779" s="9">
        <v>5</v>
      </c>
      <c r="AG1779" s="9">
        <v>6</v>
      </c>
      <c r="AH1779" s="9">
        <v>7</v>
      </c>
      <c r="AI1779" s="9">
        <v>8</v>
      </c>
      <c r="AJ1779" s="9">
        <v>9</v>
      </c>
      <c r="AK1779" s="9">
        <v>10</v>
      </c>
      <c r="AL1779" s="9">
        <v>11</v>
      </c>
      <c r="AM1779" s="9">
        <v>12</v>
      </c>
      <c r="AN1779" s="9">
        <v>13</v>
      </c>
      <c r="AO1779" s="9">
        <v>14</v>
      </c>
      <c r="AP1779" s="9">
        <v>15</v>
      </c>
      <c r="AQ1779" s="9">
        <v>16</v>
      </c>
      <c r="AR1779" s="9">
        <v>20</v>
      </c>
      <c r="AS1779" s="9">
        <v>21</v>
      </c>
      <c r="AT1779" s="9">
        <v>1</v>
      </c>
      <c r="AU1779" s="9">
        <v>2</v>
      </c>
      <c r="AV1779" s="9">
        <v>3</v>
      </c>
      <c r="AW1779" s="9">
        <v>4</v>
      </c>
      <c r="AX1779" s="9">
        <v>5</v>
      </c>
      <c r="AY1779" s="9">
        <v>6</v>
      </c>
      <c r="AZ1779" s="9">
        <v>7</v>
      </c>
      <c r="BA1779" s="9">
        <v>8</v>
      </c>
      <c r="BB1779" s="9">
        <v>9</v>
      </c>
      <c r="BC1779" s="9">
        <v>10</v>
      </c>
      <c r="BD1779" s="9">
        <v>11</v>
      </c>
      <c r="BE1779" s="9">
        <v>12</v>
      </c>
      <c r="BF1779" s="9">
        <v>13</v>
      </c>
      <c r="BG1779" s="9">
        <v>14</v>
      </c>
      <c r="BH1779" s="9">
        <v>15</v>
      </c>
      <c r="BI1779" s="9">
        <v>16</v>
      </c>
      <c r="BJ1779" s="9">
        <v>20</v>
      </c>
      <c r="BK1779" s="9">
        <v>21</v>
      </c>
    </row>
    <row r="1780" spans="1:63" x14ac:dyDescent="0.25">
      <c r="A1780" s="1" t="s">
        <v>550</v>
      </c>
      <c r="B1780" s="1" t="s">
        <v>58</v>
      </c>
      <c r="C1780" s="4" t="s">
        <v>143</v>
      </c>
      <c r="D1780" s="107" t="s">
        <v>604</v>
      </c>
      <c r="E1780" s="106" t="s">
        <v>0</v>
      </c>
      <c r="F1780" s="106" t="s">
        <v>0</v>
      </c>
      <c r="G1780" s="2" t="s">
        <v>0</v>
      </c>
      <c r="H1780" s="2" t="s">
        <v>605</v>
      </c>
      <c r="I1780" s="3" t="s">
        <v>0</v>
      </c>
      <c r="J1780" s="3" t="s">
        <v>0</v>
      </c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>
        <v>0</v>
      </c>
      <c r="AA1780" s="3">
        <v>0</v>
      </c>
      <c r="AB1780" s="3" t="s">
        <v>0</v>
      </c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>
        <v>0</v>
      </c>
      <c r="AS1780" s="3">
        <v>0</v>
      </c>
      <c r="AT1780" s="3" t="s">
        <v>0</v>
      </c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>
        <v>0</v>
      </c>
      <c r="BK1780" s="3">
        <v>0</v>
      </c>
    </row>
    <row r="1781" spans="1:63" ht="33.75" x14ac:dyDescent="0.25">
      <c r="A1781" s="1" t="s">
        <v>0</v>
      </c>
      <c r="B1781" s="1" t="s">
        <v>0</v>
      </c>
      <c r="C1781" s="1" t="s">
        <v>0</v>
      </c>
      <c r="D1781" s="106" t="s">
        <v>0</v>
      </c>
      <c r="E1781" s="106" t="s">
        <v>0</v>
      </c>
      <c r="F1781" s="106" t="s">
        <v>0</v>
      </c>
      <c r="G1781" s="2" t="s">
        <v>0</v>
      </c>
      <c r="H1781" s="10" t="s">
        <v>15</v>
      </c>
      <c r="I1781" s="11">
        <f>SUM(I1782,I1790,I1792)</f>
        <v>2065154</v>
      </c>
      <c r="J1781" s="11">
        <f t="shared" ref="J1781:Y1781" si="2715">SUM(J1782,J1790,J1792)</f>
        <v>126000</v>
      </c>
      <c r="K1781" s="11">
        <f t="shared" si="2715"/>
        <v>0</v>
      </c>
      <c r="L1781" s="11">
        <f t="shared" si="2715"/>
        <v>0</v>
      </c>
      <c r="M1781" s="11">
        <f t="shared" si="2715"/>
        <v>0</v>
      </c>
      <c r="N1781" s="11">
        <f t="shared" si="2715"/>
        <v>0</v>
      </c>
      <c r="O1781" s="11">
        <f t="shared" si="2715"/>
        <v>0</v>
      </c>
      <c r="P1781" s="11">
        <f t="shared" ref="P1781" si="2716">SUM(P1782,P1790,P1792)</f>
        <v>126000</v>
      </c>
      <c r="Q1781" s="11">
        <f t="shared" si="2715"/>
        <v>0</v>
      </c>
      <c r="R1781" s="11">
        <f t="shared" si="2715"/>
        <v>21571</v>
      </c>
      <c r="S1781" s="11">
        <f t="shared" si="2715"/>
        <v>10000</v>
      </c>
      <c r="T1781" s="11">
        <f t="shared" si="2715"/>
        <v>0</v>
      </c>
      <c r="U1781" s="11">
        <f t="shared" si="2715"/>
        <v>0</v>
      </c>
      <c r="V1781" s="11">
        <f t="shared" si="2715"/>
        <v>35000</v>
      </c>
      <c r="W1781" s="11">
        <f t="shared" si="2715"/>
        <v>0</v>
      </c>
      <c r="X1781" s="11">
        <f t="shared" si="2715"/>
        <v>2000</v>
      </c>
      <c r="Y1781" s="11">
        <f t="shared" si="2715"/>
        <v>0</v>
      </c>
      <c r="Z1781" s="11">
        <v>68571</v>
      </c>
      <c r="AA1781" s="11">
        <v>57429</v>
      </c>
      <c r="AB1781" s="11">
        <f t="shared" ref="AB1781:AQ1781" si="2717">SUM(AB1782,AB1790,AB1792)</f>
        <v>0</v>
      </c>
      <c r="AC1781" s="11">
        <f t="shared" si="2717"/>
        <v>0</v>
      </c>
      <c r="AD1781" s="11">
        <f t="shared" si="2717"/>
        <v>0</v>
      </c>
      <c r="AE1781" s="11">
        <f t="shared" si="2717"/>
        <v>0</v>
      </c>
      <c r="AF1781" s="11">
        <f t="shared" si="2717"/>
        <v>0</v>
      </c>
      <c r="AG1781" s="11">
        <f t="shared" si="2717"/>
        <v>0</v>
      </c>
      <c r="AH1781" s="11">
        <f t="shared" ref="AH1781" si="2718">SUM(AH1782,AH1790,AH1792)</f>
        <v>0</v>
      </c>
      <c r="AI1781" s="11">
        <f t="shared" si="2717"/>
        <v>0</v>
      </c>
      <c r="AJ1781" s="11">
        <f t="shared" si="2717"/>
        <v>0</v>
      </c>
      <c r="AK1781" s="11">
        <f t="shared" si="2717"/>
        <v>0</v>
      </c>
      <c r="AL1781" s="11">
        <f t="shared" si="2717"/>
        <v>0</v>
      </c>
      <c r="AM1781" s="11">
        <f t="shared" si="2717"/>
        <v>0</v>
      </c>
      <c r="AN1781" s="11">
        <f t="shared" si="2717"/>
        <v>0</v>
      </c>
      <c r="AO1781" s="11">
        <f t="shared" si="2717"/>
        <v>0</v>
      </c>
      <c r="AP1781" s="11">
        <f t="shared" si="2717"/>
        <v>0</v>
      </c>
      <c r="AQ1781" s="11">
        <f t="shared" si="2717"/>
        <v>0</v>
      </c>
      <c r="AR1781" s="11">
        <v>0</v>
      </c>
      <c r="AS1781" s="11">
        <v>0</v>
      </c>
      <c r="AT1781" s="11">
        <f t="shared" ref="AT1781:BI1781" si="2719">SUM(AT1782,AT1790,AT1792)</f>
        <v>35000</v>
      </c>
      <c r="AU1781" s="11">
        <f t="shared" si="2719"/>
        <v>25486</v>
      </c>
      <c r="AV1781" s="11">
        <f t="shared" si="2719"/>
        <v>0</v>
      </c>
      <c r="AW1781" s="11">
        <f t="shared" si="2719"/>
        <v>0</v>
      </c>
      <c r="AX1781" s="11">
        <f t="shared" si="2719"/>
        <v>0</v>
      </c>
      <c r="AY1781" s="11">
        <f t="shared" si="2719"/>
        <v>0</v>
      </c>
      <c r="AZ1781" s="11">
        <f t="shared" ref="AZ1781" si="2720">SUM(AZ1782,AZ1790,AZ1792)</f>
        <v>60486</v>
      </c>
      <c r="BA1781" s="11">
        <f t="shared" si="2719"/>
        <v>0</v>
      </c>
      <c r="BB1781" s="11">
        <f t="shared" si="2719"/>
        <v>0</v>
      </c>
      <c r="BC1781" s="11">
        <f t="shared" si="2719"/>
        <v>25486</v>
      </c>
      <c r="BD1781" s="11">
        <f t="shared" si="2719"/>
        <v>0</v>
      </c>
      <c r="BE1781" s="11">
        <f t="shared" si="2719"/>
        <v>0</v>
      </c>
      <c r="BF1781" s="11">
        <f t="shared" si="2719"/>
        <v>0</v>
      </c>
      <c r="BG1781" s="11">
        <f t="shared" si="2719"/>
        <v>0</v>
      </c>
      <c r="BH1781" s="11">
        <f t="shared" si="2719"/>
        <v>0</v>
      </c>
      <c r="BI1781" s="11">
        <f t="shared" si="2719"/>
        <v>0</v>
      </c>
      <c r="BJ1781" s="11">
        <v>25486</v>
      </c>
      <c r="BK1781" s="11">
        <v>35000</v>
      </c>
    </row>
    <row r="1782" spans="1:63" x14ac:dyDescent="0.25">
      <c r="A1782" s="4" t="s">
        <v>550</v>
      </c>
      <c r="B1782" s="4" t="s">
        <v>58</v>
      </c>
      <c r="C1782" s="4" t="s">
        <v>143</v>
      </c>
      <c r="D1782" s="107" t="s">
        <v>604</v>
      </c>
      <c r="E1782" s="106" t="s">
        <v>16</v>
      </c>
      <c r="F1782" s="106" t="s">
        <v>0</v>
      </c>
      <c r="G1782" s="2" t="s">
        <v>0</v>
      </c>
      <c r="H1782" s="2" t="s">
        <v>17</v>
      </c>
      <c r="I1782" s="12">
        <f>SUM(I1783:I1784)</f>
        <v>1509092</v>
      </c>
      <c r="J1782" s="12">
        <f t="shared" ref="J1782:Y1782" si="2721">SUM(J1783:J1784)</f>
        <v>0</v>
      </c>
      <c r="K1782" s="12">
        <f t="shared" si="2721"/>
        <v>0</v>
      </c>
      <c r="L1782" s="12">
        <f t="shared" si="2721"/>
        <v>0</v>
      </c>
      <c r="M1782" s="12">
        <f t="shared" si="2721"/>
        <v>0</v>
      </c>
      <c r="N1782" s="12">
        <f t="shared" si="2721"/>
        <v>0</v>
      </c>
      <c r="O1782" s="12">
        <f t="shared" si="2721"/>
        <v>0</v>
      </c>
      <c r="P1782" s="12">
        <f t="shared" ref="P1782" si="2722">SUM(P1783:P1784)</f>
        <v>0</v>
      </c>
      <c r="Q1782" s="12">
        <f t="shared" si="2721"/>
        <v>0</v>
      </c>
      <c r="R1782" s="12">
        <f t="shared" si="2721"/>
        <v>0</v>
      </c>
      <c r="S1782" s="12">
        <f t="shared" si="2721"/>
        <v>0</v>
      </c>
      <c r="T1782" s="12">
        <f t="shared" si="2721"/>
        <v>0</v>
      </c>
      <c r="U1782" s="12">
        <f t="shared" si="2721"/>
        <v>0</v>
      </c>
      <c r="V1782" s="12">
        <f t="shared" si="2721"/>
        <v>0</v>
      </c>
      <c r="W1782" s="12">
        <f t="shared" si="2721"/>
        <v>0</v>
      </c>
      <c r="X1782" s="12">
        <f t="shared" si="2721"/>
        <v>0</v>
      </c>
      <c r="Y1782" s="12">
        <f t="shared" si="2721"/>
        <v>0</v>
      </c>
      <c r="Z1782" s="12">
        <v>0</v>
      </c>
      <c r="AA1782" s="12">
        <v>0</v>
      </c>
      <c r="AB1782" s="12">
        <f t="shared" ref="AB1782:AQ1782" si="2723">SUM(AB1783:AB1784)</f>
        <v>0</v>
      </c>
      <c r="AC1782" s="12">
        <f t="shared" si="2723"/>
        <v>0</v>
      </c>
      <c r="AD1782" s="12">
        <f t="shared" si="2723"/>
        <v>0</v>
      </c>
      <c r="AE1782" s="12">
        <f t="shared" si="2723"/>
        <v>0</v>
      </c>
      <c r="AF1782" s="12">
        <f t="shared" si="2723"/>
        <v>0</v>
      </c>
      <c r="AG1782" s="12">
        <f t="shared" si="2723"/>
        <v>0</v>
      </c>
      <c r="AH1782" s="12">
        <f t="shared" ref="AH1782" si="2724">SUM(AH1783:AH1784)</f>
        <v>0</v>
      </c>
      <c r="AI1782" s="12">
        <f t="shared" si="2723"/>
        <v>0</v>
      </c>
      <c r="AJ1782" s="12">
        <f t="shared" si="2723"/>
        <v>0</v>
      </c>
      <c r="AK1782" s="12">
        <f t="shared" si="2723"/>
        <v>0</v>
      </c>
      <c r="AL1782" s="12">
        <f t="shared" si="2723"/>
        <v>0</v>
      </c>
      <c r="AM1782" s="12">
        <f t="shared" si="2723"/>
        <v>0</v>
      </c>
      <c r="AN1782" s="12">
        <f t="shared" si="2723"/>
        <v>0</v>
      </c>
      <c r="AO1782" s="12">
        <f t="shared" si="2723"/>
        <v>0</v>
      </c>
      <c r="AP1782" s="12">
        <f t="shared" si="2723"/>
        <v>0</v>
      </c>
      <c r="AQ1782" s="12">
        <f t="shared" si="2723"/>
        <v>0</v>
      </c>
      <c r="AR1782" s="12">
        <v>0</v>
      </c>
      <c r="AS1782" s="12">
        <v>0</v>
      </c>
      <c r="AT1782" s="12">
        <f t="shared" ref="AT1782:BI1782" si="2725">SUM(AT1783:AT1784)</f>
        <v>0</v>
      </c>
      <c r="AU1782" s="12">
        <f t="shared" si="2725"/>
        <v>0</v>
      </c>
      <c r="AV1782" s="12">
        <f t="shared" si="2725"/>
        <v>0</v>
      </c>
      <c r="AW1782" s="12">
        <f t="shared" si="2725"/>
        <v>0</v>
      </c>
      <c r="AX1782" s="12">
        <f t="shared" si="2725"/>
        <v>0</v>
      </c>
      <c r="AY1782" s="12">
        <f t="shared" si="2725"/>
        <v>0</v>
      </c>
      <c r="AZ1782" s="12">
        <f t="shared" ref="AZ1782" si="2726">SUM(AZ1783:AZ1784)</f>
        <v>0</v>
      </c>
      <c r="BA1782" s="12">
        <f t="shared" si="2725"/>
        <v>0</v>
      </c>
      <c r="BB1782" s="12">
        <f t="shared" si="2725"/>
        <v>0</v>
      </c>
      <c r="BC1782" s="12">
        <f t="shared" si="2725"/>
        <v>0</v>
      </c>
      <c r="BD1782" s="12">
        <f t="shared" si="2725"/>
        <v>0</v>
      </c>
      <c r="BE1782" s="12">
        <f t="shared" si="2725"/>
        <v>0</v>
      </c>
      <c r="BF1782" s="12">
        <f t="shared" si="2725"/>
        <v>0</v>
      </c>
      <c r="BG1782" s="12">
        <f t="shared" si="2725"/>
        <v>0</v>
      </c>
      <c r="BH1782" s="12">
        <f t="shared" si="2725"/>
        <v>0</v>
      </c>
      <c r="BI1782" s="12">
        <f t="shared" si="2725"/>
        <v>0</v>
      </c>
      <c r="BJ1782" s="12">
        <v>0</v>
      </c>
      <c r="BK1782" s="12">
        <v>0</v>
      </c>
    </row>
    <row r="1783" spans="1:63" x14ac:dyDescent="0.25">
      <c r="A1783" s="4" t="s">
        <v>550</v>
      </c>
      <c r="B1783" s="4" t="s">
        <v>58</v>
      </c>
      <c r="C1783" s="4" t="s">
        <v>143</v>
      </c>
      <c r="D1783" s="107" t="s">
        <v>604</v>
      </c>
      <c r="E1783" s="117">
        <v>6111</v>
      </c>
      <c r="F1783" s="107"/>
      <c r="G1783" s="103" t="s">
        <v>1656</v>
      </c>
      <c r="H1783" s="13" t="s">
        <v>18</v>
      </c>
      <c r="I1783" s="14">
        <v>1346977</v>
      </c>
      <c r="J1783" s="14">
        <v>0</v>
      </c>
      <c r="K1783" s="14"/>
      <c r="L1783" s="14"/>
      <c r="M1783" s="14"/>
      <c r="N1783" s="14"/>
      <c r="O1783" s="14"/>
      <c r="P1783" s="14">
        <f t="shared" si="2697"/>
        <v>0</v>
      </c>
      <c r="Q1783" s="14"/>
      <c r="R1783" s="14"/>
      <c r="S1783" s="14"/>
      <c r="T1783" s="14"/>
      <c r="U1783" s="14"/>
      <c r="V1783" s="14"/>
      <c r="W1783" s="14"/>
      <c r="X1783" s="14"/>
      <c r="Y1783" s="14"/>
      <c r="Z1783" s="14">
        <v>0</v>
      </c>
      <c r="AA1783" s="14">
        <v>0</v>
      </c>
      <c r="AB1783" s="14">
        <v>0</v>
      </c>
      <c r="AC1783" s="14"/>
      <c r="AD1783" s="14"/>
      <c r="AE1783" s="14"/>
      <c r="AF1783" s="14"/>
      <c r="AG1783" s="14"/>
      <c r="AH1783" s="14">
        <f t="shared" si="2698"/>
        <v>0</v>
      </c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>
        <v>0</v>
      </c>
      <c r="AS1783" s="14">
        <v>0</v>
      </c>
      <c r="AT1783" s="14">
        <v>0</v>
      </c>
      <c r="AU1783" s="14"/>
      <c r="AV1783" s="14"/>
      <c r="AW1783" s="14"/>
      <c r="AX1783" s="14"/>
      <c r="AY1783" s="14"/>
      <c r="AZ1783" s="14">
        <f t="shared" si="2699"/>
        <v>0</v>
      </c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>
        <v>0</v>
      </c>
      <c r="BK1783" s="14">
        <v>0</v>
      </c>
    </row>
    <row r="1784" spans="1:63" x14ac:dyDescent="0.25">
      <c r="A1784" s="1" t="s">
        <v>550</v>
      </c>
      <c r="B1784" s="1" t="s">
        <v>58</v>
      </c>
      <c r="C1784" s="1" t="s">
        <v>143</v>
      </c>
      <c r="D1784" s="110" t="s">
        <v>604</v>
      </c>
      <c r="E1784" s="110" t="s">
        <v>20</v>
      </c>
      <c r="F1784" s="107" t="s">
        <v>0</v>
      </c>
      <c r="G1784" s="13" t="s">
        <v>0</v>
      </c>
      <c r="H1784" s="2" t="s">
        <v>21</v>
      </c>
      <c r="I1784" s="12">
        <f>SUM(I1785:I1789)</f>
        <v>162115</v>
      </c>
      <c r="J1784" s="12">
        <f t="shared" ref="J1784:Y1784" si="2727">SUM(J1785:J1789)</f>
        <v>0</v>
      </c>
      <c r="K1784" s="12">
        <f t="shared" si="2727"/>
        <v>0</v>
      </c>
      <c r="L1784" s="12">
        <f t="shared" si="2727"/>
        <v>0</v>
      </c>
      <c r="M1784" s="12">
        <f t="shared" si="2727"/>
        <v>0</v>
      </c>
      <c r="N1784" s="12">
        <f t="shared" si="2727"/>
        <v>0</v>
      </c>
      <c r="O1784" s="12">
        <f t="shared" si="2727"/>
        <v>0</v>
      </c>
      <c r="P1784" s="12">
        <f t="shared" si="2727"/>
        <v>0</v>
      </c>
      <c r="Q1784" s="12">
        <f t="shared" si="2727"/>
        <v>0</v>
      </c>
      <c r="R1784" s="12">
        <f t="shared" si="2727"/>
        <v>0</v>
      </c>
      <c r="S1784" s="12">
        <f t="shared" si="2727"/>
        <v>0</v>
      </c>
      <c r="T1784" s="12">
        <f t="shared" si="2727"/>
        <v>0</v>
      </c>
      <c r="U1784" s="12">
        <f t="shared" si="2727"/>
        <v>0</v>
      </c>
      <c r="V1784" s="12">
        <f t="shared" si="2727"/>
        <v>0</v>
      </c>
      <c r="W1784" s="12">
        <f t="shared" si="2727"/>
        <v>0</v>
      </c>
      <c r="X1784" s="12">
        <f t="shared" si="2727"/>
        <v>0</v>
      </c>
      <c r="Y1784" s="12">
        <f t="shared" si="2727"/>
        <v>0</v>
      </c>
      <c r="Z1784" s="12">
        <v>0</v>
      </c>
      <c r="AA1784" s="12">
        <v>0</v>
      </c>
      <c r="AB1784" s="12">
        <f t="shared" ref="AB1784:AQ1784" si="2728">SUM(AB1785:AB1789)</f>
        <v>0</v>
      </c>
      <c r="AC1784" s="12">
        <f t="shared" si="2728"/>
        <v>0</v>
      </c>
      <c r="AD1784" s="12">
        <f t="shared" si="2728"/>
        <v>0</v>
      </c>
      <c r="AE1784" s="12">
        <f t="shared" si="2728"/>
        <v>0</v>
      </c>
      <c r="AF1784" s="12">
        <f t="shared" si="2728"/>
        <v>0</v>
      </c>
      <c r="AG1784" s="12">
        <f t="shared" si="2728"/>
        <v>0</v>
      </c>
      <c r="AH1784" s="12">
        <f t="shared" si="2728"/>
        <v>0</v>
      </c>
      <c r="AI1784" s="12">
        <f t="shared" si="2728"/>
        <v>0</v>
      </c>
      <c r="AJ1784" s="12">
        <f t="shared" si="2728"/>
        <v>0</v>
      </c>
      <c r="AK1784" s="12">
        <f t="shared" si="2728"/>
        <v>0</v>
      </c>
      <c r="AL1784" s="12">
        <f t="shared" si="2728"/>
        <v>0</v>
      </c>
      <c r="AM1784" s="12">
        <f t="shared" si="2728"/>
        <v>0</v>
      </c>
      <c r="AN1784" s="12">
        <f t="shared" si="2728"/>
        <v>0</v>
      </c>
      <c r="AO1784" s="12">
        <f t="shared" si="2728"/>
        <v>0</v>
      </c>
      <c r="AP1784" s="12">
        <f t="shared" si="2728"/>
        <v>0</v>
      </c>
      <c r="AQ1784" s="12">
        <f t="shared" si="2728"/>
        <v>0</v>
      </c>
      <c r="AR1784" s="12">
        <v>0</v>
      </c>
      <c r="AS1784" s="12">
        <v>0</v>
      </c>
      <c r="AT1784" s="12">
        <f t="shared" ref="AT1784:BI1784" si="2729">SUM(AT1785:AT1789)</f>
        <v>0</v>
      </c>
      <c r="AU1784" s="12">
        <f t="shared" si="2729"/>
        <v>0</v>
      </c>
      <c r="AV1784" s="12">
        <f t="shared" si="2729"/>
        <v>0</v>
      </c>
      <c r="AW1784" s="12">
        <f t="shared" si="2729"/>
        <v>0</v>
      </c>
      <c r="AX1784" s="12">
        <f t="shared" si="2729"/>
        <v>0</v>
      </c>
      <c r="AY1784" s="12">
        <f t="shared" si="2729"/>
        <v>0</v>
      </c>
      <c r="AZ1784" s="12">
        <f t="shared" si="2729"/>
        <v>0</v>
      </c>
      <c r="BA1784" s="12">
        <f t="shared" si="2729"/>
        <v>0</v>
      </c>
      <c r="BB1784" s="12">
        <f t="shared" si="2729"/>
        <v>0</v>
      </c>
      <c r="BC1784" s="12">
        <f t="shared" si="2729"/>
        <v>0</v>
      </c>
      <c r="BD1784" s="12">
        <f t="shared" si="2729"/>
        <v>0</v>
      </c>
      <c r="BE1784" s="12">
        <f t="shared" si="2729"/>
        <v>0</v>
      </c>
      <c r="BF1784" s="12">
        <f t="shared" si="2729"/>
        <v>0</v>
      </c>
      <c r="BG1784" s="12">
        <f t="shared" si="2729"/>
        <v>0</v>
      </c>
      <c r="BH1784" s="12">
        <f t="shared" si="2729"/>
        <v>0</v>
      </c>
      <c r="BI1784" s="12">
        <f t="shared" si="2729"/>
        <v>0</v>
      </c>
      <c r="BJ1784" s="12">
        <v>0</v>
      </c>
      <c r="BK1784" s="12">
        <v>0</v>
      </c>
    </row>
    <row r="1785" spans="1:63" ht="22.5" x14ac:dyDescent="0.25">
      <c r="A1785" s="4" t="s">
        <v>550</v>
      </c>
      <c r="B1785" s="4" t="s">
        <v>58</v>
      </c>
      <c r="C1785" s="4" t="s">
        <v>143</v>
      </c>
      <c r="D1785" s="107" t="s">
        <v>604</v>
      </c>
      <c r="E1785" s="117">
        <v>6112</v>
      </c>
      <c r="F1785" s="107" t="s">
        <v>606</v>
      </c>
      <c r="G1785" s="103" t="s">
        <v>1656</v>
      </c>
      <c r="H1785" s="13" t="s">
        <v>59</v>
      </c>
      <c r="I1785" s="14">
        <v>25745</v>
      </c>
      <c r="J1785" s="14">
        <v>0</v>
      </c>
      <c r="K1785" s="14"/>
      <c r="L1785" s="14"/>
      <c r="M1785" s="14"/>
      <c r="N1785" s="14"/>
      <c r="O1785" s="14"/>
      <c r="P1785" s="14">
        <f t="shared" si="2697"/>
        <v>0</v>
      </c>
      <c r="Q1785" s="14"/>
      <c r="R1785" s="14"/>
      <c r="S1785" s="14"/>
      <c r="T1785" s="14"/>
      <c r="U1785" s="14"/>
      <c r="V1785" s="14"/>
      <c r="W1785" s="14"/>
      <c r="X1785" s="14"/>
      <c r="Y1785" s="14"/>
      <c r="Z1785" s="14">
        <v>0</v>
      </c>
      <c r="AA1785" s="14">
        <v>0</v>
      </c>
      <c r="AB1785" s="14">
        <v>0</v>
      </c>
      <c r="AC1785" s="14"/>
      <c r="AD1785" s="14"/>
      <c r="AE1785" s="14"/>
      <c r="AF1785" s="14"/>
      <c r="AG1785" s="14"/>
      <c r="AH1785" s="14">
        <f t="shared" si="2698"/>
        <v>0</v>
      </c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>
        <v>0</v>
      </c>
      <c r="AS1785" s="14">
        <v>0</v>
      </c>
      <c r="AT1785" s="14">
        <v>0</v>
      </c>
      <c r="AU1785" s="14"/>
      <c r="AV1785" s="14"/>
      <c r="AW1785" s="14"/>
      <c r="AX1785" s="14"/>
      <c r="AY1785" s="14"/>
      <c r="AZ1785" s="14">
        <f t="shared" si="2699"/>
        <v>0</v>
      </c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>
        <v>0</v>
      </c>
      <c r="BK1785" s="14">
        <v>0</v>
      </c>
    </row>
    <row r="1786" spans="1:63" x14ac:dyDescent="0.25">
      <c r="A1786" s="4" t="s">
        <v>550</v>
      </c>
      <c r="B1786" s="4" t="s">
        <v>58</v>
      </c>
      <c r="C1786" s="4" t="s">
        <v>143</v>
      </c>
      <c r="D1786" s="107" t="s">
        <v>604</v>
      </c>
      <c r="E1786" s="117">
        <v>6112</v>
      </c>
      <c r="F1786" s="107" t="s">
        <v>607</v>
      </c>
      <c r="G1786" s="103" t="s">
        <v>1656</v>
      </c>
      <c r="H1786" s="13" t="s">
        <v>24</v>
      </c>
      <c r="I1786" s="14">
        <v>110800</v>
      </c>
      <c r="J1786" s="14">
        <v>0</v>
      </c>
      <c r="K1786" s="14"/>
      <c r="L1786" s="14"/>
      <c r="M1786" s="14"/>
      <c r="N1786" s="14"/>
      <c r="O1786" s="14"/>
      <c r="P1786" s="14">
        <f t="shared" si="2697"/>
        <v>0</v>
      </c>
      <c r="Q1786" s="14"/>
      <c r="R1786" s="14"/>
      <c r="S1786" s="14"/>
      <c r="T1786" s="14"/>
      <c r="U1786" s="14"/>
      <c r="V1786" s="14"/>
      <c r="W1786" s="14"/>
      <c r="X1786" s="14"/>
      <c r="Y1786" s="14"/>
      <c r="Z1786" s="14">
        <v>0</v>
      </c>
      <c r="AA1786" s="14">
        <v>0</v>
      </c>
      <c r="AB1786" s="14">
        <v>0</v>
      </c>
      <c r="AC1786" s="14"/>
      <c r="AD1786" s="14"/>
      <c r="AE1786" s="14"/>
      <c r="AF1786" s="14"/>
      <c r="AG1786" s="14"/>
      <c r="AH1786" s="14">
        <f t="shared" si="2698"/>
        <v>0</v>
      </c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>
        <v>0</v>
      </c>
      <c r="AS1786" s="14">
        <v>0</v>
      </c>
      <c r="AT1786" s="14">
        <v>0</v>
      </c>
      <c r="AU1786" s="14"/>
      <c r="AV1786" s="14"/>
      <c r="AW1786" s="14"/>
      <c r="AX1786" s="14"/>
      <c r="AY1786" s="14"/>
      <c r="AZ1786" s="14">
        <f t="shared" si="2699"/>
        <v>0</v>
      </c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>
        <v>0</v>
      </c>
      <c r="BK1786" s="14">
        <v>0</v>
      </c>
    </row>
    <row r="1787" spans="1:63" x14ac:dyDescent="0.25">
      <c r="A1787" s="4" t="s">
        <v>550</v>
      </c>
      <c r="B1787" s="4" t="s">
        <v>58</v>
      </c>
      <c r="C1787" s="4" t="s">
        <v>143</v>
      </c>
      <c r="D1787" s="107" t="s">
        <v>604</v>
      </c>
      <c r="E1787" s="117">
        <v>6112</v>
      </c>
      <c r="F1787" s="107" t="s">
        <v>608</v>
      </c>
      <c r="G1787" s="103" t="s">
        <v>1656</v>
      </c>
      <c r="H1787" s="13" t="s">
        <v>25</v>
      </c>
      <c r="I1787" s="14">
        <v>20570</v>
      </c>
      <c r="J1787" s="14">
        <v>0</v>
      </c>
      <c r="K1787" s="14"/>
      <c r="L1787" s="14"/>
      <c r="M1787" s="14"/>
      <c r="N1787" s="14"/>
      <c r="O1787" s="14"/>
      <c r="P1787" s="14">
        <f t="shared" si="2697"/>
        <v>0</v>
      </c>
      <c r="Q1787" s="14"/>
      <c r="R1787" s="14"/>
      <c r="S1787" s="14"/>
      <c r="T1787" s="14"/>
      <c r="U1787" s="14"/>
      <c r="V1787" s="14"/>
      <c r="W1787" s="14"/>
      <c r="X1787" s="14"/>
      <c r="Y1787" s="14"/>
      <c r="Z1787" s="14">
        <v>0</v>
      </c>
      <c r="AA1787" s="14">
        <v>0</v>
      </c>
      <c r="AB1787" s="14">
        <v>0</v>
      </c>
      <c r="AC1787" s="14"/>
      <c r="AD1787" s="14"/>
      <c r="AE1787" s="14"/>
      <c r="AF1787" s="14"/>
      <c r="AG1787" s="14"/>
      <c r="AH1787" s="14">
        <f t="shared" si="2698"/>
        <v>0</v>
      </c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>
        <v>0</v>
      </c>
      <c r="AS1787" s="14">
        <v>0</v>
      </c>
      <c r="AT1787" s="14">
        <v>0</v>
      </c>
      <c r="AU1787" s="14"/>
      <c r="AV1787" s="14"/>
      <c r="AW1787" s="14"/>
      <c r="AX1787" s="14"/>
      <c r="AY1787" s="14"/>
      <c r="AZ1787" s="14">
        <f t="shared" si="2699"/>
        <v>0</v>
      </c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>
        <v>0</v>
      </c>
      <c r="BK1787" s="14">
        <v>0</v>
      </c>
    </row>
    <row r="1788" spans="1:63" x14ac:dyDescent="0.25">
      <c r="A1788" s="4" t="s">
        <v>550</v>
      </c>
      <c r="B1788" s="4" t="s">
        <v>58</v>
      </c>
      <c r="C1788" s="4" t="s">
        <v>143</v>
      </c>
      <c r="D1788" s="107" t="s">
        <v>604</v>
      </c>
      <c r="E1788" s="117">
        <v>6112</v>
      </c>
      <c r="F1788" s="107" t="s">
        <v>609</v>
      </c>
      <c r="G1788" s="103" t="s">
        <v>1656</v>
      </c>
      <c r="H1788" s="13" t="s">
        <v>23</v>
      </c>
      <c r="I1788" s="14">
        <v>100</v>
      </c>
      <c r="J1788" s="14">
        <v>0</v>
      </c>
      <c r="K1788" s="14"/>
      <c r="L1788" s="14"/>
      <c r="M1788" s="14"/>
      <c r="N1788" s="14"/>
      <c r="O1788" s="14"/>
      <c r="P1788" s="14">
        <f t="shared" si="2697"/>
        <v>0</v>
      </c>
      <c r="Q1788" s="14"/>
      <c r="R1788" s="14"/>
      <c r="S1788" s="14"/>
      <c r="T1788" s="14"/>
      <c r="U1788" s="14"/>
      <c r="V1788" s="14"/>
      <c r="W1788" s="14"/>
      <c r="X1788" s="14"/>
      <c r="Y1788" s="14"/>
      <c r="Z1788" s="14">
        <v>0</v>
      </c>
      <c r="AA1788" s="14">
        <v>0</v>
      </c>
      <c r="AB1788" s="14">
        <v>0</v>
      </c>
      <c r="AC1788" s="14"/>
      <c r="AD1788" s="14"/>
      <c r="AE1788" s="14"/>
      <c r="AF1788" s="14"/>
      <c r="AG1788" s="14"/>
      <c r="AH1788" s="14">
        <f t="shared" si="2698"/>
        <v>0</v>
      </c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>
        <v>0</v>
      </c>
      <c r="AS1788" s="14">
        <v>0</v>
      </c>
      <c r="AT1788" s="14">
        <v>0</v>
      </c>
      <c r="AU1788" s="14"/>
      <c r="AV1788" s="14"/>
      <c r="AW1788" s="14"/>
      <c r="AX1788" s="14"/>
      <c r="AY1788" s="14"/>
      <c r="AZ1788" s="14">
        <f t="shared" si="2699"/>
        <v>0</v>
      </c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>
        <v>0</v>
      </c>
      <c r="BK1788" s="14">
        <v>0</v>
      </c>
    </row>
    <row r="1789" spans="1:63" x14ac:dyDescent="0.25">
      <c r="A1789" s="4" t="s">
        <v>550</v>
      </c>
      <c r="B1789" s="4" t="s">
        <v>58</v>
      </c>
      <c r="C1789" s="4" t="s">
        <v>143</v>
      </c>
      <c r="D1789" s="107" t="s">
        <v>604</v>
      </c>
      <c r="E1789" s="117">
        <v>6112</v>
      </c>
      <c r="F1789" s="107" t="s">
        <v>610</v>
      </c>
      <c r="G1789" s="103" t="s">
        <v>1656</v>
      </c>
      <c r="H1789" s="13" t="s">
        <v>26</v>
      </c>
      <c r="I1789" s="14">
        <v>4900</v>
      </c>
      <c r="J1789" s="14">
        <v>0</v>
      </c>
      <c r="K1789" s="14"/>
      <c r="L1789" s="14"/>
      <c r="M1789" s="14"/>
      <c r="N1789" s="14"/>
      <c r="O1789" s="14"/>
      <c r="P1789" s="14">
        <f t="shared" si="2697"/>
        <v>0</v>
      </c>
      <c r="Q1789" s="14"/>
      <c r="R1789" s="14"/>
      <c r="S1789" s="14"/>
      <c r="T1789" s="14"/>
      <c r="U1789" s="14"/>
      <c r="V1789" s="14"/>
      <c r="W1789" s="14"/>
      <c r="X1789" s="14"/>
      <c r="Y1789" s="14"/>
      <c r="Z1789" s="14">
        <v>0</v>
      </c>
      <c r="AA1789" s="14">
        <v>0</v>
      </c>
      <c r="AB1789" s="14">
        <v>0</v>
      </c>
      <c r="AC1789" s="14"/>
      <c r="AD1789" s="14"/>
      <c r="AE1789" s="14"/>
      <c r="AF1789" s="14"/>
      <c r="AG1789" s="14"/>
      <c r="AH1789" s="14">
        <f t="shared" si="2698"/>
        <v>0</v>
      </c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>
        <v>0</v>
      </c>
      <c r="AS1789" s="14">
        <v>0</v>
      </c>
      <c r="AT1789" s="14">
        <v>0</v>
      </c>
      <c r="AU1789" s="14"/>
      <c r="AV1789" s="14"/>
      <c r="AW1789" s="14"/>
      <c r="AX1789" s="14"/>
      <c r="AY1789" s="14"/>
      <c r="AZ1789" s="14">
        <f t="shared" si="2699"/>
        <v>0</v>
      </c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>
        <v>0</v>
      </c>
      <c r="BK1789" s="14">
        <v>0</v>
      </c>
    </row>
    <row r="1790" spans="1:63" ht="22.5" x14ac:dyDescent="0.25">
      <c r="A1790" s="4" t="s">
        <v>550</v>
      </c>
      <c r="B1790" s="4" t="s">
        <v>58</v>
      </c>
      <c r="C1790" s="4" t="s">
        <v>143</v>
      </c>
      <c r="D1790" s="107" t="s">
        <v>604</v>
      </c>
      <c r="E1790" s="106" t="s">
        <v>27</v>
      </c>
      <c r="F1790" s="106" t="s">
        <v>0</v>
      </c>
      <c r="G1790" s="2" t="s">
        <v>0</v>
      </c>
      <c r="H1790" s="2" t="s">
        <v>28</v>
      </c>
      <c r="I1790" s="12">
        <f>SUM(I1791)</f>
        <v>141432</v>
      </c>
      <c r="J1790" s="12">
        <f t="shared" ref="J1790:Y1790" si="2730">SUM(J1791)</f>
        <v>0</v>
      </c>
      <c r="K1790" s="12">
        <f t="shared" si="2730"/>
        <v>0</v>
      </c>
      <c r="L1790" s="12">
        <f t="shared" si="2730"/>
        <v>0</v>
      </c>
      <c r="M1790" s="12">
        <f t="shared" si="2730"/>
        <v>0</v>
      </c>
      <c r="N1790" s="12">
        <f t="shared" si="2730"/>
        <v>0</v>
      </c>
      <c r="O1790" s="12">
        <f t="shared" si="2730"/>
        <v>0</v>
      </c>
      <c r="P1790" s="12">
        <f t="shared" si="2730"/>
        <v>0</v>
      </c>
      <c r="Q1790" s="12">
        <f t="shared" si="2730"/>
        <v>0</v>
      </c>
      <c r="R1790" s="12">
        <f t="shared" si="2730"/>
        <v>0</v>
      </c>
      <c r="S1790" s="12">
        <f t="shared" si="2730"/>
        <v>0</v>
      </c>
      <c r="T1790" s="12">
        <f t="shared" si="2730"/>
        <v>0</v>
      </c>
      <c r="U1790" s="12">
        <f t="shared" si="2730"/>
        <v>0</v>
      </c>
      <c r="V1790" s="12">
        <f t="shared" si="2730"/>
        <v>0</v>
      </c>
      <c r="W1790" s="12">
        <f t="shared" si="2730"/>
        <v>0</v>
      </c>
      <c r="X1790" s="12">
        <f t="shared" si="2730"/>
        <v>0</v>
      </c>
      <c r="Y1790" s="12">
        <f t="shared" si="2730"/>
        <v>0</v>
      </c>
      <c r="Z1790" s="12">
        <v>0</v>
      </c>
      <c r="AA1790" s="12">
        <v>0</v>
      </c>
      <c r="AB1790" s="12">
        <f t="shared" ref="AB1790:AQ1790" si="2731">SUM(AB1791)</f>
        <v>0</v>
      </c>
      <c r="AC1790" s="12">
        <f t="shared" si="2731"/>
        <v>0</v>
      </c>
      <c r="AD1790" s="12">
        <f t="shared" si="2731"/>
        <v>0</v>
      </c>
      <c r="AE1790" s="12">
        <f t="shared" si="2731"/>
        <v>0</v>
      </c>
      <c r="AF1790" s="12">
        <f t="shared" si="2731"/>
        <v>0</v>
      </c>
      <c r="AG1790" s="12">
        <f t="shared" si="2731"/>
        <v>0</v>
      </c>
      <c r="AH1790" s="12">
        <f t="shared" si="2731"/>
        <v>0</v>
      </c>
      <c r="AI1790" s="12">
        <f t="shared" si="2731"/>
        <v>0</v>
      </c>
      <c r="AJ1790" s="12">
        <f t="shared" si="2731"/>
        <v>0</v>
      </c>
      <c r="AK1790" s="12">
        <f t="shared" si="2731"/>
        <v>0</v>
      </c>
      <c r="AL1790" s="12">
        <f t="shared" si="2731"/>
        <v>0</v>
      </c>
      <c r="AM1790" s="12">
        <f t="shared" si="2731"/>
        <v>0</v>
      </c>
      <c r="AN1790" s="12">
        <f t="shared" si="2731"/>
        <v>0</v>
      </c>
      <c r="AO1790" s="12">
        <f t="shared" si="2731"/>
        <v>0</v>
      </c>
      <c r="AP1790" s="12">
        <f t="shared" si="2731"/>
        <v>0</v>
      </c>
      <c r="AQ1790" s="12">
        <f t="shared" si="2731"/>
        <v>0</v>
      </c>
      <c r="AR1790" s="12">
        <v>0</v>
      </c>
      <c r="AS1790" s="12">
        <v>0</v>
      </c>
      <c r="AT1790" s="12">
        <f t="shared" ref="AT1790:BI1790" si="2732">SUM(AT1791)</f>
        <v>0</v>
      </c>
      <c r="AU1790" s="12">
        <f t="shared" si="2732"/>
        <v>0</v>
      </c>
      <c r="AV1790" s="12">
        <f t="shared" si="2732"/>
        <v>0</v>
      </c>
      <c r="AW1790" s="12">
        <f t="shared" si="2732"/>
        <v>0</v>
      </c>
      <c r="AX1790" s="12">
        <f t="shared" si="2732"/>
        <v>0</v>
      </c>
      <c r="AY1790" s="12">
        <f t="shared" si="2732"/>
        <v>0</v>
      </c>
      <c r="AZ1790" s="12">
        <f t="shared" si="2732"/>
        <v>0</v>
      </c>
      <c r="BA1790" s="12">
        <f t="shared" si="2732"/>
        <v>0</v>
      </c>
      <c r="BB1790" s="12">
        <f t="shared" si="2732"/>
        <v>0</v>
      </c>
      <c r="BC1790" s="12">
        <f t="shared" si="2732"/>
        <v>0</v>
      </c>
      <c r="BD1790" s="12">
        <f t="shared" si="2732"/>
        <v>0</v>
      </c>
      <c r="BE1790" s="12">
        <f t="shared" si="2732"/>
        <v>0</v>
      </c>
      <c r="BF1790" s="12">
        <f t="shared" si="2732"/>
        <v>0</v>
      </c>
      <c r="BG1790" s="12">
        <f t="shared" si="2732"/>
        <v>0</v>
      </c>
      <c r="BH1790" s="12">
        <f t="shared" si="2732"/>
        <v>0</v>
      </c>
      <c r="BI1790" s="12">
        <f t="shared" si="2732"/>
        <v>0</v>
      </c>
      <c r="BJ1790" s="12">
        <v>0</v>
      </c>
      <c r="BK1790" s="12">
        <v>0</v>
      </c>
    </row>
    <row r="1791" spans="1:63" x14ac:dyDescent="0.25">
      <c r="A1791" s="4" t="s">
        <v>550</v>
      </c>
      <c r="B1791" s="4" t="s">
        <v>58</v>
      </c>
      <c r="C1791" s="4" t="s">
        <v>143</v>
      </c>
      <c r="D1791" s="107" t="s">
        <v>604</v>
      </c>
      <c r="E1791" s="117">
        <v>6121</v>
      </c>
      <c r="F1791" s="107"/>
      <c r="G1791" s="103" t="s">
        <v>1656</v>
      </c>
      <c r="H1791" s="13" t="s">
        <v>29</v>
      </c>
      <c r="I1791" s="14">
        <v>141432</v>
      </c>
      <c r="J1791" s="14">
        <v>0</v>
      </c>
      <c r="K1791" s="14"/>
      <c r="L1791" s="14"/>
      <c r="M1791" s="14"/>
      <c r="N1791" s="14"/>
      <c r="O1791" s="14"/>
      <c r="P1791" s="14">
        <f t="shared" si="2697"/>
        <v>0</v>
      </c>
      <c r="Q1791" s="14"/>
      <c r="R1791" s="14"/>
      <c r="S1791" s="14"/>
      <c r="T1791" s="14"/>
      <c r="U1791" s="14"/>
      <c r="V1791" s="14"/>
      <c r="W1791" s="14"/>
      <c r="X1791" s="14"/>
      <c r="Y1791" s="14"/>
      <c r="Z1791" s="14">
        <v>0</v>
      </c>
      <c r="AA1791" s="14">
        <v>0</v>
      </c>
      <c r="AB1791" s="14">
        <v>0</v>
      </c>
      <c r="AC1791" s="14"/>
      <c r="AD1791" s="14"/>
      <c r="AE1791" s="14"/>
      <c r="AF1791" s="14"/>
      <c r="AG1791" s="14"/>
      <c r="AH1791" s="14">
        <f t="shared" si="2698"/>
        <v>0</v>
      </c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>
        <v>0</v>
      </c>
      <c r="AS1791" s="14">
        <v>0</v>
      </c>
      <c r="AT1791" s="14">
        <v>0</v>
      </c>
      <c r="AU1791" s="14"/>
      <c r="AV1791" s="14"/>
      <c r="AW1791" s="14"/>
      <c r="AX1791" s="14"/>
      <c r="AY1791" s="14"/>
      <c r="AZ1791" s="14">
        <f t="shared" si="2699"/>
        <v>0</v>
      </c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>
        <v>0</v>
      </c>
      <c r="BK1791" s="14">
        <v>0</v>
      </c>
    </row>
    <row r="1792" spans="1:63" ht="22.5" x14ac:dyDescent="0.25">
      <c r="A1792" s="4" t="s">
        <v>550</v>
      </c>
      <c r="B1792" s="4" t="s">
        <v>58</v>
      </c>
      <c r="C1792" s="4" t="s">
        <v>143</v>
      </c>
      <c r="D1792" s="107" t="s">
        <v>604</v>
      </c>
      <c r="E1792" s="106" t="s">
        <v>31</v>
      </c>
      <c r="F1792" s="106" t="s">
        <v>0</v>
      </c>
      <c r="G1792" s="2" t="s">
        <v>0</v>
      </c>
      <c r="H1792" s="2" t="s">
        <v>32</v>
      </c>
      <c r="I1792" s="12">
        <f>SUM(I1793:I1801)</f>
        <v>414630</v>
      </c>
      <c r="J1792" s="12">
        <f t="shared" ref="J1792:Y1792" si="2733">SUM(J1793:J1801)</f>
        <v>126000</v>
      </c>
      <c r="K1792" s="12">
        <f t="shared" si="2733"/>
        <v>0</v>
      </c>
      <c r="L1792" s="12">
        <f t="shared" si="2733"/>
        <v>0</v>
      </c>
      <c r="M1792" s="12">
        <f t="shared" si="2733"/>
        <v>0</v>
      </c>
      <c r="N1792" s="12">
        <f t="shared" si="2733"/>
        <v>0</v>
      </c>
      <c r="O1792" s="12">
        <f t="shared" si="2733"/>
        <v>0</v>
      </c>
      <c r="P1792" s="12">
        <f t="shared" si="2733"/>
        <v>126000</v>
      </c>
      <c r="Q1792" s="12">
        <f t="shared" si="2733"/>
        <v>0</v>
      </c>
      <c r="R1792" s="12">
        <f t="shared" si="2733"/>
        <v>21571</v>
      </c>
      <c r="S1792" s="12">
        <f t="shared" si="2733"/>
        <v>10000</v>
      </c>
      <c r="T1792" s="12">
        <f t="shared" si="2733"/>
        <v>0</v>
      </c>
      <c r="U1792" s="12">
        <f t="shared" si="2733"/>
        <v>0</v>
      </c>
      <c r="V1792" s="12">
        <f t="shared" si="2733"/>
        <v>35000</v>
      </c>
      <c r="W1792" s="12">
        <f t="shared" si="2733"/>
        <v>0</v>
      </c>
      <c r="X1792" s="12">
        <f t="shared" si="2733"/>
        <v>2000</v>
      </c>
      <c r="Y1792" s="12">
        <f t="shared" si="2733"/>
        <v>0</v>
      </c>
      <c r="Z1792" s="12">
        <v>68571</v>
      </c>
      <c r="AA1792" s="12">
        <v>57429</v>
      </c>
      <c r="AB1792" s="12">
        <f t="shared" ref="AB1792:AQ1792" si="2734">SUM(AB1793:AB1801)</f>
        <v>0</v>
      </c>
      <c r="AC1792" s="12">
        <f t="shared" si="2734"/>
        <v>0</v>
      </c>
      <c r="AD1792" s="12">
        <f t="shared" si="2734"/>
        <v>0</v>
      </c>
      <c r="AE1792" s="12">
        <f t="shared" si="2734"/>
        <v>0</v>
      </c>
      <c r="AF1792" s="12">
        <f t="shared" si="2734"/>
        <v>0</v>
      </c>
      <c r="AG1792" s="12">
        <f t="shared" si="2734"/>
        <v>0</v>
      </c>
      <c r="AH1792" s="12">
        <f t="shared" si="2734"/>
        <v>0</v>
      </c>
      <c r="AI1792" s="12">
        <f t="shared" si="2734"/>
        <v>0</v>
      </c>
      <c r="AJ1792" s="12">
        <f t="shared" si="2734"/>
        <v>0</v>
      </c>
      <c r="AK1792" s="12">
        <f t="shared" si="2734"/>
        <v>0</v>
      </c>
      <c r="AL1792" s="12">
        <f t="shared" si="2734"/>
        <v>0</v>
      </c>
      <c r="AM1792" s="12">
        <f t="shared" si="2734"/>
        <v>0</v>
      </c>
      <c r="AN1792" s="12">
        <f t="shared" si="2734"/>
        <v>0</v>
      </c>
      <c r="AO1792" s="12">
        <f t="shared" si="2734"/>
        <v>0</v>
      </c>
      <c r="AP1792" s="12">
        <f t="shared" si="2734"/>
        <v>0</v>
      </c>
      <c r="AQ1792" s="12">
        <f t="shared" si="2734"/>
        <v>0</v>
      </c>
      <c r="AR1792" s="12">
        <v>0</v>
      </c>
      <c r="AS1792" s="12">
        <v>0</v>
      </c>
      <c r="AT1792" s="12">
        <f t="shared" ref="AT1792:BI1792" si="2735">SUM(AT1793:AT1801)</f>
        <v>35000</v>
      </c>
      <c r="AU1792" s="12">
        <f t="shared" si="2735"/>
        <v>25486</v>
      </c>
      <c r="AV1792" s="12">
        <f t="shared" si="2735"/>
        <v>0</v>
      </c>
      <c r="AW1792" s="12">
        <f t="shared" si="2735"/>
        <v>0</v>
      </c>
      <c r="AX1792" s="12">
        <f t="shared" si="2735"/>
        <v>0</v>
      </c>
      <c r="AY1792" s="12">
        <f t="shared" si="2735"/>
        <v>0</v>
      </c>
      <c r="AZ1792" s="12">
        <f t="shared" si="2735"/>
        <v>60486</v>
      </c>
      <c r="BA1792" s="12">
        <f t="shared" si="2735"/>
        <v>0</v>
      </c>
      <c r="BB1792" s="12">
        <f t="shared" si="2735"/>
        <v>0</v>
      </c>
      <c r="BC1792" s="12">
        <f t="shared" si="2735"/>
        <v>25486</v>
      </c>
      <c r="BD1792" s="12">
        <f t="shared" si="2735"/>
        <v>0</v>
      </c>
      <c r="BE1792" s="12">
        <f t="shared" si="2735"/>
        <v>0</v>
      </c>
      <c r="BF1792" s="12">
        <f t="shared" si="2735"/>
        <v>0</v>
      </c>
      <c r="BG1792" s="12">
        <f t="shared" si="2735"/>
        <v>0</v>
      </c>
      <c r="BH1792" s="12">
        <f t="shared" si="2735"/>
        <v>0</v>
      </c>
      <c r="BI1792" s="12">
        <f t="shared" si="2735"/>
        <v>0</v>
      </c>
      <c r="BJ1792" s="12">
        <v>25486</v>
      </c>
      <c r="BK1792" s="12">
        <v>35000</v>
      </c>
    </row>
    <row r="1793" spans="1:63" x14ac:dyDescent="0.25">
      <c r="A1793" s="4" t="s">
        <v>550</v>
      </c>
      <c r="B1793" s="4" t="s">
        <v>58</v>
      </c>
      <c r="C1793" s="4" t="s">
        <v>143</v>
      </c>
      <c r="D1793" s="107" t="s">
        <v>604</v>
      </c>
      <c r="E1793" s="117">
        <v>6131</v>
      </c>
      <c r="F1793" s="107"/>
      <c r="G1793" s="103" t="s">
        <v>1656</v>
      </c>
      <c r="H1793" s="13" t="s">
        <v>34</v>
      </c>
      <c r="I1793" s="14">
        <v>27000</v>
      </c>
      <c r="J1793" s="14">
        <v>35000</v>
      </c>
      <c r="K1793" s="14"/>
      <c r="L1793" s="14"/>
      <c r="M1793" s="14"/>
      <c r="N1793" s="14">
        <v>-10000</v>
      </c>
      <c r="O1793" s="14"/>
      <c r="P1793" s="14">
        <f t="shared" si="2697"/>
        <v>25000</v>
      </c>
      <c r="Q1793" s="14"/>
      <c r="R1793" s="14"/>
      <c r="S1793" s="14"/>
      <c r="T1793" s="14"/>
      <c r="U1793" s="14"/>
      <c r="V1793" s="14">
        <v>10000</v>
      </c>
      <c r="W1793" s="14"/>
      <c r="X1793" s="14"/>
      <c r="Y1793" s="14"/>
      <c r="Z1793" s="14">
        <v>10000</v>
      </c>
      <c r="AA1793" s="14">
        <v>15000</v>
      </c>
      <c r="AB1793" s="14">
        <v>0</v>
      </c>
      <c r="AC1793" s="14"/>
      <c r="AD1793" s="14"/>
      <c r="AE1793" s="14"/>
      <c r="AF1793" s="14"/>
      <c r="AG1793" s="14"/>
      <c r="AH1793" s="14">
        <f t="shared" si="2698"/>
        <v>0</v>
      </c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>
        <v>0</v>
      </c>
      <c r="AS1793" s="14">
        <v>0</v>
      </c>
      <c r="AT1793" s="14">
        <v>5000</v>
      </c>
      <c r="AU1793" s="14">
        <v>7250</v>
      </c>
      <c r="AV1793" s="14"/>
      <c r="AW1793" s="14"/>
      <c r="AX1793" s="14"/>
      <c r="AY1793" s="14"/>
      <c r="AZ1793" s="14">
        <f t="shared" si="2699"/>
        <v>12250</v>
      </c>
      <c r="BA1793" s="14"/>
      <c r="BB1793" s="14"/>
      <c r="BC1793" s="14">
        <v>7250</v>
      </c>
      <c r="BD1793" s="14"/>
      <c r="BE1793" s="14"/>
      <c r="BF1793" s="14"/>
      <c r="BG1793" s="14"/>
      <c r="BH1793" s="14"/>
      <c r="BI1793" s="14"/>
      <c r="BJ1793" s="14">
        <v>7250</v>
      </c>
      <c r="BK1793" s="14">
        <v>5000</v>
      </c>
    </row>
    <row r="1794" spans="1:63" x14ac:dyDescent="0.25">
      <c r="A1794" s="4" t="s">
        <v>550</v>
      </c>
      <c r="B1794" s="4" t="s">
        <v>58</v>
      </c>
      <c r="C1794" s="4" t="s">
        <v>143</v>
      </c>
      <c r="D1794" s="107" t="s">
        <v>604</v>
      </c>
      <c r="E1794" s="117">
        <v>6132</v>
      </c>
      <c r="F1794" s="107"/>
      <c r="G1794" s="103" t="s">
        <v>1656</v>
      </c>
      <c r="H1794" s="13" t="s">
        <v>74</v>
      </c>
      <c r="I1794" s="14">
        <v>28000</v>
      </c>
      <c r="J1794" s="14">
        <v>5000</v>
      </c>
      <c r="K1794" s="14"/>
      <c r="L1794" s="14"/>
      <c r="M1794" s="14"/>
      <c r="N1794" s="14"/>
      <c r="O1794" s="14"/>
      <c r="P1794" s="14">
        <f t="shared" si="2697"/>
        <v>5000</v>
      </c>
      <c r="Q1794" s="14"/>
      <c r="R1794" s="14"/>
      <c r="S1794" s="14"/>
      <c r="T1794" s="14"/>
      <c r="U1794" s="14"/>
      <c r="V1794" s="14"/>
      <c r="W1794" s="14"/>
      <c r="X1794" s="14"/>
      <c r="Y1794" s="14"/>
      <c r="Z1794" s="14">
        <v>0</v>
      </c>
      <c r="AA1794" s="14">
        <v>5000</v>
      </c>
      <c r="AB1794" s="14">
        <v>0</v>
      </c>
      <c r="AC1794" s="14"/>
      <c r="AD1794" s="14"/>
      <c r="AE1794" s="14"/>
      <c r="AF1794" s="14"/>
      <c r="AG1794" s="14"/>
      <c r="AH1794" s="14">
        <f t="shared" si="2698"/>
        <v>0</v>
      </c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>
        <v>0</v>
      </c>
      <c r="AS1794" s="14">
        <v>0</v>
      </c>
      <c r="AT1794" s="14">
        <v>0</v>
      </c>
      <c r="AU1794" s="14"/>
      <c r="AV1794" s="14"/>
      <c r="AW1794" s="14"/>
      <c r="AX1794" s="14"/>
      <c r="AY1794" s="14"/>
      <c r="AZ1794" s="14">
        <f t="shared" si="2699"/>
        <v>0</v>
      </c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>
        <v>0</v>
      </c>
      <c r="BK1794" s="14">
        <v>0</v>
      </c>
    </row>
    <row r="1795" spans="1:63" x14ac:dyDescent="0.25">
      <c r="A1795" s="4" t="s">
        <v>550</v>
      </c>
      <c r="B1795" s="4" t="s">
        <v>58</v>
      </c>
      <c r="C1795" s="4" t="s">
        <v>143</v>
      </c>
      <c r="D1795" s="107" t="s">
        <v>604</v>
      </c>
      <c r="E1795" s="117">
        <v>6133</v>
      </c>
      <c r="F1795" s="107"/>
      <c r="G1795" s="103" t="s">
        <v>1656</v>
      </c>
      <c r="H1795" s="13" t="s">
        <v>77</v>
      </c>
      <c r="I1795" s="14">
        <v>13000</v>
      </c>
      <c r="J1795" s="14">
        <v>0</v>
      </c>
      <c r="K1795" s="14"/>
      <c r="L1795" s="14"/>
      <c r="M1795" s="14"/>
      <c r="N1795" s="14"/>
      <c r="O1795" s="14"/>
      <c r="P1795" s="14">
        <f t="shared" si="2697"/>
        <v>0</v>
      </c>
      <c r="Q1795" s="14"/>
      <c r="R1795" s="14"/>
      <c r="S1795" s="14"/>
      <c r="T1795" s="14"/>
      <c r="U1795" s="14"/>
      <c r="V1795" s="14"/>
      <c r="W1795" s="14"/>
      <c r="X1795" s="14"/>
      <c r="Y1795" s="14"/>
      <c r="Z1795" s="14">
        <v>0</v>
      </c>
      <c r="AA1795" s="14">
        <v>0</v>
      </c>
      <c r="AB1795" s="14">
        <v>0</v>
      </c>
      <c r="AC1795" s="14"/>
      <c r="AD1795" s="14"/>
      <c r="AE1795" s="14"/>
      <c r="AF1795" s="14"/>
      <c r="AG1795" s="14"/>
      <c r="AH1795" s="14">
        <f t="shared" si="2698"/>
        <v>0</v>
      </c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>
        <v>0</v>
      </c>
      <c r="AS1795" s="14">
        <v>0</v>
      </c>
      <c r="AT1795" s="14">
        <v>0</v>
      </c>
      <c r="AU1795" s="14"/>
      <c r="AV1795" s="14"/>
      <c r="AW1795" s="14"/>
      <c r="AX1795" s="14"/>
      <c r="AY1795" s="14"/>
      <c r="AZ1795" s="14">
        <f t="shared" si="2699"/>
        <v>0</v>
      </c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>
        <v>0</v>
      </c>
      <c r="BK1795" s="14">
        <v>0</v>
      </c>
    </row>
    <row r="1796" spans="1:63" x14ac:dyDescent="0.25">
      <c r="A1796" s="4" t="s">
        <v>550</v>
      </c>
      <c r="B1796" s="4" t="s">
        <v>58</v>
      </c>
      <c r="C1796" s="4" t="s">
        <v>143</v>
      </c>
      <c r="D1796" s="107" t="s">
        <v>604</v>
      </c>
      <c r="E1796" s="117">
        <v>6134</v>
      </c>
      <c r="F1796" s="107"/>
      <c r="G1796" s="103" t="s">
        <v>1656</v>
      </c>
      <c r="H1796" s="13" t="s">
        <v>80</v>
      </c>
      <c r="I1796" s="14">
        <v>35500</v>
      </c>
      <c r="J1796" s="14">
        <v>20000</v>
      </c>
      <c r="K1796" s="14"/>
      <c r="L1796" s="14"/>
      <c r="M1796" s="14"/>
      <c r="N1796" s="14"/>
      <c r="O1796" s="14"/>
      <c r="P1796" s="14">
        <f t="shared" si="2697"/>
        <v>20000</v>
      </c>
      <c r="Q1796" s="14"/>
      <c r="R1796" s="14"/>
      <c r="S1796" s="14"/>
      <c r="T1796" s="14"/>
      <c r="U1796" s="14"/>
      <c r="V1796" s="14">
        <f>10000+5000</f>
        <v>15000</v>
      </c>
      <c r="W1796" s="14"/>
      <c r="X1796" s="14"/>
      <c r="Y1796" s="14"/>
      <c r="Z1796" s="14">
        <v>15000</v>
      </c>
      <c r="AA1796" s="14">
        <v>5000</v>
      </c>
      <c r="AB1796" s="14">
        <v>0</v>
      </c>
      <c r="AC1796" s="14"/>
      <c r="AD1796" s="14"/>
      <c r="AE1796" s="14"/>
      <c r="AF1796" s="14"/>
      <c r="AG1796" s="14"/>
      <c r="AH1796" s="14">
        <f t="shared" si="2698"/>
        <v>0</v>
      </c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>
        <v>0</v>
      </c>
      <c r="AS1796" s="14">
        <v>0</v>
      </c>
      <c r="AT1796" s="14">
        <v>10000</v>
      </c>
      <c r="AU1796" s="14">
        <f>5000+5000</f>
        <v>10000</v>
      </c>
      <c r="AV1796" s="14"/>
      <c r="AW1796" s="14"/>
      <c r="AX1796" s="14"/>
      <c r="AY1796" s="14"/>
      <c r="AZ1796" s="14">
        <f t="shared" si="2699"/>
        <v>20000</v>
      </c>
      <c r="BA1796" s="14"/>
      <c r="BB1796" s="14"/>
      <c r="BC1796" s="14">
        <f>5000+5000</f>
        <v>10000</v>
      </c>
      <c r="BD1796" s="14"/>
      <c r="BE1796" s="14"/>
      <c r="BF1796" s="14"/>
      <c r="BG1796" s="14"/>
      <c r="BH1796" s="14"/>
      <c r="BI1796" s="14"/>
      <c r="BJ1796" s="14">
        <v>10000</v>
      </c>
      <c r="BK1796" s="14">
        <v>10000</v>
      </c>
    </row>
    <row r="1797" spans="1:63" x14ac:dyDescent="0.25">
      <c r="A1797" s="4" t="s">
        <v>550</v>
      </c>
      <c r="B1797" s="4" t="s">
        <v>58</v>
      </c>
      <c r="C1797" s="4" t="s">
        <v>143</v>
      </c>
      <c r="D1797" s="107" t="s">
        <v>604</v>
      </c>
      <c r="E1797" s="117">
        <v>6135</v>
      </c>
      <c r="F1797" s="107"/>
      <c r="G1797" s="103" t="s">
        <v>1656</v>
      </c>
      <c r="H1797" s="13" t="s">
        <v>83</v>
      </c>
      <c r="I1797" s="14">
        <v>10700</v>
      </c>
      <c r="J1797" s="14">
        <v>11000</v>
      </c>
      <c r="K1797" s="14"/>
      <c r="L1797" s="14"/>
      <c r="M1797" s="14"/>
      <c r="N1797" s="14"/>
      <c r="O1797" s="14"/>
      <c r="P1797" s="14">
        <f t="shared" si="2697"/>
        <v>11000</v>
      </c>
      <c r="Q1797" s="14"/>
      <c r="R1797" s="14"/>
      <c r="S1797" s="14"/>
      <c r="T1797" s="14"/>
      <c r="U1797" s="14"/>
      <c r="V1797" s="14"/>
      <c r="W1797" s="14"/>
      <c r="X1797" s="14"/>
      <c r="Y1797" s="14"/>
      <c r="Z1797" s="14">
        <v>0</v>
      </c>
      <c r="AA1797" s="14">
        <v>11000</v>
      </c>
      <c r="AB1797" s="14">
        <v>0</v>
      </c>
      <c r="AC1797" s="14"/>
      <c r="AD1797" s="14"/>
      <c r="AE1797" s="14"/>
      <c r="AF1797" s="14"/>
      <c r="AG1797" s="14"/>
      <c r="AH1797" s="14">
        <f t="shared" si="2698"/>
        <v>0</v>
      </c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>
        <v>0</v>
      </c>
      <c r="AS1797" s="14">
        <v>0</v>
      </c>
      <c r="AT1797" s="14">
        <v>0</v>
      </c>
      <c r="AU1797" s="14"/>
      <c r="AV1797" s="14"/>
      <c r="AW1797" s="14"/>
      <c r="AX1797" s="14"/>
      <c r="AY1797" s="14"/>
      <c r="AZ1797" s="14">
        <f t="shared" si="2699"/>
        <v>0</v>
      </c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>
        <v>0</v>
      </c>
      <c r="BK1797" s="14">
        <v>0</v>
      </c>
    </row>
    <row r="1798" spans="1:63" ht="22.5" x14ac:dyDescent="0.25">
      <c r="A1798" s="4" t="s">
        <v>550</v>
      </c>
      <c r="B1798" s="4" t="s">
        <v>58</v>
      </c>
      <c r="C1798" s="4" t="s">
        <v>143</v>
      </c>
      <c r="D1798" s="107" t="s">
        <v>604</v>
      </c>
      <c r="E1798" s="117">
        <v>6136</v>
      </c>
      <c r="F1798" s="107"/>
      <c r="G1798" s="103" t="s">
        <v>1656</v>
      </c>
      <c r="H1798" s="13" t="s">
        <v>86</v>
      </c>
      <c r="I1798" s="14">
        <v>5000</v>
      </c>
      <c r="J1798" s="14">
        <v>5000</v>
      </c>
      <c r="K1798" s="14"/>
      <c r="L1798" s="14"/>
      <c r="M1798" s="14"/>
      <c r="N1798" s="14"/>
      <c r="O1798" s="14"/>
      <c r="P1798" s="14">
        <f t="shared" si="2697"/>
        <v>5000</v>
      </c>
      <c r="Q1798" s="14"/>
      <c r="R1798" s="14"/>
      <c r="S1798" s="14"/>
      <c r="T1798" s="14"/>
      <c r="U1798" s="14"/>
      <c r="V1798" s="14"/>
      <c r="W1798" s="14"/>
      <c r="X1798" s="14">
        <v>2000</v>
      </c>
      <c r="Y1798" s="14"/>
      <c r="Z1798" s="14">
        <v>2000</v>
      </c>
      <c r="AA1798" s="14">
        <v>3000</v>
      </c>
      <c r="AB1798" s="14">
        <v>0</v>
      </c>
      <c r="AC1798" s="14"/>
      <c r="AD1798" s="14"/>
      <c r="AE1798" s="14"/>
      <c r="AF1798" s="14"/>
      <c r="AG1798" s="14"/>
      <c r="AH1798" s="14">
        <f t="shared" si="2698"/>
        <v>0</v>
      </c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>
        <v>0</v>
      </c>
      <c r="AS1798" s="14">
        <v>0</v>
      </c>
      <c r="AT1798" s="14">
        <v>0</v>
      </c>
      <c r="AU1798" s="14"/>
      <c r="AV1798" s="14"/>
      <c r="AW1798" s="14"/>
      <c r="AX1798" s="14"/>
      <c r="AY1798" s="14"/>
      <c r="AZ1798" s="14">
        <f t="shared" si="2699"/>
        <v>0</v>
      </c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>
        <v>0</v>
      </c>
      <c r="BK1798" s="14">
        <v>0</v>
      </c>
    </row>
    <row r="1799" spans="1:63" x14ac:dyDescent="0.25">
      <c r="A1799" s="4" t="s">
        <v>550</v>
      </c>
      <c r="B1799" s="4" t="s">
        <v>58</v>
      </c>
      <c r="C1799" s="4" t="s">
        <v>143</v>
      </c>
      <c r="D1799" s="107" t="s">
        <v>604</v>
      </c>
      <c r="E1799" s="117">
        <v>6137</v>
      </c>
      <c r="F1799" s="107"/>
      <c r="G1799" s="103" t="s">
        <v>1656</v>
      </c>
      <c r="H1799" s="13" t="s">
        <v>89</v>
      </c>
      <c r="I1799" s="14">
        <v>20000</v>
      </c>
      <c r="J1799" s="14">
        <v>10000</v>
      </c>
      <c r="K1799" s="14"/>
      <c r="L1799" s="14"/>
      <c r="M1799" s="14"/>
      <c r="N1799" s="14"/>
      <c r="O1799" s="14"/>
      <c r="P1799" s="14">
        <f t="shared" si="2697"/>
        <v>10000</v>
      </c>
      <c r="Q1799" s="14"/>
      <c r="R1799" s="14"/>
      <c r="S1799" s="14"/>
      <c r="T1799" s="14"/>
      <c r="U1799" s="14"/>
      <c r="V1799" s="14"/>
      <c r="W1799" s="14"/>
      <c r="X1799" s="14"/>
      <c r="Y1799" s="14"/>
      <c r="Z1799" s="14">
        <v>0</v>
      </c>
      <c r="AA1799" s="14">
        <v>10000</v>
      </c>
      <c r="AB1799" s="14">
        <v>0</v>
      </c>
      <c r="AC1799" s="14"/>
      <c r="AD1799" s="14"/>
      <c r="AE1799" s="14"/>
      <c r="AF1799" s="14"/>
      <c r="AG1799" s="14"/>
      <c r="AH1799" s="14">
        <f t="shared" si="2698"/>
        <v>0</v>
      </c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>
        <v>0</v>
      </c>
      <c r="AS1799" s="14">
        <v>0</v>
      </c>
      <c r="AT1799" s="14">
        <v>0</v>
      </c>
      <c r="AU1799" s="14"/>
      <c r="AV1799" s="14"/>
      <c r="AW1799" s="14"/>
      <c r="AX1799" s="14"/>
      <c r="AY1799" s="14"/>
      <c r="AZ1799" s="14">
        <f t="shared" si="2699"/>
        <v>0</v>
      </c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>
        <v>0</v>
      </c>
      <c r="BK1799" s="14">
        <v>0</v>
      </c>
    </row>
    <row r="1800" spans="1:63" ht="22.5" x14ac:dyDescent="0.25">
      <c r="A1800" s="4" t="s">
        <v>550</v>
      </c>
      <c r="B1800" s="4" t="s">
        <v>58</v>
      </c>
      <c r="C1800" s="4" t="s">
        <v>143</v>
      </c>
      <c r="D1800" s="107" t="s">
        <v>604</v>
      </c>
      <c r="E1800" s="117">
        <v>6138</v>
      </c>
      <c r="F1800" s="107"/>
      <c r="G1800" s="103" t="s">
        <v>1656</v>
      </c>
      <c r="H1800" s="13" t="s">
        <v>92</v>
      </c>
      <c r="I1800" s="14">
        <v>7600</v>
      </c>
      <c r="J1800" s="14">
        <v>0</v>
      </c>
      <c r="K1800" s="14"/>
      <c r="L1800" s="14"/>
      <c r="M1800" s="14"/>
      <c r="N1800" s="14"/>
      <c r="O1800" s="14"/>
      <c r="P1800" s="14">
        <f t="shared" si="2697"/>
        <v>0</v>
      </c>
      <c r="Q1800" s="14"/>
      <c r="R1800" s="14"/>
      <c r="S1800" s="14"/>
      <c r="T1800" s="14"/>
      <c r="U1800" s="14"/>
      <c r="V1800" s="14"/>
      <c r="W1800" s="14"/>
      <c r="X1800" s="14"/>
      <c r="Y1800" s="14"/>
      <c r="Z1800" s="14">
        <v>0</v>
      </c>
      <c r="AA1800" s="14">
        <v>0</v>
      </c>
      <c r="AB1800" s="14">
        <v>0</v>
      </c>
      <c r="AC1800" s="14"/>
      <c r="AD1800" s="14"/>
      <c r="AE1800" s="14"/>
      <c r="AF1800" s="14"/>
      <c r="AG1800" s="14"/>
      <c r="AH1800" s="14">
        <f t="shared" si="2698"/>
        <v>0</v>
      </c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>
        <v>0</v>
      </c>
      <c r="AS1800" s="14">
        <v>0</v>
      </c>
      <c r="AT1800" s="14">
        <v>0</v>
      </c>
      <c r="AU1800" s="14"/>
      <c r="AV1800" s="14"/>
      <c r="AW1800" s="14"/>
      <c r="AX1800" s="14"/>
      <c r="AY1800" s="14"/>
      <c r="AZ1800" s="14">
        <f t="shared" si="2699"/>
        <v>0</v>
      </c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>
        <v>0</v>
      </c>
      <c r="BK1800" s="14">
        <v>0</v>
      </c>
    </row>
    <row r="1801" spans="1:63" x14ac:dyDescent="0.25">
      <c r="A1801" s="1" t="s">
        <v>550</v>
      </c>
      <c r="B1801" s="1" t="s">
        <v>58</v>
      </c>
      <c r="C1801" s="1" t="s">
        <v>143</v>
      </c>
      <c r="D1801" s="110" t="s">
        <v>604</v>
      </c>
      <c r="E1801" s="110" t="s">
        <v>36</v>
      </c>
      <c r="F1801" s="107" t="s">
        <v>0</v>
      </c>
      <c r="G1801" s="13" t="s">
        <v>0</v>
      </c>
      <c r="H1801" s="2" t="s">
        <v>37</v>
      </c>
      <c r="I1801" s="12">
        <f>SUM(I1802:I1804)</f>
        <v>267830</v>
      </c>
      <c r="J1801" s="12">
        <f t="shared" ref="J1801:Y1801" si="2736">SUM(J1802:J1804)</f>
        <v>40000</v>
      </c>
      <c r="K1801" s="12">
        <f t="shared" si="2736"/>
        <v>0</v>
      </c>
      <c r="L1801" s="12">
        <f t="shared" si="2736"/>
        <v>0</v>
      </c>
      <c r="M1801" s="12">
        <f t="shared" si="2736"/>
        <v>0</v>
      </c>
      <c r="N1801" s="12">
        <f t="shared" si="2736"/>
        <v>10000</v>
      </c>
      <c r="O1801" s="12">
        <f t="shared" si="2736"/>
        <v>0</v>
      </c>
      <c r="P1801" s="12">
        <f t="shared" si="2736"/>
        <v>50000</v>
      </c>
      <c r="Q1801" s="12">
        <f t="shared" si="2736"/>
        <v>0</v>
      </c>
      <c r="R1801" s="12">
        <f t="shared" si="2736"/>
        <v>21571</v>
      </c>
      <c r="S1801" s="12">
        <f t="shared" si="2736"/>
        <v>10000</v>
      </c>
      <c r="T1801" s="12">
        <f t="shared" si="2736"/>
        <v>0</v>
      </c>
      <c r="U1801" s="12">
        <f t="shared" si="2736"/>
        <v>0</v>
      </c>
      <c r="V1801" s="12">
        <f t="shared" si="2736"/>
        <v>10000</v>
      </c>
      <c r="W1801" s="12">
        <f t="shared" si="2736"/>
        <v>0</v>
      </c>
      <c r="X1801" s="12">
        <f t="shared" si="2736"/>
        <v>0</v>
      </c>
      <c r="Y1801" s="12">
        <f t="shared" si="2736"/>
        <v>0</v>
      </c>
      <c r="Z1801" s="12">
        <v>41571</v>
      </c>
      <c r="AA1801" s="12">
        <v>8429</v>
      </c>
      <c r="AB1801" s="12">
        <f t="shared" ref="AB1801:AQ1801" si="2737">SUM(AB1802:AB1804)</f>
        <v>0</v>
      </c>
      <c r="AC1801" s="12">
        <f t="shared" si="2737"/>
        <v>0</v>
      </c>
      <c r="AD1801" s="12">
        <f t="shared" si="2737"/>
        <v>0</v>
      </c>
      <c r="AE1801" s="12">
        <f t="shared" si="2737"/>
        <v>0</v>
      </c>
      <c r="AF1801" s="12">
        <f t="shared" si="2737"/>
        <v>0</v>
      </c>
      <c r="AG1801" s="12">
        <f t="shared" si="2737"/>
        <v>0</v>
      </c>
      <c r="AH1801" s="12">
        <f t="shared" si="2737"/>
        <v>0</v>
      </c>
      <c r="AI1801" s="12">
        <f t="shared" si="2737"/>
        <v>0</v>
      </c>
      <c r="AJ1801" s="12">
        <f t="shared" si="2737"/>
        <v>0</v>
      </c>
      <c r="AK1801" s="12">
        <f t="shared" si="2737"/>
        <v>0</v>
      </c>
      <c r="AL1801" s="12">
        <f t="shared" si="2737"/>
        <v>0</v>
      </c>
      <c r="AM1801" s="12">
        <f t="shared" si="2737"/>
        <v>0</v>
      </c>
      <c r="AN1801" s="12">
        <f t="shared" si="2737"/>
        <v>0</v>
      </c>
      <c r="AO1801" s="12">
        <f t="shared" si="2737"/>
        <v>0</v>
      </c>
      <c r="AP1801" s="12">
        <f t="shared" si="2737"/>
        <v>0</v>
      </c>
      <c r="AQ1801" s="12">
        <f t="shared" si="2737"/>
        <v>0</v>
      </c>
      <c r="AR1801" s="12">
        <v>0</v>
      </c>
      <c r="AS1801" s="12">
        <v>0</v>
      </c>
      <c r="AT1801" s="12">
        <f t="shared" ref="AT1801:BI1801" si="2738">SUM(AT1802:AT1804)</f>
        <v>20000</v>
      </c>
      <c r="AU1801" s="12">
        <f t="shared" si="2738"/>
        <v>8236</v>
      </c>
      <c r="AV1801" s="12">
        <f t="shared" si="2738"/>
        <v>0</v>
      </c>
      <c r="AW1801" s="12">
        <f t="shared" si="2738"/>
        <v>0</v>
      </c>
      <c r="AX1801" s="12">
        <f t="shared" si="2738"/>
        <v>0</v>
      </c>
      <c r="AY1801" s="12">
        <f t="shared" si="2738"/>
        <v>0</v>
      </c>
      <c r="AZ1801" s="12">
        <f t="shared" si="2738"/>
        <v>28236</v>
      </c>
      <c r="BA1801" s="12">
        <f t="shared" si="2738"/>
        <v>0</v>
      </c>
      <c r="BB1801" s="12">
        <f t="shared" si="2738"/>
        <v>0</v>
      </c>
      <c r="BC1801" s="12">
        <f t="shared" si="2738"/>
        <v>8236</v>
      </c>
      <c r="BD1801" s="12">
        <f t="shared" si="2738"/>
        <v>0</v>
      </c>
      <c r="BE1801" s="12">
        <f t="shared" si="2738"/>
        <v>0</v>
      </c>
      <c r="BF1801" s="12">
        <f t="shared" si="2738"/>
        <v>0</v>
      </c>
      <c r="BG1801" s="12">
        <f t="shared" si="2738"/>
        <v>0</v>
      </c>
      <c r="BH1801" s="12">
        <f t="shared" si="2738"/>
        <v>0</v>
      </c>
      <c r="BI1801" s="12">
        <f t="shared" si="2738"/>
        <v>0</v>
      </c>
      <c r="BJ1801" s="12">
        <v>8236</v>
      </c>
      <c r="BK1801" s="12">
        <v>20000</v>
      </c>
    </row>
    <row r="1802" spans="1:63" x14ac:dyDescent="0.25">
      <c r="A1802" s="4" t="s">
        <v>550</v>
      </c>
      <c r="B1802" s="4" t="s">
        <v>58</v>
      </c>
      <c r="C1802" s="4" t="s">
        <v>143</v>
      </c>
      <c r="D1802" s="107" t="s">
        <v>604</v>
      </c>
      <c r="E1802" s="117">
        <v>6139</v>
      </c>
      <c r="F1802" s="107"/>
      <c r="G1802" s="103" t="s">
        <v>1656</v>
      </c>
      <c r="H1802" s="13" t="s">
        <v>37</v>
      </c>
      <c r="I1802" s="14">
        <v>251000</v>
      </c>
      <c r="J1802" s="14">
        <v>40000</v>
      </c>
      <c r="K1802" s="14"/>
      <c r="L1802" s="14"/>
      <c r="M1802" s="14"/>
      <c r="N1802" s="14">
        <v>10000</v>
      </c>
      <c r="O1802" s="14"/>
      <c r="P1802" s="14">
        <f t="shared" si="2697"/>
        <v>50000</v>
      </c>
      <c r="Q1802" s="14"/>
      <c r="R1802" s="14">
        <v>21571</v>
      </c>
      <c r="S1802" s="14">
        <v>10000</v>
      </c>
      <c r="T1802" s="14"/>
      <c r="U1802" s="14"/>
      <c r="V1802" s="14">
        <v>10000</v>
      </c>
      <c r="W1802" s="14"/>
      <c r="X1802" s="14"/>
      <c r="Y1802" s="14"/>
      <c r="Z1802" s="14">
        <v>41571</v>
      </c>
      <c r="AA1802" s="14">
        <v>8429</v>
      </c>
      <c r="AB1802" s="14">
        <v>0</v>
      </c>
      <c r="AC1802" s="14"/>
      <c r="AD1802" s="14"/>
      <c r="AE1802" s="14"/>
      <c r="AF1802" s="14"/>
      <c r="AG1802" s="14"/>
      <c r="AH1802" s="14">
        <f t="shared" si="2698"/>
        <v>0</v>
      </c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>
        <v>0</v>
      </c>
      <c r="AS1802" s="14">
        <v>0</v>
      </c>
      <c r="AT1802" s="14">
        <v>20000</v>
      </c>
      <c r="AU1802" s="14">
        <f>8000+236</f>
        <v>8236</v>
      </c>
      <c r="AV1802" s="14"/>
      <c r="AW1802" s="14"/>
      <c r="AX1802" s="14"/>
      <c r="AY1802" s="14"/>
      <c r="AZ1802" s="14">
        <f t="shared" si="2699"/>
        <v>28236</v>
      </c>
      <c r="BA1802" s="14"/>
      <c r="BB1802" s="14"/>
      <c r="BC1802" s="14">
        <f>8000+236</f>
        <v>8236</v>
      </c>
      <c r="BD1802" s="14"/>
      <c r="BE1802" s="14"/>
      <c r="BF1802" s="14"/>
      <c r="BG1802" s="14"/>
      <c r="BH1802" s="14"/>
      <c r="BI1802" s="14"/>
      <c r="BJ1802" s="14">
        <v>8236</v>
      </c>
      <c r="BK1802" s="14">
        <v>20000</v>
      </c>
    </row>
    <row r="1803" spans="1:63" ht="22.5" x14ac:dyDescent="0.25">
      <c r="A1803" s="4" t="s">
        <v>550</v>
      </c>
      <c r="B1803" s="4" t="s">
        <v>58</v>
      </c>
      <c r="C1803" s="4" t="s">
        <v>143</v>
      </c>
      <c r="D1803" s="107" t="s">
        <v>604</v>
      </c>
      <c r="E1803" s="117">
        <v>6139</v>
      </c>
      <c r="F1803" s="107" t="s">
        <v>611</v>
      </c>
      <c r="G1803" s="103" t="s">
        <v>1656</v>
      </c>
      <c r="H1803" s="13" t="s">
        <v>39</v>
      </c>
      <c r="I1803" s="14">
        <v>3830</v>
      </c>
      <c r="J1803" s="14">
        <v>0</v>
      </c>
      <c r="K1803" s="14"/>
      <c r="L1803" s="14"/>
      <c r="M1803" s="14"/>
      <c r="N1803" s="14"/>
      <c r="O1803" s="14"/>
      <c r="P1803" s="14">
        <f t="shared" si="2697"/>
        <v>0</v>
      </c>
      <c r="Q1803" s="14"/>
      <c r="R1803" s="14"/>
      <c r="S1803" s="14"/>
      <c r="T1803" s="14"/>
      <c r="U1803" s="14"/>
      <c r="V1803" s="14"/>
      <c r="W1803" s="14"/>
      <c r="X1803" s="14"/>
      <c r="Y1803" s="14"/>
      <c r="Z1803" s="14">
        <v>0</v>
      </c>
      <c r="AA1803" s="14">
        <v>0</v>
      </c>
      <c r="AB1803" s="14">
        <v>0</v>
      </c>
      <c r="AC1803" s="14"/>
      <c r="AD1803" s="14"/>
      <c r="AE1803" s="14"/>
      <c r="AF1803" s="14"/>
      <c r="AG1803" s="14"/>
      <c r="AH1803" s="14">
        <f t="shared" si="2698"/>
        <v>0</v>
      </c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>
        <v>0</v>
      </c>
      <c r="AS1803" s="14">
        <v>0</v>
      </c>
      <c r="AT1803" s="14">
        <v>0</v>
      </c>
      <c r="AU1803" s="14"/>
      <c r="AV1803" s="14"/>
      <c r="AW1803" s="14"/>
      <c r="AX1803" s="14"/>
      <c r="AY1803" s="14"/>
      <c r="AZ1803" s="14">
        <f t="shared" si="2699"/>
        <v>0</v>
      </c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>
        <v>0</v>
      </c>
      <c r="BK1803" s="14">
        <v>0</v>
      </c>
    </row>
    <row r="1804" spans="1:63" ht="22.5" x14ac:dyDescent="0.25">
      <c r="A1804" s="4" t="s">
        <v>550</v>
      </c>
      <c r="B1804" s="4" t="s">
        <v>58</v>
      </c>
      <c r="C1804" s="4" t="s">
        <v>143</v>
      </c>
      <c r="D1804" s="107" t="s">
        <v>604</v>
      </c>
      <c r="E1804" s="117">
        <v>6139</v>
      </c>
      <c r="F1804" s="107" t="s">
        <v>612</v>
      </c>
      <c r="G1804" s="103" t="s">
        <v>1656</v>
      </c>
      <c r="H1804" s="13" t="s">
        <v>613</v>
      </c>
      <c r="I1804" s="14">
        <v>13000</v>
      </c>
      <c r="J1804" s="14">
        <v>0</v>
      </c>
      <c r="K1804" s="14"/>
      <c r="L1804" s="14"/>
      <c r="M1804" s="14"/>
      <c r="N1804" s="14"/>
      <c r="O1804" s="14"/>
      <c r="P1804" s="14">
        <f t="shared" si="2697"/>
        <v>0</v>
      </c>
      <c r="Q1804" s="14"/>
      <c r="R1804" s="14"/>
      <c r="S1804" s="14"/>
      <c r="T1804" s="14"/>
      <c r="U1804" s="14"/>
      <c r="V1804" s="14"/>
      <c r="W1804" s="14"/>
      <c r="X1804" s="14"/>
      <c r="Y1804" s="14"/>
      <c r="Z1804" s="14">
        <v>0</v>
      </c>
      <c r="AA1804" s="14">
        <v>0</v>
      </c>
      <c r="AB1804" s="14">
        <v>0</v>
      </c>
      <c r="AC1804" s="14"/>
      <c r="AD1804" s="14"/>
      <c r="AE1804" s="14"/>
      <c r="AF1804" s="14"/>
      <c r="AG1804" s="14"/>
      <c r="AH1804" s="14">
        <f t="shared" si="2698"/>
        <v>0</v>
      </c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>
        <v>0</v>
      </c>
      <c r="AS1804" s="14">
        <v>0</v>
      </c>
      <c r="AT1804" s="14">
        <v>0</v>
      </c>
      <c r="AU1804" s="14"/>
      <c r="AV1804" s="14"/>
      <c r="AW1804" s="14"/>
      <c r="AX1804" s="14"/>
      <c r="AY1804" s="14"/>
      <c r="AZ1804" s="14">
        <f t="shared" si="2699"/>
        <v>0</v>
      </c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>
        <v>0</v>
      </c>
      <c r="BK1804" s="14">
        <v>0</v>
      </c>
    </row>
    <row r="1805" spans="1:63" ht="33.75" x14ac:dyDescent="0.25">
      <c r="A1805" s="1" t="s">
        <v>0</v>
      </c>
      <c r="B1805" s="1" t="s">
        <v>0</v>
      </c>
      <c r="C1805" s="1" t="s">
        <v>0</v>
      </c>
      <c r="D1805" s="106" t="s">
        <v>0</v>
      </c>
      <c r="E1805" s="106" t="s">
        <v>0</v>
      </c>
      <c r="F1805" s="106" t="s">
        <v>0</v>
      </c>
      <c r="G1805" s="2" t="s">
        <v>0</v>
      </c>
      <c r="H1805" s="10" t="s">
        <v>41</v>
      </c>
      <c r="I1805" s="11">
        <f>SUM(I1806)</f>
        <v>100</v>
      </c>
      <c r="J1805" s="11">
        <f t="shared" ref="J1805:Y1806" si="2739">SUM(J1806)</f>
        <v>0</v>
      </c>
      <c r="K1805" s="11">
        <f t="shared" si="2739"/>
        <v>0</v>
      </c>
      <c r="L1805" s="11">
        <f t="shared" si="2739"/>
        <v>0</v>
      </c>
      <c r="M1805" s="11">
        <f t="shared" si="2739"/>
        <v>0</v>
      </c>
      <c r="N1805" s="11">
        <f t="shared" si="2739"/>
        <v>0</v>
      </c>
      <c r="O1805" s="11">
        <f t="shared" si="2739"/>
        <v>0</v>
      </c>
      <c r="P1805" s="11">
        <f t="shared" si="2739"/>
        <v>0</v>
      </c>
      <c r="Q1805" s="11">
        <f t="shared" si="2739"/>
        <v>0</v>
      </c>
      <c r="R1805" s="11">
        <f t="shared" si="2739"/>
        <v>0</v>
      </c>
      <c r="S1805" s="11">
        <f t="shared" si="2739"/>
        <v>0</v>
      </c>
      <c r="T1805" s="11">
        <f t="shared" si="2739"/>
        <v>0</v>
      </c>
      <c r="U1805" s="11">
        <f t="shared" si="2739"/>
        <v>0</v>
      </c>
      <c r="V1805" s="11">
        <f t="shared" si="2739"/>
        <v>0</v>
      </c>
      <c r="W1805" s="11">
        <f t="shared" si="2739"/>
        <v>0</v>
      </c>
      <c r="X1805" s="11">
        <f t="shared" si="2739"/>
        <v>0</v>
      </c>
      <c r="Y1805" s="11">
        <f t="shared" si="2739"/>
        <v>0</v>
      </c>
      <c r="Z1805" s="11">
        <v>0</v>
      </c>
      <c r="AA1805" s="11">
        <v>0</v>
      </c>
      <c r="AB1805" s="11">
        <f t="shared" ref="AB1805:AQ1806" si="2740">SUM(AB1806)</f>
        <v>0</v>
      </c>
      <c r="AC1805" s="11">
        <f t="shared" si="2740"/>
        <v>0</v>
      </c>
      <c r="AD1805" s="11">
        <f t="shared" si="2740"/>
        <v>0</v>
      </c>
      <c r="AE1805" s="11">
        <f t="shared" si="2740"/>
        <v>0</v>
      </c>
      <c r="AF1805" s="11">
        <f t="shared" si="2740"/>
        <v>0</v>
      </c>
      <c r="AG1805" s="11">
        <f t="shared" si="2740"/>
        <v>0</v>
      </c>
      <c r="AH1805" s="11">
        <f t="shared" si="2740"/>
        <v>0</v>
      </c>
      <c r="AI1805" s="11">
        <f t="shared" si="2740"/>
        <v>0</v>
      </c>
      <c r="AJ1805" s="11">
        <f t="shared" si="2740"/>
        <v>0</v>
      </c>
      <c r="AK1805" s="11">
        <f t="shared" si="2740"/>
        <v>0</v>
      </c>
      <c r="AL1805" s="11">
        <f t="shared" si="2740"/>
        <v>0</v>
      </c>
      <c r="AM1805" s="11">
        <f t="shared" si="2740"/>
        <v>0</v>
      </c>
      <c r="AN1805" s="11">
        <f t="shared" si="2740"/>
        <v>0</v>
      </c>
      <c r="AO1805" s="11">
        <f t="shared" si="2740"/>
        <v>0</v>
      </c>
      <c r="AP1805" s="11">
        <f t="shared" si="2740"/>
        <v>0</v>
      </c>
      <c r="AQ1805" s="11">
        <f t="shared" si="2740"/>
        <v>0</v>
      </c>
      <c r="AR1805" s="11">
        <v>0</v>
      </c>
      <c r="AS1805" s="11">
        <v>0</v>
      </c>
      <c r="AT1805" s="11">
        <f t="shared" ref="AT1805:BI1806" si="2741">SUM(AT1806)</f>
        <v>0</v>
      </c>
      <c r="AU1805" s="11">
        <f t="shared" si="2741"/>
        <v>0</v>
      </c>
      <c r="AV1805" s="11">
        <f t="shared" si="2741"/>
        <v>0</v>
      </c>
      <c r="AW1805" s="11">
        <f t="shared" si="2741"/>
        <v>0</v>
      </c>
      <c r="AX1805" s="11">
        <f t="shared" si="2741"/>
        <v>0</v>
      </c>
      <c r="AY1805" s="11">
        <f t="shared" si="2741"/>
        <v>0</v>
      </c>
      <c r="AZ1805" s="11">
        <f t="shared" si="2741"/>
        <v>0</v>
      </c>
      <c r="BA1805" s="11">
        <f t="shared" si="2741"/>
        <v>0</v>
      </c>
      <c r="BB1805" s="11">
        <f t="shared" si="2741"/>
        <v>0</v>
      </c>
      <c r="BC1805" s="11">
        <f t="shared" si="2741"/>
        <v>0</v>
      </c>
      <c r="BD1805" s="11">
        <f t="shared" si="2741"/>
        <v>0</v>
      </c>
      <c r="BE1805" s="11">
        <f t="shared" si="2741"/>
        <v>0</v>
      </c>
      <c r="BF1805" s="11">
        <f t="shared" si="2741"/>
        <v>0</v>
      </c>
      <c r="BG1805" s="11">
        <f t="shared" si="2741"/>
        <v>0</v>
      </c>
      <c r="BH1805" s="11">
        <f t="shared" si="2741"/>
        <v>0</v>
      </c>
      <c r="BI1805" s="11">
        <f t="shared" si="2741"/>
        <v>0</v>
      </c>
      <c r="BJ1805" s="11">
        <v>0</v>
      </c>
      <c r="BK1805" s="11">
        <v>0</v>
      </c>
    </row>
    <row r="1806" spans="1:63" ht="22.5" x14ac:dyDescent="0.25">
      <c r="A1806" s="4" t="s">
        <v>550</v>
      </c>
      <c r="B1806" s="4" t="s">
        <v>58</v>
      </c>
      <c r="C1806" s="4" t="s">
        <v>143</v>
      </c>
      <c r="D1806" s="107" t="s">
        <v>604</v>
      </c>
      <c r="E1806" s="106" t="s">
        <v>42</v>
      </c>
      <c r="F1806" s="106" t="s">
        <v>0</v>
      </c>
      <c r="G1806" s="2" t="s">
        <v>0</v>
      </c>
      <c r="H1806" s="2" t="s">
        <v>43</v>
      </c>
      <c r="I1806" s="12">
        <f>SUM(I1807)</f>
        <v>100</v>
      </c>
      <c r="J1806" s="12">
        <f t="shared" si="2739"/>
        <v>0</v>
      </c>
      <c r="K1806" s="12">
        <f t="shared" ref="K1806:Y1806" si="2742">SUM(K1807)</f>
        <v>0</v>
      </c>
      <c r="L1806" s="12">
        <f t="shared" si="2742"/>
        <v>0</v>
      </c>
      <c r="M1806" s="12">
        <f t="shared" si="2742"/>
        <v>0</v>
      </c>
      <c r="N1806" s="12">
        <f t="shared" si="2742"/>
        <v>0</v>
      </c>
      <c r="O1806" s="12">
        <f t="shared" si="2742"/>
        <v>0</v>
      </c>
      <c r="P1806" s="12">
        <f t="shared" si="2742"/>
        <v>0</v>
      </c>
      <c r="Q1806" s="12">
        <f t="shared" si="2742"/>
        <v>0</v>
      </c>
      <c r="R1806" s="12">
        <f t="shared" si="2742"/>
        <v>0</v>
      </c>
      <c r="S1806" s="12">
        <f t="shared" si="2742"/>
        <v>0</v>
      </c>
      <c r="T1806" s="12">
        <f t="shared" si="2742"/>
        <v>0</v>
      </c>
      <c r="U1806" s="12">
        <f t="shared" si="2742"/>
        <v>0</v>
      </c>
      <c r="V1806" s="12">
        <f t="shared" si="2742"/>
        <v>0</v>
      </c>
      <c r="W1806" s="12">
        <f t="shared" si="2742"/>
        <v>0</v>
      </c>
      <c r="X1806" s="12">
        <f t="shared" si="2742"/>
        <v>0</v>
      </c>
      <c r="Y1806" s="12">
        <f t="shared" si="2742"/>
        <v>0</v>
      </c>
      <c r="Z1806" s="12">
        <v>0</v>
      </c>
      <c r="AA1806" s="12">
        <v>0</v>
      </c>
      <c r="AB1806" s="12">
        <f t="shared" si="2740"/>
        <v>0</v>
      </c>
      <c r="AC1806" s="12">
        <f t="shared" ref="AC1806:AQ1806" si="2743">SUM(AC1807)</f>
        <v>0</v>
      </c>
      <c r="AD1806" s="12">
        <f t="shared" si="2743"/>
        <v>0</v>
      </c>
      <c r="AE1806" s="12">
        <f t="shared" si="2743"/>
        <v>0</v>
      </c>
      <c r="AF1806" s="12">
        <f t="shared" si="2743"/>
        <v>0</v>
      </c>
      <c r="AG1806" s="12">
        <f t="shared" si="2743"/>
        <v>0</v>
      </c>
      <c r="AH1806" s="12">
        <f t="shared" si="2743"/>
        <v>0</v>
      </c>
      <c r="AI1806" s="12">
        <f t="shared" si="2743"/>
        <v>0</v>
      </c>
      <c r="AJ1806" s="12">
        <f t="shared" si="2743"/>
        <v>0</v>
      </c>
      <c r="AK1806" s="12">
        <f t="shared" si="2743"/>
        <v>0</v>
      </c>
      <c r="AL1806" s="12">
        <f t="shared" si="2743"/>
        <v>0</v>
      </c>
      <c r="AM1806" s="12">
        <f t="shared" si="2743"/>
        <v>0</v>
      </c>
      <c r="AN1806" s="12">
        <f t="shared" si="2743"/>
        <v>0</v>
      </c>
      <c r="AO1806" s="12">
        <f t="shared" si="2743"/>
        <v>0</v>
      </c>
      <c r="AP1806" s="12">
        <f t="shared" si="2743"/>
        <v>0</v>
      </c>
      <c r="AQ1806" s="12">
        <f t="shared" si="2743"/>
        <v>0</v>
      </c>
      <c r="AR1806" s="12">
        <v>0</v>
      </c>
      <c r="AS1806" s="12">
        <v>0</v>
      </c>
      <c r="AT1806" s="12">
        <f t="shared" si="2741"/>
        <v>0</v>
      </c>
      <c r="AU1806" s="12">
        <f t="shared" ref="AU1806:BI1806" si="2744">SUM(AU1807)</f>
        <v>0</v>
      </c>
      <c r="AV1806" s="12">
        <f t="shared" si="2744"/>
        <v>0</v>
      </c>
      <c r="AW1806" s="12">
        <f t="shared" si="2744"/>
        <v>0</v>
      </c>
      <c r="AX1806" s="12">
        <f t="shared" si="2744"/>
        <v>0</v>
      </c>
      <c r="AY1806" s="12">
        <f t="shared" si="2744"/>
        <v>0</v>
      </c>
      <c r="AZ1806" s="12">
        <f t="shared" si="2744"/>
        <v>0</v>
      </c>
      <c r="BA1806" s="12">
        <f t="shared" si="2744"/>
        <v>0</v>
      </c>
      <c r="BB1806" s="12">
        <f t="shared" si="2744"/>
        <v>0</v>
      </c>
      <c r="BC1806" s="12">
        <f t="shared" si="2744"/>
        <v>0</v>
      </c>
      <c r="BD1806" s="12">
        <f t="shared" si="2744"/>
        <v>0</v>
      </c>
      <c r="BE1806" s="12">
        <f t="shared" si="2744"/>
        <v>0</v>
      </c>
      <c r="BF1806" s="12">
        <f t="shared" si="2744"/>
        <v>0</v>
      </c>
      <c r="BG1806" s="12">
        <f t="shared" si="2744"/>
        <v>0</v>
      </c>
      <c r="BH1806" s="12">
        <f t="shared" si="2744"/>
        <v>0</v>
      </c>
      <c r="BI1806" s="12">
        <f t="shared" si="2744"/>
        <v>0</v>
      </c>
      <c r="BJ1806" s="12">
        <v>0</v>
      </c>
      <c r="BK1806" s="12">
        <v>0</v>
      </c>
    </row>
    <row r="1807" spans="1:63" x14ac:dyDescent="0.25">
      <c r="A1807" s="4" t="s">
        <v>550</v>
      </c>
      <c r="B1807" s="4" t="s">
        <v>58</v>
      </c>
      <c r="C1807" s="4" t="s">
        <v>143</v>
      </c>
      <c r="D1807" s="107" t="s">
        <v>604</v>
      </c>
      <c r="E1807" s="117">
        <v>6148</v>
      </c>
      <c r="F1807" s="107"/>
      <c r="G1807" s="103" t="s">
        <v>1656</v>
      </c>
      <c r="H1807" s="13" t="s">
        <v>47</v>
      </c>
      <c r="I1807" s="14">
        <v>100</v>
      </c>
      <c r="J1807" s="14">
        <v>0</v>
      </c>
      <c r="K1807" s="14"/>
      <c r="L1807" s="14"/>
      <c r="M1807" s="14"/>
      <c r="N1807" s="14"/>
      <c r="O1807" s="14"/>
      <c r="P1807" s="14">
        <f t="shared" si="2697"/>
        <v>0</v>
      </c>
      <c r="Q1807" s="14"/>
      <c r="R1807" s="14"/>
      <c r="S1807" s="14"/>
      <c r="T1807" s="14"/>
      <c r="U1807" s="14"/>
      <c r="V1807" s="14"/>
      <c r="W1807" s="14"/>
      <c r="X1807" s="14"/>
      <c r="Y1807" s="14"/>
      <c r="Z1807" s="14">
        <v>0</v>
      </c>
      <c r="AA1807" s="14">
        <v>0</v>
      </c>
      <c r="AB1807" s="14">
        <v>0</v>
      </c>
      <c r="AC1807" s="14"/>
      <c r="AD1807" s="14"/>
      <c r="AE1807" s="14"/>
      <c r="AF1807" s="14"/>
      <c r="AG1807" s="14"/>
      <c r="AH1807" s="14">
        <f t="shared" si="2698"/>
        <v>0</v>
      </c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>
        <v>0</v>
      </c>
      <c r="AS1807" s="14">
        <v>0</v>
      </c>
      <c r="AT1807" s="14">
        <v>0</v>
      </c>
      <c r="AU1807" s="14"/>
      <c r="AV1807" s="14"/>
      <c r="AW1807" s="14"/>
      <c r="AX1807" s="14"/>
      <c r="AY1807" s="14"/>
      <c r="AZ1807" s="14">
        <f t="shared" si="2699"/>
        <v>0</v>
      </c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>
        <v>0</v>
      </c>
      <c r="BK1807" s="14">
        <v>0</v>
      </c>
    </row>
    <row r="1808" spans="1:63" ht="33.75" x14ac:dyDescent="0.25">
      <c r="A1808" s="1" t="s">
        <v>0</v>
      </c>
      <c r="B1808" s="1" t="s">
        <v>0</v>
      </c>
      <c r="C1808" s="1" t="s">
        <v>0</v>
      </c>
      <c r="D1808" s="106" t="s">
        <v>0</v>
      </c>
      <c r="E1808" s="106" t="s">
        <v>0</v>
      </c>
      <c r="F1808" s="106" t="s">
        <v>0</v>
      </c>
      <c r="G1808" s="2" t="s">
        <v>0</v>
      </c>
      <c r="H1808" s="10" t="s">
        <v>49</v>
      </c>
      <c r="I1808" s="11">
        <f>SUM(I1809)</f>
        <v>65000</v>
      </c>
      <c r="J1808" s="11">
        <f t="shared" ref="J1808:Y1808" si="2745">SUM(J1809)</f>
        <v>29000</v>
      </c>
      <c r="K1808" s="11">
        <f t="shared" si="2745"/>
        <v>0</v>
      </c>
      <c r="L1808" s="11">
        <f t="shared" si="2745"/>
        <v>0</v>
      </c>
      <c r="M1808" s="11">
        <f t="shared" si="2745"/>
        <v>0</v>
      </c>
      <c r="N1808" s="11">
        <f t="shared" si="2745"/>
        <v>0</v>
      </c>
      <c r="O1808" s="11">
        <f t="shared" si="2745"/>
        <v>0</v>
      </c>
      <c r="P1808" s="11">
        <f t="shared" si="2745"/>
        <v>29000</v>
      </c>
      <c r="Q1808" s="11">
        <f t="shared" si="2745"/>
        <v>0</v>
      </c>
      <c r="R1808" s="11">
        <f t="shared" si="2745"/>
        <v>0</v>
      </c>
      <c r="S1808" s="11">
        <f t="shared" si="2745"/>
        <v>0</v>
      </c>
      <c r="T1808" s="11">
        <f t="shared" si="2745"/>
        <v>0</v>
      </c>
      <c r="U1808" s="11">
        <f t="shared" si="2745"/>
        <v>0</v>
      </c>
      <c r="V1808" s="11">
        <f t="shared" si="2745"/>
        <v>0</v>
      </c>
      <c r="W1808" s="11">
        <f t="shared" si="2745"/>
        <v>0</v>
      </c>
      <c r="X1808" s="11">
        <f t="shared" si="2745"/>
        <v>15000</v>
      </c>
      <c r="Y1808" s="11">
        <f t="shared" si="2745"/>
        <v>0</v>
      </c>
      <c r="Z1808" s="11">
        <v>15000</v>
      </c>
      <c r="AA1808" s="11">
        <v>14000</v>
      </c>
      <c r="AB1808" s="11">
        <f t="shared" ref="AB1808:AQ1808" si="2746">SUM(AB1809)</f>
        <v>0</v>
      </c>
      <c r="AC1808" s="11">
        <f t="shared" si="2746"/>
        <v>0</v>
      </c>
      <c r="AD1808" s="11">
        <f t="shared" si="2746"/>
        <v>0</v>
      </c>
      <c r="AE1808" s="11">
        <f t="shared" si="2746"/>
        <v>0</v>
      </c>
      <c r="AF1808" s="11">
        <f t="shared" si="2746"/>
        <v>0</v>
      </c>
      <c r="AG1808" s="11">
        <f t="shared" si="2746"/>
        <v>0</v>
      </c>
      <c r="AH1808" s="11">
        <f t="shared" si="2746"/>
        <v>0</v>
      </c>
      <c r="AI1808" s="11">
        <f t="shared" si="2746"/>
        <v>0</v>
      </c>
      <c r="AJ1808" s="11">
        <f t="shared" si="2746"/>
        <v>0</v>
      </c>
      <c r="AK1808" s="11">
        <f t="shared" si="2746"/>
        <v>0</v>
      </c>
      <c r="AL1808" s="11">
        <f t="shared" si="2746"/>
        <v>0</v>
      </c>
      <c r="AM1808" s="11">
        <f t="shared" si="2746"/>
        <v>0</v>
      </c>
      <c r="AN1808" s="11">
        <f t="shared" si="2746"/>
        <v>0</v>
      </c>
      <c r="AO1808" s="11">
        <f t="shared" si="2746"/>
        <v>0</v>
      </c>
      <c r="AP1808" s="11">
        <f t="shared" si="2746"/>
        <v>0</v>
      </c>
      <c r="AQ1808" s="11">
        <f t="shared" si="2746"/>
        <v>0</v>
      </c>
      <c r="AR1808" s="11">
        <v>0</v>
      </c>
      <c r="AS1808" s="11">
        <v>0</v>
      </c>
      <c r="AT1808" s="11">
        <f t="shared" ref="AT1808:BI1808" si="2747">SUM(AT1809)</f>
        <v>0</v>
      </c>
      <c r="AU1808" s="11">
        <f t="shared" si="2747"/>
        <v>0</v>
      </c>
      <c r="AV1808" s="11">
        <f t="shared" si="2747"/>
        <v>0</v>
      </c>
      <c r="AW1808" s="11">
        <f t="shared" si="2747"/>
        <v>0</v>
      </c>
      <c r="AX1808" s="11">
        <f t="shared" si="2747"/>
        <v>0</v>
      </c>
      <c r="AY1808" s="11">
        <f t="shared" si="2747"/>
        <v>0</v>
      </c>
      <c r="AZ1808" s="11">
        <f t="shared" si="2747"/>
        <v>0</v>
      </c>
      <c r="BA1808" s="11">
        <f t="shared" si="2747"/>
        <v>0</v>
      </c>
      <c r="BB1808" s="11">
        <f t="shared" si="2747"/>
        <v>0</v>
      </c>
      <c r="BC1808" s="11">
        <f t="shared" si="2747"/>
        <v>0</v>
      </c>
      <c r="BD1808" s="11">
        <f t="shared" si="2747"/>
        <v>0</v>
      </c>
      <c r="BE1808" s="11">
        <f t="shared" si="2747"/>
        <v>0</v>
      </c>
      <c r="BF1808" s="11">
        <f t="shared" si="2747"/>
        <v>0</v>
      </c>
      <c r="BG1808" s="11">
        <f t="shared" si="2747"/>
        <v>0</v>
      </c>
      <c r="BH1808" s="11">
        <f t="shared" si="2747"/>
        <v>0</v>
      </c>
      <c r="BI1808" s="11">
        <f t="shared" si="2747"/>
        <v>0</v>
      </c>
      <c r="BJ1808" s="11">
        <v>0</v>
      </c>
      <c r="BK1808" s="11">
        <v>0</v>
      </c>
    </row>
    <row r="1809" spans="1:63" x14ac:dyDescent="0.25">
      <c r="A1809" s="4" t="s">
        <v>550</v>
      </c>
      <c r="B1809" s="4" t="s">
        <v>58</v>
      </c>
      <c r="C1809" s="4" t="s">
        <v>143</v>
      </c>
      <c r="D1809" s="107" t="s">
        <v>604</v>
      </c>
      <c r="E1809" s="106" t="s">
        <v>50</v>
      </c>
      <c r="F1809" s="106" t="s">
        <v>0</v>
      </c>
      <c r="G1809" s="2" t="s">
        <v>0</v>
      </c>
      <c r="H1809" s="2" t="s">
        <v>51</v>
      </c>
      <c r="I1809" s="12">
        <f>SUM(I1810:I1811)</f>
        <v>65000</v>
      </c>
      <c r="J1809" s="12">
        <f t="shared" ref="J1809:Y1809" si="2748">SUM(J1810:J1811)</f>
        <v>29000</v>
      </c>
      <c r="K1809" s="12">
        <f t="shared" si="2748"/>
        <v>0</v>
      </c>
      <c r="L1809" s="12">
        <f t="shared" si="2748"/>
        <v>0</v>
      </c>
      <c r="M1809" s="12">
        <f t="shared" si="2748"/>
        <v>0</v>
      </c>
      <c r="N1809" s="12">
        <f t="shared" si="2748"/>
        <v>0</v>
      </c>
      <c r="O1809" s="12">
        <f t="shared" si="2748"/>
        <v>0</v>
      </c>
      <c r="P1809" s="12">
        <f t="shared" ref="P1809" si="2749">SUM(P1810:P1811)</f>
        <v>29000</v>
      </c>
      <c r="Q1809" s="12">
        <f t="shared" si="2748"/>
        <v>0</v>
      </c>
      <c r="R1809" s="12">
        <f t="shared" si="2748"/>
        <v>0</v>
      </c>
      <c r="S1809" s="12">
        <f t="shared" si="2748"/>
        <v>0</v>
      </c>
      <c r="T1809" s="12">
        <f t="shared" si="2748"/>
        <v>0</v>
      </c>
      <c r="U1809" s="12">
        <f t="shared" si="2748"/>
        <v>0</v>
      </c>
      <c r="V1809" s="12">
        <f t="shared" si="2748"/>
        <v>0</v>
      </c>
      <c r="W1809" s="12">
        <f t="shared" si="2748"/>
        <v>0</v>
      </c>
      <c r="X1809" s="12">
        <f t="shared" si="2748"/>
        <v>15000</v>
      </c>
      <c r="Y1809" s="12">
        <f t="shared" si="2748"/>
        <v>0</v>
      </c>
      <c r="Z1809" s="12">
        <v>15000</v>
      </c>
      <c r="AA1809" s="12">
        <v>14000</v>
      </c>
      <c r="AB1809" s="12">
        <f t="shared" ref="AB1809:AQ1809" si="2750">SUM(AB1810:AB1811)</f>
        <v>0</v>
      </c>
      <c r="AC1809" s="12">
        <f t="shared" si="2750"/>
        <v>0</v>
      </c>
      <c r="AD1809" s="12">
        <f t="shared" si="2750"/>
        <v>0</v>
      </c>
      <c r="AE1809" s="12">
        <f t="shared" si="2750"/>
        <v>0</v>
      </c>
      <c r="AF1809" s="12">
        <f t="shared" si="2750"/>
        <v>0</v>
      </c>
      <c r="AG1809" s="12">
        <f t="shared" si="2750"/>
        <v>0</v>
      </c>
      <c r="AH1809" s="12">
        <f t="shared" ref="AH1809" si="2751">SUM(AH1810:AH1811)</f>
        <v>0</v>
      </c>
      <c r="AI1809" s="12">
        <f t="shared" si="2750"/>
        <v>0</v>
      </c>
      <c r="AJ1809" s="12">
        <f t="shared" si="2750"/>
        <v>0</v>
      </c>
      <c r="AK1809" s="12">
        <f t="shared" si="2750"/>
        <v>0</v>
      </c>
      <c r="AL1809" s="12">
        <f t="shared" si="2750"/>
        <v>0</v>
      </c>
      <c r="AM1809" s="12">
        <f t="shared" si="2750"/>
        <v>0</v>
      </c>
      <c r="AN1809" s="12">
        <f t="shared" si="2750"/>
        <v>0</v>
      </c>
      <c r="AO1809" s="12">
        <f t="shared" si="2750"/>
        <v>0</v>
      </c>
      <c r="AP1809" s="12">
        <f t="shared" si="2750"/>
        <v>0</v>
      </c>
      <c r="AQ1809" s="12">
        <f t="shared" si="2750"/>
        <v>0</v>
      </c>
      <c r="AR1809" s="12">
        <v>0</v>
      </c>
      <c r="AS1809" s="12">
        <v>0</v>
      </c>
      <c r="AT1809" s="12">
        <f t="shared" ref="AT1809:BI1809" si="2752">SUM(AT1810:AT1811)</f>
        <v>0</v>
      </c>
      <c r="AU1809" s="12">
        <f t="shared" si="2752"/>
        <v>0</v>
      </c>
      <c r="AV1809" s="12">
        <f t="shared" si="2752"/>
        <v>0</v>
      </c>
      <c r="AW1809" s="12">
        <f t="shared" si="2752"/>
        <v>0</v>
      </c>
      <c r="AX1809" s="12">
        <f t="shared" si="2752"/>
        <v>0</v>
      </c>
      <c r="AY1809" s="12">
        <f t="shared" si="2752"/>
        <v>0</v>
      </c>
      <c r="AZ1809" s="12">
        <f t="shared" ref="AZ1809" si="2753">SUM(AZ1810:AZ1811)</f>
        <v>0</v>
      </c>
      <c r="BA1809" s="12">
        <f t="shared" si="2752"/>
        <v>0</v>
      </c>
      <c r="BB1809" s="12">
        <f t="shared" si="2752"/>
        <v>0</v>
      </c>
      <c r="BC1809" s="12">
        <f t="shared" si="2752"/>
        <v>0</v>
      </c>
      <c r="BD1809" s="12">
        <f t="shared" si="2752"/>
        <v>0</v>
      </c>
      <c r="BE1809" s="12">
        <f t="shared" si="2752"/>
        <v>0</v>
      </c>
      <c r="BF1809" s="12">
        <f t="shared" si="2752"/>
        <v>0</v>
      </c>
      <c r="BG1809" s="12">
        <f t="shared" si="2752"/>
        <v>0</v>
      </c>
      <c r="BH1809" s="12">
        <f t="shared" si="2752"/>
        <v>0</v>
      </c>
      <c r="BI1809" s="12">
        <f t="shared" si="2752"/>
        <v>0</v>
      </c>
      <c r="BJ1809" s="12">
        <v>0</v>
      </c>
      <c r="BK1809" s="12">
        <v>0</v>
      </c>
    </row>
    <row r="1810" spans="1:63" x14ac:dyDescent="0.25">
      <c r="A1810" s="4" t="s">
        <v>550</v>
      </c>
      <c r="B1810" s="4" t="s">
        <v>58</v>
      </c>
      <c r="C1810" s="4" t="s">
        <v>143</v>
      </c>
      <c r="D1810" s="107" t="s">
        <v>604</v>
      </c>
      <c r="E1810" s="117">
        <v>8213</v>
      </c>
      <c r="F1810" s="107"/>
      <c r="G1810" s="103" t="s">
        <v>1656</v>
      </c>
      <c r="H1810" s="13" t="s">
        <v>53</v>
      </c>
      <c r="I1810" s="14">
        <v>39000</v>
      </c>
      <c r="J1810" s="14">
        <v>28000</v>
      </c>
      <c r="K1810" s="14"/>
      <c r="L1810" s="14"/>
      <c r="M1810" s="14"/>
      <c r="N1810" s="14"/>
      <c r="O1810" s="14"/>
      <c r="P1810" s="14">
        <f t="shared" si="2697"/>
        <v>28000</v>
      </c>
      <c r="Q1810" s="14"/>
      <c r="R1810" s="14"/>
      <c r="S1810" s="14"/>
      <c r="T1810" s="14"/>
      <c r="U1810" s="14"/>
      <c r="V1810" s="14"/>
      <c r="W1810" s="14"/>
      <c r="X1810" s="14">
        <v>15000</v>
      </c>
      <c r="Y1810" s="14"/>
      <c r="Z1810" s="14">
        <v>15000</v>
      </c>
      <c r="AA1810" s="14">
        <v>13000</v>
      </c>
      <c r="AB1810" s="14">
        <v>0</v>
      </c>
      <c r="AC1810" s="14"/>
      <c r="AD1810" s="14"/>
      <c r="AE1810" s="14"/>
      <c r="AF1810" s="14"/>
      <c r="AG1810" s="14"/>
      <c r="AH1810" s="14">
        <f t="shared" si="2698"/>
        <v>0</v>
      </c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>
        <v>0</v>
      </c>
      <c r="AS1810" s="14">
        <v>0</v>
      </c>
      <c r="AT1810" s="14">
        <v>0</v>
      </c>
      <c r="AU1810" s="14"/>
      <c r="AV1810" s="14"/>
      <c r="AW1810" s="14"/>
      <c r="AX1810" s="14"/>
      <c r="AY1810" s="14"/>
      <c r="AZ1810" s="14">
        <f t="shared" si="2699"/>
        <v>0</v>
      </c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>
        <v>0</v>
      </c>
      <c r="BK1810" s="14">
        <v>0</v>
      </c>
    </row>
    <row r="1811" spans="1:63" x14ac:dyDescent="0.25">
      <c r="A1811" s="4" t="s">
        <v>550</v>
      </c>
      <c r="B1811" s="4" t="s">
        <v>58</v>
      </c>
      <c r="C1811" s="4" t="s">
        <v>143</v>
      </c>
      <c r="D1811" s="107" t="s">
        <v>604</v>
      </c>
      <c r="E1811" s="117">
        <v>8216</v>
      </c>
      <c r="F1811" s="107"/>
      <c r="G1811" s="103" t="s">
        <v>1656</v>
      </c>
      <c r="H1811" s="13" t="s">
        <v>110</v>
      </c>
      <c r="I1811" s="14">
        <v>26000</v>
      </c>
      <c r="J1811" s="14">
        <v>1000</v>
      </c>
      <c r="K1811" s="14"/>
      <c r="L1811" s="14"/>
      <c r="M1811" s="14"/>
      <c r="N1811" s="14"/>
      <c r="O1811" s="14"/>
      <c r="P1811" s="14">
        <f t="shared" si="2697"/>
        <v>1000</v>
      </c>
      <c r="Q1811" s="14"/>
      <c r="R1811" s="14"/>
      <c r="S1811" s="14"/>
      <c r="T1811" s="14"/>
      <c r="U1811" s="14"/>
      <c r="V1811" s="14"/>
      <c r="W1811" s="14"/>
      <c r="X1811" s="14"/>
      <c r="Y1811" s="14"/>
      <c r="Z1811" s="14">
        <v>0</v>
      </c>
      <c r="AA1811" s="14">
        <v>1000</v>
      </c>
      <c r="AB1811" s="14">
        <v>0</v>
      </c>
      <c r="AC1811" s="14"/>
      <c r="AD1811" s="14"/>
      <c r="AE1811" s="14"/>
      <c r="AF1811" s="14"/>
      <c r="AG1811" s="14"/>
      <c r="AH1811" s="14">
        <f t="shared" si="2698"/>
        <v>0</v>
      </c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>
        <v>0</v>
      </c>
      <c r="AS1811" s="14">
        <v>0</v>
      </c>
      <c r="AT1811" s="14">
        <v>0</v>
      </c>
      <c r="AU1811" s="14"/>
      <c r="AV1811" s="14"/>
      <c r="AW1811" s="14"/>
      <c r="AX1811" s="14"/>
      <c r="AY1811" s="14"/>
      <c r="AZ1811" s="14">
        <f t="shared" si="2699"/>
        <v>0</v>
      </c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>
        <v>0</v>
      </c>
      <c r="BK1811" s="14">
        <v>0</v>
      </c>
    </row>
    <row r="1812" spans="1:63" x14ac:dyDescent="0.25">
      <c r="A1812" s="13" t="s">
        <v>0</v>
      </c>
      <c r="B1812" s="13" t="s">
        <v>0</v>
      </c>
      <c r="C1812" s="13" t="s">
        <v>0</v>
      </c>
      <c r="D1812" s="103" t="s">
        <v>0</v>
      </c>
      <c r="E1812" s="103" t="s">
        <v>0</v>
      </c>
      <c r="F1812" s="103" t="s">
        <v>0</v>
      </c>
      <c r="G1812" s="13" t="s">
        <v>0</v>
      </c>
      <c r="H1812" s="10" t="s">
        <v>614</v>
      </c>
      <c r="I1812" s="11">
        <f>SUM(I1808,I1805,I1781)</f>
        <v>2130254</v>
      </c>
      <c r="J1812" s="11">
        <f t="shared" ref="J1812:Y1812" si="2754">SUM(J1808,J1805,J1781)</f>
        <v>155000</v>
      </c>
      <c r="K1812" s="11">
        <f t="shared" si="2754"/>
        <v>0</v>
      </c>
      <c r="L1812" s="11">
        <f t="shared" si="2754"/>
        <v>0</v>
      </c>
      <c r="M1812" s="11">
        <f t="shared" si="2754"/>
        <v>0</v>
      </c>
      <c r="N1812" s="11">
        <f t="shared" si="2754"/>
        <v>0</v>
      </c>
      <c r="O1812" s="11">
        <f t="shared" si="2754"/>
        <v>0</v>
      </c>
      <c r="P1812" s="11">
        <f t="shared" si="2754"/>
        <v>155000</v>
      </c>
      <c r="Q1812" s="11">
        <f t="shared" si="2754"/>
        <v>0</v>
      </c>
      <c r="R1812" s="11">
        <f t="shared" si="2754"/>
        <v>21571</v>
      </c>
      <c r="S1812" s="11">
        <f t="shared" si="2754"/>
        <v>10000</v>
      </c>
      <c r="T1812" s="11">
        <f t="shared" si="2754"/>
        <v>0</v>
      </c>
      <c r="U1812" s="11">
        <f t="shared" si="2754"/>
        <v>0</v>
      </c>
      <c r="V1812" s="11">
        <f t="shared" si="2754"/>
        <v>35000</v>
      </c>
      <c r="W1812" s="11">
        <f t="shared" si="2754"/>
        <v>0</v>
      </c>
      <c r="X1812" s="11">
        <f t="shared" si="2754"/>
        <v>17000</v>
      </c>
      <c r="Y1812" s="11">
        <f t="shared" si="2754"/>
        <v>0</v>
      </c>
      <c r="Z1812" s="11">
        <v>83571</v>
      </c>
      <c r="AA1812" s="11">
        <v>71429</v>
      </c>
      <c r="AB1812" s="11">
        <f t="shared" ref="AB1812:AQ1812" si="2755">SUM(AB1808,AB1805,AB1781)</f>
        <v>0</v>
      </c>
      <c r="AC1812" s="11">
        <f t="shared" si="2755"/>
        <v>0</v>
      </c>
      <c r="AD1812" s="11">
        <f t="shared" si="2755"/>
        <v>0</v>
      </c>
      <c r="AE1812" s="11">
        <f t="shared" si="2755"/>
        <v>0</v>
      </c>
      <c r="AF1812" s="11">
        <f t="shared" si="2755"/>
        <v>0</v>
      </c>
      <c r="AG1812" s="11">
        <f t="shared" si="2755"/>
        <v>0</v>
      </c>
      <c r="AH1812" s="11">
        <f t="shared" si="2755"/>
        <v>0</v>
      </c>
      <c r="AI1812" s="11">
        <f t="shared" si="2755"/>
        <v>0</v>
      </c>
      <c r="AJ1812" s="11">
        <f t="shared" si="2755"/>
        <v>0</v>
      </c>
      <c r="AK1812" s="11">
        <f t="shared" si="2755"/>
        <v>0</v>
      </c>
      <c r="AL1812" s="11">
        <f t="shared" si="2755"/>
        <v>0</v>
      </c>
      <c r="AM1812" s="11">
        <f t="shared" si="2755"/>
        <v>0</v>
      </c>
      <c r="AN1812" s="11">
        <f t="shared" si="2755"/>
        <v>0</v>
      </c>
      <c r="AO1812" s="11">
        <f t="shared" si="2755"/>
        <v>0</v>
      </c>
      <c r="AP1812" s="11">
        <f t="shared" si="2755"/>
        <v>0</v>
      </c>
      <c r="AQ1812" s="11">
        <f t="shared" si="2755"/>
        <v>0</v>
      </c>
      <c r="AR1812" s="11">
        <v>0</v>
      </c>
      <c r="AS1812" s="11">
        <v>0</v>
      </c>
      <c r="AT1812" s="11">
        <f t="shared" ref="AT1812:BI1812" si="2756">SUM(AT1808,AT1805,AT1781)</f>
        <v>35000</v>
      </c>
      <c r="AU1812" s="11">
        <f t="shared" si="2756"/>
        <v>25486</v>
      </c>
      <c r="AV1812" s="11">
        <f t="shared" si="2756"/>
        <v>0</v>
      </c>
      <c r="AW1812" s="11">
        <f t="shared" si="2756"/>
        <v>0</v>
      </c>
      <c r="AX1812" s="11">
        <f t="shared" si="2756"/>
        <v>0</v>
      </c>
      <c r="AY1812" s="11">
        <f t="shared" si="2756"/>
        <v>0</v>
      </c>
      <c r="AZ1812" s="11">
        <f t="shared" si="2756"/>
        <v>60486</v>
      </c>
      <c r="BA1812" s="11">
        <f t="shared" si="2756"/>
        <v>0</v>
      </c>
      <c r="BB1812" s="11">
        <f t="shared" si="2756"/>
        <v>0</v>
      </c>
      <c r="BC1812" s="11">
        <f t="shared" si="2756"/>
        <v>25486</v>
      </c>
      <c r="BD1812" s="11">
        <f t="shared" si="2756"/>
        <v>0</v>
      </c>
      <c r="BE1812" s="11">
        <f t="shared" si="2756"/>
        <v>0</v>
      </c>
      <c r="BF1812" s="11">
        <f t="shared" si="2756"/>
        <v>0</v>
      </c>
      <c r="BG1812" s="11">
        <f t="shared" si="2756"/>
        <v>0</v>
      </c>
      <c r="BH1812" s="11">
        <f t="shared" si="2756"/>
        <v>0</v>
      </c>
      <c r="BI1812" s="11">
        <f t="shared" si="2756"/>
        <v>0</v>
      </c>
      <c r="BJ1812" s="11">
        <v>25486</v>
      </c>
      <c r="BK1812" s="11">
        <v>35000</v>
      </c>
    </row>
    <row r="1813" spans="1:63" ht="15.75" thickBot="1" x14ac:dyDescent="0.3">
      <c r="A1813" s="13" t="s">
        <v>0</v>
      </c>
      <c r="B1813" s="13" t="s">
        <v>0</v>
      </c>
      <c r="C1813" s="13" t="s">
        <v>0</v>
      </c>
      <c r="D1813" s="103" t="s">
        <v>0</v>
      </c>
      <c r="E1813" s="103" t="s">
        <v>0</v>
      </c>
      <c r="F1813" s="103" t="s">
        <v>0</v>
      </c>
      <c r="G1813" s="13" t="s">
        <v>0</v>
      </c>
      <c r="H1813" s="2" t="s">
        <v>55</v>
      </c>
      <c r="I1813" s="12">
        <v>45</v>
      </c>
      <c r="J1813" s="13" t="s">
        <v>0</v>
      </c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>
        <v>0</v>
      </c>
      <c r="AA1813" s="13"/>
      <c r="AB1813" s="13" t="s">
        <v>0</v>
      </c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13"/>
      <c r="AM1813" s="13"/>
      <c r="AN1813" s="13"/>
      <c r="AO1813" s="13"/>
      <c r="AP1813" s="13"/>
      <c r="AQ1813" s="13"/>
      <c r="AR1813" s="13">
        <v>0</v>
      </c>
      <c r="AS1813" s="13"/>
      <c r="AT1813" s="13" t="s">
        <v>0</v>
      </c>
      <c r="AU1813" s="13"/>
      <c r="AV1813" s="13"/>
      <c r="AW1813" s="13"/>
      <c r="AX1813" s="13"/>
      <c r="AY1813" s="13"/>
      <c r="AZ1813" s="13"/>
      <c r="BA1813" s="13"/>
      <c r="BB1813" s="13"/>
      <c r="BC1813" s="13"/>
      <c r="BD1813" s="13"/>
      <c r="BE1813" s="13"/>
      <c r="BF1813" s="13"/>
      <c r="BG1813" s="13"/>
      <c r="BH1813" s="13"/>
      <c r="BI1813" s="13"/>
      <c r="BJ1813" s="13">
        <v>0</v>
      </c>
      <c r="BK1813" s="13"/>
    </row>
    <row r="1814" spans="1:63" ht="69.75" customHeight="1" thickBot="1" x14ac:dyDescent="0.3">
      <c r="A1814" s="148" t="s">
        <v>0</v>
      </c>
      <c r="B1814" s="148" t="s">
        <v>0</v>
      </c>
      <c r="C1814" s="148" t="s">
        <v>0</v>
      </c>
      <c r="D1814" s="151" t="s">
        <v>0</v>
      </c>
      <c r="E1814" s="151" t="s">
        <v>0</v>
      </c>
      <c r="F1814" s="151" t="s">
        <v>0</v>
      </c>
      <c r="G1814" s="154" t="s">
        <v>0</v>
      </c>
      <c r="H1814" s="5" t="s">
        <v>56</v>
      </c>
      <c r="I1814" s="5" t="s">
        <v>9</v>
      </c>
      <c r="J1814" s="94" t="s">
        <v>10</v>
      </c>
      <c r="K1814" s="94" t="s">
        <v>1602</v>
      </c>
      <c r="L1814" s="94" t="s">
        <v>1535</v>
      </c>
      <c r="M1814" s="94" t="s">
        <v>1591</v>
      </c>
      <c r="N1814" s="94" t="s">
        <v>1592</v>
      </c>
      <c r="O1814" s="94" t="s">
        <v>1593</v>
      </c>
      <c r="P1814" s="94" t="s">
        <v>1606</v>
      </c>
      <c r="Q1814" s="94" t="s">
        <v>1603</v>
      </c>
      <c r="R1814" s="94" t="s">
        <v>1594</v>
      </c>
      <c r="S1814" s="94" t="s">
        <v>1595</v>
      </c>
      <c r="T1814" s="94" t="s">
        <v>1596</v>
      </c>
      <c r="U1814" s="94" t="s">
        <v>1597</v>
      </c>
      <c r="V1814" s="94" t="s">
        <v>1598</v>
      </c>
      <c r="W1814" s="94" t="s">
        <v>1599</v>
      </c>
      <c r="X1814" s="94" t="s">
        <v>1604</v>
      </c>
      <c r="Y1814" s="94" t="s">
        <v>1605</v>
      </c>
      <c r="Z1814" s="94" t="s">
        <v>1600</v>
      </c>
      <c r="AA1814" s="94" t="s">
        <v>1601</v>
      </c>
      <c r="AB1814" s="95" t="s">
        <v>11</v>
      </c>
      <c r="AC1814" s="95" t="s">
        <v>1602</v>
      </c>
      <c r="AD1814" s="95" t="s">
        <v>1535</v>
      </c>
      <c r="AE1814" s="95" t="s">
        <v>1591</v>
      </c>
      <c r="AF1814" s="95" t="s">
        <v>1592</v>
      </c>
      <c r="AG1814" s="95" t="s">
        <v>1593</v>
      </c>
      <c r="AH1814" s="95" t="s">
        <v>1607</v>
      </c>
      <c r="AI1814" s="95" t="s">
        <v>1603</v>
      </c>
      <c r="AJ1814" s="95" t="s">
        <v>1594</v>
      </c>
      <c r="AK1814" s="95" t="s">
        <v>1595</v>
      </c>
      <c r="AL1814" s="95" t="s">
        <v>1596</v>
      </c>
      <c r="AM1814" s="95" t="s">
        <v>1597</v>
      </c>
      <c r="AN1814" s="95" t="s">
        <v>1598</v>
      </c>
      <c r="AO1814" s="95" t="s">
        <v>1599</v>
      </c>
      <c r="AP1814" s="95" t="s">
        <v>1604</v>
      </c>
      <c r="AQ1814" s="95" t="s">
        <v>1605</v>
      </c>
      <c r="AR1814" s="95" t="s">
        <v>1600</v>
      </c>
      <c r="AS1814" s="95" t="s">
        <v>1601</v>
      </c>
      <c r="AT1814" s="96" t="s">
        <v>12</v>
      </c>
      <c r="AU1814" s="96" t="s">
        <v>1602</v>
      </c>
      <c r="AV1814" s="96" t="s">
        <v>1535</v>
      </c>
      <c r="AW1814" s="96" t="s">
        <v>1591</v>
      </c>
      <c r="AX1814" s="96" t="s">
        <v>1592</v>
      </c>
      <c r="AY1814" s="96" t="s">
        <v>1593</v>
      </c>
      <c r="AZ1814" s="96" t="s">
        <v>1608</v>
      </c>
      <c r="BA1814" s="96" t="s">
        <v>1603</v>
      </c>
      <c r="BB1814" s="96" t="s">
        <v>1594</v>
      </c>
      <c r="BC1814" s="96" t="s">
        <v>1595</v>
      </c>
      <c r="BD1814" s="96" t="s">
        <v>1596</v>
      </c>
      <c r="BE1814" s="96" t="s">
        <v>1597</v>
      </c>
      <c r="BF1814" s="96" t="s">
        <v>1598</v>
      </c>
      <c r="BG1814" s="96" t="s">
        <v>1599</v>
      </c>
      <c r="BH1814" s="96" t="s">
        <v>1604</v>
      </c>
      <c r="BI1814" s="96" t="s">
        <v>1605</v>
      </c>
      <c r="BJ1814" s="96" t="s">
        <v>1600</v>
      </c>
      <c r="BK1814" s="96" t="s">
        <v>1601</v>
      </c>
    </row>
    <row r="1815" spans="1:63" x14ac:dyDescent="0.25">
      <c r="A1815" s="149"/>
      <c r="B1815" s="149"/>
      <c r="C1815" s="149"/>
      <c r="D1815" s="152"/>
      <c r="E1815" s="152"/>
      <c r="F1815" s="152"/>
      <c r="G1815" s="155"/>
      <c r="H1815" s="15" t="s">
        <v>0</v>
      </c>
      <c r="I1815" s="9" t="s">
        <v>13</v>
      </c>
      <c r="J1815" s="9">
        <v>1</v>
      </c>
      <c r="K1815" s="9">
        <v>2</v>
      </c>
      <c r="L1815" s="9">
        <v>3</v>
      </c>
      <c r="M1815" s="9">
        <v>4</v>
      </c>
      <c r="N1815" s="9">
        <v>5</v>
      </c>
      <c r="O1815" s="9">
        <v>6</v>
      </c>
      <c r="P1815" s="9">
        <v>7</v>
      </c>
      <c r="Q1815" s="9">
        <v>8</v>
      </c>
      <c r="R1815" s="9">
        <v>9</v>
      </c>
      <c r="S1815" s="9">
        <v>10</v>
      </c>
      <c r="T1815" s="9">
        <v>11</v>
      </c>
      <c r="U1815" s="9">
        <v>12</v>
      </c>
      <c r="V1815" s="9">
        <v>13</v>
      </c>
      <c r="W1815" s="9">
        <v>14</v>
      </c>
      <c r="X1815" s="9">
        <v>15</v>
      </c>
      <c r="Y1815" s="9">
        <v>16</v>
      </c>
      <c r="Z1815" s="9">
        <v>20</v>
      </c>
      <c r="AA1815" s="9">
        <v>21</v>
      </c>
      <c r="AB1815" s="9">
        <v>1</v>
      </c>
      <c r="AC1815" s="9">
        <v>2</v>
      </c>
      <c r="AD1815" s="9">
        <v>3</v>
      </c>
      <c r="AE1815" s="9">
        <v>4</v>
      </c>
      <c r="AF1815" s="9">
        <v>5</v>
      </c>
      <c r="AG1815" s="9">
        <v>6</v>
      </c>
      <c r="AH1815" s="9">
        <v>7</v>
      </c>
      <c r="AI1815" s="9">
        <v>8</v>
      </c>
      <c r="AJ1815" s="9">
        <v>9</v>
      </c>
      <c r="AK1815" s="9">
        <v>10</v>
      </c>
      <c r="AL1815" s="9">
        <v>11</v>
      </c>
      <c r="AM1815" s="9">
        <v>12</v>
      </c>
      <c r="AN1815" s="9">
        <v>13</v>
      </c>
      <c r="AO1815" s="9">
        <v>14</v>
      </c>
      <c r="AP1815" s="9">
        <v>15</v>
      </c>
      <c r="AQ1815" s="9">
        <v>16</v>
      </c>
      <c r="AR1815" s="9">
        <v>20</v>
      </c>
      <c r="AS1815" s="9">
        <v>21</v>
      </c>
      <c r="AT1815" s="9">
        <v>1</v>
      </c>
      <c r="AU1815" s="9">
        <v>2</v>
      </c>
      <c r="AV1815" s="9">
        <v>3</v>
      </c>
      <c r="AW1815" s="9">
        <v>4</v>
      </c>
      <c r="AX1815" s="9">
        <v>5</v>
      </c>
      <c r="AY1815" s="9">
        <v>6</v>
      </c>
      <c r="AZ1815" s="9">
        <v>7</v>
      </c>
      <c r="BA1815" s="9">
        <v>8</v>
      </c>
      <c r="BB1815" s="9">
        <v>9</v>
      </c>
      <c r="BC1815" s="9">
        <v>10</v>
      </c>
      <c r="BD1815" s="9">
        <v>11</v>
      </c>
      <c r="BE1815" s="9">
        <v>12</v>
      </c>
      <c r="BF1815" s="9">
        <v>13</v>
      </c>
      <c r="BG1815" s="9">
        <v>14</v>
      </c>
      <c r="BH1815" s="9">
        <v>15</v>
      </c>
      <c r="BI1815" s="9">
        <v>16</v>
      </c>
      <c r="BJ1815" s="9">
        <v>20</v>
      </c>
      <c r="BK1815" s="9">
        <v>21</v>
      </c>
    </row>
    <row r="1816" spans="1:63" x14ac:dyDescent="0.25">
      <c r="A1816" s="149"/>
      <c r="B1816" s="149"/>
      <c r="C1816" s="149"/>
      <c r="D1816" s="152"/>
      <c r="E1816" s="152"/>
      <c r="F1816" s="152"/>
      <c r="G1816" s="155"/>
      <c r="H1816" s="16" t="s">
        <v>66</v>
      </c>
      <c r="I1816" s="17">
        <f>SUM(I1812)</f>
        <v>2130254</v>
      </c>
      <c r="J1816" s="17">
        <f t="shared" ref="J1816:Y1816" si="2757">SUM(J1812)</f>
        <v>155000</v>
      </c>
      <c r="K1816" s="17">
        <f t="shared" si="2757"/>
        <v>0</v>
      </c>
      <c r="L1816" s="17">
        <f t="shared" si="2757"/>
        <v>0</v>
      </c>
      <c r="M1816" s="17">
        <f t="shared" si="2757"/>
        <v>0</v>
      </c>
      <c r="N1816" s="17">
        <f t="shared" si="2757"/>
        <v>0</v>
      </c>
      <c r="O1816" s="17">
        <f t="shared" si="2757"/>
        <v>0</v>
      </c>
      <c r="P1816" s="17">
        <f t="shared" ref="P1816" si="2758">SUM(P1812)</f>
        <v>155000</v>
      </c>
      <c r="Q1816" s="17">
        <f t="shared" si="2757"/>
        <v>0</v>
      </c>
      <c r="R1816" s="17">
        <f t="shared" si="2757"/>
        <v>21571</v>
      </c>
      <c r="S1816" s="17">
        <f t="shared" si="2757"/>
        <v>10000</v>
      </c>
      <c r="T1816" s="17">
        <f t="shared" si="2757"/>
        <v>0</v>
      </c>
      <c r="U1816" s="17">
        <f t="shared" si="2757"/>
        <v>0</v>
      </c>
      <c r="V1816" s="17">
        <f t="shared" si="2757"/>
        <v>35000</v>
      </c>
      <c r="W1816" s="17">
        <f t="shared" si="2757"/>
        <v>0</v>
      </c>
      <c r="X1816" s="17">
        <f t="shared" si="2757"/>
        <v>17000</v>
      </c>
      <c r="Y1816" s="17">
        <f t="shared" si="2757"/>
        <v>0</v>
      </c>
      <c r="Z1816" s="17">
        <v>83571</v>
      </c>
      <c r="AA1816" s="17">
        <v>71429</v>
      </c>
      <c r="AB1816" s="17">
        <f t="shared" ref="AB1816:AQ1816" si="2759">SUM(AB1812)</f>
        <v>0</v>
      </c>
      <c r="AC1816" s="17">
        <f t="shared" si="2759"/>
        <v>0</v>
      </c>
      <c r="AD1816" s="17">
        <f t="shared" si="2759"/>
        <v>0</v>
      </c>
      <c r="AE1816" s="17">
        <f t="shared" si="2759"/>
        <v>0</v>
      </c>
      <c r="AF1816" s="17">
        <f t="shared" si="2759"/>
        <v>0</v>
      </c>
      <c r="AG1816" s="17">
        <f t="shared" si="2759"/>
        <v>0</v>
      </c>
      <c r="AH1816" s="17">
        <f t="shared" ref="AH1816" si="2760">SUM(AH1812)</f>
        <v>0</v>
      </c>
      <c r="AI1816" s="17">
        <f t="shared" si="2759"/>
        <v>0</v>
      </c>
      <c r="AJ1816" s="17">
        <f t="shared" si="2759"/>
        <v>0</v>
      </c>
      <c r="AK1816" s="17">
        <f t="shared" si="2759"/>
        <v>0</v>
      </c>
      <c r="AL1816" s="17">
        <f t="shared" si="2759"/>
        <v>0</v>
      </c>
      <c r="AM1816" s="17">
        <f t="shared" si="2759"/>
        <v>0</v>
      </c>
      <c r="AN1816" s="17">
        <f t="shared" si="2759"/>
        <v>0</v>
      </c>
      <c r="AO1816" s="17">
        <f t="shared" si="2759"/>
        <v>0</v>
      </c>
      <c r="AP1816" s="17">
        <f t="shared" si="2759"/>
        <v>0</v>
      </c>
      <c r="AQ1816" s="17">
        <f t="shared" si="2759"/>
        <v>0</v>
      </c>
      <c r="AR1816" s="17">
        <v>0</v>
      </c>
      <c r="AS1816" s="17">
        <v>0</v>
      </c>
      <c r="AT1816" s="17">
        <f t="shared" ref="AT1816:BI1816" si="2761">SUM(AT1812)</f>
        <v>35000</v>
      </c>
      <c r="AU1816" s="17">
        <f t="shared" si="2761"/>
        <v>25486</v>
      </c>
      <c r="AV1816" s="17">
        <f t="shared" si="2761"/>
        <v>0</v>
      </c>
      <c r="AW1816" s="17">
        <f t="shared" si="2761"/>
        <v>0</v>
      </c>
      <c r="AX1816" s="17">
        <f t="shared" si="2761"/>
        <v>0</v>
      </c>
      <c r="AY1816" s="17">
        <f t="shared" si="2761"/>
        <v>0</v>
      </c>
      <c r="AZ1816" s="17">
        <f t="shared" ref="AZ1816" si="2762">SUM(AZ1812)</f>
        <v>60486</v>
      </c>
      <c r="BA1816" s="17">
        <f t="shared" si="2761"/>
        <v>0</v>
      </c>
      <c r="BB1816" s="17">
        <f t="shared" si="2761"/>
        <v>0</v>
      </c>
      <c r="BC1816" s="17">
        <f t="shared" si="2761"/>
        <v>25486</v>
      </c>
      <c r="BD1816" s="17">
        <f t="shared" si="2761"/>
        <v>0</v>
      </c>
      <c r="BE1816" s="17">
        <f t="shared" si="2761"/>
        <v>0</v>
      </c>
      <c r="BF1816" s="17">
        <f t="shared" si="2761"/>
        <v>0</v>
      </c>
      <c r="BG1816" s="17">
        <f t="shared" si="2761"/>
        <v>0</v>
      </c>
      <c r="BH1816" s="17">
        <f t="shared" si="2761"/>
        <v>0</v>
      </c>
      <c r="BI1816" s="17">
        <f t="shared" si="2761"/>
        <v>0</v>
      </c>
      <c r="BJ1816" s="17">
        <v>25486</v>
      </c>
      <c r="BK1816" s="17">
        <v>35000</v>
      </c>
    </row>
    <row r="1817" spans="1:63" x14ac:dyDescent="0.25">
      <c r="A1817" s="149"/>
      <c r="B1817" s="149"/>
      <c r="C1817" s="149"/>
      <c r="D1817" s="152"/>
      <c r="E1817" s="152"/>
      <c r="F1817" s="152"/>
      <c r="G1817" s="155"/>
      <c r="H1817" s="18" t="s">
        <v>57</v>
      </c>
      <c r="I1817" s="17">
        <f>SUM(I1816)</f>
        <v>2130254</v>
      </c>
      <c r="J1817" s="17">
        <f t="shared" ref="J1817:Y1817" si="2763">SUM(J1816)</f>
        <v>155000</v>
      </c>
      <c r="K1817" s="17">
        <f t="shared" si="2763"/>
        <v>0</v>
      </c>
      <c r="L1817" s="17">
        <f t="shared" si="2763"/>
        <v>0</v>
      </c>
      <c r="M1817" s="17">
        <f t="shared" si="2763"/>
        <v>0</v>
      </c>
      <c r="N1817" s="17">
        <f t="shared" si="2763"/>
        <v>0</v>
      </c>
      <c r="O1817" s="17">
        <f t="shared" si="2763"/>
        <v>0</v>
      </c>
      <c r="P1817" s="17">
        <f t="shared" ref="P1817" si="2764">SUM(P1816)</f>
        <v>155000</v>
      </c>
      <c r="Q1817" s="17">
        <f t="shared" si="2763"/>
        <v>0</v>
      </c>
      <c r="R1817" s="17">
        <f t="shared" si="2763"/>
        <v>21571</v>
      </c>
      <c r="S1817" s="17">
        <f t="shared" si="2763"/>
        <v>10000</v>
      </c>
      <c r="T1817" s="17">
        <f t="shared" si="2763"/>
        <v>0</v>
      </c>
      <c r="U1817" s="17">
        <f t="shared" si="2763"/>
        <v>0</v>
      </c>
      <c r="V1817" s="17">
        <f t="shared" si="2763"/>
        <v>35000</v>
      </c>
      <c r="W1817" s="17">
        <f t="shared" si="2763"/>
        <v>0</v>
      </c>
      <c r="X1817" s="17">
        <f t="shared" si="2763"/>
        <v>17000</v>
      </c>
      <c r="Y1817" s="17">
        <f t="shared" si="2763"/>
        <v>0</v>
      </c>
      <c r="Z1817" s="17">
        <v>83571</v>
      </c>
      <c r="AA1817" s="17">
        <v>71429</v>
      </c>
      <c r="AB1817" s="17">
        <f t="shared" ref="AB1817:AQ1817" si="2765">SUM(AB1816)</f>
        <v>0</v>
      </c>
      <c r="AC1817" s="17">
        <f t="shared" si="2765"/>
        <v>0</v>
      </c>
      <c r="AD1817" s="17">
        <f t="shared" si="2765"/>
        <v>0</v>
      </c>
      <c r="AE1817" s="17">
        <f t="shared" si="2765"/>
        <v>0</v>
      </c>
      <c r="AF1817" s="17">
        <f t="shared" si="2765"/>
        <v>0</v>
      </c>
      <c r="AG1817" s="17">
        <f t="shared" si="2765"/>
        <v>0</v>
      </c>
      <c r="AH1817" s="17">
        <f t="shared" ref="AH1817" si="2766">SUM(AH1816)</f>
        <v>0</v>
      </c>
      <c r="AI1817" s="17">
        <f t="shared" si="2765"/>
        <v>0</v>
      </c>
      <c r="AJ1817" s="17">
        <f t="shared" si="2765"/>
        <v>0</v>
      </c>
      <c r="AK1817" s="17">
        <f t="shared" si="2765"/>
        <v>0</v>
      </c>
      <c r="AL1817" s="17">
        <f t="shared" si="2765"/>
        <v>0</v>
      </c>
      <c r="AM1817" s="17">
        <f t="shared" si="2765"/>
        <v>0</v>
      </c>
      <c r="AN1817" s="17">
        <f t="shared" si="2765"/>
        <v>0</v>
      </c>
      <c r="AO1817" s="17">
        <f t="shared" si="2765"/>
        <v>0</v>
      </c>
      <c r="AP1817" s="17">
        <f t="shared" si="2765"/>
        <v>0</v>
      </c>
      <c r="AQ1817" s="17">
        <f t="shared" si="2765"/>
        <v>0</v>
      </c>
      <c r="AR1817" s="17">
        <v>0</v>
      </c>
      <c r="AS1817" s="17">
        <v>0</v>
      </c>
      <c r="AT1817" s="17">
        <f t="shared" ref="AT1817:BI1817" si="2767">SUM(AT1816)</f>
        <v>35000</v>
      </c>
      <c r="AU1817" s="17">
        <f t="shared" si="2767"/>
        <v>25486</v>
      </c>
      <c r="AV1817" s="17">
        <f t="shared" si="2767"/>
        <v>0</v>
      </c>
      <c r="AW1817" s="17">
        <f t="shared" si="2767"/>
        <v>0</v>
      </c>
      <c r="AX1817" s="17">
        <f t="shared" si="2767"/>
        <v>0</v>
      </c>
      <c r="AY1817" s="17">
        <f t="shared" si="2767"/>
        <v>0</v>
      </c>
      <c r="AZ1817" s="17">
        <f t="shared" ref="AZ1817" si="2768">SUM(AZ1816)</f>
        <v>60486</v>
      </c>
      <c r="BA1817" s="17">
        <f t="shared" si="2767"/>
        <v>0</v>
      </c>
      <c r="BB1817" s="17">
        <f t="shared" si="2767"/>
        <v>0</v>
      </c>
      <c r="BC1817" s="17">
        <f t="shared" si="2767"/>
        <v>25486</v>
      </c>
      <c r="BD1817" s="17">
        <f t="shared" si="2767"/>
        <v>0</v>
      </c>
      <c r="BE1817" s="17">
        <f t="shared" si="2767"/>
        <v>0</v>
      </c>
      <c r="BF1817" s="17">
        <f t="shared" si="2767"/>
        <v>0</v>
      </c>
      <c r="BG1817" s="17">
        <f t="shared" si="2767"/>
        <v>0</v>
      </c>
      <c r="BH1817" s="17">
        <f t="shared" si="2767"/>
        <v>0</v>
      </c>
      <c r="BI1817" s="17">
        <f t="shared" si="2767"/>
        <v>0</v>
      </c>
      <c r="BJ1817" s="17">
        <v>25486</v>
      </c>
      <c r="BK1817" s="17">
        <v>35000</v>
      </c>
    </row>
    <row r="1818" spans="1:63" x14ac:dyDescent="0.25">
      <c r="A1818" s="150"/>
      <c r="B1818" s="150"/>
      <c r="C1818" s="150"/>
      <c r="D1818" s="153"/>
      <c r="E1818" s="153"/>
      <c r="F1818" s="153"/>
      <c r="G1818" s="156"/>
      <c r="P1818">
        <f t="shared" si="2697"/>
        <v>0</v>
      </c>
      <c r="Z1818">
        <v>0</v>
      </c>
      <c r="AA1818">
        <v>0</v>
      </c>
      <c r="AH1818">
        <f t="shared" si="2698"/>
        <v>0</v>
      </c>
      <c r="AR1818">
        <v>0</v>
      </c>
      <c r="AS1818">
        <v>0</v>
      </c>
      <c r="AZ1818">
        <f t="shared" si="2699"/>
        <v>0</v>
      </c>
      <c r="BJ1818">
        <v>0</v>
      </c>
      <c r="BK1818">
        <v>0</v>
      </c>
    </row>
    <row r="1819" spans="1:63" ht="15.75" thickBot="1" x14ac:dyDescent="0.3">
      <c r="A1819" s="13" t="s">
        <v>0</v>
      </c>
      <c r="B1819" s="13" t="s">
        <v>0</v>
      </c>
      <c r="C1819" s="13" t="s">
        <v>0</v>
      </c>
      <c r="D1819" s="103" t="s">
        <v>0</v>
      </c>
      <c r="E1819" s="103" t="s">
        <v>0</v>
      </c>
      <c r="F1819" s="103" t="s">
        <v>0</v>
      </c>
      <c r="G1819" s="13" t="s">
        <v>0</v>
      </c>
      <c r="H1819" s="19" t="s">
        <v>0</v>
      </c>
      <c r="I1819" s="19" t="s">
        <v>0</v>
      </c>
      <c r="J1819" s="19" t="s">
        <v>0</v>
      </c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>
        <v>0</v>
      </c>
      <c r="AA1819" s="19">
        <v>0</v>
      </c>
      <c r="AB1819" s="19" t="s">
        <v>0</v>
      </c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>
        <v>0</v>
      </c>
      <c r="AS1819" s="19">
        <v>0</v>
      </c>
      <c r="AT1819" s="19" t="s">
        <v>0</v>
      </c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>
        <v>0</v>
      </c>
      <c r="BK1819" s="19">
        <v>0</v>
      </c>
    </row>
    <row r="1820" spans="1:63" ht="69.75" customHeight="1" thickBot="1" x14ac:dyDescent="0.3">
      <c r="A1820" s="5" t="s">
        <v>2</v>
      </c>
      <c r="B1820" s="5" t="s">
        <v>3</v>
      </c>
      <c r="C1820" s="5" t="s">
        <v>4</v>
      </c>
      <c r="D1820" s="108" t="s">
        <v>0</v>
      </c>
      <c r="E1820" s="116" t="s">
        <v>5</v>
      </c>
      <c r="F1820" s="116" t="s">
        <v>6</v>
      </c>
      <c r="G1820" s="5" t="s">
        <v>7</v>
      </c>
      <c r="H1820" s="5" t="s">
        <v>8</v>
      </c>
      <c r="I1820" s="5" t="s">
        <v>9</v>
      </c>
      <c r="J1820" s="94" t="s">
        <v>10</v>
      </c>
      <c r="K1820" s="94" t="s">
        <v>1602</v>
      </c>
      <c r="L1820" s="94" t="s">
        <v>1535</v>
      </c>
      <c r="M1820" s="94" t="s">
        <v>1591</v>
      </c>
      <c r="N1820" s="94" t="s">
        <v>1592</v>
      </c>
      <c r="O1820" s="94" t="s">
        <v>1593</v>
      </c>
      <c r="P1820" s="94" t="s">
        <v>1606</v>
      </c>
      <c r="Q1820" s="94" t="s">
        <v>1603</v>
      </c>
      <c r="R1820" s="94" t="s">
        <v>1594</v>
      </c>
      <c r="S1820" s="94" t="s">
        <v>1595</v>
      </c>
      <c r="T1820" s="94" t="s">
        <v>1596</v>
      </c>
      <c r="U1820" s="94" t="s">
        <v>1597</v>
      </c>
      <c r="V1820" s="94" t="s">
        <v>1598</v>
      </c>
      <c r="W1820" s="94" t="s">
        <v>1599</v>
      </c>
      <c r="X1820" s="94" t="s">
        <v>1604</v>
      </c>
      <c r="Y1820" s="94" t="s">
        <v>1605</v>
      </c>
      <c r="Z1820" s="94" t="s">
        <v>1600</v>
      </c>
      <c r="AA1820" s="94" t="s">
        <v>1601</v>
      </c>
      <c r="AB1820" s="95" t="s">
        <v>11</v>
      </c>
      <c r="AC1820" s="95" t="s">
        <v>1602</v>
      </c>
      <c r="AD1820" s="95" t="s">
        <v>1535</v>
      </c>
      <c r="AE1820" s="95" t="s">
        <v>1591</v>
      </c>
      <c r="AF1820" s="95" t="s">
        <v>1592</v>
      </c>
      <c r="AG1820" s="95" t="s">
        <v>1593</v>
      </c>
      <c r="AH1820" s="95" t="s">
        <v>1607</v>
      </c>
      <c r="AI1820" s="95" t="s">
        <v>1603</v>
      </c>
      <c r="AJ1820" s="95" t="s">
        <v>1594</v>
      </c>
      <c r="AK1820" s="95" t="s">
        <v>1595</v>
      </c>
      <c r="AL1820" s="95" t="s">
        <v>1596</v>
      </c>
      <c r="AM1820" s="95" t="s">
        <v>1597</v>
      </c>
      <c r="AN1820" s="95" t="s">
        <v>1598</v>
      </c>
      <c r="AO1820" s="95" t="s">
        <v>1599</v>
      </c>
      <c r="AP1820" s="95" t="s">
        <v>1604</v>
      </c>
      <c r="AQ1820" s="95" t="s">
        <v>1605</v>
      </c>
      <c r="AR1820" s="95" t="s">
        <v>1600</v>
      </c>
      <c r="AS1820" s="95" t="s">
        <v>1601</v>
      </c>
      <c r="AT1820" s="96" t="s">
        <v>12</v>
      </c>
      <c r="AU1820" s="96" t="s">
        <v>1602</v>
      </c>
      <c r="AV1820" s="96" t="s">
        <v>1535</v>
      </c>
      <c r="AW1820" s="96" t="s">
        <v>1591</v>
      </c>
      <c r="AX1820" s="96" t="s">
        <v>1592</v>
      </c>
      <c r="AY1820" s="96" t="s">
        <v>1593</v>
      </c>
      <c r="AZ1820" s="96" t="s">
        <v>1608</v>
      </c>
      <c r="BA1820" s="96" t="s">
        <v>1603</v>
      </c>
      <c r="BB1820" s="96" t="s">
        <v>1594</v>
      </c>
      <c r="BC1820" s="96" t="s">
        <v>1595</v>
      </c>
      <c r="BD1820" s="96" t="s">
        <v>1596</v>
      </c>
      <c r="BE1820" s="96" t="s">
        <v>1597</v>
      </c>
      <c r="BF1820" s="96" t="s">
        <v>1598</v>
      </c>
      <c r="BG1820" s="96" t="s">
        <v>1599</v>
      </c>
      <c r="BH1820" s="96" t="s">
        <v>1604</v>
      </c>
      <c r="BI1820" s="96" t="s">
        <v>1605</v>
      </c>
      <c r="BJ1820" s="96" t="s">
        <v>1600</v>
      </c>
      <c r="BK1820" s="96" t="s">
        <v>1601</v>
      </c>
    </row>
    <row r="1821" spans="1:63" x14ac:dyDescent="0.25">
      <c r="A1821" s="6" t="s">
        <v>0</v>
      </c>
      <c r="B1821" s="6" t="s">
        <v>0</v>
      </c>
      <c r="C1821" s="6" t="s">
        <v>0</v>
      </c>
      <c r="D1821" s="109" t="s">
        <v>0</v>
      </c>
      <c r="E1821" s="109" t="s">
        <v>0</v>
      </c>
      <c r="F1821" s="125" t="s">
        <v>0</v>
      </c>
      <c r="G1821" s="7" t="s">
        <v>0</v>
      </c>
      <c r="H1821" s="8" t="s">
        <v>0</v>
      </c>
      <c r="I1821" s="9" t="s">
        <v>13</v>
      </c>
      <c r="J1821" s="9">
        <v>1</v>
      </c>
      <c r="K1821" s="9">
        <v>2</v>
      </c>
      <c r="L1821" s="9">
        <v>3</v>
      </c>
      <c r="M1821" s="9">
        <v>4</v>
      </c>
      <c r="N1821" s="9">
        <v>5</v>
      </c>
      <c r="O1821" s="9">
        <v>6</v>
      </c>
      <c r="P1821" s="9">
        <v>7</v>
      </c>
      <c r="Q1821" s="9">
        <v>8</v>
      </c>
      <c r="R1821" s="9">
        <v>9</v>
      </c>
      <c r="S1821" s="9">
        <v>10</v>
      </c>
      <c r="T1821" s="9">
        <v>11</v>
      </c>
      <c r="U1821" s="9">
        <v>12</v>
      </c>
      <c r="V1821" s="9">
        <v>13</v>
      </c>
      <c r="W1821" s="9">
        <v>14</v>
      </c>
      <c r="X1821" s="9">
        <v>15</v>
      </c>
      <c r="Y1821" s="9">
        <v>16</v>
      </c>
      <c r="Z1821" s="9">
        <v>20</v>
      </c>
      <c r="AA1821" s="9">
        <v>21</v>
      </c>
      <c r="AB1821" s="9">
        <v>1</v>
      </c>
      <c r="AC1821" s="9">
        <v>2</v>
      </c>
      <c r="AD1821" s="9">
        <v>3</v>
      </c>
      <c r="AE1821" s="9">
        <v>4</v>
      </c>
      <c r="AF1821" s="9">
        <v>5</v>
      </c>
      <c r="AG1821" s="9">
        <v>6</v>
      </c>
      <c r="AH1821" s="9">
        <v>7</v>
      </c>
      <c r="AI1821" s="9">
        <v>8</v>
      </c>
      <c r="AJ1821" s="9">
        <v>9</v>
      </c>
      <c r="AK1821" s="9">
        <v>10</v>
      </c>
      <c r="AL1821" s="9">
        <v>11</v>
      </c>
      <c r="AM1821" s="9">
        <v>12</v>
      </c>
      <c r="AN1821" s="9">
        <v>13</v>
      </c>
      <c r="AO1821" s="9">
        <v>14</v>
      </c>
      <c r="AP1821" s="9">
        <v>15</v>
      </c>
      <c r="AQ1821" s="9">
        <v>16</v>
      </c>
      <c r="AR1821" s="9">
        <v>20</v>
      </c>
      <c r="AS1821" s="9">
        <v>21</v>
      </c>
      <c r="AT1821" s="9">
        <v>1</v>
      </c>
      <c r="AU1821" s="9">
        <v>2</v>
      </c>
      <c r="AV1821" s="9">
        <v>3</v>
      </c>
      <c r="AW1821" s="9">
        <v>4</v>
      </c>
      <c r="AX1821" s="9">
        <v>5</v>
      </c>
      <c r="AY1821" s="9">
        <v>6</v>
      </c>
      <c r="AZ1821" s="9">
        <v>7</v>
      </c>
      <c r="BA1821" s="9">
        <v>8</v>
      </c>
      <c r="BB1821" s="9">
        <v>9</v>
      </c>
      <c r="BC1821" s="9">
        <v>10</v>
      </c>
      <c r="BD1821" s="9">
        <v>11</v>
      </c>
      <c r="BE1821" s="9">
        <v>12</v>
      </c>
      <c r="BF1821" s="9">
        <v>13</v>
      </c>
      <c r="BG1821" s="9">
        <v>14</v>
      </c>
      <c r="BH1821" s="9">
        <v>15</v>
      </c>
      <c r="BI1821" s="9">
        <v>16</v>
      </c>
      <c r="BJ1821" s="9">
        <v>20</v>
      </c>
      <c r="BK1821" s="9">
        <v>21</v>
      </c>
    </row>
    <row r="1822" spans="1:63" x14ac:dyDescent="0.25">
      <c r="A1822" s="1" t="s">
        <v>550</v>
      </c>
      <c r="B1822" s="1" t="s">
        <v>58</v>
      </c>
      <c r="C1822" s="4" t="s">
        <v>113</v>
      </c>
      <c r="D1822" s="107" t="s">
        <v>615</v>
      </c>
      <c r="E1822" s="106" t="s">
        <v>0</v>
      </c>
      <c r="F1822" s="106" t="s">
        <v>0</v>
      </c>
      <c r="G1822" s="2" t="s">
        <v>0</v>
      </c>
      <c r="H1822" s="2" t="s">
        <v>616</v>
      </c>
      <c r="I1822" s="3" t="s">
        <v>0</v>
      </c>
      <c r="J1822" s="3" t="s">
        <v>0</v>
      </c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>
        <v>0</v>
      </c>
      <c r="AA1822" s="3">
        <v>0</v>
      </c>
      <c r="AB1822" s="3" t="s">
        <v>0</v>
      </c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>
        <v>0</v>
      </c>
      <c r="AS1822" s="3">
        <v>0</v>
      </c>
      <c r="AT1822" s="3" t="s">
        <v>0</v>
      </c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>
        <v>0</v>
      </c>
      <c r="BK1822" s="3">
        <v>0</v>
      </c>
    </row>
    <row r="1823" spans="1:63" ht="33.75" x14ac:dyDescent="0.25">
      <c r="A1823" s="1" t="s">
        <v>0</v>
      </c>
      <c r="B1823" s="1" t="s">
        <v>0</v>
      </c>
      <c r="C1823" s="1" t="s">
        <v>0</v>
      </c>
      <c r="D1823" s="106" t="s">
        <v>0</v>
      </c>
      <c r="E1823" s="106" t="s">
        <v>0</v>
      </c>
      <c r="F1823" s="106" t="s">
        <v>0</v>
      </c>
      <c r="G1823" s="2" t="s">
        <v>0</v>
      </c>
      <c r="H1823" s="10" t="s">
        <v>15</v>
      </c>
      <c r="I1823" s="11">
        <f>SUM(I1824,I1832,I1834)</f>
        <v>2371418</v>
      </c>
      <c r="J1823" s="11">
        <f t="shared" ref="J1823:Y1823" si="2769">SUM(J1824,J1832,J1834)</f>
        <v>135000</v>
      </c>
      <c r="K1823" s="11">
        <f t="shared" si="2769"/>
        <v>0</v>
      </c>
      <c r="L1823" s="11">
        <f t="shared" si="2769"/>
        <v>0</v>
      </c>
      <c r="M1823" s="11">
        <f t="shared" si="2769"/>
        <v>0</v>
      </c>
      <c r="N1823" s="11">
        <f t="shared" si="2769"/>
        <v>0</v>
      </c>
      <c r="O1823" s="11">
        <f t="shared" si="2769"/>
        <v>0</v>
      </c>
      <c r="P1823" s="11">
        <f t="shared" ref="P1823" si="2770">SUM(P1824,P1832,P1834)</f>
        <v>135000</v>
      </c>
      <c r="Q1823" s="11">
        <f t="shared" si="2769"/>
        <v>21099</v>
      </c>
      <c r="R1823" s="11">
        <f t="shared" si="2769"/>
        <v>16843</v>
      </c>
      <c r="S1823" s="11">
        <f t="shared" si="2769"/>
        <v>0</v>
      </c>
      <c r="T1823" s="11">
        <f t="shared" si="2769"/>
        <v>0</v>
      </c>
      <c r="U1823" s="11">
        <f t="shared" si="2769"/>
        <v>45058</v>
      </c>
      <c r="V1823" s="11">
        <f t="shared" si="2769"/>
        <v>0</v>
      </c>
      <c r="W1823" s="11">
        <f t="shared" si="2769"/>
        <v>52000</v>
      </c>
      <c r="X1823" s="11">
        <f t="shared" si="2769"/>
        <v>0</v>
      </c>
      <c r="Y1823" s="11">
        <f t="shared" si="2769"/>
        <v>0</v>
      </c>
      <c r="Z1823" s="11">
        <v>135000</v>
      </c>
      <c r="AA1823" s="11">
        <v>0</v>
      </c>
      <c r="AB1823" s="11">
        <f t="shared" ref="AB1823:AQ1823" si="2771">SUM(AB1824,AB1832,AB1834)</f>
        <v>0</v>
      </c>
      <c r="AC1823" s="11">
        <f t="shared" si="2771"/>
        <v>0</v>
      </c>
      <c r="AD1823" s="11">
        <f t="shared" si="2771"/>
        <v>0</v>
      </c>
      <c r="AE1823" s="11">
        <f t="shared" si="2771"/>
        <v>0</v>
      </c>
      <c r="AF1823" s="11">
        <f t="shared" si="2771"/>
        <v>0</v>
      </c>
      <c r="AG1823" s="11">
        <f t="shared" si="2771"/>
        <v>0</v>
      </c>
      <c r="AH1823" s="11">
        <f t="shared" ref="AH1823" si="2772">SUM(AH1824,AH1832,AH1834)</f>
        <v>0</v>
      </c>
      <c r="AI1823" s="11">
        <f t="shared" si="2771"/>
        <v>0</v>
      </c>
      <c r="AJ1823" s="11">
        <f t="shared" si="2771"/>
        <v>0</v>
      </c>
      <c r="AK1823" s="11">
        <f t="shared" si="2771"/>
        <v>0</v>
      </c>
      <c r="AL1823" s="11">
        <f t="shared" si="2771"/>
        <v>0</v>
      </c>
      <c r="AM1823" s="11">
        <f t="shared" si="2771"/>
        <v>0</v>
      </c>
      <c r="AN1823" s="11">
        <f t="shared" si="2771"/>
        <v>0</v>
      </c>
      <c r="AO1823" s="11">
        <f t="shared" si="2771"/>
        <v>0</v>
      </c>
      <c r="AP1823" s="11">
        <f t="shared" si="2771"/>
        <v>0</v>
      </c>
      <c r="AQ1823" s="11">
        <f t="shared" si="2771"/>
        <v>0</v>
      </c>
      <c r="AR1823" s="11">
        <v>0</v>
      </c>
      <c r="AS1823" s="11">
        <v>0</v>
      </c>
      <c r="AT1823" s="11">
        <f t="shared" ref="AT1823:BI1823" si="2773">SUM(AT1824,AT1832,AT1834)</f>
        <v>10000</v>
      </c>
      <c r="AU1823" s="11">
        <f t="shared" si="2773"/>
        <v>54357</v>
      </c>
      <c r="AV1823" s="11">
        <f t="shared" si="2773"/>
        <v>0</v>
      </c>
      <c r="AW1823" s="11">
        <f t="shared" si="2773"/>
        <v>79000</v>
      </c>
      <c r="AX1823" s="11">
        <f t="shared" si="2773"/>
        <v>0</v>
      </c>
      <c r="AY1823" s="11">
        <f t="shared" si="2773"/>
        <v>0</v>
      </c>
      <c r="AZ1823" s="11">
        <f t="shared" ref="AZ1823" si="2774">SUM(AZ1824,AZ1832,AZ1834)</f>
        <v>143357</v>
      </c>
      <c r="BA1823" s="11">
        <f t="shared" si="2773"/>
        <v>0</v>
      </c>
      <c r="BB1823" s="11">
        <f t="shared" si="2773"/>
        <v>0</v>
      </c>
      <c r="BC1823" s="11">
        <f t="shared" si="2773"/>
        <v>54357</v>
      </c>
      <c r="BD1823" s="11">
        <f t="shared" si="2773"/>
        <v>0</v>
      </c>
      <c r="BE1823" s="11">
        <f t="shared" si="2773"/>
        <v>10000</v>
      </c>
      <c r="BF1823" s="11">
        <f t="shared" si="2773"/>
        <v>0</v>
      </c>
      <c r="BG1823" s="11">
        <f t="shared" si="2773"/>
        <v>35000</v>
      </c>
      <c r="BH1823" s="11">
        <f t="shared" si="2773"/>
        <v>44000</v>
      </c>
      <c r="BI1823" s="11">
        <f t="shared" si="2773"/>
        <v>0</v>
      </c>
      <c r="BJ1823" s="11">
        <v>143357</v>
      </c>
      <c r="BK1823" s="11">
        <v>0</v>
      </c>
    </row>
    <row r="1824" spans="1:63" x14ac:dyDescent="0.25">
      <c r="A1824" s="4" t="s">
        <v>550</v>
      </c>
      <c r="B1824" s="4" t="s">
        <v>58</v>
      </c>
      <c r="C1824" s="4" t="s">
        <v>113</v>
      </c>
      <c r="D1824" s="107" t="s">
        <v>615</v>
      </c>
      <c r="E1824" s="106" t="s">
        <v>16</v>
      </c>
      <c r="F1824" s="106" t="s">
        <v>0</v>
      </c>
      <c r="G1824" s="2" t="s">
        <v>0</v>
      </c>
      <c r="H1824" s="2" t="s">
        <v>17</v>
      </c>
      <c r="I1824" s="12">
        <f>SUM(I1825:I1826)</f>
        <v>1548481</v>
      </c>
      <c r="J1824" s="12">
        <f t="shared" ref="J1824:Y1824" si="2775">SUM(J1825:J1826)</f>
        <v>0</v>
      </c>
      <c r="K1824" s="12">
        <f t="shared" si="2775"/>
        <v>0</v>
      </c>
      <c r="L1824" s="12">
        <f t="shared" si="2775"/>
        <v>0</v>
      </c>
      <c r="M1824" s="12">
        <f t="shared" si="2775"/>
        <v>0</v>
      </c>
      <c r="N1824" s="12">
        <f t="shared" si="2775"/>
        <v>0</v>
      </c>
      <c r="O1824" s="12">
        <f t="shared" si="2775"/>
        <v>0</v>
      </c>
      <c r="P1824" s="12">
        <f t="shared" ref="P1824" si="2776">SUM(P1825:P1826)</f>
        <v>0</v>
      </c>
      <c r="Q1824" s="12">
        <f t="shared" si="2775"/>
        <v>0</v>
      </c>
      <c r="R1824" s="12">
        <f t="shared" si="2775"/>
        <v>0</v>
      </c>
      <c r="S1824" s="12">
        <f t="shared" si="2775"/>
        <v>0</v>
      </c>
      <c r="T1824" s="12">
        <f t="shared" si="2775"/>
        <v>0</v>
      </c>
      <c r="U1824" s="12">
        <f t="shared" si="2775"/>
        <v>0</v>
      </c>
      <c r="V1824" s="12">
        <f t="shared" si="2775"/>
        <v>0</v>
      </c>
      <c r="W1824" s="12">
        <f t="shared" si="2775"/>
        <v>0</v>
      </c>
      <c r="X1824" s="12">
        <f t="shared" si="2775"/>
        <v>0</v>
      </c>
      <c r="Y1824" s="12">
        <f t="shared" si="2775"/>
        <v>0</v>
      </c>
      <c r="Z1824" s="12">
        <v>0</v>
      </c>
      <c r="AA1824" s="12">
        <v>0</v>
      </c>
      <c r="AB1824" s="12">
        <f t="shared" ref="AB1824:AQ1824" si="2777">SUM(AB1825:AB1826)</f>
        <v>0</v>
      </c>
      <c r="AC1824" s="12">
        <f t="shared" si="2777"/>
        <v>0</v>
      </c>
      <c r="AD1824" s="12">
        <f t="shared" si="2777"/>
        <v>0</v>
      </c>
      <c r="AE1824" s="12">
        <f t="shared" si="2777"/>
        <v>0</v>
      </c>
      <c r="AF1824" s="12">
        <f t="shared" si="2777"/>
        <v>0</v>
      </c>
      <c r="AG1824" s="12">
        <f t="shared" si="2777"/>
        <v>0</v>
      </c>
      <c r="AH1824" s="12">
        <f t="shared" ref="AH1824" si="2778">SUM(AH1825:AH1826)</f>
        <v>0</v>
      </c>
      <c r="AI1824" s="12">
        <f t="shared" si="2777"/>
        <v>0</v>
      </c>
      <c r="AJ1824" s="12">
        <f t="shared" si="2777"/>
        <v>0</v>
      </c>
      <c r="AK1824" s="12">
        <f t="shared" si="2777"/>
        <v>0</v>
      </c>
      <c r="AL1824" s="12">
        <f t="shared" si="2777"/>
        <v>0</v>
      </c>
      <c r="AM1824" s="12">
        <f t="shared" si="2777"/>
        <v>0</v>
      </c>
      <c r="AN1824" s="12">
        <f t="shared" si="2777"/>
        <v>0</v>
      </c>
      <c r="AO1824" s="12">
        <f t="shared" si="2777"/>
        <v>0</v>
      </c>
      <c r="AP1824" s="12">
        <f t="shared" si="2777"/>
        <v>0</v>
      </c>
      <c r="AQ1824" s="12">
        <f t="shared" si="2777"/>
        <v>0</v>
      </c>
      <c r="AR1824" s="12">
        <v>0</v>
      </c>
      <c r="AS1824" s="12">
        <v>0</v>
      </c>
      <c r="AT1824" s="12">
        <f t="shared" ref="AT1824:BI1824" si="2779">SUM(AT1825:AT1826)</f>
        <v>0</v>
      </c>
      <c r="AU1824" s="12">
        <f t="shared" si="2779"/>
        <v>0</v>
      </c>
      <c r="AV1824" s="12">
        <f t="shared" si="2779"/>
        <v>0</v>
      </c>
      <c r="AW1824" s="12">
        <f t="shared" si="2779"/>
        <v>0</v>
      </c>
      <c r="AX1824" s="12">
        <f t="shared" si="2779"/>
        <v>0</v>
      </c>
      <c r="AY1824" s="12">
        <f t="shared" si="2779"/>
        <v>0</v>
      </c>
      <c r="AZ1824" s="12">
        <f t="shared" ref="AZ1824" si="2780">SUM(AZ1825:AZ1826)</f>
        <v>0</v>
      </c>
      <c r="BA1824" s="12">
        <f t="shared" si="2779"/>
        <v>0</v>
      </c>
      <c r="BB1824" s="12">
        <f t="shared" si="2779"/>
        <v>0</v>
      </c>
      <c r="BC1824" s="12">
        <f t="shared" si="2779"/>
        <v>0</v>
      </c>
      <c r="BD1824" s="12">
        <f t="shared" si="2779"/>
        <v>0</v>
      </c>
      <c r="BE1824" s="12">
        <f t="shared" si="2779"/>
        <v>0</v>
      </c>
      <c r="BF1824" s="12">
        <f t="shared" si="2779"/>
        <v>0</v>
      </c>
      <c r="BG1824" s="12">
        <f t="shared" si="2779"/>
        <v>0</v>
      </c>
      <c r="BH1824" s="12">
        <f t="shared" si="2779"/>
        <v>0</v>
      </c>
      <c r="BI1824" s="12">
        <f t="shared" si="2779"/>
        <v>0</v>
      </c>
      <c r="BJ1824" s="12">
        <v>0</v>
      </c>
      <c r="BK1824" s="12">
        <v>0</v>
      </c>
    </row>
    <row r="1825" spans="1:63" x14ac:dyDescent="0.25">
      <c r="A1825" s="4" t="s">
        <v>550</v>
      </c>
      <c r="B1825" s="4" t="s">
        <v>58</v>
      </c>
      <c r="C1825" s="4" t="s">
        <v>113</v>
      </c>
      <c r="D1825" s="107" t="s">
        <v>615</v>
      </c>
      <c r="E1825" s="117">
        <v>6111</v>
      </c>
      <c r="F1825" s="107"/>
      <c r="G1825" s="103" t="s">
        <v>1656</v>
      </c>
      <c r="H1825" s="13" t="s">
        <v>18</v>
      </c>
      <c r="I1825" s="14">
        <v>1376029</v>
      </c>
      <c r="J1825" s="14">
        <v>0</v>
      </c>
      <c r="K1825" s="14"/>
      <c r="L1825" s="14"/>
      <c r="M1825" s="14"/>
      <c r="N1825" s="14"/>
      <c r="O1825" s="14"/>
      <c r="P1825" s="14">
        <f t="shared" si="2697"/>
        <v>0</v>
      </c>
      <c r="Q1825" s="14"/>
      <c r="R1825" s="14"/>
      <c r="S1825" s="14"/>
      <c r="T1825" s="14"/>
      <c r="U1825" s="14"/>
      <c r="V1825" s="14"/>
      <c r="W1825" s="14"/>
      <c r="X1825" s="14"/>
      <c r="Y1825" s="14"/>
      <c r="Z1825" s="14">
        <v>0</v>
      </c>
      <c r="AA1825" s="14">
        <v>0</v>
      </c>
      <c r="AB1825" s="14">
        <v>0</v>
      </c>
      <c r="AC1825" s="14"/>
      <c r="AD1825" s="14"/>
      <c r="AE1825" s="14"/>
      <c r="AF1825" s="14"/>
      <c r="AG1825" s="14"/>
      <c r="AH1825" s="14">
        <f t="shared" si="2698"/>
        <v>0</v>
      </c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>
        <v>0</v>
      </c>
      <c r="AS1825" s="14">
        <v>0</v>
      </c>
      <c r="AT1825" s="14">
        <v>0</v>
      </c>
      <c r="AU1825" s="14"/>
      <c r="AV1825" s="14"/>
      <c r="AW1825" s="14"/>
      <c r="AX1825" s="14"/>
      <c r="AY1825" s="14"/>
      <c r="AZ1825" s="14">
        <f t="shared" si="2699"/>
        <v>0</v>
      </c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>
        <v>0</v>
      </c>
      <c r="BK1825" s="14">
        <v>0</v>
      </c>
    </row>
    <row r="1826" spans="1:63" x14ac:dyDescent="0.25">
      <c r="A1826" s="1" t="s">
        <v>550</v>
      </c>
      <c r="B1826" s="1" t="s">
        <v>58</v>
      </c>
      <c r="C1826" s="1" t="s">
        <v>113</v>
      </c>
      <c r="D1826" s="110" t="s">
        <v>615</v>
      </c>
      <c r="E1826" s="110" t="s">
        <v>20</v>
      </c>
      <c r="F1826" s="107" t="s">
        <v>0</v>
      </c>
      <c r="G1826" s="13" t="s">
        <v>0</v>
      </c>
      <c r="H1826" s="2" t="s">
        <v>21</v>
      </c>
      <c r="I1826" s="12">
        <f>SUM(I1827:I1831)</f>
        <v>172452</v>
      </c>
      <c r="J1826" s="12">
        <f t="shared" ref="J1826:Y1826" si="2781">SUM(J1827:J1831)</f>
        <v>0</v>
      </c>
      <c r="K1826" s="12">
        <f t="shared" si="2781"/>
        <v>0</v>
      </c>
      <c r="L1826" s="12">
        <f t="shared" si="2781"/>
        <v>0</v>
      </c>
      <c r="M1826" s="12">
        <f t="shared" si="2781"/>
        <v>0</v>
      </c>
      <c r="N1826" s="12">
        <f t="shared" si="2781"/>
        <v>0</v>
      </c>
      <c r="O1826" s="12">
        <f t="shared" si="2781"/>
        <v>0</v>
      </c>
      <c r="P1826" s="12">
        <f t="shared" si="2781"/>
        <v>0</v>
      </c>
      <c r="Q1826" s="12">
        <f t="shared" si="2781"/>
        <v>0</v>
      </c>
      <c r="R1826" s="12">
        <f t="shared" si="2781"/>
        <v>0</v>
      </c>
      <c r="S1826" s="12">
        <f t="shared" si="2781"/>
        <v>0</v>
      </c>
      <c r="T1826" s="12">
        <f t="shared" si="2781"/>
        <v>0</v>
      </c>
      <c r="U1826" s="12">
        <f t="shared" si="2781"/>
        <v>0</v>
      </c>
      <c r="V1826" s="12">
        <f t="shared" si="2781"/>
        <v>0</v>
      </c>
      <c r="W1826" s="12">
        <f t="shared" si="2781"/>
        <v>0</v>
      </c>
      <c r="X1826" s="12">
        <f t="shared" si="2781"/>
        <v>0</v>
      </c>
      <c r="Y1826" s="12">
        <f t="shared" si="2781"/>
        <v>0</v>
      </c>
      <c r="Z1826" s="12">
        <v>0</v>
      </c>
      <c r="AA1826" s="12">
        <v>0</v>
      </c>
      <c r="AB1826" s="12">
        <f t="shared" ref="AB1826:AQ1826" si="2782">SUM(AB1827:AB1831)</f>
        <v>0</v>
      </c>
      <c r="AC1826" s="12">
        <f t="shared" si="2782"/>
        <v>0</v>
      </c>
      <c r="AD1826" s="12">
        <f t="shared" si="2782"/>
        <v>0</v>
      </c>
      <c r="AE1826" s="12">
        <f t="shared" si="2782"/>
        <v>0</v>
      </c>
      <c r="AF1826" s="12">
        <f t="shared" si="2782"/>
        <v>0</v>
      </c>
      <c r="AG1826" s="12">
        <f t="shared" si="2782"/>
        <v>0</v>
      </c>
      <c r="AH1826" s="12">
        <f t="shared" si="2782"/>
        <v>0</v>
      </c>
      <c r="AI1826" s="12">
        <f t="shared" si="2782"/>
        <v>0</v>
      </c>
      <c r="AJ1826" s="12">
        <f t="shared" si="2782"/>
        <v>0</v>
      </c>
      <c r="AK1826" s="12">
        <f t="shared" si="2782"/>
        <v>0</v>
      </c>
      <c r="AL1826" s="12">
        <f t="shared" si="2782"/>
        <v>0</v>
      </c>
      <c r="AM1826" s="12">
        <f t="shared" si="2782"/>
        <v>0</v>
      </c>
      <c r="AN1826" s="12">
        <f t="shared" si="2782"/>
        <v>0</v>
      </c>
      <c r="AO1826" s="12">
        <f t="shared" si="2782"/>
        <v>0</v>
      </c>
      <c r="AP1826" s="12">
        <f t="shared" si="2782"/>
        <v>0</v>
      </c>
      <c r="AQ1826" s="12">
        <f t="shared" si="2782"/>
        <v>0</v>
      </c>
      <c r="AR1826" s="12">
        <v>0</v>
      </c>
      <c r="AS1826" s="12">
        <v>0</v>
      </c>
      <c r="AT1826" s="12">
        <f t="shared" ref="AT1826:BI1826" si="2783">SUM(AT1827:AT1831)</f>
        <v>0</v>
      </c>
      <c r="AU1826" s="12">
        <f t="shared" si="2783"/>
        <v>0</v>
      </c>
      <c r="AV1826" s="12">
        <f t="shared" si="2783"/>
        <v>0</v>
      </c>
      <c r="AW1826" s="12">
        <f t="shared" si="2783"/>
        <v>0</v>
      </c>
      <c r="AX1826" s="12">
        <f t="shared" si="2783"/>
        <v>0</v>
      </c>
      <c r="AY1826" s="12">
        <f t="shared" si="2783"/>
        <v>0</v>
      </c>
      <c r="AZ1826" s="12">
        <f t="shared" si="2783"/>
        <v>0</v>
      </c>
      <c r="BA1826" s="12">
        <f t="shared" si="2783"/>
        <v>0</v>
      </c>
      <c r="BB1826" s="12">
        <f t="shared" si="2783"/>
        <v>0</v>
      </c>
      <c r="BC1826" s="12">
        <f t="shared" si="2783"/>
        <v>0</v>
      </c>
      <c r="BD1826" s="12">
        <f t="shared" si="2783"/>
        <v>0</v>
      </c>
      <c r="BE1826" s="12">
        <f t="shared" si="2783"/>
        <v>0</v>
      </c>
      <c r="BF1826" s="12">
        <f t="shared" si="2783"/>
        <v>0</v>
      </c>
      <c r="BG1826" s="12">
        <f t="shared" si="2783"/>
        <v>0</v>
      </c>
      <c r="BH1826" s="12">
        <f t="shared" si="2783"/>
        <v>0</v>
      </c>
      <c r="BI1826" s="12">
        <f t="shared" si="2783"/>
        <v>0</v>
      </c>
      <c r="BJ1826" s="12">
        <v>0</v>
      </c>
      <c r="BK1826" s="12">
        <v>0</v>
      </c>
    </row>
    <row r="1827" spans="1:63" ht="22.5" x14ac:dyDescent="0.25">
      <c r="A1827" s="4" t="s">
        <v>550</v>
      </c>
      <c r="B1827" s="4" t="s">
        <v>58</v>
      </c>
      <c r="C1827" s="4" t="s">
        <v>113</v>
      </c>
      <c r="D1827" s="107" t="s">
        <v>615</v>
      </c>
      <c r="E1827" s="117">
        <v>6112</v>
      </c>
      <c r="F1827" s="107" t="s">
        <v>617</v>
      </c>
      <c r="G1827" s="103" t="s">
        <v>1656</v>
      </c>
      <c r="H1827" s="13" t="s">
        <v>59</v>
      </c>
      <c r="I1827" s="14">
        <v>27650</v>
      </c>
      <c r="J1827" s="14">
        <v>0</v>
      </c>
      <c r="K1827" s="14"/>
      <c r="L1827" s="14"/>
      <c r="M1827" s="14"/>
      <c r="N1827" s="14"/>
      <c r="O1827" s="14"/>
      <c r="P1827" s="14">
        <f t="shared" si="2697"/>
        <v>0</v>
      </c>
      <c r="Q1827" s="14"/>
      <c r="R1827" s="14"/>
      <c r="S1827" s="14"/>
      <c r="T1827" s="14"/>
      <c r="U1827" s="14"/>
      <c r="V1827" s="14"/>
      <c r="W1827" s="14"/>
      <c r="X1827" s="14"/>
      <c r="Y1827" s="14"/>
      <c r="Z1827" s="14">
        <v>0</v>
      </c>
      <c r="AA1827" s="14">
        <v>0</v>
      </c>
      <c r="AB1827" s="14">
        <v>0</v>
      </c>
      <c r="AC1827" s="14"/>
      <c r="AD1827" s="14"/>
      <c r="AE1827" s="14"/>
      <c r="AF1827" s="14"/>
      <c r="AG1827" s="14"/>
      <c r="AH1827" s="14">
        <f t="shared" si="2698"/>
        <v>0</v>
      </c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>
        <v>0</v>
      </c>
      <c r="AS1827" s="14">
        <v>0</v>
      </c>
      <c r="AT1827" s="14">
        <v>0</v>
      </c>
      <c r="AU1827" s="14"/>
      <c r="AV1827" s="14"/>
      <c r="AW1827" s="14"/>
      <c r="AX1827" s="14"/>
      <c r="AY1827" s="14"/>
      <c r="AZ1827" s="14">
        <f t="shared" si="2699"/>
        <v>0</v>
      </c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>
        <v>0</v>
      </c>
      <c r="BK1827" s="14">
        <v>0</v>
      </c>
    </row>
    <row r="1828" spans="1:63" x14ac:dyDescent="0.25">
      <c r="A1828" s="4" t="s">
        <v>550</v>
      </c>
      <c r="B1828" s="4" t="s">
        <v>58</v>
      </c>
      <c r="C1828" s="4" t="s">
        <v>113</v>
      </c>
      <c r="D1828" s="107" t="s">
        <v>615</v>
      </c>
      <c r="E1828" s="117">
        <v>6112</v>
      </c>
      <c r="F1828" s="107" t="s">
        <v>618</v>
      </c>
      <c r="G1828" s="103" t="s">
        <v>1656</v>
      </c>
      <c r="H1828" s="13" t="s">
        <v>24</v>
      </c>
      <c r="I1828" s="14">
        <v>107700</v>
      </c>
      <c r="J1828" s="14">
        <v>0</v>
      </c>
      <c r="K1828" s="14"/>
      <c r="L1828" s="14"/>
      <c r="M1828" s="14"/>
      <c r="N1828" s="14"/>
      <c r="O1828" s="14"/>
      <c r="P1828" s="14">
        <f t="shared" si="2697"/>
        <v>0</v>
      </c>
      <c r="Q1828" s="14"/>
      <c r="R1828" s="14"/>
      <c r="S1828" s="14"/>
      <c r="T1828" s="14"/>
      <c r="U1828" s="14"/>
      <c r="V1828" s="14"/>
      <c r="W1828" s="14"/>
      <c r="X1828" s="14"/>
      <c r="Y1828" s="14"/>
      <c r="Z1828" s="14">
        <v>0</v>
      </c>
      <c r="AA1828" s="14">
        <v>0</v>
      </c>
      <c r="AB1828" s="14">
        <v>0</v>
      </c>
      <c r="AC1828" s="14"/>
      <c r="AD1828" s="14"/>
      <c r="AE1828" s="14"/>
      <c r="AF1828" s="14"/>
      <c r="AG1828" s="14"/>
      <c r="AH1828" s="14">
        <f t="shared" si="2698"/>
        <v>0</v>
      </c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>
        <v>0</v>
      </c>
      <c r="AS1828" s="14">
        <v>0</v>
      </c>
      <c r="AT1828" s="14">
        <v>0</v>
      </c>
      <c r="AU1828" s="14"/>
      <c r="AV1828" s="14"/>
      <c r="AW1828" s="14"/>
      <c r="AX1828" s="14"/>
      <c r="AY1828" s="14"/>
      <c r="AZ1828" s="14">
        <f t="shared" si="2699"/>
        <v>0</v>
      </c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>
        <v>0</v>
      </c>
      <c r="BK1828" s="14">
        <v>0</v>
      </c>
    </row>
    <row r="1829" spans="1:63" x14ac:dyDescent="0.25">
      <c r="A1829" s="4" t="s">
        <v>550</v>
      </c>
      <c r="B1829" s="4" t="s">
        <v>58</v>
      </c>
      <c r="C1829" s="4" t="s">
        <v>113</v>
      </c>
      <c r="D1829" s="107" t="s">
        <v>615</v>
      </c>
      <c r="E1829" s="117">
        <v>6112</v>
      </c>
      <c r="F1829" s="107" t="s">
        <v>619</v>
      </c>
      <c r="G1829" s="103" t="s">
        <v>1656</v>
      </c>
      <c r="H1829" s="13" t="s">
        <v>25</v>
      </c>
      <c r="I1829" s="14">
        <v>22442</v>
      </c>
      <c r="J1829" s="14">
        <v>0</v>
      </c>
      <c r="K1829" s="14"/>
      <c r="L1829" s="14"/>
      <c r="M1829" s="14"/>
      <c r="N1829" s="14"/>
      <c r="O1829" s="14"/>
      <c r="P1829" s="14">
        <f t="shared" si="2697"/>
        <v>0</v>
      </c>
      <c r="Q1829" s="14"/>
      <c r="R1829" s="14"/>
      <c r="S1829" s="14"/>
      <c r="T1829" s="14"/>
      <c r="U1829" s="14"/>
      <c r="V1829" s="14"/>
      <c r="W1829" s="14"/>
      <c r="X1829" s="14"/>
      <c r="Y1829" s="14"/>
      <c r="Z1829" s="14">
        <v>0</v>
      </c>
      <c r="AA1829" s="14">
        <v>0</v>
      </c>
      <c r="AB1829" s="14">
        <v>0</v>
      </c>
      <c r="AC1829" s="14"/>
      <c r="AD1829" s="14"/>
      <c r="AE1829" s="14"/>
      <c r="AF1829" s="14"/>
      <c r="AG1829" s="14"/>
      <c r="AH1829" s="14">
        <f t="shared" si="2698"/>
        <v>0</v>
      </c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>
        <v>0</v>
      </c>
      <c r="AS1829" s="14">
        <v>0</v>
      </c>
      <c r="AT1829" s="14">
        <v>0</v>
      </c>
      <c r="AU1829" s="14"/>
      <c r="AV1829" s="14"/>
      <c r="AW1829" s="14"/>
      <c r="AX1829" s="14"/>
      <c r="AY1829" s="14"/>
      <c r="AZ1829" s="14">
        <f t="shared" si="2699"/>
        <v>0</v>
      </c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>
        <v>0</v>
      </c>
      <c r="BK1829" s="14">
        <v>0</v>
      </c>
    </row>
    <row r="1830" spans="1:63" x14ac:dyDescent="0.25">
      <c r="A1830" s="4" t="s">
        <v>550</v>
      </c>
      <c r="B1830" s="4" t="s">
        <v>58</v>
      </c>
      <c r="C1830" s="4" t="s">
        <v>113</v>
      </c>
      <c r="D1830" s="107" t="s">
        <v>615</v>
      </c>
      <c r="E1830" s="117">
        <v>6112</v>
      </c>
      <c r="F1830" s="107" t="s">
        <v>620</v>
      </c>
      <c r="G1830" s="103" t="s">
        <v>1656</v>
      </c>
      <c r="H1830" s="13" t="s">
        <v>23</v>
      </c>
      <c r="I1830" s="14">
        <v>8000</v>
      </c>
      <c r="J1830" s="14">
        <v>0</v>
      </c>
      <c r="K1830" s="14"/>
      <c r="L1830" s="14"/>
      <c r="M1830" s="14"/>
      <c r="N1830" s="14"/>
      <c r="O1830" s="14"/>
      <c r="P1830" s="14">
        <f t="shared" si="2697"/>
        <v>0</v>
      </c>
      <c r="Q1830" s="14"/>
      <c r="R1830" s="14"/>
      <c r="S1830" s="14"/>
      <c r="T1830" s="14"/>
      <c r="U1830" s="14"/>
      <c r="V1830" s="14"/>
      <c r="W1830" s="14"/>
      <c r="X1830" s="14"/>
      <c r="Y1830" s="14"/>
      <c r="Z1830" s="14">
        <v>0</v>
      </c>
      <c r="AA1830" s="14">
        <v>0</v>
      </c>
      <c r="AB1830" s="14">
        <v>0</v>
      </c>
      <c r="AC1830" s="14"/>
      <c r="AD1830" s="14"/>
      <c r="AE1830" s="14"/>
      <c r="AF1830" s="14"/>
      <c r="AG1830" s="14"/>
      <c r="AH1830" s="14">
        <f t="shared" si="2698"/>
        <v>0</v>
      </c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>
        <v>0</v>
      </c>
      <c r="AS1830" s="14">
        <v>0</v>
      </c>
      <c r="AT1830" s="14">
        <v>0</v>
      </c>
      <c r="AU1830" s="14"/>
      <c r="AV1830" s="14"/>
      <c r="AW1830" s="14"/>
      <c r="AX1830" s="14"/>
      <c r="AY1830" s="14"/>
      <c r="AZ1830" s="14">
        <f t="shared" si="2699"/>
        <v>0</v>
      </c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>
        <v>0</v>
      </c>
      <c r="BK1830" s="14">
        <v>0</v>
      </c>
    </row>
    <row r="1831" spans="1:63" x14ac:dyDescent="0.25">
      <c r="A1831" s="4" t="s">
        <v>550</v>
      </c>
      <c r="B1831" s="4" t="s">
        <v>58</v>
      </c>
      <c r="C1831" s="4" t="s">
        <v>113</v>
      </c>
      <c r="D1831" s="107" t="s">
        <v>615</v>
      </c>
      <c r="E1831" s="117">
        <v>6112</v>
      </c>
      <c r="F1831" s="107" t="s">
        <v>621</v>
      </c>
      <c r="G1831" s="103" t="s">
        <v>1656</v>
      </c>
      <c r="H1831" s="13" t="s">
        <v>26</v>
      </c>
      <c r="I1831" s="14">
        <v>6660</v>
      </c>
      <c r="J1831" s="14">
        <v>0</v>
      </c>
      <c r="K1831" s="14"/>
      <c r="L1831" s="14"/>
      <c r="M1831" s="14"/>
      <c r="N1831" s="14"/>
      <c r="O1831" s="14"/>
      <c r="P1831" s="14">
        <f t="shared" si="2697"/>
        <v>0</v>
      </c>
      <c r="Q1831" s="14"/>
      <c r="R1831" s="14"/>
      <c r="S1831" s="14"/>
      <c r="T1831" s="14"/>
      <c r="U1831" s="14"/>
      <c r="V1831" s="14"/>
      <c r="W1831" s="14"/>
      <c r="X1831" s="14"/>
      <c r="Y1831" s="14"/>
      <c r="Z1831" s="14">
        <v>0</v>
      </c>
      <c r="AA1831" s="14">
        <v>0</v>
      </c>
      <c r="AB1831" s="14">
        <v>0</v>
      </c>
      <c r="AC1831" s="14"/>
      <c r="AD1831" s="14"/>
      <c r="AE1831" s="14"/>
      <c r="AF1831" s="14"/>
      <c r="AG1831" s="14"/>
      <c r="AH1831" s="14">
        <f t="shared" si="2698"/>
        <v>0</v>
      </c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>
        <v>0</v>
      </c>
      <c r="AS1831" s="14">
        <v>0</v>
      </c>
      <c r="AT1831" s="14">
        <v>0</v>
      </c>
      <c r="AU1831" s="14"/>
      <c r="AV1831" s="14"/>
      <c r="AW1831" s="14"/>
      <c r="AX1831" s="14"/>
      <c r="AY1831" s="14"/>
      <c r="AZ1831" s="14">
        <f t="shared" si="2699"/>
        <v>0</v>
      </c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>
        <v>0</v>
      </c>
      <c r="BK1831" s="14">
        <v>0</v>
      </c>
    </row>
    <row r="1832" spans="1:63" ht="22.5" x14ac:dyDescent="0.25">
      <c r="A1832" s="4" t="s">
        <v>550</v>
      </c>
      <c r="B1832" s="4" t="s">
        <v>58</v>
      </c>
      <c r="C1832" s="4" t="s">
        <v>113</v>
      </c>
      <c r="D1832" s="107" t="s">
        <v>615</v>
      </c>
      <c r="E1832" s="106" t="s">
        <v>27</v>
      </c>
      <c r="F1832" s="106" t="s">
        <v>0</v>
      </c>
      <c r="G1832" s="2" t="s">
        <v>0</v>
      </c>
      <c r="H1832" s="2" t="s">
        <v>28</v>
      </c>
      <c r="I1832" s="12">
        <f>SUM(I1833)</f>
        <v>144483</v>
      </c>
      <c r="J1832" s="12">
        <f t="shared" ref="J1832:Y1832" si="2784">SUM(J1833)</f>
        <v>0</v>
      </c>
      <c r="K1832" s="12">
        <f t="shared" si="2784"/>
        <v>0</v>
      </c>
      <c r="L1832" s="12">
        <f t="shared" si="2784"/>
        <v>0</v>
      </c>
      <c r="M1832" s="12">
        <f t="shared" si="2784"/>
        <v>0</v>
      </c>
      <c r="N1832" s="12">
        <f t="shared" si="2784"/>
        <v>0</v>
      </c>
      <c r="O1832" s="12">
        <f t="shared" si="2784"/>
        <v>0</v>
      </c>
      <c r="P1832" s="12">
        <f t="shared" si="2784"/>
        <v>0</v>
      </c>
      <c r="Q1832" s="12">
        <f t="shared" si="2784"/>
        <v>0</v>
      </c>
      <c r="R1832" s="12">
        <f t="shared" si="2784"/>
        <v>0</v>
      </c>
      <c r="S1832" s="12">
        <f t="shared" si="2784"/>
        <v>0</v>
      </c>
      <c r="T1832" s="12">
        <f t="shared" si="2784"/>
        <v>0</v>
      </c>
      <c r="U1832" s="12">
        <f t="shared" si="2784"/>
        <v>0</v>
      </c>
      <c r="V1832" s="12">
        <f t="shared" si="2784"/>
        <v>0</v>
      </c>
      <c r="W1832" s="12">
        <f t="shared" si="2784"/>
        <v>0</v>
      </c>
      <c r="X1832" s="12">
        <f t="shared" si="2784"/>
        <v>0</v>
      </c>
      <c r="Y1832" s="12">
        <f t="shared" si="2784"/>
        <v>0</v>
      </c>
      <c r="Z1832" s="12">
        <v>0</v>
      </c>
      <c r="AA1832" s="12">
        <v>0</v>
      </c>
      <c r="AB1832" s="12">
        <f t="shared" ref="AB1832:AQ1832" si="2785">SUM(AB1833)</f>
        <v>0</v>
      </c>
      <c r="AC1832" s="12">
        <f t="shared" si="2785"/>
        <v>0</v>
      </c>
      <c r="AD1832" s="12">
        <f t="shared" si="2785"/>
        <v>0</v>
      </c>
      <c r="AE1832" s="12">
        <f t="shared" si="2785"/>
        <v>0</v>
      </c>
      <c r="AF1832" s="12">
        <f t="shared" si="2785"/>
        <v>0</v>
      </c>
      <c r="AG1832" s="12">
        <f t="shared" si="2785"/>
        <v>0</v>
      </c>
      <c r="AH1832" s="12">
        <f t="shared" si="2785"/>
        <v>0</v>
      </c>
      <c r="AI1832" s="12">
        <f t="shared" si="2785"/>
        <v>0</v>
      </c>
      <c r="AJ1832" s="12">
        <f t="shared" si="2785"/>
        <v>0</v>
      </c>
      <c r="AK1832" s="12">
        <f t="shared" si="2785"/>
        <v>0</v>
      </c>
      <c r="AL1832" s="12">
        <f t="shared" si="2785"/>
        <v>0</v>
      </c>
      <c r="AM1832" s="12">
        <f t="shared" si="2785"/>
        <v>0</v>
      </c>
      <c r="AN1832" s="12">
        <f t="shared" si="2785"/>
        <v>0</v>
      </c>
      <c r="AO1832" s="12">
        <f t="shared" si="2785"/>
        <v>0</v>
      </c>
      <c r="AP1832" s="12">
        <f t="shared" si="2785"/>
        <v>0</v>
      </c>
      <c r="AQ1832" s="12">
        <f t="shared" si="2785"/>
        <v>0</v>
      </c>
      <c r="AR1832" s="12">
        <v>0</v>
      </c>
      <c r="AS1832" s="12">
        <v>0</v>
      </c>
      <c r="AT1832" s="12">
        <f t="shared" ref="AT1832:BI1832" si="2786">SUM(AT1833)</f>
        <v>0</v>
      </c>
      <c r="AU1832" s="12">
        <f t="shared" si="2786"/>
        <v>0</v>
      </c>
      <c r="AV1832" s="12">
        <f t="shared" si="2786"/>
        <v>0</v>
      </c>
      <c r="AW1832" s="12">
        <f t="shared" si="2786"/>
        <v>0</v>
      </c>
      <c r="AX1832" s="12">
        <f t="shared" si="2786"/>
        <v>0</v>
      </c>
      <c r="AY1832" s="12">
        <f t="shared" si="2786"/>
        <v>0</v>
      </c>
      <c r="AZ1832" s="12">
        <f t="shared" si="2786"/>
        <v>0</v>
      </c>
      <c r="BA1832" s="12">
        <f t="shared" si="2786"/>
        <v>0</v>
      </c>
      <c r="BB1832" s="12">
        <f t="shared" si="2786"/>
        <v>0</v>
      </c>
      <c r="BC1832" s="12">
        <f t="shared" si="2786"/>
        <v>0</v>
      </c>
      <c r="BD1832" s="12">
        <f t="shared" si="2786"/>
        <v>0</v>
      </c>
      <c r="BE1832" s="12">
        <f t="shared" si="2786"/>
        <v>0</v>
      </c>
      <c r="BF1832" s="12">
        <f t="shared" si="2786"/>
        <v>0</v>
      </c>
      <c r="BG1832" s="12">
        <f t="shared" si="2786"/>
        <v>0</v>
      </c>
      <c r="BH1832" s="12">
        <f t="shared" si="2786"/>
        <v>0</v>
      </c>
      <c r="BI1832" s="12">
        <f t="shared" si="2786"/>
        <v>0</v>
      </c>
      <c r="BJ1832" s="12">
        <v>0</v>
      </c>
      <c r="BK1832" s="12">
        <v>0</v>
      </c>
    </row>
    <row r="1833" spans="1:63" x14ac:dyDescent="0.25">
      <c r="A1833" s="4" t="s">
        <v>550</v>
      </c>
      <c r="B1833" s="4" t="s">
        <v>58</v>
      </c>
      <c r="C1833" s="4" t="s">
        <v>113</v>
      </c>
      <c r="D1833" s="107" t="s">
        <v>615</v>
      </c>
      <c r="E1833" s="117">
        <v>6121</v>
      </c>
      <c r="F1833" s="107"/>
      <c r="G1833" s="103" t="s">
        <v>1656</v>
      </c>
      <c r="H1833" s="13" t="s">
        <v>29</v>
      </c>
      <c r="I1833" s="14">
        <v>144483</v>
      </c>
      <c r="J1833" s="14">
        <v>0</v>
      </c>
      <c r="K1833" s="14"/>
      <c r="L1833" s="14"/>
      <c r="M1833" s="14"/>
      <c r="N1833" s="14"/>
      <c r="O1833" s="14"/>
      <c r="P1833" s="14">
        <f t="shared" ref="P1833:P1894" si="2787">J1833+K1833+L1833+M1833+N1833+O1833</f>
        <v>0</v>
      </c>
      <c r="Q1833" s="14"/>
      <c r="R1833" s="14"/>
      <c r="S1833" s="14"/>
      <c r="T1833" s="14"/>
      <c r="U1833" s="14"/>
      <c r="V1833" s="14"/>
      <c r="W1833" s="14"/>
      <c r="X1833" s="14"/>
      <c r="Y1833" s="14"/>
      <c r="Z1833" s="14">
        <v>0</v>
      </c>
      <c r="AA1833" s="14">
        <v>0</v>
      </c>
      <c r="AB1833" s="14">
        <v>0</v>
      </c>
      <c r="AC1833" s="14"/>
      <c r="AD1833" s="14"/>
      <c r="AE1833" s="14"/>
      <c r="AF1833" s="14"/>
      <c r="AG1833" s="14"/>
      <c r="AH1833" s="14">
        <f t="shared" ref="AH1833:AH1894" si="2788">AB1833+AC1833+AD1833+AE1833+AF1833+AG1833</f>
        <v>0</v>
      </c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>
        <v>0</v>
      </c>
      <c r="AS1833" s="14">
        <v>0</v>
      </c>
      <c r="AT1833" s="14">
        <v>0</v>
      </c>
      <c r="AU1833" s="14"/>
      <c r="AV1833" s="14"/>
      <c r="AW1833" s="14"/>
      <c r="AX1833" s="14"/>
      <c r="AY1833" s="14"/>
      <c r="AZ1833" s="14">
        <f t="shared" ref="AZ1833:AZ1894" si="2789">AT1833+AU1833+AV1833+AW1833+AX1833+AY1833</f>
        <v>0</v>
      </c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>
        <v>0</v>
      </c>
      <c r="BK1833" s="14">
        <v>0</v>
      </c>
    </row>
    <row r="1834" spans="1:63" ht="22.5" x14ac:dyDescent="0.25">
      <c r="A1834" s="4" t="s">
        <v>550</v>
      </c>
      <c r="B1834" s="4" t="s">
        <v>58</v>
      </c>
      <c r="C1834" s="4" t="s">
        <v>113</v>
      </c>
      <c r="D1834" s="107" t="s">
        <v>615</v>
      </c>
      <c r="E1834" s="106" t="s">
        <v>31</v>
      </c>
      <c r="F1834" s="106" t="s">
        <v>0</v>
      </c>
      <c r="G1834" s="2" t="s">
        <v>0</v>
      </c>
      <c r="H1834" s="2" t="s">
        <v>32</v>
      </c>
      <c r="I1834" s="12">
        <f>SUM(I1835:I1843)</f>
        <v>678454</v>
      </c>
      <c r="J1834" s="12">
        <f t="shared" ref="J1834:Y1834" si="2790">SUM(J1835:J1843)</f>
        <v>135000</v>
      </c>
      <c r="K1834" s="12">
        <f t="shared" si="2790"/>
        <v>0</v>
      </c>
      <c r="L1834" s="12">
        <f t="shared" si="2790"/>
        <v>0</v>
      </c>
      <c r="M1834" s="12">
        <f t="shared" si="2790"/>
        <v>0</v>
      </c>
      <c r="N1834" s="12">
        <f t="shared" si="2790"/>
        <v>0</v>
      </c>
      <c r="O1834" s="12">
        <f t="shared" si="2790"/>
        <v>0</v>
      </c>
      <c r="P1834" s="12">
        <f t="shared" si="2790"/>
        <v>135000</v>
      </c>
      <c r="Q1834" s="12">
        <f t="shared" si="2790"/>
        <v>21099</v>
      </c>
      <c r="R1834" s="12">
        <f t="shared" si="2790"/>
        <v>16843</v>
      </c>
      <c r="S1834" s="12">
        <f t="shared" si="2790"/>
        <v>0</v>
      </c>
      <c r="T1834" s="12">
        <f t="shared" si="2790"/>
        <v>0</v>
      </c>
      <c r="U1834" s="12">
        <f t="shared" si="2790"/>
        <v>45058</v>
      </c>
      <c r="V1834" s="12">
        <f t="shared" si="2790"/>
        <v>0</v>
      </c>
      <c r="W1834" s="12">
        <f t="shared" si="2790"/>
        <v>52000</v>
      </c>
      <c r="X1834" s="12">
        <f t="shared" si="2790"/>
        <v>0</v>
      </c>
      <c r="Y1834" s="12">
        <f t="shared" si="2790"/>
        <v>0</v>
      </c>
      <c r="Z1834" s="12">
        <v>135000</v>
      </c>
      <c r="AA1834" s="12">
        <v>0</v>
      </c>
      <c r="AB1834" s="12">
        <f t="shared" ref="AB1834:AQ1834" si="2791">SUM(AB1835:AB1843)</f>
        <v>0</v>
      </c>
      <c r="AC1834" s="12">
        <f t="shared" si="2791"/>
        <v>0</v>
      </c>
      <c r="AD1834" s="12">
        <f t="shared" si="2791"/>
        <v>0</v>
      </c>
      <c r="AE1834" s="12">
        <f t="shared" si="2791"/>
        <v>0</v>
      </c>
      <c r="AF1834" s="12">
        <f t="shared" si="2791"/>
        <v>0</v>
      </c>
      <c r="AG1834" s="12">
        <f t="shared" si="2791"/>
        <v>0</v>
      </c>
      <c r="AH1834" s="12">
        <f t="shared" si="2791"/>
        <v>0</v>
      </c>
      <c r="AI1834" s="12">
        <f t="shared" si="2791"/>
        <v>0</v>
      </c>
      <c r="AJ1834" s="12">
        <f t="shared" si="2791"/>
        <v>0</v>
      </c>
      <c r="AK1834" s="12">
        <f t="shared" si="2791"/>
        <v>0</v>
      </c>
      <c r="AL1834" s="12">
        <f t="shared" si="2791"/>
        <v>0</v>
      </c>
      <c r="AM1834" s="12">
        <f t="shared" si="2791"/>
        <v>0</v>
      </c>
      <c r="AN1834" s="12">
        <f t="shared" si="2791"/>
        <v>0</v>
      </c>
      <c r="AO1834" s="12">
        <f t="shared" si="2791"/>
        <v>0</v>
      </c>
      <c r="AP1834" s="12">
        <f t="shared" si="2791"/>
        <v>0</v>
      </c>
      <c r="AQ1834" s="12">
        <f t="shared" si="2791"/>
        <v>0</v>
      </c>
      <c r="AR1834" s="12">
        <v>0</v>
      </c>
      <c r="AS1834" s="12">
        <v>0</v>
      </c>
      <c r="AT1834" s="12">
        <f t="shared" ref="AT1834:BI1834" si="2792">SUM(AT1835:AT1843)</f>
        <v>10000</v>
      </c>
      <c r="AU1834" s="12">
        <f t="shared" si="2792"/>
        <v>54357</v>
      </c>
      <c r="AV1834" s="12">
        <f t="shared" si="2792"/>
        <v>0</v>
      </c>
      <c r="AW1834" s="12">
        <f t="shared" si="2792"/>
        <v>79000</v>
      </c>
      <c r="AX1834" s="12">
        <f t="shared" si="2792"/>
        <v>0</v>
      </c>
      <c r="AY1834" s="12">
        <f t="shared" si="2792"/>
        <v>0</v>
      </c>
      <c r="AZ1834" s="12">
        <f t="shared" si="2792"/>
        <v>143357</v>
      </c>
      <c r="BA1834" s="12">
        <f t="shared" si="2792"/>
        <v>0</v>
      </c>
      <c r="BB1834" s="12">
        <f t="shared" si="2792"/>
        <v>0</v>
      </c>
      <c r="BC1834" s="12">
        <f t="shared" si="2792"/>
        <v>54357</v>
      </c>
      <c r="BD1834" s="12">
        <f t="shared" si="2792"/>
        <v>0</v>
      </c>
      <c r="BE1834" s="12">
        <f t="shared" si="2792"/>
        <v>10000</v>
      </c>
      <c r="BF1834" s="12">
        <f t="shared" si="2792"/>
        <v>0</v>
      </c>
      <c r="BG1834" s="12">
        <f t="shared" si="2792"/>
        <v>35000</v>
      </c>
      <c r="BH1834" s="12">
        <f t="shared" si="2792"/>
        <v>44000</v>
      </c>
      <c r="BI1834" s="12">
        <f t="shared" si="2792"/>
        <v>0</v>
      </c>
      <c r="BJ1834" s="12">
        <v>143357</v>
      </c>
      <c r="BK1834" s="12">
        <v>0</v>
      </c>
    </row>
    <row r="1835" spans="1:63" x14ac:dyDescent="0.25">
      <c r="A1835" s="4" t="s">
        <v>550</v>
      </c>
      <c r="B1835" s="4" t="s">
        <v>58</v>
      </c>
      <c r="C1835" s="4" t="s">
        <v>113</v>
      </c>
      <c r="D1835" s="107" t="s">
        <v>615</v>
      </c>
      <c r="E1835" s="117">
        <v>6131</v>
      </c>
      <c r="F1835" s="107"/>
      <c r="G1835" s="103" t="s">
        <v>1656</v>
      </c>
      <c r="H1835" s="13" t="s">
        <v>34</v>
      </c>
      <c r="I1835" s="14">
        <v>55000</v>
      </c>
      <c r="J1835" s="14">
        <v>45000</v>
      </c>
      <c r="K1835" s="14"/>
      <c r="L1835" s="14"/>
      <c r="M1835" s="14"/>
      <c r="N1835" s="14"/>
      <c r="O1835" s="14"/>
      <c r="P1835" s="14">
        <f t="shared" si="2787"/>
        <v>45000</v>
      </c>
      <c r="Q1835" s="14"/>
      <c r="R1835" s="14"/>
      <c r="S1835" s="14"/>
      <c r="T1835" s="14"/>
      <c r="U1835" s="14"/>
      <c r="V1835" s="14"/>
      <c r="W1835" s="14">
        <v>45000</v>
      </c>
      <c r="X1835" s="14"/>
      <c r="Y1835" s="14"/>
      <c r="Z1835" s="14">
        <v>45000</v>
      </c>
      <c r="AA1835" s="14">
        <v>0</v>
      </c>
      <c r="AB1835" s="14">
        <v>0</v>
      </c>
      <c r="AC1835" s="14"/>
      <c r="AD1835" s="14"/>
      <c r="AE1835" s="14"/>
      <c r="AF1835" s="14"/>
      <c r="AG1835" s="14"/>
      <c r="AH1835" s="14">
        <f t="shared" si="2788"/>
        <v>0</v>
      </c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>
        <v>0</v>
      </c>
      <c r="AS1835" s="14">
        <v>0</v>
      </c>
      <c r="AT1835" s="14">
        <v>10000</v>
      </c>
      <c r="AU1835" s="14"/>
      <c r="AV1835" s="14"/>
      <c r="AW1835" s="14"/>
      <c r="AX1835" s="14"/>
      <c r="AY1835" s="14"/>
      <c r="AZ1835" s="14">
        <f t="shared" si="2789"/>
        <v>10000</v>
      </c>
      <c r="BA1835" s="14"/>
      <c r="BB1835" s="14"/>
      <c r="BC1835" s="14"/>
      <c r="BD1835" s="14"/>
      <c r="BE1835" s="14">
        <v>10000</v>
      </c>
      <c r="BF1835" s="14"/>
      <c r="BG1835" s="14"/>
      <c r="BH1835" s="14"/>
      <c r="BI1835" s="14"/>
      <c r="BJ1835" s="14">
        <v>10000</v>
      </c>
      <c r="BK1835" s="14">
        <v>0</v>
      </c>
    </row>
    <row r="1836" spans="1:63" x14ac:dyDescent="0.25">
      <c r="A1836" s="4" t="s">
        <v>550</v>
      </c>
      <c r="B1836" s="4" t="s">
        <v>58</v>
      </c>
      <c r="C1836" s="4" t="s">
        <v>113</v>
      </c>
      <c r="D1836" s="107" t="s">
        <v>615</v>
      </c>
      <c r="E1836" s="117">
        <v>6132</v>
      </c>
      <c r="F1836" s="107"/>
      <c r="G1836" s="103" t="s">
        <v>1656</v>
      </c>
      <c r="H1836" s="13" t="s">
        <v>74</v>
      </c>
      <c r="I1836" s="14">
        <v>40757</v>
      </c>
      <c r="J1836" s="14">
        <v>0</v>
      </c>
      <c r="K1836" s="14"/>
      <c r="L1836" s="14"/>
      <c r="M1836" s="14"/>
      <c r="N1836" s="14"/>
      <c r="O1836" s="14"/>
      <c r="P1836" s="14">
        <f t="shared" si="2787"/>
        <v>0</v>
      </c>
      <c r="Q1836" s="14"/>
      <c r="R1836" s="14"/>
      <c r="S1836" s="14"/>
      <c r="T1836" s="14"/>
      <c r="U1836" s="14"/>
      <c r="V1836" s="14"/>
      <c r="W1836" s="14"/>
      <c r="X1836" s="14"/>
      <c r="Y1836" s="14"/>
      <c r="Z1836" s="14">
        <v>0</v>
      </c>
      <c r="AA1836" s="14">
        <v>0</v>
      </c>
      <c r="AB1836" s="14">
        <v>0</v>
      </c>
      <c r="AC1836" s="14"/>
      <c r="AD1836" s="14"/>
      <c r="AE1836" s="14"/>
      <c r="AF1836" s="14"/>
      <c r="AG1836" s="14"/>
      <c r="AH1836" s="14">
        <f t="shared" si="2788"/>
        <v>0</v>
      </c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>
        <v>0</v>
      </c>
      <c r="AS1836" s="14">
        <v>0</v>
      </c>
      <c r="AT1836" s="14">
        <v>0</v>
      </c>
      <c r="AU1836" s="14"/>
      <c r="AV1836" s="14"/>
      <c r="AW1836" s="14"/>
      <c r="AX1836" s="14"/>
      <c r="AY1836" s="14"/>
      <c r="AZ1836" s="14">
        <f t="shared" si="2789"/>
        <v>0</v>
      </c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>
        <v>0</v>
      </c>
      <c r="BK1836" s="14">
        <v>0</v>
      </c>
    </row>
    <row r="1837" spans="1:63" x14ac:dyDescent="0.25">
      <c r="A1837" s="4" t="s">
        <v>550</v>
      </c>
      <c r="B1837" s="4" t="s">
        <v>58</v>
      </c>
      <c r="C1837" s="4" t="s">
        <v>113</v>
      </c>
      <c r="D1837" s="107" t="s">
        <v>615</v>
      </c>
      <c r="E1837" s="117">
        <v>6133</v>
      </c>
      <c r="F1837" s="107"/>
      <c r="G1837" s="103" t="s">
        <v>1656</v>
      </c>
      <c r="H1837" s="13" t="s">
        <v>77</v>
      </c>
      <c r="I1837" s="14">
        <v>19500</v>
      </c>
      <c r="J1837" s="14">
        <v>2000</v>
      </c>
      <c r="K1837" s="14"/>
      <c r="L1837" s="14"/>
      <c r="M1837" s="14"/>
      <c r="N1837" s="14"/>
      <c r="O1837" s="14"/>
      <c r="P1837" s="14">
        <f t="shared" si="2787"/>
        <v>2000</v>
      </c>
      <c r="Q1837" s="14"/>
      <c r="R1837" s="14"/>
      <c r="S1837" s="14"/>
      <c r="T1837" s="14"/>
      <c r="U1837" s="14"/>
      <c r="V1837" s="14"/>
      <c r="W1837" s="14">
        <v>2000</v>
      </c>
      <c r="X1837" s="14"/>
      <c r="Y1837" s="14"/>
      <c r="Z1837" s="14">
        <v>2000</v>
      </c>
      <c r="AA1837" s="14">
        <v>0</v>
      </c>
      <c r="AB1837" s="14">
        <v>0</v>
      </c>
      <c r="AC1837" s="14"/>
      <c r="AD1837" s="14"/>
      <c r="AE1837" s="14"/>
      <c r="AF1837" s="14"/>
      <c r="AG1837" s="14"/>
      <c r="AH1837" s="14">
        <f t="shared" si="2788"/>
        <v>0</v>
      </c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>
        <v>0</v>
      </c>
      <c r="AS1837" s="14">
        <v>0</v>
      </c>
      <c r="AT1837" s="14">
        <v>0</v>
      </c>
      <c r="AU1837" s="14"/>
      <c r="AV1837" s="14"/>
      <c r="AW1837" s="14"/>
      <c r="AX1837" s="14"/>
      <c r="AY1837" s="14"/>
      <c r="AZ1837" s="14">
        <f t="shared" si="2789"/>
        <v>0</v>
      </c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>
        <v>0</v>
      </c>
      <c r="BK1837" s="14">
        <v>0</v>
      </c>
    </row>
    <row r="1838" spans="1:63" x14ac:dyDescent="0.25">
      <c r="A1838" s="4" t="s">
        <v>550</v>
      </c>
      <c r="B1838" s="4" t="s">
        <v>58</v>
      </c>
      <c r="C1838" s="4" t="s">
        <v>113</v>
      </c>
      <c r="D1838" s="107" t="s">
        <v>615</v>
      </c>
      <c r="E1838" s="117">
        <v>6134</v>
      </c>
      <c r="F1838" s="107"/>
      <c r="G1838" s="103" t="s">
        <v>1656</v>
      </c>
      <c r="H1838" s="13" t="s">
        <v>80</v>
      </c>
      <c r="I1838" s="14">
        <v>49825</v>
      </c>
      <c r="J1838" s="14">
        <v>25500</v>
      </c>
      <c r="K1838" s="14"/>
      <c r="L1838" s="14"/>
      <c r="M1838" s="14"/>
      <c r="N1838" s="14"/>
      <c r="O1838" s="14"/>
      <c r="P1838" s="14">
        <f t="shared" si="2787"/>
        <v>25500</v>
      </c>
      <c r="Q1838" s="14">
        <v>10000</v>
      </c>
      <c r="R1838" s="14"/>
      <c r="S1838" s="14"/>
      <c r="T1838" s="14"/>
      <c r="U1838" s="14">
        <v>15500</v>
      </c>
      <c r="V1838" s="14"/>
      <c r="W1838" s="14"/>
      <c r="X1838" s="14"/>
      <c r="Y1838" s="14"/>
      <c r="Z1838" s="14">
        <v>25500</v>
      </c>
      <c r="AA1838" s="14">
        <v>0</v>
      </c>
      <c r="AB1838" s="14">
        <v>0</v>
      </c>
      <c r="AC1838" s="14"/>
      <c r="AD1838" s="14"/>
      <c r="AE1838" s="14"/>
      <c r="AF1838" s="14"/>
      <c r="AG1838" s="14"/>
      <c r="AH1838" s="14">
        <f t="shared" si="2788"/>
        <v>0</v>
      </c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>
        <v>0</v>
      </c>
      <c r="AS1838" s="14">
        <v>0</v>
      </c>
      <c r="AT1838" s="14">
        <v>0</v>
      </c>
      <c r="AU1838" s="14"/>
      <c r="AV1838" s="14"/>
      <c r="AW1838" s="14">
        <v>11000</v>
      </c>
      <c r="AX1838" s="14"/>
      <c r="AY1838" s="14"/>
      <c r="AZ1838" s="14">
        <f t="shared" si="2789"/>
        <v>11000</v>
      </c>
      <c r="BA1838" s="14"/>
      <c r="BB1838" s="14"/>
      <c r="BC1838" s="14"/>
      <c r="BD1838" s="14"/>
      <c r="BE1838" s="14"/>
      <c r="BF1838" s="14"/>
      <c r="BG1838" s="14"/>
      <c r="BH1838" s="14">
        <v>11000</v>
      </c>
      <c r="BI1838" s="14"/>
      <c r="BJ1838" s="14">
        <v>11000</v>
      </c>
      <c r="BK1838" s="14">
        <v>0</v>
      </c>
    </row>
    <row r="1839" spans="1:63" x14ac:dyDescent="0.25">
      <c r="A1839" s="4" t="s">
        <v>550</v>
      </c>
      <c r="B1839" s="4" t="s">
        <v>58</v>
      </c>
      <c r="C1839" s="4" t="s">
        <v>113</v>
      </c>
      <c r="D1839" s="107" t="s">
        <v>615</v>
      </c>
      <c r="E1839" s="117">
        <v>6135</v>
      </c>
      <c r="F1839" s="107"/>
      <c r="G1839" s="103" t="s">
        <v>1656</v>
      </c>
      <c r="H1839" s="13" t="s">
        <v>83</v>
      </c>
      <c r="I1839" s="14">
        <v>20286</v>
      </c>
      <c r="J1839" s="14">
        <v>10000</v>
      </c>
      <c r="K1839" s="14"/>
      <c r="L1839" s="14"/>
      <c r="M1839" s="14"/>
      <c r="N1839" s="14"/>
      <c r="O1839" s="14"/>
      <c r="P1839" s="14">
        <f t="shared" si="2787"/>
        <v>10000</v>
      </c>
      <c r="Q1839" s="14"/>
      <c r="R1839" s="14"/>
      <c r="S1839" s="14"/>
      <c r="T1839" s="14"/>
      <c r="U1839" s="14">
        <v>10000</v>
      </c>
      <c r="V1839" s="14"/>
      <c r="W1839" s="14"/>
      <c r="X1839" s="14"/>
      <c r="Y1839" s="14"/>
      <c r="Z1839" s="14">
        <v>10000</v>
      </c>
      <c r="AA1839" s="14">
        <v>0</v>
      </c>
      <c r="AB1839" s="14">
        <v>0</v>
      </c>
      <c r="AC1839" s="14"/>
      <c r="AD1839" s="14"/>
      <c r="AE1839" s="14"/>
      <c r="AF1839" s="14"/>
      <c r="AG1839" s="14"/>
      <c r="AH1839" s="14">
        <f t="shared" si="2788"/>
        <v>0</v>
      </c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>
        <v>0</v>
      </c>
      <c r="AS1839" s="14">
        <v>0</v>
      </c>
      <c r="AT1839" s="14">
        <v>0</v>
      </c>
      <c r="AU1839" s="14"/>
      <c r="AV1839" s="14"/>
      <c r="AW1839" s="14">
        <v>15000</v>
      </c>
      <c r="AX1839" s="14"/>
      <c r="AY1839" s="14"/>
      <c r="AZ1839" s="14">
        <f t="shared" si="2789"/>
        <v>15000</v>
      </c>
      <c r="BA1839" s="14"/>
      <c r="BB1839" s="14"/>
      <c r="BC1839" s="14"/>
      <c r="BD1839" s="14"/>
      <c r="BE1839" s="14"/>
      <c r="BF1839" s="14"/>
      <c r="BG1839" s="14"/>
      <c r="BH1839" s="14">
        <v>15000</v>
      </c>
      <c r="BI1839" s="14"/>
      <c r="BJ1839" s="14">
        <v>15000</v>
      </c>
      <c r="BK1839" s="14">
        <v>0</v>
      </c>
    </row>
    <row r="1840" spans="1:63" ht="22.5" x14ac:dyDescent="0.25">
      <c r="A1840" s="4" t="s">
        <v>550</v>
      </c>
      <c r="B1840" s="4" t="s">
        <v>58</v>
      </c>
      <c r="C1840" s="4" t="s">
        <v>113</v>
      </c>
      <c r="D1840" s="107" t="s">
        <v>615</v>
      </c>
      <c r="E1840" s="117">
        <v>6136</v>
      </c>
      <c r="F1840" s="107"/>
      <c r="G1840" s="103" t="s">
        <v>1656</v>
      </c>
      <c r="H1840" s="13" t="s">
        <v>86</v>
      </c>
      <c r="I1840" s="14">
        <v>92100</v>
      </c>
      <c r="J1840" s="14">
        <v>0</v>
      </c>
      <c r="K1840" s="14"/>
      <c r="L1840" s="14"/>
      <c r="M1840" s="14"/>
      <c r="N1840" s="14"/>
      <c r="O1840" s="14"/>
      <c r="P1840" s="14">
        <f t="shared" si="2787"/>
        <v>0</v>
      </c>
      <c r="Q1840" s="14"/>
      <c r="R1840" s="14"/>
      <c r="S1840" s="14"/>
      <c r="T1840" s="14"/>
      <c r="U1840" s="14"/>
      <c r="V1840" s="14"/>
      <c r="W1840" s="14"/>
      <c r="X1840" s="14"/>
      <c r="Y1840" s="14"/>
      <c r="Z1840" s="14">
        <v>0</v>
      </c>
      <c r="AA1840" s="14">
        <v>0</v>
      </c>
      <c r="AB1840" s="14">
        <v>0</v>
      </c>
      <c r="AC1840" s="14"/>
      <c r="AD1840" s="14"/>
      <c r="AE1840" s="14"/>
      <c r="AF1840" s="14"/>
      <c r="AG1840" s="14"/>
      <c r="AH1840" s="14">
        <f t="shared" si="2788"/>
        <v>0</v>
      </c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>
        <v>0</v>
      </c>
      <c r="AS1840" s="14">
        <v>0</v>
      </c>
      <c r="AT1840" s="14">
        <v>0</v>
      </c>
      <c r="AU1840" s="14"/>
      <c r="AV1840" s="14"/>
      <c r="AW1840" s="14"/>
      <c r="AX1840" s="14"/>
      <c r="AY1840" s="14"/>
      <c r="AZ1840" s="14">
        <f t="shared" si="2789"/>
        <v>0</v>
      </c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>
        <v>0</v>
      </c>
      <c r="BK1840" s="14">
        <v>0</v>
      </c>
    </row>
    <row r="1841" spans="1:63" x14ac:dyDescent="0.25">
      <c r="A1841" s="4" t="s">
        <v>550</v>
      </c>
      <c r="B1841" s="4" t="s">
        <v>58</v>
      </c>
      <c r="C1841" s="4" t="s">
        <v>113</v>
      </c>
      <c r="D1841" s="107" t="s">
        <v>615</v>
      </c>
      <c r="E1841" s="117">
        <v>6137</v>
      </c>
      <c r="F1841" s="107"/>
      <c r="G1841" s="103" t="s">
        <v>1656</v>
      </c>
      <c r="H1841" s="13" t="s">
        <v>89</v>
      </c>
      <c r="I1841" s="14">
        <v>8975</v>
      </c>
      <c r="J1841" s="14">
        <v>5000</v>
      </c>
      <c r="K1841" s="14"/>
      <c r="L1841" s="14"/>
      <c r="M1841" s="14"/>
      <c r="N1841" s="14"/>
      <c r="O1841" s="14"/>
      <c r="P1841" s="14">
        <f t="shared" si="2787"/>
        <v>5000</v>
      </c>
      <c r="Q1841" s="14"/>
      <c r="R1841" s="14"/>
      <c r="S1841" s="14"/>
      <c r="T1841" s="14"/>
      <c r="U1841" s="14"/>
      <c r="V1841" s="14"/>
      <c r="W1841" s="14">
        <v>5000</v>
      </c>
      <c r="X1841" s="14"/>
      <c r="Y1841" s="14"/>
      <c r="Z1841" s="14">
        <v>5000</v>
      </c>
      <c r="AA1841" s="14">
        <v>0</v>
      </c>
      <c r="AB1841" s="14">
        <v>0</v>
      </c>
      <c r="AC1841" s="14"/>
      <c r="AD1841" s="14"/>
      <c r="AE1841" s="14"/>
      <c r="AF1841" s="14"/>
      <c r="AG1841" s="14"/>
      <c r="AH1841" s="14">
        <f t="shared" si="2788"/>
        <v>0</v>
      </c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>
        <v>0</v>
      </c>
      <c r="AS1841" s="14">
        <v>0</v>
      </c>
      <c r="AT1841" s="14">
        <v>0</v>
      </c>
      <c r="AU1841" s="14"/>
      <c r="AV1841" s="14"/>
      <c r="AW1841" s="14"/>
      <c r="AX1841" s="14"/>
      <c r="AY1841" s="14"/>
      <c r="AZ1841" s="14">
        <f t="shared" si="2789"/>
        <v>0</v>
      </c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>
        <v>0</v>
      </c>
      <c r="BK1841" s="14">
        <v>0</v>
      </c>
    </row>
    <row r="1842" spans="1:63" ht="22.5" x14ac:dyDescent="0.25">
      <c r="A1842" s="4" t="s">
        <v>550</v>
      </c>
      <c r="B1842" s="4" t="s">
        <v>58</v>
      </c>
      <c r="C1842" s="4" t="s">
        <v>113</v>
      </c>
      <c r="D1842" s="107" t="s">
        <v>615</v>
      </c>
      <c r="E1842" s="117">
        <v>6138</v>
      </c>
      <c r="F1842" s="107"/>
      <c r="G1842" s="103" t="s">
        <v>1656</v>
      </c>
      <c r="H1842" s="13" t="s">
        <v>92</v>
      </c>
      <c r="I1842" s="14">
        <v>2800</v>
      </c>
      <c r="J1842" s="14">
        <v>2500</v>
      </c>
      <c r="K1842" s="14"/>
      <c r="L1842" s="14"/>
      <c r="M1842" s="14"/>
      <c r="N1842" s="14"/>
      <c r="O1842" s="14"/>
      <c r="P1842" s="14">
        <f t="shared" si="2787"/>
        <v>2500</v>
      </c>
      <c r="Q1842" s="14">
        <v>2500</v>
      </c>
      <c r="R1842" s="14"/>
      <c r="S1842" s="14"/>
      <c r="T1842" s="14"/>
      <c r="U1842" s="14"/>
      <c r="V1842" s="14"/>
      <c r="W1842" s="14"/>
      <c r="X1842" s="14"/>
      <c r="Y1842" s="14"/>
      <c r="Z1842" s="14">
        <v>2500</v>
      </c>
      <c r="AA1842" s="14">
        <v>0</v>
      </c>
      <c r="AB1842" s="14">
        <v>0</v>
      </c>
      <c r="AC1842" s="14"/>
      <c r="AD1842" s="14"/>
      <c r="AE1842" s="14"/>
      <c r="AF1842" s="14"/>
      <c r="AG1842" s="14"/>
      <c r="AH1842" s="14">
        <f t="shared" si="2788"/>
        <v>0</v>
      </c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>
        <v>0</v>
      </c>
      <c r="AS1842" s="14">
        <v>0</v>
      </c>
      <c r="AT1842" s="14">
        <v>0</v>
      </c>
      <c r="AU1842" s="14"/>
      <c r="AV1842" s="14"/>
      <c r="AW1842" s="14">
        <v>2000</v>
      </c>
      <c r="AX1842" s="14"/>
      <c r="AY1842" s="14"/>
      <c r="AZ1842" s="14">
        <f t="shared" si="2789"/>
        <v>2000</v>
      </c>
      <c r="BA1842" s="14"/>
      <c r="BB1842" s="14"/>
      <c r="BC1842" s="14"/>
      <c r="BD1842" s="14"/>
      <c r="BE1842" s="14"/>
      <c r="BF1842" s="14"/>
      <c r="BG1842" s="14"/>
      <c r="BH1842" s="14">
        <v>2000</v>
      </c>
      <c r="BI1842" s="14"/>
      <c r="BJ1842" s="14">
        <v>2000</v>
      </c>
      <c r="BK1842" s="14">
        <v>0</v>
      </c>
    </row>
    <row r="1843" spans="1:63" x14ac:dyDescent="0.25">
      <c r="A1843" s="1" t="s">
        <v>550</v>
      </c>
      <c r="B1843" s="1" t="s">
        <v>58</v>
      </c>
      <c r="C1843" s="1" t="s">
        <v>113</v>
      </c>
      <c r="D1843" s="110" t="s">
        <v>615</v>
      </c>
      <c r="E1843" s="110" t="s">
        <v>36</v>
      </c>
      <c r="F1843" s="107" t="s">
        <v>0</v>
      </c>
      <c r="G1843" s="13" t="s">
        <v>0</v>
      </c>
      <c r="H1843" s="2" t="s">
        <v>37</v>
      </c>
      <c r="I1843" s="12">
        <f>SUM(I1844:I1846)</f>
        <v>389211</v>
      </c>
      <c r="J1843" s="12">
        <f t="shared" ref="J1843:Y1843" si="2793">SUM(J1844:J1846)</f>
        <v>45000</v>
      </c>
      <c r="K1843" s="12">
        <f t="shared" si="2793"/>
        <v>0</v>
      </c>
      <c r="L1843" s="12">
        <f t="shared" si="2793"/>
        <v>0</v>
      </c>
      <c r="M1843" s="12">
        <f t="shared" si="2793"/>
        <v>0</v>
      </c>
      <c r="N1843" s="12">
        <f t="shared" si="2793"/>
        <v>0</v>
      </c>
      <c r="O1843" s="12">
        <f t="shared" si="2793"/>
        <v>0</v>
      </c>
      <c r="P1843" s="12">
        <f t="shared" si="2793"/>
        <v>45000</v>
      </c>
      <c r="Q1843" s="12">
        <f t="shared" si="2793"/>
        <v>8599</v>
      </c>
      <c r="R1843" s="12">
        <f t="shared" si="2793"/>
        <v>16843</v>
      </c>
      <c r="S1843" s="12">
        <f t="shared" si="2793"/>
        <v>0</v>
      </c>
      <c r="T1843" s="12">
        <f t="shared" si="2793"/>
        <v>0</v>
      </c>
      <c r="U1843" s="12">
        <f t="shared" si="2793"/>
        <v>19558</v>
      </c>
      <c r="V1843" s="12">
        <f t="shared" si="2793"/>
        <v>0</v>
      </c>
      <c r="W1843" s="12">
        <f t="shared" si="2793"/>
        <v>0</v>
      </c>
      <c r="X1843" s="12">
        <f t="shared" si="2793"/>
        <v>0</v>
      </c>
      <c r="Y1843" s="12">
        <f t="shared" si="2793"/>
        <v>0</v>
      </c>
      <c r="Z1843" s="12">
        <v>45000</v>
      </c>
      <c r="AA1843" s="12">
        <v>0</v>
      </c>
      <c r="AB1843" s="12">
        <f t="shared" ref="AB1843:AQ1843" si="2794">SUM(AB1844:AB1846)</f>
        <v>0</v>
      </c>
      <c r="AC1843" s="12">
        <f t="shared" si="2794"/>
        <v>0</v>
      </c>
      <c r="AD1843" s="12">
        <f t="shared" si="2794"/>
        <v>0</v>
      </c>
      <c r="AE1843" s="12">
        <f t="shared" si="2794"/>
        <v>0</v>
      </c>
      <c r="AF1843" s="12">
        <f t="shared" si="2794"/>
        <v>0</v>
      </c>
      <c r="AG1843" s="12">
        <f t="shared" si="2794"/>
        <v>0</v>
      </c>
      <c r="AH1843" s="12">
        <f t="shared" si="2794"/>
        <v>0</v>
      </c>
      <c r="AI1843" s="12">
        <f t="shared" si="2794"/>
        <v>0</v>
      </c>
      <c r="AJ1843" s="12">
        <f t="shared" si="2794"/>
        <v>0</v>
      </c>
      <c r="AK1843" s="12">
        <f t="shared" si="2794"/>
        <v>0</v>
      </c>
      <c r="AL1843" s="12">
        <f t="shared" si="2794"/>
        <v>0</v>
      </c>
      <c r="AM1843" s="12">
        <f t="shared" si="2794"/>
        <v>0</v>
      </c>
      <c r="AN1843" s="12">
        <f t="shared" si="2794"/>
        <v>0</v>
      </c>
      <c r="AO1843" s="12">
        <f t="shared" si="2794"/>
        <v>0</v>
      </c>
      <c r="AP1843" s="12">
        <f t="shared" si="2794"/>
        <v>0</v>
      </c>
      <c r="AQ1843" s="12">
        <f t="shared" si="2794"/>
        <v>0</v>
      </c>
      <c r="AR1843" s="12">
        <v>0</v>
      </c>
      <c r="AS1843" s="12">
        <v>0</v>
      </c>
      <c r="AT1843" s="12">
        <f t="shared" ref="AT1843:BI1843" si="2795">SUM(AT1844:AT1846)</f>
        <v>0</v>
      </c>
      <c r="AU1843" s="12">
        <f t="shared" si="2795"/>
        <v>54357</v>
      </c>
      <c r="AV1843" s="12">
        <f t="shared" si="2795"/>
        <v>0</v>
      </c>
      <c r="AW1843" s="12">
        <f t="shared" si="2795"/>
        <v>51000</v>
      </c>
      <c r="AX1843" s="12">
        <f t="shared" si="2795"/>
        <v>0</v>
      </c>
      <c r="AY1843" s="12">
        <f t="shared" si="2795"/>
        <v>0</v>
      </c>
      <c r="AZ1843" s="12">
        <f t="shared" si="2795"/>
        <v>105357</v>
      </c>
      <c r="BA1843" s="12">
        <f t="shared" si="2795"/>
        <v>0</v>
      </c>
      <c r="BB1843" s="12">
        <f t="shared" si="2795"/>
        <v>0</v>
      </c>
      <c r="BC1843" s="12">
        <f t="shared" si="2795"/>
        <v>54357</v>
      </c>
      <c r="BD1843" s="12">
        <f t="shared" si="2795"/>
        <v>0</v>
      </c>
      <c r="BE1843" s="12">
        <f t="shared" si="2795"/>
        <v>0</v>
      </c>
      <c r="BF1843" s="12">
        <f t="shared" si="2795"/>
        <v>0</v>
      </c>
      <c r="BG1843" s="12">
        <f t="shared" si="2795"/>
        <v>35000</v>
      </c>
      <c r="BH1843" s="12">
        <f t="shared" si="2795"/>
        <v>16000</v>
      </c>
      <c r="BI1843" s="12">
        <f t="shared" si="2795"/>
        <v>0</v>
      </c>
      <c r="BJ1843" s="12">
        <v>105357</v>
      </c>
      <c r="BK1843" s="12">
        <v>0</v>
      </c>
    </row>
    <row r="1844" spans="1:63" x14ac:dyDescent="0.25">
      <c r="A1844" s="4" t="s">
        <v>550</v>
      </c>
      <c r="B1844" s="4" t="s">
        <v>58</v>
      </c>
      <c r="C1844" s="4" t="s">
        <v>113</v>
      </c>
      <c r="D1844" s="107" t="s">
        <v>615</v>
      </c>
      <c r="E1844" s="117">
        <v>6139</v>
      </c>
      <c r="F1844" s="107"/>
      <c r="G1844" s="103" t="s">
        <v>1656</v>
      </c>
      <c r="H1844" s="13" t="s">
        <v>37</v>
      </c>
      <c r="I1844" s="14">
        <v>379505</v>
      </c>
      <c r="J1844" s="14">
        <v>45000</v>
      </c>
      <c r="K1844" s="14"/>
      <c r="L1844" s="14"/>
      <c r="M1844" s="14"/>
      <c r="N1844" s="14"/>
      <c r="O1844" s="14"/>
      <c r="P1844" s="14">
        <f t="shared" si="2787"/>
        <v>45000</v>
      </c>
      <c r="Q1844" s="14">
        <v>8599</v>
      </c>
      <c r="R1844" s="14">
        <v>16843</v>
      </c>
      <c r="S1844" s="14"/>
      <c r="T1844" s="14"/>
      <c r="U1844" s="14">
        <v>19558</v>
      </c>
      <c r="V1844" s="14"/>
      <c r="W1844" s="14"/>
      <c r="X1844" s="14"/>
      <c r="Y1844" s="14"/>
      <c r="Z1844" s="14">
        <v>45000</v>
      </c>
      <c r="AA1844" s="14">
        <v>0</v>
      </c>
      <c r="AB1844" s="14">
        <v>0</v>
      </c>
      <c r="AC1844" s="14"/>
      <c r="AD1844" s="14"/>
      <c r="AE1844" s="14"/>
      <c r="AF1844" s="14"/>
      <c r="AG1844" s="14"/>
      <c r="AH1844" s="14">
        <f t="shared" si="2788"/>
        <v>0</v>
      </c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>
        <v>0</v>
      </c>
      <c r="AS1844" s="14">
        <v>0</v>
      </c>
      <c r="AT1844" s="14">
        <v>0</v>
      </c>
      <c r="AU1844" s="14">
        <v>54357</v>
      </c>
      <c r="AV1844" s="14"/>
      <c r="AW1844" s="14">
        <f>35000+15000+1000</f>
        <v>51000</v>
      </c>
      <c r="AX1844" s="14"/>
      <c r="AY1844" s="14"/>
      <c r="AZ1844" s="14">
        <f t="shared" si="2789"/>
        <v>105357</v>
      </c>
      <c r="BA1844" s="14"/>
      <c r="BB1844" s="14"/>
      <c r="BC1844" s="14">
        <v>54357</v>
      </c>
      <c r="BD1844" s="14"/>
      <c r="BE1844" s="14"/>
      <c r="BF1844" s="14"/>
      <c r="BG1844" s="14">
        <v>35000</v>
      </c>
      <c r="BH1844" s="14">
        <f>15000+1000</f>
        <v>16000</v>
      </c>
      <c r="BI1844" s="14"/>
      <c r="BJ1844" s="14">
        <v>105357</v>
      </c>
      <c r="BK1844" s="14">
        <v>0</v>
      </c>
    </row>
    <row r="1845" spans="1:63" ht="22.5" x14ac:dyDescent="0.25">
      <c r="A1845" s="4" t="s">
        <v>550</v>
      </c>
      <c r="B1845" s="4" t="s">
        <v>58</v>
      </c>
      <c r="C1845" s="4" t="s">
        <v>113</v>
      </c>
      <c r="D1845" s="107" t="s">
        <v>615</v>
      </c>
      <c r="E1845" s="117">
        <v>6139</v>
      </c>
      <c r="F1845" s="107" t="s">
        <v>622</v>
      </c>
      <c r="G1845" s="103" t="s">
        <v>1656</v>
      </c>
      <c r="H1845" s="13" t="s">
        <v>39</v>
      </c>
      <c r="I1845" s="14">
        <v>4406</v>
      </c>
      <c r="J1845" s="14">
        <v>0</v>
      </c>
      <c r="K1845" s="14"/>
      <c r="L1845" s="14"/>
      <c r="M1845" s="14"/>
      <c r="N1845" s="14"/>
      <c r="O1845" s="14"/>
      <c r="P1845" s="14">
        <f t="shared" si="2787"/>
        <v>0</v>
      </c>
      <c r="Q1845" s="14"/>
      <c r="R1845" s="14"/>
      <c r="S1845" s="14"/>
      <c r="T1845" s="14"/>
      <c r="U1845" s="14"/>
      <c r="V1845" s="14"/>
      <c r="W1845" s="14"/>
      <c r="X1845" s="14"/>
      <c r="Y1845" s="14"/>
      <c r="Z1845" s="14">
        <v>0</v>
      </c>
      <c r="AA1845" s="14">
        <v>0</v>
      </c>
      <c r="AB1845" s="14">
        <v>0</v>
      </c>
      <c r="AC1845" s="14"/>
      <c r="AD1845" s="14"/>
      <c r="AE1845" s="14"/>
      <c r="AF1845" s="14"/>
      <c r="AG1845" s="14"/>
      <c r="AH1845" s="14">
        <f t="shared" si="2788"/>
        <v>0</v>
      </c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>
        <v>0</v>
      </c>
      <c r="AS1845" s="14">
        <v>0</v>
      </c>
      <c r="AT1845" s="14">
        <v>0</v>
      </c>
      <c r="AU1845" s="14"/>
      <c r="AV1845" s="14"/>
      <c r="AW1845" s="14"/>
      <c r="AX1845" s="14"/>
      <c r="AY1845" s="14"/>
      <c r="AZ1845" s="14">
        <f t="shared" si="2789"/>
        <v>0</v>
      </c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>
        <v>0</v>
      </c>
      <c r="BK1845" s="14">
        <v>0</v>
      </c>
    </row>
    <row r="1846" spans="1:63" ht="33.75" x14ac:dyDescent="0.25">
      <c r="A1846" s="4" t="s">
        <v>550</v>
      </c>
      <c r="B1846" s="4" t="s">
        <v>58</v>
      </c>
      <c r="C1846" s="4" t="s">
        <v>113</v>
      </c>
      <c r="D1846" s="107" t="s">
        <v>615</v>
      </c>
      <c r="E1846" s="117">
        <v>6139</v>
      </c>
      <c r="F1846" s="107" t="s">
        <v>623</v>
      </c>
      <c r="G1846" s="103" t="s">
        <v>1656</v>
      </c>
      <c r="H1846" s="13" t="s">
        <v>40</v>
      </c>
      <c r="I1846" s="14">
        <v>5300</v>
      </c>
      <c r="J1846" s="14">
        <v>0</v>
      </c>
      <c r="K1846" s="14"/>
      <c r="L1846" s="14"/>
      <c r="M1846" s="14"/>
      <c r="N1846" s="14"/>
      <c r="O1846" s="14"/>
      <c r="P1846" s="14">
        <f t="shared" si="2787"/>
        <v>0</v>
      </c>
      <c r="Q1846" s="14"/>
      <c r="R1846" s="14"/>
      <c r="S1846" s="14"/>
      <c r="T1846" s="14"/>
      <c r="U1846" s="14"/>
      <c r="V1846" s="14"/>
      <c r="W1846" s="14"/>
      <c r="X1846" s="14"/>
      <c r="Y1846" s="14"/>
      <c r="Z1846" s="14">
        <v>0</v>
      </c>
      <c r="AA1846" s="14">
        <v>0</v>
      </c>
      <c r="AB1846" s="14">
        <v>0</v>
      </c>
      <c r="AC1846" s="14"/>
      <c r="AD1846" s="14"/>
      <c r="AE1846" s="14"/>
      <c r="AF1846" s="14"/>
      <c r="AG1846" s="14"/>
      <c r="AH1846" s="14">
        <f t="shared" si="2788"/>
        <v>0</v>
      </c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>
        <v>0</v>
      </c>
      <c r="AS1846" s="14">
        <v>0</v>
      </c>
      <c r="AT1846" s="14">
        <v>0</v>
      </c>
      <c r="AU1846" s="14"/>
      <c r="AV1846" s="14"/>
      <c r="AW1846" s="14"/>
      <c r="AX1846" s="14"/>
      <c r="AY1846" s="14"/>
      <c r="AZ1846" s="14">
        <f t="shared" si="2789"/>
        <v>0</v>
      </c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>
        <v>0</v>
      </c>
      <c r="BK1846" s="14">
        <v>0</v>
      </c>
    </row>
    <row r="1847" spans="1:63" ht="33.75" x14ac:dyDescent="0.25">
      <c r="A1847" s="1" t="s">
        <v>0</v>
      </c>
      <c r="B1847" s="1" t="s">
        <v>0</v>
      </c>
      <c r="C1847" s="1" t="s">
        <v>0</v>
      </c>
      <c r="D1847" s="106" t="s">
        <v>0</v>
      </c>
      <c r="E1847" s="106" t="s">
        <v>0</v>
      </c>
      <c r="F1847" s="106" t="s">
        <v>0</v>
      </c>
      <c r="G1847" s="2" t="s">
        <v>0</v>
      </c>
      <c r="H1847" s="10" t="s">
        <v>41</v>
      </c>
      <c r="I1847" s="11">
        <f>SUM(I1848)</f>
        <v>100</v>
      </c>
      <c r="J1847" s="11">
        <f t="shared" ref="J1847:Y1848" si="2796">SUM(J1848)</f>
        <v>0</v>
      </c>
      <c r="K1847" s="11">
        <f t="shared" si="2796"/>
        <v>0</v>
      </c>
      <c r="L1847" s="11">
        <f t="shared" si="2796"/>
        <v>0</v>
      </c>
      <c r="M1847" s="11">
        <f t="shared" si="2796"/>
        <v>0</v>
      </c>
      <c r="N1847" s="11">
        <f t="shared" si="2796"/>
        <v>0</v>
      </c>
      <c r="O1847" s="11">
        <f t="shared" si="2796"/>
        <v>0</v>
      </c>
      <c r="P1847" s="11">
        <f t="shared" si="2796"/>
        <v>0</v>
      </c>
      <c r="Q1847" s="11">
        <f t="shared" si="2796"/>
        <v>0</v>
      </c>
      <c r="R1847" s="11">
        <f t="shared" si="2796"/>
        <v>0</v>
      </c>
      <c r="S1847" s="11">
        <f t="shared" si="2796"/>
        <v>0</v>
      </c>
      <c r="T1847" s="11">
        <f t="shared" si="2796"/>
        <v>0</v>
      </c>
      <c r="U1847" s="11">
        <f t="shared" si="2796"/>
        <v>0</v>
      </c>
      <c r="V1847" s="11">
        <f t="shared" si="2796"/>
        <v>0</v>
      </c>
      <c r="W1847" s="11">
        <f t="shared" si="2796"/>
        <v>0</v>
      </c>
      <c r="X1847" s="11">
        <f t="shared" si="2796"/>
        <v>0</v>
      </c>
      <c r="Y1847" s="11">
        <f t="shared" si="2796"/>
        <v>0</v>
      </c>
      <c r="Z1847" s="11">
        <v>0</v>
      </c>
      <c r="AA1847" s="11">
        <v>0</v>
      </c>
      <c r="AB1847" s="11">
        <f t="shared" ref="AB1847:AQ1848" si="2797">SUM(AB1848)</f>
        <v>0</v>
      </c>
      <c r="AC1847" s="11">
        <f t="shared" si="2797"/>
        <v>0</v>
      </c>
      <c r="AD1847" s="11">
        <f t="shared" si="2797"/>
        <v>0</v>
      </c>
      <c r="AE1847" s="11">
        <f t="shared" si="2797"/>
        <v>0</v>
      </c>
      <c r="AF1847" s="11">
        <f t="shared" si="2797"/>
        <v>0</v>
      </c>
      <c r="AG1847" s="11">
        <f t="shared" si="2797"/>
        <v>0</v>
      </c>
      <c r="AH1847" s="11">
        <f t="shared" si="2797"/>
        <v>0</v>
      </c>
      <c r="AI1847" s="11">
        <f t="shared" si="2797"/>
        <v>0</v>
      </c>
      <c r="AJ1847" s="11">
        <f t="shared" si="2797"/>
        <v>0</v>
      </c>
      <c r="AK1847" s="11">
        <f t="shared" si="2797"/>
        <v>0</v>
      </c>
      <c r="AL1847" s="11">
        <f t="shared" si="2797"/>
        <v>0</v>
      </c>
      <c r="AM1847" s="11">
        <f t="shared" si="2797"/>
        <v>0</v>
      </c>
      <c r="AN1847" s="11">
        <f t="shared" si="2797"/>
        <v>0</v>
      </c>
      <c r="AO1847" s="11">
        <f t="shared" si="2797"/>
        <v>0</v>
      </c>
      <c r="AP1847" s="11">
        <f t="shared" si="2797"/>
        <v>0</v>
      </c>
      <c r="AQ1847" s="11">
        <f t="shared" si="2797"/>
        <v>0</v>
      </c>
      <c r="AR1847" s="11">
        <v>0</v>
      </c>
      <c r="AS1847" s="11">
        <v>0</v>
      </c>
      <c r="AT1847" s="11">
        <f t="shared" ref="AT1847:BI1848" si="2798">SUM(AT1848)</f>
        <v>0</v>
      </c>
      <c r="AU1847" s="11">
        <f t="shared" si="2798"/>
        <v>0</v>
      </c>
      <c r="AV1847" s="11">
        <f t="shared" si="2798"/>
        <v>0</v>
      </c>
      <c r="AW1847" s="11">
        <f t="shared" si="2798"/>
        <v>0</v>
      </c>
      <c r="AX1847" s="11">
        <f t="shared" si="2798"/>
        <v>0</v>
      </c>
      <c r="AY1847" s="11">
        <f t="shared" si="2798"/>
        <v>0</v>
      </c>
      <c r="AZ1847" s="11">
        <f t="shared" si="2798"/>
        <v>0</v>
      </c>
      <c r="BA1847" s="11">
        <f t="shared" si="2798"/>
        <v>0</v>
      </c>
      <c r="BB1847" s="11">
        <f t="shared" si="2798"/>
        <v>0</v>
      </c>
      <c r="BC1847" s="11">
        <f t="shared" si="2798"/>
        <v>0</v>
      </c>
      <c r="BD1847" s="11">
        <f t="shared" si="2798"/>
        <v>0</v>
      </c>
      <c r="BE1847" s="11">
        <f t="shared" si="2798"/>
        <v>0</v>
      </c>
      <c r="BF1847" s="11">
        <f t="shared" si="2798"/>
        <v>0</v>
      </c>
      <c r="BG1847" s="11">
        <f t="shared" si="2798"/>
        <v>0</v>
      </c>
      <c r="BH1847" s="11">
        <f t="shared" si="2798"/>
        <v>0</v>
      </c>
      <c r="BI1847" s="11">
        <f t="shared" si="2798"/>
        <v>0</v>
      </c>
      <c r="BJ1847" s="11">
        <v>0</v>
      </c>
      <c r="BK1847" s="11">
        <v>0</v>
      </c>
    </row>
    <row r="1848" spans="1:63" ht="22.5" x14ac:dyDescent="0.25">
      <c r="A1848" s="4" t="s">
        <v>550</v>
      </c>
      <c r="B1848" s="4" t="s">
        <v>58</v>
      </c>
      <c r="C1848" s="4" t="s">
        <v>113</v>
      </c>
      <c r="D1848" s="107" t="s">
        <v>615</v>
      </c>
      <c r="E1848" s="106" t="s">
        <v>42</v>
      </c>
      <c r="F1848" s="106" t="s">
        <v>0</v>
      </c>
      <c r="G1848" s="2" t="s">
        <v>0</v>
      </c>
      <c r="H1848" s="2" t="s">
        <v>43</v>
      </c>
      <c r="I1848" s="12">
        <f>SUM(I1849)</f>
        <v>100</v>
      </c>
      <c r="J1848" s="12">
        <f t="shared" si="2796"/>
        <v>0</v>
      </c>
      <c r="K1848" s="12">
        <f t="shared" ref="K1848:Y1848" si="2799">SUM(K1849)</f>
        <v>0</v>
      </c>
      <c r="L1848" s="12">
        <f t="shared" si="2799"/>
        <v>0</v>
      </c>
      <c r="M1848" s="12">
        <f t="shared" si="2799"/>
        <v>0</v>
      </c>
      <c r="N1848" s="12">
        <f t="shared" si="2799"/>
        <v>0</v>
      </c>
      <c r="O1848" s="12">
        <f t="shared" si="2799"/>
        <v>0</v>
      </c>
      <c r="P1848" s="12">
        <f t="shared" si="2799"/>
        <v>0</v>
      </c>
      <c r="Q1848" s="12">
        <f t="shared" si="2799"/>
        <v>0</v>
      </c>
      <c r="R1848" s="12">
        <f t="shared" si="2799"/>
        <v>0</v>
      </c>
      <c r="S1848" s="12">
        <f t="shared" si="2799"/>
        <v>0</v>
      </c>
      <c r="T1848" s="12">
        <f t="shared" si="2799"/>
        <v>0</v>
      </c>
      <c r="U1848" s="12">
        <f t="shared" si="2799"/>
        <v>0</v>
      </c>
      <c r="V1848" s="12">
        <f t="shared" si="2799"/>
        <v>0</v>
      </c>
      <c r="W1848" s="12">
        <f t="shared" si="2799"/>
        <v>0</v>
      </c>
      <c r="X1848" s="12">
        <f t="shared" si="2799"/>
        <v>0</v>
      </c>
      <c r="Y1848" s="12">
        <f t="shared" si="2799"/>
        <v>0</v>
      </c>
      <c r="Z1848" s="12">
        <v>0</v>
      </c>
      <c r="AA1848" s="12">
        <v>0</v>
      </c>
      <c r="AB1848" s="12">
        <f t="shared" si="2797"/>
        <v>0</v>
      </c>
      <c r="AC1848" s="12">
        <f t="shared" ref="AC1848:AQ1848" si="2800">SUM(AC1849)</f>
        <v>0</v>
      </c>
      <c r="AD1848" s="12">
        <f t="shared" si="2800"/>
        <v>0</v>
      </c>
      <c r="AE1848" s="12">
        <f t="shared" si="2800"/>
        <v>0</v>
      </c>
      <c r="AF1848" s="12">
        <f t="shared" si="2800"/>
        <v>0</v>
      </c>
      <c r="AG1848" s="12">
        <f t="shared" si="2800"/>
        <v>0</v>
      </c>
      <c r="AH1848" s="12">
        <f t="shared" si="2800"/>
        <v>0</v>
      </c>
      <c r="AI1848" s="12">
        <f t="shared" si="2800"/>
        <v>0</v>
      </c>
      <c r="AJ1848" s="12">
        <f t="shared" si="2800"/>
        <v>0</v>
      </c>
      <c r="AK1848" s="12">
        <f t="shared" si="2800"/>
        <v>0</v>
      </c>
      <c r="AL1848" s="12">
        <f t="shared" si="2800"/>
        <v>0</v>
      </c>
      <c r="AM1848" s="12">
        <f t="shared" si="2800"/>
        <v>0</v>
      </c>
      <c r="AN1848" s="12">
        <f t="shared" si="2800"/>
        <v>0</v>
      </c>
      <c r="AO1848" s="12">
        <f t="shared" si="2800"/>
        <v>0</v>
      </c>
      <c r="AP1848" s="12">
        <f t="shared" si="2800"/>
        <v>0</v>
      </c>
      <c r="AQ1848" s="12">
        <f t="shared" si="2800"/>
        <v>0</v>
      </c>
      <c r="AR1848" s="12">
        <v>0</v>
      </c>
      <c r="AS1848" s="12">
        <v>0</v>
      </c>
      <c r="AT1848" s="12">
        <f t="shared" si="2798"/>
        <v>0</v>
      </c>
      <c r="AU1848" s="12">
        <f t="shared" ref="AU1848:BI1848" si="2801">SUM(AU1849)</f>
        <v>0</v>
      </c>
      <c r="AV1848" s="12">
        <f t="shared" si="2801"/>
        <v>0</v>
      </c>
      <c r="AW1848" s="12">
        <f t="shared" si="2801"/>
        <v>0</v>
      </c>
      <c r="AX1848" s="12">
        <f t="shared" si="2801"/>
        <v>0</v>
      </c>
      <c r="AY1848" s="12">
        <f t="shared" si="2801"/>
        <v>0</v>
      </c>
      <c r="AZ1848" s="12">
        <f t="shared" si="2801"/>
        <v>0</v>
      </c>
      <c r="BA1848" s="12">
        <f t="shared" si="2801"/>
        <v>0</v>
      </c>
      <c r="BB1848" s="12">
        <f t="shared" si="2801"/>
        <v>0</v>
      </c>
      <c r="BC1848" s="12">
        <f t="shared" si="2801"/>
        <v>0</v>
      </c>
      <c r="BD1848" s="12">
        <f t="shared" si="2801"/>
        <v>0</v>
      </c>
      <c r="BE1848" s="12">
        <f t="shared" si="2801"/>
        <v>0</v>
      </c>
      <c r="BF1848" s="12">
        <f t="shared" si="2801"/>
        <v>0</v>
      </c>
      <c r="BG1848" s="12">
        <f t="shared" si="2801"/>
        <v>0</v>
      </c>
      <c r="BH1848" s="12">
        <f t="shared" si="2801"/>
        <v>0</v>
      </c>
      <c r="BI1848" s="12">
        <f t="shared" si="2801"/>
        <v>0</v>
      </c>
      <c r="BJ1848" s="12">
        <v>0</v>
      </c>
      <c r="BK1848" s="12">
        <v>0</v>
      </c>
    </row>
    <row r="1849" spans="1:63" x14ac:dyDescent="0.25">
      <c r="A1849" s="4" t="s">
        <v>550</v>
      </c>
      <c r="B1849" s="4" t="s">
        <v>58</v>
      </c>
      <c r="C1849" s="4" t="s">
        <v>113</v>
      </c>
      <c r="D1849" s="107" t="s">
        <v>615</v>
      </c>
      <c r="E1849" s="117">
        <v>6148</v>
      </c>
      <c r="F1849" s="107"/>
      <c r="G1849" s="103" t="s">
        <v>1656</v>
      </c>
      <c r="H1849" s="13" t="s">
        <v>47</v>
      </c>
      <c r="I1849" s="14">
        <v>100</v>
      </c>
      <c r="J1849" s="14">
        <v>0</v>
      </c>
      <c r="K1849" s="14"/>
      <c r="L1849" s="14"/>
      <c r="M1849" s="14"/>
      <c r="N1849" s="14"/>
      <c r="O1849" s="14"/>
      <c r="P1849" s="14">
        <f t="shared" si="2787"/>
        <v>0</v>
      </c>
      <c r="Q1849" s="14"/>
      <c r="R1849" s="14"/>
      <c r="S1849" s="14"/>
      <c r="T1849" s="14"/>
      <c r="U1849" s="14"/>
      <c r="V1849" s="14"/>
      <c r="W1849" s="14"/>
      <c r="X1849" s="14"/>
      <c r="Y1849" s="14"/>
      <c r="Z1849" s="14">
        <v>0</v>
      </c>
      <c r="AA1849" s="14">
        <v>0</v>
      </c>
      <c r="AB1849" s="14">
        <v>0</v>
      </c>
      <c r="AC1849" s="14"/>
      <c r="AD1849" s="14"/>
      <c r="AE1849" s="14"/>
      <c r="AF1849" s="14"/>
      <c r="AG1849" s="14"/>
      <c r="AH1849" s="14">
        <f t="shared" si="2788"/>
        <v>0</v>
      </c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>
        <v>0</v>
      </c>
      <c r="AS1849" s="14">
        <v>0</v>
      </c>
      <c r="AT1849" s="14">
        <v>0</v>
      </c>
      <c r="AU1849" s="14"/>
      <c r="AV1849" s="14"/>
      <c r="AW1849" s="14"/>
      <c r="AX1849" s="14"/>
      <c r="AY1849" s="14"/>
      <c r="AZ1849" s="14">
        <f t="shared" si="2789"/>
        <v>0</v>
      </c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>
        <v>0</v>
      </c>
      <c r="BK1849" s="14">
        <v>0</v>
      </c>
    </row>
    <row r="1850" spans="1:63" ht="33.75" x14ac:dyDescent="0.25">
      <c r="A1850" s="1" t="s">
        <v>0</v>
      </c>
      <c r="B1850" s="1" t="s">
        <v>0</v>
      </c>
      <c r="C1850" s="1" t="s">
        <v>0</v>
      </c>
      <c r="D1850" s="106" t="s">
        <v>0</v>
      </c>
      <c r="E1850" s="106" t="s">
        <v>0</v>
      </c>
      <c r="F1850" s="106" t="s">
        <v>0</v>
      </c>
      <c r="G1850" s="2" t="s">
        <v>0</v>
      </c>
      <c r="H1850" s="10" t="s">
        <v>49</v>
      </c>
      <c r="I1850" s="11">
        <f>SUM(I1851)</f>
        <v>40000</v>
      </c>
      <c r="J1850" s="11">
        <f t="shared" ref="J1850:Y1850" si="2802">SUM(J1851)</f>
        <v>10000</v>
      </c>
      <c r="K1850" s="11">
        <f t="shared" si="2802"/>
        <v>0</v>
      </c>
      <c r="L1850" s="11">
        <f t="shared" si="2802"/>
        <v>0</v>
      </c>
      <c r="M1850" s="11">
        <f t="shared" si="2802"/>
        <v>0</v>
      </c>
      <c r="N1850" s="11">
        <f t="shared" si="2802"/>
        <v>0</v>
      </c>
      <c r="O1850" s="11">
        <f t="shared" si="2802"/>
        <v>0</v>
      </c>
      <c r="P1850" s="11">
        <f t="shared" si="2802"/>
        <v>10000</v>
      </c>
      <c r="Q1850" s="11">
        <f t="shared" si="2802"/>
        <v>0</v>
      </c>
      <c r="R1850" s="11">
        <f t="shared" si="2802"/>
        <v>0</v>
      </c>
      <c r="S1850" s="11">
        <f t="shared" si="2802"/>
        <v>0</v>
      </c>
      <c r="T1850" s="11">
        <f t="shared" si="2802"/>
        <v>0</v>
      </c>
      <c r="U1850" s="11">
        <f t="shared" si="2802"/>
        <v>1436</v>
      </c>
      <c r="V1850" s="11">
        <f t="shared" si="2802"/>
        <v>0</v>
      </c>
      <c r="W1850" s="11">
        <f t="shared" si="2802"/>
        <v>8564</v>
      </c>
      <c r="X1850" s="11">
        <f t="shared" si="2802"/>
        <v>0</v>
      </c>
      <c r="Y1850" s="11">
        <f t="shared" si="2802"/>
        <v>0</v>
      </c>
      <c r="Z1850" s="11">
        <v>10000</v>
      </c>
      <c r="AA1850" s="11">
        <v>0</v>
      </c>
      <c r="AB1850" s="11">
        <f t="shared" ref="AB1850:AQ1850" si="2803">SUM(AB1851)</f>
        <v>0</v>
      </c>
      <c r="AC1850" s="11">
        <f t="shared" si="2803"/>
        <v>0</v>
      </c>
      <c r="AD1850" s="11">
        <f t="shared" si="2803"/>
        <v>0</v>
      </c>
      <c r="AE1850" s="11">
        <f t="shared" si="2803"/>
        <v>0</v>
      </c>
      <c r="AF1850" s="11">
        <f t="shared" si="2803"/>
        <v>0</v>
      </c>
      <c r="AG1850" s="11">
        <f t="shared" si="2803"/>
        <v>0</v>
      </c>
      <c r="AH1850" s="11">
        <f t="shared" si="2803"/>
        <v>0</v>
      </c>
      <c r="AI1850" s="11">
        <f t="shared" si="2803"/>
        <v>0</v>
      </c>
      <c r="AJ1850" s="11">
        <f t="shared" si="2803"/>
        <v>0</v>
      </c>
      <c r="AK1850" s="11">
        <f t="shared" si="2803"/>
        <v>0</v>
      </c>
      <c r="AL1850" s="11">
        <f t="shared" si="2803"/>
        <v>0</v>
      </c>
      <c r="AM1850" s="11">
        <f t="shared" si="2803"/>
        <v>0</v>
      </c>
      <c r="AN1850" s="11">
        <f t="shared" si="2803"/>
        <v>0</v>
      </c>
      <c r="AO1850" s="11">
        <f t="shared" si="2803"/>
        <v>0</v>
      </c>
      <c r="AP1850" s="11">
        <f t="shared" si="2803"/>
        <v>0</v>
      </c>
      <c r="AQ1850" s="11">
        <f t="shared" si="2803"/>
        <v>0</v>
      </c>
      <c r="AR1850" s="11">
        <v>0</v>
      </c>
      <c r="AS1850" s="11">
        <v>0</v>
      </c>
      <c r="AT1850" s="11">
        <f t="shared" ref="AT1850:BI1850" si="2804">SUM(AT1851)</f>
        <v>0</v>
      </c>
      <c r="AU1850" s="11">
        <f t="shared" si="2804"/>
        <v>0</v>
      </c>
      <c r="AV1850" s="11">
        <f t="shared" si="2804"/>
        <v>0</v>
      </c>
      <c r="AW1850" s="11">
        <f t="shared" si="2804"/>
        <v>0</v>
      </c>
      <c r="AX1850" s="11">
        <f t="shared" si="2804"/>
        <v>0</v>
      </c>
      <c r="AY1850" s="11">
        <f t="shared" si="2804"/>
        <v>0</v>
      </c>
      <c r="AZ1850" s="11">
        <f t="shared" si="2804"/>
        <v>0</v>
      </c>
      <c r="BA1850" s="11">
        <f t="shared" si="2804"/>
        <v>0</v>
      </c>
      <c r="BB1850" s="11">
        <f t="shared" si="2804"/>
        <v>0</v>
      </c>
      <c r="BC1850" s="11">
        <f t="shared" si="2804"/>
        <v>0</v>
      </c>
      <c r="BD1850" s="11">
        <f t="shared" si="2804"/>
        <v>0</v>
      </c>
      <c r="BE1850" s="11">
        <f t="shared" si="2804"/>
        <v>0</v>
      </c>
      <c r="BF1850" s="11">
        <f t="shared" si="2804"/>
        <v>0</v>
      </c>
      <c r="BG1850" s="11">
        <f t="shared" si="2804"/>
        <v>0</v>
      </c>
      <c r="BH1850" s="11">
        <f t="shared" si="2804"/>
        <v>0</v>
      </c>
      <c r="BI1850" s="11">
        <f t="shared" si="2804"/>
        <v>0</v>
      </c>
      <c r="BJ1850" s="11">
        <v>0</v>
      </c>
      <c r="BK1850" s="11">
        <v>0</v>
      </c>
    </row>
    <row r="1851" spans="1:63" x14ac:dyDescent="0.25">
      <c r="A1851" s="4" t="s">
        <v>550</v>
      </c>
      <c r="B1851" s="4" t="s">
        <v>58</v>
      </c>
      <c r="C1851" s="4" t="s">
        <v>113</v>
      </c>
      <c r="D1851" s="107" t="s">
        <v>615</v>
      </c>
      <c r="E1851" s="106" t="s">
        <v>50</v>
      </c>
      <c r="F1851" s="106" t="s">
        <v>0</v>
      </c>
      <c r="G1851" s="2" t="s">
        <v>0</v>
      </c>
      <c r="H1851" s="2" t="s">
        <v>51</v>
      </c>
      <c r="I1851" s="12">
        <f>SUM(I1852:I1853)</f>
        <v>40000</v>
      </c>
      <c r="J1851" s="12">
        <f t="shared" ref="J1851:Y1851" si="2805">SUM(J1852:J1853)</f>
        <v>10000</v>
      </c>
      <c r="K1851" s="12">
        <f t="shared" si="2805"/>
        <v>0</v>
      </c>
      <c r="L1851" s="12">
        <f t="shared" si="2805"/>
        <v>0</v>
      </c>
      <c r="M1851" s="12">
        <f t="shared" si="2805"/>
        <v>0</v>
      </c>
      <c r="N1851" s="12">
        <f t="shared" si="2805"/>
        <v>0</v>
      </c>
      <c r="O1851" s="12">
        <f t="shared" si="2805"/>
        <v>0</v>
      </c>
      <c r="P1851" s="12">
        <f t="shared" ref="P1851" si="2806">SUM(P1852:P1853)</f>
        <v>10000</v>
      </c>
      <c r="Q1851" s="12">
        <f t="shared" si="2805"/>
        <v>0</v>
      </c>
      <c r="R1851" s="12">
        <f t="shared" si="2805"/>
        <v>0</v>
      </c>
      <c r="S1851" s="12">
        <f t="shared" si="2805"/>
        <v>0</v>
      </c>
      <c r="T1851" s="12">
        <f t="shared" si="2805"/>
        <v>0</v>
      </c>
      <c r="U1851" s="12">
        <f t="shared" si="2805"/>
        <v>1436</v>
      </c>
      <c r="V1851" s="12">
        <f t="shared" si="2805"/>
        <v>0</v>
      </c>
      <c r="W1851" s="12">
        <f t="shared" si="2805"/>
        <v>8564</v>
      </c>
      <c r="X1851" s="12">
        <f t="shared" si="2805"/>
        <v>0</v>
      </c>
      <c r="Y1851" s="12">
        <f t="shared" si="2805"/>
        <v>0</v>
      </c>
      <c r="Z1851" s="12">
        <v>10000</v>
      </c>
      <c r="AA1851" s="12">
        <v>0</v>
      </c>
      <c r="AB1851" s="12">
        <f t="shared" ref="AB1851:AQ1851" si="2807">SUM(AB1852:AB1853)</f>
        <v>0</v>
      </c>
      <c r="AC1851" s="12">
        <f t="shared" si="2807"/>
        <v>0</v>
      </c>
      <c r="AD1851" s="12">
        <f t="shared" si="2807"/>
        <v>0</v>
      </c>
      <c r="AE1851" s="12">
        <f t="shared" si="2807"/>
        <v>0</v>
      </c>
      <c r="AF1851" s="12">
        <f t="shared" si="2807"/>
        <v>0</v>
      </c>
      <c r="AG1851" s="12">
        <f t="shared" si="2807"/>
        <v>0</v>
      </c>
      <c r="AH1851" s="12">
        <f t="shared" ref="AH1851" si="2808">SUM(AH1852:AH1853)</f>
        <v>0</v>
      </c>
      <c r="AI1851" s="12">
        <f t="shared" si="2807"/>
        <v>0</v>
      </c>
      <c r="AJ1851" s="12">
        <f t="shared" si="2807"/>
        <v>0</v>
      </c>
      <c r="AK1851" s="12">
        <f t="shared" si="2807"/>
        <v>0</v>
      </c>
      <c r="AL1851" s="12">
        <f t="shared" si="2807"/>
        <v>0</v>
      </c>
      <c r="AM1851" s="12">
        <f t="shared" si="2807"/>
        <v>0</v>
      </c>
      <c r="AN1851" s="12">
        <f t="shared" si="2807"/>
        <v>0</v>
      </c>
      <c r="AO1851" s="12">
        <f t="shared" si="2807"/>
        <v>0</v>
      </c>
      <c r="AP1851" s="12">
        <f t="shared" si="2807"/>
        <v>0</v>
      </c>
      <c r="AQ1851" s="12">
        <f t="shared" si="2807"/>
        <v>0</v>
      </c>
      <c r="AR1851" s="12">
        <v>0</v>
      </c>
      <c r="AS1851" s="12">
        <v>0</v>
      </c>
      <c r="AT1851" s="12">
        <f t="shared" ref="AT1851:BI1851" si="2809">SUM(AT1852:AT1853)</f>
        <v>0</v>
      </c>
      <c r="AU1851" s="12">
        <f t="shared" si="2809"/>
        <v>0</v>
      </c>
      <c r="AV1851" s="12">
        <f t="shared" si="2809"/>
        <v>0</v>
      </c>
      <c r="AW1851" s="12">
        <f t="shared" si="2809"/>
        <v>0</v>
      </c>
      <c r="AX1851" s="12">
        <f t="shared" si="2809"/>
        <v>0</v>
      </c>
      <c r="AY1851" s="12">
        <f t="shared" si="2809"/>
        <v>0</v>
      </c>
      <c r="AZ1851" s="12">
        <f t="shared" ref="AZ1851" si="2810">SUM(AZ1852:AZ1853)</f>
        <v>0</v>
      </c>
      <c r="BA1851" s="12">
        <f t="shared" si="2809"/>
        <v>0</v>
      </c>
      <c r="BB1851" s="12">
        <f t="shared" si="2809"/>
        <v>0</v>
      </c>
      <c r="BC1851" s="12">
        <f t="shared" si="2809"/>
        <v>0</v>
      </c>
      <c r="BD1851" s="12">
        <f t="shared" si="2809"/>
        <v>0</v>
      </c>
      <c r="BE1851" s="12">
        <f t="shared" si="2809"/>
        <v>0</v>
      </c>
      <c r="BF1851" s="12">
        <f t="shared" si="2809"/>
        <v>0</v>
      </c>
      <c r="BG1851" s="12">
        <f t="shared" si="2809"/>
        <v>0</v>
      </c>
      <c r="BH1851" s="12">
        <f t="shared" si="2809"/>
        <v>0</v>
      </c>
      <c r="BI1851" s="12">
        <f t="shared" si="2809"/>
        <v>0</v>
      </c>
      <c r="BJ1851" s="12">
        <v>0</v>
      </c>
      <c r="BK1851" s="12">
        <v>0</v>
      </c>
    </row>
    <row r="1852" spans="1:63" x14ac:dyDescent="0.25">
      <c r="A1852" s="4" t="s">
        <v>550</v>
      </c>
      <c r="B1852" s="4" t="s">
        <v>58</v>
      </c>
      <c r="C1852" s="4" t="s">
        <v>113</v>
      </c>
      <c r="D1852" s="107" t="s">
        <v>615</v>
      </c>
      <c r="E1852" s="117">
        <v>8213</v>
      </c>
      <c r="F1852" s="107"/>
      <c r="G1852" s="103" t="s">
        <v>1656</v>
      </c>
      <c r="H1852" s="13" t="s">
        <v>53</v>
      </c>
      <c r="I1852" s="14">
        <v>40000</v>
      </c>
      <c r="J1852" s="14">
        <v>10000</v>
      </c>
      <c r="K1852" s="14"/>
      <c r="L1852" s="14"/>
      <c r="M1852" s="14"/>
      <c r="N1852" s="14"/>
      <c r="O1852" s="14"/>
      <c r="P1852" s="14">
        <f t="shared" si="2787"/>
        <v>10000</v>
      </c>
      <c r="Q1852" s="14"/>
      <c r="R1852" s="14"/>
      <c r="S1852" s="14"/>
      <c r="T1852" s="14"/>
      <c r="U1852" s="14">
        <v>1436</v>
      </c>
      <c r="V1852" s="14"/>
      <c r="W1852" s="14">
        <v>8564</v>
      </c>
      <c r="X1852" s="14"/>
      <c r="Y1852" s="14"/>
      <c r="Z1852" s="14">
        <v>10000</v>
      </c>
      <c r="AA1852" s="14">
        <v>0</v>
      </c>
      <c r="AB1852" s="14">
        <v>0</v>
      </c>
      <c r="AC1852" s="14"/>
      <c r="AD1852" s="14"/>
      <c r="AE1852" s="14"/>
      <c r="AF1852" s="14"/>
      <c r="AG1852" s="14"/>
      <c r="AH1852" s="14">
        <f t="shared" si="2788"/>
        <v>0</v>
      </c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>
        <v>0</v>
      </c>
      <c r="AS1852" s="14">
        <v>0</v>
      </c>
      <c r="AT1852" s="14">
        <v>0</v>
      </c>
      <c r="AU1852" s="14"/>
      <c r="AV1852" s="14"/>
      <c r="AW1852" s="14"/>
      <c r="AX1852" s="14"/>
      <c r="AY1852" s="14"/>
      <c r="AZ1852" s="14">
        <f t="shared" si="2789"/>
        <v>0</v>
      </c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>
        <v>0</v>
      </c>
      <c r="BK1852" s="14">
        <v>0</v>
      </c>
    </row>
    <row r="1853" spans="1:63" x14ac:dyDescent="0.25">
      <c r="A1853" s="4" t="s">
        <v>550</v>
      </c>
      <c r="B1853" s="4" t="s">
        <v>58</v>
      </c>
      <c r="C1853" s="4" t="s">
        <v>113</v>
      </c>
      <c r="D1853" s="107" t="s">
        <v>615</v>
      </c>
      <c r="E1853" s="117">
        <v>8216</v>
      </c>
      <c r="F1853" s="107"/>
      <c r="G1853" s="103" t="s">
        <v>1656</v>
      </c>
      <c r="H1853" s="13" t="s">
        <v>110</v>
      </c>
      <c r="I1853" s="14">
        <v>0</v>
      </c>
      <c r="J1853" s="14">
        <v>0</v>
      </c>
      <c r="K1853" s="14"/>
      <c r="L1853" s="14"/>
      <c r="M1853" s="14"/>
      <c r="N1853" s="14"/>
      <c r="O1853" s="14"/>
      <c r="P1853" s="14">
        <f t="shared" si="2787"/>
        <v>0</v>
      </c>
      <c r="Q1853" s="14"/>
      <c r="R1853" s="14"/>
      <c r="S1853" s="14"/>
      <c r="T1853" s="14"/>
      <c r="U1853" s="14"/>
      <c r="V1853" s="14"/>
      <c r="W1853" s="14"/>
      <c r="X1853" s="14"/>
      <c r="Y1853" s="14"/>
      <c r="Z1853" s="14">
        <v>0</v>
      </c>
      <c r="AA1853" s="14">
        <v>0</v>
      </c>
      <c r="AB1853" s="14">
        <v>0</v>
      </c>
      <c r="AC1853" s="14"/>
      <c r="AD1853" s="14"/>
      <c r="AE1853" s="14"/>
      <c r="AF1853" s="14"/>
      <c r="AG1853" s="14"/>
      <c r="AH1853" s="14">
        <f t="shared" si="2788"/>
        <v>0</v>
      </c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>
        <v>0</v>
      </c>
      <c r="AS1853" s="14">
        <v>0</v>
      </c>
      <c r="AT1853" s="14">
        <v>0</v>
      </c>
      <c r="AU1853" s="14"/>
      <c r="AV1853" s="14"/>
      <c r="AW1853" s="14"/>
      <c r="AX1853" s="14"/>
      <c r="AY1853" s="14"/>
      <c r="AZ1853" s="14">
        <f t="shared" si="2789"/>
        <v>0</v>
      </c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>
        <v>0</v>
      </c>
      <c r="BK1853" s="14">
        <v>0</v>
      </c>
    </row>
    <row r="1854" spans="1:63" x14ac:dyDescent="0.25">
      <c r="A1854" s="13" t="s">
        <v>0</v>
      </c>
      <c r="B1854" s="13" t="s">
        <v>0</v>
      </c>
      <c r="C1854" s="13" t="s">
        <v>0</v>
      </c>
      <c r="D1854" s="103" t="s">
        <v>0</v>
      </c>
      <c r="E1854" s="103" t="s">
        <v>0</v>
      </c>
      <c r="F1854" s="103" t="s">
        <v>0</v>
      </c>
      <c r="G1854" s="13" t="s">
        <v>0</v>
      </c>
      <c r="H1854" s="10" t="s">
        <v>624</v>
      </c>
      <c r="I1854" s="11">
        <f>SUM(I1850,I1847,I1823)</f>
        <v>2411518</v>
      </c>
      <c r="J1854" s="11">
        <f t="shared" ref="J1854:Y1854" si="2811">SUM(J1850,J1847,J1823)</f>
        <v>145000</v>
      </c>
      <c r="K1854" s="11">
        <f t="shared" si="2811"/>
        <v>0</v>
      </c>
      <c r="L1854" s="11">
        <f t="shared" si="2811"/>
        <v>0</v>
      </c>
      <c r="M1854" s="11">
        <f t="shared" si="2811"/>
        <v>0</v>
      </c>
      <c r="N1854" s="11">
        <f t="shared" si="2811"/>
        <v>0</v>
      </c>
      <c r="O1854" s="11">
        <f t="shared" si="2811"/>
        <v>0</v>
      </c>
      <c r="P1854" s="11">
        <f t="shared" si="2811"/>
        <v>145000</v>
      </c>
      <c r="Q1854" s="11">
        <f t="shared" si="2811"/>
        <v>21099</v>
      </c>
      <c r="R1854" s="11">
        <f t="shared" si="2811"/>
        <v>16843</v>
      </c>
      <c r="S1854" s="11">
        <f t="shared" si="2811"/>
        <v>0</v>
      </c>
      <c r="T1854" s="11">
        <f t="shared" si="2811"/>
        <v>0</v>
      </c>
      <c r="U1854" s="11">
        <f t="shared" si="2811"/>
        <v>46494</v>
      </c>
      <c r="V1854" s="11">
        <f t="shared" si="2811"/>
        <v>0</v>
      </c>
      <c r="W1854" s="11">
        <f t="shared" si="2811"/>
        <v>60564</v>
      </c>
      <c r="X1854" s="11">
        <f t="shared" si="2811"/>
        <v>0</v>
      </c>
      <c r="Y1854" s="11">
        <f t="shared" si="2811"/>
        <v>0</v>
      </c>
      <c r="Z1854" s="11">
        <v>145000</v>
      </c>
      <c r="AA1854" s="11">
        <v>0</v>
      </c>
      <c r="AB1854" s="11">
        <f t="shared" ref="AB1854:AQ1854" si="2812">SUM(AB1850,AB1847,AB1823)</f>
        <v>0</v>
      </c>
      <c r="AC1854" s="11">
        <f t="shared" si="2812"/>
        <v>0</v>
      </c>
      <c r="AD1854" s="11">
        <f t="shared" si="2812"/>
        <v>0</v>
      </c>
      <c r="AE1854" s="11">
        <f t="shared" si="2812"/>
        <v>0</v>
      </c>
      <c r="AF1854" s="11">
        <f t="shared" si="2812"/>
        <v>0</v>
      </c>
      <c r="AG1854" s="11">
        <f t="shared" si="2812"/>
        <v>0</v>
      </c>
      <c r="AH1854" s="11">
        <f t="shared" si="2812"/>
        <v>0</v>
      </c>
      <c r="AI1854" s="11">
        <f t="shared" si="2812"/>
        <v>0</v>
      </c>
      <c r="AJ1854" s="11">
        <f t="shared" si="2812"/>
        <v>0</v>
      </c>
      <c r="AK1854" s="11">
        <f t="shared" si="2812"/>
        <v>0</v>
      </c>
      <c r="AL1854" s="11">
        <f t="shared" si="2812"/>
        <v>0</v>
      </c>
      <c r="AM1854" s="11">
        <f t="shared" si="2812"/>
        <v>0</v>
      </c>
      <c r="AN1854" s="11">
        <f t="shared" si="2812"/>
        <v>0</v>
      </c>
      <c r="AO1854" s="11">
        <f t="shared" si="2812"/>
        <v>0</v>
      </c>
      <c r="AP1854" s="11">
        <f t="shared" si="2812"/>
        <v>0</v>
      </c>
      <c r="AQ1854" s="11">
        <f t="shared" si="2812"/>
        <v>0</v>
      </c>
      <c r="AR1854" s="11">
        <v>0</v>
      </c>
      <c r="AS1854" s="11">
        <v>0</v>
      </c>
      <c r="AT1854" s="11">
        <f t="shared" ref="AT1854:BI1854" si="2813">SUM(AT1850,AT1847,AT1823)</f>
        <v>10000</v>
      </c>
      <c r="AU1854" s="11">
        <f t="shared" si="2813"/>
        <v>54357</v>
      </c>
      <c r="AV1854" s="11">
        <f t="shared" si="2813"/>
        <v>0</v>
      </c>
      <c r="AW1854" s="11">
        <f t="shared" si="2813"/>
        <v>79000</v>
      </c>
      <c r="AX1854" s="11">
        <f t="shared" si="2813"/>
        <v>0</v>
      </c>
      <c r="AY1854" s="11">
        <f t="shared" si="2813"/>
        <v>0</v>
      </c>
      <c r="AZ1854" s="11">
        <f t="shared" si="2813"/>
        <v>143357</v>
      </c>
      <c r="BA1854" s="11">
        <f t="shared" si="2813"/>
        <v>0</v>
      </c>
      <c r="BB1854" s="11">
        <f t="shared" si="2813"/>
        <v>0</v>
      </c>
      <c r="BC1854" s="11">
        <f t="shared" si="2813"/>
        <v>54357</v>
      </c>
      <c r="BD1854" s="11">
        <f t="shared" si="2813"/>
        <v>0</v>
      </c>
      <c r="BE1854" s="11">
        <f t="shared" si="2813"/>
        <v>10000</v>
      </c>
      <c r="BF1854" s="11">
        <f t="shared" si="2813"/>
        <v>0</v>
      </c>
      <c r="BG1854" s="11">
        <f t="shared" si="2813"/>
        <v>35000</v>
      </c>
      <c r="BH1854" s="11">
        <f t="shared" si="2813"/>
        <v>44000</v>
      </c>
      <c r="BI1854" s="11">
        <f t="shared" si="2813"/>
        <v>0</v>
      </c>
      <c r="BJ1854" s="11">
        <v>143357</v>
      </c>
      <c r="BK1854" s="11">
        <v>0</v>
      </c>
    </row>
    <row r="1855" spans="1:63" ht="15.75" thickBot="1" x14ac:dyDescent="0.3">
      <c r="A1855" s="13" t="s">
        <v>0</v>
      </c>
      <c r="B1855" s="13" t="s">
        <v>0</v>
      </c>
      <c r="C1855" s="13" t="s">
        <v>0</v>
      </c>
      <c r="D1855" s="103" t="s">
        <v>0</v>
      </c>
      <c r="E1855" s="103" t="s">
        <v>0</v>
      </c>
      <c r="F1855" s="103" t="s">
        <v>0</v>
      </c>
      <c r="G1855" s="13" t="s">
        <v>0</v>
      </c>
      <c r="H1855" s="2" t="s">
        <v>55</v>
      </c>
      <c r="I1855" s="12">
        <v>49</v>
      </c>
      <c r="J1855" s="13" t="s">
        <v>0</v>
      </c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>
        <v>0</v>
      </c>
      <c r="AA1855" s="13"/>
      <c r="AB1855" s="13" t="s">
        <v>0</v>
      </c>
      <c r="AC1855" s="13"/>
      <c r="AD1855" s="13"/>
      <c r="AE1855" s="13"/>
      <c r="AF1855" s="13"/>
      <c r="AG1855" s="13"/>
      <c r="AH1855" s="13"/>
      <c r="AI1855" s="13"/>
      <c r="AJ1855" s="13"/>
      <c r="AK1855" s="13"/>
      <c r="AL1855" s="13"/>
      <c r="AM1855" s="13"/>
      <c r="AN1855" s="13"/>
      <c r="AO1855" s="13"/>
      <c r="AP1855" s="13"/>
      <c r="AQ1855" s="13"/>
      <c r="AR1855" s="13">
        <v>0</v>
      </c>
      <c r="AS1855" s="13"/>
      <c r="AT1855" s="13" t="s">
        <v>0</v>
      </c>
      <c r="AU1855" s="13"/>
      <c r="AV1855" s="13"/>
      <c r="AW1855" s="13"/>
      <c r="AX1855" s="13"/>
      <c r="AY1855" s="13"/>
      <c r="AZ1855" s="13"/>
      <c r="BA1855" s="13"/>
      <c r="BB1855" s="13"/>
      <c r="BC1855" s="13"/>
      <c r="BD1855" s="13"/>
      <c r="BE1855" s="13"/>
      <c r="BF1855" s="13"/>
      <c r="BG1855" s="13"/>
      <c r="BH1855" s="13"/>
      <c r="BI1855" s="13"/>
      <c r="BJ1855" s="13">
        <v>0</v>
      </c>
      <c r="BK1855" s="13"/>
    </row>
    <row r="1856" spans="1:63" ht="69.75" customHeight="1" thickBot="1" x14ac:dyDescent="0.3">
      <c r="A1856" s="148" t="s">
        <v>0</v>
      </c>
      <c r="B1856" s="148" t="s">
        <v>0</v>
      </c>
      <c r="C1856" s="148" t="s">
        <v>0</v>
      </c>
      <c r="D1856" s="151" t="s">
        <v>0</v>
      </c>
      <c r="E1856" s="151" t="s">
        <v>0</v>
      </c>
      <c r="F1856" s="151" t="s">
        <v>0</v>
      </c>
      <c r="G1856" s="154" t="s">
        <v>0</v>
      </c>
      <c r="H1856" s="5" t="s">
        <v>56</v>
      </c>
      <c r="I1856" s="5" t="s">
        <v>9</v>
      </c>
      <c r="J1856" s="94" t="s">
        <v>10</v>
      </c>
      <c r="K1856" s="94" t="s">
        <v>1602</v>
      </c>
      <c r="L1856" s="94" t="s">
        <v>1535</v>
      </c>
      <c r="M1856" s="94" t="s">
        <v>1591</v>
      </c>
      <c r="N1856" s="94" t="s">
        <v>1592</v>
      </c>
      <c r="O1856" s="94" t="s">
        <v>1593</v>
      </c>
      <c r="P1856" s="94" t="s">
        <v>1606</v>
      </c>
      <c r="Q1856" s="94" t="s">
        <v>1603</v>
      </c>
      <c r="R1856" s="94" t="s">
        <v>1594</v>
      </c>
      <c r="S1856" s="94" t="s">
        <v>1595</v>
      </c>
      <c r="T1856" s="94" t="s">
        <v>1596</v>
      </c>
      <c r="U1856" s="94" t="s">
        <v>1597</v>
      </c>
      <c r="V1856" s="94" t="s">
        <v>1598</v>
      </c>
      <c r="W1856" s="94" t="s">
        <v>1599</v>
      </c>
      <c r="X1856" s="94" t="s">
        <v>1604</v>
      </c>
      <c r="Y1856" s="94" t="s">
        <v>1605</v>
      </c>
      <c r="Z1856" s="94" t="s">
        <v>1600</v>
      </c>
      <c r="AA1856" s="94" t="s">
        <v>1601</v>
      </c>
      <c r="AB1856" s="95" t="s">
        <v>11</v>
      </c>
      <c r="AC1856" s="95" t="s">
        <v>1602</v>
      </c>
      <c r="AD1856" s="95" t="s">
        <v>1535</v>
      </c>
      <c r="AE1856" s="95" t="s">
        <v>1591</v>
      </c>
      <c r="AF1856" s="95" t="s">
        <v>1592</v>
      </c>
      <c r="AG1856" s="95" t="s">
        <v>1593</v>
      </c>
      <c r="AH1856" s="95" t="s">
        <v>1607</v>
      </c>
      <c r="AI1856" s="95" t="s">
        <v>1603</v>
      </c>
      <c r="AJ1856" s="95" t="s">
        <v>1594</v>
      </c>
      <c r="AK1856" s="95" t="s">
        <v>1595</v>
      </c>
      <c r="AL1856" s="95" t="s">
        <v>1596</v>
      </c>
      <c r="AM1856" s="95" t="s">
        <v>1597</v>
      </c>
      <c r="AN1856" s="95" t="s">
        <v>1598</v>
      </c>
      <c r="AO1856" s="95" t="s">
        <v>1599</v>
      </c>
      <c r="AP1856" s="95" t="s">
        <v>1604</v>
      </c>
      <c r="AQ1856" s="95" t="s">
        <v>1605</v>
      </c>
      <c r="AR1856" s="95" t="s">
        <v>1600</v>
      </c>
      <c r="AS1856" s="95" t="s">
        <v>1601</v>
      </c>
      <c r="AT1856" s="96" t="s">
        <v>12</v>
      </c>
      <c r="AU1856" s="96" t="s">
        <v>1602</v>
      </c>
      <c r="AV1856" s="96" t="s">
        <v>1535</v>
      </c>
      <c r="AW1856" s="96" t="s">
        <v>1591</v>
      </c>
      <c r="AX1856" s="96" t="s">
        <v>1592</v>
      </c>
      <c r="AY1856" s="96" t="s">
        <v>1593</v>
      </c>
      <c r="AZ1856" s="96" t="s">
        <v>1608</v>
      </c>
      <c r="BA1856" s="96" t="s">
        <v>1603</v>
      </c>
      <c r="BB1856" s="96" t="s">
        <v>1594</v>
      </c>
      <c r="BC1856" s="96" t="s">
        <v>1595</v>
      </c>
      <c r="BD1856" s="96" t="s">
        <v>1596</v>
      </c>
      <c r="BE1856" s="96" t="s">
        <v>1597</v>
      </c>
      <c r="BF1856" s="96" t="s">
        <v>1598</v>
      </c>
      <c r="BG1856" s="96" t="s">
        <v>1599</v>
      </c>
      <c r="BH1856" s="96" t="s">
        <v>1604</v>
      </c>
      <c r="BI1856" s="96" t="s">
        <v>1605</v>
      </c>
      <c r="BJ1856" s="96" t="s">
        <v>1600</v>
      </c>
      <c r="BK1856" s="96" t="s">
        <v>1601</v>
      </c>
    </row>
    <row r="1857" spans="1:63" x14ac:dyDescent="0.25">
      <c r="A1857" s="149"/>
      <c r="B1857" s="149"/>
      <c r="C1857" s="149"/>
      <c r="D1857" s="152"/>
      <c r="E1857" s="152"/>
      <c r="F1857" s="152"/>
      <c r="G1857" s="155"/>
      <c r="H1857" s="15" t="s">
        <v>0</v>
      </c>
      <c r="I1857" s="9" t="s">
        <v>13</v>
      </c>
      <c r="J1857" s="9">
        <v>1</v>
      </c>
      <c r="K1857" s="9">
        <v>2</v>
      </c>
      <c r="L1857" s="9">
        <v>3</v>
      </c>
      <c r="M1857" s="9">
        <v>4</v>
      </c>
      <c r="N1857" s="9">
        <v>5</v>
      </c>
      <c r="O1857" s="9">
        <v>6</v>
      </c>
      <c r="P1857" s="9">
        <v>7</v>
      </c>
      <c r="Q1857" s="9">
        <v>8</v>
      </c>
      <c r="R1857" s="9">
        <v>9</v>
      </c>
      <c r="S1857" s="9">
        <v>10</v>
      </c>
      <c r="T1857" s="9">
        <v>11</v>
      </c>
      <c r="U1857" s="9">
        <v>12</v>
      </c>
      <c r="V1857" s="9">
        <v>13</v>
      </c>
      <c r="W1857" s="9">
        <v>14</v>
      </c>
      <c r="X1857" s="9">
        <v>15</v>
      </c>
      <c r="Y1857" s="9">
        <v>16</v>
      </c>
      <c r="Z1857" s="9">
        <v>20</v>
      </c>
      <c r="AA1857" s="9">
        <v>21</v>
      </c>
      <c r="AB1857" s="9">
        <v>1</v>
      </c>
      <c r="AC1857" s="9">
        <v>2</v>
      </c>
      <c r="AD1857" s="9">
        <v>3</v>
      </c>
      <c r="AE1857" s="9">
        <v>4</v>
      </c>
      <c r="AF1857" s="9">
        <v>5</v>
      </c>
      <c r="AG1857" s="9">
        <v>6</v>
      </c>
      <c r="AH1857" s="9">
        <v>7</v>
      </c>
      <c r="AI1857" s="9">
        <v>8</v>
      </c>
      <c r="AJ1857" s="9">
        <v>9</v>
      </c>
      <c r="AK1857" s="9">
        <v>10</v>
      </c>
      <c r="AL1857" s="9">
        <v>11</v>
      </c>
      <c r="AM1857" s="9">
        <v>12</v>
      </c>
      <c r="AN1857" s="9">
        <v>13</v>
      </c>
      <c r="AO1857" s="9">
        <v>14</v>
      </c>
      <c r="AP1857" s="9">
        <v>15</v>
      </c>
      <c r="AQ1857" s="9">
        <v>16</v>
      </c>
      <c r="AR1857" s="9">
        <v>20</v>
      </c>
      <c r="AS1857" s="9">
        <v>21</v>
      </c>
      <c r="AT1857" s="9">
        <v>1</v>
      </c>
      <c r="AU1857" s="9">
        <v>2</v>
      </c>
      <c r="AV1857" s="9">
        <v>3</v>
      </c>
      <c r="AW1857" s="9">
        <v>4</v>
      </c>
      <c r="AX1857" s="9">
        <v>5</v>
      </c>
      <c r="AY1857" s="9">
        <v>6</v>
      </c>
      <c r="AZ1857" s="9">
        <v>7</v>
      </c>
      <c r="BA1857" s="9">
        <v>8</v>
      </c>
      <c r="BB1857" s="9">
        <v>9</v>
      </c>
      <c r="BC1857" s="9">
        <v>10</v>
      </c>
      <c r="BD1857" s="9">
        <v>11</v>
      </c>
      <c r="BE1857" s="9">
        <v>12</v>
      </c>
      <c r="BF1857" s="9">
        <v>13</v>
      </c>
      <c r="BG1857" s="9">
        <v>14</v>
      </c>
      <c r="BH1857" s="9">
        <v>15</v>
      </c>
      <c r="BI1857" s="9">
        <v>16</v>
      </c>
      <c r="BJ1857" s="9">
        <v>20</v>
      </c>
      <c r="BK1857" s="9">
        <v>21</v>
      </c>
    </row>
    <row r="1858" spans="1:63" x14ac:dyDescent="0.25">
      <c r="A1858" s="149"/>
      <c r="B1858" s="149"/>
      <c r="C1858" s="149"/>
      <c r="D1858" s="152"/>
      <c r="E1858" s="152"/>
      <c r="F1858" s="152"/>
      <c r="G1858" s="155"/>
      <c r="H1858" s="16" t="s">
        <v>66</v>
      </c>
      <c r="I1858" s="17">
        <f>SUM(I1854)</f>
        <v>2411518</v>
      </c>
      <c r="J1858" s="17">
        <f>SUM(J1854)</f>
        <v>145000</v>
      </c>
      <c r="K1858" s="17">
        <f t="shared" ref="K1858:Y1858" si="2814">SUM(K1854)</f>
        <v>0</v>
      </c>
      <c r="L1858" s="17">
        <f t="shared" si="2814"/>
        <v>0</v>
      </c>
      <c r="M1858" s="17">
        <f t="shared" si="2814"/>
        <v>0</v>
      </c>
      <c r="N1858" s="17">
        <f t="shared" si="2814"/>
        <v>0</v>
      </c>
      <c r="O1858" s="17">
        <f t="shared" si="2814"/>
        <v>0</v>
      </c>
      <c r="P1858" s="17">
        <f t="shared" ref="P1858" si="2815">SUM(P1854)</f>
        <v>145000</v>
      </c>
      <c r="Q1858" s="17">
        <f t="shared" si="2814"/>
        <v>21099</v>
      </c>
      <c r="R1858" s="17">
        <f t="shared" si="2814"/>
        <v>16843</v>
      </c>
      <c r="S1858" s="17">
        <f t="shared" si="2814"/>
        <v>0</v>
      </c>
      <c r="T1858" s="17">
        <f t="shared" si="2814"/>
        <v>0</v>
      </c>
      <c r="U1858" s="17">
        <f t="shared" si="2814"/>
        <v>46494</v>
      </c>
      <c r="V1858" s="17">
        <f t="shared" si="2814"/>
        <v>0</v>
      </c>
      <c r="W1858" s="17">
        <f t="shared" si="2814"/>
        <v>60564</v>
      </c>
      <c r="X1858" s="17">
        <f t="shared" si="2814"/>
        <v>0</v>
      </c>
      <c r="Y1858" s="17">
        <f t="shared" si="2814"/>
        <v>0</v>
      </c>
      <c r="Z1858" s="17">
        <v>145000</v>
      </c>
      <c r="AA1858" s="17">
        <v>0</v>
      </c>
      <c r="AB1858" s="17">
        <f t="shared" ref="AB1858:AQ1858" si="2816">SUM(AB1854)</f>
        <v>0</v>
      </c>
      <c r="AC1858" s="17">
        <f t="shared" si="2816"/>
        <v>0</v>
      </c>
      <c r="AD1858" s="17">
        <f t="shared" si="2816"/>
        <v>0</v>
      </c>
      <c r="AE1858" s="17">
        <f t="shared" si="2816"/>
        <v>0</v>
      </c>
      <c r="AF1858" s="17">
        <f t="shared" si="2816"/>
        <v>0</v>
      </c>
      <c r="AG1858" s="17">
        <f t="shared" si="2816"/>
        <v>0</v>
      </c>
      <c r="AH1858" s="17">
        <f t="shared" ref="AH1858" si="2817">SUM(AH1854)</f>
        <v>0</v>
      </c>
      <c r="AI1858" s="17">
        <f t="shared" si="2816"/>
        <v>0</v>
      </c>
      <c r="AJ1858" s="17">
        <f t="shared" si="2816"/>
        <v>0</v>
      </c>
      <c r="AK1858" s="17">
        <f t="shared" si="2816"/>
        <v>0</v>
      </c>
      <c r="AL1858" s="17">
        <f t="shared" si="2816"/>
        <v>0</v>
      </c>
      <c r="AM1858" s="17">
        <f t="shared" si="2816"/>
        <v>0</v>
      </c>
      <c r="AN1858" s="17">
        <f t="shared" si="2816"/>
        <v>0</v>
      </c>
      <c r="AO1858" s="17">
        <f t="shared" si="2816"/>
        <v>0</v>
      </c>
      <c r="AP1858" s="17">
        <f t="shared" si="2816"/>
        <v>0</v>
      </c>
      <c r="AQ1858" s="17">
        <f t="shared" si="2816"/>
        <v>0</v>
      </c>
      <c r="AR1858" s="17">
        <v>0</v>
      </c>
      <c r="AS1858" s="17">
        <v>0</v>
      </c>
      <c r="AT1858" s="17">
        <f t="shared" ref="AT1858:BI1858" si="2818">SUM(AT1854)</f>
        <v>10000</v>
      </c>
      <c r="AU1858" s="17">
        <f t="shared" si="2818"/>
        <v>54357</v>
      </c>
      <c r="AV1858" s="17">
        <f t="shared" si="2818"/>
        <v>0</v>
      </c>
      <c r="AW1858" s="17">
        <f t="shared" si="2818"/>
        <v>79000</v>
      </c>
      <c r="AX1858" s="17">
        <f t="shared" si="2818"/>
        <v>0</v>
      </c>
      <c r="AY1858" s="17">
        <f t="shared" si="2818"/>
        <v>0</v>
      </c>
      <c r="AZ1858" s="17">
        <f t="shared" ref="AZ1858" si="2819">SUM(AZ1854)</f>
        <v>143357</v>
      </c>
      <c r="BA1858" s="17">
        <f t="shared" si="2818"/>
        <v>0</v>
      </c>
      <c r="BB1858" s="17">
        <f t="shared" si="2818"/>
        <v>0</v>
      </c>
      <c r="BC1858" s="17">
        <f t="shared" si="2818"/>
        <v>54357</v>
      </c>
      <c r="BD1858" s="17">
        <f t="shared" si="2818"/>
        <v>0</v>
      </c>
      <c r="BE1858" s="17">
        <f t="shared" si="2818"/>
        <v>10000</v>
      </c>
      <c r="BF1858" s="17">
        <f t="shared" si="2818"/>
        <v>0</v>
      </c>
      <c r="BG1858" s="17">
        <f t="shared" si="2818"/>
        <v>35000</v>
      </c>
      <c r="BH1858" s="17">
        <f t="shared" si="2818"/>
        <v>44000</v>
      </c>
      <c r="BI1858" s="17">
        <f t="shared" si="2818"/>
        <v>0</v>
      </c>
      <c r="BJ1858" s="17">
        <v>143357</v>
      </c>
      <c r="BK1858" s="17">
        <v>0</v>
      </c>
    </row>
    <row r="1859" spans="1:63" x14ac:dyDescent="0.25">
      <c r="A1859" s="149"/>
      <c r="B1859" s="149"/>
      <c r="C1859" s="149"/>
      <c r="D1859" s="152"/>
      <c r="E1859" s="152"/>
      <c r="F1859" s="152"/>
      <c r="G1859" s="155"/>
      <c r="H1859" s="18" t="s">
        <v>57</v>
      </c>
      <c r="I1859" s="17">
        <f>SUM(I1858)</f>
        <v>2411518</v>
      </c>
      <c r="J1859" s="17">
        <f t="shared" ref="J1859:Y1859" si="2820">SUM(J1858)</f>
        <v>145000</v>
      </c>
      <c r="K1859" s="17">
        <f t="shared" si="2820"/>
        <v>0</v>
      </c>
      <c r="L1859" s="17">
        <f t="shared" si="2820"/>
        <v>0</v>
      </c>
      <c r="M1859" s="17">
        <f t="shared" si="2820"/>
        <v>0</v>
      </c>
      <c r="N1859" s="17">
        <f t="shared" si="2820"/>
        <v>0</v>
      </c>
      <c r="O1859" s="17">
        <f t="shared" si="2820"/>
        <v>0</v>
      </c>
      <c r="P1859" s="17">
        <f t="shared" ref="P1859" si="2821">SUM(P1858)</f>
        <v>145000</v>
      </c>
      <c r="Q1859" s="17">
        <f t="shared" si="2820"/>
        <v>21099</v>
      </c>
      <c r="R1859" s="17">
        <f t="shared" si="2820"/>
        <v>16843</v>
      </c>
      <c r="S1859" s="17">
        <f t="shared" si="2820"/>
        <v>0</v>
      </c>
      <c r="T1859" s="17">
        <f t="shared" si="2820"/>
        <v>0</v>
      </c>
      <c r="U1859" s="17">
        <f t="shared" si="2820"/>
        <v>46494</v>
      </c>
      <c r="V1859" s="17">
        <f t="shared" si="2820"/>
        <v>0</v>
      </c>
      <c r="W1859" s="17">
        <f t="shared" si="2820"/>
        <v>60564</v>
      </c>
      <c r="X1859" s="17">
        <f t="shared" si="2820"/>
        <v>0</v>
      </c>
      <c r="Y1859" s="17">
        <f t="shared" si="2820"/>
        <v>0</v>
      </c>
      <c r="Z1859" s="17">
        <v>145000</v>
      </c>
      <c r="AA1859" s="17">
        <v>0</v>
      </c>
      <c r="AB1859" s="17">
        <f t="shared" ref="AB1859:AQ1859" si="2822">SUM(AB1858)</f>
        <v>0</v>
      </c>
      <c r="AC1859" s="17">
        <f t="shared" si="2822"/>
        <v>0</v>
      </c>
      <c r="AD1859" s="17">
        <f t="shared" si="2822"/>
        <v>0</v>
      </c>
      <c r="AE1859" s="17">
        <f t="shared" si="2822"/>
        <v>0</v>
      </c>
      <c r="AF1859" s="17">
        <f t="shared" si="2822"/>
        <v>0</v>
      </c>
      <c r="AG1859" s="17">
        <f t="shared" si="2822"/>
        <v>0</v>
      </c>
      <c r="AH1859" s="17">
        <f t="shared" ref="AH1859" si="2823">SUM(AH1858)</f>
        <v>0</v>
      </c>
      <c r="AI1859" s="17">
        <f t="shared" si="2822"/>
        <v>0</v>
      </c>
      <c r="AJ1859" s="17">
        <f t="shared" si="2822"/>
        <v>0</v>
      </c>
      <c r="AK1859" s="17">
        <f t="shared" si="2822"/>
        <v>0</v>
      </c>
      <c r="AL1859" s="17">
        <f t="shared" si="2822"/>
        <v>0</v>
      </c>
      <c r="AM1859" s="17">
        <f t="shared" si="2822"/>
        <v>0</v>
      </c>
      <c r="AN1859" s="17">
        <f t="shared" si="2822"/>
        <v>0</v>
      </c>
      <c r="AO1859" s="17">
        <f t="shared" si="2822"/>
        <v>0</v>
      </c>
      <c r="AP1859" s="17">
        <f t="shared" si="2822"/>
        <v>0</v>
      </c>
      <c r="AQ1859" s="17">
        <f t="shared" si="2822"/>
        <v>0</v>
      </c>
      <c r="AR1859" s="17">
        <v>0</v>
      </c>
      <c r="AS1859" s="17">
        <v>0</v>
      </c>
      <c r="AT1859" s="17">
        <f t="shared" ref="AT1859:BI1859" si="2824">SUM(AT1858)</f>
        <v>10000</v>
      </c>
      <c r="AU1859" s="17">
        <f t="shared" si="2824"/>
        <v>54357</v>
      </c>
      <c r="AV1859" s="17">
        <f t="shared" si="2824"/>
        <v>0</v>
      </c>
      <c r="AW1859" s="17">
        <f t="shared" si="2824"/>
        <v>79000</v>
      </c>
      <c r="AX1859" s="17">
        <f t="shared" si="2824"/>
        <v>0</v>
      </c>
      <c r="AY1859" s="17">
        <f t="shared" si="2824"/>
        <v>0</v>
      </c>
      <c r="AZ1859" s="17">
        <f t="shared" ref="AZ1859" si="2825">SUM(AZ1858)</f>
        <v>143357</v>
      </c>
      <c r="BA1859" s="17">
        <f t="shared" si="2824"/>
        <v>0</v>
      </c>
      <c r="BB1859" s="17">
        <f t="shared" si="2824"/>
        <v>0</v>
      </c>
      <c r="BC1859" s="17">
        <f t="shared" si="2824"/>
        <v>54357</v>
      </c>
      <c r="BD1859" s="17">
        <f t="shared" si="2824"/>
        <v>0</v>
      </c>
      <c r="BE1859" s="17">
        <f t="shared" si="2824"/>
        <v>10000</v>
      </c>
      <c r="BF1859" s="17">
        <f t="shared" si="2824"/>
        <v>0</v>
      </c>
      <c r="BG1859" s="17">
        <f t="shared" si="2824"/>
        <v>35000</v>
      </c>
      <c r="BH1859" s="17">
        <f t="shared" si="2824"/>
        <v>44000</v>
      </c>
      <c r="BI1859" s="17">
        <f t="shared" si="2824"/>
        <v>0</v>
      </c>
      <c r="BJ1859" s="17">
        <v>143357</v>
      </c>
      <c r="BK1859" s="17">
        <v>0</v>
      </c>
    </row>
    <row r="1860" spans="1:63" x14ac:dyDescent="0.25">
      <c r="A1860" s="150"/>
      <c r="B1860" s="150"/>
      <c r="C1860" s="150"/>
      <c r="D1860" s="153"/>
      <c r="E1860" s="153"/>
      <c r="F1860" s="153"/>
      <c r="G1860" s="156"/>
      <c r="P1860">
        <f t="shared" si="2787"/>
        <v>0</v>
      </c>
      <c r="Z1860">
        <v>0</v>
      </c>
      <c r="AA1860">
        <v>0</v>
      </c>
      <c r="AH1860">
        <f t="shared" si="2788"/>
        <v>0</v>
      </c>
      <c r="AR1860">
        <v>0</v>
      </c>
      <c r="AS1860">
        <v>0</v>
      </c>
      <c r="AZ1860">
        <f t="shared" si="2789"/>
        <v>0</v>
      </c>
      <c r="BJ1860">
        <v>0</v>
      </c>
      <c r="BK1860">
        <v>0</v>
      </c>
    </row>
    <row r="1861" spans="1:63" ht="15.75" thickBot="1" x14ac:dyDescent="0.3">
      <c r="A1861" s="13" t="s">
        <v>0</v>
      </c>
      <c r="B1861" s="13" t="s">
        <v>0</v>
      </c>
      <c r="C1861" s="13" t="s">
        <v>0</v>
      </c>
      <c r="D1861" s="103" t="s">
        <v>0</v>
      </c>
      <c r="E1861" s="103" t="s">
        <v>0</v>
      </c>
      <c r="F1861" s="103" t="s">
        <v>0</v>
      </c>
      <c r="G1861" s="13" t="s">
        <v>0</v>
      </c>
      <c r="H1861" s="19" t="s">
        <v>0</v>
      </c>
      <c r="I1861" s="19" t="s">
        <v>0</v>
      </c>
      <c r="J1861" s="19" t="s">
        <v>0</v>
      </c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>
        <v>0</v>
      </c>
      <c r="AA1861" s="19">
        <v>0</v>
      </c>
      <c r="AB1861" s="19" t="s">
        <v>0</v>
      </c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>
        <v>0</v>
      </c>
      <c r="AS1861" s="19">
        <v>0</v>
      </c>
      <c r="AT1861" s="19" t="s">
        <v>0</v>
      </c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>
        <v>0</v>
      </c>
      <c r="BK1861" s="19">
        <v>0</v>
      </c>
    </row>
    <row r="1862" spans="1:63" ht="69.75" customHeight="1" thickBot="1" x14ac:dyDescent="0.3">
      <c r="A1862" s="5" t="s">
        <v>2</v>
      </c>
      <c r="B1862" s="5" t="s">
        <v>3</v>
      </c>
      <c r="C1862" s="5" t="s">
        <v>4</v>
      </c>
      <c r="D1862" s="108" t="s">
        <v>0</v>
      </c>
      <c r="E1862" s="116" t="s">
        <v>5</v>
      </c>
      <c r="F1862" s="116" t="s">
        <v>6</v>
      </c>
      <c r="G1862" s="5" t="s">
        <v>7</v>
      </c>
      <c r="H1862" s="5" t="s">
        <v>8</v>
      </c>
      <c r="I1862" s="5" t="s">
        <v>9</v>
      </c>
      <c r="J1862" s="94" t="s">
        <v>10</v>
      </c>
      <c r="K1862" s="94" t="s">
        <v>1602</v>
      </c>
      <c r="L1862" s="94" t="s">
        <v>1535</v>
      </c>
      <c r="M1862" s="94" t="s">
        <v>1591</v>
      </c>
      <c r="N1862" s="94" t="s">
        <v>1592</v>
      </c>
      <c r="O1862" s="94" t="s">
        <v>1593</v>
      </c>
      <c r="P1862" s="94" t="s">
        <v>1606</v>
      </c>
      <c r="Q1862" s="94" t="s">
        <v>1603</v>
      </c>
      <c r="R1862" s="94" t="s">
        <v>1594</v>
      </c>
      <c r="S1862" s="94" t="s">
        <v>1595</v>
      </c>
      <c r="T1862" s="94" t="s">
        <v>1596</v>
      </c>
      <c r="U1862" s="94" t="s">
        <v>1597</v>
      </c>
      <c r="V1862" s="94" t="s">
        <v>1598</v>
      </c>
      <c r="W1862" s="94" t="s">
        <v>1599</v>
      </c>
      <c r="X1862" s="94" t="s">
        <v>1604</v>
      </c>
      <c r="Y1862" s="94" t="s">
        <v>1605</v>
      </c>
      <c r="Z1862" s="94" t="s">
        <v>1600</v>
      </c>
      <c r="AA1862" s="94" t="s">
        <v>1601</v>
      </c>
      <c r="AB1862" s="95" t="s">
        <v>11</v>
      </c>
      <c r="AC1862" s="95" t="s">
        <v>1602</v>
      </c>
      <c r="AD1862" s="95" t="s">
        <v>1535</v>
      </c>
      <c r="AE1862" s="95" t="s">
        <v>1591</v>
      </c>
      <c r="AF1862" s="95" t="s">
        <v>1592</v>
      </c>
      <c r="AG1862" s="95" t="s">
        <v>1593</v>
      </c>
      <c r="AH1862" s="95" t="s">
        <v>1607</v>
      </c>
      <c r="AI1862" s="95" t="s">
        <v>1603</v>
      </c>
      <c r="AJ1862" s="95" t="s">
        <v>1594</v>
      </c>
      <c r="AK1862" s="95" t="s">
        <v>1595</v>
      </c>
      <c r="AL1862" s="95" t="s">
        <v>1596</v>
      </c>
      <c r="AM1862" s="95" t="s">
        <v>1597</v>
      </c>
      <c r="AN1862" s="95" t="s">
        <v>1598</v>
      </c>
      <c r="AO1862" s="95" t="s">
        <v>1599</v>
      </c>
      <c r="AP1862" s="95" t="s">
        <v>1604</v>
      </c>
      <c r="AQ1862" s="95" t="s">
        <v>1605</v>
      </c>
      <c r="AR1862" s="95" t="s">
        <v>1600</v>
      </c>
      <c r="AS1862" s="95" t="s">
        <v>1601</v>
      </c>
      <c r="AT1862" s="96" t="s">
        <v>12</v>
      </c>
      <c r="AU1862" s="96" t="s">
        <v>1602</v>
      </c>
      <c r="AV1862" s="96" t="s">
        <v>1535</v>
      </c>
      <c r="AW1862" s="96" t="s">
        <v>1591</v>
      </c>
      <c r="AX1862" s="96" t="s">
        <v>1592</v>
      </c>
      <c r="AY1862" s="96" t="s">
        <v>1593</v>
      </c>
      <c r="AZ1862" s="96" t="s">
        <v>1608</v>
      </c>
      <c r="BA1862" s="96" t="s">
        <v>1603</v>
      </c>
      <c r="BB1862" s="96" t="s">
        <v>1594</v>
      </c>
      <c r="BC1862" s="96" t="s">
        <v>1595</v>
      </c>
      <c r="BD1862" s="96" t="s">
        <v>1596</v>
      </c>
      <c r="BE1862" s="96" t="s">
        <v>1597</v>
      </c>
      <c r="BF1862" s="96" t="s">
        <v>1598</v>
      </c>
      <c r="BG1862" s="96" t="s">
        <v>1599</v>
      </c>
      <c r="BH1862" s="96" t="s">
        <v>1604</v>
      </c>
      <c r="BI1862" s="96" t="s">
        <v>1605</v>
      </c>
      <c r="BJ1862" s="96" t="s">
        <v>1600</v>
      </c>
      <c r="BK1862" s="96" t="s">
        <v>1601</v>
      </c>
    </row>
    <row r="1863" spans="1:63" x14ac:dyDescent="0.25">
      <c r="A1863" s="6" t="s">
        <v>0</v>
      </c>
      <c r="B1863" s="6" t="s">
        <v>0</v>
      </c>
      <c r="C1863" s="6" t="s">
        <v>0</v>
      </c>
      <c r="D1863" s="109" t="s">
        <v>0</v>
      </c>
      <c r="E1863" s="109" t="s">
        <v>0</v>
      </c>
      <c r="F1863" s="125" t="s">
        <v>0</v>
      </c>
      <c r="G1863" s="7" t="s">
        <v>0</v>
      </c>
      <c r="H1863" s="8" t="s">
        <v>0</v>
      </c>
      <c r="I1863" s="9" t="s">
        <v>13</v>
      </c>
      <c r="J1863" s="9">
        <v>1</v>
      </c>
      <c r="K1863" s="9">
        <v>2</v>
      </c>
      <c r="L1863" s="9">
        <v>3</v>
      </c>
      <c r="M1863" s="9">
        <v>4</v>
      </c>
      <c r="N1863" s="9">
        <v>5</v>
      </c>
      <c r="O1863" s="9">
        <v>6</v>
      </c>
      <c r="P1863" s="9">
        <v>7</v>
      </c>
      <c r="Q1863" s="9">
        <v>8</v>
      </c>
      <c r="R1863" s="9">
        <v>9</v>
      </c>
      <c r="S1863" s="9">
        <v>10</v>
      </c>
      <c r="T1863" s="9">
        <v>11</v>
      </c>
      <c r="U1863" s="9">
        <v>12</v>
      </c>
      <c r="V1863" s="9">
        <v>13</v>
      </c>
      <c r="W1863" s="9">
        <v>14</v>
      </c>
      <c r="X1863" s="9">
        <v>15</v>
      </c>
      <c r="Y1863" s="9">
        <v>16</v>
      </c>
      <c r="Z1863" s="9">
        <v>20</v>
      </c>
      <c r="AA1863" s="9">
        <v>21</v>
      </c>
      <c r="AB1863" s="9">
        <v>1</v>
      </c>
      <c r="AC1863" s="9">
        <v>2</v>
      </c>
      <c r="AD1863" s="9">
        <v>3</v>
      </c>
      <c r="AE1863" s="9">
        <v>4</v>
      </c>
      <c r="AF1863" s="9">
        <v>5</v>
      </c>
      <c r="AG1863" s="9">
        <v>6</v>
      </c>
      <c r="AH1863" s="9">
        <v>7</v>
      </c>
      <c r="AI1863" s="9">
        <v>8</v>
      </c>
      <c r="AJ1863" s="9">
        <v>9</v>
      </c>
      <c r="AK1863" s="9">
        <v>10</v>
      </c>
      <c r="AL1863" s="9">
        <v>11</v>
      </c>
      <c r="AM1863" s="9">
        <v>12</v>
      </c>
      <c r="AN1863" s="9">
        <v>13</v>
      </c>
      <c r="AO1863" s="9">
        <v>14</v>
      </c>
      <c r="AP1863" s="9">
        <v>15</v>
      </c>
      <c r="AQ1863" s="9">
        <v>16</v>
      </c>
      <c r="AR1863" s="9">
        <v>20</v>
      </c>
      <c r="AS1863" s="9">
        <v>21</v>
      </c>
      <c r="AT1863" s="9">
        <v>1</v>
      </c>
      <c r="AU1863" s="9">
        <v>2</v>
      </c>
      <c r="AV1863" s="9">
        <v>3</v>
      </c>
      <c r="AW1863" s="9">
        <v>4</v>
      </c>
      <c r="AX1863" s="9">
        <v>5</v>
      </c>
      <c r="AY1863" s="9">
        <v>6</v>
      </c>
      <c r="AZ1863" s="9">
        <v>7</v>
      </c>
      <c r="BA1863" s="9">
        <v>8</v>
      </c>
      <c r="BB1863" s="9">
        <v>9</v>
      </c>
      <c r="BC1863" s="9">
        <v>10</v>
      </c>
      <c r="BD1863" s="9">
        <v>11</v>
      </c>
      <c r="BE1863" s="9">
        <v>12</v>
      </c>
      <c r="BF1863" s="9">
        <v>13</v>
      </c>
      <c r="BG1863" s="9">
        <v>14</v>
      </c>
      <c r="BH1863" s="9">
        <v>15</v>
      </c>
      <c r="BI1863" s="9">
        <v>16</v>
      </c>
      <c r="BJ1863" s="9">
        <v>20</v>
      </c>
      <c r="BK1863" s="9">
        <v>21</v>
      </c>
    </row>
    <row r="1864" spans="1:63" x14ac:dyDescent="0.25">
      <c r="A1864" s="1" t="s">
        <v>550</v>
      </c>
      <c r="B1864" s="1" t="s">
        <v>58</v>
      </c>
      <c r="C1864" s="4" t="s">
        <v>144</v>
      </c>
      <c r="D1864" s="107" t="s">
        <v>625</v>
      </c>
      <c r="E1864" s="106" t="s">
        <v>0</v>
      </c>
      <c r="F1864" s="106" t="s">
        <v>0</v>
      </c>
      <c r="G1864" s="2" t="s">
        <v>0</v>
      </c>
      <c r="H1864" s="2" t="s">
        <v>626</v>
      </c>
      <c r="I1864" s="3" t="s">
        <v>0</v>
      </c>
      <c r="J1864" s="3" t="s">
        <v>0</v>
      </c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>
        <v>0</v>
      </c>
      <c r="AA1864" s="3">
        <v>0</v>
      </c>
      <c r="AB1864" s="3" t="s">
        <v>0</v>
      </c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>
        <v>0</v>
      </c>
      <c r="AS1864" s="3">
        <v>0</v>
      </c>
      <c r="AT1864" s="3" t="s">
        <v>0</v>
      </c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>
        <v>0</v>
      </c>
      <c r="BK1864" s="3">
        <v>0</v>
      </c>
    </row>
    <row r="1865" spans="1:63" ht="33.75" x14ac:dyDescent="0.25">
      <c r="A1865" s="1" t="s">
        <v>0</v>
      </c>
      <c r="B1865" s="1" t="s">
        <v>0</v>
      </c>
      <c r="C1865" s="1" t="s">
        <v>0</v>
      </c>
      <c r="D1865" s="106" t="s">
        <v>0</v>
      </c>
      <c r="E1865" s="106" t="s">
        <v>0</v>
      </c>
      <c r="F1865" s="106" t="s">
        <v>0</v>
      </c>
      <c r="G1865" s="2" t="s">
        <v>0</v>
      </c>
      <c r="H1865" s="10" t="s">
        <v>15</v>
      </c>
      <c r="I1865" s="11">
        <f>SUM(I1866,I1874,I1876)</f>
        <v>1519674</v>
      </c>
      <c r="J1865" s="11">
        <f t="shared" ref="J1865:Y1865" si="2826">SUM(J1866,J1874,J1876)</f>
        <v>30000</v>
      </c>
      <c r="K1865" s="11">
        <f t="shared" si="2826"/>
        <v>0</v>
      </c>
      <c r="L1865" s="11">
        <f t="shared" si="2826"/>
        <v>0</v>
      </c>
      <c r="M1865" s="11">
        <f t="shared" si="2826"/>
        <v>6066</v>
      </c>
      <c r="N1865" s="11">
        <f t="shared" si="2826"/>
        <v>0</v>
      </c>
      <c r="O1865" s="11">
        <f t="shared" si="2826"/>
        <v>0</v>
      </c>
      <c r="P1865" s="11">
        <f t="shared" ref="P1865" si="2827">SUM(P1866,P1874,P1876)</f>
        <v>36066</v>
      </c>
      <c r="Q1865" s="11">
        <f t="shared" si="2826"/>
        <v>3980</v>
      </c>
      <c r="R1865" s="11">
        <f t="shared" si="2826"/>
        <v>6650</v>
      </c>
      <c r="S1865" s="11">
        <f t="shared" si="2826"/>
        <v>2800</v>
      </c>
      <c r="T1865" s="11">
        <f t="shared" si="2826"/>
        <v>1360</v>
      </c>
      <c r="U1865" s="11">
        <f t="shared" si="2826"/>
        <v>10271</v>
      </c>
      <c r="V1865" s="11">
        <f t="shared" si="2826"/>
        <v>4939</v>
      </c>
      <c r="W1865" s="11">
        <f t="shared" si="2826"/>
        <v>0</v>
      </c>
      <c r="X1865" s="11">
        <f t="shared" si="2826"/>
        <v>6066</v>
      </c>
      <c r="Y1865" s="11">
        <f t="shared" si="2826"/>
        <v>0</v>
      </c>
      <c r="Z1865" s="11">
        <v>36066</v>
      </c>
      <c r="AA1865" s="11">
        <v>0</v>
      </c>
      <c r="AB1865" s="11">
        <f t="shared" ref="AB1865:AQ1865" si="2828">SUM(AB1866,AB1874,AB1876)</f>
        <v>0</v>
      </c>
      <c r="AC1865" s="11">
        <f t="shared" si="2828"/>
        <v>0</v>
      </c>
      <c r="AD1865" s="11">
        <f t="shared" si="2828"/>
        <v>0</v>
      </c>
      <c r="AE1865" s="11">
        <f t="shared" si="2828"/>
        <v>0</v>
      </c>
      <c r="AF1865" s="11">
        <f t="shared" si="2828"/>
        <v>0</v>
      </c>
      <c r="AG1865" s="11">
        <f t="shared" si="2828"/>
        <v>0</v>
      </c>
      <c r="AH1865" s="11">
        <f t="shared" ref="AH1865" si="2829">SUM(AH1866,AH1874,AH1876)</f>
        <v>0</v>
      </c>
      <c r="AI1865" s="11">
        <f t="shared" si="2828"/>
        <v>0</v>
      </c>
      <c r="AJ1865" s="11">
        <f t="shared" si="2828"/>
        <v>0</v>
      </c>
      <c r="AK1865" s="11">
        <f t="shared" si="2828"/>
        <v>0</v>
      </c>
      <c r="AL1865" s="11">
        <f t="shared" si="2828"/>
        <v>0</v>
      </c>
      <c r="AM1865" s="11">
        <f t="shared" si="2828"/>
        <v>0</v>
      </c>
      <c r="AN1865" s="11">
        <f t="shared" si="2828"/>
        <v>0</v>
      </c>
      <c r="AO1865" s="11">
        <f t="shared" si="2828"/>
        <v>0</v>
      </c>
      <c r="AP1865" s="11">
        <f t="shared" si="2828"/>
        <v>0</v>
      </c>
      <c r="AQ1865" s="11">
        <f t="shared" si="2828"/>
        <v>0</v>
      </c>
      <c r="AR1865" s="11">
        <v>0</v>
      </c>
      <c r="AS1865" s="11">
        <v>0</v>
      </c>
      <c r="AT1865" s="11">
        <f t="shared" ref="AT1865:BI1865" si="2830">SUM(AT1866,AT1874,AT1876)</f>
        <v>0</v>
      </c>
      <c r="AU1865" s="11">
        <f t="shared" si="2830"/>
        <v>0</v>
      </c>
      <c r="AV1865" s="11">
        <f t="shared" si="2830"/>
        <v>0</v>
      </c>
      <c r="AW1865" s="11">
        <f t="shared" si="2830"/>
        <v>96662</v>
      </c>
      <c r="AX1865" s="11">
        <f t="shared" si="2830"/>
        <v>0</v>
      </c>
      <c r="AY1865" s="11">
        <f t="shared" si="2830"/>
        <v>0</v>
      </c>
      <c r="AZ1865" s="11">
        <f t="shared" ref="AZ1865" si="2831">SUM(AZ1866,AZ1874,AZ1876)</f>
        <v>96662</v>
      </c>
      <c r="BA1865" s="11">
        <f t="shared" si="2830"/>
        <v>0</v>
      </c>
      <c r="BB1865" s="11">
        <f t="shared" si="2830"/>
        <v>0</v>
      </c>
      <c r="BC1865" s="11">
        <f t="shared" si="2830"/>
        <v>0</v>
      </c>
      <c r="BD1865" s="11">
        <f t="shared" si="2830"/>
        <v>4478</v>
      </c>
      <c r="BE1865" s="11">
        <f t="shared" si="2830"/>
        <v>0</v>
      </c>
      <c r="BF1865" s="11">
        <f t="shared" si="2830"/>
        <v>18000</v>
      </c>
      <c r="BG1865" s="11">
        <f t="shared" si="2830"/>
        <v>0</v>
      </c>
      <c r="BH1865" s="11">
        <f t="shared" si="2830"/>
        <v>74184</v>
      </c>
      <c r="BI1865" s="11">
        <f t="shared" si="2830"/>
        <v>0</v>
      </c>
      <c r="BJ1865" s="11">
        <v>96662</v>
      </c>
      <c r="BK1865" s="11">
        <v>0</v>
      </c>
    </row>
    <row r="1866" spans="1:63" x14ac:dyDescent="0.25">
      <c r="A1866" s="4" t="s">
        <v>550</v>
      </c>
      <c r="B1866" s="4" t="s">
        <v>58</v>
      </c>
      <c r="C1866" s="4" t="s">
        <v>144</v>
      </c>
      <c r="D1866" s="107" t="s">
        <v>625</v>
      </c>
      <c r="E1866" s="106" t="s">
        <v>16</v>
      </c>
      <c r="F1866" s="106" t="s">
        <v>0</v>
      </c>
      <c r="G1866" s="2" t="s">
        <v>0</v>
      </c>
      <c r="H1866" s="2" t="s">
        <v>17</v>
      </c>
      <c r="I1866" s="12">
        <f>SUM(I1867:I1868)</f>
        <v>967617</v>
      </c>
      <c r="J1866" s="12">
        <f t="shared" ref="J1866:Y1866" si="2832">SUM(J1867:J1868)</f>
        <v>0</v>
      </c>
      <c r="K1866" s="12">
        <f t="shared" si="2832"/>
        <v>0</v>
      </c>
      <c r="L1866" s="12">
        <f t="shared" si="2832"/>
        <v>0</v>
      </c>
      <c r="M1866" s="12">
        <f t="shared" si="2832"/>
        <v>0</v>
      </c>
      <c r="N1866" s="12">
        <f t="shared" si="2832"/>
        <v>0</v>
      </c>
      <c r="O1866" s="12">
        <f t="shared" si="2832"/>
        <v>0</v>
      </c>
      <c r="P1866" s="12">
        <f t="shared" ref="P1866" si="2833">SUM(P1867:P1868)</f>
        <v>0</v>
      </c>
      <c r="Q1866" s="12">
        <f t="shared" si="2832"/>
        <v>0</v>
      </c>
      <c r="R1866" s="12">
        <f t="shared" si="2832"/>
        <v>0</v>
      </c>
      <c r="S1866" s="12">
        <f t="shared" si="2832"/>
        <v>0</v>
      </c>
      <c r="T1866" s="12">
        <f t="shared" si="2832"/>
        <v>0</v>
      </c>
      <c r="U1866" s="12">
        <f t="shared" si="2832"/>
        <v>0</v>
      </c>
      <c r="V1866" s="12">
        <f t="shared" si="2832"/>
        <v>0</v>
      </c>
      <c r="W1866" s="12">
        <f t="shared" si="2832"/>
        <v>0</v>
      </c>
      <c r="X1866" s="12">
        <f t="shared" si="2832"/>
        <v>0</v>
      </c>
      <c r="Y1866" s="12">
        <f t="shared" si="2832"/>
        <v>0</v>
      </c>
      <c r="Z1866" s="12">
        <v>0</v>
      </c>
      <c r="AA1866" s="12">
        <v>0</v>
      </c>
      <c r="AB1866" s="12">
        <f t="shared" ref="AB1866:AQ1866" si="2834">SUM(AB1867:AB1868)</f>
        <v>0</v>
      </c>
      <c r="AC1866" s="12">
        <f t="shared" si="2834"/>
        <v>0</v>
      </c>
      <c r="AD1866" s="12">
        <f t="shared" si="2834"/>
        <v>0</v>
      </c>
      <c r="AE1866" s="12">
        <f t="shared" si="2834"/>
        <v>0</v>
      </c>
      <c r="AF1866" s="12">
        <f t="shared" si="2834"/>
        <v>0</v>
      </c>
      <c r="AG1866" s="12">
        <f t="shared" si="2834"/>
        <v>0</v>
      </c>
      <c r="AH1866" s="12">
        <f t="shared" ref="AH1866" si="2835">SUM(AH1867:AH1868)</f>
        <v>0</v>
      </c>
      <c r="AI1866" s="12">
        <f t="shared" si="2834"/>
        <v>0</v>
      </c>
      <c r="AJ1866" s="12">
        <f t="shared" si="2834"/>
        <v>0</v>
      </c>
      <c r="AK1866" s="12">
        <f t="shared" si="2834"/>
        <v>0</v>
      </c>
      <c r="AL1866" s="12">
        <f t="shared" si="2834"/>
        <v>0</v>
      </c>
      <c r="AM1866" s="12">
        <f t="shared" si="2834"/>
        <v>0</v>
      </c>
      <c r="AN1866" s="12">
        <f t="shared" si="2834"/>
        <v>0</v>
      </c>
      <c r="AO1866" s="12">
        <f t="shared" si="2834"/>
        <v>0</v>
      </c>
      <c r="AP1866" s="12">
        <f t="shared" si="2834"/>
        <v>0</v>
      </c>
      <c r="AQ1866" s="12">
        <f t="shared" si="2834"/>
        <v>0</v>
      </c>
      <c r="AR1866" s="12">
        <v>0</v>
      </c>
      <c r="AS1866" s="12">
        <v>0</v>
      </c>
      <c r="AT1866" s="12">
        <f t="shared" ref="AT1866:BI1866" si="2836">SUM(AT1867:AT1868)</f>
        <v>0</v>
      </c>
      <c r="AU1866" s="12">
        <f t="shared" si="2836"/>
        <v>0</v>
      </c>
      <c r="AV1866" s="12">
        <f t="shared" si="2836"/>
        <v>0</v>
      </c>
      <c r="AW1866" s="12">
        <f t="shared" si="2836"/>
        <v>0</v>
      </c>
      <c r="AX1866" s="12">
        <f t="shared" si="2836"/>
        <v>0</v>
      </c>
      <c r="AY1866" s="12">
        <f t="shared" si="2836"/>
        <v>0</v>
      </c>
      <c r="AZ1866" s="12">
        <f t="shared" ref="AZ1866" si="2837">SUM(AZ1867:AZ1868)</f>
        <v>0</v>
      </c>
      <c r="BA1866" s="12">
        <f t="shared" si="2836"/>
        <v>0</v>
      </c>
      <c r="BB1866" s="12">
        <f t="shared" si="2836"/>
        <v>0</v>
      </c>
      <c r="BC1866" s="12">
        <f t="shared" si="2836"/>
        <v>0</v>
      </c>
      <c r="BD1866" s="12">
        <f t="shared" si="2836"/>
        <v>0</v>
      </c>
      <c r="BE1866" s="12">
        <f t="shared" si="2836"/>
        <v>0</v>
      </c>
      <c r="BF1866" s="12">
        <f t="shared" si="2836"/>
        <v>0</v>
      </c>
      <c r="BG1866" s="12">
        <f t="shared" si="2836"/>
        <v>0</v>
      </c>
      <c r="BH1866" s="12">
        <f t="shared" si="2836"/>
        <v>0</v>
      </c>
      <c r="BI1866" s="12">
        <f t="shared" si="2836"/>
        <v>0</v>
      </c>
      <c r="BJ1866" s="12">
        <v>0</v>
      </c>
      <c r="BK1866" s="12">
        <v>0</v>
      </c>
    </row>
    <row r="1867" spans="1:63" x14ac:dyDescent="0.25">
      <c r="A1867" s="4" t="s">
        <v>550</v>
      </c>
      <c r="B1867" s="4" t="s">
        <v>58</v>
      </c>
      <c r="C1867" s="4" t="s">
        <v>144</v>
      </c>
      <c r="D1867" s="107" t="s">
        <v>625</v>
      </c>
      <c r="E1867" s="117">
        <v>6111</v>
      </c>
      <c r="F1867" s="107"/>
      <c r="G1867" s="103" t="s">
        <v>1656</v>
      </c>
      <c r="H1867" s="13" t="s">
        <v>18</v>
      </c>
      <c r="I1867" s="14">
        <v>859011</v>
      </c>
      <c r="J1867" s="14">
        <v>0</v>
      </c>
      <c r="K1867" s="14"/>
      <c r="L1867" s="14"/>
      <c r="M1867" s="14"/>
      <c r="N1867" s="14"/>
      <c r="O1867" s="14"/>
      <c r="P1867" s="14">
        <f t="shared" si="2787"/>
        <v>0</v>
      </c>
      <c r="Q1867" s="14"/>
      <c r="R1867" s="14"/>
      <c r="S1867" s="14"/>
      <c r="T1867" s="14"/>
      <c r="U1867" s="14"/>
      <c r="V1867" s="14"/>
      <c r="W1867" s="14"/>
      <c r="X1867" s="14"/>
      <c r="Y1867" s="14"/>
      <c r="Z1867" s="14">
        <v>0</v>
      </c>
      <c r="AA1867" s="14">
        <v>0</v>
      </c>
      <c r="AB1867" s="14">
        <v>0</v>
      </c>
      <c r="AC1867" s="14"/>
      <c r="AD1867" s="14"/>
      <c r="AE1867" s="14"/>
      <c r="AF1867" s="14"/>
      <c r="AG1867" s="14"/>
      <c r="AH1867" s="14">
        <f t="shared" si="2788"/>
        <v>0</v>
      </c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>
        <v>0</v>
      </c>
      <c r="AS1867" s="14">
        <v>0</v>
      </c>
      <c r="AT1867" s="14">
        <v>0</v>
      </c>
      <c r="AU1867" s="14"/>
      <c r="AV1867" s="14"/>
      <c r="AW1867" s="14"/>
      <c r="AX1867" s="14"/>
      <c r="AY1867" s="14"/>
      <c r="AZ1867" s="14">
        <f t="shared" si="2789"/>
        <v>0</v>
      </c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>
        <v>0</v>
      </c>
      <c r="BK1867" s="14">
        <v>0</v>
      </c>
    </row>
    <row r="1868" spans="1:63" x14ac:dyDescent="0.25">
      <c r="A1868" s="1" t="s">
        <v>550</v>
      </c>
      <c r="B1868" s="1" t="s">
        <v>58</v>
      </c>
      <c r="C1868" s="1" t="s">
        <v>144</v>
      </c>
      <c r="D1868" s="110" t="s">
        <v>625</v>
      </c>
      <c r="E1868" s="110" t="s">
        <v>20</v>
      </c>
      <c r="F1868" s="107" t="s">
        <v>0</v>
      </c>
      <c r="G1868" s="13" t="s">
        <v>0</v>
      </c>
      <c r="H1868" s="2" t="s">
        <v>21</v>
      </c>
      <c r="I1868" s="12">
        <f>SUM(I1869:I1873)</f>
        <v>108606</v>
      </c>
      <c r="J1868" s="12">
        <f t="shared" ref="J1868:Y1868" si="2838">SUM(J1869:J1873)</f>
        <v>0</v>
      </c>
      <c r="K1868" s="12">
        <f t="shared" si="2838"/>
        <v>0</v>
      </c>
      <c r="L1868" s="12">
        <f t="shared" si="2838"/>
        <v>0</v>
      </c>
      <c r="M1868" s="12">
        <f t="shared" si="2838"/>
        <v>0</v>
      </c>
      <c r="N1868" s="12">
        <f t="shared" si="2838"/>
        <v>0</v>
      </c>
      <c r="O1868" s="12">
        <f t="shared" si="2838"/>
        <v>0</v>
      </c>
      <c r="P1868" s="12">
        <f t="shared" si="2838"/>
        <v>0</v>
      </c>
      <c r="Q1868" s="12">
        <f t="shared" si="2838"/>
        <v>0</v>
      </c>
      <c r="R1868" s="12">
        <f t="shared" si="2838"/>
        <v>0</v>
      </c>
      <c r="S1868" s="12">
        <f t="shared" si="2838"/>
        <v>0</v>
      </c>
      <c r="T1868" s="12">
        <f t="shared" si="2838"/>
        <v>0</v>
      </c>
      <c r="U1868" s="12">
        <f t="shared" si="2838"/>
        <v>0</v>
      </c>
      <c r="V1868" s="12">
        <f t="shared" si="2838"/>
        <v>0</v>
      </c>
      <c r="W1868" s="12">
        <f t="shared" si="2838"/>
        <v>0</v>
      </c>
      <c r="X1868" s="12">
        <f t="shared" si="2838"/>
        <v>0</v>
      </c>
      <c r="Y1868" s="12">
        <f t="shared" si="2838"/>
        <v>0</v>
      </c>
      <c r="Z1868" s="12">
        <v>0</v>
      </c>
      <c r="AA1868" s="12">
        <v>0</v>
      </c>
      <c r="AB1868" s="12">
        <f t="shared" ref="AB1868:AQ1868" si="2839">SUM(AB1869:AB1873)</f>
        <v>0</v>
      </c>
      <c r="AC1868" s="12">
        <f t="shared" si="2839"/>
        <v>0</v>
      </c>
      <c r="AD1868" s="12">
        <f t="shared" si="2839"/>
        <v>0</v>
      </c>
      <c r="AE1868" s="12">
        <f t="shared" si="2839"/>
        <v>0</v>
      </c>
      <c r="AF1868" s="12">
        <f t="shared" si="2839"/>
        <v>0</v>
      </c>
      <c r="AG1868" s="12">
        <f t="shared" si="2839"/>
        <v>0</v>
      </c>
      <c r="AH1868" s="12">
        <f t="shared" si="2839"/>
        <v>0</v>
      </c>
      <c r="AI1868" s="12">
        <f t="shared" si="2839"/>
        <v>0</v>
      </c>
      <c r="AJ1868" s="12">
        <f t="shared" si="2839"/>
        <v>0</v>
      </c>
      <c r="AK1868" s="12">
        <f t="shared" si="2839"/>
        <v>0</v>
      </c>
      <c r="AL1868" s="12">
        <f t="shared" si="2839"/>
        <v>0</v>
      </c>
      <c r="AM1868" s="12">
        <f t="shared" si="2839"/>
        <v>0</v>
      </c>
      <c r="AN1868" s="12">
        <f t="shared" si="2839"/>
        <v>0</v>
      </c>
      <c r="AO1868" s="12">
        <f t="shared" si="2839"/>
        <v>0</v>
      </c>
      <c r="AP1868" s="12">
        <f t="shared" si="2839"/>
        <v>0</v>
      </c>
      <c r="AQ1868" s="12">
        <f t="shared" si="2839"/>
        <v>0</v>
      </c>
      <c r="AR1868" s="12">
        <v>0</v>
      </c>
      <c r="AS1868" s="12">
        <v>0</v>
      </c>
      <c r="AT1868" s="12">
        <f t="shared" ref="AT1868:BI1868" si="2840">SUM(AT1869:AT1873)</f>
        <v>0</v>
      </c>
      <c r="AU1868" s="12">
        <f t="shared" si="2840"/>
        <v>0</v>
      </c>
      <c r="AV1868" s="12">
        <f t="shared" si="2840"/>
        <v>0</v>
      </c>
      <c r="AW1868" s="12">
        <f t="shared" si="2840"/>
        <v>0</v>
      </c>
      <c r="AX1868" s="12">
        <f t="shared" si="2840"/>
        <v>0</v>
      </c>
      <c r="AY1868" s="12">
        <f t="shared" si="2840"/>
        <v>0</v>
      </c>
      <c r="AZ1868" s="12">
        <f t="shared" si="2840"/>
        <v>0</v>
      </c>
      <c r="BA1868" s="12">
        <f t="shared" si="2840"/>
        <v>0</v>
      </c>
      <c r="BB1868" s="12">
        <f t="shared" si="2840"/>
        <v>0</v>
      </c>
      <c r="BC1868" s="12">
        <f t="shared" si="2840"/>
        <v>0</v>
      </c>
      <c r="BD1868" s="12">
        <f t="shared" si="2840"/>
        <v>0</v>
      </c>
      <c r="BE1868" s="12">
        <f t="shared" si="2840"/>
        <v>0</v>
      </c>
      <c r="BF1868" s="12">
        <f t="shared" si="2840"/>
        <v>0</v>
      </c>
      <c r="BG1868" s="12">
        <f t="shared" si="2840"/>
        <v>0</v>
      </c>
      <c r="BH1868" s="12">
        <f t="shared" si="2840"/>
        <v>0</v>
      </c>
      <c r="BI1868" s="12">
        <f t="shared" si="2840"/>
        <v>0</v>
      </c>
      <c r="BJ1868" s="12">
        <v>0</v>
      </c>
      <c r="BK1868" s="12">
        <v>0</v>
      </c>
    </row>
    <row r="1869" spans="1:63" ht="22.5" x14ac:dyDescent="0.25">
      <c r="A1869" s="4" t="s">
        <v>550</v>
      </c>
      <c r="B1869" s="4" t="s">
        <v>58</v>
      </c>
      <c r="C1869" s="4" t="s">
        <v>144</v>
      </c>
      <c r="D1869" s="107" t="s">
        <v>625</v>
      </c>
      <c r="E1869" s="117">
        <v>6112</v>
      </c>
      <c r="F1869" s="107" t="s">
        <v>627</v>
      </c>
      <c r="G1869" s="103" t="s">
        <v>1656</v>
      </c>
      <c r="H1869" s="13" t="s">
        <v>59</v>
      </c>
      <c r="I1869" s="14">
        <v>17869</v>
      </c>
      <c r="J1869" s="14">
        <v>0</v>
      </c>
      <c r="K1869" s="14"/>
      <c r="L1869" s="14"/>
      <c r="M1869" s="14"/>
      <c r="N1869" s="14"/>
      <c r="O1869" s="14"/>
      <c r="P1869" s="14">
        <f t="shared" si="2787"/>
        <v>0</v>
      </c>
      <c r="Q1869" s="14"/>
      <c r="R1869" s="14"/>
      <c r="S1869" s="14"/>
      <c r="T1869" s="14"/>
      <c r="U1869" s="14"/>
      <c r="V1869" s="14"/>
      <c r="W1869" s="14"/>
      <c r="X1869" s="14"/>
      <c r="Y1869" s="14"/>
      <c r="Z1869" s="14">
        <v>0</v>
      </c>
      <c r="AA1869" s="14">
        <v>0</v>
      </c>
      <c r="AB1869" s="14">
        <v>0</v>
      </c>
      <c r="AC1869" s="14"/>
      <c r="AD1869" s="14"/>
      <c r="AE1869" s="14"/>
      <c r="AF1869" s="14"/>
      <c r="AG1869" s="14"/>
      <c r="AH1869" s="14">
        <f t="shared" si="2788"/>
        <v>0</v>
      </c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>
        <v>0</v>
      </c>
      <c r="AS1869" s="14">
        <v>0</v>
      </c>
      <c r="AT1869" s="14">
        <v>0</v>
      </c>
      <c r="AU1869" s="14"/>
      <c r="AV1869" s="14"/>
      <c r="AW1869" s="14"/>
      <c r="AX1869" s="14"/>
      <c r="AY1869" s="14"/>
      <c r="AZ1869" s="14">
        <f t="shared" si="2789"/>
        <v>0</v>
      </c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>
        <v>0</v>
      </c>
      <c r="BK1869" s="14">
        <v>0</v>
      </c>
    </row>
    <row r="1870" spans="1:63" x14ac:dyDescent="0.25">
      <c r="A1870" s="4" t="s">
        <v>550</v>
      </c>
      <c r="B1870" s="4" t="s">
        <v>58</v>
      </c>
      <c r="C1870" s="4" t="s">
        <v>144</v>
      </c>
      <c r="D1870" s="107" t="s">
        <v>625</v>
      </c>
      <c r="E1870" s="117">
        <v>6112</v>
      </c>
      <c r="F1870" s="107" t="s">
        <v>628</v>
      </c>
      <c r="G1870" s="103" t="s">
        <v>1656</v>
      </c>
      <c r="H1870" s="13" t="s">
        <v>24</v>
      </c>
      <c r="I1870" s="14">
        <v>70518</v>
      </c>
      <c r="J1870" s="14">
        <v>0</v>
      </c>
      <c r="K1870" s="14"/>
      <c r="L1870" s="14"/>
      <c r="M1870" s="14"/>
      <c r="N1870" s="14"/>
      <c r="O1870" s="14"/>
      <c r="P1870" s="14">
        <f t="shared" si="2787"/>
        <v>0</v>
      </c>
      <c r="Q1870" s="14"/>
      <c r="R1870" s="14"/>
      <c r="S1870" s="14"/>
      <c r="T1870" s="14"/>
      <c r="U1870" s="14"/>
      <c r="V1870" s="14"/>
      <c r="W1870" s="14"/>
      <c r="X1870" s="14"/>
      <c r="Y1870" s="14"/>
      <c r="Z1870" s="14">
        <v>0</v>
      </c>
      <c r="AA1870" s="14">
        <v>0</v>
      </c>
      <c r="AB1870" s="14">
        <v>0</v>
      </c>
      <c r="AC1870" s="14"/>
      <c r="AD1870" s="14"/>
      <c r="AE1870" s="14"/>
      <c r="AF1870" s="14"/>
      <c r="AG1870" s="14"/>
      <c r="AH1870" s="14">
        <f t="shared" si="2788"/>
        <v>0</v>
      </c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>
        <v>0</v>
      </c>
      <c r="AS1870" s="14">
        <v>0</v>
      </c>
      <c r="AT1870" s="14">
        <v>0</v>
      </c>
      <c r="AU1870" s="14"/>
      <c r="AV1870" s="14"/>
      <c r="AW1870" s="14"/>
      <c r="AX1870" s="14"/>
      <c r="AY1870" s="14"/>
      <c r="AZ1870" s="14">
        <f t="shared" si="2789"/>
        <v>0</v>
      </c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>
        <v>0</v>
      </c>
      <c r="BK1870" s="14">
        <v>0</v>
      </c>
    </row>
    <row r="1871" spans="1:63" x14ac:dyDescent="0.25">
      <c r="A1871" s="4" t="s">
        <v>550</v>
      </c>
      <c r="B1871" s="4" t="s">
        <v>58</v>
      </c>
      <c r="C1871" s="4" t="s">
        <v>144</v>
      </c>
      <c r="D1871" s="107" t="s">
        <v>625</v>
      </c>
      <c r="E1871" s="117">
        <v>6112</v>
      </c>
      <c r="F1871" s="107" t="s">
        <v>629</v>
      </c>
      <c r="G1871" s="103" t="s">
        <v>1656</v>
      </c>
      <c r="H1871" s="13" t="s">
        <v>25</v>
      </c>
      <c r="I1871" s="14">
        <v>13469</v>
      </c>
      <c r="J1871" s="14">
        <v>0</v>
      </c>
      <c r="K1871" s="14"/>
      <c r="L1871" s="14"/>
      <c r="M1871" s="14"/>
      <c r="N1871" s="14"/>
      <c r="O1871" s="14"/>
      <c r="P1871" s="14">
        <f t="shared" si="2787"/>
        <v>0</v>
      </c>
      <c r="Q1871" s="14"/>
      <c r="R1871" s="14"/>
      <c r="S1871" s="14"/>
      <c r="T1871" s="14"/>
      <c r="U1871" s="14"/>
      <c r="V1871" s="14"/>
      <c r="W1871" s="14"/>
      <c r="X1871" s="14"/>
      <c r="Y1871" s="14"/>
      <c r="Z1871" s="14">
        <v>0</v>
      </c>
      <c r="AA1871" s="14">
        <v>0</v>
      </c>
      <c r="AB1871" s="14">
        <v>0</v>
      </c>
      <c r="AC1871" s="14"/>
      <c r="AD1871" s="14"/>
      <c r="AE1871" s="14"/>
      <c r="AF1871" s="14"/>
      <c r="AG1871" s="14"/>
      <c r="AH1871" s="14">
        <f t="shared" si="2788"/>
        <v>0</v>
      </c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>
        <v>0</v>
      </c>
      <c r="AS1871" s="14">
        <v>0</v>
      </c>
      <c r="AT1871" s="14">
        <v>0</v>
      </c>
      <c r="AU1871" s="14"/>
      <c r="AV1871" s="14"/>
      <c r="AW1871" s="14"/>
      <c r="AX1871" s="14"/>
      <c r="AY1871" s="14"/>
      <c r="AZ1871" s="14">
        <f t="shared" si="2789"/>
        <v>0</v>
      </c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>
        <v>0</v>
      </c>
      <c r="BK1871" s="14">
        <v>0</v>
      </c>
    </row>
    <row r="1872" spans="1:63" x14ac:dyDescent="0.25">
      <c r="A1872" s="4" t="s">
        <v>550</v>
      </c>
      <c r="B1872" s="4" t="s">
        <v>58</v>
      </c>
      <c r="C1872" s="4" t="s">
        <v>144</v>
      </c>
      <c r="D1872" s="107" t="s">
        <v>625</v>
      </c>
      <c r="E1872" s="117">
        <v>6112</v>
      </c>
      <c r="F1872" s="107" t="s">
        <v>1568</v>
      </c>
      <c r="G1872" s="103" t="s">
        <v>1656</v>
      </c>
      <c r="H1872" s="13" t="s">
        <v>23</v>
      </c>
      <c r="I1872" s="14"/>
      <c r="J1872" s="14">
        <v>0</v>
      </c>
      <c r="K1872" s="14"/>
      <c r="L1872" s="14"/>
      <c r="M1872" s="14"/>
      <c r="N1872" s="14"/>
      <c r="O1872" s="14"/>
      <c r="P1872" s="14">
        <f t="shared" si="2787"/>
        <v>0</v>
      </c>
      <c r="Q1872" s="14"/>
      <c r="R1872" s="14"/>
      <c r="S1872" s="14"/>
      <c r="T1872" s="14"/>
      <c r="U1872" s="14"/>
      <c r="V1872" s="14"/>
      <c r="W1872" s="14"/>
      <c r="X1872" s="14"/>
      <c r="Y1872" s="14"/>
      <c r="Z1872" s="14">
        <v>0</v>
      </c>
      <c r="AA1872" s="14">
        <v>0</v>
      </c>
      <c r="AB1872" s="14"/>
      <c r="AC1872" s="14"/>
      <c r="AD1872" s="14"/>
      <c r="AE1872" s="14"/>
      <c r="AF1872" s="14"/>
      <c r="AG1872" s="14"/>
      <c r="AH1872" s="14">
        <f t="shared" si="2788"/>
        <v>0</v>
      </c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>
        <v>0</v>
      </c>
      <c r="AS1872" s="14">
        <v>0</v>
      </c>
      <c r="AT1872" s="14"/>
      <c r="AU1872" s="14"/>
      <c r="AV1872" s="14"/>
      <c r="AW1872" s="14"/>
      <c r="AX1872" s="14"/>
      <c r="AY1872" s="14"/>
      <c r="AZ1872" s="14">
        <f t="shared" si="2789"/>
        <v>0</v>
      </c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>
        <v>0</v>
      </c>
      <c r="BK1872" s="14">
        <v>0</v>
      </c>
    </row>
    <row r="1873" spans="1:63" x14ac:dyDescent="0.25">
      <c r="A1873" s="4" t="s">
        <v>550</v>
      </c>
      <c r="B1873" s="4" t="s">
        <v>58</v>
      </c>
      <c r="C1873" s="4" t="s">
        <v>144</v>
      </c>
      <c r="D1873" s="107" t="s">
        <v>625</v>
      </c>
      <c r="E1873" s="117">
        <v>6112</v>
      </c>
      <c r="F1873" s="107" t="s">
        <v>630</v>
      </c>
      <c r="G1873" s="103" t="s">
        <v>1656</v>
      </c>
      <c r="H1873" s="13" t="s">
        <v>26</v>
      </c>
      <c r="I1873" s="14">
        <v>6750</v>
      </c>
      <c r="J1873" s="14">
        <v>0</v>
      </c>
      <c r="K1873" s="14"/>
      <c r="L1873" s="14"/>
      <c r="M1873" s="14"/>
      <c r="N1873" s="14"/>
      <c r="O1873" s="14"/>
      <c r="P1873" s="14">
        <f t="shared" si="2787"/>
        <v>0</v>
      </c>
      <c r="Q1873" s="14"/>
      <c r="R1873" s="14"/>
      <c r="S1873" s="14"/>
      <c r="T1873" s="14"/>
      <c r="U1873" s="14"/>
      <c r="V1873" s="14"/>
      <c r="W1873" s="14"/>
      <c r="X1873" s="14"/>
      <c r="Y1873" s="14"/>
      <c r="Z1873" s="14">
        <v>0</v>
      </c>
      <c r="AA1873" s="14">
        <v>0</v>
      </c>
      <c r="AB1873" s="14">
        <v>0</v>
      </c>
      <c r="AC1873" s="14"/>
      <c r="AD1873" s="14"/>
      <c r="AE1873" s="14"/>
      <c r="AF1873" s="14"/>
      <c r="AG1873" s="14"/>
      <c r="AH1873" s="14">
        <f t="shared" si="2788"/>
        <v>0</v>
      </c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>
        <v>0</v>
      </c>
      <c r="AS1873" s="14">
        <v>0</v>
      </c>
      <c r="AT1873" s="14">
        <v>0</v>
      </c>
      <c r="AU1873" s="14"/>
      <c r="AV1873" s="14"/>
      <c r="AW1873" s="14"/>
      <c r="AX1873" s="14"/>
      <c r="AY1873" s="14"/>
      <c r="AZ1873" s="14">
        <f t="shared" si="2789"/>
        <v>0</v>
      </c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>
        <v>0</v>
      </c>
      <c r="BK1873" s="14">
        <v>0</v>
      </c>
    </row>
    <row r="1874" spans="1:63" ht="22.5" x14ac:dyDescent="0.25">
      <c r="A1874" s="4" t="s">
        <v>550</v>
      </c>
      <c r="B1874" s="4" t="s">
        <v>58</v>
      </c>
      <c r="C1874" s="4" t="s">
        <v>144</v>
      </c>
      <c r="D1874" s="107" t="s">
        <v>625</v>
      </c>
      <c r="E1874" s="106" t="s">
        <v>27</v>
      </c>
      <c r="F1874" s="106"/>
      <c r="G1874" s="2" t="s">
        <v>0</v>
      </c>
      <c r="H1874" s="2" t="s">
        <v>28</v>
      </c>
      <c r="I1874" s="12">
        <f>SUM(I1875)</f>
        <v>90196</v>
      </c>
      <c r="J1874" s="12">
        <f t="shared" ref="J1874:Y1874" si="2841">SUM(J1875)</f>
        <v>0</v>
      </c>
      <c r="K1874" s="12">
        <f t="shared" si="2841"/>
        <v>0</v>
      </c>
      <c r="L1874" s="12">
        <f t="shared" si="2841"/>
        <v>0</v>
      </c>
      <c r="M1874" s="12">
        <f t="shared" si="2841"/>
        <v>0</v>
      </c>
      <c r="N1874" s="12">
        <f t="shared" si="2841"/>
        <v>0</v>
      </c>
      <c r="O1874" s="12">
        <f t="shared" si="2841"/>
        <v>0</v>
      </c>
      <c r="P1874" s="12">
        <f t="shared" si="2841"/>
        <v>0</v>
      </c>
      <c r="Q1874" s="12">
        <f t="shared" si="2841"/>
        <v>0</v>
      </c>
      <c r="R1874" s="12">
        <f t="shared" si="2841"/>
        <v>0</v>
      </c>
      <c r="S1874" s="12">
        <f t="shared" si="2841"/>
        <v>0</v>
      </c>
      <c r="T1874" s="12">
        <f t="shared" si="2841"/>
        <v>0</v>
      </c>
      <c r="U1874" s="12">
        <f t="shared" si="2841"/>
        <v>0</v>
      </c>
      <c r="V1874" s="12">
        <f t="shared" si="2841"/>
        <v>0</v>
      </c>
      <c r="W1874" s="12">
        <f t="shared" si="2841"/>
        <v>0</v>
      </c>
      <c r="X1874" s="12">
        <f t="shared" si="2841"/>
        <v>0</v>
      </c>
      <c r="Y1874" s="12">
        <f t="shared" si="2841"/>
        <v>0</v>
      </c>
      <c r="Z1874" s="12">
        <v>0</v>
      </c>
      <c r="AA1874" s="12">
        <v>0</v>
      </c>
      <c r="AB1874" s="12">
        <f t="shared" ref="AB1874:AQ1874" si="2842">SUM(AB1875)</f>
        <v>0</v>
      </c>
      <c r="AC1874" s="12">
        <f t="shared" si="2842"/>
        <v>0</v>
      </c>
      <c r="AD1874" s="12">
        <f t="shared" si="2842"/>
        <v>0</v>
      </c>
      <c r="AE1874" s="12">
        <f t="shared" si="2842"/>
        <v>0</v>
      </c>
      <c r="AF1874" s="12">
        <f t="shared" si="2842"/>
        <v>0</v>
      </c>
      <c r="AG1874" s="12">
        <f t="shared" si="2842"/>
        <v>0</v>
      </c>
      <c r="AH1874" s="12">
        <f t="shared" si="2842"/>
        <v>0</v>
      </c>
      <c r="AI1874" s="12">
        <f t="shared" si="2842"/>
        <v>0</v>
      </c>
      <c r="AJ1874" s="12">
        <f t="shared" si="2842"/>
        <v>0</v>
      </c>
      <c r="AK1874" s="12">
        <f t="shared" si="2842"/>
        <v>0</v>
      </c>
      <c r="AL1874" s="12">
        <f t="shared" si="2842"/>
        <v>0</v>
      </c>
      <c r="AM1874" s="12">
        <f t="shared" si="2842"/>
        <v>0</v>
      </c>
      <c r="AN1874" s="12">
        <f t="shared" si="2842"/>
        <v>0</v>
      </c>
      <c r="AO1874" s="12">
        <f t="shared" si="2842"/>
        <v>0</v>
      </c>
      <c r="AP1874" s="12">
        <f t="shared" si="2842"/>
        <v>0</v>
      </c>
      <c r="AQ1874" s="12">
        <f t="shared" si="2842"/>
        <v>0</v>
      </c>
      <c r="AR1874" s="12">
        <v>0</v>
      </c>
      <c r="AS1874" s="12">
        <v>0</v>
      </c>
      <c r="AT1874" s="12">
        <f t="shared" ref="AT1874:BI1874" si="2843">SUM(AT1875)</f>
        <v>0</v>
      </c>
      <c r="AU1874" s="12">
        <f t="shared" si="2843"/>
        <v>0</v>
      </c>
      <c r="AV1874" s="12">
        <f t="shared" si="2843"/>
        <v>0</v>
      </c>
      <c r="AW1874" s="12">
        <f t="shared" si="2843"/>
        <v>0</v>
      </c>
      <c r="AX1874" s="12">
        <f t="shared" si="2843"/>
        <v>0</v>
      </c>
      <c r="AY1874" s="12">
        <f t="shared" si="2843"/>
        <v>0</v>
      </c>
      <c r="AZ1874" s="12">
        <f t="shared" si="2843"/>
        <v>0</v>
      </c>
      <c r="BA1874" s="12">
        <f t="shared" si="2843"/>
        <v>0</v>
      </c>
      <c r="BB1874" s="12">
        <f t="shared" si="2843"/>
        <v>0</v>
      </c>
      <c r="BC1874" s="12">
        <f t="shared" si="2843"/>
        <v>0</v>
      </c>
      <c r="BD1874" s="12">
        <f t="shared" si="2843"/>
        <v>0</v>
      </c>
      <c r="BE1874" s="12">
        <f t="shared" si="2843"/>
        <v>0</v>
      </c>
      <c r="BF1874" s="12">
        <f t="shared" si="2843"/>
        <v>0</v>
      </c>
      <c r="BG1874" s="12">
        <f t="shared" si="2843"/>
        <v>0</v>
      </c>
      <c r="BH1874" s="12">
        <f t="shared" si="2843"/>
        <v>0</v>
      </c>
      <c r="BI1874" s="12">
        <f t="shared" si="2843"/>
        <v>0</v>
      </c>
      <c r="BJ1874" s="12">
        <v>0</v>
      </c>
      <c r="BK1874" s="12">
        <v>0</v>
      </c>
    </row>
    <row r="1875" spans="1:63" x14ac:dyDescent="0.25">
      <c r="A1875" s="4" t="s">
        <v>550</v>
      </c>
      <c r="B1875" s="4" t="s">
        <v>58</v>
      </c>
      <c r="C1875" s="4" t="s">
        <v>144</v>
      </c>
      <c r="D1875" s="107" t="s">
        <v>625</v>
      </c>
      <c r="E1875" s="117">
        <v>6121</v>
      </c>
      <c r="F1875" s="107"/>
      <c r="G1875" s="103" t="s">
        <v>1656</v>
      </c>
      <c r="H1875" s="13" t="s">
        <v>29</v>
      </c>
      <c r="I1875" s="14">
        <v>90196</v>
      </c>
      <c r="J1875" s="14">
        <v>0</v>
      </c>
      <c r="K1875" s="14"/>
      <c r="L1875" s="14"/>
      <c r="M1875" s="14"/>
      <c r="N1875" s="14"/>
      <c r="O1875" s="14"/>
      <c r="P1875" s="14">
        <f t="shared" si="2787"/>
        <v>0</v>
      </c>
      <c r="Q1875" s="14"/>
      <c r="R1875" s="14"/>
      <c r="S1875" s="14"/>
      <c r="T1875" s="14"/>
      <c r="U1875" s="14"/>
      <c r="V1875" s="14"/>
      <c r="W1875" s="14"/>
      <c r="X1875" s="14"/>
      <c r="Y1875" s="14"/>
      <c r="Z1875" s="14">
        <v>0</v>
      </c>
      <c r="AA1875" s="14">
        <v>0</v>
      </c>
      <c r="AB1875" s="14">
        <v>0</v>
      </c>
      <c r="AC1875" s="14"/>
      <c r="AD1875" s="14"/>
      <c r="AE1875" s="14"/>
      <c r="AF1875" s="14"/>
      <c r="AG1875" s="14"/>
      <c r="AH1875" s="14">
        <f t="shared" si="2788"/>
        <v>0</v>
      </c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>
        <v>0</v>
      </c>
      <c r="AS1875" s="14">
        <v>0</v>
      </c>
      <c r="AT1875" s="14">
        <v>0</v>
      </c>
      <c r="AU1875" s="14"/>
      <c r="AV1875" s="14"/>
      <c r="AW1875" s="14"/>
      <c r="AX1875" s="14"/>
      <c r="AY1875" s="14"/>
      <c r="AZ1875" s="14">
        <f t="shared" si="2789"/>
        <v>0</v>
      </c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>
        <v>0</v>
      </c>
      <c r="BK1875" s="14">
        <v>0</v>
      </c>
    </row>
    <row r="1876" spans="1:63" ht="22.5" x14ac:dyDescent="0.25">
      <c r="A1876" s="4" t="s">
        <v>550</v>
      </c>
      <c r="B1876" s="4" t="s">
        <v>58</v>
      </c>
      <c r="C1876" s="4" t="s">
        <v>144</v>
      </c>
      <c r="D1876" s="107" t="s">
        <v>625</v>
      </c>
      <c r="E1876" s="106" t="s">
        <v>31</v>
      </c>
      <c r="F1876" s="106" t="s">
        <v>0</v>
      </c>
      <c r="G1876" s="2" t="s">
        <v>0</v>
      </c>
      <c r="H1876" s="2" t="s">
        <v>32</v>
      </c>
      <c r="I1876" s="12">
        <f>SUM(I1877:I1885)</f>
        <v>461861</v>
      </c>
      <c r="J1876" s="12">
        <f t="shared" ref="J1876:Y1876" si="2844">SUM(J1877:J1885)</f>
        <v>30000</v>
      </c>
      <c r="K1876" s="12">
        <f t="shared" si="2844"/>
        <v>0</v>
      </c>
      <c r="L1876" s="12">
        <f t="shared" si="2844"/>
        <v>0</v>
      </c>
      <c r="M1876" s="12">
        <f t="shared" si="2844"/>
        <v>6066</v>
      </c>
      <c r="N1876" s="12">
        <f t="shared" si="2844"/>
        <v>0</v>
      </c>
      <c r="O1876" s="12">
        <f t="shared" si="2844"/>
        <v>0</v>
      </c>
      <c r="P1876" s="12">
        <f t="shared" si="2844"/>
        <v>36066</v>
      </c>
      <c r="Q1876" s="12">
        <f t="shared" si="2844"/>
        <v>3980</v>
      </c>
      <c r="R1876" s="12">
        <f t="shared" si="2844"/>
        <v>6650</v>
      </c>
      <c r="S1876" s="12">
        <f t="shared" si="2844"/>
        <v>2800</v>
      </c>
      <c r="T1876" s="12">
        <f t="shared" si="2844"/>
        <v>1360</v>
      </c>
      <c r="U1876" s="12">
        <f t="shared" si="2844"/>
        <v>10271</v>
      </c>
      <c r="V1876" s="12">
        <f t="shared" si="2844"/>
        <v>4939</v>
      </c>
      <c r="W1876" s="12">
        <f t="shared" si="2844"/>
        <v>0</v>
      </c>
      <c r="X1876" s="12">
        <f t="shared" si="2844"/>
        <v>6066</v>
      </c>
      <c r="Y1876" s="12">
        <f t="shared" si="2844"/>
        <v>0</v>
      </c>
      <c r="Z1876" s="12">
        <v>36066</v>
      </c>
      <c r="AA1876" s="12">
        <v>0</v>
      </c>
      <c r="AB1876" s="12">
        <f t="shared" ref="AB1876:AQ1876" si="2845">SUM(AB1877:AB1885)</f>
        <v>0</v>
      </c>
      <c r="AC1876" s="12">
        <f t="shared" si="2845"/>
        <v>0</v>
      </c>
      <c r="AD1876" s="12">
        <f t="shared" si="2845"/>
        <v>0</v>
      </c>
      <c r="AE1876" s="12">
        <f t="shared" si="2845"/>
        <v>0</v>
      </c>
      <c r="AF1876" s="12">
        <f t="shared" si="2845"/>
        <v>0</v>
      </c>
      <c r="AG1876" s="12">
        <f t="shared" si="2845"/>
        <v>0</v>
      </c>
      <c r="AH1876" s="12">
        <f t="shared" si="2845"/>
        <v>0</v>
      </c>
      <c r="AI1876" s="12">
        <f t="shared" si="2845"/>
        <v>0</v>
      </c>
      <c r="AJ1876" s="12">
        <f t="shared" si="2845"/>
        <v>0</v>
      </c>
      <c r="AK1876" s="12">
        <f t="shared" si="2845"/>
        <v>0</v>
      </c>
      <c r="AL1876" s="12">
        <f t="shared" si="2845"/>
        <v>0</v>
      </c>
      <c r="AM1876" s="12">
        <f t="shared" si="2845"/>
        <v>0</v>
      </c>
      <c r="AN1876" s="12">
        <f t="shared" si="2845"/>
        <v>0</v>
      </c>
      <c r="AO1876" s="12">
        <f t="shared" si="2845"/>
        <v>0</v>
      </c>
      <c r="AP1876" s="12">
        <f t="shared" si="2845"/>
        <v>0</v>
      </c>
      <c r="AQ1876" s="12">
        <f t="shared" si="2845"/>
        <v>0</v>
      </c>
      <c r="AR1876" s="12">
        <v>0</v>
      </c>
      <c r="AS1876" s="12">
        <v>0</v>
      </c>
      <c r="AT1876" s="12">
        <f t="shared" ref="AT1876:BI1876" si="2846">SUM(AT1877:AT1885)</f>
        <v>0</v>
      </c>
      <c r="AU1876" s="12">
        <f t="shared" si="2846"/>
        <v>0</v>
      </c>
      <c r="AV1876" s="12">
        <f t="shared" si="2846"/>
        <v>0</v>
      </c>
      <c r="AW1876" s="12">
        <f t="shared" si="2846"/>
        <v>96662</v>
      </c>
      <c r="AX1876" s="12">
        <f t="shared" si="2846"/>
        <v>0</v>
      </c>
      <c r="AY1876" s="12">
        <f t="shared" si="2846"/>
        <v>0</v>
      </c>
      <c r="AZ1876" s="12">
        <f t="shared" si="2846"/>
        <v>96662</v>
      </c>
      <c r="BA1876" s="12">
        <f t="shared" si="2846"/>
        <v>0</v>
      </c>
      <c r="BB1876" s="12">
        <f t="shared" si="2846"/>
        <v>0</v>
      </c>
      <c r="BC1876" s="12">
        <f t="shared" si="2846"/>
        <v>0</v>
      </c>
      <c r="BD1876" s="12">
        <f t="shared" si="2846"/>
        <v>4478</v>
      </c>
      <c r="BE1876" s="12">
        <f t="shared" si="2846"/>
        <v>0</v>
      </c>
      <c r="BF1876" s="12">
        <f t="shared" si="2846"/>
        <v>18000</v>
      </c>
      <c r="BG1876" s="12">
        <f t="shared" si="2846"/>
        <v>0</v>
      </c>
      <c r="BH1876" s="12">
        <f t="shared" si="2846"/>
        <v>74184</v>
      </c>
      <c r="BI1876" s="12">
        <f t="shared" si="2846"/>
        <v>0</v>
      </c>
      <c r="BJ1876" s="12">
        <v>96662</v>
      </c>
      <c r="BK1876" s="12">
        <v>0</v>
      </c>
    </row>
    <row r="1877" spans="1:63" x14ac:dyDescent="0.25">
      <c r="A1877" s="4" t="s">
        <v>550</v>
      </c>
      <c r="B1877" s="4" t="s">
        <v>58</v>
      </c>
      <c r="C1877" s="4" t="s">
        <v>144</v>
      </c>
      <c r="D1877" s="107" t="s">
        <v>625</v>
      </c>
      <c r="E1877" s="117">
        <v>6131</v>
      </c>
      <c r="F1877" s="107"/>
      <c r="G1877" s="103" t="s">
        <v>1656</v>
      </c>
      <c r="H1877" s="13" t="s">
        <v>34</v>
      </c>
      <c r="I1877" s="14">
        <v>15300</v>
      </c>
      <c r="J1877" s="14">
        <v>5000</v>
      </c>
      <c r="K1877" s="14"/>
      <c r="L1877" s="14"/>
      <c r="M1877" s="14">
        <v>3566</v>
      </c>
      <c r="N1877" s="14"/>
      <c r="O1877" s="14"/>
      <c r="P1877" s="14">
        <f t="shared" si="2787"/>
        <v>8566</v>
      </c>
      <c r="Q1877" s="14"/>
      <c r="R1877" s="14">
        <v>500</v>
      </c>
      <c r="S1877" s="14"/>
      <c r="T1877" s="14"/>
      <c r="U1877" s="14">
        <f>1000+274+3226</f>
        <v>4500</v>
      </c>
      <c r="V1877" s="14"/>
      <c r="W1877" s="14"/>
      <c r="X1877" s="14">
        <v>3566</v>
      </c>
      <c r="Y1877" s="14"/>
      <c r="Z1877" s="14">
        <v>8566</v>
      </c>
      <c r="AA1877" s="14">
        <v>0</v>
      </c>
      <c r="AB1877" s="14">
        <v>0</v>
      </c>
      <c r="AC1877" s="14"/>
      <c r="AD1877" s="14"/>
      <c r="AE1877" s="14"/>
      <c r="AF1877" s="14"/>
      <c r="AG1877" s="14"/>
      <c r="AH1877" s="14">
        <f t="shared" si="2788"/>
        <v>0</v>
      </c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>
        <v>0</v>
      </c>
      <c r="AS1877" s="14">
        <v>0</v>
      </c>
      <c r="AT1877" s="14">
        <v>0</v>
      </c>
      <c r="AU1877" s="14"/>
      <c r="AV1877" s="14"/>
      <c r="AW1877" s="14">
        <f>4500+21393</f>
        <v>25893</v>
      </c>
      <c r="AX1877" s="14"/>
      <c r="AY1877" s="14"/>
      <c r="AZ1877" s="14">
        <f t="shared" si="2789"/>
        <v>25893</v>
      </c>
      <c r="BA1877" s="14"/>
      <c r="BB1877" s="14"/>
      <c r="BC1877" s="14"/>
      <c r="BD1877" s="14"/>
      <c r="BE1877" s="14"/>
      <c r="BF1877" s="14">
        <v>4500</v>
      </c>
      <c r="BG1877" s="14"/>
      <c r="BH1877" s="14">
        <v>21393</v>
      </c>
      <c r="BI1877" s="14"/>
      <c r="BJ1877" s="14">
        <v>25893</v>
      </c>
      <c r="BK1877" s="14">
        <v>0</v>
      </c>
    </row>
    <row r="1878" spans="1:63" x14ac:dyDescent="0.25">
      <c r="A1878" s="4" t="s">
        <v>550</v>
      </c>
      <c r="B1878" s="4" t="s">
        <v>58</v>
      </c>
      <c r="C1878" s="4" t="s">
        <v>144</v>
      </c>
      <c r="D1878" s="107" t="s">
        <v>625</v>
      </c>
      <c r="E1878" s="117">
        <v>6132</v>
      </c>
      <c r="F1878" s="107"/>
      <c r="G1878" s="103" t="s">
        <v>1656</v>
      </c>
      <c r="H1878" s="13" t="s">
        <v>74</v>
      </c>
      <c r="I1878" s="14">
        <v>31378</v>
      </c>
      <c r="J1878" s="14">
        <v>0</v>
      </c>
      <c r="K1878" s="14"/>
      <c r="L1878" s="14"/>
      <c r="M1878" s="14"/>
      <c r="N1878" s="14"/>
      <c r="O1878" s="14"/>
      <c r="P1878" s="14">
        <f t="shared" si="2787"/>
        <v>0</v>
      </c>
      <c r="Q1878" s="14"/>
      <c r="R1878" s="14"/>
      <c r="S1878" s="14"/>
      <c r="T1878" s="14"/>
      <c r="U1878" s="14"/>
      <c r="V1878" s="14"/>
      <c r="W1878" s="14"/>
      <c r="X1878" s="14"/>
      <c r="Y1878" s="14"/>
      <c r="Z1878" s="14">
        <v>0</v>
      </c>
      <c r="AA1878" s="14">
        <v>0</v>
      </c>
      <c r="AB1878" s="14">
        <v>0</v>
      </c>
      <c r="AC1878" s="14"/>
      <c r="AD1878" s="14"/>
      <c r="AE1878" s="14"/>
      <c r="AF1878" s="14"/>
      <c r="AG1878" s="14"/>
      <c r="AH1878" s="14">
        <f t="shared" si="2788"/>
        <v>0</v>
      </c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>
        <v>0</v>
      </c>
      <c r="AS1878" s="14">
        <v>0</v>
      </c>
      <c r="AT1878" s="14">
        <v>0</v>
      </c>
      <c r="AU1878" s="14"/>
      <c r="AV1878" s="14"/>
      <c r="AW1878" s="14"/>
      <c r="AX1878" s="14"/>
      <c r="AY1878" s="14"/>
      <c r="AZ1878" s="14">
        <f t="shared" si="2789"/>
        <v>0</v>
      </c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>
        <v>0</v>
      </c>
      <c r="BK1878" s="14">
        <v>0</v>
      </c>
    </row>
    <row r="1879" spans="1:63" x14ac:dyDescent="0.25">
      <c r="A1879" s="4" t="s">
        <v>550</v>
      </c>
      <c r="B1879" s="4" t="s">
        <v>58</v>
      </c>
      <c r="C1879" s="4" t="s">
        <v>144</v>
      </c>
      <c r="D1879" s="107" t="s">
        <v>625</v>
      </c>
      <c r="E1879" s="117">
        <v>6133</v>
      </c>
      <c r="F1879" s="107"/>
      <c r="G1879" s="103" t="s">
        <v>1656</v>
      </c>
      <c r="H1879" s="13" t="s">
        <v>77</v>
      </c>
      <c r="I1879" s="14">
        <v>9000</v>
      </c>
      <c r="J1879" s="14">
        <v>0</v>
      </c>
      <c r="K1879" s="14"/>
      <c r="L1879" s="14"/>
      <c r="M1879" s="14"/>
      <c r="N1879" s="14"/>
      <c r="O1879" s="14"/>
      <c r="P1879" s="14">
        <f t="shared" si="2787"/>
        <v>0</v>
      </c>
      <c r="Q1879" s="14"/>
      <c r="R1879" s="14"/>
      <c r="S1879" s="14"/>
      <c r="T1879" s="14"/>
      <c r="U1879" s="14"/>
      <c r="V1879" s="14"/>
      <c r="W1879" s="14"/>
      <c r="X1879" s="14"/>
      <c r="Y1879" s="14"/>
      <c r="Z1879" s="14">
        <v>0</v>
      </c>
      <c r="AA1879" s="14">
        <v>0</v>
      </c>
      <c r="AB1879" s="14">
        <v>0</v>
      </c>
      <c r="AC1879" s="14"/>
      <c r="AD1879" s="14"/>
      <c r="AE1879" s="14"/>
      <c r="AF1879" s="14"/>
      <c r="AG1879" s="14"/>
      <c r="AH1879" s="14">
        <f t="shared" si="2788"/>
        <v>0</v>
      </c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>
        <v>0</v>
      </c>
      <c r="AS1879" s="14">
        <v>0</v>
      </c>
      <c r="AT1879" s="14">
        <v>0</v>
      </c>
      <c r="AU1879" s="14"/>
      <c r="AV1879" s="14"/>
      <c r="AW1879" s="14"/>
      <c r="AX1879" s="14"/>
      <c r="AY1879" s="14"/>
      <c r="AZ1879" s="14">
        <f t="shared" si="2789"/>
        <v>0</v>
      </c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>
        <v>0</v>
      </c>
      <c r="BK1879" s="14">
        <v>0</v>
      </c>
    </row>
    <row r="1880" spans="1:63" x14ac:dyDescent="0.25">
      <c r="A1880" s="4" t="s">
        <v>550</v>
      </c>
      <c r="B1880" s="4" t="s">
        <v>58</v>
      </c>
      <c r="C1880" s="4" t="s">
        <v>144</v>
      </c>
      <c r="D1880" s="107" t="s">
        <v>625</v>
      </c>
      <c r="E1880" s="117">
        <v>6134</v>
      </c>
      <c r="F1880" s="107"/>
      <c r="G1880" s="103" t="s">
        <v>1656</v>
      </c>
      <c r="H1880" s="13" t="s">
        <v>80</v>
      </c>
      <c r="I1880" s="14">
        <v>26000</v>
      </c>
      <c r="J1880" s="14">
        <v>5000</v>
      </c>
      <c r="K1880" s="14"/>
      <c r="L1880" s="14"/>
      <c r="M1880" s="14"/>
      <c r="N1880" s="14"/>
      <c r="O1880" s="14"/>
      <c r="P1880" s="14">
        <f t="shared" si="2787"/>
        <v>5000</v>
      </c>
      <c r="Q1880" s="14"/>
      <c r="R1880" s="14"/>
      <c r="S1880" s="14"/>
      <c r="T1880" s="14"/>
      <c r="U1880" s="14">
        <v>61</v>
      </c>
      <c r="V1880" s="14">
        <f>892+4047</f>
        <v>4939</v>
      </c>
      <c r="W1880" s="14"/>
      <c r="X1880" s="14"/>
      <c r="Y1880" s="14"/>
      <c r="Z1880" s="14">
        <v>5000</v>
      </c>
      <c r="AA1880" s="14">
        <v>0</v>
      </c>
      <c r="AB1880" s="14">
        <v>0</v>
      </c>
      <c r="AC1880" s="14"/>
      <c r="AD1880" s="14"/>
      <c r="AE1880" s="14"/>
      <c r="AF1880" s="14"/>
      <c r="AG1880" s="14"/>
      <c r="AH1880" s="14">
        <f t="shared" si="2788"/>
        <v>0</v>
      </c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>
        <v>0</v>
      </c>
      <c r="AS1880" s="14">
        <v>0</v>
      </c>
      <c r="AT1880" s="14">
        <v>0</v>
      </c>
      <c r="AU1880" s="14"/>
      <c r="AV1880" s="14"/>
      <c r="AW1880" s="14"/>
      <c r="AX1880" s="14"/>
      <c r="AY1880" s="14"/>
      <c r="AZ1880" s="14">
        <f t="shared" si="2789"/>
        <v>0</v>
      </c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>
        <v>0</v>
      </c>
      <c r="BK1880" s="14">
        <v>0</v>
      </c>
    </row>
    <row r="1881" spans="1:63" x14ac:dyDescent="0.25">
      <c r="A1881" s="4" t="s">
        <v>550</v>
      </c>
      <c r="B1881" s="4" t="s">
        <v>58</v>
      </c>
      <c r="C1881" s="4" t="s">
        <v>144</v>
      </c>
      <c r="D1881" s="107" t="s">
        <v>625</v>
      </c>
      <c r="E1881" s="117">
        <v>6135</v>
      </c>
      <c r="F1881" s="107"/>
      <c r="G1881" s="103" t="s">
        <v>1656</v>
      </c>
      <c r="H1881" s="13" t="s">
        <v>83</v>
      </c>
      <c r="I1881" s="14">
        <v>1928</v>
      </c>
      <c r="J1881" s="14">
        <v>0</v>
      </c>
      <c r="K1881" s="14"/>
      <c r="L1881" s="14"/>
      <c r="M1881" s="14"/>
      <c r="N1881" s="14"/>
      <c r="O1881" s="14"/>
      <c r="P1881" s="14">
        <f t="shared" si="2787"/>
        <v>0</v>
      </c>
      <c r="Q1881" s="14"/>
      <c r="R1881" s="14"/>
      <c r="S1881" s="14"/>
      <c r="T1881" s="14"/>
      <c r="U1881" s="14"/>
      <c r="V1881" s="14"/>
      <c r="W1881" s="14"/>
      <c r="X1881" s="14"/>
      <c r="Y1881" s="14"/>
      <c r="Z1881" s="14">
        <v>0</v>
      </c>
      <c r="AA1881" s="14">
        <v>0</v>
      </c>
      <c r="AB1881" s="14">
        <v>0</v>
      </c>
      <c r="AC1881" s="14"/>
      <c r="AD1881" s="14"/>
      <c r="AE1881" s="14"/>
      <c r="AF1881" s="14"/>
      <c r="AG1881" s="14"/>
      <c r="AH1881" s="14">
        <f t="shared" si="2788"/>
        <v>0</v>
      </c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>
        <v>0</v>
      </c>
      <c r="AS1881" s="14">
        <v>0</v>
      </c>
      <c r="AT1881" s="14">
        <v>0</v>
      </c>
      <c r="AU1881" s="14"/>
      <c r="AV1881" s="14"/>
      <c r="AW1881" s="14">
        <v>2500</v>
      </c>
      <c r="AX1881" s="14"/>
      <c r="AY1881" s="14"/>
      <c r="AZ1881" s="14">
        <f t="shared" si="2789"/>
        <v>2500</v>
      </c>
      <c r="BA1881" s="14"/>
      <c r="BB1881" s="14"/>
      <c r="BC1881" s="14"/>
      <c r="BD1881" s="14"/>
      <c r="BE1881" s="14"/>
      <c r="BF1881" s="14">
        <v>2500</v>
      </c>
      <c r="BG1881" s="14"/>
      <c r="BH1881" s="14"/>
      <c r="BI1881" s="14"/>
      <c r="BJ1881" s="14">
        <v>2500</v>
      </c>
      <c r="BK1881" s="14">
        <v>0</v>
      </c>
    </row>
    <row r="1882" spans="1:63" ht="22.5" x14ac:dyDescent="0.25">
      <c r="A1882" s="4" t="s">
        <v>550</v>
      </c>
      <c r="B1882" s="4" t="s">
        <v>58</v>
      </c>
      <c r="C1882" s="4" t="s">
        <v>144</v>
      </c>
      <c r="D1882" s="107" t="s">
        <v>625</v>
      </c>
      <c r="E1882" s="117">
        <v>6136</v>
      </c>
      <c r="F1882" s="107"/>
      <c r="G1882" s="103" t="s">
        <v>1656</v>
      </c>
      <c r="H1882" s="13" t="s">
        <v>86</v>
      </c>
      <c r="I1882" s="14">
        <v>41680</v>
      </c>
      <c r="J1882" s="14">
        <v>0</v>
      </c>
      <c r="K1882" s="14"/>
      <c r="L1882" s="14"/>
      <c r="M1882" s="14"/>
      <c r="N1882" s="14"/>
      <c r="O1882" s="14"/>
      <c r="P1882" s="14">
        <f t="shared" si="2787"/>
        <v>0</v>
      </c>
      <c r="Q1882" s="14"/>
      <c r="R1882" s="14"/>
      <c r="S1882" s="14"/>
      <c r="T1882" s="14"/>
      <c r="U1882" s="14"/>
      <c r="V1882" s="14"/>
      <c r="W1882" s="14"/>
      <c r="X1882" s="14"/>
      <c r="Y1882" s="14"/>
      <c r="Z1882" s="14">
        <v>0</v>
      </c>
      <c r="AA1882" s="14">
        <v>0</v>
      </c>
      <c r="AB1882" s="14">
        <v>0</v>
      </c>
      <c r="AC1882" s="14"/>
      <c r="AD1882" s="14"/>
      <c r="AE1882" s="14"/>
      <c r="AF1882" s="14"/>
      <c r="AG1882" s="14"/>
      <c r="AH1882" s="14">
        <f t="shared" si="2788"/>
        <v>0</v>
      </c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>
        <v>0</v>
      </c>
      <c r="AS1882" s="14">
        <v>0</v>
      </c>
      <c r="AT1882" s="14">
        <v>0</v>
      </c>
      <c r="AU1882" s="14"/>
      <c r="AV1882" s="14"/>
      <c r="AW1882" s="14"/>
      <c r="AX1882" s="14"/>
      <c r="AY1882" s="14"/>
      <c r="AZ1882" s="14">
        <f t="shared" si="2789"/>
        <v>0</v>
      </c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>
        <v>0</v>
      </c>
      <c r="BK1882" s="14">
        <v>0</v>
      </c>
    </row>
    <row r="1883" spans="1:63" x14ac:dyDescent="0.25">
      <c r="A1883" s="4" t="s">
        <v>550</v>
      </c>
      <c r="B1883" s="4" t="s">
        <v>58</v>
      </c>
      <c r="C1883" s="4" t="s">
        <v>144</v>
      </c>
      <c r="D1883" s="107" t="s">
        <v>625</v>
      </c>
      <c r="E1883" s="117">
        <v>6137</v>
      </c>
      <c r="F1883" s="107"/>
      <c r="G1883" s="103" t="s">
        <v>1656</v>
      </c>
      <c r="H1883" s="13" t="s">
        <v>89</v>
      </c>
      <c r="I1883" s="14">
        <v>8690</v>
      </c>
      <c r="J1883" s="14">
        <v>0</v>
      </c>
      <c r="K1883" s="14"/>
      <c r="L1883" s="14"/>
      <c r="M1883" s="14"/>
      <c r="N1883" s="14"/>
      <c r="O1883" s="14"/>
      <c r="P1883" s="14">
        <f t="shared" si="2787"/>
        <v>0</v>
      </c>
      <c r="Q1883" s="14"/>
      <c r="R1883" s="14"/>
      <c r="S1883" s="14"/>
      <c r="T1883" s="14"/>
      <c r="U1883" s="14"/>
      <c r="V1883" s="14"/>
      <c r="W1883" s="14"/>
      <c r="X1883" s="14"/>
      <c r="Y1883" s="14"/>
      <c r="Z1883" s="14">
        <v>0</v>
      </c>
      <c r="AA1883" s="14">
        <v>0</v>
      </c>
      <c r="AB1883" s="14">
        <v>0</v>
      </c>
      <c r="AC1883" s="14"/>
      <c r="AD1883" s="14"/>
      <c r="AE1883" s="14"/>
      <c r="AF1883" s="14"/>
      <c r="AG1883" s="14"/>
      <c r="AH1883" s="14">
        <f t="shared" si="2788"/>
        <v>0</v>
      </c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>
        <v>0</v>
      </c>
      <c r="AS1883" s="14">
        <v>0</v>
      </c>
      <c r="AT1883" s="14">
        <v>0</v>
      </c>
      <c r="AU1883" s="14"/>
      <c r="AV1883" s="14"/>
      <c r="AW1883" s="14"/>
      <c r="AX1883" s="14"/>
      <c r="AY1883" s="14"/>
      <c r="AZ1883" s="14">
        <f t="shared" si="2789"/>
        <v>0</v>
      </c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>
        <v>0</v>
      </c>
      <c r="BK1883" s="14">
        <v>0</v>
      </c>
    </row>
    <row r="1884" spans="1:63" ht="22.5" x14ac:dyDescent="0.25">
      <c r="A1884" s="4" t="s">
        <v>550</v>
      </c>
      <c r="B1884" s="4" t="s">
        <v>58</v>
      </c>
      <c r="C1884" s="4" t="s">
        <v>144</v>
      </c>
      <c r="D1884" s="107" t="s">
        <v>625</v>
      </c>
      <c r="E1884" s="117">
        <v>6138</v>
      </c>
      <c r="F1884" s="107"/>
      <c r="G1884" s="103" t="s">
        <v>1656</v>
      </c>
      <c r="H1884" s="13" t="s">
        <v>92</v>
      </c>
      <c r="I1884" s="14">
        <v>4000</v>
      </c>
      <c r="J1884" s="14">
        <v>0</v>
      </c>
      <c r="K1884" s="14"/>
      <c r="L1884" s="14"/>
      <c r="M1884" s="14"/>
      <c r="N1884" s="14"/>
      <c r="O1884" s="14"/>
      <c r="P1884" s="14">
        <f t="shared" si="2787"/>
        <v>0</v>
      </c>
      <c r="Q1884" s="14"/>
      <c r="R1884" s="14"/>
      <c r="S1884" s="14"/>
      <c r="T1884" s="14"/>
      <c r="U1884" s="14"/>
      <c r="V1884" s="14"/>
      <c r="W1884" s="14"/>
      <c r="X1884" s="14"/>
      <c r="Y1884" s="14"/>
      <c r="Z1884" s="14">
        <v>0</v>
      </c>
      <c r="AA1884" s="14">
        <v>0</v>
      </c>
      <c r="AB1884" s="14">
        <v>0</v>
      </c>
      <c r="AC1884" s="14"/>
      <c r="AD1884" s="14"/>
      <c r="AE1884" s="14"/>
      <c r="AF1884" s="14"/>
      <c r="AG1884" s="14"/>
      <c r="AH1884" s="14">
        <f t="shared" si="2788"/>
        <v>0</v>
      </c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>
        <v>0</v>
      </c>
      <c r="AS1884" s="14">
        <v>0</v>
      </c>
      <c r="AT1884" s="14">
        <v>0</v>
      </c>
      <c r="AU1884" s="14"/>
      <c r="AV1884" s="14"/>
      <c r="AW1884" s="14"/>
      <c r="AX1884" s="14"/>
      <c r="AY1884" s="14"/>
      <c r="AZ1884" s="14">
        <f t="shared" si="2789"/>
        <v>0</v>
      </c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>
        <v>0</v>
      </c>
      <c r="BK1884" s="14">
        <v>0</v>
      </c>
    </row>
    <row r="1885" spans="1:63" x14ac:dyDescent="0.25">
      <c r="A1885" s="1" t="s">
        <v>550</v>
      </c>
      <c r="B1885" s="1" t="s">
        <v>58</v>
      </c>
      <c r="C1885" s="1" t="s">
        <v>144</v>
      </c>
      <c r="D1885" s="110" t="s">
        <v>625</v>
      </c>
      <c r="E1885" s="110" t="s">
        <v>36</v>
      </c>
      <c r="F1885" s="107" t="s">
        <v>0</v>
      </c>
      <c r="G1885" s="13" t="s">
        <v>0</v>
      </c>
      <c r="H1885" s="2" t="s">
        <v>37</v>
      </c>
      <c r="I1885" s="12">
        <f>SUM(I1886:I1888)</f>
        <v>323885</v>
      </c>
      <c r="J1885" s="12">
        <f t="shared" ref="J1885:Y1885" si="2847">SUM(J1886:J1888)</f>
        <v>20000</v>
      </c>
      <c r="K1885" s="12">
        <f t="shared" si="2847"/>
        <v>0</v>
      </c>
      <c r="L1885" s="12">
        <f t="shared" si="2847"/>
        <v>0</v>
      </c>
      <c r="M1885" s="12">
        <f t="shared" si="2847"/>
        <v>2500</v>
      </c>
      <c r="N1885" s="12">
        <f t="shared" si="2847"/>
        <v>0</v>
      </c>
      <c r="O1885" s="12">
        <f t="shared" si="2847"/>
        <v>0</v>
      </c>
      <c r="P1885" s="12">
        <f t="shared" si="2847"/>
        <v>22500</v>
      </c>
      <c r="Q1885" s="12">
        <f t="shared" si="2847"/>
        <v>3980</v>
      </c>
      <c r="R1885" s="12">
        <f t="shared" si="2847"/>
        <v>6150</v>
      </c>
      <c r="S1885" s="12">
        <f t="shared" si="2847"/>
        <v>2800</v>
      </c>
      <c r="T1885" s="12">
        <f t="shared" si="2847"/>
        <v>1360</v>
      </c>
      <c r="U1885" s="12">
        <f t="shared" si="2847"/>
        <v>5710</v>
      </c>
      <c r="V1885" s="12">
        <f t="shared" si="2847"/>
        <v>0</v>
      </c>
      <c r="W1885" s="12">
        <f t="shared" si="2847"/>
        <v>0</v>
      </c>
      <c r="X1885" s="12">
        <f t="shared" si="2847"/>
        <v>2500</v>
      </c>
      <c r="Y1885" s="12">
        <f t="shared" si="2847"/>
        <v>0</v>
      </c>
      <c r="Z1885" s="12">
        <v>22500</v>
      </c>
      <c r="AA1885" s="12">
        <v>0</v>
      </c>
      <c r="AB1885" s="12">
        <f t="shared" ref="AB1885:AQ1885" si="2848">SUM(AB1886:AB1888)</f>
        <v>0</v>
      </c>
      <c r="AC1885" s="12">
        <f t="shared" si="2848"/>
        <v>0</v>
      </c>
      <c r="AD1885" s="12">
        <f t="shared" si="2848"/>
        <v>0</v>
      </c>
      <c r="AE1885" s="12">
        <f t="shared" si="2848"/>
        <v>0</v>
      </c>
      <c r="AF1885" s="12">
        <f t="shared" si="2848"/>
        <v>0</v>
      </c>
      <c r="AG1885" s="12">
        <f t="shared" si="2848"/>
        <v>0</v>
      </c>
      <c r="AH1885" s="12">
        <f t="shared" si="2848"/>
        <v>0</v>
      </c>
      <c r="AI1885" s="12">
        <f t="shared" si="2848"/>
        <v>0</v>
      </c>
      <c r="AJ1885" s="12">
        <f t="shared" si="2848"/>
        <v>0</v>
      </c>
      <c r="AK1885" s="12">
        <f t="shared" si="2848"/>
        <v>0</v>
      </c>
      <c r="AL1885" s="12">
        <f t="shared" si="2848"/>
        <v>0</v>
      </c>
      <c r="AM1885" s="12">
        <f t="shared" si="2848"/>
        <v>0</v>
      </c>
      <c r="AN1885" s="12">
        <f t="shared" si="2848"/>
        <v>0</v>
      </c>
      <c r="AO1885" s="12">
        <f t="shared" si="2848"/>
        <v>0</v>
      </c>
      <c r="AP1885" s="12">
        <f t="shared" si="2848"/>
        <v>0</v>
      </c>
      <c r="AQ1885" s="12">
        <f t="shared" si="2848"/>
        <v>0</v>
      </c>
      <c r="AR1885" s="12">
        <v>0</v>
      </c>
      <c r="AS1885" s="12">
        <v>0</v>
      </c>
      <c r="AT1885" s="12">
        <f t="shared" ref="AT1885:BI1885" si="2849">SUM(AT1886:AT1888)</f>
        <v>0</v>
      </c>
      <c r="AU1885" s="12">
        <f t="shared" si="2849"/>
        <v>0</v>
      </c>
      <c r="AV1885" s="12">
        <f t="shared" si="2849"/>
        <v>0</v>
      </c>
      <c r="AW1885" s="12">
        <f t="shared" si="2849"/>
        <v>68269</v>
      </c>
      <c r="AX1885" s="12">
        <f t="shared" si="2849"/>
        <v>0</v>
      </c>
      <c r="AY1885" s="12">
        <f t="shared" si="2849"/>
        <v>0</v>
      </c>
      <c r="AZ1885" s="12">
        <f t="shared" si="2849"/>
        <v>68269</v>
      </c>
      <c r="BA1885" s="12">
        <f t="shared" si="2849"/>
        <v>0</v>
      </c>
      <c r="BB1885" s="12">
        <f t="shared" si="2849"/>
        <v>0</v>
      </c>
      <c r="BC1885" s="12">
        <f t="shared" si="2849"/>
        <v>0</v>
      </c>
      <c r="BD1885" s="12">
        <f t="shared" si="2849"/>
        <v>4478</v>
      </c>
      <c r="BE1885" s="12">
        <f t="shared" si="2849"/>
        <v>0</v>
      </c>
      <c r="BF1885" s="12">
        <f t="shared" si="2849"/>
        <v>11000</v>
      </c>
      <c r="BG1885" s="12">
        <f t="shared" si="2849"/>
        <v>0</v>
      </c>
      <c r="BH1885" s="12">
        <f t="shared" si="2849"/>
        <v>52791</v>
      </c>
      <c r="BI1885" s="12">
        <f t="shared" si="2849"/>
        <v>0</v>
      </c>
      <c r="BJ1885" s="12">
        <v>68269</v>
      </c>
      <c r="BK1885" s="12">
        <v>0</v>
      </c>
    </row>
    <row r="1886" spans="1:63" x14ac:dyDescent="0.25">
      <c r="A1886" s="4" t="s">
        <v>550</v>
      </c>
      <c r="B1886" s="4" t="s">
        <v>58</v>
      </c>
      <c r="C1886" s="4" t="s">
        <v>144</v>
      </c>
      <c r="D1886" s="107" t="s">
        <v>625</v>
      </c>
      <c r="E1886" s="117">
        <v>6139</v>
      </c>
      <c r="F1886" s="107"/>
      <c r="G1886" s="103" t="s">
        <v>1656</v>
      </c>
      <c r="H1886" s="13" t="s">
        <v>37</v>
      </c>
      <c r="I1886" s="14">
        <v>319097</v>
      </c>
      <c r="J1886" s="14">
        <v>20000</v>
      </c>
      <c r="K1886" s="14"/>
      <c r="L1886" s="14"/>
      <c r="M1886" s="14">
        <f>2500</f>
        <v>2500</v>
      </c>
      <c r="N1886" s="14"/>
      <c r="O1886" s="14"/>
      <c r="P1886" s="14">
        <f t="shared" si="2787"/>
        <v>22500</v>
      </c>
      <c r="Q1886" s="14">
        <v>3980</v>
      </c>
      <c r="R1886" s="14">
        <v>6150</v>
      </c>
      <c r="S1886" s="14">
        <v>2800</v>
      </c>
      <c r="T1886" s="14">
        <v>1360</v>
      </c>
      <c r="U1886" s="14">
        <v>5710</v>
      </c>
      <c r="V1886" s="14"/>
      <c r="W1886" s="14"/>
      <c r="X1886" s="14">
        <v>2500</v>
      </c>
      <c r="Y1886" s="14"/>
      <c r="Z1886" s="14">
        <v>22500</v>
      </c>
      <c r="AA1886" s="14">
        <v>0</v>
      </c>
      <c r="AB1886" s="14">
        <v>0</v>
      </c>
      <c r="AC1886" s="14"/>
      <c r="AD1886" s="14"/>
      <c r="AE1886" s="14"/>
      <c r="AF1886" s="14"/>
      <c r="AG1886" s="14"/>
      <c r="AH1886" s="14">
        <f t="shared" si="2788"/>
        <v>0</v>
      </c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>
        <v>0</v>
      </c>
      <c r="AS1886" s="14">
        <v>0</v>
      </c>
      <c r="AT1886" s="14">
        <v>0</v>
      </c>
      <c r="AU1886" s="14"/>
      <c r="AV1886" s="14"/>
      <c r="AW1886" s="14">
        <f>4478+3000+8000+52791</f>
        <v>68269</v>
      </c>
      <c r="AX1886" s="14"/>
      <c r="AY1886" s="14"/>
      <c r="AZ1886" s="14">
        <f t="shared" si="2789"/>
        <v>68269</v>
      </c>
      <c r="BA1886" s="14"/>
      <c r="BB1886" s="14"/>
      <c r="BC1886" s="14"/>
      <c r="BD1886" s="14">
        <v>4478</v>
      </c>
      <c r="BE1886" s="14"/>
      <c r="BF1886" s="14">
        <f>3000+8000</f>
        <v>11000</v>
      </c>
      <c r="BG1886" s="14"/>
      <c r="BH1886" s="14">
        <v>52791</v>
      </c>
      <c r="BI1886" s="14"/>
      <c r="BJ1886" s="14">
        <v>68269</v>
      </c>
      <c r="BK1886" s="14">
        <v>0</v>
      </c>
    </row>
    <row r="1887" spans="1:63" ht="22.5" x14ac:dyDescent="0.25">
      <c r="A1887" s="4" t="s">
        <v>550</v>
      </c>
      <c r="B1887" s="4" t="s">
        <v>58</v>
      </c>
      <c r="C1887" s="4" t="s">
        <v>144</v>
      </c>
      <c r="D1887" s="107" t="s">
        <v>625</v>
      </c>
      <c r="E1887" s="117">
        <v>6139</v>
      </c>
      <c r="F1887" s="107" t="s">
        <v>631</v>
      </c>
      <c r="G1887" s="103" t="s">
        <v>1656</v>
      </c>
      <c r="H1887" s="13" t="s">
        <v>39</v>
      </c>
      <c r="I1887" s="14">
        <v>2488</v>
      </c>
      <c r="J1887" s="14">
        <v>0</v>
      </c>
      <c r="K1887" s="14"/>
      <c r="L1887" s="14"/>
      <c r="M1887" s="14"/>
      <c r="N1887" s="14"/>
      <c r="O1887" s="14"/>
      <c r="P1887" s="14">
        <f t="shared" si="2787"/>
        <v>0</v>
      </c>
      <c r="Q1887" s="14"/>
      <c r="R1887" s="14"/>
      <c r="S1887" s="14"/>
      <c r="T1887" s="14"/>
      <c r="U1887" s="14"/>
      <c r="V1887" s="14"/>
      <c r="W1887" s="14"/>
      <c r="X1887" s="14"/>
      <c r="Y1887" s="14"/>
      <c r="Z1887" s="14">
        <v>0</v>
      </c>
      <c r="AA1887" s="14">
        <v>0</v>
      </c>
      <c r="AB1887" s="14">
        <v>0</v>
      </c>
      <c r="AC1887" s="14"/>
      <c r="AD1887" s="14"/>
      <c r="AE1887" s="14"/>
      <c r="AF1887" s="14"/>
      <c r="AG1887" s="14"/>
      <c r="AH1887" s="14">
        <f t="shared" si="2788"/>
        <v>0</v>
      </c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>
        <v>0</v>
      </c>
      <c r="AS1887" s="14">
        <v>0</v>
      </c>
      <c r="AT1887" s="14">
        <v>0</v>
      </c>
      <c r="AU1887" s="14"/>
      <c r="AV1887" s="14"/>
      <c r="AW1887" s="14"/>
      <c r="AX1887" s="14"/>
      <c r="AY1887" s="14"/>
      <c r="AZ1887" s="14">
        <f t="shared" si="2789"/>
        <v>0</v>
      </c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>
        <v>0</v>
      </c>
      <c r="BK1887" s="14">
        <v>0</v>
      </c>
    </row>
    <row r="1888" spans="1:63" ht="33.75" x14ac:dyDescent="0.25">
      <c r="A1888" s="4" t="s">
        <v>550</v>
      </c>
      <c r="B1888" s="4" t="s">
        <v>58</v>
      </c>
      <c r="C1888" s="4" t="s">
        <v>144</v>
      </c>
      <c r="D1888" s="107" t="s">
        <v>625</v>
      </c>
      <c r="E1888" s="117">
        <v>6139</v>
      </c>
      <c r="F1888" s="107" t="s">
        <v>632</v>
      </c>
      <c r="G1888" s="103" t="s">
        <v>1656</v>
      </c>
      <c r="H1888" s="13" t="s">
        <v>40</v>
      </c>
      <c r="I1888" s="14">
        <v>2300</v>
      </c>
      <c r="J1888" s="14">
        <v>0</v>
      </c>
      <c r="K1888" s="14"/>
      <c r="L1888" s="14"/>
      <c r="M1888" s="14"/>
      <c r="N1888" s="14"/>
      <c r="O1888" s="14"/>
      <c r="P1888" s="14">
        <f t="shared" si="2787"/>
        <v>0</v>
      </c>
      <c r="Q1888" s="14"/>
      <c r="R1888" s="14"/>
      <c r="S1888" s="14"/>
      <c r="T1888" s="14"/>
      <c r="U1888" s="14"/>
      <c r="V1888" s="14"/>
      <c r="W1888" s="14"/>
      <c r="X1888" s="14"/>
      <c r="Y1888" s="14"/>
      <c r="Z1888" s="14">
        <v>0</v>
      </c>
      <c r="AA1888" s="14">
        <v>0</v>
      </c>
      <c r="AB1888" s="14">
        <v>0</v>
      </c>
      <c r="AC1888" s="14"/>
      <c r="AD1888" s="14"/>
      <c r="AE1888" s="14"/>
      <c r="AF1888" s="14"/>
      <c r="AG1888" s="14"/>
      <c r="AH1888" s="14">
        <f t="shared" si="2788"/>
        <v>0</v>
      </c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>
        <v>0</v>
      </c>
      <c r="AS1888" s="14">
        <v>0</v>
      </c>
      <c r="AT1888" s="14">
        <v>0</v>
      </c>
      <c r="AU1888" s="14"/>
      <c r="AV1888" s="14"/>
      <c r="AW1888" s="14"/>
      <c r="AX1888" s="14"/>
      <c r="AY1888" s="14"/>
      <c r="AZ1888" s="14">
        <f t="shared" si="2789"/>
        <v>0</v>
      </c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>
        <v>0</v>
      </c>
      <c r="BK1888" s="14">
        <v>0</v>
      </c>
    </row>
    <row r="1889" spans="1:63" ht="33.75" x14ac:dyDescent="0.25">
      <c r="A1889" s="1" t="s">
        <v>0</v>
      </c>
      <c r="B1889" s="1" t="s">
        <v>0</v>
      </c>
      <c r="C1889" s="1" t="s">
        <v>0</v>
      </c>
      <c r="D1889" s="106" t="s">
        <v>0</v>
      </c>
      <c r="E1889" s="106" t="s">
        <v>0</v>
      </c>
      <c r="F1889" s="106" t="s">
        <v>0</v>
      </c>
      <c r="G1889" s="2" t="s">
        <v>0</v>
      </c>
      <c r="H1889" s="10" t="s">
        <v>41</v>
      </c>
      <c r="I1889" s="11">
        <f>SUM(I1890)</f>
        <v>100</v>
      </c>
      <c r="J1889" s="11">
        <f t="shared" ref="J1889:Y1890" si="2850">SUM(J1890)</f>
        <v>0</v>
      </c>
      <c r="K1889" s="11">
        <f t="shared" si="2850"/>
        <v>0</v>
      </c>
      <c r="L1889" s="11">
        <f t="shared" si="2850"/>
        <v>0</v>
      </c>
      <c r="M1889" s="11">
        <f t="shared" si="2850"/>
        <v>0</v>
      </c>
      <c r="N1889" s="11">
        <f t="shared" si="2850"/>
        <v>0</v>
      </c>
      <c r="O1889" s="11">
        <f t="shared" si="2850"/>
        <v>0</v>
      </c>
      <c r="P1889" s="11">
        <f t="shared" si="2850"/>
        <v>0</v>
      </c>
      <c r="Q1889" s="11">
        <f t="shared" si="2850"/>
        <v>0</v>
      </c>
      <c r="R1889" s="11">
        <f t="shared" si="2850"/>
        <v>0</v>
      </c>
      <c r="S1889" s="11">
        <f t="shared" si="2850"/>
        <v>0</v>
      </c>
      <c r="T1889" s="11">
        <f t="shared" si="2850"/>
        <v>0</v>
      </c>
      <c r="U1889" s="11">
        <f t="shared" si="2850"/>
        <v>0</v>
      </c>
      <c r="V1889" s="11">
        <f t="shared" si="2850"/>
        <v>0</v>
      </c>
      <c r="W1889" s="11">
        <f t="shared" si="2850"/>
        <v>0</v>
      </c>
      <c r="X1889" s="11">
        <f t="shared" si="2850"/>
        <v>0</v>
      </c>
      <c r="Y1889" s="11">
        <f t="shared" si="2850"/>
        <v>0</v>
      </c>
      <c r="Z1889" s="11">
        <v>0</v>
      </c>
      <c r="AA1889" s="11">
        <v>0</v>
      </c>
      <c r="AB1889" s="11">
        <f t="shared" ref="AB1889:AQ1890" si="2851">SUM(AB1890)</f>
        <v>0</v>
      </c>
      <c r="AC1889" s="11">
        <f t="shared" si="2851"/>
        <v>0</v>
      </c>
      <c r="AD1889" s="11">
        <f t="shared" si="2851"/>
        <v>0</v>
      </c>
      <c r="AE1889" s="11">
        <f t="shared" si="2851"/>
        <v>0</v>
      </c>
      <c r="AF1889" s="11">
        <f t="shared" si="2851"/>
        <v>0</v>
      </c>
      <c r="AG1889" s="11">
        <f t="shared" si="2851"/>
        <v>0</v>
      </c>
      <c r="AH1889" s="11">
        <f t="shared" si="2851"/>
        <v>0</v>
      </c>
      <c r="AI1889" s="11">
        <f t="shared" si="2851"/>
        <v>0</v>
      </c>
      <c r="AJ1889" s="11">
        <f t="shared" si="2851"/>
        <v>0</v>
      </c>
      <c r="AK1889" s="11">
        <f t="shared" si="2851"/>
        <v>0</v>
      </c>
      <c r="AL1889" s="11">
        <f t="shared" si="2851"/>
        <v>0</v>
      </c>
      <c r="AM1889" s="11">
        <f t="shared" si="2851"/>
        <v>0</v>
      </c>
      <c r="AN1889" s="11">
        <f t="shared" si="2851"/>
        <v>0</v>
      </c>
      <c r="AO1889" s="11">
        <f t="shared" si="2851"/>
        <v>0</v>
      </c>
      <c r="AP1889" s="11">
        <f t="shared" si="2851"/>
        <v>0</v>
      </c>
      <c r="AQ1889" s="11">
        <f t="shared" si="2851"/>
        <v>0</v>
      </c>
      <c r="AR1889" s="11">
        <v>0</v>
      </c>
      <c r="AS1889" s="11">
        <v>0</v>
      </c>
      <c r="AT1889" s="11">
        <f t="shared" ref="AT1889:BI1890" si="2852">SUM(AT1890)</f>
        <v>0</v>
      </c>
      <c r="AU1889" s="11">
        <f t="shared" si="2852"/>
        <v>0</v>
      </c>
      <c r="AV1889" s="11">
        <f t="shared" si="2852"/>
        <v>0</v>
      </c>
      <c r="AW1889" s="11">
        <f t="shared" si="2852"/>
        <v>0</v>
      </c>
      <c r="AX1889" s="11">
        <f t="shared" si="2852"/>
        <v>0</v>
      </c>
      <c r="AY1889" s="11">
        <f t="shared" si="2852"/>
        <v>0</v>
      </c>
      <c r="AZ1889" s="11">
        <f t="shared" si="2852"/>
        <v>0</v>
      </c>
      <c r="BA1889" s="11">
        <f t="shared" si="2852"/>
        <v>0</v>
      </c>
      <c r="BB1889" s="11">
        <f t="shared" si="2852"/>
        <v>0</v>
      </c>
      <c r="BC1889" s="11">
        <f t="shared" si="2852"/>
        <v>0</v>
      </c>
      <c r="BD1889" s="11">
        <f t="shared" si="2852"/>
        <v>0</v>
      </c>
      <c r="BE1889" s="11">
        <f t="shared" si="2852"/>
        <v>0</v>
      </c>
      <c r="BF1889" s="11">
        <f t="shared" si="2852"/>
        <v>0</v>
      </c>
      <c r="BG1889" s="11">
        <f t="shared" si="2852"/>
        <v>0</v>
      </c>
      <c r="BH1889" s="11">
        <f t="shared" si="2852"/>
        <v>0</v>
      </c>
      <c r="BI1889" s="11">
        <f t="shared" si="2852"/>
        <v>0</v>
      </c>
      <c r="BJ1889" s="11">
        <v>0</v>
      </c>
      <c r="BK1889" s="11">
        <v>0</v>
      </c>
    </row>
    <row r="1890" spans="1:63" ht="22.5" x14ac:dyDescent="0.25">
      <c r="A1890" s="4" t="s">
        <v>550</v>
      </c>
      <c r="B1890" s="4" t="s">
        <v>58</v>
      </c>
      <c r="C1890" s="4" t="s">
        <v>144</v>
      </c>
      <c r="D1890" s="107" t="s">
        <v>625</v>
      </c>
      <c r="E1890" s="106" t="s">
        <v>42</v>
      </c>
      <c r="F1890" s="106" t="s">
        <v>0</v>
      </c>
      <c r="G1890" s="2" t="s">
        <v>0</v>
      </c>
      <c r="H1890" s="2" t="s">
        <v>43</v>
      </c>
      <c r="I1890" s="12">
        <f>SUM(I1891)</f>
        <v>100</v>
      </c>
      <c r="J1890" s="12">
        <f t="shared" si="2850"/>
        <v>0</v>
      </c>
      <c r="K1890" s="12">
        <f t="shared" ref="K1890:Y1890" si="2853">SUM(K1891)</f>
        <v>0</v>
      </c>
      <c r="L1890" s="12">
        <f t="shared" si="2853"/>
        <v>0</v>
      </c>
      <c r="M1890" s="12">
        <f t="shared" si="2853"/>
        <v>0</v>
      </c>
      <c r="N1890" s="12">
        <f t="shared" si="2853"/>
        <v>0</v>
      </c>
      <c r="O1890" s="12">
        <f t="shared" si="2853"/>
        <v>0</v>
      </c>
      <c r="P1890" s="12">
        <f t="shared" si="2853"/>
        <v>0</v>
      </c>
      <c r="Q1890" s="12">
        <f t="shared" si="2853"/>
        <v>0</v>
      </c>
      <c r="R1890" s="12">
        <f t="shared" si="2853"/>
        <v>0</v>
      </c>
      <c r="S1890" s="12">
        <f t="shared" si="2853"/>
        <v>0</v>
      </c>
      <c r="T1890" s="12">
        <f t="shared" si="2853"/>
        <v>0</v>
      </c>
      <c r="U1890" s="12">
        <f t="shared" si="2853"/>
        <v>0</v>
      </c>
      <c r="V1890" s="12">
        <f t="shared" si="2853"/>
        <v>0</v>
      </c>
      <c r="W1890" s="12">
        <f t="shared" si="2853"/>
        <v>0</v>
      </c>
      <c r="X1890" s="12">
        <f t="shared" si="2853"/>
        <v>0</v>
      </c>
      <c r="Y1890" s="12">
        <f t="shared" si="2853"/>
        <v>0</v>
      </c>
      <c r="Z1890" s="12">
        <v>0</v>
      </c>
      <c r="AA1890" s="12">
        <v>0</v>
      </c>
      <c r="AB1890" s="12">
        <f t="shared" si="2851"/>
        <v>0</v>
      </c>
      <c r="AC1890" s="12">
        <f t="shared" ref="AC1890:AQ1890" si="2854">SUM(AC1891)</f>
        <v>0</v>
      </c>
      <c r="AD1890" s="12">
        <f t="shared" si="2854"/>
        <v>0</v>
      </c>
      <c r="AE1890" s="12">
        <f t="shared" si="2854"/>
        <v>0</v>
      </c>
      <c r="AF1890" s="12">
        <f t="shared" si="2854"/>
        <v>0</v>
      </c>
      <c r="AG1890" s="12">
        <f t="shared" si="2854"/>
        <v>0</v>
      </c>
      <c r="AH1890" s="12">
        <f t="shared" si="2854"/>
        <v>0</v>
      </c>
      <c r="AI1890" s="12">
        <f t="shared" si="2854"/>
        <v>0</v>
      </c>
      <c r="AJ1890" s="12">
        <f t="shared" si="2854"/>
        <v>0</v>
      </c>
      <c r="AK1890" s="12">
        <f t="shared" si="2854"/>
        <v>0</v>
      </c>
      <c r="AL1890" s="12">
        <f t="shared" si="2854"/>
        <v>0</v>
      </c>
      <c r="AM1890" s="12">
        <f t="shared" si="2854"/>
        <v>0</v>
      </c>
      <c r="AN1890" s="12">
        <f t="shared" si="2854"/>
        <v>0</v>
      </c>
      <c r="AO1890" s="12">
        <f t="shared" si="2854"/>
        <v>0</v>
      </c>
      <c r="AP1890" s="12">
        <f t="shared" si="2854"/>
        <v>0</v>
      </c>
      <c r="AQ1890" s="12">
        <f t="shared" si="2854"/>
        <v>0</v>
      </c>
      <c r="AR1890" s="12">
        <v>0</v>
      </c>
      <c r="AS1890" s="12">
        <v>0</v>
      </c>
      <c r="AT1890" s="12">
        <f t="shared" si="2852"/>
        <v>0</v>
      </c>
      <c r="AU1890" s="12">
        <f t="shared" ref="AU1890:BI1890" si="2855">SUM(AU1891)</f>
        <v>0</v>
      </c>
      <c r="AV1890" s="12">
        <f t="shared" si="2855"/>
        <v>0</v>
      </c>
      <c r="AW1890" s="12">
        <f t="shared" si="2855"/>
        <v>0</v>
      </c>
      <c r="AX1890" s="12">
        <f t="shared" si="2855"/>
        <v>0</v>
      </c>
      <c r="AY1890" s="12">
        <f t="shared" si="2855"/>
        <v>0</v>
      </c>
      <c r="AZ1890" s="12">
        <f t="shared" si="2855"/>
        <v>0</v>
      </c>
      <c r="BA1890" s="12">
        <f t="shared" si="2855"/>
        <v>0</v>
      </c>
      <c r="BB1890" s="12">
        <f t="shared" si="2855"/>
        <v>0</v>
      </c>
      <c r="BC1890" s="12">
        <f t="shared" si="2855"/>
        <v>0</v>
      </c>
      <c r="BD1890" s="12">
        <f t="shared" si="2855"/>
        <v>0</v>
      </c>
      <c r="BE1890" s="12">
        <f t="shared" si="2855"/>
        <v>0</v>
      </c>
      <c r="BF1890" s="12">
        <f t="shared" si="2855"/>
        <v>0</v>
      </c>
      <c r="BG1890" s="12">
        <f t="shared" si="2855"/>
        <v>0</v>
      </c>
      <c r="BH1890" s="12">
        <f t="shared" si="2855"/>
        <v>0</v>
      </c>
      <c r="BI1890" s="12">
        <f t="shared" si="2855"/>
        <v>0</v>
      </c>
      <c r="BJ1890" s="12">
        <v>0</v>
      </c>
      <c r="BK1890" s="12">
        <v>0</v>
      </c>
    </row>
    <row r="1891" spans="1:63" x14ac:dyDescent="0.25">
      <c r="A1891" s="4" t="s">
        <v>550</v>
      </c>
      <c r="B1891" s="4" t="s">
        <v>58</v>
      </c>
      <c r="C1891" s="4" t="s">
        <v>144</v>
      </c>
      <c r="D1891" s="107" t="s">
        <v>625</v>
      </c>
      <c r="E1891" s="117">
        <v>6148</v>
      </c>
      <c r="F1891" s="107"/>
      <c r="G1891" s="103" t="s">
        <v>1656</v>
      </c>
      <c r="H1891" s="13" t="s">
        <v>47</v>
      </c>
      <c r="I1891" s="14">
        <v>100</v>
      </c>
      <c r="J1891" s="14">
        <v>0</v>
      </c>
      <c r="K1891" s="14"/>
      <c r="L1891" s="14"/>
      <c r="M1891" s="14"/>
      <c r="N1891" s="14"/>
      <c r="O1891" s="14"/>
      <c r="P1891" s="14">
        <f t="shared" si="2787"/>
        <v>0</v>
      </c>
      <c r="Q1891" s="14"/>
      <c r="R1891" s="14"/>
      <c r="S1891" s="14"/>
      <c r="T1891" s="14"/>
      <c r="U1891" s="14"/>
      <c r="V1891" s="14"/>
      <c r="W1891" s="14"/>
      <c r="X1891" s="14"/>
      <c r="Y1891" s="14"/>
      <c r="Z1891" s="14">
        <v>0</v>
      </c>
      <c r="AA1891" s="14">
        <v>0</v>
      </c>
      <c r="AB1891" s="14">
        <v>0</v>
      </c>
      <c r="AC1891" s="14"/>
      <c r="AD1891" s="14"/>
      <c r="AE1891" s="14"/>
      <c r="AF1891" s="14"/>
      <c r="AG1891" s="14"/>
      <c r="AH1891" s="14">
        <f t="shared" si="2788"/>
        <v>0</v>
      </c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>
        <v>0</v>
      </c>
      <c r="AS1891" s="14">
        <v>0</v>
      </c>
      <c r="AT1891" s="14">
        <v>0</v>
      </c>
      <c r="AU1891" s="14"/>
      <c r="AV1891" s="14"/>
      <c r="AW1891" s="14"/>
      <c r="AX1891" s="14"/>
      <c r="AY1891" s="14"/>
      <c r="AZ1891" s="14">
        <f t="shared" si="2789"/>
        <v>0</v>
      </c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>
        <v>0</v>
      </c>
      <c r="BK1891" s="14">
        <v>0</v>
      </c>
    </row>
    <row r="1892" spans="1:63" ht="33.75" x14ac:dyDescent="0.25">
      <c r="A1892" s="1" t="s">
        <v>0</v>
      </c>
      <c r="B1892" s="1" t="s">
        <v>0</v>
      </c>
      <c r="C1892" s="1" t="s">
        <v>0</v>
      </c>
      <c r="D1892" s="106" t="s">
        <v>0</v>
      </c>
      <c r="E1892" s="106" t="s">
        <v>0</v>
      </c>
      <c r="F1892" s="106" t="s">
        <v>0</v>
      </c>
      <c r="G1892" s="2" t="s">
        <v>0</v>
      </c>
      <c r="H1892" s="10" t="s">
        <v>49</v>
      </c>
      <c r="I1892" s="11">
        <f>SUM(I1893)</f>
        <v>9190</v>
      </c>
      <c r="J1892" s="11">
        <f t="shared" ref="J1892:Y1893" si="2856">SUM(J1893)</f>
        <v>0</v>
      </c>
      <c r="K1892" s="11">
        <f t="shared" si="2856"/>
        <v>0</v>
      </c>
      <c r="L1892" s="11">
        <f t="shared" si="2856"/>
        <v>0</v>
      </c>
      <c r="M1892" s="11">
        <f t="shared" si="2856"/>
        <v>0</v>
      </c>
      <c r="N1892" s="11">
        <f t="shared" si="2856"/>
        <v>0</v>
      </c>
      <c r="O1892" s="11">
        <f t="shared" si="2856"/>
        <v>0</v>
      </c>
      <c r="P1892" s="11">
        <f t="shared" si="2856"/>
        <v>0</v>
      </c>
      <c r="Q1892" s="11">
        <f t="shared" si="2856"/>
        <v>0</v>
      </c>
      <c r="R1892" s="11">
        <f t="shared" si="2856"/>
        <v>0</v>
      </c>
      <c r="S1892" s="11">
        <f t="shared" si="2856"/>
        <v>0</v>
      </c>
      <c r="T1892" s="11">
        <f t="shared" si="2856"/>
        <v>0</v>
      </c>
      <c r="U1892" s="11">
        <f t="shared" si="2856"/>
        <v>0</v>
      </c>
      <c r="V1892" s="11">
        <f t="shared" si="2856"/>
        <v>0</v>
      </c>
      <c r="W1892" s="11">
        <f t="shared" si="2856"/>
        <v>0</v>
      </c>
      <c r="X1892" s="11">
        <f t="shared" si="2856"/>
        <v>0</v>
      </c>
      <c r="Y1892" s="11">
        <f t="shared" si="2856"/>
        <v>0</v>
      </c>
      <c r="Z1892" s="11">
        <v>0</v>
      </c>
      <c r="AA1892" s="11">
        <v>0</v>
      </c>
      <c r="AB1892" s="11">
        <f t="shared" ref="AB1892:AQ1893" si="2857">SUM(AB1893)</f>
        <v>0</v>
      </c>
      <c r="AC1892" s="11">
        <f t="shared" si="2857"/>
        <v>0</v>
      </c>
      <c r="AD1892" s="11">
        <f t="shared" si="2857"/>
        <v>0</v>
      </c>
      <c r="AE1892" s="11">
        <f t="shared" si="2857"/>
        <v>0</v>
      </c>
      <c r="AF1892" s="11">
        <f t="shared" si="2857"/>
        <v>0</v>
      </c>
      <c r="AG1892" s="11">
        <f t="shared" si="2857"/>
        <v>0</v>
      </c>
      <c r="AH1892" s="11">
        <f t="shared" si="2857"/>
        <v>0</v>
      </c>
      <c r="AI1892" s="11">
        <f t="shared" si="2857"/>
        <v>0</v>
      </c>
      <c r="AJ1892" s="11">
        <f t="shared" si="2857"/>
        <v>0</v>
      </c>
      <c r="AK1892" s="11">
        <f t="shared" si="2857"/>
        <v>0</v>
      </c>
      <c r="AL1892" s="11">
        <f t="shared" si="2857"/>
        <v>0</v>
      </c>
      <c r="AM1892" s="11">
        <f t="shared" si="2857"/>
        <v>0</v>
      </c>
      <c r="AN1892" s="11">
        <f t="shared" si="2857"/>
        <v>0</v>
      </c>
      <c r="AO1892" s="11">
        <f t="shared" si="2857"/>
        <v>0</v>
      </c>
      <c r="AP1892" s="11">
        <f t="shared" si="2857"/>
        <v>0</v>
      </c>
      <c r="AQ1892" s="11">
        <f t="shared" si="2857"/>
        <v>0</v>
      </c>
      <c r="AR1892" s="11">
        <v>0</v>
      </c>
      <c r="AS1892" s="11">
        <v>0</v>
      </c>
      <c r="AT1892" s="11">
        <f t="shared" ref="AT1892:BI1893" si="2858">SUM(AT1893)</f>
        <v>0</v>
      </c>
      <c r="AU1892" s="11">
        <f t="shared" si="2858"/>
        <v>0</v>
      </c>
      <c r="AV1892" s="11">
        <f t="shared" si="2858"/>
        <v>0</v>
      </c>
      <c r="AW1892" s="11">
        <f t="shared" si="2858"/>
        <v>0</v>
      </c>
      <c r="AX1892" s="11">
        <f t="shared" si="2858"/>
        <v>0</v>
      </c>
      <c r="AY1892" s="11">
        <f t="shared" si="2858"/>
        <v>0</v>
      </c>
      <c r="AZ1892" s="11">
        <f t="shared" si="2858"/>
        <v>0</v>
      </c>
      <c r="BA1892" s="11">
        <f t="shared" si="2858"/>
        <v>0</v>
      </c>
      <c r="BB1892" s="11">
        <f t="shared" si="2858"/>
        <v>0</v>
      </c>
      <c r="BC1892" s="11">
        <f t="shared" si="2858"/>
        <v>0</v>
      </c>
      <c r="BD1892" s="11">
        <f t="shared" si="2858"/>
        <v>0</v>
      </c>
      <c r="BE1892" s="11">
        <f t="shared" si="2858"/>
        <v>0</v>
      </c>
      <c r="BF1892" s="11">
        <f t="shared" si="2858"/>
        <v>0</v>
      </c>
      <c r="BG1892" s="11">
        <f t="shared" si="2858"/>
        <v>0</v>
      </c>
      <c r="BH1892" s="11">
        <f t="shared" si="2858"/>
        <v>0</v>
      </c>
      <c r="BI1892" s="11">
        <f t="shared" si="2858"/>
        <v>0</v>
      </c>
      <c r="BJ1892" s="11">
        <v>0</v>
      </c>
      <c r="BK1892" s="11">
        <v>0</v>
      </c>
    </row>
    <row r="1893" spans="1:63" x14ac:dyDescent="0.25">
      <c r="A1893" s="4" t="s">
        <v>550</v>
      </c>
      <c r="B1893" s="4" t="s">
        <v>58</v>
      </c>
      <c r="C1893" s="4" t="s">
        <v>144</v>
      </c>
      <c r="D1893" s="107" t="s">
        <v>625</v>
      </c>
      <c r="E1893" s="106" t="s">
        <v>50</v>
      </c>
      <c r="F1893" s="106" t="s">
        <v>0</v>
      </c>
      <c r="G1893" s="2" t="s">
        <v>0</v>
      </c>
      <c r="H1893" s="2" t="s">
        <v>51</v>
      </c>
      <c r="I1893" s="12">
        <f>SUM(I1894)</f>
        <v>9190</v>
      </c>
      <c r="J1893" s="12">
        <f t="shared" si="2856"/>
        <v>0</v>
      </c>
      <c r="K1893" s="12">
        <f t="shared" ref="K1893:Y1893" si="2859">SUM(K1894)</f>
        <v>0</v>
      </c>
      <c r="L1893" s="12">
        <f t="shared" si="2859"/>
        <v>0</v>
      </c>
      <c r="M1893" s="12">
        <f t="shared" si="2859"/>
        <v>0</v>
      </c>
      <c r="N1893" s="12">
        <f t="shared" si="2859"/>
        <v>0</v>
      </c>
      <c r="O1893" s="12">
        <f t="shared" si="2859"/>
        <v>0</v>
      </c>
      <c r="P1893" s="12">
        <f t="shared" si="2859"/>
        <v>0</v>
      </c>
      <c r="Q1893" s="12">
        <f t="shared" si="2859"/>
        <v>0</v>
      </c>
      <c r="R1893" s="12">
        <f t="shared" si="2859"/>
        <v>0</v>
      </c>
      <c r="S1893" s="12">
        <f t="shared" si="2859"/>
        <v>0</v>
      </c>
      <c r="T1893" s="12">
        <f t="shared" si="2859"/>
        <v>0</v>
      </c>
      <c r="U1893" s="12">
        <f t="shared" si="2859"/>
        <v>0</v>
      </c>
      <c r="V1893" s="12">
        <f t="shared" si="2859"/>
        <v>0</v>
      </c>
      <c r="W1893" s="12">
        <f t="shared" si="2859"/>
        <v>0</v>
      </c>
      <c r="X1893" s="12">
        <f t="shared" si="2859"/>
        <v>0</v>
      </c>
      <c r="Y1893" s="12">
        <f t="shared" si="2859"/>
        <v>0</v>
      </c>
      <c r="Z1893" s="12">
        <v>0</v>
      </c>
      <c r="AA1893" s="12">
        <v>0</v>
      </c>
      <c r="AB1893" s="12">
        <f t="shared" si="2857"/>
        <v>0</v>
      </c>
      <c r="AC1893" s="12">
        <f t="shared" ref="AC1893:AQ1893" si="2860">SUM(AC1894)</f>
        <v>0</v>
      </c>
      <c r="AD1893" s="12">
        <f t="shared" si="2860"/>
        <v>0</v>
      </c>
      <c r="AE1893" s="12">
        <f t="shared" si="2860"/>
        <v>0</v>
      </c>
      <c r="AF1893" s="12">
        <f t="shared" si="2860"/>
        <v>0</v>
      </c>
      <c r="AG1893" s="12">
        <f t="shared" si="2860"/>
        <v>0</v>
      </c>
      <c r="AH1893" s="12">
        <f t="shared" si="2860"/>
        <v>0</v>
      </c>
      <c r="AI1893" s="12">
        <f t="shared" si="2860"/>
        <v>0</v>
      </c>
      <c r="AJ1893" s="12">
        <f t="shared" si="2860"/>
        <v>0</v>
      </c>
      <c r="AK1893" s="12">
        <f t="shared" si="2860"/>
        <v>0</v>
      </c>
      <c r="AL1893" s="12">
        <f t="shared" si="2860"/>
        <v>0</v>
      </c>
      <c r="AM1893" s="12">
        <f t="shared" si="2860"/>
        <v>0</v>
      </c>
      <c r="AN1893" s="12">
        <f t="shared" si="2860"/>
        <v>0</v>
      </c>
      <c r="AO1893" s="12">
        <f t="shared" si="2860"/>
        <v>0</v>
      </c>
      <c r="AP1893" s="12">
        <f t="shared" si="2860"/>
        <v>0</v>
      </c>
      <c r="AQ1893" s="12">
        <f t="shared" si="2860"/>
        <v>0</v>
      </c>
      <c r="AR1893" s="12">
        <v>0</v>
      </c>
      <c r="AS1893" s="12">
        <v>0</v>
      </c>
      <c r="AT1893" s="12">
        <f t="shared" si="2858"/>
        <v>0</v>
      </c>
      <c r="AU1893" s="12">
        <f t="shared" ref="AU1893:BI1893" si="2861">SUM(AU1894)</f>
        <v>0</v>
      </c>
      <c r="AV1893" s="12">
        <f t="shared" si="2861"/>
        <v>0</v>
      </c>
      <c r="AW1893" s="12">
        <f t="shared" si="2861"/>
        <v>0</v>
      </c>
      <c r="AX1893" s="12">
        <f t="shared" si="2861"/>
        <v>0</v>
      </c>
      <c r="AY1893" s="12">
        <f t="shared" si="2861"/>
        <v>0</v>
      </c>
      <c r="AZ1893" s="12">
        <f t="shared" si="2861"/>
        <v>0</v>
      </c>
      <c r="BA1893" s="12">
        <f t="shared" si="2861"/>
        <v>0</v>
      </c>
      <c r="BB1893" s="12">
        <f t="shared" si="2861"/>
        <v>0</v>
      </c>
      <c r="BC1893" s="12">
        <f t="shared" si="2861"/>
        <v>0</v>
      </c>
      <c r="BD1893" s="12">
        <f t="shared" si="2861"/>
        <v>0</v>
      </c>
      <c r="BE1893" s="12">
        <f t="shared" si="2861"/>
        <v>0</v>
      </c>
      <c r="BF1893" s="12">
        <f t="shared" si="2861"/>
        <v>0</v>
      </c>
      <c r="BG1893" s="12">
        <f t="shared" si="2861"/>
        <v>0</v>
      </c>
      <c r="BH1893" s="12">
        <f t="shared" si="2861"/>
        <v>0</v>
      </c>
      <c r="BI1893" s="12">
        <f t="shared" si="2861"/>
        <v>0</v>
      </c>
      <c r="BJ1893" s="12">
        <v>0</v>
      </c>
      <c r="BK1893" s="12">
        <v>0</v>
      </c>
    </row>
    <row r="1894" spans="1:63" x14ac:dyDescent="0.25">
      <c r="A1894" s="4" t="s">
        <v>550</v>
      </c>
      <c r="B1894" s="4" t="s">
        <v>58</v>
      </c>
      <c r="C1894" s="4" t="s">
        <v>144</v>
      </c>
      <c r="D1894" s="107" t="s">
        <v>625</v>
      </c>
      <c r="E1894" s="117">
        <v>8213</v>
      </c>
      <c r="F1894" s="107"/>
      <c r="G1894" s="103" t="s">
        <v>1656</v>
      </c>
      <c r="H1894" s="13" t="s">
        <v>53</v>
      </c>
      <c r="I1894" s="14">
        <v>9190</v>
      </c>
      <c r="J1894" s="14">
        <v>0</v>
      </c>
      <c r="K1894" s="14"/>
      <c r="L1894" s="14"/>
      <c r="M1894" s="14"/>
      <c r="N1894" s="14"/>
      <c r="O1894" s="14"/>
      <c r="P1894" s="14">
        <f t="shared" si="2787"/>
        <v>0</v>
      </c>
      <c r="Q1894" s="14"/>
      <c r="R1894" s="14"/>
      <c r="S1894" s="14"/>
      <c r="T1894" s="14"/>
      <c r="U1894" s="14"/>
      <c r="V1894" s="14"/>
      <c r="W1894" s="14"/>
      <c r="X1894" s="14"/>
      <c r="Y1894" s="14"/>
      <c r="Z1894" s="14">
        <v>0</v>
      </c>
      <c r="AA1894" s="14">
        <v>0</v>
      </c>
      <c r="AB1894" s="14">
        <v>0</v>
      </c>
      <c r="AC1894" s="14"/>
      <c r="AD1894" s="14"/>
      <c r="AE1894" s="14"/>
      <c r="AF1894" s="14"/>
      <c r="AG1894" s="14"/>
      <c r="AH1894" s="14">
        <f t="shared" si="2788"/>
        <v>0</v>
      </c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>
        <v>0</v>
      </c>
      <c r="AS1894" s="14">
        <v>0</v>
      </c>
      <c r="AT1894" s="14">
        <v>0</v>
      </c>
      <c r="AU1894" s="14"/>
      <c r="AV1894" s="14"/>
      <c r="AW1894" s="14"/>
      <c r="AX1894" s="14"/>
      <c r="AY1894" s="14"/>
      <c r="AZ1894" s="14">
        <f t="shared" si="2789"/>
        <v>0</v>
      </c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>
        <v>0</v>
      </c>
      <c r="BK1894" s="14">
        <v>0</v>
      </c>
    </row>
    <row r="1895" spans="1:63" ht="22.5" x14ac:dyDescent="0.25">
      <c r="A1895" s="13" t="s">
        <v>0</v>
      </c>
      <c r="B1895" s="13" t="s">
        <v>0</v>
      </c>
      <c r="C1895" s="13" t="s">
        <v>0</v>
      </c>
      <c r="D1895" s="103" t="s">
        <v>0</v>
      </c>
      <c r="E1895" s="103" t="s">
        <v>0</v>
      </c>
      <c r="F1895" s="103" t="s">
        <v>0</v>
      </c>
      <c r="G1895" s="13" t="s">
        <v>0</v>
      </c>
      <c r="H1895" s="10" t="s">
        <v>633</v>
      </c>
      <c r="I1895" s="11">
        <f>SUM(I1892,I1889,I1865)</f>
        <v>1528964</v>
      </c>
      <c r="J1895" s="11">
        <f t="shared" ref="J1895:Y1895" si="2862">SUM(J1892,J1889,J1865)</f>
        <v>30000</v>
      </c>
      <c r="K1895" s="11">
        <f t="shared" si="2862"/>
        <v>0</v>
      </c>
      <c r="L1895" s="11">
        <f t="shared" si="2862"/>
        <v>0</v>
      </c>
      <c r="M1895" s="11">
        <f t="shared" si="2862"/>
        <v>6066</v>
      </c>
      <c r="N1895" s="11">
        <f t="shared" si="2862"/>
        <v>0</v>
      </c>
      <c r="O1895" s="11">
        <f t="shared" si="2862"/>
        <v>0</v>
      </c>
      <c r="P1895" s="11">
        <f t="shared" si="2862"/>
        <v>36066</v>
      </c>
      <c r="Q1895" s="11">
        <f t="shared" si="2862"/>
        <v>3980</v>
      </c>
      <c r="R1895" s="11">
        <f t="shared" si="2862"/>
        <v>6650</v>
      </c>
      <c r="S1895" s="11">
        <f t="shared" si="2862"/>
        <v>2800</v>
      </c>
      <c r="T1895" s="11">
        <f t="shared" si="2862"/>
        <v>1360</v>
      </c>
      <c r="U1895" s="11">
        <f t="shared" si="2862"/>
        <v>10271</v>
      </c>
      <c r="V1895" s="11">
        <f t="shared" si="2862"/>
        <v>4939</v>
      </c>
      <c r="W1895" s="11">
        <f t="shared" si="2862"/>
        <v>0</v>
      </c>
      <c r="X1895" s="11">
        <f t="shared" si="2862"/>
        <v>6066</v>
      </c>
      <c r="Y1895" s="11">
        <f t="shared" si="2862"/>
        <v>0</v>
      </c>
      <c r="Z1895" s="11">
        <v>36066</v>
      </c>
      <c r="AA1895" s="11">
        <v>0</v>
      </c>
      <c r="AB1895" s="11">
        <f t="shared" ref="AB1895:AQ1895" si="2863">SUM(AB1892,AB1889,AB1865)</f>
        <v>0</v>
      </c>
      <c r="AC1895" s="11">
        <f t="shared" si="2863"/>
        <v>0</v>
      </c>
      <c r="AD1895" s="11">
        <f t="shared" si="2863"/>
        <v>0</v>
      </c>
      <c r="AE1895" s="11">
        <f t="shared" si="2863"/>
        <v>0</v>
      </c>
      <c r="AF1895" s="11">
        <f t="shared" si="2863"/>
        <v>0</v>
      </c>
      <c r="AG1895" s="11">
        <f t="shared" si="2863"/>
        <v>0</v>
      </c>
      <c r="AH1895" s="11">
        <f t="shared" si="2863"/>
        <v>0</v>
      </c>
      <c r="AI1895" s="11">
        <f t="shared" si="2863"/>
        <v>0</v>
      </c>
      <c r="AJ1895" s="11">
        <f t="shared" si="2863"/>
        <v>0</v>
      </c>
      <c r="AK1895" s="11">
        <f t="shared" si="2863"/>
        <v>0</v>
      </c>
      <c r="AL1895" s="11">
        <f t="shared" si="2863"/>
        <v>0</v>
      </c>
      <c r="AM1895" s="11">
        <f t="shared" si="2863"/>
        <v>0</v>
      </c>
      <c r="AN1895" s="11">
        <f t="shared" si="2863"/>
        <v>0</v>
      </c>
      <c r="AO1895" s="11">
        <f t="shared" si="2863"/>
        <v>0</v>
      </c>
      <c r="AP1895" s="11">
        <f t="shared" si="2863"/>
        <v>0</v>
      </c>
      <c r="AQ1895" s="11">
        <f t="shared" si="2863"/>
        <v>0</v>
      </c>
      <c r="AR1895" s="11">
        <v>0</v>
      </c>
      <c r="AS1895" s="11">
        <v>0</v>
      </c>
      <c r="AT1895" s="11">
        <f t="shared" ref="AT1895:BI1895" si="2864">SUM(AT1892,AT1889,AT1865)</f>
        <v>0</v>
      </c>
      <c r="AU1895" s="11">
        <f t="shared" si="2864"/>
        <v>0</v>
      </c>
      <c r="AV1895" s="11">
        <f t="shared" si="2864"/>
        <v>0</v>
      </c>
      <c r="AW1895" s="11">
        <f t="shared" si="2864"/>
        <v>96662</v>
      </c>
      <c r="AX1895" s="11">
        <f t="shared" si="2864"/>
        <v>0</v>
      </c>
      <c r="AY1895" s="11">
        <f t="shared" si="2864"/>
        <v>0</v>
      </c>
      <c r="AZ1895" s="11">
        <f t="shared" si="2864"/>
        <v>96662</v>
      </c>
      <c r="BA1895" s="11">
        <f t="shared" si="2864"/>
        <v>0</v>
      </c>
      <c r="BB1895" s="11">
        <f t="shared" si="2864"/>
        <v>0</v>
      </c>
      <c r="BC1895" s="11">
        <f t="shared" si="2864"/>
        <v>0</v>
      </c>
      <c r="BD1895" s="11">
        <f t="shared" si="2864"/>
        <v>4478</v>
      </c>
      <c r="BE1895" s="11">
        <f t="shared" si="2864"/>
        <v>0</v>
      </c>
      <c r="BF1895" s="11">
        <f t="shared" si="2864"/>
        <v>18000</v>
      </c>
      <c r="BG1895" s="11">
        <f t="shared" si="2864"/>
        <v>0</v>
      </c>
      <c r="BH1895" s="11">
        <f t="shared" si="2864"/>
        <v>74184</v>
      </c>
      <c r="BI1895" s="11">
        <f t="shared" si="2864"/>
        <v>0</v>
      </c>
      <c r="BJ1895" s="11">
        <v>96662</v>
      </c>
      <c r="BK1895" s="11">
        <v>0</v>
      </c>
    </row>
    <row r="1896" spans="1:63" ht="15.75" thickBot="1" x14ac:dyDescent="0.3">
      <c r="A1896" s="13" t="s">
        <v>0</v>
      </c>
      <c r="B1896" s="13" t="s">
        <v>0</v>
      </c>
      <c r="C1896" s="13" t="s">
        <v>0</v>
      </c>
      <c r="D1896" s="103" t="s">
        <v>0</v>
      </c>
      <c r="E1896" s="103" t="s">
        <v>0</v>
      </c>
      <c r="F1896" s="103" t="s">
        <v>0</v>
      </c>
      <c r="G1896" s="13" t="s">
        <v>0</v>
      </c>
      <c r="H1896" s="2" t="s">
        <v>55</v>
      </c>
      <c r="I1896" s="12">
        <v>29</v>
      </c>
      <c r="J1896" s="13" t="s">
        <v>0</v>
      </c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>
        <v>0</v>
      </c>
      <c r="AA1896" s="13"/>
      <c r="AB1896" s="13" t="s">
        <v>0</v>
      </c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>
        <v>0</v>
      </c>
      <c r="AS1896" s="13"/>
      <c r="AT1896" s="13" t="s">
        <v>0</v>
      </c>
      <c r="AU1896" s="13"/>
      <c r="AV1896" s="13"/>
      <c r="AW1896" s="13"/>
      <c r="AX1896" s="13"/>
      <c r="AY1896" s="13"/>
      <c r="AZ1896" s="13"/>
      <c r="BA1896" s="13"/>
      <c r="BB1896" s="13"/>
      <c r="BC1896" s="13"/>
      <c r="BD1896" s="13"/>
      <c r="BE1896" s="13"/>
      <c r="BF1896" s="13"/>
      <c r="BG1896" s="13"/>
      <c r="BH1896" s="13"/>
      <c r="BI1896" s="13"/>
      <c r="BJ1896" s="13">
        <v>0</v>
      </c>
      <c r="BK1896" s="13"/>
    </row>
    <row r="1897" spans="1:63" ht="69.75" customHeight="1" thickBot="1" x14ac:dyDescent="0.3">
      <c r="A1897" s="148" t="s">
        <v>0</v>
      </c>
      <c r="B1897" s="148" t="s">
        <v>0</v>
      </c>
      <c r="C1897" s="148" t="s">
        <v>0</v>
      </c>
      <c r="D1897" s="151" t="s">
        <v>0</v>
      </c>
      <c r="E1897" s="151" t="s">
        <v>0</v>
      </c>
      <c r="F1897" s="151" t="s">
        <v>0</v>
      </c>
      <c r="G1897" s="154" t="s">
        <v>0</v>
      </c>
      <c r="H1897" s="5" t="s">
        <v>56</v>
      </c>
      <c r="I1897" s="5" t="s">
        <v>9</v>
      </c>
      <c r="J1897" s="94" t="s">
        <v>10</v>
      </c>
      <c r="K1897" s="94" t="s">
        <v>1602</v>
      </c>
      <c r="L1897" s="94" t="s">
        <v>1535</v>
      </c>
      <c r="M1897" s="94" t="s">
        <v>1591</v>
      </c>
      <c r="N1897" s="94" t="s">
        <v>1592</v>
      </c>
      <c r="O1897" s="94" t="s">
        <v>1593</v>
      </c>
      <c r="P1897" s="94" t="s">
        <v>1606</v>
      </c>
      <c r="Q1897" s="94" t="s">
        <v>1603</v>
      </c>
      <c r="R1897" s="94" t="s">
        <v>1594</v>
      </c>
      <c r="S1897" s="94" t="s">
        <v>1595</v>
      </c>
      <c r="T1897" s="94" t="s">
        <v>1596</v>
      </c>
      <c r="U1897" s="94" t="s">
        <v>1597</v>
      </c>
      <c r="V1897" s="94" t="s">
        <v>1598</v>
      </c>
      <c r="W1897" s="94" t="s">
        <v>1599</v>
      </c>
      <c r="X1897" s="94" t="s">
        <v>1604</v>
      </c>
      <c r="Y1897" s="94" t="s">
        <v>1605</v>
      </c>
      <c r="Z1897" s="94" t="s">
        <v>1600</v>
      </c>
      <c r="AA1897" s="94" t="s">
        <v>1601</v>
      </c>
      <c r="AB1897" s="95" t="s">
        <v>11</v>
      </c>
      <c r="AC1897" s="95" t="s">
        <v>1602</v>
      </c>
      <c r="AD1897" s="95" t="s">
        <v>1535</v>
      </c>
      <c r="AE1897" s="95" t="s">
        <v>1591</v>
      </c>
      <c r="AF1897" s="95" t="s">
        <v>1592</v>
      </c>
      <c r="AG1897" s="95" t="s">
        <v>1593</v>
      </c>
      <c r="AH1897" s="95" t="s">
        <v>1607</v>
      </c>
      <c r="AI1897" s="95" t="s">
        <v>1603</v>
      </c>
      <c r="AJ1897" s="95" t="s">
        <v>1594</v>
      </c>
      <c r="AK1897" s="95" t="s">
        <v>1595</v>
      </c>
      <c r="AL1897" s="95" t="s">
        <v>1596</v>
      </c>
      <c r="AM1897" s="95" t="s">
        <v>1597</v>
      </c>
      <c r="AN1897" s="95" t="s">
        <v>1598</v>
      </c>
      <c r="AO1897" s="95" t="s">
        <v>1599</v>
      </c>
      <c r="AP1897" s="95" t="s">
        <v>1604</v>
      </c>
      <c r="AQ1897" s="95" t="s">
        <v>1605</v>
      </c>
      <c r="AR1897" s="95" t="s">
        <v>1600</v>
      </c>
      <c r="AS1897" s="95" t="s">
        <v>1601</v>
      </c>
      <c r="AT1897" s="96" t="s">
        <v>12</v>
      </c>
      <c r="AU1897" s="96" t="s">
        <v>1602</v>
      </c>
      <c r="AV1897" s="96" t="s">
        <v>1535</v>
      </c>
      <c r="AW1897" s="96" t="s">
        <v>1591</v>
      </c>
      <c r="AX1897" s="96" t="s">
        <v>1592</v>
      </c>
      <c r="AY1897" s="96" t="s">
        <v>1593</v>
      </c>
      <c r="AZ1897" s="96" t="s">
        <v>1608</v>
      </c>
      <c r="BA1897" s="96" t="s">
        <v>1603</v>
      </c>
      <c r="BB1897" s="96" t="s">
        <v>1594</v>
      </c>
      <c r="BC1897" s="96" t="s">
        <v>1595</v>
      </c>
      <c r="BD1897" s="96" t="s">
        <v>1596</v>
      </c>
      <c r="BE1897" s="96" t="s">
        <v>1597</v>
      </c>
      <c r="BF1897" s="96" t="s">
        <v>1598</v>
      </c>
      <c r="BG1897" s="96" t="s">
        <v>1599</v>
      </c>
      <c r="BH1897" s="96" t="s">
        <v>1604</v>
      </c>
      <c r="BI1897" s="96" t="s">
        <v>1605</v>
      </c>
      <c r="BJ1897" s="96" t="s">
        <v>1600</v>
      </c>
      <c r="BK1897" s="96" t="s">
        <v>1601</v>
      </c>
    </row>
    <row r="1898" spans="1:63" x14ac:dyDescent="0.25">
      <c r="A1898" s="149"/>
      <c r="B1898" s="149"/>
      <c r="C1898" s="149"/>
      <c r="D1898" s="152"/>
      <c r="E1898" s="152"/>
      <c r="F1898" s="152"/>
      <c r="G1898" s="155"/>
      <c r="H1898" s="15" t="s">
        <v>0</v>
      </c>
      <c r="I1898" s="9" t="s">
        <v>13</v>
      </c>
      <c r="J1898" s="9">
        <v>1</v>
      </c>
      <c r="K1898" s="9">
        <v>2</v>
      </c>
      <c r="L1898" s="9">
        <v>3</v>
      </c>
      <c r="M1898" s="9">
        <v>4</v>
      </c>
      <c r="N1898" s="9">
        <v>5</v>
      </c>
      <c r="O1898" s="9">
        <v>6</v>
      </c>
      <c r="P1898" s="9">
        <v>7</v>
      </c>
      <c r="Q1898" s="9">
        <v>8</v>
      </c>
      <c r="R1898" s="9">
        <v>9</v>
      </c>
      <c r="S1898" s="9">
        <v>10</v>
      </c>
      <c r="T1898" s="9">
        <v>11</v>
      </c>
      <c r="U1898" s="9">
        <v>12</v>
      </c>
      <c r="V1898" s="9">
        <v>13</v>
      </c>
      <c r="W1898" s="9">
        <v>14</v>
      </c>
      <c r="X1898" s="9">
        <v>15</v>
      </c>
      <c r="Y1898" s="9">
        <v>16</v>
      </c>
      <c r="Z1898" s="9">
        <v>20</v>
      </c>
      <c r="AA1898" s="9">
        <v>21</v>
      </c>
      <c r="AB1898" s="9">
        <v>1</v>
      </c>
      <c r="AC1898" s="9">
        <v>2</v>
      </c>
      <c r="AD1898" s="9">
        <v>3</v>
      </c>
      <c r="AE1898" s="9">
        <v>4</v>
      </c>
      <c r="AF1898" s="9">
        <v>5</v>
      </c>
      <c r="AG1898" s="9">
        <v>6</v>
      </c>
      <c r="AH1898" s="9">
        <v>7</v>
      </c>
      <c r="AI1898" s="9">
        <v>8</v>
      </c>
      <c r="AJ1898" s="9">
        <v>9</v>
      </c>
      <c r="AK1898" s="9">
        <v>10</v>
      </c>
      <c r="AL1898" s="9">
        <v>11</v>
      </c>
      <c r="AM1898" s="9">
        <v>12</v>
      </c>
      <c r="AN1898" s="9">
        <v>13</v>
      </c>
      <c r="AO1898" s="9">
        <v>14</v>
      </c>
      <c r="AP1898" s="9">
        <v>15</v>
      </c>
      <c r="AQ1898" s="9">
        <v>16</v>
      </c>
      <c r="AR1898" s="9">
        <v>20</v>
      </c>
      <c r="AS1898" s="9">
        <v>21</v>
      </c>
      <c r="AT1898" s="9">
        <v>1</v>
      </c>
      <c r="AU1898" s="9">
        <v>2</v>
      </c>
      <c r="AV1898" s="9">
        <v>3</v>
      </c>
      <c r="AW1898" s="9">
        <v>4</v>
      </c>
      <c r="AX1898" s="9">
        <v>5</v>
      </c>
      <c r="AY1898" s="9">
        <v>6</v>
      </c>
      <c r="AZ1898" s="9">
        <v>7</v>
      </c>
      <c r="BA1898" s="9">
        <v>8</v>
      </c>
      <c r="BB1898" s="9">
        <v>9</v>
      </c>
      <c r="BC1898" s="9">
        <v>10</v>
      </c>
      <c r="BD1898" s="9">
        <v>11</v>
      </c>
      <c r="BE1898" s="9">
        <v>12</v>
      </c>
      <c r="BF1898" s="9">
        <v>13</v>
      </c>
      <c r="BG1898" s="9">
        <v>14</v>
      </c>
      <c r="BH1898" s="9">
        <v>15</v>
      </c>
      <c r="BI1898" s="9">
        <v>16</v>
      </c>
      <c r="BJ1898" s="9">
        <v>20</v>
      </c>
      <c r="BK1898" s="9">
        <v>21</v>
      </c>
    </row>
    <row r="1899" spans="1:63" x14ac:dyDescent="0.25">
      <c r="A1899" s="149"/>
      <c r="B1899" s="149"/>
      <c r="C1899" s="149"/>
      <c r="D1899" s="152"/>
      <c r="E1899" s="152"/>
      <c r="F1899" s="152"/>
      <c r="G1899" s="155"/>
      <c r="H1899" s="16" t="s">
        <v>66</v>
      </c>
      <c r="I1899" s="17">
        <f>SUM(I1895)</f>
        <v>1528964</v>
      </c>
      <c r="J1899" s="17">
        <f t="shared" ref="J1899:Y1899" si="2865">SUM(J1895)</f>
        <v>30000</v>
      </c>
      <c r="K1899" s="17">
        <f t="shared" si="2865"/>
        <v>0</v>
      </c>
      <c r="L1899" s="17">
        <f t="shared" si="2865"/>
        <v>0</v>
      </c>
      <c r="M1899" s="17">
        <f t="shared" si="2865"/>
        <v>6066</v>
      </c>
      <c r="N1899" s="17">
        <f t="shared" si="2865"/>
        <v>0</v>
      </c>
      <c r="O1899" s="17">
        <f t="shared" si="2865"/>
        <v>0</v>
      </c>
      <c r="P1899" s="17">
        <f t="shared" ref="P1899" si="2866">SUM(P1895)</f>
        <v>36066</v>
      </c>
      <c r="Q1899" s="17">
        <f t="shared" si="2865"/>
        <v>3980</v>
      </c>
      <c r="R1899" s="17">
        <f t="shared" si="2865"/>
        <v>6650</v>
      </c>
      <c r="S1899" s="17">
        <f t="shared" si="2865"/>
        <v>2800</v>
      </c>
      <c r="T1899" s="17">
        <f t="shared" si="2865"/>
        <v>1360</v>
      </c>
      <c r="U1899" s="17">
        <f t="shared" si="2865"/>
        <v>10271</v>
      </c>
      <c r="V1899" s="17">
        <f t="shared" si="2865"/>
        <v>4939</v>
      </c>
      <c r="W1899" s="17">
        <f t="shared" si="2865"/>
        <v>0</v>
      </c>
      <c r="X1899" s="17">
        <f t="shared" si="2865"/>
        <v>6066</v>
      </c>
      <c r="Y1899" s="17">
        <f t="shared" si="2865"/>
        <v>0</v>
      </c>
      <c r="Z1899" s="17">
        <v>36066</v>
      </c>
      <c r="AA1899" s="17">
        <v>0</v>
      </c>
      <c r="AB1899" s="17">
        <f t="shared" ref="AB1899:AQ1899" si="2867">SUM(AB1895)</f>
        <v>0</v>
      </c>
      <c r="AC1899" s="17">
        <f t="shared" si="2867"/>
        <v>0</v>
      </c>
      <c r="AD1899" s="17">
        <f t="shared" si="2867"/>
        <v>0</v>
      </c>
      <c r="AE1899" s="17">
        <f t="shared" si="2867"/>
        <v>0</v>
      </c>
      <c r="AF1899" s="17">
        <f t="shared" si="2867"/>
        <v>0</v>
      </c>
      <c r="AG1899" s="17">
        <f t="shared" si="2867"/>
        <v>0</v>
      </c>
      <c r="AH1899" s="17">
        <f t="shared" ref="AH1899" si="2868">SUM(AH1895)</f>
        <v>0</v>
      </c>
      <c r="AI1899" s="17">
        <f t="shared" si="2867"/>
        <v>0</v>
      </c>
      <c r="AJ1899" s="17">
        <f t="shared" si="2867"/>
        <v>0</v>
      </c>
      <c r="AK1899" s="17">
        <f t="shared" si="2867"/>
        <v>0</v>
      </c>
      <c r="AL1899" s="17">
        <f t="shared" si="2867"/>
        <v>0</v>
      </c>
      <c r="AM1899" s="17">
        <f t="shared" si="2867"/>
        <v>0</v>
      </c>
      <c r="AN1899" s="17">
        <f t="shared" si="2867"/>
        <v>0</v>
      </c>
      <c r="AO1899" s="17">
        <f t="shared" si="2867"/>
        <v>0</v>
      </c>
      <c r="AP1899" s="17">
        <f t="shared" si="2867"/>
        <v>0</v>
      </c>
      <c r="AQ1899" s="17">
        <f t="shared" si="2867"/>
        <v>0</v>
      </c>
      <c r="AR1899" s="17">
        <v>0</v>
      </c>
      <c r="AS1899" s="17">
        <v>0</v>
      </c>
      <c r="AT1899" s="17">
        <f t="shared" ref="AT1899:BI1899" si="2869">SUM(AT1895)</f>
        <v>0</v>
      </c>
      <c r="AU1899" s="17">
        <f t="shared" si="2869"/>
        <v>0</v>
      </c>
      <c r="AV1899" s="17">
        <f t="shared" si="2869"/>
        <v>0</v>
      </c>
      <c r="AW1899" s="17">
        <f t="shared" si="2869"/>
        <v>96662</v>
      </c>
      <c r="AX1899" s="17">
        <f t="shared" si="2869"/>
        <v>0</v>
      </c>
      <c r="AY1899" s="17">
        <f t="shared" si="2869"/>
        <v>0</v>
      </c>
      <c r="AZ1899" s="17">
        <f t="shared" ref="AZ1899" si="2870">SUM(AZ1895)</f>
        <v>96662</v>
      </c>
      <c r="BA1899" s="17">
        <f t="shared" si="2869"/>
        <v>0</v>
      </c>
      <c r="BB1899" s="17">
        <f t="shared" si="2869"/>
        <v>0</v>
      </c>
      <c r="BC1899" s="17">
        <f t="shared" si="2869"/>
        <v>0</v>
      </c>
      <c r="BD1899" s="17">
        <f t="shared" si="2869"/>
        <v>4478</v>
      </c>
      <c r="BE1899" s="17">
        <f t="shared" si="2869"/>
        <v>0</v>
      </c>
      <c r="BF1899" s="17">
        <f t="shared" si="2869"/>
        <v>18000</v>
      </c>
      <c r="BG1899" s="17">
        <f t="shared" si="2869"/>
        <v>0</v>
      </c>
      <c r="BH1899" s="17">
        <f t="shared" si="2869"/>
        <v>74184</v>
      </c>
      <c r="BI1899" s="17">
        <f t="shared" si="2869"/>
        <v>0</v>
      </c>
      <c r="BJ1899" s="17">
        <v>96662</v>
      </c>
      <c r="BK1899" s="17">
        <v>0</v>
      </c>
    </row>
    <row r="1900" spans="1:63" x14ac:dyDescent="0.25">
      <c r="A1900" s="149"/>
      <c r="B1900" s="149"/>
      <c r="C1900" s="149"/>
      <c r="D1900" s="152"/>
      <c r="E1900" s="152"/>
      <c r="F1900" s="152"/>
      <c r="G1900" s="155"/>
      <c r="H1900" s="18" t="s">
        <v>57</v>
      </c>
      <c r="I1900" s="17">
        <f>SUM(I1899)</f>
        <v>1528964</v>
      </c>
      <c r="J1900" s="17">
        <f t="shared" ref="J1900:Y1900" si="2871">SUM(J1899)</f>
        <v>30000</v>
      </c>
      <c r="K1900" s="17">
        <f t="shared" si="2871"/>
        <v>0</v>
      </c>
      <c r="L1900" s="17">
        <f t="shared" si="2871"/>
        <v>0</v>
      </c>
      <c r="M1900" s="17">
        <f t="shared" si="2871"/>
        <v>6066</v>
      </c>
      <c r="N1900" s="17">
        <f t="shared" si="2871"/>
        <v>0</v>
      </c>
      <c r="O1900" s="17">
        <f t="shared" si="2871"/>
        <v>0</v>
      </c>
      <c r="P1900" s="17">
        <f t="shared" ref="P1900" si="2872">SUM(P1899)</f>
        <v>36066</v>
      </c>
      <c r="Q1900" s="17">
        <f t="shared" si="2871"/>
        <v>3980</v>
      </c>
      <c r="R1900" s="17">
        <f t="shared" si="2871"/>
        <v>6650</v>
      </c>
      <c r="S1900" s="17">
        <f t="shared" si="2871"/>
        <v>2800</v>
      </c>
      <c r="T1900" s="17">
        <f t="shared" si="2871"/>
        <v>1360</v>
      </c>
      <c r="U1900" s="17">
        <f t="shared" si="2871"/>
        <v>10271</v>
      </c>
      <c r="V1900" s="17">
        <f t="shared" si="2871"/>
        <v>4939</v>
      </c>
      <c r="W1900" s="17">
        <f t="shared" si="2871"/>
        <v>0</v>
      </c>
      <c r="X1900" s="17">
        <f t="shared" si="2871"/>
        <v>6066</v>
      </c>
      <c r="Y1900" s="17">
        <f t="shared" si="2871"/>
        <v>0</v>
      </c>
      <c r="Z1900" s="17">
        <v>36066</v>
      </c>
      <c r="AA1900" s="17">
        <v>0</v>
      </c>
      <c r="AB1900" s="17">
        <f t="shared" ref="AB1900:AQ1900" si="2873">SUM(AB1899)</f>
        <v>0</v>
      </c>
      <c r="AC1900" s="17">
        <f t="shared" si="2873"/>
        <v>0</v>
      </c>
      <c r="AD1900" s="17">
        <f t="shared" si="2873"/>
        <v>0</v>
      </c>
      <c r="AE1900" s="17">
        <f t="shared" si="2873"/>
        <v>0</v>
      </c>
      <c r="AF1900" s="17">
        <f t="shared" si="2873"/>
        <v>0</v>
      </c>
      <c r="AG1900" s="17">
        <f t="shared" si="2873"/>
        <v>0</v>
      </c>
      <c r="AH1900" s="17">
        <f t="shared" ref="AH1900" si="2874">SUM(AH1899)</f>
        <v>0</v>
      </c>
      <c r="AI1900" s="17">
        <f t="shared" si="2873"/>
        <v>0</v>
      </c>
      <c r="AJ1900" s="17">
        <f t="shared" si="2873"/>
        <v>0</v>
      </c>
      <c r="AK1900" s="17">
        <f t="shared" si="2873"/>
        <v>0</v>
      </c>
      <c r="AL1900" s="17">
        <f t="shared" si="2873"/>
        <v>0</v>
      </c>
      <c r="AM1900" s="17">
        <f t="shared" si="2873"/>
        <v>0</v>
      </c>
      <c r="AN1900" s="17">
        <f t="shared" si="2873"/>
        <v>0</v>
      </c>
      <c r="AO1900" s="17">
        <f t="shared" si="2873"/>
        <v>0</v>
      </c>
      <c r="AP1900" s="17">
        <f t="shared" si="2873"/>
        <v>0</v>
      </c>
      <c r="AQ1900" s="17">
        <f t="shared" si="2873"/>
        <v>0</v>
      </c>
      <c r="AR1900" s="17">
        <v>0</v>
      </c>
      <c r="AS1900" s="17">
        <v>0</v>
      </c>
      <c r="AT1900" s="17">
        <f t="shared" ref="AT1900:BI1900" si="2875">SUM(AT1899)</f>
        <v>0</v>
      </c>
      <c r="AU1900" s="17">
        <f t="shared" si="2875"/>
        <v>0</v>
      </c>
      <c r="AV1900" s="17">
        <f t="shared" si="2875"/>
        <v>0</v>
      </c>
      <c r="AW1900" s="17">
        <f t="shared" si="2875"/>
        <v>96662</v>
      </c>
      <c r="AX1900" s="17">
        <f t="shared" si="2875"/>
        <v>0</v>
      </c>
      <c r="AY1900" s="17">
        <f t="shared" si="2875"/>
        <v>0</v>
      </c>
      <c r="AZ1900" s="17">
        <f t="shared" ref="AZ1900" si="2876">SUM(AZ1899)</f>
        <v>96662</v>
      </c>
      <c r="BA1900" s="17">
        <f t="shared" si="2875"/>
        <v>0</v>
      </c>
      <c r="BB1900" s="17">
        <f t="shared" si="2875"/>
        <v>0</v>
      </c>
      <c r="BC1900" s="17">
        <f t="shared" si="2875"/>
        <v>0</v>
      </c>
      <c r="BD1900" s="17">
        <f t="shared" si="2875"/>
        <v>4478</v>
      </c>
      <c r="BE1900" s="17">
        <f t="shared" si="2875"/>
        <v>0</v>
      </c>
      <c r="BF1900" s="17">
        <f t="shared" si="2875"/>
        <v>18000</v>
      </c>
      <c r="BG1900" s="17">
        <f t="shared" si="2875"/>
        <v>0</v>
      </c>
      <c r="BH1900" s="17">
        <f t="shared" si="2875"/>
        <v>74184</v>
      </c>
      <c r="BI1900" s="17">
        <f t="shared" si="2875"/>
        <v>0</v>
      </c>
      <c r="BJ1900" s="17">
        <v>96662</v>
      </c>
      <c r="BK1900" s="17">
        <v>0</v>
      </c>
    </row>
    <row r="1901" spans="1:63" x14ac:dyDescent="0.25">
      <c r="A1901" s="150"/>
      <c r="B1901" s="150"/>
      <c r="C1901" s="150"/>
      <c r="D1901" s="153"/>
      <c r="E1901" s="153"/>
      <c r="F1901" s="153"/>
      <c r="G1901" s="156"/>
      <c r="P1901">
        <f t="shared" ref="P1901:P1959" si="2877">J1901+K1901+L1901+M1901+N1901+O1901</f>
        <v>0</v>
      </c>
      <c r="Z1901">
        <v>0</v>
      </c>
      <c r="AA1901">
        <v>0</v>
      </c>
      <c r="AH1901">
        <f t="shared" ref="AH1901:AH1959" si="2878">AB1901+AC1901+AD1901+AE1901+AF1901+AG1901</f>
        <v>0</v>
      </c>
      <c r="AR1901">
        <v>0</v>
      </c>
      <c r="AS1901">
        <v>0</v>
      </c>
      <c r="AZ1901">
        <f t="shared" ref="AZ1901:AZ1959" si="2879">AT1901+AU1901+AV1901+AW1901+AX1901+AY1901</f>
        <v>0</v>
      </c>
      <c r="BJ1901">
        <v>0</v>
      </c>
      <c r="BK1901">
        <v>0</v>
      </c>
    </row>
    <row r="1902" spans="1:63" ht="15.75" thickBot="1" x14ac:dyDescent="0.3">
      <c r="A1902" s="13" t="s">
        <v>0</v>
      </c>
      <c r="B1902" s="13" t="s">
        <v>0</v>
      </c>
      <c r="C1902" s="13" t="s">
        <v>0</v>
      </c>
      <c r="D1902" s="103" t="s">
        <v>0</v>
      </c>
      <c r="E1902" s="103" t="s">
        <v>0</v>
      </c>
      <c r="F1902" s="103" t="s">
        <v>0</v>
      </c>
      <c r="G1902" s="13" t="s">
        <v>0</v>
      </c>
      <c r="H1902" s="19" t="s">
        <v>0</v>
      </c>
      <c r="I1902" s="19" t="s">
        <v>0</v>
      </c>
      <c r="J1902" s="19" t="s">
        <v>0</v>
      </c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>
        <v>0</v>
      </c>
      <c r="AA1902" s="19">
        <v>0</v>
      </c>
      <c r="AB1902" s="19" t="s">
        <v>0</v>
      </c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>
        <v>0</v>
      </c>
      <c r="AS1902" s="19">
        <v>0</v>
      </c>
      <c r="AT1902" s="19" t="s">
        <v>0</v>
      </c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>
        <v>0</v>
      </c>
      <c r="BK1902" s="19">
        <v>0</v>
      </c>
    </row>
    <row r="1903" spans="1:63" ht="69.75" customHeight="1" thickBot="1" x14ac:dyDescent="0.3">
      <c r="A1903" s="5" t="s">
        <v>2</v>
      </c>
      <c r="B1903" s="5" t="s">
        <v>3</v>
      </c>
      <c r="C1903" s="5" t="s">
        <v>4</v>
      </c>
      <c r="D1903" s="108" t="s">
        <v>0</v>
      </c>
      <c r="E1903" s="116" t="s">
        <v>5</v>
      </c>
      <c r="F1903" s="116" t="s">
        <v>6</v>
      </c>
      <c r="G1903" s="5" t="s">
        <v>7</v>
      </c>
      <c r="H1903" s="5" t="s">
        <v>8</v>
      </c>
      <c r="I1903" s="5" t="s">
        <v>9</v>
      </c>
      <c r="J1903" s="94" t="s">
        <v>10</v>
      </c>
      <c r="K1903" s="94" t="s">
        <v>1602</v>
      </c>
      <c r="L1903" s="94" t="s">
        <v>1535</v>
      </c>
      <c r="M1903" s="94" t="s">
        <v>1591</v>
      </c>
      <c r="N1903" s="94" t="s">
        <v>1592</v>
      </c>
      <c r="O1903" s="94" t="s">
        <v>1593</v>
      </c>
      <c r="P1903" s="94" t="s">
        <v>1606</v>
      </c>
      <c r="Q1903" s="94" t="s">
        <v>1603</v>
      </c>
      <c r="R1903" s="94" t="s">
        <v>1594</v>
      </c>
      <c r="S1903" s="94" t="s">
        <v>1595</v>
      </c>
      <c r="T1903" s="94" t="s">
        <v>1596</v>
      </c>
      <c r="U1903" s="94" t="s">
        <v>1597</v>
      </c>
      <c r="V1903" s="94" t="s">
        <v>1598</v>
      </c>
      <c r="W1903" s="94" t="s">
        <v>1599</v>
      </c>
      <c r="X1903" s="94" t="s">
        <v>1604</v>
      </c>
      <c r="Y1903" s="94" t="s">
        <v>1605</v>
      </c>
      <c r="Z1903" s="94" t="s">
        <v>1600</v>
      </c>
      <c r="AA1903" s="94" t="s">
        <v>1601</v>
      </c>
      <c r="AB1903" s="95" t="s">
        <v>11</v>
      </c>
      <c r="AC1903" s="95" t="s">
        <v>1602</v>
      </c>
      <c r="AD1903" s="95" t="s">
        <v>1535</v>
      </c>
      <c r="AE1903" s="95" t="s">
        <v>1591</v>
      </c>
      <c r="AF1903" s="95" t="s">
        <v>1592</v>
      </c>
      <c r="AG1903" s="95" t="s">
        <v>1593</v>
      </c>
      <c r="AH1903" s="95" t="s">
        <v>1607</v>
      </c>
      <c r="AI1903" s="95" t="s">
        <v>1603</v>
      </c>
      <c r="AJ1903" s="95" t="s">
        <v>1594</v>
      </c>
      <c r="AK1903" s="95" t="s">
        <v>1595</v>
      </c>
      <c r="AL1903" s="95" t="s">
        <v>1596</v>
      </c>
      <c r="AM1903" s="95" t="s">
        <v>1597</v>
      </c>
      <c r="AN1903" s="95" t="s">
        <v>1598</v>
      </c>
      <c r="AO1903" s="95" t="s">
        <v>1599</v>
      </c>
      <c r="AP1903" s="95" t="s">
        <v>1604</v>
      </c>
      <c r="AQ1903" s="95" t="s">
        <v>1605</v>
      </c>
      <c r="AR1903" s="95" t="s">
        <v>1600</v>
      </c>
      <c r="AS1903" s="95" t="s">
        <v>1601</v>
      </c>
      <c r="AT1903" s="96" t="s">
        <v>12</v>
      </c>
      <c r="AU1903" s="96" t="s">
        <v>1602</v>
      </c>
      <c r="AV1903" s="96" t="s">
        <v>1535</v>
      </c>
      <c r="AW1903" s="96" t="s">
        <v>1591</v>
      </c>
      <c r="AX1903" s="96" t="s">
        <v>1592</v>
      </c>
      <c r="AY1903" s="96" t="s">
        <v>1593</v>
      </c>
      <c r="AZ1903" s="96" t="s">
        <v>1608</v>
      </c>
      <c r="BA1903" s="96" t="s">
        <v>1603</v>
      </c>
      <c r="BB1903" s="96" t="s">
        <v>1594</v>
      </c>
      <c r="BC1903" s="96" t="s">
        <v>1595</v>
      </c>
      <c r="BD1903" s="96" t="s">
        <v>1596</v>
      </c>
      <c r="BE1903" s="96" t="s">
        <v>1597</v>
      </c>
      <c r="BF1903" s="96" t="s">
        <v>1598</v>
      </c>
      <c r="BG1903" s="96" t="s">
        <v>1599</v>
      </c>
      <c r="BH1903" s="96" t="s">
        <v>1604</v>
      </c>
      <c r="BI1903" s="96" t="s">
        <v>1605</v>
      </c>
      <c r="BJ1903" s="96" t="s">
        <v>1600</v>
      </c>
      <c r="BK1903" s="96" t="s">
        <v>1601</v>
      </c>
    </row>
    <row r="1904" spans="1:63" x14ac:dyDescent="0.25">
      <c r="A1904" s="6" t="s">
        <v>0</v>
      </c>
      <c r="B1904" s="6" t="s">
        <v>0</v>
      </c>
      <c r="C1904" s="6" t="s">
        <v>0</v>
      </c>
      <c r="D1904" s="109" t="s">
        <v>0</v>
      </c>
      <c r="E1904" s="109" t="s">
        <v>0</v>
      </c>
      <c r="F1904" s="125" t="s">
        <v>0</v>
      </c>
      <c r="G1904" s="7" t="s">
        <v>0</v>
      </c>
      <c r="H1904" s="8" t="s">
        <v>0</v>
      </c>
      <c r="I1904" s="9" t="s">
        <v>13</v>
      </c>
      <c r="J1904" s="9">
        <v>1</v>
      </c>
      <c r="K1904" s="9">
        <v>2</v>
      </c>
      <c r="L1904" s="9">
        <v>3</v>
      </c>
      <c r="M1904" s="9">
        <v>4</v>
      </c>
      <c r="N1904" s="9">
        <v>5</v>
      </c>
      <c r="O1904" s="9">
        <v>6</v>
      </c>
      <c r="P1904" s="9">
        <v>7</v>
      </c>
      <c r="Q1904" s="9">
        <v>8</v>
      </c>
      <c r="R1904" s="9">
        <v>9</v>
      </c>
      <c r="S1904" s="9">
        <v>10</v>
      </c>
      <c r="T1904" s="9">
        <v>11</v>
      </c>
      <c r="U1904" s="9">
        <v>12</v>
      </c>
      <c r="V1904" s="9">
        <v>13</v>
      </c>
      <c r="W1904" s="9">
        <v>14</v>
      </c>
      <c r="X1904" s="9">
        <v>15</v>
      </c>
      <c r="Y1904" s="9">
        <v>16</v>
      </c>
      <c r="Z1904" s="9">
        <v>20</v>
      </c>
      <c r="AA1904" s="9">
        <v>21</v>
      </c>
      <c r="AB1904" s="9">
        <v>1</v>
      </c>
      <c r="AC1904" s="9">
        <v>2</v>
      </c>
      <c r="AD1904" s="9">
        <v>3</v>
      </c>
      <c r="AE1904" s="9">
        <v>4</v>
      </c>
      <c r="AF1904" s="9">
        <v>5</v>
      </c>
      <c r="AG1904" s="9">
        <v>6</v>
      </c>
      <c r="AH1904" s="9">
        <v>7</v>
      </c>
      <c r="AI1904" s="9">
        <v>8</v>
      </c>
      <c r="AJ1904" s="9">
        <v>9</v>
      </c>
      <c r="AK1904" s="9">
        <v>10</v>
      </c>
      <c r="AL1904" s="9">
        <v>11</v>
      </c>
      <c r="AM1904" s="9">
        <v>12</v>
      </c>
      <c r="AN1904" s="9">
        <v>13</v>
      </c>
      <c r="AO1904" s="9">
        <v>14</v>
      </c>
      <c r="AP1904" s="9">
        <v>15</v>
      </c>
      <c r="AQ1904" s="9">
        <v>16</v>
      </c>
      <c r="AR1904" s="9">
        <v>20</v>
      </c>
      <c r="AS1904" s="9">
        <v>21</v>
      </c>
      <c r="AT1904" s="9">
        <v>1</v>
      </c>
      <c r="AU1904" s="9">
        <v>2</v>
      </c>
      <c r="AV1904" s="9">
        <v>3</v>
      </c>
      <c r="AW1904" s="9">
        <v>4</v>
      </c>
      <c r="AX1904" s="9">
        <v>5</v>
      </c>
      <c r="AY1904" s="9">
        <v>6</v>
      </c>
      <c r="AZ1904" s="9">
        <v>7</v>
      </c>
      <c r="BA1904" s="9">
        <v>8</v>
      </c>
      <c r="BB1904" s="9">
        <v>9</v>
      </c>
      <c r="BC1904" s="9">
        <v>10</v>
      </c>
      <c r="BD1904" s="9">
        <v>11</v>
      </c>
      <c r="BE1904" s="9">
        <v>12</v>
      </c>
      <c r="BF1904" s="9">
        <v>13</v>
      </c>
      <c r="BG1904" s="9">
        <v>14</v>
      </c>
      <c r="BH1904" s="9">
        <v>15</v>
      </c>
      <c r="BI1904" s="9">
        <v>16</v>
      </c>
      <c r="BJ1904" s="9">
        <v>20</v>
      </c>
      <c r="BK1904" s="9">
        <v>21</v>
      </c>
    </row>
    <row r="1905" spans="1:63" ht="22.5" x14ac:dyDescent="0.25">
      <c r="A1905" s="1" t="s">
        <v>550</v>
      </c>
      <c r="B1905" s="1" t="s">
        <v>58</v>
      </c>
      <c r="C1905" s="4" t="s">
        <v>145</v>
      </c>
      <c r="D1905" s="107" t="s">
        <v>634</v>
      </c>
      <c r="E1905" s="106" t="s">
        <v>0</v>
      </c>
      <c r="F1905" s="106" t="s">
        <v>0</v>
      </c>
      <c r="G1905" s="2" t="s">
        <v>0</v>
      </c>
      <c r="H1905" s="2" t="s">
        <v>635</v>
      </c>
      <c r="I1905" s="3" t="s">
        <v>0</v>
      </c>
      <c r="J1905" s="3" t="s">
        <v>0</v>
      </c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>
        <v>0</v>
      </c>
      <c r="AA1905" s="3">
        <v>0</v>
      </c>
      <c r="AB1905" s="3" t="s">
        <v>0</v>
      </c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>
        <v>0</v>
      </c>
      <c r="AS1905" s="3">
        <v>0</v>
      </c>
      <c r="AT1905" s="3" t="s">
        <v>0</v>
      </c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>
        <v>0</v>
      </c>
      <c r="BK1905" s="3">
        <v>0</v>
      </c>
    </row>
    <row r="1906" spans="1:63" ht="33.75" x14ac:dyDescent="0.25">
      <c r="A1906" s="1" t="s">
        <v>0</v>
      </c>
      <c r="B1906" s="1" t="s">
        <v>0</v>
      </c>
      <c r="C1906" s="1" t="s">
        <v>0</v>
      </c>
      <c r="D1906" s="106" t="s">
        <v>0</v>
      </c>
      <c r="E1906" s="106" t="s">
        <v>0</v>
      </c>
      <c r="F1906" s="106" t="s">
        <v>0</v>
      </c>
      <c r="G1906" s="2" t="s">
        <v>0</v>
      </c>
      <c r="H1906" s="10" t="s">
        <v>15</v>
      </c>
      <c r="I1906" s="11">
        <f>SUM(I1907,I1917,I1915)</f>
        <v>1271328</v>
      </c>
      <c r="J1906" s="11">
        <f t="shared" ref="J1906:Y1906" si="2880">SUM(J1907,J1917,J1915)</f>
        <v>60000</v>
      </c>
      <c r="K1906" s="11">
        <f t="shared" si="2880"/>
        <v>0</v>
      </c>
      <c r="L1906" s="11">
        <f t="shared" si="2880"/>
        <v>0</v>
      </c>
      <c r="M1906" s="11">
        <f t="shared" si="2880"/>
        <v>0</v>
      </c>
      <c r="N1906" s="11">
        <f t="shared" si="2880"/>
        <v>0</v>
      </c>
      <c r="O1906" s="11">
        <f t="shared" si="2880"/>
        <v>0</v>
      </c>
      <c r="P1906" s="11">
        <f t="shared" ref="P1906" si="2881">SUM(P1907,P1917,P1915)</f>
        <v>60000</v>
      </c>
      <c r="Q1906" s="11">
        <f t="shared" si="2880"/>
        <v>0</v>
      </c>
      <c r="R1906" s="11">
        <f t="shared" si="2880"/>
        <v>0</v>
      </c>
      <c r="S1906" s="11">
        <f t="shared" si="2880"/>
        <v>4000</v>
      </c>
      <c r="T1906" s="11">
        <f t="shared" si="2880"/>
        <v>0</v>
      </c>
      <c r="U1906" s="11">
        <f t="shared" si="2880"/>
        <v>0</v>
      </c>
      <c r="V1906" s="11">
        <f t="shared" si="2880"/>
        <v>0</v>
      </c>
      <c r="W1906" s="11">
        <f t="shared" si="2880"/>
        <v>0</v>
      </c>
      <c r="X1906" s="11">
        <f t="shared" si="2880"/>
        <v>2000</v>
      </c>
      <c r="Y1906" s="11">
        <f t="shared" si="2880"/>
        <v>0</v>
      </c>
      <c r="Z1906" s="11">
        <v>6000</v>
      </c>
      <c r="AA1906" s="11">
        <v>54000</v>
      </c>
      <c r="AB1906" s="11">
        <f t="shared" ref="AB1906:AQ1906" si="2882">SUM(AB1907,AB1917,AB1915)</f>
        <v>60000</v>
      </c>
      <c r="AC1906" s="11">
        <f t="shared" si="2882"/>
        <v>12365</v>
      </c>
      <c r="AD1906" s="11">
        <f t="shared" si="2882"/>
        <v>0</v>
      </c>
      <c r="AE1906" s="11">
        <f t="shared" si="2882"/>
        <v>0</v>
      </c>
      <c r="AF1906" s="11">
        <f t="shared" si="2882"/>
        <v>0</v>
      </c>
      <c r="AG1906" s="11">
        <f t="shared" si="2882"/>
        <v>0</v>
      </c>
      <c r="AH1906" s="11">
        <f t="shared" ref="AH1906" si="2883">SUM(AH1907,AH1917,AH1915)</f>
        <v>72365</v>
      </c>
      <c r="AI1906" s="11">
        <f t="shared" si="2882"/>
        <v>0</v>
      </c>
      <c r="AJ1906" s="11">
        <f t="shared" si="2882"/>
        <v>0</v>
      </c>
      <c r="AK1906" s="11">
        <f t="shared" si="2882"/>
        <v>14320</v>
      </c>
      <c r="AL1906" s="11">
        <f t="shared" si="2882"/>
        <v>0</v>
      </c>
      <c r="AM1906" s="11">
        <f t="shared" si="2882"/>
        <v>0</v>
      </c>
      <c r="AN1906" s="11">
        <f t="shared" si="2882"/>
        <v>0</v>
      </c>
      <c r="AO1906" s="11">
        <f t="shared" si="2882"/>
        <v>0</v>
      </c>
      <c r="AP1906" s="11">
        <f t="shared" si="2882"/>
        <v>0</v>
      </c>
      <c r="AQ1906" s="11">
        <f t="shared" si="2882"/>
        <v>0</v>
      </c>
      <c r="AR1906" s="11">
        <v>14320</v>
      </c>
      <c r="AS1906" s="11">
        <v>58045</v>
      </c>
      <c r="AT1906" s="11">
        <f t="shared" ref="AT1906:BI1906" si="2884">SUM(AT1907,AT1917,AT1915)</f>
        <v>251000</v>
      </c>
      <c r="AU1906" s="11">
        <f t="shared" si="2884"/>
        <v>51516</v>
      </c>
      <c r="AV1906" s="11">
        <f t="shared" si="2884"/>
        <v>0</v>
      </c>
      <c r="AW1906" s="11">
        <f t="shared" si="2884"/>
        <v>0</v>
      </c>
      <c r="AX1906" s="11">
        <f t="shared" si="2884"/>
        <v>0</v>
      </c>
      <c r="AY1906" s="11">
        <f t="shared" si="2884"/>
        <v>0</v>
      </c>
      <c r="AZ1906" s="11">
        <f t="shared" ref="AZ1906" si="2885">SUM(AZ1907,AZ1917,AZ1915)</f>
        <v>302516</v>
      </c>
      <c r="BA1906" s="11">
        <f t="shared" si="2884"/>
        <v>0</v>
      </c>
      <c r="BB1906" s="11">
        <f t="shared" si="2884"/>
        <v>0</v>
      </c>
      <c r="BC1906" s="11">
        <f t="shared" si="2884"/>
        <v>61516</v>
      </c>
      <c r="BD1906" s="11">
        <f t="shared" si="2884"/>
        <v>0</v>
      </c>
      <c r="BE1906" s="11">
        <f t="shared" si="2884"/>
        <v>0</v>
      </c>
      <c r="BF1906" s="11">
        <f t="shared" si="2884"/>
        <v>0</v>
      </c>
      <c r="BG1906" s="11">
        <f t="shared" si="2884"/>
        <v>0</v>
      </c>
      <c r="BH1906" s="11">
        <f t="shared" si="2884"/>
        <v>6000</v>
      </c>
      <c r="BI1906" s="11">
        <f t="shared" si="2884"/>
        <v>16000</v>
      </c>
      <c r="BJ1906" s="11">
        <v>83516</v>
      </c>
      <c r="BK1906" s="11">
        <v>219000</v>
      </c>
    </row>
    <row r="1907" spans="1:63" x14ac:dyDescent="0.25">
      <c r="A1907" s="4" t="s">
        <v>550</v>
      </c>
      <c r="B1907" s="4" t="s">
        <v>58</v>
      </c>
      <c r="C1907" s="4" t="s">
        <v>145</v>
      </c>
      <c r="D1907" s="107" t="s">
        <v>634</v>
      </c>
      <c r="E1907" s="106" t="s">
        <v>16</v>
      </c>
      <c r="F1907" s="106" t="s">
        <v>0</v>
      </c>
      <c r="G1907" s="2" t="s">
        <v>0</v>
      </c>
      <c r="H1907" s="2" t="s">
        <v>17</v>
      </c>
      <c r="I1907" s="12">
        <f>SUM(I1908:I1909)</f>
        <v>335714</v>
      </c>
      <c r="J1907" s="12">
        <f t="shared" ref="J1907:Y1907" si="2886">SUM(J1908:J1909)</f>
        <v>0</v>
      </c>
      <c r="K1907" s="12">
        <f t="shared" si="2886"/>
        <v>0</v>
      </c>
      <c r="L1907" s="12">
        <f t="shared" si="2886"/>
        <v>0</v>
      </c>
      <c r="M1907" s="12">
        <f t="shared" si="2886"/>
        <v>0</v>
      </c>
      <c r="N1907" s="12">
        <f t="shared" si="2886"/>
        <v>0</v>
      </c>
      <c r="O1907" s="12">
        <f t="shared" si="2886"/>
        <v>0</v>
      </c>
      <c r="P1907" s="12">
        <f t="shared" ref="P1907" si="2887">SUM(P1908:P1909)</f>
        <v>0</v>
      </c>
      <c r="Q1907" s="12">
        <f t="shared" si="2886"/>
        <v>0</v>
      </c>
      <c r="R1907" s="12">
        <f t="shared" si="2886"/>
        <v>0</v>
      </c>
      <c r="S1907" s="12">
        <f t="shared" si="2886"/>
        <v>0</v>
      </c>
      <c r="T1907" s="12">
        <f t="shared" si="2886"/>
        <v>0</v>
      </c>
      <c r="U1907" s="12">
        <f t="shared" si="2886"/>
        <v>0</v>
      </c>
      <c r="V1907" s="12">
        <f t="shared" si="2886"/>
        <v>0</v>
      </c>
      <c r="W1907" s="12">
        <f t="shared" si="2886"/>
        <v>0</v>
      </c>
      <c r="X1907" s="12">
        <f t="shared" si="2886"/>
        <v>0</v>
      </c>
      <c r="Y1907" s="12">
        <f t="shared" si="2886"/>
        <v>0</v>
      </c>
      <c r="Z1907" s="12">
        <v>0</v>
      </c>
      <c r="AA1907" s="12">
        <v>0</v>
      </c>
      <c r="AB1907" s="12">
        <f t="shared" ref="AB1907:AQ1907" si="2888">SUM(AB1908:AB1909)</f>
        <v>0</v>
      </c>
      <c r="AC1907" s="12">
        <f t="shared" si="2888"/>
        <v>0</v>
      </c>
      <c r="AD1907" s="12">
        <f t="shared" si="2888"/>
        <v>0</v>
      </c>
      <c r="AE1907" s="12">
        <f t="shared" si="2888"/>
        <v>0</v>
      </c>
      <c r="AF1907" s="12">
        <f t="shared" si="2888"/>
        <v>0</v>
      </c>
      <c r="AG1907" s="12">
        <f t="shared" si="2888"/>
        <v>0</v>
      </c>
      <c r="AH1907" s="12">
        <f t="shared" ref="AH1907" si="2889">SUM(AH1908:AH1909)</f>
        <v>0</v>
      </c>
      <c r="AI1907" s="12">
        <f t="shared" si="2888"/>
        <v>0</v>
      </c>
      <c r="AJ1907" s="12">
        <f t="shared" si="2888"/>
        <v>0</v>
      </c>
      <c r="AK1907" s="12">
        <f t="shared" si="2888"/>
        <v>0</v>
      </c>
      <c r="AL1907" s="12">
        <f t="shared" si="2888"/>
        <v>0</v>
      </c>
      <c r="AM1907" s="12">
        <f t="shared" si="2888"/>
        <v>0</v>
      </c>
      <c r="AN1907" s="12">
        <f t="shared" si="2888"/>
        <v>0</v>
      </c>
      <c r="AO1907" s="12">
        <f t="shared" si="2888"/>
        <v>0</v>
      </c>
      <c r="AP1907" s="12">
        <f t="shared" si="2888"/>
        <v>0</v>
      </c>
      <c r="AQ1907" s="12">
        <f t="shared" si="2888"/>
        <v>0</v>
      </c>
      <c r="AR1907" s="12">
        <v>0</v>
      </c>
      <c r="AS1907" s="12">
        <v>0</v>
      </c>
      <c r="AT1907" s="12">
        <f t="shared" ref="AT1907:BI1907" si="2890">SUM(AT1908:AT1909)</f>
        <v>0</v>
      </c>
      <c r="AU1907" s="12">
        <f t="shared" si="2890"/>
        <v>0</v>
      </c>
      <c r="AV1907" s="12">
        <f t="shared" si="2890"/>
        <v>0</v>
      </c>
      <c r="AW1907" s="12">
        <f t="shared" si="2890"/>
        <v>0</v>
      </c>
      <c r="AX1907" s="12">
        <f t="shared" si="2890"/>
        <v>0</v>
      </c>
      <c r="AY1907" s="12">
        <f t="shared" si="2890"/>
        <v>0</v>
      </c>
      <c r="AZ1907" s="12">
        <f t="shared" ref="AZ1907" si="2891">SUM(AZ1908:AZ1909)</f>
        <v>0</v>
      </c>
      <c r="BA1907" s="12">
        <f t="shared" si="2890"/>
        <v>0</v>
      </c>
      <c r="BB1907" s="12">
        <f t="shared" si="2890"/>
        <v>0</v>
      </c>
      <c r="BC1907" s="12">
        <f t="shared" si="2890"/>
        <v>0</v>
      </c>
      <c r="BD1907" s="12">
        <f t="shared" si="2890"/>
        <v>0</v>
      </c>
      <c r="BE1907" s="12">
        <f t="shared" si="2890"/>
        <v>0</v>
      </c>
      <c r="BF1907" s="12">
        <f t="shared" si="2890"/>
        <v>0</v>
      </c>
      <c r="BG1907" s="12">
        <f t="shared" si="2890"/>
        <v>0</v>
      </c>
      <c r="BH1907" s="12">
        <f t="shared" si="2890"/>
        <v>0</v>
      </c>
      <c r="BI1907" s="12">
        <f t="shared" si="2890"/>
        <v>0</v>
      </c>
      <c r="BJ1907" s="12">
        <v>0</v>
      </c>
      <c r="BK1907" s="12">
        <v>0</v>
      </c>
    </row>
    <row r="1908" spans="1:63" x14ac:dyDescent="0.25">
      <c r="A1908" s="4" t="s">
        <v>550</v>
      </c>
      <c r="B1908" s="4" t="s">
        <v>58</v>
      </c>
      <c r="C1908" s="4" t="s">
        <v>145</v>
      </c>
      <c r="D1908" s="107" t="s">
        <v>634</v>
      </c>
      <c r="E1908" s="117">
        <v>6111</v>
      </c>
      <c r="F1908" s="107"/>
      <c r="G1908" s="103" t="s">
        <v>1656</v>
      </c>
      <c r="H1908" s="13" t="s">
        <v>18</v>
      </c>
      <c r="I1908" s="14">
        <v>296513</v>
      </c>
      <c r="J1908" s="14">
        <v>0</v>
      </c>
      <c r="K1908" s="14"/>
      <c r="L1908" s="14"/>
      <c r="M1908" s="14"/>
      <c r="N1908" s="14"/>
      <c r="O1908" s="14"/>
      <c r="P1908" s="14">
        <f t="shared" si="2877"/>
        <v>0</v>
      </c>
      <c r="Q1908" s="14"/>
      <c r="R1908" s="14"/>
      <c r="S1908" s="14"/>
      <c r="T1908" s="14"/>
      <c r="U1908" s="14"/>
      <c r="V1908" s="14"/>
      <c r="W1908" s="14"/>
      <c r="X1908" s="14"/>
      <c r="Y1908" s="14"/>
      <c r="Z1908" s="14">
        <v>0</v>
      </c>
      <c r="AA1908" s="14">
        <v>0</v>
      </c>
      <c r="AB1908" s="14">
        <v>0</v>
      </c>
      <c r="AC1908" s="14"/>
      <c r="AD1908" s="14"/>
      <c r="AE1908" s="14"/>
      <c r="AF1908" s="14"/>
      <c r="AG1908" s="14"/>
      <c r="AH1908" s="14">
        <f t="shared" si="2878"/>
        <v>0</v>
      </c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>
        <v>0</v>
      </c>
      <c r="AS1908" s="14">
        <v>0</v>
      </c>
      <c r="AT1908" s="14">
        <v>0</v>
      </c>
      <c r="AU1908" s="14"/>
      <c r="AV1908" s="14"/>
      <c r="AW1908" s="14"/>
      <c r="AX1908" s="14"/>
      <c r="AY1908" s="14"/>
      <c r="AZ1908" s="14">
        <f t="shared" si="2879"/>
        <v>0</v>
      </c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>
        <v>0</v>
      </c>
      <c r="BK1908" s="14">
        <v>0</v>
      </c>
    </row>
    <row r="1909" spans="1:63" x14ac:dyDescent="0.25">
      <c r="A1909" s="1" t="s">
        <v>550</v>
      </c>
      <c r="B1909" s="1" t="s">
        <v>58</v>
      </c>
      <c r="C1909" s="1" t="s">
        <v>145</v>
      </c>
      <c r="D1909" s="110" t="s">
        <v>634</v>
      </c>
      <c r="E1909" s="110" t="s">
        <v>20</v>
      </c>
      <c r="F1909" s="107" t="s">
        <v>0</v>
      </c>
      <c r="G1909" s="13" t="s">
        <v>0</v>
      </c>
      <c r="H1909" s="2" t="s">
        <v>21</v>
      </c>
      <c r="I1909" s="12">
        <f>SUM(I1910:I1914)</f>
        <v>39201</v>
      </c>
      <c r="J1909" s="12">
        <f t="shared" ref="J1909:Y1909" si="2892">SUM(J1910:J1914)</f>
        <v>0</v>
      </c>
      <c r="K1909" s="12">
        <f t="shared" si="2892"/>
        <v>0</v>
      </c>
      <c r="L1909" s="12">
        <f t="shared" si="2892"/>
        <v>0</v>
      </c>
      <c r="M1909" s="12">
        <f t="shared" si="2892"/>
        <v>0</v>
      </c>
      <c r="N1909" s="12">
        <f t="shared" si="2892"/>
        <v>0</v>
      </c>
      <c r="O1909" s="12">
        <f t="shared" si="2892"/>
        <v>0</v>
      </c>
      <c r="P1909" s="12">
        <f t="shared" si="2892"/>
        <v>0</v>
      </c>
      <c r="Q1909" s="12">
        <f t="shared" si="2892"/>
        <v>0</v>
      </c>
      <c r="R1909" s="12">
        <f t="shared" si="2892"/>
        <v>0</v>
      </c>
      <c r="S1909" s="12">
        <f t="shared" si="2892"/>
        <v>0</v>
      </c>
      <c r="T1909" s="12">
        <f t="shared" si="2892"/>
        <v>0</v>
      </c>
      <c r="U1909" s="12">
        <f t="shared" si="2892"/>
        <v>0</v>
      </c>
      <c r="V1909" s="12">
        <f t="shared" si="2892"/>
        <v>0</v>
      </c>
      <c r="W1909" s="12">
        <f t="shared" si="2892"/>
        <v>0</v>
      </c>
      <c r="X1909" s="12">
        <f t="shared" si="2892"/>
        <v>0</v>
      </c>
      <c r="Y1909" s="12">
        <f t="shared" si="2892"/>
        <v>0</v>
      </c>
      <c r="Z1909" s="12">
        <v>0</v>
      </c>
      <c r="AA1909" s="12">
        <v>0</v>
      </c>
      <c r="AB1909" s="12">
        <f t="shared" ref="AB1909:AQ1909" si="2893">SUM(AB1910:AB1914)</f>
        <v>0</v>
      </c>
      <c r="AC1909" s="12">
        <f t="shared" si="2893"/>
        <v>0</v>
      </c>
      <c r="AD1909" s="12">
        <f t="shared" si="2893"/>
        <v>0</v>
      </c>
      <c r="AE1909" s="12">
        <f t="shared" si="2893"/>
        <v>0</v>
      </c>
      <c r="AF1909" s="12">
        <f t="shared" si="2893"/>
        <v>0</v>
      </c>
      <c r="AG1909" s="12">
        <f t="shared" si="2893"/>
        <v>0</v>
      </c>
      <c r="AH1909" s="12">
        <f t="shared" si="2893"/>
        <v>0</v>
      </c>
      <c r="AI1909" s="12">
        <f t="shared" si="2893"/>
        <v>0</v>
      </c>
      <c r="AJ1909" s="12">
        <f t="shared" si="2893"/>
        <v>0</v>
      </c>
      <c r="AK1909" s="12">
        <f t="shared" si="2893"/>
        <v>0</v>
      </c>
      <c r="AL1909" s="12">
        <f t="shared" si="2893"/>
        <v>0</v>
      </c>
      <c r="AM1909" s="12">
        <f t="shared" si="2893"/>
        <v>0</v>
      </c>
      <c r="AN1909" s="12">
        <f t="shared" si="2893"/>
        <v>0</v>
      </c>
      <c r="AO1909" s="12">
        <f t="shared" si="2893"/>
        <v>0</v>
      </c>
      <c r="AP1909" s="12">
        <f t="shared" si="2893"/>
        <v>0</v>
      </c>
      <c r="AQ1909" s="12">
        <f t="shared" si="2893"/>
        <v>0</v>
      </c>
      <c r="AR1909" s="12">
        <v>0</v>
      </c>
      <c r="AS1909" s="12">
        <v>0</v>
      </c>
      <c r="AT1909" s="12">
        <f t="shared" ref="AT1909:BI1909" si="2894">SUM(AT1910:AT1914)</f>
        <v>0</v>
      </c>
      <c r="AU1909" s="12">
        <f t="shared" si="2894"/>
        <v>0</v>
      </c>
      <c r="AV1909" s="12">
        <f t="shared" si="2894"/>
        <v>0</v>
      </c>
      <c r="AW1909" s="12">
        <f t="shared" si="2894"/>
        <v>0</v>
      </c>
      <c r="AX1909" s="12">
        <f t="shared" si="2894"/>
        <v>0</v>
      </c>
      <c r="AY1909" s="12">
        <f t="shared" si="2894"/>
        <v>0</v>
      </c>
      <c r="AZ1909" s="12">
        <f t="shared" si="2894"/>
        <v>0</v>
      </c>
      <c r="BA1909" s="12">
        <f t="shared" si="2894"/>
        <v>0</v>
      </c>
      <c r="BB1909" s="12">
        <f t="shared" si="2894"/>
        <v>0</v>
      </c>
      <c r="BC1909" s="12">
        <f t="shared" si="2894"/>
        <v>0</v>
      </c>
      <c r="BD1909" s="12">
        <f t="shared" si="2894"/>
        <v>0</v>
      </c>
      <c r="BE1909" s="12">
        <f t="shared" si="2894"/>
        <v>0</v>
      </c>
      <c r="BF1909" s="12">
        <f t="shared" si="2894"/>
        <v>0</v>
      </c>
      <c r="BG1909" s="12">
        <f t="shared" si="2894"/>
        <v>0</v>
      </c>
      <c r="BH1909" s="12">
        <f t="shared" si="2894"/>
        <v>0</v>
      </c>
      <c r="BI1909" s="12">
        <f t="shared" si="2894"/>
        <v>0</v>
      </c>
      <c r="BJ1909" s="12">
        <v>0</v>
      </c>
      <c r="BK1909" s="12">
        <v>0</v>
      </c>
    </row>
    <row r="1910" spans="1:63" ht="22.5" x14ac:dyDescent="0.25">
      <c r="A1910" s="4" t="s">
        <v>550</v>
      </c>
      <c r="B1910" s="4" t="s">
        <v>58</v>
      </c>
      <c r="C1910" s="4" t="s">
        <v>145</v>
      </c>
      <c r="D1910" s="107" t="s">
        <v>634</v>
      </c>
      <c r="E1910" s="117">
        <v>6112</v>
      </c>
      <c r="F1910" s="107" t="s">
        <v>636</v>
      </c>
      <c r="G1910" s="103" t="s">
        <v>1656</v>
      </c>
      <c r="H1910" s="13" t="s">
        <v>59</v>
      </c>
      <c r="I1910" s="14">
        <v>5100</v>
      </c>
      <c r="J1910" s="14">
        <v>0</v>
      </c>
      <c r="K1910" s="14"/>
      <c r="L1910" s="14"/>
      <c r="M1910" s="14"/>
      <c r="N1910" s="14"/>
      <c r="O1910" s="14"/>
      <c r="P1910" s="14">
        <f t="shared" si="2877"/>
        <v>0</v>
      </c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v>0</v>
      </c>
      <c r="AA1910" s="14">
        <v>0</v>
      </c>
      <c r="AB1910" s="14">
        <v>0</v>
      </c>
      <c r="AC1910" s="14"/>
      <c r="AD1910" s="14"/>
      <c r="AE1910" s="14"/>
      <c r="AF1910" s="14"/>
      <c r="AG1910" s="14"/>
      <c r="AH1910" s="14">
        <f t="shared" si="2878"/>
        <v>0</v>
      </c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>
        <v>0</v>
      </c>
      <c r="AS1910" s="14">
        <v>0</v>
      </c>
      <c r="AT1910" s="14">
        <v>0</v>
      </c>
      <c r="AU1910" s="14"/>
      <c r="AV1910" s="14"/>
      <c r="AW1910" s="14"/>
      <c r="AX1910" s="14"/>
      <c r="AY1910" s="14"/>
      <c r="AZ1910" s="14">
        <f t="shared" si="2879"/>
        <v>0</v>
      </c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>
        <v>0</v>
      </c>
      <c r="BK1910" s="14">
        <v>0</v>
      </c>
    </row>
    <row r="1911" spans="1:63" x14ac:dyDescent="0.25">
      <c r="A1911" s="4" t="s">
        <v>550</v>
      </c>
      <c r="B1911" s="4" t="s">
        <v>58</v>
      </c>
      <c r="C1911" s="4" t="s">
        <v>145</v>
      </c>
      <c r="D1911" s="107" t="s">
        <v>634</v>
      </c>
      <c r="E1911" s="117">
        <v>6112</v>
      </c>
      <c r="F1911" s="107" t="s">
        <v>637</v>
      </c>
      <c r="G1911" s="103" t="s">
        <v>1656</v>
      </c>
      <c r="H1911" s="13" t="s">
        <v>24</v>
      </c>
      <c r="I1911" s="14">
        <v>25955</v>
      </c>
      <c r="J1911" s="14">
        <v>0</v>
      </c>
      <c r="K1911" s="14"/>
      <c r="L1911" s="14"/>
      <c r="M1911" s="14"/>
      <c r="N1911" s="14"/>
      <c r="O1911" s="14"/>
      <c r="P1911" s="14">
        <f t="shared" si="2877"/>
        <v>0</v>
      </c>
      <c r="Q1911" s="14"/>
      <c r="R1911" s="14"/>
      <c r="S1911" s="14"/>
      <c r="T1911" s="14"/>
      <c r="U1911" s="14"/>
      <c r="V1911" s="14"/>
      <c r="W1911" s="14"/>
      <c r="X1911" s="14"/>
      <c r="Y1911" s="14"/>
      <c r="Z1911" s="14">
        <v>0</v>
      </c>
      <c r="AA1911" s="14">
        <v>0</v>
      </c>
      <c r="AB1911" s="14">
        <v>0</v>
      </c>
      <c r="AC1911" s="14"/>
      <c r="AD1911" s="14"/>
      <c r="AE1911" s="14"/>
      <c r="AF1911" s="14"/>
      <c r="AG1911" s="14"/>
      <c r="AH1911" s="14">
        <f t="shared" si="2878"/>
        <v>0</v>
      </c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>
        <v>0</v>
      </c>
      <c r="AS1911" s="14">
        <v>0</v>
      </c>
      <c r="AT1911" s="14">
        <v>0</v>
      </c>
      <c r="AU1911" s="14"/>
      <c r="AV1911" s="14"/>
      <c r="AW1911" s="14"/>
      <c r="AX1911" s="14"/>
      <c r="AY1911" s="14"/>
      <c r="AZ1911" s="14">
        <f t="shared" si="2879"/>
        <v>0</v>
      </c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>
        <v>0</v>
      </c>
      <c r="BK1911" s="14">
        <v>0</v>
      </c>
    </row>
    <row r="1912" spans="1:63" x14ac:dyDescent="0.25">
      <c r="A1912" s="4" t="s">
        <v>550</v>
      </c>
      <c r="B1912" s="4" t="s">
        <v>58</v>
      </c>
      <c r="C1912" s="4" t="s">
        <v>145</v>
      </c>
      <c r="D1912" s="107" t="s">
        <v>634</v>
      </c>
      <c r="E1912" s="117">
        <v>6112</v>
      </c>
      <c r="F1912" s="107" t="s">
        <v>638</v>
      </c>
      <c r="G1912" s="103" t="s">
        <v>1656</v>
      </c>
      <c r="H1912" s="13" t="s">
        <v>25</v>
      </c>
      <c r="I1912" s="14">
        <v>4126</v>
      </c>
      <c r="J1912" s="14">
        <v>0</v>
      </c>
      <c r="K1912" s="14"/>
      <c r="L1912" s="14"/>
      <c r="M1912" s="14"/>
      <c r="N1912" s="14"/>
      <c r="O1912" s="14"/>
      <c r="P1912" s="14">
        <f t="shared" si="2877"/>
        <v>0</v>
      </c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v>0</v>
      </c>
      <c r="AA1912" s="14">
        <v>0</v>
      </c>
      <c r="AB1912" s="14">
        <v>0</v>
      </c>
      <c r="AC1912" s="14"/>
      <c r="AD1912" s="14"/>
      <c r="AE1912" s="14"/>
      <c r="AF1912" s="14"/>
      <c r="AG1912" s="14"/>
      <c r="AH1912" s="14">
        <f t="shared" si="2878"/>
        <v>0</v>
      </c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>
        <v>0</v>
      </c>
      <c r="AS1912" s="14">
        <v>0</v>
      </c>
      <c r="AT1912" s="14">
        <v>0</v>
      </c>
      <c r="AU1912" s="14"/>
      <c r="AV1912" s="14"/>
      <c r="AW1912" s="14"/>
      <c r="AX1912" s="14"/>
      <c r="AY1912" s="14"/>
      <c r="AZ1912" s="14">
        <f t="shared" si="2879"/>
        <v>0</v>
      </c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>
        <v>0</v>
      </c>
      <c r="BK1912" s="14">
        <v>0</v>
      </c>
    </row>
    <row r="1913" spans="1:63" x14ac:dyDescent="0.25">
      <c r="A1913" s="4" t="s">
        <v>550</v>
      </c>
      <c r="B1913" s="4" t="s">
        <v>58</v>
      </c>
      <c r="C1913" s="4" t="s">
        <v>145</v>
      </c>
      <c r="D1913" s="107" t="s">
        <v>634</v>
      </c>
      <c r="E1913" s="117">
        <v>6112</v>
      </c>
      <c r="F1913" s="107" t="s">
        <v>639</v>
      </c>
      <c r="G1913" s="103" t="s">
        <v>1656</v>
      </c>
      <c r="H1913" s="13" t="s">
        <v>23</v>
      </c>
      <c r="I1913" s="14">
        <v>0</v>
      </c>
      <c r="J1913" s="14">
        <v>0</v>
      </c>
      <c r="K1913" s="14"/>
      <c r="L1913" s="14"/>
      <c r="M1913" s="14"/>
      <c r="N1913" s="14"/>
      <c r="O1913" s="14"/>
      <c r="P1913" s="14">
        <f t="shared" si="2877"/>
        <v>0</v>
      </c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v>0</v>
      </c>
      <c r="AA1913" s="14">
        <v>0</v>
      </c>
      <c r="AB1913" s="14">
        <v>0</v>
      </c>
      <c r="AC1913" s="14"/>
      <c r="AD1913" s="14"/>
      <c r="AE1913" s="14"/>
      <c r="AF1913" s="14"/>
      <c r="AG1913" s="14"/>
      <c r="AH1913" s="14">
        <f t="shared" si="2878"/>
        <v>0</v>
      </c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>
        <v>0</v>
      </c>
      <c r="AS1913" s="14">
        <v>0</v>
      </c>
      <c r="AT1913" s="14">
        <v>0</v>
      </c>
      <c r="AU1913" s="14"/>
      <c r="AV1913" s="14"/>
      <c r="AW1913" s="14"/>
      <c r="AX1913" s="14"/>
      <c r="AY1913" s="14"/>
      <c r="AZ1913" s="14">
        <f t="shared" si="2879"/>
        <v>0</v>
      </c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>
        <v>0</v>
      </c>
      <c r="BK1913" s="14">
        <v>0</v>
      </c>
    </row>
    <row r="1914" spans="1:63" x14ac:dyDescent="0.25">
      <c r="A1914" s="4" t="s">
        <v>550</v>
      </c>
      <c r="B1914" s="4" t="s">
        <v>58</v>
      </c>
      <c r="C1914" s="4" t="s">
        <v>145</v>
      </c>
      <c r="D1914" s="107" t="s">
        <v>634</v>
      </c>
      <c r="E1914" s="117">
        <v>6112</v>
      </c>
      <c r="F1914" s="107" t="s">
        <v>640</v>
      </c>
      <c r="G1914" s="103" t="s">
        <v>1656</v>
      </c>
      <c r="H1914" s="13" t="s">
        <v>26</v>
      </c>
      <c r="I1914" s="14">
        <v>4020</v>
      </c>
      <c r="J1914" s="14">
        <v>0</v>
      </c>
      <c r="K1914" s="14"/>
      <c r="L1914" s="14"/>
      <c r="M1914" s="14"/>
      <c r="N1914" s="14"/>
      <c r="O1914" s="14"/>
      <c r="P1914" s="14">
        <f t="shared" si="2877"/>
        <v>0</v>
      </c>
      <c r="Q1914" s="14"/>
      <c r="R1914" s="14"/>
      <c r="S1914" s="14"/>
      <c r="T1914" s="14"/>
      <c r="U1914" s="14"/>
      <c r="V1914" s="14"/>
      <c r="W1914" s="14"/>
      <c r="X1914" s="14"/>
      <c r="Y1914" s="14"/>
      <c r="Z1914" s="14">
        <v>0</v>
      </c>
      <c r="AA1914" s="14">
        <v>0</v>
      </c>
      <c r="AB1914" s="14">
        <v>0</v>
      </c>
      <c r="AC1914" s="14"/>
      <c r="AD1914" s="14"/>
      <c r="AE1914" s="14"/>
      <c r="AF1914" s="14"/>
      <c r="AG1914" s="14"/>
      <c r="AH1914" s="14">
        <f t="shared" si="2878"/>
        <v>0</v>
      </c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>
        <v>0</v>
      </c>
      <c r="AS1914" s="14">
        <v>0</v>
      </c>
      <c r="AT1914" s="14">
        <v>0</v>
      </c>
      <c r="AU1914" s="14"/>
      <c r="AV1914" s="14"/>
      <c r="AW1914" s="14"/>
      <c r="AX1914" s="14"/>
      <c r="AY1914" s="14"/>
      <c r="AZ1914" s="14">
        <f t="shared" si="2879"/>
        <v>0</v>
      </c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>
        <v>0</v>
      </c>
      <c r="BK1914" s="14">
        <v>0</v>
      </c>
    </row>
    <row r="1915" spans="1:63" ht="22.5" x14ac:dyDescent="0.25">
      <c r="A1915" s="4" t="s">
        <v>550</v>
      </c>
      <c r="B1915" s="4" t="s">
        <v>58</v>
      </c>
      <c r="C1915" s="4" t="s">
        <v>145</v>
      </c>
      <c r="D1915" s="107" t="s">
        <v>634</v>
      </c>
      <c r="E1915" s="106" t="s">
        <v>27</v>
      </c>
      <c r="F1915" s="106" t="s">
        <v>0</v>
      </c>
      <c r="G1915" s="2" t="s">
        <v>0</v>
      </c>
      <c r="H1915" s="2" t="s">
        <v>28</v>
      </c>
      <c r="I1915" s="12">
        <f>SUM(I1916)</f>
        <v>31133</v>
      </c>
      <c r="J1915" s="12">
        <f t="shared" ref="J1915:Y1915" si="2895">SUM(J1916)</f>
        <v>0</v>
      </c>
      <c r="K1915" s="12">
        <f t="shared" si="2895"/>
        <v>0</v>
      </c>
      <c r="L1915" s="12">
        <f t="shared" si="2895"/>
        <v>0</v>
      </c>
      <c r="M1915" s="12">
        <f t="shared" si="2895"/>
        <v>0</v>
      </c>
      <c r="N1915" s="12">
        <f t="shared" si="2895"/>
        <v>0</v>
      </c>
      <c r="O1915" s="12">
        <f t="shared" si="2895"/>
        <v>0</v>
      </c>
      <c r="P1915" s="12">
        <f t="shared" si="2895"/>
        <v>0</v>
      </c>
      <c r="Q1915" s="12">
        <f t="shared" si="2895"/>
        <v>0</v>
      </c>
      <c r="R1915" s="12">
        <f t="shared" si="2895"/>
        <v>0</v>
      </c>
      <c r="S1915" s="12">
        <f t="shared" si="2895"/>
        <v>0</v>
      </c>
      <c r="T1915" s="12">
        <f t="shared" si="2895"/>
        <v>0</v>
      </c>
      <c r="U1915" s="12">
        <f t="shared" si="2895"/>
        <v>0</v>
      </c>
      <c r="V1915" s="12">
        <f t="shared" si="2895"/>
        <v>0</v>
      </c>
      <c r="W1915" s="12">
        <f t="shared" si="2895"/>
        <v>0</v>
      </c>
      <c r="X1915" s="12">
        <f t="shared" si="2895"/>
        <v>0</v>
      </c>
      <c r="Y1915" s="12">
        <f t="shared" si="2895"/>
        <v>0</v>
      </c>
      <c r="Z1915" s="12">
        <v>0</v>
      </c>
      <c r="AA1915" s="12">
        <v>0</v>
      </c>
      <c r="AB1915" s="12">
        <f t="shared" ref="AB1915:AQ1915" si="2896">SUM(AB1916)</f>
        <v>0</v>
      </c>
      <c r="AC1915" s="12">
        <f t="shared" si="2896"/>
        <v>0</v>
      </c>
      <c r="AD1915" s="12">
        <f t="shared" si="2896"/>
        <v>0</v>
      </c>
      <c r="AE1915" s="12">
        <f t="shared" si="2896"/>
        <v>0</v>
      </c>
      <c r="AF1915" s="12">
        <f t="shared" si="2896"/>
        <v>0</v>
      </c>
      <c r="AG1915" s="12">
        <f t="shared" si="2896"/>
        <v>0</v>
      </c>
      <c r="AH1915" s="12">
        <f t="shared" si="2896"/>
        <v>0</v>
      </c>
      <c r="AI1915" s="12">
        <f t="shared" si="2896"/>
        <v>0</v>
      </c>
      <c r="AJ1915" s="12">
        <f t="shared" si="2896"/>
        <v>0</v>
      </c>
      <c r="AK1915" s="12">
        <f t="shared" si="2896"/>
        <v>0</v>
      </c>
      <c r="AL1915" s="12">
        <f t="shared" si="2896"/>
        <v>0</v>
      </c>
      <c r="AM1915" s="12">
        <f t="shared" si="2896"/>
        <v>0</v>
      </c>
      <c r="AN1915" s="12">
        <f t="shared" si="2896"/>
        <v>0</v>
      </c>
      <c r="AO1915" s="12">
        <f t="shared" si="2896"/>
        <v>0</v>
      </c>
      <c r="AP1915" s="12">
        <f t="shared" si="2896"/>
        <v>0</v>
      </c>
      <c r="AQ1915" s="12">
        <f t="shared" si="2896"/>
        <v>0</v>
      </c>
      <c r="AR1915" s="12">
        <v>0</v>
      </c>
      <c r="AS1915" s="12">
        <v>0</v>
      </c>
      <c r="AT1915" s="12">
        <f t="shared" ref="AT1915:BI1915" si="2897">SUM(AT1916)</f>
        <v>0</v>
      </c>
      <c r="AU1915" s="12">
        <f t="shared" si="2897"/>
        <v>0</v>
      </c>
      <c r="AV1915" s="12">
        <f t="shared" si="2897"/>
        <v>0</v>
      </c>
      <c r="AW1915" s="12">
        <f t="shared" si="2897"/>
        <v>0</v>
      </c>
      <c r="AX1915" s="12">
        <f t="shared" si="2897"/>
        <v>0</v>
      </c>
      <c r="AY1915" s="12">
        <f t="shared" si="2897"/>
        <v>0</v>
      </c>
      <c r="AZ1915" s="12">
        <f t="shared" si="2897"/>
        <v>0</v>
      </c>
      <c r="BA1915" s="12">
        <f t="shared" si="2897"/>
        <v>0</v>
      </c>
      <c r="BB1915" s="12">
        <f t="shared" si="2897"/>
        <v>0</v>
      </c>
      <c r="BC1915" s="12">
        <f t="shared" si="2897"/>
        <v>0</v>
      </c>
      <c r="BD1915" s="12">
        <f t="shared" si="2897"/>
        <v>0</v>
      </c>
      <c r="BE1915" s="12">
        <f t="shared" si="2897"/>
        <v>0</v>
      </c>
      <c r="BF1915" s="12">
        <f t="shared" si="2897"/>
        <v>0</v>
      </c>
      <c r="BG1915" s="12">
        <f t="shared" si="2897"/>
        <v>0</v>
      </c>
      <c r="BH1915" s="12">
        <f t="shared" si="2897"/>
        <v>0</v>
      </c>
      <c r="BI1915" s="12">
        <f t="shared" si="2897"/>
        <v>0</v>
      </c>
      <c r="BJ1915" s="12">
        <v>0</v>
      </c>
      <c r="BK1915" s="12">
        <v>0</v>
      </c>
    </row>
    <row r="1916" spans="1:63" x14ac:dyDescent="0.25">
      <c r="A1916" s="4" t="s">
        <v>550</v>
      </c>
      <c r="B1916" s="4" t="s">
        <v>58</v>
      </c>
      <c r="C1916" s="4" t="s">
        <v>145</v>
      </c>
      <c r="D1916" s="107" t="s">
        <v>634</v>
      </c>
      <c r="E1916" s="117">
        <v>6121</v>
      </c>
      <c r="F1916" s="107"/>
      <c r="G1916" s="103" t="s">
        <v>1656</v>
      </c>
      <c r="H1916" s="13" t="s">
        <v>29</v>
      </c>
      <c r="I1916" s="14">
        <v>31133</v>
      </c>
      <c r="J1916" s="14">
        <v>0</v>
      </c>
      <c r="K1916" s="14"/>
      <c r="L1916" s="14"/>
      <c r="M1916" s="14"/>
      <c r="N1916" s="14"/>
      <c r="O1916" s="14"/>
      <c r="P1916" s="14">
        <f t="shared" si="2877"/>
        <v>0</v>
      </c>
      <c r="Q1916" s="14"/>
      <c r="R1916" s="14"/>
      <c r="S1916" s="14"/>
      <c r="T1916" s="14"/>
      <c r="U1916" s="14"/>
      <c r="V1916" s="14"/>
      <c r="W1916" s="14"/>
      <c r="X1916" s="14"/>
      <c r="Y1916" s="14"/>
      <c r="Z1916" s="14">
        <v>0</v>
      </c>
      <c r="AA1916" s="14">
        <v>0</v>
      </c>
      <c r="AB1916" s="14">
        <v>0</v>
      </c>
      <c r="AC1916" s="14"/>
      <c r="AD1916" s="14"/>
      <c r="AE1916" s="14"/>
      <c r="AF1916" s="14"/>
      <c r="AG1916" s="14"/>
      <c r="AH1916" s="14">
        <f t="shared" si="2878"/>
        <v>0</v>
      </c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>
        <v>0</v>
      </c>
      <c r="AS1916" s="14">
        <v>0</v>
      </c>
      <c r="AT1916" s="14">
        <v>0</v>
      </c>
      <c r="AU1916" s="14"/>
      <c r="AV1916" s="14"/>
      <c r="AW1916" s="14"/>
      <c r="AX1916" s="14"/>
      <c r="AY1916" s="14"/>
      <c r="AZ1916" s="14">
        <f t="shared" si="2879"/>
        <v>0</v>
      </c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>
        <v>0</v>
      </c>
      <c r="BK1916" s="14">
        <v>0</v>
      </c>
    </row>
    <row r="1917" spans="1:63" ht="22.5" x14ac:dyDescent="0.25">
      <c r="A1917" s="4" t="s">
        <v>550</v>
      </c>
      <c r="B1917" s="4" t="s">
        <v>58</v>
      </c>
      <c r="C1917" s="4" t="s">
        <v>145</v>
      </c>
      <c r="D1917" s="107" t="s">
        <v>634</v>
      </c>
      <c r="E1917" s="106" t="s">
        <v>31</v>
      </c>
      <c r="F1917" s="106" t="s">
        <v>0</v>
      </c>
      <c r="G1917" s="2" t="s">
        <v>0</v>
      </c>
      <c r="H1917" s="2" t="s">
        <v>32</v>
      </c>
      <c r="I1917" s="12">
        <f>SUM(I1918:I1926)</f>
        <v>904481</v>
      </c>
      <c r="J1917" s="12">
        <f t="shared" ref="J1917:Y1917" si="2898">SUM(J1918:J1926)</f>
        <v>60000</v>
      </c>
      <c r="K1917" s="12">
        <f t="shared" si="2898"/>
        <v>0</v>
      </c>
      <c r="L1917" s="12">
        <f t="shared" si="2898"/>
        <v>0</v>
      </c>
      <c r="M1917" s="12">
        <f t="shared" si="2898"/>
        <v>0</v>
      </c>
      <c r="N1917" s="12">
        <f t="shared" si="2898"/>
        <v>0</v>
      </c>
      <c r="O1917" s="12">
        <f t="shared" si="2898"/>
        <v>0</v>
      </c>
      <c r="P1917" s="12">
        <f t="shared" si="2898"/>
        <v>60000</v>
      </c>
      <c r="Q1917" s="12">
        <f t="shared" si="2898"/>
        <v>0</v>
      </c>
      <c r="R1917" s="12">
        <f t="shared" si="2898"/>
        <v>0</v>
      </c>
      <c r="S1917" s="12">
        <f t="shared" si="2898"/>
        <v>4000</v>
      </c>
      <c r="T1917" s="12">
        <f t="shared" si="2898"/>
        <v>0</v>
      </c>
      <c r="U1917" s="12">
        <f t="shared" si="2898"/>
        <v>0</v>
      </c>
      <c r="V1917" s="12">
        <f t="shared" si="2898"/>
        <v>0</v>
      </c>
      <c r="W1917" s="12">
        <f t="shared" si="2898"/>
        <v>0</v>
      </c>
      <c r="X1917" s="12">
        <f t="shared" si="2898"/>
        <v>2000</v>
      </c>
      <c r="Y1917" s="12">
        <f t="shared" si="2898"/>
        <v>0</v>
      </c>
      <c r="Z1917" s="12">
        <v>6000</v>
      </c>
      <c r="AA1917" s="12">
        <v>54000</v>
      </c>
      <c r="AB1917" s="12">
        <f t="shared" ref="AB1917:AQ1917" si="2899">SUM(AB1918:AB1926)</f>
        <v>60000</v>
      </c>
      <c r="AC1917" s="12">
        <f t="shared" si="2899"/>
        <v>12365</v>
      </c>
      <c r="AD1917" s="12">
        <f t="shared" si="2899"/>
        <v>0</v>
      </c>
      <c r="AE1917" s="12">
        <f t="shared" si="2899"/>
        <v>0</v>
      </c>
      <c r="AF1917" s="12">
        <f t="shared" si="2899"/>
        <v>0</v>
      </c>
      <c r="AG1917" s="12">
        <f t="shared" si="2899"/>
        <v>0</v>
      </c>
      <c r="AH1917" s="12">
        <f t="shared" si="2899"/>
        <v>72365</v>
      </c>
      <c r="AI1917" s="12">
        <f t="shared" si="2899"/>
        <v>0</v>
      </c>
      <c r="AJ1917" s="12">
        <f t="shared" si="2899"/>
        <v>0</v>
      </c>
      <c r="AK1917" s="12">
        <f t="shared" si="2899"/>
        <v>14320</v>
      </c>
      <c r="AL1917" s="12">
        <f t="shared" si="2899"/>
        <v>0</v>
      </c>
      <c r="AM1917" s="12">
        <f t="shared" si="2899"/>
        <v>0</v>
      </c>
      <c r="AN1917" s="12">
        <f t="shared" si="2899"/>
        <v>0</v>
      </c>
      <c r="AO1917" s="12">
        <f t="shared" si="2899"/>
        <v>0</v>
      </c>
      <c r="AP1917" s="12">
        <f t="shared" si="2899"/>
        <v>0</v>
      </c>
      <c r="AQ1917" s="12">
        <f t="shared" si="2899"/>
        <v>0</v>
      </c>
      <c r="AR1917" s="12">
        <v>14320</v>
      </c>
      <c r="AS1917" s="12">
        <v>58045</v>
      </c>
      <c r="AT1917" s="12">
        <f t="shared" ref="AT1917:BI1917" si="2900">SUM(AT1918:AT1926)</f>
        <v>251000</v>
      </c>
      <c r="AU1917" s="12">
        <f t="shared" si="2900"/>
        <v>51516</v>
      </c>
      <c r="AV1917" s="12">
        <f t="shared" si="2900"/>
        <v>0</v>
      </c>
      <c r="AW1917" s="12">
        <f t="shared" si="2900"/>
        <v>0</v>
      </c>
      <c r="AX1917" s="12">
        <f t="shared" si="2900"/>
        <v>0</v>
      </c>
      <c r="AY1917" s="12">
        <f t="shared" si="2900"/>
        <v>0</v>
      </c>
      <c r="AZ1917" s="12">
        <f t="shared" si="2900"/>
        <v>302516</v>
      </c>
      <c r="BA1917" s="12">
        <f t="shared" si="2900"/>
        <v>0</v>
      </c>
      <c r="BB1917" s="12">
        <f t="shared" si="2900"/>
        <v>0</v>
      </c>
      <c r="BC1917" s="12">
        <f t="shared" si="2900"/>
        <v>61516</v>
      </c>
      <c r="BD1917" s="12">
        <f t="shared" si="2900"/>
        <v>0</v>
      </c>
      <c r="BE1917" s="12">
        <f t="shared" si="2900"/>
        <v>0</v>
      </c>
      <c r="BF1917" s="12">
        <f t="shared" si="2900"/>
        <v>0</v>
      </c>
      <c r="BG1917" s="12">
        <f t="shared" si="2900"/>
        <v>0</v>
      </c>
      <c r="BH1917" s="12">
        <f t="shared" si="2900"/>
        <v>6000</v>
      </c>
      <c r="BI1917" s="12">
        <f t="shared" si="2900"/>
        <v>16000</v>
      </c>
      <c r="BJ1917" s="12">
        <v>83516</v>
      </c>
      <c r="BK1917" s="12">
        <v>219000</v>
      </c>
    </row>
    <row r="1918" spans="1:63" x14ac:dyDescent="0.25">
      <c r="A1918" s="4" t="s">
        <v>550</v>
      </c>
      <c r="B1918" s="4" t="s">
        <v>58</v>
      </c>
      <c r="C1918" s="4" t="s">
        <v>145</v>
      </c>
      <c r="D1918" s="107" t="s">
        <v>634</v>
      </c>
      <c r="E1918" s="117">
        <v>6131</v>
      </c>
      <c r="F1918" s="107"/>
      <c r="G1918" s="103" t="s">
        <v>1656</v>
      </c>
      <c r="H1918" s="13" t="s">
        <v>34</v>
      </c>
      <c r="I1918" s="14">
        <v>4000</v>
      </c>
      <c r="J1918" s="14">
        <v>0</v>
      </c>
      <c r="K1918" s="14"/>
      <c r="L1918" s="14"/>
      <c r="M1918" s="14"/>
      <c r="N1918" s="14"/>
      <c r="O1918" s="14"/>
      <c r="P1918" s="14">
        <f t="shared" si="2877"/>
        <v>0</v>
      </c>
      <c r="Q1918" s="14"/>
      <c r="R1918" s="14"/>
      <c r="S1918" s="14"/>
      <c r="T1918" s="14"/>
      <c r="U1918" s="14"/>
      <c r="V1918" s="14"/>
      <c r="W1918" s="14"/>
      <c r="X1918" s="14"/>
      <c r="Y1918" s="14"/>
      <c r="Z1918" s="14">
        <v>0</v>
      </c>
      <c r="AA1918" s="14">
        <v>0</v>
      </c>
      <c r="AB1918" s="14">
        <v>0</v>
      </c>
      <c r="AC1918" s="14"/>
      <c r="AD1918" s="14"/>
      <c r="AE1918" s="14"/>
      <c r="AF1918" s="14"/>
      <c r="AG1918" s="14"/>
      <c r="AH1918" s="14">
        <f t="shared" si="2878"/>
        <v>0</v>
      </c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>
        <v>0</v>
      </c>
      <c r="AS1918" s="14">
        <v>0</v>
      </c>
      <c r="AT1918" s="14">
        <v>0</v>
      </c>
      <c r="AU1918" s="14"/>
      <c r="AV1918" s="14"/>
      <c r="AW1918" s="14"/>
      <c r="AX1918" s="14"/>
      <c r="AY1918" s="14"/>
      <c r="AZ1918" s="14">
        <f t="shared" si="2879"/>
        <v>0</v>
      </c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>
        <v>0</v>
      </c>
      <c r="BK1918" s="14">
        <v>0</v>
      </c>
    </row>
    <row r="1919" spans="1:63" x14ac:dyDescent="0.25">
      <c r="A1919" s="4" t="s">
        <v>550</v>
      </c>
      <c r="B1919" s="4" t="s">
        <v>58</v>
      </c>
      <c r="C1919" s="4" t="s">
        <v>145</v>
      </c>
      <c r="D1919" s="107" t="s">
        <v>634</v>
      </c>
      <c r="E1919" s="117">
        <v>6132</v>
      </c>
      <c r="F1919" s="107"/>
      <c r="G1919" s="103" t="s">
        <v>1656</v>
      </c>
      <c r="H1919" s="13" t="s">
        <v>74</v>
      </c>
      <c r="I1919" s="14">
        <v>8000</v>
      </c>
      <c r="J1919" s="14">
        <v>0</v>
      </c>
      <c r="K1919" s="14"/>
      <c r="L1919" s="14"/>
      <c r="M1919" s="14"/>
      <c r="N1919" s="14"/>
      <c r="O1919" s="14"/>
      <c r="P1919" s="14">
        <f t="shared" si="2877"/>
        <v>0</v>
      </c>
      <c r="Q1919" s="14"/>
      <c r="R1919" s="14"/>
      <c r="S1919" s="14"/>
      <c r="T1919" s="14"/>
      <c r="U1919" s="14"/>
      <c r="V1919" s="14"/>
      <c r="W1919" s="14"/>
      <c r="X1919" s="14"/>
      <c r="Y1919" s="14"/>
      <c r="Z1919" s="14">
        <v>0</v>
      </c>
      <c r="AA1919" s="14">
        <v>0</v>
      </c>
      <c r="AB1919" s="14">
        <v>0</v>
      </c>
      <c r="AC1919" s="14"/>
      <c r="AD1919" s="14"/>
      <c r="AE1919" s="14"/>
      <c r="AF1919" s="14"/>
      <c r="AG1919" s="14"/>
      <c r="AH1919" s="14">
        <f t="shared" si="2878"/>
        <v>0</v>
      </c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>
        <v>0</v>
      </c>
      <c r="AS1919" s="14">
        <v>0</v>
      </c>
      <c r="AT1919" s="14">
        <v>0</v>
      </c>
      <c r="AU1919" s="14"/>
      <c r="AV1919" s="14"/>
      <c r="AW1919" s="14"/>
      <c r="AX1919" s="14"/>
      <c r="AY1919" s="14"/>
      <c r="AZ1919" s="14">
        <f t="shared" si="2879"/>
        <v>0</v>
      </c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>
        <v>0</v>
      </c>
      <c r="BK1919" s="14">
        <v>0</v>
      </c>
    </row>
    <row r="1920" spans="1:63" x14ac:dyDescent="0.25">
      <c r="A1920" s="4" t="s">
        <v>550</v>
      </c>
      <c r="B1920" s="4" t="s">
        <v>58</v>
      </c>
      <c r="C1920" s="4" t="s">
        <v>145</v>
      </c>
      <c r="D1920" s="107" t="s">
        <v>634</v>
      </c>
      <c r="E1920" s="117">
        <v>6133</v>
      </c>
      <c r="F1920" s="107"/>
      <c r="G1920" s="103" t="s">
        <v>1656</v>
      </c>
      <c r="H1920" s="13" t="s">
        <v>77</v>
      </c>
      <c r="I1920" s="14">
        <v>8500</v>
      </c>
      <c r="J1920" s="14">
        <v>0</v>
      </c>
      <c r="K1920" s="14"/>
      <c r="L1920" s="14"/>
      <c r="M1920" s="14"/>
      <c r="N1920" s="14"/>
      <c r="O1920" s="14"/>
      <c r="P1920" s="14">
        <f t="shared" si="2877"/>
        <v>0</v>
      </c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v>0</v>
      </c>
      <c r="AA1920" s="14">
        <v>0</v>
      </c>
      <c r="AB1920" s="14">
        <v>0</v>
      </c>
      <c r="AC1920" s="14"/>
      <c r="AD1920" s="14"/>
      <c r="AE1920" s="14"/>
      <c r="AF1920" s="14"/>
      <c r="AG1920" s="14"/>
      <c r="AH1920" s="14">
        <f t="shared" si="2878"/>
        <v>0</v>
      </c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>
        <v>0</v>
      </c>
      <c r="AS1920" s="14">
        <v>0</v>
      </c>
      <c r="AT1920" s="14">
        <v>0</v>
      </c>
      <c r="AU1920" s="14"/>
      <c r="AV1920" s="14"/>
      <c r="AW1920" s="14"/>
      <c r="AX1920" s="14"/>
      <c r="AY1920" s="14"/>
      <c r="AZ1920" s="14">
        <f t="shared" si="2879"/>
        <v>0</v>
      </c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>
        <v>0</v>
      </c>
      <c r="BK1920" s="14">
        <v>0</v>
      </c>
    </row>
    <row r="1921" spans="1:63" x14ac:dyDescent="0.25">
      <c r="A1921" s="4" t="s">
        <v>550</v>
      </c>
      <c r="B1921" s="4" t="s">
        <v>58</v>
      </c>
      <c r="C1921" s="4" t="s">
        <v>145</v>
      </c>
      <c r="D1921" s="107" t="s">
        <v>634</v>
      </c>
      <c r="E1921" s="117">
        <v>6134</v>
      </c>
      <c r="F1921" s="107"/>
      <c r="G1921" s="103" t="s">
        <v>1656</v>
      </c>
      <c r="H1921" s="13" t="s">
        <v>80</v>
      </c>
      <c r="I1921" s="14">
        <v>20000</v>
      </c>
      <c r="J1921" s="14">
        <v>2000</v>
      </c>
      <c r="K1921" s="14"/>
      <c r="L1921" s="14"/>
      <c r="M1921" s="14"/>
      <c r="N1921" s="14"/>
      <c r="O1921" s="14"/>
      <c r="P1921" s="14">
        <f t="shared" si="2877"/>
        <v>2000</v>
      </c>
      <c r="Q1921" s="14"/>
      <c r="R1921" s="14"/>
      <c r="S1921" s="14"/>
      <c r="T1921" s="14"/>
      <c r="U1921" s="14"/>
      <c r="V1921" s="14"/>
      <c r="W1921" s="14"/>
      <c r="X1921" s="14">
        <v>2000</v>
      </c>
      <c r="Y1921" s="14"/>
      <c r="Z1921" s="14">
        <v>2000</v>
      </c>
      <c r="AA1921" s="14">
        <v>0</v>
      </c>
      <c r="AB1921" s="14">
        <v>5000</v>
      </c>
      <c r="AC1921" s="14"/>
      <c r="AD1921" s="14"/>
      <c r="AE1921" s="14"/>
      <c r="AF1921" s="14"/>
      <c r="AG1921" s="14"/>
      <c r="AH1921" s="14">
        <f t="shared" si="2878"/>
        <v>5000</v>
      </c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>
        <v>0</v>
      </c>
      <c r="AS1921" s="14">
        <v>5000</v>
      </c>
      <c r="AT1921" s="14">
        <v>6000</v>
      </c>
      <c r="AU1921" s="14"/>
      <c r="AV1921" s="14"/>
      <c r="AW1921" s="14"/>
      <c r="AX1921" s="14"/>
      <c r="AY1921" s="14"/>
      <c r="AZ1921" s="14">
        <f t="shared" si="2879"/>
        <v>6000</v>
      </c>
      <c r="BA1921" s="14"/>
      <c r="BB1921" s="14"/>
      <c r="BC1921" s="14"/>
      <c r="BD1921" s="14"/>
      <c r="BE1921" s="14"/>
      <c r="BF1921" s="14"/>
      <c r="BG1921" s="14"/>
      <c r="BH1921" s="14">
        <v>6000</v>
      </c>
      <c r="BI1921" s="14"/>
      <c r="BJ1921" s="14">
        <v>6000</v>
      </c>
      <c r="BK1921" s="14">
        <v>0</v>
      </c>
    </row>
    <row r="1922" spans="1:63" x14ac:dyDescent="0.25">
      <c r="A1922" s="4" t="s">
        <v>550</v>
      </c>
      <c r="B1922" s="4" t="s">
        <v>58</v>
      </c>
      <c r="C1922" s="4" t="s">
        <v>145</v>
      </c>
      <c r="D1922" s="107" t="s">
        <v>634</v>
      </c>
      <c r="E1922" s="117">
        <v>6135</v>
      </c>
      <c r="F1922" s="107"/>
      <c r="G1922" s="103" t="s">
        <v>1656</v>
      </c>
      <c r="H1922" s="13" t="s">
        <v>83</v>
      </c>
      <c r="I1922" s="14">
        <v>9125</v>
      </c>
      <c r="J1922" s="14">
        <v>3000</v>
      </c>
      <c r="K1922" s="14"/>
      <c r="L1922" s="14"/>
      <c r="M1922" s="14"/>
      <c r="N1922" s="14"/>
      <c r="O1922" s="14"/>
      <c r="P1922" s="14">
        <f t="shared" si="2877"/>
        <v>3000</v>
      </c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v>0</v>
      </c>
      <c r="AA1922" s="14">
        <v>3000</v>
      </c>
      <c r="AB1922" s="14">
        <v>0</v>
      </c>
      <c r="AC1922" s="14"/>
      <c r="AD1922" s="14"/>
      <c r="AE1922" s="14"/>
      <c r="AF1922" s="14"/>
      <c r="AG1922" s="14"/>
      <c r="AH1922" s="14">
        <f t="shared" si="2878"/>
        <v>0</v>
      </c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>
        <v>0</v>
      </c>
      <c r="AS1922" s="14">
        <v>0</v>
      </c>
      <c r="AT1922" s="14">
        <v>2000</v>
      </c>
      <c r="AU1922" s="14"/>
      <c r="AV1922" s="14"/>
      <c r="AW1922" s="14"/>
      <c r="AX1922" s="14"/>
      <c r="AY1922" s="14"/>
      <c r="AZ1922" s="14">
        <f t="shared" si="2879"/>
        <v>2000</v>
      </c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>
        <v>0</v>
      </c>
      <c r="BK1922" s="14">
        <v>2000</v>
      </c>
    </row>
    <row r="1923" spans="1:63" ht="22.5" x14ac:dyDescent="0.25">
      <c r="A1923" s="4" t="s">
        <v>550</v>
      </c>
      <c r="B1923" s="4" t="s">
        <v>58</v>
      </c>
      <c r="C1923" s="4" t="s">
        <v>145</v>
      </c>
      <c r="D1923" s="107" t="s">
        <v>634</v>
      </c>
      <c r="E1923" s="117">
        <v>6136</v>
      </c>
      <c r="F1923" s="107"/>
      <c r="G1923" s="103" t="s">
        <v>1656</v>
      </c>
      <c r="H1923" s="13" t="s">
        <v>86</v>
      </c>
      <c r="I1923" s="14">
        <v>58600</v>
      </c>
      <c r="J1923" s="14">
        <v>4000</v>
      </c>
      <c r="K1923" s="14"/>
      <c r="L1923" s="14"/>
      <c r="M1923" s="14"/>
      <c r="N1923" s="14"/>
      <c r="O1923" s="14"/>
      <c r="P1923" s="14">
        <f t="shared" si="2877"/>
        <v>4000</v>
      </c>
      <c r="Q1923" s="14"/>
      <c r="R1923" s="14"/>
      <c r="S1923" s="14">
        <v>4000</v>
      </c>
      <c r="T1923" s="14"/>
      <c r="U1923" s="14"/>
      <c r="V1923" s="14"/>
      <c r="W1923" s="14"/>
      <c r="X1923" s="14"/>
      <c r="Y1923" s="14"/>
      <c r="Z1923" s="14">
        <v>4000</v>
      </c>
      <c r="AA1923" s="14">
        <v>0</v>
      </c>
      <c r="AB1923" s="14">
        <v>8000</v>
      </c>
      <c r="AC1923" s="14"/>
      <c r="AD1923" s="14"/>
      <c r="AE1923" s="14"/>
      <c r="AF1923" s="14"/>
      <c r="AG1923" s="14"/>
      <c r="AH1923" s="14">
        <f t="shared" si="2878"/>
        <v>8000</v>
      </c>
      <c r="AI1923" s="14"/>
      <c r="AJ1923" s="14"/>
      <c r="AK1923" s="14">
        <v>1955</v>
      </c>
      <c r="AL1923" s="14"/>
      <c r="AM1923" s="14"/>
      <c r="AN1923" s="14"/>
      <c r="AO1923" s="14"/>
      <c r="AP1923" s="14"/>
      <c r="AQ1923" s="14"/>
      <c r="AR1923" s="14">
        <v>1955</v>
      </c>
      <c r="AS1923" s="14">
        <v>6045</v>
      </c>
      <c r="AT1923" s="14">
        <v>26000</v>
      </c>
      <c r="AU1923" s="14"/>
      <c r="AV1923" s="14"/>
      <c r="AW1923" s="14"/>
      <c r="AX1923" s="14"/>
      <c r="AY1923" s="14"/>
      <c r="AZ1923" s="14">
        <f t="shared" si="2879"/>
        <v>26000</v>
      </c>
      <c r="BA1923" s="14"/>
      <c r="BB1923" s="14"/>
      <c r="BC1923" s="14">
        <v>10000</v>
      </c>
      <c r="BD1923" s="14"/>
      <c r="BE1923" s="14"/>
      <c r="BF1923" s="14"/>
      <c r="BG1923" s="14"/>
      <c r="BH1923" s="14"/>
      <c r="BI1923" s="14">
        <v>16000</v>
      </c>
      <c r="BJ1923" s="14">
        <v>26000</v>
      </c>
      <c r="BK1923" s="14">
        <v>0</v>
      </c>
    </row>
    <row r="1924" spans="1:63" x14ac:dyDescent="0.25">
      <c r="A1924" s="4" t="s">
        <v>550</v>
      </c>
      <c r="B1924" s="4" t="s">
        <v>58</v>
      </c>
      <c r="C1924" s="4" t="s">
        <v>145</v>
      </c>
      <c r="D1924" s="107" t="s">
        <v>634</v>
      </c>
      <c r="E1924" s="117">
        <v>6137</v>
      </c>
      <c r="F1924" s="107"/>
      <c r="G1924" s="103" t="s">
        <v>1656</v>
      </c>
      <c r="H1924" s="13" t="s">
        <v>89</v>
      </c>
      <c r="I1924" s="14">
        <v>4500</v>
      </c>
      <c r="J1924" s="14">
        <v>0</v>
      </c>
      <c r="K1924" s="14"/>
      <c r="L1924" s="14"/>
      <c r="M1924" s="14"/>
      <c r="N1924" s="14"/>
      <c r="O1924" s="14"/>
      <c r="P1924" s="14">
        <f t="shared" si="2877"/>
        <v>0</v>
      </c>
      <c r="Q1924" s="14"/>
      <c r="R1924" s="14"/>
      <c r="S1924" s="14"/>
      <c r="T1924" s="14"/>
      <c r="U1924" s="14"/>
      <c r="V1924" s="14"/>
      <c r="W1924" s="14"/>
      <c r="X1924" s="14"/>
      <c r="Y1924" s="14"/>
      <c r="Z1924" s="14">
        <v>0</v>
      </c>
      <c r="AA1924" s="14">
        <v>0</v>
      </c>
      <c r="AB1924" s="14">
        <v>0</v>
      </c>
      <c r="AC1924" s="14"/>
      <c r="AD1924" s="14"/>
      <c r="AE1924" s="14"/>
      <c r="AF1924" s="14"/>
      <c r="AG1924" s="14"/>
      <c r="AH1924" s="14">
        <f t="shared" si="2878"/>
        <v>0</v>
      </c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>
        <v>0</v>
      </c>
      <c r="AS1924" s="14">
        <v>0</v>
      </c>
      <c r="AT1924" s="14">
        <v>0</v>
      </c>
      <c r="AU1924" s="14"/>
      <c r="AV1924" s="14"/>
      <c r="AW1924" s="14"/>
      <c r="AX1924" s="14"/>
      <c r="AY1924" s="14"/>
      <c r="AZ1924" s="14">
        <f t="shared" si="2879"/>
        <v>0</v>
      </c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>
        <v>0</v>
      </c>
      <c r="BK1924" s="14">
        <v>0</v>
      </c>
    </row>
    <row r="1925" spans="1:63" ht="22.5" x14ac:dyDescent="0.25">
      <c r="A1925" s="4" t="s">
        <v>550</v>
      </c>
      <c r="B1925" s="4" t="s">
        <v>58</v>
      </c>
      <c r="C1925" s="4" t="s">
        <v>145</v>
      </c>
      <c r="D1925" s="107" t="s">
        <v>634</v>
      </c>
      <c r="E1925" s="117">
        <v>6138</v>
      </c>
      <c r="F1925" s="107"/>
      <c r="G1925" s="103" t="s">
        <v>1656</v>
      </c>
      <c r="H1925" s="13" t="s">
        <v>92</v>
      </c>
      <c r="I1925" s="14">
        <v>2300</v>
      </c>
      <c r="J1925" s="14">
        <v>0</v>
      </c>
      <c r="K1925" s="14"/>
      <c r="L1925" s="14"/>
      <c r="M1925" s="14"/>
      <c r="N1925" s="14"/>
      <c r="O1925" s="14"/>
      <c r="P1925" s="14">
        <f t="shared" si="2877"/>
        <v>0</v>
      </c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v>0</v>
      </c>
      <c r="AA1925" s="14">
        <v>0</v>
      </c>
      <c r="AB1925" s="14">
        <v>0</v>
      </c>
      <c r="AC1925" s="14"/>
      <c r="AD1925" s="14"/>
      <c r="AE1925" s="14"/>
      <c r="AF1925" s="14"/>
      <c r="AG1925" s="14"/>
      <c r="AH1925" s="14">
        <f t="shared" si="2878"/>
        <v>0</v>
      </c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>
        <v>0</v>
      </c>
      <c r="AS1925" s="14">
        <v>0</v>
      </c>
      <c r="AT1925" s="14">
        <v>0</v>
      </c>
      <c r="AU1925" s="14"/>
      <c r="AV1925" s="14"/>
      <c r="AW1925" s="14"/>
      <c r="AX1925" s="14"/>
      <c r="AY1925" s="14"/>
      <c r="AZ1925" s="14">
        <f t="shared" si="2879"/>
        <v>0</v>
      </c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>
        <v>0</v>
      </c>
      <c r="BK1925" s="14">
        <v>0</v>
      </c>
    </row>
    <row r="1926" spans="1:63" x14ac:dyDescent="0.25">
      <c r="A1926" s="1" t="s">
        <v>550</v>
      </c>
      <c r="B1926" s="1" t="s">
        <v>58</v>
      </c>
      <c r="C1926" s="1" t="s">
        <v>145</v>
      </c>
      <c r="D1926" s="110" t="s">
        <v>634</v>
      </c>
      <c r="E1926" s="110" t="s">
        <v>36</v>
      </c>
      <c r="F1926" s="107" t="s">
        <v>0</v>
      </c>
      <c r="G1926" s="13" t="s">
        <v>0</v>
      </c>
      <c r="H1926" s="2" t="s">
        <v>37</v>
      </c>
      <c r="I1926" s="12">
        <f>SUM(I1927:I1929)</f>
        <v>789456</v>
      </c>
      <c r="J1926" s="12">
        <f t="shared" ref="J1926:Y1926" si="2901">SUM(J1927:J1929)</f>
        <v>51000</v>
      </c>
      <c r="K1926" s="12">
        <f t="shared" si="2901"/>
        <v>0</v>
      </c>
      <c r="L1926" s="12">
        <f t="shared" si="2901"/>
        <v>0</v>
      </c>
      <c r="M1926" s="12">
        <f t="shared" si="2901"/>
        <v>0</v>
      </c>
      <c r="N1926" s="12">
        <f t="shared" si="2901"/>
        <v>0</v>
      </c>
      <c r="O1926" s="12">
        <f t="shared" si="2901"/>
        <v>0</v>
      </c>
      <c r="P1926" s="12">
        <f t="shared" si="2901"/>
        <v>51000</v>
      </c>
      <c r="Q1926" s="12">
        <f t="shared" si="2901"/>
        <v>0</v>
      </c>
      <c r="R1926" s="12">
        <f t="shared" si="2901"/>
        <v>0</v>
      </c>
      <c r="S1926" s="12">
        <f t="shared" si="2901"/>
        <v>0</v>
      </c>
      <c r="T1926" s="12">
        <f t="shared" si="2901"/>
        <v>0</v>
      </c>
      <c r="U1926" s="12">
        <f t="shared" si="2901"/>
        <v>0</v>
      </c>
      <c r="V1926" s="12">
        <f t="shared" si="2901"/>
        <v>0</v>
      </c>
      <c r="W1926" s="12">
        <f t="shared" si="2901"/>
        <v>0</v>
      </c>
      <c r="X1926" s="12">
        <f t="shared" si="2901"/>
        <v>0</v>
      </c>
      <c r="Y1926" s="12">
        <f t="shared" si="2901"/>
        <v>0</v>
      </c>
      <c r="Z1926" s="12">
        <v>0</v>
      </c>
      <c r="AA1926" s="12">
        <v>51000</v>
      </c>
      <c r="AB1926" s="12">
        <f t="shared" ref="AB1926:AQ1926" si="2902">SUM(AB1927:AB1929)</f>
        <v>47000</v>
      </c>
      <c r="AC1926" s="12">
        <f t="shared" si="2902"/>
        <v>12365</v>
      </c>
      <c r="AD1926" s="12">
        <f t="shared" si="2902"/>
        <v>0</v>
      </c>
      <c r="AE1926" s="12">
        <f t="shared" si="2902"/>
        <v>0</v>
      </c>
      <c r="AF1926" s="12">
        <f t="shared" si="2902"/>
        <v>0</v>
      </c>
      <c r="AG1926" s="12">
        <f t="shared" si="2902"/>
        <v>0</v>
      </c>
      <c r="AH1926" s="12">
        <f t="shared" si="2902"/>
        <v>59365</v>
      </c>
      <c r="AI1926" s="12">
        <f t="shared" si="2902"/>
        <v>0</v>
      </c>
      <c r="AJ1926" s="12">
        <f t="shared" si="2902"/>
        <v>0</v>
      </c>
      <c r="AK1926" s="12">
        <f t="shared" si="2902"/>
        <v>12365</v>
      </c>
      <c r="AL1926" s="12">
        <f t="shared" si="2902"/>
        <v>0</v>
      </c>
      <c r="AM1926" s="12">
        <f t="shared" si="2902"/>
        <v>0</v>
      </c>
      <c r="AN1926" s="12">
        <f t="shared" si="2902"/>
        <v>0</v>
      </c>
      <c r="AO1926" s="12">
        <f t="shared" si="2902"/>
        <v>0</v>
      </c>
      <c r="AP1926" s="12">
        <f t="shared" si="2902"/>
        <v>0</v>
      </c>
      <c r="AQ1926" s="12">
        <f t="shared" si="2902"/>
        <v>0</v>
      </c>
      <c r="AR1926" s="12">
        <v>12365</v>
      </c>
      <c r="AS1926" s="12">
        <v>47000</v>
      </c>
      <c r="AT1926" s="12">
        <f t="shared" ref="AT1926:BI1926" si="2903">SUM(AT1927:AT1929)</f>
        <v>217000</v>
      </c>
      <c r="AU1926" s="12">
        <f t="shared" si="2903"/>
        <v>51516</v>
      </c>
      <c r="AV1926" s="12">
        <f t="shared" si="2903"/>
        <v>0</v>
      </c>
      <c r="AW1926" s="12">
        <f t="shared" si="2903"/>
        <v>0</v>
      </c>
      <c r="AX1926" s="12">
        <f t="shared" si="2903"/>
        <v>0</v>
      </c>
      <c r="AY1926" s="12">
        <f t="shared" si="2903"/>
        <v>0</v>
      </c>
      <c r="AZ1926" s="12">
        <f t="shared" si="2903"/>
        <v>268516</v>
      </c>
      <c r="BA1926" s="12">
        <f t="shared" si="2903"/>
        <v>0</v>
      </c>
      <c r="BB1926" s="12">
        <f t="shared" si="2903"/>
        <v>0</v>
      </c>
      <c r="BC1926" s="12">
        <f t="shared" si="2903"/>
        <v>51516</v>
      </c>
      <c r="BD1926" s="12">
        <f t="shared" si="2903"/>
        <v>0</v>
      </c>
      <c r="BE1926" s="12">
        <f t="shared" si="2903"/>
        <v>0</v>
      </c>
      <c r="BF1926" s="12">
        <f t="shared" si="2903"/>
        <v>0</v>
      </c>
      <c r="BG1926" s="12">
        <f t="shared" si="2903"/>
        <v>0</v>
      </c>
      <c r="BH1926" s="12">
        <f t="shared" si="2903"/>
        <v>0</v>
      </c>
      <c r="BI1926" s="12">
        <f t="shared" si="2903"/>
        <v>0</v>
      </c>
      <c r="BJ1926" s="12">
        <v>51516</v>
      </c>
      <c r="BK1926" s="12">
        <v>217000</v>
      </c>
    </row>
    <row r="1927" spans="1:63" x14ac:dyDescent="0.25">
      <c r="A1927" s="4" t="s">
        <v>550</v>
      </c>
      <c r="B1927" s="4" t="s">
        <v>58</v>
      </c>
      <c r="C1927" s="4" t="s">
        <v>145</v>
      </c>
      <c r="D1927" s="107" t="s">
        <v>634</v>
      </c>
      <c r="E1927" s="117">
        <v>6139</v>
      </c>
      <c r="F1927" s="107"/>
      <c r="G1927" s="103" t="s">
        <v>1656</v>
      </c>
      <c r="H1927" s="13" t="s">
        <v>37</v>
      </c>
      <c r="I1927" s="14">
        <v>787324</v>
      </c>
      <c r="J1927" s="14">
        <v>51000</v>
      </c>
      <c r="K1927" s="14"/>
      <c r="L1927" s="14"/>
      <c r="M1927" s="14"/>
      <c r="N1927" s="14"/>
      <c r="O1927" s="14"/>
      <c r="P1927" s="14">
        <f t="shared" si="2877"/>
        <v>51000</v>
      </c>
      <c r="Q1927" s="14"/>
      <c r="R1927" s="14"/>
      <c r="S1927" s="14"/>
      <c r="T1927" s="14"/>
      <c r="U1927" s="14"/>
      <c r="V1927" s="14"/>
      <c r="W1927" s="14"/>
      <c r="X1927" s="14"/>
      <c r="Y1927" s="14"/>
      <c r="Z1927" s="14">
        <v>0</v>
      </c>
      <c r="AA1927" s="14">
        <v>51000</v>
      </c>
      <c r="AB1927" s="14">
        <v>47000</v>
      </c>
      <c r="AC1927" s="14">
        <v>12365</v>
      </c>
      <c r="AD1927" s="14"/>
      <c r="AE1927" s="14"/>
      <c r="AF1927" s="14"/>
      <c r="AG1927" s="14"/>
      <c r="AH1927" s="14">
        <f t="shared" si="2878"/>
        <v>59365</v>
      </c>
      <c r="AI1927" s="14"/>
      <c r="AJ1927" s="14"/>
      <c r="AK1927" s="14">
        <v>12365</v>
      </c>
      <c r="AL1927" s="14"/>
      <c r="AM1927" s="14"/>
      <c r="AN1927" s="14"/>
      <c r="AO1927" s="14"/>
      <c r="AP1927" s="14"/>
      <c r="AQ1927" s="14"/>
      <c r="AR1927" s="14">
        <v>12365</v>
      </c>
      <c r="AS1927" s="14">
        <v>47000</v>
      </c>
      <c r="AT1927" s="14">
        <v>217000</v>
      </c>
      <c r="AU1927" s="14">
        <f>43366+8150</f>
        <v>51516</v>
      </c>
      <c r="AV1927" s="14"/>
      <c r="AW1927" s="14"/>
      <c r="AX1927" s="14"/>
      <c r="AY1927" s="14"/>
      <c r="AZ1927" s="14">
        <f t="shared" si="2879"/>
        <v>268516</v>
      </c>
      <c r="BA1927" s="14"/>
      <c r="BB1927" s="14"/>
      <c r="BC1927" s="14">
        <f>43366+8150</f>
        <v>51516</v>
      </c>
      <c r="BD1927" s="14"/>
      <c r="BE1927" s="14"/>
      <c r="BF1927" s="14"/>
      <c r="BG1927" s="14"/>
      <c r="BH1927" s="14"/>
      <c r="BI1927" s="14"/>
      <c r="BJ1927" s="14">
        <v>51516</v>
      </c>
      <c r="BK1927" s="14">
        <v>217000</v>
      </c>
    </row>
    <row r="1928" spans="1:63" ht="22.5" x14ac:dyDescent="0.25">
      <c r="A1928" s="4" t="s">
        <v>550</v>
      </c>
      <c r="B1928" s="4" t="s">
        <v>58</v>
      </c>
      <c r="C1928" s="4" t="s">
        <v>145</v>
      </c>
      <c r="D1928" s="107" t="s">
        <v>634</v>
      </c>
      <c r="E1928" s="117">
        <v>6139</v>
      </c>
      <c r="F1928" s="107" t="s">
        <v>641</v>
      </c>
      <c r="G1928" s="103" t="s">
        <v>1656</v>
      </c>
      <c r="H1928" s="13" t="s">
        <v>39</v>
      </c>
      <c r="I1928" s="14">
        <v>932</v>
      </c>
      <c r="J1928" s="14">
        <v>0</v>
      </c>
      <c r="K1928" s="14"/>
      <c r="L1928" s="14"/>
      <c r="M1928" s="14"/>
      <c r="N1928" s="14"/>
      <c r="O1928" s="14"/>
      <c r="P1928" s="14">
        <f t="shared" si="2877"/>
        <v>0</v>
      </c>
      <c r="Q1928" s="14"/>
      <c r="R1928" s="14"/>
      <c r="S1928" s="14"/>
      <c r="T1928" s="14"/>
      <c r="U1928" s="14"/>
      <c r="V1928" s="14"/>
      <c r="W1928" s="14"/>
      <c r="X1928" s="14"/>
      <c r="Y1928" s="14"/>
      <c r="Z1928" s="14">
        <v>0</v>
      </c>
      <c r="AA1928" s="14">
        <v>0</v>
      </c>
      <c r="AB1928" s="14">
        <v>0</v>
      </c>
      <c r="AC1928" s="14"/>
      <c r="AD1928" s="14"/>
      <c r="AE1928" s="14"/>
      <c r="AF1928" s="14"/>
      <c r="AG1928" s="14"/>
      <c r="AH1928" s="14">
        <f t="shared" si="2878"/>
        <v>0</v>
      </c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>
        <v>0</v>
      </c>
      <c r="AS1928" s="14">
        <v>0</v>
      </c>
      <c r="AT1928" s="14">
        <v>0</v>
      </c>
      <c r="AU1928" s="14"/>
      <c r="AV1928" s="14"/>
      <c r="AW1928" s="14"/>
      <c r="AX1928" s="14"/>
      <c r="AY1928" s="14"/>
      <c r="AZ1928" s="14">
        <f t="shared" si="2879"/>
        <v>0</v>
      </c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>
        <v>0</v>
      </c>
      <c r="BK1928" s="14">
        <v>0</v>
      </c>
    </row>
    <row r="1929" spans="1:63" ht="33.75" x14ac:dyDescent="0.25">
      <c r="A1929" s="4" t="s">
        <v>550</v>
      </c>
      <c r="B1929" s="4" t="s">
        <v>58</v>
      </c>
      <c r="C1929" s="4" t="s">
        <v>145</v>
      </c>
      <c r="D1929" s="107" t="s">
        <v>634</v>
      </c>
      <c r="E1929" s="117">
        <v>6139</v>
      </c>
      <c r="F1929" s="107" t="s">
        <v>642</v>
      </c>
      <c r="G1929" s="103" t="s">
        <v>1656</v>
      </c>
      <c r="H1929" s="13" t="s">
        <v>40</v>
      </c>
      <c r="I1929" s="14">
        <v>1200</v>
      </c>
      <c r="J1929" s="14">
        <v>0</v>
      </c>
      <c r="K1929" s="14"/>
      <c r="L1929" s="14"/>
      <c r="M1929" s="14"/>
      <c r="N1929" s="14"/>
      <c r="O1929" s="14"/>
      <c r="P1929" s="14">
        <f t="shared" si="2877"/>
        <v>0</v>
      </c>
      <c r="Q1929" s="14"/>
      <c r="R1929" s="14"/>
      <c r="S1929" s="14"/>
      <c r="T1929" s="14"/>
      <c r="U1929" s="14"/>
      <c r="V1929" s="14"/>
      <c r="W1929" s="14"/>
      <c r="X1929" s="14"/>
      <c r="Y1929" s="14"/>
      <c r="Z1929" s="14">
        <v>0</v>
      </c>
      <c r="AA1929" s="14">
        <v>0</v>
      </c>
      <c r="AB1929" s="14">
        <v>0</v>
      </c>
      <c r="AC1929" s="14"/>
      <c r="AD1929" s="14"/>
      <c r="AE1929" s="14"/>
      <c r="AF1929" s="14"/>
      <c r="AG1929" s="14"/>
      <c r="AH1929" s="14">
        <f t="shared" si="2878"/>
        <v>0</v>
      </c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>
        <v>0</v>
      </c>
      <c r="AS1929" s="14">
        <v>0</v>
      </c>
      <c r="AT1929" s="14">
        <v>0</v>
      </c>
      <c r="AU1929" s="14"/>
      <c r="AV1929" s="14"/>
      <c r="AW1929" s="14"/>
      <c r="AX1929" s="14"/>
      <c r="AY1929" s="14"/>
      <c r="AZ1929" s="14">
        <f t="shared" si="2879"/>
        <v>0</v>
      </c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>
        <v>0</v>
      </c>
      <c r="BK1929" s="14">
        <v>0</v>
      </c>
    </row>
    <row r="1930" spans="1:63" ht="33.75" x14ac:dyDescent="0.25">
      <c r="A1930" s="1" t="s">
        <v>0</v>
      </c>
      <c r="B1930" s="1" t="s">
        <v>0</v>
      </c>
      <c r="C1930" s="1" t="s">
        <v>0</v>
      </c>
      <c r="D1930" s="106" t="s">
        <v>0</v>
      </c>
      <c r="E1930" s="106" t="s">
        <v>0</v>
      </c>
      <c r="F1930" s="106" t="s">
        <v>0</v>
      </c>
      <c r="G1930" s="2" t="s">
        <v>0</v>
      </c>
      <c r="H1930" s="10" t="s">
        <v>41</v>
      </c>
      <c r="I1930" s="11">
        <f>SUM(I1931)</f>
        <v>100</v>
      </c>
      <c r="J1930" s="11">
        <f t="shared" ref="J1930:Y1930" si="2904">SUM(J1931)</f>
        <v>0</v>
      </c>
      <c r="K1930" s="11">
        <f t="shared" si="2904"/>
        <v>0</v>
      </c>
      <c r="L1930" s="11">
        <f t="shared" si="2904"/>
        <v>0</v>
      </c>
      <c r="M1930" s="11">
        <f t="shared" si="2904"/>
        <v>0</v>
      </c>
      <c r="N1930" s="11">
        <f t="shared" si="2904"/>
        <v>0</v>
      </c>
      <c r="O1930" s="11">
        <f t="shared" si="2904"/>
        <v>0</v>
      </c>
      <c r="P1930" s="11">
        <f t="shared" si="2904"/>
        <v>0</v>
      </c>
      <c r="Q1930" s="11">
        <f t="shared" si="2904"/>
        <v>0</v>
      </c>
      <c r="R1930" s="11">
        <f t="shared" si="2904"/>
        <v>0</v>
      </c>
      <c r="S1930" s="11">
        <f t="shared" si="2904"/>
        <v>0</v>
      </c>
      <c r="T1930" s="11">
        <f t="shared" si="2904"/>
        <v>0</v>
      </c>
      <c r="U1930" s="11">
        <f t="shared" si="2904"/>
        <v>0</v>
      </c>
      <c r="V1930" s="11">
        <f t="shared" si="2904"/>
        <v>0</v>
      </c>
      <c r="W1930" s="11">
        <f t="shared" si="2904"/>
        <v>0</v>
      </c>
      <c r="X1930" s="11">
        <f t="shared" si="2904"/>
        <v>0</v>
      </c>
      <c r="Y1930" s="11">
        <f t="shared" si="2904"/>
        <v>0</v>
      </c>
      <c r="Z1930" s="11">
        <v>0</v>
      </c>
      <c r="AA1930" s="11">
        <v>0</v>
      </c>
      <c r="AB1930" s="11">
        <f t="shared" ref="AB1930:AQ1930" si="2905">SUM(AB1931)</f>
        <v>0</v>
      </c>
      <c r="AC1930" s="11">
        <f t="shared" si="2905"/>
        <v>0</v>
      </c>
      <c r="AD1930" s="11">
        <f t="shared" si="2905"/>
        <v>0</v>
      </c>
      <c r="AE1930" s="11">
        <f t="shared" si="2905"/>
        <v>0</v>
      </c>
      <c r="AF1930" s="11">
        <f t="shared" si="2905"/>
        <v>0</v>
      </c>
      <c r="AG1930" s="11">
        <f t="shared" si="2905"/>
        <v>0</v>
      </c>
      <c r="AH1930" s="11">
        <f t="shared" si="2905"/>
        <v>0</v>
      </c>
      <c r="AI1930" s="11">
        <f t="shared" si="2905"/>
        <v>0</v>
      </c>
      <c r="AJ1930" s="11">
        <f t="shared" si="2905"/>
        <v>0</v>
      </c>
      <c r="AK1930" s="11">
        <f t="shared" si="2905"/>
        <v>0</v>
      </c>
      <c r="AL1930" s="11">
        <f t="shared" si="2905"/>
        <v>0</v>
      </c>
      <c r="AM1930" s="11">
        <f t="shared" si="2905"/>
        <v>0</v>
      </c>
      <c r="AN1930" s="11">
        <f t="shared" si="2905"/>
        <v>0</v>
      </c>
      <c r="AO1930" s="11">
        <f t="shared" si="2905"/>
        <v>0</v>
      </c>
      <c r="AP1930" s="11">
        <f t="shared" si="2905"/>
        <v>0</v>
      </c>
      <c r="AQ1930" s="11">
        <f t="shared" si="2905"/>
        <v>0</v>
      </c>
      <c r="AR1930" s="11">
        <v>0</v>
      </c>
      <c r="AS1930" s="11">
        <v>0</v>
      </c>
      <c r="AT1930" s="11">
        <f t="shared" ref="AT1930:BI1930" si="2906">SUM(AT1931)</f>
        <v>100</v>
      </c>
      <c r="AU1930" s="11">
        <f t="shared" si="2906"/>
        <v>0</v>
      </c>
      <c r="AV1930" s="11">
        <f t="shared" si="2906"/>
        <v>0</v>
      </c>
      <c r="AW1930" s="11">
        <f t="shared" si="2906"/>
        <v>0</v>
      </c>
      <c r="AX1930" s="11">
        <f t="shared" si="2906"/>
        <v>0</v>
      </c>
      <c r="AY1930" s="11">
        <f t="shared" si="2906"/>
        <v>0</v>
      </c>
      <c r="AZ1930" s="11">
        <f t="shared" si="2906"/>
        <v>100</v>
      </c>
      <c r="BA1930" s="11">
        <f t="shared" si="2906"/>
        <v>0</v>
      </c>
      <c r="BB1930" s="11">
        <f t="shared" si="2906"/>
        <v>0</v>
      </c>
      <c r="BC1930" s="11">
        <f t="shared" si="2906"/>
        <v>0</v>
      </c>
      <c r="BD1930" s="11">
        <f t="shared" si="2906"/>
        <v>0</v>
      </c>
      <c r="BE1930" s="11">
        <f t="shared" si="2906"/>
        <v>0</v>
      </c>
      <c r="BF1930" s="11">
        <f t="shared" si="2906"/>
        <v>0</v>
      </c>
      <c r="BG1930" s="11">
        <f t="shared" si="2906"/>
        <v>0</v>
      </c>
      <c r="BH1930" s="11">
        <f t="shared" si="2906"/>
        <v>0</v>
      </c>
      <c r="BI1930" s="11">
        <f t="shared" si="2906"/>
        <v>0</v>
      </c>
      <c r="BJ1930" s="11">
        <v>0</v>
      </c>
      <c r="BK1930" s="11">
        <v>100</v>
      </c>
    </row>
    <row r="1931" spans="1:63" ht="22.5" x14ac:dyDescent="0.25">
      <c r="A1931" s="4" t="s">
        <v>550</v>
      </c>
      <c r="B1931" s="4" t="s">
        <v>58</v>
      </c>
      <c r="C1931" s="4" t="s">
        <v>145</v>
      </c>
      <c r="D1931" s="107" t="s">
        <v>634</v>
      </c>
      <c r="E1931" s="106" t="s">
        <v>42</v>
      </c>
      <c r="F1931" s="106" t="s">
        <v>0</v>
      </c>
      <c r="G1931" s="2" t="s">
        <v>0</v>
      </c>
      <c r="H1931" s="2" t="s">
        <v>43</v>
      </c>
      <c r="I1931" s="12">
        <f>SUM(I1932:I1933)</f>
        <v>100</v>
      </c>
      <c r="J1931" s="12">
        <f t="shared" ref="J1931:Y1931" si="2907">SUM(J1932:J1933)</f>
        <v>0</v>
      </c>
      <c r="K1931" s="12">
        <f t="shared" si="2907"/>
        <v>0</v>
      </c>
      <c r="L1931" s="12">
        <f t="shared" si="2907"/>
        <v>0</v>
      </c>
      <c r="M1931" s="12">
        <f t="shared" si="2907"/>
        <v>0</v>
      </c>
      <c r="N1931" s="12">
        <f t="shared" si="2907"/>
        <v>0</v>
      </c>
      <c r="O1931" s="12">
        <f t="shared" si="2907"/>
        <v>0</v>
      </c>
      <c r="P1931" s="12">
        <f t="shared" ref="P1931" si="2908">SUM(P1932:P1933)</f>
        <v>0</v>
      </c>
      <c r="Q1931" s="12">
        <f t="shared" si="2907"/>
        <v>0</v>
      </c>
      <c r="R1931" s="12">
        <f t="shared" si="2907"/>
        <v>0</v>
      </c>
      <c r="S1931" s="12">
        <f t="shared" si="2907"/>
        <v>0</v>
      </c>
      <c r="T1931" s="12">
        <f t="shared" si="2907"/>
        <v>0</v>
      </c>
      <c r="U1931" s="12">
        <f t="shared" si="2907"/>
        <v>0</v>
      </c>
      <c r="V1931" s="12">
        <f t="shared" si="2907"/>
        <v>0</v>
      </c>
      <c r="W1931" s="12">
        <f t="shared" si="2907"/>
        <v>0</v>
      </c>
      <c r="X1931" s="12">
        <f t="shared" si="2907"/>
        <v>0</v>
      </c>
      <c r="Y1931" s="12">
        <f t="shared" si="2907"/>
        <v>0</v>
      </c>
      <c r="Z1931" s="12">
        <v>0</v>
      </c>
      <c r="AA1931" s="12">
        <v>0</v>
      </c>
      <c r="AB1931" s="12">
        <f t="shared" ref="AB1931:AQ1931" si="2909">SUM(AB1932:AB1933)</f>
        <v>0</v>
      </c>
      <c r="AC1931" s="12">
        <f t="shared" si="2909"/>
        <v>0</v>
      </c>
      <c r="AD1931" s="12">
        <f t="shared" si="2909"/>
        <v>0</v>
      </c>
      <c r="AE1931" s="12">
        <f t="shared" si="2909"/>
        <v>0</v>
      </c>
      <c r="AF1931" s="12">
        <f t="shared" si="2909"/>
        <v>0</v>
      </c>
      <c r="AG1931" s="12">
        <f t="shared" si="2909"/>
        <v>0</v>
      </c>
      <c r="AH1931" s="12">
        <f t="shared" ref="AH1931" si="2910">SUM(AH1932:AH1933)</f>
        <v>0</v>
      </c>
      <c r="AI1931" s="12">
        <f t="shared" si="2909"/>
        <v>0</v>
      </c>
      <c r="AJ1931" s="12">
        <f t="shared" si="2909"/>
        <v>0</v>
      </c>
      <c r="AK1931" s="12">
        <f t="shared" si="2909"/>
        <v>0</v>
      </c>
      <c r="AL1931" s="12">
        <f t="shared" si="2909"/>
        <v>0</v>
      </c>
      <c r="AM1931" s="12">
        <f t="shared" si="2909"/>
        <v>0</v>
      </c>
      <c r="AN1931" s="12">
        <f t="shared" si="2909"/>
        <v>0</v>
      </c>
      <c r="AO1931" s="12">
        <f t="shared" si="2909"/>
        <v>0</v>
      </c>
      <c r="AP1931" s="12">
        <f t="shared" si="2909"/>
        <v>0</v>
      </c>
      <c r="AQ1931" s="12">
        <f t="shared" si="2909"/>
        <v>0</v>
      </c>
      <c r="AR1931" s="12">
        <v>0</v>
      </c>
      <c r="AS1931" s="12">
        <v>0</v>
      </c>
      <c r="AT1931" s="12">
        <f t="shared" ref="AT1931:BI1931" si="2911">SUM(AT1932:AT1933)</f>
        <v>100</v>
      </c>
      <c r="AU1931" s="12">
        <f t="shared" si="2911"/>
        <v>0</v>
      </c>
      <c r="AV1931" s="12">
        <f t="shared" si="2911"/>
        <v>0</v>
      </c>
      <c r="AW1931" s="12">
        <f t="shared" si="2911"/>
        <v>0</v>
      </c>
      <c r="AX1931" s="12">
        <f t="shared" si="2911"/>
        <v>0</v>
      </c>
      <c r="AY1931" s="12">
        <f t="shared" si="2911"/>
        <v>0</v>
      </c>
      <c r="AZ1931" s="12">
        <f t="shared" ref="AZ1931" si="2912">SUM(AZ1932:AZ1933)</f>
        <v>100</v>
      </c>
      <c r="BA1931" s="12">
        <f t="shared" si="2911"/>
        <v>0</v>
      </c>
      <c r="BB1931" s="12">
        <f t="shared" si="2911"/>
        <v>0</v>
      </c>
      <c r="BC1931" s="12">
        <f t="shared" si="2911"/>
        <v>0</v>
      </c>
      <c r="BD1931" s="12">
        <f t="shared" si="2911"/>
        <v>0</v>
      </c>
      <c r="BE1931" s="12">
        <f t="shared" si="2911"/>
        <v>0</v>
      </c>
      <c r="BF1931" s="12">
        <f t="shared" si="2911"/>
        <v>0</v>
      </c>
      <c r="BG1931" s="12">
        <f t="shared" si="2911"/>
        <v>0</v>
      </c>
      <c r="BH1931" s="12">
        <f t="shared" si="2911"/>
        <v>0</v>
      </c>
      <c r="BI1931" s="12">
        <f t="shared" si="2911"/>
        <v>0</v>
      </c>
      <c r="BJ1931" s="12">
        <v>0</v>
      </c>
      <c r="BK1931" s="12">
        <v>100</v>
      </c>
    </row>
    <row r="1932" spans="1:63" x14ac:dyDescent="0.25">
      <c r="A1932" s="4" t="s">
        <v>550</v>
      </c>
      <c r="B1932" s="4" t="s">
        <v>58</v>
      </c>
      <c r="C1932" s="4" t="s">
        <v>145</v>
      </c>
      <c r="D1932" s="107" t="s">
        <v>634</v>
      </c>
      <c r="E1932" s="117">
        <v>6147</v>
      </c>
      <c r="F1932" s="107"/>
      <c r="G1932" s="103" t="s">
        <v>1656</v>
      </c>
      <c r="H1932" s="13" t="s">
        <v>64</v>
      </c>
      <c r="I1932" s="14">
        <v>0</v>
      </c>
      <c r="J1932" s="14">
        <v>0</v>
      </c>
      <c r="K1932" s="14"/>
      <c r="L1932" s="14"/>
      <c r="M1932" s="14"/>
      <c r="N1932" s="14"/>
      <c r="O1932" s="14"/>
      <c r="P1932" s="14">
        <f t="shared" si="2877"/>
        <v>0</v>
      </c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v>0</v>
      </c>
      <c r="AA1932" s="14">
        <v>0</v>
      </c>
      <c r="AB1932" s="14">
        <v>0</v>
      </c>
      <c r="AC1932" s="14"/>
      <c r="AD1932" s="14"/>
      <c r="AE1932" s="14"/>
      <c r="AF1932" s="14"/>
      <c r="AG1932" s="14"/>
      <c r="AH1932" s="14">
        <f t="shared" si="2878"/>
        <v>0</v>
      </c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>
        <v>0</v>
      </c>
      <c r="AS1932" s="14">
        <v>0</v>
      </c>
      <c r="AT1932" s="14">
        <v>100</v>
      </c>
      <c r="AU1932" s="14"/>
      <c r="AV1932" s="14"/>
      <c r="AW1932" s="14"/>
      <c r="AX1932" s="14"/>
      <c r="AY1932" s="14"/>
      <c r="AZ1932" s="14">
        <f t="shared" si="2879"/>
        <v>100</v>
      </c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>
        <v>0</v>
      </c>
      <c r="BK1932" s="14">
        <v>100</v>
      </c>
    </row>
    <row r="1933" spans="1:63" x14ac:dyDescent="0.25">
      <c r="A1933" s="4" t="s">
        <v>550</v>
      </c>
      <c r="B1933" s="4" t="s">
        <v>58</v>
      </c>
      <c r="C1933" s="4" t="s">
        <v>145</v>
      </c>
      <c r="D1933" s="107" t="s">
        <v>634</v>
      </c>
      <c r="E1933" s="117">
        <v>6148</v>
      </c>
      <c r="F1933" s="107"/>
      <c r="G1933" s="103" t="s">
        <v>1656</v>
      </c>
      <c r="H1933" s="13" t="s">
        <v>47</v>
      </c>
      <c r="I1933" s="14">
        <v>100</v>
      </c>
      <c r="J1933" s="14">
        <v>0</v>
      </c>
      <c r="K1933" s="14"/>
      <c r="L1933" s="14"/>
      <c r="M1933" s="14"/>
      <c r="N1933" s="14"/>
      <c r="O1933" s="14"/>
      <c r="P1933" s="14">
        <f t="shared" si="2877"/>
        <v>0</v>
      </c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v>0</v>
      </c>
      <c r="AA1933" s="14">
        <v>0</v>
      </c>
      <c r="AB1933" s="14">
        <v>0</v>
      </c>
      <c r="AC1933" s="14"/>
      <c r="AD1933" s="14"/>
      <c r="AE1933" s="14"/>
      <c r="AF1933" s="14"/>
      <c r="AG1933" s="14"/>
      <c r="AH1933" s="14">
        <f t="shared" si="2878"/>
        <v>0</v>
      </c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>
        <v>0</v>
      </c>
      <c r="AS1933" s="14">
        <v>0</v>
      </c>
      <c r="AT1933" s="14">
        <v>0</v>
      </c>
      <c r="AU1933" s="14"/>
      <c r="AV1933" s="14"/>
      <c r="AW1933" s="14"/>
      <c r="AX1933" s="14"/>
      <c r="AY1933" s="14"/>
      <c r="AZ1933" s="14">
        <f t="shared" si="2879"/>
        <v>0</v>
      </c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>
        <v>0</v>
      </c>
      <c r="BK1933" s="14">
        <v>0</v>
      </c>
    </row>
    <row r="1934" spans="1:63" ht="33.75" x14ac:dyDescent="0.25">
      <c r="A1934" s="1" t="s">
        <v>0</v>
      </c>
      <c r="B1934" s="1" t="s">
        <v>0</v>
      </c>
      <c r="C1934" s="1" t="s">
        <v>0</v>
      </c>
      <c r="D1934" s="106" t="s">
        <v>0</v>
      </c>
      <c r="E1934" s="106" t="s">
        <v>0</v>
      </c>
      <c r="F1934" s="106" t="s">
        <v>0</v>
      </c>
      <c r="G1934" s="2" t="s">
        <v>0</v>
      </c>
      <c r="H1934" s="10" t="s">
        <v>49</v>
      </c>
      <c r="I1934" s="11">
        <f>SUM(I1935)</f>
        <v>3000</v>
      </c>
      <c r="J1934" s="11">
        <f t="shared" ref="J1934:Y1934" si="2913">SUM(J1935)</f>
        <v>0</v>
      </c>
      <c r="K1934" s="11">
        <f t="shared" si="2913"/>
        <v>0</v>
      </c>
      <c r="L1934" s="11">
        <f t="shared" si="2913"/>
        <v>0</v>
      </c>
      <c r="M1934" s="11">
        <f t="shared" si="2913"/>
        <v>0</v>
      </c>
      <c r="N1934" s="11">
        <f t="shared" si="2913"/>
        <v>0</v>
      </c>
      <c r="O1934" s="11">
        <f t="shared" si="2913"/>
        <v>0</v>
      </c>
      <c r="P1934" s="11">
        <f t="shared" si="2913"/>
        <v>0</v>
      </c>
      <c r="Q1934" s="11">
        <f t="shared" si="2913"/>
        <v>0</v>
      </c>
      <c r="R1934" s="11">
        <f t="shared" si="2913"/>
        <v>0</v>
      </c>
      <c r="S1934" s="11">
        <f t="shared" si="2913"/>
        <v>0</v>
      </c>
      <c r="T1934" s="11">
        <f t="shared" si="2913"/>
        <v>0</v>
      </c>
      <c r="U1934" s="11">
        <f t="shared" si="2913"/>
        <v>0</v>
      </c>
      <c r="V1934" s="11">
        <f t="shared" si="2913"/>
        <v>0</v>
      </c>
      <c r="W1934" s="11">
        <f t="shared" si="2913"/>
        <v>0</v>
      </c>
      <c r="X1934" s="11">
        <f t="shared" si="2913"/>
        <v>0</v>
      </c>
      <c r="Y1934" s="11">
        <f t="shared" si="2913"/>
        <v>0</v>
      </c>
      <c r="Z1934" s="11">
        <v>0</v>
      </c>
      <c r="AA1934" s="11">
        <v>0</v>
      </c>
      <c r="AB1934" s="11">
        <f t="shared" ref="AB1934:AQ1934" si="2914">SUM(AB1935)</f>
        <v>0</v>
      </c>
      <c r="AC1934" s="11">
        <f t="shared" si="2914"/>
        <v>0</v>
      </c>
      <c r="AD1934" s="11">
        <f t="shared" si="2914"/>
        <v>0</v>
      </c>
      <c r="AE1934" s="11">
        <f t="shared" si="2914"/>
        <v>0</v>
      </c>
      <c r="AF1934" s="11">
        <f t="shared" si="2914"/>
        <v>0</v>
      </c>
      <c r="AG1934" s="11">
        <f t="shared" si="2914"/>
        <v>0</v>
      </c>
      <c r="AH1934" s="11">
        <f t="shared" si="2914"/>
        <v>0</v>
      </c>
      <c r="AI1934" s="11">
        <f t="shared" si="2914"/>
        <v>0</v>
      </c>
      <c r="AJ1934" s="11">
        <f t="shared" si="2914"/>
        <v>0</v>
      </c>
      <c r="AK1934" s="11">
        <f t="shared" si="2914"/>
        <v>0</v>
      </c>
      <c r="AL1934" s="11">
        <f t="shared" si="2914"/>
        <v>0</v>
      </c>
      <c r="AM1934" s="11">
        <f t="shared" si="2914"/>
        <v>0</v>
      </c>
      <c r="AN1934" s="11">
        <f t="shared" si="2914"/>
        <v>0</v>
      </c>
      <c r="AO1934" s="11">
        <f t="shared" si="2914"/>
        <v>0</v>
      </c>
      <c r="AP1934" s="11">
        <f t="shared" si="2914"/>
        <v>0</v>
      </c>
      <c r="AQ1934" s="11">
        <f t="shared" si="2914"/>
        <v>0</v>
      </c>
      <c r="AR1934" s="11">
        <v>0</v>
      </c>
      <c r="AS1934" s="11">
        <v>0</v>
      </c>
      <c r="AT1934" s="11">
        <f t="shared" ref="AT1934:BI1934" si="2915">SUM(AT1935)</f>
        <v>0</v>
      </c>
      <c r="AU1934" s="11">
        <f t="shared" si="2915"/>
        <v>0</v>
      </c>
      <c r="AV1934" s="11">
        <f t="shared" si="2915"/>
        <v>0</v>
      </c>
      <c r="AW1934" s="11">
        <f t="shared" si="2915"/>
        <v>0</v>
      </c>
      <c r="AX1934" s="11">
        <f t="shared" si="2915"/>
        <v>0</v>
      </c>
      <c r="AY1934" s="11">
        <f t="shared" si="2915"/>
        <v>0</v>
      </c>
      <c r="AZ1934" s="11">
        <f t="shared" si="2915"/>
        <v>0</v>
      </c>
      <c r="BA1934" s="11">
        <f t="shared" si="2915"/>
        <v>0</v>
      </c>
      <c r="BB1934" s="11">
        <f t="shared" si="2915"/>
        <v>0</v>
      </c>
      <c r="BC1934" s="11">
        <f t="shared" si="2915"/>
        <v>0</v>
      </c>
      <c r="BD1934" s="11">
        <f t="shared" si="2915"/>
        <v>0</v>
      </c>
      <c r="BE1934" s="11">
        <f t="shared" si="2915"/>
        <v>0</v>
      </c>
      <c r="BF1934" s="11">
        <f t="shared" si="2915"/>
        <v>0</v>
      </c>
      <c r="BG1934" s="11">
        <f t="shared" si="2915"/>
        <v>0</v>
      </c>
      <c r="BH1934" s="11">
        <f t="shared" si="2915"/>
        <v>0</v>
      </c>
      <c r="BI1934" s="11">
        <f t="shared" si="2915"/>
        <v>0</v>
      </c>
      <c r="BJ1934" s="11">
        <v>0</v>
      </c>
      <c r="BK1934" s="11">
        <v>0</v>
      </c>
    </row>
    <row r="1935" spans="1:63" x14ac:dyDescent="0.25">
      <c r="A1935" s="4" t="s">
        <v>550</v>
      </c>
      <c r="B1935" s="4" t="s">
        <v>58</v>
      </c>
      <c r="C1935" s="4" t="s">
        <v>145</v>
      </c>
      <c r="D1935" s="107" t="s">
        <v>634</v>
      </c>
      <c r="E1935" s="106" t="s">
        <v>50</v>
      </c>
      <c r="F1935" s="106" t="s">
        <v>0</v>
      </c>
      <c r="G1935" s="2" t="s">
        <v>0</v>
      </c>
      <c r="H1935" s="2" t="s">
        <v>51</v>
      </c>
      <c r="I1935" s="12">
        <f>SUM(I1936:I1937)</f>
        <v>3000</v>
      </c>
      <c r="J1935" s="12">
        <f t="shared" ref="J1935:Y1935" si="2916">SUM(J1936:J1937)</f>
        <v>0</v>
      </c>
      <c r="K1935" s="12">
        <f t="shared" si="2916"/>
        <v>0</v>
      </c>
      <c r="L1935" s="12">
        <f t="shared" si="2916"/>
        <v>0</v>
      </c>
      <c r="M1935" s="12">
        <f t="shared" si="2916"/>
        <v>0</v>
      </c>
      <c r="N1935" s="12">
        <f t="shared" si="2916"/>
        <v>0</v>
      </c>
      <c r="O1935" s="12">
        <f t="shared" si="2916"/>
        <v>0</v>
      </c>
      <c r="P1935" s="12">
        <f t="shared" ref="P1935" si="2917">SUM(P1936:P1937)</f>
        <v>0</v>
      </c>
      <c r="Q1935" s="12">
        <f t="shared" si="2916"/>
        <v>0</v>
      </c>
      <c r="R1935" s="12">
        <f t="shared" si="2916"/>
        <v>0</v>
      </c>
      <c r="S1935" s="12">
        <f t="shared" si="2916"/>
        <v>0</v>
      </c>
      <c r="T1935" s="12">
        <f t="shared" si="2916"/>
        <v>0</v>
      </c>
      <c r="U1935" s="12">
        <f t="shared" si="2916"/>
        <v>0</v>
      </c>
      <c r="V1935" s="12">
        <f t="shared" si="2916"/>
        <v>0</v>
      </c>
      <c r="W1935" s="12">
        <f t="shared" si="2916"/>
        <v>0</v>
      </c>
      <c r="X1935" s="12">
        <f t="shared" si="2916"/>
        <v>0</v>
      </c>
      <c r="Y1935" s="12">
        <f t="shared" si="2916"/>
        <v>0</v>
      </c>
      <c r="Z1935" s="12">
        <v>0</v>
      </c>
      <c r="AA1935" s="12">
        <v>0</v>
      </c>
      <c r="AB1935" s="12">
        <f t="shared" ref="AB1935:AQ1935" si="2918">SUM(AB1936:AB1937)</f>
        <v>0</v>
      </c>
      <c r="AC1935" s="12">
        <f t="shared" si="2918"/>
        <v>0</v>
      </c>
      <c r="AD1935" s="12">
        <f t="shared" si="2918"/>
        <v>0</v>
      </c>
      <c r="AE1935" s="12">
        <f t="shared" si="2918"/>
        <v>0</v>
      </c>
      <c r="AF1935" s="12">
        <f t="shared" si="2918"/>
        <v>0</v>
      </c>
      <c r="AG1935" s="12">
        <f t="shared" si="2918"/>
        <v>0</v>
      </c>
      <c r="AH1935" s="12">
        <f t="shared" ref="AH1935" si="2919">SUM(AH1936:AH1937)</f>
        <v>0</v>
      </c>
      <c r="AI1935" s="12">
        <f t="shared" si="2918"/>
        <v>0</v>
      </c>
      <c r="AJ1935" s="12">
        <f t="shared" si="2918"/>
        <v>0</v>
      </c>
      <c r="AK1935" s="12">
        <f t="shared" si="2918"/>
        <v>0</v>
      </c>
      <c r="AL1935" s="12">
        <f t="shared" si="2918"/>
        <v>0</v>
      </c>
      <c r="AM1935" s="12">
        <f t="shared" si="2918"/>
        <v>0</v>
      </c>
      <c r="AN1935" s="12">
        <f t="shared" si="2918"/>
        <v>0</v>
      </c>
      <c r="AO1935" s="12">
        <f t="shared" si="2918"/>
        <v>0</v>
      </c>
      <c r="AP1935" s="12">
        <f t="shared" si="2918"/>
        <v>0</v>
      </c>
      <c r="AQ1935" s="12">
        <f t="shared" si="2918"/>
        <v>0</v>
      </c>
      <c r="AR1935" s="12">
        <v>0</v>
      </c>
      <c r="AS1935" s="12">
        <v>0</v>
      </c>
      <c r="AT1935" s="12">
        <f t="shared" ref="AT1935:BI1935" si="2920">SUM(AT1936:AT1937)</f>
        <v>0</v>
      </c>
      <c r="AU1935" s="12">
        <f t="shared" si="2920"/>
        <v>0</v>
      </c>
      <c r="AV1935" s="12">
        <f t="shared" si="2920"/>
        <v>0</v>
      </c>
      <c r="AW1935" s="12">
        <f t="shared" si="2920"/>
        <v>0</v>
      </c>
      <c r="AX1935" s="12">
        <f t="shared" si="2920"/>
        <v>0</v>
      </c>
      <c r="AY1935" s="12">
        <f t="shared" si="2920"/>
        <v>0</v>
      </c>
      <c r="AZ1935" s="12">
        <f t="shared" ref="AZ1935" si="2921">SUM(AZ1936:AZ1937)</f>
        <v>0</v>
      </c>
      <c r="BA1935" s="12">
        <f t="shared" si="2920"/>
        <v>0</v>
      </c>
      <c r="BB1935" s="12">
        <f t="shared" si="2920"/>
        <v>0</v>
      </c>
      <c r="BC1935" s="12">
        <f t="shared" si="2920"/>
        <v>0</v>
      </c>
      <c r="BD1935" s="12">
        <f t="shared" si="2920"/>
        <v>0</v>
      </c>
      <c r="BE1935" s="12">
        <f t="shared" si="2920"/>
        <v>0</v>
      </c>
      <c r="BF1935" s="12">
        <f t="shared" si="2920"/>
        <v>0</v>
      </c>
      <c r="BG1935" s="12">
        <f t="shared" si="2920"/>
        <v>0</v>
      </c>
      <c r="BH1935" s="12">
        <f t="shared" si="2920"/>
        <v>0</v>
      </c>
      <c r="BI1935" s="12">
        <f t="shared" si="2920"/>
        <v>0</v>
      </c>
      <c r="BJ1935" s="12">
        <v>0</v>
      </c>
      <c r="BK1935" s="12">
        <v>0</v>
      </c>
    </row>
    <row r="1936" spans="1:63" x14ac:dyDescent="0.25">
      <c r="A1936" s="4" t="s">
        <v>550</v>
      </c>
      <c r="B1936" s="4" t="s">
        <v>58</v>
      </c>
      <c r="C1936" s="4" t="s">
        <v>145</v>
      </c>
      <c r="D1936" s="107" t="s">
        <v>634</v>
      </c>
      <c r="E1936" s="117">
        <v>8213</v>
      </c>
      <c r="F1936" s="107"/>
      <c r="G1936" s="103" t="s">
        <v>1656</v>
      </c>
      <c r="H1936" s="13" t="s">
        <v>53</v>
      </c>
      <c r="I1936" s="14">
        <v>3000</v>
      </c>
      <c r="J1936" s="14">
        <v>0</v>
      </c>
      <c r="K1936" s="14"/>
      <c r="L1936" s="14"/>
      <c r="M1936" s="14"/>
      <c r="N1936" s="14"/>
      <c r="O1936" s="14"/>
      <c r="P1936" s="14">
        <f t="shared" si="2877"/>
        <v>0</v>
      </c>
      <c r="Q1936" s="14"/>
      <c r="R1936" s="14"/>
      <c r="S1936" s="14"/>
      <c r="T1936" s="14"/>
      <c r="U1936" s="14"/>
      <c r="V1936" s="14"/>
      <c r="W1936" s="14"/>
      <c r="X1936" s="14"/>
      <c r="Y1936" s="14"/>
      <c r="Z1936" s="14">
        <v>0</v>
      </c>
      <c r="AA1936" s="14">
        <v>0</v>
      </c>
      <c r="AB1936" s="14">
        <v>0</v>
      </c>
      <c r="AC1936" s="14"/>
      <c r="AD1936" s="14"/>
      <c r="AE1936" s="14"/>
      <c r="AF1936" s="14"/>
      <c r="AG1936" s="14"/>
      <c r="AH1936" s="14">
        <f t="shared" si="2878"/>
        <v>0</v>
      </c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>
        <v>0</v>
      </c>
      <c r="AS1936" s="14">
        <v>0</v>
      </c>
      <c r="AT1936" s="14">
        <v>0</v>
      </c>
      <c r="AU1936" s="14"/>
      <c r="AV1936" s="14"/>
      <c r="AW1936" s="14"/>
      <c r="AX1936" s="14"/>
      <c r="AY1936" s="14"/>
      <c r="AZ1936" s="14">
        <f t="shared" si="2879"/>
        <v>0</v>
      </c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>
        <v>0</v>
      </c>
      <c r="BK1936" s="14">
        <v>0</v>
      </c>
    </row>
    <row r="1937" spans="1:63" x14ac:dyDescent="0.25">
      <c r="A1937" s="4" t="s">
        <v>550</v>
      </c>
      <c r="B1937" s="4" t="s">
        <v>58</v>
      </c>
      <c r="C1937" s="4" t="s">
        <v>145</v>
      </c>
      <c r="D1937" s="107" t="s">
        <v>634</v>
      </c>
      <c r="E1937" s="117">
        <v>8215</v>
      </c>
      <c r="F1937" s="107"/>
      <c r="G1937" s="103" t="s">
        <v>1656</v>
      </c>
      <c r="H1937" s="13" t="s">
        <v>70</v>
      </c>
      <c r="I1937" s="14">
        <v>0</v>
      </c>
      <c r="J1937" s="14">
        <v>0</v>
      </c>
      <c r="K1937" s="14"/>
      <c r="L1937" s="14"/>
      <c r="M1937" s="14"/>
      <c r="N1937" s="14"/>
      <c r="O1937" s="14"/>
      <c r="P1937" s="14">
        <f t="shared" si="2877"/>
        <v>0</v>
      </c>
      <c r="Q1937" s="14"/>
      <c r="R1937" s="14"/>
      <c r="S1937" s="14"/>
      <c r="T1937" s="14"/>
      <c r="U1937" s="14"/>
      <c r="V1937" s="14"/>
      <c r="W1937" s="14"/>
      <c r="X1937" s="14"/>
      <c r="Y1937" s="14"/>
      <c r="Z1937" s="14">
        <v>0</v>
      </c>
      <c r="AA1937" s="14">
        <v>0</v>
      </c>
      <c r="AB1937" s="14">
        <v>0</v>
      </c>
      <c r="AC1937" s="14"/>
      <c r="AD1937" s="14"/>
      <c r="AE1937" s="14"/>
      <c r="AF1937" s="14"/>
      <c r="AG1937" s="14"/>
      <c r="AH1937" s="14">
        <f t="shared" si="2878"/>
        <v>0</v>
      </c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>
        <v>0</v>
      </c>
      <c r="AS1937" s="14">
        <v>0</v>
      </c>
      <c r="AT1937" s="14">
        <v>0</v>
      </c>
      <c r="AU1937" s="14"/>
      <c r="AV1937" s="14"/>
      <c r="AW1937" s="14"/>
      <c r="AX1937" s="14"/>
      <c r="AY1937" s="14"/>
      <c r="AZ1937" s="14">
        <f t="shared" si="2879"/>
        <v>0</v>
      </c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>
        <v>0</v>
      </c>
      <c r="BK1937" s="14">
        <v>0</v>
      </c>
    </row>
    <row r="1938" spans="1:63" ht="22.5" x14ac:dyDescent="0.25">
      <c r="A1938" s="13" t="s">
        <v>0</v>
      </c>
      <c r="B1938" s="13" t="s">
        <v>0</v>
      </c>
      <c r="C1938" s="13" t="s">
        <v>0</v>
      </c>
      <c r="D1938" s="103" t="s">
        <v>0</v>
      </c>
      <c r="E1938" s="103" t="s">
        <v>0</v>
      </c>
      <c r="F1938" s="103" t="s">
        <v>0</v>
      </c>
      <c r="G1938" s="13" t="s">
        <v>0</v>
      </c>
      <c r="H1938" s="10" t="s">
        <v>643</v>
      </c>
      <c r="I1938" s="11">
        <f>SUM(I1934,I1930,I1906)</f>
        <v>1274428</v>
      </c>
      <c r="J1938" s="11">
        <f t="shared" ref="J1938:Y1938" si="2922">SUM(J1934,J1930,J1906)</f>
        <v>60000</v>
      </c>
      <c r="K1938" s="11">
        <f t="shared" si="2922"/>
        <v>0</v>
      </c>
      <c r="L1938" s="11">
        <f t="shared" si="2922"/>
        <v>0</v>
      </c>
      <c r="M1938" s="11">
        <f t="shared" si="2922"/>
        <v>0</v>
      </c>
      <c r="N1938" s="11">
        <f t="shared" si="2922"/>
        <v>0</v>
      </c>
      <c r="O1938" s="11">
        <f t="shared" si="2922"/>
        <v>0</v>
      </c>
      <c r="P1938" s="11">
        <f t="shared" si="2922"/>
        <v>60000</v>
      </c>
      <c r="Q1938" s="11">
        <f t="shared" si="2922"/>
        <v>0</v>
      </c>
      <c r="R1938" s="11">
        <f t="shared" si="2922"/>
        <v>0</v>
      </c>
      <c r="S1938" s="11">
        <f t="shared" si="2922"/>
        <v>4000</v>
      </c>
      <c r="T1938" s="11">
        <f t="shared" si="2922"/>
        <v>0</v>
      </c>
      <c r="U1938" s="11">
        <f t="shared" si="2922"/>
        <v>0</v>
      </c>
      <c r="V1938" s="11">
        <f t="shared" si="2922"/>
        <v>0</v>
      </c>
      <c r="W1938" s="11">
        <f t="shared" si="2922"/>
        <v>0</v>
      </c>
      <c r="X1938" s="11">
        <f t="shared" si="2922"/>
        <v>2000</v>
      </c>
      <c r="Y1938" s="11">
        <f t="shared" si="2922"/>
        <v>0</v>
      </c>
      <c r="Z1938" s="11">
        <v>6000</v>
      </c>
      <c r="AA1938" s="11">
        <v>54000</v>
      </c>
      <c r="AB1938" s="11">
        <f t="shared" ref="AB1938:AQ1938" si="2923">SUM(AB1934,AB1930,AB1906)</f>
        <v>60000</v>
      </c>
      <c r="AC1938" s="11">
        <f t="shared" si="2923"/>
        <v>12365</v>
      </c>
      <c r="AD1938" s="11">
        <f t="shared" si="2923"/>
        <v>0</v>
      </c>
      <c r="AE1938" s="11">
        <f t="shared" si="2923"/>
        <v>0</v>
      </c>
      <c r="AF1938" s="11">
        <f t="shared" si="2923"/>
        <v>0</v>
      </c>
      <c r="AG1938" s="11">
        <f t="shared" si="2923"/>
        <v>0</v>
      </c>
      <c r="AH1938" s="11">
        <f t="shared" si="2923"/>
        <v>72365</v>
      </c>
      <c r="AI1938" s="11">
        <f t="shared" si="2923"/>
        <v>0</v>
      </c>
      <c r="AJ1938" s="11">
        <f t="shared" si="2923"/>
        <v>0</v>
      </c>
      <c r="AK1938" s="11">
        <f t="shared" si="2923"/>
        <v>14320</v>
      </c>
      <c r="AL1938" s="11">
        <f t="shared" si="2923"/>
        <v>0</v>
      </c>
      <c r="AM1938" s="11">
        <f t="shared" si="2923"/>
        <v>0</v>
      </c>
      <c r="AN1938" s="11">
        <f t="shared" si="2923"/>
        <v>0</v>
      </c>
      <c r="AO1938" s="11">
        <f t="shared" si="2923"/>
        <v>0</v>
      </c>
      <c r="AP1938" s="11">
        <f t="shared" si="2923"/>
        <v>0</v>
      </c>
      <c r="AQ1938" s="11">
        <f t="shared" si="2923"/>
        <v>0</v>
      </c>
      <c r="AR1938" s="11">
        <v>14320</v>
      </c>
      <c r="AS1938" s="11">
        <v>58045</v>
      </c>
      <c r="AT1938" s="11">
        <f t="shared" ref="AT1938:BI1938" si="2924">SUM(AT1934,AT1930,AT1906)</f>
        <v>251100</v>
      </c>
      <c r="AU1938" s="11">
        <f t="shared" si="2924"/>
        <v>51516</v>
      </c>
      <c r="AV1938" s="11">
        <f t="shared" si="2924"/>
        <v>0</v>
      </c>
      <c r="AW1938" s="11">
        <f t="shared" si="2924"/>
        <v>0</v>
      </c>
      <c r="AX1938" s="11">
        <f t="shared" si="2924"/>
        <v>0</v>
      </c>
      <c r="AY1938" s="11">
        <f t="shared" si="2924"/>
        <v>0</v>
      </c>
      <c r="AZ1938" s="11">
        <f t="shared" si="2924"/>
        <v>302616</v>
      </c>
      <c r="BA1938" s="11">
        <f t="shared" si="2924"/>
        <v>0</v>
      </c>
      <c r="BB1938" s="11">
        <f t="shared" si="2924"/>
        <v>0</v>
      </c>
      <c r="BC1938" s="11">
        <f t="shared" si="2924"/>
        <v>61516</v>
      </c>
      <c r="BD1938" s="11">
        <f t="shared" si="2924"/>
        <v>0</v>
      </c>
      <c r="BE1938" s="11">
        <f t="shared" si="2924"/>
        <v>0</v>
      </c>
      <c r="BF1938" s="11">
        <f t="shared" si="2924"/>
        <v>0</v>
      </c>
      <c r="BG1938" s="11">
        <f t="shared" si="2924"/>
        <v>0</v>
      </c>
      <c r="BH1938" s="11">
        <f t="shared" si="2924"/>
        <v>6000</v>
      </c>
      <c r="BI1938" s="11">
        <f t="shared" si="2924"/>
        <v>16000</v>
      </c>
      <c r="BJ1938" s="11">
        <v>83516</v>
      </c>
      <c r="BK1938" s="11">
        <v>219100</v>
      </c>
    </row>
    <row r="1939" spans="1:63" ht="15.75" thickBot="1" x14ac:dyDescent="0.3">
      <c r="A1939" s="13" t="s">
        <v>0</v>
      </c>
      <c r="B1939" s="13" t="s">
        <v>0</v>
      </c>
      <c r="C1939" s="13" t="s">
        <v>0</v>
      </c>
      <c r="D1939" s="103" t="s">
        <v>0</v>
      </c>
      <c r="E1939" s="103" t="s">
        <v>0</v>
      </c>
      <c r="F1939" s="103" t="s">
        <v>0</v>
      </c>
      <c r="G1939" s="13" t="s">
        <v>0</v>
      </c>
      <c r="H1939" s="2" t="s">
        <v>55</v>
      </c>
      <c r="I1939" s="12">
        <v>10</v>
      </c>
      <c r="J1939" s="13" t="s">
        <v>0</v>
      </c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>
        <v>0</v>
      </c>
      <c r="AA1939" s="13"/>
      <c r="AB1939" s="13" t="s">
        <v>0</v>
      </c>
      <c r="AC1939" s="13"/>
      <c r="AD1939" s="13"/>
      <c r="AE1939" s="13"/>
      <c r="AF1939" s="13"/>
      <c r="AG1939" s="13"/>
      <c r="AH1939" s="13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>
        <v>0</v>
      </c>
      <c r="AS1939" s="13"/>
      <c r="AT1939" s="13" t="s">
        <v>0</v>
      </c>
      <c r="AU1939" s="13"/>
      <c r="AV1939" s="13"/>
      <c r="AW1939" s="13"/>
      <c r="AX1939" s="13"/>
      <c r="AY1939" s="13"/>
      <c r="AZ1939" s="13"/>
      <c r="BA1939" s="13"/>
      <c r="BB1939" s="13"/>
      <c r="BC1939" s="13"/>
      <c r="BD1939" s="13"/>
      <c r="BE1939" s="13"/>
      <c r="BF1939" s="13"/>
      <c r="BG1939" s="13"/>
      <c r="BH1939" s="13"/>
      <c r="BI1939" s="13"/>
      <c r="BJ1939" s="13">
        <v>0</v>
      </c>
      <c r="BK1939" s="13"/>
    </row>
    <row r="1940" spans="1:63" ht="69.75" customHeight="1" thickBot="1" x14ac:dyDescent="0.3">
      <c r="A1940" s="148" t="s">
        <v>0</v>
      </c>
      <c r="B1940" s="148" t="s">
        <v>0</v>
      </c>
      <c r="C1940" s="148" t="s">
        <v>0</v>
      </c>
      <c r="D1940" s="151" t="s">
        <v>0</v>
      </c>
      <c r="E1940" s="151" t="s">
        <v>0</v>
      </c>
      <c r="F1940" s="151" t="s">
        <v>0</v>
      </c>
      <c r="G1940" s="154" t="s">
        <v>0</v>
      </c>
      <c r="H1940" s="5" t="s">
        <v>56</v>
      </c>
      <c r="I1940" s="5" t="s">
        <v>9</v>
      </c>
      <c r="J1940" s="94" t="s">
        <v>10</v>
      </c>
      <c r="K1940" s="94" t="s">
        <v>1602</v>
      </c>
      <c r="L1940" s="94" t="s">
        <v>1535</v>
      </c>
      <c r="M1940" s="94" t="s">
        <v>1591</v>
      </c>
      <c r="N1940" s="94" t="s">
        <v>1592</v>
      </c>
      <c r="O1940" s="94" t="s">
        <v>1593</v>
      </c>
      <c r="P1940" s="94" t="s">
        <v>1606</v>
      </c>
      <c r="Q1940" s="94" t="s">
        <v>1603</v>
      </c>
      <c r="R1940" s="94" t="s">
        <v>1594</v>
      </c>
      <c r="S1940" s="94" t="s">
        <v>1595</v>
      </c>
      <c r="T1940" s="94" t="s">
        <v>1596</v>
      </c>
      <c r="U1940" s="94" t="s">
        <v>1597</v>
      </c>
      <c r="V1940" s="94" t="s">
        <v>1598</v>
      </c>
      <c r="W1940" s="94" t="s">
        <v>1599</v>
      </c>
      <c r="X1940" s="94" t="s">
        <v>1604</v>
      </c>
      <c r="Y1940" s="94" t="s">
        <v>1605</v>
      </c>
      <c r="Z1940" s="94" t="s">
        <v>1600</v>
      </c>
      <c r="AA1940" s="94" t="s">
        <v>1601</v>
      </c>
      <c r="AB1940" s="95" t="s">
        <v>11</v>
      </c>
      <c r="AC1940" s="95" t="s">
        <v>1602</v>
      </c>
      <c r="AD1940" s="95" t="s">
        <v>1535</v>
      </c>
      <c r="AE1940" s="95" t="s">
        <v>1591</v>
      </c>
      <c r="AF1940" s="95" t="s">
        <v>1592</v>
      </c>
      <c r="AG1940" s="95" t="s">
        <v>1593</v>
      </c>
      <c r="AH1940" s="95" t="s">
        <v>1607</v>
      </c>
      <c r="AI1940" s="95" t="s">
        <v>1603</v>
      </c>
      <c r="AJ1940" s="95" t="s">
        <v>1594</v>
      </c>
      <c r="AK1940" s="95" t="s">
        <v>1595</v>
      </c>
      <c r="AL1940" s="95" t="s">
        <v>1596</v>
      </c>
      <c r="AM1940" s="95" t="s">
        <v>1597</v>
      </c>
      <c r="AN1940" s="95" t="s">
        <v>1598</v>
      </c>
      <c r="AO1940" s="95" t="s">
        <v>1599</v>
      </c>
      <c r="AP1940" s="95" t="s">
        <v>1604</v>
      </c>
      <c r="AQ1940" s="95" t="s">
        <v>1605</v>
      </c>
      <c r="AR1940" s="95" t="s">
        <v>1600</v>
      </c>
      <c r="AS1940" s="95" t="s">
        <v>1601</v>
      </c>
      <c r="AT1940" s="96" t="s">
        <v>12</v>
      </c>
      <c r="AU1940" s="96" t="s">
        <v>1602</v>
      </c>
      <c r="AV1940" s="96" t="s">
        <v>1535</v>
      </c>
      <c r="AW1940" s="96" t="s">
        <v>1591</v>
      </c>
      <c r="AX1940" s="96" t="s">
        <v>1592</v>
      </c>
      <c r="AY1940" s="96" t="s">
        <v>1593</v>
      </c>
      <c r="AZ1940" s="96" t="s">
        <v>1608</v>
      </c>
      <c r="BA1940" s="96" t="s">
        <v>1603</v>
      </c>
      <c r="BB1940" s="96" t="s">
        <v>1594</v>
      </c>
      <c r="BC1940" s="96" t="s">
        <v>1595</v>
      </c>
      <c r="BD1940" s="96" t="s">
        <v>1596</v>
      </c>
      <c r="BE1940" s="96" t="s">
        <v>1597</v>
      </c>
      <c r="BF1940" s="96" t="s">
        <v>1598</v>
      </c>
      <c r="BG1940" s="96" t="s">
        <v>1599</v>
      </c>
      <c r="BH1940" s="96" t="s">
        <v>1604</v>
      </c>
      <c r="BI1940" s="96" t="s">
        <v>1605</v>
      </c>
      <c r="BJ1940" s="96" t="s">
        <v>1600</v>
      </c>
      <c r="BK1940" s="96" t="s">
        <v>1601</v>
      </c>
    </row>
    <row r="1941" spans="1:63" x14ac:dyDescent="0.25">
      <c r="A1941" s="149"/>
      <c r="B1941" s="149"/>
      <c r="C1941" s="149"/>
      <c r="D1941" s="152"/>
      <c r="E1941" s="152"/>
      <c r="F1941" s="152"/>
      <c r="G1941" s="155"/>
      <c r="H1941" s="15" t="s">
        <v>0</v>
      </c>
      <c r="I1941" s="9" t="s">
        <v>13</v>
      </c>
      <c r="J1941" s="9">
        <v>1</v>
      </c>
      <c r="K1941" s="9">
        <v>2</v>
      </c>
      <c r="L1941" s="9">
        <v>3</v>
      </c>
      <c r="M1941" s="9">
        <v>4</v>
      </c>
      <c r="N1941" s="9">
        <v>5</v>
      </c>
      <c r="O1941" s="9">
        <v>6</v>
      </c>
      <c r="P1941" s="9">
        <v>7</v>
      </c>
      <c r="Q1941" s="9">
        <v>8</v>
      </c>
      <c r="R1941" s="9">
        <v>9</v>
      </c>
      <c r="S1941" s="9">
        <v>10</v>
      </c>
      <c r="T1941" s="9">
        <v>11</v>
      </c>
      <c r="U1941" s="9">
        <v>12</v>
      </c>
      <c r="V1941" s="9">
        <v>13</v>
      </c>
      <c r="W1941" s="9">
        <v>14</v>
      </c>
      <c r="X1941" s="9">
        <v>15</v>
      </c>
      <c r="Y1941" s="9">
        <v>16</v>
      </c>
      <c r="Z1941" s="9">
        <v>20</v>
      </c>
      <c r="AA1941" s="9">
        <v>21</v>
      </c>
      <c r="AB1941" s="9">
        <v>1</v>
      </c>
      <c r="AC1941" s="9">
        <v>2</v>
      </c>
      <c r="AD1941" s="9">
        <v>3</v>
      </c>
      <c r="AE1941" s="9">
        <v>4</v>
      </c>
      <c r="AF1941" s="9">
        <v>5</v>
      </c>
      <c r="AG1941" s="9">
        <v>6</v>
      </c>
      <c r="AH1941" s="9">
        <v>7</v>
      </c>
      <c r="AI1941" s="9">
        <v>8</v>
      </c>
      <c r="AJ1941" s="9">
        <v>9</v>
      </c>
      <c r="AK1941" s="9">
        <v>10</v>
      </c>
      <c r="AL1941" s="9">
        <v>11</v>
      </c>
      <c r="AM1941" s="9">
        <v>12</v>
      </c>
      <c r="AN1941" s="9">
        <v>13</v>
      </c>
      <c r="AO1941" s="9">
        <v>14</v>
      </c>
      <c r="AP1941" s="9">
        <v>15</v>
      </c>
      <c r="AQ1941" s="9">
        <v>16</v>
      </c>
      <c r="AR1941" s="9">
        <v>20</v>
      </c>
      <c r="AS1941" s="9">
        <v>21</v>
      </c>
      <c r="AT1941" s="9">
        <v>1</v>
      </c>
      <c r="AU1941" s="9">
        <v>2</v>
      </c>
      <c r="AV1941" s="9">
        <v>3</v>
      </c>
      <c r="AW1941" s="9">
        <v>4</v>
      </c>
      <c r="AX1941" s="9">
        <v>5</v>
      </c>
      <c r="AY1941" s="9">
        <v>6</v>
      </c>
      <c r="AZ1941" s="9">
        <v>7</v>
      </c>
      <c r="BA1941" s="9">
        <v>8</v>
      </c>
      <c r="BB1941" s="9">
        <v>9</v>
      </c>
      <c r="BC1941" s="9">
        <v>10</v>
      </c>
      <c r="BD1941" s="9">
        <v>11</v>
      </c>
      <c r="BE1941" s="9">
        <v>12</v>
      </c>
      <c r="BF1941" s="9">
        <v>13</v>
      </c>
      <c r="BG1941" s="9">
        <v>14</v>
      </c>
      <c r="BH1941" s="9">
        <v>15</v>
      </c>
      <c r="BI1941" s="9">
        <v>16</v>
      </c>
      <c r="BJ1941" s="9">
        <v>20</v>
      </c>
      <c r="BK1941" s="9">
        <v>21</v>
      </c>
    </row>
    <row r="1942" spans="1:63" x14ac:dyDescent="0.25">
      <c r="A1942" s="149"/>
      <c r="B1942" s="149"/>
      <c r="C1942" s="149"/>
      <c r="D1942" s="152"/>
      <c r="E1942" s="152"/>
      <c r="F1942" s="152"/>
      <c r="G1942" s="155"/>
      <c r="H1942" s="16" t="s">
        <v>66</v>
      </c>
      <c r="I1942" s="17">
        <f>SUM(I1938)</f>
        <v>1274428</v>
      </c>
      <c r="J1942" s="17">
        <f t="shared" ref="J1942:Y1942" si="2925">SUM(J1938)</f>
        <v>60000</v>
      </c>
      <c r="K1942" s="17">
        <f t="shared" si="2925"/>
        <v>0</v>
      </c>
      <c r="L1942" s="17">
        <f t="shared" si="2925"/>
        <v>0</v>
      </c>
      <c r="M1942" s="17">
        <f t="shared" si="2925"/>
        <v>0</v>
      </c>
      <c r="N1942" s="17">
        <f t="shared" si="2925"/>
        <v>0</v>
      </c>
      <c r="O1942" s="17">
        <f t="shared" si="2925"/>
        <v>0</v>
      </c>
      <c r="P1942" s="17">
        <f t="shared" ref="P1942" si="2926">SUM(P1938)</f>
        <v>60000</v>
      </c>
      <c r="Q1942" s="17">
        <f t="shared" si="2925"/>
        <v>0</v>
      </c>
      <c r="R1942" s="17">
        <f t="shared" si="2925"/>
        <v>0</v>
      </c>
      <c r="S1942" s="17">
        <f t="shared" si="2925"/>
        <v>4000</v>
      </c>
      <c r="T1942" s="17">
        <f t="shared" si="2925"/>
        <v>0</v>
      </c>
      <c r="U1942" s="17">
        <f t="shared" si="2925"/>
        <v>0</v>
      </c>
      <c r="V1942" s="17">
        <f t="shared" si="2925"/>
        <v>0</v>
      </c>
      <c r="W1942" s="17">
        <f t="shared" si="2925"/>
        <v>0</v>
      </c>
      <c r="X1942" s="17">
        <f t="shared" si="2925"/>
        <v>2000</v>
      </c>
      <c r="Y1942" s="17">
        <f t="shared" si="2925"/>
        <v>0</v>
      </c>
      <c r="Z1942" s="17">
        <v>6000</v>
      </c>
      <c r="AA1942" s="17">
        <v>54000</v>
      </c>
      <c r="AB1942" s="17">
        <f t="shared" ref="AB1942:AQ1942" si="2927">SUM(AB1938)</f>
        <v>60000</v>
      </c>
      <c r="AC1942" s="17">
        <f t="shared" si="2927"/>
        <v>12365</v>
      </c>
      <c r="AD1942" s="17">
        <f t="shared" si="2927"/>
        <v>0</v>
      </c>
      <c r="AE1942" s="17">
        <f t="shared" si="2927"/>
        <v>0</v>
      </c>
      <c r="AF1942" s="17">
        <f t="shared" si="2927"/>
        <v>0</v>
      </c>
      <c r="AG1942" s="17">
        <f t="shared" si="2927"/>
        <v>0</v>
      </c>
      <c r="AH1942" s="17">
        <f t="shared" ref="AH1942" si="2928">SUM(AH1938)</f>
        <v>72365</v>
      </c>
      <c r="AI1942" s="17">
        <f t="shared" si="2927"/>
        <v>0</v>
      </c>
      <c r="AJ1942" s="17">
        <f t="shared" si="2927"/>
        <v>0</v>
      </c>
      <c r="AK1942" s="17">
        <f t="shared" si="2927"/>
        <v>14320</v>
      </c>
      <c r="AL1942" s="17">
        <f t="shared" si="2927"/>
        <v>0</v>
      </c>
      <c r="AM1942" s="17">
        <f t="shared" si="2927"/>
        <v>0</v>
      </c>
      <c r="AN1942" s="17">
        <f t="shared" si="2927"/>
        <v>0</v>
      </c>
      <c r="AO1942" s="17">
        <f t="shared" si="2927"/>
        <v>0</v>
      </c>
      <c r="AP1942" s="17">
        <f t="shared" si="2927"/>
        <v>0</v>
      </c>
      <c r="AQ1942" s="17">
        <f t="shared" si="2927"/>
        <v>0</v>
      </c>
      <c r="AR1942" s="17">
        <v>14320</v>
      </c>
      <c r="AS1942" s="17">
        <v>58045</v>
      </c>
      <c r="AT1942" s="17">
        <f t="shared" ref="AT1942:BI1942" si="2929">SUM(AT1938)</f>
        <v>251100</v>
      </c>
      <c r="AU1942" s="17">
        <f t="shared" si="2929"/>
        <v>51516</v>
      </c>
      <c r="AV1942" s="17">
        <f t="shared" si="2929"/>
        <v>0</v>
      </c>
      <c r="AW1942" s="17">
        <f t="shared" si="2929"/>
        <v>0</v>
      </c>
      <c r="AX1942" s="17">
        <f t="shared" si="2929"/>
        <v>0</v>
      </c>
      <c r="AY1942" s="17">
        <f t="shared" si="2929"/>
        <v>0</v>
      </c>
      <c r="AZ1942" s="17">
        <f t="shared" ref="AZ1942" si="2930">SUM(AZ1938)</f>
        <v>302616</v>
      </c>
      <c r="BA1942" s="17">
        <f t="shared" si="2929"/>
        <v>0</v>
      </c>
      <c r="BB1942" s="17">
        <f t="shared" si="2929"/>
        <v>0</v>
      </c>
      <c r="BC1942" s="17">
        <f t="shared" si="2929"/>
        <v>61516</v>
      </c>
      <c r="BD1942" s="17">
        <f t="shared" si="2929"/>
        <v>0</v>
      </c>
      <c r="BE1942" s="17">
        <f t="shared" si="2929"/>
        <v>0</v>
      </c>
      <c r="BF1942" s="17">
        <f t="shared" si="2929"/>
        <v>0</v>
      </c>
      <c r="BG1942" s="17">
        <f t="shared" si="2929"/>
        <v>0</v>
      </c>
      <c r="BH1942" s="17">
        <f t="shared" si="2929"/>
        <v>6000</v>
      </c>
      <c r="BI1942" s="17">
        <f t="shared" si="2929"/>
        <v>16000</v>
      </c>
      <c r="BJ1942" s="17">
        <v>83516</v>
      </c>
      <c r="BK1942" s="17">
        <v>219100</v>
      </c>
    </row>
    <row r="1943" spans="1:63" x14ac:dyDescent="0.25">
      <c r="A1943" s="149"/>
      <c r="B1943" s="149"/>
      <c r="C1943" s="149"/>
      <c r="D1943" s="152"/>
      <c r="E1943" s="152"/>
      <c r="F1943" s="152"/>
      <c r="G1943" s="155"/>
      <c r="H1943" s="18" t="s">
        <v>57</v>
      </c>
      <c r="I1943" s="17">
        <f>SUM(I1942)</f>
        <v>1274428</v>
      </c>
      <c r="J1943" s="17">
        <f t="shared" ref="J1943:Y1943" si="2931">SUM(J1942)</f>
        <v>60000</v>
      </c>
      <c r="K1943" s="17">
        <f t="shared" si="2931"/>
        <v>0</v>
      </c>
      <c r="L1943" s="17">
        <f t="shared" si="2931"/>
        <v>0</v>
      </c>
      <c r="M1943" s="17">
        <f t="shared" si="2931"/>
        <v>0</v>
      </c>
      <c r="N1943" s="17">
        <f t="shared" si="2931"/>
        <v>0</v>
      </c>
      <c r="O1943" s="17">
        <f t="shared" si="2931"/>
        <v>0</v>
      </c>
      <c r="P1943" s="17">
        <f t="shared" ref="P1943" si="2932">SUM(P1942)</f>
        <v>60000</v>
      </c>
      <c r="Q1943" s="17">
        <f t="shared" si="2931"/>
        <v>0</v>
      </c>
      <c r="R1943" s="17">
        <f t="shared" si="2931"/>
        <v>0</v>
      </c>
      <c r="S1943" s="17">
        <f t="shared" si="2931"/>
        <v>4000</v>
      </c>
      <c r="T1943" s="17">
        <f t="shared" si="2931"/>
        <v>0</v>
      </c>
      <c r="U1943" s="17">
        <f t="shared" si="2931"/>
        <v>0</v>
      </c>
      <c r="V1943" s="17">
        <f t="shared" si="2931"/>
        <v>0</v>
      </c>
      <c r="W1943" s="17">
        <f t="shared" si="2931"/>
        <v>0</v>
      </c>
      <c r="X1943" s="17">
        <f t="shared" si="2931"/>
        <v>2000</v>
      </c>
      <c r="Y1943" s="17">
        <f t="shared" si="2931"/>
        <v>0</v>
      </c>
      <c r="Z1943" s="17">
        <v>6000</v>
      </c>
      <c r="AA1943" s="17">
        <v>54000</v>
      </c>
      <c r="AB1943" s="17">
        <f t="shared" ref="AB1943:AQ1943" si="2933">SUM(AB1942)</f>
        <v>60000</v>
      </c>
      <c r="AC1943" s="17">
        <f t="shared" si="2933"/>
        <v>12365</v>
      </c>
      <c r="AD1943" s="17">
        <f t="shared" si="2933"/>
        <v>0</v>
      </c>
      <c r="AE1943" s="17">
        <f t="shared" si="2933"/>
        <v>0</v>
      </c>
      <c r="AF1943" s="17">
        <f t="shared" si="2933"/>
        <v>0</v>
      </c>
      <c r="AG1943" s="17">
        <f t="shared" si="2933"/>
        <v>0</v>
      </c>
      <c r="AH1943" s="17">
        <f t="shared" ref="AH1943" si="2934">SUM(AH1942)</f>
        <v>72365</v>
      </c>
      <c r="AI1943" s="17">
        <f t="shared" si="2933"/>
        <v>0</v>
      </c>
      <c r="AJ1943" s="17">
        <f t="shared" si="2933"/>
        <v>0</v>
      </c>
      <c r="AK1943" s="17">
        <f t="shared" si="2933"/>
        <v>14320</v>
      </c>
      <c r="AL1943" s="17">
        <f t="shared" si="2933"/>
        <v>0</v>
      </c>
      <c r="AM1943" s="17">
        <f t="shared" si="2933"/>
        <v>0</v>
      </c>
      <c r="AN1943" s="17">
        <f t="shared" si="2933"/>
        <v>0</v>
      </c>
      <c r="AO1943" s="17">
        <f t="shared" si="2933"/>
        <v>0</v>
      </c>
      <c r="AP1943" s="17">
        <f t="shared" si="2933"/>
        <v>0</v>
      </c>
      <c r="AQ1943" s="17">
        <f t="shared" si="2933"/>
        <v>0</v>
      </c>
      <c r="AR1943" s="17">
        <v>14320</v>
      </c>
      <c r="AS1943" s="17">
        <v>58045</v>
      </c>
      <c r="AT1943" s="17">
        <f t="shared" ref="AT1943:BI1943" si="2935">SUM(AT1942)</f>
        <v>251100</v>
      </c>
      <c r="AU1943" s="17">
        <f t="shared" si="2935"/>
        <v>51516</v>
      </c>
      <c r="AV1943" s="17">
        <f t="shared" si="2935"/>
        <v>0</v>
      </c>
      <c r="AW1943" s="17">
        <f t="shared" si="2935"/>
        <v>0</v>
      </c>
      <c r="AX1943" s="17">
        <f t="shared" si="2935"/>
        <v>0</v>
      </c>
      <c r="AY1943" s="17">
        <f t="shared" si="2935"/>
        <v>0</v>
      </c>
      <c r="AZ1943" s="17">
        <f t="shared" ref="AZ1943" si="2936">SUM(AZ1942)</f>
        <v>302616</v>
      </c>
      <c r="BA1943" s="17">
        <f t="shared" si="2935"/>
        <v>0</v>
      </c>
      <c r="BB1943" s="17">
        <f t="shared" si="2935"/>
        <v>0</v>
      </c>
      <c r="BC1943" s="17">
        <f t="shared" si="2935"/>
        <v>61516</v>
      </c>
      <c r="BD1943" s="17">
        <f t="shared" si="2935"/>
        <v>0</v>
      </c>
      <c r="BE1943" s="17">
        <f t="shared" si="2935"/>
        <v>0</v>
      </c>
      <c r="BF1943" s="17">
        <f t="shared" si="2935"/>
        <v>0</v>
      </c>
      <c r="BG1943" s="17">
        <f t="shared" si="2935"/>
        <v>0</v>
      </c>
      <c r="BH1943" s="17">
        <f t="shared" si="2935"/>
        <v>6000</v>
      </c>
      <c r="BI1943" s="17">
        <f t="shared" si="2935"/>
        <v>16000</v>
      </c>
      <c r="BJ1943" s="17">
        <v>83516</v>
      </c>
      <c r="BK1943" s="17">
        <v>219100</v>
      </c>
    </row>
    <row r="1944" spans="1:63" x14ac:dyDescent="0.25">
      <c r="A1944" s="150"/>
      <c r="B1944" s="150"/>
      <c r="C1944" s="150"/>
      <c r="D1944" s="153"/>
      <c r="E1944" s="153"/>
      <c r="F1944" s="153"/>
      <c r="G1944" s="156"/>
      <c r="P1944">
        <f t="shared" si="2877"/>
        <v>0</v>
      </c>
      <c r="Z1944">
        <v>0</v>
      </c>
      <c r="AA1944">
        <v>0</v>
      </c>
      <c r="AH1944">
        <f t="shared" si="2878"/>
        <v>0</v>
      </c>
      <c r="AR1944">
        <v>0</v>
      </c>
      <c r="AS1944">
        <v>0</v>
      </c>
      <c r="AZ1944">
        <f t="shared" si="2879"/>
        <v>0</v>
      </c>
      <c r="BJ1944">
        <v>0</v>
      </c>
      <c r="BK1944">
        <v>0</v>
      </c>
    </row>
    <row r="1945" spans="1:63" ht="15.75" thickBot="1" x14ac:dyDescent="0.3">
      <c r="A1945" s="13" t="s">
        <v>0</v>
      </c>
      <c r="B1945" s="13" t="s">
        <v>0</v>
      </c>
      <c r="C1945" s="13" t="s">
        <v>0</v>
      </c>
      <c r="D1945" s="103" t="s">
        <v>0</v>
      </c>
      <c r="E1945" s="103" t="s">
        <v>0</v>
      </c>
      <c r="F1945" s="103" t="s">
        <v>0</v>
      </c>
      <c r="G1945" s="13" t="s">
        <v>0</v>
      </c>
      <c r="H1945" s="19" t="s">
        <v>0</v>
      </c>
      <c r="I1945" s="19" t="s">
        <v>0</v>
      </c>
      <c r="J1945" s="19" t="s">
        <v>0</v>
      </c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>
        <v>0</v>
      </c>
      <c r="AA1945" s="19">
        <v>0</v>
      </c>
      <c r="AB1945" s="19" t="s">
        <v>0</v>
      </c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>
        <v>0</v>
      </c>
      <c r="AS1945" s="19">
        <v>0</v>
      </c>
      <c r="AT1945" s="19" t="s">
        <v>0</v>
      </c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>
        <v>0</v>
      </c>
      <c r="BK1945" s="19">
        <v>0</v>
      </c>
    </row>
    <row r="1946" spans="1:63" ht="69.75" customHeight="1" thickBot="1" x14ac:dyDescent="0.3">
      <c r="A1946" s="5" t="s">
        <v>2</v>
      </c>
      <c r="B1946" s="5" t="s">
        <v>3</v>
      </c>
      <c r="C1946" s="5" t="s">
        <v>4</v>
      </c>
      <c r="D1946" s="108" t="s">
        <v>0</v>
      </c>
      <c r="E1946" s="116" t="s">
        <v>5</v>
      </c>
      <c r="F1946" s="116" t="s">
        <v>6</v>
      </c>
      <c r="G1946" s="5" t="s">
        <v>7</v>
      </c>
      <c r="H1946" s="5" t="s">
        <v>8</v>
      </c>
      <c r="I1946" s="5" t="s">
        <v>9</v>
      </c>
      <c r="J1946" s="94" t="s">
        <v>10</v>
      </c>
      <c r="K1946" s="94" t="s">
        <v>1602</v>
      </c>
      <c r="L1946" s="94" t="s">
        <v>1535</v>
      </c>
      <c r="M1946" s="94" t="s">
        <v>1591</v>
      </c>
      <c r="N1946" s="94" t="s">
        <v>1592</v>
      </c>
      <c r="O1946" s="94" t="s">
        <v>1593</v>
      </c>
      <c r="P1946" s="94" t="s">
        <v>1606</v>
      </c>
      <c r="Q1946" s="94" t="s">
        <v>1603</v>
      </c>
      <c r="R1946" s="94" t="s">
        <v>1594</v>
      </c>
      <c r="S1946" s="94" t="s">
        <v>1595</v>
      </c>
      <c r="T1946" s="94" t="s">
        <v>1596</v>
      </c>
      <c r="U1946" s="94" t="s">
        <v>1597</v>
      </c>
      <c r="V1946" s="94" t="s">
        <v>1598</v>
      </c>
      <c r="W1946" s="94" t="s">
        <v>1599</v>
      </c>
      <c r="X1946" s="94" t="s">
        <v>1604</v>
      </c>
      <c r="Y1946" s="94" t="s">
        <v>1605</v>
      </c>
      <c r="Z1946" s="94" t="s">
        <v>1600</v>
      </c>
      <c r="AA1946" s="94" t="s">
        <v>1601</v>
      </c>
      <c r="AB1946" s="95" t="s">
        <v>11</v>
      </c>
      <c r="AC1946" s="95" t="s">
        <v>1602</v>
      </c>
      <c r="AD1946" s="95" t="s">
        <v>1535</v>
      </c>
      <c r="AE1946" s="95" t="s">
        <v>1591</v>
      </c>
      <c r="AF1946" s="95" t="s">
        <v>1592</v>
      </c>
      <c r="AG1946" s="95" t="s">
        <v>1593</v>
      </c>
      <c r="AH1946" s="95" t="s">
        <v>1607</v>
      </c>
      <c r="AI1946" s="95" t="s">
        <v>1603</v>
      </c>
      <c r="AJ1946" s="95" t="s">
        <v>1594</v>
      </c>
      <c r="AK1946" s="95" t="s">
        <v>1595</v>
      </c>
      <c r="AL1946" s="95" t="s">
        <v>1596</v>
      </c>
      <c r="AM1946" s="95" t="s">
        <v>1597</v>
      </c>
      <c r="AN1946" s="95" t="s">
        <v>1598</v>
      </c>
      <c r="AO1946" s="95" t="s">
        <v>1599</v>
      </c>
      <c r="AP1946" s="95" t="s">
        <v>1604</v>
      </c>
      <c r="AQ1946" s="95" t="s">
        <v>1605</v>
      </c>
      <c r="AR1946" s="95" t="s">
        <v>1600</v>
      </c>
      <c r="AS1946" s="95" t="s">
        <v>1601</v>
      </c>
      <c r="AT1946" s="96" t="s">
        <v>12</v>
      </c>
      <c r="AU1946" s="96" t="s">
        <v>1602</v>
      </c>
      <c r="AV1946" s="96" t="s">
        <v>1535</v>
      </c>
      <c r="AW1946" s="96" t="s">
        <v>1591</v>
      </c>
      <c r="AX1946" s="96" t="s">
        <v>1592</v>
      </c>
      <c r="AY1946" s="96" t="s">
        <v>1593</v>
      </c>
      <c r="AZ1946" s="96" t="s">
        <v>1608</v>
      </c>
      <c r="BA1946" s="96" t="s">
        <v>1603</v>
      </c>
      <c r="BB1946" s="96" t="s">
        <v>1594</v>
      </c>
      <c r="BC1946" s="96" t="s">
        <v>1595</v>
      </c>
      <c r="BD1946" s="96" t="s">
        <v>1596</v>
      </c>
      <c r="BE1946" s="96" t="s">
        <v>1597</v>
      </c>
      <c r="BF1946" s="96" t="s">
        <v>1598</v>
      </c>
      <c r="BG1946" s="96" t="s">
        <v>1599</v>
      </c>
      <c r="BH1946" s="96" t="s">
        <v>1604</v>
      </c>
      <c r="BI1946" s="96" t="s">
        <v>1605</v>
      </c>
      <c r="BJ1946" s="96" t="s">
        <v>1600</v>
      </c>
      <c r="BK1946" s="96" t="s">
        <v>1601</v>
      </c>
    </row>
    <row r="1947" spans="1:63" x14ac:dyDescent="0.25">
      <c r="A1947" s="6" t="s">
        <v>0</v>
      </c>
      <c r="B1947" s="6" t="s">
        <v>0</v>
      </c>
      <c r="C1947" s="6" t="s">
        <v>0</v>
      </c>
      <c r="D1947" s="109" t="s">
        <v>0</v>
      </c>
      <c r="E1947" s="109" t="s">
        <v>0</v>
      </c>
      <c r="F1947" s="125" t="s">
        <v>0</v>
      </c>
      <c r="G1947" s="7" t="s">
        <v>0</v>
      </c>
      <c r="H1947" s="8" t="s">
        <v>0</v>
      </c>
      <c r="I1947" s="9" t="s">
        <v>13</v>
      </c>
      <c r="J1947" s="9">
        <v>1</v>
      </c>
      <c r="K1947" s="9">
        <v>2</v>
      </c>
      <c r="L1947" s="9">
        <v>3</v>
      </c>
      <c r="M1947" s="9">
        <v>4</v>
      </c>
      <c r="N1947" s="9">
        <v>5</v>
      </c>
      <c r="O1947" s="9">
        <v>6</v>
      </c>
      <c r="P1947" s="9">
        <v>7</v>
      </c>
      <c r="Q1947" s="9">
        <v>8</v>
      </c>
      <c r="R1947" s="9">
        <v>9</v>
      </c>
      <c r="S1947" s="9">
        <v>10</v>
      </c>
      <c r="T1947" s="9">
        <v>11</v>
      </c>
      <c r="U1947" s="9">
        <v>12</v>
      </c>
      <c r="V1947" s="9">
        <v>13</v>
      </c>
      <c r="W1947" s="9">
        <v>14</v>
      </c>
      <c r="X1947" s="9">
        <v>15</v>
      </c>
      <c r="Y1947" s="9">
        <v>16</v>
      </c>
      <c r="Z1947" s="9">
        <v>20</v>
      </c>
      <c r="AA1947" s="9">
        <v>21</v>
      </c>
      <c r="AB1947" s="9">
        <v>1</v>
      </c>
      <c r="AC1947" s="9">
        <v>2</v>
      </c>
      <c r="AD1947" s="9">
        <v>3</v>
      </c>
      <c r="AE1947" s="9">
        <v>4</v>
      </c>
      <c r="AF1947" s="9">
        <v>5</v>
      </c>
      <c r="AG1947" s="9">
        <v>6</v>
      </c>
      <c r="AH1947" s="9">
        <v>7</v>
      </c>
      <c r="AI1947" s="9">
        <v>8</v>
      </c>
      <c r="AJ1947" s="9">
        <v>9</v>
      </c>
      <c r="AK1947" s="9">
        <v>10</v>
      </c>
      <c r="AL1947" s="9">
        <v>11</v>
      </c>
      <c r="AM1947" s="9">
        <v>12</v>
      </c>
      <c r="AN1947" s="9">
        <v>13</v>
      </c>
      <c r="AO1947" s="9">
        <v>14</v>
      </c>
      <c r="AP1947" s="9">
        <v>15</v>
      </c>
      <c r="AQ1947" s="9">
        <v>16</v>
      </c>
      <c r="AR1947" s="9">
        <v>20</v>
      </c>
      <c r="AS1947" s="9">
        <v>21</v>
      </c>
      <c r="AT1947" s="9">
        <v>1</v>
      </c>
      <c r="AU1947" s="9">
        <v>2</v>
      </c>
      <c r="AV1947" s="9">
        <v>3</v>
      </c>
      <c r="AW1947" s="9">
        <v>4</v>
      </c>
      <c r="AX1947" s="9">
        <v>5</v>
      </c>
      <c r="AY1947" s="9">
        <v>6</v>
      </c>
      <c r="AZ1947" s="9">
        <v>7</v>
      </c>
      <c r="BA1947" s="9">
        <v>8</v>
      </c>
      <c r="BB1947" s="9">
        <v>9</v>
      </c>
      <c r="BC1947" s="9">
        <v>10</v>
      </c>
      <c r="BD1947" s="9">
        <v>11</v>
      </c>
      <c r="BE1947" s="9">
        <v>12</v>
      </c>
      <c r="BF1947" s="9">
        <v>13</v>
      </c>
      <c r="BG1947" s="9">
        <v>14</v>
      </c>
      <c r="BH1947" s="9">
        <v>15</v>
      </c>
      <c r="BI1947" s="9">
        <v>16</v>
      </c>
      <c r="BJ1947" s="9">
        <v>20</v>
      </c>
      <c r="BK1947" s="9">
        <v>21</v>
      </c>
    </row>
    <row r="1948" spans="1:63" x14ac:dyDescent="0.25">
      <c r="A1948" s="1" t="s">
        <v>550</v>
      </c>
      <c r="B1948" s="1" t="s">
        <v>58</v>
      </c>
      <c r="C1948" s="4" t="s">
        <v>146</v>
      </c>
      <c r="D1948" s="107" t="s">
        <v>644</v>
      </c>
      <c r="E1948" s="106" t="s">
        <v>0</v>
      </c>
      <c r="F1948" s="106" t="s">
        <v>0</v>
      </c>
      <c r="G1948" s="2" t="s">
        <v>0</v>
      </c>
      <c r="H1948" s="2" t="s">
        <v>645</v>
      </c>
      <c r="I1948" s="3" t="s">
        <v>0</v>
      </c>
      <c r="J1948" s="3" t="s">
        <v>0</v>
      </c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>
        <v>0</v>
      </c>
      <c r="AA1948" s="3">
        <v>0</v>
      </c>
      <c r="AB1948" s="3" t="s">
        <v>0</v>
      </c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>
        <v>0</v>
      </c>
      <c r="AS1948" s="3">
        <v>0</v>
      </c>
      <c r="AT1948" s="3" t="s">
        <v>0</v>
      </c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>
        <v>0</v>
      </c>
      <c r="BK1948" s="3">
        <v>0</v>
      </c>
    </row>
    <row r="1949" spans="1:63" ht="33.75" x14ac:dyDescent="0.25">
      <c r="A1949" s="1" t="s">
        <v>0</v>
      </c>
      <c r="B1949" s="1" t="s">
        <v>0</v>
      </c>
      <c r="C1949" s="1" t="s">
        <v>0</v>
      </c>
      <c r="D1949" s="106" t="s">
        <v>0</v>
      </c>
      <c r="E1949" s="106" t="s">
        <v>0</v>
      </c>
      <c r="F1949" s="106" t="s">
        <v>0</v>
      </c>
      <c r="G1949" s="2" t="s">
        <v>0</v>
      </c>
      <c r="H1949" s="10" t="s">
        <v>15</v>
      </c>
      <c r="I1949" s="11">
        <f>SUM(I1950,I1958,I1960)</f>
        <v>1091590</v>
      </c>
      <c r="J1949" s="11">
        <f t="shared" ref="J1949:Y1949" si="2937">SUM(J1950,J1958,J1960)</f>
        <v>90000</v>
      </c>
      <c r="K1949" s="11">
        <f t="shared" si="2937"/>
        <v>0</v>
      </c>
      <c r="L1949" s="11">
        <f t="shared" si="2937"/>
        <v>0</v>
      </c>
      <c r="M1949" s="11">
        <f t="shared" si="2937"/>
        <v>0</v>
      </c>
      <c r="N1949" s="11">
        <f t="shared" si="2937"/>
        <v>0</v>
      </c>
      <c r="O1949" s="11">
        <f t="shared" si="2937"/>
        <v>0</v>
      </c>
      <c r="P1949" s="11">
        <f t="shared" ref="P1949" si="2938">SUM(P1950,P1958,P1960)</f>
        <v>90000</v>
      </c>
      <c r="Q1949" s="11">
        <f t="shared" si="2937"/>
        <v>3030</v>
      </c>
      <c r="R1949" s="11">
        <f t="shared" si="2937"/>
        <v>0</v>
      </c>
      <c r="S1949" s="11">
        <f t="shared" si="2937"/>
        <v>0</v>
      </c>
      <c r="T1949" s="11">
        <f t="shared" si="2937"/>
        <v>2326</v>
      </c>
      <c r="U1949" s="11">
        <f t="shared" si="2937"/>
        <v>14090</v>
      </c>
      <c r="V1949" s="11">
        <f t="shared" si="2937"/>
        <v>0</v>
      </c>
      <c r="W1949" s="11">
        <f t="shared" si="2937"/>
        <v>13744</v>
      </c>
      <c r="X1949" s="11">
        <f t="shared" si="2937"/>
        <v>0</v>
      </c>
      <c r="Y1949" s="11">
        <f t="shared" si="2937"/>
        <v>42830</v>
      </c>
      <c r="Z1949" s="11">
        <v>76020</v>
      </c>
      <c r="AA1949" s="11">
        <v>13980</v>
      </c>
      <c r="AB1949" s="11">
        <f t="shared" ref="AB1949:AQ1949" si="2939">SUM(AB1950,AB1958,AB1960)</f>
        <v>27000</v>
      </c>
      <c r="AC1949" s="11">
        <f t="shared" si="2939"/>
        <v>5000</v>
      </c>
      <c r="AD1949" s="11">
        <f t="shared" si="2939"/>
        <v>0</v>
      </c>
      <c r="AE1949" s="11">
        <f t="shared" si="2939"/>
        <v>6784</v>
      </c>
      <c r="AF1949" s="11">
        <f t="shared" si="2939"/>
        <v>0</v>
      </c>
      <c r="AG1949" s="11">
        <f t="shared" si="2939"/>
        <v>0</v>
      </c>
      <c r="AH1949" s="11">
        <f t="shared" ref="AH1949" si="2940">SUM(AH1950,AH1958,AH1960)</f>
        <v>38784</v>
      </c>
      <c r="AI1949" s="11">
        <f t="shared" si="2939"/>
        <v>0</v>
      </c>
      <c r="AJ1949" s="11">
        <f t="shared" si="2939"/>
        <v>0</v>
      </c>
      <c r="AK1949" s="11">
        <f t="shared" si="2939"/>
        <v>7284</v>
      </c>
      <c r="AL1949" s="11">
        <f t="shared" si="2939"/>
        <v>0</v>
      </c>
      <c r="AM1949" s="11">
        <f t="shared" si="2939"/>
        <v>0</v>
      </c>
      <c r="AN1949" s="11">
        <f t="shared" si="2939"/>
        <v>6784</v>
      </c>
      <c r="AO1949" s="11">
        <f t="shared" si="2939"/>
        <v>0</v>
      </c>
      <c r="AP1949" s="11">
        <f t="shared" si="2939"/>
        <v>0</v>
      </c>
      <c r="AQ1949" s="11">
        <f t="shared" si="2939"/>
        <v>0</v>
      </c>
      <c r="AR1949" s="11">
        <v>14068</v>
      </c>
      <c r="AS1949" s="11">
        <v>24716</v>
      </c>
      <c r="AT1949" s="11">
        <f t="shared" ref="AT1949:BI1949" si="2941">SUM(AT1950,AT1958,AT1960)</f>
        <v>48000</v>
      </c>
      <c r="AU1949" s="11">
        <f t="shared" si="2941"/>
        <v>14162</v>
      </c>
      <c r="AV1949" s="11">
        <f t="shared" si="2941"/>
        <v>0</v>
      </c>
      <c r="AW1949" s="11">
        <f t="shared" si="2941"/>
        <v>0</v>
      </c>
      <c r="AX1949" s="11">
        <f t="shared" si="2941"/>
        <v>0</v>
      </c>
      <c r="AY1949" s="11">
        <f t="shared" si="2941"/>
        <v>0</v>
      </c>
      <c r="AZ1949" s="11">
        <f t="shared" ref="AZ1949" si="2942">SUM(AZ1950,AZ1958,AZ1960)</f>
        <v>62162</v>
      </c>
      <c r="BA1949" s="11">
        <f t="shared" si="2941"/>
        <v>10000</v>
      </c>
      <c r="BB1949" s="11">
        <f t="shared" si="2941"/>
        <v>0</v>
      </c>
      <c r="BC1949" s="11">
        <f t="shared" si="2941"/>
        <v>14162</v>
      </c>
      <c r="BD1949" s="11">
        <f t="shared" si="2941"/>
        <v>0</v>
      </c>
      <c r="BE1949" s="11">
        <f t="shared" si="2941"/>
        <v>0</v>
      </c>
      <c r="BF1949" s="11">
        <f t="shared" si="2941"/>
        <v>0</v>
      </c>
      <c r="BG1949" s="11">
        <f t="shared" si="2941"/>
        <v>7500</v>
      </c>
      <c r="BH1949" s="11">
        <f t="shared" si="2941"/>
        <v>0</v>
      </c>
      <c r="BI1949" s="11">
        <f t="shared" si="2941"/>
        <v>0</v>
      </c>
      <c r="BJ1949" s="11">
        <v>31662</v>
      </c>
      <c r="BK1949" s="11">
        <v>30500</v>
      </c>
    </row>
    <row r="1950" spans="1:63" x14ac:dyDescent="0.25">
      <c r="A1950" s="4" t="s">
        <v>550</v>
      </c>
      <c r="B1950" s="4" t="s">
        <v>58</v>
      </c>
      <c r="C1950" s="4" t="s">
        <v>146</v>
      </c>
      <c r="D1950" s="107" t="s">
        <v>644</v>
      </c>
      <c r="E1950" s="106" t="s">
        <v>16</v>
      </c>
      <c r="F1950" s="106" t="s">
        <v>0</v>
      </c>
      <c r="G1950" s="2" t="s">
        <v>0</v>
      </c>
      <c r="H1950" s="2" t="s">
        <v>17</v>
      </c>
      <c r="I1950" s="12">
        <f>SUM(I1951:I1952)</f>
        <v>816434</v>
      </c>
      <c r="J1950" s="12">
        <f t="shared" ref="J1950:Y1950" si="2943">SUM(J1951:J1952)</f>
        <v>0</v>
      </c>
      <c r="K1950" s="12">
        <f t="shared" si="2943"/>
        <v>0</v>
      </c>
      <c r="L1950" s="12">
        <f t="shared" si="2943"/>
        <v>0</v>
      </c>
      <c r="M1950" s="12">
        <f t="shared" si="2943"/>
        <v>0</v>
      </c>
      <c r="N1950" s="12">
        <f t="shared" si="2943"/>
        <v>0</v>
      </c>
      <c r="O1950" s="12">
        <f t="shared" si="2943"/>
        <v>0</v>
      </c>
      <c r="P1950" s="12">
        <f t="shared" ref="P1950" si="2944">SUM(P1951:P1952)</f>
        <v>0</v>
      </c>
      <c r="Q1950" s="12">
        <f t="shared" si="2943"/>
        <v>0</v>
      </c>
      <c r="R1950" s="12">
        <f t="shared" si="2943"/>
        <v>0</v>
      </c>
      <c r="S1950" s="12">
        <f t="shared" si="2943"/>
        <v>0</v>
      </c>
      <c r="T1950" s="12">
        <f t="shared" si="2943"/>
        <v>0</v>
      </c>
      <c r="U1950" s="12">
        <f t="shared" si="2943"/>
        <v>0</v>
      </c>
      <c r="V1950" s="12">
        <f t="shared" si="2943"/>
        <v>0</v>
      </c>
      <c r="W1950" s="12">
        <f t="shared" si="2943"/>
        <v>0</v>
      </c>
      <c r="X1950" s="12">
        <f t="shared" si="2943"/>
        <v>0</v>
      </c>
      <c r="Y1950" s="12">
        <f t="shared" si="2943"/>
        <v>0</v>
      </c>
      <c r="Z1950" s="12">
        <v>0</v>
      </c>
      <c r="AA1950" s="12">
        <v>0</v>
      </c>
      <c r="AB1950" s="12">
        <f t="shared" ref="AB1950:AQ1950" si="2945">SUM(AB1951:AB1952)</f>
        <v>0</v>
      </c>
      <c r="AC1950" s="12">
        <f t="shared" si="2945"/>
        <v>0</v>
      </c>
      <c r="AD1950" s="12">
        <f t="shared" si="2945"/>
        <v>0</v>
      </c>
      <c r="AE1950" s="12">
        <f t="shared" si="2945"/>
        <v>0</v>
      </c>
      <c r="AF1950" s="12">
        <f t="shared" si="2945"/>
        <v>0</v>
      </c>
      <c r="AG1950" s="12">
        <f t="shared" si="2945"/>
        <v>0</v>
      </c>
      <c r="AH1950" s="12">
        <f t="shared" ref="AH1950" si="2946">SUM(AH1951:AH1952)</f>
        <v>0</v>
      </c>
      <c r="AI1950" s="12">
        <f t="shared" si="2945"/>
        <v>0</v>
      </c>
      <c r="AJ1950" s="12">
        <f t="shared" si="2945"/>
        <v>0</v>
      </c>
      <c r="AK1950" s="12">
        <f t="shared" si="2945"/>
        <v>0</v>
      </c>
      <c r="AL1950" s="12">
        <f t="shared" si="2945"/>
        <v>0</v>
      </c>
      <c r="AM1950" s="12">
        <f t="shared" si="2945"/>
        <v>0</v>
      </c>
      <c r="AN1950" s="12">
        <f t="shared" si="2945"/>
        <v>0</v>
      </c>
      <c r="AO1950" s="12">
        <f t="shared" si="2945"/>
        <v>0</v>
      </c>
      <c r="AP1950" s="12">
        <f t="shared" si="2945"/>
        <v>0</v>
      </c>
      <c r="AQ1950" s="12">
        <f t="shared" si="2945"/>
        <v>0</v>
      </c>
      <c r="AR1950" s="12">
        <v>0</v>
      </c>
      <c r="AS1950" s="12">
        <v>0</v>
      </c>
      <c r="AT1950" s="12">
        <f t="shared" ref="AT1950:BI1950" si="2947">SUM(AT1951:AT1952)</f>
        <v>0</v>
      </c>
      <c r="AU1950" s="12">
        <f t="shared" si="2947"/>
        <v>0</v>
      </c>
      <c r="AV1950" s="12">
        <f t="shared" si="2947"/>
        <v>0</v>
      </c>
      <c r="AW1950" s="12">
        <f t="shared" si="2947"/>
        <v>0</v>
      </c>
      <c r="AX1950" s="12">
        <f t="shared" si="2947"/>
        <v>0</v>
      </c>
      <c r="AY1950" s="12">
        <f t="shared" si="2947"/>
        <v>0</v>
      </c>
      <c r="AZ1950" s="12">
        <f t="shared" ref="AZ1950" si="2948">SUM(AZ1951:AZ1952)</f>
        <v>0</v>
      </c>
      <c r="BA1950" s="12">
        <f t="shared" si="2947"/>
        <v>0</v>
      </c>
      <c r="BB1950" s="12">
        <f t="shared" si="2947"/>
        <v>0</v>
      </c>
      <c r="BC1950" s="12">
        <f t="shared" si="2947"/>
        <v>0</v>
      </c>
      <c r="BD1950" s="12">
        <f t="shared" si="2947"/>
        <v>0</v>
      </c>
      <c r="BE1950" s="12">
        <f t="shared" si="2947"/>
        <v>0</v>
      </c>
      <c r="BF1950" s="12">
        <f t="shared" si="2947"/>
        <v>0</v>
      </c>
      <c r="BG1950" s="12">
        <f t="shared" si="2947"/>
        <v>0</v>
      </c>
      <c r="BH1950" s="12">
        <f t="shared" si="2947"/>
        <v>0</v>
      </c>
      <c r="BI1950" s="12">
        <f t="shared" si="2947"/>
        <v>0</v>
      </c>
      <c r="BJ1950" s="12">
        <v>0</v>
      </c>
      <c r="BK1950" s="12">
        <v>0</v>
      </c>
    </row>
    <row r="1951" spans="1:63" x14ac:dyDescent="0.25">
      <c r="A1951" s="4" t="s">
        <v>550</v>
      </c>
      <c r="B1951" s="4" t="s">
        <v>58</v>
      </c>
      <c r="C1951" s="4" t="s">
        <v>146</v>
      </c>
      <c r="D1951" s="107" t="s">
        <v>644</v>
      </c>
      <c r="E1951" s="117">
        <v>6111</v>
      </c>
      <c r="F1951" s="107"/>
      <c r="G1951" s="103" t="s">
        <v>1656</v>
      </c>
      <c r="H1951" s="13" t="s">
        <v>18</v>
      </c>
      <c r="I1951" s="14">
        <v>738334</v>
      </c>
      <c r="J1951" s="14">
        <v>0</v>
      </c>
      <c r="K1951" s="14"/>
      <c r="L1951" s="14"/>
      <c r="M1951" s="14"/>
      <c r="N1951" s="14"/>
      <c r="O1951" s="14"/>
      <c r="P1951" s="14">
        <f t="shared" si="2877"/>
        <v>0</v>
      </c>
      <c r="Q1951" s="14"/>
      <c r="R1951" s="14"/>
      <c r="S1951" s="14"/>
      <c r="T1951" s="14"/>
      <c r="U1951" s="14"/>
      <c r="V1951" s="14"/>
      <c r="W1951" s="14"/>
      <c r="X1951" s="14"/>
      <c r="Y1951" s="14"/>
      <c r="Z1951" s="14">
        <v>0</v>
      </c>
      <c r="AA1951" s="14">
        <v>0</v>
      </c>
      <c r="AB1951" s="14">
        <v>0</v>
      </c>
      <c r="AC1951" s="14"/>
      <c r="AD1951" s="14"/>
      <c r="AE1951" s="14"/>
      <c r="AF1951" s="14"/>
      <c r="AG1951" s="14"/>
      <c r="AH1951" s="14">
        <f t="shared" si="2878"/>
        <v>0</v>
      </c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>
        <v>0</v>
      </c>
      <c r="AS1951" s="14">
        <v>0</v>
      </c>
      <c r="AT1951" s="14">
        <v>0</v>
      </c>
      <c r="AU1951" s="14"/>
      <c r="AV1951" s="14"/>
      <c r="AW1951" s="14"/>
      <c r="AX1951" s="14"/>
      <c r="AY1951" s="14"/>
      <c r="AZ1951" s="14">
        <f t="shared" si="2879"/>
        <v>0</v>
      </c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>
        <v>0</v>
      </c>
      <c r="BK1951" s="14">
        <v>0</v>
      </c>
    </row>
    <row r="1952" spans="1:63" x14ac:dyDescent="0.25">
      <c r="A1952" s="1" t="s">
        <v>550</v>
      </c>
      <c r="B1952" s="1" t="s">
        <v>58</v>
      </c>
      <c r="C1952" s="1" t="s">
        <v>146</v>
      </c>
      <c r="D1952" s="110" t="s">
        <v>644</v>
      </c>
      <c r="E1952" s="110" t="s">
        <v>20</v>
      </c>
      <c r="F1952" s="107" t="s">
        <v>0</v>
      </c>
      <c r="G1952" s="13" t="s">
        <v>0</v>
      </c>
      <c r="H1952" s="2" t="s">
        <v>21</v>
      </c>
      <c r="I1952" s="12">
        <f>SUM(I1953:I1957)</f>
        <v>78100</v>
      </c>
      <c r="J1952" s="12">
        <f t="shared" ref="J1952:Y1952" si="2949">SUM(J1953:J1957)</f>
        <v>0</v>
      </c>
      <c r="K1952" s="12">
        <f t="shared" si="2949"/>
        <v>0</v>
      </c>
      <c r="L1952" s="12">
        <f t="shared" si="2949"/>
        <v>0</v>
      </c>
      <c r="M1952" s="12">
        <f t="shared" si="2949"/>
        <v>0</v>
      </c>
      <c r="N1952" s="12">
        <f t="shared" si="2949"/>
        <v>0</v>
      </c>
      <c r="O1952" s="12">
        <f t="shared" si="2949"/>
        <v>0</v>
      </c>
      <c r="P1952" s="12">
        <f t="shared" si="2949"/>
        <v>0</v>
      </c>
      <c r="Q1952" s="12">
        <f t="shared" si="2949"/>
        <v>0</v>
      </c>
      <c r="R1952" s="12">
        <f t="shared" si="2949"/>
        <v>0</v>
      </c>
      <c r="S1952" s="12">
        <f t="shared" si="2949"/>
        <v>0</v>
      </c>
      <c r="T1952" s="12">
        <f t="shared" si="2949"/>
        <v>0</v>
      </c>
      <c r="U1952" s="12">
        <f t="shared" si="2949"/>
        <v>0</v>
      </c>
      <c r="V1952" s="12">
        <f t="shared" si="2949"/>
        <v>0</v>
      </c>
      <c r="W1952" s="12">
        <f t="shared" si="2949"/>
        <v>0</v>
      </c>
      <c r="X1952" s="12">
        <f t="shared" si="2949"/>
        <v>0</v>
      </c>
      <c r="Y1952" s="12">
        <f t="shared" si="2949"/>
        <v>0</v>
      </c>
      <c r="Z1952" s="12">
        <v>0</v>
      </c>
      <c r="AA1952" s="12">
        <v>0</v>
      </c>
      <c r="AB1952" s="12">
        <f t="shared" ref="AB1952:AQ1952" si="2950">SUM(AB1953:AB1957)</f>
        <v>0</v>
      </c>
      <c r="AC1952" s="12">
        <f t="shared" si="2950"/>
        <v>0</v>
      </c>
      <c r="AD1952" s="12">
        <f t="shared" si="2950"/>
        <v>0</v>
      </c>
      <c r="AE1952" s="12">
        <f t="shared" si="2950"/>
        <v>0</v>
      </c>
      <c r="AF1952" s="12">
        <f t="shared" si="2950"/>
        <v>0</v>
      </c>
      <c r="AG1952" s="12">
        <f t="shared" si="2950"/>
        <v>0</v>
      </c>
      <c r="AH1952" s="12">
        <f t="shared" si="2950"/>
        <v>0</v>
      </c>
      <c r="AI1952" s="12">
        <f t="shared" si="2950"/>
        <v>0</v>
      </c>
      <c r="AJ1952" s="12">
        <f t="shared" si="2950"/>
        <v>0</v>
      </c>
      <c r="AK1952" s="12">
        <f t="shared" si="2950"/>
        <v>0</v>
      </c>
      <c r="AL1952" s="12">
        <f t="shared" si="2950"/>
        <v>0</v>
      </c>
      <c r="AM1952" s="12">
        <f t="shared" si="2950"/>
        <v>0</v>
      </c>
      <c r="AN1952" s="12">
        <f t="shared" si="2950"/>
        <v>0</v>
      </c>
      <c r="AO1952" s="12">
        <f t="shared" si="2950"/>
        <v>0</v>
      </c>
      <c r="AP1952" s="12">
        <f t="shared" si="2950"/>
        <v>0</v>
      </c>
      <c r="AQ1952" s="12">
        <f t="shared" si="2950"/>
        <v>0</v>
      </c>
      <c r="AR1952" s="12">
        <v>0</v>
      </c>
      <c r="AS1952" s="12">
        <v>0</v>
      </c>
      <c r="AT1952" s="12">
        <f t="shared" ref="AT1952:BI1952" si="2951">SUM(AT1953:AT1957)</f>
        <v>0</v>
      </c>
      <c r="AU1952" s="12">
        <f t="shared" si="2951"/>
        <v>0</v>
      </c>
      <c r="AV1952" s="12">
        <f t="shared" si="2951"/>
        <v>0</v>
      </c>
      <c r="AW1952" s="12">
        <f t="shared" si="2951"/>
        <v>0</v>
      </c>
      <c r="AX1952" s="12">
        <f t="shared" si="2951"/>
        <v>0</v>
      </c>
      <c r="AY1952" s="12">
        <f t="shared" si="2951"/>
        <v>0</v>
      </c>
      <c r="AZ1952" s="12">
        <f t="shared" si="2951"/>
        <v>0</v>
      </c>
      <c r="BA1952" s="12">
        <f t="shared" si="2951"/>
        <v>0</v>
      </c>
      <c r="BB1952" s="12">
        <f t="shared" si="2951"/>
        <v>0</v>
      </c>
      <c r="BC1952" s="12">
        <f t="shared" si="2951"/>
        <v>0</v>
      </c>
      <c r="BD1952" s="12">
        <f t="shared" si="2951"/>
        <v>0</v>
      </c>
      <c r="BE1952" s="12">
        <f t="shared" si="2951"/>
        <v>0</v>
      </c>
      <c r="BF1952" s="12">
        <f t="shared" si="2951"/>
        <v>0</v>
      </c>
      <c r="BG1952" s="12">
        <f t="shared" si="2951"/>
        <v>0</v>
      </c>
      <c r="BH1952" s="12">
        <f t="shared" si="2951"/>
        <v>0</v>
      </c>
      <c r="BI1952" s="12">
        <f t="shared" si="2951"/>
        <v>0</v>
      </c>
      <c r="BJ1952" s="12">
        <v>0</v>
      </c>
      <c r="BK1952" s="12">
        <v>0</v>
      </c>
    </row>
    <row r="1953" spans="1:63" ht="22.5" x14ac:dyDescent="0.25">
      <c r="A1953" s="4" t="s">
        <v>550</v>
      </c>
      <c r="B1953" s="4" t="s">
        <v>58</v>
      </c>
      <c r="C1953" s="4" t="s">
        <v>146</v>
      </c>
      <c r="D1953" s="107" t="s">
        <v>644</v>
      </c>
      <c r="E1953" s="117">
        <v>6112</v>
      </c>
      <c r="F1953" s="107" t="s">
        <v>646</v>
      </c>
      <c r="G1953" s="103" t="s">
        <v>1656</v>
      </c>
      <c r="H1953" s="13" t="s">
        <v>59</v>
      </c>
      <c r="I1953" s="14">
        <v>10000</v>
      </c>
      <c r="J1953" s="14">
        <v>0</v>
      </c>
      <c r="K1953" s="14"/>
      <c r="L1953" s="14"/>
      <c r="M1953" s="14"/>
      <c r="N1953" s="14"/>
      <c r="O1953" s="14"/>
      <c r="P1953" s="14">
        <f t="shared" si="2877"/>
        <v>0</v>
      </c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v>0</v>
      </c>
      <c r="AA1953" s="14">
        <v>0</v>
      </c>
      <c r="AB1953" s="14">
        <v>0</v>
      </c>
      <c r="AC1953" s="14"/>
      <c r="AD1953" s="14"/>
      <c r="AE1953" s="14"/>
      <c r="AF1953" s="14"/>
      <c r="AG1953" s="14"/>
      <c r="AH1953" s="14">
        <f t="shared" si="2878"/>
        <v>0</v>
      </c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>
        <v>0</v>
      </c>
      <c r="AS1953" s="14">
        <v>0</v>
      </c>
      <c r="AT1953" s="14">
        <v>0</v>
      </c>
      <c r="AU1953" s="14"/>
      <c r="AV1953" s="14"/>
      <c r="AW1953" s="14"/>
      <c r="AX1953" s="14"/>
      <c r="AY1953" s="14"/>
      <c r="AZ1953" s="14">
        <f t="shared" si="2879"/>
        <v>0</v>
      </c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>
        <v>0</v>
      </c>
      <c r="BK1953" s="14">
        <v>0</v>
      </c>
    </row>
    <row r="1954" spans="1:63" x14ac:dyDescent="0.25">
      <c r="A1954" s="4" t="s">
        <v>550</v>
      </c>
      <c r="B1954" s="4" t="s">
        <v>58</v>
      </c>
      <c r="C1954" s="4" t="s">
        <v>146</v>
      </c>
      <c r="D1954" s="107" t="s">
        <v>644</v>
      </c>
      <c r="E1954" s="117">
        <v>6112</v>
      </c>
      <c r="F1954" s="107" t="s">
        <v>647</v>
      </c>
      <c r="G1954" s="103" t="s">
        <v>1656</v>
      </c>
      <c r="H1954" s="13" t="s">
        <v>24</v>
      </c>
      <c r="I1954" s="14">
        <v>51600</v>
      </c>
      <c r="J1954" s="14">
        <v>0</v>
      </c>
      <c r="K1954" s="14"/>
      <c r="L1954" s="14"/>
      <c r="M1954" s="14"/>
      <c r="N1954" s="14"/>
      <c r="O1954" s="14"/>
      <c r="P1954" s="14">
        <f t="shared" si="2877"/>
        <v>0</v>
      </c>
      <c r="Q1954" s="14"/>
      <c r="R1954" s="14"/>
      <c r="S1954" s="14"/>
      <c r="T1954" s="14"/>
      <c r="U1954" s="14"/>
      <c r="V1954" s="14"/>
      <c r="W1954" s="14"/>
      <c r="X1954" s="14"/>
      <c r="Y1954" s="14"/>
      <c r="Z1954" s="14">
        <v>0</v>
      </c>
      <c r="AA1954" s="14">
        <v>0</v>
      </c>
      <c r="AB1954" s="14">
        <v>0</v>
      </c>
      <c r="AC1954" s="14"/>
      <c r="AD1954" s="14"/>
      <c r="AE1954" s="14"/>
      <c r="AF1954" s="14"/>
      <c r="AG1954" s="14"/>
      <c r="AH1954" s="14">
        <f t="shared" si="2878"/>
        <v>0</v>
      </c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>
        <v>0</v>
      </c>
      <c r="AS1954" s="14">
        <v>0</v>
      </c>
      <c r="AT1954" s="14">
        <v>0</v>
      </c>
      <c r="AU1954" s="14"/>
      <c r="AV1954" s="14"/>
      <c r="AW1954" s="14"/>
      <c r="AX1954" s="14"/>
      <c r="AY1954" s="14"/>
      <c r="AZ1954" s="14">
        <f t="shared" si="2879"/>
        <v>0</v>
      </c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>
        <v>0</v>
      </c>
      <c r="BK1954" s="14">
        <v>0</v>
      </c>
    </row>
    <row r="1955" spans="1:63" x14ac:dyDescent="0.25">
      <c r="A1955" s="4" t="s">
        <v>550</v>
      </c>
      <c r="B1955" s="4" t="s">
        <v>58</v>
      </c>
      <c r="C1955" s="4" t="s">
        <v>146</v>
      </c>
      <c r="D1955" s="107" t="s">
        <v>644</v>
      </c>
      <c r="E1955" s="117">
        <v>6112</v>
      </c>
      <c r="F1955" s="107" t="s">
        <v>648</v>
      </c>
      <c r="G1955" s="103" t="s">
        <v>1656</v>
      </c>
      <c r="H1955" s="13" t="s">
        <v>25</v>
      </c>
      <c r="I1955" s="14">
        <v>11500</v>
      </c>
      <c r="J1955" s="14">
        <v>0</v>
      </c>
      <c r="K1955" s="14"/>
      <c r="L1955" s="14"/>
      <c r="M1955" s="14"/>
      <c r="N1955" s="14"/>
      <c r="O1955" s="14"/>
      <c r="P1955" s="14">
        <f t="shared" si="2877"/>
        <v>0</v>
      </c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v>0</v>
      </c>
      <c r="AA1955" s="14">
        <v>0</v>
      </c>
      <c r="AB1955" s="14">
        <v>0</v>
      </c>
      <c r="AC1955" s="14"/>
      <c r="AD1955" s="14"/>
      <c r="AE1955" s="14"/>
      <c r="AF1955" s="14"/>
      <c r="AG1955" s="14"/>
      <c r="AH1955" s="14">
        <f t="shared" si="2878"/>
        <v>0</v>
      </c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>
        <v>0</v>
      </c>
      <c r="AS1955" s="14">
        <v>0</v>
      </c>
      <c r="AT1955" s="14">
        <v>0</v>
      </c>
      <c r="AU1955" s="14"/>
      <c r="AV1955" s="14"/>
      <c r="AW1955" s="14"/>
      <c r="AX1955" s="14"/>
      <c r="AY1955" s="14"/>
      <c r="AZ1955" s="14">
        <f t="shared" si="2879"/>
        <v>0</v>
      </c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>
        <v>0</v>
      </c>
      <c r="BK1955" s="14">
        <v>0</v>
      </c>
    </row>
    <row r="1956" spans="1:63" x14ac:dyDescent="0.25">
      <c r="A1956" s="4" t="s">
        <v>550</v>
      </c>
      <c r="B1956" s="4" t="s">
        <v>58</v>
      </c>
      <c r="C1956" s="4" t="s">
        <v>146</v>
      </c>
      <c r="D1956" s="107" t="s">
        <v>644</v>
      </c>
      <c r="E1956" s="117">
        <v>6112</v>
      </c>
      <c r="F1956" s="107" t="s">
        <v>649</v>
      </c>
      <c r="G1956" s="103" t="s">
        <v>1656</v>
      </c>
      <c r="H1956" s="13" t="s">
        <v>23</v>
      </c>
      <c r="I1956" s="14">
        <v>0</v>
      </c>
      <c r="J1956" s="14">
        <v>0</v>
      </c>
      <c r="K1956" s="14"/>
      <c r="L1956" s="14"/>
      <c r="M1956" s="14"/>
      <c r="N1956" s="14"/>
      <c r="O1956" s="14"/>
      <c r="P1956" s="14">
        <f t="shared" si="2877"/>
        <v>0</v>
      </c>
      <c r="Q1956" s="14"/>
      <c r="R1956" s="14"/>
      <c r="S1956" s="14"/>
      <c r="T1956" s="14"/>
      <c r="U1956" s="14"/>
      <c r="V1956" s="14"/>
      <c r="W1956" s="14"/>
      <c r="X1956" s="14"/>
      <c r="Y1956" s="14"/>
      <c r="Z1956" s="14">
        <v>0</v>
      </c>
      <c r="AA1956" s="14">
        <v>0</v>
      </c>
      <c r="AB1956" s="14">
        <v>0</v>
      </c>
      <c r="AC1956" s="14"/>
      <c r="AD1956" s="14"/>
      <c r="AE1956" s="14"/>
      <c r="AF1956" s="14"/>
      <c r="AG1956" s="14"/>
      <c r="AH1956" s="14">
        <f t="shared" si="2878"/>
        <v>0</v>
      </c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>
        <v>0</v>
      </c>
      <c r="AS1956" s="14">
        <v>0</v>
      </c>
      <c r="AT1956" s="14">
        <v>0</v>
      </c>
      <c r="AU1956" s="14"/>
      <c r="AV1956" s="14"/>
      <c r="AW1956" s="14"/>
      <c r="AX1956" s="14"/>
      <c r="AY1956" s="14"/>
      <c r="AZ1956" s="14">
        <f t="shared" si="2879"/>
        <v>0</v>
      </c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>
        <v>0</v>
      </c>
      <c r="BK1956" s="14">
        <v>0</v>
      </c>
    </row>
    <row r="1957" spans="1:63" x14ac:dyDescent="0.25">
      <c r="A1957" s="4" t="s">
        <v>550</v>
      </c>
      <c r="B1957" s="4" t="s">
        <v>58</v>
      </c>
      <c r="C1957" s="4" t="s">
        <v>146</v>
      </c>
      <c r="D1957" s="107" t="s">
        <v>644</v>
      </c>
      <c r="E1957" s="117">
        <v>6112</v>
      </c>
      <c r="F1957" s="107" t="s">
        <v>650</v>
      </c>
      <c r="G1957" s="103" t="s">
        <v>1656</v>
      </c>
      <c r="H1957" s="13" t="s">
        <v>26</v>
      </c>
      <c r="I1957" s="14">
        <v>5000</v>
      </c>
      <c r="J1957" s="14">
        <v>0</v>
      </c>
      <c r="K1957" s="14"/>
      <c r="L1957" s="14"/>
      <c r="M1957" s="14"/>
      <c r="N1957" s="14"/>
      <c r="O1957" s="14"/>
      <c r="P1957" s="14">
        <f t="shared" si="2877"/>
        <v>0</v>
      </c>
      <c r="Q1957" s="14"/>
      <c r="R1957" s="14"/>
      <c r="S1957" s="14"/>
      <c r="T1957" s="14"/>
      <c r="U1957" s="14"/>
      <c r="V1957" s="14"/>
      <c r="W1957" s="14"/>
      <c r="X1957" s="14"/>
      <c r="Y1957" s="14"/>
      <c r="Z1957" s="14">
        <v>0</v>
      </c>
      <c r="AA1957" s="14">
        <v>0</v>
      </c>
      <c r="AB1957" s="14">
        <v>0</v>
      </c>
      <c r="AC1957" s="14"/>
      <c r="AD1957" s="14"/>
      <c r="AE1957" s="14"/>
      <c r="AF1957" s="14"/>
      <c r="AG1957" s="14"/>
      <c r="AH1957" s="14">
        <f t="shared" si="2878"/>
        <v>0</v>
      </c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>
        <v>0</v>
      </c>
      <c r="AS1957" s="14">
        <v>0</v>
      </c>
      <c r="AT1957" s="14">
        <v>0</v>
      </c>
      <c r="AU1957" s="14"/>
      <c r="AV1957" s="14"/>
      <c r="AW1957" s="14"/>
      <c r="AX1957" s="14"/>
      <c r="AY1957" s="14"/>
      <c r="AZ1957" s="14">
        <f t="shared" si="2879"/>
        <v>0</v>
      </c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>
        <v>0</v>
      </c>
      <c r="BK1957" s="14">
        <v>0</v>
      </c>
    </row>
    <row r="1958" spans="1:63" ht="22.5" x14ac:dyDescent="0.25">
      <c r="A1958" s="4" t="s">
        <v>550</v>
      </c>
      <c r="B1958" s="4" t="s">
        <v>58</v>
      </c>
      <c r="C1958" s="4" t="s">
        <v>146</v>
      </c>
      <c r="D1958" s="107" t="s">
        <v>644</v>
      </c>
      <c r="E1958" s="106" t="s">
        <v>27</v>
      </c>
      <c r="F1958" s="106" t="s">
        <v>0</v>
      </c>
      <c r="G1958" s="2" t="s">
        <v>0</v>
      </c>
      <c r="H1958" s="2" t="s">
        <v>28</v>
      </c>
      <c r="I1958" s="12">
        <f>SUM(I1959)</f>
        <v>63875</v>
      </c>
      <c r="J1958" s="12">
        <f t="shared" ref="J1958:Y1958" si="2952">SUM(J1959)</f>
        <v>0</v>
      </c>
      <c r="K1958" s="12">
        <f t="shared" si="2952"/>
        <v>0</v>
      </c>
      <c r="L1958" s="12">
        <f t="shared" si="2952"/>
        <v>0</v>
      </c>
      <c r="M1958" s="12">
        <f t="shared" si="2952"/>
        <v>0</v>
      </c>
      <c r="N1958" s="12">
        <f t="shared" si="2952"/>
        <v>0</v>
      </c>
      <c r="O1958" s="12">
        <f t="shared" si="2952"/>
        <v>0</v>
      </c>
      <c r="P1958" s="12">
        <f t="shared" si="2952"/>
        <v>0</v>
      </c>
      <c r="Q1958" s="12">
        <f t="shared" si="2952"/>
        <v>0</v>
      </c>
      <c r="R1958" s="12">
        <f t="shared" si="2952"/>
        <v>0</v>
      </c>
      <c r="S1958" s="12">
        <f t="shared" si="2952"/>
        <v>0</v>
      </c>
      <c r="T1958" s="12">
        <f t="shared" si="2952"/>
        <v>0</v>
      </c>
      <c r="U1958" s="12">
        <f t="shared" si="2952"/>
        <v>0</v>
      </c>
      <c r="V1958" s="12">
        <f t="shared" si="2952"/>
        <v>0</v>
      </c>
      <c r="W1958" s="12">
        <f t="shared" si="2952"/>
        <v>0</v>
      </c>
      <c r="X1958" s="12">
        <f t="shared" si="2952"/>
        <v>0</v>
      </c>
      <c r="Y1958" s="12">
        <f t="shared" si="2952"/>
        <v>0</v>
      </c>
      <c r="Z1958" s="12">
        <v>0</v>
      </c>
      <c r="AA1958" s="12">
        <v>0</v>
      </c>
      <c r="AB1958" s="12">
        <f t="shared" ref="AB1958:AQ1958" si="2953">SUM(AB1959)</f>
        <v>0</v>
      </c>
      <c r="AC1958" s="12">
        <f t="shared" si="2953"/>
        <v>0</v>
      </c>
      <c r="AD1958" s="12">
        <f t="shared" si="2953"/>
        <v>0</v>
      </c>
      <c r="AE1958" s="12">
        <f t="shared" si="2953"/>
        <v>0</v>
      </c>
      <c r="AF1958" s="12">
        <f t="shared" si="2953"/>
        <v>0</v>
      </c>
      <c r="AG1958" s="12">
        <f t="shared" si="2953"/>
        <v>0</v>
      </c>
      <c r="AH1958" s="12">
        <f t="shared" si="2953"/>
        <v>0</v>
      </c>
      <c r="AI1958" s="12">
        <f t="shared" si="2953"/>
        <v>0</v>
      </c>
      <c r="AJ1958" s="12">
        <f t="shared" si="2953"/>
        <v>0</v>
      </c>
      <c r="AK1958" s="12">
        <f t="shared" si="2953"/>
        <v>0</v>
      </c>
      <c r="AL1958" s="12">
        <f t="shared" si="2953"/>
        <v>0</v>
      </c>
      <c r="AM1958" s="12">
        <f t="shared" si="2953"/>
        <v>0</v>
      </c>
      <c r="AN1958" s="12">
        <f t="shared" si="2953"/>
        <v>0</v>
      </c>
      <c r="AO1958" s="12">
        <f t="shared" si="2953"/>
        <v>0</v>
      </c>
      <c r="AP1958" s="12">
        <f t="shared" si="2953"/>
        <v>0</v>
      </c>
      <c r="AQ1958" s="12">
        <f t="shared" si="2953"/>
        <v>0</v>
      </c>
      <c r="AR1958" s="12">
        <v>0</v>
      </c>
      <c r="AS1958" s="12">
        <v>0</v>
      </c>
      <c r="AT1958" s="12">
        <f t="shared" ref="AT1958:BI1958" si="2954">SUM(AT1959)</f>
        <v>0</v>
      </c>
      <c r="AU1958" s="12">
        <f t="shared" si="2954"/>
        <v>0</v>
      </c>
      <c r="AV1958" s="12">
        <f t="shared" si="2954"/>
        <v>0</v>
      </c>
      <c r="AW1958" s="12">
        <f t="shared" si="2954"/>
        <v>0</v>
      </c>
      <c r="AX1958" s="12">
        <f t="shared" si="2954"/>
        <v>0</v>
      </c>
      <c r="AY1958" s="12">
        <f t="shared" si="2954"/>
        <v>0</v>
      </c>
      <c r="AZ1958" s="12">
        <f t="shared" si="2954"/>
        <v>0</v>
      </c>
      <c r="BA1958" s="12">
        <f t="shared" si="2954"/>
        <v>0</v>
      </c>
      <c r="BB1958" s="12">
        <f t="shared" si="2954"/>
        <v>0</v>
      </c>
      <c r="BC1958" s="12">
        <f t="shared" si="2954"/>
        <v>0</v>
      </c>
      <c r="BD1958" s="12">
        <f t="shared" si="2954"/>
        <v>0</v>
      </c>
      <c r="BE1958" s="12">
        <f t="shared" si="2954"/>
        <v>0</v>
      </c>
      <c r="BF1958" s="12">
        <f t="shared" si="2954"/>
        <v>0</v>
      </c>
      <c r="BG1958" s="12">
        <f t="shared" si="2954"/>
        <v>0</v>
      </c>
      <c r="BH1958" s="12">
        <f t="shared" si="2954"/>
        <v>0</v>
      </c>
      <c r="BI1958" s="12">
        <f t="shared" si="2954"/>
        <v>0</v>
      </c>
      <c r="BJ1958" s="12">
        <v>0</v>
      </c>
      <c r="BK1958" s="12">
        <v>0</v>
      </c>
    </row>
    <row r="1959" spans="1:63" x14ac:dyDescent="0.25">
      <c r="A1959" s="4" t="s">
        <v>550</v>
      </c>
      <c r="B1959" s="4" t="s">
        <v>58</v>
      </c>
      <c r="C1959" s="4" t="s">
        <v>146</v>
      </c>
      <c r="D1959" s="107" t="s">
        <v>644</v>
      </c>
      <c r="E1959" s="117">
        <v>6121</v>
      </c>
      <c r="F1959" s="107"/>
      <c r="G1959" s="103" t="s">
        <v>1656</v>
      </c>
      <c r="H1959" s="13" t="s">
        <v>29</v>
      </c>
      <c r="I1959" s="14">
        <v>63875</v>
      </c>
      <c r="J1959" s="14">
        <v>0</v>
      </c>
      <c r="K1959" s="14"/>
      <c r="L1959" s="14"/>
      <c r="M1959" s="14"/>
      <c r="N1959" s="14"/>
      <c r="O1959" s="14"/>
      <c r="P1959" s="14">
        <f t="shared" si="2877"/>
        <v>0</v>
      </c>
      <c r="Q1959" s="14"/>
      <c r="R1959" s="14"/>
      <c r="S1959" s="14"/>
      <c r="T1959" s="14"/>
      <c r="U1959" s="14"/>
      <c r="V1959" s="14"/>
      <c r="W1959" s="14"/>
      <c r="X1959" s="14"/>
      <c r="Y1959" s="14"/>
      <c r="Z1959" s="14">
        <v>0</v>
      </c>
      <c r="AA1959" s="14">
        <v>0</v>
      </c>
      <c r="AB1959" s="14">
        <v>0</v>
      </c>
      <c r="AC1959" s="14"/>
      <c r="AD1959" s="14"/>
      <c r="AE1959" s="14"/>
      <c r="AF1959" s="14"/>
      <c r="AG1959" s="14"/>
      <c r="AH1959" s="14">
        <f t="shared" si="2878"/>
        <v>0</v>
      </c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>
        <v>0</v>
      </c>
      <c r="AS1959" s="14">
        <v>0</v>
      </c>
      <c r="AT1959" s="14">
        <v>0</v>
      </c>
      <c r="AU1959" s="14"/>
      <c r="AV1959" s="14"/>
      <c r="AW1959" s="14"/>
      <c r="AX1959" s="14"/>
      <c r="AY1959" s="14"/>
      <c r="AZ1959" s="14">
        <f t="shared" si="2879"/>
        <v>0</v>
      </c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>
        <v>0</v>
      </c>
      <c r="BK1959" s="14">
        <v>0</v>
      </c>
    </row>
    <row r="1960" spans="1:63" ht="22.5" x14ac:dyDescent="0.25">
      <c r="A1960" s="4" t="s">
        <v>550</v>
      </c>
      <c r="B1960" s="4" t="s">
        <v>58</v>
      </c>
      <c r="C1960" s="4" t="s">
        <v>146</v>
      </c>
      <c r="D1960" s="107" t="s">
        <v>644</v>
      </c>
      <c r="E1960" s="106" t="s">
        <v>31</v>
      </c>
      <c r="F1960" s="106" t="s">
        <v>0</v>
      </c>
      <c r="G1960" s="2" t="s">
        <v>0</v>
      </c>
      <c r="H1960" s="2" t="s">
        <v>32</v>
      </c>
      <c r="I1960" s="12">
        <f>SUM(I1961:I1969)</f>
        <v>211281</v>
      </c>
      <c r="J1960" s="12">
        <f t="shared" ref="J1960:Y1960" si="2955">SUM(J1961:J1969)</f>
        <v>90000</v>
      </c>
      <c r="K1960" s="12">
        <f t="shared" si="2955"/>
        <v>0</v>
      </c>
      <c r="L1960" s="12">
        <f t="shared" si="2955"/>
        <v>0</v>
      </c>
      <c r="M1960" s="12">
        <f t="shared" si="2955"/>
        <v>0</v>
      </c>
      <c r="N1960" s="12">
        <f t="shared" si="2955"/>
        <v>0</v>
      </c>
      <c r="O1960" s="12">
        <f t="shared" si="2955"/>
        <v>0</v>
      </c>
      <c r="P1960" s="12">
        <f t="shared" si="2955"/>
        <v>90000</v>
      </c>
      <c r="Q1960" s="12">
        <f t="shared" si="2955"/>
        <v>3030</v>
      </c>
      <c r="R1960" s="12">
        <f t="shared" si="2955"/>
        <v>0</v>
      </c>
      <c r="S1960" s="12">
        <f t="shared" si="2955"/>
        <v>0</v>
      </c>
      <c r="T1960" s="12">
        <f t="shared" si="2955"/>
        <v>2326</v>
      </c>
      <c r="U1960" s="12">
        <f t="shared" si="2955"/>
        <v>14090</v>
      </c>
      <c r="V1960" s="12">
        <f t="shared" si="2955"/>
        <v>0</v>
      </c>
      <c r="W1960" s="12">
        <f t="shared" si="2955"/>
        <v>13744</v>
      </c>
      <c r="X1960" s="12">
        <f t="shared" si="2955"/>
        <v>0</v>
      </c>
      <c r="Y1960" s="12">
        <f t="shared" si="2955"/>
        <v>42830</v>
      </c>
      <c r="Z1960" s="12">
        <v>76020</v>
      </c>
      <c r="AA1960" s="12">
        <v>13980</v>
      </c>
      <c r="AB1960" s="12">
        <f t="shared" ref="AB1960:AQ1960" si="2956">SUM(AB1961:AB1969)</f>
        <v>27000</v>
      </c>
      <c r="AC1960" s="12">
        <f t="shared" si="2956"/>
        <v>5000</v>
      </c>
      <c r="AD1960" s="12">
        <f t="shared" si="2956"/>
        <v>0</v>
      </c>
      <c r="AE1960" s="12">
        <f t="shared" si="2956"/>
        <v>6784</v>
      </c>
      <c r="AF1960" s="12">
        <f t="shared" si="2956"/>
        <v>0</v>
      </c>
      <c r="AG1960" s="12">
        <f t="shared" si="2956"/>
        <v>0</v>
      </c>
      <c r="AH1960" s="12">
        <f t="shared" si="2956"/>
        <v>38784</v>
      </c>
      <c r="AI1960" s="12">
        <f t="shared" si="2956"/>
        <v>0</v>
      </c>
      <c r="AJ1960" s="12">
        <f t="shared" si="2956"/>
        <v>0</v>
      </c>
      <c r="AK1960" s="12">
        <f t="shared" si="2956"/>
        <v>7284</v>
      </c>
      <c r="AL1960" s="12">
        <f t="shared" si="2956"/>
        <v>0</v>
      </c>
      <c r="AM1960" s="12">
        <f t="shared" si="2956"/>
        <v>0</v>
      </c>
      <c r="AN1960" s="12">
        <f t="shared" si="2956"/>
        <v>6784</v>
      </c>
      <c r="AO1960" s="12">
        <f t="shared" si="2956"/>
        <v>0</v>
      </c>
      <c r="AP1960" s="12">
        <f t="shared" si="2956"/>
        <v>0</v>
      </c>
      <c r="AQ1960" s="12">
        <f t="shared" si="2956"/>
        <v>0</v>
      </c>
      <c r="AR1960" s="12">
        <v>14068</v>
      </c>
      <c r="AS1960" s="12">
        <v>24716</v>
      </c>
      <c r="AT1960" s="12">
        <f t="shared" ref="AT1960:BI1960" si="2957">SUM(AT1961:AT1969)</f>
        <v>48000</v>
      </c>
      <c r="AU1960" s="12">
        <f t="shared" si="2957"/>
        <v>14162</v>
      </c>
      <c r="AV1960" s="12">
        <f t="shared" si="2957"/>
        <v>0</v>
      </c>
      <c r="AW1960" s="12">
        <f t="shared" si="2957"/>
        <v>0</v>
      </c>
      <c r="AX1960" s="12">
        <f t="shared" si="2957"/>
        <v>0</v>
      </c>
      <c r="AY1960" s="12">
        <f t="shared" si="2957"/>
        <v>0</v>
      </c>
      <c r="AZ1960" s="12">
        <f t="shared" si="2957"/>
        <v>62162</v>
      </c>
      <c r="BA1960" s="12">
        <f t="shared" si="2957"/>
        <v>10000</v>
      </c>
      <c r="BB1960" s="12">
        <f t="shared" si="2957"/>
        <v>0</v>
      </c>
      <c r="BC1960" s="12">
        <f t="shared" si="2957"/>
        <v>14162</v>
      </c>
      <c r="BD1960" s="12">
        <f t="shared" si="2957"/>
        <v>0</v>
      </c>
      <c r="BE1960" s="12">
        <f t="shared" si="2957"/>
        <v>0</v>
      </c>
      <c r="BF1960" s="12">
        <f t="shared" si="2957"/>
        <v>0</v>
      </c>
      <c r="BG1960" s="12">
        <f t="shared" si="2957"/>
        <v>7500</v>
      </c>
      <c r="BH1960" s="12">
        <f t="shared" si="2957"/>
        <v>0</v>
      </c>
      <c r="BI1960" s="12">
        <f t="shared" si="2957"/>
        <v>0</v>
      </c>
      <c r="BJ1960" s="12">
        <v>31662</v>
      </c>
      <c r="BK1960" s="12">
        <v>30500</v>
      </c>
    </row>
    <row r="1961" spans="1:63" x14ac:dyDescent="0.25">
      <c r="A1961" s="4" t="s">
        <v>550</v>
      </c>
      <c r="B1961" s="4" t="s">
        <v>58</v>
      </c>
      <c r="C1961" s="4" t="s">
        <v>146</v>
      </c>
      <c r="D1961" s="107" t="s">
        <v>644</v>
      </c>
      <c r="E1961" s="117">
        <v>6131</v>
      </c>
      <c r="F1961" s="107"/>
      <c r="G1961" s="103" t="s">
        <v>1656</v>
      </c>
      <c r="H1961" s="13" t="s">
        <v>34</v>
      </c>
      <c r="I1961" s="14">
        <v>4000</v>
      </c>
      <c r="J1961" s="14">
        <v>4000</v>
      </c>
      <c r="K1961" s="14"/>
      <c r="L1961" s="14"/>
      <c r="M1961" s="14"/>
      <c r="N1961" s="14"/>
      <c r="O1961" s="14"/>
      <c r="P1961" s="14">
        <f t="shared" ref="P1961:P2025" si="2958">J1961+K1961+L1961+M1961+N1961+O1961</f>
        <v>4000</v>
      </c>
      <c r="Q1961" s="14">
        <v>300</v>
      </c>
      <c r="R1961" s="14"/>
      <c r="S1961" s="14"/>
      <c r="T1961" s="14"/>
      <c r="U1961" s="14">
        <v>1890</v>
      </c>
      <c r="V1961" s="14"/>
      <c r="W1961" s="14"/>
      <c r="X1961" s="14"/>
      <c r="Y1961" s="14"/>
      <c r="Z1961" s="14">
        <v>2190</v>
      </c>
      <c r="AA1961" s="14">
        <v>1810</v>
      </c>
      <c r="AB1961" s="14">
        <v>0</v>
      </c>
      <c r="AC1961" s="14"/>
      <c r="AD1961" s="14"/>
      <c r="AE1961" s="14"/>
      <c r="AF1961" s="14"/>
      <c r="AG1961" s="14"/>
      <c r="AH1961" s="14">
        <f t="shared" ref="AH1961:AH2025" si="2959">AB1961+AC1961+AD1961+AE1961+AF1961+AG1961</f>
        <v>0</v>
      </c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>
        <v>0</v>
      </c>
      <c r="AS1961" s="14">
        <v>0</v>
      </c>
      <c r="AT1961" s="14">
        <v>0</v>
      </c>
      <c r="AU1961" s="14"/>
      <c r="AV1961" s="14"/>
      <c r="AW1961" s="14"/>
      <c r="AX1961" s="14"/>
      <c r="AY1961" s="14"/>
      <c r="AZ1961" s="14">
        <f t="shared" ref="AZ1961:AZ2025" si="2960">AT1961+AU1961+AV1961+AW1961+AX1961+AY1961</f>
        <v>0</v>
      </c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>
        <v>0</v>
      </c>
      <c r="BK1961" s="14">
        <v>0</v>
      </c>
    </row>
    <row r="1962" spans="1:63" x14ac:dyDescent="0.25">
      <c r="A1962" s="4" t="s">
        <v>550</v>
      </c>
      <c r="B1962" s="4" t="s">
        <v>58</v>
      </c>
      <c r="C1962" s="4" t="s">
        <v>146</v>
      </c>
      <c r="D1962" s="107" t="s">
        <v>644</v>
      </c>
      <c r="E1962" s="117">
        <v>6132</v>
      </c>
      <c r="F1962" s="107"/>
      <c r="G1962" s="103" t="s">
        <v>1656</v>
      </c>
      <c r="H1962" s="13" t="s">
        <v>74</v>
      </c>
      <c r="I1962" s="14">
        <v>24200</v>
      </c>
      <c r="J1962" s="14">
        <v>0</v>
      </c>
      <c r="K1962" s="14"/>
      <c r="L1962" s="14"/>
      <c r="M1962" s="14"/>
      <c r="N1962" s="14"/>
      <c r="O1962" s="14"/>
      <c r="P1962" s="14">
        <f t="shared" si="2958"/>
        <v>0</v>
      </c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v>0</v>
      </c>
      <c r="AA1962" s="14">
        <v>0</v>
      </c>
      <c r="AB1962" s="14">
        <v>0</v>
      </c>
      <c r="AC1962" s="14"/>
      <c r="AD1962" s="14"/>
      <c r="AE1962" s="14"/>
      <c r="AF1962" s="14"/>
      <c r="AG1962" s="14"/>
      <c r="AH1962" s="14">
        <f t="shared" si="2959"/>
        <v>0</v>
      </c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>
        <v>0</v>
      </c>
      <c r="AS1962" s="14">
        <v>0</v>
      </c>
      <c r="AT1962" s="14">
        <v>0</v>
      </c>
      <c r="AU1962" s="14"/>
      <c r="AV1962" s="14"/>
      <c r="AW1962" s="14"/>
      <c r="AX1962" s="14"/>
      <c r="AY1962" s="14"/>
      <c r="AZ1962" s="14">
        <f t="shared" si="2960"/>
        <v>0</v>
      </c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>
        <v>0</v>
      </c>
      <c r="BK1962" s="14">
        <v>0</v>
      </c>
    </row>
    <row r="1963" spans="1:63" x14ac:dyDescent="0.25">
      <c r="A1963" s="4" t="s">
        <v>550</v>
      </c>
      <c r="B1963" s="4" t="s">
        <v>58</v>
      </c>
      <c r="C1963" s="4" t="s">
        <v>146</v>
      </c>
      <c r="D1963" s="107" t="s">
        <v>644</v>
      </c>
      <c r="E1963" s="117">
        <v>6133</v>
      </c>
      <c r="F1963" s="107"/>
      <c r="G1963" s="103" t="s">
        <v>1656</v>
      </c>
      <c r="H1963" s="13" t="s">
        <v>77</v>
      </c>
      <c r="I1963" s="14">
        <v>15750</v>
      </c>
      <c r="J1963" s="14">
        <v>7000</v>
      </c>
      <c r="K1963" s="14"/>
      <c r="L1963" s="14"/>
      <c r="M1963" s="14"/>
      <c r="N1963" s="14"/>
      <c r="O1963" s="14"/>
      <c r="P1963" s="14">
        <f t="shared" si="2958"/>
        <v>7000</v>
      </c>
      <c r="Q1963" s="14"/>
      <c r="R1963" s="14"/>
      <c r="S1963" s="14"/>
      <c r="T1963" s="14"/>
      <c r="U1963" s="14">
        <v>2000</v>
      </c>
      <c r="V1963" s="14"/>
      <c r="W1963" s="14">
        <v>2000</v>
      </c>
      <c r="X1963" s="14"/>
      <c r="Y1963" s="14">
        <v>3000</v>
      </c>
      <c r="Z1963" s="14">
        <v>7000</v>
      </c>
      <c r="AA1963" s="14">
        <v>0</v>
      </c>
      <c r="AB1963" s="14">
        <v>0</v>
      </c>
      <c r="AC1963" s="14"/>
      <c r="AD1963" s="14"/>
      <c r="AE1963" s="14"/>
      <c r="AF1963" s="14"/>
      <c r="AG1963" s="14"/>
      <c r="AH1963" s="14">
        <f t="shared" si="2959"/>
        <v>0</v>
      </c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>
        <v>0</v>
      </c>
      <c r="AS1963" s="14">
        <v>0</v>
      </c>
      <c r="AT1963" s="14">
        <v>0</v>
      </c>
      <c r="AU1963" s="14"/>
      <c r="AV1963" s="14"/>
      <c r="AW1963" s="14"/>
      <c r="AX1963" s="14"/>
      <c r="AY1963" s="14"/>
      <c r="AZ1963" s="14">
        <f t="shared" si="2960"/>
        <v>0</v>
      </c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>
        <v>0</v>
      </c>
      <c r="BK1963" s="14">
        <v>0</v>
      </c>
    </row>
    <row r="1964" spans="1:63" x14ac:dyDescent="0.25">
      <c r="A1964" s="4" t="s">
        <v>550</v>
      </c>
      <c r="B1964" s="4" t="s">
        <v>58</v>
      </c>
      <c r="C1964" s="4" t="s">
        <v>146</v>
      </c>
      <c r="D1964" s="107" t="s">
        <v>644</v>
      </c>
      <c r="E1964" s="117">
        <v>6134</v>
      </c>
      <c r="F1964" s="107"/>
      <c r="G1964" s="103" t="s">
        <v>1656</v>
      </c>
      <c r="H1964" s="13" t="s">
        <v>80</v>
      </c>
      <c r="I1964" s="14">
        <v>6750</v>
      </c>
      <c r="J1964" s="14">
        <v>1000</v>
      </c>
      <c r="K1964" s="14"/>
      <c r="L1964" s="14"/>
      <c r="M1964" s="14"/>
      <c r="N1964" s="14"/>
      <c r="O1964" s="14"/>
      <c r="P1964" s="14">
        <f t="shared" si="2958"/>
        <v>1000</v>
      </c>
      <c r="Q1964" s="14"/>
      <c r="R1964" s="14"/>
      <c r="S1964" s="14"/>
      <c r="T1964" s="14">
        <v>1000</v>
      </c>
      <c r="U1964" s="14"/>
      <c r="V1964" s="14"/>
      <c r="W1964" s="14"/>
      <c r="X1964" s="14"/>
      <c r="Y1964" s="14"/>
      <c r="Z1964" s="14">
        <v>1000</v>
      </c>
      <c r="AA1964" s="14">
        <v>0</v>
      </c>
      <c r="AB1964" s="14">
        <v>0</v>
      </c>
      <c r="AC1964" s="14"/>
      <c r="AD1964" s="14"/>
      <c r="AE1964" s="14">
        <v>4500</v>
      </c>
      <c r="AF1964" s="14"/>
      <c r="AG1964" s="14"/>
      <c r="AH1964" s="14">
        <f t="shared" si="2959"/>
        <v>4500</v>
      </c>
      <c r="AI1964" s="14"/>
      <c r="AJ1964" s="14"/>
      <c r="AK1964" s="14"/>
      <c r="AL1964" s="14"/>
      <c r="AM1964" s="14"/>
      <c r="AN1964" s="14">
        <v>4500</v>
      </c>
      <c r="AO1964" s="14"/>
      <c r="AP1964" s="14"/>
      <c r="AQ1964" s="14"/>
      <c r="AR1964" s="14">
        <v>4500</v>
      </c>
      <c r="AS1964" s="14">
        <v>0</v>
      </c>
      <c r="AT1964" s="14">
        <v>0</v>
      </c>
      <c r="AU1964" s="14"/>
      <c r="AV1964" s="14"/>
      <c r="AW1964" s="14"/>
      <c r="AX1964" s="14"/>
      <c r="AY1964" s="14"/>
      <c r="AZ1964" s="14">
        <f t="shared" si="2960"/>
        <v>0</v>
      </c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>
        <v>0</v>
      </c>
      <c r="BK1964" s="14">
        <v>0</v>
      </c>
    </row>
    <row r="1965" spans="1:63" x14ac:dyDescent="0.25">
      <c r="A1965" s="4" t="s">
        <v>550</v>
      </c>
      <c r="B1965" s="4" t="s">
        <v>58</v>
      </c>
      <c r="C1965" s="4" t="s">
        <v>146</v>
      </c>
      <c r="D1965" s="107" t="s">
        <v>644</v>
      </c>
      <c r="E1965" s="117">
        <v>6135</v>
      </c>
      <c r="F1965" s="107"/>
      <c r="G1965" s="103" t="s">
        <v>1656</v>
      </c>
      <c r="H1965" s="13" t="s">
        <v>83</v>
      </c>
      <c r="I1965" s="14">
        <v>1125</v>
      </c>
      <c r="J1965" s="14">
        <v>0</v>
      </c>
      <c r="K1965" s="14"/>
      <c r="L1965" s="14"/>
      <c r="M1965" s="14"/>
      <c r="N1965" s="14"/>
      <c r="O1965" s="14"/>
      <c r="P1965" s="14">
        <f t="shared" si="2958"/>
        <v>0</v>
      </c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v>0</v>
      </c>
      <c r="AA1965" s="14">
        <v>0</v>
      </c>
      <c r="AB1965" s="14">
        <v>0</v>
      </c>
      <c r="AC1965" s="14"/>
      <c r="AD1965" s="14"/>
      <c r="AE1965" s="14"/>
      <c r="AF1965" s="14"/>
      <c r="AG1965" s="14"/>
      <c r="AH1965" s="14">
        <f t="shared" si="2959"/>
        <v>0</v>
      </c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>
        <v>0</v>
      </c>
      <c r="AS1965" s="14">
        <v>0</v>
      </c>
      <c r="AT1965" s="14">
        <v>0</v>
      </c>
      <c r="AU1965" s="14"/>
      <c r="AV1965" s="14"/>
      <c r="AW1965" s="14"/>
      <c r="AX1965" s="14"/>
      <c r="AY1965" s="14"/>
      <c r="AZ1965" s="14">
        <f t="shared" si="2960"/>
        <v>0</v>
      </c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>
        <v>0</v>
      </c>
      <c r="BK1965" s="14">
        <v>0</v>
      </c>
    </row>
    <row r="1966" spans="1:63" ht="22.5" x14ac:dyDescent="0.25">
      <c r="A1966" s="4" t="s">
        <v>550</v>
      </c>
      <c r="B1966" s="4" t="s">
        <v>58</v>
      </c>
      <c r="C1966" s="4" t="s">
        <v>146</v>
      </c>
      <c r="D1966" s="107" t="s">
        <v>644</v>
      </c>
      <c r="E1966" s="117">
        <v>6136</v>
      </c>
      <c r="F1966" s="107"/>
      <c r="G1966" s="103" t="s">
        <v>1656</v>
      </c>
      <c r="H1966" s="13" t="s">
        <v>86</v>
      </c>
      <c r="I1966" s="14">
        <v>13500</v>
      </c>
      <c r="J1966" s="14">
        <v>0</v>
      </c>
      <c r="K1966" s="14"/>
      <c r="L1966" s="14"/>
      <c r="M1966" s="14"/>
      <c r="N1966" s="14"/>
      <c r="O1966" s="14"/>
      <c r="P1966" s="14">
        <f t="shared" si="2958"/>
        <v>0</v>
      </c>
      <c r="Q1966" s="14"/>
      <c r="R1966" s="14"/>
      <c r="S1966" s="14"/>
      <c r="T1966" s="14"/>
      <c r="U1966" s="14"/>
      <c r="V1966" s="14"/>
      <c r="W1966" s="14"/>
      <c r="X1966" s="14"/>
      <c r="Y1966" s="14"/>
      <c r="Z1966" s="14">
        <v>0</v>
      </c>
      <c r="AA1966" s="14">
        <v>0</v>
      </c>
      <c r="AB1966" s="14">
        <v>0</v>
      </c>
      <c r="AC1966" s="14"/>
      <c r="AD1966" s="14"/>
      <c r="AE1966" s="14"/>
      <c r="AF1966" s="14"/>
      <c r="AG1966" s="14"/>
      <c r="AH1966" s="14">
        <f t="shared" si="2959"/>
        <v>0</v>
      </c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>
        <v>0</v>
      </c>
      <c r="AS1966" s="14">
        <v>0</v>
      </c>
      <c r="AT1966" s="14">
        <v>0</v>
      </c>
      <c r="AU1966" s="14"/>
      <c r="AV1966" s="14"/>
      <c r="AW1966" s="14"/>
      <c r="AX1966" s="14"/>
      <c r="AY1966" s="14"/>
      <c r="AZ1966" s="14">
        <f t="shared" si="2960"/>
        <v>0</v>
      </c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>
        <v>0</v>
      </c>
      <c r="BK1966" s="14">
        <v>0</v>
      </c>
    </row>
    <row r="1967" spans="1:63" x14ac:dyDescent="0.25">
      <c r="A1967" s="4" t="s">
        <v>550</v>
      </c>
      <c r="B1967" s="4" t="s">
        <v>58</v>
      </c>
      <c r="C1967" s="4" t="s">
        <v>146</v>
      </c>
      <c r="D1967" s="107" t="s">
        <v>644</v>
      </c>
      <c r="E1967" s="117">
        <v>6137</v>
      </c>
      <c r="F1967" s="107"/>
      <c r="G1967" s="103" t="s">
        <v>1656</v>
      </c>
      <c r="H1967" s="13" t="s">
        <v>89</v>
      </c>
      <c r="I1967" s="14">
        <v>37000</v>
      </c>
      <c r="J1967" s="14">
        <v>60000</v>
      </c>
      <c r="K1967" s="14"/>
      <c r="L1967" s="14"/>
      <c r="M1967" s="14"/>
      <c r="N1967" s="14"/>
      <c r="O1967" s="14"/>
      <c r="P1967" s="14">
        <f t="shared" si="2958"/>
        <v>60000</v>
      </c>
      <c r="Q1967" s="14"/>
      <c r="R1967" s="14"/>
      <c r="S1967" s="14"/>
      <c r="T1967" s="14"/>
      <c r="U1967" s="14">
        <v>5000</v>
      </c>
      <c r="V1967" s="14"/>
      <c r="W1967" s="14">
        <v>5000</v>
      </c>
      <c r="X1967" s="14"/>
      <c r="Y1967" s="14">
        <v>37830</v>
      </c>
      <c r="Z1967" s="14">
        <v>47830</v>
      </c>
      <c r="AA1967" s="14">
        <v>12170</v>
      </c>
      <c r="AB1967" s="14">
        <v>0</v>
      </c>
      <c r="AC1967" s="14"/>
      <c r="AD1967" s="14"/>
      <c r="AE1967" s="14"/>
      <c r="AF1967" s="14"/>
      <c r="AG1967" s="14"/>
      <c r="AH1967" s="14">
        <f t="shared" si="2959"/>
        <v>0</v>
      </c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>
        <v>0</v>
      </c>
      <c r="AS1967" s="14">
        <v>0</v>
      </c>
      <c r="AT1967" s="14">
        <v>20000</v>
      </c>
      <c r="AU1967" s="14"/>
      <c r="AV1967" s="14"/>
      <c r="AW1967" s="14"/>
      <c r="AX1967" s="14"/>
      <c r="AY1967" s="14"/>
      <c r="AZ1967" s="14">
        <f t="shared" si="2960"/>
        <v>20000</v>
      </c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>
        <v>0</v>
      </c>
      <c r="BK1967" s="14">
        <v>20000</v>
      </c>
    </row>
    <row r="1968" spans="1:63" ht="22.5" x14ac:dyDescent="0.25">
      <c r="A1968" s="4" t="s">
        <v>550</v>
      </c>
      <c r="B1968" s="4" t="s">
        <v>58</v>
      </c>
      <c r="C1968" s="4" t="s">
        <v>146</v>
      </c>
      <c r="D1968" s="107" t="s">
        <v>644</v>
      </c>
      <c r="E1968" s="117">
        <v>6138</v>
      </c>
      <c r="F1968" s="107"/>
      <c r="G1968" s="103" t="s">
        <v>1656</v>
      </c>
      <c r="H1968" s="13" t="s">
        <v>92</v>
      </c>
      <c r="I1968" s="14">
        <v>5100</v>
      </c>
      <c r="J1968" s="14">
        <v>3000</v>
      </c>
      <c r="K1968" s="14"/>
      <c r="L1968" s="14"/>
      <c r="M1968" s="14"/>
      <c r="N1968" s="14"/>
      <c r="O1968" s="14"/>
      <c r="P1968" s="14">
        <f t="shared" si="2958"/>
        <v>3000</v>
      </c>
      <c r="Q1968" s="14"/>
      <c r="R1968" s="14"/>
      <c r="S1968" s="14"/>
      <c r="T1968" s="14"/>
      <c r="U1968" s="14"/>
      <c r="V1968" s="14"/>
      <c r="W1968" s="14">
        <v>1000</v>
      </c>
      <c r="X1968" s="14"/>
      <c r="Y1968" s="14">
        <v>2000</v>
      </c>
      <c r="Z1968" s="14">
        <v>3000</v>
      </c>
      <c r="AA1968" s="14">
        <v>0</v>
      </c>
      <c r="AB1968" s="14">
        <v>0</v>
      </c>
      <c r="AC1968" s="14"/>
      <c r="AD1968" s="14"/>
      <c r="AE1968" s="14"/>
      <c r="AF1968" s="14"/>
      <c r="AG1968" s="14"/>
      <c r="AH1968" s="14">
        <f t="shared" si="2959"/>
        <v>0</v>
      </c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>
        <v>0</v>
      </c>
      <c r="AS1968" s="14">
        <v>0</v>
      </c>
      <c r="AT1968" s="14">
        <v>0</v>
      </c>
      <c r="AU1968" s="14"/>
      <c r="AV1968" s="14"/>
      <c r="AW1968" s="14"/>
      <c r="AX1968" s="14"/>
      <c r="AY1968" s="14"/>
      <c r="AZ1968" s="14">
        <f t="shared" si="2960"/>
        <v>0</v>
      </c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>
        <v>0</v>
      </c>
      <c r="BK1968" s="14">
        <v>0</v>
      </c>
    </row>
    <row r="1969" spans="1:63" x14ac:dyDescent="0.25">
      <c r="A1969" s="1" t="s">
        <v>550</v>
      </c>
      <c r="B1969" s="1" t="s">
        <v>58</v>
      </c>
      <c r="C1969" s="1" t="s">
        <v>146</v>
      </c>
      <c r="D1969" s="110" t="s">
        <v>644</v>
      </c>
      <c r="E1969" s="110" t="s">
        <v>36</v>
      </c>
      <c r="F1969" s="107" t="s">
        <v>0</v>
      </c>
      <c r="G1969" s="13" t="s">
        <v>0</v>
      </c>
      <c r="H1969" s="2" t="s">
        <v>37</v>
      </c>
      <c r="I1969" s="12">
        <f>SUM(I1970:I1972)</f>
        <v>103856</v>
      </c>
      <c r="J1969" s="12">
        <f>SUM(J1970:J1973)</f>
        <v>15000</v>
      </c>
      <c r="K1969" s="12">
        <f t="shared" ref="K1969:Y1969" si="2961">SUM(K1970:K1972)</f>
        <v>0</v>
      </c>
      <c r="L1969" s="12">
        <f t="shared" si="2961"/>
        <v>0</v>
      </c>
      <c r="M1969" s="12">
        <f t="shared" si="2961"/>
        <v>0</v>
      </c>
      <c r="N1969" s="12">
        <f t="shared" si="2961"/>
        <v>0</v>
      </c>
      <c r="O1969" s="12">
        <f t="shared" si="2961"/>
        <v>0</v>
      </c>
      <c r="P1969" s="12">
        <f>SUM(P1970:P1973)</f>
        <v>15000</v>
      </c>
      <c r="Q1969" s="12">
        <f t="shared" si="2961"/>
        <v>2730</v>
      </c>
      <c r="R1969" s="12">
        <f t="shared" si="2961"/>
        <v>0</v>
      </c>
      <c r="S1969" s="12">
        <f t="shared" si="2961"/>
        <v>0</v>
      </c>
      <c r="T1969" s="12">
        <f t="shared" si="2961"/>
        <v>1326</v>
      </c>
      <c r="U1969" s="12">
        <f t="shared" si="2961"/>
        <v>5200</v>
      </c>
      <c r="V1969" s="12">
        <f t="shared" si="2961"/>
        <v>0</v>
      </c>
      <c r="W1969" s="12">
        <f t="shared" si="2961"/>
        <v>5744</v>
      </c>
      <c r="X1969" s="12">
        <f t="shared" si="2961"/>
        <v>0</v>
      </c>
      <c r="Y1969" s="12">
        <f t="shared" si="2961"/>
        <v>0</v>
      </c>
      <c r="Z1969" s="12">
        <v>15000</v>
      </c>
      <c r="AA1969" s="12">
        <v>0</v>
      </c>
      <c r="AB1969" s="12">
        <f>SUM(AB1970:AB1973)</f>
        <v>27000</v>
      </c>
      <c r="AC1969" s="12">
        <f>SUM(AC1970:AC1973)</f>
        <v>5000</v>
      </c>
      <c r="AD1969" s="12">
        <f t="shared" ref="AD1969:AQ1969" si="2962">SUM(AD1970:AD1972)</f>
        <v>0</v>
      </c>
      <c r="AE1969" s="12">
        <f t="shared" si="2962"/>
        <v>2284</v>
      </c>
      <c r="AF1969" s="12">
        <f t="shared" si="2962"/>
        <v>0</v>
      </c>
      <c r="AG1969" s="12">
        <f t="shared" si="2962"/>
        <v>0</v>
      </c>
      <c r="AH1969" s="12">
        <f>SUM(AH1970:AH1973)</f>
        <v>34284</v>
      </c>
      <c r="AI1969" s="12">
        <f t="shared" si="2962"/>
        <v>0</v>
      </c>
      <c r="AJ1969" s="12">
        <f t="shared" si="2962"/>
        <v>0</v>
      </c>
      <c r="AK1969" s="12">
        <f>SUM(AK1970:AQ1973)</f>
        <v>7284</v>
      </c>
      <c r="AL1969" s="12">
        <f t="shared" si="2962"/>
        <v>0</v>
      </c>
      <c r="AM1969" s="12">
        <f t="shared" si="2962"/>
        <v>0</v>
      </c>
      <c r="AN1969" s="12">
        <f t="shared" si="2962"/>
        <v>2284</v>
      </c>
      <c r="AO1969" s="12">
        <f t="shared" si="2962"/>
        <v>0</v>
      </c>
      <c r="AP1969" s="12">
        <f t="shared" si="2962"/>
        <v>0</v>
      </c>
      <c r="AQ1969" s="12">
        <f t="shared" si="2962"/>
        <v>0</v>
      </c>
      <c r="AR1969" s="12">
        <v>9568</v>
      </c>
      <c r="AS1969" s="12">
        <v>24716</v>
      </c>
      <c r="AT1969" s="12">
        <f>SUM(AT1970:AT1973)</f>
        <v>28000</v>
      </c>
      <c r="AU1969" s="12">
        <f>SUM(AU1970:AU1973)</f>
        <v>14162</v>
      </c>
      <c r="AV1969" s="12">
        <f t="shared" ref="AV1969:AY1969" si="2963">SUM(AV1970:AV1973)</f>
        <v>0</v>
      </c>
      <c r="AW1969" s="12">
        <f t="shared" si="2963"/>
        <v>0</v>
      </c>
      <c r="AX1969" s="12">
        <f t="shared" si="2963"/>
        <v>0</v>
      </c>
      <c r="AY1969" s="12">
        <f t="shared" si="2963"/>
        <v>0</v>
      </c>
      <c r="AZ1969" s="12">
        <f>SUM(AZ1970:AZ1973)</f>
        <v>42162</v>
      </c>
      <c r="BA1969" s="12">
        <f>SUM(BA1970:BA1973)</f>
        <v>10000</v>
      </c>
      <c r="BB1969" s="12">
        <f t="shared" ref="BB1969:BI1969" si="2964">SUM(BB1970:BB1973)</f>
        <v>0</v>
      </c>
      <c r="BC1969" s="12">
        <f t="shared" si="2964"/>
        <v>14162</v>
      </c>
      <c r="BD1969" s="12">
        <f t="shared" si="2964"/>
        <v>0</v>
      </c>
      <c r="BE1969" s="12">
        <f t="shared" si="2964"/>
        <v>0</v>
      </c>
      <c r="BF1969" s="12">
        <f t="shared" si="2964"/>
        <v>0</v>
      </c>
      <c r="BG1969" s="12">
        <f t="shared" si="2964"/>
        <v>7500</v>
      </c>
      <c r="BH1969" s="12">
        <f t="shared" si="2964"/>
        <v>0</v>
      </c>
      <c r="BI1969" s="12">
        <f t="shared" si="2964"/>
        <v>0</v>
      </c>
      <c r="BJ1969" s="12">
        <v>31662</v>
      </c>
      <c r="BK1969" s="12">
        <v>10500</v>
      </c>
    </row>
    <row r="1970" spans="1:63" x14ac:dyDescent="0.25">
      <c r="A1970" s="4" t="s">
        <v>550</v>
      </c>
      <c r="B1970" s="4" t="s">
        <v>58</v>
      </c>
      <c r="C1970" s="4" t="s">
        <v>146</v>
      </c>
      <c r="D1970" s="107" t="s">
        <v>644</v>
      </c>
      <c r="E1970" s="117">
        <v>6139</v>
      </c>
      <c r="F1970" s="107"/>
      <c r="G1970" s="103" t="s">
        <v>1656</v>
      </c>
      <c r="H1970" s="13" t="s">
        <v>37</v>
      </c>
      <c r="I1970" s="14">
        <v>99375</v>
      </c>
      <c r="J1970" s="14">
        <v>15000</v>
      </c>
      <c r="K1970" s="14"/>
      <c r="L1970" s="14"/>
      <c r="M1970" s="14"/>
      <c r="N1970" s="14"/>
      <c r="O1970" s="14"/>
      <c r="P1970" s="14">
        <f t="shared" si="2958"/>
        <v>15000</v>
      </c>
      <c r="Q1970" s="14">
        <v>2730</v>
      </c>
      <c r="R1970" s="14"/>
      <c r="S1970" s="14"/>
      <c r="T1970" s="14">
        <v>1326</v>
      </c>
      <c r="U1970" s="14">
        <v>5200</v>
      </c>
      <c r="V1970" s="14"/>
      <c r="W1970" s="14">
        <v>5744</v>
      </c>
      <c r="X1970" s="14"/>
      <c r="Y1970" s="14"/>
      <c r="Z1970" s="14">
        <v>15000</v>
      </c>
      <c r="AA1970" s="14">
        <v>0</v>
      </c>
      <c r="AB1970" s="14">
        <v>27000</v>
      </c>
      <c r="AC1970" s="14"/>
      <c r="AD1970" s="14"/>
      <c r="AE1970" s="14">
        <v>2284</v>
      </c>
      <c r="AF1970" s="14"/>
      <c r="AG1970" s="14"/>
      <c r="AH1970" s="14">
        <f t="shared" si="2959"/>
        <v>29284</v>
      </c>
      <c r="AI1970" s="14"/>
      <c r="AJ1970" s="14"/>
      <c r="AK1970" s="14"/>
      <c r="AL1970" s="14"/>
      <c r="AM1970" s="14"/>
      <c r="AN1970" s="14">
        <v>2284</v>
      </c>
      <c r="AO1970" s="14"/>
      <c r="AP1970" s="14"/>
      <c r="AQ1970" s="14"/>
      <c r="AR1970" s="14">
        <v>2284</v>
      </c>
      <c r="AS1970" s="14">
        <v>27000</v>
      </c>
      <c r="AT1970" s="14">
        <v>28000</v>
      </c>
      <c r="AU1970" s="14">
        <v>4162</v>
      </c>
      <c r="AV1970" s="14"/>
      <c r="AW1970" s="14"/>
      <c r="AX1970" s="14"/>
      <c r="AY1970" s="14"/>
      <c r="AZ1970" s="14">
        <f t="shared" si="2960"/>
        <v>32162</v>
      </c>
      <c r="BA1970" s="14">
        <v>10000</v>
      </c>
      <c r="BB1970" s="14"/>
      <c r="BC1970" s="14">
        <v>4162</v>
      </c>
      <c r="BD1970" s="14"/>
      <c r="BE1970" s="14"/>
      <c r="BF1970" s="14"/>
      <c r="BG1970" s="14">
        <v>7500</v>
      </c>
      <c r="BH1970" s="14"/>
      <c r="BI1970" s="14"/>
      <c r="BJ1970" s="14">
        <v>21662</v>
      </c>
      <c r="BK1970" s="14">
        <v>10500</v>
      </c>
    </row>
    <row r="1971" spans="1:63" ht="22.5" x14ac:dyDescent="0.25">
      <c r="A1971" s="4" t="s">
        <v>550</v>
      </c>
      <c r="B1971" s="4" t="s">
        <v>58</v>
      </c>
      <c r="C1971" s="4" t="s">
        <v>146</v>
      </c>
      <c r="D1971" s="107" t="s">
        <v>644</v>
      </c>
      <c r="E1971" s="117">
        <v>6139</v>
      </c>
      <c r="F1971" s="107" t="s">
        <v>651</v>
      </c>
      <c r="G1971" s="103" t="s">
        <v>1656</v>
      </c>
      <c r="H1971" s="13" t="s">
        <v>39</v>
      </c>
      <c r="I1971" s="14">
        <v>1781</v>
      </c>
      <c r="J1971" s="14">
        <v>0</v>
      </c>
      <c r="K1971" s="14"/>
      <c r="L1971" s="14"/>
      <c r="M1971" s="14"/>
      <c r="N1971" s="14"/>
      <c r="O1971" s="14"/>
      <c r="P1971" s="14">
        <f t="shared" si="2958"/>
        <v>0</v>
      </c>
      <c r="Q1971" s="14"/>
      <c r="R1971" s="14"/>
      <c r="S1971" s="14"/>
      <c r="T1971" s="14"/>
      <c r="U1971" s="14"/>
      <c r="V1971" s="14"/>
      <c r="W1971" s="14"/>
      <c r="X1971" s="14"/>
      <c r="Y1971" s="14"/>
      <c r="Z1971" s="14">
        <v>0</v>
      </c>
      <c r="AA1971" s="14">
        <v>0</v>
      </c>
      <c r="AB1971" s="14">
        <v>0</v>
      </c>
      <c r="AC1971" s="14"/>
      <c r="AD1971" s="14"/>
      <c r="AE1971" s="14"/>
      <c r="AF1971" s="14"/>
      <c r="AG1971" s="14"/>
      <c r="AH1971" s="14">
        <f t="shared" si="2959"/>
        <v>0</v>
      </c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>
        <v>0</v>
      </c>
      <c r="AS1971" s="14">
        <v>0</v>
      </c>
      <c r="AT1971" s="14">
        <v>0</v>
      </c>
      <c r="AU1971" s="14"/>
      <c r="AV1971" s="14"/>
      <c r="AW1971" s="14"/>
      <c r="AX1971" s="14"/>
      <c r="AY1971" s="14"/>
      <c r="AZ1971" s="14">
        <f t="shared" si="2960"/>
        <v>0</v>
      </c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>
        <v>0</v>
      </c>
      <c r="BK1971" s="14">
        <v>0</v>
      </c>
    </row>
    <row r="1972" spans="1:63" ht="33.75" x14ac:dyDescent="0.25">
      <c r="A1972" s="4" t="s">
        <v>550</v>
      </c>
      <c r="B1972" s="4" t="s">
        <v>58</v>
      </c>
      <c r="C1972" s="4" t="s">
        <v>146</v>
      </c>
      <c r="D1972" s="107" t="s">
        <v>644</v>
      </c>
      <c r="E1972" s="117">
        <v>6139</v>
      </c>
      <c r="F1972" s="107" t="s">
        <v>652</v>
      </c>
      <c r="G1972" s="103" t="s">
        <v>1656</v>
      </c>
      <c r="H1972" s="13" t="s">
        <v>40</v>
      </c>
      <c r="I1972" s="14">
        <v>2700</v>
      </c>
      <c r="J1972" s="14">
        <v>0</v>
      </c>
      <c r="K1972" s="14"/>
      <c r="L1972" s="14"/>
      <c r="M1972" s="14"/>
      <c r="N1972" s="14"/>
      <c r="O1972" s="14"/>
      <c r="P1972" s="14">
        <f t="shared" si="2958"/>
        <v>0</v>
      </c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v>0</v>
      </c>
      <c r="AA1972" s="14">
        <v>0</v>
      </c>
      <c r="AB1972" s="14">
        <v>0</v>
      </c>
      <c r="AC1972" s="14"/>
      <c r="AD1972" s="14"/>
      <c r="AE1972" s="14"/>
      <c r="AF1972" s="14"/>
      <c r="AG1972" s="14"/>
      <c r="AH1972" s="14">
        <f t="shared" si="2959"/>
        <v>0</v>
      </c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>
        <v>0</v>
      </c>
      <c r="AS1972" s="14">
        <v>0</v>
      </c>
      <c r="AT1972" s="14">
        <v>0</v>
      </c>
      <c r="AU1972" s="14"/>
      <c r="AV1972" s="14"/>
      <c r="AW1972" s="14"/>
      <c r="AX1972" s="14"/>
      <c r="AY1972" s="14"/>
      <c r="AZ1972" s="14">
        <f t="shared" si="2960"/>
        <v>0</v>
      </c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>
        <v>0</v>
      </c>
      <c r="BK1972" s="14">
        <v>0</v>
      </c>
    </row>
    <row r="1973" spans="1:63" x14ac:dyDescent="0.25">
      <c r="A1973" s="4" t="s">
        <v>550</v>
      </c>
      <c r="B1973" s="4" t="s">
        <v>58</v>
      </c>
      <c r="C1973" s="4" t="s">
        <v>146</v>
      </c>
      <c r="D1973" s="107" t="s">
        <v>644</v>
      </c>
      <c r="E1973" s="117">
        <v>6139</v>
      </c>
      <c r="F1973" s="107" t="s">
        <v>1669</v>
      </c>
      <c r="G1973" s="103" t="s">
        <v>1656</v>
      </c>
      <c r="H1973" s="13"/>
      <c r="I1973" s="14"/>
      <c r="J1973" s="14">
        <v>0</v>
      </c>
      <c r="K1973" s="14"/>
      <c r="L1973" s="14"/>
      <c r="M1973" s="14"/>
      <c r="N1973" s="14"/>
      <c r="O1973" s="14"/>
      <c r="P1973" s="14">
        <f t="shared" si="2958"/>
        <v>0</v>
      </c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v>0</v>
      </c>
      <c r="AA1973" s="14">
        <v>0</v>
      </c>
      <c r="AB1973" s="14">
        <v>0</v>
      </c>
      <c r="AC1973" s="14">
        <v>5000</v>
      </c>
      <c r="AD1973" s="14"/>
      <c r="AE1973" s="14"/>
      <c r="AF1973" s="14"/>
      <c r="AG1973" s="14"/>
      <c r="AH1973" s="14">
        <f t="shared" si="2959"/>
        <v>5000</v>
      </c>
      <c r="AI1973" s="14"/>
      <c r="AJ1973" s="14"/>
      <c r="AK1973" s="14">
        <v>5000</v>
      </c>
      <c r="AL1973" s="14"/>
      <c r="AM1973" s="14"/>
      <c r="AN1973" s="14"/>
      <c r="AO1973" s="14"/>
      <c r="AP1973" s="14"/>
      <c r="AQ1973" s="14"/>
      <c r="AR1973" s="14">
        <v>5000</v>
      </c>
      <c r="AS1973" s="14">
        <v>0</v>
      </c>
      <c r="AT1973" s="14">
        <v>0</v>
      </c>
      <c r="AU1973" s="14">
        <v>10000</v>
      </c>
      <c r="AV1973" s="14"/>
      <c r="AW1973" s="14"/>
      <c r="AX1973" s="14"/>
      <c r="AY1973" s="14"/>
      <c r="AZ1973" s="14">
        <f t="shared" si="2960"/>
        <v>10000</v>
      </c>
      <c r="BA1973" s="14"/>
      <c r="BB1973" s="14"/>
      <c r="BC1973" s="14">
        <v>10000</v>
      </c>
      <c r="BD1973" s="14"/>
      <c r="BE1973" s="14"/>
      <c r="BF1973" s="14"/>
      <c r="BG1973" s="14"/>
      <c r="BH1973" s="14"/>
      <c r="BI1973" s="14"/>
      <c r="BJ1973" s="14">
        <v>10000</v>
      </c>
      <c r="BK1973" s="14">
        <v>0</v>
      </c>
    </row>
    <row r="1974" spans="1:63" ht="33.75" x14ac:dyDescent="0.25">
      <c r="A1974" s="1" t="s">
        <v>0</v>
      </c>
      <c r="B1974" s="1" t="s">
        <v>0</v>
      </c>
      <c r="C1974" s="1" t="s">
        <v>0</v>
      </c>
      <c r="D1974" s="106" t="s">
        <v>0</v>
      </c>
      <c r="E1974" s="106" t="s">
        <v>0</v>
      </c>
      <c r="F1974" s="106" t="s">
        <v>0</v>
      </c>
      <c r="G1974" s="2" t="s">
        <v>0</v>
      </c>
      <c r="H1974" s="10" t="s">
        <v>41</v>
      </c>
      <c r="I1974" s="11">
        <f>SUM(I1975)</f>
        <v>100</v>
      </c>
      <c r="J1974" s="11">
        <f t="shared" ref="J1974:Y1975" si="2965">SUM(J1975)</f>
        <v>0</v>
      </c>
      <c r="K1974" s="11">
        <f t="shared" si="2965"/>
        <v>0</v>
      </c>
      <c r="L1974" s="11">
        <f t="shared" si="2965"/>
        <v>0</v>
      </c>
      <c r="M1974" s="11">
        <f t="shared" si="2965"/>
        <v>0</v>
      </c>
      <c r="N1974" s="11">
        <f t="shared" si="2965"/>
        <v>0</v>
      </c>
      <c r="O1974" s="11">
        <f t="shared" si="2965"/>
        <v>0</v>
      </c>
      <c r="P1974" s="11">
        <f t="shared" si="2965"/>
        <v>0</v>
      </c>
      <c r="Q1974" s="11">
        <f t="shared" si="2965"/>
        <v>0</v>
      </c>
      <c r="R1974" s="11">
        <f t="shared" si="2965"/>
        <v>0</v>
      </c>
      <c r="S1974" s="11">
        <f t="shared" si="2965"/>
        <v>0</v>
      </c>
      <c r="T1974" s="11">
        <f t="shared" si="2965"/>
        <v>0</v>
      </c>
      <c r="U1974" s="11">
        <f t="shared" si="2965"/>
        <v>0</v>
      </c>
      <c r="V1974" s="11">
        <f t="shared" si="2965"/>
        <v>0</v>
      </c>
      <c r="W1974" s="11">
        <f t="shared" si="2965"/>
        <v>0</v>
      </c>
      <c r="X1974" s="11">
        <f t="shared" si="2965"/>
        <v>0</v>
      </c>
      <c r="Y1974" s="11">
        <f t="shared" si="2965"/>
        <v>0</v>
      </c>
      <c r="Z1974" s="11">
        <v>0</v>
      </c>
      <c r="AA1974" s="11">
        <v>0</v>
      </c>
      <c r="AB1974" s="11">
        <f t="shared" ref="AB1974:AQ1975" si="2966">SUM(AB1975)</f>
        <v>0</v>
      </c>
      <c r="AC1974" s="11">
        <f t="shared" si="2966"/>
        <v>0</v>
      </c>
      <c r="AD1974" s="11">
        <f t="shared" si="2966"/>
        <v>0</v>
      </c>
      <c r="AE1974" s="11">
        <f t="shared" si="2966"/>
        <v>0</v>
      </c>
      <c r="AF1974" s="11">
        <f t="shared" si="2966"/>
        <v>0</v>
      </c>
      <c r="AG1974" s="11">
        <f t="shared" si="2966"/>
        <v>0</v>
      </c>
      <c r="AH1974" s="11">
        <f t="shared" si="2966"/>
        <v>0</v>
      </c>
      <c r="AI1974" s="11">
        <f t="shared" si="2966"/>
        <v>0</v>
      </c>
      <c r="AJ1974" s="11">
        <f t="shared" si="2966"/>
        <v>0</v>
      </c>
      <c r="AK1974" s="11">
        <f t="shared" si="2966"/>
        <v>0</v>
      </c>
      <c r="AL1974" s="11">
        <f t="shared" si="2966"/>
        <v>0</v>
      </c>
      <c r="AM1974" s="11">
        <f t="shared" si="2966"/>
        <v>0</v>
      </c>
      <c r="AN1974" s="11">
        <f t="shared" si="2966"/>
        <v>0</v>
      </c>
      <c r="AO1974" s="11">
        <f t="shared" si="2966"/>
        <v>0</v>
      </c>
      <c r="AP1974" s="11">
        <f t="shared" si="2966"/>
        <v>0</v>
      </c>
      <c r="AQ1974" s="11">
        <f t="shared" si="2966"/>
        <v>0</v>
      </c>
      <c r="AR1974" s="11">
        <v>0</v>
      </c>
      <c r="AS1974" s="11">
        <v>0</v>
      </c>
      <c r="AT1974" s="11">
        <f t="shared" ref="AT1974:BI1975" si="2967">SUM(AT1975)</f>
        <v>0</v>
      </c>
      <c r="AU1974" s="11">
        <f t="shared" si="2967"/>
        <v>0</v>
      </c>
      <c r="AV1974" s="11">
        <f t="shared" si="2967"/>
        <v>0</v>
      </c>
      <c r="AW1974" s="11">
        <f t="shared" si="2967"/>
        <v>0</v>
      </c>
      <c r="AX1974" s="11">
        <f t="shared" si="2967"/>
        <v>0</v>
      </c>
      <c r="AY1974" s="11">
        <f t="shared" si="2967"/>
        <v>0</v>
      </c>
      <c r="AZ1974" s="11">
        <f t="shared" si="2967"/>
        <v>0</v>
      </c>
      <c r="BA1974" s="11">
        <f t="shared" si="2967"/>
        <v>0</v>
      </c>
      <c r="BB1974" s="11">
        <f t="shared" si="2967"/>
        <v>0</v>
      </c>
      <c r="BC1974" s="11">
        <f t="shared" si="2967"/>
        <v>0</v>
      </c>
      <c r="BD1974" s="11">
        <f t="shared" si="2967"/>
        <v>0</v>
      </c>
      <c r="BE1974" s="11">
        <f t="shared" si="2967"/>
        <v>0</v>
      </c>
      <c r="BF1974" s="11">
        <f t="shared" si="2967"/>
        <v>0</v>
      </c>
      <c r="BG1974" s="11">
        <f t="shared" si="2967"/>
        <v>0</v>
      </c>
      <c r="BH1974" s="11">
        <f t="shared" si="2967"/>
        <v>0</v>
      </c>
      <c r="BI1974" s="11">
        <f t="shared" si="2967"/>
        <v>0</v>
      </c>
      <c r="BJ1974" s="11">
        <v>0</v>
      </c>
      <c r="BK1974" s="11">
        <v>0</v>
      </c>
    </row>
    <row r="1975" spans="1:63" ht="22.5" x14ac:dyDescent="0.25">
      <c r="A1975" s="4" t="s">
        <v>550</v>
      </c>
      <c r="B1975" s="4" t="s">
        <v>58</v>
      </c>
      <c r="C1975" s="4" t="s">
        <v>146</v>
      </c>
      <c r="D1975" s="107" t="s">
        <v>644</v>
      </c>
      <c r="E1975" s="106" t="s">
        <v>42</v>
      </c>
      <c r="F1975" s="106" t="s">
        <v>0</v>
      </c>
      <c r="G1975" s="2" t="s">
        <v>0</v>
      </c>
      <c r="H1975" s="2" t="s">
        <v>43</v>
      </c>
      <c r="I1975" s="12">
        <f>SUM(I1976)</f>
        <v>100</v>
      </c>
      <c r="J1975" s="12">
        <f t="shared" si="2965"/>
        <v>0</v>
      </c>
      <c r="K1975" s="12">
        <f t="shared" ref="K1975:Y1975" si="2968">SUM(K1976)</f>
        <v>0</v>
      </c>
      <c r="L1975" s="12">
        <f t="shared" si="2968"/>
        <v>0</v>
      </c>
      <c r="M1975" s="12">
        <f t="shared" si="2968"/>
        <v>0</v>
      </c>
      <c r="N1975" s="12">
        <f t="shared" si="2968"/>
        <v>0</v>
      </c>
      <c r="O1975" s="12">
        <f t="shared" si="2968"/>
        <v>0</v>
      </c>
      <c r="P1975" s="12">
        <f t="shared" si="2968"/>
        <v>0</v>
      </c>
      <c r="Q1975" s="12">
        <f t="shared" si="2968"/>
        <v>0</v>
      </c>
      <c r="R1975" s="12">
        <f t="shared" si="2968"/>
        <v>0</v>
      </c>
      <c r="S1975" s="12">
        <f t="shared" si="2968"/>
        <v>0</v>
      </c>
      <c r="T1975" s="12">
        <f t="shared" si="2968"/>
        <v>0</v>
      </c>
      <c r="U1975" s="12">
        <f t="shared" si="2968"/>
        <v>0</v>
      </c>
      <c r="V1975" s="12">
        <f t="shared" si="2968"/>
        <v>0</v>
      </c>
      <c r="W1975" s="12">
        <f t="shared" si="2968"/>
        <v>0</v>
      </c>
      <c r="X1975" s="12">
        <f t="shared" si="2968"/>
        <v>0</v>
      </c>
      <c r="Y1975" s="12">
        <f t="shared" si="2968"/>
        <v>0</v>
      </c>
      <c r="Z1975" s="12">
        <v>0</v>
      </c>
      <c r="AA1975" s="12">
        <v>0</v>
      </c>
      <c r="AB1975" s="12">
        <f t="shared" si="2966"/>
        <v>0</v>
      </c>
      <c r="AC1975" s="12">
        <f t="shared" ref="AC1975:AQ1975" si="2969">SUM(AC1976)</f>
        <v>0</v>
      </c>
      <c r="AD1975" s="12">
        <f t="shared" si="2969"/>
        <v>0</v>
      </c>
      <c r="AE1975" s="12">
        <f t="shared" si="2969"/>
        <v>0</v>
      </c>
      <c r="AF1975" s="12">
        <f t="shared" si="2969"/>
        <v>0</v>
      </c>
      <c r="AG1975" s="12">
        <f t="shared" si="2969"/>
        <v>0</v>
      </c>
      <c r="AH1975" s="12">
        <f t="shared" si="2969"/>
        <v>0</v>
      </c>
      <c r="AI1975" s="12">
        <f t="shared" si="2969"/>
        <v>0</v>
      </c>
      <c r="AJ1975" s="12">
        <f t="shared" si="2969"/>
        <v>0</v>
      </c>
      <c r="AK1975" s="12">
        <f t="shared" si="2969"/>
        <v>0</v>
      </c>
      <c r="AL1975" s="12">
        <f t="shared" si="2969"/>
        <v>0</v>
      </c>
      <c r="AM1975" s="12">
        <f t="shared" si="2969"/>
        <v>0</v>
      </c>
      <c r="AN1975" s="12">
        <f t="shared" si="2969"/>
        <v>0</v>
      </c>
      <c r="AO1975" s="12">
        <f t="shared" si="2969"/>
        <v>0</v>
      </c>
      <c r="AP1975" s="12">
        <f t="shared" si="2969"/>
        <v>0</v>
      </c>
      <c r="AQ1975" s="12">
        <f t="shared" si="2969"/>
        <v>0</v>
      </c>
      <c r="AR1975" s="12">
        <v>0</v>
      </c>
      <c r="AS1975" s="12">
        <v>0</v>
      </c>
      <c r="AT1975" s="12">
        <f t="shared" si="2967"/>
        <v>0</v>
      </c>
      <c r="AU1975" s="12">
        <f t="shared" ref="AU1975:BI1975" si="2970">SUM(AU1976)</f>
        <v>0</v>
      </c>
      <c r="AV1975" s="12">
        <f t="shared" si="2970"/>
        <v>0</v>
      </c>
      <c r="AW1975" s="12">
        <f t="shared" si="2970"/>
        <v>0</v>
      </c>
      <c r="AX1975" s="12">
        <f t="shared" si="2970"/>
        <v>0</v>
      </c>
      <c r="AY1975" s="12">
        <f t="shared" si="2970"/>
        <v>0</v>
      </c>
      <c r="AZ1975" s="12">
        <f t="shared" si="2970"/>
        <v>0</v>
      </c>
      <c r="BA1975" s="12">
        <f t="shared" si="2970"/>
        <v>0</v>
      </c>
      <c r="BB1975" s="12">
        <f t="shared" si="2970"/>
        <v>0</v>
      </c>
      <c r="BC1975" s="12">
        <f t="shared" si="2970"/>
        <v>0</v>
      </c>
      <c r="BD1975" s="12">
        <f t="shared" si="2970"/>
        <v>0</v>
      </c>
      <c r="BE1975" s="12">
        <f t="shared" si="2970"/>
        <v>0</v>
      </c>
      <c r="BF1975" s="12">
        <f t="shared" si="2970"/>
        <v>0</v>
      </c>
      <c r="BG1975" s="12">
        <f t="shared" si="2970"/>
        <v>0</v>
      </c>
      <c r="BH1975" s="12">
        <f t="shared" si="2970"/>
        <v>0</v>
      </c>
      <c r="BI1975" s="12">
        <f t="shared" si="2970"/>
        <v>0</v>
      </c>
      <c r="BJ1975" s="12">
        <v>0</v>
      </c>
      <c r="BK1975" s="12">
        <v>0</v>
      </c>
    </row>
    <row r="1976" spans="1:63" x14ac:dyDescent="0.25">
      <c r="A1976" s="4" t="s">
        <v>550</v>
      </c>
      <c r="B1976" s="4" t="s">
        <v>58</v>
      </c>
      <c r="C1976" s="4" t="s">
        <v>146</v>
      </c>
      <c r="D1976" s="107" t="s">
        <v>644</v>
      </c>
      <c r="E1976" s="117">
        <v>6148</v>
      </c>
      <c r="F1976" s="107"/>
      <c r="G1976" s="103" t="s">
        <v>1656</v>
      </c>
      <c r="H1976" s="13" t="s">
        <v>47</v>
      </c>
      <c r="I1976" s="14">
        <v>100</v>
      </c>
      <c r="J1976" s="14">
        <v>0</v>
      </c>
      <c r="K1976" s="14"/>
      <c r="L1976" s="14"/>
      <c r="M1976" s="14"/>
      <c r="N1976" s="14"/>
      <c r="O1976" s="14"/>
      <c r="P1976" s="14">
        <f t="shared" si="2958"/>
        <v>0</v>
      </c>
      <c r="Q1976" s="14"/>
      <c r="R1976" s="14"/>
      <c r="S1976" s="14"/>
      <c r="T1976" s="14"/>
      <c r="U1976" s="14"/>
      <c r="V1976" s="14"/>
      <c r="W1976" s="14"/>
      <c r="X1976" s="14"/>
      <c r="Y1976" s="14"/>
      <c r="Z1976" s="14">
        <v>0</v>
      </c>
      <c r="AA1976" s="14">
        <v>0</v>
      </c>
      <c r="AB1976" s="14">
        <v>0</v>
      </c>
      <c r="AC1976" s="14"/>
      <c r="AD1976" s="14"/>
      <c r="AE1976" s="14"/>
      <c r="AF1976" s="14"/>
      <c r="AG1976" s="14"/>
      <c r="AH1976" s="14">
        <f t="shared" si="2959"/>
        <v>0</v>
      </c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>
        <v>0</v>
      </c>
      <c r="AS1976" s="14">
        <v>0</v>
      </c>
      <c r="AT1976" s="14">
        <v>0</v>
      </c>
      <c r="AU1976" s="14"/>
      <c r="AV1976" s="14"/>
      <c r="AW1976" s="14"/>
      <c r="AX1976" s="14"/>
      <c r="AY1976" s="14"/>
      <c r="AZ1976" s="14">
        <f t="shared" si="2960"/>
        <v>0</v>
      </c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>
        <v>0</v>
      </c>
      <c r="BK1976" s="14">
        <v>0</v>
      </c>
    </row>
    <row r="1977" spans="1:63" ht="33.75" x14ac:dyDescent="0.25">
      <c r="A1977" s="1" t="s">
        <v>0</v>
      </c>
      <c r="B1977" s="1" t="s">
        <v>0</v>
      </c>
      <c r="C1977" s="1" t="s">
        <v>0</v>
      </c>
      <c r="D1977" s="106" t="s">
        <v>0</v>
      </c>
      <c r="E1977" s="106" t="s">
        <v>0</v>
      </c>
      <c r="F1977" s="106" t="s">
        <v>0</v>
      </c>
      <c r="G1977" s="2" t="s">
        <v>0</v>
      </c>
      <c r="H1977" s="10" t="s">
        <v>49</v>
      </c>
      <c r="I1977" s="11">
        <f>SUM(I1978)</f>
        <v>16000</v>
      </c>
      <c r="J1977" s="11">
        <f t="shared" ref="J1977:Y1978" si="2971">SUM(J1978)</f>
        <v>10000</v>
      </c>
      <c r="K1977" s="11">
        <f t="shared" si="2971"/>
        <v>0</v>
      </c>
      <c r="L1977" s="11">
        <f t="shared" si="2971"/>
        <v>0</v>
      </c>
      <c r="M1977" s="11">
        <f t="shared" si="2971"/>
        <v>0</v>
      </c>
      <c r="N1977" s="11">
        <f t="shared" si="2971"/>
        <v>0</v>
      </c>
      <c r="O1977" s="11">
        <f t="shared" si="2971"/>
        <v>0</v>
      </c>
      <c r="P1977" s="11">
        <f t="shared" si="2971"/>
        <v>10000</v>
      </c>
      <c r="Q1977" s="11">
        <f t="shared" si="2971"/>
        <v>2000</v>
      </c>
      <c r="R1977" s="11">
        <f t="shared" si="2971"/>
        <v>0</v>
      </c>
      <c r="S1977" s="11">
        <f t="shared" si="2971"/>
        <v>0</v>
      </c>
      <c r="T1977" s="11">
        <f t="shared" si="2971"/>
        <v>1000</v>
      </c>
      <c r="U1977" s="11">
        <f t="shared" si="2971"/>
        <v>3000</v>
      </c>
      <c r="V1977" s="11">
        <f t="shared" si="2971"/>
        <v>0</v>
      </c>
      <c r="W1977" s="11">
        <f t="shared" si="2971"/>
        <v>4000</v>
      </c>
      <c r="X1977" s="11">
        <f t="shared" si="2971"/>
        <v>0</v>
      </c>
      <c r="Y1977" s="11">
        <f t="shared" si="2971"/>
        <v>0</v>
      </c>
      <c r="Z1977" s="11">
        <v>10000</v>
      </c>
      <c r="AA1977" s="11">
        <v>0</v>
      </c>
      <c r="AB1977" s="11">
        <f t="shared" ref="AB1977:AQ1978" si="2972">SUM(AB1978)</f>
        <v>0</v>
      </c>
      <c r="AC1977" s="11">
        <f t="shared" si="2972"/>
        <v>0</v>
      </c>
      <c r="AD1977" s="11">
        <f t="shared" si="2972"/>
        <v>0</v>
      </c>
      <c r="AE1977" s="11">
        <f t="shared" si="2972"/>
        <v>1500</v>
      </c>
      <c r="AF1977" s="11">
        <f t="shared" si="2972"/>
        <v>0</v>
      </c>
      <c r="AG1977" s="11">
        <f t="shared" si="2972"/>
        <v>0</v>
      </c>
      <c r="AH1977" s="11">
        <f t="shared" si="2972"/>
        <v>1500</v>
      </c>
      <c r="AI1977" s="11">
        <f t="shared" si="2972"/>
        <v>0</v>
      </c>
      <c r="AJ1977" s="11">
        <f t="shared" si="2972"/>
        <v>0</v>
      </c>
      <c r="AK1977" s="11">
        <f t="shared" si="2972"/>
        <v>0</v>
      </c>
      <c r="AL1977" s="11">
        <f t="shared" si="2972"/>
        <v>0</v>
      </c>
      <c r="AM1977" s="11">
        <f t="shared" si="2972"/>
        <v>0</v>
      </c>
      <c r="AN1977" s="11">
        <f t="shared" si="2972"/>
        <v>1500</v>
      </c>
      <c r="AO1977" s="11">
        <f t="shared" si="2972"/>
        <v>0</v>
      </c>
      <c r="AP1977" s="11">
        <f t="shared" si="2972"/>
        <v>0</v>
      </c>
      <c r="AQ1977" s="11">
        <f t="shared" si="2972"/>
        <v>0</v>
      </c>
      <c r="AR1977" s="11">
        <v>1500</v>
      </c>
      <c r="AS1977" s="11">
        <v>0</v>
      </c>
      <c r="AT1977" s="11">
        <f t="shared" ref="AT1977:BI1978" si="2973">SUM(AT1978)</f>
        <v>0</v>
      </c>
      <c r="AU1977" s="11">
        <f t="shared" si="2973"/>
        <v>0</v>
      </c>
      <c r="AV1977" s="11">
        <f t="shared" si="2973"/>
        <v>0</v>
      </c>
      <c r="AW1977" s="11">
        <f t="shared" si="2973"/>
        <v>0</v>
      </c>
      <c r="AX1977" s="11">
        <f t="shared" si="2973"/>
        <v>0</v>
      </c>
      <c r="AY1977" s="11">
        <f t="shared" si="2973"/>
        <v>0</v>
      </c>
      <c r="AZ1977" s="11">
        <f t="shared" si="2973"/>
        <v>0</v>
      </c>
      <c r="BA1977" s="11">
        <f t="shared" si="2973"/>
        <v>0</v>
      </c>
      <c r="BB1977" s="11">
        <f t="shared" si="2973"/>
        <v>0</v>
      </c>
      <c r="BC1977" s="11">
        <f t="shared" si="2973"/>
        <v>0</v>
      </c>
      <c r="BD1977" s="11">
        <f t="shared" si="2973"/>
        <v>0</v>
      </c>
      <c r="BE1977" s="11">
        <f t="shared" si="2973"/>
        <v>0</v>
      </c>
      <c r="BF1977" s="11">
        <f t="shared" si="2973"/>
        <v>0</v>
      </c>
      <c r="BG1977" s="11">
        <f t="shared" si="2973"/>
        <v>0</v>
      </c>
      <c r="BH1977" s="11">
        <f t="shared" si="2973"/>
        <v>0</v>
      </c>
      <c r="BI1977" s="11">
        <f t="shared" si="2973"/>
        <v>0</v>
      </c>
      <c r="BJ1977" s="11">
        <v>0</v>
      </c>
      <c r="BK1977" s="11">
        <v>0</v>
      </c>
    </row>
    <row r="1978" spans="1:63" x14ac:dyDescent="0.25">
      <c r="A1978" s="4" t="s">
        <v>550</v>
      </c>
      <c r="B1978" s="4" t="s">
        <v>58</v>
      </c>
      <c r="C1978" s="4" t="s">
        <v>146</v>
      </c>
      <c r="D1978" s="107" t="s">
        <v>644</v>
      </c>
      <c r="E1978" s="106" t="s">
        <v>50</v>
      </c>
      <c r="F1978" s="106" t="s">
        <v>0</v>
      </c>
      <c r="G1978" s="2" t="s">
        <v>0</v>
      </c>
      <c r="H1978" s="2" t="s">
        <v>51</v>
      </c>
      <c r="I1978" s="12">
        <f>SUM(I1979)</f>
        <v>16000</v>
      </c>
      <c r="J1978" s="12">
        <f t="shared" si="2971"/>
        <v>10000</v>
      </c>
      <c r="K1978" s="12">
        <f t="shared" ref="K1978:Y1978" si="2974">SUM(K1979)</f>
        <v>0</v>
      </c>
      <c r="L1978" s="12">
        <f t="shared" si="2974"/>
        <v>0</v>
      </c>
      <c r="M1978" s="12">
        <f t="shared" si="2974"/>
        <v>0</v>
      </c>
      <c r="N1978" s="12">
        <f t="shared" si="2974"/>
        <v>0</v>
      </c>
      <c r="O1978" s="12">
        <f t="shared" si="2974"/>
        <v>0</v>
      </c>
      <c r="P1978" s="12">
        <f t="shared" si="2974"/>
        <v>10000</v>
      </c>
      <c r="Q1978" s="12">
        <f t="shared" si="2974"/>
        <v>2000</v>
      </c>
      <c r="R1978" s="12">
        <f t="shared" si="2974"/>
        <v>0</v>
      </c>
      <c r="S1978" s="12">
        <f t="shared" si="2974"/>
        <v>0</v>
      </c>
      <c r="T1978" s="12">
        <f t="shared" si="2974"/>
        <v>1000</v>
      </c>
      <c r="U1978" s="12">
        <f t="shared" si="2974"/>
        <v>3000</v>
      </c>
      <c r="V1978" s="12">
        <f t="shared" si="2974"/>
        <v>0</v>
      </c>
      <c r="W1978" s="12">
        <f t="shared" si="2974"/>
        <v>4000</v>
      </c>
      <c r="X1978" s="12">
        <f t="shared" si="2974"/>
        <v>0</v>
      </c>
      <c r="Y1978" s="12">
        <f t="shared" si="2974"/>
        <v>0</v>
      </c>
      <c r="Z1978" s="12">
        <v>10000</v>
      </c>
      <c r="AA1978" s="12">
        <v>0</v>
      </c>
      <c r="AB1978" s="12">
        <f t="shared" si="2972"/>
        <v>0</v>
      </c>
      <c r="AC1978" s="12">
        <f t="shared" ref="AC1978:AQ1978" si="2975">SUM(AC1979)</f>
        <v>0</v>
      </c>
      <c r="AD1978" s="12">
        <f t="shared" si="2975"/>
        <v>0</v>
      </c>
      <c r="AE1978" s="12">
        <f t="shared" si="2975"/>
        <v>1500</v>
      </c>
      <c r="AF1978" s="12">
        <f t="shared" si="2975"/>
        <v>0</v>
      </c>
      <c r="AG1978" s="12">
        <f t="shared" si="2975"/>
        <v>0</v>
      </c>
      <c r="AH1978" s="12">
        <f t="shared" si="2975"/>
        <v>1500</v>
      </c>
      <c r="AI1978" s="12">
        <f t="shared" si="2975"/>
        <v>0</v>
      </c>
      <c r="AJ1978" s="12">
        <f t="shared" si="2975"/>
        <v>0</v>
      </c>
      <c r="AK1978" s="12">
        <f t="shared" si="2975"/>
        <v>0</v>
      </c>
      <c r="AL1978" s="12">
        <f t="shared" si="2975"/>
        <v>0</v>
      </c>
      <c r="AM1978" s="12">
        <f t="shared" si="2975"/>
        <v>0</v>
      </c>
      <c r="AN1978" s="12">
        <f t="shared" si="2975"/>
        <v>1500</v>
      </c>
      <c r="AO1978" s="12">
        <f t="shared" si="2975"/>
        <v>0</v>
      </c>
      <c r="AP1978" s="12">
        <f t="shared" si="2975"/>
        <v>0</v>
      </c>
      <c r="AQ1978" s="12">
        <f t="shared" si="2975"/>
        <v>0</v>
      </c>
      <c r="AR1978" s="12">
        <v>1500</v>
      </c>
      <c r="AS1978" s="12">
        <v>0</v>
      </c>
      <c r="AT1978" s="12">
        <f t="shared" si="2973"/>
        <v>0</v>
      </c>
      <c r="AU1978" s="12">
        <f t="shared" ref="AU1978:BI1978" si="2976">SUM(AU1979)</f>
        <v>0</v>
      </c>
      <c r="AV1978" s="12">
        <f t="shared" si="2976"/>
        <v>0</v>
      </c>
      <c r="AW1978" s="12">
        <f t="shared" si="2976"/>
        <v>0</v>
      </c>
      <c r="AX1978" s="12">
        <f t="shared" si="2976"/>
        <v>0</v>
      </c>
      <c r="AY1978" s="12">
        <f t="shared" si="2976"/>
        <v>0</v>
      </c>
      <c r="AZ1978" s="12">
        <f t="shared" si="2976"/>
        <v>0</v>
      </c>
      <c r="BA1978" s="12">
        <f t="shared" si="2976"/>
        <v>0</v>
      </c>
      <c r="BB1978" s="12">
        <f t="shared" si="2976"/>
        <v>0</v>
      </c>
      <c r="BC1978" s="12">
        <f t="shared" si="2976"/>
        <v>0</v>
      </c>
      <c r="BD1978" s="12">
        <f t="shared" si="2976"/>
        <v>0</v>
      </c>
      <c r="BE1978" s="12">
        <f t="shared" si="2976"/>
        <v>0</v>
      </c>
      <c r="BF1978" s="12">
        <f t="shared" si="2976"/>
        <v>0</v>
      </c>
      <c r="BG1978" s="12">
        <f t="shared" si="2976"/>
        <v>0</v>
      </c>
      <c r="BH1978" s="12">
        <f t="shared" si="2976"/>
        <v>0</v>
      </c>
      <c r="BI1978" s="12">
        <f t="shared" si="2976"/>
        <v>0</v>
      </c>
      <c r="BJ1978" s="12">
        <v>0</v>
      </c>
      <c r="BK1978" s="12">
        <v>0</v>
      </c>
    </row>
    <row r="1979" spans="1:63" x14ac:dyDescent="0.25">
      <c r="A1979" s="4" t="s">
        <v>550</v>
      </c>
      <c r="B1979" s="4" t="s">
        <v>58</v>
      </c>
      <c r="C1979" s="4" t="s">
        <v>146</v>
      </c>
      <c r="D1979" s="107" t="s">
        <v>644</v>
      </c>
      <c r="E1979" s="117">
        <v>8213</v>
      </c>
      <c r="F1979" s="107"/>
      <c r="G1979" s="103" t="s">
        <v>1656</v>
      </c>
      <c r="H1979" s="13" t="s">
        <v>53</v>
      </c>
      <c r="I1979" s="14">
        <v>16000</v>
      </c>
      <c r="J1979" s="14">
        <v>10000</v>
      </c>
      <c r="K1979" s="14"/>
      <c r="L1979" s="14"/>
      <c r="M1979" s="14"/>
      <c r="N1979" s="14"/>
      <c r="O1979" s="14"/>
      <c r="P1979" s="14">
        <f t="shared" si="2958"/>
        <v>10000</v>
      </c>
      <c r="Q1979" s="14">
        <v>2000</v>
      </c>
      <c r="R1979" s="14"/>
      <c r="S1979" s="14"/>
      <c r="T1979" s="14">
        <v>1000</v>
      </c>
      <c r="U1979" s="14">
        <v>3000</v>
      </c>
      <c r="V1979" s="14"/>
      <c r="W1979" s="14">
        <v>4000</v>
      </c>
      <c r="X1979" s="14"/>
      <c r="Y1979" s="14"/>
      <c r="Z1979" s="14">
        <v>10000</v>
      </c>
      <c r="AA1979" s="14">
        <v>0</v>
      </c>
      <c r="AB1979" s="14">
        <v>0</v>
      </c>
      <c r="AC1979" s="14"/>
      <c r="AD1979" s="14"/>
      <c r="AE1979" s="14">
        <v>1500</v>
      </c>
      <c r="AF1979" s="14"/>
      <c r="AG1979" s="14"/>
      <c r="AH1979" s="14">
        <f t="shared" si="2959"/>
        <v>1500</v>
      </c>
      <c r="AI1979" s="14"/>
      <c r="AJ1979" s="14"/>
      <c r="AK1979" s="14"/>
      <c r="AL1979" s="14"/>
      <c r="AM1979" s="14"/>
      <c r="AN1979" s="14">
        <v>1500</v>
      </c>
      <c r="AO1979" s="14"/>
      <c r="AP1979" s="14"/>
      <c r="AQ1979" s="14"/>
      <c r="AR1979" s="14">
        <v>1500</v>
      </c>
      <c r="AS1979" s="14">
        <v>0</v>
      </c>
      <c r="AT1979" s="14">
        <v>0</v>
      </c>
      <c r="AU1979" s="14"/>
      <c r="AV1979" s="14"/>
      <c r="AW1979" s="14"/>
      <c r="AX1979" s="14"/>
      <c r="AY1979" s="14"/>
      <c r="AZ1979" s="14">
        <f t="shared" si="2960"/>
        <v>0</v>
      </c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>
        <v>0</v>
      </c>
      <c r="BK1979" s="14">
        <v>0</v>
      </c>
    </row>
    <row r="1980" spans="1:63" x14ac:dyDescent="0.25">
      <c r="A1980" s="13" t="s">
        <v>0</v>
      </c>
      <c r="B1980" s="13" t="s">
        <v>0</v>
      </c>
      <c r="C1980" s="13" t="s">
        <v>0</v>
      </c>
      <c r="D1980" s="103" t="s">
        <v>0</v>
      </c>
      <c r="E1980" s="103" t="s">
        <v>0</v>
      </c>
      <c r="F1980" s="103" t="s">
        <v>0</v>
      </c>
      <c r="G1980" s="13" t="s">
        <v>0</v>
      </c>
      <c r="H1980" s="10" t="s">
        <v>653</v>
      </c>
      <c r="I1980" s="11">
        <f>SUM(I1977,I1974,I1949)</f>
        <v>1107690</v>
      </c>
      <c r="J1980" s="11">
        <f t="shared" ref="J1980:Y1980" si="2977">SUM(J1977,J1974,J1949)</f>
        <v>100000</v>
      </c>
      <c r="K1980" s="11">
        <f t="shared" si="2977"/>
        <v>0</v>
      </c>
      <c r="L1980" s="11">
        <f t="shared" si="2977"/>
        <v>0</v>
      </c>
      <c r="M1980" s="11">
        <f t="shared" si="2977"/>
        <v>0</v>
      </c>
      <c r="N1980" s="11">
        <f t="shared" si="2977"/>
        <v>0</v>
      </c>
      <c r="O1980" s="11">
        <f t="shared" si="2977"/>
        <v>0</v>
      </c>
      <c r="P1980" s="11">
        <f t="shared" si="2977"/>
        <v>100000</v>
      </c>
      <c r="Q1980" s="11">
        <f t="shared" si="2977"/>
        <v>5030</v>
      </c>
      <c r="R1980" s="11">
        <f t="shared" si="2977"/>
        <v>0</v>
      </c>
      <c r="S1980" s="11">
        <f t="shared" si="2977"/>
        <v>0</v>
      </c>
      <c r="T1980" s="11">
        <f t="shared" si="2977"/>
        <v>3326</v>
      </c>
      <c r="U1980" s="11">
        <f t="shared" si="2977"/>
        <v>17090</v>
      </c>
      <c r="V1980" s="11">
        <f t="shared" si="2977"/>
        <v>0</v>
      </c>
      <c r="W1980" s="11">
        <f t="shared" si="2977"/>
        <v>17744</v>
      </c>
      <c r="X1980" s="11">
        <f t="shared" si="2977"/>
        <v>0</v>
      </c>
      <c r="Y1980" s="11">
        <f t="shared" si="2977"/>
        <v>42830</v>
      </c>
      <c r="Z1980" s="11">
        <v>86020</v>
      </c>
      <c r="AA1980" s="11">
        <v>13980</v>
      </c>
      <c r="AB1980" s="11">
        <f t="shared" ref="AB1980:AQ1980" si="2978">SUM(AB1977,AB1974,AB1949)</f>
        <v>27000</v>
      </c>
      <c r="AC1980" s="11">
        <f t="shared" si="2978"/>
        <v>5000</v>
      </c>
      <c r="AD1980" s="11">
        <f t="shared" si="2978"/>
        <v>0</v>
      </c>
      <c r="AE1980" s="11">
        <f t="shared" si="2978"/>
        <v>8284</v>
      </c>
      <c r="AF1980" s="11">
        <f t="shared" si="2978"/>
        <v>0</v>
      </c>
      <c r="AG1980" s="11">
        <f t="shared" si="2978"/>
        <v>0</v>
      </c>
      <c r="AH1980" s="11">
        <f t="shared" si="2978"/>
        <v>40284</v>
      </c>
      <c r="AI1980" s="11">
        <f t="shared" si="2978"/>
        <v>0</v>
      </c>
      <c r="AJ1980" s="11">
        <f t="shared" si="2978"/>
        <v>0</v>
      </c>
      <c r="AK1980" s="11">
        <f t="shared" si="2978"/>
        <v>7284</v>
      </c>
      <c r="AL1980" s="11">
        <f t="shared" si="2978"/>
        <v>0</v>
      </c>
      <c r="AM1980" s="11">
        <f t="shared" si="2978"/>
        <v>0</v>
      </c>
      <c r="AN1980" s="11">
        <f t="shared" si="2978"/>
        <v>8284</v>
      </c>
      <c r="AO1980" s="11">
        <f t="shared" si="2978"/>
        <v>0</v>
      </c>
      <c r="AP1980" s="11">
        <f t="shared" si="2978"/>
        <v>0</v>
      </c>
      <c r="AQ1980" s="11">
        <f t="shared" si="2978"/>
        <v>0</v>
      </c>
      <c r="AR1980" s="11">
        <v>15568</v>
      </c>
      <c r="AS1980" s="11">
        <v>24716</v>
      </c>
      <c r="AT1980" s="11">
        <f t="shared" ref="AT1980:BI1980" si="2979">SUM(AT1977,AT1974,AT1949)</f>
        <v>48000</v>
      </c>
      <c r="AU1980" s="11">
        <f t="shared" si="2979"/>
        <v>14162</v>
      </c>
      <c r="AV1980" s="11">
        <f t="shared" si="2979"/>
        <v>0</v>
      </c>
      <c r="AW1980" s="11">
        <f t="shared" si="2979"/>
        <v>0</v>
      </c>
      <c r="AX1980" s="11">
        <f t="shared" si="2979"/>
        <v>0</v>
      </c>
      <c r="AY1980" s="11">
        <f t="shared" si="2979"/>
        <v>0</v>
      </c>
      <c r="AZ1980" s="11">
        <f t="shared" si="2979"/>
        <v>62162</v>
      </c>
      <c r="BA1980" s="11">
        <f t="shared" si="2979"/>
        <v>10000</v>
      </c>
      <c r="BB1980" s="11">
        <f t="shared" si="2979"/>
        <v>0</v>
      </c>
      <c r="BC1980" s="11">
        <f t="shared" si="2979"/>
        <v>14162</v>
      </c>
      <c r="BD1980" s="11">
        <f t="shared" si="2979"/>
        <v>0</v>
      </c>
      <c r="BE1980" s="11">
        <f t="shared" si="2979"/>
        <v>0</v>
      </c>
      <c r="BF1980" s="11">
        <f t="shared" si="2979"/>
        <v>0</v>
      </c>
      <c r="BG1980" s="11">
        <f t="shared" si="2979"/>
        <v>7500</v>
      </c>
      <c r="BH1980" s="11">
        <f t="shared" si="2979"/>
        <v>0</v>
      </c>
      <c r="BI1980" s="11">
        <f t="shared" si="2979"/>
        <v>0</v>
      </c>
      <c r="BJ1980" s="11">
        <v>31662</v>
      </c>
      <c r="BK1980" s="11">
        <v>30500</v>
      </c>
    </row>
    <row r="1981" spans="1:63" ht="15.75" thickBot="1" x14ac:dyDescent="0.3">
      <c r="A1981" s="13" t="s">
        <v>0</v>
      </c>
      <c r="B1981" s="13" t="s">
        <v>0</v>
      </c>
      <c r="C1981" s="13" t="s">
        <v>0</v>
      </c>
      <c r="D1981" s="103" t="s">
        <v>0</v>
      </c>
      <c r="E1981" s="103" t="s">
        <v>0</v>
      </c>
      <c r="F1981" s="103" t="s">
        <v>0</v>
      </c>
      <c r="G1981" s="13" t="s">
        <v>0</v>
      </c>
      <c r="H1981" s="2" t="s">
        <v>55</v>
      </c>
      <c r="I1981" s="12">
        <v>29</v>
      </c>
      <c r="J1981" s="13" t="s">
        <v>0</v>
      </c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>
        <v>0</v>
      </c>
      <c r="AA1981" s="13"/>
      <c r="AB1981" s="13" t="s">
        <v>0</v>
      </c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>
        <v>0</v>
      </c>
      <c r="AS1981" s="13"/>
      <c r="AT1981" s="13" t="s">
        <v>0</v>
      </c>
      <c r="AU1981" s="13"/>
      <c r="AV1981" s="13"/>
      <c r="AW1981" s="13"/>
      <c r="AX1981" s="13"/>
      <c r="AY1981" s="13"/>
      <c r="AZ1981" s="13"/>
      <c r="BA1981" s="13"/>
      <c r="BB1981" s="13"/>
      <c r="BC1981" s="13"/>
      <c r="BD1981" s="13"/>
      <c r="BE1981" s="13"/>
      <c r="BF1981" s="13"/>
      <c r="BG1981" s="13"/>
      <c r="BH1981" s="13"/>
      <c r="BI1981" s="13"/>
      <c r="BJ1981" s="13">
        <v>0</v>
      </c>
      <c r="BK1981" s="13"/>
    </row>
    <row r="1982" spans="1:63" ht="69.75" customHeight="1" thickBot="1" x14ac:dyDescent="0.3">
      <c r="A1982" s="148" t="s">
        <v>0</v>
      </c>
      <c r="B1982" s="148" t="s">
        <v>0</v>
      </c>
      <c r="C1982" s="148" t="s">
        <v>0</v>
      </c>
      <c r="D1982" s="151" t="s">
        <v>0</v>
      </c>
      <c r="E1982" s="151" t="s">
        <v>0</v>
      </c>
      <c r="F1982" s="151" t="s">
        <v>0</v>
      </c>
      <c r="G1982" s="154" t="s">
        <v>0</v>
      </c>
      <c r="H1982" s="5" t="s">
        <v>56</v>
      </c>
      <c r="I1982" s="5" t="s">
        <v>9</v>
      </c>
      <c r="J1982" s="94" t="s">
        <v>10</v>
      </c>
      <c r="K1982" s="94" t="s">
        <v>1602</v>
      </c>
      <c r="L1982" s="94" t="s">
        <v>1535</v>
      </c>
      <c r="M1982" s="94" t="s">
        <v>1591</v>
      </c>
      <c r="N1982" s="94" t="s">
        <v>1592</v>
      </c>
      <c r="O1982" s="94" t="s">
        <v>1593</v>
      </c>
      <c r="P1982" s="94" t="s">
        <v>1606</v>
      </c>
      <c r="Q1982" s="94" t="s">
        <v>1603</v>
      </c>
      <c r="R1982" s="94" t="s">
        <v>1594</v>
      </c>
      <c r="S1982" s="94" t="s">
        <v>1595</v>
      </c>
      <c r="T1982" s="94" t="s">
        <v>1596</v>
      </c>
      <c r="U1982" s="94" t="s">
        <v>1597</v>
      </c>
      <c r="V1982" s="94" t="s">
        <v>1598</v>
      </c>
      <c r="W1982" s="94" t="s">
        <v>1599</v>
      </c>
      <c r="X1982" s="94" t="s">
        <v>1604</v>
      </c>
      <c r="Y1982" s="94" t="s">
        <v>1605</v>
      </c>
      <c r="Z1982" s="94" t="s">
        <v>1600</v>
      </c>
      <c r="AA1982" s="94" t="s">
        <v>1601</v>
      </c>
      <c r="AB1982" s="95" t="s">
        <v>11</v>
      </c>
      <c r="AC1982" s="95" t="s">
        <v>1602</v>
      </c>
      <c r="AD1982" s="95" t="s">
        <v>1535</v>
      </c>
      <c r="AE1982" s="95" t="s">
        <v>1591</v>
      </c>
      <c r="AF1982" s="95" t="s">
        <v>1592</v>
      </c>
      <c r="AG1982" s="95" t="s">
        <v>1593</v>
      </c>
      <c r="AH1982" s="95" t="s">
        <v>1607</v>
      </c>
      <c r="AI1982" s="95" t="s">
        <v>1603</v>
      </c>
      <c r="AJ1982" s="95" t="s">
        <v>1594</v>
      </c>
      <c r="AK1982" s="95" t="s">
        <v>1595</v>
      </c>
      <c r="AL1982" s="95" t="s">
        <v>1596</v>
      </c>
      <c r="AM1982" s="95" t="s">
        <v>1597</v>
      </c>
      <c r="AN1982" s="95" t="s">
        <v>1598</v>
      </c>
      <c r="AO1982" s="95" t="s">
        <v>1599</v>
      </c>
      <c r="AP1982" s="95" t="s">
        <v>1604</v>
      </c>
      <c r="AQ1982" s="95" t="s">
        <v>1605</v>
      </c>
      <c r="AR1982" s="95" t="s">
        <v>1600</v>
      </c>
      <c r="AS1982" s="95" t="s">
        <v>1601</v>
      </c>
      <c r="AT1982" s="96" t="s">
        <v>12</v>
      </c>
      <c r="AU1982" s="96" t="s">
        <v>1602</v>
      </c>
      <c r="AV1982" s="96" t="s">
        <v>1535</v>
      </c>
      <c r="AW1982" s="96" t="s">
        <v>1591</v>
      </c>
      <c r="AX1982" s="96" t="s">
        <v>1592</v>
      </c>
      <c r="AY1982" s="96" t="s">
        <v>1593</v>
      </c>
      <c r="AZ1982" s="96" t="s">
        <v>1608</v>
      </c>
      <c r="BA1982" s="96" t="s">
        <v>1603</v>
      </c>
      <c r="BB1982" s="96" t="s">
        <v>1594</v>
      </c>
      <c r="BC1982" s="96" t="s">
        <v>1595</v>
      </c>
      <c r="BD1982" s="96" t="s">
        <v>1596</v>
      </c>
      <c r="BE1982" s="96" t="s">
        <v>1597</v>
      </c>
      <c r="BF1982" s="96" t="s">
        <v>1598</v>
      </c>
      <c r="BG1982" s="96" t="s">
        <v>1599</v>
      </c>
      <c r="BH1982" s="96" t="s">
        <v>1604</v>
      </c>
      <c r="BI1982" s="96" t="s">
        <v>1605</v>
      </c>
      <c r="BJ1982" s="96" t="s">
        <v>1600</v>
      </c>
      <c r="BK1982" s="96" t="s">
        <v>1601</v>
      </c>
    </row>
    <row r="1983" spans="1:63" x14ac:dyDescent="0.25">
      <c r="A1983" s="149"/>
      <c r="B1983" s="149"/>
      <c r="C1983" s="149"/>
      <c r="D1983" s="152"/>
      <c r="E1983" s="152"/>
      <c r="F1983" s="152"/>
      <c r="G1983" s="155"/>
      <c r="H1983" s="15" t="s">
        <v>0</v>
      </c>
      <c r="I1983" s="9" t="s">
        <v>13</v>
      </c>
      <c r="J1983" s="9">
        <v>1</v>
      </c>
      <c r="K1983" s="9">
        <v>2</v>
      </c>
      <c r="L1983" s="9">
        <v>3</v>
      </c>
      <c r="M1983" s="9">
        <v>4</v>
      </c>
      <c r="N1983" s="9">
        <v>5</v>
      </c>
      <c r="O1983" s="9">
        <v>6</v>
      </c>
      <c r="P1983" s="9">
        <v>7</v>
      </c>
      <c r="Q1983" s="9">
        <v>8</v>
      </c>
      <c r="R1983" s="9">
        <v>9</v>
      </c>
      <c r="S1983" s="9">
        <v>10</v>
      </c>
      <c r="T1983" s="9">
        <v>11</v>
      </c>
      <c r="U1983" s="9">
        <v>12</v>
      </c>
      <c r="V1983" s="9">
        <v>13</v>
      </c>
      <c r="W1983" s="9">
        <v>14</v>
      </c>
      <c r="X1983" s="9">
        <v>15</v>
      </c>
      <c r="Y1983" s="9">
        <v>16</v>
      </c>
      <c r="Z1983" s="9">
        <v>20</v>
      </c>
      <c r="AA1983" s="9">
        <v>21</v>
      </c>
      <c r="AB1983" s="9">
        <v>1</v>
      </c>
      <c r="AC1983" s="9">
        <v>2</v>
      </c>
      <c r="AD1983" s="9">
        <v>3</v>
      </c>
      <c r="AE1983" s="9">
        <v>4</v>
      </c>
      <c r="AF1983" s="9">
        <v>5</v>
      </c>
      <c r="AG1983" s="9">
        <v>6</v>
      </c>
      <c r="AH1983" s="9">
        <v>7</v>
      </c>
      <c r="AI1983" s="9">
        <v>8</v>
      </c>
      <c r="AJ1983" s="9">
        <v>9</v>
      </c>
      <c r="AK1983" s="9">
        <v>10</v>
      </c>
      <c r="AL1983" s="9">
        <v>11</v>
      </c>
      <c r="AM1983" s="9">
        <v>12</v>
      </c>
      <c r="AN1983" s="9">
        <v>13</v>
      </c>
      <c r="AO1983" s="9">
        <v>14</v>
      </c>
      <c r="AP1983" s="9">
        <v>15</v>
      </c>
      <c r="AQ1983" s="9">
        <v>16</v>
      </c>
      <c r="AR1983" s="9">
        <v>20</v>
      </c>
      <c r="AS1983" s="9">
        <v>21</v>
      </c>
      <c r="AT1983" s="9">
        <v>1</v>
      </c>
      <c r="AU1983" s="9">
        <v>2</v>
      </c>
      <c r="AV1983" s="9">
        <v>3</v>
      </c>
      <c r="AW1983" s="9">
        <v>4</v>
      </c>
      <c r="AX1983" s="9">
        <v>5</v>
      </c>
      <c r="AY1983" s="9">
        <v>6</v>
      </c>
      <c r="AZ1983" s="9">
        <v>7</v>
      </c>
      <c r="BA1983" s="9">
        <v>8</v>
      </c>
      <c r="BB1983" s="9">
        <v>9</v>
      </c>
      <c r="BC1983" s="9">
        <v>10</v>
      </c>
      <c r="BD1983" s="9">
        <v>11</v>
      </c>
      <c r="BE1983" s="9">
        <v>12</v>
      </c>
      <c r="BF1983" s="9">
        <v>13</v>
      </c>
      <c r="BG1983" s="9">
        <v>14</v>
      </c>
      <c r="BH1983" s="9">
        <v>15</v>
      </c>
      <c r="BI1983" s="9">
        <v>16</v>
      </c>
      <c r="BJ1983" s="9">
        <v>20</v>
      </c>
      <c r="BK1983" s="9">
        <v>21</v>
      </c>
    </row>
    <row r="1984" spans="1:63" x14ac:dyDescent="0.25">
      <c r="A1984" s="149"/>
      <c r="B1984" s="149"/>
      <c r="C1984" s="149"/>
      <c r="D1984" s="152"/>
      <c r="E1984" s="152"/>
      <c r="F1984" s="152"/>
      <c r="G1984" s="155"/>
      <c r="H1984" s="16" t="s">
        <v>66</v>
      </c>
      <c r="I1984" s="17">
        <f>SUM(I1980)</f>
        <v>1107690</v>
      </c>
      <c r="J1984" s="17">
        <f t="shared" ref="J1984:Y1984" si="2980">SUM(J1980)</f>
        <v>100000</v>
      </c>
      <c r="K1984" s="17">
        <f t="shared" si="2980"/>
        <v>0</v>
      </c>
      <c r="L1984" s="17">
        <f t="shared" si="2980"/>
        <v>0</v>
      </c>
      <c r="M1984" s="17">
        <f t="shared" si="2980"/>
        <v>0</v>
      </c>
      <c r="N1984" s="17">
        <f t="shared" si="2980"/>
        <v>0</v>
      </c>
      <c r="O1984" s="17">
        <f t="shared" si="2980"/>
        <v>0</v>
      </c>
      <c r="P1984" s="17">
        <f t="shared" ref="P1984" si="2981">SUM(P1980)</f>
        <v>100000</v>
      </c>
      <c r="Q1984" s="17">
        <f t="shared" si="2980"/>
        <v>5030</v>
      </c>
      <c r="R1984" s="17">
        <f t="shared" si="2980"/>
        <v>0</v>
      </c>
      <c r="S1984" s="17">
        <f t="shared" si="2980"/>
        <v>0</v>
      </c>
      <c r="T1984" s="17">
        <f t="shared" si="2980"/>
        <v>3326</v>
      </c>
      <c r="U1984" s="17">
        <f t="shared" si="2980"/>
        <v>17090</v>
      </c>
      <c r="V1984" s="17">
        <f t="shared" si="2980"/>
        <v>0</v>
      </c>
      <c r="W1984" s="17">
        <f t="shared" si="2980"/>
        <v>17744</v>
      </c>
      <c r="X1984" s="17">
        <f t="shared" si="2980"/>
        <v>0</v>
      </c>
      <c r="Y1984" s="17">
        <f t="shared" si="2980"/>
        <v>42830</v>
      </c>
      <c r="Z1984" s="17">
        <v>86020</v>
      </c>
      <c r="AA1984" s="17">
        <v>13980</v>
      </c>
      <c r="AB1984" s="17">
        <f t="shared" ref="AB1984:AQ1984" si="2982">SUM(AB1980)</f>
        <v>27000</v>
      </c>
      <c r="AC1984" s="17">
        <f t="shared" si="2982"/>
        <v>5000</v>
      </c>
      <c r="AD1984" s="17">
        <f t="shared" si="2982"/>
        <v>0</v>
      </c>
      <c r="AE1984" s="17">
        <f t="shared" si="2982"/>
        <v>8284</v>
      </c>
      <c r="AF1984" s="17">
        <f t="shared" si="2982"/>
        <v>0</v>
      </c>
      <c r="AG1984" s="17">
        <f t="shared" si="2982"/>
        <v>0</v>
      </c>
      <c r="AH1984" s="17">
        <f t="shared" ref="AH1984" si="2983">SUM(AH1980)</f>
        <v>40284</v>
      </c>
      <c r="AI1984" s="17">
        <f t="shared" si="2982"/>
        <v>0</v>
      </c>
      <c r="AJ1984" s="17">
        <f t="shared" si="2982"/>
        <v>0</v>
      </c>
      <c r="AK1984" s="17">
        <f t="shared" si="2982"/>
        <v>7284</v>
      </c>
      <c r="AL1984" s="17">
        <f t="shared" si="2982"/>
        <v>0</v>
      </c>
      <c r="AM1984" s="17">
        <f t="shared" si="2982"/>
        <v>0</v>
      </c>
      <c r="AN1984" s="17">
        <f t="shared" si="2982"/>
        <v>8284</v>
      </c>
      <c r="AO1984" s="17">
        <f t="shared" si="2982"/>
        <v>0</v>
      </c>
      <c r="AP1984" s="17">
        <f t="shared" si="2982"/>
        <v>0</v>
      </c>
      <c r="AQ1984" s="17">
        <f t="shared" si="2982"/>
        <v>0</v>
      </c>
      <c r="AR1984" s="17">
        <v>15568</v>
      </c>
      <c r="AS1984" s="17">
        <v>24716</v>
      </c>
      <c r="AT1984" s="17">
        <f t="shared" ref="AT1984:BI1984" si="2984">SUM(AT1980)</f>
        <v>48000</v>
      </c>
      <c r="AU1984" s="17">
        <f t="shared" si="2984"/>
        <v>14162</v>
      </c>
      <c r="AV1984" s="17">
        <f t="shared" si="2984"/>
        <v>0</v>
      </c>
      <c r="AW1984" s="17">
        <f t="shared" si="2984"/>
        <v>0</v>
      </c>
      <c r="AX1984" s="17">
        <f t="shared" si="2984"/>
        <v>0</v>
      </c>
      <c r="AY1984" s="17">
        <f t="shared" si="2984"/>
        <v>0</v>
      </c>
      <c r="AZ1984" s="17">
        <f t="shared" ref="AZ1984" si="2985">SUM(AZ1980)</f>
        <v>62162</v>
      </c>
      <c r="BA1984" s="17">
        <f t="shared" si="2984"/>
        <v>10000</v>
      </c>
      <c r="BB1984" s="17">
        <f t="shared" si="2984"/>
        <v>0</v>
      </c>
      <c r="BC1984" s="17">
        <f t="shared" si="2984"/>
        <v>14162</v>
      </c>
      <c r="BD1984" s="17">
        <f t="shared" si="2984"/>
        <v>0</v>
      </c>
      <c r="BE1984" s="17">
        <f t="shared" si="2984"/>
        <v>0</v>
      </c>
      <c r="BF1984" s="17">
        <f t="shared" si="2984"/>
        <v>0</v>
      </c>
      <c r="BG1984" s="17">
        <f t="shared" si="2984"/>
        <v>7500</v>
      </c>
      <c r="BH1984" s="17">
        <f t="shared" si="2984"/>
        <v>0</v>
      </c>
      <c r="BI1984" s="17">
        <f t="shared" si="2984"/>
        <v>0</v>
      </c>
      <c r="BJ1984" s="17">
        <v>31662</v>
      </c>
      <c r="BK1984" s="17">
        <v>30500</v>
      </c>
    </row>
    <row r="1985" spans="1:63" x14ac:dyDescent="0.25">
      <c r="A1985" s="149"/>
      <c r="B1985" s="149"/>
      <c r="C1985" s="149"/>
      <c r="D1985" s="152"/>
      <c r="E1985" s="152"/>
      <c r="F1985" s="152"/>
      <c r="G1985" s="155"/>
      <c r="H1985" s="18" t="s">
        <v>57</v>
      </c>
      <c r="I1985" s="17">
        <f>SUM(I1984)</f>
        <v>1107690</v>
      </c>
      <c r="J1985" s="17">
        <f t="shared" ref="J1985:Y1985" si="2986">SUM(J1984)</f>
        <v>100000</v>
      </c>
      <c r="K1985" s="17">
        <f t="shared" si="2986"/>
        <v>0</v>
      </c>
      <c r="L1985" s="17">
        <f t="shared" si="2986"/>
        <v>0</v>
      </c>
      <c r="M1985" s="17">
        <f t="shared" si="2986"/>
        <v>0</v>
      </c>
      <c r="N1985" s="17">
        <f t="shared" si="2986"/>
        <v>0</v>
      </c>
      <c r="O1985" s="17">
        <f t="shared" si="2986"/>
        <v>0</v>
      </c>
      <c r="P1985" s="17">
        <f t="shared" ref="P1985" si="2987">SUM(P1984)</f>
        <v>100000</v>
      </c>
      <c r="Q1985" s="17">
        <f t="shared" si="2986"/>
        <v>5030</v>
      </c>
      <c r="R1985" s="17">
        <f t="shared" si="2986"/>
        <v>0</v>
      </c>
      <c r="S1985" s="17">
        <f t="shared" si="2986"/>
        <v>0</v>
      </c>
      <c r="T1985" s="17">
        <f t="shared" si="2986"/>
        <v>3326</v>
      </c>
      <c r="U1985" s="17">
        <f t="shared" si="2986"/>
        <v>17090</v>
      </c>
      <c r="V1985" s="17">
        <f t="shared" si="2986"/>
        <v>0</v>
      </c>
      <c r="W1985" s="17">
        <f t="shared" si="2986"/>
        <v>17744</v>
      </c>
      <c r="X1985" s="17">
        <f t="shared" si="2986"/>
        <v>0</v>
      </c>
      <c r="Y1985" s="17">
        <f t="shared" si="2986"/>
        <v>42830</v>
      </c>
      <c r="Z1985" s="17">
        <v>86020</v>
      </c>
      <c r="AA1985" s="17">
        <v>13980</v>
      </c>
      <c r="AB1985" s="17">
        <f t="shared" ref="AB1985:AQ1985" si="2988">SUM(AB1984)</f>
        <v>27000</v>
      </c>
      <c r="AC1985" s="17">
        <f t="shared" si="2988"/>
        <v>5000</v>
      </c>
      <c r="AD1985" s="17">
        <f t="shared" si="2988"/>
        <v>0</v>
      </c>
      <c r="AE1985" s="17">
        <f t="shared" si="2988"/>
        <v>8284</v>
      </c>
      <c r="AF1985" s="17">
        <f t="shared" si="2988"/>
        <v>0</v>
      </c>
      <c r="AG1985" s="17">
        <f t="shared" si="2988"/>
        <v>0</v>
      </c>
      <c r="AH1985" s="17">
        <f t="shared" ref="AH1985" si="2989">SUM(AH1984)</f>
        <v>40284</v>
      </c>
      <c r="AI1985" s="17">
        <f t="shared" si="2988"/>
        <v>0</v>
      </c>
      <c r="AJ1985" s="17">
        <f t="shared" si="2988"/>
        <v>0</v>
      </c>
      <c r="AK1985" s="17">
        <f t="shared" si="2988"/>
        <v>7284</v>
      </c>
      <c r="AL1985" s="17">
        <f t="shared" si="2988"/>
        <v>0</v>
      </c>
      <c r="AM1985" s="17">
        <f t="shared" si="2988"/>
        <v>0</v>
      </c>
      <c r="AN1985" s="17">
        <f t="shared" si="2988"/>
        <v>8284</v>
      </c>
      <c r="AO1985" s="17">
        <f t="shared" si="2988"/>
        <v>0</v>
      </c>
      <c r="AP1985" s="17">
        <f t="shared" si="2988"/>
        <v>0</v>
      </c>
      <c r="AQ1985" s="17">
        <f t="shared" si="2988"/>
        <v>0</v>
      </c>
      <c r="AR1985" s="17">
        <v>15568</v>
      </c>
      <c r="AS1985" s="17">
        <v>24716</v>
      </c>
      <c r="AT1985" s="17">
        <f t="shared" ref="AT1985:BI1985" si="2990">SUM(AT1984)</f>
        <v>48000</v>
      </c>
      <c r="AU1985" s="17">
        <f t="shared" si="2990"/>
        <v>14162</v>
      </c>
      <c r="AV1985" s="17">
        <f t="shared" si="2990"/>
        <v>0</v>
      </c>
      <c r="AW1985" s="17">
        <f t="shared" si="2990"/>
        <v>0</v>
      </c>
      <c r="AX1985" s="17">
        <f t="shared" si="2990"/>
        <v>0</v>
      </c>
      <c r="AY1985" s="17">
        <f t="shared" si="2990"/>
        <v>0</v>
      </c>
      <c r="AZ1985" s="17">
        <f t="shared" ref="AZ1985" si="2991">SUM(AZ1984)</f>
        <v>62162</v>
      </c>
      <c r="BA1985" s="17">
        <f t="shared" si="2990"/>
        <v>10000</v>
      </c>
      <c r="BB1985" s="17">
        <f t="shared" si="2990"/>
        <v>0</v>
      </c>
      <c r="BC1985" s="17">
        <f t="shared" si="2990"/>
        <v>14162</v>
      </c>
      <c r="BD1985" s="17">
        <f t="shared" si="2990"/>
        <v>0</v>
      </c>
      <c r="BE1985" s="17">
        <f t="shared" si="2990"/>
        <v>0</v>
      </c>
      <c r="BF1985" s="17">
        <f t="shared" si="2990"/>
        <v>0</v>
      </c>
      <c r="BG1985" s="17">
        <f t="shared" si="2990"/>
        <v>7500</v>
      </c>
      <c r="BH1985" s="17">
        <f t="shared" si="2990"/>
        <v>0</v>
      </c>
      <c r="BI1985" s="17">
        <f t="shared" si="2990"/>
        <v>0</v>
      </c>
      <c r="BJ1985" s="17">
        <v>31662</v>
      </c>
      <c r="BK1985" s="17">
        <v>30500</v>
      </c>
    </row>
    <row r="1986" spans="1:63" x14ac:dyDescent="0.25">
      <c r="A1986" s="150"/>
      <c r="B1986" s="150"/>
      <c r="C1986" s="150"/>
      <c r="D1986" s="153"/>
      <c r="E1986" s="153"/>
      <c r="F1986" s="153"/>
      <c r="G1986" s="156"/>
      <c r="P1986">
        <f t="shared" si="2958"/>
        <v>0</v>
      </c>
      <c r="Z1986">
        <v>0</v>
      </c>
      <c r="AA1986">
        <v>0</v>
      </c>
      <c r="AH1986">
        <f t="shared" si="2959"/>
        <v>0</v>
      </c>
      <c r="AR1986">
        <v>0</v>
      </c>
      <c r="AS1986">
        <v>0</v>
      </c>
      <c r="AZ1986">
        <f t="shared" si="2960"/>
        <v>0</v>
      </c>
      <c r="BJ1986">
        <v>0</v>
      </c>
      <c r="BK1986">
        <v>0</v>
      </c>
    </row>
    <row r="1987" spans="1:63" ht="15.75" thickBot="1" x14ac:dyDescent="0.3">
      <c r="A1987" s="13" t="s">
        <v>0</v>
      </c>
      <c r="B1987" s="13" t="s">
        <v>0</v>
      </c>
      <c r="C1987" s="13" t="s">
        <v>0</v>
      </c>
      <c r="D1987" s="103" t="s">
        <v>0</v>
      </c>
      <c r="E1987" s="103" t="s">
        <v>0</v>
      </c>
      <c r="F1987" s="103" t="s">
        <v>0</v>
      </c>
      <c r="G1987" s="13" t="s">
        <v>0</v>
      </c>
      <c r="H1987" s="19" t="s">
        <v>0</v>
      </c>
      <c r="I1987" s="19" t="s">
        <v>0</v>
      </c>
      <c r="J1987" s="19" t="s">
        <v>0</v>
      </c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>
        <v>0</v>
      </c>
      <c r="AA1987" s="19">
        <v>0</v>
      </c>
      <c r="AB1987" s="19" t="s">
        <v>0</v>
      </c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>
        <v>0</v>
      </c>
      <c r="AS1987" s="19">
        <v>0</v>
      </c>
      <c r="AT1987" s="19" t="s">
        <v>0</v>
      </c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>
        <v>0</v>
      </c>
      <c r="BK1987" s="19">
        <v>0</v>
      </c>
    </row>
    <row r="1988" spans="1:63" ht="69.75" customHeight="1" thickBot="1" x14ac:dyDescent="0.3">
      <c r="A1988" s="5" t="s">
        <v>2</v>
      </c>
      <c r="B1988" s="5" t="s">
        <v>3</v>
      </c>
      <c r="C1988" s="5" t="s">
        <v>4</v>
      </c>
      <c r="D1988" s="108" t="s">
        <v>0</v>
      </c>
      <c r="E1988" s="116" t="s">
        <v>5</v>
      </c>
      <c r="F1988" s="116" t="s">
        <v>6</v>
      </c>
      <c r="G1988" s="5" t="s">
        <v>7</v>
      </c>
      <c r="H1988" s="5" t="s">
        <v>8</v>
      </c>
      <c r="I1988" s="5" t="s">
        <v>9</v>
      </c>
      <c r="J1988" s="94" t="s">
        <v>10</v>
      </c>
      <c r="K1988" s="94" t="s">
        <v>1602</v>
      </c>
      <c r="L1988" s="94" t="s">
        <v>1535</v>
      </c>
      <c r="M1988" s="94" t="s">
        <v>1591</v>
      </c>
      <c r="N1988" s="94" t="s">
        <v>1592</v>
      </c>
      <c r="O1988" s="94" t="s">
        <v>1593</v>
      </c>
      <c r="P1988" s="94" t="s">
        <v>1606</v>
      </c>
      <c r="Q1988" s="94" t="s">
        <v>1603</v>
      </c>
      <c r="R1988" s="94" t="s">
        <v>1594</v>
      </c>
      <c r="S1988" s="94" t="s">
        <v>1595</v>
      </c>
      <c r="T1988" s="94" t="s">
        <v>1596</v>
      </c>
      <c r="U1988" s="94" t="s">
        <v>1597</v>
      </c>
      <c r="V1988" s="94" t="s">
        <v>1598</v>
      </c>
      <c r="W1988" s="94" t="s">
        <v>1599</v>
      </c>
      <c r="X1988" s="94" t="s">
        <v>1604</v>
      </c>
      <c r="Y1988" s="94" t="s">
        <v>1605</v>
      </c>
      <c r="Z1988" s="94" t="s">
        <v>1600</v>
      </c>
      <c r="AA1988" s="94" t="s">
        <v>1601</v>
      </c>
      <c r="AB1988" s="95" t="s">
        <v>11</v>
      </c>
      <c r="AC1988" s="95" t="s">
        <v>1602</v>
      </c>
      <c r="AD1988" s="95" t="s">
        <v>1535</v>
      </c>
      <c r="AE1988" s="95" t="s">
        <v>1591</v>
      </c>
      <c r="AF1988" s="95" t="s">
        <v>1592</v>
      </c>
      <c r="AG1988" s="95" t="s">
        <v>1593</v>
      </c>
      <c r="AH1988" s="95" t="s">
        <v>1607</v>
      </c>
      <c r="AI1988" s="95" t="s">
        <v>1603</v>
      </c>
      <c r="AJ1988" s="95" t="s">
        <v>1594</v>
      </c>
      <c r="AK1988" s="95" t="s">
        <v>1595</v>
      </c>
      <c r="AL1988" s="95" t="s">
        <v>1596</v>
      </c>
      <c r="AM1988" s="95" t="s">
        <v>1597</v>
      </c>
      <c r="AN1988" s="95" t="s">
        <v>1598</v>
      </c>
      <c r="AO1988" s="95" t="s">
        <v>1599</v>
      </c>
      <c r="AP1988" s="95" t="s">
        <v>1604</v>
      </c>
      <c r="AQ1988" s="95" t="s">
        <v>1605</v>
      </c>
      <c r="AR1988" s="95" t="s">
        <v>1600</v>
      </c>
      <c r="AS1988" s="95" t="s">
        <v>1601</v>
      </c>
      <c r="AT1988" s="96" t="s">
        <v>12</v>
      </c>
      <c r="AU1988" s="96" t="s">
        <v>1602</v>
      </c>
      <c r="AV1988" s="96" t="s">
        <v>1535</v>
      </c>
      <c r="AW1988" s="96" t="s">
        <v>1591</v>
      </c>
      <c r="AX1988" s="96" t="s">
        <v>1592</v>
      </c>
      <c r="AY1988" s="96" t="s">
        <v>1593</v>
      </c>
      <c r="AZ1988" s="96" t="s">
        <v>1608</v>
      </c>
      <c r="BA1988" s="96" t="s">
        <v>1603</v>
      </c>
      <c r="BB1988" s="96" t="s">
        <v>1594</v>
      </c>
      <c r="BC1988" s="96" t="s">
        <v>1595</v>
      </c>
      <c r="BD1988" s="96" t="s">
        <v>1596</v>
      </c>
      <c r="BE1988" s="96" t="s">
        <v>1597</v>
      </c>
      <c r="BF1988" s="96" t="s">
        <v>1598</v>
      </c>
      <c r="BG1988" s="96" t="s">
        <v>1599</v>
      </c>
      <c r="BH1988" s="96" t="s">
        <v>1604</v>
      </c>
      <c r="BI1988" s="96" t="s">
        <v>1605</v>
      </c>
      <c r="BJ1988" s="96" t="s">
        <v>1600</v>
      </c>
      <c r="BK1988" s="96" t="s">
        <v>1601</v>
      </c>
    </row>
    <row r="1989" spans="1:63" x14ac:dyDescent="0.25">
      <c r="A1989" s="6" t="s">
        <v>0</v>
      </c>
      <c r="B1989" s="6" t="s">
        <v>0</v>
      </c>
      <c r="C1989" s="6" t="s">
        <v>0</v>
      </c>
      <c r="D1989" s="109" t="s">
        <v>0</v>
      </c>
      <c r="E1989" s="109" t="s">
        <v>0</v>
      </c>
      <c r="F1989" s="125" t="s">
        <v>0</v>
      </c>
      <c r="G1989" s="7" t="s">
        <v>0</v>
      </c>
      <c r="H1989" s="8" t="s">
        <v>0</v>
      </c>
      <c r="I1989" s="9" t="s">
        <v>13</v>
      </c>
      <c r="J1989" s="9">
        <v>1</v>
      </c>
      <c r="K1989" s="9">
        <v>2</v>
      </c>
      <c r="L1989" s="9">
        <v>3</v>
      </c>
      <c r="M1989" s="9">
        <v>4</v>
      </c>
      <c r="N1989" s="9">
        <v>5</v>
      </c>
      <c r="O1989" s="9">
        <v>6</v>
      </c>
      <c r="P1989" s="9">
        <v>7</v>
      </c>
      <c r="Q1989" s="9">
        <v>8</v>
      </c>
      <c r="R1989" s="9">
        <v>9</v>
      </c>
      <c r="S1989" s="9">
        <v>10</v>
      </c>
      <c r="T1989" s="9">
        <v>11</v>
      </c>
      <c r="U1989" s="9">
        <v>12</v>
      </c>
      <c r="V1989" s="9">
        <v>13</v>
      </c>
      <c r="W1989" s="9">
        <v>14</v>
      </c>
      <c r="X1989" s="9">
        <v>15</v>
      </c>
      <c r="Y1989" s="9">
        <v>16</v>
      </c>
      <c r="Z1989" s="9">
        <v>20</v>
      </c>
      <c r="AA1989" s="9">
        <v>21</v>
      </c>
      <c r="AB1989" s="9">
        <v>1</v>
      </c>
      <c r="AC1989" s="9">
        <v>2</v>
      </c>
      <c r="AD1989" s="9">
        <v>3</v>
      </c>
      <c r="AE1989" s="9">
        <v>4</v>
      </c>
      <c r="AF1989" s="9">
        <v>5</v>
      </c>
      <c r="AG1989" s="9">
        <v>6</v>
      </c>
      <c r="AH1989" s="9">
        <v>7</v>
      </c>
      <c r="AI1989" s="9">
        <v>8</v>
      </c>
      <c r="AJ1989" s="9">
        <v>9</v>
      </c>
      <c r="AK1989" s="9">
        <v>10</v>
      </c>
      <c r="AL1989" s="9">
        <v>11</v>
      </c>
      <c r="AM1989" s="9">
        <v>12</v>
      </c>
      <c r="AN1989" s="9">
        <v>13</v>
      </c>
      <c r="AO1989" s="9">
        <v>14</v>
      </c>
      <c r="AP1989" s="9">
        <v>15</v>
      </c>
      <c r="AQ1989" s="9">
        <v>16</v>
      </c>
      <c r="AR1989" s="9">
        <v>20</v>
      </c>
      <c r="AS1989" s="9">
        <v>21</v>
      </c>
      <c r="AT1989" s="9">
        <v>1</v>
      </c>
      <c r="AU1989" s="9">
        <v>2</v>
      </c>
      <c r="AV1989" s="9">
        <v>3</v>
      </c>
      <c r="AW1989" s="9">
        <v>4</v>
      </c>
      <c r="AX1989" s="9">
        <v>5</v>
      </c>
      <c r="AY1989" s="9">
        <v>6</v>
      </c>
      <c r="AZ1989" s="9">
        <v>7</v>
      </c>
      <c r="BA1989" s="9">
        <v>8</v>
      </c>
      <c r="BB1989" s="9">
        <v>9</v>
      </c>
      <c r="BC1989" s="9">
        <v>10</v>
      </c>
      <c r="BD1989" s="9">
        <v>11</v>
      </c>
      <c r="BE1989" s="9">
        <v>12</v>
      </c>
      <c r="BF1989" s="9">
        <v>13</v>
      </c>
      <c r="BG1989" s="9">
        <v>14</v>
      </c>
      <c r="BH1989" s="9">
        <v>15</v>
      </c>
      <c r="BI1989" s="9">
        <v>16</v>
      </c>
      <c r="BJ1989" s="9">
        <v>20</v>
      </c>
      <c r="BK1989" s="9">
        <v>21</v>
      </c>
    </row>
    <row r="1990" spans="1:63" ht="33.75" x14ac:dyDescent="0.25">
      <c r="A1990" s="1" t="s">
        <v>550</v>
      </c>
      <c r="B1990" s="1" t="s">
        <v>58</v>
      </c>
      <c r="C1990" s="4" t="s">
        <v>147</v>
      </c>
      <c r="D1990" s="107" t="s">
        <v>654</v>
      </c>
      <c r="E1990" s="106" t="s">
        <v>0</v>
      </c>
      <c r="F1990" s="106" t="s">
        <v>0</v>
      </c>
      <c r="G1990" s="2" t="s">
        <v>0</v>
      </c>
      <c r="H1990" s="2" t="s">
        <v>655</v>
      </c>
      <c r="I1990" s="3" t="s">
        <v>0</v>
      </c>
      <c r="J1990" s="3" t="s">
        <v>0</v>
      </c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>
        <v>0</v>
      </c>
      <c r="AA1990" s="3">
        <v>0</v>
      </c>
      <c r="AB1990" s="3" t="s">
        <v>0</v>
      </c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>
        <v>0</v>
      </c>
      <c r="AS1990" s="3">
        <v>0</v>
      </c>
      <c r="AT1990" s="3" t="s">
        <v>0</v>
      </c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>
        <v>0</v>
      </c>
      <c r="BK1990" s="3">
        <v>0</v>
      </c>
    </row>
    <row r="1991" spans="1:63" ht="33.75" x14ac:dyDescent="0.25">
      <c r="A1991" s="1" t="s">
        <v>0</v>
      </c>
      <c r="B1991" s="1" t="s">
        <v>0</v>
      </c>
      <c r="C1991" s="1" t="s">
        <v>0</v>
      </c>
      <c r="D1991" s="106" t="s">
        <v>0</v>
      </c>
      <c r="E1991" s="106" t="s">
        <v>0</v>
      </c>
      <c r="F1991" s="106" t="s">
        <v>0</v>
      </c>
      <c r="G1991" s="2" t="s">
        <v>0</v>
      </c>
      <c r="H1991" s="10" t="s">
        <v>15</v>
      </c>
      <c r="I1991" s="11">
        <f>SUM(I1992,I2000,I2002)</f>
        <v>892897</v>
      </c>
      <c r="J1991" s="11">
        <f t="shared" ref="J1991:Y1991" si="2992">SUM(J1992,J2000,J2002)</f>
        <v>11000</v>
      </c>
      <c r="K1991" s="11">
        <f t="shared" si="2992"/>
        <v>0</v>
      </c>
      <c r="L1991" s="11">
        <f t="shared" si="2992"/>
        <v>0</v>
      </c>
      <c r="M1991" s="11">
        <f t="shared" si="2992"/>
        <v>6140</v>
      </c>
      <c r="N1991" s="11">
        <f t="shared" si="2992"/>
        <v>0</v>
      </c>
      <c r="O1991" s="11">
        <f t="shared" si="2992"/>
        <v>0</v>
      </c>
      <c r="P1991" s="11">
        <f t="shared" ref="P1991" si="2993">SUM(P1992,P2000,P2002)</f>
        <v>17140</v>
      </c>
      <c r="Q1991" s="11">
        <f t="shared" si="2992"/>
        <v>0</v>
      </c>
      <c r="R1991" s="11">
        <f t="shared" si="2992"/>
        <v>0</v>
      </c>
      <c r="S1991" s="11">
        <f t="shared" si="2992"/>
        <v>11000</v>
      </c>
      <c r="T1991" s="11">
        <f t="shared" si="2992"/>
        <v>0</v>
      </c>
      <c r="U1991" s="11">
        <f t="shared" si="2992"/>
        <v>0</v>
      </c>
      <c r="V1991" s="11">
        <f t="shared" si="2992"/>
        <v>0</v>
      </c>
      <c r="W1991" s="11">
        <f t="shared" si="2992"/>
        <v>0</v>
      </c>
      <c r="X1991" s="11">
        <f t="shared" si="2992"/>
        <v>0</v>
      </c>
      <c r="Y1991" s="11">
        <f t="shared" si="2992"/>
        <v>6140</v>
      </c>
      <c r="Z1991" s="11">
        <v>17140</v>
      </c>
      <c r="AA1991" s="11">
        <v>0</v>
      </c>
      <c r="AB1991" s="11">
        <f t="shared" ref="AB1991:AQ1991" si="2994">SUM(AB1992,AB2000,AB2002)</f>
        <v>0</v>
      </c>
      <c r="AC1991" s="11">
        <f t="shared" si="2994"/>
        <v>0</v>
      </c>
      <c r="AD1991" s="11">
        <f t="shared" si="2994"/>
        <v>0</v>
      </c>
      <c r="AE1991" s="11">
        <f t="shared" si="2994"/>
        <v>0</v>
      </c>
      <c r="AF1991" s="11">
        <f t="shared" si="2994"/>
        <v>0</v>
      </c>
      <c r="AG1991" s="11">
        <f t="shared" si="2994"/>
        <v>0</v>
      </c>
      <c r="AH1991" s="11">
        <f t="shared" ref="AH1991" si="2995">SUM(AH1992,AH2000,AH2002)</f>
        <v>0</v>
      </c>
      <c r="AI1991" s="11">
        <f t="shared" si="2994"/>
        <v>0</v>
      </c>
      <c r="AJ1991" s="11">
        <f t="shared" si="2994"/>
        <v>0</v>
      </c>
      <c r="AK1991" s="11">
        <f t="shared" si="2994"/>
        <v>0</v>
      </c>
      <c r="AL1991" s="11">
        <f t="shared" si="2994"/>
        <v>0</v>
      </c>
      <c r="AM1991" s="11">
        <f t="shared" si="2994"/>
        <v>0</v>
      </c>
      <c r="AN1991" s="11">
        <f t="shared" si="2994"/>
        <v>0</v>
      </c>
      <c r="AO1991" s="11">
        <f t="shared" si="2994"/>
        <v>0</v>
      </c>
      <c r="AP1991" s="11">
        <f t="shared" si="2994"/>
        <v>0</v>
      </c>
      <c r="AQ1991" s="11">
        <f t="shared" si="2994"/>
        <v>0</v>
      </c>
      <c r="AR1991" s="11">
        <v>0</v>
      </c>
      <c r="AS1991" s="11">
        <v>0</v>
      </c>
      <c r="AT1991" s="11">
        <f t="shared" ref="AT1991:BI1991" si="2996">SUM(AT1992,AT2000,AT2002)</f>
        <v>0</v>
      </c>
      <c r="AU1991" s="11">
        <f t="shared" si="2996"/>
        <v>131</v>
      </c>
      <c r="AV1991" s="11">
        <f t="shared" si="2996"/>
        <v>0</v>
      </c>
      <c r="AW1991" s="11">
        <f t="shared" si="2996"/>
        <v>0</v>
      </c>
      <c r="AX1991" s="11">
        <f t="shared" si="2996"/>
        <v>0</v>
      </c>
      <c r="AY1991" s="11">
        <f t="shared" si="2996"/>
        <v>0</v>
      </c>
      <c r="AZ1991" s="11">
        <f t="shared" ref="AZ1991" si="2997">SUM(AZ1992,AZ2000,AZ2002)</f>
        <v>131</v>
      </c>
      <c r="BA1991" s="11">
        <f t="shared" si="2996"/>
        <v>0</v>
      </c>
      <c r="BB1991" s="11">
        <f t="shared" si="2996"/>
        <v>0</v>
      </c>
      <c r="BC1991" s="11">
        <f t="shared" si="2996"/>
        <v>131</v>
      </c>
      <c r="BD1991" s="11">
        <f t="shared" si="2996"/>
        <v>0</v>
      </c>
      <c r="BE1991" s="11">
        <f t="shared" si="2996"/>
        <v>0</v>
      </c>
      <c r="BF1991" s="11">
        <f t="shared" si="2996"/>
        <v>0</v>
      </c>
      <c r="BG1991" s="11">
        <f t="shared" si="2996"/>
        <v>0</v>
      </c>
      <c r="BH1991" s="11">
        <f t="shared" si="2996"/>
        <v>0</v>
      </c>
      <c r="BI1991" s="11">
        <f t="shared" si="2996"/>
        <v>0</v>
      </c>
      <c r="BJ1991" s="11">
        <v>131</v>
      </c>
      <c r="BK1991" s="11">
        <v>0</v>
      </c>
    </row>
    <row r="1992" spans="1:63" x14ac:dyDescent="0.25">
      <c r="A1992" s="4" t="s">
        <v>550</v>
      </c>
      <c r="B1992" s="4" t="s">
        <v>58</v>
      </c>
      <c r="C1992" s="4" t="s">
        <v>147</v>
      </c>
      <c r="D1992" s="107" t="s">
        <v>654</v>
      </c>
      <c r="E1992" s="106" t="s">
        <v>16</v>
      </c>
      <c r="F1992" s="106"/>
      <c r="G1992" s="2" t="s">
        <v>0</v>
      </c>
      <c r="H1992" s="2" t="s">
        <v>17</v>
      </c>
      <c r="I1992" s="12">
        <f>SUM(I1993:I1994)</f>
        <v>718724</v>
      </c>
      <c r="J1992" s="12">
        <f t="shared" ref="J1992:Y1992" si="2998">SUM(J1993:J1994)</f>
        <v>0</v>
      </c>
      <c r="K1992" s="12">
        <f t="shared" si="2998"/>
        <v>0</v>
      </c>
      <c r="L1992" s="12">
        <f t="shared" si="2998"/>
        <v>0</v>
      </c>
      <c r="M1992" s="12">
        <f t="shared" si="2998"/>
        <v>6140</v>
      </c>
      <c r="N1992" s="12">
        <f t="shared" si="2998"/>
        <v>0</v>
      </c>
      <c r="O1992" s="12">
        <f t="shared" si="2998"/>
        <v>0</v>
      </c>
      <c r="P1992" s="12">
        <f t="shared" ref="P1992" si="2999">SUM(P1993:P1994)</f>
        <v>6140</v>
      </c>
      <c r="Q1992" s="12">
        <f t="shared" si="2998"/>
        <v>0</v>
      </c>
      <c r="R1992" s="12">
        <f t="shared" si="2998"/>
        <v>0</v>
      </c>
      <c r="S1992" s="12">
        <f t="shared" si="2998"/>
        <v>0</v>
      </c>
      <c r="T1992" s="12">
        <f t="shared" si="2998"/>
        <v>0</v>
      </c>
      <c r="U1992" s="12">
        <f t="shared" si="2998"/>
        <v>0</v>
      </c>
      <c r="V1992" s="12">
        <f t="shared" si="2998"/>
        <v>0</v>
      </c>
      <c r="W1992" s="12">
        <f t="shared" si="2998"/>
        <v>0</v>
      </c>
      <c r="X1992" s="12">
        <f t="shared" si="2998"/>
        <v>0</v>
      </c>
      <c r="Y1992" s="12">
        <f t="shared" si="2998"/>
        <v>6140</v>
      </c>
      <c r="Z1992" s="12">
        <v>6140</v>
      </c>
      <c r="AA1992" s="12">
        <v>0</v>
      </c>
      <c r="AB1992" s="12">
        <f t="shared" ref="AB1992:AQ1992" si="3000">SUM(AB1993:AB1994)</f>
        <v>0</v>
      </c>
      <c r="AC1992" s="12">
        <f t="shared" si="3000"/>
        <v>0</v>
      </c>
      <c r="AD1992" s="12">
        <f t="shared" si="3000"/>
        <v>0</v>
      </c>
      <c r="AE1992" s="12">
        <f t="shared" si="3000"/>
        <v>0</v>
      </c>
      <c r="AF1992" s="12">
        <f t="shared" si="3000"/>
        <v>0</v>
      </c>
      <c r="AG1992" s="12">
        <f t="shared" si="3000"/>
        <v>0</v>
      </c>
      <c r="AH1992" s="12">
        <f t="shared" ref="AH1992" si="3001">SUM(AH1993:AH1994)</f>
        <v>0</v>
      </c>
      <c r="AI1992" s="12">
        <f t="shared" si="3000"/>
        <v>0</v>
      </c>
      <c r="AJ1992" s="12">
        <f t="shared" si="3000"/>
        <v>0</v>
      </c>
      <c r="AK1992" s="12">
        <f t="shared" si="3000"/>
        <v>0</v>
      </c>
      <c r="AL1992" s="12">
        <f t="shared" si="3000"/>
        <v>0</v>
      </c>
      <c r="AM1992" s="12">
        <f t="shared" si="3000"/>
        <v>0</v>
      </c>
      <c r="AN1992" s="12">
        <f t="shared" si="3000"/>
        <v>0</v>
      </c>
      <c r="AO1992" s="12">
        <f t="shared" si="3000"/>
        <v>0</v>
      </c>
      <c r="AP1992" s="12">
        <f t="shared" si="3000"/>
        <v>0</v>
      </c>
      <c r="AQ1992" s="12">
        <f t="shared" si="3000"/>
        <v>0</v>
      </c>
      <c r="AR1992" s="12">
        <v>0</v>
      </c>
      <c r="AS1992" s="12">
        <v>0</v>
      </c>
      <c r="AT1992" s="12">
        <f t="shared" ref="AT1992:BI1992" si="3002">SUM(AT1993:AT1994)</f>
        <v>0</v>
      </c>
      <c r="AU1992" s="12">
        <f t="shared" si="3002"/>
        <v>0</v>
      </c>
      <c r="AV1992" s="12">
        <f t="shared" si="3002"/>
        <v>0</v>
      </c>
      <c r="AW1992" s="12">
        <f t="shared" si="3002"/>
        <v>0</v>
      </c>
      <c r="AX1992" s="12">
        <f t="shared" si="3002"/>
        <v>0</v>
      </c>
      <c r="AY1992" s="12">
        <f t="shared" si="3002"/>
        <v>0</v>
      </c>
      <c r="AZ1992" s="12">
        <f t="shared" ref="AZ1992" si="3003">SUM(AZ1993:AZ1994)</f>
        <v>0</v>
      </c>
      <c r="BA1992" s="12">
        <f t="shared" si="3002"/>
        <v>0</v>
      </c>
      <c r="BB1992" s="12">
        <f t="shared" si="3002"/>
        <v>0</v>
      </c>
      <c r="BC1992" s="12">
        <f t="shared" si="3002"/>
        <v>0</v>
      </c>
      <c r="BD1992" s="12">
        <f t="shared" si="3002"/>
        <v>0</v>
      </c>
      <c r="BE1992" s="12">
        <f t="shared" si="3002"/>
        <v>0</v>
      </c>
      <c r="BF1992" s="12">
        <f t="shared" si="3002"/>
        <v>0</v>
      </c>
      <c r="BG1992" s="12">
        <f t="shared" si="3002"/>
        <v>0</v>
      </c>
      <c r="BH1992" s="12">
        <f t="shared" si="3002"/>
        <v>0</v>
      </c>
      <c r="BI1992" s="12">
        <f t="shared" si="3002"/>
        <v>0</v>
      </c>
      <c r="BJ1992" s="12">
        <v>0</v>
      </c>
      <c r="BK1992" s="12">
        <v>0</v>
      </c>
    </row>
    <row r="1993" spans="1:63" x14ac:dyDescent="0.25">
      <c r="A1993" s="4" t="s">
        <v>550</v>
      </c>
      <c r="B1993" s="4" t="s">
        <v>58</v>
      </c>
      <c r="C1993" s="4" t="s">
        <v>147</v>
      </c>
      <c r="D1993" s="107" t="s">
        <v>654</v>
      </c>
      <c r="E1993" s="117">
        <v>6111</v>
      </c>
      <c r="F1993" s="107"/>
      <c r="G1993" s="103" t="s">
        <v>1656</v>
      </c>
      <c r="H1993" s="13" t="s">
        <v>18</v>
      </c>
      <c r="I1993" s="14">
        <v>640624</v>
      </c>
      <c r="J1993" s="14">
        <v>0</v>
      </c>
      <c r="K1993" s="14"/>
      <c r="L1993" s="14"/>
      <c r="M1993" s="14"/>
      <c r="N1993" s="14"/>
      <c r="O1993" s="14"/>
      <c r="P1993" s="14">
        <f t="shared" si="2958"/>
        <v>0</v>
      </c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v>0</v>
      </c>
      <c r="AA1993" s="14">
        <v>0</v>
      </c>
      <c r="AB1993" s="14">
        <v>0</v>
      </c>
      <c r="AC1993" s="14"/>
      <c r="AD1993" s="14"/>
      <c r="AE1993" s="14"/>
      <c r="AF1993" s="14"/>
      <c r="AG1993" s="14"/>
      <c r="AH1993" s="14">
        <f t="shared" si="2959"/>
        <v>0</v>
      </c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>
        <v>0</v>
      </c>
      <c r="AS1993" s="14">
        <v>0</v>
      </c>
      <c r="AT1993" s="14">
        <v>0</v>
      </c>
      <c r="AU1993" s="14"/>
      <c r="AV1993" s="14"/>
      <c r="AW1993" s="14"/>
      <c r="AX1993" s="14"/>
      <c r="AY1993" s="14"/>
      <c r="AZ1993" s="14">
        <f t="shared" si="2960"/>
        <v>0</v>
      </c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>
        <v>0</v>
      </c>
      <c r="BK1993" s="14">
        <v>0</v>
      </c>
    </row>
    <row r="1994" spans="1:63" x14ac:dyDescent="0.25">
      <c r="A1994" s="1" t="s">
        <v>550</v>
      </c>
      <c r="B1994" s="1" t="s">
        <v>58</v>
      </c>
      <c r="C1994" s="1" t="s">
        <v>147</v>
      </c>
      <c r="D1994" s="110" t="s">
        <v>654</v>
      </c>
      <c r="E1994" s="110" t="s">
        <v>20</v>
      </c>
      <c r="F1994" s="107" t="s">
        <v>0</v>
      </c>
      <c r="G1994" s="13" t="s">
        <v>0</v>
      </c>
      <c r="H1994" s="2" t="s">
        <v>21</v>
      </c>
      <c r="I1994" s="12">
        <f>SUM(I1995:I1999)</f>
        <v>78100</v>
      </c>
      <c r="J1994" s="12">
        <f t="shared" ref="J1994:Y1994" si="3004">SUM(J1995:J1999)</f>
        <v>0</v>
      </c>
      <c r="K1994" s="12">
        <f t="shared" si="3004"/>
        <v>0</v>
      </c>
      <c r="L1994" s="12">
        <f t="shared" si="3004"/>
        <v>0</v>
      </c>
      <c r="M1994" s="12">
        <f t="shared" si="3004"/>
        <v>6140</v>
      </c>
      <c r="N1994" s="12">
        <f t="shared" si="3004"/>
        <v>0</v>
      </c>
      <c r="O1994" s="12">
        <f t="shared" si="3004"/>
        <v>0</v>
      </c>
      <c r="P1994" s="12">
        <f t="shared" si="3004"/>
        <v>6140</v>
      </c>
      <c r="Q1994" s="12">
        <f t="shared" si="3004"/>
        <v>0</v>
      </c>
      <c r="R1994" s="12">
        <f t="shared" si="3004"/>
        <v>0</v>
      </c>
      <c r="S1994" s="12">
        <f t="shared" si="3004"/>
        <v>0</v>
      </c>
      <c r="T1994" s="12">
        <f t="shared" si="3004"/>
        <v>0</v>
      </c>
      <c r="U1994" s="12">
        <f t="shared" si="3004"/>
        <v>0</v>
      </c>
      <c r="V1994" s="12">
        <f t="shared" si="3004"/>
        <v>0</v>
      </c>
      <c r="W1994" s="12">
        <f t="shared" si="3004"/>
        <v>0</v>
      </c>
      <c r="X1994" s="12">
        <f t="shared" si="3004"/>
        <v>0</v>
      </c>
      <c r="Y1994" s="12">
        <f t="shared" si="3004"/>
        <v>6140</v>
      </c>
      <c r="Z1994" s="12">
        <v>6140</v>
      </c>
      <c r="AA1994" s="12">
        <v>0</v>
      </c>
      <c r="AB1994" s="12">
        <f t="shared" ref="AB1994:AQ1994" si="3005">SUM(AB1995:AB1999)</f>
        <v>0</v>
      </c>
      <c r="AC1994" s="12">
        <f t="shared" si="3005"/>
        <v>0</v>
      </c>
      <c r="AD1994" s="12">
        <f t="shared" si="3005"/>
        <v>0</v>
      </c>
      <c r="AE1994" s="12">
        <f t="shared" si="3005"/>
        <v>0</v>
      </c>
      <c r="AF1994" s="12">
        <f t="shared" si="3005"/>
        <v>0</v>
      </c>
      <c r="AG1994" s="12">
        <f t="shared" si="3005"/>
        <v>0</v>
      </c>
      <c r="AH1994" s="12">
        <f t="shared" si="3005"/>
        <v>0</v>
      </c>
      <c r="AI1994" s="12">
        <f t="shared" si="3005"/>
        <v>0</v>
      </c>
      <c r="AJ1994" s="12">
        <f t="shared" si="3005"/>
        <v>0</v>
      </c>
      <c r="AK1994" s="12">
        <f t="shared" si="3005"/>
        <v>0</v>
      </c>
      <c r="AL1994" s="12">
        <f t="shared" si="3005"/>
        <v>0</v>
      </c>
      <c r="AM1994" s="12">
        <f t="shared" si="3005"/>
        <v>0</v>
      </c>
      <c r="AN1994" s="12">
        <f t="shared" si="3005"/>
        <v>0</v>
      </c>
      <c r="AO1994" s="12">
        <f t="shared" si="3005"/>
        <v>0</v>
      </c>
      <c r="AP1994" s="12">
        <f t="shared" si="3005"/>
        <v>0</v>
      </c>
      <c r="AQ1994" s="12">
        <f t="shared" si="3005"/>
        <v>0</v>
      </c>
      <c r="AR1994" s="12">
        <v>0</v>
      </c>
      <c r="AS1994" s="12">
        <v>0</v>
      </c>
      <c r="AT1994" s="12">
        <f t="shared" ref="AT1994:BI1994" si="3006">SUM(AT1995:AT1999)</f>
        <v>0</v>
      </c>
      <c r="AU1994" s="12">
        <f t="shared" si="3006"/>
        <v>0</v>
      </c>
      <c r="AV1994" s="12">
        <f t="shared" si="3006"/>
        <v>0</v>
      </c>
      <c r="AW1994" s="12">
        <f t="shared" si="3006"/>
        <v>0</v>
      </c>
      <c r="AX1994" s="12">
        <f t="shared" si="3006"/>
        <v>0</v>
      </c>
      <c r="AY1994" s="12">
        <f t="shared" si="3006"/>
        <v>0</v>
      </c>
      <c r="AZ1994" s="12">
        <f t="shared" si="3006"/>
        <v>0</v>
      </c>
      <c r="BA1994" s="12">
        <f t="shared" si="3006"/>
        <v>0</v>
      </c>
      <c r="BB1994" s="12">
        <f t="shared" si="3006"/>
        <v>0</v>
      </c>
      <c r="BC1994" s="12">
        <f t="shared" si="3006"/>
        <v>0</v>
      </c>
      <c r="BD1994" s="12">
        <f t="shared" si="3006"/>
        <v>0</v>
      </c>
      <c r="BE1994" s="12">
        <f t="shared" si="3006"/>
        <v>0</v>
      </c>
      <c r="BF1994" s="12">
        <f t="shared" si="3006"/>
        <v>0</v>
      </c>
      <c r="BG1994" s="12">
        <f t="shared" si="3006"/>
        <v>0</v>
      </c>
      <c r="BH1994" s="12">
        <f t="shared" si="3006"/>
        <v>0</v>
      </c>
      <c r="BI1994" s="12">
        <f t="shared" si="3006"/>
        <v>0</v>
      </c>
      <c r="BJ1994" s="12">
        <v>0</v>
      </c>
      <c r="BK1994" s="12">
        <v>0</v>
      </c>
    </row>
    <row r="1995" spans="1:63" ht="22.5" x14ac:dyDescent="0.25">
      <c r="A1995" s="4" t="s">
        <v>550</v>
      </c>
      <c r="B1995" s="4" t="s">
        <v>58</v>
      </c>
      <c r="C1995" s="4" t="s">
        <v>147</v>
      </c>
      <c r="D1995" s="107" t="s">
        <v>654</v>
      </c>
      <c r="E1995" s="117">
        <v>6112</v>
      </c>
      <c r="F1995" s="107" t="s">
        <v>656</v>
      </c>
      <c r="G1995" s="103" t="s">
        <v>1656</v>
      </c>
      <c r="H1995" s="13" t="s">
        <v>59</v>
      </c>
      <c r="I1995" s="14">
        <v>12420</v>
      </c>
      <c r="J1995" s="14">
        <v>0</v>
      </c>
      <c r="K1995" s="14"/>
      <c r="L1995" s="14"/>
      <c r="M1995" s="14"/>
      <c r="N1995" s="14"/>
      <c r="O1995" s="14"/>
      <c r="P1995" s="14">
        <f t="shared" si="2958"/>
        <v>0</v>
      </c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v>0</v>
      </c>
      <c r="AA1995" s="14">
        <v>0</v>
      </c>
      <c r="AB1995" s="14">
        <v>0</v>
      </c>
      <c r="AC1995" s="14"/>
      <c r="AD1995" s="14"/>
      <c r="AE1995" s="14"/>
      <c r="AF1995" s="14"/>
      <c r="AG1995" s="14"/>
      <c r="AH1995" s="14">
        <f t="shared" si="2959"/>
        <v>0</v>
      </c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>
        <v>0</v>
      </c>
      <c r="AS1995" s="14">
        <v>0</v>
      </c>
      <c r="AT1995" s="14">
        <v>0</v>
      </c>
      <c r="AU1995" s="14"/>
      <c r="AV1995" s="14"/>
      <c r="AW1995" s="14"/>
      <c r="AX1995" s="14"/>
      <c r="AY1995" s="14"/>
      <c r="AZ1995" s="14">
        <f t="shared" si="2960"/>
        <v>0</v>
      </c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>
        <v>0</v>
      </c>
      <c r="BK1995" s="14">
        <v>0</v>
      </c>
    </row>
    <row r="1996" spans="1:63" x14ac:dyDescent="0.25">
      <c r="A1996" s="4" t="s">
        <v>550</v>
      </c>
      <c r="B1996" s="4" t="s">
        <v>58</v>
      </c>
      <c r="C1996" s="4" t="s">
        <v>147</v>
      </c>
      <c r="D1996" s="107" t="s">
        <v>654</v>
      </c>
      <c r="E1996" s="117">
        <v>6112</v>
      </c>
      <c r="F1996" s="107" t="s">
        <v>657</v>
      </c>
      <c r="G1996" s="103" t="s">
        <v>1656</v>
      </c>
      <c r="H1996" s="13" t="s">
        <v>24</v>
      </c>
      <c r="I1996" s="14">
        <v>51180</v>
      </c>
      <c r="J1996" s="14">
        <v>0</v>
      </c>
      <c r="K1996" s="14"/>
      <c r="L1996" s="14"/>
      <c r="M1996" s="14"/>
      <c r="N1996" s="14"/>
      <c r="O1996" s="14"/>
      <c r="P1996" s="14">
        <f t="shared" si="2958"/>
        <v>0</v>
      </c>
      <c r="Q1996" s="14"/>
      <c r="R1996" s="14"/>
      <c r="S1996" s="14"/>
      <c r="T1996" s="14"/>
      <c r="U1996" s="14"/>
      <c r="V1996" s="14"/>
      <c r="W1996" s="14"/>
      <c r="X1996" s="14"/>
      <c r="Y1996" s="14"/>
      <c r="Z1996" s="14">
        <v>0</v>
      </c>
      <c r="AA1996" s="14">
        <v>0</v>
      </c>
      <c r="AB1996" s="14">
        <v>0</v>
      </c>
      <c r="AC1996" s="14"/>
      <c r="AD1996" s="14"/>
      <c r="AE1996" s="14"/>
      <c r="AF1996" s="14"/>
      <c r="AG1996" s="14"/>
      <c r="AH1996" s="14">
        <f t="shared" si="2959"/>
        <v>0</v>
      </c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>
        <v>0</v>
      </c>
      <c r="AS1996" s="14">
        <v>0</v>
      </c>
      <c r="AT1996" s="14">
        <v>0</v>
      </c>
      <c r="AU1996" s="14"/>
      <c r="AV1996" s="14"/>
      <c r="AW1996" s="14"/>
      <c r="AX1996" s="14"/>
      <c r="AY1996" s="14"/>
      <c r="AZ1996" s="14">
        <f t="shared" si="2960"/>
        <v>0</v>
      </c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>
        <v>0</v>
      </c>
      <c r="BK1996" s="14">
        <v>0</v>
      </c>
    </row>
    <row r="1997" spans="1:63" x14ac:dyDescent="0.25">
      <c r="A1997" s="4" t="s">
        <v>550</v>
      </c>
      <c r="B1997" s="4" t="s">
        <v>58</v>
      </c>
      <c r="C1997" s="4" t="s">
        <v>147</v>
      </c>
      <c r="D1997" s="107" t="s">
        <v>654</v>
      </c>
      <c r="E1997" s="117">
        <v>6112</v>
      </c>
      <c r="F1997" s="107" t="s">
        <v>658</v>
      </c>
      <c r="G1997" s="103" t="s">
        <v>1656</v>
      </c>
      <c r="H1997" s="13" t="s">
        <v>25</v>
      </c>
      <c r="I1997" s="14">
        <v>9500</v>
      </c>
      <c r="J1997" s="14">
        <v>0</v>
      </c>
      <c r="K1997" s="14"/>
      <c r="L1997" s="14"/>
      <c r="M1997" s="14"/>
      <c r="N1997" s="14"/>
      <c r="O1997" s="14"/>
      <c r="P1997" s="14">
        <f t="shared" si="2958"/>
        <v>0</v>
      </c>
      <c r="Q1997" s="14"/>
      <c r="R1997" s="14"/>
      <c r="S1997" s="14"/>
      <c r="T1997" s="14"/>
      <c r="U1997" s="14"/>
      <c r="V1997" s="14"/>
      <c r="W1997" s="14"/>
      <c r="X1997" s="14"/>
      <c r="Y1997" s="14"/>
      <c r="Z1997" s="14">
        <v>0</v>
      </c>
      <c r="AA1997" s="14">
        <v>0</v>
      </c>
      <c r="AB1997" s="14">
        <v>0</v>
      </c>
      <c r="AC1997" s="14"/>
      <c r="AD1997" s="14"/>
      <c r="AE1997" s="14"/>
      <c r="AF1997" s="14"/>
      <c r="AG1997" s="14"/>
      <c r="AH1997" s="14">
        <f t="shared" si="2959"/>
        <v>0</v>
      </c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>
        <v>0</v>
      </c>
      <c r="AS1997" s="14">
        <v>0</v>
      </c>
      <c r="AT1997" s="14">
        <v>0</v>
      </c>
      <c r="AU1997" s="14"/>
      <c r="AV1997" s="14"/>
      <c r="AW1997" s="14"/>
      <c r="AX1997" s="14"/>
      <c r="AY1997" s="14"/>
      <c r="AZ1997" s="14">
        <f t="shared" si="2960"/>
        <v>0</v>
      </c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>
        <v>0</v>
      </c>
      <c r="BK1997" s="14">
        <v>0</v>
      </c>
    </row>
    <row r="1998" spans="1:63" x14ac:dyDescent="0.25">
      <c r="A1998" s="4" t="s">
        <v>550</v>
      </c>
      <c r="B1998" s="4" t="s">
        <v>58</v>
      </c>
      <c r="C1998" s="4" t="s">
        <v>147</v>
      </c>
      <c r="D1998" s="107" t="s">
        <v>654</v>
      </c>
      <c r="E1998" s="117">
        <v>6112</v>
      </c>
      <c r="F1998" s="107" t="s">
        <v>659</v>
      </c>
      <c r="G1998" s="103" t="s">
        <v>1656</v>
      </c>
      <c r="H1998" s="13" t="s">
        <v>23</v>
      </c>
      <c r="I1998" s="14">
        <v>0</v>
      </c>
      <c r="J1998" s="14">
        <v>0</v>
      </c>
      <c r="K1998" s="14"/>
      <c r="L1998" s="14"/>
      <c r="M1998" s="14">
        <v>6140</v>
      </c>
      <c r="N1998" s="14"/>
      <c r="O1998" s="14"/>
      <c r="P1998" s="14">
        <f t="shared" si="2958"/>
        <v>6140</v>
      </c>
      <c r="Q1998" s="14"/>
      <c r="R1998" s="14"/>
      <c r="S1998" s="14"/>
      <c r="T1998" s="14"/>
      <c r="U1998" s="14"/>
      <c r="V1998" s="14"/>
      <c r="W1998" s="14"/>
      <c r="X1998" s="14"/>
      <c r="Y1998" s="14">
        <v>6140</v>
      </c>
      <c r="Z1998" s="14">
        <v>6140</v>
      </c>
      <c r="AA1998" s="14">
        <v>0</v>
      </c>
      <c r="AB1998" s="14">
        <v>0</v>
      </c>
      <c r="AC1998" s="14"/>
      <c r="AD1998" s="14"/>
      <c r="AE1998" s="14"/>
      <c r="AF1998" s="14"/>
      <c r="AG1998" s="14"/>
      <c r="AH1998" s="14">
        <f t="shared" si="2959"/>
        <v>0</v>
      </c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>
        <v>0</v>
      </c>
      <c r="AS1998" s="14">
        <v>0</v>
      </c>
      <c r="AT1998" s="14">
        <v>0</v>
      </c>
      <c r="AU1998" s="14"/>
      <c r="AV1998" s="14"/>
      <c r="AW1998" s="14"/>
      <c r="AX1998" s="14"/>
      <c r="AY1998" s="14"/>
      <c r="AZ1998" s="14">
        <f t="shared" si="2960"/>
        <v>0</v>
      </c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>
        <v>0</v>
      </c>
      <c r="BK1998" s="14">
        <v>0</v>
      </c>
    </row>
    <row r="1999" spans="1:63" x14ac:dyDescent="0.25">
      <c r="A1999" s="4" t="s">
        <v>550</v>
      </c>
      <c r="B1999" s="4" t="s">
        <v>58</v>
      </c>
      <c r="C1999" s="4" t="s">
        <v>147</v>
      </c>
      <c r="D1999" s="107" t="s">
        <v>654</v>
      </c>
      <c r="E1999" s="117">
        <v>6112</v>
      </c>
      <c r="F1999" s="107" t="s">
        <v>660</v>
      </c>
      <c r="G1999" s="103" t="s">
        <v>1656</v>
      </c>
      <c r="H1999" s="13" t="s">
        <v>26</v>
      </c>
      <c r="I1999" s="14">
        <v>5000</v>
      </c>
      <c r="J1999" s="14">
        <v>0</v>
      </c>
      <c r="K1999" s="14"/>
      <c r="L1999" s="14"/>
      <c r="M1999" s="14"/>
      <c r="N1999" s="14"/>
      <c r="O1999" s="14"/>
      <c r="P1999" s="14">
        <f t="shared" si="2958"/>
        <v>0</v>
      </c>
      <c r="Q1999" s="14"/>
      <c r="R1999" s="14"/>
      <c r="S1999" s="14"/>
      <c r="T1999" s="14"/>
      <c r="U1999" s="14"/>
      <c r="V1999" s="14"/>
      <c r="W1999" s="14"/>
      <c r="X1999" s="14"/>
      <c r="Y1999" s="14"/>
      <c r="Z1999" s="14">
        <v>0</v>
      </c>
      <c r="AA1999" s="14">
        <v>0</v>
      </c>
      <c r="AB1999" s="14">
        <v>0</v>
      </c>
      <c r="AC1999" s="14"/>
      <c r="AD1999" s="14"/>
      <c r="AE1999" s="14"/>
      <c r="AF1999" s="14"/>
      <c r="AG1999" s="14"/>
      <c r="AH1999" s="14">
        <f t="shared" si="2959"/>
        <v>0</v>
      </c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>
        <v>0</v>
      </c>
      <c r="AS1999" s="14">
        <v>0</v>
      </c>
      <c r="AT1999" s="14">
        <v>0</v>
      </c>
      <c r="AU1999" s="14"/>
      <c r="AV1999" s="14"/>
      <c r="AW1999" s="14"/>
      <c r="AX1999" s="14"/>
      <c r="AY1999" s="14"/>
      <c r="AZ1999" s="14">
        <f t="shared" si="2960"/>
        <v>0</v>
      </c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>
        <v>0</v>
      </c>
      <c r="BK1999" s="14">
        <v>0</v>
      </c>
    </row>
    <row r="2000" spans="1:63" ht="22.5" x14ac:dyDescent="0.25">
      <c r="A2000" s="4" t="s">
        <v>550</v>
      </c>
      <c r="B2000" s="4" t="s">
        <v>58</v>
      </c>
      <c r="C2000" s="4" t="s">
        <v>147</v>
      </c>
      <c r="D2000" s="107" t="s">
        <v>654</v>
      </c>
      <c r="E2000" s="106" t="s">
        <v>27</v>
      </c>
      <c r="F2000" s="106" t="s">
        <v>0</v>
      </c>
      <c r="G2000" s="2" t="s">
        <v>0</v>
      </c>
      <c r="H2000" s="2" t="s">
        <v>28</v>
      </c>
      <c r="I2000" s="12">
        <f>SUM(I2001)</f>
        <v>67265</v>
      </c>
      <c r="J2000" s="12">
        <f t="shared" ref="J2000:Y2000" si="3007">SUM(J2001)</f>
        <v>0</v>
      </c>
      <c r="K2000" s="12">
        <f t="shared" si="3007"/>
        <v>0</v>
      </c>
      <c r="L2000" s="12">
        <f t="shared" si="3007"/>
        <v>0</v>
      </c>
      <c r="M2000" s="12">
        <f t="shared" si="3007"/>
        <v>0</v>
      </c>
      <c r="N2000" s="12">
        <f t="shared" si="3007"/>
        <v>0</v>
      </c>
      <c r="O2000" s="12">
        <f t="shared" si="3007"/>
        <v>0</v>
      </c>
      <c r="P2000" s="12">
        <f t="shared" si="3007"/>
        <v>0</v>
      </c>
      <c r="Q2000" s="12">
        <f t="shared" si="3007"/>
        <v>0</v>
      </c>
      <c r="R2000" s="12">
        <f t="shared" si="3007"/>
        <v>0</v>
      </c>
      <c r="S2000" s="12">
        <f t="shared" si="3007"/>
        <v>0</v>
      </c>
      <c r="T2000" s="12">
        <f t="shared" si="3007"/>
        <v>0</v>
      </c>
      <c r="U2000" s="12">
        <f t="shared" si="3007"/>
        <v>0</v>
      </c>
      <c r="V2000" s="12">
        <f t="shared" si="3007"/>
        <v>0</v>
      </c>
      <c r="W2000" s="12">
        <f t="shared" si="3007"/>
        <v>0</v>
      </c>
      <c r="X2000" s="12">
        <f t="shared" si="3007"/>
        <v>0</v>
      </c>
      <c r="Y2000" s="12">
        <f t="shared" si="3007"/>
        <v>0</v>
      </c>
      <c r="Z2000" s="12">
        <v>0</v>
      </c>
      <c r="AA2000" s="12">
        <v>0</v>
      </c>
      <c r="AB2000" s="12">
        <f t="shared" ref="AB2000:AQ2000" si="3008">SUM(AB2001)</f>
        <v>0</v>
      </c>
      <c r="AC2000" s="12">
        <f t="shared" si="3008"/>
        <v>0</v>
      </c>
      <c r="AD2000" s="12">
        <f t="shared" si="3008"/>
        <v>0</v>
      </c>
      <c r="AE2000" s="12">
        <f t="shared" si="3008"/>
        <v>0</v>
      </c>
      <c r="AF2000" s="12">
        <f t="shared" si="3008"/>
        <v>0</v>
      </c>
      <c r="AG2000" s="12">
        <f t="shared" si="3008"/>
        <v>0</v>
      </c>
      <c r="AH2000" s="12">
        <f t="shared" si="3008"/>
        <v>0</v>
      </c>
      <c r="AI2000" s="12">
        <f t="shared" si="3008"/>
        <v>0</v>
      </c>
      <c r="AJ2000" s="12">
        <f t="shared" si="3008"/>
        <v>0</v>
      </c>
      <c r="AK2000" s="12">
        <f t="shared" si="3008"/>
        <v>0</v>
      </c>
      <c r="AL2000" s="12">
        <f t="shared" si="3008"/>
        <v>0</v>
      </c>
      <c r="AM2000" s="12">
        <f t="shared" si="3008"/>
        <v>0</v>
      </c>
      <c r="AN2000" s="12">
        <f t="shared" si="3008"/>
        <v>0</v>
      </c>
      <c r="AO2000" s="12">
        <f t="shared" si="3008"/>
        <v>0</v>
      </c>
      <c r="AP2000" s="12">
        <f t="shared" si="3008"/>
        <v>0</v>
      </c>
      <c r="AQ2000" s="12">
        <f t="shared" si="3008"/>
        <v>0</v>
      </c>
      <c r="AR2000" s="12">
        <v>0</v>
      </c>
      <c r="AS2000" s="12">
        <v>0</v>
      </c>
      <c r="AT2000" s="12">
        <f t="shared" ref="AT2000:BI2000" si="3009">SUM(AT2001)</f>
        <v>0</v>
      </c>
      <c r="AU2000" s="12">
        <f t="shared" si="3009"/>
        <v>0</v>
      </c>
      <c r="AV2000" s="12">
        <f t="shared" si="3009"/>
        <v>0</v>
      </c>
      <c r="AW2000" s="12">
        <f t="shared" si="3009"/>
        <v>0</v>
      </c>
      <c r="AX2000" s="12">
        <f t="shared" si="3009"/>
        <v>0</v>
      </c>
      <c r="AY2000" s="12">
        <f t="shared" si="3009"/>
        <v>0</v>
      </c>
      <c r="AZ2000" s="12">
        <f t="shared" si="3009"/>
        <v>0</v>
      </c>
      <c r="BA2000" s="12">
        <f t="shared" si="3009"/>
        <v>0</v>
      </c>
      <c r="BB2000" s="12">
        <f t="shared" si="3009"/>
        <v>0</v>
      </c>
      <c r="BC2000" s="12">
        <f t="shared" si="3009"/>
        <v>0</v>
      </c>
      <c r="BD2000" s="12">
        <f t="shared" si="3009"/>
        <v>0</v>
      </c>
      <c r="BE2000" s="12">
        <f t="shared" si="3009"/>
        <v>0</v>
      </c>
      <c r="BF2000" s="12">
        <f t="shared" si="3009"/>
        <v>0</v>
      </c>
      <c r="BG2000" s="12">
        <f t="shared" si="3009"/>
        <v>0</v>
      </c>
      <c r="BH2000" s="12">
        <f t="shared" si="3009"/>
        <v>0</v>
      </c>
      <c r="BI2000" s="12">
        <f t="shared" si="3009"/>
        <v>0</v>
      </c>
      <c r="BJ2000" s="12">
        <v>0</v>
      </c>
      <c r="BK2000" s="12">
        <v>0</v>
      </c>
    </row>
    <row r="2001" spans="1:63" x14ac:dyDescent="0.25">
      <c r="A2001" s="4" t="s">
        <v>550</v>
      </c>
      <c r="B2001" s="4" t="s">
        <v>58</v>
      </c>
      <c r="C2001" s="4" t="s">
        <v>147</v>
      </c>
      <c r="D2001" s="107" t="s">
        <v>654</v>
      </c>
      <c r="E2001" s="117">
        <v>6121</v>
      </c>
      <c r="F2001" s="107"/>
      <c r="G2001" s="103" t="s">
        <v>1656</v>
      </c>
      <c r="H2001" s="13" t="s">
        <v>29</v>
      </c>
      <c r="I2001" s="14">
        <v>67265</v>
      </c>
      <c r="J2001" s="14">
        <v>0</v>
      </c>
      <c r="K2001" s="14"/>
      <c r="L2001" s="14"/>
      <c r="M2001" s="14"/>
      <c r="N2001" s="14"/>
      <c r="O2001" s="14"/>
      <c r="P2001" s="14">
        <f t="shared" si="2958"/>
        <v>0</v>
      </c>
      <c r="Q2001" s="14"/>
      <c r="R2001" s="14"/>
      <c r="S2001" s="14"/>
      <c r="T2001" s="14"/>
      <c r="U2001" s="14"/>
      <c r="V2001" s="14"/>
      <c r="W2001" s="14"/>
      <c r="X2001" s="14"/>
      <c r="Y2001" s="14"/>
      <c r="Z2001" s="14">
        <v>0</v>
      </c>
      <c r="AA2001" s="14">
        <v>0</v>
      </c>
      <c r="AB2001" s="14">
        <v>0</v>
      </c>
      <c r="AC2001" s="14"/>
      <c r="AD2001" s="14"/>
      <c r="AE2001" s="14"/>
      <c r="AF2001" s="14"/>
      <c r="AG2001" s="14"/>
      <c r="AH2001" s="14">
        <f t="shared" si="2959"/>
        <v>0</v>
      </c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>
        <v>0</v>
      </c>
      <c r="AS2001" s="14">
        <v>0</v>
      </c>
      <c r="AT2001" s="14">
        <v>0</v>
      </c>
      <c r="AU2001" s="14"/>
      <c r="AV2001" s="14"/>
      <c r="AW2001" s="14"/>
      <c r="AX2001" s="14"/>
      <c r="AY2001" s="14"/>
      <c r="AZ2001" s="14">
        <f t="shared" si="2960"/>
        <v>0</v>
      </c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>
        <v>0</v>
      </c>
      <c r="BK2001" s="14">
        <v>0</v>
      </c>
    </row>
    <row r="2002" spans="1:63" ht="22.5" x14ac:dyDescent="0.25">
      <c r="A2002" s="4" t="s">
        <v>550</v>
      </c>
      <c r="B2002" s="4" t="s">
        <v>58</v>
      </c>
      <c r="C2002" s="4" t="s">
        <v>147</v>
      </c>
      <c r="D2002" s="107" t="s">
        <v>654</v>
      </c>
      <c r="E2002" s="106" t="s">
        <v>31</v>
      </c>
      <c r="F2002" s="106" t="s">
        <v>0</v>
      </c>
      <c r="G2002" s="2" t="s">
        <v>0</v>
      </c>
      <c r="H2002" s="2" t="s">
        <v>32</v>
      </c>
      <c r="I2002" s="12">
        <f>SUM(I2003:I2011)</f>
        <v>106908</v>
      </c>
      <c r="J2002" s="12">
        <f t="shared" ref="J2002:Y2002" si="3010">SUM(J2003:J2011)</f>
        <v>11000</v>
      </c>
      <c r="K2002" s="12">
        <f t="shared" si="3010"/>
        <v>0</v>
      </c>
      <c r="L2002" s="12">
        <f t="shared" si="3010"/>
        <v>0</v>
      </c>
      <c r="M2002" s="12">
        <f t="shared" si="3010"/>
        <v>0</v>
      </c>
      <c r="N2002" s="12">
        <f t="shared" si="3010"/>
        <v>0</v>
      </c>
      <c r="O2002" s="12">
        <f t="shared" si="3010"/>
        <v>0</v>
      </c>
      <c r="P2002" s="12">
        <f t="shared" si="3010"/>
        <v>11000</v>
      </c>
      <c r="Q2002" s="12">
        <f t="shared" si="3010"/>
        <v>0</v>
      </c>
      <c r="R2002" s="12">
        <f t="shared" si="3010"/>
        <v>0</v>
      </c>
      <c r="S2002" s="12">
        <f t="shared" si="3010"/>
        <v>11000</v>
      </c>
      <c r="T2002" s="12">
        <f t="shared" si="3010"/>
        <v>0</v>
      </c>
      <c r="U2002" s="12">
        <f t="shared" si="3010"/>
        <v>0</v>
      </c>
      <c r="V2002" s="12">
        <f t="shared" si="3010"/>
        <v>0</v>
      </c>
      <c r="W2002" s="12">
        <f t="shared" si="3010"/>
        <v>0</v>
      </c>
      <c r="X2002" s="12">
        <f t="shared" si="3010"/>
        <v>0</v>
      </c>
      <c r="Y2002" s="12">
        <f t="shared" si="3010"/>
        <v>0</v>
      </c>
      <c r="Z2002" s="12">
        <v>11000</v>
      </c>
      <c r="AA2002" s="12">
        <v>0</v>
      </c>
      <c r="AB2002" s="12">
        <f t="shared" ref="AB2002:AQ2002" si="3011">SUM(AB2003:AB2011)</f>
        <v>0</v>
      </c>
      <c r="AC2002" s="12">
        <f t="shared" si="3011"/>
        <v>0</v>
      </c>
      <c r="AD2002" s="12">
        <f t="shared" si="3011"/>
        <v>0</v>
      </c>
      <c r="AE2002" s="12">
        <f t="shared" si="3011"/>
        <v>0</v>
      </c>
      <c r="AF2002" s="12">
        <f t="shared" si="3011"/>
        <v>0</v>
      </c>
      <c r="AG2002" s="12">
        <f t="shared" si="3011"/>
        <v>0</v>
      </c>
      <c r="AH2002" s="12">
        <f t="shared" si="3011"/>
        <v>0</v>
      </c>
      <c r="AI2002" s="12">
        <f t="shared" si="3011"/>
        <v>0</v>
      </c>
      <c r="AJ2002" s="12">
        <f t="shared" si="3011"/>
        <v>0</v>
      </c>
      <c r="AK2002" s="12">
        <f t="shared" si="3011"/>
        <v>0</v>
      </c>
      <c r="AL2002" s="12">
        <f t="shared" si="3011"/>
        <v>0</v>
      </c>
      <c r="AM2002" s="12">
        <f t="shared" si="3011"/>
        <v>0</v>
      </c>
      <c r="AN2002" s="12">
        <f t="shared" si="3011"/>
        <v>0</v>
      </c>
      <c r="AO2002" s="12">
        <f t="shared" si="3011"/>
        <v>0</v>
      </c>
      <c r="AP2002" s="12">
        <f t="shared" si="3011"/>
        <v>0</v>
      </c>
      <c r="AQ2002" s="12">
        <f t="shared" si="3011"/>
        <v>0</v>
      </c>
      <c r="AR2002" s="12">
        <v>0</v>
      </c>
      <c r="AS2002" s="12">
        <v>0</v>
      </c>
      <c r="AT2002" s="12">
        <f t="shared" ref="AT2002:BI2002" si="3012">SUM(AT2003:AT2011)</f>
        <v>0</v>
      </c>
      <c r="AU2002" s="12">
        <f t="shared" si="3012"/>
        <v>131</v>
      </c>
      <c r="AV2002" s="12">
        <f t="shared" si="3012"/>
        <v>0</v>
      </c>
      <c r="AW2002" s="12">
        <f t="shared" si="3012"/>
        <v>0</v>
      </c>
      <c r="AX2002" s="12">
        <f t="shared" si="3012"/>
        <v>0</v>
      </c>
      <c r="AY2002" s="12">
        <f t="shared" si="3012"/>
        <v>0</v>
      </c>
      <c r="AZ2002" s="12">
        <f t="shared" si="3012"/>
        <v>131</v>
      </c>
      <c r="BA2002" s="12">
        <f t="shared" si="3012"/>
        <v>0</v>
      </c>
      <c r="BB2002" s="12">
        <f t="shared" si="3012"/>
        <v>0</v>
      </c>
      <c r="BC2002" s="12">
        <f t="shared" si="3012"/>
        <v>131</v>
      </c>
      <c r="BD2002" s="12">
        <f t="shared" si="3012"/>
        <v>0</v>
      </c>
      <c r="BE2002" s="12">
        <f t="shared" si="3012"/>
        <v>0</v>
      </c>
      <c r="BF2002" s="12">
        <f t="shared" si="3012"/>
        <v>0</v>
      </c>
      <c r="BG2002" s="12">
        <f t="shared" si="3012"/>
        <v>0</v>
      </c>
      <c r="BH2002" s="12">
        <f t="shared" si="3012"/>
        <v>0</v>
      </c>
      <c r="BI2002" s="12">
        <f t="shared" si="3012"/>
        <v>0</v>
      </c>
      <c r="BJ2002" s="12">
        <v>131</v>
      </c>
      <c r="BK2002" s="12">
        <v>0</v>
      </c>
    </row>
    <row r="2003" spans="1:63" x14ac:dyDescent="0.25">
      <c r="A2003" s="4" t="s">
        <v>550</v>
      </c>
      <c r="B2003" s="4" t="s">
        <v>58</v>
      </c>
      <c r="C2003" s="4" t="s">
        <v>147</v>
      </c>
      <c r="D2003" s="107" t="s">
        <v>654</v>
      </c>
      <c r="E2003" s="117">
        <v>6131</v>
      </c>
      <c r="F2003" s="107"/>
      <c r="G2003" s="103" t="s">
        <v>1656</v>
      </c>
      <c r="H2003" s="13" t="s">
        <v>34</v>
      </c>
      <c r="I2003" s="14">
        <v>0</v>
      </c>
      <c r="J2003" s="14">
        <v>0</v>
      </c>
      <c r="K2003" s="14"/>
      <c r="L2003" s="14"/>
      <c r="M2003" s="14"/>
      <c r="N2003" s="14"/>
      <c r="O2003" s="14"/>
      <c r="P2003" s="14">
        <f t="shared" si="2958"/>
        <v>0</v>
      </c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v>0</v>
      </c>
      <c r="AA2003" s="14">
        <v>0</v>
      </c>
      <c r="AB2003" s="14">
        <v>0</v>
      </c>
      <c r="AC2003" s="14"/>
      <c r="AD2003" s="14"/>
      <c r="AE2003" s="14"/>
      <c r="AF2003" s="14"/>
      <c r="AG2003" s="14"/>
      <c r="AH2003" s="14">
        <f t="shared" si="2959"/>
        <v>0</v>
      </c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>
        <v>0</v>
      </c>
      <c r="AS2003" s="14">
        <v>0</v>
      </c>
      <c r="AT2003" s="14">
        <v>0</v>
      </c>
      <c r="AU2003" s="14"/>
      <c r="AV2003" s="14"/>
      <c r="AW2003" s="14"/>
      <c r="AX2003" s="14"/>
      <c r="AY2003" s="14"/>
      <c r="AZ2003" s="14">
        <f t="shared" si="2960"/>
        <v>0</v>
      </c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>
        <v>0</v>
      </c>
      <c r="BK2003" s="14">
        <v>0</v>
      </c>
    </row>
    <row r="2004" spans="1:63" x14ac:dyDescent="0.25">
      <c r="A2004" s="4" t="s">
        <v>550</v>
      </c>
      <c r="B2004" s="4" t="s">
        <v>58</v>
      </c>
      <c r="C2004" s="4" t="s">
        <v>147</v>
      </c>
      <c r="D2004" s="107" t="s">
        <v>654</v>
      </c>
      <c r="E2004" s="117">
        <v>6132</v>
      </c>
      <c r="F2004" s="107"/>
      <c r="G2004" s="103" t="s">
        <v>1656</v>
      </c>
      <c r="H2004" s="13" t="s">
        <v>74</v>
      </c>
      <c r="I2004" s="14">
        <v>10000</v>
      </c>
      <c r="J2004" s="14">
        <v>0</v>
      </c>
      <c r="K2004" s="14"/>
      <c r="L2004" s="14"/>
      <c r="M2004" s="14"/>
      <c r="N2004" s="14"/>
      <c r="O2004" s="14"/>
      <c r="P2004" s="14">
        <f t="shared" si="2958"/>
        <v>0</v>
      </c>
      <c r="Q2004" s="14"/>
      <c r="R2004" s="14"/>
      <c r="S2004" s="14"/>
      <c r="T2004" s="14"/>
      <c r="U2004" s="14"/>
      <c r="V2004" s="14"/>
      <c r="W2004" s="14"/>
      <c r="X2004" s="14"/>
      <c r="Y2004" s="14"/>
      <c r="Z2004" s="14">
        <v>0</v>
      </c>
      <c r="AA2004" s="14">
        <v>0</v>
      </c>
      <c r="AB2004" s="14">
        <v>0</v>
      </c>
      <c r="AC2004" s="14"/>
      <c r="AD2004" s="14"/>
      <c r="AE2004" s="14"/>
      <c r="AF2004" s="14"/>
      <c r="AG2004" s="14"/>
      <c r="AH2004" s="14">
        <f t="shared" si="2959"/>
        <v>0</v>
      </c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>
        <v>0</v>
      </c>
      <c r="AS2004" s="14">
        <v>0</v>
      </c>
      <c r="AT2004" s="14">
        <v>0</v>
      </c>
      <c r="AU2004" s="14"/>
      <c r="AV2004" s="14"/>
      <c r="AW2004" s="14"/>
      <c r="AX2004" s="14"/>
      <c r="AY2004" s="14"/>
      <c r="AZ2004" s="14">
        <f t="shared" si="2960"/>
        <v>0</v>
      </c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>
        <v>0</v>
      </c>
      <c r="BK2004" s="14">
        <v>0</v>
      </c>
    </row>
    <row r="2005" spans="1:63" x14ac:dyDescent="0.25">
      <c r="A2005" s="4" t="s">
        <v>550</v>
      </c>
      <c r="B2005" s="4" t="s">
        <v>58</v>
      </c>
      <c r="C2005" s="4" t="s">
        <v>147</v>
      </c>
      <c r="D2005" s="107" t="s">
        <v>654</v>
      </c>
      <c r="E2005" s="117">
        <v>6133</v>
      </c>
      <c r="F2005" s="107"/>
      <c r="G2005" s="103" t="s">
        <v>1656</v>
      </c>
      <c r="H2005" s="13" t="s">
        <v>77</v>
      </c>
      <c r="I2005" s="14">
        <v>16640</v>
      </c>
      <c r="J2005" s="14">
        <v>0</v>
      </c>
      <c r="K2005" s="14"/>
      <c r="L2005" s="14"/>
      <c r="M2005" s="14"/>
      <c r="N2005" s="14"/>
      <c r="O2005" s="14"/>
      <c r="P2005" s="14">
        <f t="shared" si="2958"/>
        <v>0</v>
      </c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v>0</v>
      </c>
      <c r="AA2005" s="14">
        <v>0</v>
      </c>
      <c r="AB2005" s="14">
        <v>0</v>
      </c>
      <c r="AC2005" s="14"/>
      <c r="AD2005" s="14"/>
      <c r="AE2005" s="14"/>
      <c r="AF2005" s="14"/>
      <c r="AG2005" s="14"/>
      <c r="AH2005" s="14">
        <f t="shared" si="2959"/>
        <v>0</v>
      </c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>
        <v>0</v>
      </c>
      <c r="AS2005" s="14">
        <v>0</v>
      </c>
      <c r="AT2005" s="14">
        <v>0</v>
      </c>
      <c r="AU2005" s="14"/>
      <c r="AV2005" s="14"/>
      <c r="AW2005" s="14"/>
      <c r="AX2005" s="14"/>
      <c r="AY2005" s="14"/>
      <c r="AZ2005" s="14">
        <f t="shared" si="2960"/>
        <v>0</v>
      </c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>
        <v>0</v>
      </c>
      <c r="BK2005" s="14">
        <v>0</v>
      </c>
    </row>
    <row r="2006" spans="1:63" x14ac:dyDescent="0.25">
      <c r="A2006" s="4" t="s">
        <v>550</v>
      </c>
      <c r="B2006" s="4" t="s">
        <v>58</v>
      </c>
      <c r="C2006" s="4" t="s">
        <v>147</v>
      </c>
      <c r="D2006" s="107" t="s">
        <v>654</v>
      </c>
      <c r="E2006" s="117">
        <v>6134</v>
      </c>
      <c r="F2006" s="107"/>
      <c r="G2006" s="103" t="s">
        <v>1656</v>
      </c>
      <c r="H2006" s="13" t="s">
        <v>80</v>
      </c>
      <c r="I2006" s="14">
        <v>5000</v>
      </c>
      <c r="J2006" s="14">
        <v>1000</v>
      </c>
      <c r="K2006" s="14"/>
      <c r="L2006" s="14"/>
      <c r="M2006" s="14"/>
      <c r="N2006" s="14"/>
      <c r="O2006" s="14"/>
      <c r="P2006" s="14">
        <f t="shared" si="2958"/>
        <v>1000</v>
      </c>
      <c r="Q2006" s="14"/>
      <c r="R2006" s="14"/>
      <c r="S2006" s="14">
        <v>1000</v>
      </c>
      <c r="T2006" s="14"/>
      <c r="U2006" s="14"/>
      <c r="V2006" s="14"/>
      <c r="W2006" s="14"/>
      <c r="X2006" s="14"/>
      <c r="Y2006" s="14"/>
      <c r="Z2006" s="14">
        <v>1000</v>
      </c>
      <c r="AA2006" s="14">
        <v>0</v>
      </c>
      <c r="AB2006" s="14">
        <v>0</v>
      </c>
      <c r="AC2006" s="14"/>
      <c r="AD2006" s="14"/>
      <c r="AE2006" s="14"/>
      <c r="AF2006" s="14"/>
      <c r="AG2006" s="14"/>
      <c r="AH2006" s="14">
        <f t="shared" si="2959"/>
        <v>0</v>
      </c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>
        <v>0</v>
      </c>
      <c r="AS2006" s="14">
        <v>0</v>
      </c>
      <c r="AT2006" s="14">
        <v>0</v>
      </c>
      <c r="AU2006" s="14"/>
      <c r="AV2006" s="14"/>
      <c r="AW2006" s="14"/>
      <c r="AX2006" s="14"/>
      <c r="AY2006" s="14"/>
      <c r="AZ2006" s="14">
        <f t="shared" si="2960"/>
        <v>0</v>
      </c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>
        <v>0</v>
      </c>
      <c r="BK2006" s="14">
        <v>0</v>
      </c>
    </row>
    <row r="2007" spans="1:63" x14ac:dyDescent="0.25">
      <c r="A2007" s="4" t="s">
        <v>550</v>
      </c>
      <c r="B2007" s="4" t="s">
        <v>58</v>
      </c>
      <c r="C2007" s="4" t="s">
        <v>147</v>
      </c>
      <c r="D2007" s="107" t="s">
        <v>654</v>
      </c>
      <c r="E2007" s="117">
        <v>6135</v>
      </c>
      <c r="F2007" s="107"/>
      <c r="G2007" s="103" t="s">
        <v>1656</v>
      </c>
      <c r="H2007" s="13" t="s">
        <v>83</v>
      </c>
      <c r="I2007" s="14">
        <v>1450</v>
      </c>
      <c r="J2007" s="14">
        <v>0</v>
      </c>
      <c r="K2007" s="14"/>
      <c r="L2007" s="14"/>
      <c r="M2007" s="14"/>
      <c r="N2007" s="14"/>
      <c r="O2007" s="14"/>
      <c r="P2007" s="14">
        <f t="shared" si="2958"/>
        <v>0</v>
      </c>
      <c r="Q2007" s="14"/>
      <c r="R2007" s="14"/>
      <c r="S2007" s="14"/>
      <c r="T2007" s="14"/>
      <c r="U2007" s="14"/>
      <c r="V2007" s="14"/>
      <c r="W2007" s="14"/>
      <c r="X2007" s="14"/>
      <c r="Y2007" s="14"/>
      <c r="Z2007" s="14">
        <v>0</v>
      </c>
      <c r="AA2007" s="14">
        <v>0</v>
      </c>
      <c r="AB2007" s="14">
        <v>0</v>
      </c>
      <c r="AC2007" s="14"/>
      <c r="AD2007" s="14"/>
      <c r="AE2007" s="14"/>
      <c r="AF2007" s="14"/>
      <c r="AG2007" s="14"/>
      <c r="AH2007" s="14">
        <f t="shared" si="2959"/>
        <v>0</v>
      </c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>
        <v>0</v>
      </c>
      <c r="AS2007" s="14">
        <v>0</v>
      </c>
      <c r="AT2007" s="14">
        <v>0</v>
      </c>
      <c r="AU2007" s="14"/>
      <c r="AV2007" s="14"/>
      <c r="AW2007" s="14"/>
      <c r="AX2007" s="14"/>
      <c r="AY2007" s="14"/>
      <c r="AZ2007" s="14">
        <f t="shared" si="2960"/>
        <v>0</v>
      </c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>
        <v>0</v>
      </c>
      <c r="BK2007" s="14">
        <v>0</v>
      </c>
    </row>
    <row r="2008" spans="1:63" ht="22.5" x14ac:dyDescent="0.25">
      <c r="A2008" s="4" t="s">
        <v>550</v>
      </c>
      <c r="B2008" s="4" t="s">
        <v>58</v>
      </c>
      <c r="C2008" s="4" t="s">
        <v>147</v>
      </c>
      <c r="D2008" s="107" t="s">
        <v>654</v>
      </c>
      <c r="E2008" s="117">
        <v>6136</v>
      </c>
      <c r="F2008" s="107"/>
      <c r="G2008" s="103" t="s">
        <v>1656</v>
      </c>
      <c r="H2008" s="13" t="s">
        <v>86</v>
      </c>
      <c r="I2008" s="14">
        <v>8200</v>
      </c>
      <c r="J2008" s="14">
        <v>0</v>
      </c>
      <c r="K2008" s="14"/>
      <c r="L2008" s="14"/>
      <c r="M2008" s="14"/>
      <c r="N2008" s="14"/>
      <c r="O2008" s="14"/>
      <c r="P2008" s="14">
        <f t="shared" si="2958"/>
        <v>0</v>
      </c>
      <c r="Q2008" s="14"/>
      <c r="R2008" s="14"/>
      <c r="S2008" s="14"/>
      <c r="T2008" s="14"/>
      <c r="U2008" s="14"/>
      <c r="V2008" s="14"/>
      <c r="W2008" s="14"/>
      <c r="X2008" s="14"/>
      <c r="Y2008" s="14"/>
      <c r="Z2008" s="14">
        <v>0</v>
      </c>
      <c r="AA2008" s="14">
        <v>0</v>
      </c>
      <c r="AB2008" s="14">
        <v>0</v>
      </c>
      <c r="AC2008" s="14"/>
      <c r="AD2008" s="14"/>
      <c r="AE2008" s="14"/>
      <c r="AF2008" s="14"/>
      <c r="AG2008" s="14"/>
      <c r="AH2008" s="14">
        <f t="shared" si="2959"/>
        <v>0</v>
      </c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>
        <v>0</v>
      </c>
      <c r="AS2008" s="14">
        <v>0</v>
      </c>
      <c r="AT2008" s="14">
        <v>0</v>
      </c>
      <c r="AU2008" s="14"/>
      <c r="AV2008" s="14"/>
      <c r="AW2008" s="14"/>
      <c r="AX2008" s="14"/>
      <c r="AY2008" s="14"/>
      <c r="AZ2008" s="14">
        <f t="shared" si="2960"/>
        <v>0</v>
      </c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>
        <v>0</v>
      </c>
      <c r="BK2008" s="14">
        <v>0</v>
      </c>
    </row>
    <row r="2009" spans="1:63" x14ac:dyDescent="0.25">
      <c r="A2009" s="4" t="s">
        <v>550</v>
      </c>
      <c r="B2009" s="4" t="s">
        <v>58</v>
      </c>
      <c r="C2009" s="4" t="s">
        <v>147</v>
      </c>
      <c r="D2009" s="107" t="s">
        <v>654</v>
      </c>
      <c r="E2009" s="117">
        <v>6137</v>
      </c>
      <c r="F2009" s="107"/>
      <c r="G2009" s="103" t="s">
        <v>1656</v>
      </c>
      <c r="H2009" s="13" t="s">
        <v>89</v>
      </c>
      <c r="I2009" s="14">
        <v>3000</v>
      </c>
      <c r="J2009" s="14">
        <v>0</v>
      </c>
      <c r="K2009" s="14"/>
      <c r="L2009" s="14"/>
      <c r="M2009" s="14"/>
      <c r="N2009" s="14"/>
      <c r="O2009" s="14"/>
      <c r="P2009" s="14">
        <f t="shared" si="2958"/>
        <v>0</v>
      </c>
      <c r="Q2009" s="14"/>
      <c r="R2009" s="14"/>
      <c r="S2009" s="14"/>
      <c r="T2009" s="14"/>
      <c r="U2009" s="14"/>
      <c r="V2009" s="14"/>
      <c r="W2009" s="14"/>
      <c r="X2009" s="14"/>
      <c r="Y2009" s="14"/>
      <c r="Z2009" s="14">
        <v>0</v>
      </c>
      <c r="AA2009" s="14">
        <v>0</v>
      </c>
      <c r="AB2009" s="14">
        <v>0</v>
      </c>
      <c r="AC2009" s="14"/>
      <c r="AD2009" s="14"/>
      <c r="AE2009" s="14"/>
      <c r="AF2009" s="14"/>
      <c r="AG2009" s="14"/>
      <c r="AH2009" s="14">
        <f t="shared" si="2959"/>
        <v>0</v>
      </c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>
        <v>0</v>
      </c>
      <c r="AS2009" s="14">
        <v>0</v>
      </c>
      <c r="AT2009" s="14">
        <v>0</v>
      </c>
      <c r="AU2009" s="14"/>
      <c r="AV2009" s="14"/>
      <c r="AW2009" s="14"/>
      <c r="AX2009" s="14"/>
      <c r="AY2009" s="14"/>
      <c r="AZ2009" s="14">
        <f t="shared" si="2960"/>
        <v>0</v>
      </c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>
        <v>0</v>
      </c>
      <c r="BK2009" s="14">
        <v>0</v>
      </c>
    </row>
    <row r="2010" spans="1:63" ht="22.5" x14ac:dyDescent="0.25">
      <c r="A2010" s="4" t="s">
        <v>550</v>
      </c>
      <c r="B2010" s="4" t="s">
        <v>58</v>
      </c>
      <c r="C2010" s="4" t="s">
        <v>147</v>
      </c>
      <c r="D2010" s="107" t="s">
        <v>654</v>
      </c>
      <c r="E2010" s="117">
        <v>6138</v>
      </c>
      <c r="F2010" s="107"/>
      <c r="G2010" s="103" t="s">
        <v>1656</v>
      </c>
      <c r="H2010" s="13" t="s">
        <v>92</v>
      </c>
      <c r="I2010" s="14">
        <v>3720</v>
      </c>
      <c r="J2010" s="14">
        <v>0</v>
      </c>
      <c r="K2010" s="14"/>
      <c r="L2010" s="14"/>
      <c r="M2010" s="14"/>
      <c r="N2010" s="14"/>
      <c r="O2010" s="14"/>
      <c r="P2010" s="14">
        <f t="shared" si="2958"/>
        <v>0</v>
      </c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v>0</v>
      </c>
      <c r="AA2010" s="14">
        <v>0</v>
      </c>
      <c r="AB2010" s="14">
        <v>0</v>
      </c>
      <c r="AC2010" s="14"/>
      <c r="AD2010" s="14"/>
      <c r="AE2010" s="14"/>
      <c r="AF2010" s="14"/>
      <c r="AG2010" s="14"/>
      <c r="AH2010" s="14">
        <f t="shared" si="2959"/>
        <v>0</v>
      </c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>
        <v>0</v>
      </c>
      <c r="AS2010" s="14">
        <v>0</v>
      </c>
      <c r="AT2010" s="14">
        <v>0</v>
      </c>
      <c r="AU2010" s="14"/>
      <c r="AV2010" s="14"/>
      <c r="AW2010" s="14"/>
      <c r="AX2010" s="14"/>
      <c r="AY2010" s="14"/>
      <c r="AZ2010" s="14">
        <f t="shared" si="2960"/>
        <v>0</v>
      </c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>
        <v>0</v>
      </c>
      <c r="BK2010" s="14">
        <v>0</v>
      </c>
    </row>
    <row r="2011" spans="1:63" x14ac:dyDescent="0.25">
      <c r="A2011" s="1" t="s">
        <v>550</v>
      </c>
      <c r="B2011" s="1" t="s">
        <v>58</v>
      </c>
      <c r="C2011" s="1" t="s">
        <v>147</v>
      </c>
      <c r="D2011" s="110" t="s">
        <v>654</v>
      </c>
      <c r="E2011" s="110" t="s">
        <v>36</v>
      </c>
      <c r="F2011" s="107" t="s">
        <v>0</v>
      </c>
      <c r="G2011" s="13" t="s">
        <v>0</v>
      </c>
      <c r="H2011" s="2" t="s">
        <v>37</v>
      </c>
      <c r="I2011" s="12">
        <f>SUM(I2012:I2014)</f>
        <v>58898</v>
      </c>
      <c r="J2011" s="12">
        <f t="shared" ref="J2011:Y2011" si="3013">SUM(J2012:J2014)</f>
        <v>10000</v>
      </c>
      <c r="K2011" s="12">
        <f t="shared" si="3013"/>
        <v>0</v>
      </c>
      <c r="L2011" s="12">
        <f t="shared" si="3013"/>
        <v>0</v>
      </c>
      <c r="M2011" s="12">
        <f t="shared" si="3013"/>
        <v>0</v>
      </c>
      <c r="N2011" s="12">
        <f t="shared" si="3013"/>
        <v>0</v>
      </c>
      <c r="O2011" s="12">
        <f t="shared" si="3013"/>
        <v>0</v>
      </c>
      <c r="P2011" s="12">
        <f t="shared" si="3013"/>
        <v>10000</v>
      </c>
      <c r="Q2011" s="12">
        <f t="shared" si="3013"/>
        <v>0</v>
      </c>
      <c r="R2011" s="12">
        <f t="shared" si="3013"/>
        <v>0</v>
      </c>
      <c r="S2011" s="12">
        <f t="shared" si="3013"/>
        <v>10000</v>
      </c>
      <c r="T2011" s="12">
        <f t="shared" si="3013"/>
        <v>0</v>
      </c>
      <c r="U2011" s="12">
        <f t="shared" si="3013"/>
        <v>0</v>
      </c>
      <c r="V2011" s="12">
        <f t="shared" si="3013"/>
        <v>0</v>
      </c>
      <c r="W2011" s="12">
        <f t="shared" si="3013"/>
        <v>0</v>
      </c>
      <c r="X2011" s="12">
        <f t="shared" si="3013"/>
        <v>0</v>
      </c>
      <c r="Y2011" s="12">
        <f t="shared" si="3013"/>
        <v>0</v>
      </c>
      <c r="Z2011" s="12">
        <v>10000</v>
      </c>
      <c r="AA2011" s="12">
        <v>0</v>
      </c>
      <c r="AB2011" s="12">
        <f t="shared" ref="AB2011:AQ2011" si="3014">SUM(AB2012:AB2014)</f>
        <v>0</v>
      </c>
      <c r="AC2011" s="12">
        <f t="shared" si="3014"/>
        <v>0</v>
      </c>
      <c r="AD2011" s="12">
        <f t="shared" si="3014"/>
        <v>0</v>
      </c>
      <c r="AE2011" s="12">
        <f t="shared" si="3014"/>
        <v>0</v>
      </c>
      <c r="AF2011" s="12">
        <f t="shared" si="3014"/>
        <v>0</v>
      </c>
      <c r="AG2011" s="12">
        <f t="shared" si="3014"/>
        <v>0</v>
      </c>
      <c r="AH2011" s="12">
        <f t="shared" si="3014"/>
        <v>0</v>
      </c>
      <c r="AI2011" s="12">
        <f t="shared" si="3014"/>
        <v>0</v>
      </c>
      <c r="AJ2011" s="12">
        <f t="shared" si="3014"/>
        <v>0</v>
      </c>
      <c r="AK2011" s="12">
        <f t="shared" si="3014"/>
        <v>0</v>
      </c>
      <c r="AL2011" s="12">
        <f t="shared" si="3014"/>
        <v>0</v>
      </c>
      <c r="AM2011" s="12">
        <f t="shared" si="3014"/>
        <v>0</v>
      </c>
      <c r="AN2011" s="12">
        <f t="shared" si="3014"/>
        <v>0</v>
      </c>
      <c r="AO2011" s="12">
        <f t="shared" si="3014"/>
        <v>0</v>
      </c>
      <c r="AP2011" s="12">
        <f t="shared" si="3014"/>
        <v>0</v>
      </c>
      <c r="AQ2011" s="12">
        <f t="shared" si="3014"/>
        <v>0</v>
      </c>
      <c r="AR2011" s="12">
        <v>0</v>
      </c>
      <c r="AS2011" s="12">
        <v>0</v>
      </c>
      <c r="AT2011" s="12">
        <f t="shared" ref="AT2011:BI2011" si="3015">SUM(AT2012:AT2014)</f>
        <v>0</v>
      </c>
      <c r="AU2011" s="12">
        <f t="shared" si="3015"/>
        <v>131</v>
      </c>
      <c r="AV2011" s="12">
        <f t="shared" si="3015"/>
        <v>0</v>
      </c>
      <c r="AW2011" s="12">
        <f t="shared" si="3015"/>
        <v>0</v>
      </c>
      <c r="AX2011" s="12">
        <f t="shared" si="3015"/>
        <v>0</v>
      </c>
      <c r="AY2011" s="12">
        <f t="shared" si="3015"/>
        <v>0</v>
      </c>
      <c r="AZ2011" s="12">
        <f t="shared" si="3015"/>
        <v>131</v>
      </c>
      <c r="BA2011" s="12">
        <f t="shared" si="3015"/>
        <v>0</v>
      </c>
      <c r="BB2011" s="12">
        <f t="shared" si="3015"/>
        <v>0</v>
      </c>
      <c r="BC2011" s="12">
        <f t="shared" si="3015"/>
        <v>131</v>
      </c>
      <c r="BD2011" s="12">
        <f t="shared" si="3015"/>
        <v>0</v>
      </c>
      <c r="BE2011" s="12">
        <f t="shared" si="3015"/>
        <v>0</v>
      </c>
      <c r="BF2011" s="12">
        <f t="shared" si="3015"/>
        <v>0</v>
      </c>
      <c r="BG2011" s="12">
        <f t="shared" si="3015"/>
        <v>0</v>
      </c>
      <c r="BH2011" s="12">
        <f t="shared" si="3015"/>
        <v>0</v>
      </c>
      <c r="BI2011" s="12">
        <f t="shared" si="3015"/>
        <v>0</v>
      </c>
      <c r="BJ2011" s="12">
        <v>131</v>
      </c>
      <c r="BK2011" s="12">
        <v>0</v>
      </c>
    </row>
    <row r="2012" spans="1:63" x14ac:dyDescent="0.25">
      <c r="A2012" s="4" t="s">
        <v>550</v>
      </c>
      <c r="B2012" s="4" t="s">
        <v>58</v>
      </c>
      <c r="C2012" s="4" t="s">
        <v>147</v>
      </c>
      <c r="D2012" s="107" t="s">
        <v>654</v>
      </c>
      <c r="E2012" s="117">
        <v>6139</v>
      </c>
      <c r="F2012" s="107"/>
      <c r="G2012" s="103" t="s">
        <v>1656</v>
      </c>
      <c r="H2012" s="13" t="s">
        <v>37</v>
      </c>
      <c r="I2012" s="14">
        <v>54243</v>
      </c>
      <c r="J2012" s="14">
        <v>10000</v>
      </c>
      <c r="K2012" s="14"/>
      <c r="L2012" s="14"/>
      <c r="M2012" s="14"/>
      <c r="N2012" s="14"/>
      <c r="O2012" s="14"/>
      <c r="P2012" s="14">
        <f t="shared" si="2958"/>
        <v>10000</v>
      </c>
      <c r="Q2012" s="14"/>
      <c r="R2012" s="14"/>
      <c r="S2012" s="14">
        <v>10000</v>
      </c>
      <c r="T2012" s="14"/>
      <c r="U2012" s="14"/>
      <c r="V2012" s="14"/>
      <c r="W2012" s="14"/>
      <c r="X2012" s="14"/>
      <c r="Y2012" s="14"/>
      <c r="Z2012" s="14">
        <v>10000</v>
      </c>
      <c r="AA2012" s="14">
        <v>0</v>
      </c>
      <c r="AB2012" s="14">
        <v>0</v>
      </c>
      <c r="AC2012" s="14"/>
      <c r="AD2012" s="14"/>
      <c r="AE2012" s="14"/>
      <c r="AF2012" s="14"/>
      <c r="AG2012" s="14"/>
      <c r="AH2012" s="14">
        <f t="shared" si="2959"/>
        <v>0</v>
      </c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>
        <v>0</v>
      </c>
      <c r="AS2012" s="14">
        <v>0</v>
      </c>
      <c r="AT2012" s="14">
        <v>0</v>
      </c>
      <c r="AU2012" s="14">
        <v>131</v>
      </c>
      <c r="AV2012" s="14"/>
      <c r="AW2012" s="14"/>
      <c r="AX2012" s="14"/>
      <c r="AY2012" s="14"/>
      <c r="AZ2012" s="14">
        <f t="shared" si="2960"/>
        <v>131</v>
      </c>
      <c r="BA2012" s="14"/>
      <c r="BB2012" s="14"/>
      <c r="BC2012" s="14">
        <v>131</v>
      </c>
      <c r="BD2012" s="14"/>
      <c r="BE2012" s="14"/>
      <c r="BF2012" s="14"/>
      <c r="BG2012" s="14"/>
      <c r="BH2012" s="14"/>
      <c r="BI2012" s="14"/>
      <c r="BJ2012" s="14">
        <v>131</v>
      </c>
      <c r="BK2012" s="14">
        <v>0</v>
      </c>
    </row>
    <row r="2013" spans="1:63" ht="22.5" x14ac:dyDescent="0.25">
      <c r="A2013" s="4" t="s">
        <v>550</v>
      </c>
      <c r="B2013" s="4" t="s">
        <v>58</v>
      </c>
      <c r="C2013" s="4" t="s">
        <v>147</v>
      </c>
      <c r="D2013" s="107" t="s">
        <v>654</v>
      </c>
      <c r="E2013" s="117">
        <v>6139</v>
      </c>
      <c r="F2013" s="107" t="s">
        <v>661</v>
      </c>
      <c r="G2013" s="103" t="s">
        <v>1656</v>
      </c>
      <c r="H2013" s="13" t="s">
        <v>39</v>
      </c>
      <c r="I2013" s="14">
        <v>1855</v>
      </c>
      <c r="J2013" s="14">
        <v>0</v>
      </c>
      <c r="K2013" s="14"/>
      <c r="L2013" s="14"/>
      <c r="M2013" s="14"/>
      <c r="N2013" s="14"/>
      <c r="O2013" s="14"/>
      <c r="P2013" s="14">
        <f t="shared" si="2958"/>
        <v>0</v>
      </c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v>0</v>
      </c>
      <c r="AA2013" s="14">
        <v>0</v>
      </c>
      <c r="AB2013" s="14">
        <v>0</v>
      </c>
      <c r="AC2013" s="14"/>
      <c r="AD2013" s="14"/>
      <c r="AE2013" s="14"/>
      <c r="AF2013" s="14"/>
      <c r="AG2013" s="14"/>
      <c r="AH2013" s="14">
        <f t="shared" si="2959"/>
        <v>0</v>
      </c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>
        <v>0</v>
      </c>
      <c r="AS2013" s="14">
        <v>0</v>
      </c>
      <c r="AT2013" s="14">
        <v>0</v>
      </c>
      <c r="AU2013" s="14"/>
      <c r="AV2013" s="14"/>
      <c r="AW2013" s="14"/>
      <c r="AX2013" s="14"/>
      <c r="AY2013" s="14"/>
      <c r="AZ2013" s="14">
        <f t="shared" si="2960"/>
        <v>0</v>
      </c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>
        <v>0</v>
      </c>
      <c r="BK2013" s="14">
        <v>0</v>
      </c>
    </row>
    <row r="2014" spans="1:63" ht="33.75" x14ac:dyDescent="0.25">
      <c r="A2014" s="4" t="s">
        <v>550</v>
      </c>
      <c r="B2014" s="4" t="s">
        <v>58</v>
      </c>
      <c r="C2014" s="4" t="s">
        <v>147</v>
      </c>
      <c r="D2014" s="107" t="s">
        <v>654</v>
      </c>
      <c r="E2014" s="117">
        <v>6139</v>
      </c>
      <c r="F2014" s="107" t="s">
        <v>662</v>
      </c>
      <c r="G2014" s="103" t="s">
        <v>1656</v>
      </c>
      <c r="H2014" s="13" t="s">
        <v>40</v>
      </c>
      <c r="I2014" s="14">
        <v>2800</v>
      </c>
      <c r="J2014" s="14">
        <v>0</v>
      </c>
      <c r="K2014" s="14"/>
      <c r="L2014" s="14"/>
      <c r="M2014" s="14"/>
      <c r="N2014" s="14"/>
      <c r="O2014" s="14"/>
      <c r="P2014" s="14">
        <f t="shared" si="2958"/>
        <v>0</v>
      </c>
      <c r="Q2014" s="14"/>
      <c r="R2014" s="14"/>
      <c r="S2014" s="14"/>
      <c r="T2014" s="14"/>
      <c r="U2014" s="14"/>
      <c r="V2014" s="14"/>
      <c r="W2014" s="14"/>
      <c r="X2014" s="14"/>
      <c r="Y2014" s="14"/>
      <c r="Z2014" s="14">
        <v>0</v>
      </c>
      <c r="AA2014" s="14">
        <v>0</v>
      </c>
      <c r="AB2014" s="14">
        <v>0</v>
      </c>
      <c r="AC2014" s="14"/>
      <c r="AD2014" s="14"/>
      <c r="AE2014" s="14"/>
      <c r="AF2014" s="14"/>
      <c r="AG2014" s="14"/>
      <c r="AH2014" s="14">
        <f t="shared" si="2959"/>
        <v>0</v>
      </c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>
        <v>0</v>
      </c>
      <c r="AS2014" s="14">
        <v>0</v>
      </c>
      <c r="AT2014" s="14">
        <v>0</v>
      </c>
      <c r="AU2014" s="14"/>
      <c r="AV2014" s="14"/>
      <c r="AW2014" s="14"/>
      <c r="AX2014" s="14"/>
      <c r="AY2014" s="14"/>
      <c r="AZ2014" s="14">
        <f t="shared" si="2960"/>
        <v>0</v>
      </c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>
        <v>0</v>
      </c>
      <c r="BK2014" s="14">
        <v>0</v>
      </c>
    </row>
    <row r="2015" spans="1:63" ht="33.75" x14ac:dyDescent="0.25">
      <c r="A2015" s="1" t="s">
        <v>0</v>
      </c>
      <c r="B2015" s="1" t="s">
        <v>0</v>
      </c>
      <c r="C2015" s="1" t="s">
        <v>0</v>
      </c>
      <c r="D2015" s="106" t="s">
        <v>0</v>
      </c>
      <c r="E2015" s="106" t="s">
        <v>0</v>
      </c>
      <c r="F2015" s="106" t="s">
        <v>0</v>
      </c>
      <c r="G2015" s="2" t="s">
        <v>0</v>
      </c>
      <c r="H2015" s="10" t="s">
        <v>41</v>
      </c>
      <c r="I2015" s="11">
        <f>SUM(I2016)</f>
        <v>100</v>
      </c>
      <c r="J2015" s="11">
        <f t="shared" ref="J2015:Y2017" si="3016">SUM(J2016)</f>
        <v>0</v>
      </c>
      <c r="K2015" s="11">
        <f t="shared" si="3016"/>
        <v>0</v>
      </c>
      <c r="L2015" s="11">
        <f t="shared" si="3016"/>
        <v>0</v>
      </c>
      <c r="M2015" s="11">
        <f t="shared" si="3016"/>
        <v>0</v>
      </c>
      <c r="N2015" s="11">
        <f t="shared" si="3016"/>
        <v>0</v>
      </c>
      <c r="O2015" s="11">
        <f t="shared" si="3016"/>
        <v>0</v>
      </c>
      <c r="P2015" s="11">
        <f t="shared" si="3016"/>
        <v>0</v>
      </c>
      <c r="Q2015" s="11">
        <f t="shared" si="3016"/>
        <v>0</v>
      </c>
      <c r="R2015" s="11">
        <f t="shared" si="3016"/>
        <v>0</v>
      </c>
      <c r="S2015" s="11">
        <f t="shared" si="3016"/>
        <v>0</v>
      </c>
      <c r="T2015" s="11">
        <f t="shared" si="3016"/>
        <v>0</v>
      </c>
      <c r="U2015" s="11">
        <f t="shared" si="3016"/>
        <v>0</v>
      </c>
      <c r="V2015" s="11">
        <f t="shared" si="3016"/>
        <v>0</v>
      </c>
      <c r="W2015" s="11">
        <f t="shared" si="3016"/>
        <v>0</v>
      </c>
      <c r="X2015" s="11">
        <f t="shared" si="3016"/>
        <v>0</v>
      </c>
      <c r="Y2015" s="11">
        <f t="shared" si="3016"/>
        <v>0</v>
      </c>
      <c r="Z2015" s="11">
        <v>0</v>
      </c>
      <c r="AA2015" s="11">
        <v>0</v>
      </c>
      <c r="AB2015" s="11">
        <f t="shared" ref="AB2015:AQ2017" si="3017">SUM(AB2016)</f>
        <v>0</v>
      </c>
      <c r="AC2015" s="11">
        <f t="shared" si="3017"/>
        <v>0</v>
      </c>
      <c r="AD2015" s="11">
        <f t="shared" si="3017"/>
        <v>0</v>
      </c>
      <c r="AE2015" s="11">
        <f t="shared" si="3017"/>
        <v>0</v>
      </c>
      <c r="AF2015" s="11">
        <f t="shared" si="3017"/>
        <v>0</v>
      </c>
      <c r="AG2015" s="11">
        <f t="shared" si="3017"/>
        <v>0</v>
      </c>
      <c r="AH2015" s="11">
        <f t="shared" si="3017"/>
        <v>0</v>
      </c>
      <c r="AI2015" s="11">
        <f t="shared" si="3017"/>
        <v>0</v>
      </c>
      <c r="AJ2015" s="11">
        <f t="shared" si="3017"/>
        <v>0</v>
      </c>
      <c r="AK2015" s="11">
        <f t="shared" si="3017"/>
        <v>0</v>
      </c>
      <c r="AL2015" s="11">
        <f t="shared" si="3017"/>
        <v>0</v>
      </c>
      <c r="AM2015" s="11">
        <f t="shared" si="3017"/>
        <v>0</v>
      </c>
      <c r="AN2015" s="11">
        <f t="shared" si="3017"/>
        <v>0</v>
      </c>
      <c r="AO2015" s="11">
        <f t="shared" si="3017"/>
        <v>0</v>
      </c>
      <c r="AP2015" s="11">
        <f t="shared" si="3017"/>
        <v>0</v>
      </c>
      <c r="AQ2015" s="11">
        <f t="shared" si="3017"/>
        <v>0</v>
      </c>
      <c r="AR2015" s="11">
        <v>0</v>
      </c>
      <c r="AS2015" s="11">
        <v>0</v>
      </c>
      <c r="AT2015" s="11">
        <f t="shared" ref="AT2015:BI2017" si="3018">SUM(AT2016)</f>
        <v>0</v>
      </c>
      <c r="AU2015" s="11">
        <f t="shared" si="3018"/>
        <v>0</v>
      </c>
      <c r="AV2015" s="11">
        <f t="shared" si="3018"/>
        <v>0</v>
      </c>
      <c r="AW2015" s="11">
        <f t="shared" si="3018"/>
        <v>0</v>
      </c>
      <c r="AX2015" s="11">
        <f t="shared" si="3018"/>
        <v>0</v>
      </c>
      <c r="AY2015" s="11">
        <f t="shared" si="3018"/>
        <v>0</v>
      </c>
      <c r="AZ2015" s="11">
        <f t="shared" si="3018"/>
        <v>0</v>
      </c>
      <c r="BA2015" s="11">
        <f t="shared" si="3018"/>
        <v>0</v>
      </c>
      <c r="BB2015" s="11">
        <f t="shared" si="3018"/>
        <v>0</v>
      </c>
      <c r="BC2015" s="11">
        <f t="shared" si="3018"/>
        <v>0</v>
      </c>
      <c r="BD2015" s="11">
        <f t="shared" si="3018"/>
        <v>0</v>
      </c>
      <c r="BE2015" s="11">
        <f t="shared" si="3018"/>
        <v>0</v>
      </c>
      <c r="BF2015" s="11">
        <f t="shared" si="3018"/>
        <v>0</v>
      </c>
      <c r="BG2015" s="11">
        <f t="shared" si="3018"/>
        <v>0</v>
      </c>
      <c r="BH2015" s="11">
        <f t="shared" si="3018"/>
        <v>0</v>
      </c>
      <c r="BI2015" s="11">
        <f t="shared" si="3018"/>
        <v>0</v>
      </c>
      <c r="BJ2015" s="11">
        <v>0</v>
      </c>
      <c r="BK2015" s="11">
        <v>0</v>
      </c>
    </row>
    <row r="2016" spans="1:63" ht="22.5" x14ac:dyDescent="0.25">
      <c r="A2016" s="4" t="s">
        <v>550</v>
      </c>
      <c r="B2016" s="4" t="s">
        <v>58</v>
      </c>
      <c r="C2016" s="4" t="s">
        <v>147</v>
      </c>
      <c r="D2016" s="107" t="s">
        <v>654</v>
      </c>
      <c r="E2016" s="106" t="s">
        <v>42</v>
      </c>
      <c r="F2016" s="106" t="s">
        <v>0</v>
      </c>
      <c r="G2016" s="2" t="s">
        <v>0</v>
      </c>
      <c r="H2016" s="2" t="s">
        <v>43</v>
      </c>
      <c r="I2016" s="12">
        <f>SUM(I2017)</f>
        <v>100</v>
      </c>
      <c r="J2016" s="12">
        <f t="shared" si="3016"/>
        <v>0</v>
      </c>
      <c r="K2016" s="12">
        <f t="shared" ref="K2016:Y2017" si="3019">SUM(K2017)</f>
        <v>0</v>
      </c>
      <c r="L2016" s="12">
        <f t="shared" si="3019"/>
        <v>0</v>
      </c>
      <c r="M2016" s="12">
        <f t="shared" si="3019"/>
        <v>0</v>
      </c>
      <c r="N2016" s="12">
        <f t="shared" si="3019"/>
        <v>0</v>
      </c>
      <c r="O2016" s="12">
        <f t="shared" si="3019"/>
        <v>0</v>
      </c>
      <c r="P2016" s="12">
        <f t="shared" si="3019"/>
        <v>0</v>
      </c>
      <c r="Q2016" s="12">
        <f t="shared" si="3019"/>
        <v>0</v>
      </c>
      <c r="R2016" s="12">
        <f t="shared" si="3019"/>
        <v>0</v>
      </c>
      <c r="S2016" s="12">
        <f t="shared" si="3019"/>
        <v>0</v>
      </c>
      <c r="T2016" s="12">
        <f t="shared" si="3019"/>
        <v>0</v>
      </c>
      <c r="U2016" s="12">
        <f t="shared" si="3019"/>
        <v>0</v>
      </c>
      <c r="V2016" s="12">
        <f t="shared" si="3019"/>
        <v>0</v>
      </c>
      <c r="W2016" s="12">
        <f t="shared" si="3019"/>
        <v>0</v>
      </c>
      <c r="X2016" s="12">
        <f t="shared" si="3019"/>
        <v>0</v>
      </c>
      <c r="Y2016" s="12">
        <f t="shared" si="3019"/>
        <v>0</v>
      </c>
      <c r="Z2016" s="12">
        <v>0</v>
      </c>
      <c r="AA2016" s="12">
        <v>0</v>
      </c>
      <c r="AB2016" s="12">
        <f t="shared" si="3017"/>
        <v>0</v>
      </c>
      <c r="AC2016" s="12">
        <f t="shared" ref="AC2016:AQ2017" si="3020">SUM(AC2017)</f>
        <v>0</v>
      </c>
      <c r="AD2016" s="12">
        <f t="shared" si="3020"/>
        <v>0</v>
      </c>
      <c r="AE2016" s="12">
        <f t="shared" si="3020"/>
        <v>0</v>
      </c>
      <c r="AF2016" s="12">
        <f t="shared" si="3020"/>
        <v>0</v>
      </c>
      <c r="AG2016" s="12">
        <f t="shared" si="3020"/>
        <v>0</v>
      </c>
      <c r="AH2016" s="12">
        <f t="shared" si="3020"/>
        <v>0</v>
      </c>
      <c r="AI2016" s="12">
        <f t="shared" si="3020"/>
        <v>0</v>
      </c>
      <c r="AJ2016" s="12">
        <f t="shared" si="3020"/>
        <v>0</v>
      </c>
      <c r="AK2016" s="12">
        <f t="shared" si="3020"/>
        <v>0</v>
      </c>
      <c r="AL2016" s="12">
        <f t="shared" si="3020"/>
        <v>0</v>
      </c>
      <c r="AM2016" s="12">
        <f t="shared" si="3020"/>
        <v>0</v>
      </c>
      <c r="AN2016" s="12">
        <f t="shared" si="3020"/>
        <v>0</v>
      </c>
      <c r="AO2016" s="12">
        <f t="shared" si="3020"/>
        <v>0</v>
      </c>
      <c r="AP2016" s="12">
        <f t="shared" si="3020"/>
        <v>0</v>
      </c>
      <c r="AQ2016" s="12">
        <f t="shared" si="3020"/>
        <v>0</v>
      </c>
      <c r="AR2016" s="12">
        <v>0</v>
      </c>
      <c r="AS2016" s="12">
        <v>0</v>
      </c>
      <c r="AT2016" s="12">
        <f t="shared" si="3018"/>
        <v>0</v>
      </c>
      <c r="AU2016" s="12">
        <f t="shared" ref="AU2016:BI2017" si="3021">SUM(AU2017)</f>
        <v>0</v>
      </c>
      <c r="AV2016" s="12">
        <f t="shared" si="3021"/>
        <v>0</v>
      </c>
      <c r="AW2016" s="12">
        <f t="shared" si="3021"/>
        <v>0</v>
      </c>
      <c r="AX2016" s="12">
        <f t="shared" si="3021"/>
        <v>0</v>
      </c>
      <c r="AY2016" s="12">
        <f t="shared" si="3021"/>
        <v>0</v>
      </c>
      <c r="AZ2016" s="12">
        <f t="shared" si="3021"/>
        <v>0</v>
      </c>
      <c r="BA2016" s="12">
        <f t="shared" si="3021"/>
        <v>0</v>
      </c>
      <c r="BB2016" s="12">
        <f t="shared" si="3021"/>
        <v>0</v>
      </c>
      <c r="BC2016" s="12">
        <f t="shared" si="3021"/>
        <v>0</v>
      </c>
      <c r="BD2016" s="12">
        <f t="shared" si="3021"/>
        <v>0</v>
      </c>
      <c r="BE2016" s="12">
        <f t="shared" si="3021"/>
        <v>0</v>
      </c>
      <c r="BF2016" s="12">
        <f t="shared" si="3021"/>
        <v>0</v>
      </c>
      <c r="BG2016" s="12">
        <f t="shared" si="3021"/>
        <v>0</v>
      </c>
      <c r="BH2016" s="12">
        <f t="shared" si="3021"/>
        <v>0</v>
      </c>
      <c r="BI2016" s="12">
        <f t="shared" si="3021"/>
        <v>0</v>
      </c>
      <c r="BJ2016" s="12">
        <v>0</v>
      </c>
      <c r="BK2016" s="12">
        <v>0</v>
      </c>
    </row>
    <row r="2017" spans="1:63" x14ac:dyDescent="0.25">
      <c r="A2017" s="1" t="s">
        <v>550</v>
      </c>
      <c r="B2017" s="1" t="s">
        <v>58</v>
      </c>
      <c r="C2017" s="1" t="s">
        <v>147</v>
      </c>
      <c r="D2017" s="110" t="s">
        <v>654</v>
      </c>
      <c r="E2017" s="110" t="s">
        <v>46</v>
      </c>
      <c r="F2017" s="107" t="s">
        <v>0</v>
      </c>
      <c r="G2017" s="13" t="s">
        <v>0</v>
      </c>
      <c r="H2017" s="2" t="s">
        <v>47</v>
      </c>
      <c r="I2017" s="12">
        <f>SUM(I2018)</f>
        <v>100</v>
      </c>
      <c r="J2017" s="12">
        <f t="shared" si="3016"/>
        <v>0</v>
      </c>
      <c r="K2017" s="12">
        <f t="shared" si="3019"/>
        <v>0</v>
      </c>
      <c r="L2017" s="12">
        <f t="shared" si="3019"/>
        <v>0</v>
      </c>
      <c r="M2017" s="12">
        <f t="shared" si="3019"/>
        <v>0</v>
      </c>
      <c r="N2017" s="12">
        <f t="shared" si="3019"/>
        <v>0</v>
      </c>
      <c r="O2017" s="12">
        <f t="shared" si="3019"/>
        <v>0</v>
      </c>
      <c r="P2017" s="12">
        <f t="shared" si="3019"/>
        <v>0</v>
      </c>
      <c r="Q2017" s="12">
        <f t="shared" si="3019"/>
        <v>0</v>
      </c>
      <c r="R2017" s="12">
        <f t="shared" si="3019"/>
        <v>0</v>
      </c>
      <c r="S2017" s="12">
        <f t="shared" si="3019"/>
        <v>0</v>
      </c>
      <c r="T2017" s="12">
        <f t="shared" si="3019"/>
        <v>0</v>
      </c>
      <c r="U2017" s="12">
        <f t="shared" si="3019"/>
        <v>0</v>
      </c>
      <c r="V2017" s="12">
        <f t="shared" si="3019"/>
        <v>0</v>
      </c>
      <c r="W2017" s="12">
        <f t="shared" si="3019"/>
        <v>0</v>
      </c>
      <c r="X2017" s="12">
        <f t="shared" si="3019"/>
        <v>0</v>
      </c>
      <c r="Y2017" s="12">
        <f t="shared" si="3019"/>
        <v>0</v>
      </c>
      <c r="Z2017" s="12">
        <v>0</v>
      </c>
      <c r="AA2017" s="12">
        <v>0</v>
      </c>
      <c r="AB2017" s="12">
        <f t="shared" si="3017"/>
        <v>0</v>
      </c>
      <c r="AC2017" s="12">
        <f t="shared" si="3020"/>
        <v>0</v>
      </c>
      <c r="AD2017" s="12">
        <f t="shared" si="3020"/>
        <v>0</v>
      </c>
      <c r="AE2017" s="12">
        <f t="shared" si="3020"/>
        <v>0</v>
      </c>
      <c r="AF2017" s="12">
        <f t="shared" si="3020"/>
        <v>0</v>
      </c>
      <c r="AG2017" s="12">
        <f t="shared" si="3020"/>
        <v>0</v>
      </c>
      <c r="AH2017" s="12">
        <f t="shared" si="3020"/>
        <v>0</v>
      </c>
      <c r="AI2017" s="12">
        <f t="shared" si="3020"/>
        <v>0</v>
      </c>
      <c r="AJ2017" s="12">
        <f t="shared" si="3020"/>
        <v>0</v>
      </c>
      <c r="AK2017" s="12">
        <f t="shared" si="3020"/>
        <v>0</v>
      </c>
      <c r="AL2017" s="12">
        <f t="shared" si="3020"/>
        <v>0</v>
      </c>
      <c r="AM2017" s="12">
        <f t="shared" si="3020"/>
        <v>0</v>
      </c>
      <c r="AN2017" s="12">
        <f t="shared" si="3020"/>
        <v>0</v>
      </c>
      <c r="AO2017" s="12">
        <f t="shared" si="3020"/>
        <v>0</v>
      </c>
      <c r="AP2017" s="12">
        <f t="shared" si="3020"/>
        <v>0</v>
      </c>
      <c r="AQ2017" s="12">
        <f t="shared" si="3020"/>
        <v>0</v>
      </c>
      <c r="AR2017" s="12">
        <v>0</v>
      </c>
      <c r="AS2017" s="12">
        <v>0</v>
      </c>
      <c r="AT2017" s="12">
        <f t="shared" si="3018"/>
        <v>0</v>
      </c>
      <c r="AU2017" s="12">
        <f t="shared" si="3021"/>
        <v>0</v>
      </c>
      <c r="AV2017" s="12">
        <f t="shared" si="3021"/>
        <v>0</v>
      </c>
      <c r="AW2017" s="12">
        <f t="shared" si="3021"/>
        <v>0</v>
      </c>
      <c r="AX2017" s="12">
        <f t="shared" si="3021"/>
        <v>0</v>
      </c>
      <c r="AY2017" s="12">
        <f t="shared" si="3021"/>
        <v>0</v>
      </c>
      <c r="AZ2017" s="12">
        <f t="shared" si="3021"/>
        <v>0</v>
      </c>
      <c r="BA2017" s="12">
        <f t="shared" si="3021"/>
        <v>0</v>
      </c>
      <c r="BB2017" s="12">
        <f t="shared" si="3021"/>
        <v>0</v>
      </c>
      <c r="BC2017" s="12">
        <f t="shared" si="3021"/>
        <v>0</v>
      </c>
      <c r="BD2017" s="12">
        <f t="shared" si="3021"/>
        <v>0</v>
      </c>
      <c r="BE2017" s="12">
        <f t="shared" si="3021"/>
        <v>0</v>
      </c>
      <c r="BF2017" s="12">
        <f t="shared" si="3021"/>
        <v>0</v>
      </c>
      <c r="BG2017" s="12">
        <f t="shared" si="3021"/>
        <v>0</v>
      </c>
      <c r="BH2017" s="12">
        <f t="shared" si="3021"/>
        <v>0</v>
      </c>
      <c r="BI2017" s="12">
        <f t="shared" si="3021"/>
        <v>0</v>
      </c>
      <c r="BJ2017" s="12">
        <v>0</v>
      </c>
      <c r="BK2017" s="12">
        <v>0</v>
      </c>
    </row>
    <row r="2018" spans="1:63" ht="22.5" x14ac:dyDescent="0.25">
      <c r="A2018" s="4" t="s">
        <v>550</v>
      </c>
      <c r="B2018" s="4" t="s">
        <v>58</v>
      </c>
      <c r="C2018" s="4" t="s">
        <v>147</v>
      </c>
      <c r="D2018" s="107" t="s">
        <v>654</v>
      </c>
      <c r="E2018" s="117">
        <v>6148</v>
      </c>
      <c r="F2018" s="107" t="s">
        <v>663</v>
      </c>
      <c r="G2018" s="103" t="s">
        <v>1656</v>
      </c>
      <c r="H2018" s="13" t="s">
        <v>115</v>
      </c>
      <c r="I2018" s="14">
        <v>100</v>
      </c>
      <c r="J2018" s="14">
        <v>0</v>
      </c>
      <c r="K2018" s="14"/>
      <c r="L2018" s="14"/>
      <c r="M2018" s="14"/>
      <c r="N2018" s="14"/>
      <c r="O2018" s="14"/>
      <c r="P2018" s="14">
        <f t="shared" si="2958"/>
        <v>0</v>
      </c>
      <c r="Q2018" s="14"/>
      <c r="R2018" s="14"/>
      <c r="S2018" s="14"/>
      <c r="T2018" s="14"/>
      <c r="U2018" s="14"/>
      <c r="V2018" s="14"/>
      <c r="W2018" s="14"/>
      <c r="X2018" s="14"/>
      <c r="Y2018" s="14"/>
      <c r="Z2018" s="14">
        <v>0</v>
      </c>
      <c r="AA2018" s="14">
        <v>0</v>
      </c>
      <c r="AB2018" s="14">
        <v>0</v>
      </c>
      <c r="AC2018" s="14"/>
      <c r="AD2018" s="14"/>
      <c r="AE2018" s="14"/>
      <c r="AF2018" s="14"/>
      <c r="AG2018" s="14"/>
      <c r="AH2018" s="14">
        <f t="shared" si="2959"/>
        <v>0</v>
      </c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>
        <v>0</v>
      </c>
      <c r="AS2018" s="14">
        <v>0</v>
      </c>
      <c r="AT2018" s="14">
        <v>0</v>
      </c>
      <c r="AU2018" s="14"/>
      <c r="AV2018" s="14"/>
      <c r="AW2018" s="14"/>
      <c r="AX2018" s="14"/>
      <c r="AY2018" s="14"/>
      <c r="AZ2018" s="14">
        <f t="shared" si="2960"/>
        <v>0</v>
      </c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>
        <v>0</v>
      </c>
      <c r="BK2018" s="14">
        <v>0</v>
      </c>
    </row>
    <row r="2019" spans="1:63" ht="33.75" x14ac:dyDescent="0.25">
      <c r="A2019" s="1" t="s">
        <v>0</v>
      </c>
      <c r="B2019" s="1" t="s">
        <v>0</v>
      </c>
      <c r="C2019" s="1" t="s">
        <v>0</v>
      </c>
      <c r="D2019" s="106" t="s">
        <v>0</v>
      </c>
      <c r="E2019" s="106" t="s">
        <v>0</v>
      </c>
      <c r="F2019" s="106" t="s">
        <v>0</v>
      </c>
      <c r="G2019" s="2" t="s">
        <v>0</v>
      </c>
      <c r="H2019" s="10" t="s">
        <v>99</v>
      </c>
      <c r="I2019" s="11">
        <f>SUM(I2020)</f>
        <v>11500</v>
      </c>
      <c r="J2019" s="11">
        <f t="shared" ref="J2019:Y2019" si="3022">SUM(J2020)</f>
        <v>10000</v>
      </c>
      <c r="K2019" s="11">
        <f t="shared" si="3022"/>
        <v>0</v>
      </c>
      <c r="L2019" s="11">
        <f t="shared" si="3022"/>
        <v>0</v>
      </c>
      <c r="M2019" s="11">
        <f t="shared" si="3022"/>
        <v>0</v>
      </c>
      <c r="N2019" s="11">
        <f t="shared" si="3022"/>
        <v>0</v>
      </c>
      <c r="O2019" s="11">
        <f t="shared" si="3022"/>
        <v>0</v>
      </c>
      <c r="P2019" s="11">
        <f t="shared" si="3022"/>
        <v>10000</v>
      </c>
      <c r="Q2019" s="11">
        <f t="shared" si="3022"/>
        <v>0</v>
      </c>
      <c r="R2019" s="11">
        <f t="shared" si="3022"/>
        <v>0</v>
      </c>
      <c r="S2019" s="11">
        <f t="shared" si="3022"/>
        <v>0</v>
      </c>
      <c r="T2019" s="11">
        <f t="shared" si="3022"/>
        <v>0</v>
      </c>
      <c r="U2019" s="11">
        <f t="shared" si="3022"/>
        <v>0</v>
      </c>
      <c r="V2019" s="11">
        <f t="shared" si="3022"/>
        <v>0</v>
      </c>
      <c r="W2019" s="11">
        <f t="shared" si="3022"/>
        <v>5100</v>
      </c>
      <c r="X2019" s="11">
        <f t="shared" si="3022"/>
        <v>4900</v>
      </c>
      <c r="Y2019" s="11">
        <f t="shared" si="3022"/>
        <v>0</v>
      </c>
      <c r="Z2019" s="11">
        <v>10000</v>
      </c>
      <c r="AA2019" s="11">
        <v>0</v>
      </c>
      <c r="AB2019" s="11">
        <f t="shared" ref="AB2019:AQ2019" si="3023">SUM(AB2020)</f>
        <v>0</v>
      </c>
      <c r="AC2019" s="11">
        <f t="shared" si="3023"/>
        <v>0</v>
      </c>
      <c r="AD2019" s="11">
        <f t="shared" si="3023"/>
        <v>0</v>
      </c>
      <c r="AE2019" s="11">
        <f t="shared" si="3023"/>
        <v>0</v>
      </c>
      <c r="AF2019" s="11">
        <f t="shared" si="3023"/>
        <v>0</v>
      </c>
      <c r="AG2019" s="11">
        <f t="shared" si="3023"/>
        <v>0</v>
      </c>
      <c r="AH2019" s="11">
        <f t="shared" si="3023"/>
        <v>0</v>
      </c>
      <c r="AI2019" s="11">
        <f t="shared" si="3023"/>
        <v>0</v>
      </c>
      <c r="AJ2019" s="11">
        <f t="shared" si="3023"/>
        <v>0</v>
      </c>
      <c r="AK2019" s="11">
        <f t="shared" si="3023"/>
        <v>0</v>
      </c>
      <c r="AL2019" s="11">
        <f t="shared" si="3023"/>
        <v>0</v>
      </c>
      <c r="AM2019" s="11">
        <f t="shared" si="3023"/>
        <v>0</v>
      </c>
      <c r="AN2019" s="11">
        <f t="shared" si="3023"/>
        <v>0</v>
      </c>
      <c r="AO2019" s="11">
        <f t="shared" si="3023"/>
        <v>0</v>
      </c>
      <c r="AP2019" s="11">
        <f t="shared" si="3023"/>
        <v>0</v>
      </c>
      <c r="AQ2019" s="11">
        <f t="shared" si="3023"/>
        <v>0</v>
      </c>
      <c r="AR2019" s="11">
        <v>0</v>
      </c>
      <c r="AS2019" s="11">
        <v>0</v>
      </c>
      <c r="AT2019" s="11">
        <f t="shared" ref="AT2019:BI2019" si="3024">SUM(AT2020)</f>
        <v>0</v>
      </c>
      <c r="AU2019" s="11">
        <f t="shared" si="3024"/>
        <v>20183</v>
      </c>
      <c r="AV2019" s="11">
        <f t="shared" si="3024"/>
        <v>0</v>
      </c>
      <c r="AW2019" s="11">
        <f t="shared" si="3024"/>
        <v>0</v>
      </c>
      <c r="AX2019" s="11">
        <f t="shared" si="3024"/>
        <v>0</v>
      </c>
      <c r="AY2019" s="11">
        <f t="shared" si="3024"/>
        <v>0</v>
      </c>
      <c r="AZ2019" s="11">
        <f t="shared" si="3024"/>
        <v>20183</v>
      </c>
      <c r="BA2019" s="11">
        <f t="shared" si="3024"/>
        <v>0</v>
      </c>
      <c r="BB2019" s="11">
        <f t="shared" si="3024"/>
        <v>0</v>
      </c>
      <c r="BC2019" s="11">
        <f t="shared" si="3024"/>
        <v>20183</v>
      </c>
      <c r="BD2019" s="11">
        <f t="shared" si="3024"/>
        <v>0</v>
      </c>
      <c r="BE2019" s="11">
        <f t="shared" si="3024"/>
        <v>0</v>
      </c>
      <c r="BF2019" s="11">
        <f t="shared" si="3024"/>
        <v>0</v>
      </c>
      <c r="BG2019" s="11">
        <f t="shared" si="3024"/>
        <v>0</v>
      </c>
      <c r="BH2019" s="11">
        <f t="shared" si="3024"/>
        <v>0</v>
      </c>
      <c r="BI2019" s="11">
        <f t="shared" si="3024"/>
        <v>0</v>
      </c>
      <c r="BJ2019" s="11">
        <v>20183</v>
      </c>
      <c r="BK2019" s="11">
        <v>0</v>
      </c>
    </row>
    <row r="2020" spans="1:63" x14ac:dyDescent="0.25">
      <c r="A2020" s="4" t="s">
        <v>550</v>
      </c>
      <c r="B2020" s="4" t="s">
        <v>58</v>
      </c>
      <c r="C2020" s="4" t="s">
        <v>147</v>
      </c>
      <c r="D2020" s="107" t="s">
        <v>654</v>
      </c>
      <c r="E2020" s="106" t="s">
        <v>100</v>
      </c>
      <c r="F2020" s="106" t="s">
        <v>0</v>
      </c>
      <c r="G2020" s="2"/>
      <c r="H2020" s="2" t="s">
        <v>101</v>
      </c>
      <c r="I2020" s="12">
        <f>SUM(I2021,I2023)</f>
        <v>11500</v>
      </c>
      <c r="J2020" s="12">
        <f t="shared" ref="J2020:Y2020" si="3025">SUM(J2021,J2023)</f>
        <v>10000</v>
      </c>
      <c r="K2020" s="12">
        <f t="shared" si="3025"/>
        <v>0</v>
      </c>
      <c r="L2020" s="12">
        <f t="shared" si="3025"/>
        <v>0</v>
      </c>
      <c r="M2020" s="12">
        <f t="shared" si="3025"/>
        <v>0</v>
      </c>
      <c r="N2020" s="12">
        <f t="shared" si="3025"/>
        <v>0</v>
      </c>
      <c r="O2020" s="12">
        <f t="shared" si="3025"/>
        <v>0</v>
      </c>
      <c r="P2020" s="12">
        <f t="shared" ref="P2020" si="3026">SUM(P2021,P2023)</f>
        <v>10000</v>
      </c>
      <c r="Q2020" s="12">
        <f t="shared" si="3025"/>
        <v>0</v>
      </c>
      <c r="R2020" s="12">
        <f t="shared" si="3025"/>
        <v>0</v>
      </c>
      <c r="S2020" s="12">
        <f t="shared" si="3025"/>
        <v>0</v>
      </c>
      <c r="T2020" s="12">
        <f t="shared" si="3025"/>
        <v>0</v>
      </c>
      <c r="U2020" s="12">
        <f t="shared" si="3025"/>
        <v>0</v>
      </c>
      <c r="V2020" s="12">
        <f t="shared" si="3025"/>
        <v>0</v>
      </c>
      <c r="W2020" s="12">
        <f t="shared" si="3025"/>
        <v>5100</v>
      </c>
      <c r="X2020" s="12">
        <f t="shared" si="3025"/>
        <v>4900</v>
      </c>
      <c r="Y2020" s="12">
        <f t="shared" si="3025"/>
        <v>0</v>
      </c>
      <c r="Z2020" s="12">
        <v>10000</v>
      </c>
      <c r="AA2020" s="12">
        <v>0</v>
      </c>
      <c r="AB2020" s="12">
        <f t="shared" ref="AB2020:AQ2020" si="3027">SUM(AB2021,AB2023)</f>
        <v>0</v>
      </c>
      <c r="AC2020" s="12">
        <f t="shared" si="3027"/>
        <v>0</v>
      </c>
      <c r="AD2020" s="12">
        <f t="shared" si="3027"/>
        <v>0</v>
      </c>
      <c r="AE2020" s="12">
        <f t="shared" si="3027"/>
        <v>0</v>
      </c>
      <c r="AF2020" s="12">
        <f t="shared" si="3027"/>
        <v>0</v>
      </c>
      <c r="AG2020" s="12">
        <f t="shared" si="3027"/>
        <v>0</v>
      </c>
      <c r="AH2020" s="12">
        <f t="shared" ref="AH2020" si="3028">SUM(AH2021,AH2023)</f>
        <v>0</v>
      </c>
      <c r="AI2020" s="12">
        <f t="shared" si="3027"/>
        <v>0</v>
      </c>
      <c r="AJ2020" s="12">
        <f t="shared" si="3027"/>
        <v>0</v>
      </c>
      <c r="AK2020" s="12">
        <f t="shared" si="3027"/>
        <v>0</v>
      </c>
      <c r="AL2020" s="12">
        <f t="shared" si="3027"/>
        <v>0</v>
      </c>
      <c r="AM2020" s="12">
        <f t="shared" si="3027"/>
        <v>0</v>
      </c>
      <c r="AN2020" s="12">
        <f t="shared" si="3027"/>
        <v>0</v>
      </c>
      <c r="AO2020" s="12">
        <f t="shared" si="3027"/>
        <v>0</v>
      </c>
      <c r="AP2020" s="12">
        <f t="shared" si="3027"/>
        <v>0</v>
      </c>
      <c r="AQ2020" s="12">
        <f t="shared" si="3027"/>
        <v>0</v>
      </c>
      <c r="AR2020" s="12">
        <v>0</v>
      </c>
      <c r="AS2020" s="12">
        <v>0</v>
      </c>
      <c r="AT2020" s="12">
        <f t="shared" ref="AT2020:BI2020" si="3029">SUM(AT2021,AT2023)</f>
        <v>0</v>
      </c>
      <c r="AU2020" s="12">
        <f t="shared" si="3029"/>
        <v>20183</v>
      </c>
      <c r="AV2020" s="12">
        <f t="shared" si="3029"/>
        <v>0</v>
      </c>
      <c r="AW2020" s="12">
        <f t="shared" si="3029"/>
        <v>0</v>
      </c>
      <c r="AX2020" s="12">
        <f t="shared" si="3029"/>
        <v>0</v>
      </c>
      <c r="AY2020" s="12">
        <f t="shared" si="3029"/>
        <v>0</v>
      </c>
      <c r="AZ2020" s="12">
        <f t="shared" ref="AZ2020" si="3030">SUM(AZ2021,AZ2023)</f>
        <v>20183</v>
      </c>
      <c r="BA2020" s="12">
        <f t="shared" si="3029"/>
        <v>0</v>
      </c>
      <c r="BB2020" s="12">
        <f t="shared" si="3029"/>
        <v>0</v>
      </c>
      <c r="BC2020" s="12">
        <f t="shared" si="3029"/>
        <v>20183</v>
      </c>
      <c r="BD2020" s="12">
        <f t="shared" si="3029"/>
        <v>0</v>
      </c>
      <c r="BE2020" s="12">
        <f t="shared" si="3029"/>
        <v>0</v>
      </c>
      <c r="BF2020" s="12">
        <f t="shared" si="3029"/>
        <v>0</v>
      </c>
      <c r="BG2020" s="12">
        <f t="shared" si="3029"/>
        <v>0</v>
      </c>
      <c r="BH2020" s="12">
        <f t="shared" si="3029"/>
        <v>0</v>
      </c>
      <c r="BI2020" s="12">
        <f t="shared" si="3029"/>
        <v>0</v>
      </c>
      <c r="BJ2020" s="12">
        <v>20183</v>
      </c>
      <c r="BK2020" s="12">
        <v>0</v>
      </c>
    </row>
    <row r="2021" spans="1:63" x14ac:dyDescent="0.25">
      <c r="A2021" s="1" t="s">
        <v>550</v>
      </c>
      <c r="B2021" s="1" t="s">
        <v>58</v>
      </c>
      <c r="C2021" s="1" t="s">
        <v>147</v>
      </c>
      <c r="D2021" s="110" t="s">
        <v>654</v>
      </c>
      <c r="E2021" s="110" t="s">
        <v>116</v>
      </c>
      <c r="F2021" s="107" t="s">
        <v>0</v>
      </c>
      <c r="G2021" s="13" t="s">
        <v>0</v>
      </c>
      <c r="H2021" s="2" t="s">
        <v>117</v>
      </c>
      <c r="I2021" s="12">
        <f>SUM(I2022)</f>
        <v>6500</v>
      </c>
      <c r="J2021" s="12">
        <f t="shared" ref="J2021:Y2021" si="3031">SUM(J2022)</f>
        <v>5000</v>
      </c>
      <c r="K2021" s="12">
        <f t="shared" si="3031"/>
        <v>0</v>
      </c>
      <c r="L2021" s="12">
        <f t="shared" si="3031"/>
        <v>0</v>
      </c>
      <c r="M2021" s="12">
        <f t="shared" si="3031"/>
        <v>0</v>
      </c>
      <c r="N2021" s="12">
        <f t="shared" si="3031"/>
        <v>0</v>
      </c>
      <c r="O2021" s="12">
        <f t="shared" si="3031"/>
        <v>0</v>
      </c>
      <c r="P2021" s="12">
        <f t="shared" si="3031"/>
        <v>5000</v>
      </c>
      <c r="Q2021" s="12">
        <f t="shared" si="3031"/>
        <v>0</v>
      </c>
      <c r="R2021" s="12">
        <f t="shared" si="3031"/>
        <v>0</v>
      </c>
      <c r="S2021" s="12">
        <f t="shared" si="3031"/>
        <v>0</v>
      </c>
      <c r="T2021" s="12">
        <f t="shared" si="3031"/>
        <v>0</v>
      </c>
      <c r="U2021" s="12">
        <f t="shared" si="3031"/>
        <v>0</v>
      </c>
      <c r="V2021" s="12">
        <f t="shared" si="3031"/>
        <v>0</v>
      </c>
      <c r="W2021" s="12">
        <f t="shared" si="3031"/>
        <v>5000</v>
      </c>
      <c r="X2021" s="12">
        <f t="shared" si="3031"/>
        <v>0</v>
      </c>
      <c r="Y2021" s="12">
        <f t="shared" si="3031"/>
        <v>0</v>
      </c>
      <c r="Z2021" s="12">
        <v>5000</v>
      </c>
      <c r="AA2021" s="12">
        <v>0</v>
      </c>
      <c r="AB2021" s="12">
        <f t="shared" ref="AB2021:AQ2021" si="3032">SUM(AB2022)</f>
        <v>0</v>
      </c>
      <c r="AC2021" s="12">
        <f t="shared" si="3032"/>
        <v>0</v>
      </c>
      <c r="AD2021" s="12">
        <f t="shared" si="3032"/>
        <v>0</v>
      </c>
      <c r="AE2021" s="12">
        <f t="shared" si="3032"/>
        <v>0</v>
      </c>
      <c r="AF2021" s="12">
        <f t="shared" si="3032"/>
        <v>0</v>
      </c>
      <c r="AG2021" s="12">
        <f t="shared" si="3032"/>
        <v>0</v>
      </c>
      <c r="AH2021" s="12">
        <f t="shared" si="3032"/>
        <v>0</v>
      </c>
      <c r="AI2021" s="12">
        <f t="shared" si="3032"/>
        <v>0</v>
      </c>
      <c r="AJ2021" s="12">
        <f t="shared" si="3032"/>
        <v>0</v>
      </c>
      <c r="AK2021" s="12">
        <f t="shared" si="3032"/>
        <v>0</v>
      </c>
      <c r="AL2021" s="12">
        <f t="shared" si="3032"/>
        <v>0</v>
      </c>
      <c r="AM2021" s="12">
        <f t="shared" si="3032"/>
        <v>0</v>
      </c>
      <c r="AN2021" s="12">
        <f t="shared" si="3032"/>
        <v>0</v>
      </c>
      <c r="AO2021" s="12">
        <f t="shared" si="3032"/>
        <v>0</v>
      </c>
      <c r="AP2021" s="12">
        <f t="shared" si="3032"/>
        <v>0</v>
      </c>
      <c r="AQ2021" s="12">
        <f t="shared" si="3032"/>
        <v>0</v>
      </c>
      <c r="AR2021" s="12">
        <v>0</v>
      </c>
      <c r="AS2021" s="12">
        <v>0</v>
      </c>
      <c r="AT2021" s="12">
        <f t="shared" ref="AT2021:BI2021" si="3033">SUM(AT2022)</f>
        <v>0</v>
      </c>
      <c r="AU2021" s="12">
        <f t="shared" si="3033"/>
        <v>0</v>
      </c>
      <c r="AV2021" s="12">
        <f t="shared" si="3033"/>
        <v>0</v>
      </c>
      <c r="AW2021" s="12">
        <f t="shared" si="3033"/>
        <v>0</v>
      </c>
      <c r="AX2021" s="12">
        <f t="shared" si="3033"/>
        <v>0</v>
      </c>
      <c r="AY2021" s="12">
        <f t="shared" si="3033"/>
        <v>0</v>
      </c>
      <c r="AZ2021" s="12">
        <f t="shared" si="3033"/>
        <v>0</v>
      </c>
      <c r="BA2021" s="12">
        <f t="shared" si="3033"/>
        <v>0</v>
      </c>
      <c r="BB2021" s="12">
        <f t="shared" si="3033"/>
        <v>0</v>
      </c>
      <c r="BC2021" s="12">
        <f t="shared" si="3033"/>
        <v>0</v>
      </c>
      <c r="BD2021" s="12">
        <f t="shared" si="3033"/>
        <v>0</v>
      </c>
      <c r="BE2021" s="12">
        <f t="shared" si="3033"/>
        <v>0</v>
      </c>
      <c r="BF2021" s="12">
        <f t="shared" si="3033"/>
        <v>0</v>
      </c>
      <c r="BG2021" s="12">
        <f t="shared" si="3033"/>
        <v>0</v>
      </c>
      <c r="BH2021" s="12">
        <f t="shared" si="3033"/>
        <v>0</v>
      </c>
      <c r="BI2021" s="12">
        <f t="shared" si="3033"/>
        <v>0</v>
      </c>
      <c r="BJ2021" s="12">
        <v>0</v>
      </c>
      <c r="BK2021" s="12">
        <v>0</v>
      </c>
    </row>
    <row r="2022" spans="1:63" x14ac:dyDescent="0.25">
      <c r="A2022" s="4" t="s">
        <v>550</v>
      </c>
      <c r="B2022" s="4" t="s">
        <v>58</v>
      </c>
      <c r="C2022" s="4" t="s">
        <v>147</v>
      </c>
      <c r="D2022" s="107" t="s">
        <v>654</v>
      </c>
      <c r="E2022" s="117">
        <v>6152</v>
      </c>
      <c r="F2022" s="107" t="s">
        <v>664</v>
      </c>
      <c r="G2022" s="103" t="s">
        <v>1656</v>
      </c>
      <c r="H2022" s="13" t="s">
        <v>665</v>
      </c>
      <c r="I2022" s="14">
        <v>6500</v>
      </c>
      <c r="J2022" s="14">
        <v>5000</v>
      </c>
      <c r="K2022" s="14"/>
      <c r="L2022" s="14"/>
      <c r="M2022" s="14"/>
      <c r="N2022" s="14"/>
      <c r="O2022" s="14"/>
      <c r="P2022" s="14">
        <f t="shared" si="2958"/>
        <v>5000</v>
      </c>
      <c r="Q2022" s="14"/>
      <c r="R2022" s="14"/>
      <c r="S2022" s="14"/>
      <c r="T2022" s="14"/>
      <c r="U2022" s="14"/>
      <c r="V2022" s="14"/>
      <c r="W2022" s="14">
        <v>5000</v>
      </c>
      <c r="X2022" s="14"/>
      <c r="Y2022" s="14"/>
      <c r="Z2022" s="14">
        <v>5000</v>
      </c>
      <c r="AA2022" s="14">
        <v>0</v>
      </c>
      <c r="AB2022" s="14">
        <v>0</v>
      </c>
      <c r="AC2022" s="14"/>
      <c r="AD2022" s="14"/>
      <c r="AE2022" s="14"/>
      <c r="AF2022" s="14"/>
      <c r="AG2022" s="14"/>
      <c r="AH2022" s="14">
        <f t="shared" si="2959"/>
        <v>0</v>
      </c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>
        <v>0</v>
      </c>
      <c r="AS2022" s="14">
        <v>0</v>
      </c>
      <c r="AT2022" s="14">
        <v>0</v>
      </c>
      <c r="AU2022" s="14"/>
      <c r="AV2022" s="14"/>
      <c r="AW2022" s="14"/>
      <c r="AX2022" s="14"/>
      <c r="AY2022" s="14"/>
      <c r="AZ2022" s="14">
        <f t="shared" si="2960"/>
        <v>0</v>
      </c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>
        <v>0</v>
      </c>
      <c r="BK2022" s="14">
        <v>0</v>
      </c>
    </row>
    <row r="2023" spans="1:63" ht="22.5" x14ac:dyDescent="0.25">
      <c r="A2023" s="1" t="s">
        <v>550</v>
      </c>
      <c r="B2023" s="1" t="s">
        <v>58</v>
      </c>
      <c r="C2023" s="1" t="s">
        <v>147</v>
      </c>
      <c r="D2023" s="110" t="s">
        <v>654</v>
      </c>
      <c r="E2023" s="110" t="s">
        <v>105</v>
      </c>
      <c r="F2023" s="107" t="s">
        <v>0</v>
      </c>
      <c r="G2023" s="13" t="s">
        <v>0</v>
      </c>
      <c r="H2023" s="2" t="s">
        <v>106</v>
      </c>
      <c r="I2023" s="12">
        <f>SUM(I2025)</f>
        <v>5000</v>
      </c>
      <c r="J2023" s="12">
        <f>SUM(J2024:J2025)</f>
        <v>5000</v>
      </c>
      <c r="K2023" s="12">
        <f t="shared" ref="K2023:Q2023" si="3034">SUM(K2024:K2025)</f>
        <v>0</v>
      </c>
      <c r="L2023" s="12">
        <f t="shared" si="3034"/>
        <v>0</v>
      </c>
      <c r="M2023" s="12">
        <f t="shared" si="3034"/>
        <v>0</v>
      </c>
      <c r="N2023" s="12">
        <f t="shared" si="3034"/>
        <v>0</v>
      </c>
      <c r="O2023" s="12">
        <f t="shared" si="3034"/>
        <v>0</v>
      </c>
      <c r="P2023" s="12">
        <f>SUM(P2024:P2025)</f>
        <v>5000</v>
      </c>
      <c r="Q2023" s="12">
        <f t="shared" si="3034"/>
        <v>0</v>
      </c>
      <c r="R2023" s="12">
        <f t="shared" ref="R2023" si="3035">SUM(R2024:R2025)</f>
        <v>0</v>
      </c>
      <c r="S2023" s="12">
        <f t="shared" ref="S2023" si="3036">SUM(S2024:S2025)</f>
        <v>0</v>
      </c>
      <c r="T2023" s="12">
        <f t="shared" ref="T2023" si="3037">SUM(T2024:T2025)</f>
        <v>0</v>
      </c>
      <c r="U2023" s="12">
        <f t="shared" ref="U2023" si="3038">SUM(U2024:U2025)</f>
        <v>0</v>
      </c>
      <c r="V2023" s="12">
        <f t="shared" ref="V2023" si="3039">SUM(V2024:V2025)</f>
        <v>0</v>
      </c>
      <c r="W2023" s="12">
        <f t="shared" ref="W2023" si="3040">SUM(W2024:W2025)</f>
        <v>100</v>
      </c>
      <c r="X2023" s="12">
        <f t="shared" ref="X2023" si="3041">SUM(X2024:X2025)</f>
        <v>4900</v>
      </c>
      <c r="Y2023" s="12">
        <f t="shared" ref="Y2023" si="3042">SUM(Y2024:Y2025)</f>
        <v>0</v>
      </c>
      <c r="Z2023" s="12">
        <v>5000</v>
      </c>
      <c r="AA2023" s="12">
        <v>0</v>
      </c>
      <c r="AB2023" s="12">
        <f>SUM(AB2024:AB2025)</f>
        <v>0</v>
      </c>
      <c r="AC2023" s="12">
        <f t="shared" ref="AC2023" si="3043">SUM(AC2024:AC2025)</f>
        <v>0</v>
      </c>
      <c r="AD2023" s="12">
        <f t="shared" ref="AD2023" si="3044">SUM(AD2024:AD2025)</f>
        <v>0</v>
      </c>
      <c r="AE2023" s="12">
        <f>SUM(AE2024:AE2025)</f>
        <v>0</v>
      </c>
      <c r="AF2023" s="12">
        <f t="shared" ref="AF2023" si="3045">SUM(AF2024:AF2025)</f>
        <v>0</v>
      </c>
      <c r="AG2023" s="12">
        <f t="shared" ref="AG2023:AI2023" si="3046">SUM(AG2024:AG2025)</f>
        <v>0</v>
      </c>
      <c r="AH2023" s="12">
        <f>SUM(AH2024:AH2025)</f>
        <v>0</v>
      </c>
      <c r="AI2023" s="12">
        <f t="shared" si="3046"/>
        <v>0</v>
      </c>
      <c r="AJ2023" s="12">
        <f t="shared" ref="AJ2023" si="3047">SUM(AJ2024:AJ2025)</f>
        <v>0</v>
      </c>
      <c r="AK2023" s="12">
        <f t="shared" ref="AK2023" si="3048">SUM(AK2024:AK2025)</f>
        <v>0</v>
      </c>
      <c r="AL2023" s="12">
        <f t="shared" ref="AL2023" si="3049">SUM(AL2024:AL2025)</f>
        <v>0</v>
      </c>
      <c r="AM2023" s="12">
        <f t="shared" ref="AM2023" si="3050">SUM(AM2024:AM2025)</f>
        <v>0</v>
      </c>
      <c r="AN2023" s="12">
        <f t="shared" ref="AN2023" si="3051">SUM(AN2024:AN2025)</f>
        <v>0</v>
      </c>
      <c r="AO2023" s="12">
        <f t="shared" ref="AO2023" si="3052">SUM(AO2024:AO2025)</f>
        <v>0</v>
      </c>
      <c r="AP2023" s="12">
        <f t="shared" ref="AP2023" si="3053">SUM(AP2024:AP2025)</f>
        <v>0</v>
      </c>
      <c r="AQ2023" s="12">
        <f t="shared" ref="AQ2023" si="3054">SUM(AQ2024:AQ2025)</f>
        <v>0</v>
      </c>
      <c r="AR2023" s="12">
        <v>0</v>
      </c>
      <c r="AS2023" s="12">
        <v>0</v>
      </c>
      <c r="AT2023" s="12">
        <f t="shared" ref="AT2023:AU2023" si="3055">SUM(AT2024:AT2025)</f>
        <v>0</v>
      </c>
      <c r="AU2023" s="12">
        <f t="shared" si="3055"/>
        <v>20183</v>
      </c>
      <c r="AV2023" s="12">
        <f t="shared" ref="AV2023" si="3056">SUM(AV2024:AV2025)</f>
        <v>0</v>
      </c>
      <c r="AW2023" s="12">
        <f t="shared" ref="AW2023" si="3057">SUM(AW2024:AW2025)</f>
        <v>0</v>
      </c>
      <c r="AX2023" s="12">
        <f t="shared" ref="AX2023" si="3058">SUM(AX2024:AX2025)</f>
        <v>0</v>
      </c>
      <c r="AY2023" s="12">
        <f t="shared" ref="AY2023:BA2023" si="3059">SUM(AY2024:AY2025)</f>
        <v>0</v>
      </c>
      <c r="AZ2023" s="12">
        <f>SUM(AZ2024:AZ2025)</f>
        <v>20183</v>
      </c>
      <c r="BA2023" s="12">
        <f t="shared" si="3059"/>
        <v>0</v>
      </c>
      <c r="BB2023" s="12">
        <f t="shared" ref="BB2023" si="3060">SUM(BB2024:BB2025)</f>
        <v>0</v>
      </c>
      <c r="BC2023" s="12">
        <f t="shared" ref="BC2023" si="3061">SUM(BC2024:BC2025)</f>
        <v>20183</v>
      </c>
      <c r="BD2023" s="12">
        <f t="shared" ref="BD2023" si="3062">SUM(BD2024:BD2025)</f>
        <v>0</v>
      </c>
      <c r="BE2023" s="12">
        <f t="shared" ref="BE2023" si="3063">SUM(BE2024:BE2025)</f>
        <v>0</v>
      </c>
      <c r="BF2023" s="12">
        <f t="shared" ref="BF2023" si="3064">SUM(BF2024:BF2025)</f>
        <v>0</v>
      </c>
      <c r="BG2023" s="12">
        <f t="shared" ref="BG2023" si="3065">SUM(BG2024:BG2025)</f>
        <v>0</v>
      </c>
      <c r="BH2023" s="12">
        <f t="shared" ref="BH2023" si="3066">SUM(BH2024:BH2025)</f>
        <v>0</v>
      </c>
      <c r="BI2023" s="12">
        <f t="shared" ref="BI2023" si="3067">SUM(BI2024:BI2025)</f>
        <v>0</v>
      </c>
      <c r="BJ2023" s="12">
        <v>20183</v>
      </c>
      <c r="BK2023" s="12">
        <v>0</v>
      </c>
    </row>
    <row r="2024" spans="1:63" x14ac:dyDescent="0.25">
      <c r="A2024" s="4" t="s">
        <v>550</v>
      </c>
      <c r="B2024" s="4" t="s">
        <v>58</v>
      </c>
      <c r="C2024" s="107" t="s">
        <v>147</v>
      </c>
      <c r="D2024" s="107" t="s">
        <v>654</v>
      </c>
      <c r="E2024" s="117">
        <v>6153</v>
      </c>
      <c r="F2024" s="107" t="s">
        <v>1670</v>
      </c>
      <c r="G2024" s="127" t="s">
        <v>1656</v>
      </c>
      <c r="H2024" s="13" t="s">
        <v>1671</v>
      </c>
      <c r="I2024" s="12"/>
      <c r="J2024" s="12">
        <v>0</v>
      </c>
      <c r="K2024" s="12"/>
      <c r="L2024" s="12"/>
      <c r="M2024" s="12"/>
      <c r="N2024" s="12"/>
      <c r="O2024" s="12"/>
      <c r="P2024" s="14">
        <f t="shared" si="2958"/>
        <v>0</v>
      </c>
      <c r="Q2024" s="12"/>
      <c r="R2024" s="12"/>
      <c r="S2024" s="12"/>
      <c r="T2024" s="12"/>
      <c r="U2024" s="12"/>
      <c r="V2024" s="12"/>
      <c r="W2024" s="12"/>
      <c r="X2024" s="12"/>
      <c r="Y2024" s="12"/>
      <c r="Z2024" s="14">
        <v>0</v>
      </c>
      <c r="AA2024" s="14">
        <v>0</v>
      </c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4">
        <v>0</v>
      </c>
      <c r="AS2024" s="14">
        <v>0</v>
      </c>
      <c r="AT2024" s="12">
        <v>0</v>
      </c>
      <c r="AU2024" s="12"/>
      <c r="AV2024" s="12"/>
      <c r="AW2024" s="12"/>
      <c r="AX2024" s="12"/>
      <c r="AY2024" s="12"/>
      <c r="AZ2024" s="12"/>
      <c r="BA2024" s="12"/>
      <c r="BB2024" s="12"/>
      <c r="BC2024" s="12"/>
      <c r="BD2024" s="12"/>
      <c r="BE2024" s="12"/>
      <c r="BF2024" s="12"/>
      <c r="BG2024" s="12"/>
      <c r="BH2024" s="12"/>
      <c r="BI2024" s="12"/>
      <c r="BJ2024" s="14">
        <v>0</v>
      </c>
      <c r="BK2024" s="14">
        <v>0</v>
      </c>
    </row>
    <row r="2025" spans="1:63" ht="22.5" x14ac:dyDescent="0.25">
      <c r="A2025" s="4" t="s">
        <v>550</v>
      </c>
      <c r="B2025" s="4" t="s">
        <v>58</v>
      </c>
      <c r="C2025" s="4" t="s">
        <v>147</v>
      </c>
      <c r="D2025" s="107" t="s">
        <v>654</v>
      </c>
      <c r="E2025" s="117">
        <v>6153</v>
      </c>
      <c r="F2025" s="107" t="s">
        <v>666</v>
      </c>
      <c r="G2025" s="103" t="s">
        <v>1656</v>
      </c>
      <c r="H2025" s="13" t="s">
        <v>667</v>
      </c>
      <c r="I2025" s="14">
        <v>5000</v>
      </c>
      <c r="J2025" s="14">
        <v>5000</v>
      </c>
      <c r="K2025" s="14"/>
      <c r="L2025" s="14"/>
      <c r="M2025" s="14"/>
      <c r="N2025" s="14"/>
      <c r="O2025" s="14"/>
      <c r="P2025" s="14">
        <f t="shared" si="2958"/>
        <v>5000</v>
      </c>
      <c r="Q2025" s="14"/>
      <c r="R2025" s="14"/>
      <c r="S2025" s="14"/>
      <c r="T2025" s="14"/>
      <c r="U2025" s="14"/>
      <c r="V2025" s="14"/>
      <c r="W2025" s="14">
        <v>100</v>
      </c>
      <c r="X2025" s="14">
        <v>4900</v>
      </c>
      <c r="Y2025" s="14"/>
      <c r="Z2025" s="14">
        <v>5000</v>
      </c>
      <c r="AA2025" s="14">
        <v>0</v>
      </c>
      <c r="AB2025" s="14">
        <v>0</v>
      </c>
      <c r="AC2025" s="14"/>
      <c r="AD2025" s="14"/>
      <c r="AE2025" s="14"/>
      <c r="AF2025" s="14"/>
      <c r="AG2025" s="14"/>
      <c r="AH2025" s="14">
        <f t="shared" si="2959"/>
        <v>0</v>
      </c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>
        <v>0</v>
      </c>
      <c r="AS2025" s="14">
        <v>0</v>
      </c>
      <c r="AT2025" s="14">
        <v>0</v>
      </c>
      <c r="AU2025" s="14">
        <v>20183</v>
      </c>
      <c r="AV2025" s="14"/>
      <c r="AW2025" s="14"/>
      <c r="AX2025" s="14"/>
      <c r="AY2025" s="14"/>
      <c r="AZ2025" s="14">
        <f t="shared" si="2960"/>
        <v>20183</v>
      </c>
      <c r="BA2025" s="14"/>
      <c r="BB2025" s="14"/>
      <c r="BC2025" s="14">
        <v>20183</v>
      </c>
      <c r="BD2025" s="14"/>
      <c r="BE2025" s="14"/>
      <c r="BF2025" s="14"/>
      <c r="BG2025" s="14"/>
      <c r="BH2025" s="14"/>
      <c r="BI2025" s="14"/>
      <c r="BJ2025" s="14">
        <v>20183</v>
      </c>
      <c r="BK2025" s="14">
        <v>0</v>
      </c>
    </row>
    <row r="2026" spans="1:63" ht="33.75" x14ac:dyDescent="0.25">
      <c r="A2026" s="1" t="s">
        <v>0</v>
      </c>
      <c r="B2026" s="1" t="s">
        <v>0</v>
      </c>
      <c r="C2026" s="1" t="s">
        <v>0</v>
      </c>
      <c r="D2026" s="106" t="s">
        <v>0</v>
      </c>
      <c r="E2026" s="106" t="s">
        <v>0</v>
      </c>
      <c r="F2026" s="106" t="s">
        <v>0</v>
      </c>
      <c r="G2026" s="2" t="s">
        <v>0</v>
      </c>
      <c r="H2026" s="10" t="s">
        <v>49</v>
      </c>
      <c r="I2026" s="11">
        <f>SUM(I2027)</f>
        <v>12000</v>
      </c>
      <c r="J2026" s="11">
        <f t="shared" ref="J2026:Y2026" si="3068">SUM(J2027)</f>
        <v>9000</v>
      </c>
      <c r="K2026" s="11">
        <f t="shared" si="3068"/>
        <v>0</v>
      </c>
      <c r="L2026" s="11">
        <f t="shared" si="3068"/>
        <v>0</v>
      </c>
      <c r="M2026" s="11">
        <f t="shared" si="3068"/>
        <v>0</v>
      </c>
      <c r="N2026" s="11">
        <f t="shared" si="3068"/>
        <v>0</v>
      </c>
      <c r="O2026" s="11">
        <f t="shared" si="3068"/>
        <v>0</v>
      </c>
      <c r="P2026" s="11">
        <f t="shared" si="3068"/>
        <v>9000</v>
      </c>
      <c r="Q2026" s="11">
        <f t="shared" si="3068"/>
        <v>0</v>
      </c>
      <c r="R2026" s="11">
        <f t="shared" si="3068"/>
        <v>0</v>
      </c>
      <c r="S2026" s="11">
        <f t="shared" si="3068"/>
        <v>7740</v>
      </c>
      <c r="T2026" s="11">
        <f t="shared" si="3068"/>
        <v>0</v>
      </c>
      <c r="U2026" s="11">
        <f t="shared" si="3068"/>
        <v>0</v>
      </c>
      <c r="V2026" s="11">
        <f t="shared" si="3068"/>
        <v>0</v>
      </c>
      <c r="W2026" s="11">
        <f t="shared" si="3068"/>
        <v>1260</v>
      </c>
      <c r="X2026" s="11">
        <f t="shared" si="3068"/>
        <v>0</v>
      </c>
      <c r="Y2026" s="11">
        <f t="shared" si="3068"/>
        <v>0</v>
      </c>
      <c r="Z2026" s="11">
        <v>9000</v>
      </c>
      <c r="AA2026" s="11">
        <v>0</v>
      </c>
      <c r="AB2026" s="11">
        <f t="shared" ref="AB2026:AQ2026" si="3069">SUM(AB2027)</f>
        <v>0</v>
      </c>
      <c r="AC2026" s="11">
        <f t="shared" si="3069"/>
        <v>0</v>
      </c>
      <c r="AD2026" s="11">
        <f t="shared" si="3069"/>
        <v>0</v>
      </c>
      <c r="AE2026" s="11">
        <f t="shared" si="3069"/>
        <v>0</v>
      </c>
      <c r="AF2026" s="11">
        <f t="shared" si="3069"/>
        <v>0</v>
      </c>
      <c r="AG2026" s="11">
        <f t="shared" si="3069"/>
        <v>0</v>
      </c>
      <c r="AH2026" s="11">
        <f t="shared" si="3069"/>
        <v>0</v>
      </c>
      <c r="AI2026" s="11">
        <f t="shared" si="3069"/>
        <v>0</v>
      </c>
      <c r="AJ2026" s="11">
        <f t="shared" si="3069"/>
        <v>0</v>
      </c>
      <c r="AK2026" s="11">
        <f t="shared" si="3069"/>
        <v>0</v>
      </c>
      <c r="AL2026" s="11">
        <f t="shared" si="3069"/>
        <v>0</v>
      </c>
      <c r="AM2026" s="11">
        <f t="shared" si="3069"/>
        <v>0</v>
      </c>
      <c r="AN2026" s="11">
        <f t="shared" si="3069"/>
        <v>0</v>
      </c>
      <c r="AO2026" s="11">
        <f t="shared" si="3069"/>
        <v>0</v>
      </c>
      <c r="AP2026" s="11">
        <f t="shared" si="3069"/>
        <v>0</v>
      </c>
      <c r="AQ2026" s="11">
        <f t="shared" si="3069"/>
        <v>0</v>
      </c>
      <c r="AR2026" s="11">
        <v>0</v>
      </c>
      <c r="AS2026" s="11">
        <v>0</v>
      </c>
      <c r="AT2026" s="11">
        <f t="shared" ref="AT2026:BI2026" si="3070">SUM(AT2027)</f>
        <v>0</v>
      </c>
      <c r="AU2026" s="11">
        <f t="shared" si="3070"/>
        <v>6</v>
      </c>
      <c r="AV2026" s="11">
        <f t="shared" si="3070"/>
        <v>0</v>
      </c>
      <c r="AW2026" s="11">
        <f t="shared" si="3070"/>
        <v>0</v>
      </c>
      <c r="AX2026" s="11">
        <f t="shared" si="3070"/>
        <v>0</v>
      </c>
      <c r="AY2026" s="11">
        <f t="shared" si="3070"/>
        <v>0</v>
      </c>
      <c r="AZ2026" s="11">
        <f t="shared" si="3070"/>
        <v>6</v>
      </c>
      <c r="BA2026" s="11">
        <f t="shared" si="3070"/>
        <v>0</v>
      </c>
      <c r="BB2026" s="11">
        <f t="shared" si="3070"/>
        <v>0</v>
      </c>
      <c r="BC2026" s="11">
        <f t="shared" si="3070"/>
        <v>6</v>
      </c>
      <c r="BD2026" s="11">
        <f t="shared" si="3070"/>
        <v>0</v>
      </c>
      <c r="BE2026" s="11">
        <f t="shared" si="3070"/>
        <v>0</v>
      </c>
      <c r="BF2026" s="11">
        <f t="shared" si="3070"/>
        <v>0</v>
      </c>
      <c r="BG2026" s="11">
        <f t="shared" si="3070"/>
        <v>0</v>
      </c>
      <c r="BH2026" s="11">
        <f t="shared" si="3070"/>
        <v>0</v>
      </c>
      <c r="BI2026" s="11">
        <f t="shared" si="3070"/>
        <v>0</v>
      </c>
      <c r="BJ2026" s="11">
        <v>6</v>
      </c>
      <c r="BK2026" s="11">
        <v>0</v>
      </c>
    </row>
    <row r="2027" spans="1:63" x14ac:dyDescent="0.25">
      <c r="A2027" s="4" t="s">
        <v>550</v>
      </c>
      <c r="B2027" s="4" t="s">
        <v>58</v>
      </c>
      <c r="C2027" s="4" t="s">
        <v>147</v>
      </c>
      <c r="D2027" s="107" t="s">
        <v>654</v>
      </c>
      <c r="E2027" s="106" t="s">
        <v>50</v>
      </c>
      <c r="F2027" s="106" t="s">
        <v>0</v>
      </c>
      <c r="G2027" s="2" t="s">
        <v>0</v>
      </c>
      <c r="H2027" s="2" t="s">
        <v>51</v>
      </c>
      <c r="I2027" s="12">
        <f>SUM(I2028:I2029)</f>
        <v>12000</v>
      </c>
      <c r="J2027" s="12">
        <f t="shared" ref="J2027:Y2027" si="3071">SUM(J2028:J2029)</f>
        <v>9000</v>
      </c>
      <c r="K2027" s="12">
        <f t="shared" si="3071"/>
        <v>0</v>
      </c>
      <c r="L2027" s="12">
        <f t="shared" si="3071"/>
        <v>0</v>
      </c>
      <c r="M2027" s="12">
        <f t="shared" si="3071"/>
        <v>0</v>
      </c>
      <c r="N2027" s="12">
        <f t="shared" si="3071"/>
        <v>0</v>
      </c>
      <c r="O2027" s="12">
        <f t="shared" si="3071"/>
        <v>0</v>
      </c>
      <c r="P2027" s="12">
        <f t="shared" ref="P2027" si="3072">SUM(P2028:P2029)</f>
        <v>9000</v>
      </c>
      <c r="Q2027" s="12">
        <f t="shared" si="3071"/>
        <v>0</v>
      </c>
      <c r="R2027" s="12">
        <f t="shared" si="3071"/>
        <v>0</v>
      </c>
      <c r="S2027" s="12">
        <f t="shared" si="3071"/>
        <v>7740</v>
      </c>
      <c r="T2027" s="12">
        <f t="shared" si="3071"/>
        <v>0</v>
      </c>
      <c r="U2027" s="12">
        <f t="shared" si="3071"/>
        <v>0</v>
      </c>
      <c r="V2027" s="12">
        <f t="shared" si="3071"/>
        <v>0</v>
      </c>
      <c r="W2027" s="12">
        <f t="shared" si="3071"/>
        <v>1260</v>
      </c>
      <c r="X2027" s="12">
        <f t="shared" si="3071"/>
        <v>0</v>
      </c>
      <c r="Y2027" s="12">
        <f t="shared" si="3071"/>
        <v>0</v>
      </c>
      <c r="Z2027" s="12">
        <v>9000</v>
      </c>
      <c r="AA2027" s="12">
        <v>0</v>
      </c>
      <c r="AB2027" s="12">
        <f t="shared" ref="AB2027:AQ2027" si="3073">SUM(AB2028:AB2029)</f>
        <v>0</v>
      </c>
      <c r="AC2027" s="12">
        <f t="shared" si="3073"/>
        <v>0</v>
      </c>
      <c r="AD2027" s="12">
        <f t="shared" si="3073"/>
        <v>0</v>
      </c>
      <c r="AE2027" s="12">
        <f t="shared" si="3073"/>
        <v>0</v>
      </c>
      <c r="AF2027" s="12">
        <f t="shared" si="3073"/>
        <v>0</v>
      </c>
      <c r="AG2027" s="12">
        <f t="shared" si="3073"/>
        <v>0</v>
      </c>
      <c r="AH2027" s="12">
        <f t="shared" ref="AH2027" si="3074">SUM(AH2028:AH2029)</f>
        <v>0</v>
      </c>
      <c r="AI2027" s="12">
        <f t="shared" si="3073"/>
        <v>0</v>
      </c>
      <c r="AJ2027" s="12">
        <f t="shared" si="3073"/>
        <v>0</v>
      </c>
      <c r="AK2027" s="12">
        <f t="shared" si="3073"/>
        <v>0</v>
      </c>
      <c r="AL2027" s="12">
        <f t="shared" si="3073"/>
        <v>0</v>
      </c>
      <c r="AM2027" s="12">
        <f t="shared" si="3073"/>
        <v>0</v>
      </c>
      <c r="AN2027" s="12">
        <f t="shared" si="3073"/>
        <v>0</v>
      </c>
      <c r="AO2027" s="12">
        <f t="shared" si="3073"/>
        <v>0</v>
      </c>
      <c r="AP2027" s="12">
        <f t="shared" si="3073"/>
        <v>0</v>
      </c>
      <c r="AQ2027" s="12">
        <f t="shared" si="3073"/>
        <v>0</v>
      </c>
      <c r="AR2027" s="12">
        <v>0</v>
      </c>
      <c r="AS2027" s="12">
        <v>0</v>
      </c>
      <c r="AT2027" s="12">
        <f t="shared" ref="AT2027:BI2027" si="3075">SUM(AT2028:AT2029)</f>
        <v>0</v>
      </c>
      <c r="AU2027" s="12">
        <f t="shared" si="3075"/>
        <v>6</v>
      </c>
      <c r="AV2027" s="12">
        <f t="shared" si="3075"/>
        <v>0</v>
      </c>
      <c r="AW2027" s="12">
        <f t="shared" si="3075"/>
        <v>0</v>
      </c>
      <c r="AX2027" s="12">
        <f t="shared" si="3075"/>
        <v>0</v>
      </c>
      <c r="AY2027" s="12">
        <f t="shared" si="3075"/>
        <v>0</v>
      </c>
      <c r="AZ2027" s="12">
        <f t="shared" ref="AZ2027" si="3076">SUM(AZ2028:AZ2029)</f>
        <v>6</v>
      </c>
      <c r="BA2027" s="12">
        <f t="shared" si="3075"/>
        <v>0</v>
      </c>
      <c r="BB2027" s="12">
        <f t="shared" si="3075"/>
        <v>0</v>
      </c>
      <c r="BC2027" s="12">
        <f t="shared" si="3075"/>
        <v>6</v>
      </c>
      <c r="BD2027" s="12">
        <f t="shared" si="3075"/>
        <v>0</v>
      </c>
      <c r="BE2027" s="12">
        <f t="shared" si="3075"/>
        <v>0</v>
      </c>
      <c r="BF2027" s="12">
        <f t="shared" si="3075"/>
        <v>0</v>
      </c>
      <c r="BG2027" s="12">
        <f t="shared" si="3075"/>
        <v>0</v>
      </c>
      <c r="BH2027" s="12">
        <f t="shared" si="3075"/>
        <v>0</v>
      </c>
      <c r="BI2027" s="12">
        <f t="shared" si="3075"/>
        <v>0</v>
      </c>
      <c r="BJ2027" s="12">
        <v>6</v>
      </c>
      <c r="BK2027" s="12">
        <v>0</v>
      </c>
    </row>
    <row r="2028" spans="1:63" x14ac:dyDescent="0.25">
      <c r="A2028" s="4" t="s">
        <v>550</v>
      </c>
      <c r="B2028" s="4" t="s">
        <v>58</v>
      </c>
      <c r="C2028" s="4" t="s">
        <v>147</v>
      </c>
      <c r="D2028" s="107" t="s">
        <v>654</v>
      </c>
      <c r="E2028" s="117">
        <v>8213</v>
      </c>
      <c r="F2028" s="107"/>
      <c r="G2028" s="103" t="s">
        <v>1656</v>
      </c>
      <c r="H2028" s="13" t="s">
        <v>53</v>
      </c>
      <c r="I2028" s="14">
        <v>11000</v>
      </c>
      <c r="J2028" s="14">
        <v>9000</v>
      </c>
      <c r="K2028" s="14"/>
      <c r="L2028" s="14"/>
      <c r="M2028" s="14"/>
      <c r="N2028" s="14"/>
      <c r="O2028" s="14"/>
      <c r="P2028" s="14">
        <f t="shared" ref="P2028:P2089" si="3077">J2028+K2028+L2028+M2028+N2028+O2028</f>
        <v>9000</v>
      </c>
      <c r="Q2028" s="14"/>
      <c r="R2028" s="14"/>
      <c r="S2028" s="14">
        <v>7740</v>
      </c>
      <c r="T2028" s="14"/>
      <c r="U2028" s="14"/>
      <c r="V2028" s="14"/>
      <c r="W2028" s="14">
        <v>1260</v>
      </c>
      <c r="X2028" s="14"/>
      <c r="Y2028" s="14"/>
      <c r="Z2028" s="14">
        <v>9000</v>
      </c>
      <c r="AA2028" s="14">
        <v>0</v>
      </c>
      <c r="AB2028" s="14">
        <v>0</v>
      </c>
      <c r="AC2028" s="14"/>
      <c r="AD2028" s="14"/>
      <c r="AE2028" s="14"/>
      <c r="AF2028" s="14"/>
      <c r="AG2028" s="14"/>
      <c r="AH2028" s="14">
        <f t="shared" ref="AH2028:AH2089" si="3078">AB2028+AC2028+AD2028+AE2028+AF2028+AG2028</f>
        <v>0</v>
      </c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>
        <v>0</v>
      </c>
      <c r="AS2028" s="14">
        <v>0</v>
      </c>
      <c r="AT2028" s="14">
        <v>0</v>
      </c>
      <c r="AU2028" s="14"/>
      <c r="AV2028" s="14"/>
      <c r="AW2028" s="14"/>
      <c r="AX2028" s="14"/>
      <c r="AY2028" s="14"/>
      <c r="AZ2028" s="14">
        <f t="shared" ref="AZ2028:AZ2089" si="3079">AT2028+AU2028+AV2028+AW2028+AX2028+AY2028</f>
        <v>0</v>
      </c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>
        <v>0</v>
      </c>
      <c r="BK2028" s="14">
        <v>0</v>
      </c>
    </row>
    <row r="2029" spans="1:63" x14ac:dyDescent="0.25">
      <c r="A2029" s="4" t="s">
        <v>550</v>
      </c>
      <c r="B2029" s="4" t="s">
        <v>58</v>
      </c>
      <c r="C2029" s="4" t="s">
        <v>147</v>
      </c>
      <c r="D2029" s="107" t="s">
        <v>654</v>
      </c>
      <c r="E2029" s="117">
        <v>8215</v>
      </c>
      <c r="F2029" s="107"/>
      <c r="G2029" s="103" t="s">
        <v>1656</v>
      </c>
      <c r="H2029" s="13" t="s">
        <v>70</v>
      </c>
      <c r="I2029" s="14">
        <v>1000</v>
      </c>
      <c r="J2029" s="14">
        <v>0</v>
      </c>
      <c r="K2029" s="14"/>
      <c r="L2029" s="14"/>
      <c r="M2029" s="14"/>
      <c r="N2029" s="14"/>
      <c r="O2029" s="14"/>
      <c r="P2029" s="14">
        <f t="shared" si="3077"/>
        <v>0</v>
      </c>
      <c r="Q2029" s="14"/>
      <c r="R2029" s="14"/>
      <c r="S2029" s="14"/>
      <c r="T2029" s="14"/>
      <c r="U2029" s="14"/>
      <c r="V2029" s="14"/>
      <c r="W2029" s="14"/>
      <c r="X2029" s="14"/>
      <c r="Y2029" s="14"/>
      <c r="Z2029" s="14">
        <v>0</v>
      </c>
      <c r="AA2029" s="14">
        <v>0</v>
      </c>
      <c r="AB2029" s="14">
        <v>0</v>
      </c>
      <c r="AC2029" s="14"/>
      <c r="AD2029" s="14"/>
      <c r="AE2029" s="14"/>
      <c r="AF2029" s="14"/>
      <c r="AG2029" s="14"/>
      <c r="AH2029" s="14">
        <f t="shared" si="3078"/>
        <v>0</v>
      </c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>
        <v>0</v>
      </c>
      <c r="AS2029" s="14">
        <v>0</v>
      </c>
      <c r="AT2029" s="14">
        <v>0</v>
      </c>
      <c r="AU2029" s="14">
        <v>6</v>
      </c>
      <c r="AV2029" s="14"/>
      <c r="AW2029" s="14"/>
      <c r="AX2029" s="14"/>
      <c r="AY2029" s="14"/>
      <c r="AZ2029" s="14">
        <f t="shared" si="3079"/>
        <v>6</v>
      </c>
      <c r="BA2029" s="14"/>
      <c r="BB2029" s="14"/>
      <c r="BC2029" s="14">
        <v>6</v>
      </c>
      <c r="BD2029" s="14"/>
      <c r="BE2029" s="14"/>
      <c r="BF2029" s="14"/>
      <c r="BG2029" s="14"/>
      <c r="BH2029" s="14"/>
      <c r="BI2029" s="14"/>
      <c r="BJ2029" s="14">
        <v>6</v>
      </c>
      <c r="BK2029" s="14">
        <v>0</v>
      </c>
    </row>
    <row r="2030" spans="1:63" ht="33.75" x14ac:dyDescent="0.25">
      <c r="A2030" s="13" t="s">
        <v>0</v>
      </c>
      <c r="B2030" s="13" t="s">
        <v>0</v>
      </c>
      <c r="C2030" s="13" t="s">
        <v>0</v>
      </c>
      <c r="D2030" s="103" t="s">
        <v>0</v>
      </c>
      <c r="E2030" s="103" t="s">
        <v>0</v>
      </c>
      <c r="F2030" s="103" t="s">
        <v>0</v>
      </c>
      <c r="G2030" s="13" t="s">
        <v>0</v>
      </c>
      <c r="H2030" s="10" t="s">
        <v>668</v>
      </c>
      <c r="I2030" s="11">
        <f>SUM(I2026,I2019,I2015,I1991)</f>
        <v>916497</v>
      </c>
      <c r="J2030" s="11">
        <f t="shared" ref="J2030:Y2030" si="3080">SUM(J2026,J2019,J2015,J1991)</f>
        <v>30000</v>
      </c>
      <c r="K2030" s="11">
        <f t="shared" si="3080"/>
        <v>0</v>
      </c>
      <c r="L2030" s="11">
        <f t="shared" si="3080"/>
        <v>0</v>
      </c>
      <c r="M2030" s="11">
        <f t="shared" si="3080"/>
        <v>6140</v>
      </c>
      <c r="N2030" s="11">
        <f t="shared" si="3080"/>
        <v>0</v>
      </c>
      <c r="O2030" s="11">
        <f t="shared" si="3080"/>
        <v>0</v>
      </c>
      <c r="P2030" s="11">
        <f t="shared" si="3080"/>
        <v>36140</v>
      </c>
      <c r="Q2030" s="11">
        <f t="shared" si="3080"/>
        <v>0</v>
      </c>
      <c r="R2030" s="11">
        <f t="shared" si="3080"/>
        <v>0</v>
      </c>
      <c r="S2030" s="11">
        <f t="shared" si="3080"/>
        <v>18740</v>
      </c>
      <c r="T2030" s="11">
        <f t="shared" si="3080"/>
        <v>0</v>
      </c>
      <c r="U2030" s="11">
        <f t="shared" si="3080"/>
        <v>0</v>
      </c>
      <c r="V2030" s="11">
        <f t="shared" si="3080"/>
        <v>0</v>
      </c>
      <c r="W2030" s="11">
        <f t="shared" si="3080"/>
        <v>6360</v>
      </c>
      <c r="X2030" s="11">
        <f t="shared" si="3080"/>
        <v>4900</v>
      </c>
      <c r="Y2030" s="11">
        <f t="shared" si="3080"/>
        <v>6140</v>
      </c>
      <c r="Z2030" s="11">
        <v>36140</v>
      </c>
      <c r="AA2030" s="11">
        <v>0</v>
      </c>
      <c r="AB2030" s="11">
        <f t="shared" ref="AB2030:AQ2030" si="3081">SUM(AB2026,AB2019,AB2015,AB1991)</f>
        <v>0</v>
      </c>
      <c r="AC2030" s="11">
        <f t="shared" si="3081"/>
        <v>0</v>
      </c>
      <c r="AD2030" s="11">
        <f t="shared" si="3081"/>
        <v>0</v>
      </c>
      <c r="AE2030" s="11">
        <f t="shared" si="3081"/>
        <v>0</v>
      </c>
      <c r="AF2030" s="11">
        <f t="shared" si="3081"/>
        <v>0</v>
      </c>
      <c r="AG2030" s="11">
        <f t="shared" si="3081"/>
        <v>0</v>
      </c>
      <c r="AH2030" s="11">
        <f t="shared" si="3081"/>
        <v>0</v>
      </c>
      <c r="AI2030" s="11">
        <f t="shared" si="3081"/>
        <v>0</v>
      </c>
      <c r="AJ2030" s="11">
        <f t="shared" si="3081"/>
        <v>0</v>
      </c>
      <c r="AK2030" s="11">
        <f t="shared" si="3081"/>
        <v>0</v>
      </c>
      <c r="AL2030" s="11">
        <f t="shared" si="3081"/>
        <v>0</v>
      </c>
      <c r="AM2030" s="11">
        <f t="shared" si="3081"/>
        <v>0</v>
      </c>
      <c r="AN2030" s="11">
        <f t="shared" si="3081"/>
        <v>0</v>
      </c>
      <c r="AO2030" s="11">
        <f t="shared" si="3081"/>
        <v>0</v>
      </c>
      <c r="AP2030" s="11">
        <f t="shared" si="3081"/>
        <v>0</v>
      </c>
      <c r="AQ2030" s="11">
        <f t="shared" si="3081"/>
        <v>0</v>
      </c>
      <c r="AR2030" s="11">
        <v>0</v>
      </c>
      <c r="AS2030" s="11">
        <v>0</v>
      </c>
      <c r="AT2030" s="11">
        <f t="shared" ref="AT2030:BI2030" si="3082">SUM(AT2026,AT2019,AT2015,AT1991)</f>
        <v>0</v>
      </c>
      <c r="AU2030" s="11">
        <f t="shared" si="3082"/>
        <v>20320</v>
      </c>
      <c r="AV2030" s="11">
        <f t="shared" si="3082"/>
        <v>0</v>
      </c>
      <c r="AW2030" s="11">
        <f t="shared" si="3082"/>
        <v>0</v>
      </c>
      <c r="AX2030" s="11">
        <f t="shared" si="3082"/>
        <v>0</v>
      </c>
      <c r="AY2030" s="11">
        <f t="shared" si="3082"/>
        <v>0</v>
      </c>
      <c r="AZ2030" s="11">
        <f t="shared" si="3082"/>
        <v>20320</v>
      </c>
      <c r="BA2030" s="11">
        <f t="shared" si="3082"/>
        <v>0</v>
      </c>
      <c r="BB2030" s="11">
        <f t="shared" si="3082"/>
        <v>0</v>
      </c>
      <c r="BC2030" s="11">
        <f t="shared" si="3082"/>
        <v>20320</v>
      </c>
      <c r="BD2030" s="11">
        <f t="shared" si="3082"/>
        <v>0</v>
      </c>
      <c r="BE2030" s="11">
        <f t="shared" si="3082"/>
        <v>0</v>
      </c>
      <c r="BF2030" s="11">
        <f t="shared" si="3082"/>
        <v>0</v>
      </c>
      <c r="BG2030" s="11">
        <f t="shared" si="3082"/>
        <v>0</v>
      </c>
      <c r="BH2030" s="11">
        <f t="shared" si="3082"/>
        <v>0</v>
      </c>
      <c r="BI2030" s="11">
        <f t="shared" si="3082"/>
        <v>0</v>
      </c>
      <c r="BJ2030" s="11">
        <v>20320</v>
      </c>
      <c r="BK2030" s="11">
        <v>0</v>
      </c>
    </row>
    <row r="2031" spans="1:63" ht="15.75" thickBot="1" x14ac:dyDescent="0.3">
      <c r="A2031" s="13" t="s">
        <v>0</v>
      </c>
      <c r="B2031" s="13" t="s">
        <v>0</v>
      </c>
      <c r="C2031" s="13" t="s">
        <v>0</v>
      </c>
      <c r="D2031" s="103" t="s">
        <v>0</v>
      </c>
      <c r="E2031" s="103" t="s">
        <v>0</v>
      </c>
      <c r="F2031" s="103" t="s">
        <v>0</v>
      </c>
      <c r="G2031" s="13" t="s">
        <v>0</v>
      </c>
      <c r="H2031" s="2" t="s">
        <v>55</v>
      </c>
      <c r="I2031" s="12">
        <v>23</v>
      </c>
      <c r="J2031" s="13" t="s">
        <v>0</v>
      </c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>
        <v>0</v>
      </c>
      <c r="AA2031" s="13"/>
      <c r="AB2031" s="13" t="s">
        <v>0</v>
      </c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3"/>
      <c r="AP2031" s="13"/>
      <c r="AQ2031" s="13"/>
      <c r="AR2031" s="13">
        <v>0</v>
      </c>
      <c r="AS2031" s="13"/>
      <c r="AT2031" s="13" t="s">
        <v>0</v>
      </c>
      <c r="AU2031" s="13"/>
      <c r="AV2031" s="13"/>
      <c r="AW2031" s="13"/>
      <c r="AX2031" s="13"/>
      <c r="AY2031" s="13"/>
      <c r="AZ2031" s="13"/>
      <c r="BA2031" s="13"/>
      <c r="BB2031" s="13"/>
      <c r="BC2031" s="13"/>
      <c r="BD2031" s="13"/>
      <c r="BE2031" s="13"/>
      <c r="BF2031" s="13"/>
      <c r="BG2031" s="13"/>
      <c r="BH2031" s="13"/>
      <c r="BI2031" s="13"/>
      <c r="BJ2031" s="13">
        <v>0</v>
      </c>
      <c r="BK2031" s="13"/>
    </row>
    <row r="2032" spans="1:63" ht="69.75" customHeight="1" thickBot="1" x14ac:dyDescent="0.3">
      <c r="A2032" s="148" t="s">
        <v>0</v>
      </c>
      <c r="B2032" s="148" t="s">
        <v>0</v>
      </c>
      <c r="C2032" s="148" t="s">
        <v>0</v>
      </c>
      <c r="D2032" s="151" t="s">
        <v>0</v>
      </c>
      <c r="E2032" s="151" t="s">
        <v>0</v>
      </c>
      <c r="F2032" s="151" t="s">
        <v>0</v>
      </c>
      <c r="G2032" s="154" t="s">
        <v>0</v>
      </c>
      <c r="H2032" s="5" t="s">
        <v>56</v>
      </c>
      <c r="I2032" s="5" t="s">
        <v>9</v>
      </c>
      <c r="J2032" s="94" t="s">
        <v>10</v>
      </c>
      <c r="K2032" s="94" t="s">
        <v>1602</v>
      </c>
      <c r="L2032" s="94" t="s">
        <v>1535</v>
      </c>
      <c r="M2032" s="94" t="s">
        <v>1591</v>
      </c>
      <c r="N2032" s="94" t="s">
        <v>1592</v>
      </c>
      <c r="O2032" s="94" t="s">
        <v>1593</v>
      </c>
      <c r="P2032" s="94" t="s">
        <v>1606</v>
      </c>
      <c r="Q2032" s="94" t="s">
        <v>1603</v>
      </c>
      <c r="R2032" s="94" t="s">
        <v>1594</v>
      </c>
      <c r="S2032" s="94" t="s">
        <v>1595</v>
      </c>
      <c r="T2032" s="94" t="s">
        <v>1596</v>
      </c>
      <c r="U2032" s="94" t="s">
        <v>1597</v>
      </c>
      <c r="V2032" s="94" t="s">
        <v>1598</v>
      </c>
      <c r="W2032" s="94" t="s">
        <v>1599</v>
      </c>
      <c r="X2032" s="94" t="s">
        <v>1604</v>
      </c>
      <c r="Y2032" s="94" t="s">
        <v>1605</v>
      </c>
      <c r="Z2032" s="94" t="s">
        <v>1600</v>
      </c>
      <c r="AA2032" s="94" t="s">
        <v>1601</v>
      </c>
      <c r="AB2032" s="95" t="s">
        <v>11</v>
      </c>
      <c r="AC2032" s="95" t="s">
        <v>1602</v>
      </c>
      <c r="AD2032" s="95" t="s">
        <v>1535</v>
      </c>
      <c r="AE2032" s="95" t="s">
        <v>1591</v>
      </c>
      <c r="AF2032" s="95" t="s">
        <v>1592</v>
      </c>
      <c r="AG2032" s="95" t="s">
        <v>1593</v>
      </c>
      <c r="AH2032" s="95" t="s">
        <v>1607</v>
      </c>
      <c r="AI2032" s="95" t="s">
        <v>1603</v>
      </c>
      <c r="AJ2032" s="95" t="s">
        <v>1594</v>
      </c>
      <c r="AK2032" s="95" t="s">
        <v>1595</v>
      </c>
      <c r="AL2032" s="95" t="s">
        <v>1596</v>
      </c>
      <c r="AM2032" s="95" t="s">
        <v>1597</v>
      </c>
      <c r="AN2032" s="95" t="s">
        <v>1598</v>
      </c>
      <c r="AO2032" s="95" t="s">
        <v>1599</v>
      </c>
      <c r="AP2032" s="95" t="s">
        <v>1604</v>
      </c>
      <c r="AQ2032" s="95" t="s">
        <v>1605</v>
      </c>
      <c r="AR2032" s="95" t="s">
        <v>1600</v>
      </c>
      <c r="AS2032" s="95" t="s">
        <v>1601</v>
      </c>
      <c r="AT2032" s="96" t="s">
        <v>12</v>
      </c>
      <c r="AU2032" s="96" t="s">
        <v>1602</v>
      </c>
      <c r="AV2032" s="96" t="s">
        <v>1535</v>
      </c>
      <c r="AW2032" s="96" t="s">
        <v>1591</v>
      </c>
      <c r="AX2032" s="96" t="s">
        <v>1592</v>
      </c>
      <c r="AY2032" s="96" t="s">
        <v>1593</v>
      </c>
      <c r="AZ2032" s="96" t="s">
        <v>1608</v>
      </c>
      <c r="BA2032" s="96" t="s">
        <v>1603</v>
      </c>
      <c r="BB2032" s="96" t="s">
        <v>1594</v>
      </c>
      <c r="BC2032" s="96" t="s">
        <v>1595</v>
      </c>
      <c r="BD2032" s="96" t="s">
        <v>1596</v>
      </c>
      <c r="BE2032" s="96" t="s">
        <v>1597</v>
      </c>
      <c r="BF2032" s="96" t="s">
        <v>1598</v>
      </c>
      <c r="BG2032" s="96" t="s">
        <v>1599</v>
      </c>
      <c r="BH2032" s="96" t="s">
        <v>1604</v>
      </c>
      <c r="BI2032" s="96" t="s">
        <v>1605</v>
      </c>
      <c r="BJ2032" s="96" t="s">
        <v>1600</v>
      </c>
      <c r="BK2032" s="96" t="s">
        <v>1601</v>
      </c>
    </row>
    <row r="2033" spans="1:63" x14ac:dyDescent="0.25">
      <c r="A2033" s="149"/>
      <c r="B2033" s="149"/>
      <c r="C2033" s="149"/>
      <c r="D2033" s="152"/>
      <c r="E2033" s="152"/>
      <c r="F2033" s="152"/>
      <c r="G2033" s="155"/>
      <c r="H2033" s="15" t="s">
        <v>0</v>
      </c>
      <c r="I2033" s="9" t="s">
        <v>13</v>
      </c>
      <c r="J2033" s="9">
        <v>1</v>
      </c>
      <c r="K2033" s="9">
        <v>2</v>
      </c>
      <c r="L2033" s="9">
        <v>3</v>
      </c>
      <c r="M2033" s="9">
        <v>4</v>
      </c>
      <c r="N2033" s="9">
        <v>5</v>
      </c>
      <c r="O2033" s="9">
        <v>6</v>
      </c>
      <c r="P2033" s="9">
        <v>7</v>
      </c>
      <c r="Q2033" s="9">
        <v>8</v>
      </c>
      <c r="R2033" s="9">
        <v>9</v>
      </c>
      <c r="S2033" s="9">
        <v>10</v>
      </c>
      <c r="T2033" s="9">
        <v>11</v>
      </c>
      <c r="U2033" s="9">
        <v>12</v>
      </c>
      <c r="V2033" s="9">
        <v>13</v>
      </c>
      <c r="W2033" s="9">
        <v>14</v>
      </c>
      <c r="X2033" s="9">
        <v>15</v>
      </c>
      <c r="Y2033" s="9">
        <v>16</v>
      </c>
      <c r="Z2033" s="9">
        <v>20</v>
      </c>
      <c r="AA2033" s="9">
        <v>21</v>
      </c>
      <c r="AB2033" s="9">
        <v>1</v>
      </c>
      <c r="AC2033" s="9">
        <v>2</v>
      </c>
      <c r="AD2033" s="9">
        <v>3</v>
      </c>
      <c r="AE2033" s="9">
        <v>4</v>
      </c>
      <c r="AF2033" s="9">
        <v>5</v>
      </c>
      <c r="AG2033" s="9">
        <v>6</v>
      </c>
      <c r="AH2033" s="9">
        <v>7</v>
      </c>
      <c r="AI2033" s="9">
        <v>8</v>
      </c>
      <c r="AJ2033" s="9">
        <v>9</v>
      </c>
      <c r="AK2033" s="9">
        <v>10</v>
      </c>
      <c r="AL2033" s="9">
        <v>11</v>
      </c>
      <c r="AM2033" s="9">
        <v>12</v>
      </c>
      <c r="AN2033" s="9">
        <v>13</v>
      </c>
      <c r="AO2033" s="9">
        <v>14</v>
      </c>
      <c r="AP2033" s="9">
        <v>15</v>
      </c>
      <c r="AQ2033" s="9">
        <v>16</v>
      </c>
      <c r="AR2033" s="9">
        <v>20</v>
      </c>
      <c r="AS2033" s="9">
        <v>21</v>
      </c>
      <c r="AT2033" s="9">
        <v>1</v>
      </c>
      <c r="AU2033" s="9">
        <v>2</v>
      </c>
      <c r="AV2033" s="9">
        <v>3</v>
      </c>
      <c r="AW2033" s="9">
        <v>4</v>
      </c>
      <c r="AX2033" s="9">
        <v>5</v>
      </c>
      <c r="AY2033" s="9">
        <v>6</v>
      </c>
      <c r="AZ2033" s="9">
        <v>7</v>
      </c>
      <c r="BA2033" s="9">
        <v>8</v>
      </c>
      <c r="BB2033" s="9">
        <v>9</v>
      </c>
      <c r="BC2033" s="9">
        <v>10</v>
      </c>
      <c r="BD2033" s="9">
        <v>11</v>
      </c>
      <c r="BE2033" s="9">
        <v>12</v>
      </c>
      <c r="BF2033" s="9">
        <v>13</v>
      </c>
      <c r="BG2033" s="9">
        <v>14</v>
      </c>
      <c r="BH2033" s="9">
        <v>15</v>
      </c>
      <c r="BI2033" s="9">
        <v>16</v>
      </c>
      <c r="BJ2033" s="9">
        <v>20</v>
      </c>
      <c r="BK2033" s="9">
        <v>21</v>
      </c>
    </row>
    <row r="2034" spans="1:63" x14ac:dyDescent="0.25">
      <c r="A2034" s="149"/>
      <c r="B2034" s="149"/>
      <c r="C2034" s="149"/>
      <c r="D2034" s="152"/>
      <c r="E2034" s="152"/>
      <c r="F2034" s="152"/>
      <c r="G2034" s="155"/>
      <c r="H2034" s="16" t="s">
        <v>66</v>
      </c>
      <c r="I2034" s="17">
        <f>SUM(I2030)</f>
        <v>916497</v>
      </c>
      <c r="J2034" s="17">
        <f t="shared" ref="J2034:Y2034" si="3083">SUM(J2030)</f>
        <v>30000</v>
      </c>
      <c r="K2034" s="17">
        <f t="shared" si="3083"/>
        <v>0</v>
      </c>
      <c r="L2034" s="17">
        <f t="shared" si="3083"/>
        <v>0</v>
      </c>
      <c r="M2034" s="17">
        <f t="shared" si="3083"/>
        <v>6140</v>
      </c>
      <c r="N2034" s="17">
        <f t="shared" si="3083"/>
        <v>0</v>
      </c>
      <c r="O2034" s="17">
        <f t="shared" si="3083"/>
        <v>0</v>
      </c>
      <c r="P2034" s="17">
        <f t="shared" ref="P2034" si="3084">SUM(P2030)</f>
        <v>36140</v>
      </c>
      <c r="Q2034" s="17">
        <f t="shared" si="3083"/>
        <v>0</v>
      </c>
      <c r="R2034" s="17">
        <f t="shared" si="3083"/>
        <v>0</v>
      </c>
      <c r="S2034" s="17">
        <f t="shared" si="3083"/>
        <v>18740</v>
      </c>
      <c r="T2034" s="17">
        <f t="shared" si="3083"/>
        <v>0</v>
      </c>
      <c r="U2034" s="17">
        <f t="shared" si="3083"/>
        <v>0</v>
      </c>
      <c r="V2034" s="17">
        <f t="shared" si="3083"/>
        <v>0</v>
      </c>
      <c r="W2034" s="17">
        <f t="shared" si="3083"/>
        <v>6360</v>
      </c>
      <c r="X2034" s="17">
        <f t="shared" si="3083"/>
        <v>4900</v>
      </c>
      <c r="Y2034" s="17">
        <f t="shared" si="3083"/>
        <v>6140</v>
      </c>
      <c r="Z2034" s="17">
        <v>36140</v>
      </c>
      <c r="AA2034" s="17">
        <v>0</v>
      </c>
      <c r="AB2034" s="17">
        <f t="shared" ref="AB2034:AQ2034" si="3085">SUM(AB2030)</f>
        <v>0</v>
      </c>
      <c r="AC2034" s="17">
        <f t="shared" si="3085"/>
        <v>0</v>
      </c>
      <c r="AD2034" s="17">
        <f t="shared" si="3085"/>
        <v>0</v>
      </c>
      <c r="AE2034" s="17">
        <f t="shared" si="3085"/>
        <v>0</v>
      </c>
      <c r="AF2034" s="17">
        <f t="shared" si="3085"/>
        <v>0</v>
      </c>
      <c r="AG2034" s="17">
        <f t="shared" si="3085"/>
        <v>0</v>
      </c>
      <c r="AH2034" s="17">
        <f t="shared" ref="AH2034" si="3086">SUM(AH2030)</f>
        <v>0</v>
      </c>
      <c r="AI2034" s="17">
        <f t="shared" si="3085"/>
        <v>0</v>
      </c>
      <c r="AJ2034" s="17">
        <f t="shared" si="3085"/>
        <v>0</v>
      </c>
      <c r="AK2034" s="17">
        <f t="shared" si="3085"/>
        <v>0</v>
      </c>
      <c r="AL2034" s="17">
        <f t="shared" si="3085"/>
        <v>0</v>
      </c>
      <c r="AM2034" s="17">
        <f t="shared" si="3085"/>
        <v>0</v>
      </c>
      <c r="AN2034" s="17">
        <f t="shared" si="3085"/>
        <v>0</v>
      </c>
      <c r="AO2034" s="17">
        <f t="shared" si="3085"/>
        <v>0</v>
      </c>
      <c r="AP2034" s="17">
        <f t="shared" si="3085"/>
        <v>0</v>
      </c>
      <c r="AQ2034" s="17">
        <f t="shared" si="3085"/>
        <v>0</v>
      </c>
      <c r="AR2034" s="17">
        <v>0</v>
      </c>
      <c r="AS2034" s="17">
        <v>0</v>
      </c>
      <c r="AT2034" s="17">
        <f t="shared" ref="AT2034:BI2034" si="3087">SUM(AT2030)</f>
        <v>0</v>
      </c>
      <c r="AU2034" s="17">
        <f t="shared" si="3087"/>
        <v>20320</v>
      </c>
      <c r="AV2034" s="17">
        <f t="shared" si="3087"/>
        <v>0</v>
      </c>
      <c r="AW2034" s="17">
        <f t="shared" si="3087"/>
        <v>0</v>
      </c>
      <c r="AX2034" s="17">
        <f t="shared" si="3087"/>
        <v>0</v>
      </c>
      <c r="AY2034" s="17">
        <f t="shared" si="3087"/>
        <v>0</v>
      </c>
      <c r="AZ2034" s="17">
        <f t="shared" ref="AZ2034" si="3088">SUM(AZ2030)</f>
        <v>20320</v>
      </c>
      <c r="BA2034" s="17">
        <f t="shared" si="3087"/>
        <v>0</v>
      </c>
      <c r="BB2034" s="17">
        <f t="shared" si="3087"/>
        <v>0</v>
      </c>
      <c r="BC2034" s="17">
        <f t="shared" si="3087"/>
        <v>20320</v>
      </c>
      <c r="BD2034" s="17">
        <f t="shared" si="3087"/>
        <v>0</v>
      </c>
      <c r="BE2034" s="17">
        <f t="shared" si="3087"/>
        <v>0</v>
      </c>
      <c r="BF2034" s="17">
        <f t="shared" si="3087"/>
        <v>0</v>
      </c>
      <c r="BG2034" s="17">
        <f t="shared" si="3087"/>
        <v>0</v>
      </c>
      <c r="BH2034" s="17">
        <f t="shared" si="3087"/>
        <v>0</v>
      </c>
      <c r="BI2034" s="17">
        <f t="shared" si="3087"/>
        <v>0</v>
      </c>
      <c r="BJ2034" s="17">
        <v>20320</v>
      </c>
      <c r="BK2034" s="17">
        <v>0</v>
      </c>
    </row>
    <row r="2035" spans="1:63" x14ac:dyDescent="0.25">
      <c r="A2035" s="149"/>
      <c r="B2035" s="149"/>
      <c r="C2035" s="149"/>
      <c r="D2035" s="152"/>
      <c r="E2035" s="152"/>
      <c r="F2035" s="152"/>
      <c r="G2035" s="155"/>
      <c r="H2035" s="18" t="s">
        <v>57</v>
      </c>
      <c r="I2035" s="17">
        <f>SUM(I2034)</f>
        <v>916497</v>
      </c>
      <c r="J2035" s="17">
        <f t="shared" ref="J2035:Y2035" si="3089">SUM(J2034)</f>
        <v>30000</v>
      </c>
      <c r="K2035" s="17">
        <f t="shared" si="3089"/>
        <v>0</v>
      </c>
      <c r="L2035" s="17">
        <f t="shared" si="3089"/>
        <v>0</v>
      </c>
      <c r="M2035" s="17">
        <f t="shared" si="3089"/>
        <v>6140</v>
      </c>
      <c r="N2035" s="17">
        <f t="shared" si="3089"/>
        <v>0</v>
      </c>
      <c r="O2035" s="17">
        <f t="shared" si="3089"/>
        <v>0</v>
      </c>
      <c r="P2035" s="17">
        <f t="shared" ref="P2035" si="3090">SUM(P2034)</f>
        <v>36140</v>
      </c>
      <c r="Q2035" s="17">
        <f t="shared" si="3089"/>
        <v>0</v>
      </c>
      <c r="R2035" s="17">
        <f t="shared" si="3089"/>
        <v>0</v>
      </c>
      <c r="S2035" s="17">
        <f t="shared" si="3089"/>
        <v>18740</v>
      </c>
      <c r="T2035" s="17">
        <f t="shared" si="3089"/>
        <v>0</v>
      </c>
      <c r="U2035" s="17">
        <f t="shared" si="3089"/>
        <v>0</v>
      </c>
      <c r="V2035" s="17">
        <f t="shared" si="3089"/>
        <v>0</v>
      </c>
      <c r="W2035" s="17">
        <f t="shared" si="3089"/>
        <v>6360</v>
      </c>
      <c r="X2035" s="17">
        <f t="shared" si="3089"/>
        <v>4900</v>
      </c>
      <c r="Y2035" s="17">
        <f t="shared" si="3089"/>
        <v>6140</v>
      </c>
      <c r="Z2035" s="17">
        <v>36140</v>
      </c>
      <c r="AA2035" s="17">
        <v>0</v>
      </c>
      <c r="AB2035" s="17">
        <f t="shared" ref="AB2035:AQ2035" si="3091">SUM(AB2034)</f>
        <v>0</v>
      </c>
      <c r="AC2035" s="17">
        <f t="shared" si="3091"/>
        <v>0</v>
      </c>
      <c r="AD2035" s="17">
        <f t="shared" si="3091"/>
        <v>0</v>
      </c>
      <c r="AE2035" s="17">
        <f t="shared" si="3091"/>
        <v>0</v>
      </c>
      <c r="AF2035" s="17">
        <f t="shared" si="3091"/>
        <v>0</v>
      </c>
      <c r="AG2035" s="17">
        <f t="shared" si="3091"/>
        <v>0</v>
      </c>
      <c r="AH2035" s="17">
        <f t="shared" ref="AH2035" si="3092">SUM(AH2034)</f>
        <v>0</v>
      </c>
      <c r="AI2035" s="17">
        <f t="shared" si="3091"/>
        <v>0</v>
      </c>
      <c r="AJ2035" s="17">
        <f t="shared" si="3091"/>
        <v>0</v>
      </c>
      <c r="AK2035" s="17">
        <f t="shared" si="3091"/>
        <v>0</v>
      </c>
      <c r="AL2035" s="17">
        <f t="shared" si="3091"/>
        <v>0</v>
      </c>
      <c r="AM2035" s="17">
        <f t="shared" si="3091"/>
        <v>0</v>
      </c>
      <c r="AN2035" s="17">
        <f t="shared" si="3091"/>
        <v>0</v>
      </c>
      <c r="AO2035" s="17">
        <f t="shared" si="3091"/>
        <v>0</v>
      </c>
      <c r="AP2035" s="17">
        <f t="shared" si="3091"/>
        <v>0</v>
      </c>
      <c r="AQ2035" s="17">
        <f t="shared" si="3091"/>
        <v>0</v>
      </c>
      <c r="AR2035" s="17">
        <v>0</v>
      </c>
      <c r="AS2035" s="17">
        <v>0</v>
      </c>
      <c r="AT2035" s="17">
        <f t="shared" ref="AT2035:BI2035" si="3093">SUM(AT2034)</f>
        <v>0</v>
      </c>
      <c r="AU2035" s="17">
        <f t="shared" si="3093"/>
        <v>20320</v>
      </c>
      <c r="AV2035" s="17">
        <f t="shared" si="3093"/>
        <v>0</v>
      </c>
      <c r="AW2035" s="17">
        <f t="shared" si="3093"/>
        <v>0</v>
      </c>
      <c r="AX2035" s="17">
        <f t="shared" si="3093"/>
        <v>0</v>
      </c>
      <c r="AY2035" s="17">
        <f t="shared" si="3093"/>
        <v>0</v>
      </c>
      <c r="AZ2035" s="17">
        <f t="shared" ref="AZ2035" si="3094">SUM(AZ2034)</f>
        <v>20320</v>
      </c>
      <c r="BA2035" s="17">
        <f t="shared" si="3093"/>
        <v>0</v>
      </c>
      <c r="BB2035" s="17">
        <f t="shared" si="3093"/>
        <v>0</v>
      </c>
      <c r="BC2035" s="17">
        <f t="shared" si="3093"/>
        <v>20320</v>
      </c>
      <c r="BD2035" s="17">
        <f t="shared" si="3093"/>
        <v>0</v>
      </c>
      <c r="BE2035" s="17">
        <f t="shared" si="3093"/>
        <v>0</v>
      </c>
      <c r="BF2035" s="17">
        <f t="shared" si="3093"/>
        <v>0</v>
      </c>
      <c r="BG2035" s="17">
        <f t="shared" si="3093"/>
        <v>0</v>
      </c>
      <c r="BH2035" s="17">
        <f t="shared" si="3093"/>
        <v>0</v>
      </c>
      <c r="BI2035" s="17">
        <f t="shared" si="3093"/>
        <v>0</v>
      </c>
      <c r="BJ2035" s="17">
        <v>20320</v>
      </c>
      <c r="BK2035" s="17">
        <v>0</v>
      </c>
    </row>
    <row r="2036" spans="1:63" x14ac:dyDescent="0.25">
      <c r="A2036" s="150"/>
      <c r="B2036" s="150"/>
      <c r="C2036" s="150"/>
      <c r="D2036" s="153"/>
      <c r="E2036" s="153"/>
      <c r="F2036" s="153"/>
      <c r="G2036" s="156"/>
      <c r="P2036">
        <f t="shared" si="3077"/>
        <v>0</v>
      </c>
      <c r="Z2036">
        <v>0</v>
      </c>
      <c r="AA2036">
        <v>0</v>
      </c>
      <c r="AH2036">
        <f t="shared" si="3078"/>
        <v>0</v>
      </c>
      <c r="AR2036">
        <v>0</v>
      </c>
      <c r="AS2036">
        <v>0</v>
      </c>
      <c r="AZ2036">
        <f t="shared" si="3079"/>
        <v>0</v>
      </c>
      <c r="BJ2036">
        <v>0</v>
      </c>
      <c r="BK2036">
        <v>0</v>
      </c>
    </row>
    <row r="2037" spans="1:63" ht="15.75" thickBot="1" x14ac:dyDescent="0.3">
      <c r="A2037" s="13" t="s">
        <v>0</v>
      </c>
      <c r="B2037" s="13" t="s">
        <v>0</v>
      </c>
      <c r="C2037" s="13" t="s">
        <v>0</v>
      </c>
      <c r="D2037" s="103" t="s">
        <v>0</v>
      </c>
      <c r="E2037" s="103" t="s">
        <v>0</v>
      </c>
      <c r="F2037" s="103" t="s">
        <v>0</v>
      </c>
      <c r="G2037" s="13" t="s">
        <v>0</v>
      </c>
      <c r="H2037" s="19" t="s">
        <v>0</v>
      </c>
      <c r="I2037" s="19" t="s">
        <v>0</v>
      </c>
      <c r="J2037" s="19" t="s">
        <v>0</v>
      </c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>
        <v>0</v>
      </c>
      <c r="AA2037" s="19">
        <v>0</v>
      </c>
      <c r="AB2037" s="19" t="s">
        <v>0</v>
      </c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>
        <v>0</v>
      </c>
      <c r="AS2037" s="19">
        <v>0</v>
      </c>
      <c r="AT2037" s="19" t="s">
        <v>0</v>
      </c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>
        <v>0</v>
      </c>
      <c r="BK2037" s="19">
        <v>0</v>
      </c>
    </row>
    <row r="2038" spans="1:63" ht="69.75" customHeight="1" thickBot="1" x14ac:dyDescent="0.3">
      <c r="A2038" s="5" t="s">
        <v>2</v>
      </c>
      <c r="B2038" s="5" t="s">
        <v>3</v>
      </c>
      <c r="C2038" s="5" t="s">
        <v>4</v>
      </c>
      <c r="D2038" s="108" t="s">
        <v>0</v>
      </c>
      <c r="E2038" s="116" t="s">
        <v>5</v>
      </c>
      <c r="F2038" s="116" t="s">
        <v>6</v>
      </c>
      <c r="G2038" s="5" t="s">
        <v>7</v>
      </c>
      <c r="H2038" s="5" t="s">
        <v>8</v>
      </c>
      <c r="I2038" s="5" t="s">
        <v>9</v>
      </c>
      <c r="J2038" s="94" t="s">
        <v>10</v>
      </c>
      <c r="K2038" s="94" t="s">
        <v>1602</v>
      </c>
      <c r="L2038" s="94" t="s">
        <v>1535</v>
      </c>
      <c r="M2038" s="94" t="s">
        <v>1591</v>
      </c>
      <c r="N2038" s="94" t="s">
        <v>1592</v>
      </c>
      <c r="O2038" s="94" t="s">
        <v>1593</v>
      </c>
      <c r="P2038" s="94" t="s">
        <v>1606</v>
      </c>
      <c r="Q2038" s="94" t="s">
        <v>1603</v>
      </c>
      <c r="R2038" s="94" t="s">
        <v>1594</v>
      </c>
      <c r="S2038" s="94" t="s">
        <v>1595</v>
      </c>
      <c r="T2038" s="94" t="s">
        <v>1596</v>
      </c>
      <c r="U2038" s="94" t="s">
        <v>1597</v>
      </c>
      <c r="V2038" s="94" t="s">
        <v>1598</v>
      </c>
      <c r="W2038" s="94" t="s">
        <v>1599</v>
      </c>
      <c r="X2038" s="94" t="s">
        <v>1604</v>
      </c>
      <c r="Y2038" s="94" t="s">
        <v>1605</v>
      </c>
      <c r="Z2038" s="94" t="s">
        <v>1600</v>
      </c>
      <c r="AA2038" s="94" t="s">
        <v>1601</v>
      </c>
      <c r="AB2038" s="95" t="s">
        <v>11</v>
      </c>
      <c r="AC2038" s="95" t="s">
        <v>1602</v>
      </c>
      <c r="AD2038" s="95" t="s">
        <v>1535</v>
      </c>
      <c r="AE2038" s="95" t="s">
        <v>1591</v>
      </c>
      <c r="AF2038" s="95" t="s">
        <v>1592</v>
      </c>
      <c r="AG2038" s="95" t="s">
        <v>1593</v>
      </c>
      <c r="AH2038" s="95" t="s">
        <v>1607</v>
      </c>
      <c r="AI2038" s="95" t="s">
        <v>1603</v>
      </c>
      <c r="AJ2038" s="95" t="s">
        <v>1594</v>
      </c>
      <c r="AK2038" s="95" t="s">
        <v>1595</v>
      </c>
      <c r="AL2038" s="95" t="s">
        <v>1596</v>
      </c>
      <c r="AM2038" s="95" t="s">
        <v>1597</v>
      </c>
      <c r="AN2038" s="95" t="s">
        <v>1598</v>
      </c>
      <c r="AO2038" s="95" t="s">
        <v>1599</v>
      </c>
      <c r="AP2038" s="95" t="s">
        <v>1604</v>
      </c>
      <c r="AQ2038" s="95" t="s">
        <v>1605</v>
      </c>
      <c r="AR2038" s="95" t="s">
        <v>1600</v>
      </c>
      <c r="AS2038" s="95" t="s">
        <v>1601</v>
      </c>
      <c r="AT2038" s="96" t="s">
        <v>12</v>
      </c>
      <c r="AU2038" s="96" t="s">
        <v>1602</v>
      </c>
      <c r="AV2038" s="96" t="s">
        <v>1535</v>
      </c>
      <c r="AW2038" s="96" t="s">
        <v>1591</v>
      </c>
      <c r="AX2038" s="96" t="s">
        <v>1592</v>
      </c>
      <c r="AY2038" s="96" t="s">
        <v>1593</v>
      </c>
      <c r="AZ2038" s="96" t="s">
        <v>1608</v>
      </c>
      <c r="BA2038" s="96" t="s">
        <v>1603</v>
      </c>
      <c r="BB2038" s="96" t="s">
        <v>1594</v>
      </c>
      <c r="BC2038" s="96" t="s">
        <v>1595</v>
      </c>
      <c r="BD2038" s="96" t="s">
        <v>1596</v>
      </c>
      <c r="BE2038" s="96" t="s">
        <v>1597</v>
      </c>
      <c r="BF2038" s="96" t="s">
        <v>1598</v>
      </c>
      <c r="BG2038" s="96" t="s">
        <v>1599</v>
      </c>
      <c r="BH2038" s="96" t="s">
        <v>1604</v>
      </c>
      <c r="BI2038" s="96" t="s">
        <v>1605</v>
      </c>
      <c r="BJ2038" s="96" t="s">
        <v>1600</v>
      </c>
      <c r="BK2038" s="96" t="s">
        <v>1601</v>
      </c>
    </row>
    <row r="2039" spans="1:63" x14ac:dyDescent="0.25">
      <c r="A2039" s="6" t="s">
        <v>0</v>
      </c>
      <c r="B2039" s="6" t="s">
        <v>0</v>
      </c>
      <c r="C2039" s="6" t="s">
        <v>0</v>
      </c>
      <c r="D2039" s="109" t="s">
        <v>0</v>
      </c>
      <c r="E2039" s="109" t="s">
        <v>0</v>
      </c>
      <c r="F2039" s="125" t="s">
        <v>0</v>
      </c>
      <c r="G2039" s="7" t="s">
        <v>0</v>
      </c>
      <c r="H2039" s="8" t="s">
        <v>0</v>
      </c>
      <c r="I2039" s="9" t="s">
        <v>13</v>
      </c>
      <c r="J2039" s="9">
        <v>1</v>
      </c>
      <c r="K2039" s="9">
        <v>2</v>
      </c>
      <c r="L2039" s="9">
        <v>3</v>
      </c>
      <c r="M2039" s="9">
        <v>4</v>
      </c>
      <c r="N2039" s="9">
        <v>5</v>
      </c>
      <c r="O2039" s="9">
        <v>6</v>
      </c>
      <c r="P2039" s="9">
        <v>7</v>
      </c>
      <c r="Q2039" s="9">
        <v>8</v>
      </c>
      <c r="R2039" s="9">
        <v>9</v>
      </c>
      <c r="S2039" s="9">
        <v>10</v>
      </c>
      <c r="T2039" s="9">
        <v>11</v>
      </c>
      <c r="U2039" s="9">
        <v>12</v>
      </c>
      <c r="V2039" s="9">
        <v>13</v>
      </c>
      <c r="W2039" s="9">
        <v>14</v>
      </c>
      <c r="X2039" s="9">
        <v>15</v>
      </c>
      <c r="Y2039" s="9">
        <v>16</v>
      </c>
      <c r="Z2039" s="9">
        <v>20</v>
      </c>
      <c r="AA2039" s="9">
        <v>21</v>
      </c>
      <c r="AB2039" s="9">
        <v>1</v>
      </c>
      <c r="AC2039" s="9">
        <v>2</v>
      </c>
      <c r="AD2039" s="9">
        <v>3</v>
      </c>
      <c r="AE2039" s="9">
        <v>4</v>
      </c>
      <c r="AF2039" s="9">
        <v>5</v>
      </c>
      <c r="AG2039" s="9">
        <v>6</v>
      </c>
      <c r="AH2039" s="9">
        <v>7</v>
      </c>
      <c r="AI2039" s="9">
        <v>8</v>
      </c>
      <c r="AJ2039" s="9">
        <v>9</v>
      </c>
      <c r="AK2039" s="9">
        <v>10</v>
      </c>
      <c r="AL2039" s="9">
        <v>11</v>
      </c>
      <c r="AM2039" s="9">
        <v>12</v>
      </c>
      <c r="AN2039" s="9">
        <v>13</v>
      </c>
      <c r="AO2039" s="9">
        <v>14</v>
      </c>
      <c r="AP2039" s="9">
        <v>15</v>
      </c>
      <c r="AQ2039" s="9">
        <v>16</v>
      </c>
      <c r="AR2039" s="9">
        <v>20</v>
      </c>
      <c r="AS2039" s="9">
        <v>21</v>
      </c>
      <c r="AT2039" s="9">
        <v>1</v>
      </c>
      <c r="AU2039" s="9">
        <v>2</v>
      </c>
      <c r="AV2039" s="9">
        <v>3</v>
      </c>
      <c r="AW2039" s="9">
        <v>4</v>
      </c>
      <c r="AX2039" s="9">
        <v>5</v>
      </c>
      <c r="AY2039" s="9">
        <v>6</v>
      </c>
      <c r="AZ2039" s="9">
        <v>7</v>
      </c>
      <c r="BA2039" s="9">
        <v>8</v>
      </c>
      <c r="BB2039" s="9">
        <v>9</v>
      </c>
      <c r="BC2039" s="9">
        <v>10</v>
      </c>
      <c r="BD2039" s="9">
        <v>11</v>
      </c>
      <c r="BE2039" s="9">
        <v>12</v>
      </c>
      <c r="BF2039" s="9">
        <v>13</v>
      </c>
      <c r="BG2039" s="9">
        <v>14</v>
      </c>
      <c r="BH2039" s="9">
        <v>15</v>
      </c>
      <c r="BI2039" s="9">
        <v>16</v>
      </c>
      <c r="BJ2039" s="9">
        <v>20</v>
      </c>
      <c r="BK2039" s="9">
        <v>21</v>
      </c>
    </row>
    <row r="2040" spans="1:63" x14ac:dyDescent="0.25">
      <c r="A2040" s="1" t="s">
        <v>550</v>
      </c>
      <c r="B2040" s="1" t="s">
        <v>58</v>
      </c>
      <c r="C2040" s="4" t="s">
        <v>148</v>
      </c>
      <c r="D2040" s="107" t="s">
        <v>669</v>
      </c>
      <c r="E2040" s="106" t="s">
        <v>0</v>
      </c>
      <c r="F2040" s="106" t="s">
        <v>0</v>
      </c>
      <c r="G2040" s="2" t="s">
        <v>0</v>
      </c>
      <c r="H2040" s="2" t="s">
        <v>670</v>
      </c>
      <c r="I2040" s="3" t="s">
        <v>0</v>
      </c>
      <c r="J2040" s="3" t="s">
        <v>0</v>
      </c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>
        <v>0</v>
      </c>
      <c r="AA2040" s="3">
        <v>0</v>
      </c>
      <c r="AB2040" s="3" t="s">
        <v>0</v>
      </c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>
        <v>0</v>
      </c>
      <c r="AS2040" s="3">
        <v>0</v>
      </c>
      <c r="AT2040" s="3" t="s">
        <v>0</v>
      </c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>
        <v>0</v>
      </c>
      <c r="BK2040" s="3">
        <v>0</v>
      </c>
    </row>
    <row r="2041" spans="1:63" ht="33.75" x14ac:dyDescent="0.25">
      <c r="A2041" s="1" t="s">
        <v>0</v>
      </c>
      <c r="B2041" s="1" t="s">
        <v>0</v>
      </c>
      <c r="C2041" s="1" t="s">
        <v>0</v>
      </c>
      <c r="D2041" s="106" t="s">
        <v>0</v>
      </c>
      <c r="E2041" s="106" t="s">
        <v>0</v>
      </c>
      <c r="F2041" s="106" t="s">
        <v>0</v>
      </c>
      <c r="G2041" s="2" t="s">
        <v>0</v>
      </c>
      <c r="H2041" s="10" t="s">
        <v>15</v>
      </c>
      <c r="I2041" s="11">
        <f>SUM(I2042,I2050,I2052)</f>
        <v>1087578</v>
      </c>
      <c r="J2041" s="11">
        <f t="shared" ref="J2041:Y2041" si="3095">SUM(J2042,J2050,J2052)</f>
        <v>0</v>
      </c>
      <c r="K2041" s="11">
        <f t="shared" si="3095"/>
        <v>0</v>
      </c>
      <c r="L2041" s="11">
        <f t="shared" si="3095"/>
        <v>0</v>
      </c>
      <c r="M2041" s="11">
        <f t="shared" si="3095"/>
        <v>5679</v>
      </c>
      <c r="N2041" s="11">
        <f t="shared" si="3095"/>
        <v>0</v>
      </c>
      <c r="O2041" s="11">
        <f t="shared" si="3095"/>
        <v>0</v>
      </c>
      <c r="P2041" s="11">
        <f t="shared" ref="P2041" si="3096">SUM(P2042,P2050,P2052)</f>
        <v>5679</v>
      </c>
      <c r="Q2041" s="11">
        <f t="shared" si="3095"/>
        <v>0</v>
      </c>
      <c r="R2041" s="11">
        <f t="shared" si="3095"/>
        <v>0</v>
      </c>
      <c r="S2041" s="11">
        <f t="shared" si="3095"/>
        <v>0</v>
      </c>
      <c r="T2041" s="11">
        <f t="shared" si="3095"/>
        <v>0</v>
      </c>
      <c r="U2041" s="11">
        <f t="shared" si="3095"/>
        <v>0</v>
      </c>
      <c r="V2041" s="11">
        <f t="shared" si="3095"/>
        <v>0</v>
      </c>
      <c r="W2041" s="11">
        <f t="shared" si="3095"/>
        <v>0</v>
      </c>
      <c r="X2041" s="11">
        <f t="shared" si="3095"/>
        <v>5679</v>
      </c>
      <c r="Y2041" s="11">
        <f t="shared" si="3095"/>
        <v>0</v>
      </c>
      <c r="Z2041" s="11">
        <v>5679</v>
      </c>
      <c r="AA2041" s="11">
        <v>0</v>
      </c>
      <c r="AB2041" s="11">
        <f t="shared" ref="AB2041:AQ2041" si="3097">SUM(AB2042,AB2050,AB2052)</f>
        <v>0</v>
      </c>
      <c r="AC2041" s="11">
        <f t="shared" si="3097"/>
        <v>0</v>
      </c>
      <c r="AD2041" s="11">
        <f t="shared" si="3097"/>
        <v>0</v>
      </c>
      <c r="AE2041" s="11">
        <f t="shared" si="3097"/>
        <v>0</v>
      </c>
      <c r="AF2041" s="11">
        <f t="shared" si="3097"/>
        <v>0</v>
      </c>
      <c r="AG2041" s="11">
        <f t="shared" si="3097"/>
        <v>0</v>
      </c>
      <c r="AH2041" s="11">
        <f t="shared" ref="AH2041" si="3098">SUM(AH2042,AH2050,AH2052)</f>
        <v>0</v>
      </c>
      <c r="AI2041" s="11">
        <f t="shared" si="3097"/>
        <v>0</v>
      </c>
      <c r="AJ2041" s="11">
        <f t="shared" si="3097"/>
        <v>0</v>
      </c>
      <c r="AK2041" s="11">
        <f t="shared" si="3097"/>
        <v>0</v>
      </c>
      <c r="AL2041" s="11">
        <f t="shared" si="3097"/>
        <v>0</v>
      </c>
      <c r="AM2041" s="11">
        <f t="shared" si="3097"/>
        <v>0</v>
      </c>
      <c r="AN2041" s="11">
        <f t="shared" si="3097"/>
        <v>0</v>
      </c>
      <c r="AO2041" s="11">
        <f t="shared" si="3097"/>
        <v>0</v>
      </c>
      <c r="AP2041" s="11">
        <f t="shared" si="3097"/>
        <v>0</v>
      </c>
      <c r="AQ2041" s="11">
        <f t="shared" si="3097"/>
        <v>0</v>
      </c>
      <c r="AR2041" s="11">
        <v>0</v>
      </c>
      <c r="AS2041" s="11">
        <v>0</v>
      </c>
      <c r="AT2041" s="11">
        <f t="shared" ref="AT2041:BI2041" si="3099">SUM(AT2042,AT2050,AT2052)</f>
        <v>0</v>
      </c>
      <c r="AU2041" s="11">
        <f t="shared" si="3099"/>
        <v>0</v>
      </c>
      <c r="AV2041" s="11">
        <f t="shared" si="3099"/>
        <v>0</v>
      </c>
      <c r="AW2041" s="11">
        <f t="shared" si="3099"/>
        <v>0</v>
      </c>
      <c r="AX2041" s="11">
        <f t="shared" si="3099"/>
        <v>0</v>
      </c>
      <c r="AY2041" s="11">
        <f t="shared" si="3099"/>
        <v>0</v>
      </c>
      <c r="AZ2041" s="11">
        <f t="shared" ref="AZ2041" si="3100">SUM(AZ2042,AZ2050,AZ2052)</f>
        <v>0</v>
      </c>
      <c r="BA2041" s="11">
        <f t="shared" si="3099"/>
        <v>0</v>
      </c>
      <c r="BB2041" s="11">
        <f t="shared" si="3099"/>
        <v>0</v>
      </c>
      <c r="BC2041" s="11">
        <f t="shared" si="3099"/>
        <v>0</v>
      </c>
      <c r="BD2041" s="11">
        <f t="shared" si="3099"/>
        <v>0</v>
      </c>
      <c r="BE2041" s="11">
        <f t="shared" si="3099"/>
        <v>0</v>
      </c>
      <c r="BF2041" s="11">
        <f t="shared" si="3099"/>
        <v>0</v>
      </c>
      <c r="BG2041" s="11">
        <f t="shared" si="3099"/>
        <v>0</v>
      </c>
      <c r="BH2041" s="11">
        <f t="shared" si="3099"/>
        <v>0</v>
      </c>
      <c r="BI2041" s="11">
        <f t="shared" si="3099"/>
        <v>0</v>
      </c>
      <c r="BJ2041" s="11">
        <v>0</v>
      </c>
      <c r="BK2041" s="11">
        <v>0</v>
      </c>
    </row>
    <row r="2042" spans="1:63" x14ac:dyDescent="0.25">
      <c r="A2042" s="4" t="s">
        <v>550</v>
      </c>
      <c r="B2042" s="4" t="s">
        <v>58</v>
      </c>
      <c r="C2042" s="4" t="s">
        <v>148</v>
      </c>
      <c r="D2042" s="107" t="s">
        <v>669</v>
      </c>
      <c r="E2042" s="106" t="s">
        <v>16</v>
      </c>
      <c r="F2042" s="106" t="s">
        <v>0</v>
      </c>
      <c r="G2042" s="2" t="s">
        <v>0</v>
      </c>
      <c r="H2042" s="2" t="s">
        <v>17</v>
      </c>
      <c r="I2042" s="12">
        <f>SUM(I2043:I2044)</f>
        <v>852740</v>
      </c>
      <c r="J2042" s="12">
        <f t="shared" ref="J2042:Y2042" si="3101">SUM(J2043:J2044)</f>
        <v>0</v>
      </c>
      <c r="K2042" s="12">
        <f t="shared" si="3101"/>
        <v>0</v>
      </c>
      <c r="L2042" s="12">
        <f t="shared" si="3101"/>
        <v>0</v>
      </c>
      <c r="M2042" s="12">
        <f t="shared" si="3101"/>
        <v>0</v>
      </c>
      <c r="N2042" s="12">
        <f t="shared" si="3101"/>
        <v>0</v>
      </c>
      <c r="O2042" s="12">
        <f t="shared" si="3101"/>
        <v>0</v>
      </c>
      <c r="P2042" s="12">
        <f t="shared" ref="P2042" si="3102">SUM(P2043:P2044)</f>
        <v>0</v>
      </c>
      <c r="Q2042" s="12">
        <f t="shared" si="3101"/>
        <v>0</v>
      </c>
      <c r="R2042" s="12">
        <f t="shared" si="3101"/>
        <v>0</v>
      </c>
      <c r="S2042" s="12">
        <f t="shared" si="3101"/>
        <v>0</v>
      </c>
      <c r="T2042" s="12">
        <f t="shared" si="3101"/>
        <v>0</v>
      </c>
      <c r="U2042" s="12">
        <f t="shared" si="3101"/>
        <v>0</v>
      </c>
      <c r="V2042" s="12">
        <f t="shared" si="3101"/>
        <v>0</v>
      </c>
      <c r="W2042" s="12">
        <f t="shared" si="3101"/>
        <v>0</v>
      </c>
      <c r="X2042" s="12">
        <f t="shared" si="3101"/>
        <v>0</v>
      </c>
      <c r="Y2042" s="12">
        <f t="shared" si="3101"/>
        <v>0</v>
      </c>
      <c r="Z2042" s="12">
        <v>0</v>
      </c>
      <c r="AA2042" s="12">
        <v>0</v>
      </c>
      <c r="AB2042" s="12">
        <f t="shared" ref="AB2042:AQ2042" si="3103">SUM(AB2043:AB2044)</f>
        <v>0</v>
      </c>
      <c r="AC2042" s="12">
        <f t="shared" si="3103"/>
        <v>0</v>
      </c>
      <c r="AD2042" s="12">
        <f t="shared" si="3103"/>
        <v>0</v>
      </c>
      <c r="AE2042" s="12">
        <f t="shared" si="3103"/>
        <v>0</v>
      </c>
      <c r="AF2042" s="12">
        <f t="shared" si="3103"/>
        <v>0</v>
      </c>
      <c r="AG2042" s="12">
        <f t="shared" si="3103"/>
        <v>0</v>
      </c>
      <c r="AH2042" s="12">
        <f t="shared" ref="AH2042" si="3104">SUM(AH2043:AH2044)</f>
        <v>0</v>
      </c>
      <c r="AI2042" s="12">
        <f t="shared" si="3103"/>
        <v>0</v>
      </c>
      <c r="AJ2042" s="12">
        <f t="shared" si="3103"/>
        <v>0</v>
      </c>
      <c r="AK2042" s="12">
        <f t="shared" si="3103"/>
        <v>0</v>
      </c>
      <c r="AL2042" s="12">
        <f t="shared" si="3103"/>
        <v>0</v>
      </c>
      <c r="AM2042" s="12">
        <f t="shared" si="3103"/>
        <v>0</v>
      </c>
      <c r="AN2042" s="12">
        <f t="shared" si="3103"/>
        <v>0</v>
      </c>
      <c r="AO2042" s="12">
        <f t="shared" si="3103"/>
        <v>0</v>
      </c>
      <c r="AP2042" s="12">
        <f t="shared" si="3103"/>
        <v>0</v>
      </c>
      <c r="AQ2042" s="12">
        <f t="shared" si="3103"/>
        <v>0</v>
      </c>
      <c r="AR2042" s="12">
        <v>0</v>
      </c>
      <c r="AS2042" s="12">
        <v>0</v>
      </c>
      <c r="AT2042" s="12">
        <f t="shared" ref="AT2042:BI2042" si="3105">SUM(AT2043:AT2044)</f>
        <v>0</v>
      </c>
      <c r="AU2042" s="12">
        <f t="shared" si="3105"/>
        <v>0</v>
      </c>
      <c r="AV2042" s="12">
        <f t="shared" si="3105"/>
        <v>0</v>
      </c>
      <c r="AW2042" s="12">
        <f t="shared" si="3105"/>
        <v>0</v>
      </c>
      <c r="AX2042" s="12">
        <f t="shared" si="3105"/>
        <v>0</v>
      </c>
      <c r="AY2042" s="12">
        <f t="shared" si="3105"/>
        <v>0</v>
      </c>
      <c r="AZ2042" s="12">
        <f t="shared" ref="AZ2042" si="3106">SUM(AZ2043:AZ2044)</f>
        <v>0</v>
      </c>
      <c r="BA2042" s="12">
        <f t="shared" si="3105"/>
        <v>0</v>
      </c>
      <c r="BB2042" s="12">
        <f t="shared" si="3105"/>
        <v>0</v>
      </c>
      <c r="BC2042" s="12">
        <f t="shared" si="3105"/>
        <v>0</v>
      </c>
      <c r="BD2042" s="12">
        <f t="shared" si="3105"/>
        <v>0</v>
      </c>
      <c r="BE2042" s="12">
        <f t="shared" si="3105"/>
        <v>0</v>
      </c>
      <c r="BF2042" s="12">
        <f t="shared" si="3105"/>
        <v>0</v>
      </c>
      <c r="BG2042" s="12">
        <f t="shared" si="3105"/>
        <v>0</v>
      </c>
      <c r="BH2042" s="12">
        <f t="shared" si="3105"/>
        <v>0</v>
      </c>
      <c r="BI2042" s="12">
        <f t="shared" si="3105"/>
        <v>0</v>
      </c>
      <c r="BJ2042" s="12">
        <v>0</v>
      </c>
      <c r="BK2042" s="12">
        <v>0</v>
      </c>
    </row>
    <row r="2043" spans="1:63" x14ac:dyDescent="0.25">
      <c r="A2043" s="4" t="s">
        <v>550</v>
      </c>
      <c r="B2043" s="4" t="s">
        <v>58</v>
      </c>
      <c r="C2043" s="4" t="s">
        <v>148</v>
      </c>
      <c r="D2043" s="107" t="s">
        <v>669</v>
      </c>
      <c r="E2043" s="117">
        <v>6111</v>
      </c>
      <c r="F2043" s="107"/>
      <c r="G2043" s="103" t="s">
        <v>1656</v>
      </c>
      <c r="H2043" s="13" t="s">
        <v>18</v>
      </c>
      <c r="I2043" s="14">
        <v>738440</v>
      </c>
      <c r="J2043" s="14">
        <v>0</v>
      </c>
      <c r="K2043" s="14"/>
      <c r="L2043" s="14"/>
      <c r="M2043" s="14"/>
      <c r="N2043" s="14"/>
      <c r="O2043" s="14"/>
      <c r="P2043" s="14">
        <f t="shared" si="3077"/>
        <v>0</v>
      </c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v>0</v>
      </c>
      <c r="AA2043" s="14">
        <v>0</v>
      </c>
      <c r="AB2043" s="14">
        <v>0</v>
      </c>
      <c r="AC2043" s="14"/>
      <c r="AD2043" s="14"/>
      <c r="AE2043" s="14"/>
      <c r="AF2043" s="14"/>
      <c r="AG2043" s="14"/>
      <c r="AH2043" s="14">
        <f t="shared" si="3078"/>
        <v>0</v>
      </c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>
        <v>0</v>
      </c>
      <c r="AS2043" s="14">
        <v>0</v>
      </c>
      <c r="AT2043" s="14">
        <v>0</v>
      </c>
      <c r="AU2043" s="14"/>
      <c r="AV2043" s="14"/>
      <c r="AW2043" s="14"/>
      <c r="AX2043" s="14"/>
      <c r="AY2043" s="14"/>
      <c r="AZ2043" s="14">
        <f t="shared" si="3079"/>
        <v>0</v>
      </c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>
        <v>0</v>
      </c>
      <c r="BK2043" s="14">
        <v>0</v>
      </c>
    </row>
    <row r="2044" spans="1:63" x14ac:dyDescent="0.25">
      <c r="A2044" s="1" t="s">
        <v>550</v>
      </c>
      <c r="B2044" s="1" t="s">
        <v>58</v>
      </c>
      <c r="C2044" s="1" t="s">
        <v>148</v>
      </c>
      <c r="D2044" s="110" t="s">
        <v>669</v>
      </c>
      <c r="E2044" s="110" t="s">
        <v>20</v>
      </c>
      <c r="F2044" s="107" t="s">
        <v>0</v>
      </c>
      <c r="G2044" s="13" t="s">
        <v>0</v>
      </c>
      <c r="H2044" s="2" t="s">
        <v>21</v>
      </c>
      <c r="I2044" s="12">
        <f>SUM(I2045:I2049)</f>
        <v>114300</v>
      </c>
      <c r="J2044" s="12">
        <f t="shared" ref="J2044:Y2044" si="3107">SUM(J2045:J2049)</f>
        <v>0</v>
      </c>
      <c r="K2044" s="12">
        <f t="shared" si="3107"/>
        <v>0</v>
      </c>
      <c r="L2044" s="12">
        <f t="shared" si="3107"/>
        <v>0</v>
      </c>
      <c r="M2044" s="12">
        <f t="shared" si="3107"/>
        <v>0</v>
      </c>
      <c r="N2044" s="12">
        <f t="shared" si="3107"/>
        <v>0</v>
      </c>
      <c r="O2044" s="12">
        <f t="shared" si="3107"/>
        <v>0</v>
      </c>
      <c r="P2044" s="12">
        <f t="shared" si="3107"/>
        <v>0</v>
      </c>
      <c r="Q2044" s="12">
        <f t="shared" si="3107"/>
        <v>0</v>
      </c>
      <c r="R2044" s="12">
        <f t="shared" si="3107"/>
        <v>0</v>
      </c>
      <c r="S2044" s="12">
        <f t="shared" si="3107"/>
        <v>0</v>
      </c>
      <c r="T2044" s="12">
        <f t="shared" si="3107"/>
        <v>0</v>
      </c>
      <c r="U2044" s="12">
        <f t="shared" si="3107"/>
        <v>0</v>
      </c>
      <c r="V2044" s="12">
        <f t="shared" si="3107"/>
        <v>0</v>
      </c>
      <c r="W2044" s="12">
        <f t="shared" si="3107"/>
        <v>0</v>
      </c>
      <c r="X2044" s="12">
        <f t="shared" si="3107"/>
        <v>0</v>
      </c>
      <c r="Y2044" s="12">
        <f t="shared" si="3107"/>
        <v>0</v>
      </c>
      <c r="Z2044" s="12">
        <v>0</v>
      </c>
      <c r="AA2044" s="12">
        <v>0</v>
      </c>
      <c r="AB2044" s="12">
        <f t="shared" ref="AB2044:AQ2044" si="3108">SUM(AB2045:AB2049)</f>
        <v>0</v>
      </c>
      <c r="AC2044" s="12">
        <f t="shared" si="3108"/>
        <v>0</v>
      </c>
      <c r="AD2044" s="12">
        <f t="shared" si="3108"/>
        <v>0</v>
      </c>
      <c r="AE2044" s="12">
        <f t="shared" si="3108"/>
        <v>0</v>
      </c>
      <c r="AF2044" s="12">
        <f t="shared" si="3108"/>
        <v>0</v>
      </c>
      <c r="AG2044" s="12">
        <f t="shared" si="3108"/>
        <v>0</v>
      </c>
      <c r="AH2044" s="12">
        <f t="shared" si="3108"/>
        <v>0</v>
      </c>
      <c r="AI2044" s="12">
        <f t="shared" si="3108"/>
        <v>0</v>
      </c>
      <c r="AJ2044" s="12">
        <f t="shared" si="3108"/>
        <v>0</v>
      </c>
      <c r="AK2044" s="12">
        <f t="shared" si="3108"/>
        <v>0</v>
      </c>
      <c r="AL2044" s="12">
        <f t="shared" si="3108"/>
        <v>0</v>
      </c>
      <c r="AM2044" s="12">
        <f t="shared" si="3108"/>
        <v>0</v>
      </c>
      <c r="AN2044" s="12">
        <f t="shared" si="3108"/>
        <v>0</v>
      </c>
      <c r="AO2044" s="12">
        <f t="shared" si="3108"/>
        <v>0</v>
      </c>
      <c r="AP2044" s="12">
        <f t="shared" si="3108"/>
        <v>0</v>
      </c>
      <c r="AQ2044" s="12">
        <f t="shared" si="3108"/>
        <v>0</v>
      </c>
      <c r="AR2044" s="12">
        <v>0</v>
      </c>
      <c r="AS2044" s="12">
        <v>0</v>
      </c>
      <c r="AT2044" s="12">
        <f t="shared" ref="AT2044:BI2044" si="3109">SUM(AT2045:AT2049)</f>
        <v>0</v>
      </c>
      <c r="AU2044" s="12">
        <f t="shared" si="3109"/>
        <v>0</v>
      </c>
      <c r="AV2044" s="12">
        <f t="shared" si="3109"/>
        <v>0</v>
      </c>
      <c r="AW2044" s="12">
        <f t="shared" si="3109"/>
        <v>0</v>
      </c>
      <c r="AX2044" s="12">
        <f t="shared" si="3109"/>
        <v>0</v>
      </c>
      <c r="AY2044" s="12">
        <f t="shared" si="3109"/>
        <v>0</v>
      </c>
      <c r="AZ2044" s="12">
        <f t="shared" si="3109"/>
        <v>0</v>
      </c>
      <c r="BA2044" s="12">
        <f t="shared" si="3109"/>
        <v>0</v>
      </c>
      <c r="BB2044" s="12">
        <f t="shared" si="3109"/>
        <v>0</v>
      </c>
      <c r="BC2044" s="12">
        <f t="shared" si="3109"/>
        <v>0</v>
      </c>
      <c r="BD2044" s="12">
        <f t="shared" si="3109"/>
        <v>0</v>
      </c>
      <c r="BE2044" s="12">
        <f t="shared" si="3109"/>
        <v>0</v>
      </c>
      <c r="BF2044" s="12">
        <f t="shared" si="3109"/>
        <v>0</v>
      </c>
      <c r="BG2044" s="12">
        <f t="shared" si="3109"/>
        <v>0</v>
      </c>
      <c r="BH2044" s="12">
        <f t="shared" si="3109"/>
        <v>0</v>
      </c>
      <c r="BI2044" s="12">
        <f t="shared" si="3109"/>
        <v>0</v>
      </c>
      <c r="BJ2044" s="12">
        <v>0</v>
      </c>
      <c r="BK2044" s="12">
        <v>0</v>
      </c>
    </row>
    <row r="2045" spans="1:63" ht="22.5" x14ac:dyDescent="0.25">
      <c r="A2045" s="4" t="s">
        <v>550</v>
      </c>
      <c r="B2045" s="4" t="s">
        <v>58</v>
      </c>
      <c r="C2045" s="4" t="s">
        <v>148</v>
      </c>
      <c r="D2045" s="107" t="s">
        <v>669</v>
      </c>
      <c r="E2045" s="117">
        <v>6112</v>
      </c>
      <c r="F2045" s="107" t="s">
        <v>671</v>
      </c>
      <c r="G2045" s="103" t="s">
        <v>1656</v>
      </c>
      <c r="H2045" s="13" t="s">
        <v>59</v>
      </c>
      <c r="I2045" s="14">
        <v>17000</v>
      </c>
      <c r="J2045" s="14">
        <v>0</v>
      </c>
      <c r="K2045" s="14"/>
      <c r="L2045" s="14"/>
      <c r="M2045" s="14"/>
      <c r="N2045" s="14"/>
      <c r="O2045" s="14"/>
      <c r="P2045" s="14">
        <f t="shared" si="3077"/>
        <v>0</v>
      </c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v>0</v>
      </c>
      <c r="AA2045" s="14">
        <v>0</v>
      </c>
      <c r="AB2045" s="14">
        <v>0</v>
      </c>
      <c r="AC2045" s="14"/>
      <c r="AD2045" s="14"/>
      <c r="AE2045" s="14"/>
      <c r="AF2045" s="14"/>
      <c r="AG2045" s="14"/>
      <c r="AH2045" s="14">
        <f t="shared" si="3078"/>
        <v>0</v>
      </c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>
        <v>0</v>
      </c>
      <c r="AS2045" s="14">
        <v>0</v>
      </c>
      <c r="AT2045" s="14">
        <v>0</v>
      </c>
      <c r="AU2045" s="14"/>
      <c r="AV2045" s="14"/>
      <c r="AW2045" s="14"/>
      <c r="AX2045" s="14"/>
      <c r="AY2045" s="14"/>
      <c r="AZ2045" s="14">
        <f t="shared" si="3079"/>
        <v>0</v>
      </c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>
        <v>0</v>
      </c>
      <c r="BK2045" s="14">
        <v>0</v>
      </c>
    </row>
    <row r="2046" spans="1:63" x14ac:dyDescent="0.25">
      <c r="A2046" s="4" t="s">
        <v>550</v>
      </c>
      <c r="B2046" s="4" t="s">
        <v>58</v>
      </c>
      <c r="C2046" s="4" t="s">
        <v>148</v>
      </c>
      <c r="D2046" s="107" t="s">
        <v>669</v>
      </c>
      <c r="E2046" s="117">
        <v>6112</v>
      </c>
      <c r="F2046" s="107" t="s">
        <v>672</v>
      </c>
      <c r="G2046" s="103" t="s">
        <v>1656</v>
      </c>
      <c r="H2046" s="13" t="s">
        <v>24</v>
      </c>
      <c r="I2046" s="14">
        <v>65000</v>
      </c>
      <c r="J2046" s="14">
        <v>0</v>
      </c>
      <c r="K2046" s="14"/>
      <c r="L2046" s="14"/>
      <c r="M2046" s="14"/>
      <c r="N2046" s="14"/>
      <c r="O2046" s="14"/>
      <c r="P2046" s="14">
        <f t="shared" si="3077"/>
        <v>0</v>
      </c>
      <c r="Q2046" s="14"/>
      <c r="R2046" s="14"/>
      <c r="S2046" s="14"/>
      <c r="T2046" s="14"/>
      <c r="U2046" s="14"/>
      <c r="V2046" s="14"/>
      <c r="W2046" s="14"/>
      <c r="X2046" s="14"/>
      <c r="Y2046" s="14"/>
      <c r="Z2046" s="14">
        <v>0</v>
      </c>
      <c r="AA2046" s="14">
        <v>0</v>
      </c>
      <c r="AB2046" s="14">
        <v>0</v>
      </c>
      <c r="AC2046" s="14"/>
      <c r="AD2046" s="14"/>
      <c r="AE2046" s="14"/>
      <c r="AF2046" s="14"/>
      <c r="AG2046" s="14"/>
      <c r="AH2046" s="14">
        <f t="shared" si="3078"/>
        <v>0</v>
      </c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>
        <v>0</v>
      </c>
      <c r="AS2046" s="14">
        <v>0</v>
      </c>
      <c r="AT2046" s="14">
        <v>0</v>
      </c>
      <c r="AU2046" s="14"/>
      <c r="AV2046" s="14"/>
      <c r="AW2046" s="14"/>
      <c r="AX2046" s="14"/>
      <c r="AY2046" s="14"/>
      <c r="AZ2046" s="14">
        <f t="shared" si="3079"/>
        <v>0</v>
      </c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>
        <v>0</v>
      </c>
      <c r="BK2046" s="14">
        <v>0</v>
      </c>
    </row>
    <row r="2047" spans="1:63" x14ac:dyDescent="0.25">
      <c r="A2047" s="4" t="s">
        <v>550</v>
      </c>
      <c r="B2047" s="4" t="s">
        <v>58</v>
      </c>
      <c r="C2047" s="4" t="s">
        <v>148</v>
      </c>
      <c r="D2047" s="107" t="s">
        <v>669</v>
      </c>
      <c r="E2047" s="117">
        <v>6112</v>
      </c>
      <c r="F2047" s="107" t="s">
        <v>673</v>
      </c>
      <c r="G2047" s="103" t="s">
        <v>1656</v>
      </c>
      <c r="H2047" s="13" t="s">
        <v>25</v>
      </c>
      <c r="I2047" s="14">
        <v>14300</v>
      </c>
      <c r="J2047" s="14">
        <v>0</v>
      </c>
      <c r="K2047" s="14"/>
      <c r="L2047" s="14"/>
      <c r="M2047" s="14"/>
      <c r="N2047" s="14"/>
      <c r="O2047" s="14"/>
      <c r="P2047" s="14">
        <f t="shared" si="3077"/>
        <v>0</v>
      </c>
      <c r="Q2047" s="14"/>
      <c r="R2047" s="14"/>
      <c r="S2047" s="14"/>
      <c r="T2047" s="14"/>
      <c r="U2047" s="14"/>
      <c r="V2047" s="14"/>
      <c r="W2047" s="14"/>
      <c r="X2047" s="14"/>
      <c r="Y2047" s="14"/>
      <c r="Z2047" s="14">
        <v>0</v>
      </c>
      <c r="AA2047" s="14">
        <v>0</v>
      </c>
      <c r="AB2047" s="14">
        <v>0</v>
      </c>
      <c r="AC2047" s="14"/>
      <c r="AD2047" s="14"/>
      <c r="AE2047" s="14"/>
      <c r="AF2047" s="14"/>
      <c r="AG2047" s="14"/>
      <c r="AH2047" s="14">
        <f t="shared" si="3078"/>
        <v>0</v>
      </c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>
        <v>0</v>
      </c>
      <c r="AS2047" s="14">
        <v>0</v>
      </c>
      <c r="AT2047" s="14">
        <v>0</v>
      </c>
      <c r="AU2047" s="14"/>
      <c r="AV2047" s="14"/>
      <c r="AW2047" s="14"/>
      <c r="AX2047" s="14"/>
      <c r="AY2047" s="14"/>
      <c r="AZ2047" s="14">
        <f t="shared" si="3079"/>
        <v>0</v>
      </c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>
        <v>0</v>
      </c>
      <c r="BK2047" s="14">
        <v>0</v>
      </c>
    </row>
    <row r="2048" spans="1:63" x14ac:dyDescent="0.25">
      <c r="A2048" s="4" t="s">
        <v>550</v>
      </c>
      <c r="B2048" s="4" t="s">
        <v>58</v>
      </c>
      <c r="C2048" s="4" t="s">
        <v>148</v>
      </c>
      <c r="D2048" s="107" t="s">
        <v>669</v>
      </c>
      <c r="E2048" s="117">
        <v>6112</v>
      </c>
      <c r="F2048" s="107" t="s">
        <v>674</v>
      </c>
      <c r="G2048" s="103" t="s">
        <v>1656</v>
      </c>
      <c r="H2048" s="13" t="s">
        <v>23</v>
      </c>
      <c r="I2048" s="14">
        <v>13000</v>
      </c>
      <c r="J2048" s="14">
        <v>0</v>
      </c>
      <c r="K2048" s="14"/>
      <c r="L2048" s="14"/>
      <c r="M2048" s="14"/>
      <c r="N2048" s="14"/>
      <c r="O2048" s="14"/>
      <c r="P2048" s="14">
        <f t="shared" si="3077"/>
        <v>0</v>
      </c>
      <c r="Q2048" s="14"/>
      <c r="R2048" s="14"/>
      <c r="S2048" s="14"/>
      <c r="T2048" s="14"/>
      <c r="U2048" s="14"/>
      <c r="V2048" s="14"/>
      <c r="W2048" s="14"/>
      <c r="X2048" s="14"/>
      <c r="Y2048" s="14"/>
      <c r="Z2048" s="14">
        <v>0</v>
      </c>
      <c r="AA2048" s="14">
        <v>0</v>
      </c>
      <c r="AB2048" s="14">
        <v>0</v>
      </c>
      <c r="AC2048" s="14"/>
      <c r="AD2048" s="14"/>
      <c r="AE2048" s="14"/>
      <c r="AF2048" s="14"/>
      <c r="AG2048" s="14"/>
      <c r="AH2048" s="14">
        <f t="shared" si="3078"/>
        <v>0</v>
      </c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>
        <v>0</v>
      </c>
      <c r="AS2048" s="14">
        <v>0</v>
      </c>
      <c r="AT2048" s="14">
        <v>0</v>
      </c>
      <c r="AU2048" s="14"/>
      <c r="AV2048" s="14"/>
      <c r="AW2048" s="14"/>
      <c r="AX2048" s="14"/>
      <c r="AY2048" s="14"/>
      <c r="AZ2048" s="14">
        <f t="shared" si="3079"/>
        <v>0</v>
      </c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>
        <v>0</v>
      </c>
      <c r="BK2048" s="14">
        <v>0</v>
      </c>
    </row>
    <row r="2049" spans="1:63" x14ac:dyDescent="0.25">
      <c r="A2049" s="4" t="s">
        <v>550</v>
      </c>
      <c r="B2049" s="4" t="s">
        <v>58</v>
      </c>
      <c r="C2049" s="4" t="s">
        <v>148</v>
      </c>
      <c r="D2049" s="107" t="s">
        <v>669</v>
      </c>
      <c r="E2049" s="117">
        <v>6112</v>
      </c>
      <c r="F2049" s="107" t="s">
        <v>675</v>
      </c>
      <c r="G2049" s="103" t="s">
        <v>1656</v>
      </c>
      <c r="H2049" s="13" t="s">
        <v>26</v>
      </c>
      <c r="I2049" s="14">
        <v>5000</v>
      </c>
      <c r="J2049" s="14">
        <v>0</v>
      </c>
      <c r="K2049" s="14"/>
      <c r="L2049" s="14"/>
      <c r="M2049" s="14"/>
      <c r="N2049" s="14"/>
      <c r="O2049" s="14"/>
      <c r="P2049" s="14">
        <f t="shared" si="3077"/>
        <v>0</v>
      </c>
      <c r="Q2049" s="14"/>
      <c r="R2049" s="14"/>
      <c r="S2049" s="14"/>
      <c r="T2049" s="14"/>
      <c r="U2049" s="14"/>
      <c r="V2049" s="14"/>
      <c r="W2049" s="14"/>
      <c r="X2049" s="14"/>
      <c r="Y2049" s="14"/>
      <c r="Z2049" s="14">
        <v>0</v>
      </c>
      <c r="AA2049" s="14">
        <v>0</v>
      </c>
      <c r="AB2049" s="14">
        <v>0</v>
      </c>
      <c r="AC2049" s="14"/>
      <c r="AD2049" s="14"/>
      <c r="AE2049" s="14"/>
      <c r="AF2049" s="14"/>
      <c r="AG2049" s="14"/>
      <c r="AH2049" s="14">
        <f t="shared" si="3078"/>
        <v>0</v>
      </c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>
        <v>0</v>
      </c>
      <c r="AS2049" s="14">
        <v>0</v>
      </c>
      <c r="AT2049" s="14">
        <v>0</v>
      </c>
      <c r="AU2049" s="14"/>
      <c r="AV2049" s="14"/>
      <c r="AW2049" s="14"/>
      <c r="AX2049" s="14"/>
      <c r="AY2049" s="14"/>
      <c r="AZ2049" s="14">
        <f t="shared" si="3079"/>
        <v>0</v>
      </c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>
        <v>0</v>
      </c>
      <c r="BK2049" s="14">
        <v>0</v>
      </c>
    </row>
    <row r="2050" spans="1:63" ht="22.5" x14ac:dyDescent="0.25">
      <c r="A2050" s="4" t="s">
        <v>550</v>
      </c>
      <c r="B2050" s="4" t="s">
        <v>58</v>
      </c>
      <c r="C2050" s="4" t="s">
        <v>148</v>
      </c>
      <c r="D2050" s="107" t="s">
        <v>669</v>
      </c>
      <c r="E2050" s="106" t="s">
        <v>27</v>
      </c>
      <c r="F2050" s="106" t="s">
        <v>0</v>
      </c>
      <c r="G2050" s="2" t="s">
        <v>0</v>
      </c>
      <c r="H2050" s="2" t="s">
        <v>28</v>
      </c>
      <c r="I2050" s="12">
        <f>SUM(I2051)</f>
        <v>77536</v>
      </c>
      <c r="J2050" s="12">
        <f t="shared" ref="J2050:Y2050" si="3110">SUM(J2051)</f>
        <v>0</v>
      </c>
      <c r="K2050" s="12">
        <f t="shared" si="3110"/>
        <v>0</v>
      </c>
      <c r="L2050" s="12">
        <f t="shared" si="3110"/>
        <v>0</v>
      </c>
      <c r="M2050" s="12">
        <f t="shared" si="3110"/>
        <v>0</v>
      </c>
      <c r="N2050" s="12">
        <f t="shared" si="3110"/>
        <v>0</v>
      </c>
      <c r="O2050" s="12">
        <f t="shared" si="3110"/>
        <v>0</v>
      </c>
      <c r="P2050" s="12">
        <f t="shared" si="3110"/>
        <v>0</v>
      </c>
      <c r="Q2050" s="12">
        <f t="shared" si="3110"/>
        <v>0</v>
      </c>
      <c r="R2050" s="12">
        <f t="shared" si="3110"/>
        <v>0</v>
      </c>
      <c r="S2050" s="12">
        <f t="shared" si="3110"/>
        <v>0</v>
      </c>
      <c r="T2050" s="12">
        <f t="shared" si="3110"/>
        <v>0</v>
      </c>
      <c r="U2050" s="12">
        <f t="shared" si="3110"/>
        <v>0</v>
      </c>
      <c r="V2050" s="12">
        <f t="shared" si="3110"/>
        <v>0</v>
      </c>
      <c r="W2050" s="12">
        <f t="shared" si="3110"/>
        <v>0</v>
      </c>
      <c r="X2050" s="12">
        <f t="shared" si="3110"/>
        <v>0</v>
      </c>
      <c r="Y2050" s="12">
        <f t="shared" si="3110"/>
        <v>0</v>
      </c>
      <c r="Z2050" s="12">
        <v>0</v>
      </c>
      <c r="AA2050" s="12">
        <v>0</v>
      </c>
      <c r="AB2050" s="12">
        <f t="shared" ref="AB2050:AQ2050" si="3111">SUM(AB2051)</f>
        <v>0</v>
      </c>
      <c r="AC2050" s="12">
        <f t="shared" si="3111"/>
        <v>0</v>
      </c>
      <c r="AD2050" s="12">
        <f t="shared" si="3111"/>
        <v>0</v>
      </c>
      <c r="AE2050" s="12">
        <f t="shared" si="3111"/>
        <v>0</v>
      </c>
      <c r="AF2050" s="12">
        <f t="shared" si="3111"/>
        <v>0</v>
      </c>
      <c r="AG2050" s="12">
        <f t="shared" si="3111"/>
        <v>0</v>
      </c>
      <c r="AH2050" s="12">
        <f t="shared" si="3111"/>
        <v>0</v>
      </c>
      <c r="AI2050" s="12">
        <f t="shared" si="3111"/>
        <v>0</v>
      </c>
      <c r="AJ2050" s="12">
        <f t="shared" si="3111"/>
        <v>0</v>
      </c>
      <c r="AK2050" s="12">
        <f t="shared" si="3111"/>
        <v>0</v>
      </c>
      <c r="AL2050" s="12">
        <f t="shared" si="3111"/>
        <v>0</v>
      </c>
      <c r="AM2050" s="12">
        <f t="shared" si="3111"/>
        <v>0</v>
      </c>
      <c r="AN2050" s="12">
        <f t="shared" si="3111"/>
        <v>0</v>
      </c>
      <c r="AO2050" s="12">
        <f t="shared" si="3111"/>
        <v>0</v>
      </c>
      <c r="AP2050" s="12">
        <f t="shared" si="3111"/>
        <v>0</v>
      </c>
      <c r="AQ2050" s="12">
        <f t="shared" si="3111"/>
        <v>0</v>
      </c>
      <c r="AR2050" s="12">
        <v>0</v>
      </c>
      <c r="AS2050" s="12">
        <v>0</v>
      </c>
      <c r="AT2050" s="12">
        <f t="shared" ref="AT2050:BI2050" si="3112">SUM(AT2051)</f>
        <v>0</v>
      </c>
      <c r="AU2050" s="12">
        <f t="shared" si="3112"/>
        <v>0</v>
      </c>
      <c r="AV2050" s="12">
        <f t="shared" si="3112"/>
        <v>0</v>
      </c>
      <c r="AW2050" s="12">
        <f t="shared" si="3112"/>
        <v>0</v>
      </c>
      <c r="AX2050" s="12">
        <f t="shared" si="3112"/>
        <v>0</v>
      </c>
      <c r="AY2050" s="12">
        <f t="shared" si="3112"/>
        <v>0</v>
      </c>
      <c r="AZ2050" s="12">
        <f t="shared" si="3112"/>
        <v>0</v>
      </c>
      <c r="BA2050" s="12">
        <f t="shared" si="3112"/>
        <v>0</v>
      </c>
      <c r="BB2050" s="12">
        <f t="shared" si="3112"/>
        <v>0</v>
      </c>
      <c r="BC2050" s="12">
        <f t="shared" si="3112"/>
        <v>0</v>
      </c>
      <c r="BD2050" s="12">
        <f t="shared" si="3112"/>
        <v>0</v>
      </c>
      <c r="BE2050" s="12">
        <f t="shared" si="3112"/>
        <v>0</v>
      </c>
      <c r="BF2050" s="12">
        <f t="shared" si="3112"/>
        <v>0</v>
      </c>
      <c r="BG2050" s="12">
        <f t="shared" si="3112"/>
        <v>0</v>
      </c>
      <c r="BH2050" s="12">
        <f t="shared" si="3112"/>
        <v>0</v>
      </c>
      <c r="BI2050" s="12">
        <f t="shared" si="3112"/>
        <v>0</v>
      </c>
      <c r="BJ2050" s="12">
        <v>0</v>
      </c>
      <c r="BK2050" s="12">
        <v>0</v>
      </c>
    </row>
    <row r="2051" spans="1:63" x14ac:dyDescent="0.25">
      <c r="A2051" s="4" t="s">
        <v>550</v>
      </c>
      <c r="B2051" s="4" t="s">
        <v>58</v>
      </c>
      <c r="C2051" s="4" t="s">
        <v>148</v>
      </c>
      <c r="D2051" s="107" t="s">
        <v>669</v>
      </c>
      <c r="E2051" s="117">
        <v>6121</v>
      </c>
      <c r="F2051" s="107"/>
      <c r="G2051" s="103" t="s">
        <v>1656</v>
      </c>
      <c r="H2051" s="13" t="s">
        <v>29</v>
      </c>
      <c r="I2051" s="14">
        <v>77536</v>
      </c>
      <c r="J2051" s="14">
        <v>0</v>
      </c>
      <c r="K2051" s="14"/>
      <c r="L2051" s="14"/>
      <c r="M2051" s="14"/>
      <c r="N2051" s="14"/>
      <c r="O2051" s="14"/>
      <c r="P2051" s="14">
        <f t="shared" si="3077"/>
        <v>0</v>
      </c>
      <c r="Q2051" s="14"/>
      <c r="R2051" s="14"/>
      <c r="S2051" s="14"/>
      <c r="T2051" s="14"/>
      <c r="U2051" s="14"/>
      <c r="V2051" s="14"/>
      <c r="W2051" s="14"/>
      <c r="X2051" s="14"/>
      <c r="Y2051" s="14"/>
      <c r="Z2051" s="14">
        <v>0</v>
      </c>
      <c r="AA2051" s="14">
        <v>0</v>
      </c>
      <c r="AB2051" s="14">
        <v>0</v>
      </c>
      <c r="AC2051" s="14"/>
      <c r="AD2051" s="14"/>
      <c r="AE2051" s="14"/>
      <c r="AF2051" s="14"/>
      <c r="AG2051" s="14"/>
      <c r="AH2051" s="14">
        <f t="shared" si="3078"/>
        <v>0</v>
      </c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>
        <v>0</v>
      </c>
      <c r="AS2051" s="14">
        <v>0</v>
      </c>
      <c r="AT2051" s="14">
        <v>0</v>
      </c>
      <c r="AU2051" s="14"/>
      <c r="AV2051" s="14"/>
      <c r="AW2051" s="14"/>
      <c r="AX2051" s="14"/>
      <c r="AY2051" s="14"/>
      <c r="AZ2051" s="14">
        <f t="shared" si="3079"/>
        <v>0</v>
      </c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>
        <v>0</v>
      </c>
      <c r="BK2051" s="14">
        <v>0</v>
      </c>
    </row>
    <row r="2052" spans="1:63" ht="22.5" x14ac:dyDescent="0.25">
      <c r="A2052" s="4" t="s">
        <v>550</v>
      </c>
      <c r="B2052" s="4" t="s">
        <v>58</v>
      </c>
      <c r="C2052" s="4" t="s">
        <v>148</v>
      </c>
      <c r="D2052" s="107" t="s">
        <v>669</v>
      </c>
      <c r="E2052" s="106" t="s">
        <v>31</v>
      </c>
      <c r="F2052" s="106" t="s">
        <v>0</v>
      </c>
      <c r="G2052" s="2" t="s">
        <v>0</v>
      </c>
      <c r="H2052" s="2" t="s">
        <v>32</v>
      </c>
      <c r="I2052" s="12">
        <f>SUM(I2053:I2061)</f>
        <v>157302</v>
      </c>
      <c r="J2052" s="12">
        <f t="shared" ref="J2052:Y2052" si="3113">SUM(J2053:J2061)</f>
        <v>0</v>
      </c>
      <c r="K2052" s="12">
        <f t="shared" si="3113"/>
        <v>0</v>
      </c>
      <c r="L2052" s="12">
        <f t="shared" si="3113"/>
        <v>0</v>
      </c>
      <c r="M2052" s="12">
        <f t="shared" si="3113"/>
        <v>5679</v>
      </c>
      <c r="N2052" s="12">
        <f t="shared" si="3113"/>
        <v>0</v>
      </c>
      <c r="O2052" s="12">
        <f t="shared" si="3113"/>
        <v>0</v>
      </c>
      <c r="P2052" s="12">
        <f t="shared" si="3113"/>
        <v>5679</v>
      </c>
      <c r="Q2052" s="12">
        <f t="shared" si="3113"/>
        <v>0</v>
      </c>
      <c r="R2052" s="12">
        <f t="shared" si="3113"/>
        <v>0</v>
      </c>
      <c r="S2052" s="12">
        <f t="shared" si="3113"/>
        <v>0</v>
      </c>
      <c r="T2052" s="12">
        <f t="shared" si="3113"/>
        <v>0</v>
      </c>
      <c r="U2052" s="12">
        <f t="shared" si="3113"/>
        <v>0</v>
      </c>
      <c r="V2052" s="12">
        <f t="shared" si="3113"/>
        <v>0</v>
      </c>
      <c r="W2052" s="12">
        <f t="shared" si="3113"/>
        <v>0</v>
      </c>
      <c r="X2052" s="12">
        <f t="shared" si="3113"/>
        <v>5679</v>
      </c>
      <c r="Y2052" s="12">
        <f t="shared" si="3113"/>
        <v>0</v>
      </c>
      <c r="Z2052" s="12">
        <v>5679</v>
      </c>
      <c r="AA2052" s="12">
        <v>0</v>
      </c>
      <c r="AB2052" s="12">
        <f t="shared" ref="AB2052:AQ2052" si="3114">SUM(AB2053:AB2061)</f>
        <v>0</v>
      </c>
      <c r="AC2052" s="12">
        <f t="shared" si="3114"/>
        <v>0</v>
      </c>
      <c r="AD2052" s="12">
        <f t="shared" si="3114"/>
        <v>0</v>
      </c>
      <c r="AE2052" s="12">
        <f t="shared" si="3114"/>
        <v>0</v>
      </c>
      <c r="AF2052" s="12">
        <f t="shared" si="3114"/>
        <v>0</v>
      </c>
      <c r="AG2052" s="12">
        <f t="shared" si="3114"/>
        <v>0</v>
      </c>
      <c r="AH2052" s="12">
        <f t="shared" si="3114"/>
        <v>0</v>
      </c>
      <c r="AI2052" s="12">
        <f t="shared" si="3114"/>
        <v>0</v>
      </c>
      <c r="AJ2052" s="12">
        <f t="shared" si="3114"/>
        <v>0</v>
      </c>
      <c r="AK2052" s="12">
        <f t="shared" si="3114"/>
        <v>0</v>
      </c>
      <c r="AL2052" s="12">
        <f t="shared" si="3114"/>
        <v>0</v>
      </c>
      <c r="AM2052" s="12">
        <f t="shared" si="3114"/>
        <v>0</v>
      </c>
      <c r="AN2052" s="12">
        <f t="shared" si="3114"/>
        <v>0</v>
      </c>
      <c r="AO2052" s="12">
        <f t="shared" si="3114"/>
        <v>0</v>
      </c>
      <c r="AP2052" s="12">
        <f t="shared" si="3114"/>
        <v>0</v>
      </c>
      <c r="AQ2052" s="12">
        <f t="shared" si="3114"/>
        <v>0</v>
      </c>
      <c r="AR2052" s="12">
        <v>0</v>
      </c>
      <c r="AS2052" s="12">
        <v>0</v>
      </c>
      <c r="AT2052" s="12">
        <f t="shared" ref="AT2052:BI2052" si="3115">SUM(AT2053:AT2061)</f>
        <v>0</v>
      </c>
      <c r="AU2052" s="12">
        <f t="shared" si="3115"/>
        <v>0</v>
      </c>
      <c r="AV2052" s="12">
        <f t="shared" si="3115"/>
        <v>0</v>
      </c>
      <c r="AW2052" s="12">
        <f t="shared" si="3115"/>
        <v>0</v>
      </c>
      <c r="AX2052" s="12">
        <f t="shared" si="3115"/>
        <v>0</v>
      </c>
      <c r="AY2052" s="12">
        <f t="shared" si="3115"/>
        <v>0</v>
      </c>
      <c r="AZ2052" s="12">
        <f t="shared" si="3115"/>
        <v>0</v>
      </c>
      <c r="BA2052" s="12">
        <f t="shared" si="3115"/>
        <v>0</v>
      </c>
      <c r="BB2052" s="12">
        <f t="shared" si="3115"/>
        <v>0</v>
      </c>
      <c r="BC2052" s="12">
        <f t="shared" si="3115"/>
        <v>0</v>
      </c>
      <c r="BD2052" s="12">
        <f t="shared" si="3115"/>
        <v>0</v>
      </c>
      <c r="BE2052" s="12">
        <f t="shared" si="3115"/>
        <v>0</v>
      </c>
      <c r="BF2052" s="12">
        <f t="shared" si="3115"/>
        <v>0</v>
      </c>
      <c r="BG2052" s="12">
        <f t="shared" si="3115"/>
        <v>0</v>
      </c>
      <c r="BH2052" s="12">
        <f t="shared" si="3115"/>
        <v>0</v>
      </c>
      <c r="BI2052" s="12">
        <f t="shared" si="3115"/>
        <v>0</v>
      </c>
      <c r="BJ2052" s="12">
        <v>0</v>
      </c>
      <c r="BK2052" s="12">
        <v>0</v>
      </c>
    </row>
    <row r="2053" spans="1:63" x14ac:dyDescent="0.25">
      <c r="A2053" s="4" t="s">
        <v>550</v>
      </c>
      <c r="B2053" s="4" t="s">
        <v>58</v>
      </c>
      <c r="C2053" s="4" t="s">
        <v>148</v>
      </c>
      <c r="D2053" s="107" t="s">
        <v>669</v>
      </c>
      <c r="E2053" s="117">
        <v>6131</v>
      </c>
      <c r="F2053" s="107"/>
      <c r="G2053" s="103" t="s">
        <v>1656</v>
      </c>
      <c r="H2053" s="13" t="s">
        <v>34</v>
      </c>
      <c r="I2053" s="14">
        <v>3000</v>
      </c>
      <c r="J2053" s="14">
        <v>0</v>
      </c>
      <c r="K2053" s="14"/>
      <c r="L2053" s="14"/>
      <c r="M2053" s="14">
        <f>580</f>
        <v>580</v>
      </c>
      <c r="N2053" s="14"/>
      <c r="O2053" s="14"/>
      <c r="P2053" s="14">
        <f t="shared" si="3077"/>
        <v>580</v>
      </c>
      <c r="Q2053" s="14"/>
      <c r="R2053" s="14"/>
      <c r="S2053" s="14"/>
      <c r="T2053" s="14"/>
      <c r="U2053" s="14"/>
      <c r="V2053" s="14"/>
      <c r="W2053" s="14"/>
      <c r="X2053" s="14">
        <v>580</v>
      </c>
      <c r="Y2053" s="14"/>
      <c r="Z2053" s="14">
        <v>580</v>
      </c>
      <c r="AA2053" s="14">
        <v>0</v>
      </c>
      <c r="AB2053" s="14">
        <v>0</v>
      </c>
      <c r="AC2053" s="14"/>
      <c r="AD2053" s="14"/>
      <c r="AE2053" s="14"/>
      <c r="AF2053" s="14"/>
      <c r="AG2053" s="14"/>
      <c r="AH2053" s="14">
        <f t="shared" si="3078"/>
        <v>0</v>
      </c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>
        <v>0</v>
      </c>
      <c r="AS2053" s="14">
        <v>0</v>
      </c>
      <c r="AT2053" s="14">
        <v>0</v>
      </c>
      <c r="AU2053" s="14"/>
      <c r="AV2053" s="14"/>
      <c r="AW2053" s="14"/>
      <c r="AX2053" s="14"/>
      <c r="AY2053" s="14"/>
      <c r="AZ2053" s="14">
        <f t="shared" si="3079"/>
        <v>0</v>
      </c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>
        <v>0</v>
      </c>
      <c r="BK2053" s="14">
        <v>0</v>
      </c>
    </row>
    <row r="2054" spans="1:63" x14ac:dyDescent="0.25">
      <c r="A2054" s="4" t="s">
        <v>550</v>
      </c>
      <c r="B2054" s="4" t="s">
        <v>58</v>
      </c>
      <c r="C2054" s="4" t="s">
        <v>148</v>
      </c>
      <c r="D2054" s="107" t="s">
        <v>669</v>
      </c>
      <c r="E2054" s="117">
        <v>6132</v>
      </c>
      <c r="F2054" s="107"/>
      <c r="G2054" s="103" t="s">
        <v>1656</v>
      </c>
      <c r="H2054" s="13" t="s">
        <v>74</v>
      </c>
      <c r="I2054" s="14">
        <v>11000</v>
      </c>
      <c r="J2054" s="14">
        <v>0</v>
      </c>
      <c r="K2054" s="14"/>
      <c r="L2054" s="14"/>
      <c r="M2054" s="14"/>
      <c r="N2054" s="14"/>
      <c r="O2054" s="14"/>
      <c r="P2054" s="14">
        <f t="shared" si="3077"/>
        <v>0</v>
      </c>
      <c r="Q2054" s="14"/>
      <c r="R2054" s="14"/>
      <c r="S2054" s="14"/>
      <c r="T2054" s="14"/>
      <c r="U2054" s="14"/>
      <c r="V2054" s="14"/>
      <c r="W2054" s="14"/>
      <c r="X2054" s="14"/>
      <c r="Y2054" s="14"/>
      <c r="Z2054" s="14">
        <v>0</v>
      </c>
      <c r="AA2054" s="14">
        <v>0</v>
      </c>
      <c r="AB2054" s="14">
        <v>0</v>
      </c>
      <c r="AC2054" s="14"/>
      <c r="AD2054" s="14"/>
      <c r="AE2054" s="14"/>
      <c r="AF2054" s="14"/>
      <c r="AG2054" s="14"/>
      <c r="AH2054" s="14">
        <f t="shared" si="3078"/>
        <v>0</v>
      </c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>
        <v>0</v>
      </c>
      <c r="AS2054" s="14">
        <v>0</v>
      </c>
      <c r="AT2054" s="14">
        <v>0</v>
      </c>
      <c r="AU2054" s="14"/>
      <c r="AV2054" s="14"/>
      <c r="AW2054" s="14"/>
      <c r="AX2054" s="14"/>
      <c r="AY2054" s="14"/>
      <c r="AZ2054" s="14">
        <f t="shared" si="3079"/>
        <v>0</v>
      </c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>
        <v>0</v>
      </c>
      <c r="BK2054" s="14">
        <v>0</v>
      </c>
    </row>
    <row r="2055" spans="1:63" x14ac:dyDescent="0.25">
      <c r="A2055" s="4" t="s">
        <v>550</v>
      </c>
      <c r="B2055" s="4" t="s">
        <v>58</v>
      </c>
      <c r="C2055" s="4" t="s">
        <v>148</v>
      </c>
      <c r="D2055" s="107" t="s">
        <v>669</v>
      </c>
      <c r="E2055" s="117">
        <v>6133</v>
      </c>
      <c r="F2055" s="107"/>
      <c r="G2055" s="103" t="s">
        <v>1656</v>
      </c>
      <c r="H2055" s="13" t="s">
        <v>77</v>
      </c>
      <c r="I2055" s="14">
        <v>11000</v>
      </c>
      <c r="J2055" s="14">
        <v>0</v>
      </c>
      <c r="K2055" s="14"/>
      <c r="L2055" s="14"/>
      <c r="M2055" s="14"/>
      <c r="N2055" s="14"/>
      <c r="O2055" s="14"/>
      <c r="P2055" s="14">
        <f t="shared" si="3077"/>
        <v>0</v>
      </c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v>0</v>
      </c>
      <c r="AA2055" s="14">
        <v>0</v>
      </c>
      <c r="AB2055" s="14">
        <v>0</v>
      </c>
      <c r="AC2055" s="14"/>
      <c r="AD2055" s="14"/>
      <c r="AE2055" s="14"/>
      <c r="AF2055" s="14"/>
      <c r="AG2055" s="14"/>
      <c r="AH2055" s="14">
        <f t="shared" si="3078"/>
        <v>0</v>
      </c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>
        <v>0</v>
      </c>
      <c r="AS2055" s="14">
        <v>0</v>
      </c>
      <c r="AT2055" s="14">
        <v>0</v>
      </c>
      <c r="AU2055" s="14"/>
      <c r="AV2055" s="14"/>
      <c r="AW2055" s="14"/>
      <c r="AX2055" s="14"/>
      <c r="AY2055" s="14"/>
      <c r="AZ2055" s="14">
        <f t="shared" si="3079"/>
        <v>0</v>
      </c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>
        <v>0</v>
      </c>
      <c r="BK2055" s="14">
        <v>0</v>
      </c>
    </row>
    <row r="2056" spans="1:63" x14ac:dyDescent="0.25">
      <c r="A2056" s="4" t="s">
        <v>550</v>
      </c>
      <c r="B2056" s="4" t="s">
        <v>58</v>
      </c>
      <c r="C2056" s="4" t="s">
        <v>148</v>
      </c>
      <c r="D2056" s="107" t="s">
        <v>669</v>
      </c>
      <c r="E2056" s="117">
        <v>6134</v>
      </c>
      <c r="F2056" s="107"/>
      <c r="G2056" s="103" t="s">
        <v>1656</v>
      </c>
      <c r="H2056" s="13" t="s">
        <v>80</v>
      </c>
      <c r="I2056" s="14">
        <v>14000</v>
      </c>
      <c r="J2056" s="14">
        <v>0</v>
      </c>
      <c r="K2056" s="14"/>
      <c r="L2056" s="14"/>
      <c r="M2056" s="14"/>
      <c r="N2056" s="14"/>
      <c r="O2056" s="14"/>
      <c r="P2056" s="14">
        <f t="shared" si="3077"/>
        <v>0</v>
      </c>
      <c r="Q2056" s="14"/>
      <c r="R2056" s="14"/>
      <c r="S2056" s="14"/>
      <c r="T2056" s="14"/>
      <c r="U2056" s="14"/>
      <c r="V2056" s="14"/>
      <c r="W2056" s="14"/>
      <c r="X2056" s="14"/>
      <c r="Y2056" s="14"/>
      <c r="Z2056" s="14">
        <v>0</v>
      </c>
      <c r="AA2056" s="14">
        <v>0</v>
      </c>
      <c r="AB2056" s="14">
        <v>0</v>
      </c>
      <c r="AC2056" s="14"/>
      <c r="AD2056" s="14"/>
      <c r="AE2056" s="14"/>
      <c r="AF2056" s="14"/>
      <c r="AG2056" s="14"/>
      <c r="AH2056" s="14">
        <f t="shared" si="3078"/>
        <v>0</v>
      </c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>
        <v>0</v>
      </c>
      <c r="AS2056" s="14">
        <v>0</v>
      </c>
      <c r="AT2056" s="14">
        <v>0</v>
      </c>
      <c r="AU2056" s="14"/>
      <c r="AV2056" s="14"/>
      <c r="AW2056" s="14"/>
      <c r="AX2056" s="14"/>
      <c r="AY2056" s="14"/>
      <c r="AZ2056" s="14">
        <f t="shared" si="3079"/>
        <v>0</v>
      </c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>
        <v>0</v>
      </c>
      <c r="BK2056" s="14">
        <v>0</v>
      </c>
    </row>
    <row r="2057" spans="1:63" x14ac:dyDescent="0.25">
      <c r="A2057" s="4" t="s">
        <v>550</v>
      </c>
      <c r="B2057" s="4" t="s">
        <v>58</v>
      </c>
      <c r="C2057" s="4" t="s">
        <v>148</v>
      </c>
      <c r="D2057" s="107" t="s">
        <v>669</v>
      </c>
      <c r="E2057" s="117">
        <v>6135</v>
      </c>
      <c r="F2057" s="107"/>
      <c r="G2057" s="103" t="s">
        <v>1656</v>
      </c>
      <c r="H2057" s="13" t="s">
        <v>83</v>
      </c>
      <c r="I2057" s="14">
        <v>2500</v>
      </c>
      <c r="J2057" s="14">
        <v>0</v>
      </c>
      <c r="K2057" s="14"/>
      <c r="L2057" s="14"/>
      <c r="M2057" s="14"/>
      <c r="N2057" s="14"/>
      <c r="O2057" s="14"/>
      <c r="P2057" s="14">
        <f t="shared" si="3077"/>
        <v>0</v>
      </c>
      <c r="Q2057" s="14"/>
      <c r="R2057" s="14"/>
      <c r="S2057" s="14"/>
      <c r="T2057" s="14"/>
      <c r="U2057" s="14"/>
      <c r="V2057" s="14"/>
      <c r="W2057" s="14"/>
      <c r="X2057" s="14"/>
      <c r="Y2057" s="14"/>
      <c r="Z2057" s="14">
        <v>0</v>
      </c>
      <c r="AA2057" s="14">
        <v>0</v>
      </c>
      <c r="AB2057" s="14">
        <v>0</v>
      </c>
      <c r="AC2057" s="14"/>
      <c r="AD2057" s="14"/>
      <c r="AE2057" s="14"/>
      <c r="AF2057" s="14"/>
      <c r="AG2057" s="14"/>
      <c r="AH2057" s="14">
        <f t="shared" si="3078"/>
        <v>0</v>
      </c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>
        <v>0</v>
      </c>
      <c r="AS2057" s="14">
        <v>0</v>
      </c>
      <c r="AT2057" s="14">
        <v>0</v>
      </c>
      <c r="AU2057" s="14"/>
      <c r="AV2057" s="14"/>
      <c r="AW2057" s="14"/>
      <c r="AX2057" s="14"/>
      <c r="AY2057" s="14"/>
      <c r="AZ2057" s="14">
        <f t="shared" si="3079"/>
        <v>0</v>
      </c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>
        <v>0</v>
      </c>
      <c r="BK2057" s="14">
        <v>0</v>
      </c>
    </row>
    <row r="2058" spans="1:63" ht="22.5" x14ac:dyDescent="0.25">
      <c r="A2058" s="4" t="s">
        <v>550</v>
      </c>
      <c r="B2058" s="4" t="s">
        <v>58</v>
      </c>
      <c r="C2058" s="4" t="s">
        <v>148</v>
      </c>
      <c r="D2058" s="107" t="s">
        <v>669</v>
      </c>
      <c r="E2058" s="117">
        <v>6136</v>
      </c>
      <c r="F2058" s="107"/>
      <c r="G2058" s="103" t="s">
        <v>1656</v>
      </c>
      <c r="H2058" s="13" t="s">
        <v>86</v>
      </c>
      <c r="I2058" s="14">
        <v>11502</v>
      </c>
      <c r="J2058" s="14">
        <v>0</v>
      </c>
      <c r="K2058" s="14"/>
      <c r="L2058" s="14"/>
      <c r="M2058" s="14"/>
      <c r="N2058" s="14"/>
      <c r="O2058" s="14"/>
      <c r="P2058" s="14">
        <f t="shared" si="3077"/>
        <v>0</v>
      </c>
      <c r="Q2058" s="14"/>
      <c r="R2058" s="14"/>
      <c r="S2058" s="14"/>
      <c r="T2058" s="14"/>
      <c r="U2058" s="14"/>
      <c r="V2058" s="14"/>
      <c r="W2058" s="14"/>
      <c r="X2058" s="14"/>
      <c r="Y2058" s="14"/>
      <c r="Z2058" s="14">
        <v>0</v>
      </c>
      <c r="AA2058" s="14">
        <v>0</v>
      </c>
      <c r="AB2058" s="14">
        <v>0</v>
      </c>
      <c r="AC2058" s="14"/>
      <c r="AD2058" s="14"/>
      <c r="AE2058" s="14"/>
      <c r="AF2058" s="14"/>
      <c r="AG2058" s="14"/>
      <c r="AH2058" s="14">
        <f t="shared" si="3078"/>
        <v>0</v>
      </c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>
        <v>0</v>
      </c>
      <c r="AS2058" s="14">
        <v>0</v>
      </c>
      <c r="AT2058" s="14">
        <v>0</v>
      </c>
      <c r="AU2058" s="14"/>
      <c r="AV2058" s="14"/>
      <c r="AW2058" s="14"/>
      <c r="AX2058" s="14"/>
      <c r="AY2058" s="14"/>
      <c r="AZ2058" s="14">
        <f t="shared" si="3079"/>
        <v>0</v>
      </c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>
        <v>0</v>
      </c>
      <c r="BK2058" s="14">
        <v>0</v>
      </c>
    </row>
    <row r="2059" spans="1:63" x14ac:dyDescent="0.25">
      <c r="A2059" s="4" t="s">
        <v>550</v>
      </c>
      <c r="B2059" s="4" t="s">
        <v>58</v>
      </c>
      <c r="C2059" s="4" t="s">
        <v>148</v>
      </c>
      <c r="D2059" s="107" t="s">
        <v>669</v>
      </c>
      <c r="E2059" s="117">
        <v>6137</v>
      </c>
      <c r="F2059" s="107"/>
      <c r="G2059" s="103" t="s">
        <v>1656</v>
      </c>
      <c r="H2059" s="13" t="s">
        <v>89</v>
      </c>
      <c r="I2059" s="14">
        <v>57000</v>
      </c>
      <c r="J2059" s="14">
        <v>0</v>
      </c>
      <c r="K2059" s="14"/>
      <c r="L2059" s="14"/>
      <c r="M2059" s="14"/>
      <c r="N2059" s="14"/>
      <c r="O2059" s="14"/>
      <c r="P2059" s="14">
        <f t="shared" si="3077"/>
        <v>0</v>
      </c>
      <c r="Q2059" s="14"/>
      <c r="R2059" s="14"/>
      <c r="S2059" s="14"/>
      <c r="T2059" s="14"/>
      <c r="U2059" s="14"/>
      <c r="V2059" s="14"/>
      <c r="W2059" s="14"/>
      <c r="X2059" s="14"/>
      <c r="Y2059" s="14"/>
      <c r="Z2059" s="14">
        <v>0</v>
      </c>
      <c r="AA2059" s="14">
        <v>0</v>
      </c>
      <c r="AB2059" s="14">
        <v>0</v>
      </c>
      <c r="AC2059" s="14"/>
      <c r="AD2059" s="14"/>
      <c r="AE2059" s="14"/>
      <c r="AF2059" s="14"/>
      <c r="AG2059" s="14"/>
      <c r="AH2059" s="14">
        <f t="shared" si="3078"/>
        <v>0</v>
      </c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>
        <v>0</v>
      </c>
      <c r="AS2059" s="14">
        <v>0</v>
      </c>
      <c r="AT2059" s="14">
        <v>0</v>
      </c>
      <c r="AU2059" s="14"/>
      <c r="AV2059" s="14"/>
      <c r="AW2059" s="14"/>
      <c r="AX2059" s="14"/>
      <c r="AY2059" s="14"/>
      <c r="AZ2059" s="14">
        <f t="shared" si="3079"/>
        <v>0</v>
      </c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>
        <v>0</v>
      </c>
      <c r="BK2059" s="14">
        <v>0</v>
      </c>
    </row>
    <row r="2060" spans="1:63" ht="22.5" x14ac:dyDescent="0.25">
      <c r="A2060" s="4" t="s">
        <v>550</v>
      </c>
      <c r="B2060" s="4" t="s">
        <v>58</v>
      </c>
      <c r="C2060" s="4" t="s">
        <v>148</v>
      </c>
      <c r="D2060" s="107" t="s">
        <v>669</v>
      </c>
      <c r="E2060" s="117">
        <v>6138</v>
      </c>
      <c r="F2060" s="107"/>
      <c r="G2060" s="103" t="s">
        <v>1656</v>
      </c>
      <c r="H2060" s="13" t="s">
        <v>92</v>
      </c>
      <c r="I2060" s="14">
        <v>5000</v>
      </c>
      <c r="J2060" s="14">
        <v>0</v>
      </c>
      <c r="K2060" s="14"/>
      <c r="L2060" s="14"/>
      <c r="M2060" s="14"/>
      <c r="N2060" s="14"/>
      <c r="O2060" s="14"/>
      <c r="P2060" s="14">
        <f t="shared" si="3077"/>
        <v>0</v>
      </c>
      <c r="Q2060" s="14"/>
      <c r="R2060" s="14"/>
      <c r="S2060" s="14"/>
      <c r="T2060" s="14"/>
      <c r="U2060" s="14"/>
      <c r="V2060" s="14"/>
      <c r="W2060" s="14"/>
      <c r="X2060" s="14"/>
      <c r="Y2060" s="14"/>
      <c r="Z2060" s="14">
        <v>0</v>
      </c>
      <c r="AA2060" s="14">
        <v>0</v>
      </c>
      <c r="AB2060" s="14">
        <v>0</v>
      </c>
      <c r="AC2060" s="14"/>
      <c r="AD2060" s="14"/>
      <c r="AE2060" s="14"/>
      <c r="AF2060" s="14"/>
      <c r="AG2060" s="14"/>
      <c r="AH2060" s="14">
        <f t="shared" si="3078"/>
        <v>0</v>
      </c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>
        <v>0</v>
      </c>
      <c r="AS2060" s="14">
        <v>0</v>
      </c>
      <c r="AT2060" s="14">
        <v>0</v>
      </c>
      <c r="AU2060" s="14"/>
      <c r="AV2060" s="14"/>
      <c r="AW2060" s="14"/>
      <c r="AX2060" s="14"/>
      <c r="AY2060" s="14"/>
      <c r="AZ2060" s="14">
        <f t="shared" si="3079"/>
        <v>0</v>
      </c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>
        <v>0</v>
      </c>
      <c r="BK2060" s="14">
        <v>0</v>
      </c>
    </row>
    <row r="2061" spans="1:63" x14ac:dyDescent="0.25">
      <c r="A2061" s="1" t="s">
        <v>550</v>
      </c>
      <c r="B2061" s="1" t="s">
        <v>58</v>
      </c>
      <c r="C2061" s="1" t="s">
        <v>148</v>
      </c>
      <c r="D2061" s="110" t="s">
        <v>669</v>
      </c>
      <c r="E2061" s="110" t="s">
        <v>36</v>
      </c>
      <c r="F2061" s="107" t="s">
        <v>0</v>
      </c>
      <c r="G2061" s="13" t="s">
        <v>0</v>
      </c>
      <c r="H2061" s="2" t="s">
        <v>37</v>
      </c>
      <c r="I2061" s="12">
        <f>SUM(I2062:I2064)</f>
        <v>42300</v>
      </c>
      <c r="J2061" s="12">
        <f t="shared" ref="J2061:Y2061" si="3116">SUM(J2062:J2064)</f>
        <v>0</v>
      </c>
      <c r="K2061" s="12">
        <f t="shared" si="3116"/>
        <v>0</v>
      </c>
      <c r="L2061" s="12">
        <f t="shared" si="3116"/>
        <v>0</v>
      </c>
      <c r="M2061" s="12">
        <f t="shared" si="3116"/>
        <v>5099</v>
      </c>
      <c r="N2061" s="12">
        <f t="shared" si="3116"/>
        <v>0</v>
      </c>
      <c r="O2061" s="12">
        <f t="shared" si="3116"/>
        <v>0</v>
      </c>
      <c r="P2061" s="12">
        <f t="shared" si="3116"/>
        <v>5099</v>
      </c>
      <c r="Q2061" s="12">
        <f t="shared" si="3116"/>
        <v>0</v>
      </c>
      <c r="R2061" s="12">
        <f t="shared" si="3116"/>
        <v>0</v>
      </c>
      <c r="S2061" s="12">
        <f t="shared" si="3116"/>
        <v>0</v>
      </c>
      <c r="T2061" s="12">
        <f t="shared" si="3116"/>
        <v>0</v>
      </c>
      <c r="U2061" s="12">
        <f t="shared" si="3116"/>
        <v>0</v>
      </c>
      <c r="V2061" s="12">
        <f t="shared" si="3116"/>
        <v>0</v>
      </c>
      <c r="W2061" s="12">
        <f t="shared" si="3116"/>
        <v>0</v>
      </c>
      <c r="X2061" s="12">
        <f t="shared" si="3116"/>
        <v>5099</v>
      </c>
      <c r="Y2061" s="12">
        <f t="shared" si="3116"/>
        <v>0</v>
      </c>
      <c r="Z2061" s="12">
        <v>5099</v>
      </c>
      <c r="AA2061" s="12">
        <v>0</v>
      </c>
      <c r="AB2061" s="12">
        <f t="shared" ref="AB2061:AQ2061" si="3117">SUM(AB2062:AB2064)</f>
        <v>0</v>
      </c>
      <c r="AC2061" s="12">
        <f t="shared" si="3117"/>
        <v>0</v>
      </c>
      <c r="AD2061" s="12">
        <f t="shared" si="3117"/>
        <v>0</v>
      </c>
      <c r="AE2061" s="12">
        <f t="shared" si="3117"/>
        <v>0</v>
      </c>
      <c r="AF2061" s="12">
        <f t="shared" si="3117"/>
        <v>0</v>
      </c>
      <c r="AG2061" s="12">
        <f t="shared" si="3117"/>
        <v>0</v>
      </c>
      <c r="AH2061" s="12">
        <f t="shared" si="3117"/>
        <v>0</v>
      </c>
      <c r="AI2061" s="12">
        <f t="shared" si="3117"/>
        <v>0</v>
      </c>
      <c r="AJ2061" s="12">
        <f t="shared" si="3117"/>
        <v>0</v>
      </c>
      <c r="AK2061" s="12">
        <f t="shared" si="3117"/>
        <v>0</v>
      </c>
      <c r="AL2061" s="12">
        <f t="shared" si="3117"/>
        <v>0</v>
      </c>
      <c r="AM2061" s="12">
        <f t="shared" si="3117"/>
        <v>0</v>
      </c>
      <c r="AN2061" s="12">
        <f t="shared" si="3117"/>
        <v>0</v>
      </c>
      <c r="AO2061" s="12">
        <f t="shared" si="3117"/>
        <v>0</v>
      </c>
      <c r="AP2061" s="12">
        <f t="shared" si="3117"/>
        <v>0</v>
      </c>
      <c r="AQ2061" s="12">
        <f t="shared" si="3117"/>
        <v>0</v>
      </c>
      <c r="AR2061" s="12">
        <v>0</v>
      </c>
      <c r="AS2061" s="12">
        <v>0</v>
      </c>
      <c r="AT2061" s="12">
        <f t="shared" ref="AT2061:BI2061" si="3118">SUM(AT2062:AT2064)</f>
        <v>0</v>
      </c>
      <c r="AU2061" s="12">
        <f t="shared" si="3118"/>
        <v>0</v>
      </c>
      <c r="AV2061" s="12">
        <f t="shared" si="3118"/>
        <v>0</v>
      </c>
      <c r="AW2061" s="12">
        <f t="shared" si="3118"/>
        <v>0</v>
      </c>
      <c r="AX2061" s="12">
        <f t="shared" si="3118"/>
        <v>0</v>
      </c>
      <c r="AY2061" s="12">
        <f t="shared" si="3118"/>
        <v>0</v>
      </c>
      <c r="AZ2061" s="12">
        <f t="shared" si="3118"/>
        <v>0</v>
      </c>
      <c r="BA2061" s="12">
        <f t="shared" si="3118"/>
        <v>0</v>
      </c>
      <c r="BB2061" s="12">
        <f t="shared" si="3118"/>
        <v>0</v>
      </c>
      <c r="BC2061" s="12">
        <f t="shared" si="3118"/>
        <v>0</v>
      </c>
      <c r="BD2061" s="12">
        <f t="shared" si="3118"/>
        <v>0</v>
      </c>
      <c r="BE2061" s="12">
        <f t="shared" si="3118"/>
        <v>0</v>
      </c>
      <c r="BF2061" s="12">
        <f t="shared" si="3118"/>
        <v>0</v>
      </c>
      <c r="BG2061" s="12">
        <f t="shared" si="3118"/>
        <v>0</v>
      </c>
      <c r="BH2061" s="12">
        <f t="shared" si="3118"/>
        <v>0</v>
      </c>
      <c r="BI2061" s="12">
        <f t="shared" si="3118"/>
        <v>0</v>
      </c>
      <c r="BJ2061" s="12">
        <v>0</v>
      </c>
      <c r="BK2061" s="12">
        <v>0</v>
      </c>
    </row>
    <row r="2062" spans="1:63" x14ac:dyDescent="0.25">
      <c r="A2062" s="4" t="s">
        <v>550</v>
      </c>
      <c r="B2062" s="4" t="s">
        <v>58</v>
      </c>
      <c r="C2062" s="4" t="s">
        <v>148</v>
      </c>
      <c r="D2062" s="107" t="s">
        <v>669</v>
      </c>
      <c r="E2062" s="117">
        <v>6139</v>
      </c>
      <c r="F2062" s="107"/>
      <c r="G2062" s="103" t="s">
        <v>1656</v>
      </c>
      <c r="H2062" s="13" t="s">
        <v>37</v>
      </c>
      <c r="I2062" s="14">
        <v>39219</v>
      </c>
      <c r="J2062" s="14">
        <v>0</v>
      </c>
      <c r="K2062" s="14"/>
      <c r="L2062" s="14"/>
      <c r="M2062" s="14">
        <f>5099</f>
        <v>5099</v>
      </c>
      <c r="N2062" s="14"/>
      <c r="O2062" s="14"/>
      <c r="P2062" s="14">
        <f t="shared" si="3077"/>
        <v>5099</v>
      </c>
      <c r="Q2062" s="14"/>
      <c r="R2062" s="14"/>
      <c r="S2062" s="14"/>
      <c r="T2062" s="14"/>
      <c r="U2062" s="14"/>
      <c r="V2062" s="14"/>
      <c r="W2062" s="14"/>
      <c r="X2062" s="14">
        <v>5099</v>
      </c>
      <c r="Y2062" s="14"/>
      <c r="Z2062" s="14">
        <v>5099</v>
      </c>
      <c r="AA2062" s="14">
        <v>0</v>
      </c>
      <c r="AB2062" s="14">
        <v>0</v>
      </c>
      <c r="AC2062" s="14"/>
      <c r="AD2062" s="14"/>
      <c r="AE2062" s="14"/>
      <c r="AF2062" s="14"/>
      <c r="AG2062" s="14"/>
      <c r="AH2062" s="14">
        <f t="shared" si="3078"/>
        <v>0</v>
      </c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>
        <v>0</v>
      </c>
      <c r="AS2062" s="14">
        <v>0</v>
      </c>
      <c r="AT2062" s="14">
        <v>0</v>
      </c>
      <c r="AU2062" s="14"/>
      <c r="AV2062" s="14"/>
      <c r="AW2062" s="14"/>
      <c r="AX2062" s="14"/>
      <c r="AY2062" s="14"/>
      <c r="AZ2062" s="14">
        <f t="shared" si="3079"/>
        <v>0</v>
      </c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>
        <v>0</v>
      </c>
      <c r="BK2062" s="14">
        <v>0</v>
      </c>
    </row>
    <row r="2063" spans="1:63" ht="22.5" x14ac:dyDescent="0.25">
      <c r="A2063" s="4" t="s">
        <v>550</v>
      </c>
      <c r="B2063" s="4" t="s">
        <v>58</v>
      </c>
      <c r="C2063" s="4" t="s">
        <v>148</v>
      </c>
      <c r="D2063" s="107" t="s">
        <v>669</v>
      </c>
      <c r="E2063" s="117">
        <v>6139</v>
      </c>
      <c r="F2063" s="107" t="s">
        <v>676</v>
      </c>
      <c r="G2063" s="103" t="s">
        <v>1656</v>
      </c>
      <c r="H2063" s="13" t="s">
        <v>39</v>
      </c>
      <c r="I2063" s="14">
        <v>2081</v>
      </c>
      <c r="J2063" s="14">
        <v>0</v>
      </c>
      <c r="K2063" s="14"/>
      <c r="L2063" s="14"/>
      <c r="M2063" s="14"/>
      <c r="N2063" s="14"/>
      <c r="O2063" s="14"/>
      <c r="P2063" s="14">
        <f t="shared" si="3077"/>
        <v>0</v>
      </c>
      <c r="Q2063" s="14"/>
      <c r="R2063" s="14"/>
      <c r="S2063" s="14"/>
      <c r="T2063" s="14"/>
      <c r="U2063" s="14"/>
      <c r="V2063" s="14"/>
      <c r="W2063" s="14"/>
      <c r="X2063" s="14"/>
      <c r="Y2063" s="14"/>
      <c r="Z2063" s="14">
        <v>0</v>
      </c>
      <c r="AA2063" s="14">
        <v>0</v>
      </c>
      <c r="AB2063" s="14">
        <v>0</v>
      </c>
      <c r="AC2063" s="14"/>
      <c r="AD2063" s="14"/>
      <c r="AE2063" s="14"/>
      <c r="AF2063" s="14"/>
      <c r="AG2063" s="14"/>
      <c r="AH2063" s="14">
        <f t="shared" si="3078"/>
        <v>0</v>
      </c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>
        <v>0</v>
      </c>
      <c r="AS2063" s="14">
        <v>0</v>
      </c>
      <c r="AT2063" s="14">
        <v>0</v>
      </c>
      <c r="AU2063" s="14"/>
      <c r="AV2063" s="14"/>
      <c r="AW2063" s="14"/>
      <c r="AX2063" s="14"/>
      <c r="AY2063" s="14"/>
      <c r="AZ2063" s="14">
        <f t="shared" si="3079"/>
        <v>0</v>
      </c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>
        <v>0</v>
      </c>
      <c r="BK2063" s="14">
        <v>0</v>
      </c>
    </row>
    <row r="2064" spans="1:63" ht="33.75" x14ac:dyDescent="0.25">
      <c r="A2064" s="4" t="s">
        <v>550</v>
      </c>
      <c r="B2064" s="4" t="s">
        <v>58</v>
      </c>
      <c r="C2064" s="4" t="s">
        <v>148</v>
      </c>
      <c r="D2064" s="107" t="s">
        <v>669</v>
      </c>
      <c r="E2064" s="117">
        <v>6139</v>
      </c>
      <c r="F2064" s="107" t="s">
        <v>677</v>
      </c>
      <c r="G2064" s="103" t="s">
        <v>1656</v>
      </c>
      <c r="H2064" s="13" t="s">
        <v>40</v>
      </c>
      <c r="I2064" s="14">
        <v>1000</v>
      </c>
      <c r="J2064" s="14">
        <v>0</v>
      </c>
      <c r="K2064" s="14"/>
      <c r="L2064" s="14"/>
      <c r="M2064" s="14"/>
      <c r="N2064" s="14"/>
      <c r="O2064" s="14"/>
      <c r="P2064" s="14">
        <f t="shared" si="3077"/>
        <v>0</v>
      </c>
      <c r="Q2064" s="14"/>
      <c r="R2064" s="14"/>
      <c r="S2064" s="14"/>
      <c r="T2064" s="14"/>
      <c r="U2064" s="14"/>
      <c r="V2064" s="14"/>
      <c r="W2064" s="14"/>
      <c r="X2064" s="14"/>
      <c r="Y2064" s="14"/>
      <c r="Z2064" s="14">
        <v>0</v>
      </c>
      <c r="AA2064" s="14">
        <v>0</v>
      </c>
      <c r="AB2064" s="14">
        <v>0</v>
      </c>
      <c r="AC2064" s="14"/>
      <c r="AD2064" s="14"/>
      <c r="AE2064" s="14"/>
      <c r="AF2064" s="14"/>
      <c r="AG2064" s="14"/>
      <c r="AH2064" s="14">
        <f t="shared" si="3078"/>
        <v>0</v>
      </c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>
        <v>0</v>
      </c>
      <c r="AS2064" s="14">
        <v>0</v>
      </c>
      <c r="AT2064" s="14">
        <v>0</v>
      </c>
      <c r="AU2064" s="14"/>
      <c r="AV2064" s="14"/>
      <c r="AW2064" s="14"/>
      <c r="AX2064" s="14"/>
      <c r="AY2064" s="14"/>
      <c r="AZ2064" s="14">
        <f t="shared" si="3079"/>
        <v>0</v>
      </c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>
        <v>0</v>
      </c>
      <c r="BK2064" s="14">
        <v>0</v>
      </c>
    </row>
    <row r="2065" spans="1:63" ht="33.75" x14ac:dyDescent="0.25">
      <c r="A2065" s="1" t="s">
        <v>0</v>
      </c>
      <c r="B2065" s="1" t="s">
        <v>0</v>
      </c>
      <c r="C2065" s="1" t="s">
        <v>0</v>
      </c>
      <c r="D2065" s="106" t="s">
        <v>0</v>
      </c>
      <c r="E2065" s="106" t="s">
        <v>0</v>
      </c>
      <c r="F2065" s="106" t="s">
        <v>0</v>
      </c>
      <c r="G2065" s="2" t="s">
        <v>0</v>
      </c>
      <c r="H2065" s="10" t="s">
        <v>41</v>
      </c>
      <c r="I2065" s="11">
        <f>SUM(I2066)</f>
        <v>100</v>
      </c>
      <c r="J2065" s="11">
        <f t="shared" ref="J2065:Y2066" si="3119">SUM(J2066)</f>
        <v>0</v>
      </c>
      <c r="K2065" s="11">
        <f t="shared" si="3119"/>
        <v>0</v>
      </c>
      <c r="L2065" s="11">
        <f t="shared" si="3119"/>
        <v>0</v>
      </c>
      <c r="M2065" s="11">
        <f t="shared" si="3119"/>
        <v>0</v>
      </c>
      <c r="N2065" s="11">
        <f t="shared" si="3119"/>
        <v>0</v>
      </c>
      <c r="O2065" s="11">
        <f t="shared" si="3119"/>
        <v>0</v>
      </c>
      <c r="P2065" s="11">
        <f t="shared" si="3119"/>
        <v>0</v>
      </c>
      <c r="Q2065" s="11">
        <f t="shared" si="3119"/>
        <v>0</v>
      </c>
      <c r="R2065" s="11">
        <f t="shared" si="3119"/>
        <v>0</v>
      </c>
      <c r="S2065" s="11">
        <f t="shared" si="3119"/>
        <v>0</v>
      </c>
      <c r="T2065" s="11">
        <f t="shared" si="3119"/>
        <v>0</v>
      </c>
      <c r="U2065" s="11">
        <f t="shared" si="3119"/>
        <v>0</v>
      </c>
      <c r="V2065" s="11">
        <f t="shared" si="3119"/>
        <v>0</v>
      </c>
      <c r="W2065" s="11">
        <f t="shared" si="3119"/>
        <v>0</v>
      </c>
      <c r="X2065" s="11">
        <f t="shared" si="3119"/>
        <v>0</v>
      </c>
      <c r="Y2065" s="11">
        <f t="shared" si="3119"/>
        <v>0</v>
      </c>
      <c r="Z2065" s="11">
        <v>0</v>
      </c>
      <c r="AA2065" s="11">
        <v>0</v>
      </c>
      <c r="AB2065" s="11">
        <f t="shared" ref="AB2065:AQ2066" si="3120">SUM(AB2066)</f>
        <v>0</v>
      </c>
      <c r="AC2065" s="11">
        <f t="shared" si="3120"/>
        <v>0</v>
      </c>
      <c r="AD2065" s="11">
        <f t="shared" si="3120"/>
        <v>0</v>
      </c>
      <c r="AE2065" s="11">
        <f t="shared" si="3120"/>
        <v>0</v>
      </c>
      <c r="AF2065" s="11">
        <f t="shared" si="3120"/>
        <v>0</v>
      </c>
      <c r="AG2065" s="11">
        <f t="shared" si="3120"/>
        <v>0</v>
      </c>
      <c r="AH2065" s="11">
        <f t="shared" si="3120"/>
        <v>0</v>
      </c>
      <c r="AI2065" s="11">
        <f t="shared" si="3120"/>
        <v>0</v>
      </c>
      <c r="AJ2065" s="11">
        <f t="shared" si="3120"/>
        <v>0</v>
      </c>
      <c r="AK2065" s="11">
        <f t="shared" si="3120"/>
        <v>0</v>
      </c>
      <c r="AL2065" s="11">
        <f t="shared" si="3120"/>
        <v>0</v>
      </c>
      <c r="AM2065" s="11">
        <f t="shared" si="3120"/>
        <v>0</v>
      </c>
      <c r="AN2065" s="11">
        <f t="shared" si="3120"/>
        <v>0</v>
      </c>
      <c r="AO2065" s="11">
        <f t="shared" si="3120"/>
        <v>0</v>
      </c>
      <c r="AP2065" s="11">
        <f t="shared" si="3120"/>
        <v>0</v>
      </c>
      <c r="AQ2065" s="11">
        <f t="shared" si="3120"/>
        <v>0</v>
      </c>
      <c r="AR2065" s="11">
        <v>0</v>
      </c>
      <c r="AS2065" s="11">
        <v>0</v>
      </c>
      <c r="AT2065" s="11">
        <f t="shared" ref="AT2065:BI2066" si="3121">SUM(AT2066)</f>
        <v>0</v>
      </c>
      <c r="AU2065" s="11">
        <f t="shared" si="3121"/>
        <v>0</v>
      </c>
      <c r="AV2065" s="11">
        <f t="shared" si="3121"/>
        <v>0</v>
      </c>
      <c r="AW2065" s="11">
        <f t="shared" si="3121"/>
        <v>0</v>
      </c>
      <c r="AX2065" s="11">
        <f t="shared" si="3121"/>
        <v>0</v>
      </c>
      <c r="AY2065" s="11">
        <f t="shared" si="3121"/>
        <v>0</v>
      </c>
      <c r="AZ2065" s="11">
        <f t="shared" si="3121"/>
        <v>0</v>
      </c>
      <c r="BA2065" s="11">
        <f t="shared" si="3121"/>
        <v>0</v>
      </c>
      <c r="BB2065" s="11">
        <f t="shared" si="3121"/>
        <v>0</v>
      </c>
      <c r="BC2065" s="11">
        <f t="shared" si="3121"/>
        <v>0</v>
      </c>
      <c r="BD2065" s="11">
        <f t="shared" si="3121"/>
        <v>0</v>
      </c>
      <c r="BE2065" s="11">
        <f t="shared" si="3121"/>
        <v>0</v>
      </c>
      <c r="BF2065" s="11">
        <f t="shared" si="3121"/>
        <v>0</v>
      </c>
      <c r="BG2065" s="11">
        <f t="shared" si="3121"/>
        <v>0</v>
      </c>
      <c r="BH2065" s="11">
        <f t="shared" si="3121"/>
        <v>0</v>
      </c>
      <c r="BI2065" s="11">
        <f t="shared" si="3121"/>
        <v>0</v>
      </c>
      <c r="BJ2065" s="11">
        <v>0</v>
      </c>
      <c r="BK2065" s="11">
        <v>0</v>
      </c>
    </row>
    <row r="2066" spans="1:63" ht="22.5" x14ac:dyDescent="0.25">
      <c r="A2066" s="4" t="s">
        <v>550</v>
      </c>
      <c r="B2066" s="4" t="s">
        <v>58</v>
      </c>
      <c r="C2066" s="4" t="s">
        <v>148</v>
      </c>
      <c r="D2066" s="107" t="s">
        <v>669</v>
      </c>
      <c r="E2066" s="106" t="s">
        <v>42</v>
      </c>
      <c r="F2066" s="106" t="s">
        <v>0</v>
      </c>
      <c r="G2066" s="2" t="s">
        <v>0</v>
      </c>
      <c r="H2066" s="2" t="s">
        <v>43</v>
      </c>
      <c r="I2066" s="12">
        <f>SUM(I2067)</f>
        <v>100</v>
      </c>
      <c r="J2066" s="12">
        <f t="shared" si="3119"/>
        <v>0</v>
      </c>
      <c r="K2066" s="12">
        <f t="shared" ref="K2066:Y2066" si="3122">SUM(K2067)</f>
        <v>0</v>
      </c>
      <c r="L2066" s="12">
        <f t="shared" si="3122"/>
        <v>0</v>
      </c>
      <c r="M2066" s="12">
        <f t="shared" si="3122"/>
        <v>0</v>
      </c>
      <c r="N2066" s="12">
        <f t="shared" si="3122"/>
        <v>0</v>
      </c>
      <c r="O2066" s="12">
        <f t="shared" si="3122"/>
        <v>0</v>
      </c>
      <c r="P2066" s="12">
        <f t="shared" si="3122"/>
        <v>0</v>
      </c>
      <c r="Q2066" s="12">
        <f t="shared" si="3122"/>
        <v>0</v>
      </c>
      <c r="R2066" s="12">
        <f t="shared" si="3122"/>
        <v>0</v>
      </c>
      <c r="S2066" s="12">
        <f t="shared" si="3122"/>
        <v>0</v>
      </c>
      <c r="T2066" s="12">
        <f t="shared" si="3122"/>
        <v>0</v>
      </c>
      <c r="U2066" s="12">
        <f t="shared" si="3122"/>
        <v>0</v>
      </c>
      <c r="V2066" s="12">
        <f t="shared" si="3122"/>
        <v>0</v>
      </c>
      <c r="W2066" s="12">
        <f t="shared" si="3122"/>
        <v>0</v>
      </c>
      <c r="X2066" s="12">
        <f t="shared" si="3122"/>
        <v>0</v>
      </c>
      <c r="Y2066" s="12">
        <f t="shared" si="3122"/>
        <v>0</v>
      </c>
      <c r="Z2066" s="12">
        <v>0</v>
      </c>
      <c r="AA2066" s="12">
        <v>0</v>
      </c>
      <c r="AB2066" s="12">
        <f t="shared" si="3120"/>
        <v>0</v>
      </c>
      <c r="AC2066" s="12">
        <f t="shared" ref="AC2066:AQ2066" si="3123">SUM(AC2067)</f>
        <v>0</v>
      </c>
      <c r="AD2066" s="12">
        <f t="shared" si="3123"/>
        <v>0</v>
      </c>
      <c r="AE2066" s="12">
        <f t="shared" si="3123"/>
        <v>0</v>
      </c>
      <c r="AF2066" s="12">
        <f t="shared" si="3123"/>
        <v>0</v>
      </c>
      <c r="AG2066" s="12">
        <f t="shared" si="3123"/>
        <v>0</v>
      </c>
      <c r="AH2066" s="12">
        <f t="shared" si="3123"/>
        <v>0</v>
      </c>
      <c r="AI2066" s="12">
        <f t="shared" si="3123"/>
        <v>0</v>
      </c>
      <c r="AJ2066" s="12">
        <f t="shared" si="3123"/>
        <v>0</v>
      </c>
      <c r="AK2066" s="12">
        <f t="shared" si="3123"/>
        <v>0</v>
      </c>
      <c r="AL2066" s="12">
        <f t="shared" si="3123"/>
        <v>0</v>
      </c>
      <c r="AM2066" s="12">
        <f t="shared" si="3123"/>
        <v>0</v>
      </c>
      <c r="AN2066" s="12">
        <f t="shared" si="3123"/>
        <v>0</v>
      </c>
      <c r="AO2066" s="12">
        <f t="shared" si="3123"/>
        <v>0</v>
      </c>
      <c r="AP2066" s="12">
        <f t="shared" si="3123"/>
        <v>0</v>
      </c>
      <c r="AQ2066" s="12">
        <f t="shared" si="3123"/>
        <v>0</v>
      </c>
      <c r="AR2066" s="12">
        <v>0</v>
      </c>
      <c r="AS2066" s="12">
        <v>0</v>
      </c>
      <c r="AT2066" s="12">
        <f t="shared" si="3121"/>
        <v>0</v>
      </c>
      <c r="AU2066" s="12">
        <f t="shared" ref="AU2066:BI2066" si="3124">SUM(AU2067)</f>
        <v>0</v>
      </c>
      <c r="AV2066" s="12">
        <f t="shared" si="3124"/>
        <v>0</v>
      </c>
      <c r="AW2066" s="12">
        <f t="shared" si="3124"/>
        <v>0</v>
      </c>
      <c r="AX2066" s="12">
        <f t="shared" si="3124"/>
        <v>0</v>
      </c>
      <c r="AY2066" s="12">
        <f t="shared" si="3124"/>
        <v>0</v>
      </c>
      <c r="AZ2066" s="12">
        <f t="shared" si="3124"/>
        <v>0</v>
      </c>
      <c r="BA2066" s="12">
        <f t="shared" si="3124"/>
        <v>0</v>
      </c>
      <c r="BB2066" s="12">
        <f t="shared" si="3124"/>
        <v>0</v>
      </c>
      <c r="BC2066" s="12">
        <f t="shared" si="3124"/>
        <v>0</v>
      </c>
      <c r="BD2066" s="12">
        <f t="shared" si="3124"/>
        <v>0</v>
      </c>
      <c r="BE2066" s="12">
        <f t="shared" si="3124"/>
        <v>0</v>
      </c>
      <c r="BF2066" s="12">
        <f t="shared" si="3124"/>
        <v>0</v>
      </c>
      <c r="BG2066" s="12">
        <f t="shared" si="3124"/>
        <v>0</v>
      </c>
      <c r="BH2066" s="12">
        <f t="shared" si="3124"/>
        <v>0</v>
      </c>
      <c r="BI2066" s="12">
        <f t="shared" si="3124"/>
        <v>0</v>
      </c>
      <c r="BJ2066" s="12">
        <v>0</v>
      </c>
      <c r="BK2066" s="12">
        <v>0</v>
      </c>
    </row>
    <row r="2067" spans="1:63" x14ac:dyDescent="0.25">
      <c r="A2067" s="4" t="s">
        <v>550</v>
      </c>
      <c r="B2067" s="4" t="s">
        <v>58</v>
      </c>
      <c r="C2067" s="4" t="s">
        <v>148</v>
      </c>
      <c r="D2067" s="107" t="s">
        <v>669</v>
      </c>
      <c r="E2067" s="117">
        <v>6148</v>
      </c>
      <c r="F2067" s="107"/>
      <c r="G2067" s="103" t="s">
        <v>1656</v>
      </c>
      <c r="H2067" s="13" t="s">
        <v>47</v>
      </c>
      <c r="I2067" s="14">
        <v>100</v>
      </c>
      <c r="J2067" s="14">
        <v>0</v>
      </c>
      <c r="K2067" s="14"/>
      <c r="L2067" s="14"/>
      <c r="M2067" s="14"/>
      <c r="N2067" s="14"/>
      <c r="O2067" s="14"/>
      <c r="P2067" s="14">
        <f t="shared" si="3077"/>
        <v>0</v>
      </c>
      <c r="Q2067" s="14"/>
      <c r="R2067" s="14"/>
      <c r="S2067" s="14"/>
      <c r="T2067" s="14"/>
      <c r="U2067" s="14"/>
      <c r="V2067" s="14"/>
      <c r="W2067" s="14"/>
      <c r="X2067" s="14"/>
      <c r="Y2067" s="14"/>
      <c r="Z2067" s="14">
        <v>0</v>
      </c>
      <c r="AA2067" s="14">
        <v>0</v>
      </c>
      <c r="AB2067" s="14">
        <v>0</v>
      </c>
      <c r="AC2067" s="14"/>
      <c r="AD2067" s="14"/>
      <c r="AE2067" s="14"/>
      <c r="AF2067" s="14"/>
      <c r="AG2067" s="14"/>
      <c r="AH2067" s="14">
        <f t="shared" si="3078"/>
        <v>0</v>
      </c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>
        <v>0</v>
      </c>
      <c r="AS2067" s="14">
        <v>0</v>
      </c>
      <c r="AT2067" s="14">
        <v>0</v>
      </c>
      <c r="AU2067" s="14"/>
      <c r="AV2067" s="14"/>
      <c r="AW2067" s="14"/>
      <c r="AX2067" s="14"/>
      <c r="AY2067" s="14"/>
      <c r="AZ2067" s="14">
        <f t="shared" si="3079"/>
        <v>0</v>
      </c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>
        <v>0</v>
      </c>
      <c r="BK2067" s="14">
        <v>0</v>
      </c>
    </row>
    <row r="2068" spans="1:63" ht="33.75" x14ac:dyDescent="0.25">
      <c r="A2068" s="1" t="s">
        <v>0</v>
      </c>
      <c r="B2068" s="1" t="s">
        <v>0</v>
      </c>
      <c r="C2068" s="1" t="s">
        <v>0</v>
      </c>
      <c r="D2068" s="106" t="s">
        <v>0</v>
      </c>
      <c r="E2068" s="106" t="s">
        <v>0</v>
      </c>
      <c r="F2068" s="106" t="s">
        <v>0</v>
      </c>
      <c r="G2068" s="2" t="s">
        <v>0</v>
      </c>
      <c r="H2068" s="10" t="s">
        <v>49</v>
      </c>
      <c r="I2068" s="11">
        <f>SUM(I2069)</f>
        <v>20000</v>
      </c>
      <c r="J2068" s="11">
        <f t="shared" ref="J2068:Y2069" si="3125">SUM(J2069)</f>
        <v>0</v>
      </c>
      <c r="K2068" s="11">
        <f t="shared" si="3125"/>
        <v>0</v>
      </c>
      <c r="L2068" s="11">
        <f t="shared" si="3125"/>
        <v>0</v>
      </c>
      <c r="M2068" s="11">
        <f t="shared" si="3125"/>
        <v>0</v>
      </c>
      <c r="N2068" s="11">
        <f t="shared" si="3125"/>
        <v>0</v>
      </c>
      <c r="O2068" s="11">
        <f t="shared" si="3125"/>
        <v>0</v>
      </c>
      <c r="P2068" s="11">
        <f t="shared" si="3125"/>
        <v>0</v>
      </c>
      <c r="Q2068" s="11">
        <f t="shared" si="3125"/>
        <v>0</v>
      </c>
      <c r="R2068" s="11">
        <f t="shared" si="3125"/>
        <v>0</v>
      </c>
      <c r="S2068" s="11">
        <f t="shared" si="3125"/>
        <v>0</v>
      </c>
      <c r="T2068" s="11">
        <f t="shared" si="3125"/>
        <v>0</v>
      </c>
      <c r="U2068" s="11">
        <f t="shared" si="3125"/>
        <v>0</v>
      </c>
      <c r="V2068" s="11">
        <f t="shared" si="3125"/>
        <v>0</v>
      </c>
      <c r="W2068" s="11">
        <f t="shared" si="3125"/>
        <v>0</v>
      </c>
      <c r="X2068" s="11">
        <f t="shared" si="3125"/>
        <v>0</v>
      </c>
      <c r="Y2068" s="11">
        <f t="shared" si="3125"/>
        <v>0</v>
      </c>
      <c r="Z2068" s="11">
        <v>0</v>
      </c>
      <c r="AA2068" s="11">
        <v>0</v>
      </c>
      <c r="AB2068" s="11">
        <f t="shared" ref="AB2068:AQ2069" si="3126">SUM(AB2069)</f>
        <v>0</v>
      </c>
      <c r="AC2068" s="11">
        <f t="shared" si="3126"/>
        <v>0</v>
      </c>
      <c r="AD2068" s="11">
        <f t="shared" si="3126"/>
        <v>0</v>
      </c>
      <c r="AE2068" s="11">
        <f t="shared" si="3126"/>
        <v>0</v>
      </c>
      <c r="AF2068" s="11">
        <f t="shared" si="3126"/>
        <v>0</v>
      </c>
      <c r="AG2068" s="11">
        <f t="shared" si="3126"/>
        <v>0</v>
      </c>
      <c r="AH2068" s="11">
        <f t="shared" si="3126"/>
        <v>0</v>
      </c>
      <c r="AI2068" s="11">
        <f t="shared" si="3126"/>
        <v>0</v>
      </c>
      <c r="AJ2068" s="11">
        <f t="shared" si="3126"/>
        <v>0</v>
      </c>
      <c r="AK2068" s="11">
        <f t="shared" si="3126"/>
        <v>0</v>
      </c>
      <c r="AL2068" s="11">
        <f t="shared" si="3126"/>
        <v>0</v>
      </c>
      <c r="AM2068" s="11">
        <f t="shared" si="3126"/>
        <v>0</v>
      </c>
      <c r="AN2068" s="11">
        <f t="shared" si="3126"/>
        <v>0</v>
      </c>
      <c r="AO2068" s="11">
        <f t="shared" si="3126"/>
        <v>0</v>
      </c>
      <c r="AP2068" s="11">
        <f t="shared" si="3126"/>
        <v>0</v>
      </c>
      <c r="AQ2068" s="11">
        <f t="shared" si="3126"/>
        <v>0</v>
      </c>
      <c r="AR2068" s="11">
        <v>0</v>
      </c>
      <c r="AS2068" s="11">
        <v>0</v>
      </c>
      <c r="AT2068" s="11">
        <f t="shared" ref="AT2068:BI2069" si="3127">SUM(AT2069)</f>
        <v>0</v>
      </c>
      <c r="AU2068" s="11">
        <f t="shared" si="3127"/>
        <v>0</v>
      </c>
      <c r="AV2068" s="11">
        <f t="shared" si="3127"/>
        <v>0</v>
      </c>
      <c r="AW2068" s="11">
        <f t="shared" si="3127"/>
        <v>0</v>
      </c>
      <c r="AX2068" s="11">
        <f t="shared" si="3127"/>
        <v>0</v>
      </c>
      <c r="AY2068" s="11">
        <f t="shared" si="3127"/>
        <v>0</v>
      </c>
      <c r="AZ2068" s="11">
        <f t="shared" si="3127"/>
        <v>0</v>
      </c>
      <c r="BA2068" s="11">
        <f t="shared" si="3127"/>
        <v>0</v>
      </c>
      <c r="BB2068" s="11">
        <f t="shared" si="3127"/>
        <v>0</v>
      </c>
      <c r="BC2068" s="11">
        <f t="shared" si="3127"/>
        <v>0</v>
      </c>
      <c r="BD2068" s="11">
        <f t="shared" si="3127"/>
        <v>0</v>
      </c>
      <c r="BE2068" s="11">
        <f t="shared" si="3127"/>
        <v>0</v>
      </c>
      <c r="BF2068" s="11">
        <f t="shared" si="3127"/>
        <v>0</v>
      </c>
      <c r="BG2068" s="11">
        <f t="shared" si="3127"/>
        <v>0</v>
      </c>
      <c r="BH2068" s="11">
        <f t="shared" si="3127"/>
        <v>0</v>
      </c>
      <c r="BI2068" s="11">
        <f t="shared" si="3127"/>
        <v>0</v>
      </c>
      <c r="BJ2068" s="11">
        <v>0</v>
      </c>
      <c r="BK2068" s="11">
        <v>0</v>
      </c>
    </row>
    <row r="2069" spans="1:63" x14ac:dyDescent="0.25">
      <c r="A2069" s="4" t="s">
        <v>550</v>
      </c>
      <c r="B2069" s="4" t="s">
        <v>58</v>
      </c>
      <c r="C2069" s="4" t="s">
        <v>148</v>
      </c>
      <c r="D2069" s="107" t="s">
        <v>669</v>
      </c>
      <c r="E2069" s="106" t="s">
        <v>50</v>
      </c>
      <c r="F2069" s="106" t="s">
        <v>0</v>
      </c>
      <c r="G2069" s="2" t="s">
        <v>0</v>
      </c>
      <c r="H2069" s="2" t="s">
        <v>51</v>
      </c>
      <c r="I2069" s="12">
        <f>SUM(I2070)</f>
        <v>20000</v>
      </c>
      <c r="J2069" s="12">
        <f t="shared" si="3125"/>
        <v>0</v>
      </c>
      <c r="K2069" s="12">
        <f t="shared" ref="K2069:Y2069" si="3128">SUM(K2070)</f>
        <v>0</v>
      </c>
      <c r="L2069" s="12">
        <f t="shared" si="3128"/>
        <v>0</v>
      </c>
      <c r="M2069" s="12">
        <f t="shared" si="3128"/>
        <v>0</v>
      </c>
      <c r="N2069" s="12">
        <f t="shared" si="3128"/>
        <v>0</v>
      </c>
      <c r="O2069" s="12">
        <f t="shared" si="3128"/>
        <v>0</v>
      </c>
      <c r="P2069" s="12">
        <f t="shared" si="3128"/>
        <v>0</v>
      </c>
      <c r="Q2069" s="12">
        <f t="shared" si="3128"/>
        <v>0</v>
      </c>
      <c r="R2069" s="12">
        <f t="shared" si="3128"/>
        <v>0</v>
      </c>
      <c r="S2069" s="12">
        <f t="shared" si="3128"/>
        <v>0</v>
      </c>
      <c r="T2069" s="12">
        <f t="shared" si="3128"/>
        <v>0</v>
      </c>
      <c r="U2069" s="12">
        <f t="shared" si="3128"/>
        <v>0</v>
      </c>
      <c r="V2069" s="12">
        <f t="shared" si="3128"/>
        <v>0</v>
      </c>
      <c r="W2069" s="12">
        <f t="shared" si="3128"/>
        <v>0</v>
      </c>
      <c r="X2069" s="12">
        <f t="shared" si="3128"/>
        <v>0</v>
      </c>
      <c r="Y2069" s="12">
        <f t="shared" si="3128"/>
        <v>0</v>
      </c>
      <c r="Z2069" s="12">
        <v>0</v>
      </c>
      <c r="AA2069" s="12">
        <v>0</v>
      </c>
      <c r="AB2069" s="12">
        <f t="shared" si="3126"/>
        <v>0</v>
      </c>
      <c r="AC2069" s="12">
        <f t="shared" ref="AC2069:AQ2069" si="3129">SUM(AC2070)</f>
        <v>0</v>
      </c>
      <c r="AD2069" s="12">
        <f t="shared" si="3129"/>
        <v>0</v>
      </c>
      <c r="AE2069" s="12">
        <f t="shared" si="3129"/>
        <v>0</v>
      </c>
      <c r="AF2069" s="12">
        <f t="shared" si="3129"/>
        <v>0</v>
      </c>
      <c r="AG2069" s="12">
        <f t="shared" si="3129"/>
        <v>0</v>
      </c>
      <c r="AH2069" s="12">
        <f t="shared" si="3129"/>
        <v>0</v>
      </c>
      <c r="AI2069" s="12">
        <f t="shared" si="3129"/>
        <v>0</v>
      </c>
      <c r="AJ2069" s="12">
        <f t="shared" si="3129"/>
        <v>0</v>
      </c>
      <c r="AK2069" s="12">
        <f t="shared" si="3129"/>
        <v>0</v>
      </c>
      <c r="AL2069" s="12">
        <f t="shared" si="3129"/>
        <v>0</v>
      </c>
      <c r="AM2069" s="12">
        <f t="shared" si="3129"/>
        <v>0</v>
      </c>
      <c r="AN2069" s="12">
        <f t="shared" si="3129"/>
        <v>0</v>
      </c>
      <c r="AO2069" s="12">
        <f t="shared" si="3129"/>
        <v>0</v>
      </c>
      <c r="AP2069" s="12">
        <f t="shared" si="3129"/>
        <v>0</v>
      </c>
      <c r="AQ2069" s="12">
        <f t="shared" si="3129"/>
        <v>0</v>
      </c>
      <c r="AR2069" s="12">
        <v>0</v>
      </c>
      <c r="AS2069" s="12">
        <v>0</v>
      </c>
      <c r="AT2069" s="12">
        <f t="shared" si="3127"/>
        <v>0</v>
      </c>
      <c r="AU2069" s="12">
        <f t="shared" ref="AU2069:BI2069" si="3130">SUM(AU2070)</f>
        <v>0</v>
      </c>
      <c r="AV2069" s="12">
        <f t="shared" si="3130"/>
        <v>0</v>
      </c>
      <c r="AW2069" s="12">
        <f t="shared" si="3130"/>
        <v>0</v>
      </c>
      <c r="AX2069" s="12">
        <f t="shared" si="3130"/>
        <v>0</v>
      </c>
      <c r="AY2069" s="12">
        <f t="shared" si="3130"/>
        <v>0</v>
      </c>
      <c r="AZ2069" s="12">
        <f t="shared" si="3130"/>
        <v>0</v>
      </c>
      <c r="BA2069" s="12">
        <f t="shared" si="3130"/>
        <v>0</v>
      </c>
      <c r="BB2069" s="12">
        <f t="shared" si="3130"/>
        <v>0</v>
      </c>
      <c r="BC2069" s="12">
        <f t="shared" si="3130"/>
        <v>0</v>
      </c>
      <c r="BD2069" s="12">
        <f t="shared" si="3130"/>
        <v>0</v>
      </c>
      <c r="BE2069" s="12">
        <f t="shared" si="3130"/>
        <v>0</v>
      </c>
      <c r="BF2069" s="12">
        <f t="shared" si="3130"/>
        <v>0</v>
      </c>
      <c r="BG2069" s="12">
        <f t="shared" si="3130"/>
        <v>0</v>
      </c>
      <c r="BH2069" s="12">
        <f t="shared" si="3130"/>
        <v>0</v>
      </c>
      <c r="BI2069" s="12">
        <f t="shared" si="3130"/>
        <v>0</v>
      </c>
      <c r="BJ2069" s="12">
        <v>0</v>
      </c>
      <c r="BK2069" s="12">
        <v>0</v>
      </c>
    </row>
    <row r="2070" spans="1:63" x14ac:dyDescent="0.25">
      <c r="A2070" s="4" t="s">
        <v>550</v>
      </c>
      <c r="B2070" s="4" t="s">
        <v>58</v>
      </c>
      <c r="C2070" s="4" t="s">
        <v>148</v>
      </c>
      <c r="D2070" s="107" t="s">
        <v>669</v>
      </c>
      <c r="E2070" s="117">
        <v>8213</v>
      </c>
      <c r="F2070" s="107"/>
      <c r="G2070" s="103" t="s">
        <v>1656</v>
      </c>
      <c r="H2070" s="13" t="s">
        <v>53</v>
      </c>
      <c r="I2070" s="14">
        <v>20000</v>
      </c>
      <c r="J2070" s="14">
        <v>0</v>
      </c>
      <c r="K2070" s="14"/>
      <c r="L2070" s="14"/>
      <c r="M2070" s="14"/>
      <c r="N2070" s="14"/>
      <c r="O2070" s="14"/>
      <c r="P2070" s="14">
        <f t="shared" si="3077"/>
        <v>0</v>
      </c>
      <c r="Q2070" s="14"/>
      <c r="R2070" s="14"/>
      <c r="S2070" s="14"/>
      <c r="T2070" s="14"/>
      <c r="U2070" s="14"/>
      <c r="V2070" s="14"/>
      <c r="W2070" s="14"/>
      <c r="X2070" s="14"/>
      <c r="Y2070" s="14"/>
      <c r="Z2070" s="14">
        <v>0</v>
      </c>
      <c r="AA2070" s="14">
        <v>0</v>
      </c>
      <c r="AB2070" s="14">
        <v>0</v>
      </c>
      <c r="AC2070" s="14"/>
      <c r="AD2070" s="14"/>
      <c r="AE2070" s="14"/>
      <c r="AF2070" s="14"/>
      <c r="AG2070" s="14"/>
      <c r="AH2070" s="14">
        <f t="shared" si="3078"/>
        <v>0</v>
      </c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>
        <v>0</v>
      </c>
      <c r="AS2070" s="14">
        <v>0</v>
      </c>
      <c r="AT2070" s="14">
        <v>0</v>
      </c>
      <c r="AU2070" s="14"/>
      <c r="AV2070" s="14"/>
      <c r="AW2070" s="14"/>
      <c r="AX2070" s="14"/>
      <c r="AY2070" s="14"/>
      <c r="AZ2070" s="14">
        <f t="shared" si="3079"/>
        <v>0</v>
      </c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>
        <v>0</v>
      </c>
      <c r="BK2070" s="14">
        <v>0</v>
      </c>
    </row>
    <row r="2071" spans="1:63" ht="22.5" x14ac:dyDescent="0.25">
      <c r="A2071" s="13" t="s">
        <v>0</v>
      </c>
      <c r="B2071" s="13" t="s">
        <v>0</v>
      </c>
      <c r="C2071" s="13" t="s">
        <v>0</v>
      </c>
      <c r="D2071" s="103" t="s">
        <v>0</v>
      </c>
      <c r="E2071" s="103" t="s">
        <v>0</v>
      </c>
      <c r="F2071" s="103" t="s">
        <v>0</v>
      </c>
      <c r="G2071" s="13" t="s">
        <v>0</v>
      </c>
      <c r="H2071" s="10" t="s">
        <v>678</v>
      </c>
      <c r="I2071" s="11">
        <f>SUM(I2068,I2065,I2041)</f>
        <v>1107678</v>
      </c>
      <c r="J2071" s="11">
        <f t="shared" ref="J2071:Y2071" si="3131">SUM(J2068,J2065,J2041)</f>
        <v>0</v>
      </c>
      <c r="K2071" s="11">
        <f t="shared" si="3131"/>
        <v>0</v>
      </c>
      <c r="L2071" s="11">
        <f t="shared" si="3131"/>
        <v>0</v>
      </c>
      <c r="M2071" s="11">
        <f t="shared" si="3131"/>
        <v>5679</v>
      </c>
      <c r="N2071" s="11">
        <f t="shared" si="3131"/>
        <v>0</v>
      </c>
      <c r="O2071" s="11">
        <f t="shared" si="3131"/>
        <v>0</v>
      </c>
      <c r="P2071" s="11">
        <f t="shared" si="3131"/>
        <v>5679</v>
      </c>
      <c r="Q2071" s="11">
        <f t="shared" si="3131"/>
        <v>0</v>
      </c>
      <c r="R2071" s="11">
        <f t="shared" si="3131"/>
        <v>0</v>
      </c>
      <c r="S2071" s="11">
        <f t="shared" si="3131"/>
        <v>0</v>
      </c>
      <c r="T2071" s="11">
        <f t="shared" si="3131"/>
        <v>0</v>
      </c>
      <c r="U2071" s="11">
        <f t="shared" si="3131"/>
        <v>0</v>
      </c>
      <c r="V2071" s="11">
        <f t="shared" si="3131"/>
        <v>0</v>
      </c>
      <c r="W2071" s="11">
        <f t="shared" si="3131"/>
        <v>0</v>
      </c>
      <c r="X2071" s="11">
        <f t="shared" si="3131"/>
        <v>5679</v>
      </c>
      <c r="Y2071" s="11">
        <f t="shared" si="3131"/>
        <v>0</v>
      </c>
      <c r="Z2071" s="11">
        <v>5679</v>
      </c>
      <c r="AA2071" s="11">
        <v>0</v>
      </c>
      <c r="AB2071" s="11">
        <f t="shared" ref="AB2071:AQ2071" si="3132">SUM(AB2068,AB2065,AB2041)</f>
        <v>0</v>
      </c>
      <c r="AC2071" s="11">
        <f t="shared" si="3132"/>
        <v>0</v>
      </c>
      <c r="AD2071" s="11">
        <f t="shared" si="3132"/>
        <v>0</v>
      </c>
      <c r="AE2071" s="11">
        <f t="shared" si="3132"/>
        <v>0</v>
      </c>
      <c r="AF2071" s="11">
        <f t="shared" si="3132"/>
        <v>0</v>
      </c>
      <c r="AG2071" s="11">
        <f t="shared" si="3132"/>
        <v>0</v>
      </c>
      <c r="AH2071" s="11">
        <f t="shared" si="3132"/>
        <v>0</v>
      </c>
      <c r="AI2071" s="11">
        <f t="shared" si="3132"/>
        <v>0</v>
      </c>
      <c r="AJ2071" s="11">
        <f t="shared" si="3132"/>
        <v>0</v>
      </c>
      <c r="AK2071" s="11">
        <f t="shared" si="3132"/>
        <v>0</v>
      </c>
      <c r="AL2071" s="11">
        <f t="shared" si="3132"/>
        <v>0</v>
      </c>
      <c r="AM2071" s="11">
        <f t="shared" si="3132"/>
        <v>0</v>
      </c>
      <c r="AN2071" s="11">
        <f t="shared" si="3132"/>
        <v>0</v>
      </c>
      <c r="AO2071" s="11">
        <f t="shared" si="3132"/>
        <v>0</v>
      </c>
      <c r="AP2071" s="11">
        <f t="shared" si="3132"/>
        <v>0</v>
      </c>
      <c r="AQ2071" s="11">
        <f t="shared" si="3132"/>
        <v>0</v>
      </c>
      <c r="AR2071" s="11">
        <v>0</v>
      </c>
      <c r="AS2071" s="11">
        <v>0</v>
      </c>
      <c r="AT2071" s="11">
        <f t="shared" ref="AT2071:BI2071" si="3133">SUM(AT2068,AT2065,AT2041)</f>
        <v>0</v>
      </c>
      <c r="AU2071" s="11">
        <f t="shared" si="3133"/>
        <v>0</v>
      </c>
      <c r="AV2071" s="11">
        <f t="shared" si="3133"/>
        <v>0</v>
      </c>
      <c r="AW2071" s="11">
        <f t="shared" si="3133"/>
        <v>0</v>
      </c>
      <c r="AX2071" s="11">
        <f t="shared" si="3133"/>
        <v>0</v>
      </c>
      <c r="AY2071" s="11">
        <f t="shared" si="3133"/>
        <v>0</v>
      </c>
      <c r="AZ2071" s="11">
        <f t="shared" si="3133"/>
        <v>0</v>
      </c>
      <c r="BA2071" s="11">
        <f t="shared" si="3133"/>
        <v>0</v>
      </c>
      <c r="BB2071" s="11">
        <f t="shared" si="3133"/>
        <v>0</v>
      </c>
      <c r="BC2071" s="11">
        <f t="shared" si="3133"/>
        <v>0</v>
      </c>
      <c r="BD2071" s="11">
        <f t="shared" si="3133"/>
        <v>0</v>
      </c>
      <c r="BE2071" s="11">
        <f t="shared" si="3133"/>
        <v>0</v>
      </c>
      <c r="BF2071" s="11">
        <f t="shared" si="3133"/>
        <v>0</v>
      </c>
      <c r="BG2071" s="11">
        <f t="shared" si="3133"/>
        <v>0</v>
      </c>
      <c r="BH2071" s="11">
        <f t="shared" si="3133"/>
        <v>0</v>
      </c>
      <c r="BI2071" s="11">
        <f t="shared" si="3133"/>
        <v>0</v>
      </c>
      <c r="BJ2071" s="11">
        <v>0</v>
      </c>
      <c r="BK2071" s="11">
        <v>0</v>
      </c>
    </row>
    <row r="2072" spans="1:63" ht="15.75" thickBot="1" x14ac:dyDescent="0.3">
      <c r="A2072" s="13" t="s">
        <v>0</v>
      </c>
      <c r="B2072" s="13" t="s">
        <v>0</v>
      </c>
      <c r="C2072" s="13" t="s">
        <v>0</v>
      </c>
      <c r="D2072" s="103" t="s">
        <v>0</v>
      </c>
      <c r="E2072" s="103" t="s">
        <v>0</v>
      </c>
      <c r="F2072" s="103" t="s">
        <v>0</v>
      </c>
      <c r="G2072" s="13" t="s">
        <v>0</v>
      </c>
      <c r="H2072" s="2" t="s">
        <v>55</v>
      </c>
      <c r="I2072" s="12">
        <v>26</v>
      </c>
      <c r="J2072" s="13" t="s">
        <v>0</v>
      </c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>
        <v>0</v>
      </c>
      <c r="AA2072" s="13"/>
      <c r="AB2072" s="13" t="s">
        <v>0</v>
      </c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>
        <v>0</v>
      </c>
      <c r="AS2072" s="13"/>
      <c r="AT2072" s="13" t="s">
        <v>0</v>
      </c>
      <c r="AU2072" s="13"/>
      <c r="AV2072" s="13"/>
      <c r="AW2072" s="13"/>
      <c r="AX2072" s="13"/>
      <c r="AY2072" s="13"/>
      <c r="AZ2072" s="13"/>
      <c r="BA2072" s="13"/>
      <c r="BB2072" s="13"/>
      <c r="BC2072" s="13"/>
      <c r="BD2072" s="13"/>
      <c r="BE2072" s="13"/>
      <c r="BF2072" s="13"/>
      <c r="BG2072" s="13"/>
      <c r="BH2072" s="13"/>
      <c r="BI2072" s="13"/>
      <c r="BJ2072" s="13">
        <v>0</v>
      </c>
      <c r="BK2072" s="13"/>
    </row>
    <row r="2073" spans="1:63" ht="69.75" customHeight="1" thickBot="1" x14ac:dyDescent="0.3">
      <c r="A2073" s="148" t="s">
        <v>0</v>
      </c>
      <c r="B2073" s="148" t="s">
        <v>0</v>
      </c>
      <c r="C2073" s="148" t="s">
        <v>0</v>
      </c>
      <c r="D2073" s="151" t="s">
        <v>0</v>
      </c>
      <c r="E2073" s="151" t="s">
        <v>0</v>
      </c>
      <c r="F2073" s="151" t="s">
        <v>0</v>
      </c>
      <c r="G2073" s="154" t="s">
        <v>0</v>
      </c>
      <c r="H2073" s="5" t="s">
        <v>56</v>
      </c>
      <c r="I2073" s="5" t="s">
        <v>9</v>
      </c>
      <c r="J2073" s="94" t="s">
        <v>10</v>
      </c>
      <c r="K2073" s="94" t="s">
        <v>1602</v>
      </c>
      <c r="L2073" s="94" t="s">
        <v>1535</v>
      </c>
      <c r="M2073" s="94" t="s">
        <v>1591</v>
      </c>
      <c r="N2073" s="94" t="s">
        <v>1592</v>
      </c>
      <c r="O2073" s="94" t="s">
        <v>1593</v>
      </c>
      <c r="P2073" s="94" t="s">
        <v>1606</v>
      </c>
      <c r="Q2073" s="94" t="s">
        <v>1603</v>
      </c>
      <c r="R2073" s="94" t="s">
        <v>1594</v>
      </c>
      <c r="S2073" s="94" t="s">
        <v>1595</v>
      </c>
      <c r="T2073" s="94" t="s">
        <v>1596</v>
      </c>
      <c r="U2073" s="94" t="s">
        <v>1597</v>
      </c>
      <c r="V2073" s="94" t="s">
        <v>1598</v>
      </c>
      <c r="W2073" s="94" t="s">
        <v>1599</v>
      </c>
      <c r="X2073" s="94" t="s">
        <v>1604</v>
      </c>
      <c r="Y2073" s="94" t="s">
        <v>1605</v>
      </c>
      <c r="Z2073" s="94" t="s">
        <v>1600</v>
      </c>
      <c r="AA2073" s="94" t="s">
        <v>1601</v>
      </c>
      <c r="AB2073" s="95" t="s">
        <v>11</v>
      </c>
      <c r="AC2073" s="95" t="s">
        <v>1602</v>
      </c>
      <c r="AD2073" s="95" t="s">
        <v>1535</v>
      </c>
      <c r="AE2073" s="95" t="s">
        <v>1591</v>
      </c>
      <c r="AF2073" s="95" t="s">
        <v>1592</v>
      </c>
      <c r="AG2073" s="95" t="s">
        <v>1593</v>
      </c>
      <c r="AH2073" s="95" t="s">
        <v>1607</v>
      </c>
      <c r="AI2073" s="95" t="s">
        <v>1603</v>
      </c>
      <c r="AJ2073" s="95" t="s">
        <v>1594</v>
      </c>
      <c r="AK2073" s="95" t="s">
        <v>1595</v>
      </c>
      <c r="AL2073" s="95" t="s">
        <v>1596</v>
      </c>
      <c r="AM2073" s="95" t="s">
        <v>1597</v>
      </c>
      <c r="AN2073" s="95" t="s">
        <v>1598</v>
      </c>
      <c r="AO2073" s="95" t="s">
        <v>1599</v>
      </c>
      <c r="AP2073" s="95" t="s">
        <v>1604</v>
      </c>
      <c r="AQ2073" s="95" t="s">
        <v>1605</v>
      </c>
      <c r="AR2073" s="95" t="s">
        <v>1600</v>
      </c>
      <c r="AS2073" s="95" t="s">
        <v>1601</v>
      </c>
      <c r="AT2073" s="96" t="s">
        <v>12</v>
      </c>
      <c r="AU2073" s="96" t="s">
        <v>1602</v>
      </c>
      <c r="AV2073" s="96" t="s">
        <v>1535</v>
      </c>
      <c r="AW2073" s="96" t="s">
        <v>1591</v>
      </c>
      <c r="AX2073" s="96" t="s">
        <v>1592</v>
      </c>
      <c r="AY2073" s="96" t="s">
        <v>1593</v>
      </c>
      <c r="AZ2073" s="96" t="s">
        <v>1608</v>
      </c>
      <c r="BA2073" s="96" t="s">
        <v>1603</v>
      </c>
      <c r="BB2073" s="96" t="s">
        <v>1594</v>
      </c>
      <c r="BC2073" s="96" t="s">
        <v>1595</v>
      </c>
      <c r="BD2073" s="96" t="s">
        <v>1596</v>
      </c>
      <c r="BE2073" s="96" t="s">
        <v>1597</v>
      </c>
      <c r="BF2073" s="96" t="s">
        <v>1598</v>
      </c>
      <c r="BG2073" s="96" t="s">
        <v>1599</v>
      </c>
      <c r="BH2073" s="96" t="s">
        <v>1604</v>
      </c>
      <c r="BI2073" s="96" t="s">
        <v>1605</v>
      </c>
      <c r="BJ2073" s="96" t="s">
        <v>1600</v>
      </c>
      <c r="BK2073" s="96" t="s">
        <v>1601</v>
      </c>
    </row>
    <row r="2074" spans="1:63" x14ac:dyDescent="0.25">
      <c r="A2074" s="149"/>
      <c r="B2074" s="149"/>
      <c r="C2074" s="149"/>
      <c r="D2074" s="152"/>
      <c r="E2074" s="152"/>
      <c r="F2074" s="152"/>
      <c r="G2074" s="155"/>
      <c r="H2074" s="15" t="s">
        <v>0</v>
      </c>
      <c r="I2074" s="9" t="s">
        <v>13</v>
      </c>
      <c r="J2074" s="9">
        <v>1</v>
      </c>
      <c r="K2074" s="9">
        <v>2</v>
      </c>
      <c r="L2074" s="9">
        <v>3</v>
      </c>
      <c r="M2074" s="9">
        <v>4</v>
      </c>
      <c r="N2074" s="9">
        <v>5</v>
      </c>
      <c r="O2074" s="9">
        <v>6</v>
      </c>
      <c r="P2074" s="9">
        <v>7</v>
      </c>
      <c r="Q2074" s="9">
        <v>8</v>
      </c>
      <c r="R2074" s="9">
        <v>9</v>
      </c>
      <c r="S2074" s="9">
        <v>10</v>
      </c>
      <c r="T2074" s="9">
        <v>11</v>
      </c>
      <c r="U2074" s="9">
        <v>12</v>
      </c>
      <c r="V2074" s="9">
        <v>13</v>
      </c>
      <c r="W2074" s="9">
        <v>14</v>
      </c>
      <c r="X2074" s="9">
        <v>15</v>
      </c>
      <c r="Y2074" s="9">
        <v>16</v>
      </c>
      <c r="Z2074" s="9">
        <v>20</v>
      </c>
      <c r="AA2074" s="9">
        <v>21</v>
      </c>
      <c r="AB2074" s="9">
        <v>1</v>
      </c>
      <c r="AC2074" s="9">
        <v>2</v>
      </c>
      <c r="AD2074" s="9">
        <v>3</v>
      </c>
      <c r="AE2074" s="9">
        <v>4</v>
      </c>
      <c r="AF2074" s="9">
        <v>5</v>
      </c>
      <c r="AG2074" s="9">
        <v>6</v>
      </c>
      <c r="AH2074" s="9">
        <v>7</v>
      </c>
      <c r="AI2074" s="9">
        <v>8</v>
      </c>
      <c r="AJ2074" s="9">
        <v>9</v>
      </c>
      <c r="AK2074" s="9">
        <v>10</v>
      </c>
      <c r="AL2074" s="9">
        <v>11</v>
      </c>
      <c r="AM2074" s="9">
        <v>12</v>
      </c>
      <c r="AN2074" s="9">
        <v>13</v>
      </c>
      <c r="AO2074" s="9">
        <v>14</v>
      </c>
      <c r="AP2074" s="9">
        <v>15</v>
      </c>
      <c r="AQ2074" s="9">
        <v>16</v>
      </c>
      <c r="AR2074" s="9">
        <v>20</v>
      </c>
      <c r="AS2074" s="9">
        <v>21</v>
      </c>
      <c r="AT2074" s="9">
        <v>1</v>
      </c>
      <c r="AU2074" s="9">
        <v>2</v>
      </c>
      <c r="AV2074" s="9">
        <v>3</v>
      </c>
      <c r="AW2074" s="9">
        <v>4</v>
      </c>
      <c r="AX2074" s="9">
        <v>5</v>
      </c>
      <c r="AY2074" s="9">
        <v>6</v>
      </c>
      <c r="AZ2074" s="9">
        <v>7</v>
      </c>
      <c r="BA2074" s="9">
        <v>8</v>
      </c>
      <c r="BB2074" s="9">
        <v>9</v>
      </c>
      <c r="BC2074" s="9">
        <v>10</v>
      </c>
      <c r="BD2074" s="9">
        <v>11</v>
      </c>
      <c r="BE2074" s="9">
        <v>12</v>
      </c>
      <c r="BF2074" s="9">
        <v>13</v>
      </c>
      <c r="BG2074" s="9">
        <v>14</v>
      </c>
      <c r="BH2074" s="9">
        <v>15</v>
      </c>
      <c r="BI2074" s="9">
        <v>16</v>
      </c>
      <c r="BJ2074" s="9">
        <v>20</v>
      </c>
      <c r="BK2074" s="9">
        <v>21</v>
      </c>
    </row>
    <row r="2075" spans="1:63" x14ac:dyDescent="0.25">
      <c r="A2075" s="149"/>
      <c r="B2075" s="149"/>
      <c r="C2075" s="149"/>
      <c r="D2075" s="152"/>
      <c r="E2075" s="152"/>
      <c r="F2075" s="152"/>
      <c r="G2075" s="155"/>
      <c r="H2075" s="16" t="s">
        <v>66</v>
      </c>
      <c r="I2075" s="17">
        <f>SUM(I2071)</f>
        <v>1107678</v>
      </c>
      <c r="J2075" s="17">
        <f t="shared" ref="J2075:Y2075" si="3134">SUM(J2071)</f>
        <v>0</v>
      </c>
      <c r="K2075" s="17">
        <f t="shared" si="3134"/>
        <v>0</v>
      </c>
      <c r="L2075" s="17">
        <f t="shared" si="3134"/>
        <v>0</v>
      </c>
      <c r="M2075" s="17">
        <f t="shared" si="3134"/>
        <v>5679</v>
      </c>
      <c r="N2075" s="17">
        <f t="shared" si="3134"/>
        <v>0</v>
      </c>
      <c r="O2075" s="17">
        <f t="shared" si="3134"/>
        <v>0</v>
      </c>
      <c r="P2075" s="17">
        <f t="shared" ref="P2075" si="3135">SUM(P2071)</f>
        <v>5679</v>
      </c>
      <c r="Q2075" s="17">
        <f t="shared" si="3134"/>
        <v>0</v>
      </c>
      <c r="R2075" s="17">
        <f t="shared" si="3134"/>
        <v>0</v>
      </c>
      <c r="S2075" s="17">
        <f t="shared" si="3134"/>
        <v>0</v>
      </c>
      <c r="T2075" s="17">
        <f t="shared" si="3134"/>
        <v>0</v>
      </c>
      <c r="U2075" s="17">
        <f t="shared" si="3134"/>
        <v>0</v>
      </c>
      <c r="V2075" s="17">
        <f t="shared" si="3134"/>
        <v>0</v>
      </c>
      <c r="W2075" s="17">
        <f t="shared" si="3134"/>
        <v>0</v>
      </c>
      <c r="X2075" s="17">
        <f t="shared" si="3134"/>
        <v>5679</v>
      </c>
      <c r="Y2075" s="17">
        <f t="shared" si="3134"/>
        <v>0</v>
      </c>
      <c r="Z2075" s="17">
        <v>5679</v>
      </c>
      <c r="AA2075" s="17">
        <v>0</v>
      </c>
      <c r="AB2075" s="17">
        <f t="shared" ref="AB2075:AQ2075" si="3136">SUM(AB2071)</f>
        <v>0</v>
      </c>
      <c r="AC2075" s="17">
        <f t="shared" si="3136"/>
        <v>0</v>
      </c>
      <c r="AD2075" s="17">
        <f t="shared" si="3136"/>
        <v>0</v>
      </c>
      <c r="AE2075" s="17">
        <f t="shared" si="3136"/>
        <v>0</v>
      </c>
      <c r="AF2075" s="17">
        <f t="shared" si="3136"/>
        <v>0</v>
      </c>
      <c r="AG2075" s="17">
        <f t="shared" si="3136"/>
        <v>0</v>
      </c>
      <c r="AH2075" s="17">
        <f t="shared" ref="AH2075" si="3137">SUM(AH2071)</f>
        <v>0</v>
      </c>
      <c r="AI2075" s="17">
        <f t="shared" si="3136"/>
        <v>0</v>
      </c>
      <c r="AJ2075" s="17">
        <f t="shared" si="3136"/>
        <v>0</v>
      </c>
      <c r="AK2075" s="17">
        <f t="shared" si="3136"/>
        <v>0</v>
      </c>
      <c r="AL2075" s="17">
        <f t="shared" si="3136"/>
        <v>0</v>
      </c>
      <c r="AM2075" s="17">
        <f t="shared" si="3136"/>
        <v>0</v>
      </c>
      <c r="AN2075" s="17">
        <f t="shared" si="3136"/>
        <v>0</v>
      </c>
      <c r="AO2075" s="17">
        <f t="shared" si="3136"/>
        <v>0</v>
      </c>
      <c r="AP2075" s="17">
        <f t="shared" si="3136"/>
        <v>0</v>
      </c>
      <c r="AQ2075" s="17">
        <f t="shared" si="3136"/>
        <v>0</v>
      </c>
      <c r="AR2075" s="17">
        <v>0</v>
      </c>
      <c r="AS2075" s="17">
        <v>0</v>
      </c>
      <c r="AT2075" s="17">
        <f t="shared" ref="AT2075:BI2075" si="3138">SUM(AT2071)</f>
        <v>0</v>
      </c>
      <c r="AU2075" s="17">
        <f t="shared" si="3138"/>
        <v>0</v>
      </c>
      <c r="AV2075" s="17">
        <f t="shared" si="3138"/>
        <v>0</v>
      </c>
      <c r="AW2075" s="17">
        <f t="shared" si="3138"/>
        <v>0</v>
      </c>
      <c r="AX2075" s="17">
        <f t="shared" si="3138"/>
        <v>0</v>
      </c>
      <c r="AY2075" s="17">
        <f t="shared" si="3138"/>
        <v>0</v>
      </c>
      <c r="AZ2075" s="17">
        <f t="shared" ref="AZ2075" si="3139">SUM(AZ2071)</f>
        <v>0</v>
      </c>
      <c r="BA2075" s="17">
        <f t="shared" si="3138"/>
        <v>0</v>
      </c>
      <c r="BB2075" s="17">
        <f t="shared" si="3138"/>
        <v>0</v>
      </c>
      <c r="BC2075" s="17">
        <f t="shared" si="3138"/>
        <v>0</v>
      </c>
      <c r="BD2075" s="17">
        <f t="shared" si="3138"/>
        <v>0</v>
      </c>
      <c r="BE2075" s="17">
        <f t="shared" si="3138"/>
        <v>0</v>
      </c>
      <c r="BF2075" s="17">
        <f t="shared" si="3138"/>
        <v>0</v>
      </c>
      <c r="BG2075" s="17">
        <f t="shared" si="3138"/>
        <v>0</v>
      </c>
      <c r="BH2075" s="17">
        <f t="shared" si="3138"/>
        <v>0</v>
      </c>
      <c r="BI2075" s="17">
        <f t="shared" si="3138"/>
        <v>0</v>
      </c>
      <c r="BJ2075" s="17">
        <v>0</v>
      </c>
      <c r="BK2075" s="17">
        <v>0</v>
      </c>
    </row>
    <row r="2076" spans="1:63" x14ac:dyDescent="0.25">
      <c r="A2076" s="149"/>
      <c r="B2076" s="149"/>
      <c r="C2076" s="149"/>
      <c r="D2076" s="152"/>
      <c r="E2076" s="152"/>
      <c r="F2076" s="152"/>
      <c r="G2076" s="155"/>
      <c r="H2076" s="18" t="s">
        <v>57</v>
      </c>
      <c r="I2076" s="17">
        <f>SUM(I2075)</f>
        <v>1107678</v>
      </c>
      <c r="J2076" s="17">
        <f t="shared" ref="J2076:Y2076" si="3140">SUM(J2075)</f>
        <v>0</v>
      </c>
      <c r="K2076" s="17">
        <f t="shared" si="3140"/>
        <v>0</v>
      </c>
      <c r="L2076" s="17">
        <f t="shared" si="3140"/>
        <v>0</v>
      </c>
      <c r="M2076" s="17">
        <f t="shared" si="3140"/>
        <v>5679</v>
      </c>
      <c r="N2076" s="17">
        <f t="shared" si="3140"/>
        <v>0</v>
      </c>
      <c r="O2076" s="17">
        <f t="shared" si="3140"/>
        <v>0</v>
      </c>
      <c r="P2076" s="17">
        <f t="shared" ref="P2076" si="3141">SUM(P2075)</f>
        <v>5679</v>
      </c>
      <c r="Q2076" s="17">
        <f t="shared" si="3140"/>
        <v>0</v>
      </c>
      <c r="R2076" s="17">
        <f t="shared" si="3140"/>
        <v>0</v>
      </c>
      <c r="S2076" s="17">
        <f t="shared" si="3140"/>
        <v>0</v>
      </c>
      <c r="T2076" s="17">
        <f t="shared" si="3140"/>
        <v>0</v>
      </c>
      <c r="U2076" s="17">
        <f t="shared" si="3140"/>
        <v>0</v>
      </c>
      <c r="V2076" s="17">
        <f t="shared" si="3140"/>
        <v>0</v>
      </c>
      <c r="W2076" s="17">
        <f t="shared" si="3140"/>
        <v>0</v>
      </c>
      <c r="X2076" s="17">
        <f t="shared" si="3140"/>
        <v>5679</v>
      </c>
      <c r="Y2076" s="17">
        <f t="shared" si="3140"/>
        <v>0</v>
      </c>
      <c r="Z2076" s="17">
        <v>5679</v>
      </c>
      <c r="AA2076" s="17">
        <v>0</v>
      </c>
      <c r="AB2076" s="17">
        <f t="shared" ref="AB2076:AQ2076" si="3142">SUM(AB2075)</f>
        <v>0</v>
      </c>
      <c r="AC2076" s="17">
        <f t="shared" si="3142"/>
        <v>0</v>
      </c>
      <c r="AD2076" s="17">
        <f t="shared" si="3142"/>
        <v>0</v>
      </c>
      <c r="AE2076" s="17">
        <f t="shared" si="3142"/>
        <v>0</v>
      </c>
      <c r="AF2076" s="17">
        <f t="shared" si="3142"/>
        <v>0</v>
      </c>
      <c r="AG2076" s="17">
        <f t="shared" si="3142"/>
        <v>0</v>
      </c>
      <c r="AH2076" s="17">
        <f t="shared" ref="AH2076" si="3143">SUM(AH2075)</f>
        <v>0</v>
      </c>
      <c r="AI2076" s="17">
        <f t="shared" si="3142"/>
        <v>0</v>
      </c>
      <c r="AJ2076" s="17">
        <f t="shared" si="3142"/>
        <v>0</v>
      </c>
      <c r="AK2076" s="17">
        <f t="shared" si="3142"/>
        <v>0</v>
      </c>
      <c r="AL2076" s="17">
        <f t="shared" si="3142"/>
        <v>0</v>
      </c>
      <c r="AM2076" s="17">
        <f t="shared" si="3142"/>
        <v>0</v>
      </c>
      <c r="AN2076" s="17">
        <f t="shared" si="3142"/>
        <v>0</v>
      </c>
      <c r="AO2076" s="17">
        <f t="shared" si="3142"/>
        <v>0</v>
      </c>
      <c r="AP2076" s="17">
        <f t="shared" si="3142"/>
        <v>0</v>
      </c>
      <c r="AQ2076" s="17">
        <f t="shared" si="3142"/>
        <v>0</v>
      </c>
      <c r="AR2076" s="17">
        <v>0</v>
      </c>
      <c r="AS2076" s="17">
        <v>0</v>
      </c>
      <c r="AT2076" s="17">
        <f t="shared" ref="AT2076:BI2076" si="3144">SUM(AT2075)</f>
        <v>0</v>
      </c>
      <c r="AU2076" s="17">
        <f t="shared" si="3144"/>
        <v>0</v>
      </c>
      <c r="AV2076" s="17">
        <f t="shared" si="3144"/>
        <v>0</v>
      </c>
      <c r="AW2076" s="17">
        <f t="shared" si="3144"/>
        <v>0</v>
      </c>
      <c r="AX2076" s="17">
        <f t="shared" si="3144"/>
        <v>0</v>
      </c>
      <c r="AY2076" s="17">
        <f t="shared" si="3144"/>
        <v>0</v>
      </c>
      <c r="AZ2076" s="17">
        <f t="shared" ref="AZ2076" si="3145">SUM(AZ2075)</f>
        <v>0</v>
      </c>
      <c r="BA2076" s="17">
        <f t="shared" si="3144"/>
        <v>0</v>
      </c>
      <c r="BB2076" s="17">
        <f t="shared" si="3144"/>
        <v>0</v>
      </c>
      <c r="BC2076" s="17">
        <f t="shared" si="3144"/>
        <v>0</v>
      </c>
      <c r="BD2076" s="17">
        <f t="shared" si="3144"/>
        <v>0</v>
      </c>
      <c r="BE2076" s="17">
        <f t="shared" si="3144"/>
        <v>0</v>
      </c>
      <c r="BF2076" s="17">
        <f t="shared" si="3144"/>
        <v>0</v>
      </c>
      <c r="BG2076" s="17">
        <f t="shared" si="3144"/>
        <v>0</v>
      </c>
      <c r="BH2076" s="17">
        <f t="shared" si="3144"/>
        <v>0</v>
      </c>
      <c r="BI2076" s="17">
        <f t="shared" si="3144"/>
        <v>0</v>
      </c>
      <c r="BJ2076" s="17">
        <v>0</v>
      </c>
      <c r="BK2076" s="17">
        <v>0</v>
      </c>
    </row>
    <row r="2077" spans="1:63" x14ac:dyDescent="0.25">
      <c r="A2077" s="150"/>
      <c r="B2077" s="150"/>
      <c r="C2077" s="150"/>
      <c r="D2077" s="153"/>
      <c r="E2077" s="153"/>
      <c r="F2077" s="153"/>
      <c r="G2077" s="156"/>
      <c r="P2077">
        <f t="shared" si="3077"/>
        <v>0</v>
      </c>
      <c r="Z2077">
        <v>0</v>
      </c>
      <c r="AA2077">
        <v>0</v>
      </c>
      <c r="AH2077">
        <f t="shared" si="3078"/>
        <v>0</v>
      </c>
      <c r="AR2077">
        <v>0</v>
      </c>
      <c r="AS2077">
        <v>0</v>
      </c>
      <c r="AZ2077">
        <f t="shared" si="3079"/>
        <v>0</v>
      </c>
      <c r="BJ2077">
        <v>0</v>
      </c>
      <c r="BK2077">
        <v>0</v>
      </c>
    </row>
    <row r="2078" spans="1:63" ht="15.75" thickBot="1" x14ac:dyDescent="0.3">
      <c r="A2078" s="13" t="s">
        <v>0</v>
      </c>
      <c r="B2078" s="13" t="s">
        <v>0</v>
      </c>
      <c r="C2078" s="13" t="s">
        <v>0</v>
      </c>
      <c r="D2078" s="103" t="s">
        <v>0</v>
      </c>
      <c r="E2078" s="103" t="s">
        <v>0</v>
      </c>
      <c r="F2078" s="103" t="s">
        <v>0</v>
      </c>
      <c r="G2078" s="13" t="s">
        <v>0</v>
      </c>
      <c r="H2078" s="19" t="s">
        <v>0</v>
      </c>
      <c r="I2078" s="19" t="s">
        <v>0</v>
      </c>
      <c r="J2078" s="19" t="s">
        <v>0</v>
      </c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>
        <v>0</v>
      </c>
      <c r="AA2078" s="19">
        <v>0</v>
      </c>
      <c r="AB2078" s="19" t="s">
        <v>0</v>
      </c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>
        <v>0</v>
      </c>
      <c r="AS2078" s="19">
        <v>0</v>
      </c>
      <c r="AT2078" s="19" t="s">
        <v>0</v>
      </c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>
        <v>0</v>
      </c>
      <c r="BK2078" s="19">
        <v>0</v>
      </c>
    </row>
    <row r="2079" spans="1:63" ht="69.75" customHeight="1" thickBot="1" x14ac:dyDescent="0.3">
      <c r="A2079" s="5" t="s">
        <v>2</v>
      </c>
      <c r="B2079" s="5" t="s">
        <v>3</v>
      </c>
      <c r="C2079" s="5" t="s">
        <v>4</v>
      </c>
      <c r="D2079" s="108" t="s">
        <v>0</v>
      </c>
      <c r="E2079" s="116" t="s">
        <v>5</v>
      </c>
      <c r="F2079" s="116" t="s">
        <v>6</v>
      </c>
      <c r="G2079" s="5" t="s">
        <v>7</v>
      </c>
      <c r="H2079" s="5" t="s">
        <v>8</v>
      </c>
      <c r="I2079" s="5" t="s">
        <v>9</v>
      </c>
      <c r="J2079" s="94" t="s">
        <v>10</v>
      </c>
      <c r="K2079" s="94" t="s">
        <v>1602</v>
      </c>
      <c r="L2079" s="94" t="s">
        <v>1535</v>
      </c>
      <c r="M2079" s="94" t="s">
        <v>1591</v>
      </c>
      <c r="N2079" s="94" t="s">
        <v>1592</v>
      </c>
      <c r="O2079" s="94" t="s">
        <v>1593</v>
      </c>
      <c r="P2079" s="94" t="s">
        <v>1606</v>
      </c>
      <c r="Q2079" s="94" t="s">
        <v>1603</v>
      </c>
      <c r="R2079" s="94" t="s">
        <v>1594</v>
      </c>
      <c r="S2079" s="94" t="s">
        <v>1595</v>
      </c>
      <c r="T2079" s="94" t="s">
        <v>1596</v>
      </c>
      <c r="U2079" s="94" t="s">
        <v>1597</v>
      </c>
      <c r="V2079" s="94" t="s">
        <v>1598</v>
      </c>
      <c r="W2079" s="94" t="s">
        <v>1599</v>
      </c>
      <c r="X2079" s="94" t="s">
        <v>1604</v>
      </c>
      <c r="Y2079" s="94" t="s">
        <v>1605</v>
      </c>
      <c r="Z2079" s="94" t="s">
        <v>1600</v>
      </c>
      <c r="AA2079" s="94" t="s">
        <v>1601</v>
      </c>
      <c r="AB2079" s="95" t="s">
        <v>11</v>
      </c>
      <c r="AC2079" s="95" t="s">
        <v>1602</v>
      </c>
      <c r="AD2079" s="95" t="s">
        <v>1535</v>
      </c>
      <c r="AE2079" s="95" t="s">
        <v>1591</v>
      </c>
      <c r="AF2079" s="95" t="s">
        <v>1592</v>
      </c>
      <c r="AG2079" s="95" t="s">
        <v>1593</v>
      </c>
      <c r="AH2079" s="95" t="s">
        <v>1607</v>
      </c>
      <c r="AI2079" s="95" t="s">
        <v>1603</v>
      </c>
      <c r="AJ2079" s="95" t="s">
        <v>1594</v>
      </c>
      <c r="AK2079" s="95" t="s">
        <v>1595</v>
      </c>
      <c r="AL2079" s="95" t="s">
        <v>1596</v>
      </c>
      <c r="AM2079" s="95" t="s">
        <v>1597</v>
      </c>
      <c r="AN2079" s="95" t="s">
        <v>1598</v>
      </c>
      <c r="AO2079" s="95" t="s">
        <v>1599</v>
      </c>
      <c r="AP2079" s="95" t="s">
        <v>1604</v>
      </c>
      <c r="AQ2079" s="95" t="s">
        <v>1605</v>
      </c>
      <c r="AR2079" s="95" t="s">
        <v>1600</v>
      </c>
      <c r="AS2079" s="95" t="s">
        <v>1601</v>
      </c>
      <c r="AT2079" s="96" t="s">
        <v>12</v>
      </c>
      <c r="AU2079" s="96" t="s">
        <v>1602</v>
      </c>
      <c r="AV2079" s="96" t="s">
        <v>1535</v>
      </c>
      <c r="AW2079" s="96" t="s">
        <v>1591</v>
      </c>
      <c r="AX2079" s="96" t="s">
        <v>1592</v>
      </c>
      <c r="AY2079" s="96" t="s">
        <v>1593</v>
      </c>
      <c r="AZ2079" s="96" t="s">
        <v>1608</v>
      </c>
      <c r="BA2079" s="96" t="s">
        <v>1603</v>
      </c>
      <c r="BB2079" s="96" t="s">
        <v>1594</v>
      </c>
      <c r="BC2079" s="96" t="s">
        <v>1595</v>
      </c>
      <c r="BD2079" s="96" t="s">
        <v>1596</v>
      </c>
      <c r="BE2079" s="96" t="s">
        <v>1597</v>
      </c>
      <c r="BF2079" s="96" t="s">
        <v>1598</v>
      </c>
      <c r="BG2079" s="96" t="s">
        <v>1599</v>
      </c>
      <c r="BH2079" s="96" t="s">
        <v>1604</v>
      </c>
      <c r="BI2079" s="96" t="s">
        <v>1605</v>
      </c>
      <c r="BJ2079" s="96" t="s">
        <v>1600</v>
      </c>
      <c r="BK2079" s="96" t="s">
        <v>1601</v>
      </c>
    </row>
    <row r="2080" spans="1:63" x14ac:dyDescent="0.25">
      <c r="A2080" s="6" t="s">
        <v>0</v>
      </c>
      <c r="B2080" s="6" t="s">
        <v>0</v>
      </c>
      <c r="C2080" s="6" t="s">
        <v>0</v>
      </c>
      <c r="D2080" s="109" t="s">
        <v>0</v>
      </c>
      <c r="E2080" s="109" t="s">
        <v>0</v>
      </c>
      <c r="F2080" s="125" t="s">
        <v>0</v>
      </c>
      <c r="G2080" s="7" t="s">
        <v>0</v>
      </c>
      <c r="H2080" s="8" t="s">
        <v>0</v>
      </c>
      <c r="I2080" s="9" t="s">
        <v>13</v>
      </c>
      <c r="J2080" s="9">
        <v>1</v>
      </c>
      <c r="K2080" s="9">
        <v>2</v>
      </c>
      <c r="L2080" s="9">
        <v>3</v>
      </c>
      <c r="M2080" s="9">
        <v>4</v>
      </c>
      <c r="N2080" s="9">
        <v>5</v>
      </c>
      <c r="O2080" s="9">
        <v>6</v>
      </c>
      <c r="P2080" s="9">
        <v>7</v>
      </c>
      <c r="Q2080" s="9">
        <v>8</v>
      </c>
      <c r="R2080" s="9">
        <v>9</v>
      </c>
      <c r="S2080" s="9">
        <v>10</v>
      </c>
      <c r="T2080" s="9">
        <v>11</v>
      </c>
      <c r="U2080" s="9">
        <v>12</v>
      </c>
      <c r="V2080" s="9">
        <v>13</v>
      </c>
      <c r="W2080" s="9">
        <v>14</v>
      </c>
      <c r="X2080" s="9">
        <v>15</v>
      </c>
      <c r="Y2080" s="9">
        <v>16</v>
      </c>
      <c r="Z2080" s="9">
        <v>20</v>
      </c>
      <c r="AA2080" s="9">
        <v>21</v>
      </c>
      <c r="AB2080" s="9">
        <v>1</v>
      </c>
      <c r="AC2080" s="9">
        <v>2</v>
      </c>
      <c r="AD2080" s="9">
        <v>3</v>
      </c>
      <c r="AE2080" s="9">
        <v>4</v>
      </c>
      <c r="AF2080" s="9">
        <v>5</v>
      </c>
      <c r="AG2080" s="9">
        <v>6</v>
      </c>
      <c r="AH2080" s="9">
        <v>7</v>
      </c>
      <c r="AI2080" s="9">
        <v>8</v>
      </c>
      <c r="AJ2080" s="9">
        <v>9</v>
      </c>
      <c r="AK2080" s="9">
        <v>10</v>
      </c>
      <c r="AL2080" s="9">
        <v>11</v>
      </c>
      <c r="AM2080" s="9">
        <v>12</v>
      </c>
      <c r="AN2080" s="9">
        <v>13</v>
      </c>
      <c r="AO2080" s="9">
        <v>14</v>
      </c>
      <c r="AP2080" s="9">
        <v>15</v>
      </c>
      <c r="AQ2080" s="9">
        <v>16</v>
      </c>
      <c r="AR2080" s="9">
        <v>20</v>
      </c>
      <c r="AS2080" s="9">
        <v>21</v>
      </c>
      <c r="AT2080" s="9">
        <v>1</v>
      </c>
      <c r="AU2080" s="9">
        <v>2</v>
      </c>
      <c r="AV2080" s="9">
        <v>3</v>
      </c>
      <c r="AW2080" s="9">
        <v>4</v>
      </c>
      <c r="AX2080" s="9">
        <v>5</v>
      </c>
      <c r="AY2080" s="9">
        <v>6</v>
      </c>
      <c r="AZ2080" s="9">
        <v>7</v>
      </c>
      <c r="BA2080" s="9">
        <v>8</v>
      </c>
      <c r="BB2080" s="9">
        <v>9</v>
      </c>
      <c r="BC2080" s="9">
        <v>10</v>
      </c>
      <c r="BD2080" s="9">
        <v>11</v>
      </c>
      <c r="BE2080" s="9">
        <v>12</v>
      </c>
      <c r="BF2080" s="9">
        <v>13</v>
      </c>
      <c r="BG2080" s="9">
        <v>14</v>
      </c>
      <c r="BH2080" s="9">
        <v>15</v>
      </c>
      <c r="BI2080" s="9">
        <v>16</v>
      </c>
      <c r="BJ2080" s="9">
        <v>20</v>
      </c>
      <c r="BK2080" s="9">
        <v>21</v>
      </c>
    </row>
    <row r="2081" spans="1:63" x14ac:dyDescent="0.25">
      <c r="A2081" s="1" t="s">
        <v>550</v>
      </c>
      <c r="B2081" s="1" t="s">
        <v>58</v>
      </c>
      <c r="C2081" s="4" t="s">
        <v>149</v>
      </c>
      <c r="D2081" s="107" t="s">
        <v>679</v>
      </c>
      <c r="E2081" s="106" t="s">
        <v>0</v>
      </c>
      <c r="F2081" s="106" t="s">
        <v>0</v>
      </c>
      <c r="G2081" s="2" t="s">
        <v>0</v>
      </c>
      <c r="H2081" s="2" t="s">
        <v>680</v>
      </c>
      <c r="I2081" s="3" t="s">
        <v>0</v>
      </c>
      <c r="J2081" s="3" t="s">
        <v>0</v>
      </c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>
        <v>0</v>
      </c>
      <c r="AA2081" s="3">
        <v>0</v>
      </c>
      <c r="AB2081" s="3" t="s">
        <v>0</v>
      </c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>
        <v>0</v>
      </c>
      <c r="AS2081" s="3">
        <v>0</v>
      </c>
      <c r="AT2081" s="3" t="s">
        <v>0</v>
      </c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>
        <v>0</v>
      </c>
      <c r="BK2081" s="3">
        <v>0</v>
      </c>
    </row>
    <row r="2082" spans="1:63" ht="33.75" x14ac:dyDescent="0.25">
      <c r="A2082" s="1" t="s">
        <v>0</v>
      </c>
      <c r="B2082" s="1" t="s">
        <v>0</v>
      </c>
      <c r="C2082" s="1" t="s">
        <v>0</v>
      </c>
      <c r="D2082" s="106" t="s">
        <v>0</v>
      </c>
      <c r="E2082" s="106" t="s">
        <v>0</v>
      </c>
      <c r="F2082" s="106" t="s">
        <v>0</v>
      </c>
      <c r="G2082" s="2" t="s">
        <v>0</v>
      </c>
      <c r="H2082" s="10" t="s">
        <v>15</v>
      </c>
      <c r="I2082" s="11">
        <f>SUM(I2083,I2090,I2092)</f>
        <v>351419</v>
      </c>
      <c r="J2082" s="11">
        <f t="shared" ref="J2082:Y2082" si="3146">SUM(J2083,J2090,J2092)</f>
        <v>27000</v>
      </c>
      <c r="K2082" s="11">
        <f t="shared" si="3146"/>
        <v>0</v>
      </c>
      <c r="L2082" s="11">
        <f t="shared" si="3146"/>
        <v>0</v>
      </c>
      <c r="M2082" s="11">
        <f t="shared" si="3146"/>
        <v>0</v>
      </c>
      <c r="N2082" s="11">
        <f t="shared" si="3146"/>
        <v>0</v>
      </c>
      <c r="O2082" s="11">
        <f t="shared" si="3146"/>
        <v>0</v>
      </c>
      <c r="P2082" s="11">
        <f t="shared" ref="P2082" si="3147">SUM(P2083,P2090,P2092)</f>
        <v>27000</v>
      </c>
      <c r="Q2082" s="11">
        <f t="shared" si="3146"/>
        <v>0</v>
      </c>
      <c r="R2082" s="11">
        <f t="shared" si="3146"/>
        <v>7000</v>
      </c>
      <c r="S2082" s="11">
        <f t="shared" si="3146"/>
        <v>0</v>
      </c>
      <c r="T2082" s="11">
        <f t="shared" si="3146"/>
        <v>0</v>
      </c>
      <c r="U2082" s="11">
        <f t="shared" si="3146"/>
        <v>0</v>
      </c>
      <c r="V2082" s="11">
        <f t="shared" si="3146"/>
        <v>0</v>
      </c>
      <c r="W2082" s="11">
        <f t="shared" si="3146"/>
        <v>0</v>
      </c>
      <c r="X2082" s="11">
        <f t="shared" si="3146"/>
        <v>0</v>
      </c>
      <c r="Y2082" s="11">
        <f t="shared" si="3146"/>
        <v>0</v>
      </c>
      <c r="Z2082" s="11">
        <v>7000</v>
      </c>
      <c r="AA2082" s="11">
        <v>20000</v>
      </c>
      <c r="AB2082" s="11">
        <f t="shared" ref="AB2082:AQ2082" si="3148">SUM(AB2083,AB2090,AB2092)</f>
        <v>0</v>
      </c>
      <c r="AC2082" s="11">
        <f t="shared" si="3148"/>
        <v>0</v>
      </c>
      <c r="AD2082" s="11">
        <f t="shared" si="3148"/>
        <v>0</v>
      </c>
      <c r="AE2082" s="11">
        <f t="shared" si="3148"/>
        <v>0</v>
      </c>
      <c r="AF2082" s="11">
        <f t="shared" si="3148"/>
        <v>0</v>
      </c>
      <c r="AG2082" s="11">
        <f t="shared" si="3148"/>
        <v>0</v>
      </c>
      <c r="AH2082" s="11">
        <f t="shared" ref="AH2082" si="3149">SUM(AH2083,AH2090,AH2092)</f>
        <v>0</v>
      </c>
      <c r="AI2082" s="11">
        <f t="shared" si="3148"/>
        <v>0</v>
      </c>
      <c r="AJ2082" s="11">
        <f t="shared" si="3148"/>
        <v>0</v>
      </c>
      <c r="AK2082" s="11">
        <f t="shared" si="3148"/>
        <v>0</v>
      </c>
      <c r="AL2082" s="11">
        <f t="shared" si="3148"/>
        <v>0</v>
      </c>
      <c r="AM2082" s="11">
        <f t="shared" si="3148"/>
        <v>0</v>
      </c>
      <c r="AN2082" s="11">
        <f t="shared" si="3148"/>
        <v>0</v>
      </c>
      <c r="AO2082" s="11">
        <f t="shared" si="3148"/>
        <v>0</v>
      </c>
      <c r="AP2082" s="11">
        <f t="shared" si="3148"/>
        <v>0</v>
      </c>
      <c r="AQ2082" s="11">
        <f t="shared" si="3148"/>
        <v>0</v>
      </c>
      <c r="AR2082" s="11">
        <v>0</v>
      </c>
      <c r="AS2082" s="11">
        <v>0</v>
      </c>
      <c r="AT2082" s="11">
        <f t="shared" ref="AT2082:BI2082" si="3150">SUM(AT2083,AT2090,AT2092)</f>
        <v>0</v>
      </c>
      <c r="AU2082" s="11">
        <f t="shared" si="3150"/>
        <v>0</v>
      </c>
      <c r="AV2082" s="11">
        <f t="shared" si="3150"/>
        <v>0</v>
      </c>
      <c r="AW2082" s="11">
        <f t="shared" si="3150"/>
        <v>10000</v>
      </c>
      <c r="AX2082" s="11">
        <f t="shared" si="3150"/>
        <v>0</v>
      </c>
      <c r="AY2082" s="11">
        <f t="shared" si="3150"/>
        <v>0</v>
      </c>
      <c r="AZ2082" s="11">
        <f t="shared" ref="AZ2082" si="3151">SUM(AZ2083,AZ2090,AZ2092)</f>
        <v>10000</v>
      </c>
      <c r="BA2082" s="11">
        <f t="shared" si="3150"/>
        <v>0</v>
      </c>
      <c r="BB2082" s="11">
        <f t="shared" si="3150"/>
        <v>0</v>
      </c>
      <c r="BC2082" s="11">
        <f t="shared" si="3150"/>
        <v>0</v>
      </c>
      <c r="BD2082" s="11">
        <f t="shared" si="3150"/>
        <v>0</v>
      </c>
      <c r="BE2082" s="11">
        <f t="shared" si="3150"/>
        <v>0</v>
      </c>
      <c r="BF2082" s="11">
        <f t="shared" si="3150"/>
        <v>0</v>
      </c>
      <c r="BG2082" s="11">
        <f t="shared" si="3150"/>
        <v>10000</v>
      </c>
      <c r="BH2082" s="11">
        <f t="shared" si="3150"/>
        <v>0</v>
      </c>
      <c r="BI2082" s="11">
        <f t="shared" si="3150"/>
        <v>0</v>
      </c>
      <c r="BJ2082" s="11">
        <v>10000</v>
      </c>
      <c r="BK2082" s="11">
        <v>0</v>
      </c>
    </row>
    <row r="2083" spans="1:63" x14ac:dyDescent="0.25">
      <c r="A2083" s="4" t="s">
        <v>550</v>
      </c>
      <c r="B2083" s="4" t="s">
        <v>58</v>
      </c>
      <c r="C2083" s="4" t="s">
        <v>149</v>
      </c>
      <c r="D2083" s="107" t="s">
        <v>679</v>
      </c>
      <c r="E2083" s="106" t="s">
        <v>16</v>
      </c>
      <c r="F2083" s="106" t="s">
        <v>0</v>
      </c>
      <c r="G2083" s="2" t="s">
        <v>0</v>
      </c>
      <c r="H2083" s="2" t="s">
        <v>17</v>
      </c>
      <c r="I2083" s="12">
        <f>SUM(I2084:I2085)</f>
        <v>190301</v>
      </c>
      <c r="J2083" s="12">
        <f t="shared" ref="J2083:Y2083" si="3152">SUM(J2084:J2085)</f>
        <v>0</v>
      </c>
      <c r="K2083" s="12">
        <f t="shared" si="3152"/>
        <v>0</v>
      </c>
      <c r="L2083" s="12">
        <f t="shared" si="3152"/>
        <v>0</v>
      </c>
      <c r="M2083" s="12">
        <f t="shared" si="3152"/>
        <v>0</v>
      </c>
      <c r="N2083" s="12">
        <f t="shared" si="3152"/>
        <v>0</v>
      </c>
      <c r="O2083" s="12">
        <f t="shared" si="3152"/>
        <v>0</v>
      </c>
      <c r="P2083" s="12">
        <f t="shared" ref="P2083" si="3153">SUM(P2084:P2085)</f>
        <v>0</v>
      </c>
      <c r="Q2083" s="12">
        <f t="shared" si="3152"/>
        <v>0</v>
      </c>
      <c r="R2083" s="12">
        <f t="shared" si="3152"/>
        <v>0</v>
      </c>
      <c r="S2083" s="12">
        <f t="shared" si="3152"/>
        <v>0</v>
      </c>
      <c r="T2083" s="12">
        <f t="shared" si="3152"/>
        <v>0</v>
      </c>
      <c r="U2083" s="12">
        <f t="shared" si="3152"/>
        <v>0</v>
      </c>
      <c r="V2083" s="12">
        <f t="shared" si="3152"/>
        <v>0</v>
      </c>
      <c r="W2083" s="12">
        <f t="shared" si="3152"/>
        <v>0</v>
      </c>
      <c r="X2083" s="12">
        <f t="shared" si="3152"/>
        <v>0</v>
      </c>
      <c r="Y2083" s="12">
        <f t="shared" si="3152"/>
        <v>0</v>
      </c>
      <c r="Z2083" s="12">
        <v>0</v>
      </c>
      <c r="AA2083" s="12">
        <v>0</v>
      </c>
      <c r="AB2083" s="12">
        <f t="shared" ref="AB2083:AQ2083" si="3154">SUM(AB2084:AB2085)</f>
        <v>0</v>
      </c>
      <c r="AC2083" s="12">
        <f t="shared" si="3154"/>
        <v>0</v>
      </c>
      <c r="AD2083" s="12">
        <f t="shared" si="3154"/>
        <v>0</v>
      </c>
      <c r="AE2083" s="12">
        <f t="shared" si="3154"/>
        <v>0</v>
      </c>
      <c r="AF2083" s="12">
        <f t="shared" si="3154"/>
        <v>0</v>
      </c>
      <c r="AG2083" s="12">
        <f t="shared" si="3154"/>
        <v>0</v>
      </c>
      <c r="AH2083" s="12">
        <f t="shared" ref="AH2083" si="3155">SUM(AH2084:AH2085)</f>
        <v>0</v>
      </c>
      <c r="AI2083" s="12">
        <f t="shared" si="3154"/>
        <v>0</v>
      </c>
      <c r="AJ2083" s="12">
        <f t="shared" si="3154"/>
        <v>0</v>
      </c>
      <c r="AK2083" s="12">
        <f t="shared" si="3154"/>
        <v>0</v>
      </c>
      <c r="AL2083" s="12">
        <f t="shared" si="3154"/>
        <v>0</v>
      </c>
      <c r="AM2083" s="12">
        <f t="shared" si="3154"/>
        <v>0</v>
      </c>
      <c r="AN2083" s="12">
        <f t="shared" si="3154"/>
        <v>0</v>
      </c>
      <c r="AO2083" s="12">
        <f t="shared" si="3154"/>
        <v>0</v>
      </c>
      <c r="AP2083" s="12">
        <f t="shared" si="3154"/>
        <v>0</v>
      </c>
      <c r="AQ2083" s="12">
        <f t="shared" si="3154"/>
        <v>0</v>
      </c>
      <c r="AR2083" s="12">
        <v>0</v>
      </c>
      <c r="AS2083" s="12">
        <v>0</v>
      </c>
      <c r="AT2083" s="12">
        <f t="shared" ref="AT2083:BI2083" si="3156">SUM(AT2084:AT2085)</f>
        <v>0</v>
      </c>
      <c r="AU2083" s="12">
        <f t="shared" si="3156"/>
        <v>0</v>
      </c>
      <c r="AV2083" s="12">
        <f t="shared" si="3156"/>
        <v>0</v>
      </c>
      <c r="AW2083" s="12">
        <f t="shared" si="3156"/>
        <v>0</v>
      </c>
      <c r="AX2083" s="12">
        <f t="shared" si="3156"/>
        <v>0</v>
      </c>
      <c r="AY2083" s="12">
        <f t="shared" si="3156"/>
        <v>0</v>
      </c>
      <c r="AZ2083" s="12">
        <f t="shared" ref="AZ2083" si="3157">SUM(AZ2084:AZ2085)</f>
        <v>0</v>
      </c>
      <c r="BA2083" s="12">
        <f t="shared" si="3156"/>
        <v>0</v>
      </c>
      <c r="BB2083" s="12">
        <f t="shared" si="3156"/>
        <v>0</v>
      </c>
      <c r="BC2083" s="12">
        <f t="shared" si="3156"/>
        <v>0</v>
      </c>
      <c r="BD2083" s="12">
        <f t="shared" si="3156"/>
        <v>0</v>
      </c>
      <c r="BE2083" s="12">
        <f t="shared" si="3156"/>
        <v>0</v>
      </c>
      <c r="BF2083" s="12">
        <f t="shared" si="3156"/>
        <v>0</v>
      </c>
      <c r="BG2083" s="12">
        <f t="shared" si="3156"/>
        <v>0</v>
      </c>
      <c r="BH2083" s="12">
        <f t="shared" si="3156"/>
        <v>0</v>
      </c>
      <c r="BI2083" s="12">
        <f t="shared" si="3156"/>
        <v>0</v>
      </c>
      <c r="BJ2083" s="12">
        <v>0</v>
      </c>
      <c r="BK2083" s="12">
        <v>0</v>
      </c>
    </row>
    <row r="2084" spans="1:63" x14ac:dyDescent="0.25">
      <c r="A2084" s="4" t="s">
        <v>550</v>
      </c>
      <c r="B2084" s="4" t="s">
        <v>58</v>
      </c>
      <c r="C2084" s="4" t="s">
        <v>149</v>
      </c>
      <c r="D2084" s="107" t="s">
        <v>679</v>
      </c>
      <c r="E2084" s="117">
        <v>6111</v>
      </c>
      <c r="F2084" s="107"/>
      <c r="G2084" s="103" t="s">
        <v>1656</v>
      </c>
      <c r="H2084" s="13" t="s">
        <v>18</v>
      </c>
      <c r="I2084" s="14">
        <v>166357</v>
      </c>
      <c r="J2084" s="14">
        <v>0</v>
      </c>
      <c r="K2084" s="14"/>
      <c r="L2084" s="14"/>
      <c r="M2084" s="14"/>
      <c r="N2084" s="14"/>
      <c r="O2084" s="14"/>
      <c r="P2084" s="14">
        <f t="shared" si="3077"/>
        <v>0</v>
      </c>
      <c r="Q2084" s="14"/>
      <c r="R2084" s="14"/>
      <c r="S2084" s="14"/>
      <c r="T2084" s="14"/>
      <c r="U2084" s="14"/>
      <c r="V2084" s="14"/>
      <c r="W2084" s="14"/>
      <c r="X2084" s="14"/>
      <c r="Y2084" s="14"/>
      <c r="Z2084" s="14">
        <v>0</v>
      </c>
      <c r="AA2084" s="14">
        <v>0</v>
      </c>
      <c r="AB2084" s="14">
        <v>0</v>
      </c>
      <c r="AC2084" s="14"/>
      <c r="AD2084" s="14"/>
      <c r="AE2084" s="14"/>
      <c r="AF2084" s="14"/>
      <c r="AG2084" s="14"/>
      <c r="AH2084" s="14">
        <f t="shared" si="3078"/>
        <v>0</v>
      </c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>
        <v>0</v>
      </c>
      <c r="AS2084" s="14">
        <v>0</v>
      </c>
      <c r="AT2084" s="14">
        <v>0</v>
      </c>
      <c r="AU2084" s="14"/>
      <c r="AV2084" s="14"/>
      <c r="AW2084" s="14"/>
      <c r="AX2084" s="14"/>
      <c r="AY2084" s="14"/>
      <c r="AZ2084" s="14">
        <f t="shared" si="3079"/>
        <v>0</v>
      </c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>
        <v>0</v>
      </c>
      <c r="BK2084" s="14">
        <v>0</v>
      </c>
    </row>
    <row r="2085" spans="1:63" x14ac:dyDescent="0.25">
      <c r="A2085" s="1" t="s">
        <v>550</v>
      </c>
      <c r="B2085" s="1" t="s">
        <v>58</v>
      </c>
      <c r="C2085" s="1" t="s">
        <v>149</v>
      </c>
      <c r="D2085" s="110" t="s">
        <v>679</v>
      </c>
      <c r="E2085" s="110" t="s">
        <v>20</v>
      </c>
      <c r="F2085" s="107" t="s">
        <v>0</v>
      </c>
      <c r="G2085" s="13" t="s">
        <v>0</v>
      </c>
      <c r="H2085" s="2" t="s">
        <v>21</v>
      </c>
      <c r="I2085" s="12">
        <f>SUM(I2086:I2089)</f>
        <v>23944</v>
      </c>
      <c r="J2085" s="12">
        <f t="shared" ref="J2085:Y2085" si="3158">SUM(J2086:J2089)</f>
        <v>0</v>
      </c>
      <c r="K2085" s="12">
        <f t="shared" si="3158"/>
        <v>0</v>
      </c>
      <c r="L2085" s="12">
        <f t="shared" si="3158"/>
        <v>0</v>
      </c>
      <c r="M2085" s="12">
        <f t="shared" si="3158"/>
        <v>0</v>
      </c>
      <c r="N2085" s="12">
        <f t="shared" si="3158"/>
        <v>0</v>
      </c>
      <c r="O2085" s="12">
        <f t="shared" si="3158"/>
        <v>0</v>
      </c>
      <c r="P2085" s="12">
        <f t="shared" si="3158"/>
        <v>0</v>
      </c>
      <c r="Q2085" s="12">
        <f t="shared" si="3158"/>
        <v>0</v>
      </c>
      <c r="R2085" s="12">
        <f t="shared" si="3158"/>
        <v>0</v>
      </c>
      <c r="S2085" s="12">
        <f t="shared" si="3158"/>
        <v>0</v>
      </c>
      <c r="T2085" s="12">
        <f t="shared" si="3158"/>
        <v>0</v>
      </c>
      <c r="U2085" s="12">
        <f t="shared" si="3158"/>
        <v>0</v>
      </c>
      <c r="V2085" s="12">
        <f t="shared" si="3158"/>
        <v>0</v>
      </c>
      <c r="W2085" s="12">
        <f t="shared" si="3158"/>
        <v>0</v>
      </c>
      <c r="X2085" s="12">
        <f t="shared" si="3158"/>
        <v>0</v>
      </c>
      <c r="Y2085" s="12">
        <f t="shared" si="3158"/>
        <v>0</v>
      </c>
      <c r="Z2085" s="12">
        <v>0</v>
      </c>
      <c r="AA2085" s="12">
        <v>0</v>
      </c>
      <c r="AB2085" s="12">
        <f t="shared" ref="AB2085:AQ2085" si="3159">SUM(AB2086:AB2089)</f>
        <v>0</v>
      </c>
      <c r="AC2085" s="12">
        <f t="shared" si="3159"/>
        <v>0</v>
      </c>
      <c r="AD2085" s="12">
        <f t="shared" si="3159"/>
        <v>0</v>
      </c>
      <c r="AE2085" s="12">
        <f t="shared" si="3159"/>
        <v>0</v>
      </c>
      <c r="AF2085" s="12">
        <f t="shared" si="3159"/>
        <v>0</v>
      </c>
      <c r="AG2085" s="12">
        <f t="shared" si="3159"/>
        <v>0</v>
      </c>
      <c r="AH2085" s="12">
        <f t="shared" si="3159"/>
        <v>0</v>
      </c>
      <c r="AI2085" s="12">
        <f t="shared" si="3159"/>
        <v>0</v>
      </c>
      <c r="AJ2085" s="12">
        <f t="shared" si="3159"/>
        <v>0</v>
      </c>
      <c r="AK2085" s="12">
        <f t="shared" si="3159"/>
        <v>0</v>
      </c>
      <c r="AL2085" s="12">
        <f t="shared" si="3159"/>
        <v>0</v>
      </c>
      <c r="AM2085" s="12">
        <f t="shared" si="3159"/>
        <v>0</v>
      </c>
      <c r="AN2085" s="12">
        <f t="shared" si="3159"/>
        <v>0</v>
      </c>
      <c r="AO2085" s="12">
        <f t="shared" si="3159"/>
        <v>0</v>
      </c>
      <c r="AP2085" s="12">
        <f t="shared" si="3159"/>
        <v>0</v>
      </c>
      <c r="AQ2085" s="12">
        <f t="shared" si="3159"/>
        <v>0</v>
      </c>
      <c r="AR2085" s="12">
        <v>0</v>
      </c>
      <c r="AS2085" s="12">
        <v>0</v>
      </c>
      <c r="AT2085" s="12">
        <f t="shared" ref="AT2085:BI2085" si="3160">SUM(AT2086:AT2089)</f>
        <v>0</v>
      </c>
      <c r="AU2085" s="12">
        <f t="shared" si="3160"/>
        <v>0</v>
      </c>
      <c r="AV2085" s="12">
        <f t="shared" si="3160"/>
        <v>0</v>
      </c>
      <c r="AW2085" s="12">
        <f t="shared" si="3160"/>
        <v>0</v>
      </c>
      <c r="AX2085" s="12">
        <f t="shared" si="3160"/>
        <v>0</v>
      </c>
      <c r="AY2085" s="12">
        <f t="shared" si="3160"/>
        <v>0</v>
      </c>
      <c r="AZ2085" s="12">
        <f t="shared" si="3160"/>
        <v>0</v>
      </c>
      <c r="BA2085" s="12">
        <f t="shared" si="3160"/>
        <v>0</v>
      </c>
      <c r="BB2085" s="12">
        <f t="shared" si="3160"/>
        <v>0</v>
      </c>
      <c r="BC2085" s="12">
        <f t="shared" si="3160"/>
        <v>0</v>
      </c>
      <c r="BD2085" s="12">
        <f t="shared" si="3160"/>
        <v>0</v>
      </c>
      <c r="BE2085" s="12">
        <f t="shared" si="3160"/>
        <v>0</v>
      </c>
      <c r="BF2085" s="12">
        <f t="shared" si="3160"/>
        <v>0</v>
      </c>
      <c r="BG2085" s="12">
        <f t="shared" si="3160"/>
        <v>0</v>
      </c>
      <c r="BH2085" s="12">
        <f t="shared" si="3160"/>
        <v>0</v>
      </c>
      <c r="BI2085" s="12">
        <f t="shared" si="3160"/>
        <v>0</v>
      </c>
      <c r="BJ2085" s="12">
        <v>0</v>
      </c>
      <c r="BK2085" s="12">
        <v>0</v>
      </c>
    </row>
    <row r="2086" spans="1:63" ht="22.5" x14ac:dyDescent="0.25">
      <c r="A2086" s="4" t="s">
        <v>550</v>
      </c>
      <c r="B2086" s="4" t="s">
        <v>58</v>
      </c>
      <c r="C2086" s="4" t="s">
        <v>149</v>
      </c>
      <c r="D2086" s="107" t="s">
        <v>679</v>
      </c>
      <c r="E2086" s="117">
        <v>6112</v>
      </c>
      <c r="F2086" s="107" t="s">
        <v>681</v>
      </c>
      <c r="G2086" s="103" t="s">
        <v>1656</v>
      </c>
      <c r="H2086" s="13" t="s">
        <v>59</v>
      </c>
      <c r="I2086" s="14">
        <v>2544</v>
      </c>
      <c r="J2086" s="14">
        <v>0</v>
      </c>
      <c r="K2086" s="14"/>
      <c r="L2086" s="14"/>
      <c r="M2086" s="14"/>
      <c r="N2086" s="14"/>
      <c r="O2086" s="14"/>
      <c r="P2086" s="14">
        <f t="shared" si="3077"/>
        <v>0</v>
      </c>
      <c r="Q2086" s="14"/>
      <c r="R2086" s="14"/>
      <c r="S2086" s="14"/>
      <c r="T2086" s="14"/>
      <c r="U2086" s="14"/>
      <c r="V2086" s="14"/>
      <c r="W2086" s="14"/>
      <c r="X2086" s="14"/>
      <c r="Y2086" s="14"/>
      <c r="Z2086" s="14">
        <v>0</v>
      </c>
      <c r="AA2086" s="14">
        <v>0</v>
      </c>
      <c r="AB2086" s="14">
        <v>0</v>
      </c>
      <c r="AC2086" s="14"/>
      <c r="AD2086" s="14"/>
      <c r="AE2086" s="14"/>
      <c r="AF2086" s="14"/>
      <c r="AG2086" s="14"/>
      <c r="AH2086" s="14">
        <f t="shared" si="3078"/>
        <v>0</v>
      </c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>
        <v>0</v>
      </c>
      <c r="AS2086" s="14">
        <v>0</v>
      </c>
      <c r="AT2086" s="14">
        <v>0</v>
      </c>
      <c r="AU2086" s="14"/>
      <c r="AV2086" s="14"/>
      <c r="AW2086" s="14"/>
      <c r="AX2086" s="14"/>
      <c r="AY2086" s="14"/>
      <c r="AZ2086" s="14">
        <f t="shared" si="3079"/>
        <v>0</v>
      </c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>
        <v>0</v>
      </c>
      <c r="BK2086" s="14">
        <v>0</v>
      </c>
    </row>
    <row r="2087" spans="1:63" x14ac:dyDescent="0.25">
      <c r="A2087" s="4" t="s">
        <v>550</v>
      </c>
      <c r="B2087" s="4" t="s">
        <v>58</v>
      </c>
      <c r="C2087" s="4" t="s">
        <v>149</v>
      </c>
      <c r="D2087" s="107" t="s">
        <v>679</v>
      </c>
      <c r="E2087" s="117">
        <v>6112</v>
      </c>
      <c r="F2087" s="107" t="s">
        <v>682</v>
      </c>
      <c r="G2087" s="103" t="s">
        <v>1656</v>
      </c>
      <c r="H2087" s="13" t="s">
        <v>24</v>
      </c>
      <c r="I2087" s="14">
        <v>16500</v>
      </c>
      <c r="J2087" s="14">
        <v>0</v>
      </c>
      <c r="K2087" s="14"/>
      <c r="L2087" s="14"/>
      <c r="M2087" s="14"/>
      <c r="N2087" s="14"/>
      <c r="O2087" s="14"/>
      <c r="P2087" s="14">
        <f t="shared" si="3077"/>
        <v>0</v>
      </c>
      <c r="Q2087" s="14"/>
      <c r="R2087" s="14"/>
      <c r="S2087" s="14"/>
      <c r="T2087" s="14"/>
      <c r="U2087" s="14"/>
      <c r="V2087" s="14"/>
      <c r="W2087" s="14"/>
      <c r="X2087" s="14"/>
      <c r="Y2087" s="14"/>
      <c r="Z2087" s="14">
        <v>0</v>
      </c>
      <c r="AA2087" s="14">
        <v>0</v>
      </c>
      <c r="AB2087" s="14">
        <v>0</v>
      </c>
      <c r="AC2087" s="14"/>
      <c r="AD2087" s="14"/>
      <c r="AE2087" s="14"/>
      <c r="AF2087" s="14"/>
      <c r="AG2087" s="14"/>
      <c r="AH2087" s="14">
        <f t="shared" si="3078"/>
        <v>0</v>
      </c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>
        <v>0</v>
      </c>
      <c r="AS2087" s="14">
        <v>0</v>
      </c>
      <c r="AT2087" s="14">
        <v>0</v>
      </c>
      <c r="AU2087" s="14"/>
      <c r="AV2087" s="14"/>
      <c r="AW2087" s="14"/>
      <c r="AX2087" s="14"/>
      <c r="AY2087" s="14"/>
      <c r="AZ2087" s="14">
        <f t="shared" si="3079"/>
        <v>0</v>
      </c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>
        <v>0</v>
      </c>
      <c r="BK2087" s="14">
        <v>0</v>
      </c>
    </row>
    <row r="2088" spans="1:63" x14ac:dyDescent="0.25">
      <c r="A2088" s="4" t="s">
        <v>550</v>
      </c>
      <c r="B2088" s="4" t="s">
        <v>58</v>
      </c>
      <c r="C2088" s="4" t="s">
        <v>149</v>
      </c>
      <c r="D2088" s="107" t="s">
        <v>679</v>
      </c>
      <c r="E2088" s="117">
        <v>6112</v>
      </c>
      <c r="F2088" s="107" t="s">
        <v>683</v>
      </c>
      <c r="G2088" s="103" t="s">
        <v>1656</v>
      </c>
      <c r="H2088" s="13" t="s">
        <v>25</v>
      </c>
      <c r="I2088" s="14">
        <v>3300</v>
      </c>
      <c r="J2088" s="14">
        <v>0</v>
      </c>
      <c r="K2088" s="14"/>
      <c r="L2088" s="14"/>
      <c r="M2088" s="14"/>
      <c r="N2088" s="14"/>
      <c r="O2088" s="14"/>
      <c r="P2088" s="14">
        <f t="shared" si="3077"/>
        <v>0</v>
      </c>
      <c r="Q2088" s="14"/>
      <c r="R2088" s="14"/>
      <c r="S2088" s="14"/>
      <c r="T2088" s="14"/>
      <c r="U2088" s="14"/>
      <c r="V2088" s="14"/>
      <c r="W2088" s="14"/>
      <c r="X2088" s="14"/>
      <c r="Y2088" s="14"/>
      <c r="Z2088" s="14">
        <v>0</v>
      </c>
      <c r="AA2088" s="14">
        <v>0</v>
      </c>
      <c r="AB2088" s="14">
        <v>0</v>
      </c>
      <c r="AC2088" s="14"/>
      <c r="AD2088" s="14"/>
      <c r="AE2088" s="14"/>
      <c r="AF2088" s="14"/>
      <c r="AG2088" s="14"/>
      <c r="AH2088" s="14">
        <f t="shared" si="3078"/>
        <v>0</v>
      </c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>
        <v>0</v>
      </c>
      <c r="AS2088" s="14">
        <v>0</v>
      </c>
      <c r="AT2088" s="14">
        <v>0</v>
      </c>
      <c r="AU2088" s="14"/>
      <c r="AV2088" s="14"/>
      <c r="AW2088" s="14"/>
      <c r="AX2088" s="14"/>
      <c r="AY2088" s="14"/>
      <c r="AZ2088" s="14">
        <f t="shared" si="3079"/>
        <v>0</v>
      </c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>
        <v>0</v>
      </c>
      <c r="BK2088" s="14">
        <v>0</v>
      </c>
    </row>
    <row r="2089" spans="1:63" x14ac:dyDescent="0.25">
      <c r="A2089" s="4" t="s">
        <v>550</v>
      </c>
      <c r="B2089" s="4" t="s">
        <v>58</v>
      </c>
      <c r="C2089" s="4" t="s">
        <v>149</v>
      </c>
      <c r="D2089" s="107" t="s">
        <v>679</v>
      </c>
      <c r="E2089" s="117">
        <v>6112</v>
      </c>
      <c r="F2089" s="107" t="s">
        <v>684</v>
      </c>
      <c r="G2089" s="103" t="s">
        <v>1656</v>
      </c>
      <c r="H2089" s="13" t="s">
        <v>26</v>
      </c>
      <c r="I2089" s="14">
        <v>1600</v>
      </c>
      <c r="J2089" s="14">
        <v>0</v>
      </c>
      <c r="K2089" s="14"/>
      <c r="L2089" s="14"/>
      <c r="M2089" s="14"/>
      <c r="N2089" s="14"/>
      <c r="O2089" s="14"/>
      <c r="P2089" s="14">
        <f t="shared" si="3077"/>
        <v>0</v>
      </c>
      <c r="Q2089" s="14"/>
      <c r="R2089" s="14"/>
      <c r="S2089" s="14"/>
      <c r="T2089" s="14"/>
      <c r="U2089" s="14"/>
      <c r="V2089" s="14"/>
      <c r="W2089" s="14"/>
      <c r="X2089" s="14"/>
      <c r="Y2089" s="14"/>
      <c r="Z2089" s="14">
        <v>0</v>
      </c>
      <c r="AA2089" s="14">
        <v>0</v>
      </c>
      <c r="AB2089" s="14">
        <v>0</v>
      </c>
      <c r="AC2089" s="14"/>
      <c r="AD2089" s="14"/>
      <c r="AE2089" s="14"/>
      <c r="AF2089" s="14"/>
      <c r="AG2089" s="14"/>
      <c r="AH2089" s="14">
        <f t="shared" si="3078"/>
        <v>0</v>
      </c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>
        <v>0</v>
      </c>
      <c r="AS2089" s="14">
        <v>0</v>
      </c>
      <c r="AT2089" s="14">
        <v>0</v>
      </c>
      <c r="AU2089" s="14"/>
      <c r="AV2089" s="14"/>
      <c r="AW2089" s="14"/>
      <c r="AX2089" s="14"/>
      <c r="AY2089" s="14"/>
      <c r="AZ2089" s="14">
        <f t="shared" si="3079"/>
        <v>0</v>
      </c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>
        <v>0</v>
      </c>
      <c r="BK2089" s="14">
        <v>0</v>
      </c>
    </row>
    <row r="2090" spans="1:63" ht="22.5" x14ac:dyDescent="0.25">
      <c r="A2090" s="4" t="s">
        <v>550</v>
      </c>
      <c r="B2090" s="4" t="s">
        <v>58</v>
      </c>
      <c r="C2090" s="4" t="s">
        <v>149</v>
      </c>
      <c r="D2090" s="107" t="s">
        <v>679</v>
      </c>
      <c r="E2090" s="106" t="s">
        <v>27</v>
      </c>
      <c r="F2090" s="106" t="s">
        <v>0</v>
      </c>
      <c r="G2090" s="2" t="s">
        <v>0</v>
      </c>
      <c r="H2090" s="2" t="s">
        <v>28</v>
      </c>
      <c r="I2090" s="12">
        <f>SUM(I2091)</f>
        <v>17467</v>
      </c>
      <c r="J2090" s="12">
        <f t="shared" ref="J2090:Y2090" si="3161">SUM(J2091)</f>
        <v>0</v>
      </c>
      <c r="K2090" s="12">
        <f t="shared" si="3161"/>
        <v>0</v>
      </c>
      <c r="L2090" s="12">
        <f t="shared" si="3161"/>
        <v>0</v>
      </c>
      <c r="M2090" s="12">
        <f t="shared" si="3161"/>
        <v>0</v>
      </c>
      <c r="N2090" s="12">
        <f t="shared" si="3161"/>
        <v>0</v>
      </c>
      <c r="O2090" s="12">
        <f t="shared" si="3161"/>
        <v>0</v>
      </c>
      <c r="P2090" s="12">
        <f t="shared" si="3161"/>
        <v>0</v>
      </c>
      <c r="Q2090" s="12">
        <f t="shared" si="3161"/>
        <v>0</v>
      </c>
      <c r="R2090" s="12">
        <f t="shared" si="3161"/>
        <v>0</v>
      </c>
      <c r="S2090" s="12">
        <f t="shared" si="3161"/>
        <v>0</v>
      </c>
      <c r="T2090" s="12">
        <f t="shared" si="3161"/>
        <v>0</v>
      </c>
      <c r="U2090" s="12">
        <f t="shared" si="3161"/>
        <v>0</v>
      </c>
      <c r="V2090" s="12">
        <f t="shared" si="3161"/>
        <v>0</v>
      </c>
      <c r="W2090" s="12">
        <f t="shared" si="3161"/>
        <v>0</v>
      </c>
      <c r="X2090" s="12">
        <f t="shared" si="3161"/>
        <v>0</v>
      </c>
      <c r="Y2090" s="12">
        <f t="shared" si="3161"/>
        <v>0</v>
      </c>
      <c r="Z2090" s="12">
        <v>0</v>
      </c>
      <c r="AA2090" s="12">
        <v>0</v>
      </c>
      <c r="AB2090" s="12">
        <f t="shared" ref="AB2090:AQ2090" si="3162">SUM(AB2091)</f>
        <v>0</v>
      </c>
      <c r="AC2090" s="12">
        <f t="shared" si="3162"/>
        <v>0</v>
      </c>
      <c r="AD2090" s="12">
        <f t="shared" si="3162"/>
        <v>0</v>
      </c>
      <c r="AE2090" s="12">
        <f t="shared" si="3162"/>
        <v>0</v>
      </c>
      <c r="AF2090" s="12">
        <f t="shared" si="3162"/>
        <v>0</v>
      </c>
      <c r="AG2090" s="12">
        <f t="shared" si="3162"/>
        <v>0</v>
      </c>
      <c r="AH2090" s="12">
        <f t="shared" si="3162"/>
        <v>0</v>
      </c>
      <c r="AI2090" s="12">
        <f t="shared" si="3162"/>
        <v>0</v>
      </c>
      <c r="AJ2090" s="12">
        <f t="shared" si="3162"/>
        <v>0</v>
      </c>
      <c r="AK2090" s="12">
        <f t="shared" si="3162"/>
        <v>0</v>
      </c>
      <c r="AL2090" s="12">
        <f t="shared" si="3162"/>
        <v>0</v>
      </c>
      <c r="AM2090" s="12">
        <f t="shared" si="3162"/>
        <v>0</v>
      </c>
      <c r="AN2090" s="12">
        <f t="shared" si="3162"/>
        <v>0</v>
      </c>
      <c r="AO2090" s="12">
        <f t="shared" si="3162"/>
        <v>0</v>
      </c>
      <c r="AP2090" s="12">
        <f t="shared" si="3162"/>
        <v>0</v>
      </c>
      <c r="AQ2090" s="12">
        <f t="shared" si="3162"/>
        <v>0</v>
      </c>
      <c r="AR2090" s="12">
        <v>0</v>
      </c>
      <c r="AS2090" s="12">
        <v>0</v>
      </c>
      <c r="AT2090" s="12">
        <f t="shared" ref="AT2090:BI2090" si="3163">SUM(AT2091)</f>
        <v>0</v>
      </c>
      <c r="AU2090" s="12">
        <f t="shared" si="3163"/>
        <v>0</v>
      </c>
      <c r="AV2090" s="12">
        <f t="shared" si="3163"/>
        <v>0</v>
      </c>
      <c r="AW2090" s="12">
        <f t="shared" si="3163"/>
        <v>0</v>
      </c>
      <c r="AX2090" s="12">
        <f t="shared" si="3163"/>
        <v>0</v>
      </c>
      <c r="AY2090" s="12">
        <f t="shared" si="3163"/>
        <v>0</v>
      </c>
      <c r="AZ2090" s="12">
        <f t="shared" si="3163"/>
        <v>0</v>
      </c>
      <c r="BA2090" s="12">
        <f t="shared" si="3163"/>
        <v>0</v>
      </c>
      <c r="BB2090" s="12">
        <f t="shared" si="3163"/>
        <v>0</v>
      </c>
      <c r="BC2090" s="12">
        <f t="shared" si="3163"/>
        <v>0</v>
      </c>
      <c r="BD2090" s="12">
        <f t="shared" si="3163"/>
        <v>0</v>
      </c>
      <c r="BE2090" s="12">
        <f t="shared" si="3163"/>
        <v>0</v>
      </c>
      <c r="BF2090" s="12">
        <f t="shared" si="3163"/>
        <v>0</v>
      </c>
      <c r="BG2090" s="12">
        <f t="shared" si="3163"/>
        <v>0</v>
      </c>
      <c r="BH2090" s="12">
        <f t="shared" si="3163"/>
        <v>0</v>
      </c>
      <c r="BI2090" s="12">
        <f t="shared" si="3163"/>
        <v>0</v>
      </c>
      <c r="BJ2090" s="12">
        <v>0</v>
      </c>
      <c r="BK2090" s="12">
        <v>0</v>
      </c>
    </row>
    <row r="2091" spans="1:63" x14ac:dyDescent="0.25">
      <c r="A2091" s="4" t="s">
        <v>550</v>
      </c>
      <c r="B2091" s="4" t="s">
        <v>58</v>
      </c>
      <c r="C2091" s="4" t="s">
        <v>149</v>
      </c>
      <c r="D2091" s="107" t="s">
        <v>679</v>
      </c>
      <c r="E2091" s="117">
        <v>6121</v>
      </c>
      <c r="F2091" s="107"/>
      <c r="G2091" s="103" t="s">
        <v>1656</v>
      </c>
      <c r="H2091" s="13" t="s">
        <v>29</v>
      </c>
      <c r="I2091" s="14">
        <v>17467</v>
      </c>
      <c r="J2091" s="14">
        <v>0</v>
      </c>
      <c r="K2091" s="14"/>
      <c r="L2091" s="14"/>
      <c r="M2091" s="14"/>
      <c r="N2091" s="14"/>
      <c r="O2091" s="14"/>
      <c r="P2091" s="14">
        <f t="shared" ref="P2091:P2153" si="3164">J2091+K2091+L2091+M2091+N2091+O2091</f>
        <v>0</v>
      </c>
      <c r="Q2091" s="14"/>
      <c r="R2091" s="14"/>
      <c r="S2091" s="14"/>
      <c r="T2091" s="14"/>
      <c r="U2091" s="14"/>
      <c r="V2091" s="14"/>
      <c r="W2091" s="14"/>
      <c r="X2091" s="14"/>
      <c r="Y2091" s="14"/>
      <c r="Z2091" s="14">
        <v>0</v>
      </c>
      <c r="AA2091" s="14">
        <v>0</v>
      </c>
      <c r="AB2091" s="14">
        <v>0</v>
      </c>
      <c r="AC2091" s="14"/>
      <c r="AD2091" s="14"/>
      <c r="AE2091" s="14"/>
      <c r="AF2091" s="14"/>
      <c r="AG2091" s="14"/>
      <c r="AH2091" s="14">
        <f t="shared" ref="AH2091:AH2153" si="3165">AB2091+AC2091+AD2091+AE2091+AF2091+AG2091</f>
        <v>0</v>
      </c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>
        <v>0</v>
      </c>
      <c r="AS2091" s="14">
        <v>0</v>
      </c>
      <c r="AT2091" s="14">
        <v>0</v>
      </c>
      <c r="AU2091" s="14"/>
      <c r="AV2091" s="14"/>
      <c r="AW2091" s="14"/>
      <c r="AX2091" s="14"/>
      <c r="AY2091" s="14"/>
      <c r="AZ2091" s="14">
        <f t="shared" ref="AZ2091:AZ2153" si="3166">AT2091+AU2091+AV2091+AW2091+AX2091+AY2091</f>
        <v>0</v>
      </c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>
        <v>0</v>
      </c>
      <c r="BK2091" s="14">
        <v>0</v>
      </c>
    </row>
    <row r="2092" spans="1:63" ht="22.5" x14ac:dyDescent="0.25">
      <c r="A2092" s="4" t="s">
        <v>550</v>
      </c>
      <c r="B2092" s="4" t="s">
        <v>58</v>
      </c>
      <c r="C2092" s="4" t="s">
        <v>149</v>
      </c>
      <c r="D2092" s="107" t="s">
        <v>679</v>
      </c>
      <c r="E2092" s="106" t="s">
        <v>31</v>
      </c>
      <c r="F2092" s="106" t="s">
        <v>0</v>
      </c>
      <c r="G2092" s="2" t="s">
        <v>0</v>
      </c>
      <c r="H2092" s="2" t="s">
        <v>32</v>
      </c>
      <c r="I2092" s="12">
        <f>SUM(I2093:I2101)</f>
        <v>143651</v>
      </c>
      <c r="J2092" s="12">
        <f t="shared" ref="J2092:Y2092" si="3167">SUM(J2093:J2101)</f>
        <v>27000</v>
      </c>
      <c r="K2092" s="12">
        <f t="shared" si="3167"/>
        <v>0</v>
      </c>
      <c r="L2092" s="12">
        <f t="shared" si="3167"/>
        <v>0</v>
      </c>
      <c r="M2092" s="12">
        <f t="shared" si="3167"/>
        <v>0</v>
      </c>
      <c r="N2092" s="12">
        <f t="shared" si="3167"/>
        <v>0</v>
      </c>
      <c r="O2092" s="12">
        <f t="shared" si="3167"/>
        <v>0</v>
      </c>
      <c r="P2092" s="12">
        <f t="shared" si="3167"/>
        <v>27000</v>
      </c>
      <c r="Q2092" s="12">
        <f t="shared" si="3167"/>
        <v>0</v>
      </c>
      <c r="R2092" s="12">
        <f t="shared" si="3167"/>
        <v>7000</v>
      </c>
      <c r="S2092" s="12">
        <f t="shared" si="3167"/>
        <v>0</v>
      </c>
      <c r="T2092" s="12">
        <f t="shared" si="3167"/>
        <v>0</v>
      </c>
      <c r="U2092" s="12">
        <f t="shared" si="3167"/>
        <v>0</v>
      </c>
      <c r="V2092" s="12">
        <f t="shared" si="3167"/>
        <v>0</v>
      </c>
      <c r="W2092" s="12">
        <f t="shared" si="3167"/>
        <v>0</v>
      </c>
      <c r="X2092" s="12">
        <f t="shared" si="3167"/>
        <v>0</v>
      </c>
      <c r="Y2092" s="12">
        <f t="shared" si="3167"/>
        <v>0</v>
      </c>
      <c r="Z2092" s="12">
        <v>7000</v>
      </c>
      <c r="AA2092" s="12">
        <v>20000</v>
      </c>
      <c r="AB2092" s="12">
        <f t="shared" ref="AB2092:AQ2092" si="3168">SUM(AB2093:AB2101)</f>
        <v>0</v>
      </c>
      <c r="AC2092" s="12">
        <f t="shared" si="3168"/>
        <v>0</v>
      </c>
      <c r="AD2092" s="12">
        <f t="shared" si="3168"/>
        <v>0</v>
      </c>
      <c r="AE2092" s="12">
        <f t="shared" si="3168"/>
        <v>0</v>
      </c>
      <c r="AF2092" s="12">
        <f t="shared" si="3168"/>
        <v>0</v>
      </c>
      <c r="AG2092" s="12">
        <f t="shared" si="3168"/>
        <v>0</v>
      </c>
      <c r="AH2092" s="12">
        <f t="shared" si="3168"/>
        <v>0</v>
      </c>
      <c r="AI2092" s="12">
        <f t="shared" si="3168"/>
        <v>0</v>
      </c>
      <c r="AJ2092" s="12">
        <f t="shared" si="3168"/>
        <v>0</v>
      </c>
      <c r="AK2092" s="12">
        <f t="shared" si="3168"/>
        <v>0</v>
      </c>
      <c r="AL2092" s="12">
        <f t="shared" si="3168"/>
        <v>0</v>
      </c>
      <c r="AM2092" s="12">
        <f t="shared" si="3168"/>
        <v>0</v>
      </c>
      <c r="AN2092" s="12">
        <f t="shared" si="3168"/>
        <v>0</v>
      </c>
      <c r="AO2092" s="12">
        <f t="shared" si="3168"/>
        <v>0</v>
      </c>
      <c r="AP2092" s="12">
        <f t="shared" si="3168"/>
        <v>0</v>
      </c>
      <c r="AQ2092" s="12">
        <f t="shared" si="3168"/>
        <v>0</v>
      </c>
      <c r="AR2092" s="12">
        <v>0</v>
      </c>
      <c r="AS2092" s="12">
        <v>0</v>
      </c>
      <c r="AT2092" s="12">
        <f t="shared" ref="AT2092:BI2092" si="3169">SUM(AT2093:AT2101)</f>
        <v>0</v>
      </c>
      <c r="AU2092" s="12">
        <f t="shared" si="3169"/>
        <v>0</v>
      </c>
      <c r="AV2092" s="12">
        <f t="shared" si="3169"/>
        <v>0</v>
      </c>
      <c r="AW2092" s="12">
        <f t="shared" si="3169"/>
        <v>10000</v>
      </c>
      <c r="AX2092" s="12">
        <f t="shared" si="3169"/>
        <v>0</v>
      </c>
      <c r="AY2092" s="12">
        <f t="shared" si="3169"/>
        <v>0</v>
      </c>
      <c r="AZ2092" s="12">
        <f t="shared" si="3169"/>
        <v>10000</v>
      </c>
      <c r="BA2092" s="12">
        <f t="shared" si="3169"/>
        <v>0</v>
      </c>
      <c r="BB2092" s="12">
        <f t="shared" si="3169"/>
        <v>0</v>
      </c>
      <c r="BC2092" s="12">
        <f t="shared" si="3169"/>
        <v>0</v>
      </c>
      <c r="BD2092" s="12">
        <f t="shared" si="3169"/>
        <v>0</v>
      </c>
      <c r="BE2092" s="12">
        <f t="shared" si="3169"/>
        <v>0</v>
      </c>
      <c r="BF2092" s="12">
        <f t="shared" si="3169"/>
        <v>0</v>
      </c>
      <c r="BG2092" s="12">
        <f t="shared" si="3169"/>
        <v>10000</v>
      </c>
      <c r="BH2092" s="12">
        <f t="shared" si="3169"/>
        <v>0</v>
      </c>
      <c r="BI2092" s="12">
        <f t="shared" si="3169"/>
        <v>0</v>
      </c>
      <c r="BJ2092" s="12">
        <v>10000</v>
      </c>
      <c r="BK2092" s="12">
        <v>0</v>
      </c>
    </row>
    <row r="2093" spans="1:63" x14ac:dyDescent="0.25">
      <c r="A2093" s="4" t="s">
        <v>550</v>
      </c>
      <c r="B2093" s="4" t="s">
        <v>58</v>
      </c>
      <c r="C2093" s="4" t="s">
        <v>149</v>
      </c>
      <c r="D2093" s="107" t="s">
        <v>679</v>
      </c>
      <c r="E2093" s="117">
        <v>6131</v>
      </c>
      <c r="F2093" s="107"/>
      <c r="G2093" s="103" t="s">
        <v>1656</v>
      </c>
      <c r="H2093" s="13" t="s">
        <v>34</v>
      </c>
      <c r="I2093" s="14">
        <v>1100</v>
      </c>
      <c r="J2093" s="14">
        <v>1000</v>
      </c>
      <c r="K2093" s="14"/>
      <c r="L2093" s="14"/>
      <c r="M2093" s="14"/>
      <c r="N2093" s="14"/>
      <c r="O2093" s="14"/>
      <c r="P2093" s="14">
        <f t="shared" si="3164"/>
        <v>1000</v>
      </c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v>0</v>
      </c>
      <c r="AA2093" s="14">
        <v>1000</v>
      </c>
      <c r="AB2093" s="14">
        <v>0</v>
      </c>
      <c r="AC2093" s="14"/>
      <c r="AD2093" s="14"/>
      <c r="AE2093" s="14"/>
      <c r="AF2093" s="14"/>
      <c r="AG2093" s="14"/>
      <c r="AH2093" s="14">
        <f t="shared" si="3165"/>
        <v>0</v>
      </c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>
        <v>0</v>
      </c>
      <c r="AS2093" s="14">
        <v>0</v>
      </c>
      <c r="AT2093" s="14">
        <v>0</v>
      </c>
      <c r="AU2093" s="14"/>
      <c r="AV2093" s="14"/>
      <c r="AW2093" s="14"/>
      <c r="AX2093" s="14"/>
      <c r="AY2093" s="14"/>
      <c r="AZ2093" s="14">
        <f t="shared" si="3166"/>
        <v>0</v>
      </c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>
        <v>0</v>
      </c>
      <c r="BK2093" s="14">
        <v>0</v>
      </c>
    </row>
    <row r="2094" spans="1:63" x14ac:dyDescent="0.25">
      <c r="A2094" s="4" t="s">
        <v>550</v>
      </c>
      <c r="B2094" s="4" t="s">
        <v>58</v>
      </c>
      <c r="C2094" s="4" t="s">
        <v>149</v>
      </c>
      <c r="D2094" s="107" t="s">
        <v>679</v>
      </c>
      <c r="E2094" s="117">
        <v>6132</v>
      </c>
      <c r="F2094" s="107"/>
      <c r="G2094" s="103" t="s">
        <v>1656</v>
      </c>
      <c r="H2094" s="13" t="s">
        <v>74</v>
      </c>
      <c r="I2094" s="14">
        <v>45000</v>
      </c>
      <c r="J2094" s="14">
        <v>0</v>
      </c>
      <c r="K2094" s="14"/>
      <c r="L2094" s="14"/>
      <c r="M2094" s="14"/>
      <c r="N2094" s="14"/>
      <c r="O2094" s="14"/>
      <c r="P2094" s="14">
        <f t="shared" si="3164"/>
        <v>0</v>
      </c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v>0</v>
      </c>
      <c r="AA2094" s="14">
        <v>0</v>
      </c>
      <c r="AB2094" s="14">
        <v>0</v>
      </c>
      <c r="AC2094" s="14"/>
      <c r="AD2094" s="14"/>
      <c r="AE2094" s="14"/>
      <c r="AF2094" s="14"/>
      <c r="AG2094" s="14"/>
      <c r="AH2094" s="14">
        <f t="shared" si="3165"/>
        <v>0</v>
      </c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>
        <v>0</v>
      </c>
      <c r="AS2094" s="14">
        <v>0</v>
      </c>
      <c r="AT2094" s="14">
        <v>0</v>
      </c>
      <c r="AU2094" s="14"/>
      <c r="AV2094" s="14"/>
      <c r="AW2094" s="14"/>
      <c r="AX2094" s="14"/>
      <c r="AY2094" s="14"/>
      <c r="AZ2094" s="14">
        <f t="shared" si="3166"/>
        <v>0</v>
      </c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>
        <v>0</v>
      </c>
      <c r="BK2094" s="14">
        <v>0</v>
      </c>
    </row>
    <row r="2095" spans="1:63" x14ac:dyDescent="0.25">
      <c r="A2095" s="4" t="s">
        <v>550</v>
      </c>
      <c r="B2095" s="4" t="s">
        <v>58</v>
      </c>
      <c r="C2095" s="4" t="s">
        <v>149</v>
      </c>
      <c r="D2095" s="107" t="s">
        <v>679</v>
      </c>
      <c r="E2095" s="117">
        <v>6133</v>
      </c>
      <c r="F2095" s="107"/>
      <c r="G2095" s="103" t="s">
        <v>1656</v>
      </c>
      <c r="H2095" s="13" t="s">
        <v>77</v>
      </c>
      <c r="I2095" s="14">
        <v>6900</v>
      </c>
      <c r="J2095" s="14">
        <v>0</v>
      </c>
      <c r="K2095" s="14"/>
      <c r="L2095" s="14"/>
      <c r="M2095" s="14"/>
      <c r="N2095" s="14"/>
      <c r="O2095" s="14"/>
      <c r="P2095" s="14">
        <f t="shared" si="3164"/>
        <v>0</v>
      </c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v>0</v>
      </c>
      <c r="AA2095" s="14">
        <v>0</v>
      </c>
      <c r="AB2095" s="14">
        <v>0</v>
      </c>
      <c r="AC2095" s="14"/>
      <c r="AD2095" s="14"/>
      <c r="AE2095" s="14"/>
      <c r="AF2095" s="14"/>
      <c r="AG2095" s="14"/>
      <c r="AH2095" s="14">
        <f t="shared" si="3165"/>
        <v>0</v>
      </c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>
        <v>0</v>
      </c>
      <c r="AS2095" s="14">
        <v>0</v>
      </c>
      <c r="AT2095" s="14">
        <v>0</v>
      </c>
      <c r="AU2095" s="14"/>
      <c r="AV2095" s="14"/>
      <c r="AW2095" s="14">
        <v>1000</v>
      </c>
      <c r="AX2095" s="14"/>
      <c r="AY2095" s="14"/>
      <c r="AZ2095" s="14">
        <f t="shared" si="3166"/>
        <v>1000</v>
      </c>
      <c r="BA2095" s="14"/>
      <c r="BB2095" s="14"/>
      <c r="BC2095" s="14"/>
      <c r="BD2095" s="14"/>
      <c r="BE2095" s="14"/>
      <c r="BF2095" s="14"/>
      <c r="BG2095" s="14">
        <v>1000</v>
      </c>
      <c r="BH2095" s="14"/>
      <c r="BI2095" s="14"/>
      <c r="BJ2095" s="14">
        <v>1000</v>
      </c>
      <c r="BK2095" s="14">
        <v>0</v>
      </c>
    </row>
    <row r="2096" spans="1:63" x14ac:dyDescent="0.25">
      <c r="A2096" s="4" t="s">
        <v>550</v>
      </c>
      <c r="B2096" s="4" t="s">
        <v>58</v>
      </c>
      <c r="C2096" s="4" t="s">
        <v>149</v>
      </c>
      <c r="D2096" s="107" t="s">
        <v>679</v>
      </c>
      <c r="E2096" s="117">
        <v>6134</v>
      </c>
      <c r="F2096" s="107"/>
      <c r="G2096" s="103" t="s">
        <v>1656</v>
      </c>
      <c r="H2096" s="13" t="s">
        <v>80</v>
      </c>
      <c r="I2096" s="14">
        <v>1000</v>
      </c>
      <c r="J2096" s="14">
        <v>0</v>
      </c>
      <c r="K2096" s="14"/>
      <c r="L2096" s="14"/>
      <c r="M2096" s="14"/>
      <c r="N2096" s="14"/>
      <c r="O2096" s="14"/>
      <c r="P2096" s="14">
        <f t="shared" si="3164"/>
        <v>0</v>
      </c>
      <c r="Q2096" s="14"/>
      <c r="R2096" s="14"/>
      <c r="S2096" s="14"/>
      <c r="T2096" s="14"/>
      <c r="U2096" s="14"/>
      <c r="V2096" s="14"/>
      <c r="W2096" s="14"/>
      <c r="X2096" s="14"/>
      <c r="Y2096" s="14"/>
      <c r="Z2096" s="14">
        <v>0</v>
      </c>
      <c r="AA2096" s="14">
        <v>0</v>
      </c>
      <c r="AB2096" s="14">
        <v>0</v>
      </c>
      <c r="AC2096" s="14"/>
      <c r="AD2096" s="14"/>
      <c r="AE2096" s="14"/>
      <c r="AF2096" s="14"/>
      <c r="AG2096" s="14"/>
      <c r="AH2096" s="14">
        <f t="shared" si="3165"/>
        <v>0</v>
      </c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>
        <v>0</v>
      </c>
      <c r="AS2096" s="14">
        <v>0</v>
      </c>
      <c r="AT2096" s="14">
        <v>0</v>
      </c>
      <c r="AU2096" s="14"/>
      <c r="AV2096" s="14"/>
      <c r="AW2096" s="14"/>
      <c r="AX2096" s="14"/>
      <c r="AY2096" s="14"/>
      <c r="AZ2096" s="14">
        <f t="shared" si="3166"/>
        <v>0</v>
      </c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>
        <v>0</v>
      </c>
      <c r="BK2096" s="14">
        <v>0</v>
      </c>
    </row>
    <row r="2097" spans="1:63" x14ac:dyDescent="0.25">
      <c r="A2097" s="4" t="s">
        <v>550</v>
      </c>
      <c r="B2097" s="4" t="s">
        <v>58</v>
      </c>
      <c r="C2097" s="4" t="s">
        <v>149</v>
      </c>
      <c r="D2097" s="107" t="s">
        <v>679</v>
      </c>
      <c r="E2097" s="117">
        <v>6135</v>
      </c>
      <c r="F2097" s="107"/>
      <c r="G2097" s="103" t="s">
        <v>1656</v>
      </c>
      <c r="H2097" s="13" t="s">
        <v>83</v>
      </c>
      <c r="I2097" s="14">
        <v>100</v>
      </c>
      <c r="J2097" s="14">
        <v>0</v>
      </c>
      <c r="K2097" s="14"/>
      <c r="L2097" s="14"/>
      <c r="M2097" s="14"/>
      <c r="N2097" s="14"/>
      <c r="O2097" s="14"/>
      <c r="P2097" s="14">
        <f t="shared" si="3164"/>
        <v>0</v>
      </c>
      <c r="Q2097" s="14"/>
      <c r="R2097" s="14"/>
      <c r="S2097" s="14"/>
      <c r="T2097" s="14"/>
      <c r="U2097" s="14"/>
      <c r="V2097" s="14"/>
      <c r="W2097" s="14"/>
      <c r="X2097" s="14"/>
      <c r="Y2097" s="14"/>
      <c r="Z2097" s="14">
        <v>0</v>
      </c>
      <c r="AA2097" s="14">
        <v>0</v>
      </c>
      <c r="AB2097" s="14">
        <v>0</v>
      </c>
      <c r="AC2097" s="14"/>
      <c r="AD2097" s="14"/>
      <c r="AE2097" s="14"/>
      <c r="AF2097" s="14"/>
      <c r="AG2097" s="14"/>
      <c r="AH2097" s="14">
        <f t="shared" si="3165"/>
        <v>0</v>
      </c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>
        <v>0</v>
      </c>
      <c r="AS2097" s="14">
        <v>0</v>
      </c>
      <c r="AT2097" s="14">
        <v>0</v>
      </c>
      <c r="AU2097" s="14"/>
      <c r="AV2097" s="14"/>
      <c r="AW2097" s="14"/>
      <c r="AX2097" s="14"/>
      <c r="AY2097" s="14"/>
      <c r="AZ2097" s="14">
        <f t="shared" si="3166"/>
        <v>0</v>
      </c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>
        <v>0</v>
      </c>
      <c r="BK2097" s="14">
        <v>0</v>
      </c>
    </row>
    <row r="2098" spans="1:63" ht="22.5" x14ac:dyDescent="0.25">
      <c r="A2098" s="4" t="s">
        <v>550</v>
      </c>
      <c r="B2098" s="4" t="s">
        <v>58</v>
      </c>
      <c r="C2098" s="4" t="s">
        <v>149</v>
      </c>
      <c r="D2098" s="107" t="s">
        <v>679</v>
      </c>
      <c r="E2098" s="117">
        <v>6136</v>
      </c>
      <c r="F2098" s="107"/>
      <c r="G2098" s="103" t="s">
        <v>1656</v>
      </c>
      <c r="H2098" s="13" t="s">
        <v>86</v>
      </c>
      <c r="I2098" s="14">
        <v>1410</v>
      </c>
      <c r="J2098" s="14">
        <v>0</v>
      </c>
      <c r="K2098" s="14"/>
      <c r="L2098" s="14"/>
      <c r="M2098" s="14"/>
      <c r="N2098" s="14"/>
      <c r="O2098" s="14"/>
      <c r="P2098" s="14">
        <f t="shared" si="3164"/>
        <v>0</v>
      </c>
      <c r="Q2098" s="14"/>
      <c r="R2098" s="14"/>
      <c r="S2098" s="14"/>
      <c r="T2098" s="14"/>
      <c r="U2098" s="14"/>
      <c r="V2098" s="14"/>
      <c r="W2098" s="14"/>
      <c r="X2098" s="14"/>
      <c r="Y2098" s="14"/>
      <c r="Z2098" s="14">
        <v>0</v>
      </c>
      <c r="AA2098" s="14">
        <v>0</v>
      </c>
      <c r="AB2098" s="14">
        <v>0</v>
      </c>
      <c r="AC2098" s="14"/>
      <c r="AD2098" s="14"/>
      <c r="AE2098" s="14"/>
      <c r="AF2098" s="14"/>
      <c r="AG2098" s="14"/>
      <c r="AH2098" s="14">
        <f t="shared" si="3165"/>
        <v>0</v>
      </c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>
        <v>0</v>
      </c>
      <c r="AS2098" s="14">
        <v>0</v>
      </c>
      <c r="AT2098" s="14">
        <v>0</v>
      </c>
      <c r="AU2098" s="14"/>
      <c r="AV2098" s="14"/>
      <c r="AW2098" s="14"/>
      <c r="AX2098" s="14"/>
      <c r="AY2098" s="14"/>
      <c r="AZ2098" s="14">
        <f t="shared" si="3166"/>
        <v>0</v>
      </c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>
        <v>0</v>
      </c>
      <c r="BK2098" s="14">
        <v>0</v>
      </c>
    </row>
    <row r="2099" spans="1:63" x14ac:dyDescent="0.25">
      <c r="A2099" s="4" t="s">
        <v>550</v>
      </c>
      <c r="B2099" s="4" t="s">
        <v>58</v>
      </c>
      <c r="C2099" s="4" t="s">
        <v>149</v>
      </c>
      <c r="D2099" s="107" t="s">
        <v>679</v>
      </c>
      <c r="E2099" s="117">
        <v>6137</v>
      </c>
      <c r="F2099" s="107"/>
      <c r="G2099" s="103" t="s">
        <v>1656</v>
      </c>
      <c r="H2099" s="13" t="s">
        <v>89</v>
      </c>
      <c r="I2099" s="14">
        <v>1500</v>
      </c>
      <c r="J2099" s="14">
        <v>1000</v>
      </c>
      <c r="K2099" s="14"/>
      <c r="L2099" s="14"/>
      <c r="M2099" s="14"/>
      <c r="N2099" s="14"/>
      <c r="O2099" s="14"/>
      <c r="P2099" s="14">
        <f t="shared" si="3164"/>
        <v>1000</v>
      </c>
      <c r="Q2099" s="14"/>
      <c r="R2099" s="14"/>
      <c r="S2099" s="14"/>
      <c r="T2099" s="14"/>
      <c r="U2099" s="14"/>
      <c r="V2099" s="14"/>
      <c r="W2099" s="14"/>
      <c r="X2099" s="14"/>
      <c r="Y2099" s="14"/>
      <c r="Z2099" s="14">
        <v>0</v>
      </c>
      <c r="AA2099" s="14">
        <v>1000</v>
      </c>
      <c r="AB2099" s="14">
        <v>0</v>
      </c>
      <c r="AC2099" s="14"/>
      <c r="AD2099" s="14"/>
      <c r="AE2099" s="14"/>
      <c r="AF2099" s="14"/>
      <c r="AG2099" s="14"/>
      <c r="AH2099" s="14">
        <f t="shared" si="3165"/>
        <v>0</v>
      </c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>
        <v>0</v>
      </c>
      <c r="AS2099" s="14">
        <v>0</v>
      </c>
      <c r="AT2099" s="14">
        <v>0</v>
      </c>
      <c r="AU2099" s="14"/>
      <c r="AV2099" s="14"/>
      <c r="AW2099" s="14"/>
      <c r="AX2099" s="14"/>
      <c r="AY2099" s="14"/>
      <c r="AZ2099" s="14">
        <f t="shared" si="3166"/>
        <v>0</v>
      </c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>
        <v>0</v>
      </c>
      <c r="BK2099" s="14">
        <v>0</v>
      </c>
    </row>
    <row r="2100" spans="1:63" ht="22.5" x14ac:dyDescent="0.25">
      <c r="A2100" s="4" t="s">
        <v>550</v>
      </c>
      <c r="B2100" s="4" t="s">
        <v>58</v>
      </c>
      <c r="C2100" s="4" t="s">
        <v>149</v>
      </c>
      <c r="D2100" s="107" t="s">
        <v>679</v>
      </c>
      <c r="E2100" s="117">
        <v>6138</v>
      </c>
      <c r="F2100" s="107"/>
      <c r="G2100" s="103" t="s">
        <v>1656</v>
      </c>
      <c r="H2100" s="13" t="s">
        <v>92</v>
      </c>
      <c r="I2100" s="14">
        <v>500</v>
      </c>
      <c r="J2100" s="14">
        <v>0</v>
      </c>
      <c r="K2100" s="14"/>
      <c r="L2100" s="14"/>
      <c r="M2100" s="14"/>
      <c r="N2100" s="14"/>
      <c r="O2100" s="14"/>
      <c r="P2100" s="14">
        <f t="shared" si="3164"/>
        <v>0</v>
      </c>
      <c r="Q2100" s="14"/>
      <c r="R2100" s="14"/>
      <c r="S2100" s="14"/>
      <c r="T2100" s="14"/>
      <c r="U2100" s="14"/>
      <c r="V2100" s="14"/>
      <c r="W2100" s="14"/>
      <c r="X2100" s="14"/>
      <c r="Y2100" s="14"/>
      <c r="Z2100" s="14">
        <v>0</v>
      </c>
      <c r="AA2100" s="14">
        <v>0</v>
      </c>
      <c r="AB2100" s="14">
        <v>0</v>
      </c>
      <c r="AC2100" s="14"/>
      <c r="AD2100" s="14"/>
      <c r="AE2100" s="14"/>
      <c r="AF2100" s="14"/>
      <c r="AG2100" s="14"/>
      <c r="AH2100" s="14">
        <f t="shared" si="3165"/>
        <v>0</v>
      </c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>
        <v>0</v>
      </c>
      <c r="AS2100" s="14">
        <v>0</v>
      </c>
      <c r="AT2100" s="14">
        <v>0</v>
      </c>
      <c r="AU2100" s="14"/>
      <c r="AV2100" s="14"/>
      <c r="AW2100" s="14"/>
      <c r="AX2100" s="14"/>
      <c r="AY2100" s="14"/>
      <c r="AZ2100" s="14">
        <f t="shared" si="3166"/>
        <v>0</v>
      </c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>
        <v>0</v>
      </c>
      <c r="BK2100" s="14">
        <v>0</v>
      </c>
    </row>
    <row r="2101" spans="1:63" x14ac:dyDescent="0.25">
      <c r="A2101" s="1" t="s">
        <v>550</v>
      </c>
      <c r="B2101" s="1" t="s">
        <v>58</v>
      </c>
      <c r="C2101" s="1" t="s">
        <v>149</v>
      </c>
      <c r="D2101" s="110" t="s">
        <v>679</v>
      </c>
      <c r="E2101" s="110" t="s">
        <v>36</v>
      </c>
      <c r="F2101" s="107" t="s">
        <v>0</v>
      </c>
      <c r="G2101" s="13" t="s">
        <v>0</v>
      </c>
      <c r="H2101" s="2" t="s">
        <v>37</v>
      </c>
      <c r="I2101" s="12">
        <f>SUM(I2102:I2104)</f>
        <v>86141</v>
      </c>
      <c r="J2101" s="12">
        <f t="shared" ref="J2101:Y2101" si="3170">SUM(J2102:J2104)</f>
        <v>25000</v>
      </c>
      <c r="K2101" s="12">
        <f t="shared" si="3170"/>
        <v>0</v>
      </c>
      <c r="L2101" s="12">
        <f t="shared" si="3170"/>
        <v>0</v>
      </c>
      <c r="M2101" s="12">
        <f t="shared" si="3170"/>
        <v>0</v>
      </c>
      <c r="N2101" s="12">
        <f t="shared" si="3170"/>
        <v>0</v>
      </c>
      <c r="O2101" s="12">
        <f t="shared" si="3170"/>
        <v>0</v>
      </c>
      <c r="P2101" s="12">
        <f t="shared" si="3170"/>
        <v>25000</v>
      </c>
      <c r="Q2101" s="12">
        <f t="shared" si="3170"/>
        <v>0</v>
      </c>
      <c r="R2101" s="12">
        <f t="shared" si="3170"/>
        <v>7000</v>
      </c>
      <c r="S2101" s="12">
        <f t="shared" si="3170"/>
        <v>0</v>
      </c>
      <c r="T2101" s="12">
        <f t="shared" si="3170"/>
        <v>0</v>
      </c>
      <c r="U2101" s="12">
        <f t="shared" si="3170"/>
        <v>0</v>
      </c>
      <c r="V2101" s="12">
        <f t="shared" si="3170"/>
        <v>0</v>
      </c>
      <c r="W2101" s="12">
        <f t="shared" si="3170"/>
        <v>0</v>
      </c>
      <c r="X2101" s="12">
        <f t="shared" si="3170"/>
        <v>0</v>
      </c>
      <c r="Y2101" s="12">
        <f t="shared" si="3170"/>
        <v>0</v>
      </c>
      <c r="Z2101" s="12">
        <v>7000</v>
      </c>
      <c r="AA2101" s="12">
        <v>18000</v>
      </c>
      <c r="AB2101" s="12">
        <f t="shared" ref="AB2101:AQ2101" si="3171">SUM(AB2102:AB2104)</f>
        <v>0</v>
      </c>
      <c r="AC2101" s="12">
        <f t="shared" si="3171"/>
        <v>0</v>
      </c>
      <c r="AD2101" s="12">
        <f t="shared" si="3171"/>
        <v>0</v>
      </c>
      <c r="AE2101" s="12">
        <f t="shared" si="3171"/>
        <v>0</v>
      </c>
      <c r="AF2101" s="12">
        <f t="shared" si="3171"/>
        <v>0</v>
      </c>
      <c r="AG2101" s="12">
        <f t="shared" si="3171"/>
        <v>0</v>
      </c>
      <c r="AH2101" s="12">
        <f t="shared" si="3171"/>
        <v>0</v>
      </c>
      <c r="AI2101" s="12">
        <f t="shared" si="3171"/>
        <v>0</v>
      </c>
      <c r="AJ2101" s="12">
        <f t="shared" si="3171"/>
        <v>0</v>
      </c>
      <c r="AK2101" s="12">
        <f t="shared" si="3171"/>
        <v>0</v>
      </c>
      <c r="AL2101" s="12">
        <f t="shared" si="3171"/>
        <v>0</v>
      </c>
      <c r="AM2101" s="12">
        <f t="shared" si="3171"/>
        <v>0</v>
      </c>
      <c r="AN2101" s="12">
        <f t="shared" si="3171"/>
        <v>0</v>
      </c>
      <c r="AO2101" s="12">
        <f t="shared" si="3171"/>
        <v>0</v>
      </c>
      <c r="AP2101" s="12">
        <f t="shared" si="3171"/>
        <v>0</v>
      </c>
      <c r="AQ2101" s="12">
        <f t="shared" si="3171"/>
        <v>0</v>
      </c>
      <c r="AR2101" s="12">
        <v>0</v>
      </c>
      <c r="AS2101" s="12">
        <v>0</v>
      </c>
      <c r="AT2101" s="12">
        <f t="shared" ref="AT2101:BI2101" si="3172">SUM(AT2102:AT2104)</f>
        <v>0</v>
      </c>
      <c r="AU2101" s="12">
        <f t="shared" si="3172"/>
        <v>0</v>
      </c>
      <c r="AV2101" s="12">
        <f t="shared" si="3172"/>
        <v>0</v>
      </c>
      <c r="AW2101" s="12">
        <f t="shared" si="3172"/>
        <v>9000</v>
      </c>
      <c r="AX2101" s="12">
        <f t="shared" si="3172"/>
        <v>0</v>
      </c>
      <c r="AY2101" s="12">
        <f t="shared" si="3172"/>
        <v>0</v>
      </c>
      <c r="AZ2101" s="12">
        <f t="shared" si="3172"/>
        <v>9000</v>
      </c>
      <c r="BA2101" s="12">
        <f t="shared" si="3172"/>
        <v>0</v>
      </c>
      <c r="BB2101" s="12">
        <f t="shared" si="3172"/>
        <v>0</v>
      </c>
      <c r="BC2101" s="12">
        <f t="shared" si="3172"/>
        <v>0</v>
      </c>
      <c r="BD2101" s="12">
        <f t="shared" si="3172"/>
        <v>0</v>
      </c>
      <c r="BE2101" s="12">
        <f t="shared" si="3172"/>
        <v>0</v>
      </c>
      <c r="BF2101" s="12">
        <f t="shared" si="3172"/>
        <v>0</v>
      </c>
      <c r="BG2101" s="12">
        <f t="shared" si="3172"/>
        <v>9000</v>
      </c>
      <c r="BH2101" s="12">
        <f t="shared" si="3172"/>
        <v>0</v>
      </c>
      <c r="BI2101" s="12">
        <f t="shared" si="3172"/>
        <v>0</v>
      </c>
      <c r="BJ2101" s="12">
        <v>9000</v>
      </c>
      <c r="BK2101" s="12">
        <v>0</v>
      </c>
    </row>
    <row r="2102" spans="1:63" x14ac:dyDescent="0.25">
      <c r="A2102" s="4" t="s">
        <v>550</v>
      </c>
      <c r="B2102" s="4" t="s">
        <v>58</v>
      </c>
      <c r="C2102" s="4" t="s">
        <v>149</v>
      </c>
      <c r="D2102" s="107" t="s">
        <v>679</v>
      </c>
      <c r="E2102" s="117">
        <v>6139</v>
      </c>
      <c r="F2102" s="107"/>
      <c r="G2102" s="103" t="s">
        <v>1656</v>
      </c>
      <c r="H2102" s="13" t="s">
        <v>37</v>
      </c>
      <c r="I2102" s="14">
        <v>85000</v>
      </c>
      <c r="J2102" s="14">
        <v>25000</v>
      </c>
      <c r="K2102" s="14"/>
      <c r="L2102" s="14"/>
      <c r="M2102" s="14"/>
      <c r="N2102" s="14"/>
      <c r="O2102" s="14"/>
      <c r="P2102" s="14">
        <f t="shared" si="3164"/>
        <v>25000</v>
      </c>
      <c r="Q2102" s="14"/>
      <c r="R2102" s="14">
        <v>7000</v>
      </c>
      <c r="S2102" s="14"/>
      <c r="T2102" s="14"/>
      <c r="U2102" s="14"/>
      <c r="V2102" s="14"/>
      <c r="W2102" s="14"/>
      <c r="X2102" s="14"/>
      <c r="Y2102" s="14"/>
      <c r="Z2102" s="14">
        <v>7000</v>
      </c>
      <c r="AA2102" s="14">
        <v>18000</v>
      </c>
      <c r="AB2102" s="14">
        <v>0</v>
      </c>
      <c r="AC2102" s="14"/>
      <c r="AD2102" s="14"/>
      <c r="AE2102" s="14"/>
      <c r="AF2102" s="14"/>
      <c r="AG2102" s="14"/>
      <c r="AH2102" s="14">
        <f t="shared" si="3165"/>
        <v>0</v>
      </c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>
        <v>0</v>
      </c>
      <c r="AS2102" s="14">
        <v>0</v>
      </c>
      <c r="AT2102" s="14">
        <v>0</v>
      </c>
      <c r="AU2102" s="14"/>
      <c r="AV2102" s="14"/>
      <c r="AW2102" s="14">
        <v>9000</v>
      </c>
      <c r="AX2102" s="14"/>
      <c r="AY2102" s="14"/>
      <c r="AZ2102" s="14">
        <f t="shared" si="3166"/>
        <v>9000</v>
      </c>
      <c r="BA2102" s="14"/>
      <c r="BB2102" s="14"/>
      <c r="BC2102" s="14"/>
      <c r="BD2102" s="14"/>
      <c r="BE2102" s="14"/>
      <c r="BF2102" s="14"/>
      <c r="BG2102" s="14">
        <v>9000</v>
      </c>
      <c r="BH2102" s="14"/>
      <c r="BI2102" s="14"/>
      <c r="BJ2102" s="14">
        <v>9000</v>
      </c>
      <c r="BK2102" s="14">
        <v>0</v>
      </c>
    </row>
    <row r="2103" spans="1:63" ht="22.5" x14ac:dyDescent="0.25">
      <c r="A2103" s="4" t="s">
        <v>550</v>
      </c>
      <c r="B2103" s="4" t="s">
        <v>58</v>
      </c>
      <c r="C2103" s="4" t="s">
        <v>149</v>
      </c>
      <c r="D2103" s="107" t="s">
        <v>679</v>
      </c>
      <c r="E2103" s="117">
        <v>6139</v>
      </c>
      <c r="F2103" s="107" t="s">
        <v>685</v>
      </c>
      <c r="G2103" s="103" t="s">
        <v>1656</v>
      </c>
      <c r="H2103" s="13" t="s">
        <v>39</v>
      </c>
      <c r="I2103" s="14">
        <v>541</v>
      </c>
      <c r="J2103" s="14">
        <v>0</v>
      </c>
      <c r="K2103" s="14"/>
      <c r="L2103" s="14"/>
      <c r="M2103" s="14"/>
      <c r="N2103" s="14"/>
      <c r="O2103" s="14"/>
      <c r="P2103" s="14">
        <f t="shared" si="3164"/>
        <v>0</v>
      </c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v>0</v>
      </c>
      <c r="AA2103" s="14">
        <v>0</v>
      </c>
      <c r="AB2103" s="14">
        <v>0</v>
      </c>
      <c r="AC2103" s="14"/>
      <c r="AD2103" s="14"/>
      <c r="AE2103" s="14"/>
      <c r="AF2103" s="14"/>
      <c r="AG2103" s="14"/>
      <c r="AH2103" s="14">
        <f t="shared" si="3165"/>
        <v>0</v>
      </c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>
        <v>0</v>
      </c>
      <c r="AS2103" s="14">
        <v>0</v>
      </c>
      <c r="AT2103" s="14">
        <v>0</v>
      </c>
      <c r="AU2103" s="14"/>
      <c r="AV2103" s="14"/>
      <c r="AW2103" s="14"/>
      <c r="AX2103" s="14"/>
      <c r="AY2103" s="14"/>
      <c r="AZ2103" s="14">
        <f t="shared" si="3166"/>
        <v>0</v>
      </c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>
        <v>0</v>
      </c>
      <c r="BK2103" s="14">
        <v>0</v>
      </c>
    </row>
    <row r="2104" spans="1:63" ht="33.75" x14ac:dyDescent="0.25">
      <c r="A2104" s="4" t="s">
        <v>550</v>
      </c>
      <c r="B2104" s="4" t="s">
        <v>58</v>
      </c>
      <c r="C2104" s="4" t="s">
        <v>149</v>
      </c>
      <c r="D2104" s="107" t="s">
        <v>679</v>
      </c>
      <c r="E2104" s="117">
        <v>6139</v>
      </c>
      <c r="F2104" s="107" t="s">
        <v>686</v>
      </c>
      <c r="G2104" s="103" t="s">
        <v>1656</v>
      </c>
      <c r="H2104" s="13" t="s">
        <v>40</v>
      </c>
      <c r="I2104" s="14">
        <v>600</v>
      </c>
      <c r="J2104" s="14">
        <v>0</v>
      </c>
      <c r="K2104" s="14"/>
      <c r="L2104" s="14"/>
      <c r="M2104" s="14"/>
      <c r="N2104" s="14"/>
      <c r="O2104" s="14"/>
      <c r="P2104" s="14">
        <f t="shared" si="3164"/>
        <v>0</v>
      </c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v>0</v>
      </c>
      <c r="AA2104" s="14">
        <v>0</v>
      </c>
      <c r="AB2104" s="14">
        <v>0</v>
      </c>
      <c r="AC2104" s="14"/>
      <c r="AD2104" s="14"/>
      <c r="AE2104" s="14"/>
      <c r="AF2104" s="14"/>
      <c r="AG2104" s="14"/>
      <c r="AH2104" s="14">
        <f t="shared" si="3165"/>
        <v>0</v>
      </c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>
        <v>0</v>
      </c>
      <c r="AS2104" s="14">
        <v>0</v>
      </c>
      <c r="AT2104" s="14">
        <v>0</v>
      </c>
      <c r="AU2104" s="14"/>
      <c r="AV2104" s="14"/>
      <c r="AW2104" s="14"/>
      <c r="AX2104" s="14"/>
      <c r="AY2104" s="14"/>
      <c r="AZ2104" s="14">
        <f t="shared" si="3166"/>
        <v>0</v>
      </c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>
        <v>0</v>
      </c>
      <c r="BK2104" s="14">
        <v>0</v>
      </c>
    </row>
    <row r="2105" spans="1:63" ht="33.75" x14ac:dyDescent="0.25">
      <c r="A2105" s="1" t="s">
        <v>0</v>
      </c>
      <c r="B2105" s="1" t="s">
        <v>0</v>
      </c>
      <c r="C2105" s="1" t="s">
        <v>0</v>
      </c>
      <c r="D2105" s="106" t="s">
        <v>0</v>
      </c>
      <c r="E2105" s="106" t="s">
        <v>0</v>
      </c>
      <c r="F2105" s="106" t="s">
        <v>0</v>
      </c>
      <c r="G2105" s="2" t="s">
        <v>0</v>
      </c>
      <c r="H2105" s="10" t="s">
        <v>41</v>
      </c>
      <c r="I2105" s="11">
        <f>SUM(I2106)</f>
        <v>50</v>
      </c>
      <c r="J2105" s="11">
        <f t="shared" ref="J2105:Y2106" si="3173">SUM(J2106)</f>
        <v>0</v>
      </c>
      <c r="K2105" s="11">
        <f t="shared" si="3173"/>
        <v>0</v>
      </c>
      <c r="L2105" s="11">
        <f t="shared" si="3173"/>
        <v>0</v>
      </c>
      <c r="M2105" s="11">
        <f t="shared" si="3173"/>
        <v>0</v>
      </c>
      <c r="N2105" s="11">
        <f t="shared" si="3173"/>
        <v>0</v>
      </c>
      <c r="O2105" s="11">
        <f t="shared" si="3173"/>
        <v>0</v>
      </c>
      <c r="P2105" s="11">
        <f t="shared" si="3173"/>
        <v>0</v>
      </c>
      <c r="Q2105" s="11">
        <f t="shared" si="3173"/>
        <v>0</v>
      </c>
      <c r="R2105" s="11">
        <f t="shared" si="3173"/>
        <v>0</v>
      </c>
      <c r="S2105" s="11">
        <f t="shared" si="3173"/>
        <v>0</v>
      </c>
      <c r="T2105" s="11">
        <f t="shared" si="3173"/>
        <v>0</v>
      </c>
      <c r="U2105" s="11">
        <f t="shared" si="3173"/>
        <v>0</v>
      </c>
      <c r="V2105" s="11">
        <f t="shared" si="3173"/>
        <v>0</v>
      </c>
      <c r="W2105" s="11">
        <f t="shared" si="3173"/>
        <v>0</v>
      </c>
      <c r="X2105" s="11">
        <f t="shared" si="3173"/>
        <v>0</v>
      </c>
      <c r="Y2105" s="11">
        <f t="shared" si="3173"/>
        <v>0</v>
      </c>
      <c r="Z2105" s="11">
        <v>0</v>
      </c>
      <c r="AA2105" s="11">
        <v>0</v>
      </c>
      <c r="AB2105" s="11">
        <f t="shared" ref="AB2105:AQ2106" si="3174">SUM(AB2106)</f>
        <v>0</v>
      </c>
      <c r="AC2105" s="11">
        <f t="shared" si="3174"/>
        <v>0</v>
      </c>
      <c r="AD2105" s="11">
        <f t="shared" si="3174"/>
        <v>0</v>
      </c>
      <c r="AE2105" s="11">
        <f t="shared" si="3174"/>
        <v>0</v>
      </c>
      <c r="AF2105" s="11">
        <f t="shared" si="3174"/>
        <v>0</v>
      </c>
      <c r="AG2105" s="11">
        <f t="shared" si="3174"/>
        <v>0</v>
      </c>
      <c r="AH2105" s="11">
        <f t="shared" si="3174"/>
        <v>0</v>
      </c>
      <c r="AI2105" s="11">
        <f t="shared" si="3174"/>
        <v>0</v>
      </c>
      <c r="AJ2105" s="11">
        <f t="shared" si="3174"/>
        <v>0</v>
      </c>
      <c r="AK2105" s="11">
        <f t="shared" si="3174"/>
        <v>0</v>
      </c>
      <c r="AL2105" s="11">
        <f t="shared" si="3174"/>
        <v>0</v>
      </c>
      <c r="AM2105" s="11">
        <f t="shared" si="3174"/>
        <v>0</v>
      </c>
      <c r="AN2105" s="11">
        <f t="shared" si="3174"/>
        <v>0</v>
      </c>
      <c r="AO2105" s="11">
        <f t="shared" si="3174"/>
        <v>0</v>
      </c>
      <c r="AP2105" s="11">
        <f t="shared" si="3174"/>
        <v>0</v>
      </c>
      <c r="AQ2105" s="11">
        <f t="shared" si="3174"/>
        <v>0</v>
      </c>
      <c r="AR2105" s="11">
        <v>0</v>
      </c>
      <c r="AS2105" s="11">
        <v>0</v>
      </c>
      <c r="AT2105" s="11">
        <f t="shared" ref="AT2105:BI2106" si="3175">SUM(AT2106)</f>
        <v>0</v>
      </c>
      <c r="AU2105" s="11">
        <f t="shared" si="3175"/>
        <v>0</v>
      </c>
      <c r="AV2105" s="11">
        <f t="shared" si="3175"/>
        <v>0</v>
      </c>
      <c r="AW2105" s="11">
        <f t="shared" si="3175"/>
        <v>0</v>
      </c>
      <c r="AX2105" s="11">
        <f t="shared" si="3175"/>
        <v>0</v>
      </c>
      <c r="AY2105" s="11">
        <f t="shared" si="3175"/>
        <v>0</v>
      </c>
      <c r="AZ2105" s="11">
        <f t="shared" si="3175"/>
        <v>0</v>
      </c>
      <c r="BA2105" s="11">
        <f t="shared" si="3175"/>
        <v>0</v>
      </c>
      <c r="BB2105" s="11">
        <f t="shared" si="3175"/>
        <v>0</v>
      </c>
      <c r="BC2105" s="11">
        <f t="shared" si="3175"/>
        <v>0</v>
      </c>
      <c r="BD2105" s="11">
        <f t="shared" si="3175"/>
        <v>0</v>
      </c>
      <c r="BE2105" s="11">
        <f t="shared" si="3175"/>
        <v>0</v>
      </c>
      <c r="BF2105" s="11">
        <f t="shared" si="3175"/>
        <v>0</v>
      </c>
      <c r="BG2105" s="11">
        <f t="shared" si="3175"/>
        <v>0</v>
      </c>
      <c r="BH2105" s="11">
        <f t="shared" si="3175"/>
        <v>0</v>
      </c>
      <c r="BI2105" s="11">
        <f t="shared" si="3175"/>
        <v>0</v>
      </c>
      <c r="BJ2105" s="11">
        <v>0</v>
      </c>
      <c r="BK2105" s="11">
        <v>0</v>
      </c>
    </row>
    <row r="2106" spans="1:63" ht="22.5" x14ac:dyDescent="0.25">
      <c r="A2106" s="4" t="s">
        <v>550</v>
      </c>
      <c r="B2106" s="4" t="s">
        <v>58</v>
      </c>
      <c r="C2106" s="4" t="s">
        <v>149</v>
      </c>
      <c r="D2106" s="107" t="s">
        <v>679</v>
      </c>
      <c r="E2106" s="106" t="s">
        <v>42</v>
      </c>
      <c r="F2106" s="106" t="s">
        <v>0</v>
      </c>
      <c r="G2106" s="2" t="s">
        <v>0</v>
      </c>
      <c r="H2106" s="2" t="s">
        <v>43</v>
      </c>
      <c r="I2106" s="12">
        <f>SUM(I2107)</f>
        <v>50</v>
      </c>
      <c r="J2106" s="12">
        <f t="shared" si="3173"/>
        <v>0</v>
      </c>
      <c r="K2106" s="12">
        <f t="shared" ref="K2106:Y2106" si="3176">SUM(K2107)</f>
        <v>0</v>
      </c>
      <c r="L2106" s="12">
        <f t="shared" si="3176"/>
        <v>0</v>
      </c>
      <c r="M2106" s="12">
        <f t="shared" si="3176"/>
        <v>0</v>
      </c>
      <c r="N2106" s="12">
        <f t="shared" si="3176"/>
        <v>0</v>
      </c>
      <c r="O2106" s="12">
        <f t="shared" si="3176"/>
        <v>0</v>
      </c>
      <c r="P2106" s="12">
        <f t="shared" si="3176"/>
        <v>0</v>
      </c>
      <c r="Q2106" s="12">
        <f t="shared" si="3176"/>
        <v>0</v>
      </c>
      <c r="R2106" s="12">
        <f t="shared" si="3176"/>
        <v>0</v>
      </c>
      <c r="S2106" s="12">
        <f t="shared" si="3176"/>
        <v>0</v>
      </c>
      <c r="T2106" s="12">
        <f t="shared" si="3176"/>
        <v>0</v>
      </c>
      <c r="U2106" s="12">
        <f t="shared" si="3176"/>
        <v>0</v>
      </c>
      <c r="V2106" s="12">
        <f t="shared" si="3176"/>
        <v>0</v>
      </c>
      <c r="W2106" s="12">
        <f t="shared" si="3176"/>
        <v>0</v>
      </c>
      <c r="X2106" s="12">
        <f t="shared" si="3176"/>
        <v>0</v>
      </c>
      <c r="Y2106" s="12">
        <f t="shared" si="3176"/>
        <v>0</v>
      </c>
      <c r="Z2106" s="12">
        <v>0</v>
      </c>
      <c r="AA2106" s="12">
        <v>0</v>
      </c>
      <c r="AB2106" s="12">
        <f t="shared" si="3174"/>
        <v>0</v>
      </c>
      <c r="AC2106" s="12">
        <f t="shared" ref="AC2106:AQ2106" si="3177">SUM(AC2107)</f>
        <v>0</v>
      </c>
      <c r="AD2106" s="12">
        <f t="shared" si="3177"/>
        <v>0</v>
      </c>
      <c r="AE2106" s="12">
        <f t="shared" si="3177"/>
        <v>0</v>
      </c>
      <c r="AF2106" s="12">
        <f t="shared" si="3177"/>
        <v>0</v>
      </c>
      <c r="AG2106" s="12">
        <f t="shared" si="3177"/>
        <v>0</v>
      </c>
      <c r="AH2106" s="12">
        <f t="shared" si="3177"/>
        <v>0</v>
      </c>
      <c r="AI2106" s="12">
        <f t="shared" si="3177"/>
        <v>0</v>
      </c>
      <c r="AJ2106" s="12">
        <f t="shared" si="3177"/>
        <v>0</v>
      </c>
      <c r="AK2106" s="12">
        <f t="shared" si="3177"/>
        <v>0</v>
      </c>
      <c r="AL2106" s="12">
        <f t="shared" si="3177"/>
        <v>0</v>
      </c>
      <c r="AM2106" s="12">
        <f t="shared" si="3177"/>
        <v>0</v>
      </c>
      <c r="AN2106" s="12">
        <f t="shared" si="3177"/>
        <v>0</v>
      </c>
      <c r="AO2106" s="12">
        <f t="shared" si="3177"/>
        <v>0</v>
      </c>
      <c r="AP2106" s="12">
        <f t="shared" si="3177"/>
        <v>0</v>
      </c>
      <c r="AQ2106" s="12">
        <f t="shared" si="3177"/>
        <v>0</v>
      </c>
      <c r="AR2106" s="12">
        <v>0</v>
      </c>
      <c r="AS2106" s="12">
        <v>0</v>
      </c>
      <c r="AT2106" s="12">
        <f t="shared" si="3175"/>
        <v>0</v>
      </c>
      <c r="AU2106" s="12">
        <f t="shared" ref="AU2106:BI2106" si="3178">SUM(AU2107)</f>
        <v>0</v>
      </c>
      <c r="AV2106" s="12">
        <f t="shared" si="3178"/>
        <v>0</v>
      </c>
      <c r="AW2106" s="12">
        <f t="shared" si="3178"/>
        <v>0</v>
      </c>
      <c r="AX2106" s="12">
        <f t="shared" si="3178"/>
        <v>0</v>
      </c>
      <c r="AY2106" s="12">
        <f t="shared" si="3178"/>
        <v>0</v>
      </c>
      <c r="AZ2106" s="12">
        <f t="shared" si="3178"/>
        <v>0</v>
      </c>
      <c r="BA2106" s="12">
        <f t="shared" si="3178"/>
        <v>0</v>
      </c>
      <c r="BB2106" s="12">
        <f t="shared" si="3178"/>
        <v>0</v>
      </c>
      <c r="BC2106" s="12">
        <f t="shared" si="3178"/>
        <v>0</v>
      </c>
      <c r="BD2106" s="12">
        <f t="shared" si="3178"/>
        <v>0</v>
      </c>
      <c r="BE2106" s="12">
        <f t="shared" si="3178"/>
        <v>0</v>
      </c>
      <c r="BF2106" s="12">
        <f t="shared" si="3178"/>
        <v>0</v>
      </c>
      <c r="BG2106" s="12">
        <f t="shared" si="3178"/>
        <v>0</v>
      </c>
      <c r="BH2106" s="12">
        <f t="shared" si="3178"/>
        <v>0</v>
      </c>
      <c r="BI2106" s="12">
        <f t="shared" si="3178"/>
        <v>0</v>
      </c>
      <c r="BJ2106" s="12">
        <v>0</v>
      </c>
      <c r="BK2106" s="12">
        <v>0</v>
      </c>
    </row>
    <row r="2107" spans="1:63" x14ac:dyDescent="0.25">
      <c r="A2107" s="4" t="s">
        <v>550</v>
      </c>
      <c r="B2107" s="4" t="s">
        <v>58</v>
      </c>
      <c r="C2107" s="4" t="s">
        <v>149</v>
      </c>
      <c r="D2107" s="107" t="s">
        <v>679</v>
      </c>
      <c r="E2107" s="117">
        <v>6148</v>
      </c>
      <c r="F2107" s="107"/>
      <c r="G2107" s="103" t="s">
        <v>1656</v>
      </c>
      <c r="H2107" s="13" t="s">
        <v>47</v>
      </c>
      <c r="I2107" s="14">
        <v>50</v>
      </c>
      <c r="J2107" s="14">
        <v>0</v>
      </c>
      <c r="K2107" s="14"/>
      <c r="L2107" s="14"/>
      <c r="M2107" s="14"/>
      <c r="N2107" s="14"/>
      <c r="O2107" s="14"/>
      <c r="P2107" s="14">
        <f t="shared" si="3164"/>
        <v>0</v>
      </c>
      <c r="Q2107" s="14"/>
      <c r="R2107" s="14"/>
      <c r="S2107" s="14"/>
      <c r="T2107" s="14"/>
      <c r="U2107" s="14"/>
      <c r="V2107" s="14"/>
      <c r="W2107" s="14"/>
      <c r="X2107" s="14"/>
      <c r="Y2107" s="14"/>
      <c r="Z2107" s="14">
        <v>0</v>
      </c>
      <c r="AA2107" s="14">
        <v>0</v>
      </c>
      <c r="AB2107" s="14">
        <v>0</v>
      </c>
      <c r="AC2107" s="14"/>
      <c r="AD2107" s="14"/>
      <c r="AE2107" s="14"/>
      <c r="AF2107" s="14"/>
      <c r="AG2107" s="14"/>
      <c r="AH2107" s="14">
        <f t="shared" si="3165"/>
        <v>0</v>
      </c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>
        <v>0</v>
      </c>
      <c r="AS2107" s="14">
        <v>0</v>
      </c>
      <c r="AT2107" s="14">
        <v>0</v>
      </c>
      <c r="AU2107" s="14"/>
      <c r="AV2107" s="14"/>
      <c r="AW2107" s="14"/>
      <c r="AX2107" s="14"/>
      <c r="AY2107" s="14"/>
      <c r="AZ2107" s="14">
        <f t="shared" si="3166"/>
        <v>0</v>
      </c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>
        <v>0</v>
      </c>
      <c r="BK2107" s="14">
        <v>0</v>
      </c>
    </row>
    <row r="2108" spans="1:63" ht="33.75" x14ac:dyDescent="0.25">
      <c r="A2108" s="1" t="s">
        <v>0</v>
      </c>
      <c r="B2108" s="1" t="s">
        <v>0</v>
      </c>
      <c r="C2108" s="1" t="s">
        <v>0</v>
      </c>
      <c r="D2108" s="106" t="s">
        <v>0</v>
      </c>
      <c r="E2108" s="106" t="s">
        <v>0</v>
      </c>
      <c r="F2108" s="106" t="s">
        <v>0</v>
      </c>
      <c r="G2108" s="2" t="s">
        <v>0</v>
      </c>
      <c r="H2108" s="10" t="s">
        <v>49</v>
      </c>
      <c r="I2108" s="11">
        <f>SUM(I2109)</f>
        <v>3150</v>
      </c>
      <c r="J2108" s="11">
        <f t="shared" ref="J2108:Y2108" si="3179">SUM(J2109)</f>
        <v>0</v>
      </c>
      <c r="K2108" s="11">
        <f t="shared" si="3179"/>
        <v>0</v>
      </c>
      <c r="L2108" s="11">
        <f t="shared" si="3179"/>
        <v>0</v>
      </c>
      <c r="M2108" s="11">
        <f t="shared" si="3179"/>
        <v>0</v>
      </c>
      <c r="N2108" s="11">
        <f t="shared" si="3179"/>
        <v>0</v>
      </c>
      <c r="O2108" s="11">
        <f t="shared" si="3179"/>
        <v>0</v>
      </c>
      <c r="P2108" s="11">
        <f t="shared" si="3179"/>
        <v>0</v>
      </c>
      <c r="Q2108" s="11">
        <f t="shared" si="3179"/>
        <v>0</v>
      </c>
      <c r="R2108" s="11">
        <f t="shared" si="3179"/>
        <v>0</v>
      </c>
      <c r="S2108" s="11">
        <f t="shared" si="3179"/>
        <v>0</v>
      </c>
      <c r="T2108" s="11">
        <f t="shared" si="3179"/>
        <v>0</v>
      </c>
      <c r="U2108" s="11">
        <f t="shared" si="3179"/>
        <v>0</v>
      </c>
      <c r="V2108" s="11">
        <f t="shared" si="3179"/>
        <v>0</v>
      </c>
      <c r="W2108" s="11">
        <f t="shared" si="3179"/>
        <v>0</v>
      </c>
      <c r="X2108" s="11">
        <f t="shared" si="3179"/>
        <v>0</v>
      </c>
      <c r="Y2108" s="11">
        <f t="shared" si="3179"/>
        <v>0</v>
      </c>
      <c r="Z2108" s="11">
        <v>0</v>
      </c>
      <c r="AA2108" s="11">
        <v>0</v>
      </c>
      <c r="AB2108" s="11">
        <f t="shared" ref="AB2108:AQ2108" si="3180">SUM(AB2109)</f>
        <v>0</v>
      </c>
      <c r="AC2108" s="11">
        <f t="shared" si="3180"/>
        <v>0</v>
      </c>
      <c r="AD2108" s="11">
        <f t="shared" si="3180"/>
        <v>0</v>
      </c>
      <c r="AE2108" s="11">
        <f t="shared" si="3180"/>
        <v>0</v>
      </c>
      <c r="AF2108" s="11">
        <f t="shared" si="3180"/>
        <v>0</v>
      </c>
      <c r="AG2108" s="11">
        <f t="shared" si="3180"/>
        <v>0</v>
      </c>
      <c r="AH2108" s="11">
        <f t="shared" si="3180"/>
        <v>0</v>
      </c>
      <c r="AI2108" s="11">
        <f t="shared" si="3180"/>
        <v>0</v>
      </c>
      <c r="AJ2108" s="11">
        <f t="shared" si="3180"/>
        <v>0</v>
      </c>
      <c r="AK2108" s="11">
        <f t="shared" si="3180"/>
        <v>0</v>
      </c>
      <c r="AL2108" s="11">
        <f t="shared" si="3180"/>
        <v>0</v>
      </c>
      <c r="AM2108" s="11">
        <f t="shared" si="3180"/>
        <v>0</v>
      </c>
      <c r="AN2108" s="11">
        <f t="shared" si="3180"/>
        <v>0</v>
      </c>
      <c r="AO2108" s="11">
        <f t="shared" si="3180"/>
        <v>0</v>
      </c>
      <c r="AP2108" s="11">
        <f t="shared" si="3180"/>
        <v>0</v>
      </c>
      <c r="AQ2108" s="11">
        <f t="shared" si="3180"/>
        <v>0</v>
      </c>
      <c r="AR2108" s="11">
        <v>0</v>
      </c>
      <c r="AS2108" s="11">
        <v>0</v>
      </c>
      <c r="AT2108" s="11">
        <f t="shared" ref="AT2108:BI2108" si="3181">SUM(AT2109)</f>
        <v>0</v>
      </c>
      <c r="AU2108" s="11">
        <f t="shared" si="3181"/>
        <v>0</v>
      </c>
      <c r="AV2108" s="11">
        <f t="shared" si="3181"/>
        <v>0</v>
      </c>
      <c r="AW2108" s="11">
        <f t="shared" si="3181"/>
        <v>0</v>
      </c>
      <c r="AX2108" s="11">
        <f t="shared" si="3181"/>
        <v>0</v>
      </c>
      <c r="AY2108" s="11">
        <f t="shared" si="3181"/>
        <v>0</v>
      </c>
      <c r="AZ2108" s="11">
        <f t="shared" si="3181"/>
        <v>0</v>
      </c>
      <c r="BA2108" s="11">
        <f t="shared" si="3181"/>
        <v>0</v>
      </c>
      <c r="BB2108" s="11">
        <f t="shared" si="3181"/>
        <v>0</v>
      </c>
      <c r="BC2108" s="11">
        <f t="shared" si="3181"/>
        <v>0</v>
      </c>
      <c r="BD2108" s="11">
        <f t="shared" si="3181"/>
        <v>0</v>
      </c>
      <c r="BE2108" s="11">
        <f t="shared" si="3181"/>
        <v>0</v>
      </c>
      <c r="BF2108" s="11">
        <f t="shared" si="3181"/>
        <v>0</v>
      </c>
      <c r="BG2108" s="11">
        <f t="shared" si="3181"/>
        <v>0</v>
      </c>
      <c r="BH2108" s="11">
        <f t="shared" si="3181"/>
        <v>0</v>
      </c>
      <c r="BI2108" s="11">
        <f t="shared" si="3181"/>
        <v>0</v>
      </c>
      <c r="BJ2108" s="11">
        <v>0</v>
      </c>
      <c r="BK2108" s="11">
        <v>0</v>
      </c>
    </row>
    <row r="2109" spans="1:63" x14ac:dyDescent="0.25">
      <c r="A2109" s="4" t="s">
        <v>550</v>
      </c>
      <c r="B2109" s="4" t="s">
        <v>58</v>
      </c>
      <c r="C2109" s="4" t="s">
        <v>149</v>
      </c>
      <c r="D2109" s="107" t="s">
        <v>679</v>
      </c>
      <c r="E2109" s="106" t="s">
        <v>50</v>
      </c>
      <c r="F2109" s="106" t="s">
        <v>0</v>
      </c>
      <c r="G2109" s="2" t="s">
        <v>0</v>
      </c>
      <c r="H2109" s="2" t="s">
        <v>51</v>
      </c>
      <c r="I2109" s="12">
        <f>SUM(I2110:I2111)</f>
        <v>3150</v>
      </c>
      <c r="J2109" s="12">
        <f t="shared" ref="J2109:Y2109" si="3182">SUM(J2110:J2111)</f>
        <v>0</v>
      </c>
      <c r="K2109" s="12">
        <f t="shared" si="3182"/>
        <v>0</v>
      </c>
      <c r="L2109" s="12">
        <f t="shared" si="3182"/>
        <v>0</v>
      </c>
      <c r="M2109" s="12">
        <f t="shared" si="3182"/>
        <v>0</v>
      </c>
      <c r="N2109" s="12">
        <f t="shared" si="3182"/>
        <v>0</v>
      </c>
      <c r="O2109" s="12">
        <f t="shared" si="3182"/>
        <v>0</v>
      </c>
      <c r="P2109" s="12">
        <f t="shared" ref="P2109" si="3183">SUM(P2110:P2111)</f>
        <v>0</v>
      </c>
      <c r="Q2109" s="12">
        <f t="shared" si="3182"/>
        <v>0</v>
      </c>
      <c r="R2109" s="12">
        <f t="shared" si="3182"/>
        <v>0</v>
      </c>
      <c r="S2109" s="12">
        <f t="shared" si="3182"/>
        <v>0</v>
      </c>
      <c r="T2109" s="12">
        <f t="shared" si="3182"/>
        <v>0</v>
      </c>
      <c r="U2109" s="12">
        <f t="shared" si="3182"/>
        <v>0</v>
      </c>
      <c r="V2109" s="12">
        <f t="shared" si="3182"/>
        <v>0</v>
      </c>
      <c r="W2109" s="12">
        <f t="shared" si="3182"/>
        <v>0</v>
      </c>
      <c r="X2109" s="12">
        <f t="shared" si="3182"/>
        <v>0</v>
      </c>
      <c r="Y2109" s="12">
        <f t="shared" si="3182"/>
        <v>0</v>
      </c>
      <c r="Z2109" s="12">
        <v>0</v>
      </c>
      <c r="AA2109" s="12">
        <v>0</v>
      </c>
      <c r="AB2109" s="12">
        <f t="shared" ref="AB2109:AQ2109" si="3184">SUM(AB2110:AB2111)</f>
        <v>0</v>
      </c>
      <c r="AC2109" s="12">
        <f t="shared" si="3184"/>
        <v>0</v>
      </c>
      <c r="AD2109" s="12">
        <f t="shared" si="3184"/>
        <v>0</v>
      </c>
      <c r="AE2109" s="12">
        <f t="shared" si="3184"/>
        <v>0</v>
      </c>
      <c r="AF2109" s="12">
        <f t="shared" si="3184"/>
        <v>0</v>
      </c>
      <c r="AG2109" s="12">
        <f t="shared" si="3184"/>
        <v>0</v>
      </c>
      <c r="AH2109" s="12">
        <f t="shared" ref="AH2109" si="3185">SUM(AH2110:AH2111)</f>
        <v>0</v>
      </c>
      <c r="AI2109" s="12">
        <f t="shared" si="3184"/>
        <v>0</v>
      </c>
      <c r="AJ2109" s="12">
        <f t="shared" si="3184"/>
        <v>0</v>
      </c>
      <c r="AK2109" s="12">
        <f t="shared" si="3184"/>
        <v>0</v>
      </c>
      <c r="AL2109" s="12">
        <f t="shared" si="3184"/>
        <v>0</v>
      </c>
      <c r="AM2109" s="12">
        <f t="shared" si="3184"/>
        <v>0</v>
      </c>
      <c r="AN2109" s="12">
        <f t="shared" si="3184"/>
        <v>0</v>
      </c>
      <c r="AO2109" s="12">
        <f t="shared" si="3184"/>
        <v>0</v>
      </c>
      <c r="AP2109" s="12">
        <f t="shared" si="3184"/>
        <v>0</v>
      </c>
      <c r="AQ2109" s="12">
        <f t="shared" si="3184"/>
        <v>0</v>
      </c>
      <c r="AR2109" s="12">
        <v>0</v>
      </c>
      <c r="AS2109" s="12">
        <v>0</v>
      </c>
      <c r="AT2109" s="12">
        <f t="shared" ref="AT2109:BI2109" si="3186">SUM(AT2110:AT2111)</f>
        <v>0</v>
      </c>
      <c r="AU2109" s="12">
        <f t="shared" si="3186"/>
        <v>0</v>
      </c>
      <c r="AV2109" s="12">
        <f t="shared" si="3186"/>
        <v>0</v>
      </c>
      <c r="AW2109" s="12">
        <f t="shared" si="3186"/>
        <v>0</v>
      </c>
      <c r="AX2109" s="12">
        <f t="shared" si="3186"/>
        <v>0</v>
      </c>
      <c r="AY2109" s="12">
        <f t="shared" si="3186"/>
        <v>0</v>
      </c>
      <c r="AZ2109" s="12">
        <f t="shared" ref="AZ2109" si="3187">SUM(AZ2110:AZ2111)</f>
        <v>0</v>
      </c>
      <c r="BA2109" s="12">
        <f t="shared" si="3186"/>
        <v>0</v>
      </c>
      <c r="BB2109" s="12">
        <f t="shared" si="3186"/>
        <v>0</v>
      </c>
      <c r="BC2109" s="12">
        <f t="shared" si="3186"/>
        <v>0</v>
      </c>
      <c r="BD2109" s="12">
        <f t="shared" si="3186"/>
        <v>0</v>
      </c>
      <c r="BE2109" s="12">
        <f t="shared" si="3186"/>
        <v>0</v>
      </c>
      <c r="BF2109" s="12">
        <f t="shared" si="3186"/>
        <v>0</v>
      </c>
      <c r="BG2109" s="12">
        <f t="shared" si="3186"/>
        <v>0</v>
      </c>
      <c r="BH2109" s="12">
        <f t="shared" si="3186"/>
        <v>0</v>
      </c>
      <c r="BI2109" s="12">
        <f t="shared" si="3186"/>
        <v>0</v>
      </c>
      <c r="BJ2109" s="12">
        <v>0</v>
      </c>
      <c r="BK2109" s="12">
        <v>0</v>
      </c>
    </row>
    <row r="2110" spans="1:63" x14ac:dyDescent="0.25">
      <c r="A2110" s="4" t="s">
        <v>550</v>
      </c>
      <c r="B2110" s="4" t="s">
        <v>58</v>
      </c>
      <c r="C2110" s="4" t="s">
        <v>149</v>
      </c>
      <c r="D2110" s="107" t="s">
        <v>679</v>
      </c>
      <c r="E2110" s="117">
        <v>8213</v>
      </c>
      <c r="F2110" s="107"/>
      <c r="G2110" s="103" t="s">
        <v>1656</v>
      </c>
      <c r="H2110" s="13" t="s">
        <v>53</v>
      </c>
      <c r="I2110" s="14">
        <v>3100</v>
      </c>
      <c r="J2110" s="14">
        <v>0</v>
      </c>
      <c r="K2110" s="14"/>
      <c r="L2110" s="14"/>
      <c r="M2110" s="14"/>
      <c r="N2110" s="14"/>
      <c r="O2110" s="14"/>
      <c r="P2110" s="14">
        <f t="shared" si="3164"/>
        <v>0</v>
      </c>
      <c r="Q2110" s="14"/>
      <c r="R2110" s="14"/>
      <c r="S2110" s="14"/>
      <c r="T2110" s="14"/>
      <c r="U2110" s="14"/>
      <c r="V2110" s="14"/>
      <c r="W2110" s="14"/>
      <c r="X2110" s="14"/>
      <c r="Y2110" s="14"/>
      <c r="Z2110" s="14">
        <v>0</v>
      </c>
      <c r="AA2110" s="14">
        <v>0</v>
      </c>
      <c r="AB2110" s="14">
        <v>0</v>
      </c>
      <c r="AC2110" s="14"/>
      <c r="AD2110" s="14"/>
      <c r="AE2110" s="14"/>
      <c r="AF2110" s="14"/>
      <c r="AG2110" s="14"/>
      <c r="AH2110" s="14">
        <f t="shared" si="3165"/>
        <v>0</v>
      </c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>
        <v>0</v>
      </c>
      <c r="AS2110" s="14">
        <v>0</v>
      </c>
      <c r="AT2110" s="14">
        <v>0</v>
      </c>
      <c r="AU2110" s="14"/>
      <c r="AV2110" s="14"/>
      <c r="AW2110" s="14"/>
      <c r="AX2110" s="14"/>
      <c r="AY2110" s="14"/>
      <c r="AZ2110" s="14">
        <f t="shared" si="3166"/>
        <v>0</v>
      </c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>
        <v>0</v>
      </c>
      <c r="BK2110" s="14">
        <v>0</v>
      </c>
    </row>
    <row r="2111" spans="1:63" x14ac:dyDescent="0.25">
      <c r="A2111" s="4" t="s">
        <v>550</v>
      </c>
      <c r="B2111" s="4" t="s">
        <v>58</v>
      </c>
      <c r="C2111" s="4" t="s">
        <v>149</v>
      </c>
      <c r="D2111" s="107" t="s">
        <v>679</v>
      </c>
      <c r="E2111" s="117">
        <v>8216</v>
      </c>
      <c r="F2111" s="107"/>
      <c r="G2111" s="103" t="s">
        <v>1656</v>
      </c>
      <c r="H2111" s="13" t="s">
        <v>110</v>
      </c>
      <c r="I2111" s="14">
        <v>50</v>
      </c>
      <c r="J2111" s="14">
        <v>0</v>
      </c>
      <c r="K2111" s="14"/>
      <c r="L2111" s="14"/>
      <c r="M2111" s="14"/>
      <c r="N2111" s="14"/>
      <c r="O2111" s="14"/>
      <c r="P2111" s="14">
        <f t="shared" si="3164"/>
        <v>0</v>
      </c>
      <c r="Q2111" s="14"/>
      <c r="R2111" s="14"/>
      <c r="S2111" s="14"/>
      <c r="T2111" s="14"/>
      <c r="U2111" s="14"/>
      <c r="V2111" s="14"/>
      <c r="W2111" s="14"/>
      <c r="X2111" s="14"/>
      <c r="Y2111" s="14"/>
      <c r="Z2111" s="14">
        <v>0</v>
      </c>
      <c r="AA2111" s="14">
        <v>0</v>
      </c>
      <c r="AB2111" s="14">
        <v>0</v>
      </c>
      <c r="AC2111" s="14"/>
      <c r="AD2111" s="14"/>
      <c r="AE2111" s="14"/>
      <c r="AF2111" s="14"/>
      <c r="AG2111" s="14"/>
      <c r="AH2111" s="14">
        <f t="shared" si="3165"/>
        <v>0</v>
      </c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>
        <v>0</v>
      </c>
      <c r="AS2111" s="14">
        <v>0</v>
      </c>
      <c r="AT2111" s="14">
        <v>0</v>
      </c>
      <c r="AU2111" s="14"/>
      <c r="AV2111" s="14"/>
      <c r="AW2111" s="14"/>
      <c r="AX2111" s="14"/>
      <c r="AY2111" s="14"/>
      <c r="AZ2111" s="14">
        <f t="shared" si="3166"/>
        <v>0</v>
      </c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>
        <v>0</v>
      </c>
      <c r="BK2111" s="14">
        <v>0</v>
      </c>
    </row>
    <row r="2112" spans="1:63" ht="22.5" x14ac:dyDescent="0.25">
      <c r="A2112" s="13" t="s">
        <v>0</v>
      </c>
      <c r="B2112" s="13" t="s">
        <v>0</v>
      </c>
      <c r="C2112" s="13" t="s">
        <v>0</v>
      </c>
      <c r="D2112" s="103" t="s">
        <v>0</v>
      </c>
      <c r="E2112" s="103" t="s">
        <v>0</v>
      </c>
      <c r="F2112" s="103" t="s">
        <v>0</v>
      </c>
      <c r="G2112" s="13" t="s">
        <v>0</v>
      </c>
      <c r="H2112" s="10" t="s">
        <v>687</v>
      </c>
      <c r="I2112" s="11">
        <f>SUM(I2108,I2105,I2082)</f>
        <v>354619</v>
      </c>
      <c r="J2112" s="11">
        <f t="shared" ref="J2112:Y2112" si="3188">SUM(J2108,J2105,J2082)</f>
        <v>27000</v>
      </c>
      <c r="K2112" s="11">
        <f t="shared" si="3188"/>
        <v>0</v>
      </c>
      <c r="L2112" s="11">
        <f t="shared" si="3188"/>
        <v>0</v>
      </c>
      <c r="M2112" s="11">
        <f t="shared" si="3188"/>
        <v>0</v>
      </c>
      <c r="N2112" s="11">
        <f t="shared" si="3188"/>
        <v>0</v>
      </c>
      <c r="O2112" s="11">
        <f t="shared" si="3188"/>
        <v>0</v>
      </c>
      <c r="P2112" s="11">
        <f t="shared" si="3188"/>
        <v>27000</v>
      </c>
      <c r="Q2112" s="11">
        <f t="shared" si="3188"/>
        <v>0</v>
      </c>
      <c r="R2112" s="11">
        <f t="shared" si="3188"/>
        <v>7000</v>
      </c>
      <c r="S2112" s="11">
        <f t="shared" si="3188"/>
        <v>0</v>
      </c>
      <c r="T2112" s="11">
        <f t="shared" si="3188"/>
        <v>0</v>
      </c>
      <c r="U2112" s="11">
        <f t="shared" si="3188"/>
        <v>0</v>
      </c>
      <c r="V2112" s="11">
        <f t="shared" si="3188"/>
        <v>0</v>
      </c>
      <c r="W2112" s="11">
        <f t="shared" si="3188"/>
        <v>0</v>
      </c>
      <c r="X2112" s="11">
        <f t="shared" si="3188"/>
        <v>0</v>
      </c>
      <c r="Y2112" s="11">
        <f t="shared" si="3188"/>
        <v>0</v>
      </c>
      <c r="Z2112" s="11">
        <v>7000</v>
      </c>
      <c r="AA2112" s="11">
        <v>20000</v>
      </c>
      <c r="AB2112" s="11">
        <f t="shared" ref="AB2112:AQ2112" si="3189">SUM(AB2108,AB2105,AB2082)</f>
        <v>0</v>
      </c>
      <c r="AC2112" s="11">
        <f t="shared" si="3189"/>
        <v>0</v>
      </c>
      <c r="AD2112" s="11">
        <f t="shared" si="3189"/>
        <v>0</v>
      </c>
      <c r="AE2112" s="11">
        <f t="shared" si="3189"/>
        <v>0</v>
      </c>
      <c r="AF2112" s="11">
        <f t="shared" si="3189"/>
        <v>0</v>
      </c>
      <c r="AG2112" s="11">
        <f t="shared" si="3189"/>
        <v>0</v>
      </c>
      <c r="AH2112" s="11">
        <f t="shared" si="3189"/>
        <v>0</v>
      </c>
      <c r="AI2112" s="11">
        <f t="shared" si="3189"/>
        <v>0</v>
      </c>
      <c r="AJ2112" s="11">
        <f t="shared" si="3189"/>
        <v>0</v>
      </c>
      <c r="AK2112" s="11">
        <f t="shared" si="3189"/>
        <v>0</v>
      </c>
      <c r="AL2112" s="11">
        <f t="shared" si="3189"/>
        <v>0</v>
      </c>
      <c r="AM2112" s="11">
        <f t="shared" si="3189"/>
        <v>0</v>
      </c>
      <c r="AN2112" s="11">
        <f t="shared" si="3189"/>
        <v>0</v>
      </c>
      <c r="AO2112" s="11">
        <f t="shared" si="3189"/>
        <v>0</v>
      </c>
      <c r="AP2112" s="11">
        <f t="shared" si="3189"/>
        <v>0</v>
      </c>
      <c r="AQ2112" s="11">
        <f t="shared" si="3189"/>
        <v>0</v>
      </c>
      <c r="AR2112" s="11">
        <v>0</v>
      </c>
      <c r="AS2112" s="11">
        <v>0</v>
      </c>
      <c r="AT2112" s="11">
        <f t="shared" ref="AT2112:BI2112" si="3190">SUM(AT2108,AT2105,AT2082)</f>
        <v>0</v>
      </c>
      <c r="AU2112" s="11">
        <f t="shared" si="3190"/>
        <v>0</v>
      </c>
      <c r="AV2112" s="11">
        <f t="shared" si="3190"/>
        <v>0</v>
      </c>
      <c r="AW2112" s="11">
        <f t="shared" si="3190"/>
        <v>10000</v>
      </c>
      <c r="AX2112" s="11">
        <f t="shared" si="3190"/>
        <v>0</v>
      </c>
      <c r="AY2112" s="11">
        <f t="shared" si="3190"/>
        <v>0</v>
      </c>
      <c r="AZ2112" s="11">
        <f t="shared" si="3190"/>
        <v>10000</v>
      </c>
      <c r="BA2112" s="11">
        <f t="shared" si="3190"/>
        <v>0</v>
      </c>
      <c r="BB2112" s="11">
        <f t="shared" si="3190"/>
        <v>0</v>
      </c>
      <c r="BC2112" s="11">
        <f t="shared" si="3190"/>
        <v>0</v>
      </c>
      <c r="BD2112" s="11">
        <f t="shared" si="3190"/>
        <v>0</v>
      </c>
      <c r="BE2112" s="11">
        <f t="shared" si="3190"/>
        <v>0</v>
      </c>
      <c r="BF2112" s="11">
        <f t="shared" si="3190"/>
        <v>0</v>
      </c>
      <c r="BG2112" s="11">
        <f t="shared" si="3190"/>
        <v>10000</v>
      </c>
      <c r="BH2112" s="11">
        <f t="shared" si="3190"/>
        <v>0</v>
      </c>
      <c r="BI2112" s="11">
        <f t="shared" si="3190"/>
        <v>0</v>
      </c>
      <c r="BJ2112" s="11">
        <v>10000</v>
      </c>
      <c r="BK2112" s="11">
        <v>0</v>
      </c>
    </row>
    <row r="2113" spans="1:63" ht="15.75" thickBot="1" x14ac:dyDescent="0.3">
      <c r="A2113" s="13" t="s">
        <v>0</v>
      </c>
      <c r="B2113" s="13" t="s">
        <v>0</v>
      </c>
      <c r="C2113" s="13" t="s">
        <v>0</v>
      </c>
      <c r="D2113" s="103" t="s">
        <v>0</v>
      </c>
      <c r="E2113" s="103" t="s">
        <v>0</v>
      </c>
      <c r="F2113" s="103" t="s">
        <v>0</v>
      </c>
      <c r="G2113" s="13" t="s">
        <v>0</v>
      </c>
      <c r="H2113" s="2" t="s">
        <v>55</v>
      </c>
      <c r="I2113" s="12">
        <v>7</v>
      </c>
      <c r="J2113" s="13" t="s">
        <v>0</v>
      </c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>
        <v>0</v>
      </c>
      <c r="AA2113" s="13"/>
      <c r="AB2113" s="13" t="s">
        <v>0</v>
      </c>
      <c r="AC2113" s="13"/>
      <c r="AD2113" s="13"/>
      <c r="AE2113" s="13"/>
      <c r="AF2113" s="13"/>
      <c r="AG2113" s="13"/>
      <c r="AH2113" s="13"/>
      <c r="AI2113" s="13"/>
      <c r="AJ2113" s="13"/>
      <c r="AK2113" s="13"/>
      <c r="AL2113" s="13"/>
      <c r="AM2113" s="13"/>
      <c r="AN2113" s="13"/>
      <c r="AO2113" s="13"/>
      <c r="AP2113" s="13"/>
      <c r="AQ2113" s="13"/>
      <c r="AR2113" s="13">
        <v>0</v>
      </c>
      <c r="AS2113" s="13"/>
      <c r="AT2113" s="13" t="s">
        <v>0</v>
      </c>
      <c r="AU2113" s="13"/>
      <c r="AV2113" s="13"/>
      <c r="AW2113" s="13"/>
      <c r="AX2113" s="13"/>
      <c r="AY2113" s="13"/>
      <c r="AZ2113" s="13"/>
      <c r="BA2113" s="13"/>
      <c r="BB2113" s="13"/>
      <c r="BC2113" s="13"/>
      <c r="BD2113" s="13"/>
      <c r="BE2113" s="13"/>
      <c r="BF2113" s="13"/>
      <c r="BG2113" s="13"/>
      <c r="BH2113" s="13"/>
      <c r="BI2113" s="13"/>
      <c r="BJ2113" s="13">
        <v>0</v>
      </c>
      <c r="BK2113" s="13"/>
    </row>
    <row r="2114" spans="1:63" ht="69.75" customHeight="1" thickBot="1" x14ac:dyDescent="0.3">
      <c r="A2114" s="148" t="s">
        <v>0</v>
      </c>
      <c r="B2114" s="148" t="s">
        <v>0</v>
      </c>
      <c r="C2114" s="148" t="s">
        <v>0</v>
      </c>
      <c r="D2114" s="151" t="s">
        <v>0</v>
      </c>
      <c r="E2114" s="151" t="s">
        <v>0</v>
      </c>
      <c r="F2114" s="151" t="s">
        <v>0</v>
      </c>
      <c r="G2114" s="154" t="s">
        <v>0</v>
      </c>
      <c r="H2114" s="5" t="s">
        <v>56</v>
      </c>
      <c r="I2114" s="5" t="s">
        <v>9</v>
      </c>
      <c r="J2114" s="94" t="s">
        <v>10</v>
      </c>
      <c r="K2114" s="94" t="s">
        <v>1602</v>
      </c>
      <c r="L2114" s="94" t="s">
        <v>1535</v>
      </c>
      <c r="M2114" s="94" t="s">
        <v>1591</v>
      </c>
      <c r="N2114" s="94" t="s">
        <v>1592</v>
      </c>
      <c r="O2114" s="94" t="s">
        <v>1593</v>
      </c>
      <c r="P2114" s="94" t="s">
        <v>1606</v>
      </c>
      <c r="Q2114" s="94" t="s">
        <v>1603</v>
      </c>
      <c r="R2114" s="94" t="s">
        <v>1594</v>
      </c>
      <c r="S2114" s="94" t="s">
        <v>1595</v>
      </c>
      <c r="T2114" s="94" t="s">
        <v>1596</v>
      </c>
      <c r="U2114" s="94" t="s">
        <v>1597</v>
      </c>
      <c r="V2114" s="94" t="s">
        <v>1598</v>
      </c>
      <c r="W2114" s="94" t="s">
        <v>1599</v>
      </c>
      <c r="X2114" s="94" t="s">
        <v>1604</v>
      </c>
      <c r="Y2114" s="94" t="s">
        <v>1605</v>
      </c>
      <c r="Z2114" s="94" t="s">
        <v>1600</v>
      </c>
      <c r="AA2114" s="94" t="s">
        <v>1601</v>
      </c>
      <c r="AB2114" s="95" t="s">
        <v>11</v>
      </c>
      <c r="AC2114" s="95" t="s">
        <v>1602</v>
      </c>
      <c r="AD2114" s="95" t="s">
        <v>1535</v>
      </c>
      <c r="AE2114" s="95" t="s">
        <v>1591</v>
      </c>
      <c r="AF2114" s="95" t="s">
        <v>1592</v>
      </c>
      <c r="AG2114" s="95" t="s">
        <v>1593</v>
      </c>
      <c r="AH2114" s="95" t="s">
        <v>1607</v>
      </c>
      <c r="AI2114" s="95" t="s">
        <v>1603</v>
      </c>
      <c r="AJ2114" s="95" t="s">
        <v>1594</v>
      </c>
      <c r="AK2114" s="95" t="s">
        <v>1595</v>
      </c>
      <c r="AL2114" s="95" t="s">
        <v>1596</v>
      </c>
      <c r="AM2114" s="95" t="s">
        <v>1597</v>
      </c>
      <c r="AN2114" s="95" t="s">
        <v>1598</v>
      </c>
      <c r="AO2114" s="95" t="s">
        <v>1599</v>
      </c>
      <c r="AP2114" s="95" t="s">
        <v>1604</v>
      </c>
      <c r="AQ2114" s="95" t="s">
        <v>1605</v>
      </c>
      <c r="AR2114" s="95" t="s">
        <v>1600</v>
      </c>
      <c r="AS2114" s="95" t="s">
        <v>1601</v>
      </c>
      <c r="AT2114" s="96" t="s">
        <v>12</v>
      </c>
      <c r="AU2114" s="96" t="s">
        <v>1602</v>
      </c>
      <c r="AV2114" s="96" t="s">
        <v>1535</v>
      </c>
      <c r="AW2114" s="96" t="s">
        <v>1591</v>
      </c>
      <c r="AX2114" s="96" t="s">
        <v>1592</v>
      </c>
      <c r="AY2114" s="96" t="s">
        <v>1593</v>
      </c>
      <c r="AZ2114" s="96" t="s">
        <v>1608</v>
      </c>
      <c r="BA2114" s="96" t="s">
        <v>1603</v>
      </c>
      <c r="BB2114" s="96" t="s">
        <v>1594</v>
      </c>
      <c r="BC2114" s="96" t="s">
        <v>1595</v>
      </c>
      <c r="BD2114" s="96" t="s">
        <v>1596</v>
      </c>
      <c r="BE2114" s="96" t="s">
        <v>1597</v>
      </c>
      <c r="BF2114" s="96" t="s">
        <v>1598</v>
      </c>
      <c r="BG2114" s="96" t="s">
        <v>1599</v>
      </c>
      <c r="BH2114" s="96" t="s">
        <v>1604</v>
      </c>
      <c r="BI2114" s="96" t="s">
        <v>1605</v>
      </c>
      <c r="BJ2114" s="96" t="s">
        <v>1600</v>
      </c>
      <c r="BK2114" s="96" t="s">
        <v>1601</v>
      </c>
    </row>
    <row r="2115" spans="1:63" x14ac:dyDescent="0.25">
      <c r="A2115" s="149"/>
      <c r="B2115" s="149"/>
      <c r="C2115" s="149"/>
      <c r="D2115" s="152"/>
      <c r="E2115" s="152"/>
      <c r="F2115" s="152"/>
      <c r="G2115" s="155"/>
      <c r="H2115" s="15" t="s">
        <v>0</v>
      </c>
      <c r="I2115" s="9" t="s">
        <v>13</v>
      </c>
      <c r="J2115" s="9">
        <v>1</v>
      </c>
      <c r="K2115" s="9">
        <v>2</v>
      </c>
      <c r="L2115" s="9">
        <v>3</v>
      </c>
      <c r="M2115" s="9">
        <v>4</v>
      </c>
      <c r="N2115" s="9">
        <v>5</v>
      </c>
      <c r="O2115" s="9">
        <v>6</v>
      </c>
      <c r="P2115" s="9">
        <v>7</v>
      </c>
      <c r="Q2115" s="9">
        <v>8</v>
      </c>
      <c r="R2115" s="9">
        <v>9</v>
      </c>
      <c r="S2115" s="9">
        <v>10</v>
      </c>
      <c r="T2115" s="9">
        <v>11</v>
      </c>
      <c r="U2115" s="9">
        <v>12</v>
      </c>
      <c r="V2115" s="9">
        <v>13</v>
      </c>
      <c r="W2115" s="9">
        <v>14</v>
      </c>
      <c r="X2115" s="9">
        <v>15</v>
      </c>
      <c r="Y2115" s="9">
        <v>16</v>
      </c>
      <c r="Z2115" s="9">
        <v>20</v>
      </c>
      <c r="AA2115" s="9">
        <v>21</v>
      </c>
      <c r="AB2115" s="9">
        <v>1</v>
      </c>
      <c r="AC2115" s="9">
        <v>2</v>
      </c>
      <c r="AD2115" s="9">
        <v>3</v>
      </c>
      <c r="AE2115" s="9">
        <v>4</v>
      </c>
      <c r="AF2115" s="9">
        <v>5</v>
      </c>
      <c r="AG2115" s="9">
        <v>6</v>
      </c>
      <c r="AH2115" s="9">
        <v>7</v>
      </c>
      <c r="AI2115" s="9">
        <v>8</v>
      </c>
      <c r="AJ2115" s="9">
        <v>9</v>
      </c>
      <c r="AK2115" s="9">
        <v>10</v>
      </c>
      <c r="AL2115" s="9">
        <v>11</v>
      </c>
      <c r="AM2115" s="9">
        <v>12</v>
      </c>
      <c r="AN2115" s="9">
        <v>13</v>
      </c>
      <c r="AO2115" s="9">
        <v>14</v>
      </c>
      <c r="AP2115" s="9">
        <v>15</v>
      </c>
      <c r="AQ2115" s="9">
        <v>16</v>
      </c>
      <c r="AR2115" s="9">
        <v>20</v>
      </c>
      <c r="AS2115" s="9">
        <v>21</v>
      </c>
      <c r="AT2115" s="9">
        <v>1</v>
      </c>
      <c r="AU2115" s="9">
        <v>2</v>
      </c>
      <c r="AV2115" s="9">
        <v>3</v>
      </c>
      <c r="AW2115" s="9">
        <v>4</v>
      </c>
      <c r="AX2115" s="9">
        <v>5</v>
      </c>
      <c r="AY2115" s="9">
        <v>6</v>
      </c>
      <c r="AZ2115" s="9">
        <v>7</v>
      </c>
      <c r="BA2115" s="9">
        <v>8</v>
      </c>
      <c r="BB2115" s="9">
        <v>9</v>
      </c>
      <c r="BC2115" s="9">
        <v>10</v>
      </c>
      <c r="BD2115" s="9">
        <v>11</v>
      </c>
      <c r="BE2115" s="9">
        <v>12</v>
      </c>
      <c r="BF2115" s="9">
        <v>13</v>
      </c>
      <c r="BG2115" s="9">
        <v>14</v>
      </c>
      <c r="BH2115" s="9">
        <v>15</v>
      </c>
      <c r="BI2115" s="9">
        <v>16</v>
      </c>
      <c r="BJ2115" s="9">
        <v>20</v>
      </c>
      <c r="BK2115" s="9">
        <v>21</v>
      </c>
    </row>
    <row r="2116" spans="1:63" x14ac:dyDescent="0.25">
      <c r="A2116" s="149"/>
      <c r="B2116" s="149"/>
      <c r="C2116" s="149"/>
      <c r="D2116" s="152"/>
      <c r="E2116" s="152"/>
      <c r="F2116" s="152"/>
      <c r="G2116" s="155"/>
      <c r="H2116" s="16" t="s">
        <v>66</v>
      </c>
      <c r="I2116" s="17">
        <f>SUM(I2112)</f>
        <v>354619</v>
      </c>
      <c r="J2116" s="17">
        <f t="shared" ref="J2116:Y2116" si="3191">SUM(J2112)</f>
        <v>27000</v>
      </c>
      <c r="K2116" s="17">
        <f t="shared" si="3191"/>
        <v>0</v>
      </c>
      <c r="L2116" s="17">
        <f t="shared" si="3191"/>
        <v>0</v>
      </c>
      <c r="M2116" s="17">
        <f t="shared" si="3191"/>
        <v>0</v>
      </c>
      <c r="N2116" s="17">
        <f t="shared" si="3191"/>
        <v>0</v>
      </c>
      <c r="O2116" s="17">
        <f t="shared" si="3191"/>
        <v>0</v>
      </c>
      <c r="P2116" s="17">
        <f t="shared" ref="P2116" si="3192">SUM(P2112)</f>
        <v>27000</v>
      </c>
      <c r="Q2116" s="17">
        <f t="shared" si="3191"/>
        <v>0</v>
      </c>
      <c r="R2116" s="17">
        <f t="shared" si="3191"/>
        <v>7000</v>
      </c>
      <c r="S2116" s="17">
        <f t="shared" si="3191"/>
        <v>0</v>
      </c>
      <c r="T2116" s="17">
        <f t="shared" si="3191"/>
        <v>0</v>
      </c>
      <c r="U2116" s="17">
        <f t="shared" si="3191"/>
        <v>0</v>
      </c>
      <c r="V2116" s="17">
        <f t="shared" si="3191"/>
        <v>0</v>
      </c>
      <c r="W2116" s="17">
        <f t="shared" si="3191"/>
        <v>0</v>
      </c>
      <c r="X2116" s="17">
        <f t="shared" si="3191"/>
        <v>0</v>
      </c>
      <c r="Y2116" s="17">
        <f t="shared" si="3191"/>
        <v>0</v>
      </c>
      <c r="Z2116" s="17">
        <v>7000</v>
      </c>
      <c r="AA2116" s="17">
        <v>20000</v>
      </c>
      <c r="AB2116" s="17">
        <f t="shared" ref="AB2116:AQ2116" si="3193">SUM(AB2112)</f>
        <v>0</v>
      </c>
      <c r="AC2116" s="17">
        <f t="shared" si="3193"/>
        <v>0</v>
      </c>
      <c r="AD2116" s="17">
        <f t="shared" si="3193"/>
        <v>0</v>
      </c>
      <c r="AE2116" s="17">
        <f t="shared" si="3193"/>
        <v>0</v>
      </c>
      <c r="AF2116" s="17">
        <f t="shared" si="3193"/>
        <v>0</v>
      </c>
      <c r="AG2116" s="17">
        <f t="shared" si="3193"/>
        <v>0</v>
      </c>
      <c r="AH2116" s="17">
        <f t="shared" ref="AH2116" si="3194">SUM(AH2112)</f>
        <v>0</v>
      </c>
      <c r="AI2116" s="17">
        <f t="shared" si="3193"/>
        <v>0</v>
      </c>
      <c r="AJ2116" s="17">
        <f t="shared" si="3193"/>
        <v>0</v>
      </c>
      <c r="AK2116" s="17">
        <f t="shared" si="3193"/>
        <v>0</v>
      </c>
      <c r="AL2116" s="17">
        <f t="shared" si="3193"/>
        <v>0</v>
      </c>
      <c r="AM2116" s="17">
        <f t="shared" si="3193"/>
        <v>0</v>
      </c>
      <c r="AN2116" s="17">
        <f t="shared" si="3193"/>
        <v>0</v>
      </c>
      <c r="AO2116" s="17">
        <f t="shared" si="3193"/>
        <v>0</v>
      </c>
      <c r="AP2116" s="17">
        <f t="shared" si="3193"/>
        <v>0</v>
      </c>
      <c r="AQ2116" s="17">
        <f t="shared" si="3193"/>
        <v>0</v>
      </c>
      <c r="AR2116" s="17">
        <v>0</v>
      </c>
      <c r="AS2116" s="17">
        <v>0</v>
      </c>
      <c r="AT2116" s="17">
        <f t="shared" ref="AT2116:BI2116" si="3195">SUM(AT2112)</f>
        <v>0</v>
      </c>
      <c r="AU2116" s="17">
        <f t="shared" si="3195"/>
        <v>0</v>
      </c>
      <c r="AV2116" s="17">
        <f t="shared" si="3195"/>
        <v>0</v>
      </c>
      <c r="AW2116" s="17">
        <f t="shared" si="3195"/>
        <v>10000</v>
      </c>
      <c r="AX2116" s="17">
        <f t="shared" si="3195"/>
        <v>0</v>
      </c>
      <c r="AY2116" s="17">
        <f t="shared" si="3195"/>
        <v>0</v>
      </c>
      <c r="AZ2116" s="17">
        <f t="shared" ref="AZ2116" si="3196">SUM(AZ2112)</f>
        <v>10000</v>
      </c>
      <c r="BA2116" s="17">
        <f t="shared" si="3195"/>
        <v>0</v>
      </c>
      <c r="BB2116" s="17">
        <f t="shared" si="3195"/>
        <v>0</v>
      </c>
      <c r="BC2116" s="17">
        <f t="shared" si="3195"/>
        <v>0</v>
      </c>
      <c r="BD2116" s="17">
        <f t="shared" si="3195"/>
        <v>0</v>
      </c>
      <c r="BE2116" s="17">
        <f t="shared" si="3195"/>
        <v>0</v>
      </c>
      <c r="BF2116" s="17">
        <f t="shared" si="3195"/>
        <v>0</v>
      </c>
      <c r="BG2116" s="17">
        <f t="shared" si="3195"/>
        <v>10000</v>
      </c>
      <c r="BH2116" s="17">
        <f t="shared" si="3195"/>
        <v>0</v>
      </c>
      <c r="BI2116" s="17">
        <f t="shared" si="3195"/>
        <v>0</v>
      </c>
      <c r="BJ2116" s="17">
        <v>10000</v>
      </c>
      <c r="BK2116" s="17">
        <v>0</v>
      </c>
    </row>
    <row r="2117" spans="1:63" x14ac:dyDescent="0.25">
      <c r="A2117" s="149"/>
      <c r="B2117" s="149"/>
      <c r="C2117" s="149"/>
      <c r="D2117" s="152"/>
      <c r="E2117" s="152"/>
      <c r="F2117" s="152"/>
      <c r="G2117" s="155"/>
      <c r="H2117" s="18" t="s">
        <v>57</v>
      </c>
      <c r="I2117" s="17">
        <f>SUM(I2116)</f>
        <v>354619</v>
      </c>
      <c r="J2117" s="17">
        <f t="shared" ref="J2117:Y2117" si="3197">SUM(J2116)</f>
        <v>27000</v>
      </c>
      <c r="K2117" s="17">
        <f t="shared" si="3197"/>
        <v>0</v>
      </c>
      <c r="L2117" s="17">
        <f t="shared" si="3197"/>
        <v>0</v>
      </c>
      <c r="M2117" s="17">
        <f t="shared" si="3197"/>
        <v>0</v>
      </c>
      <c r="N2117" s="17">
        <f t="shared" si="3197"/>
        <v>0</v>
      </c>
      <c r="O2117" s="17">
        <f t="shared" si="3197"/>
        <v>0</v>
      </c>
      <c r="P2117" s="17">
        <f t="shared" ref="P2117" si="3198">SUM(P2116)</f>
        <v>27000</v>
      </c>
      <c r="Q2117" s="17">
        <f t="shared" si="3197"/>
        <v>0</v>
      </c>
      <c r="R2117" s="17">
        <f t="shared" si="3197"/>
        <v>7000</v>
      </c>
      <c r="S2117" s="17">
        <f t="shared" si="3197"/>
        <v>0</v>
      </c>
      <c r="T2117" s="17">
        <f t="shared" si="3197"/>
        <v>0</v>
      </c>
      <c r="U2117" s="17">
        <f t="shared" si="3197"/>
        <v>0</v>
      </c>
      <c r="V2117" s="17">
        <f t="shared" si="3197"/>
        <v>0</v>
      </c>
      <c r="W2117" s="17">
        <f t="shared" si="3197"/>
        <v>0</v>
      </c>
      <c r="X2117" s="17">
        <f t="shared" si="3197"/>
        <v>0</v>
      </c>
      <c r="Y2117" s="17">
        <f t="shared" si="3197"/>
        <v>0</v>
      </c>
      <c r="Z2117" s="17">
        <v>7000</v>
      </c>
      <c r="AA2117" s="17">
        <v>20000</v>
      </c>
      <c r="AB2117" s="17">
        <f t="shared" ref="AB2117:AQ2117" si="3199">SUM(AB2116)</f>
        <v>0</v>
      </c>
      <c r="AC2117" s="17">
        <f t="shared" si="3199"/>
        <v>0</v>
      </c>
      <c r="AD2117" s="17">
        <f t="shared" si="3199"/>
        <v>0</v>
      </c>
      <c r="AE2117" s="17">
        <f t="shared" si="3199"/>
        <v>0</v>
      </c>
      <c r="AF2117" s="17">
        <f t="shared" si="3199"/>
        <v>0</v>
      </c>
      <c r="AG2117" s="17">
        <f t="shared" si="3199"/>
        <v>0</v>
      </c>
      <c r="AH2117" s="17">
        <f t="shared" ref="AH2117" si="3200">SUM(AH2116)</f>
        <v>0</v>
      </c>
      <c r="AI2117" s="17">
        <f t="shared" si="3199"/>
        <v>0</v>
      </c>
      <c r="AJ2117" s="17">
        <f t="shared" si="3199"/>
        <v>0</v>
      </c>
      <c r="AK2117" s="17">
        <f t="shared" si="3199"/>
        <v>0</v>
      </c>
      <c r="AL2117" s="17">
        <f t="shared" si="3199"/>
        <v>0</v>
      </c>
      <c r="AM2117" s="17">
        <f t="shared" si="3199"/>
        <v>0</v>
      </c>
      <c r="AN2117" s="17">
        <f t="shared" si="3199"/>
        <v>0</v>
      </c>
      <c r="AO2117" s="17">
        <f t="shared" si="3199"/>
        <v>0</v>
      </c>
      <c r="AP2117" s="17">
        <f t="shared" si="3199"/>
        <v>0</v>
      </c>
      <c r="AQ2117" s="17">
        <f t="shared" si="3199"/>
        <v>0</v>
      </c>
      <c r="AR2117" s="17">
        <v>0</v>
      </c>
      <c r="AS2117" s="17">
        <v>0</v>
      </c>
      <c r="AT2117" s="17">
        <f t="shared" ref="AT2117:BI2117" si="3201">SUM(AT2116)</f>
        <v>0</v>
      </c>
      <c r="AU2117" s="17">
        <f t="shared" si="3201"/>
        <v>0</v>
      </c>
      <c r="AV2117" s="17">
        <f t="shared" si="3201"/>
        <v>0</v>
      </c>
      <c r="AW2117" s="17">
        <f t="shared" si="3201"/>
        <v>10000</v>
      </c>
      <c r="AX2117" s="17">
        <f t="shared" si="3201"/>
        <v>0</v>
      </c>
      <c r="AY2117" s="17">
        <f t="shared" si="3201"/>
        <v>0</v>
      </c>
      <c r="AZ2117" s="17">
        <f t="shared" ref="AZ2117" si="3202">SUM(AZ2116)</f>
        <v>10000</v>
      </c>
      <c r="BA2117" s="17">
        <f t="shared" si="3201"/>
        <v>0</v>
      </c>
      <c r="BB2117" s="17">
        <f t="shared" si="3201"/>
        <v>0</v>
      </c>
      <c r="BC2117" s="17">
        <f t="shared" si="3201"/>
        <v>0</v>
      </c>
      <c r="BD2117" s="17">
        <f t="shared" si="3201"/>
        <v>0</v>
      </c>
      <c r="BE2117" s="17">
        <f t="shared" si="3201"/>
        <v>0</v>
      </c>
      <c r="BF2117" s="17">
        <f t="shared" si="3201"/>
        <v>0</v>
      </c>
      <c r="BG2117" s="17">
        <f t="shared" si="3201"/>
        <v>10000</v>
      </c>
      <c r="BH2117" s="17">
        <f t="shared" si="3201"/>
        <v>0</v>
      </c>
      <c r="BI2117" s="17">
        <f t="shared" si="3201"/>
        <v>0</v>
      </c>
      <c r="BJ2117" s="17">
        <v>10000</v>
      </c>
      <c r="BK2117" s="17">
        <v>0</v>
      </c>
    </row>
    <row r="2118" spans="1:63" x14ac:dyDescent="0.25">
      <c r="A2118" s="150"/>
      <c r="B2118" s="150"/>
      <c r="C2118" s="150"/>
      <c r="D2118" s="153"/>
      <c r="E2118" s="153"/>
      <c r="F2118" s="153"/>
      <c r="G2118" s="156"/>
      <c r="P2118">
        <f t="shared" si="3164"/>
        <v>0</v>
      </c>
      <c r="Z2118">
        <v>0</v>
      </c>
      <c r="AA2118">
        <v>0</v>
      </c>
      <c r="AH2118">
        <f t="shared" si="3165"/>
        <v>0</v>
      </c>
      <c r="AR2118">
        <v>0</v>
      </c>
      <c r="AS2118">
        <v>0</v>
      </c>
      <c r="AZ2118">
        <f t="shared" si="3166"/>
        <v>0</v>
      </c>
      <c r="BJ2118">
        <v>0</v>
      </c>
      <c r="BK2118">
        <v>0</v>
      </c>
    </row>
    <row r="2119" spans="1:63" ht="15.75" thickBot="1" x14ac:dyDescent="0.3">
      <c r="A2119" s="13" t="s">
        <v>0</v>
      </c>
      <c r="B2119" s="13" t="s">
        <v>0</v>
      </c>
      <c r="C2119" s="13" t="s">
        <v>0</v>
      </c>
      <c r="D2119" s="103" t="s">
        <v>0</v>
      </c>
      <c r="E2119" s="103" t="s">
        <v>0</v>
      </c>
      <c r="F2119" s="103" t="s">
        <v>0</v>
      </c>
      <c r="G2119" s="13" t="s">
        <v>0</v>
      </c>
      <c r="H2119" s="19" t="s">
        <v>0</v>
      </c>
      <c r="I2119" s="19" t="s">
        <v>0</v>
      </c>
      <c r="J2119" s="19" t="s">
        <v>0</v>
      </c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>
        <v>0</v>
      </c>
      <c r="AA2119" s="19">
        <v>0</v>
      </c>
      <c r="AB2119" s="19" t="s">
        <v>0</v>
      </c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>
        <v>0</v>
      </c>
      <c r="AS2119" s="19">
        <v>0</v>
      </c>
      <c r="AT2119" s="19" t="s">
        <v>0</v>
      </c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>
        <v>0</v>
      </c>
      <c r="BK2119" s="19">
        <v>0</v>
      </c>
    </row>
    <row r="2120" spans="1:63" ht="69.75" customHeight="1" thickBot="1" x14ac:dyDescent="0.3">
      <c r="A2120" s="5" t="s">
        <v>2</v>
      </c>
      <c r="B2120" s="5" t="s">
        <v>3</v>
      </c>
      <c r="C2120" s="5" t="s">
        <v>4</v>
      </c>
      <c r="D2120" s="108" t="s">
        <v>0</v>
      </c>
      <c r="E2120" s="116" t="s">
        <v>5</v>
      </c>
      <c r="F2120" s="116" t="s">
        <v>6</v>
      </c>
      <c r="G2120" s="5" t="s">
        <v>7</v>
      </c>
      <c r="H2120" s="5" t="s">
        <v>8</v>
      </c>
      <c r="I2120" s="5" t="s">
        <v>9</v>
      </c>
      <c r="J2120" s="94" t="s">
        <v>10</v>
      </c>
      <c r="K2120" s="94" t="s">
        <v>1602</v>
      </c>
      <c r="L2120" s="94" t="s">
        <v>1535</v>
      </c>
      <c r="M2120" s="94" t="s">
        <v>1591</v>
      </c>
      <c r="N2120" s="94" t="s">
        <v>1592</v>
      </c>
      <c r="O2120" s="94" t="s">
        <v>1593</v>
      </c>
      <c r="P2120" s="94" t="s">
        <v>1606</v>
      </c>
      <c r="Q2120" s="94" t="s">
        <v>1603</v>
      </c>
      <c r="R2120" s="94" t="s">
        <v>1594</v>
      </c>
      <c r="S2120" s="94" t="s">
        <v>1595</v>
      </c>
      <c r="T2120" s="94" t="s">
        <v>1596</v>
      </c>
      <c r="U2120" s="94" t="s">
        <v>1597</v>
      </c>
      <c r="V2120" s="94" t="s">
        <v>1598</v>
      </c>
      <c r="W2120" s="94" t="s">
        <v>1599</v>
      </c>
      <c r="X2120" s="94" t="s">
        <v>1604</v>
      </c>
      <c r="Y2120" s="94" t="s">
        <v>1605</v>
      </c>
      <c r="Z2120" s="94" t="s">
        <v>1600</v>
      </c>
      <c r="AA2120" s="94" t="s">
        <v>1601</v>
      </c>
      <c r="AB2120" s="95" t="s">
        <v>11</v>
      </c>
      <c r="AC2120" s="95" t="s">
        <v>1602</v>
      </c>
      <c r="AD2120" s="95" t="s">
        <v>1535</v>
      </c>
      <c r="AE2120" s="95" t="s">
        <v>1591</v>
      </c>
      <c r="AF2120" s="95" t="s">
        <v>1592</v>
      </c>
      <c r="AG2120" s="95" t="s">
        <v>1593</v>
      </c>
      <c r="AH2120" s="95" t="s">
        <v>1607</v>
      </c>
      <c r="AI2120" s="95" t="s">
        <v>1603</v>
      </c>
      <c r="AJ2120" s="95" t="s">
        <v>1594</v>
      </c>
      <c r="AK2120" s="95" t="s">
        <v>1595</v>
      </c>
      <c r="AL2120" s="95" t="s">
        <v>1596</v>
      </c>
      <c r="AM2120" s="95" t="s">
        <v>1597</v>
      </c>
      <c r="AN2120" s="95" t="s">
        <v>1598</v>
      </c>
      <c r="AO2120" s="95" t="s">
        <v>1599</v>
      </c>
      <c r="AP2120" s="95" t="s">
        <v>1604</v>
      </c>
      <c r="AQ2120" s="95" t="s">
        <v>1605</v>
      </c>
      <c r="AR2120" s="95" t="s">
        <v>1600</v>
      </c>
      <c r="AS2120" s="95" t="s">
        <v>1601</v>
      </c>
      <c r="AT2120" s="96" t="s">
        <v>12</v>
      </c>
      <c r="AU2120" s="96" t="s">
        <v>1602</v>
      </c>
      <c r="AV2120" s="96" t="s">
        <v>1535</v>
      </c>
      <c r="AW2120" s="96" t="s">
        <v>1591</v>
      </c>
      <c r="AX2120" s="96" t="s">
        <v>1592</v>
      </c>
      <c r="AY2120" s="96" t="s">
        <v>1593</v>
      </c>
      <c r="AZ2120" s="96" t="s">
        <v>1608</v>
      </c>
      <c r="BA2120" s="96" t="s">
        <v>1603</v>
      </c>
      <c r="BB2120" s="96" t="s">
        <v>1594</v>
      </c>
      <c r="BC2120" s="96" t="s">
        <v>1595</v>
      </c>
      <c r="BD2120" s="96" t="s">
        <v>1596</v>
      </c>
      <c r="BE2120" s="96" t="s">
        <v>1597</v>
      </c>
      <c r="BF2120" s="96" t="s">
        <v>1598</v>
      </c>
      <c r="BG2120" s="96" t="s">
        <v>1599</v>
      </c>
      <c r="BH2120" s="96" t="s">
        <v>1604</v>
      </c>
      <c r="BI2120" s="96" t="s">
        <v>1605</v>
      </c>
      <c r="BJ2120" s="96" t="s">
        <v>1600</v>
      </c>
      <c r="BK2120" s="96" t="s">
        <v>1601</v>
      </c>
    </row>
    <row r="2121" spans="1:63" x14ac:dyDescent="0.25">
      <c r="A2121" s="6" t="s">
        <v>0</v>
      </c>
      <c r="B2121" s="6" t="s">
        <v>0</v>
      </c>
      <c r="C2121" s="6" t="s">
        <v>0</v>
      </c>
      <c r="D2121" s="109" t="s">
        <v>0</v>
      </c>
      <c r="E2121" s="109" t="s">
        <v>0</v>
      </c>
      <c r="F2121" s="125" t="s">
        <v>0</v>
      </c>
      <c r="G2121" s="7" t="s">
        <v>0</v>
      </c>
      <c r="H2121" s="8" t="s">
        <v>0</v>
      </c>
      <c r="I2121" s="9" t="s">
        <v>13</v>
      </c>
      <c r="J2121" s="9">
        <v>1</v>
      </c>
      <c r="K2121" s="9">
        <v>2</v>
      </c>
      <c r="L2121" s="9">
        <v>3</v>
      </c>
      <c r="M2121" s="9">
        <v>4</v>
      </c>
      <c r="N2121" s="9">
        <v>5</v>
      </c>
      <c r="O2121" s="9">
        <v>6</v>
      </c>
      <c r="P2121" s="9">
        <v>7</v>
      </c>
      <c r="Q2121" s="9">
        <v>8</v>
      </c>
      <c r="R2121" s="9">
        <v>9</v>
      </c>
      <c r="S2121" s="9">
        <v>10</v>
      </c>
      <c r="T2121" s="9">
        <v>11</v>
      </c>
      <c r="U2121" s="9">
        <v>12</v>
      </c>
      <c r="V2121" s="9">
        <v>13</v>
      </c>
      <c r="W2121" s="9">
        <v>14</v>
      </c>
      <c r="X2121" s="9">
        <v>15</v>
      </c>
      <c r="Y2121" s="9">
        <v>16</v>
      </c>
      <c r="Z2121" s="9">
        <v>20</v>
      </c>
      <c r="AA2121" s="9">
        <v>21</v>
      </c>
      <c r="AB2121" s="9">
        <v>1</v>
      </c>
      <c r="AC2121" s="9">
        <v>2</v>
      </c>
      <c r="AD2121" s="9">
        <v>3</v>
      </c>
      <c r="AE2121" s="9">
        <v>4</v>
      </c>
      <c r="AF2121" s="9">
        <v>5</v>
      </c>
      <c r="AG2121" s="9">
        <v>6</v>
      </c>
      <c r="AH2121" s="9">
        <v>7</v>
      </c>
      <c r="AI2121" s="9">
        <v>8</v>
      </c>
      <c r="AJ2121" s="9">
        <v>9</v>
      </c>
      <c r="AK2121" s="9">
        <v>10</v>
      </c>
      <c r="AL2121" s="9">
        <v>11</v>
      </c>
      <c r="AM2121" s="9">
        <v>12</v>
      </c>
      <c r="AN2121" s="9">
        <v>13</v>
      </c>
      <c r="AO2121" s="9">
        <v>14</v>
      </c>
      <c r="AP2121" s="9">
        <v>15</v>
      </c>
      <c r="AQ2121" s="9">
        <v>16</v>
      </c>
      <c r="AR2121" s="9">
        <v>20</v>
      </c>
      <c r="AS2121" s="9">
        <v>21</v>
      </c>
      <c r="AT2121" s="9">
        <v>1</v>
      </c>
      <c r="AU2121" s="9">
        <v>2</v>
      </c>
      <c r="AV2121" s="9">
        <v>3</v>
      </c>
      <c r="AW2121" s="9">
        <v>4</v>
      </c>
      <c r="AX2121" s="9">
        <v>5</v>
      </c>
      <c r="AY2121" s="9">
        <v>6</v>
      </c>
      <c r="AZ2121" s="9">
        <v>7</v>
      </c>
      <c r="BA2121" s="9">
        <v>8</v>
      </c>
      <c r="BB2121" s="9">
        <v>9</v>
      </c>
      <c r="BC2121" s="9">
        <v>10</v>
      </c>
      <c r="BD2121" s="9">
        <v>11</v>
      </c>
      <c r="BE2121" s="9">
        <v>12</v>
      </c>
      <c r="BF2121" s="9">
        <v>13</v>
      </c>
      <c r="BG2121" s="9">
        <v>14</v>
      </c>
      <c r="BH2121" s="9">
        <v>15</v>
      </c>
      <c r="BI2121" s="9">
        <v>16</v>
      </c>
      <c r="BJ2121" s="9">
        <v>20</v>
      </c>
      <c r="BK2121" s="9">
        <v>21</v>
      </c>
    </row>
    <row r="2122" spans="1:63" x14ac:dyDescent="0.25">
      <c r="A2122" s="1" t="s">
        <v>550</v>
      </c>
      <c r="B2122" s="1" t="s">
        <v>58</v>
      </c>
      <c r="C2122" s="4" t="s">
        <v>150</v>
      </c>
      <c r="D2122" s="107" t="s">
        <v>688</v>
      </c>
      <c r="E2122" s="106" t="s">
        <v>0</v>
      </c>
      <c r="F2122" s="106" t="s">
        <v>0</v>
      </c>
      <c r="G2122" s="2" t="s">
        <v>0</v>
      </c>
      <c r="H2122" s="2" t="s">
        <v>689</v>
      </c>
      <c r="I2122" s="3" t="s">
        <v>0</v>
      </c>
      <c r="J2122" s="3" t="s">
        <v>0</v>
      </c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>
        <v>0</v>
      </c>
      <c r="AA2122" s="3">
        <v>0</v>
      </c>
      <c r="AB2122" s="3" t="s">
        <v>0</v>
      </c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>
        <v>0</v>
      </c>
      <c r="AS2122" s="3">
        <v>0</v>
      </c>
      <c r="AT2122" s="3" t="s">
        <v>0</v>
      </c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>
        <v>0</v>
      </c>
      <c r="BK2122" s="3">
        <v>0</v>
      </c>
    </row>
    <row r="2123" spans="1:63" ht="33.75" x14ac:dyDescent="0.25">
      <c r="A2123" s="1" t="s">
        <v>0</v>
      </c>
      <c r="B2123" s="1" t="s">
        <v>0</v>
      </c>
      <c r="C2123" s="1" t="s">
        <v>0</v>
      </c>
      <c r="D2123" s="106" t="s">
        <v>0</v>
      </c>
      <c r="E2123" s="106" t="s">
        <v>0</v>
      </c>
      <c r="F2123" s="106" t="s">
        <v>0</v>
      </c>
      <c r="G2123" s="2" t="s">
        <v>0</v>
      </c>
      <c r="H2123" s="10" t="s">
        <v>15</v>
      </c>
      <c r="I2123" s="11">
        <f>SUM(I2124,I2132,I2134)</f>
        <v>2227519</v>
      </c>
      <c r="J2123" s="11">
        <f t="shared" ref="J2123:Y2123" si="3203">SUM(J2124,J2132,J2134)</f>
        <v>56250</v>
      </c>
      <c r="K2123" s="11">
        <f t="shared" si="3203"/>
        <v>0</v>
      </c>
      <c r="L2123" s="11">
        <f t="shared" si="3203"/>
        <v>0</v>
      </c>
      <c r="M2123" s="11">
        <f t="shared" si="3203"/>
        <v>0</v>
      </c>
      <c r="N2123" s="11">
        <f t="shared" si="3203"/>
        <v>0</v>
      </c>
      <c r="O2123" s="11">
        <f t="shared" si="3203"/>
        <v>0</v>
      </c>
      <c r="P2123" s="11">
        <f t="shared" ref="P2123" si="3204">SUM(P2124,P2132,P2134)</f>
        <v>56250</v>
      </c>
      <c r="Q2123" s="11">
        <f t="shared" si="3203"/>
        <v>0</v>
      </c>
      <c r="R2123" s="11">
        <f t="shared" si="3203"/>
        <v>0</v>
      </c>
      <c r="S2123" s="11">
        <f t="shared" si="3203"/>
        <v>10000</v>
      </c>
      <c r="T2123" s="11">
        <f t="shared" si="3203"/>
        <v>0</v>
      </c>
      <c r="U2123" s="11">
        <f t="shared" si="3203"/>
        <v>0</v>
      </c>
      <c r="V2123" s="11">
        <f t="shared" si="3203"/>
        <v>0</v>
      </c>
      <c r="W2123" s="11">
        <f t="shared" si="3203"/>
        <v>0</v>
      </c>
      <c r="X2123" s="11">
        <f t="shared" si="3203"/>
        <v>0</v>
      </c>
      <c r="Y2123" s="11">
        <f t="shared" si="3203"/>
        <v>0</v>
      </c>
      <c r="Z2123" s="11">
        <v>10000</v>
      </c>
      <c r="AA2123" s="11">
        <v>46250</v>
      </c>
      <c r="AB2123" s="11">
        <f t="shared" ref="AB2123:AQ2123" si="3205">SUM(AB2124,AB2132,AB2134)</f>
        <v>0</v>
      </c>
      <c r="AC2123" s="11">
        <f t="shared" si="3205"/>
        <v>0</v>
      </c>
      <c r="AD2123" s="11">
        <f t="shared" si="3205"/>
        <v>0</v>
      </c>
      <c r="AE2123" s="11">
        <f t="shared" si="3205"/>
        <v>0</v>
      </c>
      <c r="AF2123" s="11">
        <f t="shared" si="3205"/>
        <v>0</v>
      </c>
      <c r="AG2123" s="11">
        <f t="shared" si="3205"/>
        <v>0</v>
      </c>
      <c r="AH2123" s="11">
        <f t="shared" ref="AH2123" si="3206">SUM(AH2124,AH2132,AH2134)</f>
        <v>0</v>
      </c>
      <c r="AI2123" s="11">
        <f t="shared" si="3205"/>
        <v>0</v>
      </c>
      <c r="AJ2123" s="11">
        <f t="shared" si="3205"/>
        <v>0</v>
      </c>
      <c r="AK2123" s="11">
        <f t="shared" si="3205"/>
        <v>0</v>
      </c>
      <c r="AL2123" s="11">
        <f t="shared" si="3205"/>
        <v>0</v>
      </c>
      <c r="AM2123" s="11">
        <f t="shared" si="3205"/>
        <v>0</v>
      </c>
      <c r="AN2123" s="11">
        <f t="shared" si="3205"/>
        <v>0</v>
      </c>
      <c r="AO2123" s="11">
        <f t="shared" si="3205"/>
        <v>0</v>
      </c>
      <c r="AP2123" s="11">
        <f t="shared" si="3205"/>
        <v>0</v>
      </c>
      <c r="AQ2123" s="11">
        <f t="shared" si="3205"/>
        <v>0</v>
      </c>
      <c r="AR2123" s="11">
        <v>0</v>
      </c>
      <c r="AS2123" s="11">
        <v>0</v>
      </c>
      <c r="AT2123" s="11">
        <f t="shared" ref="AT2123:BI2123" si="3207">SUM(AT2124,AT2132,AT2134)</f>
        <v>0</v>
      </c>
      <c r="AU2123" s="11">
        <f t="shared" si="3207"/>
        <v>6085</v>
      </c>
      <c r="AV2123" s="11">
        <f t="shared" si="3207"/>
        <v>0</v>
      </c>
      <c r="AW2123" s="11">
        <f t="shared" si="3207"/>
        <v>0</v>
      </c>
      <c r="AX2123" s="11">
        <f t="shared" si="3207"/>
        <v>0</v>
      </c>
      <c r="AY2123" s="11">
        <f t="shared" si="3207"/>
        <v>0</v>
      </c>
      <c r="AZ2123" s="11">
        <f t="shared" ref="AZ2123" si="3208">SUM(AZ2124,AZ2132,AZ2134)</f>
        <v>6085</v>
      </c>
      <c r="BA2123" s="11">
        <f t="shared" si="3207"/>
        <v>0</v>
      </c>
      <c r="BB2123" s="11">
        <f t="shared" si="3207"/>
        <v>0</v>
      </c>
      <c r="BC2123" s="11">
        <f t="shared" si="3207"/>
        <v>6085</v>
      </c>
      <c r="BD2123" s="11">
        <f t="shared" si="3207"/>
        <v>0</v>
      </c>
      <c r="BE2123" s="11">
        <f t="shared" si="3207"/>
        <v>0</v>
      </c>
      <c r="BF2123" s="11">
        <f t="shared" si="3207"/>
        <v>0</v>
      </c>
      <c r="BG2123" s="11">
        <f t="shared" si="3207"/>
        <v>0</v>
      </c>
      <c r="BH2123" s="11">
        <f t="shared" si="3207"/>
        <v>0</v>
      </c>
      <c r="BI2123" s="11">
        <f t="shared" si="3207"/>
        <v>0</v>
      </c>
      <c r="BJ2123" s="11">
        <v>6085</v>
      </c>
      <c r="BK2123" s="11">
        <v>0</v>
      </c>
    </row>
    <row r="2124" spans="1:63" x14ac:dyDescent="0.25">
      <c r="A2124" s="4" t="s">
        <v>550</v>
      </c>
      <c r="B2124" s="4" t="s">
        <v>58</v>
      </c>
      <c r="C2124" s="4" t="s">
        <v>150</v>
      </c>
      <c r="D2124" s="107" t="s">
        <v>688</v>
      </c>
      <c r="E2124" s="106" t="s">
        <v>16</v>
      </c>
      <c r="F2124" s="106" t="s">
        <v>0</v>
      </c>
      <c r="G2124" s="2" t="s">
        <v>0</v>
      </c>
      <c r="H2124" s="2" t="s">
        <v>17</v>
      </c>
      <c r="I2124" s="12">
        <f>SUM(I2125:I2126)</f>
        <v>1800465</v>
      </c>
      <c r="J2124" s="12">
        <f t="shared" ref="J2124:Y2124" si="3209">SUM(J2125:J2126)</f>
        <v>0</v>
      </c>
      <c r="K2124" s="12">
        <f t="shared" si="3209"/>
        <v>0</v>
      </c>
      <c r="L2124" s="12">
        <f t="shared" si="3209"/>
        <v>0</v>
      </c>
      <c r="M2124" s="12">
        <f t="shared" si="3209"/>
        <v>0</v>
      </c>
      <c r="N2124" s="12">
        <f t="shared" si="3209"/>
        <v>0</v>
      </c>
      <c r="O2124" s="12">
        <f t="shared" si="3209"/>
        <v>0</v>
      </c>
      <c r="P2124" s="12">
        <f t="shared" ref="P2124" si="3210">SUM(P2125:P2126)</f>
        <v>0</v>
      </c>
      <c r="Q2124" s="12">
        <f t="shared" si="3209"/>
        <v>0</v>
      </c>
      <c r="R2124" s="12">
        <f t="shared" si="3209"/>
        <v>0</v>
      </c>
      <c r="S2124" s="12">
        <f t="shared" si="3209"/>
        <v>0</v>
      </c>
      <c r="T2124" s="12">
        <f t="shared" si="3209"/>
        <v>0</v>
      </c>
      <c r="U2124" s="12">
        <f t="shared" si="3209"/>
        <v>0</v>
      </c>
      <c r="V2124" s="12">
        <f t="shared" si="3209"/>
        <v>0</v>
      </c>
      <c r="W2124" s="12">
        <f t="shared" si="3209"/>
        <v>0</v>
      </c>
      <c r="X2124" s="12">
        <f t="shared" si="3209"/>
        <v>0</v>
      </c>
      <c r="Y2124" s="12">
        <f t="shared" si="3209"/>
        <v>0</v>
      </c>
      <c r="Z2124" s="12">
        <v>0</v>
      </c>
      <c r="AA2124" s="12">
        <v>0</v>
      </c>
      <c r="AB2124" s="12">
        <f t="shared" ref="AB2124:AQ2124" si="3211">SUM(AB2125:AB2126)</f>
        <v>0</v>
      </c>
      <c r="AC2124" s="12">
        <f t="shared" si="3211"/>
        <v>0</v>
      </c>
      <c r="AD2124" s="12">
        <f t="shared" si="3211"/>
        <v>0</v>
      </c>
      <c r="AE2124" s="12">
        <f t="shared" si="3211"/>
        <v>0</v>
      </c>
      <c r="AF2124" s="12">
        <f t="shared" si="3211"/>
        <v>0</v>
      </c>
      <c r="AG2124" s="12">
        <f t="shared" si="3211"/>
        <v>0</v>
      </c>
      <c r="AH2124" s="12">
        <f t="shared" ref="AH2124" si="3212">SUM(AH2125:AH2126)</f>
        <v>0</v>
      </c>
      <c r="AI2124" s="12">
        <f t="shared" si="3211"/>
        <v>0</v>
      </c>
      <c r="AJ2124" s="12">
        <f t="shared" si="3211"/>
        <v>0</v>
      </c>
      <c r="AK2124" s="12">
        <f t="shared" si="3211"/>
        <v>0</v>
      </c>
      <c r="AL2124" s="12">
        <f t="shared" si="3211"/>
        <v>0</v>
      </c>
      <c r="AM2124" s="12">
        <f t="shared" si="3211"/>
        <v>0</v>
      </c>
      <c r="AN2124" s="12">
        <f t="shared" si="3211"/>
        <v>0</v>
      </c>
      <c r="AO2124" s="12">
        <f t="shared" si="3211"/>
        <v>0</v>
      </c>
      <c r="AP2124" s="12">
        <f t="shared" si="3211"/>
        <v>0</v>
      </c>
      <c r="AQ2124" s="12">
        <f t="shared" si="3211"/>
        <v>0</v>
      </c>
      <c r="AR2124" s="12">
        <v>0</v>
      </c>
      <c r="AS2124" s="12">
        <v>0</v>
      </c>
      <c r="AT2124" s="12">
        <f t="shared" ref="AT2124:BI2124" si="3213">SUM(AT2125:AT2126)</f>
        <v>0</v>
      </c>
      <c r="AU2124" s="12">
        <f t="shared" si="3213"/>
        <v>0</v>
      </c>
      <c r="AV2124" s="12">
        <f t="shared" si="3213"/>
        <v>0</v>
      </c>
      <c r="AW2124" s="12">
        <f t="shared" si="3213"/>
        <v>0</v>
      </c>
      <c r="AX2124" s="12">
        <f t="shared" si="3213"/>
        <v>0</v>
      </c>
      <c r="AY2124" s="12">
        <f t="shared" si="3213"/>
        <v>0</v>
      </c>
      <c r="AZ2124" s="12">
        <f t="shared" ref="AZ2124" si="3214">SUM(AZ2125:AZ2126)</f>
        <v>0</v>
      </c>
      <c r="BA2124" s="12">
        <f t="shared" si="3213"/>
        <v>0</v>
      </c>
      <c r="BB2124" s="12">
        <f t="shared" si="3213"/>
        <v>0</v>
      </c>
      <c r="BC2124" s="12">
        <f t="shared" si="3213"/>
        <v>0</v>
      </c>
      <c r="BD2124" s="12">
        <f t="shared" si="3213"/>
        <v>0</v>
      </c>
      <c r="BE2124" s="12">
        <f t="shared" si="3213"/>
        <v>0</v>
      </c>
      <c r="BF2124" s="12">
        <f t="shared" si="3213"/>
        <v>0</v>
      </c>
      <c r="BG2124" s="12">
        <f t="shared" si="3213"/>
        <v>0</v>
      </c>
      <c r="BH2124" s="12">
        <f t="shared" si="3213"/>
        <v>0</v>
      </c>
      <c r="BI2124" s="12">
        <f t="shared" si="3213"/>
        <v>0</v>
      </c>
      <c r="BJ2124" s="12">
        <v>0</v>
      </c>
      <c r="BK2124" s="12">
        <v>0</v>
      </c>
    </row>
    <row r="2125" spans="1:63" x14ac:dyDescent="0.25">
      <c r="A2125" s="4" t="s">
        <v>550</v>
      </c>
      <c r="B2125" s="4" t="s">
        <v>58</v>
      </c>
      <c r="C2125" s="4" t="s">
        <v>150</v>
      </c>
      <c r="D2125" s="107" t="s">
        <v>688</v>
      </c>
      <c r="E2125" s="117">
        <v>6111</v>
      </c>
      <c r="F2125" s="107"/>
      <c r="G2125" s="103" t="s">
        <v>1656</v>
      </c>
      <c r="H2125" s="13" t="s">
        <v>18</v>
      </c>
      <c r="I2125" s="14">
        <v>1595865</v>
      </c>
      <c r="J2125" s="14">
        <v>0</v>
      </c>
      <c r="K2125" s="14"/>
      <c r="L2125" s="14"/>
      <c r="M2125" s="14"/>
      <c r="N2125" s="14"/>
      <c r="O2125" s="14"/>
      <c r="P2125" s="14">
        <f t="shared" si="3164"/>
        <v>0</v>
      </c>
      <c r="Q2125" s="14"/>
      <c r="R2125" s="14"/>
      <c r="S2125" s="14"/>
      <c r="T2125" s="14"/>
      <c r="U2125" s="14"/>
      <c r="V2125" s="14"/>
      <c r="W2125" s="14"/>
      <c r="X2125" s="14"/>
      <c r="Y2125" s="14"/>
      <c r="Z2125" s="14">
        <v>0</v>
      </c>
      <c r="AA2125" s="14">
        <v>0</v>
      </c>
      <c r="AB2125" s="14">
        <v>0</v>
      </c>
      <c r="AC2125" s="14"/>
      <c r="AD2125" s="14"/>
      <c r="AE2125" s="14"/>
      <c r="AF2125" s="14"/>
      <c r="AG2125" s="14"/>
      <c r="AH2125" s="14">
        <f t="shared" si="3165"/>
        <v>0</v>
      </c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>
        <v>0</v>
      </c>
      <c r="AS2125" s="14">
        <v>0</v>
      </c>
      <c r="AT2125" s="14">
        <v>0</v>
      </c>
      <c r="AU2125" s="14"/>
      <c r="AV2125" s="14"/>
      <c r="AW2125" s="14"/>
      <c r="AX2125" s="14"/>
      <c r="AY2125" s="14"/>
      <c r="AZ2125" s="14">
        <f t="shared" si="3166"/>
        <v>0</v>
      </c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>
        <v>0</v>
      </c>
      <c r="BK2125" s="14">
        <v>0</v>
      </c>
    </row>
    <row r="2126" spans="1:63" x14ac:dyDescent="0.25">
      <c r="A2126" s="1" t="s">
        <v>550</v>
      </c>
      <c r="B2126" s="1" t="s">
        <v>58</v>
      </c>
      <c r="C2126" s="1" t="s">
        <v>150</v>
      </c>
      <c r="D2126" s="110" t="s">
        <v>688</v>
      </c>
      <c r="E2126" s="110" t="s">
        <v>20</v>
      </c>
      <c r="F2126" s="107" t="s">
        <v>0</v>
      </c>
      <c r="G2126" s="13" t="s">
        <v>0</v>
      </c>
      <c r="H2126" s="2" t="s">
        <v>21</v>
      </c>
      <c r="I2126" s="12">
        <f>SUM(I2127:I2131)</f>
        <v>204600</v>
      </c>
      <c r="J2126" s="12">
        <f t="shared" ref="J2126:Y2126" si="3215">SUM(J2127:J2131)</f>
        <v>0</v>
      </c>
      <c r="K2126" s="12">
        <f t="shared" si="3215"/>
        <v>0</v>
      </c>
      <c r="L2126" s="12">
        <f t="shared" si="3215"/>
        <v>0</v>
      </c>
      <c r="M2126" s="12">
        <f t="shared" si="3215"/>
        <v>0</v>
      </c>
      <c r="N2126" s="12">
        <f t="shared" si="3215"/>
        <v>0</v>
      </c>
      <c r="O2126" s="12">
        <f t="shared" si="3215"/>
        <v>0</v>
      </c>
      <c r="P2126" s="12">
        <f t="shared" si="3215"/>
        <v>0</v>
      </c>
      <c r="Q2126" s="12">
        <f t="shared" si="3215"/>
        <v>0</v>
      </c>
      <c r="R2126" s="12">
        <f t="shared" si="3215"/>
        <v>0</v>
      </c>
      <c r="S2126" s="12">
        <f t="shared" si="3215"/>
        <v>0</v>
      </c>
      <c r="T2126" s="12">
        <f t="shared" si="3215"/>
        <v>0</v>
      </c>
      <c r="U2126" s="12">
        <f t="shared" si="3215"/>
        <v>0</v>
      </c>
      <c r="V2126" s="12">
        <f t="shared" si="3215"/>
        <v>0</v>
      </c>
      <c r="W2126" s="12">
        <f t="shared" si="3215"/>
        <v>0</v>
      </c>
      <c r="X2126" s="12">
        <f t="shared" si="3215"/>
        <v>0</v>
      </c>
      <c r="Y2126" s="12">
        <f t="shared" si="3215"/>
        <v>0</v>
      </c>
      <c r="Z2126" s="12">
        <v>0</v>
      </c>
      <c r="AA2126" s="12">
        <v>0</v>
      </c>
      <c r="AB2126" s="12">
        <f t="shared" ref="AB2126:AQ2126" si="3216">SUM(AB2127:AB2131)</f>
        <v>0</v>
      </c>
      <c r="AC2126" s="12">
        <f t="shared" si="3216"/>
        <v>0</v>
      </c>
      <c r="AD2126" s="12">
        <f t="shared" si="3216"/>
        <v>0</v>
      </c>
      <c r="AE2126" s="12">
        <f t="shared" si="3216"/>
        <v>0</v>
      </c>
      <c r="AF2126" s="12">
        <f t="shared" si="3216"/>
        <v>0</v>
      </c>
      <c r="AG2126" s="12">
        <f t="shared" si="3216"/>
        <v>0</v>
      </c>
      <c r="AH2126" s="12">
        <f t="shared" si="3216"/>
        <v>0</v>
      </c>
      <c r="AI2126" s="12">
        <f t="shared" si="3216"/>
        <v>0</v>
      </c>
      <c r="AJ2126" s="12">
        <f t="shared" si="3216"/>
        <v>0</v>
      </c>
      <c r="AK2126" s="12">
        <f t="shared" si="3216"/>
        <v>0</v>
      </c>
      <c r="AL2126" s="12">
        <f t="shared" si="3216"/>
        <v>0</v>
      </c>
      <c r="AM2126" s="12">
        <f t="shared" si="3216"/>
        <v>0</v>
      </c>
      <c r="AN2126" s="12">
        <f t="shared" si="3216"/>
        <v>0</v>
      </c>
      <c r="AO2126" s="12">
        <f t="shared" si="3216"/>
        <v>0</v>
      </c>
      <c r="AP2126" s="12">
        <f t="shared" si="3216"/>
        <v>0</v>
      </c>
      <c r="AQ2126" s="12">
        <f t="shared" si="3216"/>
        <v>0</v>
      </c>
      <c r="AR2126" s="12">
        <v>0</v>
      </c>
      <c r="AS2126" s="12">
        <v>0</v>
      </c>
      <c r="AT2126" s="12">
        <f t="shared" ref="AT2126:BI2126" si="3217">SUM(AT2127:AT2131)</f>
        <v>0</v>
      </c>
      <c r="AU2126" s="12">
        <f t="shared" si="3217"/>
        <v>0</v>
      </c>
      <c r="AV2126" s="12">
        <f t="shared" si="3217"/>
        <v>0</v>
      </c>
      <c r="AW2126" s="12">
        <f t="shared" si="3217"/>
        <v>0</v>
      </c>
      <c r="AX2126" s="12">
        <f t="shared" si="3217"/>
        <v>0</v>
      </c>
      <c r="AY2126" s="12">
        <f t="shared" si="3217"/>
        <v>0</v>
      </c>
      <c r="AZ2126" s="12">
        <f t="shared" si="3217"/>
        <v>0</v>
      </c>
      <c r="BA2126" s="12">
        <f t="shared" si="3217"/>
        <v>0</v>
      </c>
      <c r="BB2126" s="12">
        <f t="shared" si="3217"/>
        <v>0</v>
      </c>
      <c r="BC2126" s="12">
        <f t="shared" si="3217"/>
        <v>0</v>
      </c>
      <c r="BD2126" s="12">
        <f t="shared" si="3217"/>
        <v>0</v>
      </c>
      <c r="BE2126" s="12">
        <f t="shared" si="3217"/>
        <v>0</v>
      </c>
      <c r="BF2126" s="12">
        <f t="shared" si="3217"/>
        <v>0</v>
      </c>
      <c r="BG2126" s="12">
        <f t="shared" si="3217"/>
        <v>0</v>
      </c>
      <c r="BH2126" s="12">
        <f t="shared" si="3217"/>
        <v>0</v>
      </c>
      <c r="BI2126" s="12">
        <f t="shared" si="3217"/>
        <v>0</v>
      </c>
      <c r="BJ2126" s="12">
        <v>0</v>
      </c>
      <c r="BK2126" s="12">
        <v>0</v>
      </c>
    </row>
    <row r="2127" spans="1:63" ht="22.5" x14ac:dyDescent="0.25">
      <c r="A2127" s="4" t="s">
        <v>550</v>
      </c>
      <c r="B2127" s="4" t="s">
        <v>58</v>
      </c>
      <c r="C2127" s="4" t="s">
        <v>150</v>
      </c>
      <c r="D2127" s="107" t="s">
        <v>688</v>
      </c>
      <c r="E2127" s="117">
        <v>6112</v>
      </c>
      <c r="F2127" s="107" t="s">
        <v>690</v>
      </c>
      <c r="G2127" s="103" t="s">
        <v>1656</v>
      </c>
      <c r="H2127" s="13" t="s">
        <v>59</v>
      </c>
      <c r="I2127" s="14">
        <v>39300</v>
      </c>
      <c r="J2127" s="14">
        <v>0</v>
      </c>
      <c r="K2127" s="14"/>
      <c r="L2127" s="14"/>
      <c r="M2127" s="14"/>
      <c r="N2127" s="14"/>
      <c r="O2127" s="14"/>
      <c r="P2127" s="14">
        <f t="shared" si="3164"/>
        <v>0</v>
      </c>
      <c r="Q2127" s="14"/>
      <c r="R2127" s="14"/>
      <c r="S2127" s="14"/>
      <c r="T2127" s="14"/>
      <c r="U2127" s="14"/>
      <c r="V2127" s="14"/>
      <c r="W2127" s="14"/>
      <c r="X2127" s="14"/>
      <c r="Y2127" s="14"/>
      <c r="Z2127" s="14">
        <v>0</v>
      </c>
      <c r="AA2127" s="14">
        <v>0</v>
      </c>
      <c r="AB2127" s="14">
        <v>0</v>
      </c>
      <c r="AC2127" s="14"/>
      <c r="AD2127" s="14"/>
      <c r="AE2127" s="14"/>
      <c r="AF2127" s="14"/>
      <c r="AG2127" s="14"/>
      <c r="AH2127" s="14">
        <f t="shared" si="3165"/>
        <v>0</v>
      </c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>
        <v>0</v>
      </c>
      <c r="AS2127" s="14">
        <v>0</v>
      </c>
      <c r="AT2127" s="14">
        <v>0</v>
      </c>
      <c r="AU2127" s="14"/>
      <c r="AV2127" s="14"/>
      <c r="AW2127" s="14"/>
      <c r="AX2127" s="14"/>
      <c r="AY2127" s="14"/>
      <c r="AZ2127" s="14">
        <f t="shared" si="3166"/>
        <v>0</v>
      </c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>
        <v>0</v>
      </c>
      <c r="BK2127" s="14">
        <v>0</v>
      </c>
    </row>
    <row r="2128" spans="1:63" x14ac:dyDescent="0.25">
      <c r="A2128" s="4" t="s">
        <v>550</v>
      </c>
      <c r="B2128" s="4" t="s">
        <v>58</v>
      </c>
      <c r="C2128" s="4" t="s">
        <v>150</v>
      </c>
      <c r="D2128" s="107" t="s">
        <v>688</v>
      </c>
      <c r="E2128" s="117">
        <v>6112</v>
      </c>
      <c r="F2128" s="107" t="s">
        <v>691</v>
      </c>
      <c r="G2128" s="103" t="s">
        <v>1656</v>
      </c>
      <c r="H2128" s="13" t="s">
        <v>24</v>
      </c>
      <c r="I2128" s="14">
        <v>129300</v>
      </c>
      <c r="J2128" s="14">
        <v>0</v>
      </c>
      <c r="K2128" s="14"/>
      <c r="L2128" s="14"/>
      <c r="M2128" s="14"/>
      <c r="N2128" s="14"/>
      <c r="O2128" s="14"/>
      <c r="P2128" s="14">
        <f t="shared" si="3164"/>
        <v>0</v>
      </c>
      <c r="Q2128" s="14"/>
      <c r="R2128" s="14"/>
      <c r="S2128" s="14"/>
      <c r="T2128" s="14"/>
      <c r="U2128" s="14"/>
      <c r="V2128" s="14"/>
      <c r="W2128" s="14"/>
      <c r="X2128" s="14"/>
      <c r="Y2128" s="14"/>
      <c r="Z2128" s="14">
        <v>0</v>
      </c>
      <c r="AA2128" s="14">
        <v>0</v>
      </c>
      <c r="AB2128" s="14">
        <v>0</v>
      </c>
      <c r="AC2128" s="14"/>
      <c r="AD2128" s="14"/>
      <c r="AE2128" s="14"/>
      <c r="AF2128" s="14"/>
      <c r="AG2128" s="14"/>
      <c r="AH2128" s="14">
        <f t="shared" si="3165"/>
        <v>0</v>
      </c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>
        <v>0</v>
      </c>
      <c r="AS2128" s="14">
        <v>0</v>
      </c>
      <c r="AT2128" s="14">
        <v>0</v>
      </c>
      <c r="AU2128" s="14"/>
      <c r="AV2128" s="14"/>
      <c r="AW2128" s="14"/>
      <c r="AX2128" s="14"/>
      <c r="AY2128" s="14"/>
      <c r="AZ2128" s="14">
        <f t="shared" si="3166"/>
        <v>0</v>
      </c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>
        <v>0</v>
      </c>
      <c r="BK2128" s="14">
        <v>0</v>
      </c>
    </row>
    <row r="2129" spans="1:63" x14ac:dyDescent="0.25">
      <c r="A2129" s="4" t="s">
        <v>550</v>
      </c>
      <c r="B2129" s="4" t="s">
        <v>58</v>
      </c>
      <c r="C2129" s="4" t="s">
        <v>150</v>
      </c>
      <c r="D2129" s="107" t="s">
        <v>688</v>
      </c>
      <c r="E2129" s="117">
        <v>6112</v>
      </c>
      <c r="F2129" s="107" t="s">
        <v>692</v>
      </c>
      <c r="G2129" s="103" t="s">
        <v>1656</v>
      </c>
      <c r="H2129" s="13" t="s">
        <v>25</v>
      </c>
      <c r="I2129" s="14">
        <v>26400</v>
      </c>
      <c r="J2129" s="14">
        <v>0</v>
      </c>
      <c r="K2129" s="14"/>
      <c r="L2129" s="14"/>
      <c r="M2129" s="14"/>
      <c r="N2129" s="14"/>
      <c r="O2129" s="14"/>
      <c r="P2129" s="14">
        <f t="shared" si="3164"/>
        <v>0</v>
      </c>
      <c r="Q2129" s="14"/>
      <c r="R2129" s="14"/>
      <c r="S2129" s="14"/>
      <c r="T2129" s="14"/>
      <c r="U2129" s="14"/>
      <c r="V2129" s="14"/>
      <c r="W2129" s="14"/>
      <c r="X2129" s="14"/>
      <c r="Y2129" s="14"/>
      <c r="Z2129" s="14">
        <v>0</v>
      </c>
      <c r="AA2129" s="14">
        <v>0</v>
      </c>
      <c r="AB2129" s="14">
        <v>0</v>
      </c>
      <c r="AC2129" s="14"/>
      <c r="AD2129" s="14"/>
      <c r="AE2129" s="14"/>
      <c r="AF2129" s="14"/>
      <c r="AG2129" s="14"/>
      <c r="AH2129" s="14">
        <f t="shared" si="3165"/>
        <v>0</v>
      </c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>
        <v>0</v>
      </c>
      <c r="AS2129" s="14">
        <v>0</v>
      </c>
      <c r="AT2129" s="14">
        <v>0</v>
      </c>
      <c r="AU2129" s="14"/>
      <c r="AV2129" s="14"/>
      <c r="AW2129" s="14"/>
      <c r="AX2129" s="14"/>
      <c r="AY2129" s="14"/>
      <c r="AZ2129" s="14">
        <f t="shared" si="3166"/>
        <v>0</v>
      </c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>
        <v>0</v>
      </c>
      <c r="BK2129" s="14">
        <v>0</v>
      </c>
    </row>
    <row r="2130" spans="1:63" x14ac:dyDescent="0.25">
      <c r="A2130" s="4" t="s">
        <v>550</v>
      </c>
      <c r="B2130" s="4" t="s">
        <v>58</v>
      </c>
      <c r="C2130" s="4" t="s">
        <v>150</v>
      </c>
      <c r="D2130" s="107" t="s">
        <v>688</v>
      </c>
      <c r="E2130" s="117">
        <v>6112</v>
      </c>
      <c r="F2130" s="107" t="s">
        <v>693</v>
      </c>
      <c r="G2130" s="103" t="s">
        <v>1656</v>
      </c>
      <c r="H2130" s="13" t="s">
        <v>23</v>
      </c>
      <c r="I2130" s="14">
        <v>100</v>
      </c>
      <c r="J2130" s="14">
        <v>0</v>
      </c>
      <c r="K2130" s="14"/>
      <c r="L2130" s="14"/>
      <c r="M2130" s="14"/>
      <c r="N2130" s="14"/>
      <c r="O2130" s="14"/>
      <c r="P2130" s="14">
        <f t="shared" si="3164"/>
        <v>0</v>
      </c>
      <c r="Q2130" s="14"/>
      <c r="R2130" s="14"/>
      <c r="S2130" s="14"/>
      <c r="T2130" s="14"/>
      <c r="U2130" s="14"/>
      <c r="V2130" s="14"/>
      <c r="W2130" s="14"/>
      <c r="X2130" s="14"/>
      <c r="Y2130" s="14"/>
      <c r="Z2130" s="14">
        <v>0</v>
      </c>
      <c r="AA2130" s="14">
        <v>0</v>
      </c>
      <c r="AB2130" s="14">
        <v>0</v>
      </c>
      <c r="AC2130" s="14"/>
      <c r="AD2130" s="14"/>
      <c r="AE2130" s="14"/>
      <c r="AF2130" s="14"/>
      <c r="AG2130" s="14"/>
      <c r="AH2130" s="14">
        <f t="shared" si="3165"/>
        <v>0</v>
      </c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>
        <v>0</v>
      </c>
      <c r="AS2130" s="14">
        <v>0</v>
      </c>
      <c r="AT2130" s="14">
        <v>0</v>
      </c>
      <c r="AU2130" s="14"/>
      <c r="AV2130" s="14"/>
      <c r="AW2130" s="14"/>
      <c r="AX2130" s="14"/>
      <c r="AY2130" s="14"/>
      <c r="AZ2130" s="14">
        <f t="shared" si="3166"/>
        <v>0</v>
      </c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>
        <v>0</v>
      </c>
      <c r="BK2130" s="14">
        <v>0</v>
      </c>
    </row>
    <row r="2131" spans="1:63" x14ac:dyDescent="0.25">
      <c r="A2131" s="4" t="s">
        <v>550</v>
      </c>
      <c r="B2131" s="4" t="s">
        <v>58</v>
      </c>
      <c r="C2131" s="4" t="s">
        <v>150</v>
      </c>
      <c r="D2131" s="107" t="s">
        <v>688</v>
      </c>
      <c r="E2131" s="117">
        <v>6112</v>
      </c>
      <c r="F2131" s="107" t="s">
        <v>694</v>
      </c>
      <c r="G2131" s="103" t="s">
        <v>1656</v>
      </c>
      <c r="H2131" s="13" t="s">
        <v>26</v>
      </c>
      <c r="I2131" s="14">
        <v>9500</v>
      </c>
      <c r="J2131" s="14">
        <v>0</v>
      </c>
      <c r="K2131" s="14"/>
      <c r="L2131" s="14"/>
      <c r="M2131" s="14"/>
      <c r="N2131" s="14"/>
      <c r="O2131" s="14"/>
      <c r="P2131" s="14">
        <f t="shared" si="3164"/>
        <v>0</v>
      </c>
      <c r="Q2131" s="14"/>
      <c r="R2131" s="14"/>
      <c r="S2131" s="14"/>
      <c r="T2131" s="14"/>
      <c r="U2131" s="14"/>
      <c r="V2131" s="14"/>
      <c r="W2131" s="14"/>
      <c r="X2131" s="14"/>
      <c r="Y2131" s="14"/>
      <c r="Z2131" s="14">
        <v>0</v>
      </c>
      <c r="AA2131" s="14">
        <v>0</v>
      </c>
      <c r="AB2131" s="14">
        <v>0</v>
      </c>
      <c r="AC2131" s="14"/>
      <c r="AD2131" s="14"/>
      <c r="AE2131" s="14"/>
      <c r="AF2131" s="14"/>
      <c r="AG2131" s="14"/>
      <c r="AH2131" s="14">
        <f t="shared" si="3165"/>
        <v>0</v>
      </c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>
        <v>0</v>
      </c>
      <c r="AS2131" s="14">
        <v>0</v>
      </c>
      <c r="AT2131" s="14">
        <v>0</v>
      </c>
      <c r="AU2131" s="14"/>
      <c r="AV2131" s="14"/>
      <c r="AW2131" s="14"/>
      <c r="AX2131" s="14"/>
      <c r="AY2131" s="14"/>
      <c r="AZ2131" s="14">
        <f t="shared" si="3166"/>
        <v>0</v>
      </c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>
        <v>0</v>
      </c>
      <c r="BK2131" s="14">
        <v>0</v>
      </c>
    </row>
    <row r="2132" spans="1:63" ht="22.5" x14ac:dyDescent="0.25">
      <c r="A2132" s="4" t="s">
        <v>550</v>
      </c>
      <c r="B2132" s="4" t="s">
        <v>58</v>
      </c>
      <c r="C2132" s="4" t="s">
        <v>150</v>
      </c>
      <c r="D2132" s="107" t="s">
        <v>688</v>
      </c>
      <c r="E2132" s="106" t="s">
        <v>27</v>
      </c>
      <c r="F2132" s="106" t="s">
        <v>0</v>
      </c>
      <c r="G2132" s="2" t="s">
        <v>0</v>
      </c>
      <c r="H2132" s="2" t="s">
        <v>28</v>
      </c>
      <c r="I2132" s="12">
        <f>SUM(I2133)</f>
        <v>167565</v>
      </c>
      <c r="J2132" s="12">
        <f t="shared" ref="J2132:Y2132" si="3218">SUM(J2133)</f>
        <v>0</v>
      </c>
      <c r="K2132" s="12">
        <f t="shared" si="3218"/>
        <v>0</v>
      </c>
      <c r="L2132" s="12">
        <f t="shared" si="3218"/>
        <v>0</v>
      </c>
      <c r="M2132" s="12">
        <f t="shared" si="3218"/>
        <v>0</v>
      </c>
      <c r="N2132" s="12">
        <f t="shared" si="3218"/>
        <v>0</v>
      </c>
      <c r="O2132" s="12">
        <f t="shared" si="3218"/>
        <v>0</v>
      </c>
      <c r="P2132" s="12">
        <f t="shared" si="3218"/>
        <v>0</v>
      </c>
      <c r="Q2132" s="12">
        <f t="shared" si="3218"/>
        <v>0</v>
      </c>
      <c r="R2132" s="12">
        <f t="shared" si="3218"/>
        <v>0</v>
      </c>
      <c r="S2132" s="12">
        <f t="shared" si="3218"/>
        <v>0</v>
      </c>
      <c r="T2132" s="12">
        <f t="shared" si="3218"/>
        <v>0</v>
      </c>
      <c r="U2132" s="12">
        <f t="shared" si="3218"/>
        <v>0</v>
      </c>
      <c r="V2132" s="12">
        <f t="shared" si="3218"/>
        <v>0</v>
      </c>
      <c r="W2132" s="12">
        <f t="shared" si="3218"/>
        <v>0</v>
      </c>
      <c r="X2132" s="12">
        <f t="shared" si="3218"/>
        <v>0</v>
      </c>
      <c r="Y2132" s="12">
        <f t="shared" si="3218"/>
        <v>0</v>
      </c>
      <c r="Z2132" s="12">
        <v>0</v>
      </c>
      <c r="AA2132" s="12">
        <v>0</v>
      </c>
      <c r="AB2132" s="12">
        <f t="shared" ref="AB2132:AQ2132" si="3219">SUM(AB2133)</f>
        <v>0</v>
      </c>
      <c r="AC2132" s="12">
        <f t="shared" si="3219"/>
        <v>0</v>
      </c>
      <c r="AD2132" s="12">
        <f t="shared" si="3219"/>
        <v>0</v>
      </c>
      <c r="AE2132" s="12">
        <f t="shared" si="3219"/>
        <v>0</v>
      </c>
      <c r="AF2132" s="12">
        <f t="shared" si="3219"/>
        <v>0</v>
      </c>
      <c r="AG2132" s="12">
        <f t="shared" si="3219"/>
        <v>0</v>
      </c>
      <c r="AH2132" s="12">
        <f t="shared" si="3219"/>
        <v>0</v>
      </c>
      <c r="AI2132" s="12">
        <f t="shared" si="3219"/>
        <v>0</v>
      </c>
      <c r="AJ2132" s="12">
        <f t="shared" si="3219"/>
        <v>0</v>
      </c>
      <c r="AK2132" s="12">
        <f t="shared" si="3219"/>
        <v>0</v>
      </c>
      <c r="AL2132" s="12">
        <f t="shared" si="3219"/>
        <v>0</v>
      </c>
      <c r="AM2132" s="12">
        <f t="shared" si="3219"/>
        <v>0</v>
      </c>
      <c r="AN2132" s="12">
        <f t="shared" si="3219"/>
        <v>0</v>
      </c>
      <c r="AO2132" s="12">
        <f t="shared" si="3219"/>
        <v>0</v>
      </c>
      <c r="AP2132" s="12">
        <f t="shared" si="3219"/>
        <v>0</v>
      </c>
      <c r="AQ2132" s="12">
        <f t="shared" si="3219"/>
        <v>0</v>
      </c>
      <c r="AR2132" s="12">
        <v>0</v>
      </c>
      <c r="AS2132" s="12">
        <v>0</v>
      </c>
      <c r="AT2132" s="12">
        <f t="shared" ref="AT2132:BI2132" si="3220">SUM(AT2133)</f>
        <v>0</v>
      </c>
      <c r="AU2132" s="12">
        <f t="shared" si="3220"/>
        <v>0</v>
      </c>
      <c r="AV2132" s="12">
        <f t="shared" si="3220"/>
        <v>0</v>
      </c>
      <c r="AW2132" s="12">
        <f t="shared" si="3220"/>
        <v>0</v>
      </c>
      <c r="AX2132" s="12">
        <f t="shared" si="3220"/>
        <v>0</v>
      </c>
      <c r="AY2132" s="12">
        <f t="shared" si="3220"/>
        <v>0</v>
      </c>
      <c r="AZ2132" s="12">
        <f t="shared" si="3220"/>
        <v>0</v>
      </c>
      <c r="BA2132" s="12">
        <f t="shared" si="3220"/>
        <v>0</v>
      </c>
      <c r="BB2132" s="12">
        <f t="shared" si="3220"/>
        <v>0</v>
      </c>
      <c r="BC2132" s="12">
        <f t="shared" si="3220"/>
        <v>0</v>
      </c>
      <c r="BD2132" s="12">
        <f t="shared" si="3220"/>
        <v>0</v>
      </c>
      <c r="BE2132" s="12">
        <f t="shared" si="3220"/>
        <v>0</v>
      </c>
      <c r="BF2132" s="12">
        <f t="shared" si="3220"/>
        <v>0</v>
      </c>
      <c r="BG2132" s="12">
        <f t="shared" si="3220"/>
        <v>0</v>
      </c>
      <c r="BH2132" s="12">
        <f t="shared" si="3220"/>
        <v>0</v>
      </c>
      <c r="BI2132" s="12">
        <f t="shared" si="3220"/>
        <v>0</v>
      </c>
      <c r="BJ2132" s="12">
        <v>0</v>
      </c>
      <c r="BK2132" s="12">
        <v>0</v>
      </c>
    </row>
    <row r="2133" spans="1:63" x14ac:dyDescent="0.25">
      <c r="A2133" s="4" t="s">
        <v>550</v>
      </c>
      <c r="B2133" s="4" t="s">
        <v>58</v>
      </c>
      <c r="C2133" s="4" t="s">
        <v>150</v>
      </c>
      <c r="D2133" s="107" t="s">
        <v>688</v>
      </c>
      <c r="E2133" s="117">
        <v>6121</v>
      </c>
      <c r="F2133" s="107"/>
      <c r="G2133" s="103" t="s">
        <v>1656</v>
      </c>
      <c r="H2133" s="13" t="s">
        <v>29</v>
      </c>
      <c r="I2133" s="14">
        <v>167565</v>
      </c>
      <c r="J2133" s="14">
        <v>0</v>
      </c>
      <c r="K2133" s="14"/>
      <c r="L2133" s="14"/>
      <c r="M2133" s="14"/>
      <c r="N2133" s="14"/>
      <c r="O2133" s="14"/>
      <c r="P2133" s="14">
        <f t="shared" si="3164"/>
        <v>0</v>
      </c>
      <c r="Q2133" s="14"/>
      <c r="R2133" s="14"/>
      <c r="S2133" s="14"/>
      <c r="T2133" s="14"/>
      <c r="U2133" s="14"/>
      <c r="V2133" s="14"/>
      <c r="W2133" s="14"/>
      <c r="X2133" s="14"/>
      <c r="Y2133" s="14"/>
      <c r="Z2133" s="14">
        <v>0</v>
      </c>
      <c r="AA2133" s="14">
        <v>0</v>
      </c>
      <c r="AB2133" s="14">
        <v>0</v>
      </c>
      <c r="AC2133" s="14"/>
      <c r="AD2133" s="14"/>
      <c r="AE2133" s="14"/>
      <c r="AF2133" s="14"/>
      <c r="AG2133" s="14"/>
      <c r="AH2133" s="14">
        <f t="shared" si="3165"/>
        <v>0</v>
      </c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>
        <v>0</v>
      </c>
      <c r="AS2133" s="14">
        <v>0</v>
      </c>
      <c r="AT2133" s="14">
        <v>0</v>
      </c>
      <c r="AU2133" s="14"/>
      <c r="AV2133" s="14"/>
      <c r="AW2133" s="14"/>
      <c r="AX2133" s="14"/>
      <c r="AY2133" s="14"/>
      <c r="AZ2133" s="14">
        <f t="shared" si="3166"/>
        <v>0</v>
      </c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>
        <v>0</v>
      </c>
      <c r="BK2133" s="14">
        <v>0</v>
      </c>
    </row>
    <row r="2134" spans="1:63" ht="22.5" x14ac:dyDescent="0.25">
      <c r="A2134" s="4" t="s">
        <v>550</v>
      </c>
      <c r="B2134" s="4" t="s">
        <v>58</v>
      </c>
      <c r="C2134" s="4" t="s">
        <v>150</v>
      </c>
      <c r="D2134" s="107" t="s">
        <v>688</v>
      </c>
      <c r="E2134" s="106" t="s">
        <v>31</v>
      </c>
      <c r="F2134" s="106" t="s">
        <v>0</v>
      </c>
      <c r="G2134" s="2" t="s">
        <v>0</v>
      </c>
      <c r="H2134" s="2" t="s">
        <v>32</v>
      </c>
      <c r="I2134" s="12">
        <f>SUM(I2135:I2143)</f>
        <v>259489</v>
      </c>
      <c r="J2134" s="12">
        <f t="shared" ref="J2134:Y2134" si="3221">SUM(J2135:J2143)</f>
        <v>56250</v>
      </c>
      <c r="K2134" s="12">
        <f t="shared" si="3221"/>
        <v>0</v>
      </c>
      <c r="L2134" s="12">
        <f t="shared" si="3221"/>
        <v>0</v>
      </c>
      <c r="M2134" s="12">
        <f t="shared" si="3221"/>
        <v>0</v>
      </c>
      <c r="N2134" s="12">
        <f t="shared" si="3221"/>
        <v>0</v>
      </c>
      <c r="O2134" s="12">
        <f t="shared" si="3221"/>
        <v>0</v>
      </c>
      <c r="P2134" s="12">
        <f t="shared" si="3221"/>
        <v>56250</v>
      </c>
      <c r="Q2134" s="12">
        <f t="shared" si="3221"/>
        <v>0</v>
      </c>
      <c r="R2134" s="12">
        <f t="shared" si="3221"/>
        <v>0</v>
      </c>
      <c r="S2134" s="12">
        <f t="shared" si="3221"/>
        <v>10000</v>
      </c>
      <c r="T2134" s="12">
        <f t="shared" si="3221"/>
        <v>0</v>
      </c>
      <c r="U2134" s="12">
        <f t="shared" si="3221"/>
        <v>0</v>
      </c>
      <c r="V2134" s="12">
        <f t="shared" si="3221"/>
        <v>0</v>
      </c>
      <c r="W2134" s="12">
        <f t="shared" si="3221"/>
        <v>0</v>
      </c>
      <c r="X2134" s="12">
        <f t="shared" si="3221"/>
        <v>0</v>
      </c>
      <c r="Y2134" s="12">
        <f t="shared" si="3221"/>
        <v>0</v>
      </c>
      <c r="Z2134" s="12">
        <v>10000</v>
      </c>
      <c r="AA2134" s="12">
        <v>46250</v>
      </c>
      <c r="AB2134" s="12">
        <f t="shared" ref="AB2134:AQ2134" si="3222">SUM(AB2135:AB2143)</f>
        <v>0</v>
      </c>
      <c r="AC2134" s="12">
        <f t="shared" si="3222"/>
        <v>0</v>
      </c>
      <c r="AD2134" s="12">
        <f t="shared" si="3222"/>
        <v>0</v>
      </c>
      <c r="AE2134" s="12">
        <f t="shared" si="3222"/>
        <v>0</v>
      </c>
      <c r="AF2134" s="12">
        <f t="shared" si="3222"/>
        <v>0</v>
      </c>
      <c r="AG2134" s="12">
        <f t="shared" si="3222"/>
        <v>0</v>
      </c>
      <c r="AH2134" s="12">
        <f t="shared" si="3222"/>
        <v>0</v>
      </c>
      <c r="AI2134" s="12">
        <f t="shared" si="3222"/>
        <v>0</v>
      </c>
      <c r="AJ2134" s="12">
        <f t="shared" si="3222"/>
        <v>0</v>
      </c>
      <c r="AK2134" s="12">
        <f t="shared" si="3222"/>
        <v>0</v>
      </c>
      <c r="AL2134" s="12">
        <f t="shared" si="3222"/>
        <v>0</v>
      </c>
      <c r="AM2134" s="12">
        <f t="shared" si="3222"/>
        <v>0</v>
      </c>
      <c r="AN2134" s="12">
        <f t="shared" si="3222"/>
        <v>0</v>
      </c>
      <c r="AO2134" s="12">
        <f t="shared" si="3222"/>
        <v>0</v>
      </c>
      <c r="AP2134" s="12">
        <f t="shared" si="3222"/>
        <v>0</v>
      </c>
      <c r="AQ2134" s="12">
        <f t="shared" si="3222"/>
        <v>0</v>
      </c>
      <c r="AR2134" s="12">
        <v>0</v>
      </c>
      <c r="AS2134" s="12">
        <v>0</v>
      </c>
      <c r="AT2134" s="12">
        <f t="shared" ref="AT2134:BI2134" si="3223">SUM(AT2135:AT2143)</f>
        <v>0</v>
      </c>
      <c r="AU2134" s="12">
        <f t="shared" si="3223"/>
        <v>6085</v>
      </c>
      <c r="AV2134" s="12">
        <f t="shared" si="3223"/>
        <v>0</v>
      </c>
      <c r="AW2134" s="12">
        <f t="shared" si="3223"/>
        <v>0</v>
      </c>
      <c r="AX2134" s="12">
        <f t="shared" si="3223"/>
        <v>0</v>
      </c>
      <c r="AY2134" s="12">
        <f t="shared" si="3223"/>
        <v>0</v>
      </c>
      <c r="AZ2134" s="12">
        <f t="shared" si="3223"/>
        <v>6085</v>
      </c>
      <c r="BA2134" s="12">
        <f t="shared" si="3223"/>
        <v>0</v>
      </c>
      <c r="BB2134" s="12">
        <f t="shared" si="3223"/>
        <v>0</v>
      </c>
      <c r="BC2134" s="12">
        <f t="shared" si="3223"/>
        <v>6085</v>
      </c>
      <c r="BD2134" s="12">
        <f t="shared" si="3223"/>
        <v>0</v>
      </c>
      <c r="BE2134" s="12">
        <f t="shared" si="3223"/>
        <v>0</v>
      </c>
      <c r="BF2134" s="12">
        <f t="shared" si="3223"/>
        <v>0</v>
      </c>
      <c r="BG2134" s="12">
        <f t="shared" si="3223"/>
        <v>0</v>
      </c>
      <c r="BH2134" s="12">
        <f t="shared" si="3223"/>
        <v>0</v>
      </c>
      <c r="BI2134" s="12">
        <f t="shared" si="3223"/>
        <v>0</v>
      </c>
      <c r="BJ2134" s="12">
        <v>6085</v>
      </c>
      <c r="BK2134" s="12">
        <v>0</v>
      </c>
    </row>
    <row r="2135" spans="1:63" x14ac:dyDescent="0.25">
      <c r="A2135" s="4" t="s">
        <v>550</v>
      </c>
      <c r="B2135" s="4" t="s">
        <v>58</v>
      </c>
      <c r="C2135" s="4" t="s">
        <v>150</v>
      </c>
      <c r="D2135" s="107" t="s">
        <v>688</v>
      </c>
      <c r="E2135" s="117">
        <v>6131</v>
      </c>
      <c r="F2135" s="107"/>
      <c r="G2135" s="103" t="s">
        <v>1656</v>
      </c>
      <c r="H2135" s="13" t="s">
        <v>34</v>
      </c>
      <c r="I2135" s="14">
        <v>1500</v>
      </c>
      <c r="J2135" s="14">
        <v>0</v>
      </c>
      <c r="K2135" s="14"/>
      <c r="L2135" s="14"/>
      <c r="M2135" s="14"/>
      <c r="N2135" s="14">
        <v>10000</v>
      </c>
      <c r="O2135" s="14"/>
      <c r="P2135" s="14">
        <f t="shared" si="3164"/>
        <v>10000</v>
      </c>
      <c r="Q2135" s="14"/>
      <c r="R2135" s="14"/>
      <c r="S2135" s="14">
        <v>10000</v>
      </c>
      <c r="T2135" s="14"/>
      <c r="U2135" s="14"/>
      <c r="V2135" s="14"/>
      <c r="W2135" s="14"/>
      <c r="X2135" s="14"/>
      <c r="Y2135" s="14"/>
      <c r="Z2135" s="14">
        <v>10000</v>
      </c>
      <c r="AA2135" s="14">
        <v>0</v>
      </c>
      <c r="AB2135" s="14">
        <v>0</v>
      </c>
      <c r="AC2135" s="14"/>
      <c r="AD2135" s="14"/>
      <c r="AE2135" s="14"/>
      <c r="AF2135" s="14"/>
      <c r="AG2135" s="14"/>
      <c r="AH2135" s="14">
        <f t="shared" si="3165"/>
        <v>0</v>
      </c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>
        <v>0</v>
      </c>
      <c r="AS2135" s="14">
        <v>0</v>
      </c>
      <c r="AT2135" s="14">
        <v>0</v>
      </c>
      <c r="AU2135" s="14">
        <v>305</v>
      </c>
      <c r="AV2135" s="14"/>
      <c r="AW2135" s="14"/>
      <c r="AX2135" s="14"/>
      <c r="AY2135" s="14"/>
      <c r="AZ2135" s="14">
        <f t="shared" si="3166"/>
        <v>305</v>
      </c>
      <c r="BA2135" s="14"/>
      <c r="BB2135" s="14"/>
      <c r="BC2135" s="14">
        <v>305</v>
      </c>
      <c r="BD2135" s="14"/>
      <c r="BE2135" s="14"/>
      <c r="BF2135" s="14"/>
      <c r="BG2135" s="14"/>
      <c r="BH2135" s="14"/>
      <c r="BI2135" s="14"/>
      <c r="BJ2135" s="14">
        <v>305</v>
      </c>
      <c r="BK2135" s="14">
        <v>0</v>
      </c>
    </row>
    <row r="2136" spans="1:63" x14ac:dyDescent="0.25">
      <c r="A2136" s="4" t="s">
        <v>550</v>
      </c>
      <c r="B2136" s="4" t="s">
        <v>58</v>
      </c>
      <c r="C2136" s="4" t="s">
        <v>150</v>
      </c>
      <c r="D2136" s="107" t="s">
        <v>688</v>
      </c>
      <c r="E2136" s="117">
        <v>6132</v>
      </c>
      <c r="F2136" s="107"/>
      <c r="G2136" s="103" t="s">
        <v>1656</v>
      </c>
      <c r="H2136" s="13" t="s">
        <v>74</v>
      </c>
      <c r="I2136" s="14">
        <v>67500</v>
      </c>
      <c r="J2136" s="14">
        <v>0</v>
      </c>
      <c r="K2136" s="14"/>
      <c r="L2136" s="14"/>
      <c r="M2136" s="14"/>
      <c r="N2136" s="14"/>
      <c r="O2136" s="14"/>
      <c r="P2136" s="14">
        <f t="shared" si="3164"/>
        <v>0</v>
      </c>
      <c r="Q2136" s="14"/>
      <c r="R2136" s="14"/>
      <c r="S2136" s="14"/>
      <c r="T2136" s="14"/>
      <c r="U2136" s="14"/>
      <c r="V2136" s="14"/>
      <c r="W2136" s="14"/>
      <c r="X2136" s="14"/>
      <c r="Y2136" s="14"/>
      <c r="Z2136" s="14">
        <v>0</v>
      </c>
      <c r="AA2136" s="14">
        <v>0</v>
      </c>
      <c r="AB2136" s="14">
        <v>0</v>
      </c>
      <c r="AC2136" s="14"/>
      <c r="AD2136" s="14"/>
      <c r="AE2136" s="14"/>
      <c r="AF2136" s="14"/>
      <c r="AG2136" s="14"/>
      <c r="AH2136" s="14">
        <f t="shared" si="3165"/>
        <v>0</v>
      </c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>
        <v>0</v>
      </c>
      <c r="AS2136" s="14">
        <v>0</v>
      </c>
      <c r="AT2136" s="14">
        <v>0</v>
      </c>
      <c r="AU2136" s="14"/>
      <c r="AV2136" s="14"/>
      <c r="AW2136" s="14"/>
      <c r="AX2136" s="14"/>
      <c r="AY2136" s="14"/>
      <c r="AZ2136" s="14">
        <f t="shared" si="3166"/>
        <v>0</v>
      </c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>
        <v>0</v>
      </c>
      <c r="BK2136" s="14">
        <v>0</v>
      </c>
    </row>
    <row r="2137" spans="1:63" x14ac:dyDescent="0.25">
      <c r="A2137" s="4" t="s">
        <v>550</v>
      </c>
      <c r="B2137" s="4" t="s">
        <v>58</v>
      </c>
      <c r="C2137" s="4" t="s">
        <v>150</v>
      </c>
      <c r="D2137" s="107" t="s">
        <v>688</v>
      </c>
      <c r="E2137" s="117">
        <v>6133</v>
      </c>
      <c r="F2137" s="107"/>
      <c r="G2137" s="103" t="s">
        <v>1656</v>
      </c>
      <c r="H2137" s="13" t="s">
        <v>77</v>
      </c>
      <c r="I2137" s="14">
        <v>43000</v>
      </c>
      <c r="J2137" s="14">
        <v>0</v>
      </c>
      <c r="K2137" s="14"/>
      <c r="L2137" s="14"/>
      <c r="M2137" s="14"/>
      <c r="N2137" s="14"/>
      <c r="O2137" s="14"/>
      <c r="P2137" s="14">
        <f t="shared" si="3164"/>
        <v>0</v>
      </c>
      <c r="Q2137" s="14"/>
      <c r="R2137" s="14"/>
      <c r="S2137" s="14"/>
      <c r="T2137" s="14"/>
      <c r="U2137" s="14"/>
      <c r="V2137" s="14"/>
      <c r="W2137" s="14"/>
      <c r="X2137" s="14"/>
      <c r="Y2137" s="14"/>
      <c r="Z2137" s="14">
        <v>0</v>
      </c>
      <c r="AA2137" s="14">
        <v>0</v>
      </c>
      <c r="AB2137" s="14">
        <v>0</v>
      </c>
      <c r="AC2137" s="14"/>
      <c r="AD2137" s="14"/>
      <c r="AE2137" s="14"/>
      <c r="AF2137" s="14"/>
      <c r="AG2137" s="14"/>
      <c r="AH2137" s="14">
        <f t="shared" si="3165"/>
        <v>0</v>
      </c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>
        <v>0</v>
      </c>
      <c r="AS2137" s="14">
        <v>0</v>
      </c>
      <c r="AT2137" s="14">
        <v>0</v>
      </c>
      <c r="AU2137" s="14">
        <v>2524</v>
      </c>
      <c r="AV2137" s="14"/>
      <c r="AW2137" s="14"/>
      <c r="AX2137" s="14"/>
      <c r="AY2137" s="14"/>
      <c r="AZ2137" s="14">
        <f t="shared" si="3166"/>
        <v>2524</v>
      </c>
      <c r="BA2137" s="14"/>
      <c r="BB2137" s="14"/>
      <c r="BC2137" s="14">
        <v>2524</v>
      </c>
      <c r="BD2137" s="14"/>
      <c r="BE2137" s="14"/>
      <c r="BF2137" s="14"/>
      <c r="BG2137" s="14"/>
      <c r="BH2137" s="14"/>
      <c r="BI2137" s="14"/>
      <c r="BJ2137" s="14">
        <v>2524</v>
      </c>
      <c r="BK2137" s="14">
        <v>0</v>
      </c>
    </row>
    <row r="2138" spans="1:63" x14ac:dyDescent="0.25">
      <c r="A2138" s="4" t="s">
        <v>550</v>
      </c>
      <c r="B2138" s="4" t="s">
        <v>58</v>
      </c>
      <c r="C2138" s="4" t="s">
        <v>150</v>
      </c>
      <c r="D2138" s="107" t="s">
        <v>688</v>
      </c>
      <c r="E2138" s="117">
        <v>6134</v>
      </c>
      <c r="F2138" s="107"/>
      <c r="G2138" s="103" t="s">
        <v>1656</v>
      </c>
      <c r="H2138" s="13" t="s">
        <v>80</v>
      </c>
      <c r="I2138" s="14">
        <v>10000</v>
      </c>
      <c r="J2138" s="14">
        <v>0</v>
      </c>
      <c r="K2138" s="14"/>
      <c r="L2138" s="14"/>
      <c r="M2138" s="14"/>
      <c r="N2138" s="14"/>
      <c r="O2138" s="14"/>
      <c r="P2138" s="14">
        <f t="shared" si="3164"/>
        <v>0</v>
      </c>
      <c r="Q2138" s="14"/>
      <c r="R2138" s="14"/>
      <c r="S2138" s="14"/>
      <c r="T2138" s="14"/>
      <c r="U2138" s="14"/>
      <c r="V2138" s="14"/>
      <c r="W2138" s="14"/>
      <c r="X2138" s="14"/>
      <c r="Y2138" s="14"/>
      <c r="Z2138" s="14">
        <v>0</v>
      </c>
      <c r="AA2138" s="14">
        <v>0</v>
      </c>
      <c r="AB2138" s="14">
        <v>0</v>
      </c>
      <c r="AC2138" s="14"/>
      <c r="AD2138" s="14"/>
      <c r="AE2138" s="14"/>
      <c r="AF2138" s="14"/>
      <c r="AG2138" s="14"/>
      <c r="AH2138" s="14">
        <f t="shared" si="3165"/>
        <v>0</v>
      </c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>
        <v>0</v>
      </c>
      <c r="AS2138" s="14">
        <v>0</v>
      </c>
      <c r="AT2138" s="14">
        <v>0</v>
      </c>
      <c r="AU2138" s="14"/>
      <c r="AV2138" s="14"/>
      <c r="AW2138" s="14"/>
      <c r="AX2138" s="14"/>
      <c r="AY2138" s="14"/>
      <c r="AZ2138" s="14">
        <f t="shared" si="3166"/>
        <v>0</v>
      </c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>
        <v>0</v>
      </c>
      <c r="BK2138" s="14">
        <v>0</v>
      </c>
    </row>
    <row r="2139" spans="1:63" x14ac:dyDescent="0.25">
      <c r="A2139" s="4" t="s">
        <v>550</v>
      </c>
      <c r="B2139" s="4" t="s">
        <v>58</v>
      </c>
      <c r="C2139" s="4" t="s">
        <v>150</v>
      </c>
      <c r="D2139" s="107" t="s">
        <v>688</v>
      </c>
      <c r="E2139" s="117">
        <v>6135</v>
      </c>
      <c r="F2139" s="107"/>
      <c r="G2139" s="103" t="s">
        <v>1656</v>
      </c>
      <c r="H2139" s="13" t="s">
        <v>83</v>
      </c>
      <c r="I2139" s="14">
        <v>1500</v>
      </c>
      <c r="J2139" s="14">
        <v>0</v>
      </c>
      <c r="K2139" s="14"/>
      <c r="L2139" s="14"/>
      <c r="M2139" s="14"/>
      <c r="N2139" s="14"/>
      <c r="O2139" s="14"/>
      <c r="P2139" s="14">
        <f t="shared" si="3164"/>
        <v>0</v>
      </c>
      <c r="Q2139" s="14"/>
      <c r="R2139" s="14"/>
      <c r="S2139" s="14"/>
      <c r="T2139" s="14"/>
      <c r="U2139" s="14"/>
      <c r="V2139" s="14"/>
      <c r="W2139" s="14"/>
      <c r="X2139" s="14"/>
      <c r="Y2139" s="14"/>
      <c r="Z2139" s="14">
        <v>0</v>
      </c>
      <c r="AA2139" s="14">
        <v>0</v>
      </c>
      <c r="AB2139" s="14">
        <v>0</v>
      </c>
      <c r="AC2139" s="14"/>
      <c r="AD2139" s="14"/>
      <c r="AE2139" s="14"/>
      <c r="AF2139" s="14"/>
      <c r="AG2139" s="14"/>
      <c r="AH2139" s="14">
        <f t="shared" si="3165"/>
        <v>0</v>
      </c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>
        <v>0</v>
      </c>
      <c r="AS2139" s="14">
        <v>0</v>
      </c>
      <c r="AT2139" s="14">
        <v>0</v>
      </c>
      <c r="AU2139" s="14">
        <v>834</v>
      </c>
      <c r="AV2139" s="14"/>
      <c r="AW2139" s="14"/>
      <c r="AX2139" s="14"/>
      <c r="AY2139" s="14"/>
      <c r="AZ2139" s="14">
        <f t="shared" si="3166"/>
        <v>834</v>
      </c>
      <c r="BA2139" s="14"/>
      <c r="BB2139" s="14"/>
      <c r="BC2139" s="14">
        <v>834</v>
      </c>
      <c r="BD2139" s="14"/>
      <c r="BE2139" s="14"/>
      <c r="BF2139" s="14"/>
      <c r="BG2139" s="14"/>
      <c r="BH2139" s="14"/>
      <c r="BI2139" s="14"/>
      <c r="BJ2139" s="14">
        <v>834</v>
      </c>
      <c r="BK2139" s="14">
        <v>0</v>
      </c>
    </row>
    <row r="2140" spans="1:63" ht="22.5" x14ac:dyDescent="0.25">
      <c r="A2140" s="4" t="s">
        <v>550</v>
      </c>
      <c r="B2140" s="4" t="s">
        <v>58</v>
      </c>
      <c r="C2140" s="4" t="s">
        <v>150</v>
      </c>
      <c r="D2140" s="107" t="s">
        <v>688</v>
      </c>
      <c r="E2140" s="117">
        <v>6136</v>
      </c>
      <c r="F2140" s="107"/>
      <c r="G2140" s="103" t="s">
        <v>1656</v>
      </c>
      <c r="H2140" s="13" t="s">
        <v>86</v>
      </c>
      <c r="I2140" s="14">
        <v>45000</v>
      </c>
      <c r="J2140" s="14">
        <v>0</v>
      </c>
      <c r="K2140" s="14"/>
      <c r="L2140" s="14"/>
      <c r="M2140" s="14"/>
      <c r="N2140" s="14"/>
      <c r="O2140" s="14"/>
      <c r="P2140" s="14">
        <f t="shared" si="3164"/>
        <v>0</v>
      </c>
      <c r="Q2140" s="14"/>
      <c r="R2140" s="14"/>
      <c r="S2140" s="14"/>
      <c r="T2140" s="14"/>
      <c r="U2140" s="14"/>
      <c r="V2140" s="14"/>
      <c r="W2140" s="14"/>
      <c r="X2140" s="14"/>
      <c r="Y2140" s="14"/>
      <c r="Z2140" s="14">
        <v>0</v>
      </c>
      <c r="AA2140" s="14">
        <v>0</v>
      </c>
      <c r="AB2140" s="14">
        <v>0</v>
      </c>
      <c r="AC2140" s="14"/>
      <c r="AD2140" s="14"/>
      <c r="AE2140" s="14"/>
      <c r="AF2140" s="14"/>
      <c r="AG2140" s="14"/>
      <c r="AH2140" s="14">
        <f t="shared" si="3165"/>
        <v>0</v>
      </c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>
        <v>0</v>
      </c>
      <c r="AS2140" s="14">
        <v>0</v>
      </c>
      <c r="AT2140" s="14">
        <v>0</v>
      </c>
      <c r="AU2140" s="14"/>
      <c r="AV2140" s="14"/>
      <c r="AW2140" s="14"/>
      <c r="AX2140" s="14"/>
      <c r="AY2140" s="14"/>
      <c r="AZ2140" s="14">
        <f t="shared" si="3166"/>
        <v>0</v>
      </c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>
        <v>0</v>
      </c>
      <c r="BK2140" s="14">
        <v>0</v>
      </c>
    </row>
    <row r="2141" spans="1:63" x14ac:dyDescent="0.25">
      <c r="A2141" s="4" t="s">
        <v>550</v>
      </c>
      <c r="B2141" s="4" t="s">
        <v>58</v>
      </c>
      <c r="C2141" s="4" t="s">
        <v>150</v>
      </c>
      <c r="D2141" s="107" t="s">
        <v>688</v>
      </c>
      <c r="E2141" s="117">
        <v>6137</v>
      </c>
      <c r="F2141" s="107"/>
      <c r="G2141" s="103" t="s">
        <v>1656</v>
      </c>
      <c r="H2141" s="13" t="s">
        <v>89</v>
      </c>
      <c r="I2141" s="14">
        <v>13000</v>
      </c>
      <c r="J2141" s="14">
        <v>56250</v>
      </c>
      <c r="K2141" s="14"/>
      <c r="L2141" s="14"/>
      <c r="M2141" s="14"/>
      <c r="N2141" s="14">
        <v>-10000</v>
      </c>
      <c r="O2141" s="14"/>
      <c r="P2141" s="14">
        <f t="shared" si="3164"/>
        <v>46250</v>
      </c>
      <c r="Q2141" s="14"/>
      <c r="R2141" s="14"/>
      <c r="S2141" s="14"/>
      <c r="T2141" s="14"/>
      <c r="U2141" s="14"/>
      <c r="V2141" s="14"/>
      <c r="W2141" s="14"/>
      <c r="X2141" s="14"/>
      <c r="Y2141" s="14"/>
      <c r="Z2141" s="14">
        <v>0</v>
      </c>
      <c r="AA2141" s="14">
        <v>46250</v>
      </c>
      <c r="AB2141" s="14">
        <v>0</v>
      </c>
      <c r="AC2141" s="14"/>
      <c r="AD2141" s="14"/>
      <c r="AE2141" s="14"/>
      <c r="AF2141" s="14"/>
      <c r="AG2141" s="14"/>
      <c r="AH2141" s="14">
        <f t="shared" si="3165"/>
        <v>0</v>
      </c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>
        <v>0</v>
      </c>
      <c r="AS2141" s="14">
        <v>0</v>
      </c>
      <c r="AT2141" s="14">
        <v>0</v>
      </c>
      <c r="AU2141" s="14"/>
      <c r="AV2141" s="14"/>
      <c r="AW2141" s="14"/>
      <c r="AX2141" s="14"/>
      <c r="AY2141" s="14"/>
      <c r="AZ2141" s="14">
        <f t="shared" si="3166"/>
        <v>0</v>
      </c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>
        <v>0</v>
      </c>
      <c r="BK2141" s="14">
        <v>0</v>
      </c>
    </row>
    <row r="2142" spans="1:63" ht="22.5" x14ac:dyDescent="0.25">
      <c r="A2142" s="4" t="s">
        <v>550</v>
      </c>
      <c r="B2142" s="4" t="s">
        <v>58</v>
      </c>
      <c r="C2142" s="4" t="s">
        <v>150</v>
      </c>
      <c r="D2142" s="107" t="s">
        <v>688</v>
      </c>
      <c r="E2142" s="117">
        <v>6138</v>
      </c>
      <c r="F2142" s="107"/>
      <c r="G2142" s="103" t="s">
        <v>1656</v>
      </c>
      <c r="H2142" s="13" t="s">
        <v>92</v>
      </c>
      <c r="I2142" s="14">
        <v>3500</v>
      </c>
      <c r="J2142" s="14">
        <v>0</v>
      </c>
      <c r="K2142" s="14"/>
      <c r="L2142" s="14"/>
      <c r="M2142" s="14"/>
      <c r="N2142" s="14"/>
      <c r="O2142" s="14"/>
      <c r="P2142" s="14">
        <f t="shared" si="3164"/>
        <v>0</v>
      </c>
      <c r="Q2142" s="14"/>
      <c r="R2142" s="14"/>
      <c r="S2142" s="14"/>
      <c r="T2142" s="14"/>
      <c r="U2142" s="14"/>
      <c r="V2142" s="14"/>
      <c r="W2142" s="14"/>
      <c r="X2142" s="14"/>
      <c r="Y2142" s="14"/>
      <c r="Z2142" s="14">
        <v>0</v>
      </c>
      <c r="AA2142" s="14">
        <v>0</v>
      </c>
      <c r="AB2142" s="14">
        <v>0</v>
      </c>
      <c r="AC2142" s="14"/>
      <c r="AD2142" s="14"/>
      <c r="AE2142" s="14"/>
      <c r="AF2142" s="14"/>
      <c r="AG2142" s="14"/>
      <c r="AH2142" s="14">
        <f t="shared" si="3165"/>
        <v>0</v>
      </c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>
        <v>0</v>
      </c>
      <c r="AS2142" s="14">
        <v>0</v>
      </c>
      <c r="AT2142" s="14">
        <v>0</v>
      </c>
      <c r="AU2142" s="14">
        <v>175</v>
      </c>
      <c r="AV2142" s="14"/>
      <c r="AW2142" s="14"/>
      <c r="AX2142" s="14"/>
      <c r="AY2142" s="14"/>
      <c r="AZ2142" s="14">
        <f t="shared" si="3166"/>
        <v>175</v>
      </c>
      <c r="BA2142" s="14"/>
      <c r="BB2142" s="14"/>
      <c r="BC2142" s="14">
        <v>175</v>
      </c>
      <c r="BD2142" s="14"/>
      <c r="BE2142" s="14"/>
      <c r="BF2142" s="14"/>
      <c r="BG2142" s="14"/>
      <c r="BH2142" s="14"/>
      <c r="BI2142" s="14"/>
      <c r="BJ2142" s="14">
        <v>175</v>
      </c>
      <c r="BK2142" s="14">
        <v>0</v>
      </c>
    </row>
    <row r="2143" spans="1:63" x14ac:dyDescent="0.25">
      <c r="A2143" s="1" t="s">
        <v>550</v>
      </c>
      <c r="B2143" s="1" t="s">
        <v>58</v>
      </c>
      <c r="C2143" s="1" t="s">
        <v>150</v>
      </c>
      <c r="D2143" s="110" t="s">
        <v>688</v>
      </c>
      <c r="E2143" s="110" t="s">
        <v>36</v>
      </c>
      <c r="F2143" s="107" t="s">
        <v>0</v>
      </c>
      <c r="G2143" s="13" t="s">
        <v>0</v>
      </c>
      <c r="H2143" s="2" t="s">
        <v>37</v>
      </c>
      <c r="I2143" s="12">
        <f>SUM(I2144:I2146)</f>
        <v>74489</v>
      </c>
      <c r="J2143" s="12">
        <f t="shared" ref="J2143:Y2143" si="3224">SUM(J2144:J2146)</f>
        <v>0</v>
      </c>
      <c r="K2143" s="12">
        <f t="shared" si="3224"/>
        <v>0</v>
      </c>
      <c r="L2143" s="12">
        <f t="shared" si="3224"/>
        <v>0</v>
      </c>
      <c r="M2143" s="12">
        <f t="shared" si="3224"/>
        <v>0</v>
      </c>
      <c r="N2143" s="12">
        <f t="shared" si="3224"/>
        <v>0</v>
      </c>
      <c r="O2143" s="12">
        <f t="shared" si="3224"/>
        <v>0</v>
      </c>
      <c r="P2143" s="12">
        <f t="shared" si="3224"/>
        <v>0</v>
      </c>
      <c r="Q2143" s="12">
        <f t="shared" si="3224"/>
        <v>0</v>
      </c>
      <c r="R2143" s="12">
        <f t="shared" si="3224"/>
        <v>0</v>
      </c>
      <c r="S2143" s="12">
        <f t="shared" si="3224"/>
        <v>0</v>
      </c>
      <c r="T2143" s="12">
        <f t="shared" si="3224"/>
        <v>0</v>
      </c>
      <c r="U2143" s="12">
        <f t="shared" si="3224"/>
        <v>0</v>
      </c>
      <c r="V2143" s="12">
        <f t="shared" si="3224"/>
        <v>0</v>
      </c>
      <c r="W2143" s="12">
        <f t="shared" si="3224"/>
        <v>0</v>
      </c>
      <c r="X2143" s="12">
        <f t="shared" si="3224"/>
        <v>0</v>
      </c>
      <c r="Y2143" s="12">
        <f t="shared" si="3224"/>
        <v>0</v>
      </c>
      <c r="Z2143" s="12">
        <v>0</v>
      </c>
      <c r="AA2143" s="12">
        <v>0</v>
      </c>
      <c r="AB2143" s="12">
        <f t="shared" ref="AB2143:AQ2143" si="3225">SUM(AB2144:AB2146)</f>
        <v>0</v>
      </c>
      <c r="AC2143" s="12">
        <f t="shared" si="3225"/>
        <v>0</v>
      </c>
      <c r="AD2143" s="12">
        <f t="shared" si="3225"/>
        <v>0</v>
      </c>
      <c r="AE2143" s="12">
        <f t="shared" si="3225"/>
        <v>0</v>
      </c>
      <c r="AF2143" s="12">
        <f t="shared" si="3225"/>
        <v>0</v>
      </c>
      <c r="AG2143" s="12">
        <f t="shared" si="3225"/>
        <v>0</v>
      </c>
      <c r="AH2143" s="12">
        <f t="shared" si="3225"/>
        <v>0</v>
      </c>
      <c r="AI2143" s="12">
        <f t="shared" si="3225"/>
        <v>0</v>
      </c>
      <c r="AJ2143" s="12">
        <f t="shared" si="3225"/>
        <v>0</v>
      </c>
      <c r="AK2143" s="12">
        <f t="shared" si="3225"/>
        <v>0</v>
      </c>
      <c r="AL2143" s="12">
        <f t="shared" si="3225"/>
        <v>0</v>
      </c>
      <c r="AM2143" s="12">
        <f t="shared" si="3225"/>
        <v>0</v>
      </c>
      <c r="AN2143" s="12">
        <f t="shared" si="3225"/>
        <v>0</v>
      </c>
      <c r="AO2143" s="12">
        <f t="shared" si="3225"/>
        <v>0</v>
      </c>
      <c r="AP2143" s="12">
        <f t="shared" si="3225"/>
        <v>0</v>
      </c>
      <c r="AQ2143" s="12">
        <f t="shared" si="3225"/>
        <v>0</v>
      </c>
      <c r="AR2143" s="12">
        <v>0</v>
      </c>
      <c r="AS2143" s="12">
        <v>0</v>
      </c>
      <c r="AT2143" s="12">
        <f t="shared" ref="AT2143:BI2143" si="3226">SUM(AT2144:AT2146)</f>
        <v>0</v>
      </c>
      <c r="AU2143" s="12">
        <f t="shared" si="3226"/>
        <v>2247</v>
      </c>
      <c r="AV2143" s="12">
        <f t="shared" si="3226"/>
        <v>0</v>
      </c>
      <c r="AW2143" s="12">
        <f t="shared" si="3226"/>
        <v>0</v>
      </c>
      <c r="AX2143" s="12">
        <f t="shared" si="3226"/>
        <v>0</v>
      </c>
      <c r="AY2143" s="12">
        <f t="shared" si="3226"/>
        <v>0</v>
      </c>
      <c r="AZ2143" s="12">
        <f t="shared" si="3226"/>
        <v>2247</v>
      </c>
      <c r="BA2143" s="12">
        <f t="shared" si="3226"/>
        <v>0</v>
      </c>
      <c r="BB2143" s="12">
        <f t="shared" si="3226"/>
        <v>0</v>
      </c>
      <c r="BC2143" s="12">
        <f t="shared" si="3226"/>
        <v>2247</v>
      </c>
      <c r="BD2143" s="12">
        <f t="shared" si="3226"/>
        <v>0</v>
      </c>
      <c r="BE2143" s="12">
        <f t="shared" si="3226"/>
        <v>0</v>
      </c>
      <c r="BF2143" s="12">
        <f t="shared" si="3226"/>
        <v>0</v>
      </c>
      <c r="BG2143" s="12">
        <f t="shared" si="3226"/>
        <v>0</v>
      </c>
      <c r="BH2143" s="12">
        <f t="shared" si="3226"/>
        <v>0</v>
      </c>
      <c r="BI2143" s="12">
        <f t="shared" si="3226"/>
        <v>0</v>
      </c>
      <c r="BJ2143" s="12">
        <v>2247</v>
      </c>
      <c r="BK2143" s="12">
        <v>0</v>
      </c>
    </row>
    <row r="2144" spans="1:63" x14ac:dyDescent="0.25">
      <c r="A2144" s="4" t="s">
        <v>550</v>
      </c>
      <c r="B2144" s="4" t="s">
        <v>58</v>
      </c>
      <c r="C2144" s="4" t="s">
        <v>150</v>
      </c>
      <c r="D2144" s="107" t="s">
        <v>688</v>
      </c>
      <c r="E2144" s="117">
        <v>6139</v>
      </c>
      <c r="F2144" s="107"/>
      <c r="G2144" s="103" t="s">
        <v>1656</v>
      </c>
      <c r="H2144" s="13" t="s">
        <v>37</v>
      </c>
      <c r="I2144" s="14">
        <v>67000</v>
      </c>
      <c r="J2144" s="14">
        <v>0</v>
      </c>
      <c r="K2144" s="14"/>
      <c r="L2144" s="14"/>
      <c r="M2144" s="14"/>
      <c r="N2144" s="14"/>
      <c r="O2144" s="14"/>
      <c r="P2144" s="14">
        <f t="shared" si="3164"/>
        <v>0</v>
      </c>
      <c r="Q2144" s="14"/>
      <c r="R2144" s="14"/>
      <c r="S2144" s="14"/>
      <c r="T2144" s="14"/>
      <c r="U2144" s="14"/>
      <c r="V2144" s="14"/>
      <c r="W2144" s="14"/>
      <c r="X2144" s="14"/>
      <c r="Y2144" s="14"/>
      <c r="Z2144" s="14">
        <v>0</v>
      </c>
      <c r="AA2144" s="14">
        <v>0</v>
      </c>
      <c r="AB2144" s="14">
        <v>0</v>
      </c>
      <c r="AC2144" s="14"/>
      <c r="AD2144" s="14"/>
      <c r="AE2144" s="14"/>
      <c r="AF2144" s="14"/>
      <c r="AG2144" s="14"/>
      <c r="AH2144" s="14">
        <f t="shared" si="3165"/>
        <v>0</v>
      </c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>
        <v>0</v>
      </c>
      <c r="AS2144" s="14">
        <v>0</v>
      </c>
      <c r="AT2144" s="14">
        <v>0</v>
      </c>
      <c r="AU2144" s="14">
        <v>2247</v>
      </c>
      <c r="AV2144" s="14"/>
      <c r="AW2144" s="14"/>
      <c r="AX2144" s="14"/>
      <c r="AY2144" s="14"/>
      <c r="AZ2144" s="14">
        <f t="shared" si="3166"/>
        <v>2247</v>
      </c>
      <c r="BA2144" s="14"/>
      <c r="BB2144" s="14"/>
      <c r="BC2144" s="14">
        <v>2247</v>
      </c>
      <c r="BD2144" s="14"/>
      <c r="BE2144" s="14"/>
      <c r="BF2144" s="14"/>
      <c r="BG2144" s="14"/>
      <c r="BH2144" s="14"/>
      <c r="BI2144" s="14"/>
      <c r="BJ2144" s="14">
        <v>2247</v>
      </c>
      <c r="BK2144" s="14">
        <v>0</v>
      </c>
    </row>
    <row r="2145" spans="1:63" ht="22.5" x14ac:dyDescent="0.25">
      <c r="A2145" s="4" t="s">
        <v>550</v>
      </c>
      <c r="B2145" s="4" t="s">
        <v>58</v>
      </c>
      <c r="C2145" s="4" t="s">
        <v>150</v>
      </c>
      <c r="D2145" s="107" t="s">
        <v>688</v>
      </c>
      <c r="E2145" s="117">
        <v>6139</v>
      </c>
      <c r="F2145" s="107" t="s">
        <v>695</v>
      </c>
      <c r="G2145" s="103" t="s">
        <v>1656</v>
      </c>
      <c r="H2145" s="13" t="s">
        <v>39</v>
      </c>
      <c r="I2145" s="14">
        <v>4489</v>
      </c>
      <c r="J2145" s="14">
        <v>0</v>
      </c>
      <c r="K2145" s="14"/>
      <c r="L2145" s="14"/>
      <c r="M2145" s="14"/>
      <c r="N2145" s="14"/>
      <c r="O2145" s="14"/>
      <c r="P2145" s="14">
        <f t="shared" si="3164"/>
        <v>0</v>
      </c>
      <c r="Q2145" s="14"/>
      <c r="R2145" s="14"/>
      <c r="S2145" s="14"/>
      <c r="T2145" s="14"/>
      <c r="U2145" s="14"/>
      <c r="V2145" s="14"/>
      <c r="W2145" s="14"/>
      <c r="X2145" s="14"/>
      <c r="Y2145" s="14"/>
      <c r="Z2145" s="14">
        <v>0</v>
      </c>
      <c r="AA2145" s="14">
        <v>0</v>
      </c>
      <c r="AB2145" s="14">
        <v>0</v>
      </c>
      <c r="AC2145" s="14"/>
      <c r="AD2145" s="14"/>
      <c r="AE2145" s="14"/>
      <c r="AF2145" s="14"/>
      <c r="AG2145" s="14"/>
      <c r="AH2145" s="14">
        <f t="shared" si="3165"/>
        <v>0</v>
      </c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>
        <v>0</v>
      </c>
      <c r="AS2145" s="14">
        <v>0</v>
      </c>
      <c r="AT2145" s="14">
        <v>0</v>
      </c>
      <c r="AU2145" s="14"/>
      <c r="AV2145" s="14"/>
      <c r="AW2145" s="14"/>
      <c r="AX2145" s="14"/>
      <c r="AY2145" s="14"/>
      <c r="AZ2145" s="14">
        <f t="shared" si="3166"/>
        <v>0</v>
      </c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>
        <v>0</v>
      </c>
      <c r="BK2145" s="14">
        <v>0</v>
      </c>
    </row>
    <row r="2146" spans="1:63" ht="33.75" x14ac:dyDescent="0.25">
      <c r="A2146" s="4" t="s">
        <v>550</v>
      </c>
      <c r="B2146" s="4" t="s">
        <v>58</v>
      </c>
      <c r="C2146" s="4" t="s">
        <v>150</v>
      </c>
      <c r="D2146" s="107" t="s">
        <v>688</v>
      </c>
      <c r="E2146" s="117">
        <v>6139</v>
      </c>
      <c r="F2146" s="107" t="s">
        <v>696</v>
      </c>
      <c r="G2146" s="103" t="s">
        <v>1656</v>
      </c>
      <c r="H2146" s="13" t="s">
        <v>40</v>
      </c>
      <c r="I2146" s="14">
        <v>3000</v>
      </c>
      <c r="J2146" s="14">
        <v>0</v>
      </c>
      <c r="K2146" s="14"/>
      <c r="L2146" s="14"/>
      <c r="M2146" s="14"/>
      <c r="N2146" s="14"/>
      <c r="O2146" s="14"/>
      <c r="P2146" s="14">
        <f t="shared" si="3164"/>
        <v>0</v>
      </c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v>0</v>
      </c>
      <c r="AA2146" s="14">
        <v>0</v>
      </c>
      <c r="AB2146" s="14">
        <v>0</v>
      </c>
      <c r="AC2146" s="14"/>
      <c r="AD2146" s="14"/>
      <c r="AE2146" s="14"/>
      <c r="AF2146" s="14"/>
      <c r="AG2146" s="14"/>
      <c r="AH2146" s="14">
        <f t="shared" si="3165"/>
        <v>0</v>
      </c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>
        <v>0</v>
      </c>
      <c r="AS2146" s="14">
        <v>0</v>
      </c>
      <c r="AT2146" s="14">
        <v>0</v>
      </c>
      <c r="AU2146" s="14"/>
      <c r="AV2146" s="14"/>
      <c r="AW2146" s="14"/>
      <c r="AX2146" s="14"/>
      <c r="AY2146" s="14"/>
      <c r="AZ2146" s="14">
        <f t="shared" si="3166"/>
        <v>0</v>
      </c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>
        <v>0</v>
      </c>
      <c r="BK2146" s="14">
        <v>0</v>
      </c>
    </row>
    <row r="2147" spans="1:63" ht="33.75" x14ac:dyDescent="0.25">
      <c r="A2147" s="1" t="s">
        <v>0</v>
      </c>
      <c r="B2147" s="1" t="s">
        <v>0</v>
      </c>
      <c r="C2147" s="1" t="s">
        <v>0</v>
      </c>
      <c r="D2147" s="106" t="s">
        <v>0</v>
      </c>
      <c r="E2147" s="106" t="s">
        <v>0</v>
      </c>
      <c r="F2147" s="106" t="s">
        <v>0</v>
      </c>
      <c r="G2147" s="2" t="s">
        <v>0</v>
      </c>
      <c r="H2147" s="10" t="s">
        <v>41</v>
      </c>
      <c r="I2147" s="11">
        <f>SUM(I2148)</f>
        <v>100</v>
      </c>
      <c r="J2147" s="11">
        <f t="shared" ref="J2147:Y2149" si="3227">SUM(J2148)</f>
        <v>0</v>
      </c>
      <c r="K2147" s="11">
        <f t="shared" si="3227"/>
        <v>0</v>
      </c>
      <c r="L2147" s="11">
        <f t="shared" si="3227"/>
        <v>0</v>
      </c>
      <c r="M2147" s="11">
        <f t="shared" si="3227"/>
        <v>0</v>
      </c>
      <c r="N2147" s="11">
        <f t="shared" si="3227"/>
        <v>0</v>
      </c>
      <c r="O2147" s="11">
        <f t="shared" si="3227"/>
        <v>0</v>
      </c>
      <c r="P2147" s="11">
        <f t="shared" si="3227"/>
        <v>0</v>
      </c>
      <c r="Q2147" s="11">
        <f t="shared" si="3227"/>
        <v>0</v>
      </c>
      <c r="R2147" s="11">
        <f t="shared" si="3227"/>
        <v>0</v>
      </c>
      <c r="S2147" s="11">
        <f t="shared" si="3227"/>
        <v>0</v>
      </c>
      <c r="T2147" s="11">
        <f t="shared" si="3227"/>
        <v>0</v>
      </c>
      <c r="U2147" s="11">
        <f t="shared" si="3227"/>
        <v>0</v>
      </c>
      <c r="V2147" s="11">
        <f t="shared" si="3227"/>
        <v>0</v>
      </c>
      <c r="W2147" s="11">
        <f t="shared" si="3227"/>
        <v>0</v>
      </c>
      <c r="X2147" s="11">
        <f t="shared" si="3227"/>
        <v>0</v>
      </c>
      <c r="Y2147" s="11">
        <f t="shared" si="3227"/>
        <v>0</v>
      </c>
      <c r="Z2147" s="11">
        <v>0</v>
      </c>
      <c r="AA2147" s="11">
        <v>0</v>
      </c>
      <c r="AB2147" s="11">
        <f t="shared" ref="AB2147:AQ2149" si="3228">SUM(AB2148)</f>
        <v>0</v>
      </c>
      <c r="AC2147" s="11">
        <f t="shared" si="3228"/>
        <v>0</v>
      </c>
      <c r="AD2147" s="11">
        <f t="shared" si="3228"/>
        <v>0</v>
      </c>
      <c r="AE2147" s="11">
        <f t="shared" si="3228"/>
        <v>0</v>
      </c>
      <c r="AF2147" s="11">
        <f t="shared" si="3228"/>
        <v>0</v>
      </c>
      <c r="AG2147" s="11">
        <f t="shared" si="3228"/>
        <v>0</v>
      </c>
      <c r="AH2147" s="11">
        <f t="shared" si="3228"/>
        <v>0</v>
      </c>
      <c r="AI2147" s="11">
        <f t="shared" si="3228"/>
        <v>0</v>
      </c>
      <c r="AJ2147" s="11">
        <f t="shared" si="3228"/>
        <v>0</v>
      </c>
      <c r="AK2147" s="11">
        <f t="shared" si="3228"/>
        <v>0</v>
      </c>
      <c r="AL2147" s="11">
        <f t="shared" si="3228"/>
        <v>0</v>
      </c>
      <c r="AM2147" s="11">
        <f t="shared" si="3228"/>
        <v>0</v>
      </c>
      <c r="AN2147" s="11">
        <f t="shared" si="3228"/>
        <v>0</v>
      </c>
      <c r="AO2147" s="11">
        <f t="shared" si="3228"/>
        <v>0</v>
      </c>
      <c r="AP2147" s="11">
        <f t="shared" si="3228"/>
        <v>0</v>
      </c>
      <c r="AQ2147" s="11">
        <f t="shared" si="3228"/>
        <v>0</v>
      </c>
      <c r="AR2147" s="11">
        <v>0</v>
      </c>
      <c r="AS2147" s="11">
        <v>0</v>
      </c>
      <c r="AT2147" s="11">
        <f t="shared" ref="AT2147:BI2149" si="3229">SUM(AT2148)</f>
        <v>0</v>
      </c>
      <c r="AU2147" s="11">
        <f t="shared" si="3229"/>
        <v>0</v>
      </c>
      <c r="AV2147" s="11">
        <f t="shared" si="3229"/>
        <v>0</v>
      </c>
      <c r="AW2147" s="11">
        <f t="shared" si="3229"/>
        <v>0</v>
      </c>
      <c r="AX2147" s="11">
        <f t="shared" si="3229"/>
        <v>0</v>
      </c>
      <c r="AY2147" s="11">
        <f t="shared" si="3229"/>
        <v>0</v>
      </c>
      <c r="AZ2147" s="11">
        <f t="shared" si="3229"/>
        <v>0</v>
      </c>
      <c r="BA2147" s="11">
        <f t="shared" si="3229"/>
        <v>0</v>
      </c>
      <c r="BB2147" s="11">
        <f t="shared" si="3229"/>
        <v>0</v>
      </c>
      <c r="BC2147" s="11">
        <f t="shared" si="3229"/>
        <v>0</v>
      </c>
      <c r="BD2147" s="11">
        <f t="shared" si="3229"/>
        <v>0</v>
      </c>
      <c r="BE2147" s="11">
        <f t="shared" si="3229"/>
        <v>0</v>
      </c>
      <c r="BF2147" s="11">
        <f t="shared" si="3229"/>
        <v>0</v>
      </c>
      <c r="BG2147" s="11">
        <f t="shared" si="3229"/>
        <v>0</v>
      </c>
      <c r="BH2147" s="11">
        <f t="shared" si="3229"/>
        <v>0</v>
      </c>
      <c r="BI2147" s="11">
        <f t="shared" si="3229"/>
        <v>0</v>
      </c>
      <c r="BJ2147" s="11">
        <v>0</v>
      </c>
      <c r="BK2147" s="11">
        <v>0</v>
      </c>
    </row>
    <row r="2148" spans="1:63" ht="22.5" x14ac:dyDescent="0.25">
      <c r="A2148" s="4" t="s">
        <v>550</v>
      </c>
      <c r="B2148" s="4" t="s">
        <v>58</v>
      </c>
      <c r="C2148" s="4" t="s">
        <v>150</v>
      </c>
      <c r="D2148" s="107" t="s">
        <v>688</v>
      </c>
      <c r="E2148" s="106" t="s">
        <v>42</v>
      </c>
      <c r="F2148" s="106" t="s">
        <v>0</v>
      </c>
      <c r="G2148" s="2" t="s">
        <v>0</v>
      </c>
      <c r="H2148" s="2" t="s">
        <v>43</v>
      </c>
      <c r="I2148" s="12">
        <f>SUM(I2149)</f>
        <v>100</v>
      </c>
      <c r="J2148" s="12">
        <f t="shared" si="3227"/>
        <v>0</v>
      </c>
      <c r="K2148" s="12">
        <f t="shared" ref="K2148:Y2149" si="3230">SUM(K2149)</f>
        <v>0</v>
      </c>
      <c r="L2148" s="12">
        <f t="shared" si="3230"/>
        <v>0</v>
      </c>
      <c r="M2148" s="12">
        <f t="shared" si="3230"/>
        <v>0</v>
      </c>
      <c r="N2148" s="12">
        <f t="shared" si="3230"/>
        <v>0</v>
      </c>
      <c r="O2148" s="12">
        <f t="shared" si="3230"/>
        <v>0</v>
      </c>
      <c r="P2148" s="12">
        <f t="shared" si="3230"/>
        <v>0</v>
      </c>
      <c r="Q2148" s="12">
        <f t="shared" si="3230"/>
        <v>0</v>
      </c>
      <c r="R2148" s="12">
        <f t="shared" si="3230"/>
        <v>0</v>
      </c>
      <c r="S2148" s="12">
        <f t="shared" si="3230"/>
        <v>0</v>
      </c>
      <c r="T2148" s="12">
        <f t="shared" si="3230"/>
        <v>0</v>
      </c>
      <c r="U2148" s="12">
        <f t="shared" si="3230"/>
        <v>0</v>
      </c>
      <c r="V2148" s="12">
        <f t="shared" si="3230"/>
        <v>0</v>
      </c>
      <c r="W2148" s="12">
        <f t="shared" si="3230"/>
        <v>0</v>
      </c>
      <c r="X2148" s="12">
        <f t="shared" si="3230"/>
        <v>0</v>
      </c>
      <c r="Y2148" s="12">
        <f t="shared" si="3230"/>
        <v>0</v>
      </c>
      <c r="Z2148" s="12">
        <v>0</v>
      </c>
      <c r="AA2148" s="12">
        <v>0</v>
      </c>
      <c r="AB2148" s="12">
        <f t="shared" si="3228"/>
        <v>0</v>
      </c>
      <c r="AC2148" s="12">
        <f t="shared" ref="AC2148:AQ2149" si="3231">SUM(AC2149)</f>
        <v>0</v>
      </c>
      <c r="AD2148" s="12">
        <f t="shared" si="3231"/>
        <v>0</v>
      </c>
      <c r="AE2148" s="12">
        <f t="shared" si="3231"/>
        <v>0</v>
      </c>
      <c r="AF2148" s="12">
        <f t="shared" si="3231"/>
        <v>0</v>
      </c>
      <c r="AG2148" s="12">
        <f t="shared" si="3231"/>
        <v>0</v>
      </c>
      <c r="AH2148" s="12">
        <f t="shared" si="3231"/>
        <v>0</v>
      </c>
      <c r="AI2148" s="12">
        <f t="shared" si="3231"/>
        <v>0</v>
      </c>
      <c r="AJ2148" s="12">
        <f t="shared" si="3231"/>
        <v>0</v>
      </c>
      <c r="AK2148" s="12">
        <f t="shared" si="3231"/>
        <v>0</v>
      </c>
      <c r="AL2148" s="12">
        <f t="shared" si="3231"/>
        <v>0</v>
      </c>
      <c r="AM2148" s="12">
        <f t="shared" si="3231"/>
        <v>0</v>
      </c>
      <c r="AN2148" s="12">
        <f t="shared" si="3231"/>
        <v>0</v>
      </c>
      <c r="AO2148" s="12">
        <f t="shared" si="3231"/>
        <v>0</v>
      </c>
      <c r="AP2148" s="12">
        <f t="shared" si="3231"/>
        <v>0</v>
      </c>
      <c r="AQ2148" s="12">
        <f t="shared" si="3231"/>
        <v>0</v>
      </c>
      <c r="AR2148" s="12">
        <v>0</v>
      </c>
      <c r="AS2148" s="12">
        <v>0</v>
      </c>
      <c r="AT2148" s="12">
        <f t="shared" si="3229"/>
        <v>0</v>
      </c>
      <c r="AU2148" s="12">
        <f t="shared" ref="AU2148:BI2149" si="3232">SUM(AU2149)</f>
        <v>0</v>
      </c>
      <c r="AV2148" s="12">
        <f t="shared" si="3232"/>
        <v>0</v>
      </c>
      <c r="AW2148" s="12">
        <f t="shared" si="3232"/>
        <v>0</v>
      </c>
      <c r="AX2148" s="12">
        <f t="shared" si="3232"/>
        <v>0</v>
      </c>
      <c r="AY2148" s="12">
        <f t="shared" si="3232"/>
        <v>0</v>
      </c>
      <c r="AZ2148" s="12">
        <f t="shared" si="3232"/>
        <v>0</v>
      </c>
      <c r="BA2148" s="12">
        <f t="shared" si="3232"/>
        <v>0</v>
      </c>
      <c r="BB2148" s="12">
        <f t="shared" si="3232"/>
        <v>0</v>
      </c>
      <c r="BC2148" s="12">
        <f t="shared" si="3232"/>
        <v>0</v>
      </c>
      <c r="BD2148" s="12">
        <f t="shared" si="3232"/>
        <v>0</v>
      </c>
      <c r="BE2148" s="12">
        <f t="shared" si="3232"/>
        <v>0</v>
      </c>
      <c r="BF2148" s="12">
        <f t="shared" si="3232"/>
        <v>0</v>
      </c>
      <c r="BG2148" s="12">
        <f t="shared" si="3232"/>
        <v>0</v>
      </c>
      <c r="BH2148" s="12">
        <f t="shared" si="3232"/>
        <v>0</v>
      </c>
      <c r="BI2148" s="12">
        <f t="shared" si="3232"/>
        <v>0</v>
      </c>
      <c r="BJ2148" s="12">
        <v>0</v>
      </c>
      <c r="BK2148" s="12">
        <v>0</v>
      </c>
    </row>
    <row r="2149" spans="1:63" x14ac:dyDescent="0.25">
      <c r="A2149" s="1" t="s">
        <v>550</v>
      </c>
      <c r="B2149" s="1" t="s">
        <v>58</v>
      </c>
      <c r="C2149" s="1" t="s">
        <v>150</v>
      </c>
      <c r="D2149" s="110" t="s">
        <v>688</v>
      </c>
      <c r="E2149" s="110" t="s">
        <v>46</v>
      </c>
      <c r="F2149" s="107" t="s">
        <v>0</v>
      </c>
      <c r="G2149" s="13" t="s">
        <v>0</v>
      </c>
      <c r="H2149" s="2" t="s">
        <v>47</v>
      </c>
      <c r="I2149" s="12">
        <f>SUM(I2150)</f>
        <v>100</v>
      </c>
      <c r="J2149" s="12">
        <f t="shared" si="3227"/>
        <v>0</v>
      </c>
      <c r="K2149" s="12">
        <f t="shared" si="3230"/>
        <v>0</v>
      </c>
      <c r="L2149" s="12">
        <f t="shared" si="3230"/>
        <v>0</v>
      </c>
      <c r="M2149" s="12">
        <f t="shared" si="3230"/>
        <v>0</v>
      </c>
      <c r="N2149" s="12">
        <f t="shared" si="3230"/>
        <v>0</v>
      </c>
      <c r="O2149" s="12">
        <f t="shared" si="3230"/>
        <v>0</v>
      </c>
      <c r="P2149" s="12">
        <f t="shared" si="3230"/>
        <v>0</v>
      </c>
      <c r="Q2149" s="12">
        <f t="shared" si="3230"/>
        <v>0</v>
      </c>
      <c r="R2149" s="12">
        <f t="shared" si="3230"/>
        <v>0</v>
      </c>
      <c r="S2149" s="12">
        <f t="shared" si="3230"/>
        <v>0</v>
      </c>
      <c r="T2149" s="12">
        <f t="shared" si="3230"/>
        <v>0</v>
      </c>
      <c r="U2149" s="12">
        <f t="shared" si="3230"/>
        <v>0</v>
      </c>
      <c r="V2149" s="12">
        <f t="shared" si="3230"/>
        <v>0</v>
      </c>
      <c r="W2149" s="12">
        <f t="shared" si="3230"/>
        <v>0</v>
      </c>
      <c r="X2149" s="12">
        <f t="shared" si="3230"/>
        <v>0</v>
      </c>
      <c r="Y2149" s="12">
        <f t="shared" si="3230"/>
        <v>0</v>
      </c>
      <c r="Z2149" s="12">
        <v>0</v>
      </c>
      <c r="AA2149" s="12">
        <v>0</v>
      </c>
      <c r="AB2149" s="12">
        <f t="shared" si="3228"/>
        <v>0</v>
      </c>
      <c r="AC2149" s="12">
        <f t="shared" si="3231"/>
        <v>0</v>
      </c>
      <c r="AD2149" s="12">
        <f t="shared" si="3231"/>
        <v>0</v>
      </c>
      <c r="AE2149" s="12">
        <f t="shared" si="3231"/>
        <v>0</v>
      </c>
      <c r="AF2149" s="12">
        <f t="shared" si="3231"/>
        <v>0</v>
      </c>
      <c r="AG2149" s="12">
        <f t="shared" si="3231"/>
        <v>0</v>
      </c>
      <c r="AH2149" s="12">
        <f t="shared" si="3231"/>
        <v>0</v>
      </c>
      <c r="AI2149" s="12">
        <f t="shared" si="3231"/>
        <v>0</v>
      </c>
      <c r="AJ2149" s="12">
        <f t="shared" si="3231"/>
        <v>0</v>
      </c>
      <c r="AK2149" s="12">
        <f t="shared" si="3231"/>
        <v>0</v>
      </c>
      <c r="AL2149" s="12">
        <f t="shared" si="3231"/>
        <v>0</v>
      </c>
      <c r="AM2149" s="12">
        <f t="shared" si="3231"/>
        <v>0</v>
      </c>
      <c r="AN2149" s="12">
        <f t="shared" si="3231"/>
        <v>0</v>
      </c>
      <c r="AO2149" s="12">
        <f t="shared" si="3231"/>
        <v>0</v>
      </c>
      <c r="AP2149" s="12">
        <f t="shared" si="3231"/>
        <v>0</v>
      </c>
      <c r="AQ2149" s="12">
        <f t="shared" si="3231"/>
        <v>0</v>
      </c>
      <c r="AR2149" s="12">
        <v>0</v>
      </c>
      <c r="AS2149" s="12">
        <v>0</v>
      </c>
      <c r="AT2149" s="12">
        <f t="shared" si="3229"/>
        <v>0</v>
      </c>
      <c r="AU2149" s="12">
        <f t="shared" si="3232"/>
        <v>0</v>
      </c>
      <c r="AV2149" s="12">
        <f t="shared" si="3232"/>
        <v>0</v>
      </c>
      <c r="AW2149" s="12">
        <f t="shared" si="3232"/>
        <v>0</v>
      </c>
      <c r="AX2149" s="12">
        <f t="shared" si="3232"/>
        <v>0</v>
      </c>
      <c r="AY2149" s="12">
        <f t="shared" si="3232"/>
        <v>0</v>
      </c>
      <c r="AZ2149" s="12">
        <f t="shared" si="3232"/>
        <v>0</v>
      </c>
      <c r="BA2149" s="12">
        <f t="shared" si="3232"/>
        <v>0</v>
      </c>
      <c r="BB2149" s="12">
        <f t="shared" si="3232"/>
        <v>0</v>
      </c>
      <c r="BC2149" s="12">
        <f t="shared" si="3232"/>
        <v>0</v>
      </c>
      <c r="BD2149" s="12">
        <f t="shared" si="3232"/>
        <v>0</v>
      </c>
      <c r="BE2149" s="12">
        <f t="shared" si="3232"/>
        <v>0</v>
      </c>
      <c r="BF2149" s="12">
        <f t="shared" si="3232"/>
        <v>0</v>
      </c>
      <c r="BG2149" s="12">
        <f t="shared" si="3232"/>
        <v>0</v>
      </c>
      <c r="BH2149" s="12">
        <f t="shared" si="3232"/>
        <v>0</v>
      </c>
      <c r="BI2149" s="12">
        <f t="shared" si="3232"/>
        <v>0</v>
      </c>
      <c r="BJ2149" s="12">
        <v>0</v>
      </c>
      <c r="BK2149" s="12">
        <v>0</v>
      </c>
    </row>
    <row r="2150" spans="1:63" ht="22.5" x14ac:dyDescent="0.25">
      <c r="A2150" s="4" t="s">
        <v>550</v>
      </c>
      <c r="B2150" s="4" t="s">
        <v>58</v>
      </c>
      <c r="C2150" s="4" t="s">
        <v>150</v>
      </c>
      <c r="D2150" s="107" t="s">
        <v>688</v>
      </c>
      <c r="E2150" s="117">
        <v>6148</v>
      </c>
      <c r="F2150" s="107" t="s">
        <v>697</v>
      </c>
      <c r="G2150" s="103" t="s">
        <v>1656</v>
      </c>
      <c r="H2150" s="13" t="s">
        <v>115</v>
      </c>
      <c r="I2150" s="14">
        <v>100</v>
      </c>
      <c r="J2150" s="14">
        <v>0</v>
      </c>
      <c r="K2150" s="14"/>
      <c r="L2150" s="14"/>
      <c r="M2150" s="14"/>
      <c r="N2150" s="14"/>
      <c r="O2150" s="14"/>
      <c r="P2150" s="14">
        <f t="shared" si="3164"/>
        <v>0</v>
      </c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v>0</v>
      </c>
      <c r="AA2150" s="14">
        <v>0</v>
      </c>
      <c r="AB2150" s="14">
        <v>0</v>
      </c>
      <c r="AC2150" s="14"/>
      <c r="AD2150" s="14"/>
      <c r="AE2150" s="14"/>
      <c r="AF2150" s="14"/>
      <c r="AG2150" s="14"/>
      <c r="AH2150" s="14">
        <f t="shared" si="3165"/>
        <v>0</v>
      </c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>
        <v>0</v>
      </c>
      <c r="AS2150" s="14">
        <v>0</v>
      </c>
      <c r="AT2150" s="14">
        <v>0</v>
      </c>
      <c r="AU2150" s="14"/>
      <c r="AV2150" s="14"/>
      <c r="AW2150" s="14"/>
      <c r="AX2150" s="14"/>
      <c r="AY2150" s="14"/>
      <c r="AZ2150" s="14">
        <f t="shared" si="3166"/>
        <v>0</v>
      </c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>
        <v>0</v>
      </c>
      <c r="BK2150" s="14">
        <v>0</v>
      </c>
    </row>
    <row r="2151" spans="1:63" ht="33.75" x14ac:dyDescent="0.25">
      <c r="A2151" s="1" t="s">
        <v>0</v>
      </c>
      <c r="B2151" s="1" t="s">
        <v>0</v>
      </c>
      <c r="C2151" s="1" t="s">
        <v>0</v>
      </c>
      <c r="D2151" s="106" t="s">
        <v>0</v>
      </c>
      <c r="E2151" s="106" t="s">
        <v>0</v>
      </c>
      <c r="F2151" s="106" t="s">
        <v>0</v>
      </c>
      <c r="G2151" s="2" t="s">
        <v>0</v>
      </c>
      <c r="H2151" s="10" t="s">
        <v>49</v>
      </c>
      <c r="I2151" s="11">
        <f>SUM(I2152)</f>
        <v>28740</v>
      </c>
      <c r="J2151" s="11">
        <f t="shared" ref="J2151:Y2151" si="3233">SUM(J2152)</f>
        <v>56250</v>
      </c>
      <c r="K2151" s="11">
        <f t="shared" si="3233"/>
        <v>0</v>
      </c>
      <c r="L2151" s="11">
        <f t="shared" si="3233"/>
        <v>0</v>
      </c>
      <c r="M2151" s="11">
        <f t="shared" si="3233"/>
        <v>0</v>
      </c>
      <c r="N2151" s="11">
        <f t="shared" si="3233"/>
        <v>0</v>
      </c>
      <c r="O2151" s="11">
        <f t="shared" si="3233"/>
        <v>0</v>
      </c>
      <c r="P2151" s="11">
        <f t="shared" si="3233"/>
        <v>56250</v>
      </c>
      <c r="Q2151" s="11">
        <f t="shared" si="3233"/>
        <v>0</v>
      </c>
      <c r="R2151" s="11">
        <f t="shared" si="3233"/>
        <v>0</v>
      </c>
      <c r="S2151" s="11">
        <f t="shared" si="3233"/>
        <v>0</v>
      </c>
      <c r="T2151" s="11">
        <f t="shared" si="3233"/>
        <v>0</v>
      </c>
      <c r="U2151" s="11">
        <f t="shared" si="3233"/>
        <v>0</v>
      </c>
      <c r="V2151" s="11">
        <f t="shared" si="3233"/>
        <v>0</v>
      </c>
      <c r="W2151" s="11">
        <f t="shared" si="3233"/>
        <v>0</v>
      </c>
      <c r="X2151" s="11">
        <f t="shared" si="3233"/>
        <v>0</v>
      </c>
      <c r="Y2151" s="11">
        <f t="shared" si="3233"/>
        <v>0</v>
      </c>
      <c r="Z2151" s="11">
        <v>0</v>
      </c>
      <c r="AA2151" s="11">
        <v>56250</v>
      </c>
      <c r="AB2151" s="11">
        <f t="shared" ref="AB2151:AQ2151" si="3234">SUM(AB2152)</f>
        <v>0</v>
      </c>
      <c r="AC2151" s="11">
        <f t="shared" si="3234"/>
        <v>0</v>
      </c>
      <c r="AD2151" s="11">
        <f t="shared" si="3234"/>
        <v>0</v>
      </c>
      <c r="AE2151" s="11">
        <f t="shared" si="3234"/>
        <v>0</v>
      </c>
      <c r="AF2151" s="11">
        <f t="shared" si="3234"/>
        <v>0</v>
      </c>
      <c r="AG2151" s="11">
        <f t="shared" si="3234"/>
        <v>0</v>
      </c>
      <c r="AH2151" s="11">
        <f t="shared" si="3234"/>
        <v>0</v>
      </c>
      <c r="AI2151" s="11">
        <f t="shared" si="3234"/>
        <v>0</v>
      </c>
      <c r="AJ2151" s="11">
        <f t="shared" si="3234"/>
        <v>0</v>
      </c>
      <c r="AK2151" s="11">
        <f t="shared" si="3234"/>
        <v>0</v>
      </c>
      <c r="AL2151" s="11">
        <f t="shared" si="3234"/>
        <v>0</v>
      </c>
      <c r="AM2151" s="11">
        <f t="shared" si="3234"/>
        <v>0</v>
      </c>
      <c r="AN2151" s="11">
        <f t="shared" si="3234"/>
        <v>0</v>
      </c>
      <c r="AO2151" s="11">
        <f t="shared" si="3234"/>
        <v>0</v>
      </c>
      <c r="AP2151" s="11">
        <f t="shared" si="3234"/>
        <v>0</v>
      </c>
      <c r="AQ2151" s="11">
        <f t="shared" si="3234"/>
        <v>0</v>
      </c>
      <c r="AR2151" s="11">
        <v>0</v>
      </c>
      <c r="AS2151" s="11">
        <v>0</v>
      </c>
      <c r="AT2151" s="11">
        <f t="shared" ref="AT2151:BI2151" si="3235">SUM(AT2152)</f>
        <v>0</v>
      </c>
      <c r="AU2151" s="11">
        <f t="shared" si="3235"/>
        <v>3491</v>
      </c>
      <c r="AV2151" s="11">
        <f t="shared" si="3235"/>
        <v>0</v>
      </c>
      <c r="AW2151" s="11">
        <f t="shared" si="3235"/>
        <v>30001</v>
      </c>
      <c r="AX2151" s="11">
        <f t="shared" si="3235"/>
        <v>0</v>
      </c>
      <c r="AY2151" s="11">
        <f t="shared" si="3235"/>
        <v>0</v>
      </c>
      <c r="AZ2151" s="11">
        <f t="shared" si="3235"/>
        <v>33492</v>
      </c>
      <c r="BA2151" s="11">
        <f t="shared" si="3235"/>
        <v>0</v>
      </c>
      <c r="BB2151" s="11">
        <f t="shared" si="3235"/>
        <v>0</v>
      </c>
      <c r="BC2151" s="11">
        <f t="shared" si="3235"/>
        <v>3491</v>
      </c>
      <c r="BD2151" s="11">
        <f t="shared" si="3235"/>
        <v>30001</v>
      </c>
      <c r="BE2151" s="11">
        <f t="shared" si="3235"/>
        <v>0</v>
      </c>
      <c r="BF2151" s="11">
        <f t="shared" si="3235"/>
        <v>0</v>
      </c>
      <c r="BG2151" s="11">
        <f t="shared" si="3235"/>
        <v>0</v>
      </c>
      <c r="BH2151" s="11">
        <f t="shared" si="3235"/>
        <v>0</v>
      </c>
      <c r="BI2151" s="11">
        <f t="shared" si="3235"/>
        <v>0</v>
      </c>
      <c r="BJ2151" s="11">
        <v>33492</v>
      </c>
      <c r="BK2151" s="11">
        <v>0</v>
      </c>
    </row>
    <row r="2152" spans="1:63" x14ac:dyDescent="0.25">
      <c r="A2152" s="4" t="s">
        <v>550</v>
      </c>
      <c r="B2152" s="4" t="s">
        <v>58</v>
      </c>
      <c r="C2152" s="4" t="s">
        <v>150</v>
      </c>
      <c r="D2152" s="107" t="s">
        <v>688</v>
      </c>
      <c r="E2152" s="106" t="s">
        <v>50</v>
      </c>
      <c r="F2152" s="106" t="s">
        <v>0</v>
      </c>
      <c r="G2152" s="2" t="s">
        <v>0</v>
      </c>
      <c r="H2152" s="2" t="s">
        <v>51</v>
      </c>
      <c r="I2152" s="12">
        <f>SUM(I2153:I2154)</f>
        <v>28740</v>
      </c>
      <c r="J2152" s="12">
        <f t="shared" ref="J2152:Y2152" si="3236">SUM(J2153:J2154)</f>
        <v>56250</v>
      </c>
      <c r="K2152" s="12">
        <f t="shared" si="3236"/>
        <v>0</v>
      </c>
      <c r="L2152" s="12">
        <f t="shared" si="3236"/>
        <v>0</v>
      </c>
      <c r="M2152" s="12">
        <f t="shared" si="3236"/>
        <v>0</v>
      </c>
      <c r="N2152" s="12">
        <f t="shared" si="3236"/>
        <v>0</v>
      </c>
      <c r="O2152" s="12">
        <f t="shared" si="3236"/>
        <v>0</v>
      </c>
      <c r="P2152" s="12">
        <f t="shared" ref="P2152" si="3237">SUM(P2153:P2154)</f>
        <v>56250</v>
      </c>
      <c r="Q2152" s="12">
        <f t="shared" si="3236"/>
        <v>0</v>
      </c>
      <c r="R2152" s="12">
        <f t="shared" si="3236"/>
        <v>0</v>
      </c>
      <c r="S2152" s="12">
        <f t="shared" si="3236"/>
        <v>0</v>
      </c>
      <c r="T2152" s="12">
        <f t="shared" si="3236"/>
        <v>0</v>
      </c>
      <c r="U2152" s="12">
        <f t="shared" si="3236"/>
        <v>0</v>
      </c>
      <c r="V2152" s="12">
        <f t="shared" si="3236"/>
        <v>0</v>
      </c>
      <c r="W2152" s="12">
        <f t="shared" si="3236"/>
        <v>0</v>
      </c>
      <c r="X2152" s="12">
        <f t="shared" si="3236"/>
        <v>0</v>
      </c>
      <c r="Y2152" s="12">
        <f t="shared" si="3236"/>
        <v>0</v>
      </c>
      <c r="Z2152" s="12">
        <v>0</v>
      </c>
      <c r="AA2152" s="12">
        <v>56250</v>
      </c>
      <c r="AB2152" s="12">
        <f t="shared" ref="AB2152:AQ2152" si="3238">SUM(AB2153:AB2154)</f>
        <v>0</v>
      </c>
      <c r="AC2152" s="12">
        <f t="shared" si="3238"/>
        <v>0</v>
      </c>
      <c r="AD2152" s="12">
        <f t="shared" si="3238"/>
        <v>0</v>
      </c>
      <c r="AE2152" s="12">
        <f t="shared" si="3238"/>
        <v>0</v>
      </c>
      <c r="AF2152" s="12">
        <f t="shared" si="3238"/>
        <v>0</v>
      </c>
      <c r="AG2152" s="12">
        <f t="shared" si="3238"/>
        <v>0</v>
      </c>
      <c r="AH2152" s="12">
        <f t="shared" ref="AH2152" si="3239">SUM(AH2153:AH2154)</f>
        <v>0</v>
      </c>
      <c r="AI2152" s="12">
        <f t="shared" si="3238"/>
        <v>0</v>
      </c>
      <c r="AJ2152" s="12">
        <f t="shared" si="3238"/>
        <v>0</v>
      </c>
      <c r="AK2152" s="12">
        <f t="shared" si="3238"/>
        <v>0</v>
      </c>
      <c r="AL2152" s="12">
        <f t="shared" si="3238"/>
        <v>0</v>
      </c>
      <c r="AM2152" s="12">
        <f t="shared" si="3238"/>
        <v>0</v>
      </c>
      <c r="AN2152" s="12">
        <f t="shared" si="3238"/>
        <v>0</v>
      </c>
      <c r="AO2152" s="12">
        <f t="shared" si="3238"/>
        <v>0</v>
      </c>
      <c r="AP2152" s="12">
        <f t="shared" si="3238"/>
        <v>0</v>
      </c>
      <c r="AQ2152" s="12">
        <f t="shared" si="3238"/>
        <v>0</v>
      </c>
      <c r="AR2152" s="12">
        <v>0</v>
      </c>
      <c r="AS2152" s="12">
        <v>0</v>
      </c>
      <c r="AT2152" s="12">
        <f t="shared" ref="AT2152:BI2152" si="3240">SUM(AT2153:AT2154)</f>
        <v>0</v>
      </c>
      <c r="AU2152" s="12">
        <f t="shared" si="3240"/>
        <v>3491</v>
      </c>
      <c r="AV2152" s="12">
        <f t="shared" si="3240"/>
        <v>0</v>
      </c>
      <c r="AW2152" s="12">
        <f t="shared" si="3240"/>
        <v>30001</v>
      </c>
      <c r="AX2152" s="12">
        <f t="shared" si="3240"/>
        <v>0</v>
      </c>
      <c r="AY2152" s="12">
        <f t="shared" si="3240"/>
        <v>0</v>
      </c>
      <c r="AZ2152" s="12">
        <f t="shared" ref="AZ2152" si="3241">SUM(AZ2153:AZ2154)</f>
        <v>33492</v>
      </c>
      <c r="BA2152" s="12">
        <f t="shared" si="3240"/>
        <v>0</v>
      </c>
      <c r="BB2152" s="12">
        <f t="shared" si="3240"/>
        <v>0</v>
      </c>
      <c r="BC2152" s="12">
        <f t="shared" si="3240"/>
        <v>3491</v>
      </c>
      <c r="BD2152" s="12">
        <f t="shared" si="3240"/>
        <v>30001</v>
      </c>
      <c r="BE2152" s="12">
        <f t="shared" si="3240"/>
        <v>0</v>
      </c>
      <c r="BF2152" s="12">
        <f t="shared" si="3240"/>
        <v>0</v>
      </c>
      <c r="BG2152" s="12">
        <f t="shared" si="3240"/>
        <v>0</v>
      </c>
      <c r="BH2152" s="12">
        <f t="shared" si="3240"/>
        <v>0</v>
      </c>
      <c r="BI2152" s="12">
        <f t="shared" si="3240"/>
        <v>0</v>
      </c>
      <c r="BJ2152" s="12">
        <v>33492</v>
      </c>
      <c r="BK2152" s="12">
        <v>0</v>
      </c>
    </row>
    <row r="2153" spans="1:63" x14ac:dyDescent="0.25">
      <c r="A2153" s="4" t="s">
        <v>550</v>
      </c>
      <c r="B2153" s="4" t="s">
        <v>58</v>
      </c>
      <c r="C2153" s="4" t="s">
        <v>150</v>
      </c>
      <c r="D2153" s="107" t="s">
        <v>688</v>
      </c>
      <c r="E2153" s="117">
        <v>8213</v>
      </c>
      <c r="F2153" s="107"/>
      <c r="G2153" s="103" t="s">
        <v>1656</v>
      </c>
      <c r="H2153" s="13" t="s">
        <v>53</v>
      </c>
      <c r="I2153" s="14">
        <v>28640</v>
      </c>
      <c r="J2153" s="14">
        <v>56250</v>
      </c>
      <c r="K2153" s="14"/>
      <c r="L2153" s="14"/>
      <c r="M2153" s="14"/>
      <c r="N2153" s="14"/>
      <c r="O2153" s="14"/>
      <c r="P2153" s="14">
        <f t="shared" si="3164"/>
        <v>56250</v>
      </c>
      <c r="Q2153" s="14"/>
      <c r="R2153" s="14"/>
      <c r="S2153" s="14"/>
      <c r="T2153" s="14"/>
      <c r="U2153" s="14"/>
      <c r="V2153" s="14"/>
      <c r="W2153" s="14"/>
      <c r="X2153" s="14"/>
      <c r="Y2153" s="14"/>
      <c r="Z2153" s="14">
        <v>0</v>
      </c>
      <c r="AA2153" s="14">
        <v>56250</v>
      </c>
      <c r="AB2153" s="14">
        <v>0</v>
      </c>
      <c r="AC2153" s="14"/>
      <c r="AD2153" s="14"/>
      <c r="AE2153" s="14"/>
      <c r="AF2153" s="14"/>
      <c r="AG2153" s="14"/>
      <c r="AH2153" s="14">
        <f t="shared" si="3165"/>
        <v>0</v>
      </c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>
        <v>0</v>
      </c>
      <c r="AS2153" s="14">
        <v>0</v>
      </c>
      <c r="AT2153" s="14">
        <v>0</v>
      </c>
      <c r="AU2153" s="14">
        <v>3491</v>
      </c>
      <c r="AV2153" s="14"/>
      <c r="AW2153" s="14">
        <f>10001+20000</f>
        <v>30001</v>
      </c>
      <c r="AX2153" s="14"/>
      <c r="AY2153" s="14"/>
      <c r="AZ2153" s="14">
        <f t="shared" si="3166"/>
        <v>33492</v>
      </c>
      <c r="BA2153" s="14"/>
      <c r="BB2153" s="14"/>
      <c r="BC2153" s="14">
        <f>3491</f>
        <v>3491</v>
      </c>
      <c r="BD2153" s="14">
        <f>10001+20000</f>
        <v>30001</v>
      </c>
      <c r="BE2153" s="14"/>
      <c r="BF2153" s="14"/>
      <c r="BG2153" s="14"/>
      <c r="BH2153" s="14"/>
      <c r="BI2153" s="14"/>
      <c r="BJ2153" s="14">
        <v>33492</v>
      </c>
      <c r="BK2153" s="14">
        <v>0</v>
      </c>
    </row>
    <row r="2154" spans="1:63" x14ac:dyDescent="0.25">
      <c r="A2154" s="4" t="s">
        <v>550</v>
      </c>
      <c r="B2154" s="4" t="s">
        <v>58</v>
      </c>
      <c r="C2154" s="4" t="s">
        <v>150</v>
      </c>
      <c r="D2154" s="107" t="s">
        <v>688</v>
      </c>
      <c r="E2154" s="117">
        <v>8216</v>
      </c>
      <c r="F2154" s="107"/>
      <c r="G2154" s="103" t="s">
        <v>1656</v>
      </c>
      <c r="H2154" s="13" t="s">
        <v>110</v>
      </c>
      <c r="I2154" s="14">
        <v>100</v>
      </c>
      <c r="J2154" s="14">
        <v>0</v>
      </c>
      <c r="K2154" s="14"/>
      <c r="L2154" s="14"/>
      <c r="M2154" s="14"/>
      <c r="N2154" s="14"/>
      <c r="O2154" s="14"/>
      <c r="P2154" s="14">
        <f t="shared" ref="P2154:P2217" si="3242">J2154+K2154+L2154+M2154+N2154+O2154</f>
        <v>0</v>
      </c>
      <c r="Q2154" s="14"/>
      <c r="R2154" s="14"/>
      <c r="S2154" s="14"/>
      <c r="T2154" s="14"/>
      <c r="U2154" s="14"/>
      <c r="V2154" s="14"/>
      <c r="W2154" s="14"/>
      <c r="X2154" s="14"/>
      <c r="Y2154" s="14"/>
      <c r="Z2154" s="14">
        <v>0</v>
      </c>
      <c r="AA2154" s="14">
        <v>0</v>
      </c>
      <c r="AB2154" s="14">
        <v>0</v>
      </c>
      <c r="AC2154" s="14"/>
      <c r="AD2154" s="14"/>
      <c r="AE2154" s="14"/>
      <c r="AF2154" s="14"/>
      <c r="AG2154" s="14"/>
      <c r="AH2154" s="14">
        <f t="shared" ref="AH2154:AH2217" si="3243">AB2154+AC2154+AD2154+AE2154+AF2154+AG2154</f>
        <v>0</v>
      </c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>
        <v>0</v>
      </c>
      <c r="AS2154" s="14">
        <v>0</v>
      </c>
      <c r="AT2154" s="14">
        <v>0</v>
      </c>
      <c r="AU2154" s="14"/>
      <c r="AV2154" s="14"/>
      <c r="AW2154" s="14"/>
      <c r="AX2154" s="14"/>
      <c r="AY2154" s="14"/>
      <c r="AZ2154" s="14">
        <f t="shared" ref="AZ2154:AZ2217" si="3244">AT2154+AU2154+AV2154+AW2154+AX2154+AY2154</f>
        <v>0</v>
      </c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>
        <v>0</v>
      </c>
      <c r="BK2154" s="14">
        <v>0</v>
      </c>
    </row>
    <row r="2155" spans="1:63" x14ac:dyDescent="0.25">
      <c r="A2155" s="13" t="s">
        <v>0</v>
      </c>
      <c r="B2155" s="13" t="s">
        <v>0</v>
      </c>
      <c r="C2155" s="13" t="s">
        <v>0</v>
      </c>
      <c r="D2155" s="103" t="s">
        <v>0</v>
      </c>
      <c r="E2155" s="103" t="s">
        <v>0</v>
      </c>
      <c r="F2155" s="103" t="s">
        <v>0</v>
      </c>
      <c r="G2155" s="13" t="s">
        <v>0</v>
      </c>
      <c r="H2155" s="10" t="s">
        <v>698</v>
      </c>
      <c r="I2155" s="11">
        <f>SUM(I2151,I2147,I2123)</f>
        <v>2256359</v>
      </c>
      <c r="J2155" s="11">
        <f t="shared" ref="J2155:Y2155" si="3245">SUM(J2151,J2147,J2123)</f>
        <v>112500</v>
      </c>
      <c r="K2155" s="11">
        <f t="shared" si="3245"/>
        <v>0</v>
      </c>
      <c r="L2155" s="11">
        <f t="shared" si="3245"/>
        <v>0</v>
      </c>
      <c r="M2155" s="11">
        <f t="shared" si="3245"/>
        <v>0</v>
      </c>
      <c r="N2155" s="11">
        <f t="shared" si="3245"/>
        <v>0</v>
      </c>
      <c r="O2155" s="11">
        <f t="shared" si="3245"/>
        <v>0</v>
      </c>
      <c r="P2155" s="11">
        <f t="shared" si="3245"/>
        <v>112500</v>
      </c>
      <c r="Q2155" s="11">
        <f t="shared" si="3245"/>
        <v>0</v>
      </c>
      <c r="R2155" s="11">
        <f t="shared" si="3245"/>
        <v>0</v>
      </c>
      <c r="S2155" s="11">
        <f t="shared" si="3245"/>
        <v>10000</v>
      </c>
      <c r="T2155" s="11">
        <f t="shared" si="3245"/>
        <v>0</v>
      </c>
      <c r="U2155" s="11">
        <f t="shared" si="3245"/>
        <v>0</v>
      </c>
      <c r="V2155" s="11">
        <f t="shared" si="3245"/>
        <v>0</v>
      </c>
      <c r="W2155" s="11">
        <f t="shared" si="3245"/>
        <v>0</v>
      </c>
      <c r="X2155" s="11">
        <f t="shared" si="3245"/>
        <v>0</v>
      </c>
      <c r="Y2155" s="11">
        <f t="shared" si="3245"/>
        <v>0</v>
      </c>
      <c r="Z2155" s="11">
        <v>10000</v>
      </c>
      <c r="AA2155" s="11">
        <v>102500</v>
      </c>
      <c r="AB2155" s="11">
        <f t="shared" ref="AB2155:AQ2155" si="3246">SUM(AB2151,AB2147,AB2123)</f>
        <v>0</v>
      </c>
      <c r="AC2155" s="11">
        <f t="shared" si="3246"/>
        <v>0</v>
      </c>
      <c r="AD2155" s="11">
        <f t="shared" si="3246"/>
        <v>0</v>
      </c>
      <c r="AE2155" s="11">
        <f t="shared" si="3246"/>
        <v>0</v>
      </c>
      <c r="AF2155" s="11">
        <f t="shared" si="3246"/>
        <v>0</v>
      </c>
      <c r="AG2155" s="11">
        <f t="shared" si="3246"/>
        <v>0</v>
      </c>
      <c r="AH2155" s="11">
        <f t="shared" si="3246"/>
        <v>0</v>
      </c>
      <c r="AI2155" s="11">
        <f t="shared" si="3246"/>
        <v>0</v>
      </c>
      <c r="AJ2155" s="11">
        <f t="shared" si="3246"/>
        <v>0</v>
      </c>
      <c r="AK2155" s="11">
        <f t="shared" si="3246"/>
        <v>0</v>
      </c>
      <c r="AL2155" s="11">
        <f t="shared" si="3246"/>
        <v>0</v>
      </c>
      <c r="AM2155" s="11">
        <f t="shared" si="3246"/>
        <v>0</v>
      </c>
      <c r="AN2155" s="11">
        <f t="shared" si="3246"/>
        <v>0</v>
      </c>
      <c r="AO2155" s="11">
        <f t="shared" si="3246"/>
        <v>0</v>
      </c>
      <c r="AP2155" s="11">
        <f t="shared" si="3246"/>
        <v>0</v>
      </c>
      <c r="AQ2155" s="11">
        <f t="shared" si="3246"/>
        <v>0</v>
      </c>
      <c r="AR2155" s="11">
        <v>0</v>
      </c>
      <c r="AS2155" s="11">
        <v>0</v>
      </c>
      <c r="AT2155" s="11">
        <f t="shared" ref="AT2155:BI2155" si="3247">SUM(AT2151,AT2147,AT2123)</f>
        <v>0</v>
      </c>
      <c r="AU2155" s="11">
        <f t="shared" si="3247"/>
        <v>9576</v>
      </c>
      <c r="AV2155" s="11">
        <f t="shared" si="3247"/>
        <v>0</v>
      </c>
      <c r="AW2155" s="11">
        <f t="shared" si="3247"/>
        <v>30001</v>
      </c>
      <c r="AX2155" s="11">
        <f t="shared" si="3247"/>
        <v>0</v>
      </c>
      <c r="AY2155" s="11">
        <f t="shared" si="3247"/>
        <v>0</v>
      </c>
      <c r="AZ2155" s="11">
        <f t="shared" si="3247"/>
        <v>39577</v>
      </c>
      <c r="BA2155" s="11">
        <f t="shared" si="3247"/>
        <v>0</v>
      </c>
      <c r="BB2155" s="11">
        <f t="shared" si="3247"/>
        <v>0</v>
      </c>
      <c r="BC2155" s="11">
        <f t="shared" si="3247"/>
        <v>9576</v>
      </c>
      <c r="BD2155" s="11">
        <f t="shared" si="3247"/>
        <v>30001</v>
      </c>
      <c r="BE2155" s="11">
        <f t="shared" si="3247"/>
        <v>0</v>
      </c>
      <c r="BF2155" s="11">
        <f t="shared" si="3247"/>
        <v>0</v>
      </c>
      <c r="BG2155" s="11">
        <f t="shared" si="3247"/>
        <v>0</v>
      </c>
      <c r="BH2155" s="11">
        <f t="shared" si="3247"/>
        <v>0</v>
      </c>
      <c r="BI2155" s="11">
        <f t="shared" si="3247"/>
        <v>0</v>
      </c>
      <c r="BJ2155" s="11">
        <v>39577</v>
      </c>
      <c r="BK2155" s="11">
        <v>0</v>
      </c>
    </row>
    <row r="2156" spans="1:63" ht="15.75" thickBot="1" x14ac:dyDescent="0.3">
      <c r="A2156" s="13" t="s">
        <v>0</v>
      </c>
      <c r="B2156" s="13" t="s">
        <v>0</v>
      </c>
      <c r="C2156" s="13" t="s">
        <v>0</v>
      </c>
      <c r="D2156" s="103" t="s">
        <v>0</v>
      </c>
      <c r="E2156" s="103" t="s">
        <v>0</v>
      </c>
      <c r="F2156" s="103" t="s">
        <v>0</v>
      </c>
      <c r="G2156" s="13" t="s">
        <v>0</v>
      </c>
      <c r="H2156" s="2" t="s">
        <v>55</v>
      </c>
      <c r="I2156" s="12">
        <v>60</v>
      </c>
      <c r="J2156" s="13" t="s">
        <v>0</v>
      </c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>
        <v>0</v>
      </c>
      <c r="AA2156" s="13"/>
      <c r="AB2156" s="13" t="s">
        <v>0</v>
      </c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>
        <v>0</v>
      </c>
      <c r="AS2156" s="13"/>
      <c r="AT2156" s="13" t="s">
        <v>0</v>
      </c>
      <c r="AU2156" s="13"/>
      <c r="AV2156" s="13"/>
      <c r="AW2156" s="13"/>
      <c r="AX2156" s="13"/>
      <c r="AY2156" s="13"/>
      <c r="AZ2156" s="13"/>
      <c r="BA2156" s="13"/>
      <c r="BB2156" s="13"/>
      <c r="BC2156" s="13"/>
      <c r="BD2156" s="13"/>
      <c r="BE2156" s="13"/>
      <c r="BF2156" s="13"/>
      <c r="BG2156" s="13"/>
      <c r="BH2156" s="13"/>
      <c r="BI2156" s="13"/>
      <c r="BJ2156" s="13">
        <v>0</v>
      </c>
      <c r="BK2156" s="13"/>
    </row>
    <row r="2157" spans="1:63" ht="69.75" customHeight="1" thickBot="1" x14ac:dyDescent="0.3">
      <c r="A2157" s="148" t="s">
        <v>0</v>
      </c>
      <c r="B2157" s="148" t="s">
        <v>0</v>
      </c>
      <c r="C2157" s="148" t="s">
        <v>0</v>
      </c>
      <c r="D2157" s="151" t="s">
        <v>0</v>
      </c>
      <c r="E2157" s="151" t="s">
        <v>0</v>
      </c>
      <c r="F2157" s="151" t="s">
        <v>0</v>
      </c>
      <c r="G2157" s="154" t="s">
        <v>0</v>
      </c>
      <c r="H2157" s="5" t="s">
        <v>56</v>
      </c>
      <c r="I2157" s="5" t="s">
        <v>9</v>
      </c>
      <c r="J2157" s="94" t="s">
        <v>10</v>
      </c>
      <c r="K2157" s="94" t="s">
        <v>1602</v>
      </c>
      <c r="L2157" s="94" t="s">
        <v>1535</v>
      </c>
      <c r="M2157" s="94" t="s">
        <v>1591</v>
      </c>
      <c r="N2157" s="94" t="s">
        <v>1592</v>
      </c>
      <c r="O2157" s="94" t="s">
        <v>1593</v>
      </c>
      <c r="P2157" s="94" t="s">
        <v>1606</v>
      </c>
      <c r="Q2157" s="94" t="s">
        <v>1603</v>
      </c>
      <c r="R2157" s="94" t="s">
        <v>1594</v>
      </c>
      <c r="S2157" s="94" t="s">
        <v>1595</v>
      </c>
      <c r="T2157" s="94" t="s">
        <v>1596</v>
      </c>
      <c r="U2157" s="94" t="s">
        <v>1597</v>
      </c>
      <c r="V2157" s="94" t="s">
        <v>1598</v>
      </c>
      <c r="W2157" s="94" t="s">
        <v>1599</v>
      </c>
      <c r="X2157" s="94" t="s">
        <v>1604</v>
      </c>
      <c r="Y2157" s="94" t="s">
        <v>1605</v>
      </c>
      <c r="Z2157" s="94" t="s">
        <v>1600</v>
      </c>
      <c r="AA2157" s="94" t="s">
        <v>1601</v>
      </c>
      <c r="AB2157" s="95" t="s">
        <v>11</v>
      </c>
      <c r="AC2157" s="95" t="s">
        <v>1602</v>
      </c>
      <c r="AD2157" s="95" t="s">
        <v>1535</v>
      </c>
      <c r="AE2157" s="95" t="s">
        <v>1591</v>
      </c>
      <c r="AF2157" s="95" t="s">
        <v>1592</v>
      </c>
      <c r="AG2157" s="95" t="s">
        <v>1593</v>
      </c>
      <c r="AH2157" s="95" t="s">
        <v>1607</v>
      </c>
      <c r="AI2157" s="95" t="s">
        <v>1603</v>
      </c>
      <c r="AJ2157" s="95" t="s">
        <v>1594</v>
      </c>
      <c r="AK2157" s="95" t="s">
        <v>1595</v>
      </c>
      <c r="AL2157" s="95" t="s">
        <v>1596</v>
      </c>
      <c r="AM2157" s="95" t="s">
        <v>1597</v>
      </c>
      <c r="AN2157" s="95" t="s">
        <v>1598</v>
      </c>
      <c r="AO2157" s="95" t="s">
        <v>1599</v>
      </c>
      <c r="AP2157" s="95" t="s">
        <v>1604</v>
      </c>
      <c r="AQ2157" s="95" t="s">
        <v>1605</v>
      </c>
      <c r="AR2157" s="95" t="s">
        <v>1600</v>
      </c>
      <c r="AS2157" s="95" t="s">
        <v>1601</v>
      </c>
      <c r="AT2157" s="96" t="s">
        <v>12</v>
      </c>
      <c r="AU2157" s="96" t="s">
        <v>1602</v>
      </c>
      <c r="AV2157" s="96" t="s">
        <v>1535</v>
      </c>
      <c r="AW2157" s="96" t="s">
        <v>1591</v>
      </c>
      <c r="AX2157" s="96" t="s">
        <v>1592</v>
      </c>
      <c r="AY2157" s="96" t="s">
        <v>1593</v>
      </c>
      <c r="AZ2157" s="96" t="s">
        <v>1608</v>
      </c>
      <c r="BA2157" s="96" t="s">
        <v>1603</v>
      </c>
      <c r="BB2157" s="96" t="s">
        <v>1594</v>
      </c>
      <c r="BC2157" s="96" t="s">
        <v>1595</v>
      </c>
      <c r="BD2157" s="96" t="s">
        <v>1596</v>
      </c>
      <c r="BE2157" s="96" t="s">
        <v>1597</v>
      </c>
      <c r="BF2157" s="96" t="s">
        <v>1598</v>
      </c>
      <c r="BG2157" s="96" t="s">
        <v>1599</v>
      </c>
      <c r="BH2157" s="96" t="s">
        <v>1604</v>
      </c>
      <c r="BI2157" s="96" t="s">
        <v>1605</v>
      </c>
      <c r="BJ2157" s="96" t="s">
        <v>1600</v>
      </c>
      <c r="BK2157" s="96" t="s">
        <v>1601</v>
      </c>
    </row>
    <row r="2158" spans="1:63" x14ac:dyDescent="0.25">
      <c r="A2158" s="149"/>
      <c r="B2158" s="149"/>
      <c r="C2158" s="149"/>
      <c r="D2158" s="152"/>
      <c r="E2158" s="152"/>
      <c r="F2158" s="152"/>
      <c r="G2158" s="155"/>
      <c r="H2158" s="15" t="s">
        <v>0</v>
      </c>
      <c r="I2158" s="9" t="s">
        <v>13</v>
      </c>
      <c r="J2158" s="9">
        <v>1</v>
      </c>
      <c r="K2158" s="9">
        <v>2</v>
      </c>
      <c r="L2158" s="9">
        <v>3</v>
      </c>
      <c r="M2158" s="9">
        <v>4</v>
      </c>
      <c r="N2158" s="9">
        <v>5</v>
      </c>
      <c r="O2158" s="9">
        <v>6</v>
      </c>
      <c r="P2158" s="9">
        <v>7</v>
      </c>
      <c r="Q2158" s="9">
        <v>8</v>
      </c>
      <c r="R2158" s="9">
        <v>9</v>
      </c>
      <c r="S2158" s="9">
        <v>10</v>
      </c>
      <c r="T2158" s="9">
        <v>11</v>
      </c>
      <c r="U2158" s="9">
        <v>12</v>
      </c>
      <c r="V2158" s="9">
        <v>13</v>
      </c>
      <c r="W2158" s="9">
        <v>14</v>
      </c>
      <c r="X2158" s="9">
        <v>15</v>
      </c>
      <c r="Y2158" s="9">
        <v>16</v>
      </c>
      <c r="Z2158" s="9">
        <v>20</v>
      </c>
      <c r="AA2158" s="9">
        <v>21</v>
      </c>
      <c r="AB2158" s="9">
        <v>1</v>
      </c>
      <c r="AC2158" s="9">
        <v>2</v>
      </c>
      <c r="AD2158" s="9">
        <v>3</v>
      </c>
      <c r="AE2158" s="9">
        <v>4</v>
      </c>
      <c r="AF2158" s="9">
        <v>5</v>
      </c>
      <c r="AG2158" s="9">
        <v>6</v>
      </c>
      <c r="AH2158" s="9">
        <v>7</v>
      </c>
      <c r="AI2158" s="9">
        <v>8</v>
      </c>
      <c r="AJ2158" s="9">
        <v>9</v>
      </c>
      <c r="AK2158" s="9">
        <v>10</v>
      </c>
      <c r="AL2158" s="9">
        <v>11</v>
      </c>
      <c r="AM2158" s="9">
        <v>12</v>
      </c>
      <c r="AN2158" s="9">
        <v>13</v>
      </c>
      <c r="AO2158" s="9">
        <v>14</v>
      </c>
      <c r="AP2158" s="9">
        <v>15</v>
      </c>
      <c r="AQ2158" s="9">
        <v>16</v>
      </c>
      <c r="AR2158" s="9">
        <v>20</v>
      </c>
      <c r="AS2158" s="9">
        <v>21</v>
      </c>
      <c r="AT2158" s="9">
        <v>1</v>
      </c>
      <c r="AU2158" s="9">
        <v>2</v>
      </c>
      <c r="AV2158" s="9">
        <v>3</v>
      </c>
      <c r="AW2158" s="9">
        <v>4</v>
      </c>
      <c r="AX2158" s="9">
        <v>5</v>
      </c>
      <c r="AY2158" s="9">
        <v>6</v>
      </c>
      <c r="AZ2158" s="9">
        <v>7</v>
      </c>
      <c r="BA2158" s="9">
        <v>8</v>
      </c>
      <c r="BB2158" s="9">
        <v>9</v>
      </c>
      <c r="BC2158" s="9">
        <v>10</v>
      </c>
      <c r="BD2158" s="9">
        <v>11</v>
      </c>
      <c r="BE2158" s="9">
        <v>12</v>
      </c>
      <c r="BF2158" s="9">
        <v>13</v>
      </c>
      <c r="BG2158" s="9">
        <v>14</v>
      </c>
      <c r="BH2158" s="9">
        <v>15</v>
      </c>
      <c r="BI2158" s="9">
        <v>16</v>
      </c>
      <c r="BJ2158" s="9">
        <v>20</v>
      </c>
      <c r="BK2158" s="9">
        <v>21</v>
      </c>
    </row>
    <row r="2159" spans="1:63" x14ac:dyDescent="0.25">
      <c r="A2159" s="149"/>
      <c r="B2159" s="149"/>
      <c r="C2159" s="149"/>
      <c r="D2159" s="152"/>
      <c r="E2159" s="152"/>
      <c r="F2159" s="152"/>
      <c r="G2159" s="155"/>
      <c r="H2159" s="16" t="s">
        <v>66</v>
      </c>
      <c r="I2159" s="17">
        <f>SUM(I2155)</f>
        <v>2256359</v>
      </c>
      <c r="J2159" s="17">
        <f t="shared" ref="J2159:Y2159" si="3248">SUM(J2155)</f>
        <v>112500</v>
      </c>
      <c r="K2159" s="17">
        <f t="shared" si="3248"/>
        <v>0</v>
      </c>
      <c r="L2159" s="17">
        <f t="shared" si="3248"/>
        <v>0</v>
      </c>
      <c r="M2159" s="17">
        <f t="shared" si="3248"/>
        <v>0</v>
      </c>
      <c r="N2159" s="17">
        <f t="shared" si="3248"/>
        <v>0</v>
      </c>
      <c r="O2159" s="17">
        <f t="shared" si="3248"/>
        <v>0</v>
      </c>
      <c r="P2159" s="17">
        <f t="shared" ref="P2159" si="3249">SUM(P2155)</f>
        <v>112500</v>
      </c>
      <c r="Q2159" s="17">
        <f t="shared" si="3248"/>
        <v>0</v>
      </c>
      <c r="R2159" s="17">
        <f t="shared" si="3248"/>
        <v>0</v>
      </c>
      <c r="S2159" s="17">
        <f t="shared" si="3248"/>
        <v>10000</v>
      </c>
      <c r="T2159" s="17">
        <f t="shared" si="3248"/>
        <v>0</v>
      </c>
      <c r="U2159" s="17">
        <f t="shared" si="3248"/>
        <v>0</v>
      </c>
      <c r="V2159" s="17">
        <f t="shared" si="3248"/>
        <v>0</v>
      </c>
      <c r="W2159" s="17">
        <f t="shared" si="3248"/>
        <v>0</v>
      </c>
      <c r="X2159" s="17">
        <f t="shared" si="3248"/>
        <v>0</v>
      </c>
      <c r="Y2159" s="17">
        <f t="shared" si="3248"/>
        <v>0</v>
      </c>
      <c r="Z2159" s="17">
        <v>10000</v>
      </c>
      <c r="AA2159" s="17">
        <v>102500</v>
      </c>
      <c r="AB2159" s="17">
        <f t="shared" ref="AB2159:AQ2159" si="3250">SUM(AB2155)</f>
        <v>0</v>
      </c>
      <c r="AC2159" s="17">
        <f t="shared" si="3250"/>
        <v>0</v>
      </c>
      <c r="AD2159" s="17">
        <f t="shared" si="3250"/>
        <v>0</v>
      </c>
      <c r="AE2159" s="17">
        <f t="shared" si="3250"/>
        <v>0</v>
      </c>
      <c r="AF2159" s="17">
        <f t="shared" si="3250"/>
        <v>0</v>
      </c>
      <c r="AG2159" s="17">
        <f t="shared" si="3250"/>
        <v>0</v>
      </c>
      <c r="AH2159" s="17">
        <f t="shared" ref="AH2159" si="3251">SUM(AH2155)</f>
        <v>0</v>
      </c>
      <c r="AI2159" s="17">
        <f t="shared" si="3250"/>
        <v>0</v>
      </c>
      <c r="AJ2159" s="17">
        <f t="shared" si="3250"/>
        <v>0</v>
      </c>
      <c r="AK2159" s="17">
        <f t="shared" si="3250"/>
        <v>0</v>
      </c>
      <c r="AL2159" s="17">
        <f t="shared" si="3250"/>
        <v>0</v>
      </c>
      <c r="AM2159" s="17">
        <f t="shared" si="3250"/>
        <v>0</v>
      </c>
      <c r="AN2159" s="17">
        <f t="shared" si="3250"/>
        <v>0</v>
      </c>
      <c r="AO2159" s="17">
        <f t="shared" si="3250"/>
        <v>0</v>
      </c>
      <c r="AP2159" s="17">
        <f t="shared" si="3250"/>
        <v>0</v>
      </c>
      <c r="AQ2159" s="17">
        <f t="shared" si="3250"/>
        <v>0</v>
      </c>
      <c r="AR2159" s="17">
        <v>0</v>
      </c>
      <c r="AS2159" s="17">
        <v>0</v>
      </c>
      <c r="AT2159" s="17">
        <f t="shared" ref="AT2159:BI2159" si="3252">SUM(AT2155)</f>
        <v>0</v>
      </c>
      <c r="AU2159" s="17">
        <f t="shared" si="3252"/>
        <v>9576</v>
      </c>
      <c r="AV2159" s="17">
        <f t="shared" si="3252"/>
        <v>0</v>
      </c>
      <c r="AW2159" s="17">
        <f t="shared" si="3252"/>
        <v>30001</v>
      </c>
      <c r="AX2159" s="17">
        <f t="shared" si="3252"/>
        <v>0</v>
      </c>
      <c r="AY2159" s="17">
        <f t="shared" si="3252"/>
        <v>0</v>
      </c>
      <c r="AZ2159" s="17">
        <f t="shared" ref="AZ2159" si="3253">SUM(AZ2155)</f>
        <v>39577</v>
      </c>
      <c r="BA2159" s="17">
        <f t="shared" si="3252"/>
        <v>0</v>
      </c>
      <c r="BB2159" s="17">
        <f t="shared" si="3252"/>
        <v>0</v>
      </c>
      <c r="BC2159" s="17">
        <f t="shared" si="3252"/>
        <v>9576</v>
      </c>
      <c r="BD2159" s="17">
        <f t="shared" si="3252"/>
        <v>30001</v>
      </c>
      <c r="BE2159" s="17">
        <f t="shared" si="3252"/>
        <v>0</v>
      </c>
      <c r="BF2159" s="17">
        <f t="shared" si="3252"/>
        <v>0</v>
      </c>
      <c r="BG2159" s="17">
        <f t="shared" si="3252"/>
        <v>0</v>
      </c>
      <c r="BH2159" s="17">
        <f t="shared" si="3252"/>
        <v>0</v>
      </c>
      <c r="BI2159" s="17">
        <f t="shared" si="3252"/>
        <v>0</v>
      </c>
      <c r="BJ2159" s="17">
        <v>39577</v>
      </c>
      <c r="BK2159" s="17">
        <v>0</v>
      </c>
    </row>
    <row r="2160" spans="1:63" x14ac:dyDescent="0.25">
      <c r="A2160" s="149"/>
      <c r="B2160" s="149"/>
      <c r="C2160" s="149"/>
      <c r="D2160" s="152"/>
      <c r="E2160" s="152"/>
      <c r="F2160" s="152"/>
      <c r="G2160" s="155"/>
      <c r="H2160" s="18" t="s">
        <v>57</v>
      </c>
      <c r="I2160" s="17">
        <f>SUM(I2159)</f>
        <v>2256359</v>
      </c>
      <c r="J2160" s="17">
        <f t="shared" ref="J2160:Y2160" si="3254">SUM(J2159)</f>
        <v>112500</v>
      </c>
      <c r="K2160" s="17">
        <f t="shared" si="3254"/>
        <v>0</v>
      </c>
      <c r="L2160" s="17">
        <f t="shared" si="3254"/>
        <v>0</v>
      </c>
      <c r="M2160" s="17">
        <f t="shared" si="3254"/>
        <v>0</v>
      </c>
      <c r="N2160" s="17">
        <f t="shared" si="3254"/>
        <v>0</v>
      </c>
      <c r="O2160" s="17">
        <f t="shared" si="3254"/>
        <v>0</v>
      </c>
      <c r="P2160" s="17">
        <f t="shared" ref="P2160" si="3255">SUM(P2159)</f>
        <v>112500</v>
      </c>
      <c r="Q2160" s="17">
        <f t="shared" si="3254"/>
        <v>0</v>
      </c>
      <c r="R2160" s="17">
        <f t="shared" si="3254"/>
        <v>0</v>
      </c>
      <c r="S2160" s="17">
        <f t="shared" si="3254"/>
        <v>10000</v>
      </c>
      <c r="T2160" s="17">
        <f t="shared" si="3254"/>
        <v>0</v>
      </c>
      <c r="U2160" s="17">
        <f t="shared" si="3254"/>
        <v>0</v>
      </c>
      <c r="V2160" s="17">
        <f t="shared" si="3254"/>
        <v>0</v>
      </c>
      <c r="W2160" s="17">
        <f t="shared" si="3254"/>
        <v>0</v>
      </c>
      <c r="X2160" s="17">
        <f t="shared" si="3254"/>
        <v>0</v>
      </c>
      <c r="Y2160" s="17">
        <f t="shared" si="3254"/>
        <v>0</v>
      </c>
      <c r="Z2160" s="17">
        <v>10000</v>
      </c>
      <c r="AA2160" s="17">
        <v>102500</v>
      </c>
      <c r="AB2160" s="17">
        <f t="shared" ref="AB2160:AQ2160" si="3256">SUM(AB2159)</f>
        <v>0</v>
      </c>
      <c r="AC2160" s="17">
        <f t="shared" si="3256"/>
        <v>0</v>
      </c>
      <c r="AD2160" s="17">
        <f t="shared" si="3256"/>
        <v>0</v>
      </c>
      <c r="AE2160" s="17">
        <f t="shared" si="3256"/>
        <v>0</v>
      </c>
      <c r="AF2160" s="17">
        <f t="shared" si="3256"/>
        <v>0</v>
      </c>
      <c r="AG2160" s="17">
        <f t="shared" si="3256"/>
        <v>0</v>
      </c>
      <c r="AH2160" s="17">
        <f t="shared" ref="AH2160" si="3257">SUM(AH2159)</f>
        <v>0</v>
      </c>
      <c r="AI2160" s="17">
        <f t="shared" si="3256"/>
        <v>0</v>
      </c>
      <c r="AJ2160" s="17">
        <f t="shared" si="3256"/>
        <v>0</v>
      </c>
      <c r="AK2160" s="17">
        <f t="shared" si="3256"/>
        <v>0</v>
      </c>
      <c r="AL2160" s="17">
        <f t="shared" si="3256"/>
        <v>0</v>
      </c>
      <c r="AM2160" s="17">
        <f t="shared" si="3256"/>
        <v>0</v>
      </c>
      <c r="AN2160" s="17">
        <f t="shared" si="3256"/>
        <v>0</v>
      </c>
      <c r="AO2160" s="17">
        <f t="shared" si="3256"/>
        <v>0</v>
      </c>
      <c r="AP2160" s="17">
        <f t="shared" si="3256"/>
        <v>0</v>
      </c>
      <c r="AQ2160" s="17">
        <f t="shared" si="3256"/>
        <v>0</v>
      </c>
      <c r="AR2160" s="17">
        <v>0</v>
      </c>
      <c r="AS2160" s="17">
        <v>0</v>
      </c>
      <c r="AT2160" s="17">
        <f t="shared" ref="AT2160:BI2160" si="3258">SUM(AT2159)</f>
        <v>0</v>
      </c>
      <c r="AU2160" s="17">
        <f t="shared" si="3258"/>
        <v>9576</v>
      </c>
      <c r="AV2160" s="17">
        <f t="shared" si="3258"/>
        <v>0</v>
      </c>
      <c r="AW2160" s="17">
        <f t="shared" si="3258"/>
        <v>30001</v>
      </c>
      <c r="AX2160" s="17">
        <f t="shared" si="3258"/>
        <v>0</v>
      </c>
      <c r="AY2160" s="17">
        <f t="shared" si="3258"/>
        <v>0</v>
      </c>
      <c r="AZ2160" s="17">
        <f t="shared" ref="AZ2160" si="3259">SUM(AZ2159)</f>
        <v>39577</v>
      </c>
      <c r="BA2160" s="17">
        <f t="shared" si="3258"/>
        <v>0</v>
      </c>
      <c r="BB2160" s="17">
        <f t="shared" si="3258"/>
        <v>0</v>
      </c>
      <c r="BC2160" s="17">
        <f t="shared" si="3258"/>
        <v>9576</v>
      </c>
      <c r="BD2160" s="17">
        <f t="shared" si="3258"/>
        <v>30001</v>
      </c>
      <c r="BE2160" s="17">
        <f t="shared" si="3258"/>
        <v>0</v>
      </c>
      <c r="BF2160" s="17">
        <f t="shared" si="3258"/>
        <v>0</v>
      </c>
      <c r="BG2160" s="17">
        <f t="shared" si="3258"/>
        <v>0</v>
      </c>
      <c r="BH2160" s="17">
        <f t="shared" si="3258"/>
        <v>0</v>
      </c>
      <c r="BI2160" s="17">
        <f t="shared" si="3258"/>
        <v>0</v>
      </c>
      <c r="BJ2160" s="17">
        <v>39577</v>
      </c>
      <c r="BK2160" s="17">
        <v>0</v>
      </c>
    </row>
    <row r="2161" spans="1:63" x14ac:dyDescent="0.25">
      <c r="A2161" s="150"/>
      <c r="B2161" s="150"/>
      <c r="C2161" s="150"/>
      <c r="D2161" s="153"/>
      <c r="E2161" s="153"/>
      <c r="F2161" s="153"/>
      <c r="G2161" s="156"/>
      <c r="P2161">
        <f t="shared" si="3242"/>
        <v>0</v>
      </c>
      <c r="Z2161">
        <v>0</v>
      </c>
      <c r="AA2161">
        <v>0</v>
      </c>
      <c r="AH2161">
        <f t="shared" si="3243"/>
        <v>0</v>
      </c>
      <c r="AR2161">
        <v>0</v>
      </c>
      <c r="AS2161">
        <v>0</v>
      </c>
      <c r="AZ2161">
        <f t="shared" si="3244"/>
        <v>0</v>
      </c>
      <c r="BJ2161">
        <v>0</v>
      </c>
      <c r="BK2161">
        <v>0</v>
      </c>
    </row>
    <row r="2162" spans="1:63" ht="15.75" thickBot="1" x14ac:dyDescent="0.3">
      <c r="A2162" s="13" t="s">
        <v>0</v>
      </c>
      <c r="B2162" s="13" t="s">
        <v>0</v>
      </c>
      <c r="C2162" s="13" t="s">
        <v>0</v>
      </c>
      <c r="D2162" s="103" t="s">
        <v>0</v>
      </c>
      <c r="E2162" s="103" t="s">
        <v>0</v>
      </c>
      <c r="F2162" s="103" t="s">
        <v>0</v>
      </c>
      <c r="G2162" s="13" t="s">
        <v>0</v>
      </c>
      <c r="H2162" s="19" t="s">
        <v>0</v>
      </c>
      <c r="I2162" s="19" t="s">
        <v>0</v>
      </c>
      <c r="J2162" s="19" t="s">
        <v>0</v>
      </c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>
        <v>0</v>
      </c>
      <c r="AA2162" s="19">
        <v>0</v>
      </c>
      <c r="AB2162" s="19" t="s">
        <v>0</v>
      </c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>
        <v>0</v>
      </c>
      <c r="AS2162" s="19">
        <v>0</v>
      </c>
      <c r="AT2162" s="19" t="s">
        <v>0</v>
      </c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>
        <v>0</v>
      </c>
      <c r="BK2162" s="19">
        <v>0</v>
      </c>
    </row>
    <row r="2163" spans="1:63" ht="69.75" customHeight="1" thickBot="1" x14ac:dyDescent="0.3">
      <c r="A2163" s="5" t="s">
        <v>2</v>
      </c>
      <c r="B2163" s="5" t="s">
        <v>3</v>
      </c>
      <c r="C2163" s="5" t="s">
        <v>4</v>
      </c>
      <c r="D2163" s="108" t="s">
        <v>0</v>
      </c>
      <c r="E2163" s="116" t="s">
        <v>5</v>
      </c>
      <c r="F2163" s="116" t="s">
        <v>6</v>
      </c>
      <c r="G2163" s="5" t="s">
        <v>7</v>
      </c>
      <c r="H2163" s="5" t="s">
        <v>8</v>
      </c>
      <c r="I2163" s="5" t="s">
        <v>9</v>
      </c>
      <c r="J2163" s="94" t="s">
        <v>10</v>
      </c>
      <c r="K2163" s="94" t="s">
        <v>1602</v>
      </c>
      <c r="L2163" s="94" t="s">
        <v>1535</v>
      </c>
      <c r="M2163" s="94" t="s">
        <v>1591</v>
      </c>
      <c r="N2163" s="94" t="s">
        <v>1592</v>
      </c>
      <c r="O2163" s="94" t="s">
        <v>1593</v>
      </c>
      <c r="P2163" s="94" t="s">
        <v>1606</v>
      </c>
      <c r="Q2163" s="94" t="s">
        <v>1603</v>
      </c>
      <c r="R2163" s="94" t="s">
        <v>1594</v>
      </c>
      <c r="S2163" s="94" t="s">
        <v>1595</v>
      </c>
      <c r="T2163" s="94" t="s">
        <v>1596</v>
      </c>
      <c r="U2163" s="94" t="s">
        <v>1597</v>
      </c>
      <c r="V2163" s="94" t="s">
        <v>1598</v>
      </c>
      <c r="W2163" s="94" t="s">
        <v>1599</v>
      </c>
      <c r="X2163" s="94" t="s">
        <v>1604</v>
      </c>
      <c r="Y2163" s="94" t="s">
        <v>1605</v>
      </c>
      <c r="Z2163" s="94" t="s">
        <v>1600</v>
      </c>
      <c r="AA2163" s="94" t="s">
        <v>1601</v>
      </c>
      <c r="AB2163" s="95" t="s">
        <v>11</v>
      </c>
      <c r="AC2163" s="95" t="s">
        <v>1602</v>
      </c>
      <c r="AD2163" s="95" t="s">
        <v>1535</v>
      </c>
      <c r="AE2163" s="95" t="s">
        <v>1591</v>
      </c>
      <c r="AF2163" s="95" t="s">
        <v>1592</v>
      </c>
      <c r="AG2163" s="95" t="s">
        <v>1593</v>
      </c>
      <c r="AH2163" s="95" t="s">
        <v>1607</v>
      </c>
      <c r="AI2163" s="95" t="s">
        <v>1603</v>
      </c>
      <c r="AJ2163" s="95" t="s">
        <v>1594</v>
      </c>
      <c r="AK2163" s="95" t="s">
        <v>1595</v>
      </c>
      <c r="AL2163" s="95" t="s">
        <v>1596</v>
      </c>
      <c r="AM2163" s="95" t="s">
        <v>1597</v>
      </c>
      <c r="AN2163" s="95" t="s">
        <v>1598</v>
      </c>
      <c r="AO2163" s="95" t="s">
        <v>1599</v>
      </c>
      <c r="AP2163" s="95" t="s">
        <v>1604</v>
      </c>
      <c r="AQ2163" s="95" t="s">
        <v>1605</v>
      </c>
      <c r="AR2163" s="95" t="s">
        <v>1600</v>
      </c>
      <c r="AS2163" s="95" t="s">
        <v>1601</v>
      </c>
      <c r="AT2163" s="96" t="s">
        <v>12</v>
      </c>
      <c r="AU2163" s="96" t="s">
        <v>1602</v>
      </c>
      <c r="AV2163" s="96" t="s">
        <v>1535</v>
      </c>
      <c r="AW2163" s="96" t="s">
        <v>1591</v>
      </c>
      <c r="AX2163" s="96" t="s">
        <v>1592</v>
      </c>
      <c r="AY2163" s="96" t="s">
        <v>1593</v>
      </c>
      <c r="AZ2163" s="96" t="s">
        <v>1608</v>
      </c>
      <c r="BA2163" s="96" t="s">
        <v>1603</v>
      </c>
      <c r="BB2163" s="96" t="s">
        <v>1594</v>
      </c>
      <c r="BC2163" s="96" t="s">
        <v>1595</v>
      </c>
      <c r="BD2163" s="96" t="s">
        <v>1596</v>
      </c>
      <c r="BE2163" s="96" t="s">
        <v>1597</v>
      </c>
      <c r="BF2163" s="96" t="s">
        <v>1598</v>
      </c>
      <c r="BG2163" s="96" t="s">
        <v>1599</v>
      </c>
      <c r="BH2163" s="96" t="s">
        <v>1604</v>
      </c>
      <c r="BI2163" s="96" t="s">
        <v>1605</v>
      </c>
      <c r="BJ2163" s="96" t="s">
        <v>1600</v>
      </c>
      <c r="BK2163" s="96" t="s">
        <v>1601</v>
      </c>
    </row>
    <row r="2164" spans="1:63" x14ac:dyDescent="0.25">
      <c r="A2164" s="6" t="s">
        <v>0</v>
      </c>
      <c r="B2164" s="6" t="s">
        <v>0</v>
      </c>
      <c r="C2164" s="6" t="s">
        <v>0</v>
      </c>
      <c r="D2164" s="109" t="s">
        <v>0</v>
      </c>
      <c r="E2164" s="109" t="s">
        <v>0</v>
      </c>
      <c r="F2164" s="125" t="s">
        <v>0</v>
      </c>
      <c r="G2164" s="7" t="s">
        <v>0</v>
      </c>
      <c r="H2164" s="8" t="s">
        <v>0</v>
      </c>
      <c r="I2164" s="9" t="s">
        <v>13</v>
      </c>
      <c r="J2164" s="9">
        <v>1</v>
      </c>
      <c r="K2164" s="9">
        <v>2</v>
      </c>
      <c r="L2164" s="9">
        <v>3</v>
      </c>
      <c r="M2164" s="9">
        <v>4</v>
      </c>
      <c r="N2164" s="9">
        <v>5</v>
      </c>
      <c r="O2164" s="9">
        <v>6</v>
      </c>
      <c r="P2164" s="9">
        <v>7</v>
      </c>
      <c r="Q2164" s="9">
        <v>8</v>
      </c>
      <c r="R2164" s="9">
        <v>9</v>
      </c>
      <c r="S2164" s="9">
        <v>10</v>
      </c>
      <c r="T2164" s="9">
        <v>11</v>
      </c>
      <c r="U2164" s="9">
        <v>12</v>
      </c>
      <c r="V2164" s="9">
        <v>13</v>
      </c>
      <c r="W2164" s="9">
        <v>14</v>
      </c>
      <c r="X2164" s="9">
        <v>15</v>
      </c>
      <c r="Y2164" s="9">
        <v>16</v>
      </c>
      <c r="Z2164" s="9">
        <v>20</v>
      </c>
      <c r="AA2164" s="9">
        <v>21</v>
      </c>
      <c r="AB2164" s="9">
        <v>1</v>
      </c>
      <c r="AC2164" s="9">
        <v>2</v>
      </c>
      <c r="AD2164" s="9">
        <v>3</v>
      </c>
      <c r="AE2164" s="9">
        <v>4</v>
      </c>
      <c r="AF2164" s="9">
        <v>5</v>
      </c>
      <c r="AG2164" s="9">
        <v>6</v>
      </c>
      <c r="AH2164" s="9">
        <v>7</v>
      </c>
      <c r="AI2164" s="9">
        <v>8</v>
      </c>
      <c r="AJ2164" s="9">
        <v>9</v>
      </c>
      <c r="AK2164" s="9">
        <v>10</v>
      </c>
      <c r="AL2164" s="9">
        <v>11</v>
      </c>
      <c r="AM2164" s="9">
        <v>12</v>
      </c>
      <c r="AN2164" s="9">
        <v>13</v>
      </c>
      <c r="AO2164" s="9">
        <v>14</v>
      </c>
      <c r="AP2164" s="9">
        <v>15</v>
      </c>
      <c r="AQ2164" s="9">
        <v>16</v>
      </c>
      <c r="AR2164" s="9">
        <v>20</v>
      </c>
      <c r="AS2164" s="9">
        <v>21</v>
      </c>
      <c r="AT2164" s="9">
        <v>1</v>
      </c>
      <c r="AU2164" s="9">
        <v>2</v>
      </c>
      <c r="AV2164" s="9">
        <v>3</v>
      </c>
      <c r="AW2164" s="9">
        <v>4</v>
      </c>
      <c r="AX2164" s="9">
        <v>5</v>
      </c>
      <c r="AY2164" s="9">
        <v>6</v>
      </c>
      <c r="AZ2164" s="9">
        <v>7</v>
      </c>
      <c r="BA2164" s="9">
        <v>8</v>
      </c>
      <c r="BB2164" s="9">
        <v>9</v>
      </c>
      <c r="BC2164" s="9">
        <v>10</v>
      </c>
      <c r="BD2164" s="9">
        <v>11</v>
      </c>
      <c r="BE2164" s="9">
        <v>12</v>
      </c>
      <c r="BF2164" s="9">
        <v>13</v>
      </c>
      <c r="BG2164" s="9">
        <v>14</v>
      </c>
      <c r="BH2164" s="9">
        <v>15</v>
      </c>
      <c r="BI2164" s="9">
        <v>16</v>
      </c>
      <c r="BJ2164" s="9">
        <v>20</v>
      </c>
      <c r="BK2164" s="9">
        <v>21</v>
      </c>
    </row>
    <row r="2165" spans="1:63" x14ac:dyDescent="0.25">
      <c r="A2165" s="1" t="s">
        <v>550</v>
      </c>
      <c r="B2165" s="1" t="s">
        <v>58</v>
      </c>
      <c r="C2165" s="4" t="s">
        <v>153</v>
      </c>
      <c r="D2165" s="107" t="s">
        <v>699</v>
      </c>
      <c r="E2165" s="106" t="s">
        <v>0</v>
      </c>
      <c r="F2165" s="106" t="s">
        <v>0</v>
      </c>
      <c r="G2165" s="2" t="s">
        <v>0</v>
      </c>
      <c r="H2165" s="2" t="s">
        <v>700</v>
      </c>
      <c r="I2165" s="3" t="s">
        <v>0</v>
      </c>
      <c r="J2165" s="3" t="s">
        <v>0</v>
      </c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>
        <v>0</v>
      </c>
      <c r="AA2165" s="3">
        <v>0</v>
      </c>
      <c r="AB2165" s="3" t="s">
        <v>0</v>
      </c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>
        <v>0</v>
      </c>
      <c r="AS2165" s="3">
        <v>0</v>
      </c>
      <c r="AT2165" s="3" t="s">
        <v>0</v>
      </c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>
        <v>0</v>
      </c>
      <c r="BK2165" s="3">
        <v>0</v>
      </c>
    </row>
    <row r="2166" spans="1:63" ht="33.75" x14ac:dyDescent="0.25">
      <c r="A2166" s="1" t="s">
        <v>0</v>
      </c>
      <c r="B2166" s="1" t="s">
        <v>0</v>
      </c>
      <c r="C2166" s="1" t="s">
        <v>0</v>
      </c>
      <c r="D2166" s="106" t="s">
        <v>0</v>
      </c>
      <c r="E2166" s="106" t="s">
        <v>0</v>
      </c>
      <c r="F2166" s="106" t="s">
        <v>0</v>
      </c>
      <c r="G2166" s="2" t="s">
        <v>0</v>
      </c>
      <c r="H2166" s="10" t="s">
        <v>15</v>
      </c>
      <c r="I2166" s="11">
        <f>SUM(I2167,I2174,I2176)</f>
        <v>351432</v>
      </c>
      <c r="J2166" s="11">
        <f t="shared" ref="J2166:Y2166" si="3260">SUM(J2167,J2174,J2176)</f>
        <v>29000</v>
      </c>
      <c r="K2166" s="11">
        <f t="shared" si="3260"/>
        <v>0</v>
      </c>
      <c r="L2166" s="11">
        <f t="shared" si="3260"/>
        <v>0</v>
      </c>
      <c r="M2166" s="11">
        <f t="shared" si="3260"/>
        <v>0</v>
      </c>
      <c r="N2166" s="11">
        <f t="shared" si="3260"/>
        <v>0</v>
      </c>
      <c r="O2166" s="11">
        <f t="shared" si="3260"/>
        <v>0</v>
      </c>
      <c r="P2166" s="11">
        <f t="shared" ref="P2166" si="3261">SUM(P2167,P2174,P2176)</f>
        <v>29000</v>
      </c>
      <c r="Q2166" s="11">
        <f t="shared" si="3260"/>
        <v>0</v>
      </c>
      <c r="R2166" s="11">
        <f t="shared" si="3260"/>
        <v>0</v>
      </c>
      <c r="S2166" s="11">
        <f t="shared" si="3260"/>
        <v>2140</v>
      </c>
      <c r="T2166" s="11">
        <f t="shared" si="3260"/>
        <v>4506</v>
      </c>
      <c r="U2166" s="11">
        <f t="shared" si="3260"/>
        <v>0</v>
      </c>
      <c r="V2166" s="11">
        <f t="shared" si="3260"/>
        <v>1955</v>
      </c>
      <c r="W2166" s="11">
        <f t="shared" si="3260"/>
        <v>0</v>
      </c>
      <c r="X2166" s="11">
        <f t="shared" si="3260"/>
        <v>0</v>
      </c>
      <c r="Y2166" s="11">
        <f t="shared" si="3260"/>
        <v>0</v>
      </c>
      <c r="Z2166" s="11">
        <v>8601</v>
      </c>
      <c r="AA2166" s="11">
        <v>20399</v>
      </c>
      <c r="AB2166" s="11">
        <f t="shared" ref="AB2166:AQ2166" si="3262">SUM(AB2167,AB2174,AB2176)</f>
        <v>5040</v>
      </c>
      <c r="AC2166" s="11">
        <f t="shared" si="3262"/>
        <v>6908</v>
      </c>
      <c r="AD2166" s="11">
        <f t="shared" si="3262"/>
        <v>0</v>
      </c>
      <c r="AE2166" s="11">
        <f t="shared" si="3262"/>
        <v>0</v>
      </c>
      <c r="AF2166" s="11">
        <f t="shared" si="3262"/>
        <v>0</v>
      </c>
      <c r="AG2166" s="11">
        <f t="shared" si="3262"/>
        <v>0</v>
      </c>
      <c r="AH2166" s="11">
        <f t="shared" ref="AH2166" si="3263">SUM(AH2167,AH2174,AH2176)</f>
        <v>11948</v>
      </c>
      <c r="AI2166" s="11">
        <f t="shared" si="3262"/>
        <v>0</v>
      </c>
      <c r="AJ2166" s="11">
        <f t="shared" si="3262"/>
        <v>0</v>
      </c>
      <c r="AK2166" s="11">
        <f t="shared" si="3262"/>
        <v>6908</v>
      </c>
      <c r="AL2166" s="11">
        <f t="shared" si="3262"/>
        <v>0</v>
      </c>
      <c r="AM2166" s="11">
        <f t="shared" si="3262"/>
        <v>0</v>
      </c>
      <c r="AN2166" s="11">
        <f t="shared" si="3262"/>
        <v>0</v>
      </c>
      <c r="AO2166" s="11">
        <f t="shared" si="3262"/>
        <v>0</v>
      </c>
      <c r="AP2166" s="11">
        <f t="shared" si="3262"/>
        <v>0</v>
      </c>
      <c r="AQ2166" s="11">
        <f t="shared" si="3262"/>
        <v>0</v>
      </c>
      <c r="AR2166" s="11">
        <v>6908</v>
      </c>
      <c r="AS2166" s="11">
        <v>5040</v>
      </c>
      <c r="AT2166" s="11">
        <f t="shared" ref="AT2166:BI2166" si="3264">SUM(AT2167,AT2174,AT2176)</f>
        <v>10000</v>
      </c>
      <c r="AU2166" s="11">
        <f t="shared" si="3264"/>
        <v>11311</v>
      </c>
      <c r="AV2166" s="11">
        <f t="shared" si="3264"/>
        <v>0</v>
      </c>
      <c r="AW2166" s="11">
        <f t="shared" si="3264"/>
        <v>0</v>
      </c>
      <c r="AX2166" s="11">
        <f t="shared" si="3264"/>
        <v>0</v>
      </c>
      <c r="AY2166" s="11">
        <f t="shared" si="3264"/>
        <v>0</v>
      </c>
      <c r="AZ2166" s="11">
        <f t="shared" ref="AZ2166" si="3265">SUM(AZ2167,AZ2174,AZ2176)</f>
        <v>21311</v>
      </c>
      <c r="BA2166" s="11">
        <f t="shared" si="3264"/>
        <v>0</v>
      </c>
      <c r="BB2166" s="11">
        <f t="shared" si="3264"/>
        <v>0</v>
      </c>
      <c r="BC2166" s="11">
        <f t="shared" si="3264"/>
        <v>11311</v>
      </c>
      <c r="BD2166" s="11">
        <f t="shared" si="3264"/>
        <v>0</v>
      </c>
      <c r="BE2166" s="11">
        <f t="shared" si="3264"/>
        <v>0</v>
      </c>
      <c r="BF2166" s="11">
        <f t="shared" si="3264"/>
        <v>0</v>
      </c>
      <c r="BG2166" s="11">
        <f t="shared" si="3264"/>
        <v>0</v>
      </c>
      <c r="BH2166" s="11">
        <f t="shared" si="3264"/>
        <v>0</v>
      </c>
      <c r="BI2166" s="11">
        <f t="shared" si="3264"/>
        <v>0</v>
      </c>
      <c r="BJ2166" s="11">
        <v>11311</v>
      </c>
      <c r="BK2166" s="11">
        <v>10000</v>
      </c>
    </row>
    <row r="2167" spans="1:63" x14ac:dyDescent="0.25">
      <c r="A2167" s="4" t="s">
        <v>550</v>
      </c>
      <c r="B2167" s="4" t="s">
        <v>58</v>
      </c>
      <c r="C2167" s="4" t="s">
        <v>153</v>
      </c>
      <c r="D2167" s="107" t="s">
        <v>699</v>
      </c>
      <c r="E2167" s="106" t="s">
        <v>16</v>
      </c>
      <c r="F2167" s="106" t="s">
        <v>0</v>
      </c>
      <c r="G2167" s="2" t="s">
        <v>0</v>
      </c>
      <c r="H2167" s="2" t="s">
        <v>17</v>
      </c>
      <c r="I2167" s="12">
        <f>SUM(I2168:I2169)</f>
        <v>194859</v>
      </c>
      <c r="J2167" s="12">
        <f t="shared" ref="J2167:Y2167" si="3266">SUM(J2168:J2169)</f>
        <v>0</v>
      </c>
      <c r="K2167" s="12">
        <f t="shared" si="3266"/>
        <v>0</v>
      </c>
      <c r="L2167" s="12">
        <f t="shared" si="3266"/>
        <v>0</v>
      </c>
      <c r="M2167" s="12">
        <f t="shared" si="3266"/>
        <v>0</v>
      </c>
      <c r="N2167" s="12">
        <f t="shared" si="3266"/>
        <v>0</v>
      </c>
      <c r="O2167" s="12">
        <f t="shared" si="3266"/>
        <v>0</v>
      </c>
      <c r="P2167" s="12">
        <f t="shared" ref="P2167" si="3267">SUM(P2168:P2169)</f>
        <v>0</v>
      </c>
      <c r="Q2167" s="12">
        <f t="shared" si="3266"/>
        <v>0</v>
      </c>
      <c r="R2167" s="12">
        <f t="shared" si="3266"/>
        <v>0</v>
      </c>
      <c r="S2167" s="12">
        <f t="shared" si="3266"/>
        <v>0</v>
      </c>
      <c r="T2167" s="12">
        <f t="shared" si="3266"/>
        <v>0</v>
      </c>
      <c r="U2167" s="12">
        <f t="shared" si="3266"/>
        <v>0</v>
      </c>
      <c r="V2167" s="12">
        <f t="shared" si="3266"/>
        <v>0</v>
      </c>
      <c r="W2167" s="12">
        <f t="shared" si="3266"/>
        <v>0</v>
      </c>
      <c r="X2167" s="12">
        <f t="shared" si="3266"/>
        <v>0</v>
      </c>
      <c r="Y2167" s="12">
        <f t="shared" si="3266"/>
        <v>0</v>
      </c>
      <c r="Z2167" s="12">
        <v>0</v>
      </c>
      <c r="AA2167" s="12">
        <v>0</v>
      </c>
      <c r="AB2167" s="12">
        <f t="shared" ref="AB2167:AQ2167" si="3268">SUM(AB2168:AB2169)</f>
        <v>0</v>
      </c>
      <c r="AC2167" s="12">
        <f t="shared" si="3268"/>
        <v>0</v>
      </c>
      <c r="AD2167" s="12">
        <f t="shared" si="3268"/>
        <v>0</v>
      </c>
      <c r="AE2167" s="12">
        <f t="shared" si="3268"/>
        <v>0</v>
      </c>
      <c r="AF2167" s="12">
        <f t="shared" si="3268"/>
        <v>0</v>
      </c>
      <c r="AG2167" s="12">
        <f t="shared" si="3268"/>
        <v>0</v>
      </c>
      <c r="AH2167" s="12">
        <f t="shared" ref="AH2167" si="3269">SUM(AH2168:AH2169)</f>
        <v>0</v>
      </c>
      <c r="AI2167" s="12">
        <f t="shared" si="3268"/>
        <v>0</v>
      </c>
      <c r="AJ2167" s="12">
        <f t="shared" si="3268"/>
        <v>0</v>
      </c>
      <c r="AK2167" s="12">
        <f t="shared" si="3268"/>
        <v>0</v>
      </c>
      <c r="AL2167" s="12">
        <f t="shared" si="3268"/>
        <v>0</v>
      </c>
      <c r="AM2167" s="12">
        <f t="shared" si="3268"/>
        <v>0</v>
      </c>
      <c r="AN2167" s="12">
        <f t="shared" si="3268"/>
        <v>0</v>
      </c>
      <c r="AO2167" s="12">
        <f t="shared" si="3268"/>
        <v>0</v>
      </c>
      <c r="AP2167" s="12">
        <f t="shared" si="3268"/>
        <v>0</v>
      </c>
      <c r="AQ2167" s="12">
        <f t="shared" si="3268"/>
        <v>0</v>
      </c>
      <c r="AR2167" s="12">
        <v>0</v>
      </c>
      <c r="AS2167" s="12">
        <v>0</v>
      </c>
      <c r="AT2167" s="12">
        <f t="shared" ref="AT2167:BI2167" si="3270">SUM(AT2168:AT2169)</f>
        <v>0</v>
      </c>
      <c r="AU2167" s="12">
        <f t="shared" si="3270"/>
        <v>0</v>
      </c>
      <c r="AV2167" s="12">
        <f t="shared" si="3270"/>
        <v>0</v>
      </c>
      <c r="AW2167" s="12">
        <f t="shared" si="3270"/>
        <v>0</v>
      </c>
      <c r="AX2167" s="12">
        <f t="shared" si="3270"/>
        <v>0</v>
      </c>
      <c r="AY2167" s="12">
        <f t="shared" si="3270"/>
        <v>0</v>
      </c>
      <c r="AZ2167" s="12">
        <f t="shared" ref="AZ2167" si="3271">SUM(AZ2168:AZ2169)</f>
        <v>0</v>
      </c>
      <c r="BA2167" s="12">
        <f t="shared" si="3270"/>
        <v>0</v>
      </c>
      <c r="BB2167" s="12">
        <f t="shared" si="3270"/>
        <v>0</v>
      </c>
      <c r="BC2167" s="12">
        <f t="shared" si="3270"/>
        <v>0</v>
      </c>
      <c r="BD2167" s="12">
        <f t="shared" si="3270"/>
        <v>0</v>
      </c>
      <c r="BE2167" s="12">
        <f t="shared" si="3270"/>
        <v>0</v>
      </c>
      <c r="BF2167" s="12">
        <f t="shared" si="3270"/>
        <v>0</v>
      </c>
      <c r="BG2167" s="12">
        <f t="shared" si="3270"/>
        <v>0</v>
      </c>
      <c r="BH2167" s="12">
        <f t="shared" si="3270"/>
        <v>0</v>
      </c>
      <c r="BI2167" s="12">
        <f t="shared" si="3270"/>
        <v>0</v>
      </c>
      <c r="BJ2167" s="12">
        <v>0</v>
      </c>
      <c r="BK2167" s="12">
        <v>0</v>
      </c>
    </row>
    <row r="2168" spans="1:63" x14ac:dyDescent="0.25">
      <c r="A2168" s="4" t="s">
        <v>550</v>
      </c>
      <c r="B2168" s="4" t="s">
        <v>58</v>
      </c>
      <c r="C2168" s="4" t="s">
        <v>153</v>
      </c>
      <c r="D2168" s="107" t="s">
        <v>699</v>
      </c>
      <c r="E2168" s="117">
        <v>6111</v>
      </c>
      <c r="F2168" s="107"/>
      <c r="G2168" s="103" t="s">
        <v>1656</v>
      </c>
      <c r="H2168" s="13" t="s">
        <v>18</v>
      </c>
      <c r="I2168" s="14">
        <v>171959</v>
      </c>
      <c r="J2168" s="14">
        <v>0</v>
      </c>
      <c r="K2168" s="14"/>
      <c r="L2168" s="14"/>
      <c r="M2168" s="14"/>
      <c r="N2168" s="14"/>
      <c r="O2168" s="14"/>
      <c r="P2168" s="14">
        <f t="shared" si="3242"/>
        <v>0</v>
      </c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v>0</v>
      </c>
      <c r="AA2168" s="14">
        <v>0</v>
      </c>
      <c r="AB2168" s="14">
        <v>0</v>
      </c>
      <c r="AC2168" s="14"/>
      <c r="AD2168" s="14"/>
      <c r="AE2168" s="14"/>
      <c r="AF2168" s="14"/>
      <c r="AG2168" s="14"/>
      <c r="AH2168" s="14">
        <f t="shared" si="3243"/>
        <v>0</v>
      </c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>
        <v>0</v>
      </c>
      <c r="AS2168" s="14">
        <v>0</v>
      </c>
      <c r="AT2168" s="14">
        <v>0</v>
      </c>
      <c r="AU2168" s="14"/>
      <c r="AV2168" s="14"/>
      <c r="AW2168" s="14"/>
      <c r="AX2168" s="14"/>
      <c r="AY2168" s="14"/>
      <c r="AZ2168" s="14">
        <f t="shared" si="3244"/>
        <v>0</v>
      </c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>
        <v>0</v>
      </c>
      <c r="BK2168" s="14">
        <v>0</v>
      </c>
    </row>
    <row r="2169" spans="1:63" x14ac:dyDescent="0.25">
      <c r="A2169" s="1" t="s">
        <v>550</v>
      </c>
      <c r="B2169" s="1" t="s">
        <v>58</v>
      </c>
      <c r="C2169" s="1" t="s">
        <v>153</v>
      </c>
      <c r="D2169" s="110" t="s">
        <v>699</v>
      </c>
      <c r="E2169" s="110" t="s">
        <v>20</v>
      </c>
      <c r="F2169" s="107" t="s">
        <v>0</v>
      </c>
      <c r="G2169" s="13" t="s">
        <v>0</v>
      </c>
      <c r="H2169" s="2" t="s">
        <v>21</v>
      </c>
      <c r="I2169" s="12">
        <f>SUM(I2170:I2173)</f>
        <v>22900</v>
      </c>
      <c r="J2169" s="12">
        <f t="shared" ref="J2169:Y2169" si="3272">SUM(J2170:J2173)</f>
        <v>0</v>
      </c>
      <c r="K2169" s="12">
        <f t="shared" si="3272"/>
        <v>0</v>
      </c>
      <c r="L2169" s="12">
        <f t="shared" si="3272"/>
        <v>0</v>
      </c>
      <c r="M2169" s="12">
        <f t="shared" si="3272"/>
        <v>0</v>
      </c>
      <c r="N2169" s="12">
        <f t="shared" si="3272"/>
        <v>0</v>
      </c>
      <c r="O2169" s="12">
        <f t="shared" si="3272"/>
        <v>0</v>
      </c>
      <c r="P2169" s="12">
        <f t="shared" si="3272"/>
        <v>0</v>
      </c>
      <c r="Q2169" s="12">
        <f t="shared" si="3272"/>
        <v>0</v>
      </c>
      <c r="R2169" s="12">
        <f t="shared" si="3272"/>
        <v>0</v>
      </c>
      <c r="S2169" s="12">
        <f t="shared" si="3272"/>
        <v>0</v>
      </c>
      <c r="T2169" s="12">
        <f t="shared" si="3272"/>
        <v>0</v>
      </c>
      <c r="U2169" s="12">
        <f t="shared" si="3272"/>
        <v>0</v>
      </c>
      <c r="V2169" s="12">
        <f t="shared" si="3272"/>
        <v>0</v>
      </c>
      <c r="W2169" s="12">
        <f t="shared" si="3272"/>
        <v>0</v>
      </c>
      <c r="X2169" s="12">
        <f t="shared" si="3272"/>
        <v>0</v>
      </c>
      <c r="Y2169" s="12">
        <f t="shared" si="3272"/>
        <v>0</v>
      </c>
      <c r="Z2169" s="12">
        <v>0</v>
      </c>
      <c r="AA2169" s="12">
        <v>0</v>
      </c>
      <c r="AB2169" s="12">
        <f t="shared" ref="AB2169:AQ2169" si="3273">SUM(AB2170:AB2173)</f>
        <v>0</v>
      </c>
      <c r="AC2169" s="12">
        <f t="shared" si="3273"/>
        <v>0</v>
      </c>
      <c r="AD2169" s="12">
        <f t="shared" si="3273"/>
        <v>0</v>
      </c>
      <c r="AE2169" s="12">
        <f t="shared" si="3273"/>
        <v>0</v>
      </c>
      <c r="AF2169" s="12">
        <f t="shared" si="3273"/>
        <v>0</v>
      </c>
      <c r="AG2169" s="12">
        <f t="shared" si="3273"/>
        <v>0</v>
      </c>
      <c r="AH2169" s="12">
        <f t="shared" si="3273"/>
        <v>0</v>
      </c>
      <c r="AI2169" s="12">
        <f t="shared" si="3273"/>
        <v>0</v>
      </c>
      <c r="AJ2169" s="12">
        <f t="shared" si="3273"/>
        <v>0</v>
      </c>
      <c r="AK2169" s="12">
        <f t="shared" si="3273"/>
        <v>0</v>
      </c>
      <c r="AL2169" s="12">
        <f t="shared" si="3273"/>
        <v>0</v>
      </c>
      <c r="AM2169" s="12">
        <f t="shared" si="3273"/>
        <v>0</v>
      </c>
      <c r="AN2169" s="12">
        <f t="shared" si="3273"/>
        <v>0</v>
      </c>
      <c r="AO2169" s="12">
        <f t="shared" si="3273"/>
        <v>0</v>
      </c>
      <c r="AP2169" s="12">
        <f t="shared" si="3273"/>
        <v>0</v>
      </c>
      <c r="AQ2169" s="12">
        <f t="shared" si="3273"/>
        <v>0</v>
      </c>
      <c r="AR2169" s="12">
        <v>0</v>
      </c>
      <c r="AS2169" s="12">
        <v>0</v>
      </c>
      <c r="AT2169" s="12">
        <f t="shared" ref="AT2169:BI2169" si="3274">SUM(AT2170:AT2173)</f>
        <v>0</v>
      </c>
      <c r="AU2169" s="12">
        <f t="shared" si="3274"/>
        <v>0</v>
      </c>
      <c r="AV2169" s="12">
        <f t="shared" si="3274"/>
        <v>0</v>
      </c>
      <c r="AW2169" s="12">
        <f t="shared" si="3274"/>
        <v>0</v>
      </c>
      <c r="AX2169" s="12">
        <f t="shared" si="3274"/>
        <v>0</v>
      </c>
      <c r="AY2169" s="12">
        <f t="shared" si="3274"/>
        <v>0</v>
      </c>
      <c r="AZ2169" s="12">
        <f t="shared" si="3274"/>
        <v>0</v>
      </c>
      <c r="BA2169" s="12">
        <f t="shared" si="3274"/>
        <v>0</v>
      </c>
      <c r="BB2169" s="12">
        <f t="shared" si="3274"/>
        <v>0</v>
      </c>
      <c r="BC2169" s="12">
        <f t="shared" si="3274"/>
        <v>0</v>
      </c>
      <c r="BD2169" s="12">
        <f t="shared" si="3274"/>
        <v>0</v>
      </c>
      <c r="BE2169" s="12">
        <f t="shared" si="3274"/>
        <v>0</v>
      </c>
      <c r="BF2169" s="12">
        <f t="shared" si="3274"/>
        <v>0</v>
      </c>
      <c r="BG2169" s="12">
        <f t="shared" si="3274"/>
        <v>0</v>
      </c>
      <c r="BH2169" s="12">
        <f t="shared" si="3274"/>
        <v>0</v>
      </c>
      <c r="BI2169" s="12">
        <f t="shared" si="3274"/>
        <v>0</v>
      </c>
      <c r="BJ2169" s="12">
        <v>0</v>
      </c>
      <c r="BK2169" s="12">
        <v>0</v>
      </c>
    </row>
    <row r="2170" spans="1:63" ht="22.5" x14ac:dyDescent="0.25">
      <c r="A2170" s="4" t="s">
        <v>550</v>
      </c>
      <c r="B2170" s="4" t="s">
        <v>58</v>
      </c>
      <c r="C2170" s="4" t="s">
        <v>153</v>
      </c>
      <c r="D2170" s="107" t="s">
        <v>699</v>
      </c>
      <c r="E2170" s="117">
        <v>6112</v>
      </c>
      <c r="F2170" s="107" t="s">
        <v>701</v>
      </c>
      <c r="G2170" s="103" t="s">
        <v>1656</v>
      </c>
      <c r="H2170" s="13" t="s">
        <v>59</v>
      </c>
      <c r="I2170" s="14">
        <v>3000</v>
      </c>
      <c r="J2170" s="14">
        <v>0</v>
      </c>
      <c r="K2170" s="14"/>
      <c r="L2170" s="14"/>
      <c r="M2170" s="14"/>
      <c r="N2170" s="14"/>
      <c r="O2170" s="14"/>
      <c r="P2170" s="14">
        <f t="shared" si="3242"/>
        <v>0</v>
      </c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v>0</v>
      </c>
      <c r="AA2170" s="14">
        <v>0</v>
      </c>
      <c r="AB2170" s="14">
        <v>0</v>
      </c>
      <c r="AC2170" s="14"/>
      <c r="AD2170" s="14"/>
      <c r="AE2170" s="14"/>
      <c r="AF2170" s="14"/>
      <c r="AG2170" s="14"/>
      <c r="AH2170" s="14">
        <f t="shared" si="3243"/>
        <v>0</v>
      </c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>
        <v>0</v>
      </c>
      <c r="AS2170" s="14">
        <v>0</v>
      </c>
      <c r="AT2170" s="14">
        <v>0</v>
      </c>
      <c r="AU2170" s="14"/>
      <c r="AV2170" s="14"/>
      <c r="AW2170" s="14"/>
      <c r="AX2170" s="14"/>
      <c r="AY2170" s="14"/>
      <c r="AZ2170" s="14">
        <f t="shared" si="3244"/>
        <v>0</v>
      </c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>
        <v>0</v>
      </c>
      <c r="BK2170" s="14">
        <v>0</v>
      </c>
    </row>
    <row r="2171" spans="1:63" x14ac:dyDescent="0.25">
      <c r="A2171" s="4" t="s">
        <v>550</v>
      </c>
      <c r="B2171" s="4" t="s">
        <v>58</v>
      </c>
      <c r="C2171" s="4" t="s">
        <v>153</v>
      </c>
      <c r="D2171" s="107" t="s">
        <v>699</v>
      </c>
      <c r="E2171" s="117">
        <v>6112</v>
      </c>
      <c r="F2171" s="107" t="s">
        <v>702</v>
      </c>
      <c r="G2171" s="103" t="s">
        <v>1656</v>
      </c>
      <c r="H2171" s="13" t="s">
        <v>24</v>
      </c>
      <c r="I2171" s="14">
        <v>13900</v>
      </c>
      <c r="J2171" s="14">
        <v>0</v>
      </c>
      <c r="K2171" s="14"/>
      <c r="L2171" s="14"/>
      <c r="M2171" s="14"/>
      <c r="N2171" s="14"/>
      <c r="O2171" s="14"/>
      <c r="P2171" s="14">
        <f t="shared" si="3242"/>
        <v>0</v>
      </c>
      <c r="Q2171" s="14"/>
      <c r="R2171" s="14"/>
      <c r="S2171" s="14"/>
      <c r="T2171" s="14"/>
      <c r="U2171" s="14"/>
      <c r="V2171" s="14"/>
      <c r="W2171" s="14"/>
      <c r="X2171" s="14"/>
      <c r="Y2171" s="14"/>
      <c r="Z2171" s="14">
        <v>0</v>
      </c>
      <c r="AA2171" s="14">
        <v>0</v>
      </c>
      <c r="AB2171" s="14">
        <v>0</v>
      </c>
      <c r="AC2171" s="14"/>
      <c r="AD2171" s="14"/>
      <c r="AE2171" s="14"/>
      <c r="AF2171" s="14"/>
      <c r="AG2171" s="14"/>
      <c r="AH2171" s="14">
        <f t="shared" si="3243"/>
        <v>0</v>
      </c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>
        <v>0</v>
      </c>
      <c r="AS2171" s="14">
        <v>0</v>
      </c>
      <c r="AT2171" s="14">
        <v>0</v>
      </c>
      <c r="AU2171" s="14"/>
      <c r="AV2171" s="14"/>
      <c r="AW2171" s="14"/>
      <c r="AX2171" s="14"/>
      <c r="AY2171" s="14"/>
      <c r="AZ2171" s="14">
        <f t="shared" si="3244"/>
        <v>0</v>
      </c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>
        <v>0</v>
      </c>
      <c r="BK2171" s="14">
        <v>0</v>
      </c>
    </row>
    <row r="2172" spans="1:63" x14ac:dyDescent="0.25">
      <c r="A2172" s="4" t="s">
        <v>550</v>
      </c>
      <c r="B2172" s="4" t="s">
        <v>58</v>
      </c>
      <c r="C2172" s="4" t="s">
        <v>153</v>
      </c>
      <c r="D2172" s="107" t="s">
        <v>699</v>
      </c>
      <c r="E2172" s="117">
        <v>6112</v>
      </c>
      <c r="F2172" s="107" t="s">
        <v>703</v>
      </c>
      <c r="G2172" s="103" t="s">
        <v>1656</v>
      </c>
      <c r="H2172" s="13" t="s">
        <v>25</v>
      </c>
      <c r="I2172" s="14">
        <v>3000</v>
      </c>
      <c r="J2172" s="14">
        <v>0</v>
      </c>
      <c r="K2172" s="14"/>
      <c r="L2172" s="14"/>
      <c r="M2172" s="14"/>
      <c r="N2172" s="14"/>
      <c r="O2172" s="14"/>
      <c r="P2172" s="14">
        <f t="shared" si="3242"/>
        <v>0</v>
      </c>
      <c r="Q2172" s="14"/>
      <c r="R2172" s="14"/>
      <c r="S2172" s="14"/>
      <c r="T2172" s="14"/>
      <c r="U2172" s="14"/>
      <c r="V2172" s="14"/>
      <c r="W2172" s="14"/>
      <c r="X2172" s="14"/>
      <c r="Y2172" s="14"/>
      <c r="Z2172" s="14">
        <v>0</v>
      </c>
      <c r="AA2172" s="14">
        <v>0</v>
      </c>
      <c r="AB2172" s="14">
        <v>0</v>
      </c>
      <c r="AC2172" s="14"/>
      <c r="AD2172" s="14"/>
      <c r="AE2172" s="14"/>
      <c r="AF2172" s="14"/>
      <c r="AG2172" s="14"/>
      <c r="AH2172" s="14">
        <f t="shared" si="3243"/>
        <v>0</v>
      </c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>
        <v>0</v>
      </c>
      <c r="AS2172" s="14">
        <v>0</v>
      </c>
      <c r="AT2172" s="14">
        <v>0</v>
      </c>
      <c r="AU2172" s="14"/>
      <c r="AV2172" s="14"/>
      <c r="AW2172" s="14"/>
      <c r="AX2172" s="14"/>
      <c r="AY2172" s="14"/>
      <c r="AZ2172" s="14">
        <f t="shared" si="3244"/>
        <v>0</v>
      </c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>
        <v>0</v>
      </c>
      <c r="BK2172" s="14">
        <v>0</v>
      </c>
    </row>
    <row r="2173" spans="1:63" x14ac:dyDescent="0.25">
      <c r="A2173" s="4" t="s">
        <v>550</v>
      </c>
      <c r="B2173" s="4" t="s">
        <v>58</v>
      </c>
      <c r="C2173" s="4" t="s">
        <v>153</v>
      </c>
      <c r="D2173" s="107" t="s">
        <v>699</v>
      </c>
      <c r="E2173" s="117">
        <v>6112</v>
      </c>
      <c r="F2173" s="107" t="s">
        <v>704</v>
      </c>
      <c r="G2173" s="103" t="s">
        <v>1656</v>
      </c>
      <c r="H2173" s="13" t="s">
        <v>26</v>
      </c>
      <c r="I2173" s="14">
        <v>3000</v>
      </c>
      <c r="J2173" s="14">
        <v>0</v>
      </c>
      <c r="K2173" s="14"/>
      <c r="L2173" s="14"/>
      <c r="M2173" s="14"/>
      <c r="N2173" s="14"/>
      <c r="O2173" s="14"/>
      <c r="P2173" s="14">
        <f t="shared" si="3242"/>
        <v>0</v>
      </c>
      <c r="Q2173" s="14"/>
      <c r="R2173" s="14"/>
      <c r="S2173" s="14"/>
      <c r="T2173" s="14"/>
      <c r="U2173" s="14"/>
      <c r="V2173" s="14"/>
      <c r="W2173" s="14"/>
      <c r="X2173" s="14"/>
      <c r="Y2173" s="14"/>
      <c r="Z2173" s="14">
        <v>0</v>
      </c>
      <c r="AA2173" s="14">
        <v>0</v>
      </c>
      <c r="AB2173" s="14">
        <v>0</v>
      </c>
      <c r="AC2173" s="14"/>
      <c r="AD2173" s="14"/>
      <c r="AE2173" s="14"/>
      <c r="AF2173" s="14"/>
      <c r="AG2173" s="14"/>
      <c r="AH2173" s="14">
        <f t="shared" si="3243"/>
        <v>0</v>
      </c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>
        <v>0</v>
      </c>
      <c r="AS2173" s="14">
        <v>0</v>
      </c>
      <c r="AT2173" s="14">
        <v>0</v>
      </c>
      <c r="AU2173" s="14"/>
      <c r="AV2173" s="14"/>
      <c r="AW2173" s="14"/>
      <c r="AX2173" s="14"/>
      <c r="AY2173" s="14"/>
      <c r="AZ2173" s="14">
        <f t="shared" si="3244"/>
        <v>0</v>
      </c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>
        <v>0</v>
      </c>
      <c r="BK2173" s="14">
        <v>0</v>
      </c>
    </row>
    <row r="2174" spans="1:63" ht="22.5" x14ac:dyDescent="0.25">
      <c r="A2174" s="4" t="s">
        <v>550</v>
      </c>
      <c r="B2174" s="4" t="s">
        <v>58</v>
      </c>
      <c r="C2174" s="4" t="s">
        <v>153</v>
      </c>
      <c r="D2174" s="107" t="s">
        <v>699</v>
      </c>
      <c r="E2174" s="106" t="s">
        <v>27</v>
      </c>
      <c r="F2174" s="106" t="s">
        <v>0</v>
      </c>
      <c r="G2174" s="2" t="s">
        <v>0</v>
      </c>
      <c r="H2174" s="2" t="s">
        <v>28</v>
      </c>
      <c r="I2174" s="12">
        <f>SUM(I2175)</f>
        <v>18055</v>
      </c>
      <c r="J2174" s="12">
        <f t="shared" ref="J2174:Y2174" si="3275">SUM(J2175)</f>
        <v>0</v>
      </c>
      <c r="K2174" s="12">
        <f t="shared" si="3275"/>
        <v>0</v>
      </c>
      <c r="L2174" s="12">
        <f t="shared" si="3275"/>
        <v>0</v>
      </c>
      <c r="M2174" s="12">
        <f t="shared" si="3275"/>
        <v>0</v>
      </c>
      <c r="N2174" s="12">
        <f t="shared" si="3275"/>
        <v>0</v>
      </c>
      <c r="O2174" s="12">
        <f t="shared" si="3275"/>
        <v>0</v>
      </c>
      <c r="P2174" s="12">
        <f t="shared" si="3275"/>
        <v>0</v>
      </c>
      <c r="Q2174" s="12">
        <f t="shared" si="3275"/>
        <v>0</v>
      </c>
      <c r="R2174" s="12">
        <f t="shared" si="3275"/>
        <v>0</v>
      </c>
      <c r="S2174" s="12">
        <f t="shared" si="3275"/>
        <v>0</v>
      </c>
      <c r="T2174" s="12">
        <f t="shared" si="3275"/>
        <v>0</v>
      </c>
      <c r="U2174" s="12">
        <f t="shared" si="3275"/>
        <v>0</v>
      </c>
      <c r="V2174" s="12">
        <f t="shared" si="3275"/>
        <v>0</v>
      </c>
      <c r="W2174" s="12">
        <f t="shared" si="3275"/>
        <v>0</v>
      </c>
      <c r="X2174" s="12">
        <f t="shared" si="3275"/>
        <v>0</v>
      </c>
      <c r="Y2174" s="12">
        <f t="shared" si="3275"/>
        <v>0</v>
      </c>
      <c r="Z2174" s="12">
        <v>0</v>
      </c>
      <c r="AA2174" s="12">
        <v>0</v>
      </c>
      <c r="AB2174" s="12">
        <f t="shared" ref="AB2174:AQ2174" si="3276">SUM(AB2175)</f>
        <v>0</v>
      </c>
      <c r="AC2174" s="12">
        <f t="shared" si="3276"/>
        <v>0</v>
      </c>
      <c r="AD2174" s="12">
        <f t="shared" si="3276"/>
        <v>0</v>
      </c>
      <c r="AE2174" s="12">
        <f t="shared" si="3276"/>
        <v>0</v>
      </c>
      <c r="AF2174" s="12">
        <f t="shared" si="3276"/>
        <v>0</v>
      </c>
      <c r="AG2174" s="12">
        <f t="shared" si="3276"/>
        <v>0</v>
      </c>
      <c r="AH2174" s="12">
        <f t="shared" si="3276"/>
        <v>0</v>
      </c>
      <c r="AI2174" s="12">
        <f t="shared" si="3276"/>
        <v>0</v>
      </c>
      <c r="AJ2174" s="12">
        <f t="shared" si="3276"/>
        <v>0</v>
      </c>
      <c r="AK2174" s="12">
        <f t="shared" si="3276"/>
        <v>0</v>
      </c>
      <c r="AL2174" s="12">
        <f t="shared" si="3276"/>
        <v>0</v>
      </c>
      <c r="AM2174" s="12">
        <f t="shared" si="3276"/>
        <v>0</v>
      </c>
      <c r="AN2174" s="12">
        <f t="shared" si="3276"/>
        <v>0</v>
      </c>
      <c r="AO2174" s="12">
        <f t="shared" si="3276"/>
        <v>0</v>
      </c>
      <c r="AP2174" s="12">
        <f t="shared" si="3276"/>
        <v>0</v>
      </c>
      <c r="AQ2174" s="12">
        <f t="shared" si="3276"/>
        <v>0</v>
      </c>
      <c r="AR2174" s="12">
        <v>0</v>
      </c>
      <c r="AS2174" s="12">
        <v>0</v>
      </c>
      <c r="AT2174" s="12">
        <f t="shared" ref="AT2174:BI2174" si="3277">SUM(AT2175)</f>
        <v>0</v>
      </c>
      <c r="AU2174" s="12">
        <f t="shared" si="3277"/>
        <v>0</v>
      </c>
      <c r="AV2174" s="12">
        <f t="shared" si="3277"/>
        <v>0</v>
      </c>
      <c r="AW2174" s="12">
        <f t="shared" si="3277"/>
        <v>0</v>
      </c>
      <c r="AX2174" s="12">
        <f t="shared" si="3277"/>
        <v>0</v>
      </c>
      <c r="AY2174" s="12">
        <f t="shared" si="3277"/>
        <v>0</v>
      </c>
      <c r="AZ2174" s="12">
        <f t="shared" si="3277"/>
        <v>0</v>
      </c>
      <c r="BA2174" s="12">
        <f t="shared" si="3277"/>
        <v>0</v>
      </c>
      <c r="BB2174" s="12">
        <f t="shared" si="3277"/>
        <v>0</v>
      </c>
      <c r="BC2174" s="12">
        <f t="shared" si="3277"/>
        <v>0</v>
      </c>
      <c r="BD2174" s="12">
        <f t="shared" si="3277"/>
        <v>0</v>
      </c>
      <c r="BE2174" s="12">
        <f t="shared" si="3277"/>
        <v>0</v>
      </c>
      <c r="BF2174" s="12">
        <f t="shared" si="3277"/>
        <v>0</v>
      </c>
      <c r="BG2174" s="12">
        <f t="shared" si="3277"/>
        <v>0</v>
      </c>
      <c r="BH2174" s="12">
        <f t="shared" si="3277"/>
        <v>0</v>
      </c>
      <c r="BI2174" s="12">
        <f t="shared" si="3277"/>
        <v>0</v>
      </c>
      <c r="BJ2174" s="12">
        <v>0</v>
      </c>
      <c r="BK2174" s="12">
        <v>0</v>
      </c>
    </row>
    <row r="2175" spans="1:63" x14ac:dyDescent="0.25">
      <c r="A2175" s="4" t="s">
        <v>550</v>
      </c>
      <c r="B2175" s="4" t="s">
        <v>58</v>
      </c>
      <c r="C2175" s="4" t="s">
        <v>153</v>
      </c>
      <c r="D2175" s="107" t="s">
        <v>699</v>
      </c>
      <c r="E2175" s="117">
        <v>6121</v>
      </c>
      <c r="F2175" s="107"/>
      <c r="G2175" s="103" t="s">
        <v>1656</v>
      </c>
      <c r="H2175" s="13" t="s">
        <v>29</v>
      </c>
      <c r="I2175" s="14">
        <v>18055</v>
      </c>
      <c r="J2175" s="14">
        <v>0</v>
      </c>
      <c r="K2175" s="14"/>
      <c r="L2175" s="14"/>
      <c r="M2175" s="14"/>
      <c r="N2175" s="14"/>
      <c r="O2175" s="14"/>
      <c r="P2175" s="14">
        <f t="shared" si="3242"/>
        <v>0</v>
      </c>
      <c r="Q2175" s="14"/>
      <c r="R2175" s="14"/>
      <c r="S2175" s="14"/>
      <c r="T2175" s="14"/>
      <c r="U2175" s="14"/>
      <c r="V2175" s="14"/>
      <c r="W2175" s="14"/>
      <c r="X2175" s="14"/>
      <c r="Y2175" s="14"/>
      <c r="Z2175" s="14">
        <v>0</v>
      </c>
      <c r="AA2175" s="14">
        <v>0</v>
      </c>
      <c r="AB2175" s="14">
        <v>0</v>
      </c>
      <c r="AC2175" s="14"/>
      <c r="AD2175" s="14"/>
      <c r="AE2175" s="14"/>
      <c r="AF2175" s="14"/>
      <c r="AG2175" s="14"/>
      <c r="AH2175" s="14">
        <f t="shared" si="3243"/>
        <v>0</v>
      </c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>
        <v>0</v>
      </c>
      <c r="AS2175" s="14">
        <v>0</v>
      </c>
      <c r="AT2175" s="14">
        <v>0</v>
      </c>
      <c r="AU2175" s="14"/>
      <c r="AV2175" s="14"/>
      <c r="AW2175" s="14"/>
      <c r="AX2175" s="14"/>
      <c r="AY2175" s="14"/>
      <c r="AZ2175" s="14">
        <f t="shared" si="3244"/>
        <v>0</v>
      </c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>
        <v>0</v>
      </c>
      <c r="BK2175" s="14">
        <v>0</v>
      </c>
    </row>
    <row r="2176" spans="1:63" ht="22.5" x14ac:dyDescent="0.25">
      <c r="A2176" s="4" t="s">
        <v>550</v>
      </c>
      <c r="B2176" s="4" t="s">
        <v>58</v>
      </c>
      <c r="C2176" s="4" t="s">
        <v>153</v>
      </c>
      <c r="D2176" s="107" t="s">
        <v>699</v>
      </c>
      <c r="E2176" s="106" t="s">
        <v>31</v>
      </c>
      <c r="F2176" s="106" t="s">
        <v>0</v>
      </c>
      <c r="G2176" s="2" t="s">
        <v>0</v>
      </c>
      <c r="H2176" s="2" t="s">
        <v>32</v>
      </c>
      <c r="I2176" s="12">
        <f>SUM(I2177:I2185)</f>
        <v>138518</v>
      </c>
      <c r="J2176" s="12">
        <f t="shared" ref="J2176:Y2176" si="3278">SUM(J2177:J2185)</f>
        <v>29000</v>
      </c>
      <c r="K2176" s="12">
        <f t="shared" si="3278"/>
        <v>0</v>
      </c>
      <c r="L2176" s="12">
        <f t="shared" si="3278"/>
        <v>0</v>
      </c>
      <c r="M2176" s="12">
        <f t="shared" si="3278"/>
        <v>0</v>
      </c>
      <c r="N2176" s="12">
        <f t="shared" si="3278"/>
        <v>0</v>
      </c>
      <c r="O2176" s="12">
        <f t="shared" si="3278"/>
        <v>0</v>
      </c>
      <c r="P2176" s="12">
        <f t="shared" si="3278"/>
        <v>29000</v>
      </c>
      <c r="Q2176" s="12">
        <f t="shared" si="3278"/>
        <v>0</v>
      </c>
      <c r="R2176" s="12">
        <f t="shared" si="3278"/>
        <v>0</v>
      </c>
      <c r="S2176" s="12">
        <f t="shared" si="3278"/>
        <v>2140</v>
      </c>
      <c r="T2176" s="12">
        <f t="shared" si="3278"/>
        <v>4506</v>
      </c>
      <c r="U2176" s="12">
        <f t="shared" si="3278"/>
        <v>0</v>
      </c>
      <c r="V2176" s="12">
        <f t="shared" si="3278"/>
        <v>1955</v>
      </c>
      <c r="W2176" s="12">
        <f t="shared" si="3278"/>
        <v>0</v>
      </c>
      <c r="X2176" s="12">
        <f t="shared" si="3278"/>
        <v>0</v>
      </c>
      <c r="Y2176" s="12">
        <f t="shared" si="3278"/>
        <v>0</v>
      </c>
      <c r="Z2176" s="12">
        <v>8601</v>
      </c>
      <c r="AA2176" s="12">
        <v>20399</v>
      </c>
      <c r="AB2176" s="12">
        <f t="shared" ref="AB2176:AQ2176" si="3279">SUM(AB2177:AB2185)</f>
        <v>5040</v>
      </c>
      <c r="AC2176" s="12">
        <f t="shared" si="3279"/>
        <v>6908</v>
      </c>
      <c r="AD2176" s="12">
        <f t="shared" si="3279"/>
        <v>0</v>
      </c>
      <c r="AE2176" s="12">
        <f t="shared" si="3279"/>
        <v>0</v>
      </c>
      <c r="AF2176" s="12">
        <f t="shared" si="3279"/>
        <v>0</v>
      </c>
      <c r="AG2176" s="12">
        <f t="shared" si="3279"/>
        <v>0</v>
      </c>
      <c r="AH2176" s="12">
        <f t="shared" si="3279"/>
        <v>11948</v>
      </c>
      <c r="AI2176" s="12">
        <f t="shared" si="3279"/>
        <v>0</v>
      </c>
      <c r="AJ2176" s="12">
        <f t="shared" si="3279"/>
        <v>0</v>
      </c>
      <c r="AK2176" s="12">
        <f t="shared" si="3279"/>
        <v>6908</v>
      </c>
      <c r="AL2176" s="12">
        <f t="shared" si="3279"/>
        <v>0</v>
      </c>
      <c r="AM2176" s="12">
        <f t="shared" si="3279"/>
        <v>0</v>
      </c>
      <c r="AN2176" s="12">
        <f t="shared" si="3279"/>
        <v>0</v>
      </c>
      <c r="AO2176" s="12">
        <f t="shared" si="3279"/>
        <v>0</v>
      </c>
      <c r="AP2176" s="12">
        <f t="shared" si="3279"/>
        <v>0</v>
      </c>
      <c r="AQ2176" s="12">
        <f t="shared" si="3279"/>
        <v>0</v>
      </c>
      <c r="AR2176" s="12">
        <v>6908</v>
      </c>
      <c r="AS2176" s="12">
        <v>5040</v>
      </c>
      <c r="AT2176" s="12">
        <f t="shared" ref="AT2176:BI2176" si="3280">SUM(AT2177:AT2185)</f>
        <v>10000</v>
      </c>
      <c r="AU2176" s="12">
        <f t="shared" si="3280"/>
        <v>11311</v>
      </c>
      <c r="AV2176" s="12">
        <f t="shared" si="3280"/>
        <v>0</v>
      </c>
      <c r="AW2176" s="12">
        <f t="shared" si="3280"/>
        <v>0</v>
      </c>
      <c r="AX2176" s="12">
        <f t="shared" si="3280"/>
        <v>0</v>
      </c>
      <c r="AY2176" s="12">
        <f t="shared" si="3280"/>
        <v>0</v>
      </c>
      <c r="AZ2176" s="12">
        <f t="shared" si="3280"/>
        <v>21311</v>
      </c>
      <c r="BA2176" s="12">
        <f t="shared" si="3280"/>
        <v>0</v>
      </c>
      <c r="BB2176" s="12">
        <f t="shared" si="3280"/>
        <v>0</v>
      </c>
      <c r="BC2176" s="12">
        <f t="shared" si="3280"/>
        <v>11311</v>
      </c>
      <c r="BD2176" s="12">
        <f t="shared" si="3280"/>
        <v>0</v>
      </c>
      <c r="BE2176" s="12">
        <f t="shared" si="3280"/>
        <v>0</v>
      </c>
      <c r="BF2176" s="12">
        <f t="shared" si="3280"/>
        <v>0</v>
      </c>
      <c r="BG2176" s="12">
        <f t="shared" si="3280"/>
        <v>0</v>
      </c>
      <c r="BH2176" s="12">
        <f t="shared" si="3280"/>
        <v>0</v>
      </c>
      <c r="BI2176" s="12">
        <f t="shared" si="3280"/>
        <v>0</v>
      </c>
      <c r="BJ2176" s="12">
        <v>11311</v>
      </c>
      <c r="BK2176" s="12">
        <v>10000</v>
      </c>
    </row>
    <row r="2177" spans="1:63" x14ac:dyDescent="0.25">
      <c r="A2177" s="4" t="s">
        <v>550</v>
      </c>
      <c r="B2177" s="4" t="s">
        <v>58</v>
      </c>
      <c r="C2177" s="4" t="s">
        <v>153</v>
      </c>
      <c r="D2177" s="107" t="s">
        <v>699</v>
      </c>
      <c r="E2177" s="117">
        <v>6131</v>
      </c>
      <c r="F2177" s="107"/>
      <c r="G2177" s="103" t="s">
        <v>1656</v>
      </c>
      <c r="H2177" s="13" t="s">
        <v>34</v>
      </c>
      <c r="I2177" s="14">
        <v>3500</v>
      </c>
      <c r="J2177" s="14">
        <v>0</v>
      </c>
      <c r="K2177" s="14"/>
      <c r="L2177" s="14"/>
      <c r="M2177" s="14"/>
      <c r="N2177" s="14"/>
      <c r="O2177" s="14"/>
      <c r="P2177" s="14">
        <f t="shared" si="3242"/>
        <v>0</v>
      </c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v>0</v>
      </c>
      <c r="AA2177" s="14">
        <v>0</v>
      </c>
      <c r="AB2177" s="14">
        <v>0</v>
      </c>
      <c r="AC2177" s="14"/>
      <c r="AD2177" s="14"/>
      <c r="AE2177" s="14"/>
      <c r="AF2177" s="14"/>
      <c r="AG2177" s="14"/>
      <c r="AH2177" s="14">
        <f t="shared" si="3243"/>
        <v>0</v>
      </c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>
        <v>0</v>
      </c>
      <c r="AS2177" s="14">
        <v>0</v>
      </c>
      <c r="AT2177" s="14">
        <v>0</v>
      </c>
      <c r="AU2177" s="14"/>
      <c r="AV2177" s="14"/>
      <c r="AW2177" s="14"/>
      <c r="AX2177" s="14"/>
      <c r="AY2177" s="14"/>
      <c r="AZ2177" s="14">
        <f t="shared" si="3244"/>
        <v>0</v>
      </c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>
        <v>0</v>
      </c>
      <c r="BK2177" s="14">
        <v>0</v>
      </c>
    </row>
    <row r="2178" spans="1:63" x14ac:dyDescent="0.25">
      <c r="A2178" s="4" t="s">
        <v>550</v>
      </c>
      <c r="B2178" s="4" t="s">
        <v>58</v>
      </c>
      <c r="C2178" s="4" t="s">
        <v>153</v>
      </c>
      <c r="D2178" s="107" t="s">
        <v>699</v>
      </c>
      <c r="E2178" s="117">
        <v>6132</v>
      </c>
      <c r="F2178" s="107"/>
      <c r="G2178" s="103" t="s">
        <v>1656</v>
      </c>
      <c r="H2178" s="13" t="s">
        <v>74</v>
      </c>
      <c r="I2178" s="14">
        <v>9000</v>
      </c>
      <c r="J2178" s="14">
        <v>0</v>
      </c>
      <c r="K2178" s="14"/>
      <c r="L2178" s="14"/>
      <c r="M2178" s="14"/>
      <c r="N2178" s="14"/>
      <c r="O2178" s="14"/>
      <c r="P2178" s="14">
        <f t="shared" si="3242"/>
        <v>0</v>
      </c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v>0</v>
      </c>
      <c r="AA2178" s="14">
        <v>0</v>
      </c>
      <c r="AB2178" s="14">
        <v>0</v>
      </c>
      <c r="AC2178" s="14"/>
      <c r="AD2178" s="14"/>
      <c r="AE2178" s="14"/>
      <c r="AF2178" s="14"/>
      <c r="AG2178" s="14"/>
      <c r="AH2178" s="14">
        <f t="shared" si="3243"/>
        <v>0</v>
      </c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>
        <v>0</v>
      </c>
      <c r="AS2178" s="14">
        <v>0</v>
      </c>
      <c r="AT2178" s="14">
        <v>0</v>
      </c>
      <c r="AU2178" s="14"/>
      <c r="AV2178" s="14"/>
      <c r="AW2178" s="14"/>
      <c r="AX2178" s="14"/>
      <c r="AY2178" s="14"/>
      <c r="AZ2178" s="14">
        <f t="shared" si="3244"/>
        <v>0</v>
      </c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>
        <v>0</v>
      </c>
      <c r="BK2178" s="14">
        <v>0</v>
      </c>
    </row>
    <row r="2179" spans="1:63" x14ac:dyDescent="0.25">
      <c r="A2179" s="4" t="s">
        <v>550</v>
      </c>
      <c r="B2179" s="4" t="s">
        <v>58</v>
      </c>
      <c r="C2179" s="4" t="s">
        <v>153</v>
      </c>
      <c r="D2179" s="107" t="s">
        <v>699</v>
      </c>
      <c r="E2179" s="117">
        <v>6133</v>
      </c>
      <c r="F2179" s="107"/>
      <c r="G2179" s="103" t="s">
        <v>1656</v>
      </c>
      <c r="H2179" s="13" t="s">
        <v>77</v>
      </c>
      <c r="I2179" s="14">
        <v>4500</v>
      </c>
      <c r="J2179" s="14">
        <v>0</v>
      </c>
      <c r="K2179" s="14"/>
      <c r="L2179" s="14"/>
      <c r="M2179" s="14"/>
      <c r="N2179" s="14"/>
      <c r="O2179" s="14"/>
      <c r="P2179" s="14">
        <f t="shared" si="3242"/>
        <v>0</v>
      </c>
      <c r="Q2179" s="14"/>
      <c r="R2179" s="14"/>
      <c r="S2179" s="14"/>
      <c r="T2179" s="14"/>
      <c r="U2179" s="14"/>
      <c r="V2179" s="14"/>
      <c r="W2179" s="14"/>
      <c r="X2179" s="14"/>
      <c r="Y2179" s="14"/>
      <c r="Z2179" s="14">
        <v>0</v>
      </c>
      <c r="AA2179" s="14">
        <v>0</v>
      </c>
      <c r="AB2179" s="14">
        <v>0</v>
      </c>
      <c r="AC2179" s="14"/>
      <c r="AD2179" s="14"/>
      <c r="AE2179" s="14"/>
      <c r="AF2179" s="14"/>
      <c r="AG2179" s="14"/>
      <c r="AH2179" s="14">
        <f t="shared" si="3243"/>
        <v>0</v>
      </c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>
        <v>0</v>
      </c>
      <c r="AS2179" s="14">
        <v>0</v>
      </c>
      <c r="AT2179" s="14">
        <v>0</v>
      </c>
      <c r="AU2179" s="14">
        <v>4000</v>
      </c>
      <c r="AV2179" s="14"/>
      <c r="AW2179" s="14"/>
      <c r="AX2179" s="14"/>
      <c r="AY2179" s="14"/>
      <c r="AZ2179" s="14">
        <f t="shared" si="3244"/>
        <v>4000</v>
      </c>
      <c r="BA2179" s="14"/>
      <c r="BB2179" s="14"/>
      <c r="BC2179" s="14">
        <v>4000</v>
      </c>
      <c r="BD2179" s="14"/>
      <c r="BE2179" s="14"/>
      <c r="BF2179" s="14"/>
      <c r="BG2179" s="14"/>
      <c r="BH2179" s="14"/>
      <c r="BI2179" s="14"/>
      <c r="BJ2179" s="14">
        <v>4000</v>
      </c>
      <c r="BK2179" s="14">
        <v>0</v>
      </c>
    </row>
    <row r="2180" spans="1:63" x14ac:dyDescent="0.25">
      <c r="A2180" s="4" t="s">
        <v>550</v>
      </c>
      <c r="B2180" s="4" t="s">
        <v>58</v>
      </c>
      <c r="C2180" s="4" t="s">
        <v>153</v>
      </c>
      <c r="D2180" s="107" t="s">
        <v>699</v>
      </c>
      <c r="E2180" s="117">
        <v>6134</v>
      </c>
      <c r="F2180" s="107"/>
      <c r="G2180" s="103" t="s">
        <v>1656</v>
      </c>
      <c r="H2180" s="13" t="s">
        <v>80</v>
      </c>
      <c r="I2180" s="14">
        <v>6000</v>
      </c>
      <c r="J2180" s="14">
        <v>0</v>
      </c>
      <c r="K2180" s="14"/>
      <c r="L2180" s="14"/>
      <c r="M2180" s="14"/>
      <c r="N2180" s="14"/>
      <c r="O2180" s="14"/>
      <c r="P2180" s="14">
        <f t="shared" si="3242"/>
        <v>0</v>
      </c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v>0</v>
      </c>
      <c r="AA2180" s="14">
        <v>0</v>
      </c>
      <c r="AB2180" s="14">
        <v>0</v>
      </c>
      <c r="AC2180" s="14"/>
      <c r="AD2180" s="14"/>
      <c r="AE2180" s="14"/>
      <c r="AF2180" s="14"/>
      <c r="AG2180" s="14"/>
      <c r="AH2180" s="14">
        <f t="shared" si="3243"/>
        <v>0</v>
      </c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>
        <v>0</v>
      </c>
      <c r="AS2180" s="14">
        <v>0</v>
      </c>
      <c r="AT2180" s="14">
        <v>0</v>
      </c>
      <c r="AU2180" s="14"/>
      <c r="AV2180" s="14"/>
      <c r="AW2180" s="14"/>
      <c r="AX2180" s="14"/>
      <c r="AY2180" s="14"/>
      <c r="AZ2180" s="14">
        <f t="shared" si="3244"/>
        <v>0</v>
      </c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>
        <v>0</v>
      </c>
      <c r="BK2180" s="14">
        <v>0</v>
      </c>
    </row>
    <row r="2181" spans="1:63" x14ac:dyDescent="0.25">
      <c r="A2181" s="4" t="s">
        <v>550</v>
      </c>
      <c r="B2181" s="4" t="s">
        <v>58</v>
      </c>
      <c r="C2181" s="4" t="s">
        <v>153</v>
      </c>
      <c r="D2181" s="107" t="s">
        <v>699</v>
      </c>
      <c r="E2181" s="117">
        <v>6135</v>
      </c>
      <c r="F2181" s="107"/>
      <c r="G2181" s="103" t="s">
        <v>1656</v>
      </c>
      <c r="H2181" s="13" t="s">
        <v>83</v>
      </c>
      <c r="I2181" s="14">
        <v>400</v>
      </c>
      <c r="J2181" s="14">
        <v>0</v>
      </c>
      <c r="K2181" s="14"/>
      <c r="L2181" s="14"/>
      <c r="M2181" s="14"/>
      <c r="N2181" s="14"/>
      <c r="O2181" s="14"/>
      <c r="P2181" s="14">
        <f t="shared" si="3242"/>
        <v>0</v>
      </c>
      <c r="Q2181" s="14"/>
      <c r="R2181" s="14"/>
      <c r="S2181" s="14"/>
      <c r="T2181" s="14"/>
      <c r="U2181" s="14"/>
      <c r="V2181" s="14"/>
      <c r="W2181" s="14"/>
      <c r="X2181" s="14"/>
      <c r="Y2181" s="14"/>
      <c r="Z2181" s="14">
        <v>0</v>
      </c>
      <c r="AA2181" s="14">
        <v>0</v>
      </c>
      <c r="AB2181" s="14">
        <v>0</v>
      </c>
      <c r="AC2181" s="14"/>
      <c r="AD2181" s="14"/>
      <c r="AE2181" s="14"/>
      <c r="AF2181" s="14"/>
      <c r="AG2181" s="14"/>
      <c r="AH2181" s="14">
        <f t="shared" si="3243"/>
        <v>0</v>
      </c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>
        <v>0</v>
      </c>
      <c r="AS2181" s="14">
        <v>0</v>
      </c>
      <c r="AT2181" s="14">
        <v>0</v>
      </c>
      <c r="AU2181" s="14"/>
      <c r="AV2181" s="14"/>
      <c r="AW2181" s="14"/>
      <c r="AX2181" s="14"/>
      <c r="AY2181" s="14"/>
      <c r="AZ2181" s="14">
        <f t="shared" si="3244"/>
        <v>0</v>
      </c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>
        <v>0</v>
      </c>
      <c r="BK2181" s="14">
        <v>0</v>
      </c>
    </row>
    <row r="2182" spans="1:63" ht="22.5" x14ac:dyDescent="0.25">
      <c r="A2182" s="4" t="s">
        <v>550</v>
      </c>
      <c r="B2182" s="4" t="s">
        <v>58</v>
      </c>
      <c r="C2182" s="4" t="s">
        <v>153</v>
      </c>
      <c r="D2182" s="107" t="s">
        <v>699</v>
      </c>
      <c r="E2182" s="117">
        <v>6136</v>
      </c>
      <c r="F2182" s="107"/>
      <c r="G2182" s="103" t="s">
        <v>1656</v>
      </c>
      <c r="H2182" s="13" t="s">
        <v>86</v>
      </c>
      <c r="I2182" s="14">
        <v>6000</v>
      </c>
      <c r="J2182" s="14">
        <v>2000</v>
      </c>
      <c r="K2182" s="14"/>
      <c r="L2182" s="14"/>
      <c r="M2182" s="14"/>
      <c r="N2182" s="14"/>
      <c r="O2182" s="14"/>
      <c r="P2182" s="14">
        <f t="shared" si="3242"/>
        <v>2000</v>
      </c>
      <c r="Q2182" s="14"/>
      <c r="R2182" s="14"/>
      <c r="S2182" s="14"/>
      <c r="T2182" s="14"/>
      <c r="U2182" s="14"/>
      <c r="V2182" s="14"/>
      <c r="W2182" s="14"/>
      <c r="X2182" s="14"/>
      <c r="Y2182" s="14"/>
      <c r="Z2182" s="14">
        <v>0</v>
      </c>
      <c r="AA2182" s="14">
        <v>2000</v>
      </c>
      <c r="AB2182" s="14">
        <v>0</v>
      </c>
      <c r="AC2182" s="14"/>
      <c r="AD2182" s="14"/>
      <c r="AE2182" s="14"/>
      <c r="AF2182" s="14"/>
      <c r="AG2182" s="14"/>
      <c r="AH2182" s="14">
        <f t="shared" si="3243"/>
        <v>0</v>
      </c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>
        <v>0</v>
      </c>
      <c r="AS2182" s="14">
        <v>0</v>
      </c>
      <c r="AT2182" s="14">
        <v>0</v>
      </c>
      <c r="AU2182" s="14"/>
      <c r="AV2182" s="14"/>
      <c r="AW2182" s="14"/>
      <c r="AX2182" s="14"/>
      <c r="AY2182" s="14"/>
      <c r="AZ2182" s="14">
        <f t="shared" si="3244"/>
        <v>0</v>
      </c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>
        <v>0</v>
      </c>
      <c r="BK2182" s="14">
        <v>0</v>
      </c>
    </row>
    <row r="2183" spans="1:63" x14ac:dyDescent="0.25">
      <c r="A2183" s="4" t="s">
        <v>550</v>
      </c>
      <c r="B2183" s="4" t="s">
        <v>58</v>
      </c>
      <c r="C2183" s="4" t="s">
        <v>153</v>
      </c>
      <c r="D2183" s="107" t="s">
        <v>699</v>
      </c>
      <c r="E2183" s="117">
        <v>6137</v>
      </c>
      <c r="F2183" s="107"/>
      <c r="G2183" s="103" t="s">
        <v>1656</v>
      </c>
      <c r="H2183" s="13" t="s">
        <v>89</v>
      </c>
      <c r="I2183" s="14">
        <v>12561</v>
      </c>
      <c r="J2183" s="14">
        <v>0</v>
      </c>
      <c r="K2183" s="14"/>
      <c r="L2183" s="14"/>
      <c r="M2183" s="14"/>
      <c r="N2183" s="14"/>
      <c r="O2183" s="14"/>
      <c r="P2183" s="14">
        <f t="shared" si="3242"/>
        <v>0</v>
      </c>
      <c r="Q2183" s="14"/>
      <c r="R2183" s="14"/>
      <c r="S2183" s="14"/>
      <c r="T2183" s="14"/>
      <c r="U2183" s="14"/>
      <c r="V2183" s="14"/>
      <c r="W2183" s="14"/>
      <c r="X2183" s="14"/>
      <c r="Y2183" s="14"/>
      <c r="Z2183" s="14">
        <v>0</v>
      </c>
      <c r="AA2183" s="14">
        <v>0</v>
      </c>
      <c r="AB2183" s="14">
        <v>0</v>
      </c>
      <c r="AC2183" s="14"/>
      <c r="AD2183" s="14"/>
      <c r="AE2183" s="14"/>
      <c r="AF2183" s="14"/>
      <c r="AG2183" s="14"/>
      <c r="AH2183" s="14">
        <f t="shared" si="3243"/>
        <v>0</v>
      </c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>
        <v>0</v>
      </c>
      <c r="AS2183" s="14">
        <v>0</v>
      </c>
      <c r="AT2183" s="14">
        <v>2500</v>
      </c>
      <c r="AU2183" s="14"/>
      <c r="AV2183" s="14"/>
      <c r="AW2183" s="14"/>
      <c r="AX2183" s="14"/>
      <c r="AY2183" s="14"/>
      <c r="AZ2183" s="14">
        <f t="shared" si="3244"/>
        <v>2500</v>
      </c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>
        <v>0</v>
      </c>
      <c r="BK2183" s="14">
        <v>2500</v>
      </c>
    </row>
    <row r="2184" spans="1:63" ht="22.5" x14ac:dyDescent="0.25">
      <c r="A2184" s="4" t="s">
        <v>550</v>
      </c>
      <c r="B2184" s="4" t="s">
        <v>58</v>
      </c>
      <c r="C2184" s="4" t="s">
        <v>153</v>
      </c>
      <c r="D2184" s="107" t="s">
        <v>699</v>
      </c>
      <c r="E2184" s="117">
        <v>6138</v>
      </c>
      <c r="F2184" s="107"/>
      <c r="G2184" s="103" t="s">
        <v>1656</v>
      </c>
      <c r="H2184" s="13" t="s">
        <v>92</v>
      </c>
      <c r="I2184" s="14">
        <v>550</v>
      </c>
      <c r="J2184" s="14">
        <v>0</v>
      </c>
      <c r="K2184" s="14"/>
      <c r="L2184" s="14"/>
      <c r="M2184" s="14"/>
      <c r="N2184" s="14"/>
      <c r="O2184" s="14"/>
      <c r="P2184" s="14">
        <f t="shared" si="3242"/>
        <v>0</v>
      </c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v>0</v>
      </c>
      <c r="AA2184" s="14">
        <v>0</v>
      </c>
      <c r="AB2184" s="14">
        <v>0</v>
      </c>
      <c r="AC2184" s="14"/>
      <c r="AD2184" s="14"/>
      <c r="AE2184" s="14"/>
      <c r="AF2184" s="14"/>
      <c r="AG2184" s="14"/>
      <c r="AH2184" s="14">
        <f t="shared" si="3243"/>
        <v>0</v>
      </c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>
        <v>0</v>
      </c>
      <c r="AS2184" s="14">
        <v>0</v>
      </c>
      <c r="AT2184" s="14">
        <v>0</v>
      </c>
      <c r="AU2184" s="14"/>
      <c r="AV2184" s="14"/>
      <c r="AW2184" s="14"/>
      <c r="AX2184" s="14"/>
      <c r="AY2184" s="14"/>
      <c r="AZ2184" s="14">
        <f t="shared" si="3244"/>
        <v>0</v>
      </c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>
        <v>0</v>
      </c>
      <c r="BK2184" s="14">
        <v>0</v>
      </c>
    </row>
    <row r="2185" spans="1:63" x14ac:dyDescent="0.25">
      <c r="A2185" s="1" t="s">
        <v>550</v>
      </c>
      <c r="B2185" s="1" t="s">
        <v>58</v>
      </c>
      <c r="C2185" s="1" t="s">
        <v>153</v>
      </c>
      <c r="D2185" s="110" t="s">
        <v>699</v>
      </c>
      <c r="E2185" s="110" t="s">
        <v>36</v>
      </c>
      <c r="F2185" s="107" t="s">
        <v>0</v>
      </c>
      <c r="G2185" s="13" t="s">
        <v>0</v>
      </c>
      <c r="H2185" s="2" t="s">
        <v>37</v>
      </c>
      <c r="I2185" s="12">
        <f>SUM(I2186:I2188)</f>
        <v>96007</v>
      </c>
      <c r="J2185" s="12">
        <f t="shared" ref="J2185:Y2185" si="3281">SUM(J2186:J2188)</f>
        <v>27000</v>
      </c>
      <c r="K2185" s="12">
        <f t="shared" si="3281"/>
        <v>0</v>
      </c>
      <c r="L2185" s="12">
        <f t="shared" si="3281"/>
        <v>0</v>
      </c>
      <c r="M2185" s="12">
        <f t="shared" si="3281"/>
        <v>0</v>
      </c>
      <c r="N2185" s="12">
        <f t="shared" si="3281"/>
        <v>0</v>
      </c>
      <c r="O2185" s="12">
        <f t="shared" si="3281"/>
        <v>0</v>
      </c>
      <c r="P2185" s="12">
        <f t="shared" si="3281"/>
        <v>27000</v>
      </c>
      <c r="Q2185" s="12">
        <f t="shared" si="3281"/>
        <v>0</v>
      </c>
      <c r="R2185" s="12">
        <f t="shared" si="3281"/>
        <v>0</v>
      </c>
      <c r="S2185" s="12">
        <f t="shared" si="3281"/>
        <v>2140</v>
      </c>
      <c r="T2185" s="12">
        <f t="shared" si="3281"/>
        <v>4506</v>
      </c>
      <c r="U2185" s="12">
        <f t="shared" si="3281"/>
        <v>0</v>
      </c>
      <c r="V2185" s="12">
        <f t="shared" si="3281"/>
        <v>1955</v>
      </c>
      <c r="W2185" s="12">
        <f t="shared" si="3281"/>
        <v>0</v>
      </c>
      <c r="X2185" s="12">
        <f t="shared" si="3281"/>
        <v>0</v>
      </c>
      <c r="Y2185" s="12">
        <f t="shared" si="3281"/>
        <v>0</v>
      </c>
      <c r="Z2185" s="12">
        <v>8601</v>
      </c>
      <c r="AA2185" s="12">
        <v>18399</v>
      </c>
      <c r="AB2185" s="12">
        <f t="shared" ref="AB2185:AQ2185" si="3282">SUM(AB2186:AB2188)</f>
        <v>5040</v>
      </c>
      <c r="AC2185" s="12">
        <f t="shared" si="3282"/>
        <v>6908</v>
      </c>
      <c r="AD2185" s="12">
        <f t="shared" si="3282"/>
        <v>0</v>
      </c>
      <c r="AE2185" s="12">
        <f t="shared" si="3282"/>
        <v>0</v>
      </c>
      <c r="AF2185" s="12">
        <f t="shared" si="3282"/>
        <v>0</v>
      </c>
      <c r="AG2185" s="12">
        <f t="shared" si="3282"/>
        <v>0</v>
      </c>
      <c r="AH2185" s="12">
        <f t="shared" si="3282"/>
        <v>11948</v>
      </c>
      <c r="AI2185" s="12">
        <f t="shared" si="3282"/>
        <v>0</v>
      </c>
      <c r="AJ2185" s="12">
        <f t="shared" si="3282"/>
        <v>0</v>
      </c>
      <c r="AK2185" s="12">
        <f t="shared" si="3282"/>
        <v>6908</v>
      </c>
      <c r="AL2185" s="12">
        <f t="shared" si="3282"/>
        <v>0</v>
      </c>
      <c r="AM2185" s="12">
        <f t="shared" si="3282"/>
        <v>0</v>
      </c>
      <c r="AN2185" s="12">
        <f t="shared" si="3282"/>
        <v>0</v>
      </c>
      <c r="AO2185" s="12">
        <f t="shared" si="3282"/>
        <v>0</v>
      </c>
      <c r="AP2185" s="12">
        <f t="shared" si="3282"/>
        <v>0</v>
      </c>
      <c r="AQ2185" s="12">
        <f t="shared" si="3282"/>
        <v>0</v>
      </c>
      <c r="AR2185" s="12">
        <v>6908</v>
      </c>
      <c r="AS2185" s="12">
        <v>5040</v>
      </c>
      <c r="AT2185" s="12">
        <f t="shared" ref="AT2185:BI2185" si="3283">SUM(AT2186:AT2188)</f>
        <v>7500</v>
      </c>
      <c r="AU2185" s="12">
        <f t="shared" si="3283"/>
        <v>7311</v>
      </c>
      <c r="AV2185" s="12">
        <f t="shared" si="3283"/>
        <v>0</v>
      </c>
      <c r="AW2185" s="12">
        <f t="shared" si="3283"/>
        <v>0</v>
      </c>
      <c r="AX2185" s="12">
        <f t="shared" si="3283"/>
        <v>0</v>
      </c>
      <c r="AY2185" s="12">
        <f t="shared" si="3283"/>
        <v>0</v>
      </c>
      <c r="AZ2185" s="12">
        <f t="shared" si="3283"/>
        <v>14811</v>
      </c>
      <c r="BA2185" s="12">
        <f t="shared" si="3283"/>
        <v>0</v>
      </c>
      <c r="BB2185" s="12">
        <f t="shared" si="3283"/>
        <v>0</v>
      </c>
      <c r="BC2185" s="12">
        <f t="shared" si="3283"/>
        <v>7311</v>
      </c>
      <c r="BD2185" s="12">
        <f t="shared" si="3283"/>
        <v>0</v>
      </c>
      <c r="BE2185" s="12">
        <f t="shared" si="3283"/>
        <v>0</v>
      </c>
      <c r="BF2185" s="12">
        <f t="shared" si="3283"/>
        <v>0</v>
      </c>
      <c r="BG2185" s="12">
        <f t="shared" si="3283"/>
        <v>0</v>
      </c>
      <c r="BH2185" s="12">
        <f t="shared" si="3283"/>
        <v>0</v>
      </c>
      <c r="BI2185" s="12">
        <f t="shared" si="3283"/>
        <v>0</v>
      </c>
      <c r="BJ2185" s="12">
        <v>7311</v>
      </c>
      <c r="BK2185" s="12">
        <v>7500</v>
      </c>
    </row>
    <row r="2186" spans="1:63" x14ac:dyDescent="0.25">
      <c r="A2186" s="4" t="s">
        <v>550</v>
      </c>
      <c r="B2186" s="4" t="s">
        <v>58</v>
      </c>
      <c r="C2186" s="4" t="s">
        <v>153</v>
      </c>
      <c r="D2186" s="107" t="s">
        <v>699</v>
      </c>
      <c r="E2186" s="117">
        <v>6139</v>
      </c>
      <c r="F2186" s="107"/>
      <c r="G2186" s="103" t="s">
        <v>1656</v>
      </c>
      <c r="H2186" s="13" t="s">
        <v>37</v>
      </c>
      <c r="I2186" s="14">
        <v>94766</v>
      </c>
      <c r="J2186" s="14">
        <v>27000</v>
      </c>
      <c r="K2186" s="14"/>
      <c r="L2186" s="14"/>
      <c r="M2186" s="14"/>
      <c r="N2186" s="14"/>
      <c r="O2186" s="14"/>
      <c r="P2186" s="14">
        <f t="shared" si="3242"/>
        <v>27000</v>
      </c>
      <c r="Q2186" s="14"/>
      <c r="R2186" s="14"/>
      <c r="S2186" s="14">
        <v>2140</v>
      </c>
      <c r="T2186" s="14">
        <v>4506</v>
      </c>
      <c r="U2186" s="14"/>
      <c r="V2186" s="14">
        <v>1955</v>
      </c>
      <c r="W2186" s="14"/>
      <c r="X2186" s="14"/>
      <c r="Y2186" s="14"/>
      <c r="Z2186" s="14">
        <v>8601</v>
      </c>
      <c r="AA2186" s="14">
        <v>18399</v>
      </c>
      <c r="AB2186" s="14">
        <v>5040</v>
      </c>
      <c r="AC2186" s="14">
        <v>6908</v>
      </c>
      <c r="AD2186" s="14"/>
      <c r="AE2186" s="14"/>
      <c r="AF2186" s="14"/>
      <c r="AG2186" s="14"/>
      <c r="AH2186" s="14">
        <f t="shared" si="3243"/>
        <v>11948</v>
      </c>
      <c r="AI2186" s="14"/>
      <c r="AJ2186" s="14"/>
      <c r="AK2186" s="14">
        <v>6908</v>
      </c>
      <c r="AL2186" s="14"/>
      <c r="AM2186" s="14"/>
      <c r="AN2186" s="14"/>
      <c r="AO2186" s="14"/>
      <c r="AP2186" s="14"/>
      <c r="AQ2186" s="14"/>
      <c r="AR2186" s="14">
        <v>6908</v>
      </c>
      <c r="AS2186" s="14">
        <v>5040</v>
      </c>
      <c r="AT2186" s="14">
        <v>7500</v>
      </c>
      <c r="AU2186" s="14">
        <f>5291+2020</f>
        <v>7311</v>
      </c>
      <c r="AV2186" s="14"/>
      <c r="AW2186" s="14"/>
      <c r="AX2186" s="14"/>
      <c r="AY2186" s="14"/>
      <c r="AZ2186" s="14">
        <f t="shared" si="3244"/>
        <v>14811</v>
      </c>
      <c r="BA2186" s="14"/>
      <c r="BB2186" s="14"/>
      <c r="BC2186" s="14">
        <f>5291+2020</f>
        <v>7311</v>
      </c>
      <c r="BD2186" s="14"/>
      <c r="BE2186" s="14"/>
      <c r="BF2186" s="14"/>
      <c r="BG2186" s="14"/>
      <c r="BH2186" s="14"/>
      <c r="BI2186" s="14"/>
      <c r="BJ2186" s="14">
        <v>7311</v>
      </c>
      <c r="BK2186" s="14">
        <v>7500</v>
      </c>
    </row>
    <row r="2187" spans="1:63" ht="22.5" x14ac:dyDescent="0.25">
      <c r="A2187" s="4" t="s">
        <v>550</v>
      </c>
      <c r="B2187" s="4" t="s">
        <v>58</v>
      </c>
      <c r="C2187" s="4" t="s">
        <v>153</v>
      </c>
      <c r="D2187" s="107" t="s">
        <v>699</v>
      </c>
      <c r="E2187" s="117">
        <v>6139</v>
      </c>
      <c r="F2187" s="107" t="s">
        <v>705</v>
      </c>
      <c r="G2187" s="103" t="s">
        <v>1656</v>
      </c>
      <c r="H2187" s="13" t="s">
        <v>39</v>
      </c>
      <c r="I2187" s="14">
        <v>541</v>
      </c>
      <c r="J2187" s="14">
        <v>0</v>
      </c>
      <c r="K2187" s="14"/>
      <c r="L2187" s="14"/>
      <c r="M2187" s="14"/>
      <c r="N2187" s="14"/>
      <c r="O2187" s="14"/>
      <c r="P2187" s="14">
        <f t="shared" si="3242"/>
        <v>0</v>
      </c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v>0</v>
      </c>
      <c r="AA2187" s="14">
        <v>0</v>
      </c>
      <c r="AB2187" s="14">
        <v>0</v>
      </c>
      <c r="AC2187" s="14"/>
      <c r="AD2187" s="14"/>
      <c r="AE2187" s="14"/>
      <c r="AF2187" s="14"/>
      <c r="AG2187" s="14"/>
      <c r="AH2187" s="14">
        <f t="shared" si="3243"/>
        <v>0</v>
      </c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>
        <v>0</v>
      </c>
      <c r="AS2187" s="14">
        <v>0</v>
      </c>
      <c r="AT2187" s="14">
        <v>0</v>
      </c>
      <c r="AU2187" s="14"/>
      <c r="AV2187" s="14"/>
      <c r="AW2187" s="14"/>
      <c r="AX2187" s="14"/>
      <c r="AY2187" s="14"/>
      <c r="AZ2187" s="14">
        <f t="shared" si="3244"/>
        <v>0</v>
      </c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>
        <v>0</v>
      </c>
      <c r="BK2187" s="14">
        <v>0</v>
      </c>
    </row>
    <row r="2188" spans="1:63" ht="33.75" x14ac:dyDescent="0.25">
      <c r="A2188" s="4" t="s">
        <v>550</v>
      </c>
      <c r="B2188" s="4" t="s">
        <v>58</v>
      </c>
      <c r="C2188" s="4" t="s">
        <v>153</v>
      </c>
      <c r="D2188" s="107" t="s">
        <v>699</v>
      </c>
      <c r="E2188" s="117">
        <v>6139</v>
      </c>
      <c r="F2188" s="107" t="s">
        <v>706</v>
      </c>
      <c r="G2188" s="103" t="s">
        <v>1656</v>
      </c>
      <c r="H2188" s="13" t="s">
        <v>40</v>
      </c>
      <c r="I2188" s="14">
        <v>700</v>
      </c>
      <c r="J2188" s="14">
        <v>0</v>
      </c>
      <c r="K2188" s="14"/>
      <c r="L2188" s="14"/>
      <c r="M2188" s="14"/>
      <c r="N2188" s="14"/>
      <c r="O2188" s="14"/>
      <c r="P2188" s="14">
        <f t="shared" si="3242"/>
        <v>0</v>
      </c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v>0</v>
      </c>
      <c r="AA2188" s="14">
        <v>0</v>
      </c>
      <c r="AB2188" s="14">
        <v>0</v>
      </c>
      <c r="AC2188" s="14"/>
      <c r="AD2188" s="14"/>
      <c r="AE2188" s="14"/>
      <c r="AF2188" s="14"/>
      <c r="AG2188" s="14"/>
      <c r="AH2188" s="14">
        <f t="shared" si="3243"/>
        <v>0</v>
      </c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>
        <v>0</v>
      </c>
      <c r="AS2188" s="14">
        <v>0</v>
      </c>
      <c r="AT2188" s="14">
        <v>0</v>
      </c>
      <c r="AU2188" s="14"/>
      <c r="AV2188" s="14"/>
      <c r="AW2188" s="14"/>
      <c r="AX2188" s="14"/>
      <c r="AY2188" s="14"/>
      <c r="AZ2188" s="14">
        <f t="shared" si="3244"/>
        <v>0</v>
      </c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>
        <v>0</v>
      </c>
      <c r="BK2188" s="14">
        <v>0</v>
      </c>
    </row>
    <row r="2189" spans="1:63" ht="33.75" x14ac:dyDescent="0.25">
      <c r="A2189" s="1" t="s">
        <v>0</v>
      </c>
      <c r="B2189" s="1" t="s">
        <v>0</v>
      </c>
      <c r="C2189" s="1" t="s">
        <v>0</v>
      </c>
      <c r="D2189" s="106" t="s">
        <v>0</v>
      </c>
      <c r="E2189" s="106" t="s">
        <v>0</v>
      </c>
      <c r="F2189" s="106" t="s">
        <v>0</v>
      </c>
      <c r="G2189" s="2" t="s">
        <v>0</v>
      </c>
      <c r="H2189" s="10" t="s">
        <v>41</v>
      </c>
      <c r="I2189" s="11">
        <f>SUM(I2190)</f>
        <v>100</v>
      </c>
      <c r="J2189" s="11">
        <f t="shared" ref="J2189:Y2190" si="3284">SUM(J2190)</f>
        <v>0</v>
      </c>
      <c r="K2189" s="11">
        <f t="shared" si="3284"/>
        <v>0</v>
      </c>
      <c r="L2189" s="11">
        <f t="shared" si="3284"/>
        <v>0</v>
      </c>
      <c r="M2189" s="11">
        <f t="shared" si="3284"/>
        <v>0</v>
      </c>
      <c r="N2189" s="11">
        <f t="shared" si="3284"/>
        <v>0</v>
      </c>
      <c r="O2189" s="11">
        <f t="shared" si="3284"/>
        <v>0</v>
      </c>
      <c r="P2189" s="11">
        <f t="shared" si="3284"/>
        <v>0</v>
      </c>
      <c r="Q2189" s="11">
        <f t="shared" si="3284"/>
        <v>0</v>
      </c>
      <c r="R2189" s="11">
        <f t="shared" si="3284"/>
        <v>0</v>
      </c>
      <c r="S2189" s="11">
        <f t="shared" si="3284"/>
        <v>0</v>
      </c>
      <c r="T2189" s="11">
        <f t="shared" si="3284"/>
        <v>0</v>
      </c>
      <c r="U2189" s="11">
        <f t="shared" si="3284"/>
        <v>0</v>
      </c>
      <c r="V2189" s="11">
        <f t="shared" si="3284"/>
        <v>0</v>
      </c>
      <c r="W2189" s="11">
        <f t="shared" si="3284"/>
        <v>0</v>
      </c>
      <c r="X2189" s="11">
        <f t="shared" si="3284"/>
        <v>0</v>
      </c>
      <c r="Y2189" s="11">
        <f t="shared" si="3284"/>
        <v>0</v>
      </c>
      <c r="Z2189" s="11">
        <v>0</v>
      </c>
      <c r="AA2189" s="11">
        <v>0</v>
      </c>
      <c r="AB2189" s="11">
        <f t="shared" ref="AB2189:AQ2190" si="3285">SUM(AB2190)</f>
        <v>0</v>
      </c>
      <c r="AC2189" s="11">
        <f t="shared" si="3285"/>
        <v>0</v>
      </c>
      <c r="AD2189" s="11">
        <f t="shared" si="3285"/>
        <v>0</v>
      </c>
      <c r="AE2189" s="11">
        <f t="shared" si="3285"/>
        <v>0</v>
      </c>
      <c r="AF2189" s="11">
        <f t="shared" si="3285"/>
        <v>0</v>
      </c>
      <c r="AG2189" s="11">
        <f t="shared" si="3285"/>
        <v>0</v>
      </c>
      <c r="AH2189" s="11">
        <f t="shared" si="3285"/>
        <v>0</v>
      </c>
      <c r="AI2189" s="11">
        <f t="shared" si="3285"/>
        <v>0</v>
      </c>
      <c r="AJ2189" s="11">
        <f t="shared" si="3285"/>
        <v>0</v>
      </c>
      <c r="AK2189" s="11">
        <f t="shared" si="3285"/>
        <v>0</v>
      </c>
      <c r="AL2189" s="11">
        <f t="shared" si="3285"/>
        <v>0</v>
      </c>
      <c r="AM2189" s="11">
        <f t="shared" si="3285"/>
        <v>0</v>
      </c>
      <c r="AN2189" s="11">
        <f t="shared" si="3285"/>
        <v>0</v>
      </c>
      <c r="AO2189" s="11">
        <f t="shared" si="3285"/>
        <v>0</v>
      </c>
      <c r="AP2189" s="11">
        <f t="shared" si="3285"/>
        <v>0</v>
      </c>
      <c r="AQ2189" s="11">
        <f t="shared" si="3285"/>
        <v>0</v>
      </c>
      <c r="AR2189" s="11">
        <v>0</v>
      </c>
      <c r="AS2189" s="11">
        <v>0</v>
      </c>
      <c r="AT2189" s="11">
        <f t="shared" ref="AT2189:BI2190" si="3286">SUM(AT2190)</f>
        <v>0</v>
      </c>
      <c r="AU2189" s="11">
        <f t="shared" si="3286"/>
        <v>0</v>
      </c>
      <c r="AV2189" s="11">
        <f t="shared" si="3286"/>
        <v>0</v>
      </c>
      <c r="AW2189" s="11">
        <f t="shared" si="3286"/>
        <v>0</v>
      </c>
      <c r="AX2189" s="11">
        <f t="shared" si="3286"/>
        <v>0</v>
      </c>
      <c r="AY2189" s="11">
        <f t="shared" si="3286"/>
        <v>0</v>
      </c>
      <c r="AZ2189" s="11">
        <f t="shared" si="3286"/>
        <v>0</v>
      </c>
      <c r="BA2189" s="11">
        <f t="shared" si="3286"/>
        <v>0</v>
      </c>
      <c r="BB2189" s="11">
        <f t="shared" si="3286"/>
        <v>0</v>
      </c>
      <c r="BC2189" s="11">
        <f t="shared" si="3286"/>
        <v>0</v>
      </c>
      <c r="BD2189" s="11">
        <f t="shared" si="3286"/>
        <v>0</v>
      </c>
      <c r="BE2189" s="11">
        <f t="shared" si="3286"/>
        <v>0</v>
      </c>
      <c r="BF2189" s="11">
        <f t="shared" si="3286"/>
        <v>0</v>
      </c>
      <c r="BG2189" s="11">
        <f t="shared" si="3286"/>
        <v>0</v>
      </c>
      <c r="BH2189" s="11">
        <f t="shared" si="3286"/>
        <v>0</v>
      </c>
      <c r="BI2189" s="11">
        <f t="shared" si="3286"/>
        <v>0</v>
      </c>
      <c r="BJ2189" s="11">
        <v>0</v>
      </c>
      <c r="BK2189" s="11">
        <v>0</v>
      </c>
    </row>
    <row r="2190" spans="1:63" ht="22.5" x14ac:dyDescent="0.25">
      <c r="A2190" s="4" t="s">
        <v>550</v>
      </c>
      <c r="B2190" s="4" t="s">
        <v>58</v>
      </c>
      <c r="C2190" s="4" t="s">
        <v>153</v>
      </c>
      <c r="D2190" s="107" t="s">
        <v>699</v>
      </c>
      <c r="E2190" s="106" t="s">
        <v>42</v>
      </c>
      <c r="F2190" s="106" t="s">
        <v>0</v>
      </c>
      <c r="G2190" s="2" t="s">
        <v>0</v>
      </c>
      <c r="H2190" s="2" t="s">
        <v>43</v>
      </c>
      <c r="I2190" s="12">
        <f>SUM(I2191)</f>
        <v>100</v>
      </c>
      <c r="J2190" s="12">
        <f t="shared" si="3284"/>
        <v>0</v>
      </c>
      <c r="K2190" s="12">
        <f t="shared" ref="K2190:Y2190" si="3287">SUM(K2191)</f>
        <v>0</v>
      </c>
      <c r="L2190" s="12">
        <f t="shared" si="3287"/>
        <v>0</v>
      </c>
      <c r="M2190" s="12">
        <f t="shared" si="3287"/>
        <v>0</v>
      </c>
      <c r="N2190" s="12">
        <f t="shared" si="3287"/>
        <v>0</v>
      </c>
      <c r="O2190" s="12">
        <f t="shared" si="3287"/>
        <v>0</v>
      </c>
      <c r="P2190" s="12">
        <f t="shared" si="3287"/>
        <v>0</v>
      </c>
      <c r="Q2190" s="12">
        <f t="shared" si="3287"/>
        <v>0</v>
      </c>
      <c r="R2190" s="12">
        <f t="shared" si="3287"/>
        <v>0</v>
      </c>
      <c r="S2190" s="12">
        <f t="shared" si="3287"/>
        <v>0</v>
      </c>
      <c r="T2190" s="12">
        <f t="shared" si="3287"/>
        <v>0</v>
      </c>
      <c r="U2190" s="12">
        <f t="shared" si="3287"/>
        <v>0</v>
      </c>
      <c r="V2190" s="12">
        <f t="shared" si="3287"/>
        <v>0</v>
      </c>
      <c r="W2190" s="12">
        <f t="shared" si="3287"/>
        <v>0</v>
      </c>
      <c r="X2190" s="12">
        <f t="shared" si="3287"/>
        <v>0</v>
      </c>
      <c r="Y2190" s="12">
        <f t="shared" si="3287"/>
        <v>0</v>
      </c>
      <c r="Z2190" s="12">
        <v>0</v>
      </c>
      <c r="AA2190" s="12">
        <v>0</v>
      </c>
      <c r="AB2190" s="12">
        <f t="shared" si="3285"/>
        <v>0</v>
      </c>
      <c r="AC2190" s="12">
        <f t="shared" ref="AC2190:AQ2190" si="3288">SUM(AC2191)</f>
        <v>0</v>
      </c>
      <c r="AD2190" s="12">
        <f t="shared" si="3288"/>
        <v>0</v>
      </c>
      <c r="AE2190" s="12">
        <f t="shared" si="3288"/>
        <v>0</v>
      </c>
      <c r="AF2190" s="12">
        <f t="shared" si="3288"/>
        <v>0</v>
      </c>
      <c r="AG2190" s="12">
        <f t="shared" si="3288"/>
        <v>0</v>
      </c>
      <c r="AH2190" s="12">
        <f t="shared" si="3288"/>
        <v>0</v>
      </c>
      <c r="AI2190" s="12">
        <f t="shared" si="3288"/>
        <v>0</v>
      </c>
      <c r="AJ2190" s="12">
        <f t="shared" si="3288"/>
        <v>0</v>
      </c>
      <c r="AK2190" s="12">
        <f t="shared" si="3288"/>
        <v>0</v>
      </c>
      <c r="AL2190" s="12">
        <f t="shared" si="3288"/>
        <v>0</v>
      </c>
      <c r="AM2190" s="12">
        <f t="shared" si="3288"/>
        <v>0</v>
      </c>
      <c r="AN2190" s="12">
        <f t="shared" si="3288"/>
        <v>0</v>
      </c>
      <c r="AO2190" s="12">
        <f t="shared" si="3288"/>
        <v>0</v>
      </c>
      <c r="AP2190" s="12">
        <f t="shared" si="3288"/>
        <v>0</v>
      </c>
      <c r="AQ2190" s="12">
        <f t="shared" si="3288"/>
        <v>0</v>
      </c>
      <c r="AR2190" s="12">
        <v>0</v>
      </c>
      <c r="AS2190" s="12">
        <v>0</v>
      </c>
      <c r="AT2190" s="12">
        <f t="shared" si="3286"/>
        <v>0</v>
      </c>
      <c r="AU2190" s="12">
        <f t="shared" ref="AU2190:BI2190" si="3289">SUM(AU2191)</f>
        <v>0</v>
      </c>
      <c r="AV2190" s="12">
        <f t="shared" si="3289"/>
        <v>0</v>
      </c>
      <c r="AW2190" s="12">
        <f t="shared" si="3289"/>
        <v>0</v>
      </c>
      <c r="AX2190" s="12">
        <f t="shared" si="3289"/>
        <v>0</v>
      </c>
      <c r="AY2190" s="12">
        <f t="shared" si="3289"/>
        <v>0</v>
      </c>
      <c r="AZ2190" s="12">
        <f t="shared" si="3289"/>
        <v>0</v>
      </c>
      <c r="BA2190" s="12">
        <f t="shared" si="3289"/>
        <v>0</v>
      </c>
      <c r="BB2190" s="12">
        <f t="shared" si="3289"/>
        <v>0</v>
      </c>
      <c r="BC2190" s="12">
        <f t="shared" si="3289"/>
        <v>0</v>
      </c>
      <c r="BD2190" s="12">
        <f t="shared" si="3289"/>
        <v>0</v>
      </c>
      <c r="BE2190" s="12">
        <f t="shared" si="3289"/>
        <v>0</v>
      </c>
      <c r="BF2190" s="12">
        <f t="shared" si="3289"/>
        <v>0</v>
      </c>
      <c r="BG2190" s="12">
        <f t="shared" si="3289"/>
        <v>0</v>
      </c>
      <c r="BH2190" s="12">
        <f t="shared" si="3289"/>
        <v>0</v>
      </c>
      <c r="BI2190" s="12">
        <f t="shared" si="3289"/>
        <v>0</v>
      </c>
      <c r="BJ2190" s="12">
        <v>0</v>
      </c>
      <c r="BK2190" s="12">
        <v>0</v>
      </c>
    </row>
    <row r="2191" spans="1:63" x14ac:dyDescent="0.25">
      <c r="A2191" s="4" t="s">
        <v>550</v>
      </c>
      <c r="B2191" s="4" t="s">
        <v>58</v>
      </c>
      <c r="C2191" s="4" t="s">
        <v>153</v>
      </c>
      <c r="D2191" s="107" t="s">
        <v>699</v>
      </c>
      <c r="E2191" s="117">
        <v>6148</v>
      </c>
      <c r="F2191" s="107"/>
      <c r="G2191" s="103" t="s">
        <v>1656</v>
      </c>
      <c r="H2191" s="13" t="s">
        <v>47</v>
      </c>
      <c r="I2191" s="14">
        <v>100</v>
      </c>
      <c r="J2191" s="14">
        <v>0</v>
      </c>
      <c r="K2191" s="14"/>
      <c r="L2191" s="14"/>
      <c r="M2191" s="14"/>
      <c r="N2191" s="14"/>
      <c r="O2191" s="14"/>
      <c r="P2191" s="14">
        <f t="shared" si="3242"/>
        <v>0</v>
      </c>
      <c r="Q2191" s="14"/>
      <c r="R2191" s="14"/>
      <c r="S2191" s="14"/>
      <c r="T2191" s="14"/>
      <c r="U2191" s="14"/>
      <c r="V2191" s="14"/>
      <c r="W2191" s="14"/>
      <c r="X2191" s="14"/>
      <c r="Y2191" s="14"/>
      <c r="Z2191" s="14">
        <v>0</v>
      </c>
      <c r="AA2191" s="14">
        <v>0</v>
      </c>
      <c r="AB2191" s="14">
        <v>0</v>
      </c>
      <c r="AC2191" s="14"/>
      <c r="AD2191" s="14"/>
      <c r="AE2191" s="14"/>
      <c r="AF2191" s="14"/>
      <c r="AG2191" s="14"/>
      <c r="AH2191" s="14">
        <f t="shared" si="3243"/>
        <v>0</v>
      </c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>
        <v>0</v>
      </c>
      <c r="AS2191" s="14">
        <v>0</v>
      </c>
      <c r="AT2191" s="14">
        <v>0</v>
      </c>
      <c r="AU2191" s="14"/>
      <c r="AV2191" s="14"/>
      <c r="AW2191" s="14"/>
      <c r="AX2191" s="14"/>
      <c r="AY2191" s="14"/>
      <c r="AZ2191" s="14">
        <f t="shared" si="3244"/>
        <v>0</v>
      </c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>
        <v>0</v>
      </c>
      <c r="BK2191" s="14">
        <v>0</v>
      </c>
    </row>
    <row r="2192" spans="1:63" ht="33.75" x14ac:dyDescent="0.25">
      <c r="A2192" s="1" t="s">
        <v>0</v>
      </c>
      <c r="B2192" s="1" t="s">
        <v>0</v>
      </c>
      <c r="C2192" s="1" t="s">
        <v>0</v>
      </c>
      <c r="D2192" s="106" t="s">
        <v>0</v>
      </c>
      <c r="E2192" s="106" t="s">
        <v>0</v>
      </c>
      <c r="F2192" s="106" t="s">
        <v>0</v>
      </c>
      <c r="G2192" s="2" t="s">
        <v>0</v>
      </c>
      <c r="H2192" s="10" t="s">
        <v>49</v>
      </c>
      <c r="I2192" s="11">
        <f>SUM(I2193)</f>
        <v>6100</v>
      </c>
      <c r="J2192" s="11">
        <f t="shared" ref="J2192:Y2192" si="3290">SUM(J2193)</f>
        <v>2000</v>
      </c>
      <c r="K2192" s="11">
        <f t="shared" si="3290"/>
        <v>0</v>
      </c>
      <c r="L2192" s="11">
        <f t="shared" si="3290"/>
        <v>0</v>
      </c>
      <c r="M2192" s="11">
        <f t="shared" si="3290"/>
        <v>0</v>
      </c>
      <c r="N2192" s="11">
        <f t="shared" si="3290"/>
        <v>0</v>
      </c>
      <c r="O2192" s="11">
        <f t="shared" si="3290"/>
        <v>0</v>
      </c>
      <c r="P2192" s="11">
        <f t="shared" si="3290"/>
        <v>2000</v>
      </c>
      <c r="Q2192" s="11">
        <f t="shared" si="3290"/>
        <v>0</v>
      </c>
      <c r="R2192" s="11">
        <f t="shared" si="3290"/>
        <v>0</v>
      </c>
      <c r="S2192" s="11">
        <f t="shared" si="3290"/>
        <v>0</v>
      </c>
      <c r="T2192" s="11">
        <f t="shared" si="3290"/>
        <v>0</v>
      </c>
      <c r="U2192" s="11">
        <f t="shared" si="3290"/>
        <v>0</v>
      </c>
      <c r="V2192" s="11">
        <f t="shared" si="3290"/>
        <v>0</v>
      </c>
      <c r="W2192" s="11">
        <f t="shared" si="3290"/>
        <v>0</v>
      </c>
      <c r="X2192" s="11">
        <f t="shared" si="3290"/>
        <v>0</v>
      </c>
      <c r="Y2192" s="11">
        <f t="shared" si="3290"/>
        <v>0</v>
      </c>
      <c r="Z2192" s="11">
        <v>0</v>
      </c>
      <c r="AA2192" s="11">
        <v>2000</v>
      </c>
      <c r="AB2192" s="11">
        <f t="shared" ref="AB2192:AQ2192" si="3291">SUM(AB2193)</f>
        <v>0</v>
      </c>
      <c r="AC2192" s="11">
        <f t="shared" si="3291"/>
        <v>0</v>
      </c>
      <c r="AD2192" s="11">
        <f t="shared" si="3291"/>
        <v>0</v>
      </c>
      <c r="AE2192" s="11">
        <f t="shared" si="3291"/>
        <v>0</v>
      </c>
      <c r="AF2192" s="11">
        <f t="shared" si="3291"/>
        <v>0</v>
      </c>
      <c r="AG2192" s="11">
        <f t="shared" si="3291"/>
        <v>0</v>
      </c>
      <c r="AH2192" s="11">
        <f t="shared" si="3291"/>
        <v>0</v>
      </c>
      <c r="AI2192" s="11">
        <f t="shared" si="3291"/>
        <v>0</v>
      </c>
      <c r="AJ2192" s="11">
        <f t="shared" si="3291"/>
        <v>0</v>
      </c>
      <c r="AK2192" s="11">
        <f t="shared" si="3291"/>
        <v>0</v>
      </c>
      <c r="AL2192" s="11">
        <f t="shared" si="3291"/>
        <v>0</v>
      </c>
      <c r="AM2192" s="11">
        <f t="shared" si="3291"/>
        <v>0</v>
      </c>
      <c r="AN2192" s="11">
        <f t="shared" si="3291"/>
        <v>0</v>
      </c>
      <c r="AO2192" s="11">
        <f t="shared" si="3291"/>
        <v>0</v>
      </c>
      <c r="AP2192" s="11">
        <f t="shared" si="3291"/>
        <v>0</v>
      </c>
      <c r="AQ2192" s="11">
        <f t="shared" si="3291"/>
        <v>0</v>
      </c>
      <c r="AR2192" s="11">
        <v>0</v>
      </c>
      <c r="AS2192" s="11">
        <v>0</v>
      </c>
      <c r="AT2192" s="11">
        <f t="shared" ref="AT2192:BI2192" si="3292">SUM(AT2193)</f>
        <v>10000</v>
      </c>
      <c r="AU2192" s="11">
        <f t="shared" si="3292"/>
        <v>0</v>
      </c>
      <c r="AV2192" s="11">
        <f t="shared" si="3292"/>
        <v>0</v>
      </c>
      <c r="AW2192" s="11">
        <f t="shared" si="3292"/>
        <v>0</v>
      </c>
      <c r="AX2192" s="11">
        <f t="shared" si="3292"/>
        <v>0</v>
      </c>
      <c r="AY2192" s="11">
        <f t="shared" si="3292"/>
        <v>0</v>
      </c>
      <c r="AZ2192" s="11">
        <f t="shared" si="3292"/>
        <v>10000</v>
      </c>
      <c r="BA2192" s="11">
        <f t="shared" si="3292"/>
        <v>0</v>
      </c>
      <c r="BB2192" s="11">
        <f t="shared" si="3292"/>
        <v>0</v>
      </c>
      <c r="BC2192" s="11">
        <f t="shared" si="3292"/>
        <v>0</v>
      </c>
      <c r="BD2192" s="11">
        <f t="shared" si="3292"/>
        <v>0</v>
      </c>
      <c r="BE2192" s="11">
        <f t="shared" si="3292"/>
        <v>0</v>
      </c>
      <c r="BF2192" s="11">
        <f t="shared" si="3292"/>
        <v>0</v>
      </c>
      <c r="BG2192" s="11">
        <f t="shared" si="3292"/>
        <v>0</v>
      </c>
      <c r="BH2192" s="11">
        <f t="shared" si="3292"/>
        <v>0</v>
      </c>
      <c r="BI2192" s="11">
        <f t="shared" si="3292"/>
        <v>0</v>
      </c>
      <c r="BJ2192" s="11">
        <v>0</v>
      </c>
      <c r="BK2192" s="11">
        <v>10000</v>
      </c>
    </row>
    <row r="2193" spans="1:63" x14ac:dyDescent="0.25">
      <c r="A2193" s="4" t="s">
        <v>550</v>
      </c>
      <c r="B2193" s="4" t="s">
        <v>58</v>
      </c>
      <c r="C2193" s="4" t="s">
        <v>153</v>
      </c>
      <c r="D2193" s="107" t="s">
        <v>699</v>
      </c>
      <c r="E2193" s="106" t="s">
        <v>50</v>
      </c>
      <c r="F2193" s="106" t="s">
        <v>0</v>
      </c>
      <c r="G2193" s="2" t="s">
        <v>0</v>
      </c>
      <c r="H2193" s="2" t="s">
        <v>51</v>
      </c>
      <c r="I2193" s="12">
        <f>SUM(I2194:I2195)</f>
        <v>6100</v>
      </c>
      <c r="J2193" s="12">
        <f t="shared" ref="J2193:Y2193" si="3293">SUM(J2194:J2195)</f>
        <v>2000</v>
      </c>
      <c r="K2193" s="12">
        <f t="shared" si="3293"/>
        <v>0</v>
      </c>
      <c r="L2193" s="12">
        <f t="shared" si="3293"/>
        <v>0</v>
      </c>
      <c r="M2193" s="12">
        <f t="shared" si="3293"/>
        <v>0</v>
      </c>
      <c r="N2193" s="12">
        <f t="shared" si="3293"/>
        <v>0</v>
      </c>
      <c r="O2193" s="12">
        <f t="shared" si="3293"/>
        <v>0</v>
      </c>
      <c r="P2193" s="12">
        <f t="shared" ref="P2193" si="3294">SUM(P2194:P2195)</f>
        <v>2000</v>
      </c>
      <c r="Q2193" s="12">
        <f t="shared" si="3293"/>
        <v>0</v>
      </c>
      <c r="R2193" s="12">
        <f t="shared" si="3293"/>
        <v>0</v>
      </c>
      <c r="S2193" s="12">
        <f t="shared" si="3293"/>
        <v>0</v>
      </c>
      <c r="T2193" s="12">
        <f t="shared" si="3293"/>
        <v>0</v>
      </c>
      <c r="U2193" s="12">
        <f t="shared" si="3293"/>
        <v>0</v>
      </c>
      <c r="V2193" s="12">
        <f t="shared" si="3293"/>
        <v>0</v>
      </c>
      <c r="W2193" s="12">
        <f t="shared" si="3293"/>
        <v>0</v>
      </c>
      <c r="X2193" s="12">
        <f t="shared" si="3293"/>
        <v>0</v>
      </c>
      <c r="Y2193" s="12">
        <f t="shared" si="3293"/>
        <v>0</v>
      </c>
      <c r="Z2193" s="12">
        <v>0</v>
      </c>
      <c r="AA2193" s="12">
        <v>2000</v>
      </c>
      <c r="AB2193" s="12">
        <f t="shared" ref="AB2193:AQ2193" si="3295">SUM(AB2194:AB2195)</f>
        <v>0</v>
      </c>
      <c r="AC2193" s="12">
        <f t="shared" si="3295"/>
        <v>0</v>
      </c>
      <c r="AD2193" s="12">
        <f t="shared" si="3295"/>
        <v>0</v>
      </c>
      <c r="AE2193" s="12">
        <f t="shared" si="3295"/>
        <v>0</v>
      </c>
      <c r="AF2193" s="12">
        <f t="shared" si="3295"/>
        <v>0</v>
      </c>
      <c r="AG2193" s="12">
        <f t="shared" si="3295"/>
        <v>0</v>
      </c>
      <c r="AH2193" s="12">
        <f t="shared" ref="AH2193" si="3296">SUM(AH2194:AH2195)</f>
        <v>0</v>
      </c>
      <c r="AI2193" s="12">
        <f t="shared" si="3295"/>
        <v>0</v>
      </c>
      <c r="AJ2193" s="12">
        <f t="shared" si="3295"/>
        <v>0</v>
      </c>
      <c r="AK2193" s="12">
        <f t="shared" si="3295"/>
        <v>0</v>
      </c>
      <c r="AL2193" s="12">
        <f t="shared" si="3295"/>
        <v>0</v>
      </c>
      <c r="AM2193" s="12">
        <f t="shared" si="3295"/>
        <v>0</v>
      </c>
      <c r="AN2193" s="12">
        <f t="shared" si="3295"/>
        <v>0</v>
      </c>
      <c r="AO2193" s="12">
        <f t="shared" si="3295"/>
        <v>0</v>
      </c>
      <c r="AP2193" s="12">
        <f t="shared" si="3295"/>
        <v>0</v>
      </c>
      <c r="AQ2193" s="12">
        <f t="shared" si="3295"/>
        <v>0</v>
      </c>
      <c r="AR2193" s="12">
        <v>0</v>
      </c>
      <c r="AS2193" s="12">
        <v>0</v>
      </c>
      <c r="AT2193" s="12">
        <f t="shared" ref="AT2193:BI2193" si="3297">SUM(AT2194:AT2195)</f>
        <v>10000</v>
      </c>
      <c r="AU2193" s="12">
        <f t="shared" si="3297"/>
        <v>0</v>
      </c>
      <c r="AV2193" s="12">
        <f t="shared" si="3297"/>
        <v>0</v>
      </c>
      <c r="AW2193" s="12">
        <f t="shared" si="3297"/>
        <v>0</v>
      </c>
      <c r="AX2193" s="12">
        <f t="shared" si="3297"/>
        <v>0</v>
      </c>
      <c r="AY2193" s="12">
        <f t="shared" si="3297"/>
        <v>0</v>
      </c>
      <c r="AZ2193" s="12">
        <f t="shared" ref="AZ2193" si="3298">SUM(AZ2194:AZ2195)</f>
        <v>10000</v>
      </c>
      <c r="BA2193" s="12">
        <f t="shared" si="3297"/>
        <v>0</v>
      </c>
      <c r="BB2193" s="12">
        <f t="shared" si="3297"/>
        <v>0</v>
      </c>
      <c r="BC2193" s="12">
        <f t="shared" si="3297"/>
        <v>0</v>
      </c>
      <c r="BD2193" s="12">
        <f t="shared" si="3297"/>
        <v>0</v>
      </c>
      <c r="BE2193" s="12">
        <f t="shared" si="3297"/>
        <v>0</v>
      </c>
      <c r="BF2193" s="12">
        <f t="shared" si="3297"/>
        <v>0</v>
      </c>
      <c r="BG2193" s="12">
        <f t="shared" si="3297"/>
        <v>0</v>
      </c>
      <c r="BH2193" s="12">
        <f t="shared" si="3297"/>
        <v>0</v>
      </c>
      <c r="BI2193" s="12">
        <f t="shared" si="3297"/>
        <v>0</v>
      </c>
      <c r="BJ2193" s="12">
        <v>0</v>
      </c>
      <c r="BK2193" s="12">
        <v>10000</v>
      </c>
    </row>
    <row r="2194" spans="1:63" x14ac:dyDescent="0.25">
      <c r="A2194" s="4" t="s">
        <v>550</v>
      </c>
      <c r="B2194" s="4" t="s">
        <v>58</v>
      </c>
      <c r="C2194" s="4" t="s">
        <v>153</v>
      </c>
      <c r="D2194" s="107" t="s">
        <v>699</v>
      </c>
      <c r="E2194" s="117">
        <v>8213</v>
      </c>
      <c r="F2194" s="107"/>
      <c r="G2194" s="103" t="s">
        <v>1656</v>
      </c>
      <c r="H2194" s="13" t="s">
        <v>53</v>
      </c>
      <c r="I2194" s="14">
        <v>5100</v>
      </c>
      <c r="J2194" s="14">
        <v>2000</v>
      </c>
      <c r="K2194" s="14"/>
      <c r="L2194" s="14"/>
      <c r="M2194" s="14"/>
      <c r="N2194" s="14"/>
      <c r="O2194" s="14"/>
      <c r="P2194" s="14">
        <f t="shared" si="3242"/>
        <v>2000</v>
      </c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v>0</v>
      </c>
      <c r="AA2194" s="14">
        <v>2000</v>
      </c>
      <c r="AB2194" s="14">
        <v>0</v>
      </c>
      <c r="AC2194" s="14"/>
      <c r="AD2194" s="14"/>
      <c r="AE2194" s="14"/>
      <c r="AF2194" s="14"/>
      <c r="AG2194" s="14"/>
      <c r="AH2194" s="14">
        <f t="shared" si="3243"/>
        <v>0</v>
      </c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>
        <v>0</v>
      </c>
      <c r="AS2194" s="14">
        <v>0</v>
      </c>
      <c r="AT2194" s="14">
        <v>10000</v>
      </c>
      <c r="AU2194" s="14"/>
      <c r="AV2194" s="14"/>
      <c r="AW2194" s="14"/>
      <c r="AX2194" s="14"/>
      <c r="AY2194" s="14"/>
      <c r="AZ2194" s="14">
        <f t="shared" si="3244"/>
        <v>10000</v>
      </c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>
        <v>0</v>
      </c>
      <c r="BK2194" s="14">
        <v>10000</v>
      </c>
    </row>
    <row r="2195" spans="1:63" x14ac:dyDescent="0.25">
      <c r="A2195" s="4" t="s">
        <v>550</v>
      </c>
      <c r="B2195" s="4" t="s">
        <v>58</v>
      </c>
      <c r="C2195" s="4" t="s">
        <v>153</v>
      </c>
      <c r="D2195" s="107" t="s">
        <v>699</v>
      </c>
      <c r="E2195" s="117">
        <v>8216</v>
      </c>
      <c r="F2195" s="107"/>
      <c r="G2195" s="103" t="s">
        <v>1656</v>
      </c>
      <c r="H2195" s="13" t="s">
        <v>110</v>
      </c>
      <c r="I2195" s="14">
        <v>1000</v>
      </c>
      <c r="J2195" s="14">
        <v>0</v>
      </c>
      <c r="K2195" s="14"/>
      <c r="L2195" s="14"/>
      <c r="M2195" s="14"/>
      <c r="N2195" s="14"/>
      <c r="O2195" s="14"/>
      <c r="P2195" s="14">
        <f t="shared" si="3242"/>
        <v>0</v>
      </c>
      <c r="Q2195" s="14"/>
      <c r="R2195" s="14"/>
      <c r="S2195" s="14"/>
      <c r="T2195" s="14"/>
      <c r="U2195" s="14"/>
      <c r="V2195" s="14"/>
      <c r="W2195" s="14"/>
      <c r="X2195" s="14"/>
      <c r="Y2195" s="14"/>
      <c r="Z2195" s="14">
        <v>0</v>
      </c>
      <c r="AA2195" s="14">
        <v>0</v>
      </c>
      <c r="AB2195" s="14">
        <v>0</v>
      </c>
      <c r="AC2195" s="14"/>
      <c r="AD2195" s="14"/>
      <c r="AE2195" s="14"/>
      <c r="AF2195" s="14"/>
      <c r="AG2195" s="14"/>
      <c r="AH2195" s="14">
        <f t="shared" si="3243"/>
        <v>0</v>
      </c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>
        <v>0</v>
      </c>
      <c r="AS2195" s="14">
        <v>0</v>
      </c>
      <c r="AT2195" s="14">
        <v>0</v>
      </c>
      <c r="AU2195" s="14"/>
      <c r="AV2195" s="14"/>
      <c r="AW2195" s="14"/>
      <c r="AX2195" s="14"/>
      <c r="AY2195" s="14"/>
      <c r="AZ2195" s="14">
        <f t="shared" si="3244"/>
        <v>0</v>
      </c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>
        <v>0</v>
      </c>
      <c r="BK2195" s="14">
        <v>0</v>
      </c>
    </row>
    <row r="2196" spans="1:63" ht="22.5" x14ac:dyDescent="0.25">
      <c r="A2196" s="13" t="s">
        <v>0</v>
      </c>
      <c r="B2196" s="13" t="s">
        <v>0</v>
      </c>
      <c r="C2196" s="13" t="s">
        <v>0</v>
      </c>
      <c r="D2196" s="103" t="s">
        <v>0</v>
      </c>
      <c r="E2196" s="103" t="s">
        <v>0</v>
      </c>
      <c r="F2196" s="103" t="s">
        <v>0</v>
      </c>
      <c r="G2196" s="13" t="s">
        <v>0</v>
      </c>
      <c r="H2196" s="10" t="s">
        <v>707</v>
      </c>
      <c r="I2196" s="11">
        <f>SUM(I2192,I2189,I2166)</f>
        <v>357632</v>
      </c>
      <c r="J2196" s="11">
        <f t="shared" ref="J2196:Y2196" si="3299">SUM(J2192,J2189,J2166)</f>
        <v>31000</v>
      </c>
      <c r="K2196" s="11">
        <f t="shared" si="3299"/>
        <v>0</v>
      </c>
      <c r="L2196" s="11">
        <f t="shared" si="3299"/>
        <v>0</v>
      </c>
      <c r="M2196" s="11">
        <f t="shared" si="3299"/>
        <v>0</v>
      </c>
      <c r="N2196" s="11">
        <f t="shared" si="3299"/>
        <v>0</v>
      </c>
      <c r="O2196" s="11">
        <f t="shared" si="3299"/>
        <v>0</v>
      </c>
      <c r="P2196" s="11">
        <f t="shared" si="3299"/>
        <v>31000</v>
      </c>
      <c r="Q2196" s="11">
        <f t="shared" si="3299"/>
        <v>0</v>
      </c>
      <c r="R2196" s="11">
        <f t="shared" si="3299"/>
        <v>0</v>
      </c>
      <c r="S2196" s="11">
        <f t="shared" si="3299"/>
        <v>2140</v>
      </c>
      <c r="T2196" s="11">
        <f t="shared" si="3299"/>
        <v>4506</v>
      </c>
      <c r="U2196" s="11">
        <f t="shared" si="3299"/>
        <v>0</v>
      </c>
      <c r="V2196" s="11">
        <f t="shared" si="3299"/>
        <v>1955</v>
      </c>
      <c r="W2196" s="11">
        <f t="shared" si="3299"/>
        <v>0</v>
      </c>
      <c r="X2196" s="11">
        <f t="shared" si="3299"/>
        <v>0</v>
      </c>
      <c r="Y2196" s="11">
        <f t="shared" si="3299"/>
        <v>0</v>
      </c>
      <c r="Z2196" s="11">
        <v>8601</v>
      </c>
      <c r="AA2196" s="11">
        <v>22399</v>
      </c>
      <c r="AB2196" s="11">
        <f t="shared" ref="AB2196:AQ2196" si="3300">SUM(AB2192,AB2189,AB2166)</f>
        <v>5040</v>
      </c>
      <c r="AC2196" s="11">
        <f t="shared" si="3300"/>
        <v>6908</v>
      </c>
      <c r="AD2196" s="11">
        <f t="shared" si="3300"/>
        <v>0</v>
      </c>
      <c r="AE2196" s="11">
        <f t="shared" si="3300"/>
        <v>0</v>
      </c>
      <c r="AF2196" s="11">
        <f t="shared" si="3300"/>
        <v>0</v>
      </c>
      <c r="AG2196" s="11">
        <f t="shared" si="3300"/>
        <v>0</v>
      </c>
      <c r="AH2196" s="11">
        <f t="shared" si="3300"/>
        <v>11948</v>
      </c>
      <c r="AI2196" s="11">
        <f t="shared" si="3300"/>
        <v>0</v>
      </c>
      <c r="AJ2196" s="11">
        <f t="shared" si="3300"/>
        <v>0</v>
      </c>
      <c r="AK2196" s="11">
        <f t="shared" si="3300"/>
        <v>6908</v>
      </c>
      <c r="AL2196" s="11">
        <f t="shared" si="3300"/>
        <v>0</v>
      </c>
      <c r="AM2196" s="11">
        <f t="shared" si="3300"/>
        <v>0</v>
      </c>
      <c r="AN2196" s="11">
        <f t="shared" si="3300"/>
        <v>0</v>
      </c>
      <c r="AO2196" s="11">
        <f t="shared" si="3300"/>
        <v>0</v>
      </c>
      <c r="AP2196" s="11">
        <f t="shared" si="3300"/>
        <v>0</v>
      </c>
      <c r="AQ2196" s="11">
        <f t="shared" si="3300"/>
        <v>0</v>
      </c>
      <c r="AR2196" s="11">
        <v>6908</v>
      </c>
      <c r="AS2196" s="11">
        <v>5040</v>
      </c>
      <c r="AT2196" s="11">
        <f t="shared" ref="AT2196:BI2196" si="3301">SUM(AT2192,AT2189,AT2166)</f>
        <v>20000</v>
      </c>
      <c r="AU2196" s="11">
        <f t="shared" si="3301"/>
        <v>11311</v>
      </c>
      <c r="AV2196" s="11">
        <f t="shared" si="3301"/>
        <v>0</v>
      </c>
      <c r="AW2196" s="11">
        <f t="shared" si="3301"/>
        <v>0</v>
      </c>
      <c r="AX2196" s="11">
        <f t="shared" si="3301"/>
        <v>0</v>
      </c>
      <c r="AY2196" s="11">
        <f t="shared" si="3301"/>
        <v>0</v>
      </c>
      <c r="AZ2196" s="11">
        <f t="shared" si="3301"/>
        <v>31311</v>
      </c>
      <c r="BA2196" s="11">
        <f t="shared" si="3301"/>
        <v>0</v>
      </c>
      <c r="BB2196" s="11">
        <f t="shared" si="3301"/>
        <v>0</v>
      </c>
      <c r="BC2196" s="11">
        <f t="shared" si="3301"/>
        <v>11311</v>
      </c>
      <c r="BD2196" s="11">
        <f t="shared" si="3301"/>
        <v>0</v>
      </c>
      <c r="BE2196" s="11">
        <f t="shared" si="3301"/>
        <v>0</v>
      </c>
      <c r="BF2196" s="11">
        <f t="shared" si="3301"/>
        <v>0</v>
      </c>
      <c r="BG2196" s="11">
        <f t="shared" si="3301"/>
        <v>0</v>
      </c>
      <c r="BH2196" s="11">
        <f t="shared" si="3301"/>
        <v>0</v>
      </c>
      <c r="BI2196" s="11">
        <f t="shared" si="3301"/>
        <v>0</v>
      </c>
      <c r="BJ2196" s="11">
        <v>11311</v>
      </c>
      <c r="BK2196" s="11">
        <v>20000</v>
      </c>
    </row>
    <row r="2197" spans="1:63" ht="15.75" thickBot="1" x14ac:dyDescent="0.3">
      <c r="A2197" s="13" t="s">
        <v>0</v>
      </c>
      <c r="B2197" s="13" t="s">
        <v>0</v>
      </c>
      <c r="C2197" s="13" t="s">
        <v>0</v>
      </c>
      <c r="D2197" s="103" t="s">
        <v>0</v>
      </c>
      <c r="E2197" s="103" t="s">
        <v>0</v>
      </c>
      <c r="F2197" s="103" t="s">
        <v>0</v>
      </c>
      <c r="G2197" s="13" t="s">
        <v>0</v>
      </c>
      <c r="H2197" s="2" t="s">
        <v>55</v>
      </c>
      <c r="I2197" s="12">
        <v>5</v>
      </c>
      <c r="J2197" s="13" t="s">
        <v>0</v>
      </c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>
        <v>0</v>
      </c>
      <c r="AA2197" s="13"/>
      <c r="AB2197" s="13" t="s">
        <v>0</v>
      </c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>
        <v>0</v>
      </c>
      <c r="AS2197" s="13"/>
      <c r="AT2197" s="13" t="s">
        <v>0</v>
      </c>
      <c r="AU2197" s="13"/>
      <c r="AV2197" s="13"/>
      <c r="AW2197" s="13"/>
      <c r="AX2197" s="13"/>
      <c r="AY2197" s="13"/>
      <c r="AZ2197" s="13"/>
      <c r="BA2197" s="13"/>
      <c r="BB2197" s="13"/>
      <c r="BC2197" s="13"/>
      <c r="BD2197" s="13"/>
      <c r="BE2197" s="13"/>
      <c r="BF2197" s="13"/>
      <c r="BG2197" s="13"/>
      <c r="BH2197" s="13"/>
      <c r="BI2197" s="13"/>
      <c r="BJ2197" s="13">
        <v>0</v>
      </c>
      <c r="BK2197" s="13"/>
    </row>
    <row r="2198" spans="1:63" ht="69.75" customHeight="1" thickBot="1" x14ac:dyDescent="0.3">
      <c r="A2198" s="148" t="s">
        <v>0</v>
      </c>
      <c r="B2198" s="148" t="s">
        <v>0</v>
      </c>
      <c r="C2198" s="148" t="s">
        <v>0</v>
      </c>
      <c r="D2198" s="151" t="s">
        <v>0</v>
      </c>
      <c r="E2198" s="151" t="s">
        <v>0</v>
      </c>
      <c r="F2198" s="151" t="s">
        <v>0</v>
      </c>
      <c r="G2198" s="154" t="s">
        <v>0</v>
      </c>
      <c r="H2198" s="5" t="s">
        <v>56</v>
      </c>
      <c r="I2198" s="5" t="s">
        <v>9</v>
      </c>
      <c r="J2198" s="94" t="s">
        <v>10</v>
      </c>
      <c r="K2198" s="94" t="s">
        <v>1602</v>
      </c>
      <c r="L2198" s="94" t="s">
        <v>1535</v>
      </c>
      <c r="M2198" s="94" t="s">
        <v>1591</v>
      </c>
      <c r="N2198" s="94" t="s">
        <v>1592</v>
      </c>
      <c r="O2198" s="94" t="s">
        <v>1593</v>
      </c>
      <c r="P2198" s="94" t="s">
        <v>1606</v>
      </c>
      <c r="Q2198" s="94" t="s">
        <v>1603</v>
      </c>
      <c r="R2198" s="94" t="s">
        <v>1594</v>
      </c>
      <c r="S2198" s="94" t="s">
        <v>1595</v>
      </c>
      <c r="T2198" s="94" t="s">
        <v>1596</v>
      </c>
      <c r="U2198" s="94" t="s">
        <v>1597</v>
      </c>
      <c r="V2198" s="94" t="s">
        <v>1598</v>
      </c>
      <c r="W2198" s="94" t="s">
        <v>1599</v>
      </c>
      <c r="X2198" s="94" t="s">
        <v>1604</v>
      </c>
      <c r="Y2198" s="94" t="s">
        <v>1605</v>
      </c>
      <c r="Z2198" s="94" t="s">
        <v>1600</v>
      </c>
      <c r="AA2198" s="94" t="s">
        <v>1601</v>
      </c>
      <c r="AB2198" s="95" t="s">
        <v>11</v>
      </c>
      <c r="AC2198" s="95" t="s">
        <v>1602</v>
      </c>
      <c r="AD2198" s="95" t="s">
        <v>1535</v>
      </c>
      <c r="AE2198" s="95" t="s">
        <v>1591</v>
      </c>
      <c r="AF2198" s="95" t="s">
        <v>1592</v>
      </c>
      <c r="AG2198" s="95" t="s">
        <v>1593</v>
      </c>
      <c r="AH2198" s="95" t="s">
        <v>1607</v>
      </c>
      <c r="AI2198" s="95" t="s">
        <v>1603</v>
      </c>
      <c r="AJ2198" s="95" t="s">
        <v>1594</v>
      </c>
      <c r="AK2198" s="95" t="s">
        <v>1595</v>
      </c>
      <c r="AL2198" s="95" t="s">
        <v>1596</v>
      </c>
      <c r="AM2198" s="95" t="s">
        <v>1597</v>
      </c>
      <c r="AN2198" s="95" t="s">
        <v>1598</v>
      </c>
      <c r="AO2198" s="95" t="s">
        <v>1599</v>
      </c>
      <c r="AP2198" s="95" t="s">
        <v>1604</v>
      </c>
      <c r="AQ2198" s="95" t="s">
        <v>1605</v>
      </c>
      <c r="AR2198" s="95" t="s">
        <v>1600</v>
      </c>
      <c r="AS2198" s="95" t="s">
        <v>1601</v>
      </c>
      <c r="AT2198" s="96" t="s">
        <v>12</v>
      </c>
      <c r="AU2198" s="96" t="s">
        <v>1602</v>
      </c>
      <c r="AV2198" s="96" t="s">
        <v>1535</v>
      </c>
      <c r="AW2198" s="96" t="s">
        <v>1591</v>
      </c>
      <c r="AX2198" s="96" t="s">
        <v>1592</v>
      </c>
      <c r="AY2198" s="96" t="s">
        <v>1593</v>
      </c>
      <c r="AZ2198" s="96" t="s">
        <v>1608</v>
      </c>
      <c r="BA2198" s="96" t="s">
        <v>1603</v>
      </c>
      <c r="BB2198" s="96" t="s">
        <v>1594</v>
      </c>
      <c r="BC2198" s="96" t="s">
        <v>1595</v>
      </c>
      <c r="BD2198" s="96" t="s">
        <v>1596</v>
      </c>
      <c r="BE2198" s="96" t="s">
        <v>1597</v>
      </c>
      <c r="BF2198" s="96" t="s">
        <v>1598</v>
      </c>
      <c r="BG2198" s="96" t="s">
        <v>1599</v>
      </c>
      <c r="BH2198" s="96" t="s">
        <v>1604</v>
      </c>
      <c r="BI2198" s="96" t="s">
        <v>1605</v>
      </c>
      <c r="BJ2198" s="96" t="s">
        <v>1600</v>
      </c>
      <c r="BK2198" s="96" t="s">
        <v>1601</v>
      </c>
    </row>
    <row r="2199" spans="1:63" x14ac:dyDescent="0.25">
      <c r="A2199" s="149"/>
      <c r="B2199" s="149"/>
      <c r="C2199" s="149"/>
      <c r="D2199" s="152"/>
      <c r="E2199" s="152"/>
      <c r="F2199" s="152"/>
      <c r="G2199" s="155"/>
      <c r="H2199" s="15" t="s">
        <v>0</v>
      </c>
      <c r="I2199" s="9" t="s">
        <v>13</v>
      </c>
      <c r="J2199" s="9">
        <v>1</v>
      </c>
      <c r="K2199" s="9">
        <v>2</v>
      </c>
      <c r="L2199" s="9">
        <v>3</v>
      </c>
      <c r="M2199" s="9">
        <v>4</v>
      </c>
      <c r="N2199" s="9">
        <v>5</v>
      </c>
      <c r="O2199" s="9">
        <v>6</v>
      </c>
      <c r="P2199" s="9">
        <v>7</v>
      </c>
      <c r="Q2199" s="9">
        <v>8</v>
      </c>
      <c r="R2199" s="9">
        <v>9</v>
      </c>
      <c r="S2199" s="9">
        <v>10</v>
      </c>
      <c r="T2199" s="9">
        <v>11</v>
      </c>
      <c r="U2199" s="9">
        <v>12</v>
      </c>
      <c r="V2199" s="9">
        <v>13</v>
      </c>
      <c r="W2199" s="9">
        <v>14</v>
      </c>
      <c r="X2199" s="9">
        <v>15</v>
      </c>
      <c r="Y2199" s="9">
        <v>16</v>
      </c>
      <c r="Z2199" s="9">
        <v>20</v>
      </c>
      <c r="AA2199" s="9">
        <v>21</v>
      </c>
      <c r="AB2199" s="9">
        <v>1</v>
      </c>
      <c r="AC2199" s="9">
        <v>2</v>
      </c>
      <c r="AD2199" s="9">
        <v>3</v>
      </c>
      <c r="AE2199" s="9">
        <v>4</v>
      </c>
      <c r="AF2199" s="9">
        <v>5</v>
      </c>
      <c r="AG2199" s="9">
        <v>6</v>
      </c>
      <c r="AH2199" s="9">
        <v>7</v>
      </c>
      <c r="AI2199" s="9">
        <v>8</v>
      </c>
      <c r="AJ2199" s="9">
        <v>9</v>
      </c>
      <c r="AK2199" s="9">
        <v>10</v>
      </c>
      <c r="AL2199" s="9">
        <v>11</v>
      </c>
      <c r="AM2199" s="9">
        <v>12</v>
      </c>
      <c r="AN2199" s="9">
        <v>13</v>
      </c>
      <c r="AO2199" s="9">
        <v>14</v>
      </c>
      <c r="AP2199" s="9">
        <v>15</v>
      </c>
      <c r="AQ2199" s="9">
        <v>16</v>
      </c>
      <c r="AR2199" s="9">
        <v>20</v>
      </c>
      <c r="AS2199" s="9">
        <v>21</v>
      </c>
      <c r="AT2199" s="9">
        <v>1</v>
      </c>
      <c r="AU2199" s="9">
        <v>2</v>
      </c>
      <c r="AV2199" s="9">
        <v>3</v>
      </c>
      <c r="AW2199" s="9">
        <v>4</v>
      </c>
      <c r="AX2199" s="9">
        <v>5</v>
      </c>
      <c r="AY2199" s="9">
        <v>6</v>
      </c>
      <c r="AZ2199" s="9">
        <v>7</v>
      </c>
      <c r="BA2199" s="9">
        <v>8</v>
      </c>
      <c r="BB2199" s="9">
        <v>9</v>
      </c>
      <c r="BC2199" s="9">
        <v>10</v>
      </c>
      <c r="BD2199" s="9">
        <v>11</v>
      </c>
      <c r="BE2199" s="9">
        <v>12</v>
      </c>
      <c r="BF2199" s="9">
        <v>13</v>
      </c>
      <c r="BG2199" s="9">
        <v>14</v>
      </c>
      <c r="BH2199" s="9">
        <v>15</v>
      </c>
      <c r="BI2199" s="9">
        <v>16</v>
      </c>
      <c r="BJ2199" s="9">
        <v>20</v>
      </c>
      <c r="BK2199" s="9">
        <v>21</v>
      </c>
    </row>
    <row r="2200" spans="1:63" x14ac:dyDescent="0.25">
      <c r="A2200" s="149"/>
      <c r="B2200" s="149"/>
      <c r="C2200" s="149"/>
      <c r="D2200" s="152"/>
      <c r="E2200" s="152"/>
      <c r="F2200" s="152"/>
      <c r="G2200" s="155"/>
      <c r="H2200" s="16" t="s">
        <v>66</v>
      </c>
      <c r="I2200" s="17">
        <f>SUM(I2196)</f>
        <v>357632</v>
      </c>
      <c r="J2200" s="17">
        <f t="shared" ref="J2200:Y2200" si="3302">SUM(J2196)</f>
        <v>31000</v>
      </c>
      <c r="K2200" s="17">
        <f t="shared" si="3302"/>
        <v>0</v>
      </c>
      <c r="L2200" s="17">
        <f t="shared" si="3302"/>
        <v>0</v>
      </c>
      <c r="M2200" s="17">
        <f t="shared" si="3302"/>
        <v>0</v>
      </c>
      <c r="N2200" s="17">
        <f t="shared" si="3302"/>
        <v>0</v>
      </c>
      <c r="O2200" s="17">
        <f t="shared" si="3302"/>
        <v>0</v>
      </c>
      <c r="P2200" s="17">
        <f t="shared" ref="P2200" si="3303">SUM(P2196)</f>
        <v>31000</v>
      </c>
      <c r="Q2200" s="17">
        <f t="shared" si="3302"/>
        <v>0</v>
      </c>
      <c r="R2200" s="17">
        <f t="shared" si="3302"/>
        <v>0</v>
      </c>
      <c r="S2200" s="17">
        <f t="shared" si="3302"/>
        <v>2140</v>
      </c>
      <c r="T2200" s="17">
        <f t="shared" si="3302"/>
        <v>4506</v>
      </c>
      <c r="U2200" s="17">
        <f t="shared" si="3302"/>
        <v>0</v>
      </c>
      <c r="V2200" s="17">
        <f t="shared" si="3302"/>
        <v>1955</v>
      </c>
      <c r="W2200" s="17">
        <f t="shared" si="3302"/>
        <v>0</v>
      </c>
      <c r="X2200" s="17">
        <f t="shared" si="3302"/>
        <v>0</v>
      </c>
      <c r="Y2200" s="17">
        <f t="shared" si="3302"/>
        <v>0</v>
      </c>
      <c r="Z2200" s="17">
        <v>8601</v>
      </c>
      <c r="AA2200" s="17">
        <v>22399</v>
      </c>
      <c r="AB2200" s="17">
        <f t="shared" ref="AB2200:AQ2200" si="3304">SUM(AB2196)</f>
        <v>5040</v>
      </c>
      <c r="AC2200" s="17">
        <f t="shared" si="3304"/>
        <v>6908</v>
      </c>
      <c r="AD2200" s="17">
        <f t="shared" si="3304"/>
        <v>0</v>
      </c>
      <c r="AE2200" s="17">
        <f t="shared" si="3304"/>
        <v>0</v>
      </c>
      <c r="AF2200" s="17">
        <f t="shared" si="3304"/>
        <v>0</v>
      </c>
      <c r="AG2200" s="17">
        <f t="shared" si="3304"/>
        <v>0</v>
      </c>
      <c r="AH2200" s="17">
        <f t="shared" ref="AH2200" si="3305">SUM(AH2196)</f>
        <v>11948</v>
      </c>
      <c r="AI2200" s="17">
        <f t="shared" si="3304"/>
        <v>0</v>
      </c>
      <c r="AJ2200" s="17">
        <f t="shared" si="3304"/>
        <v>0</v>
      </c>
      <c r="AK2200" s="17">
        <f t="shared" si="3304"/>
        <v>6908</v>
      </c>
      <c r="AL2200" s="17">
        <f t="shared" si="3304"/>
        <v>0</v>
      </c>
      <c r="AM2200" s="17">
        <f t="shared" si="3304"/>
        <v>0</v>
      </c>
      <c r="AN2200" s="17">
        <f t="shared" si="3304"/>
        <v>0</v>
      </c>
      <c r="AO2200" s="17">
        <f t="shared" si="3304"/>
        <v>0</v>
      </c>
      <c r="AP2200" s="17">
        <f t="shared" si="3304"/>
        <v>0</v>
      </c>
      <c r="AQ2200" s="17">
        <f t="shared" si="3304"/>
        <v>0</v>
      </c>
      <c r="AR2200" s="17">
        <v>6908</v>
      </c>
      <c r="AS2200" s="17">
        <v>5040</v>
      </c>
      <c r="AT2200" s="17">
        <f t="shared" ref="AT2200:BI2200" si="3306">SUM(AT2196)</f>
        <v>20000</v>
      </c>
      <c r="AU2200" s="17">
        <f t="shared" si="3306"/>
        <v>11311</v>
      </c>
      <c r="AV2200" s="17">
        <f t="shared" si="3306"/>
        <v>0</v>
      </c>
      <c r="AW2200" s="17">
        <f t="shared" si="3306"/>
        <v>0</v>
      </c>
      <c r="AX2200" s="17">
        <f t="shared" si="3306"/>
        <v>0</v>
      </c>
      <c r="AY2200" s="17">
        <f t="shared" si="3306"/>
        <v>0</v>
      </c>
      <c r="AZ2200" s="17">
        <f t="shared" ref="AZ2200" si="3307">SUM(AZ2196)</f>
        <v>31311</v>
      </c>
      <c r="BA2200" s="17">
        <f t="shared" si="3306"/>
        <v>0</v>
      </c>
      <c r="BB2200" s="17">
        <f t="shared" si="3306"/>
        <v>0</v>
      </c>
      <c r="BC2200" s="17">
        <f t="shared" si="3306"/>
        <v>11311</v>
      </c>
      <c r="BD2200" s="17">
        <f t="shared" si="3306"/>
        <v>0</v>
      </c>
      <c r="BE2200" s="17">
        <f t="shared" si="3306"/>
        <v>0</v>
      </c>
      <c r="BF2200" s="17">
        <f t="shared" si="3306"/>
        <v>0</v>
      </c>
      <c r="BG2200" s="17">
        <f t="shared" si="3306"/>
        <v>0</v>
      </c>
      <c r="BH2200" s="17">
        <f t="shared" si="3306"/>
        <v>0</v>
      </c>
      <c r="BI2200" s="17">
        <f t="shared" si="3306"/>
        <v>0</v>
      </c>
      <c r="BJ2200" s="17">
        <v>11311</v>
      </c>
      <c r="BK2200" s="17">
        <v>20000</v>
      </c>
    </row>
    <row r="2201" spans="1:63" x14ac:dyDescent="0.25">
      <c r="A2201" s="149"/>
      <c r="B2201" s="149"/>
      <c r="C2201" s="149"/>
      <c r="D2201" s="152"/>
      <c r="E2201" s="152"/>
      <c r="F2201" s="152"/>
      <c r="G2201" s="155"/>
      <c r="H2201" s="18" t="s">
        <v>57</v>
      </c>
      <c r="I2201" s="17">
        <f>SUM(I2200)</f>
        <v>357632</v>
      </c>
      <c r="J2201" s="17">
        <f t="shared" ref="J2201:Y2201" si="3308">SUM(J2200)</f>
        <v>31000</v>
      </c>
      <c r="K2201" s="17">
        <f t="shared" si="3308"/>
        <v>0</v>
      </c>
      <c r="L2201" s="17">
        <f t="shared" si="3308"/>
        <v>0</v>
      </c>
      <c r="M2201" s="17">
        <f t="shared" si="3308"/>
        <v>0</v>
      </c>
      <c r="N2201" s="17">
        <f t="shared" si="3308"/>
        <v>0</v>
      </c>
      <c r="O2201" s="17">
        <f t="shared" si="3308"/>
        <v>0</v>
      </c>
      <c r="P2201" s="17">
        <f t="shared" ref="P2201" si="3309">SUM(P2200)</f>
        <v>31000</v>
      </c>
      <c r="Q2201" s="17">
        <f t="shared" si="3308"/>
        <v>0</v>
      </c>
      <c r="R2201" s="17">
        <f t="shared" si="3308"/>
        <v>0</v>
      </c>
      <c r="S2201" s="17">
        <f t="shared" si="3308"/>
        <v>2140</v>
      </c>
      <c r="T2201" s="17">
        <f t="shared" si="3308"/>
        <v>4506</v>
      </c>
      <c r="U2201" s="17">
        <f t="shared" si="3308"/>
        <v>0</v>
      </c>
      <c r="V2201" s="17">
        <f t="shared" si="3308"/>
        <v>1955</v>
      </c>
      <c r="W2201" s="17">
        <f t="shared" si="3308"/>
        <v>0</v>
      </c>
      <c r="X2201" s="17">
        <f t="shared" si="3308"/>
        <v>0</v>
      </c>
      <c r="Y2201" s="17">
        <f t="shared" si="3308"/>
        <v>0</v>
      </c>
      <c r="Z2201" s="17">
        <v>8601</v>
      </c>
      <c r="AA2201" s="17">
        <v>22399</v>
      </c>
      <c r="AB2201" s="17">
        <f t="shared" ref="AB2201:AQ2201" si="3310">SUM(AB2200)</f>
        <v>5040</v>
      </c>
      <c r="AC2201" s="17">
        <f t="shared" si="3310"/>
        <v>6908</v>
      </c>
      <c r="AD2201" s="17">
        <f t="shared" si="3310"/>
        <v>0</v>
      </c>
      <c r="AE2201" s="17">
        <f t="shared" si="3310"/>
        <v>0</v>
      </c>
      <c r="AF2201" s="17">
        <f t="shared" si="3310"/>
        <v>0</v>
      </c>
      <c r="AG2201" s="17">
        <f t="shared" si="3310"/>
        <v>0</v>
      </c>
      <c r="AH2201" s="17">
        <f t="shared" ref="AH2201" si="3311">SUM(AH2200)</f>
        <v>11948</v>
      </c>
      <c r="AI2201" s="17">
        <f t="shared" si="3310"/>
        <v>0</v>
      </c>
      <c r="AJ2201" s="17">
        <f t="shared" si="3310"/>
        <v>0</v>
      </c>
      <c r="AK2201" s="17">
        <f t="shared" si="3310"/>
        <v>6908</v>
      </c>
      <c r="AL2201" s="17">
        <f t="shared" si="3310"/>
        <v>0</v>
      </c>
      <c r="AM2201" s="17">
        <f t="shared" si="3310"/>
        <v>0</v>
      </c>
      <c r="AN2201" s="17">
        <f t="shared" si="3310"/>
        <v>0</v>
      </c>
      <c r="AO2201" s="17">
        <f t="shared" si="3310"/>
        <v>0</v>
      </c>
      <c r="AP2201" s="17">
        <f t="shared" si="3310"/>
        <v>0</v>
      </c>
      <c r="AQ2201" s="17">
        <f t="shared" si="3310"/>
        <v>0</v>
      </c>
      <c r="AR2201" s="17">
        <v>6908</v>
      </c>
      <c r="AS2201" s="17">
        <v>5040</v>
      </c>
      <c r="AT2201" s="17">
        <f t="shared" ref="AT2201:BI2201" si="3312">SUM(AT2200)</f>
        <v>20000</v>
      </c>
      <c r="AU2201" s="17">
        <f t="shared" si="3312"/>
        <v>11311</v>
      </c>
      <c r="AV2201" s="17">
        <f t="shared" si="3312"/>
        <v>0</v>
      </c>
      <c r="AW2201" s="17">
        <f t="shared" si="3312"/>
        <v>0</v>
      </c>
      <c r="AX2201" s="17">
        <f t="shared" si="3312"/>
        <v>0</v>
      </c>
      <c r="AY2201" s="17">
        <f t="shared" si="3312"/>
        <v>0</v>
      </c>
      <c r="AZ2201" s="17">
        <f t="shared" ref="AZ2201" si="3313">SUM(AZ2200)</f>
        <v>31311</v>
      </c>
      <c r="BA2201" s="17">
        <f t="shared" si="3312"/>
        <v>0</v>
      </c>
      <c r="BB2201" s="17">
        <f t="shared" si="3312"/>
        <v>0</v>
      </c>
      <c r="BC2201" s="17">
        <f t="shared" si="3312"/>
        <v>11311</v>
      </c>
      <c r="BD2201" s="17">
        <f t="shared" si="3312"/>
        <v>0</v>
      </c>
      <c r="BE2201" s="17">
        <f t="shared" si="3312"/>
        <v>0</v>
      </c>
      <c r="BF2201" s="17">
        <f t="shared" si="3312"/>
        <v>0</v>
      </c>
      <c r="BG2201" s="17">
        <f t="shared" si="3312"/>
        <v>0</v>
      </c>
      <c r="BH2201" s="17">
        <f t="shared" si="3312"/>
        <v>0</v>
      </c>
      <c r="BI2201" s="17">
        <f t="shared" si="3312"/>
        <v>0</v>
      </c>
      <c r="BJ2201" s="17">
        <v>11311</v>
      </c>
      <c r="BK2201" s="17">
        <v>20000</v>
      </c>
    </row>
    <row r="2202" spans="1:63" x14ac:dyDescent="0.25">
      <c r="A2202" s="150"/>
      <c r="B2202" s="150"/>
      <c r="C2202" s="150"/>
      <c r="D2202" s="153"/>
      <c r="E2202" s="153"/>
      <c r="F2202" s="153"/>
      <c r="G2202" s="156"/>
      <c r="P2202">
        <f t="shared" si="3242"/>
        <v>0</v>
      </c>
      <c r="Z2202">
        <v>0</v>
      </c>
      <c r="AA2202">
        <v>0</v>
      </c>
      <c r="AH2202">
        <f t="shared" si="3243"/>
        <v>0</v>
      </c>
      <c r="AR2202">
        <v>0</v>
      </c>
      <c r="AS2202">
        <v>0</v>
      </c>
      <c r="AZ2202">
        <f t="shared" si="3244"/>
        <v>0</v>
      </c>
      <c r="BJ2202">
        <v>0</v>
      </c>
      <c r="BK2202">
        <v>0</v>
      </c>
    </row>
    <row r="2203" spans="1:63" ht="15.75" thickBot="1" x14ac:dyDescent="0.3">
      <c r="A2203" s="13" t="s">
        <v>0</v>
      </c>
      <c r="B2203" s="13" t="s">
        <v>0</v>
      </c>
      <c r="C2203" s="13" t="s">
        <v>0</v>
      </c>
      <c r="D2203" s="103" t="s">
        <v>0</v>
      </c>
      <c r="E2203" s="103" t="s">
        <v>0</v>
      </c>
      <c r="F2203" s="103" t="s">
        <v>0</v>
      </c>
      <c r="G2203" s="13" t="s">
        <v>0</v>
      </c>
      <c r="H2203" s="19" t="s">
        <v>0</v>
      </c>
      <c r="I2203" s="19" t="s">
        <v>0</v>
      </c>
      <c r="J2203" s="19" t="s">
        <v>0</v>
      </c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>
        <v>0</v>
      </c>
      <c r="AA2203" s="19">
        <v>0</v>
      </c>
      <c r="AB2203" s="19" t="s">
        <v>0</v>
      </c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>
        <v>0</v>
      </c>
      <c r="AS2203" s="19">
        <v>0</v>
      </c>
      <c r="AT2203" s="19" t="s">
        <v>0</v>
      </c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>
        <v>0</v>
      </c>
      <c r="BK2203" s="19">
        <v>0</v>
      </c>
    </row>
    <row r="2204" spans="1:63" ht="69.75" customHeight="1" thickBot="1" x14ac:dyDescent="0.3">
      <c r="A2204" s="5" t="s">
        <v>2</v>
      </c>
      <c r="B2204" s="5" t="s">
        <v>3</v>
      </c>
      <c r="C2204" s="5" t="s">
        <v>4</v>
      </c>
      <c r="D2204" s="108" t="s">
        <v>0</v>
      </c>
      <c r="E2204" s="116" t="s">
        <v>5</v>
      </c>
      <c r="F2204" s="116" t="s">
        <v>6</v>
      </c>
      <c r="G2204" s="5" t="s">
        <v>7</v>
      </c>
      <c r="H2204" s="5" t="s">
        <v>8</v>
      </c>
      <c r="I2204" s="5" t="s">
        <v>9</v>
      </c>
      <c r="J2204" s="94" t="s">
        <v>10</v>
      </c>
      <c r="K2204" s="94" t="s">
        <v>1602</v>
      </c>
      <c r="L2204" s="94" t="s">
        <v>1535</v>
      </c>
      <c r="M2204" s="94" t="s">
        <v>1591</v>
      </c>
      <c r="N2204" s="94" t="s">
        <v>1592</v>
      </c>
      <c r="O2204" s="94" t="s">
        <v>1593</v>
      </c>
      <c r="P2204" s="94" t="s">
        <v>1606</v>
      </c>
      <c r="Q2204" s="94" t="s">
        <v>1603</v>
      </c>
      <c r="R2204" s="94" t="s">
        <v>1594</v>
      </c>
      <c r="S2204" s="94" t="s">
        <v>1595</v>
      </c>
      <c r="T2204" s="94" t="s">
        <v>1596</v>
      </c>
      <c r="U2204" s="94" t="s">
        <v>1597</v>
      </c>
      <c r="V2204" s="94" t="s">
        <v>1598</v>
      </c>
      <c r="W2204" s="94" t="s">
        <v>1599</v>
      </c>
      <c r="X2204" s="94" t="s">
        <v>1604</v>
      </c>
      <c r="Y2204" s="94" t="s">
        <v>1605</v>
      </c>
      <c r="Z2204" s="94" t="s">
        <v>1600</v>
      </c>
      <c r="AA2204" s="94" t="s">
        <v>1601</v>
      </c>
      <c r="AB2204" s="95" t="s">
        <v>11</v>
      </c>
      <c r="AC2204" s="95" t="s">
        <v>1602</v>
      </c>
      <c r="AD2204" s="95" t="s">
        <v>1535</v>
      </c>
      <c r="AE2204" s="95" t="s">
        <v>1591</v>
      </c>
      <c r="AF2204" s="95" t="s">
        <v>1592</v>
      </c>
      <c r="AG2204" s="95" t="s">
        <v>1593</v>
      </c>
      <c r="AH2204" s="95" t="s">
        <v>1607</v>
      </c>
      <c r="AI2204" s="95" t="s">
        <v>1603</v>
      </c>
      <c r="AJ2204" s="95" t="s">
        <v>1594</v>
      </c>
      <c r="AK2204" s="95" t="s">
        <v>1595</v>
      </c>
      <c r="AL2204" s="95" t="s">
        <v>1596</v>
      </c>
      <c r="AM2204" s="95" t="s">
        <v>1597</v>
      </c>
      <c r="AN2204" s="95" t="s">
        <v>1598</v>
      </c>
      <c r="AO2204" s="95" t="s">
        <v>1599</v>
      </c>
      <c r="AP2204" s="95" t="s">
        <v>1604</v>
      </c>
      <c r="AQ2204" s="95" t="s">
        <v>1605</v>
      </c>
      <c r="AR2204" s="95" t="s">
        <v>1600</v>
      </c>
      <c r="AS2204" s="95" t="s">
        <v>1601</v>
      </c>
      <c r="AT2204" s="96" t="s">
        <v>12</v>
      </c>
      <c r="AU2204" s="96" t="s">
        <v>1602</v>
      </c>
      <c r="AV2204" s="96" t="s">
        <v>1535</v>
      </c>
      <c r="AW2204" s="96" t="s">
        <v>1591</v>
      </c>
      <c r="AX2204" s="96" t="s">
        <v>1592</v>
      </c>
      <c r="AY2204" s="96" t="s">
        <v>1593</v>
      </c>
      <c r="AZ2204" s="96" t="s">
        <v>1608</v>
      </c>
      <c r="BA2204" s="96" t="s">
        <v>1603</v>
      </c>
      <c r="BB2204" s="96" t="s">
        <v>1594</v>
      </c>
      <c r="BC2204" s="96" t="s">
        <v>1595</v>
      </c>
      <c r="BD2204" s="96" t="s">
        <v>1596</v>
      </c>
      <c r="BE2204" s="96" t="s">
        <v>1597</v>
      </c>
      <c r="BF2204" s="96" t="s">
        <v>1598</v>
      </c>
      <c r="BG2204" s="96" t="s">
        <v>1599</v>
      </c>
      <c r="BH2204" s="96" t="s">
        <v>1604</v>
      </c>
      <c r="BI2204" s="96" t="s">
        <v>1605</v>
      </c>
      <c r="BJ2204" s="96" t="s">
        <v>1600</v>
      </c>
      <c r="BK2204" s="96" t="s">
        <v>1601</v>
      </c>
    </row>
    <row r="2205" spans="1:63" x14ac:dyDescent="0.25">
      <c r="A2205" s="6" t="s">
        <v>0</v>
      </c>
      <c r="B2205" s="6" t="s">
        <v>0</v>
      </c>
      <c r="C2205" s="6" t="s">
        <v>0</v>
      </c>
      <c r="D2205" s="109" t="s">
        <v>0</v>
      </c>
      <c r="E2205" s="109" t="s">
        <v>0</v>
      </c>
      <c r="F2205" s="125" t="s">
        <v>0</v>
      </c>
      <c r="G2205" s="7" t="s">
        <v>0</v>
      </c>
      <c r="H2205" s="8" t="s">
        <v>0</v>
      </c>
      <c r="I2205" s="9" t="s">
        <v>13</v>
      </c>
      <c r="J2205" s="9">
        <v>1</v>
      </c>
      <c r="K2205" s="9">
        <v>2</v>
      </c>
      <c r="L2205" s="9">
        <v>3</v>
      </c>
      <c r="M2205" s="9">
        <v>4</v>
      </c>
      <c r="N2205" s="9">
        <v>5</v>
      </c>
      <c r="O2205" s="9">
        <v>6</v>
      </c>
      <c r="P2205" s="9">
        <v>7</v>
      </c>
      <c r="Q2205" s="9">
        <v>8</v>
      </c>
      <c r="R2205" s="9">
        <v>9</v>
      </c>
      <c r="S2205" s="9">
        <v>10</v>
      </c>
      <c r="T2205" s="9">
        <v>11</v>
      </c>
      <c r="U2205" s="9">
        <v>12</v>
      </c>
      <c r="V2205" s="9">
        <v>13</v>
      </c>
      <c r="W2205" s="9">
        <v>14</v>
      </c>
      <c r="X2205" s="9">
        <v>15</v>
      </c>
      <c r="Y2205" s="9">
        <v>16</v>
      </c>
      <c r="Z2205" s="9">
        <v>20</v>
      </c>
      <c r="AA2205" s="9">
        <v>21</v>
      </c>
      <c r="AB2205" s="9">
        <v>1</v>
      </c>
      <c r="AC2205" s="9">
        <v>2</v>
      </c>
      <c r="AD2205" s="9">
        <v>3</v>
      </c>
      <c r="AE2205" s="9">
        <v>4</v>
      </c>
      <c r="AF2205" s="9">
        <v>5</v>
      </c>
      <c r="AG2205" s="9">
        <v>6</v>
      </c>
      <c r="AH2205" s="9">
        <v>7</v>
      </c>
      <c r="AI2205" s="9">
        <v>8</v>
      </c>
      <c r="AJ2205" s="9">
        <v>9</v>
      </c>
      <c r="AK2205" s="9">
        <v>10</v>
      </c>
      <c r="AL2205" s="9">
        <v>11</v>
      </c>
      <c r="AM2205" s="9">
        <v>12</v>
      </c>
      <c r="AN2205" s="9">
        <v>13</v>
      </c>
      <c r="AO2205" s="9">
        <v>14</v>
      </c>
      <c r="AP2205" s="9">
        <v>15</v>
      </c>
      <c r="AQ2205" s="9">
        <v>16</v>
      </c>
      <c r="AR2205" s="9">
        <v>20</v>
      </c>
      <c r="AS2205" s="9">
        <v>21</v>
      </c>
      <c r="AT2205" s="9">
        <v>1</v>
      </c>
      <c r="AU2205" s="9">
        <v>2</v>
      </c>
      <c r="AV2205" s="9">
        <v>3</v>
      </c>
      <c r="AW2205" s="9">
        <v>4</v>
      </c>
      <c r="AX2205" s="9">
        <v>5</v>
      </c>
      <c r="AY2205" s="9">
        <v>6</v>
      </c>
      <c r="AZ2205" s="9">
        <v>7</v>
      </c>
      <c r="BA2205" s="9">
        <v>8</v>
      </c>
      <c r="BB2205" s="9">
        <v>9</v>
      </c>
      <c r="BC2205" s="9">
        <v>10</v>
      </c>
      <c r="BD2205" s="9">
        <v>11</v>
      </c>
      <c r="BE2205" s="9">
        <v>12</v>
      </c>
      <c r="BF2205" s="9">
        <v>13</v>
      </c>
      <c r="BG2205" s="9">
        <v>14</v>
      </c>
      <c r="BH2205" s="9">
        <v>15</v>
      </c>
      <c r="BI2205" s="9">
        <v>16</v>
      </c>
      <c r="BJ2205" s="9">
        <v>20</v>
      </c>
      <c r="BK2205" s="9">
        <v>21</v>
      </c>
    </row>
    <row r="2206" spans="1:63" ht="22.5" x14ac:dyDescent="0.25">
      <c r="A2206" s="1" t="s">
        <v>550</v>
      </c>
      <c r="B2206" s="1" t="s">
        <v>58</v>
      </c>
      <c r="C2206" s="4" t="s">
        <v>154</v>
      </c>
      <c r="D2206" s="107" t="s">
        <v>708</v>
      </c>
      <c r="E2206" s="106" t="s">
        <v>0</v>
      </c>
      <c r="F2206" s="106" t="s">
        <v>0</v>
      </c>
      <c r="G2206" s="2" t="s">
        <v>0</v>
      </c>
      <c r="H2206" s="2" t="s">
        <v>709</v>
      </c>
      <c r="I2206" s="3" t="s">
        <v>0</v>
      </c>
      <c r="J2206" s="3" t="s">
        <v>0</v>
      </c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>
        <v>0</v>
      </c>
      <c r="AA2206" s="3">
        <v>0</v>
      </c>
      <c r="AB2206" s="3" t="s">
        <v>0</v>
      </c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>
        <v>0</v>
      </c>
      <c r="AS2206" s="3">
        <v>0</v>
      </c>
      <c r="AT2206" s="3" t="s">
        <v>0</v>
      </c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>
        <v>0</v>
      </c>
      <c r="BK2206" s="3">
        <v>0</v>
      </c>
    </row>
    <row r="2207" spans="1:63" ht="33.75" x14ac:dyDescent="0.25">
      <c r="A2207" s="1" t="s">
        <v>0</v>
      </c>
      <c r="B2207" s="1" t="s">
        <v>0</v>
      </c>
      <c r="C2207" s="1" t="s">
        <v>0</v>
      </c>
      <c r="D2207" s="106" t="s">
        <v>0</v>
      </c>
      <c r="E2207" s="106" t="s">
        <v>0</v>
      </c>
      <c r="F2207" s="106" t="s">
        <v>0</v>
      </c>
      <c r="G2207" s="2" t="s">
        <v>0</v>
      </c>
      <c r="H2207" s="10" t="s">
        <v>15</v>
      </c>
      <c r="I2207" s="11">
        <f>SUM(I2208,I2216,I2218)</f>
        <v>1362843</v>
      </c>
      <c r="J2207" s="11">
        <f t="shared" ref="J2207:Y2207" si="3314">SUM(J2208,J2216,J2218)</f>
        <v>91000</v>
      </c>
      <c r="K2207" s="11">
        <f t="shared" si="3314"/>
        <v>0</v>
      </c>
      <c r="L2207" s="11">
        <f t="shared" si="3314"/>
        <v>0</v>
      </c>
      <c r="M2207" s="11">
        <f t="shared" si="3314"/>
        <v>0</v>
      </c>
      <c r="N2207" s="11">
        <f t="shared" si="3314"/>
        <v>0</v>
      </c>
      <c r="O2207" s="11">
        <f t="shared" si="3314"/>
        <v>0</v>
      </c>
      <c r="P2207" s="11">
        <f t="shared" ref="P2207" si="3315">SUM(P2208,P2216,P2218)</f>
        <v>91000</v>
      </c>
      <c r="Q2207" s="11">
        <f t="shared" si="3314"/>
        <v>0</v>
      </c>
      <c r="R2207" s="11">
        <f t="shared" si="3314"/>
        <v>0</v>
      </c>
      <c r="S2207" s="11">
        <f t="shared" si="3314"/>
        <v>0</v>
      </c>
      <c r="T2207" s="11">
        <f t="shared" si="3314"/>
        <v>2500</v>
      </c>
      <c r="U2207" s="11">
        <f t="shared" si="3314"/>
        <v>0</v>
      </c>
      <c r="V2207" s="11">
        <f t="shared" si="3314"/>
        <v>40000</v>
      </c>
      <c r="W2207" s="11">
        <f t="shared" si="3314"/>
        <v>0</v>
      </c>
      <c r="X2207" s="11">
        <f t="shared" si="3314"/>
        <v>0</v>
      </c>
      <c r="Y2207" s="11">
        <f t="shared" si="3314"/>
        <v>13000</v>
      </c>
      <c r="Z2207" s="11">
        <v>55500</v>
      </c>
      <c r="AA2207" s="11">
        <v>35500</v>
      </c>
      <c r="AB2207" s="11">
        <f t="shared" ref="AB2207:AQ2207" si="3316">SUM(AB2208,AB2216,AB2218)</f>
        <v>0</v>
      </c>
      <c r="AC2207" s="11">
        <f t="shared" si="3316"/>
        <v>0</v>
      </c>
      <c r="AD2207" s="11">
        <f t="shared" si="3316"/>
        <v>0</v>
      </c>
      <c r="AE2207" s="11">
        <f t="shared" si="3316"/>
        <v>0</v>
      </c>
      <c r="AF2207" s="11">
        <f t="shared" si="3316"/>
        <v>0</v>
      </c>
      <c r="AG2207" s="11">
        <f t="shared" si="3316"/>
        <v>0</v>
      </c>
      <c r="AH2207" s="11">
        <f t="shared" ref="AH2207" si="3317">SUM(AH2208,AH2216,AH2218)</f>
        <v>0</v>
      </c>
      <c r="AI2207" s="11">
        <f t="shared" si="3316"/>
        <v>0</v>
      </c>
      <c r="AJ2207" s="11">
        <f t="shared" si="3316"/>
        <v>0</v>
      </c>
      <c r="AK2207" s="11">
        <f t="shared" si="3316"/>
        <v>0</v>
      </c>
      <c r="AL2207" s="11">
        <f t="shared" si="3316"/>
        <v>0</v>
      </c>
      <c r="AM2207" s="11">
        <f t="shared" si="3316"/>
        <v>0</v>
      </c>
      <c r="AN2207" s="11">
        <f t="shared" si="3316"/>
        <v>0</v>
      </c>
      <c r="AO2207" s="11">
        <f t="shared" si="3316"/>
        <v>0</v>
      </c>
      <c r="AP2207" s="11">
        <f t="shared" si="3316"/>
        <v>0</v>
      </c>
      <c r="AQ2207" s="11">
        <f t="shared" si="3316"/>
        <v>0</v>
      </c>
      <c r="AR2207" s="11">
        <v>0</v>
      </c>
      <c r="AS2207" s="11">
        <v>0</v>
      </c>
      <c r="AT2207" s="11">
        <f t="shared" ref="AT2207:BI2207" si="3318">SUM(AT2208,AT2216,AT2218)</f>
        <v>30000</v>
      </c>
      <c r="AU2207" s="11">
        <f t="shared" si="3318"/>
        <v>31507</v>
      </c>
      <c r="AV2207" s="11">
        <f t="shared" si="3318"/>
        <v>0</v>
      </c>
      <c r="AW2207" s="11">
        <f t="shared" si="3318"/>
        <v>0</v>
      </c>
      <c r="AX2207" s="11">
        <f t="shared" si="3318"/>
        <v>0</v>
      </c>
      <c r="AY2207" s="11">
        <f t="shared" si="3318"/>
        <v>0</v>
      </c>
      <c r="AZ2207" s="11">
        <f t="shared" ref="AZ2207" si="3319">SUM(AZ2208,AZ2216,AZ2218)</f>
        <v>61507</v>
      </c>
      <c r="BA2207" s="11">
        <f t="shared" si="3318"/>
        <v>0</v>
      </c>
      <c r="BB2207" s="11">
        <f t="shared" si="3318"/>
        <v>0</v>
      </c>
      <c r="BC2207" s="11">
        <f t="shared" si="3318"/>
        <v>31507</v>
      </c>
      <c r="BD2207" s="11">
        <f t="shared" si="3318"/>
        <v>0</v>
      </c>
      <c r="BE2207" s="11">
        <f t="shared" si="3318"/>
        <v>0</v>
      </c>
      <c r="BF2207" s="11">
        <f t="shared" si="3318"/>
        <v>0</v>
      </c>
      <c r="BG2207" s="11">
        <f t="shared" si="3318"/>
        <v>0</v>
      </c>
      <c r="BH2207" s="11">
        <f t="shared" si="3318"/>
        <v>0</v>
      </c>
      <c r="BI2207" s="11">
        <f t="shared" si="3318"/>
        <v>30000</v>
      </c>
      <c r="BJ2207" s="11">
        <v>61507</v>
      </c>
      <c r="BK2207" s="11">
        <v>0</v>
      </c>
    </row>
    <row r="2208" spans="1:63" x14ac:dyDescent="0.25">
      <c r="A2208" s="4" t="s">
        <v>550</v>
      </c>
      <c r="B2208" s="4" t="s">
        <v>58</v>
      </c>
      <c r="C2208" s="4" t="s">
        <v>154</v>
      </c>
      <c r="D2208" s="107" t="s">
        <v>708</v>
      </c>
      <c r="E2208" s="106" t="s">
        <v>16</v>
      </c>
      <c r="F2208" s="106" t="s">
        <v>0</v>
      </c>
      <c r="G2208" s="2" t="s">
        <v>0</v>
      </c>
      <c r="H2208" s="2" t="s">
        <v>17</v>
      </c>
      <c r="I2208" s="12">
        <f>SUM(I2209:I2210)</f>
        <v>706962</v>
      </c>
      <c r="J2208" s="12">
        <f t="shared" ref="J2208:Y2208" si="3320">SUM(J2209:J2210)</f>
        <v>0</v>
      </c>
      <c r="K2208" s="12">
        <f t="shared" si="3320"/>
        <v>0</v>
      </c>
      <c r="L2208" s="12">
        <f t="shared" si="3320"/>
        <v>0</v>
      </c>
      <c r="M2208" s="12">
        <f t="shared" si="3320"/>
        <v>0</v>
      </c>
      <c r="N2208" s="12">
        <f t="shared" si="3320"/>
        <v>0</v>
      </c>
      <c r="O2208" s="12">
        <f t="shared" si="3320"/>
        <v>0</v>
      </c>
      <c r="P2208" s="12">
        <f t="shared" ref="P2208" si="3321">SUM(P2209:P2210)</f>
        <v>0</v>
      </c>
      <c r="Q2208" s="12">
        <f t="shared" si="3320"/>
        <v>0</v>
      </c>
      <c r="R2208" s="12">
        <f t="shared" si="3320"/>
        <v>0</v>
      </c>
      <c r="S2208" s="12">
        <f t="shared" si="3320"/>
        <v>0</v>
      </c>
      <c r="T2208" s="12">
        <f t="shared" si="3320"/>
        <v>0</v>
      </c>
      <c r="U2208" s="12">
        <f t="shared" si="3320"/>
        <v>0</v>
      </c>
      <c r="V2208" s="12">
        <f t="shared" si="3320"/>
        <v>0</v>
      </c>
      <c r="W2208" s="12">
        <f t="shared" si="3320"/>
        <v>0</v>
      </c>
      <c r="X2208" s="12">
        <f t="shared" si="3320"/>
        <v>0</v>
      </c>
      <c r="Y2208" s="12">
        <f t="shared" si="3320"/>
        <v>0</v>
      </c>
      <c r="Z2208" s="12">
        <v>0</v>
      </c>
      <c r="AA2208" s="12">
        <v>0</v>
      </c>
      <c r="AB2208" s="12">
        <f t="shared" ref="AB2208:AQ2208" si="3322">SUM(AB2209:AB2210)</f>
        <v>0</v>
      </c>
      <c r="AC2208" s="12">
        <f t="shared" si="3322"/>
        <v>0</v>
      </c>
      <c r="AD2208" s="12">
        <f t="shared" si="3322"/>
        <v>0</v>
      </c>
      <c r="AE2208" s="12">
        <f t="shared" si="3322"/>
        <v>0</v>
      </c>
      <c r="AF2208" s="12">
        <f t="shared" si="3322"/>
        <v>0</v>
      </c>
      <c r="AG2208" s="12">
        <f t="shared" si="3322"/>
        <v>0</v>
      </c>
      <c r="AH2208" s="12">
        <f t="shared" ref="AH2208" si="3323">SUM(AH2209:AH2210)</f>
        <v>0</v>
      </c>
      <c r="AI2208" s="12">
        <f t="shared" si="3322"/>
        <v>0</v>
      </c>
      <c r="AJ2208" s="12">
        <f t="shared" si="3322"/>
        <v>0</v>
      </c>
      <c r="AK2208" s="12">
        <f t="shared" si="3322"/>
        <v>0</v>
      </c>
      <c r="AL2208" s="12">
        <f t="shared" si="3322"/>
        <v>0</v>
      </c>
      <c r="AM2208" s="12">
        <f t="shared" si="3322"/>
        <v>0</v>
      </c>
      <c r="AN2208" s="12">
        <f t="shared" si="3322"/>
        <v>0</v>
      </c>
      <c r="AO2208" s="12">
        <f t="shared" si="3322"/>
        <v>0</v>
      </c>
      <c r="AP2208" s="12">
        <f t="shared" si="3322"/>
        <v>0</v>
      </c>
      <c r="AQ2208" s="12">
        <f t="shared" si="3322"/>
        <v>0</v>
      </c>
      <c r="AR2208" s="12">
        <v>0</v>
      </c>
      <c r="AS2208" s="12">
        <v>0</v>
      </c>
      <c r="AT2208" s="12">
        <f t="shared" ref="AT2208:BI2208" si="3324">SUM(AT2209:AT2210)</f>
        <v>0</v>
      </c>
      <c r="AU2208" s="12">
        <f t="shared" si="3324"/>
        <v>0</v>
      </c>
      <c r="AV2208" s="12">
        <f t="shared" si="3324"/>
        <v>0</v>
      </c>
      <c r="AW2208" s="12">
        <f t="shared" si="3324"/>
        <v>0</v>
      </c>
      <c r="AX2208" s="12">
        <f t="shared" si="3324"/>
        <v>0</v>
      </c>
      <c r="AY2208" s="12">
        <f t="shared" si="3324"/>
        <v>0</v>
      </c>
      <c r="AZ2208" s="12">
        <f t="shared" ref="AZ2208" si="3325">SUM(AZ2209:AZ2210)</f>
        <v>0</v>
      </c>
      <c r="BA2208" s="12">
        <f t="shared" si="3324"/>
        <v>0</v>
      </c>
      <c r="BB2208" s="12">
        <f t="shared" si="3324"/>
        <v>0</v>
      </c>
      <c r="BC2208" s="12">
        <f t="shared" si="3324"/>
        <v>0</v>
      </c>
      <c r="BD2208" s="12">
        <f t="shared" si="3324"/>
        <v>0</v>
      </c>
      <c r="BE2208" s="12">
        <f t="shared" si="3324"/>
        <v>0</v>
      </c>
      <c r="BF2208" s="12">
        <f t="shared" si="3324"/>
        <v>0</v>
      </c>
      <c r="BG2208" s="12">
        <f t="shared" si="3324"/>
        <v>0</v>
      </c>
      <c r="BH2208" s="12">
        <f t="shared" si="3324"/>
        <v>0</v>
      </c>
      <c r="BI2208" s="12">
        <f t="shared" si="3324"/>
        <v>0</v>
      </c>
      <c r="BJ2208" s="12">
        <v>0</v>
      </c>
      <c r="BK2208" s="12">
        <v>0</v>
      </c>
    </row>
    <row r="2209" spans="1:63" x14ac:dyDescent="0.25">
      <c r="A2209" s="4" t="s">
        <v>550</v>
      </c>
      <c r="B2209" s="4" t="s">
        <v>58</v>
      </c>
      <c r="C2209" s="4" t="s">
        <v>154</v>
      </c>
      <c r="D2209" s="107" t="s">
        <v>708</v>
      </c>
      <c r="E2209" s="117">
        <v>6111</v>
      </c>
      <c r="F2209" s="107"/>
      <c r="G2209" s="103" t="s">
        <v>1656</v>
      </c>
      <c r="H2209" s="13" t="s">
        <v>18</v>
      </c>
      <c r="I2209" s="14">
        <v>587447</v>
      </c>
      <c r="J2209" s="14">
        <v>0</v>
      </c>
      <c r="K2209" s="14"/>
      <c r="L2209" s="14"/>
      <c r="M2209" s="14"/>
      <c r="N2209" s="14"/>
      <c r="O2209" s="14"/>
      <c r="P2209" s="14">
        <f t="shared" si="3242"/>
        <v>0</v>
      </c>
      <c r="Q2209" s="14"/>
      <c r="R2209" s="14"/>
      <c r="S2209" s="14"/>
      <c r="T2209" s="14"/>
      <c r="U2209" s="14"/>
      <c r="V2209" s="14"/>
      <c r="W2209" s="14"/>
      <c r="X2209" s="14"/>
      <c r="Y2209" s="14"/>
      <c r="Z2209" s="14">
        <v>0</v>
      </c>
      <c r="AA2209" s="14">
        <v>0</v>
      </c>
      <c r="AB2209" s="14">
        <v>0</v>
      </c>
      <c r="AC2209" s="14"/>
      <c r="AD2209" s="14"/>
      <c r="AE2209" s="14"/>
      <c r="AF2209" s="14"/>
      <c r="AG2209" s="14"/>
      <c r="AH2209" s="14">
        <f t="shared" si="3243"/>
        <v>0</v>
      </c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>
        <v>0</v>
      </c>
      <c r="AS2209" s="14">
        <v>0</v>
      </c>
      <c r="AT2209" s="14">
        <v>0</v>
      </c>
      <c r="AU2209" s="14"/>
      <c r="AV2209" s="14"/>
      <c r="AW2209" s="14"/>
      <c r="AX2209" s="14"/>
      <c r="AY2209" s="14"/>
      <c r="AZ2209" s="14">
        <f t="shared" si="3244"/>
        <v>0</v>
      </c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>
        <v>0</v>
      </c>
      <c r="BK2209" s="14">
        <v>0</v>
      </c>
    </row>
    <row r="2210" spans="1:63" x14ac:dyDescent="0.25">
      <c r="A2210" s="1" t="s">
        <v>550</v>
      </c>
      <c r="B2210" s="1" t="s">
        <v>58</v>
      </c>
      <c r="C2210" s="1" t="s">
        <v>154</v>
      </c>
      <c r="D2210" s="110" t="s">
        <v>708</v>
      </c>
      <c r="E2210" s="110" t="s">
        <v>20</v>
      </c>
      <c r="F2210" s="107" t="s">
        <v>0</v>
      </c>
      <c r="G2210" s="13" t="s">
        <v>0</v>
      </c>
      <c r="H2210" s="2" t="s">
        <v>21</v>
      </c>
      <c r="I2210" s="12">
        <f>SUM(I2211:I2215)</f>
        <v>119515</v>
      </c>
      <c r="J2210" s="12">
        <f t="shared" ref="J2210:Y2210" si="3326">SUM(J2211:J2215)</f>
        <v>0</v>
      </c>
      <c r="K2210" s="12">
        <f t="shared" si="3326"/>
        <v>0</v>
      </c>
      <c r="L2210" s="12">
        <f t="shared" si="3326"/>
        <v>0</v>
      </c>
      <c r="M2210" s="12">
        <f t="shared" si="3326"/>
        <v>0</v>
      </c>
      <c r="N2210" s="12">
        <f t="shared" si="3326"/>
        <v>0</v>
      </c>
      <c r="O2210" s="12">
        <f t="shared" si="3326"/>
        <v>0</v>
      </c>
      <c r="P2210" s="12">
        <f t="shared" si="3326"/>
        <v>0</v>
      </c>
      <c r="Q2210" s="12">
        <f t="shared" si="3326"/>
        <v>0</v>
      </c>
      <c r="R2210" s="12">
        <f t="shared" si="3326"/>
        <v>0</v>
      </c>
      <c r="S2210" s="12">
        <f t="shared" si="3326"/>
        <v>0</v>
      </c>
      <c r="T2210" s="12">
        <f t="shared" si="3326"/>
        <v>0</v>
      </c>
      <c r="U2210" s="12">
        <f t="shared" si="3326"/>
        <v>0</v>
      </c>
      <c r="V2210" s="12">
        <f t="shared" si="3326"/>
        <v>0</v>
      </c>
      <c r="W2210" s="12">
        <f t="shared" si="3326"/>
        <v>0</v>
      </c>
      <c r="X2210" s="12">
        <f t="shared" si="3326"/>
        <v>0</v>
      </c>
      <c r="Y2210" s="12">
        <f t="shared" si="3326"/>
        <v>0</v>
      </c>
      <c r="Z2210" s="12">
        <v>0</v>
      </c>
      <c r="AA2210" s="12">
        <v>0</v>
      </c>
      <c r="AB2210" s="12">
        <f t="shared" ref="AB2210:AQ2210" si="3327">SUM(AB2211:AB2215)</f>
        <v>0</v>
      </c>
      <c r="AC2210" s="12">
        <f t="shared" si="3327"/>
        <v>0</v>
      </c>
      <c r="AD2210" s="12">
        <f t="shared" si="3327"/>
        <v>0</v>
      </c>
      <c r="AE2210" s="12">
        <f t="shared" si="3327"/>
        <v>0</v>
      </c>
      <c r="AF2210" s="12">
        <f t="shared" si="3327"/>
        <v>0</v>
      </c>
      <c r="AG2210" s="12">
        <f t="shared" si="3327"/>
        <v>0</v>
      </c>
      <c r="AH2210" s="12">
        <f t="shared" si="3327"/>
        <v>0</v>
      </c>
      <c r="AI2210" s="12">
        <f t="shared" si="3327"/>
        <v>0</v>
      </c>
      <c r="AJ2210" s="12">
        <f t="shared" si="3327"/>
        <v>0</v>
      </c>
      <c r="AK2210" s="12">
        <f t="shared" si="3327"/>
        <v>0</v>
      </c>
      <c r="AL2210" s="12">
        <f t="shared" si="3327"/>
        <v>0</v>
      </c>
      <c r="AM2210" s="12">
        <f t="shared" si="3327"/>
        <v>0</v>
      </c>
      <c r="AN2210" s="12">
        <f t="shared" si="3327"/>
        <v>0</v>
      </c>
      <c r="AO2210" s="12">
        <f t="shared" si="3327"/>
        <v>0</v>
      </c>
      <c r="AP2210" s="12">
        <f t="shared" si="3327"/>
        <v>0</v>
      </c>
      <c r="AQ2210" s="12">
        <f t="shared" si="3327"/>
        <v>0</v>
      </c>
      <c r="AR2210" s="12">
        <v>0</v>
      </c>
      <c r="AS2210" s="12">
        <v>0</v>
      </c>
      <c r="AT2210" s="12">
        <f t="shared" ref="AT2210:BI2210" si="3328">SUM(AT2211:AT2215)</f>
        <v>0</v>
      </c>
      <c r="AU2210" s="12">
        <f t="shared" si="3328"/>
        <v>0</v>
      </c>
      <c r="AV2210" s="12">
        <f t="shared" si="3328"/>
        <v>0</v>
      </c>
      <c r="AW2210" s="12">
        <f t="shared" si="3328"/>
        <v>0</v>
      </c>
      <c r="AX2210" s="12">
        <f t="shared" si="3328"/>
        <v>0</v>
      </c>
      <c r="AY2210" s="12">
        <f t="shared" si="3328"/>
        <v>0</v>
      </c>
      <c r="AZ2210" s="12">
        <f t="shared" si="3328"/>
        <v>0</v>
      </c>
      <c r="BA2210" s="12">
        <f t="shared" si="3328"/>
        <v>0</v>
      </c>
      <c r="BB2210" s="12">
        <f t="shared" si="3328"/>
        <v>0</v>
      </c>
      <c r="BC2210" s="12">
        <f t="shared" si="3328"/>
        <v>0</v>
      </c>
      <c r="BD2210" s="12">
        <f t="shared" si="3328"/>
        <v>0</v>
      </c>
      <c r="BE2210" s="12">
        <f t="shared" si="3328"/>
        <v>0</v>
      </c>
      <c r="BF2210" s="12">
        <f t="shared" si="3328"/>
        <v>0</v>
      </c>
      <c r="BG2210" s="12">
        <f t="shared" si="3328"/>
        <v>0</v>
      </c>
      <c r="BH2210" s="12">
        <f t="shared" si="3328"/>
        <v>0</v>
      </c>
      <c r="BI2210" s="12">
        <f t="shared" si="3328"/>
        <v>0</v>
      </c>
      <c r="BJ2210" s="12">
        <v>0</v>
      </c>
      <c r="BK2210" s="12">
        <v>0</v>
      </c>
    </row>
    <row r="2211" spans="1:63" ht="22.5" x14ac:dyDescent="0.25">
      <c r="A2211" s="4" t="s">
        <v>550</v>
      </c>
      <c r="B2211" s="4" t="s">
        <v>58</v>
      </c>
      <c r="C2211" s="4" t="s">
        <v>154</v>
      </c>
      <c r="D2211" s="107" t="s">
        <v>708</v>
      </c>
      <c r="E2211" s="117">
        <v>6112</v>
      </c>
      <c r="F2211" s="107" t="s">
        <v>710</v>
      </c>
      <c r="G2211" s="103" t="s">
        <v>1656</v>
      </c>
      <c r="H2211" s="13" t="s">
        <v>59</v>
      </c>
      <c r="I2211" s="14">
        <v>13409</v>
      </c>
      <c r="J2211" s="14">
        <v>0</v>
      </c>
      <c r="K2211" s="14"/>
      <c r="L2211" s="14"/>
      <c r="M2211" s="14"/>
      <c r="N2211" s="14"/>
      <c r="O2211" s="14"/>
      <c r="P2211" s="14">
        <f t="shared" si="3242"/>
        <v>0</v>
      </c>
      <c r="Q2211" s="14"/>
      <c r="R2211" s="14"/>
      <c r="S2211" s="14"/>
      <c r="T2211" s="14"/>
      <c r="U2211" s="14"/>
      <c r="V2211" s="14"/>
      <c r="W2211" s="14"/>
      <c r="X2211" s="14"/>
      <c r="Y2211" s="14"/>
      <c r="Z2211" s="14">
        <v>0</v>
      </c>
      <c r="AA2211" s="14">
        <v>0</v>
      </c>
      <c r="AB2211" s="14">
        <v>0</v>
      </c>
      <c r="AC2211" s="14"/>
      <c r="AD2211" s="14"/>
      <c r="AE2211" s="14"/>
      <c r="AF2211" s="14"/>
      <c r="AG2211" s="14"/>
      <c r="AH2211" s="14">
        <f t="shared" si="3243"/>
        <v>0</v>
      </c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>
        <v>0</v>
      </c>
      <c r="AS2211" s="14">
        <v>0</v>
      </c>
      <c r="AT2211" s="14">
        <v>0</v>
      </c>
      <c r="AU2211" s="14"/>
      <c r="AV2211" s="14"/>
      <c r="AW2211" s="14"/>
      <c r="AX2211" s="14"/>
      <c r="AY2211" s="14"/>
      <c r="AZ2211" s="14">
        <f t="shared" si="3244"/>
        <v>0</v>
      </c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>
        <v>0</v>
      </c>
      <c r="BK2211" s="14">
        <v>0</v>
      </c>
    </row>
    <row r="2212" spans="1:63" x14ac:dyDescent="0.25">
      <c r="A2212" s="4" t="s">
        <v>550</v>
      </c>
      <c r="B2212" s="4" t="s">
        <v>58</v>
      </c>
      <c r="C2212" s="4" t="s">
        <v>154</v>
      </c>
      <c r="D2212" s="107" t="s">
        <v>708</v>
      </c>
      <c r="E2212" s="117">
        <v>6112</v>
      </c>
      <c r="F2212" s="107" t="s">
        <v>711</v>
      </c>
      <c r="G2212" s="103" t="s">
        <v>1656</v>
      </c>
      <c r="H2212" s="13" t="s">
        <v>24</v>
      </c>
      <c r="I2212" s="14">
        <v>62951</v>
      </c>
      <c r="J2212" s="14">
        <v>0</v>
      </c>
      <c r="K2212" s="14"/>
      <c r="L2212" s="14"/>
      <c r="M2212" s="14"/>
      <c r="N2212" s="14"/>
      <c r="O2212" s="14"/>
      <c r="P2212" s="14">
        <f t="shared" si="3242"/>
        <v>0</v>
      </c>
      <c r="Q2212" s="14"/>
      <c r="R2212" s="14"/>
      <c r="S2212" s="14"/>
      <c r="T2212" s="14"/>
      <c r="U2212" s="14"/>
      <c r="V2212" s="14"/>
      <c r="W2212" s="14"/>
      <c r="X2212" s="14"/>
      <c r="Y2212" s="14"/>
      <c r="Z2212" s="14">
        <v>0</v>
      </c>
      <c r="AA2212" s="14">
        <v>0</v>
      </c>
      <c r="AB2212" s="14">
        <v>0</v>
      </c>
      <c r="AC2212" s="14"/>
      <c r="AD2212" s="14"/>
      <c r="AE2212" s="14"/>
      <c r="AF2212" s="14"/>
      <c r="AG2212" s="14"/>
      <c r="AH2212" s="14">
        <f t="shared" si="3243"/>
        <v>0</v>
      </c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>
        <v>0</v>
      </c>
      <c r="AS2212" s="14">
        <v>0</v>
      </c>
      <c r="AT2212" s="14">
        <v>0</v>
      </c>
      <c r="AU2212" s="14"/>
      <c r="AV2212" s="14"/>
      <c r="AW2212" s="14"/>
      <c r="AX2212" s="14"/>
      <c r="AY2212" s="14"/>
      <c r="AZ2212" s="14">
        <f t="shared" si="3244"/>
        <v>0</v>
      </c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>
        <v>0</v>
      </c>
      <c r="BK2212" s="14">
        <v>0</v>
      </c>
    </row>
    <row r="2213" spans="1:63" x14ac:dyDescent="0.25">
      <c r="A2213" s="4" t="s">
        <v>550</v>
      </c>
      <c r="B2213" s="4" t="s">
        <v>58</v>
      </c>
      <c r="C2213" s="4" t="s">
        <v>154</v>
      </c>
      <c r="D2213" s="107" t="s">
        <v>708</v>
      </c>
      <c r="E2213" s="117">
        <v>6112</v>
      </c>
      <c r="F2213" s="107" t="s">
        <v>712</v>
      </c>
      <c r="G2213" s="103" t="s">
        <v>1656</v>
      </c>
      <c r="H2213" s="13" t="s">
        <v>25</v>
      </c>
      <c r="I2213" s="14">
        <v>13225</v>
      </c>
      <c r="J2213" s="14">
        <v>0</v>
      </c>
      <c r="K2213" s="14"/>
      <c r="L2213" s="14"/>
      <c r="M2213" s="14"/>
      <c r="N2213" s="14"/>
      <c r="O2213" s="14"/>
      <c r="P2213" s="14">
        <f t="shared" si="3242"/>
        <v>0</v>
      </c>
      <c r="Q2213" s="14"/>
      <c r="R2213" s="14"/>
      <c r="S2213" s="14"/>
      <c r="T2213" s="14"/>
      <c r="U2213" s="14"/>
      <c r="V2213" s="14"/>
      <c r="W2213" s="14"/>
      <c r="X2213" s="14"/>
      <c r="Y2213" s="14"/>
      <c r="Z2213" s="14">
        <v>0</v>
      </c>
      <c r="AA2213" s="14">
        <v>0</v>
      </c>
      <c r="AB2213" s="14">
        <v>0</v>
      </c>
      <c r="AC2213" s="14"/>
      <c r="AD2213" s="14"/>
      <c r="AE2213" s="14"/>
      <c r="AF2213" s="14"/>
      <c r="AG2213" s="14"/>
      <c r="AH2213" s="14">
        <f t="shared" si="3243"/>
        <v>0</v>
      </c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>
        <v>0</v>
      </c>
      <c r="AS2213" s="14">
        <v>0</v>
      </c>
      <c r="AT2213" s="14">
        <v>0</v>
      </c>
      <c r="AU2213" s="14"/>
      <c r="AV2213" s="14"/>
      <c r="AW2213" s="14"/>
      <c r="AX2213" s="14"/>
      <c r="AY2213" s="14"/>
      <c r="AZ2213" s="14">
        <f t="shared" si="3244"/>
        <v>0</v>
      </c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>
        <v>0</v>
      </c>
      <c r="BK2213" s="14">
        <v>0</v>
      </c>
    </row>
    <row r="2214" spans="1:63" x14ac:dyDescent="0.25">
      <c r="A2214" s="4" t="s">
        <v>550</v>
      </c>
      <c r="B2214" s="4" t="s">
        <v>58</v>
      </c>
      <c r="C2214" s="4" t="s">
        <v>154</v>
      </c>
      <c r="D2214" s="107" t="s">
        <v>708</v>
      </c>
      <c r="E2214" s="117">
        <v>6112</v>
      </c>
      <c r="F2214" s="107" t="s">
        <v>713</v>
      </c>
      <c r="G2214" s="103" t="s">
        <v>1656</v>
      </c>
      <c r="H2214" s="13" t="s">
        <v>23</v>
      </c>
      <c r="I2214" s="14">
        <v>14270</v>
      </c>
      <c r="J2214" s="14">
        <v>0</v>
      </c>
      <c r="K2214" s="14"/>
      <c r="L2214" s="14"/>
      <c r="M2214" s="14"/>
      <c r="N2214" s="14"/>
      <c r="O2214" s="14"/>
      <c r="P2214" s="14">
        <f t="shared" si="3242"/>
        <v>0</v>
      </c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v>0</v>
      </c>
      <c r="AA2214" s="14">
        <v>0</v>
      </c>
      <c r="AB2214" s="14">
        <v>0</v>
      </c>
      <c r="AC2214" s="14"/>
      <c r="AD2214" s="14"/>
      <c r="AE2214" s="14"/>
      <c r="AF2214" s="14"/>
      <c r="AG2214" s="14"/>
      <c r="AH2214" s="14">
        <f t="shared" si="3243"/>
        <v>0</v>
      </c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>
        <v>0</v>
      </c>
      <c r="AS2214" s="14">
        <v>0</v>
      </c>
      <c r="AT2214" s="14">
        <v>0</v>
      </c>
      <c r="AU2214" s="14"/>
      <c r="AV2214" s="14"/>
      <c r="AW2214" s="14"/>
      <c r="AX2214" s="14"/>
      <c r="AY2214" s="14"/>
      <c r="AZ2214" s="14">
        <f t="shared" si="3244"/>
        <v>0</v>
      </c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>
        <v>0</v>
      </c>
      <c r="BK2214" s="14">
        <v>0</v>
      </c>
    </row>
    <row r="2215" spans="1:63" x14ac:dyDescent="0.25">
      <c r="A2215" s="4" t="s">
        <v>550</v>
      </c>
      <c r="B2215" s="4" t="s">
        <v>58</v>
      </c>
      <c r="C2215" s="4" t="s">
        <v>154</v>
      </c>
      <c r="D2215" s="107" t="s">
        <v>708</v>
      </c>
      <c r="E2215" s="117">
        <v>6112</v>
      </c>
      <c r="F2215" s="107" t="s">
        <v>714</v>
      </c>
      <c r="G2215" s="103" t="s">
        <v>1656</v>
      </c>
      <c r="H2215" s="13" t="s">
        <v>26</v>
      </c>
      <c r="I2215" s="14">
        <v>15660</v>
      </c>
      <c r="J2215" s="14">
        <v>0</v>
      </c>
      <c r="K2215" s="14"/>
      <c r="L2215" s="14"/>
      <c r="M2215" s="14"/>
      <c r="N2215" s="14"/>
      <c r="O2215" s="14"/>
      <c r="P2215" s="14">
        <f t="shared" si="3242"/>
        <v>0</v>
      </c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v>0</v>
      </c>
      <c r="AA2215" s="14">
        <v>0</v>
      </c>
      <c r="AB2215" s="14">
        <v>0</v>
      </c>
      <c r="AC2215" s="14"/>
      <c r="AD2215" s="14"/>
      <c r="AE2215" s="14"/>
      <c r="AF2215" s="14"/>
      <c r="AG2215" s="14"/>
      <c r="AH2215" s="14">
        <f t="shared" si="3243"/>
        <v>0</v>
      </c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>
        <v>0</v>
      </c>
      <c r="AS2215" s="14">
        <v>0</v>
      </c>
      <c r="AT2215" s="14">
        <v>0</v>
      </c>
      <c r="AU2215" s="14"/>
      <c r="AV2215" s="14"/>
      <c r="AW2215" s="14"/>
      <c r="AX2215" s="14"/>
      <c r="AY2215" s="14"/>
      <c r="AZ2215" s="14">
        <f t="shared" si="3244"/>
        <v>0</v>
      </c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>
        <v>0</v>
      </c>
      <c r="BK2215" s="14">
        <v>0</v>
      </c>
    </row>
    <row r="2216" spans="1:63" ht="22.5" x14ac:dyDescent="0.25">
      <c r="A2216" s="4" t="s">
        <v>550</v>
      </c>
      <c r="B2216" s="4" t="s">
        <v>58</v>
      </c>
      <c r="C2216" s="4" t="s">
        <v>154</v>
      </c>
      <c r="D2216" s="107" t="s">
        <v>708</v>
      </c>
      <c r="E2216" s="106" t="s">
        <v>27</v>
      </c>
      <c r="F2216" s="106" t="s">
        <v>0</v>
      </c>
      <c r="G2216" s="2" t="s">
        <v>0</v>
      </c>
      <c r="H2216" s="2" t="s">
        <v>28</v>
      </c>
      <c r="I2216" s="12">
        <f>SUM(I2217)</f>
        <v>61681</v>
      </c>
      <c r="J2216" s="12">
        <f t="shared" ref="J2216:Y2216" si="3329">SUM(J2217)</f>
        <v>0</v>
      </c>
      <c r="K2216" s="12">
        <f t="shared" si="3329"/>
        <v>0</v>
      </c>
      <c r="L2216" s="12">
        <f t="shared" si="3329"/>
        <v>0</v>
      </c>
      <c r="M2216" s="12">
        <f t="shared" si="3329"/>
        <v>0</v>
      </c>
      <c r="N2216" s="12">
        <f t="shared" si="3329"/>
        <v>0</v>
      </c>
      <c r="O2216" s="12">
        <f t="shared" si="3329"/>
        <v>0</v>
      </c>
      <c r="P2216" s="12">
        <f t="shared" si="3329"/>
        <v>0</v>
      </c>
      <c r="Q2216" s="12">
        <f t="shared" si="3329"/>
        <v>0</v>
      </c>
      <c r="R2216" s="12">
        <f t="shared" si="3329"/>
        <v>0</v>
      </c>
      <c r="S2216" s="12">
        <f t="shared" si="3329"/>
        <v>0</v>
      </c>
      <c r="T2216" s="12">
        <f t="shared" si="3329"/>
        <v>0</v>
      </c>
      <c r="U2216" s="12">
        <f t="shared" si="3329"/>
        <v>0</v>
      </c>
      <c r="V2216" s="12">
        <f t="shared" si="3329"/>
        <v>0</v>
      </c>
      <c r="W2216" s="12">
        <f t="shared" si="3329"/>
        <v>0</v>
      </c>
      <c r="X2216" s="12">
        <f t="shared" si="3329"/>
        <v>0</v>
      </c>
      <c r="Y2216" s="12">
        <f t="shared" si="3329"/>
        <v>0</v>
      </c>
      <c r="Z2216" s="12">
        <v>0</v>
      </c>
      <c r="AA2216" s="12">
        <v>0</v>
      </c>
      <c r="AB2216" s="12">
        <f t="shared" ref="AB2216:AQ2216" si="3330">SUM(AB2217)</f>
        <v>0</v>
      </c>
      <c r="AC2216" s="12">
        <f t="shared" si="3330"/>
        <v>0</v>
      </c>
      <c r="AD2216" s="12">
        <f t="shared" si="3330"/>
        <v>0</v>
      </c>
      <c r="AE2216" s="12">
        <f t="shared" si="3330"/>
        <v>0</v>
      </c>
      <c r="AF2216" s="12">
        <f t="shared" si="3330"/>
        <v>0</v>
      </c>
      <c r="AG2216" s="12">
        <f t="shared" si="3330"/>
        <v>0</v>
      </c>
      <c r="AH2216" s="12">
        <f t="shared" si="3330"/>
        <v>0</v>
      </c>
      <c r="AI2216" s="12">
        <f t="shared" si="3330"/>
        <v>0</v>
      </c>
      <c r="AJ2216" s="12">
        <f t="shared" si="3330"/>
        <v>0</v>
      </c>
      <c r="AK2216" s="12">
        <f t="shared" si="3330"/>
        <v>0</v>
      </c>
      <c r="AL2216" s="12">
        <f t="shared" si="3330"/>
        <v>0</v>
      </c>
      <c r="AM2216" s="12">
        <f t="shared" si="3330"/>
        <v>0</v>
      </c>
      <c r="AN2216" s="12">
        <f t="shared" si="3330"/>
        <v>0</v>
      </c>
      <c r="AO2216" s="12">
        <f t="shared" si="3330"/>
        <v>0</v>
      </c>
      <c r="AP2216" s="12">
        <f t="shared" si="3330"/>
        <v>0</v>
      </c>
      <c r="AQ2216" s="12">
        <f t="shared" si="3330"/>
        <v>0</v>
      </c>
      <c r="AR2216" s="12">
        <v>0</v>
      </c>
      <c r="AS2216" s="12">
        <v>0</v>
      </c>
      <c r="AT2216" s="12">
        <f t="shared" ref="AT2216:BI2216" si="3331">SUM(AT2217)</f>
        <v>0</v>
      </c>
      <c r="AU2216" s="12">
        <f t="shared" si="3331"/>
        <v>0</v>
      </c>
      <c r="AV2216" s="12">
        <f t="shared" si="3331"/>
        <v>0</v>
      </c>
      <c r="AW2216" s="12">
        <f t="shared" si="3331"/>
        <v>0</v>
      </c>
      <c r="AX2216" s="12">
        <f t="shared" si="3331"/>
        <v>0</v>
      </c>
      <c r="AY2216" s="12">
        <f t="shared" si="3331"/>
        <v>0</v>
      </c>
      <c r="AZ2216" s="12">
        <f t="shared" si="3331"/>
        <v>0</v>
      </c>
      <c r="BA2216" s="12">
        <f t="shared" si="3331"/>
        <v>0</v>
      </c>
      <c r="BB2216" s="12">
        <f t="shared" si="3331"/>
        <v>0</v>
      </c>
      <c r="BC2216" s="12">
        <f t="shared" si="3331"/>
        <v>0</v>
      </c>
      <c r="BD2216" s="12">
        <f t="shared" si="3331"/>
        <v>0</v>
      </c>
      <c r="BE2216" s="12">
        <f t="shared" si="3331"/>
        <v>0</v>
      </c>
      <c r="BF2216" s="12">
        <f t="shared" si="3331"/>
        <v>0</v>
      </c>
      <c r="BG2216" s="12">
        <f t="shared" si="3331"/>
        <v>0</v>
      </c>
      <c r="BH2216" s="12">
        <f t="shared" si="3331"/>
        <v>0</v>
      </c>
      <c r="BI2216" s="12">
        <f t="shared" si="3331"/>
        <v>0</v>
      </c>
      <c r="BJ2216" s="12">
        <v>0</v>
      </c>
      <c r="BK2216" s="12">
        <v>0</v>
      </c>
    </row>
    <row r="2217" spans="1:63" x14ac:dyDescent="0.25">
      <c r="A2217" s="4" t="s">
        <v>550</v>
      </c>
      <c r="B2217" s="4" t="s">
        <v>58</v>
      </c>
      <c r="C2217" s="4" t="s">
        <v>154</v>
      </c>
      <c r="D2217" s="107" t="s">
        <v>708</v>
      </c>
      <c r="E2217" s="117">
        <v>6121</v>
      </c>
      <c r="F2217" s="107"/>
      <c r="G2217" s="103" t="s">
        <v>1656</v>
      </c>
      <c r="H2217" s="13" t="s">
        <v>29</v>
      </c>
      <c r="I2217" s="14">
        <v>61681</v>
      </c>
      <c r="J2217" s="14">
        <v>0</v>
      </c>
      <c r="K2217" s="14"/>
      <c r="L2217" s="14"/>
      <c r="M2217" s="14"/>
      <c r="N2217" s="14"/>
      <c r="O2217" s="14"/>
      <c r="P2217" s="14">
        <f t="shared" si="3242"/>
        <v>0</v>
      </c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v>0</v>
      </c>
      <c r="AA2217" s="14">
        <v>0</v>
      </c>
      <c r="AB2217" s="14">
        <v>0</v>
      </c>
      <c r="AC2217" s="14"/>
      <c r="AD2217" s="14"/>
      <c r="AE2217" s="14"/>
      <c r="AF2217" s="14"/>
      <c r="AG2217" s="14"/>
      <c r="AH2217" s="14">
        <f t="shared" si="3243"/>
        <v>0</v>
      </c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>
        <v>0</v>
      </c>
      <c r="AS2217" s="14">
        <v>0</v>
      </c>
      <c r="AT2217" s="14">
        <v>0</v>
      </c>
      <c r="AU2217" s="14"/>
      <c r="AV2217" s="14"/>
      <c r="AW2217" s="14"/>
      <c r="AX2217" s="14"/>
      <c r="AY2217" s="14"/>
      <c r="AZ2217" s="14">
        <f t="shared" si="3244"/>
        <v>0</v>
      </c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>
        <v>0</v>
      </c>
      <c r="BK2217" s="14">
        <v>0</v>
      </c>
    </row>
    <row r="2218" spans="1:63" ht="22.5" x14ac:dyDescent="0.25">
      <c r="A2218" s="4" t="s">
        <v>550</v>
      </c>
      <c r="B2218" s="4" t="s">
        <v>58</v>
      </c>
      <c r="C2218" s="4" t="s">
        <v>154</v>
      </c>
      <c r="D2218" s="107" t="s">
        <v>708</v>
      </c>
      <c r="E2218" s="106" t="s">
        <v>31</v>
      </c>
      <c r="F2218" s="106" t="s">
        <v>0</v>
      </c>
      <c r="G2218" s="2" t="s">
        <v>0</v>
      </c>
      <c r="H2218" s="2" t="s">
        <v>32</v>
      </c>
      <c r="I2218" s="12">
        <f>SUM(I2219:I2227)</f>
        <v>594200</v>
      </c>
      <c r="J2218" s="12">
        <f t="shared" ref="J2218:Y2218" si="3332">SUM(J2219:J2227)</f>
        <v>91000</v>
      </c>
      <c r="K2218" s="12">
        <f t="shared" si="3332"/>
        <v>0</v>
      </c>
      <c r="L2218" s="12">
        <f t="shared" si="3332"/>
        <v>0</v>
      </c>
      <c r="M2218" s="12">
        <f t="shared" si="3332"/>
        <v>0</v>
      </c>
      <c r="N2218" s="12">
        <f t="shared" si="3332"/>
        <v>0</v>
      </c>
      <c r="O2218" s="12">
        <f t="shared" si="3332"/>
        <v>0</v>
      </c>
      <c r="P2218" s="12">
        <f t="shared" si="3332"/>
        <v>91000</v>
      </c>
      <c r="Q2218" s="12">
        <f t="shared" si="3332"/>
        <v>0</v>
      </c>
      <c r="R2218" s="12">
        <f t="shared" si="3332"/>
        <v>0</v>
      </c>
      <c r="S2218" s="12">
        <f t="shared" si="3332"/>
        <v>0</v>
      </c>
      <c r="T2218" s="12">
        <f t="shared" si="3332"/>
        <v>2500</v>
      </c>
      <c r="U2218" s="12">
        <f t="shared" si="3332"/>
        <v>0</v>
      </c>
      <c r="V2218" s="12">
        <f t="shared" si="3332"/>
        <v>40000</v>
      </c>
      <c r="W2218" s="12">
        <f t="shared" si="3332"/>
        <v>0</v>
      </c>
      <c r="X2218" s="12">
        <f t="shared" si="3332"/>
        <v>0</v>
      </c>
      <c r="Y2218" s="12">
        <f t="shared" si="3332"/>
        <v>13000</v>
      </c>
      <c r="Z2218" s="12">
        <v>55500</v>
      </c>
      <c r="AA2218" s="12">
        <v>35500</v>
      </c>
      <c r="AB2218" s="12">
        <f t="shared" ref="AB2218:AQ2218" si="3333">SUM(AB2219:AB2227)</f>
        <v>0</v>
      </c>
      <c r="AC2218" s="12">
        <f t="shared" si="3333"/>
        <v>0</v>
      </c>
      <c r="AD2218" s="12">
        <f t="shared" si="3333"/>
        <v>0</v>
      </c>
      <c r="AE2218" s="12">
        <f t="shared" si="3333"/>
        <v>0</v>
      </c>
      <c r="AF2218" s="12">
        <f t="shared" si="3333"/>
        <v>0</v>
      </c>
      <c r="AG2218" s="12">
        <f t="shared" si="3333"/>
        <v>0</v>
      </c>
      <c r="AH2218" s="12">
        <f t="shared" si="3333"/>
        <v>0</v>
      </c>
      <c r="AI2218" s="12">
        <f t="shared" si="3333"/>
        <v>0</v>
      </c>
      <c r="AJ2218" s="12">
        <f t="shared" si="3333"/>
        <v>0</v>
      </c>
      <c r="AK2218" s="12">
        <f t="shared" si="3333"/>
        <v>0</v>
      </c>
      <c r="AL2218" s="12">
        <f t="shared" si="3333"/>
        <v>0</v>
      </c>
      <c r="AM2218" s="12">
        <f t="shared" si="3333"/>
        <v>0</v>
      </c>
      <c r="AN2218" s="12">
        <f t="shared" si="3333"/>
        <v>0</v>
      </c>
      <c r="AO2218" s="12">
        <f t="shared" si="3333"/>
        <v>0</v>
      </c>
      <c r="AP2218" s="12">
        <f t="shared" si="3333"/>
        <v>0</v>
      </c>
      <c r="AQ2218" s="12">
        <f t="shared" si="3333"/>
        <v>0</v>
      </c>
      <c r="AR2218" s="12">
        <v>0</v>
      </c>
      <c r="AS2218" s="12">
        <v>0</v>
      </c>
      <c r="AT2218" s="12">
        <f t="shared" ref="AT2218:BI2218" si="3334">SUM(AT2219:AT2227)</f>
        <v>30000</v>
      </c>
      <c r="AU2218" s="12">
        <f t="shared" si="3334"/>
        <v>31507</v>
      </c>
      <c r="AV2218" s="12">
        <f t="shared" si="3334"/>
        <v>0</v>
      </c>
      <c r="AW2218" s="12">
        <f t="shared" si="3334"/>
        <v>0</v>
      </c>
      <c r="AX2218" s="12">
        <f t="shared" si="3334"/>
        <v>0</v>
      </c>
      <c r="AY2218" s="12">
        <f t="shared" si="3334"/>
        <v>0</v>
      </c>
      <c r="AZ2218" s="12">
        <f t="shared" si="3334"/>
        <v>61507</v>
      </c>
      <c r="BA2218" s="12">
        <f t="shared" si="3334"/>
        <v>0</v>
      </c>
      <c r="BB2218" s="12">
        <f t="shared" si="3334"/>
        <v>0</v>
      </c>
      <c r="BC2218" s="12">
        <f t="shared" si="3334"/>
        <v>31507</v>
      </c>
      <c r="BD2218" s="12">
        <f t="shared" si="3334"/>
        <v>0</v>
      </c>
      <c r="BE2218" s="12">
        <f t="shared" si="3334"/>
        <v>0</v>
      </c>
      <c r="BF2218" s="12">
        <f t="shared" si="3334"/>
        <v>0</v>
      </c>
      <c r="BG2218" s="12">
        <f t="shared" si="3334"/>
        <v>0</v>
      </c>
      <c r="BH2218" s="12">
        <f t="shared" si="3334"/>
        <v>0</v>
      </c>
      <c r="BI2218" s="12">
        <f t="shared" si="3334"/>
        <v>30000</v>
      </c>
      <c r="BJ2218" s="12">
        <v>61507</v>
      </c>
      <c r="BK2218" s="12">
        <v>0</v>
      </c>
    </row>
    <row r="2219" spans="1:63" x14ac:dyDescent="0.25">
      <c r="A2219" s="4" t="s">
        <v>550</v>
      </c>
      <c r="B2219" s="4" t="s">
        <v>58</v>
      </c>
      <c r="C2219" s="4" t="s">
        <v>154</v>
      </c>
      <c r="D2219" s="107" t="s">
        <v>708</v>
      </c>
      <c r="E2219" s="117">
        <v>6131</v>
      </c>
      <c r="F2219" s="107"/>
      <c r="G2219" s="103" t="s">
        <v>1656</v>
      </c>
      <c r="H2219" s="13" t="s">
        <v>34</v>
      </c>
      <c r="I2219" s="14">
        <v>6500</v>
      </c>
      <c r="J2219" s="14">
        <v>6000</v>
      </c>
      <c r="K2219" s="14"/>
      <c r="L2219" s="14"/>
      <c r="M2219" s="14"/>
      <c r="N2219" s="14"/>
      <c r="O2219" s="14"/>
      <c r="P2219" s="14">
        <f t="shared" ref="P2219:P2281" si="3335">J2219+K2219+L2219+M2219+N2219+O2219</f>
        <v>6000</v>
      </c>
      <c r="Q2219" s="14"/>
      <c r="R2219" s="14"/>
      <c r="S2219" s="14"/>
      <c r="T2219" s="14">
        <v>2500</v>
      </c>
      <c r="U2219" s="14"/>
      <c r="V2219" s="14"/>
      <c r="W2219" s="14"/>
      <c r="X2219" s="14"/>
      <c r="Y2219" s="14">
        <v>1000</v>
      </c>
      <c r="Z2219" s="14">
        <v>3500</v>
      </c>
      <c r="AA2219" s="14">
        <v>2500</v>
      </c>
      <c r="AB2219" s="14">
        <v>0</v>
      </c>
      <c r="AC2219" s="14"/>
      <c r="AD2219" s="14"/>
      <c r="AE2219" s="14"/>
      <c r="AF2219" s="14"/>
      <c r="AG2219" s="14"/>
      <c r="AH2219" s="14">
        <f t="shared" ref="AH2219:AH2281" si="3336">AB2219+AC2219+AD2219+AE2219+AF2219+AG2219</f>
        <v>0</v>
      </c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>
        <v>0</v>
      </c>
      <c r="AS2219" s="14">
        <v>0</v>
      </c>
      <c r="AT2219" s="14">
        <v>0</v>
      </c>
      <c r="AU2219" s="14"/>
      <c r="AV2219" s="14"/>
      <c r="AW2219" s="14"/>
      <c r="AX2219" s="14"/>
      <c r="AY2219" s="14"/>
      <c r="AZ2219" s="14">
        <f t="shared" ref="AZ2219:AZ2281" si="3337">AT2219+AU2219+AV2219+AW2219+AX2219+AY2219</f>
        <v>0</v>
      </c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>
        <v>0</v>
      </c>
      <c r="BK2219" s="14">
        <v>0</v>
      </c>
    </row>
    <row r="2220" spans="1:63" x14ac:dyDescent="0.25">
      <c r="A2220" s="4" t="s">
        <v>550</v>
      </c>
      <c r="B2220" s="4" t="s">
        <v>58</v>
      </c>
      <c r="C2220" s="4" t="s">
        <v>154</v>
      </c>
      <c r="D2220" s="107" t="s">
        <v>708</v>
      </c>
      <c r="E2220" s="117">
        <v>6132</v>
      </c>
      <c r="F2220" s="107"/>
      <c r="G2220" s="103" t="s">
        <v>1656</v>
      </c>
      <c r="H2220" s="13" t="s">
        <v>74</v>
      </c>
      <c r="I2220" s="14">
        <v>85000</v>
      </c>
      <c r="J2220" s="14">
        <v>0</v>
      </c>
      <c r="K2220" s="14"/>
      <c r="L2220" s="14"/>
      <c r="M2220" s="14"/>
      <c r="N2220" s="14"/>
      <c r="O2220" s="14"/>
      <c r="P2220" s="14">
        <f t="shared" si="3335"/>
        <v>0</v>
      </c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v>0</v>
      </c>
      <c r="AA2220" s="14">
        <v>0</v>
      </c>
      <c r="AB2220" s="14">
        <v>0</v>
      </c>
      <c r="AC2220" s="14"/>
      <c r="AD2220" s="14"/>
      <c r="AE2220" s="14"/>
      <c r="AF2220" s="14"/>
      <c r="AG2220" s="14"/>
      <c r="AH2220" s="14">
        <f t="shared" si="3336"/>
        <v>0</v>
      </c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>
        <v>0</v>
      </c>
      <c r="AS2220" s="14">
        <v>0</v>
      </c>
      <c r="AT2220" s="14">
        <v>0</v>
      </c>
      <c r="AU2220" s="14"/>
      <c r="AV2220" s="14"/>
      <c r="AW2220" s="14"/>
      <c r="AX2220" s="14"/>
      <c r="AY2220" s="14"/>
      <c r="AZ2220" s="14">
        <f t="shared" si="3337"/>
        <v>0</v>
      </c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>
        <v>0</v>
      </c>
      <c r="BK2220" s="14">
        <v>0</v>
      </c>
    </row>
    <row r="2221" spans="1:63" x14ac:dyDescent="0.25">
      <c r="A2221" s="4" t="s">
        <v>550</v>
      </c>
      <c r="B2221" s="4" t="s">
        <v>58</v>
      </c>
      <c r="C2221" s="4" t="s">
        <v>154</v>
      </c>
      <c r="D2221" s="107" t="s">
        <v>708</v>
      </c>
      <c r="E2221" s="117">
        <v>6133</v>
      </c>
      <c r="F2221" s="107"/>
      <c r="G2221" s="103" t="s">
        <v>1656</v>
      </c>
      <c r="H2221" s="13" t="s">
        <v>77</v>
      </c>
      <c r="I2221" s="14">
        <v>20000</v>
      </c>
      <c r="J2221" s="14">
        <v>3000</v>
      </c>
      <c r="K2221" s="14"/>
      <c r="L2221" s="14"/>
      <c r="M2221" s="14"/>
      <c r="N2221" s="14"/>
      <c r="O2221" s="14"/>
      <c r="P2221" s="14">
        <f t="shared" si="3335"/>
        <v>3000</v>
      </c>
      <c r="Q2221" s="14"/>
      <c r="R2221" s="14"/>
      <c r="S2221" s="14"/>
      <c r="T2221" s="14"/>
      <c r="U2221" s="14"/>
      <c r="V2221" s="14"/>
      <c r="W2221" s="14"/>
      <c r="X2221" s="14"/>
      <c r="Y2221" s="14">
        <v>1000</v>
      </c>
      <c r="Z2221" s="14">
        <v>1000</v>
      </c>
      <c r="AA2221" s="14">
        <v>2000</v>
      </c>
      <c r="AB2221" s="14">
        <v>0</v>
      </c>
      <c r="AC2221" s="14"/>
      <c r="AD2221" s="14"/>
      <c r="AE2221" s="14"/>
      <c r="AF2221" s="14"/>
      <c r="AG2221" s="14"/>
      <c r="AH2221" s="14">
        <f t="shared" si="3336"/>
        <v>0</v>
      </c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>
        <v>0</v>
      </c>
      <c r="AS2221" s="14">
        <v>0</v>
      </c>
      <c r="AT2221" s="14">
        <v>0</v>
      </c>
      <c r="AU2221" s="14"/>
      <c r="AV2221" s="14"/>
      <c r="AW2221" s="14"/>
      <c r="AX2221" s="14"/>
      <c r="AY2221" s="14"/>
      <c r="AZ2221" s="14">
        <f t="shared" si="3337"/>
        <v>0</v>
      </c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>
        <v>0</v>
      </c>
      <c r="BK2221" s="14">
        <v>0</v>
      </c>
    </row>
    <row r="2222" spans="1:63" x14ac:dyDescent="0.25">
      <c r="A2222" s="4" t="s">
        <v>550</v>
      </c>
      <c r="B2222" s="4" t="s">
        <v>58</v>
      </c>
      <c r="C2222" s="4" t="s">
        <v>154</v>
      </c>
      <c r="D2222" s="107" t="s">
        <v>708</v>
      </c>
      <c r="E2222" s="117">
        <v>6134</v>
      </c>
      <c r="F2222" s="107"/>
      <c r="G2222" s="103" t="s">
        <v>1656</v>
      </c>
      <c r="H2222" s="13" t="s">
        <v>80</v>
      </c>
      <c r="I2222" s="14">
        <v>27000</v>
      </c>
      <c r="J2222" s="14">
        <v>10000</v>
      </c>
      <c r="K2222" s="14"/>
      <c r="L2222" s="14"/>
      <c r="M2222" s="14"/>
      <c r="N2222" s="14"/>
      <c r="O2222" s="14"/>
      <c r="P2222" s="14">
        <f t="shared" si="3335"/>
        <v>10000</v>
      </c>
      <c r="Q2222" s="14"/>
      <c r="R2222" s="14"/>
      <c r="S2222" s="14"/>
      <c r="T2222" s="14"/>
      <c r="U2222" s="14"/>
      <c r="V2222" s="14"/>
      <c r="W2222" s="14"/>
      <c r="X2222" s="14"/>
      <c r="Y2222" s="14"/>
      <c r="Z2222" s="14">
        <v>0</v>
      </c>
      <c r="AA2222" s="14">
        <v>10000</v>
      </c>
      <c r="AB2222" s="14">
        <v>0</v>
      </c>
      <c r="AC2222" s="14"/>
      <c r="AD2222" s="14"/>
      <c r="AE2222" s="14"/>
      <c r="AF2222" s="14"/>
      <c r="AG2222" s="14"/>
      <c r="AH2222" s="14">
        <f t="shared" si="3336"/>
        <v>0</v>
      </c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>
        <v>0</v>
      </c>
      <c r="AS2222" s="14">
        <v>0</v>
      </c>
      <c r="AT2222" s="14">
        <v>0</v>
      </c>
      <c r="AU2222" s="14"/>
      <c r="AV2222" s="14"/>
      <c r="AW2222" s="14"/>
      <c r="AX2222" s="14"/>
      <c r="AY2222" s="14"/>
      <c r="AZ2222" s="14">
        <f t="shared" si="3337"/>
        <v>0</v>
      </c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>
        <v>0</v>
      </c>
      <c r="BK2222" s="14">
        <v>0</v>
      </c>
    </row>
    <row r="2223" spans="1:63" x14ac:dyDescent="0.25">
      <c r="A2223" s="4" t="s">
        <v>550</v>
      </c>
      <c r="B2223" s="4" t="s">
        <v>58</v>
      </c>
      <c r="C2223" s="4" t="s">
        <v>154</v>
      </c>
      <c r="D2223" s="107" t="s">
        <v>708</v>
      </c>
      <c r="E2223" s="117">
        <v>6135</v>
      </c>
      <c r="F2223" s="107"/>
      <c r="G2223" s="103" t="s">
        <v>1656</v>
      </c>
      <c r="H2223" s="13" t="s">
        <v>83</v>
      </c>
      <c r="I2223" s="14">
        <v>5000</v>
      </c>
      <c r="J2223" s="14">
        <v>2000</v>
      </c>
      <c r="K2223" s="14"/>
      <c r="L2223" s="14"/>
      <c r="M2223" s="14"/>
      <c r="N2223" s="14"/>
      <c r="O2223" s="14"/>
      <c r="P2223" s="14">
        <f t="shared" si="3335"/>
        <v>2000</v>
      </c>
      <c r="Q2223" s="14"/>
      <c r="R2223" s="14"/>
      <c r="S2223" s="14"/>
      <c r="T2223" s="14"/>
      <c r="U2223" s="14"/>
      <c r="V2223" s="14"/>
      <c r="W2223" s="14"/>
      <c r="X2223" s="14"/>
      <c r="Y2223" s="14">
        <v>1000</v>
      </c>
      <c r="Z2223" s="14">
        <v>1000</v>
      </c>
      <c r="AA2223" s="14">
        <v>1000</v>
      </c>
      <c r="AB2223" s="14">
        <v>0</v>
      </c>
      <c r="AC2223" s="14"/>
      <c r="AD2223" s="14"/>
      <c r="AE2223" s="14"/>
      <c r="AF2223" s="14"/>
      <c r="AG2223" s="14"/>
      <c r="AH2223" s="14">
        <f t="shared" si="3336"/>
        <v>0</v>
      </c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>
        <v>0</v>
      </c>
      <c r="AS2223" s="14">
        <v>0</v>
      </c>
      <c r="AT2223" s="14">
        <v>0</v>
      </c>
      <c r="AU2223" s="14"/>
      <c r="AV2223" s="14"/>
      <c r="AW2223" s="14"/>
      <c r="AX2223" s="14"/>
      <c r="AY2223" s="14"/>
      <c r="AZ2223" s="14">
        <f t="shared" si="3337"/>
        <v>0</v>
      </c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>
        <v>0</v>
      </c>
      <c r="BK2223" s="14">
        <v>0</v>
      </c>
    </row>
    <row r="2224" spans="1:63" ht="22.5" x14ac:dyDescent="0.25">
      <c r="A2224" s="4" t="s">
        <v>550</v>
      </c>
      <c r="B2224" s="4" t="s">
        <v>58</v>
      </c>
      <c r="C2224" s="4" t="s">
        <v>154</v>
      </c>
      <c r="D2224" s="107" t="s">
        <v>708</v>
      </c>
      <c r="E2224" s="117">
        <v>6136</v>
      </c>
      <c r="F2224" s="107"/>
      <c r="G2224" s="103" t="s">
        <v>1656</v>
      </c>
      <c r="H2224" s="13" t="s">
        <v>86</v>
      </c>
      <c r="I2224" s="14">
        <v>60000</v>
      </c>
      <c r="J2224" s="14">
        <v>10000</v>
      </c>
      <c r="K2224" s="14"/>
      <c r="L2224" s="14"/>
      <c r="M2224" s="14"/>
      <c r="N2224" s="14"/>
      <c r="O2224" s="14"/>
      <c r="P2224" s="14">
        <f t="shared" si="3335"/>
        <v>10000</v>
      </c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v>0</v>
      </c>
      <c r="AA2224" s="14">
        <v>10000</v>
      </c>
      <c r="AB2224" s="14">
        <v>0</v>
      </c>
      <c r="AC2224" s="14"/>
      <c r="AD2224" s="14"/>
      <c r="AE2224" s="14"/>
      <c r="AF2224" s="14"/>
      <c r="AG2224" s="14"/>
      <c r="AH2224" s="14">
        <f t="shared" si="3336"/>
        <v>0</v>
      </c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>
        <v>0</v>
      </c>
      <c r="AS2224" s="14">
        <v>0</v>
      </c>
      <c r="AT2224" s="14">
        <v>0</v>
      </c>
      <c r="AU2224" s="14"/>
      <c r="AV2224" s="14"/>
      <c r="AW2224" s="14"/>
      <c r="AX2224" s="14"/>
      <c r="AY2224" s="14"/>
      <c r="AZ2224" s="14">
        <f t="shared" si="3337"/>
        <v>0</v>
      </c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>
        <v>0</v>
      </c>
      <c r="BK2224" s="14">
        <v>0</v>
      </c>
    </row>
    <row r="2225" spans="1:63" x14ac:dyDescent="0.25">
      <c r="A2225" s="4" t="s">
        <v>550</v>
      </c>
      <c r="B2225" s="4" t="s">
        <v>58</v>
      </c>
      <c r="C2225" s="4" t="s">
        <v>154</v>
      </c>
      <c r="D2225" s="107" t="s">
        <v>708</v>
      </c>
      <c r="E2225" s="117">
        <v>6137</v>
      </c>
      <c r="F2225" s="107"/>
      <c r="G2225" s="103" t="s">
        <v>1656</v>
      </c>
      <c r="H2225" s="13" t="s">
        <v>89</v>
      </c>
      <c r="I2225" s="14">
        <v>40000</v>
      </c>
      <c r="J2225" s="14">
        <v>10000</v>
      </c>
      <c r="K2225" s="14"/>
      <c r="L2225" s="14"/>
      <c r="M2225" s="14"/>
      <c r="N2225" s="14"/>
      <c r="O2225" s="14"/>
      <c r="P2225" s="14">
        <f t="shared" si="3335"/>
        <v>10000</v>
      </c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v>0</v>
      </c>
      <c r="AA2225" s="14">
        <v>10000</v>
      </c>
      <c r="AB2225" s="14">
        <v>0</v>
      </c>
      <c r="AC2225" s="14"/>
      <c r="AD2225" s="14"/>
      <c r="AE2225" s="14"/>
      <c r="AF2225" s="14"/>
      <c r="AG2225" s="14"/>
      <c r="AH2225" s="14">
        <f t="shared" si="3336"/>
        <v>0</v>
      </c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>
        <v>0</v>
      </c>
      <c r="AS2225" s="14">
        <v>0</v>
      </c>
      <c r="AT2225" s="14">
        <v>0</v>
      </c>
      <c r="AU2225" s="14"/>
      <c r="AV2225" s="14"/>
      <c r="AW2225" s="14"/>
      <c r="AX2225" s="14"/>
      <c r="AY2225" s="14"/>
      <c r="AZ2225" s="14">
        <f t="shared" si="3337"/>
        <v>0</v>
      </c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>
        <v>0</v>
      </c>
      <c r="BK2225" s="14">
        <v>0</v>
      </c>
    </row>
    <row r="2226" spans="1:63" ht="22.5" x14ac:dyDescent="0.25">
      <c r="A2226" s="4" t="s">
        <v>550</v>
      </c>
      <c r="B2226" s="4" t="s">
        <v>58</v>
      </c>
      <c r="C2226" s="4" t="s">
        <v>154</v>
      </c>
      <c r="D2226" s="107" t="s">
        <v>708</v>
      </c>
      <c r="E2226" s="117">
        <v>6138</v>
      </c>
      <c r="F2226" s="107"/>
      <c r="G2226" s="103" t="s">
        <v>1656</v>
      </c>
      <c r="H2226" s="13" t="s">
        <v>92</v>
      </c>
      <c r="I2226" s="14">
        <v>3000</v>
      </c>
      <c r="J2226" s="14">
        <v>0</v>
      </c>
      <c r="K2226" s="14"/>
      <c r="L2226" s="14"/>
      <c r="M2226" s="14"/>
      <c r="N2226" s="14"/>
      <c r="O2226" s="14"/>
      <c r="P2226" s="14">
        <f t="shared" si="3335"/>
        <v>0</v>
      </c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v>0</v>
      </c>
      <c r="AA2226" s="14">
        <v>0</v>
      </c>
      <c r="AB2226" s="14">
        <v>0</v>
      </c>
      <c r="AC2226" s="14"/>
      <c r="AD2226" s="14"/>
      <c r="AE2226" s="14"/>
      <c r="AF2226" s="14"/>
      <c r="AG2226" s="14"/>
      <c r="AH2226" s="14">
        <f t="shared" si="3336"/>
        <v>0</v>
      </c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>
        <v>0</v>
      </c>
      <c r="AS2226" s="14">
        <v>0</v>
      </c>
      <c r="AT2226" s="14">
        <v>0</v>
      </c>
      <c r="AU2226" s="14"/>
      <c r="AV2226" s="14"/>
      <c r="AW2226" s="14"/>
      <c r="AX2226" s="14"/>
      <c r="AY2226" s="14"/>
      <c r="AZ2226" s="14">
        <f t="shared" si="3337"/>
        <v>0</v>
      </c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>
        <v>0</v>
      </c>
      <c r="BK2226" s="14">
        <v>0</v>
      </c>
    </row>
    <row r="2227" spans="1:63" x14ac:dyDescent="0.25">
      <c r="A2227" s="1" t="s">
        <v>550</v>
      </c>
      <c r="B2227" s="1" t="s">
        <v>58</v>
      </c>
      <c r="C2227" s="1" t="s">
        <v>154</v>
      </c>
      <c r="D2227" s="110" t="s">
        <v>708</v>
      </c>
      <c r="E2227" s="110" t="s">
        <v>36</v>
      </c>
      <c r="F2227" s="107" t="s">
        <v>0</v>
      </c>
      <c r="G2227" s="13" t="s">
        <v>0</v>
      </c>
      <c r="H2227" s="2" t="s">
        <v>37</v>
      </c>
      <c r="I2227" s="12">
        <f>SUM(I2228:I2230)</f>
        <v>347700</v>
      </c>
      <c r="J2227" s="12">
        <f t="shared" ref="J2227:Y2227" si="3338">SUM(J2228:J2230)</f>
        <v>50000</v>
      </c>
      <c r="K2227" s="12">
        <f t="shared" si="3338"/>
        <v>0</v>
      </c>
      <c r="L2227" s="12">
        <f t="shared" si="3338"/>
        <v>0</v>
      </c>
      <c r="M2227" s="12">
        <f t="shared" si="3338"/>
        <v>0</v>
      </c>
      <c r="N2227" s="12">
        <f t="shared" si="3338"/>
        <v>0</v>
      </c>
      <c r="O2227" s="12">
        <f t="shared" si="3338"/>
        <v>0</v>
      </c>
      <c r="P2227" s="12">
        <f t="shared" si="3338"/>
        <v>50000</v>
      </c>
      <c r="Q2227" s="12">
        <f t="shared" si="3338"/>
        <v>0</v>
      </c>
      <c r="R2227" s="12">
        <f t="shared" si="3338"/>
        <v>0</v>
      </c>
      <c r="S2227" s="12">
        <f t="shared" si="3338"/>
        <v>0</v>
      </c>
      <c r="T2227" s="12">
        <f t="shared" si="3338"/>
        <v>0</v>
      </c>
      <c r="U2227" s="12">
        <f t="shared" si="3338"/>
        <v>0</v>
      </c>
      <c r="V2227" s="12">
        <f t="shared" si="3338"/>
        <v>40000</v>
      </c>
      <c r="W2227" s="12">
        <f t="shared" si="3338"/>
        <v>0</v>
      </c>
      <c r="X2227" s="12">
        <f t="shared" si="3338"/>
        <v>0</v>
      </c>
      <c r="Y2227" s="12">
        <f t="shared" si="3338"/>
        <v>10000</v>
      </c>
      <c r="Z2227" s="12">
        <v>50000</v>
      </c>
      <c r="AA2227" s="12">
        <v>0</v>
      </c>
      <c r="AB2227" s="12">
        <f t="shared" ref="AB2227:AQ2227" si="3339">SUM(AB2228:AB2230)</f>
        <v>0</v>
      </c>
      <c r="AC2227" s="12">
        <f t="shared" si="3339"/>
        <v>0</v>
      </c>
      <c r="AD2227" s="12">
        <f t="shared" si="3339"/>
        <v>0</v>
      </c>
      <c r="AE2227" s="12">
        <f t="shared" si="3339"/>
        <v>0</v>
      </c>
      <c r="AF2227" s="12">
        <f t="shared" si="3339"/>
        <v>0</v>
      </c>
      <c r="AG2227" s="12">
        <f t="shared" si="3339"/>
        <v>0</v>
      </c>
      <c r="AH2227" s="12">
        <f t="shared" si="3339"/>
        <v>0</v>
      </c>
      <c r="AI2227" s="12">
        <f t="shared" si="3339"/>
        <v>0</v>
      </c>
      <c r="AJ2227" s="12">
        <f t="shared" si="3339"/>
        <v>0</v>
      </c>
      <c r="AK2227" s="12">
        <f t="shared" si="3339"/>
        <v>0</v>
      </c>
      <c r="AL2227" s="12">
        <f t="shared" si="3339"/>
        <v>0</v>
      </c>
      <c r="AM2227" s="12">
        <f t="shared" si="3339"/>
        <v>0</v>
      </c>
      <c r="AN2227" s="12">
        <f t="shared" si="3339"/>
        <v>0</v>
      </c>
      <c r="AO2227" s="12">
        <f t="shared" si="3339"/>
        <v>0</v>
      </c>
      <c r="AP2227" s="12">
        <f t="shared" si="3339"/>
        <v>0</v>
      </c>
      <c r="AQ2227" s="12">
        <f t="shared" si="3339"/>
        <v>0</v>
      </c>
      <c r="AR2227" s="12">
        <v>0</v>
      </c>
      <c r="AS2227" s="12">
        <v>0</v>
      </c>
      <c r="AT2227" s="12">
        <f t="shared" ref="AT2227:BI2227" si="3340">SUM(AT2228:AT2230)</f>
        <v>30000</v>
      </c>
      <c r="AU2227" s="12">
        <f t="shared" si="3340"/>
        <v>31507</v>
      </c>
      <c r="AV2227" s="12">
        <f t="shared" si="3340"/>
        <v>0</v>
      </c>
      <c r="AW2227" s="12">
        <f t="shared" si="3340"/>
        <v>0</v>
      </c>
      <c r="AX2227" s="12">
        <f t="shared" si="3340"/>
        <v>0</v>
      </c>
      <c r="AY2227" s="12">
        <f t="shared" si="3340"/>
        <v>0</v>
      </c>
      <c r="AZ2227" s="12">
        <f t="shared" si="3340"/>
        <v>61507</v>
      </c>
      <c r="BA2227" s="12">
        <f t="shared" si="3340"/>
        <v>0</v>
      </c>
      <c r="BB2227" s="12">
        <f t="shared" si="3340"/>
        <v>0</v>
      </c>
      <c r="BC2227" s="12">
        <f t="shared" si="3340"/>
        <v>31507</v>
      </c>
      <c r="BD2227" s="12">
        <f t="shared" si="3340"/>
        <v>0</v>
      </c>
      <c r="BE2227" s="12">
        <f t="shared" si="3340"/>
        <v>0</v>
      </c>
      <c r="BF2227" s="12">
        <f t="shared" si="3340"/>
        <v>0</v>
      </c>
      <c r="BG2227" s="12">
        <f t="shared" si="3340"/>
        <v>0</v>
      </c>
      <c r="BH2227" s="12">
        <f t="shared" si="3340"/>
        <v>0</v>
      </c>
      <c r="BI2227" s="12">
        <f t="shared" si="3340"/>
        <v>30000</v>
      </c>
      <c r="BJ2227" s="12">
        <v>61507</v>
      </c>
      <c r="BK2227" s="12">
        <v>0</v>
      </c>
    </row>
    <row r="2228" spans="1:63" x14ac:dyDescent="0.25">
      <c r="A2228" s="4" t="s">
        <v>550</v>
      </c>
      <c r="B2228" s="4" t="s">
        <v>58</v>
      </c>
      <c r="C2228" s="4" t="s">
        <v>154</v>
      </c>
      <c r="D2228" s="107" t="s">
        <v>708</v>
      </c>
      <c r="E2228" s="117">
        <v>6139</v>
      </c>
      <c r="F2228" s="107"/>
      <c r="G2228" s="103" t="s">
        <v>1656</v>
      </c>
      <c r="H2228" s="13" t="s">
        <v>37</v>
      </c>
      <c r="I2228" s="14">
        <v>342000</v>
      </c>
      <c r="J2228" s="14">
        <v>50000</v>
      </c>
      <c r="K2228" s="14"/>
      <c r="L2228" s="14"/>
      <c r="M2228" s="14"/>
      <c r="N2228" s="14"/>
      <c r="O2228" s="14"/>
      <c r="P2228" s="14">
        <f t="shared" si="3335"/>
        <v>50000</v>
      </c>
      <c r="Q2228" s="14"/>
      <c r="R2228" s="14"/>
      <c r="S2228" s="14"/>
      <c r="T2228" s="14"/>
      <c r="U2228" s="14"/>
      <c r="V2228" s="14">
        <v>40000</v>
      </c>
      <c r="W2228" s="14"/>
      <c r="X2228" s="14"/>
      <c r="Y2228" s="14">
        <v>10000</v>
      </c>
      <c r="Z2228" s="14">
        <v>50000</v>
      </c>
      <c r="AA2228" s="14">
        <v>0</v>
      </c>
      <c r="AB2228" s="14">
        <v>0</v>
      </c>
      <c r="AC2228" s="14"/>
      <c r="AD2228" s="14"/>
      <c r="AE2228" s="14"/>
      <c r="AF2228" s="14"/>
      <c r="AG2228" s="14"/>
      <c r="AH2228" s="14">
        <f t="shared" si="3336"/>
        <v>0</v>
      </c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>
        <v>0</v>
      </c>
      <c r="AS2228" s="14">
        <v>0</v>
      </c>
      <c r="AT2228" s="14">
        <v>30000</v>
      </c>
      <c r="AU2228" s="14">
        <f>9000+22507</f>
        <v>31507</v>
      </c>
      <c r="AV2228" s="14"/>
      <c r="AW2228" s="14"/>
      <c r="AX2228" s="14"/>
      <c r="AY2228" s="14"/>
      <c r="AZ2228" s="14">
        <f t="shared" si="3337"/>
        <v>61507</v>
      </c>
      <c r="BA2228" s="14"/>
      <c r="BB2228" s="14"/>
      <c r="BC2228" s="14">
        <f>9000+22507</f>
        <v>31507</v>
      </c>
      <c r="BD2228" s="14"/>
      <c r="BE2228" s="14"/>
      <c r="BF2228" s="14"/>
      <c r="BG2228" s="14"/>
      <c r="BH2228" s="14"/>
      <c r="BI2228" s="14">
        <v>30000</v>
      </c>
      <c r="BJ2228" s="14">
        <v>61507</v>
      </c>
      <c r="BK2228" s="14">
        <v>0</v>
      </c>
    </row>
    <row r="2229" spans="1:63" ht="22.5" x14ac:dyDescent="0.25">
      <c r="A2229" s="4" t="s">
        <v>550</v>
      </c>
      <c r="B2229" s="4" t="s">
        <v>58</v>
      </c>
      <c r="C2229" s="4" t="s">
        <v>154</v>
      </c>
      <c r="D2229" s="107" t="s">
        <v>708</v>
      </c>
      <c r="E2229" s="117">
        <v>6139</v>
      </c>
      <c r="F2229" s="107" t="s">
        <v>715</v>
      </c>
      <c r="G2229" s="103" t="s">
        <v>1656</v>
      </c>
      <c r="H2229" s="13" t="s">
        <v>39</v>
      </c>
      <c r="I2229" s="14">
        <v>1700</v>
      </c>
      <c r="J2229" s="14">
        <v>0</v>
      </c>
      <c r="K2229" s="14"/>
      <c r="L2229" s="14"/>
      <c r="M2229" s="14"/>
      <c r="N2229" s="14"/>
      <c r="O2229" s="14"/>
      <c r="P2229" s="14">
        <f t="shared" si="3335"/>
        <v>0</v>
      </c>
      <c r="Q2229" s="14"/>
      <c r="R2229" s="14"/>
      <c r="S2229" s="14"/>
      <c r="T2229" s="14"/>
      <c r="U2229" s="14"/>
      <c r="V2229" s="14"/>
      <c r="W2229" s="14"/>
      <c r="X2229" s="14"/>
      <c r="Y2229" s="14"/>
      <c r="Z2229" s="14">
        <v>0</v>
      </c>
      <c r="AA2229" s="14">
        <v>0</v>
      </c>
      <c r="AB2229" s="14">
        <v>0</v>
      </c>
      <c r="AC2229" s="14"/>
      <c r="AD2229" s="14"/>
      <c r="AE2229" s="14"/>
      <c r="AF2229" s="14"/>
      <c r="AG2229" s="14"/>
      <c r="AH2229" s="14">
        <f t="shared" si="3336"/>
        <v>0</v>
      </c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>
        <v>0</v>
      </c>
      <c r="AS2229" s="14">
        <v>0</v>
      </c>
      <c r="AT2229" s="14">
        <v>0</v>
      </c>
      <c r="AU2229" s="14"/>
      <c r="AV2229" s="14"/>
      <c r="AW2229" s="14"/>
      <c r="AX2229" s="14"/>
      <c r="AY2229" s="14"/>
      <c r="AZ2229" s="14">
        <f t="shared" si="3337"/>
        <v>0</v>
      </c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>
        <v>0</v>
      </c>
      <c r="BK2229" s="14">
        <v>0</v>
      </c>
    </row>
    <row r="2230" spans="1:63" ht="33.75" x14ac:dyDescent="0.25">
      <c r="A2230" s="4" t="s">
        <v>550</v>
      </c>
      <c r="B2230" s="4" t="s">
        <v>58</v>
      </c>
      <c r="C2230" s="4" t="s">
        <v>154</v>
      </c>
      <c r="D2230" s="107" t="s">
        <v>708</v>
      </c>
      <c r="E2230" s="117">
        <v>6139</v>
      </c>
      <c r="F2230" s="107" t="s">
        <v>716</v>
      </c>
      <c r="G2230" s="103" t="s">
        <v>1656</v>
      </c>
      <c r="H2230" s="13" t="s">
        <v>40</v>
      </c>
      <c r="I2230" s="14">
        <v>4000</v>
      </c>
      <c r="J2230" s="14">
        <v>0</v>
      </c>
      <c r="K2230" s="14"/>
      <c r="L2230" s="14"/>
      <c r="M2230" s="14"/>
      <c r="N2230" s="14"/>
      <c r="O2230" s="14"/>
      <c r="P2230" s="14">
        <f t="shared" si="3335"/>
        <v>0</v>
      </c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v>0</v>
      </c>
      <c r="AA2230" s="14">
        <v>0</v>
      </c>
      <c r="AB2230" s="14">
        <v>0</v>
      </c>
      <c r="AC2230" s="14"/>
      <c r="AD2230" s="14"/>
      <c r="AE2230" s="14"/>
      <c r="AF2230" s="14"/>
      <c r="AG2230" s="14"/>
      <c r="AH2230" s="14">
        <f t="shared" si="3336"/>
        <v>0</v>
      </c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>
        <v>0</v>
      </c>
      <c r="AS2230" s="14">
        <v>0</v>
      </c>
      <c r="AT2230" s="14">
        <v>0</v>
      </c>
      <c r="AU2230" s="14"/>
      <c r="AV2230" s="14"/>
      <c r="AW2230" s="14"/>
      <c r="AX2230" s="14"/>
      <c r="AY2230" s="14"/>
      <c r="AZ2230" s="14">
        <f t="shared" si="3337"/>
        <v>0</v>
      </c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>
        <v>0</v>
      </c>
      <c r="BK2230" s="14">
        <v>0</v>
      </c>
    </row>
    <row r="2231" spans="1:63" ht="33.75" x14ac:dyDescent="0.25">
      <c r="A2231" s="1" t="s">
        <v>0</v>
      </c>
      <c r="B2231" s="1" t="s">
        <v>0</v>
      </c>
      <c r="C2231" s="1" t="s">
        <v>0</v>
      </c>
      <c r="D2231" s="106" t="s">
        <v>0</v>
      </c>
      <c r="E2231" s="106" t="s">
        <v>0</v>
      </c>
      <c r="F2231" s="106"/>
      <c r="G2231" s="2" t="s">
        <v>0</v>
      </c>
      <c r="H2231" s="10" t="s">
        <v>41</v>
      </c>
      <c r="I2231" s="11">
        <f>SUM(I2232)</f>
        <v>100</v>
      </c>
      <c r="J2231" s="11">
        <f t="shared" ref="J2231:Y2232" si="3341">SUM(J2232)</f>
        <v>0</v>
      </c>
      <c r="K2231" s="11">
        <f t="shared" si="3341"/>
        <v>0</v>
      </c>
      <c r="L2231" s="11">
        <f t="shared" si="3341"/>
        <v>0</v>
      </c>
      <c r="M2231" s="11">
        <f t="shared" si="3341"/>
        <v>0</v>
      </c>
      <c r="N2231" s="11">
        <f t="shared" si="3341"/>
        <v>0</v>
      </c>
      <c r="O2231" s="11">
        <f t="shared" si="3341"/>
        <v>0</v>
      </c>
      <c r="P2231" s="11">
        <f t="shared" si="3341"/>
        <v>0</v>
      </c>
      <c r="Q2231" s="11">
        <f t="shared" si="3341"/>
        <v>0</v>
      </c>
      <c r="R2231" s="11">
        <f t="shared" si="3341"/>
        <v>0</v>
      </c>
      <c r="S2231" s="11">
        <f t="shared" si="3341"/>
        <v>0</v>
      </c>
      <c r="T2231" s="11">
        <f t="shared" si="3341"/>
        <v>0</v>
      </c>
      <c r="U2231" s="11">
        <f t="shared" si="3341"/>
        <v>0</v>
      </c>
      <c r="V2231" s="11">
        <f t="shared" si="3341"/>
        <v>0</v>
      </c>
      <c r="W2231" s="11">
        <f t="shared" si="3341"/>
        <v>0</v>
      </c>
      <c r="X2231" s="11">
        <f t="shared" si="3341"/>
        <v>0</v>
      </c>
      <c r="Y2231" s="11">
        <f t="shared" si="3341"/>
        <v>0</v>
      </c>
      <c r="Z2231" s="11">
        <v>0</v>
      </c>
      <c r="AA2231" s="11">
        <v>0</v>
      </c>
      <c r="AB2231" s="11">
        <f t="shared" ref="AB2231:AQ2232" si="3342">SUM(AB2232)</f>
        <v>0</v>
      </c>
      <c r="AC2231" s="11">
        <f t="shared" si="3342"/>
        <v>0</v>
      </c>
      <c r="AD2231" s="11">
        <f t="shared" si="3342"/>
        <v>0</v>
      </c>
      <c r="AE2231" s="11">
        <f t="shared" si="3342"/>
        <v>0</v>
      </c>
      <c r="AF2231" s="11">
        <f t="shared" si="3342"/>
        <v>0</v>
      </c>
      <c r="AG2231" s="11">
        <f t="shared" si="3342"/>
        <v>0</v>
      </c>
      <c r="AH2231" s="11">
        <f t="shared" si="3342"/>
        <v>0</v>
      </c>
      <c r="AI2231" s="11">
        <f t="shared" si="3342"/>
        <v>0</v>
      </c>
      <c r="AJ2231" s="11">
        <f t="shared" si="3342"/>
        <v>0</v>
      </c>
      <c r="AK2231" s="11">
        <f t="shared" si="3342"/>
        <v>0</v>
      </c>
      <c r="AL2231" s="11">
        <f t="shared" si="3342"/>
        <v>0</v>
      </c>
      <c r="AM2231" s="11">
        <f t="shared" si="3342"/>
        <v>0</v>
      </c>
      <c r="AN2231" s="11">
        <f t="shared" si="3342"/>
        <v>0</v>
      </c>
      <c r="AO2231" s="11">
        <f t="shared" si="3342"/>
        <v>0</v>
      </c>
      <c r="AP2231" s="11">
        <f t="shared" si="3342"/>
        <v>0</v>
      </c>
      <c r="AQ2231" s="11">
        <f t="shared" si="3342"/>
        <v>0</v>
      </c>
      <c r="AR2231" s="11">
        <v>0</v>
      </c>
      <c r="AS2231" s="11">
        <v>0</v>
      </c>
      <c r="AT2231" s="11">
        <f t="shared" ref="AT2231:BI2232" si="3343">SUM(AT2232)</f>
        <v>0</v>
      </c>
      <c r="AU2231" s="11">
        <f t="shared" si="3343"/>
        <v>0</v>
      </c>
      <c r="AV2231" s="11">
        <f t="shared" si="3343"/>
        <v>0</v>
      </c>
      <c r="AW2231" s="11">
        <f t="shared" si="3343"/>
        <v>0</v>
      </c>
      <c r="AX2231" s="11">
        <f t="shared" si="3343"/>
        <v>0</v>
      </c>
      <c r="AY2231" s="11">
        <f t="shared" si="3343"/>
        <v>0</v>
      </c>
      <c r="AZ2231" s="11">
        <f t="shared" si="3343"/>
        <v>0</v>
      </c>
      <c r="BA2231" s="11">
        <f t="shared" si="3343"/>
        <v>0</v>
      </c>
      <c r="BB2231" s="11">
        <f t="shared" si="3343"/>
        <v>0</v>
      </c>
      <c r="BC2231" s="11">
        <f t="shared" si="3343"/>
        <v>0</v>
      </c>
      <c r="BD2231" s="11">
        <f t="shared" si="3343"/>
        <v>0</v>
      </c>
      <c r="BE2231" s="11">
        <f t="shared" si="3343"/>
        <v>0</v>
      </c>
      <c r="BF2231" s="11">
        <f t="shared" si="3343"/>
        <v>0</v>
      </c>
      <c r="BG2231" s="11">
        <f t="shared" si="3343"/>
        <v>0</v>
      </c>
      <c r="BH2231" s="11">
        <f t="shared" si="3343"/>
        <v>0</v>
      </c>
      <c r="BI2231" s="11">
        <f t="shared" si="3343"/>
        <v>0</v>
      </c>
      <c r="BJ2231" s="11">
        <v>0</v>
      </c>
      <c r="BK2231" s="11">
        <v>0</v>
      </c>
    </row>
    <row r="2232" spans="1:63" ht="22.5" x14ac:dyDescent="0.25">
      <c r="A2232" s="4" t="s">
        <v>550</v>
      </c>
      <c r="B2232" s="4" t="s">
        <v>58</v>
      </c>
      <c r="C2232" s="4" t="s">
        <v>154</v>
      </c>
      <c r="D2232" s="107" t="s">
        <v>708</v>
      </c>
      <c r="E2232" s="106" t="s">
        <v>42</v>
      </c>
      <c r="F2232" s="106" t="s">
        <v>0</v>
      </c>
      <c r="G2232" s="2" t="s">
        <v>0</v>
      </c>
      <c r="H2232" s="2" t="s">
        <v>43</v>
      </c>
      <c r="I2232" s="12">
        <f>SUM(I2233)</f>
        <v>100</v>
      </c>
      <c r="J2232" s="12">
        <f t="shared" si="3341"/>
        <v>0</v>
      </c>
      <c r="K2232" s="12">
        <f t="shared" ref="K2232:Y2232" si="3344">SUM(K2233)</f>
        <v>0</v>
      </c>
      <c r="L2232" s="12">
        <f t="shared" si="3344"/>
        <v>0</v>
      </c>
      <c r="M2232" s="12">
        <f t="shared" si="3344"/>
        <v>0</v>
      </c>
      <c r="N2232" s="12">
        <f t="shared" si="3344"/>
        <v>0</v>
      </c>
      <c r="O2232" s="12">
        <f t="shared" si="3344"/>
        <v>0</v>
      </c>
      <c r="P2232" s="12">
        <f t="shared" si="3344"/>
        <v>0</v>
      </c>
      <c r="Q2232" s="12">
        <f t="shared" si="3344"/>
        <v>0</v>
      </c>
      <c r="R2232" s="12">
        <f t="shared" si="3344"/>
        <v>0</v>
      </c>
      <c r="S2232" s="12">
        <f t="shared" si="3344"/>
        <v>0</v>
      </c>
      <c r="T2232" s="12">
        <f t="shared" si="3344"/>
        <v>0</v>
      </c>
      <c r="U2232" s="12">
        <f t="shared" si="3344"/>
        <v>0</v>
      </c>
      <c r="V2232" s="12">
        <f t="shared" si="3344"/>
        <v>0</v>
      </c>
      <c r="W2232" s="12">
        <f t="shared" si="3344"/>
        <v>0</v>
      </c>
      <c r="X2232" s="12">
        <f t="shared" si="3344"/>
        <v>0</v>
      </c>
      <c r="Y2232" s="12">
        <f t="shared" si="3344"/>
        <v>0</v>
      </c>
      <c r="Z2232" s="12">
        <v>0</v>
      </c>
      <c r="AA2232" s="12">
        <v>0</v>
      </c>
      <c r="AB2232" s="12">
        <f t="shared" si="3342"/>
        <v>0</v>
      </c>
      <c r="AC2232" s="12">
        <f t="shared" ref="AC2232:AQ2232" si="3345">SUM(AC2233)</f>
        <v>0</v>
      </c>
      <c r="AD2232" s="12">
        <f t="shared" si="3345"/>
        <v>0</v>
      </c>
      <c r="AE2232" s="12">
        <f t="shared" si="3345"/>
        <v>0</v>
      </c>
      <c r="AF2232" s="12">
        <f t="shared" si="3345"/>
        <v>0</v>
      </c>
      <c r="AG2232" s="12">
        <f t="shared" si="3345"/>
        <v>0</v>
      </c>
      <c r="AH2232" s="12">
        <f t="shared" si="3345"/>
        <v>0</v>
      </c>
      <c r="AI2232" s="12">
        <f t="shared" si="3345"/>
        <v>0</v>
      </c>
      <c r="AJ2232" s="12">
        <f t="shared" si="3345"/>
        <v>0</v>
      </c>
      <c r="AK2232" s="12">
        <f t="shared" si="3345"/>
        <v>0</v>
      </c>
      <c r="AL2232" s="12">
        <f t="shared" si="3345"/>
        <v>0</v>
      </c>
      <c r="AM2232" s="12">
        <f t="shared" si="3345"/>
        <v>0</v>
      </c>
      <c r="AN2232" s="12">
        <f t="shared" si="3345"/>
        <v>0</v>
      </c>
      <c r="AO2232" s="12">
        <f t="shared" si="3345"/>
        <v>0</v>
      </c>
      <c r="AP2232" s="12">
        <f t="shared" si="3345"/>
        <v>0</v>
      </c>
      <c r="AQ2232" s="12">
        <f t="shared" si="3345"/>
        <v>0</v>
      </c>
      <c r="AR2232" s="12">
        <v>0</v>
      </c>
      <c r="AS2232" s="12">
        <v>0</v>
      </c>
      <c r="AT2232" s="12">
        <f t="shared" si="3343"/>
        <v>0</v>
      </c>
      <c r="AU2232" s="12">
        <f t="shared" ref="AU2232:BI2232" si="3346">SUM(AU2233)</f>
        <v>0</v>
      </c>
      <c r="AV2232" s="12">
        <f t="shared" si="3346"/>
        <v>0</v>
      </c>
      <c r="AW2232" s="12">
        <f t="shared" si="3346"/>
        <v>0</v>
      </c>
      <c r="AX2232" s="12">
        <f t="shared" si="3346"/>
        <v>0</v>
      </c>
      <c r="AY2232" s="12">
        <f t="shared" si="3346"/>
        <v>0</v>
      </c>
      <c r="AZ2232" s="12">
        <f t="shared" si="3346"/>
        <v>0</v>
      </c>
      <c r="BA2232" s="12">
        <f t="shared" si="3346"/>
        <v>0</v>
      </c>
      <c r="BB2232" s="12">
        <f t="shared" si="3346"/>
        <v>0</v>
      </c>
      <c r="BC2232" s="12">
        <f t="shared" si="3346"/>
        <v>0</v>
      </c>
      <c r="BD2232" s="12">
        <f t="shared" si="3346"/>
        <v>0</v>
      </c>
      <c r="BE2232" s="12">
        <f t="shared" si="3346"/>
        <v>0</v>
      </c>
      <c r="BF2232" s="12">
        <f t="shared" si="3346"/>
        <v>0</v>
      </c>
      <c r="BG2232" s="12">
        <f t="shared" si="3346"/>
        <v>0</v>
      </c>
      <c r="BH2232" s="12">
        <f t="shared" si="3346"/>
        <v>0</v>
      </c>
      <c r="BI2232" s="12">
        <f t="shared" si="3346"/>
        <v>0</v>
      </c>
      <c r="BJ2232" s="12">
        <v>0</v>
      </c>
      <c r="BK2232" s="12">
        <v>0</v>
      </c>
    </row>
    <row r="2233" spans="1:63" x14ac:dyDescent="0.25">
      <c r="A2233" s="4" t="s">
        <v>550</v>
      </c>
      <c r="B2233" s="4" t="s">
        <v>58</v>
      </c>
      <c r="C2233" s="4" t="s">
        <v>154</v>
      </c>
      <c r="D2233" s="107" t="s">
        <v>708</v>
      </c>
      <c r="E2233" s="117">
        <v>6148</v>
      </c>
      <c r="F2233" s="107"/>
      <c r="G2233" s="103" t="s">
        <v>1656</v>
      </c>
      <c r="H2233" s="13" t="s">
        <v>47</v>
      </c>
      <c r="I2233" s="14">
        <v>100</v>
      </c>
      <c r="J2233" s="14">
        <v>0</v>
      </c>
      <c r="K2233" s="14"/>
      <c r="L2233" s="14"/>
      <c r="M2233" s="14"/>
      <c r="N2233" s="14"/>
      <c r="O2233" s="14"/>
      <c r="P2233" s="14">
        <f t="shared" si="3335"/>
        <v>0</v>
      </c>
      <c r="Q2233" s="14"/>
      <c r="R2233" s="14"/>
      <c r="S2233" s="14"/>
      <c r="T2233" s="14"/>
      <c r="U2233" s="14"/>
      <c r="V2233" s="14"/>
      <c r="W2233" s="14"/>
      <c r="X2233" s="14"/>
      <c r="Y2233" s="14"/>
      <c r="Z2233" s="14">
        <v>0</v>
      </c>
      <c r="AA2233" s="14">
        <v>0</v>
      </c>
      <c r="AB2233" s="14">
        <v>0</v>
      </c>
      <c r="AC2233" s="14"/>
      <c r="AD2233" s="14"/>
      <c r="AE2233" s="14"/>
      <c r="AF2233" s="14"/>
      <c r="AG2233" s="14"/>
      <c r="AH2233" s="14">
        <f t="shared" si="3336"/>
        <v>0</v>
      </c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>
        <v>0</v>
      </c>
      <c r="AS2233" s="14">
        <v>0</v>
      </c>
      <c r="AT2233" s="14">
        <v>0</v>
      </c>
      <c r="AU2233" s="14"/>
      <c r="AV2233" s="14"/>
      <c r="AW2233" s="14"/>
      <c r="AX2233" s="14"/>
      <c r="AY2233" s="14"/>
      <c r="AZ2233" s="14">
        <f t="shared" si="3337"/>
        <v>0</v>
      </c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>
        <v>0</v>
      </c>
      <c r="BK2233" s="14">
        <v>0</v>
      </c>
    </row>
    <row r="2234" spans="1:63" ht="33.75" x14ac:dyDescent="0.25">
      <c r="A2234" s="1" t="s">
        <v>0</v>
      </c>
      <c r="B2234" s="1" t="s">
        <v>0</v>
      </c>
      <c r="C2234" s="1" t="s">
        <v>0</v>
      </c>
      <c r="D2234" s="106" t="s">
        <v>0</v>
      </c>
      <c r="E2234" s="106" t="s">
        <v>0</v>
      </c>
      <c r="F2234" s="106" t="s">
        <v>0</v>
      </c>
      <c r="G2234" s="2" t="s">
        <v>0</v>
      </c>
      <c r="H2234" s="10" t="s">
        <v>49</v>
      </c>
      <c r="I2234" s="11">
        <f>SUM(I2235)</f>
        <v>24100</v>
      </c>
      <c r="J2234" s="11">
        <f t="shared" ref="J2234:Y2234" si="3347">SUM(J2235)</f>
        <v>10000</v>
      </c>
      <c r="K2234" s="11">
        <f t="shared" si="3347"/>
        <v>0</v>
      </c>
      <c r="L2234" s="11">
        <f t="shared" si="3347"/>
        <v>0</v>
      </c>
      <c r="M2234" s="11">
        <f t="shared" si="3347"/>
        <v>0</v>
      </c>
      <c r="N2234" s="11">
        <f t="shared" si="3347"/>
        <v>0</v>
      </c>
      <c r="O2234" s="11">
        <f t="shared" si="3347"/>
        <v>0</v>
      </c>
      <c r="P2234" s="11">
        <f t="shared" si="3347"/>
        <v>10000</v>
      </c>
      <c r="Q2234" s="11">
        <f t="shared" si="3347"/>
        <v>0</v>
      </c>
      <c r="R2234" s="11">
        <f t="shared" si="3347"/>
        <v>0</v>
      </c>
      <c r="S2234" s="11">
        <f t="shared" si="3347"/>
        <v>0</v>
      </c>
      <c r="T2234" s="11">
        <f t="shared" si="3347"/>
        <v>0</v>
      </c>
      <c r="U2234" s="11">
        <f t="shared" si="3347"/>
        <v>0</v>
      </c>
      <c r="V2234" s="11">
        <f t="shared" si="3347"/>
        <v>0</v>
      </c>
      <c r="W2234" s="11">
        <f t="shared" si="3347"/>
        <v>0</v>
      </c>
      <c r="X2234" s="11">
        <f t="shared" si="3347"/>
        <v>0</v>
      </c>
      <c r="Y2234" s="11">
        <f t="shared" si="3347"/>
        <v>0</v>
      </c>
      <c r="Z2234" s="11">
        <v>0</v>
      </c>
      <c r="AA2234" s="11">
        <v>10000</v>
      </c>
      <c r="AB2234" s="11">
        <f t="shared" ref="AB2234:AQ2234" si="3348">SUM(AB2235)</f>
        <v>0</v>
      </c>
      <c r="AC2234" s="11">
        <f t="shared" si="3348"/>
        <v>0</v>
      </c>
      <c r="AD2234" s="11">
        <f t="shared" si="3348"/>
        <v>0</v>
      </c>
      <c r="AE2234" s="11">
        <f t="shared" si="3348"/>
        <v>0</v>
      </c>
      <c r="AF2234" s="11">
        <f t="shared" si="3348"/>
        <v>0</v>
      </c>
      <c r="AG2234" s="11">
        <f t="shared" si="3348"/>
        <v>0</v>
      </c>
      <c r="AH2234" s="11">
        <f t="shared" si="3348"/>
        <v>0</v>
      </c>
      <c r="AI2234" s="11">
        <f t="shared" si="3348"/>
        <v>0</v>
      </c>
      <c r="AJ2234" s="11">
        <f t="shared" si="3348"/>
        <v>0</v>
      </c>
      <c r="AK2234" s="11">
        <f t="shared" si="3348"/>
        <v>0</v>
      </c>
      <c r="AL2234" s="11">
        <f t="shared" si="3348"/>
        <v>0</v>
      </c>
      <c r="AM2234" s="11">
        <f t="shared" si="3348"/>
        <v>0</v>
      </c>
      <c r="AN2234" s="11">
        <f t="shared" si="3348"/>
        <v>0</v>
      </c>
      <c r="AO2234" s="11">
        <f t="shared" si="3348"/>
        <v>0</v>
      </c>
      <c r="AP2234" s="11">
        <f t="shared" si="3348"/>
        <v>0</v>
      </c>
      <c r="AQ2234" s="11">
        <f t="shared" si="3348"/>
        <v>0</v>
      </c>
      <c r="AR2234" s="11">
        <v>0</v>
      </c>
      <c r="AS2234" s="11">
        <v>0</v>
      </c>
      <c r="AT2234" s="11">
        <f t="shared" ref="AT2234:BI2234" si="3349">SUM(AT2235)</f>
        <v>0</v>
      </c>
      <c r="AU2234" s="11">
        <f t="shared" si="3349"/>
        <v>0</v>
      </c>
      <c r="AV2234" s="11">
        <f t="shared" si="3349"/>
        <v>0</v>
      </c>
      <c r="AW2234" s="11">
        <f t="shared" si="3349"/>
        <v>0</v>
      </c>
      <c r="AX2234" s="11">
        <f t="shared" si="3349"/>
        <v>0</v>
      </c>
      <c r="AY2234" s="11">
        <f t="shared" si="3349"/>
        <v>0</v>
      </c>
      <c r="AZ2234" s="11">
        <f t="shared" si="3349"/>
        <v>0</v>
      </c>
      <c r="BA2234" s="11">
        <f t="shared" si="3349"/>
        <v>0</v>
      </c>
      <c r="BB2234" s="11">
        <f t="shared" si="3349"/>
        <v>0</v>
      </c>
      <c r="BC2234" s="11">
        <f t="shared" si="3349"/>
        <v>0</v>
      </c>
      <c r="BD2234" s="11">
        <f t="shared" si="3349"/>
        <v>0</v>
      </c>
      <c r="BE2234" s="11">
        <f t="shared" si="3349"/>
        <v>0</v>
      </c>
      <c r="BF2234" s="11">
        <f t="shared" si="3349"/>
        <v>0</v>
      </c>
      <c r="BG2234" s="11">
        <f t="shared" si="3349"/>
        <v>0</v>
      </c>
      <c r="BH2234" s="11">
        <f t="shared" si="3349"/>
        <v>0</v>
      </c>
      <c r="BI2234" s="11">
        <f t="shared" si="3349"/>
        <v>0</v>
      </c>
      <c r="BJ2234" s="11">
        <v>0</v>
      </c>
      <c r="BK2234" s="11">
        <v>0</v>
      </c>
    </row>
    <row r="2235" spans="1:63" x14ac:dyDescent="0.25">
      <c r="A2235" s="4" t="s">
        <v>550</v>
      </c>
      <c r="B2235" s="4" t="s">
        <v>58</v>
      </c>
      <c r="C2235" s="4" t="s">
        <v>154</v>
      </c>
      <c r="D2235" s="107" t="s">
        <v>708</v>
      </c>
      <c r="E2235" s="106" t="s">
        <v>50</v>
      </c>
      <c r="F2235" s="106" t="s">
        <v>0</v>
      </c>
      <c r="G2235" s="2" t="s">
        <v>0</v>
      </c>
      <c r="H2235" s="2" t="s">
        <v>51</v>
      </c>
      <c r="I2235" s="12">
        <f>SUM(I2236:I2237)</f>
        <v>24100</v>
      </c>
      <c r="J2235" s="12">
        <f t="shared" ref="J2235:Y2235" si="3350">SUM(J2236:J2237)</f>
        <v>10000</v>
      </c>
      <c r="K2235" s="12">
        <f t="shared" si="3350"/>
        <v>0</v>
      </c>
      <c r="L2235" s="12">
        <f t="shared" si="3350"/>
        <v>0</v>
      </c>
      <c r="M2235" s="12">
        <f t="shared" si="3350"/>
        <v>0</v>
      </c>
      <c r="N2235" s="12">
        <f t="shared" si="3350"/>
        <v>0</v>
      </c>
      <c r="O2235" s="12">
        <f t="shared" si="3350"/>
        <v>0</v>
      </c>
      <c r="P2235" s="12">
        <f t="shared" ref="P2235" si="3351">SUM(P2236:P2237)</f>
        <v>10000</v>
      </c>
      <c r="Q2235" s="12">
        <f t="shared" si="3350"/>
        <v>0</v>
      </c>
      <c r="R2235" s="12">
        <f t="shared" si="3350"/>
        <v>0</v>
      </c>
      <c r="S2235" s="12">
        <f t="shared" si="3350"/>
        <v>0</v>
      </c>
      <c r="T2235" s="12">
        <f t="shared" si="3350"/>
        <v>0</v>
      </c>
      <c r="U2235" s="12">
        <f t="shared" si="3350"/>
        <v>0</v>
      </c>
      <c r="V2235" s="12">
        <f t="shared" si="3350"/>
        <v>0</v>
      </c>
      <c r="W2235" s="12">
        <f t="shared" si="3350"/>
        <v>0</v>
      </c>
      <c r="X2235" s="12">
        <f t="shared" si="3350"/>
        <v>0</v>
      </c>
      <c r="Y2235" s="12">
        <f t="shared" si="3350"/>
        <v>0</v>
      </c>
      <c r="Z2235" s="12">
        <v>0</v>
      </c>
      <c r="AA2235" s="12">
        <v>10000</v>
      </c>
      <c r="AB2235" s="12">
        <f t="shared" ref="AB2235:AQ2235" si="3352">SUM(AB2236:AB2237)</f>
        <v>0</v>
      </c>
      <c r="AC2235" s="12">
        <f t="shared" si="3352"/>
        <v>0</v>
      </c>
      <c r="AD2235" s="12">
        <f t="shared" si="3352"/>
        <v>0</v>
      </c>
      <c r="AE2235" s="12">
        <f t="shared" si="3352"/>
        <v>0</v>
      </c>
      <c r="AF2235" s="12">
        <f t="shared" si="3352"/>
        <v>0</v>
      </c>
      <c r="AG2235" s="12">
        <f t="shared" si="3352"/>
        <v>0</v>
      </c>
      <c r="AH2235" s="12">
        <f t="shared" ref="AH2235" si="3353">SUM(AH2236:AH2237)</f>
        <v>0</v>
      </c>
      <c r="AI2235" s="12">
        <f t="shared" si="3352"/>
        <v>0</v>
      </c>
      <c r="AJ2235" s="12">
        <f t="shared" si="3352"/>
        <v>0</v>
      </c>
      <c r="AK2235" s="12">
        <f t="shared" si="3352"/>
        <v>0</v>
      </c>
      <c r="AL2235" s="12">
        <f t="shared" si="3352"/>
        <v>0</v>
      </c>
      <c r="AM2235" s="12">
        <f t="shared" si="3352"/>
        <v>0</v>
      </c>
      <c r="AN2235" s="12">
        <f t="shared" si="3352"/>
        <v>0</v>
      </c>
      <c r="AO2235" s="12">
        <f t="shared" si="3352"/>
        <v>0</v>
      </c>
      <c r="AP2235" s="12">
        <f t="shared" si="3352"/>
        <v>0</v>
      </c>
      <c r="AQ2235" s="12">
        <f t="shared" si="3352"/>
        <v>0</v>
      </c>
      <c r="AR2235" s="12">
        <v>0</v>
      </c>
      <c r="AS2235" s="12">
        <v>0</v>
      </c>
      <c r="AT2235" s="12">
        <f t="shared" ref="AT2235:BI2235" si="3354">SUM(AT2236:AT2237)</f>
        <v>0</v>
      </c>
      <c r="AU2235" s="12">
        <f t="shared" si="3354"/>
        <v>0</v>
      </c>
      <c r="AV2235" s="12">
        <f t="shared" si="3354"/>
        <v>0</v>
      </c>
      <c r="AW2235" s="12">
        <f t="shared" si="3354"/>
        <v>0</v>
      </c>
      <c r="AX2235" s="12">
        <f t="shared" si="3354"/>
        <v>0</v>
      </c>
      <c r="AY2235" s="12">
        <f t="shared" si="3354"/>
        <v>0</v>
      </c>
      <c r="AZ2235" s="12">
        <f t="shared" ref="AZ2235" si="3355">SUM(AZ2236:AZ2237)</f>
        <v>0</v>
      </c>
      <c r="BA2235" s="12">
        <f t="shared" si="3354"/>
        <v>0</v>
      </c>
      <c r="BB2235" s="12">
        <f t="shared" si="3354"/>
        <v>0</v>
      </c>
      <c r="BC2235" s="12">
        <f t="shared" si="3354"/>
        <v>0</v>
      </c>
      <c r="BD2235" s="12">
        <f t="shared" si="3354"/>
        <v>0</v>
      </c>
      <c r="BE2235" s="12">
        <f t="shared" si="3354"/>
        <v>0</v>
      </c>
      <c r="BF2235" s="12">
        <f t="shared" si="3354"/>
        <v>0</v>
      </c>
      <c r="BG2235" s="12">
        <f t="shared" si="3354"/>
        <v>0</v>
      </c>
      <c r="BH2235" s="12">
        <f t="shared" si="3354"/>
        <v>0</v>
      </c>
      <c r="BI2235" s="12">
        <f t="shared" si="3354"/>
        <v>0</v>
      </c>
      <c r="BJ2235" s="12">
        <v>0</v>
      </c>
      <c r="BK2235" s="12">
        <v>0</v>
      </c>
    </row>
    <row r="2236" spans="1:63" x14ac:dyDescent="0.25">
      <c r="A2236" s="4" t="s">
        <v>550</v>
      </c>
      <c r="B2236" s="4" t="s">
        <v>58</v>
      </c>
      <c r="C2236" s="4" t="s">
        <v>154</v>
      </c>
      <c r="D2236" s="107" t="s">
        <v>708</v>
      </c>
      <c r="E2236" s="117">
        <v>8213</v>
      </c>
      <c r="F2236" s="107"/>
      <c r="G2236" s="103" t="s">
        <v>1656</v>
      </c>
      <c r="H2236" s="13" t="s">
        <v>53</v>
      </c>
      <c r="I2236" s="14">
        <v>24000</v>
      </c>
      <c r="J2236" s="14">
        <v>10000</v>
      </c>
      <c r="K2236" s="14"/>
      <c r="L2236" s="14"/>
      <c r="M2236" s="14"/>
      <c r="N2236" s="14"/>
      <c r="O2236" s="14"/>
      <c r="P2236" s="14">
        <f t="shared" si="3335"/>
        <v>10000</v>
      </c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v>0</v>
      </c>
      <c r="AA2236" s="14">
        <v>10000</v>
      </c>
      <c r="AB2236" s="14">
        <v>0</v>
      </c>
      <c r="AC2236" s="14"/>
      <c r="AD2236" s="14"/>
      <c r="AE2236" s="14"/>
      <c r="AF2236" s="14"/>
      <c r="AG2236" s="14"/>
      <c r="AH2236" s="14">
        <f t="shared" si="3336"/>
        <v>0</v>
      </c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>
        <v>0</v>
      </c>
      <c r="AS2236" s="14">
        <v>0</v>
      </c>
      <c r="AT2236" s="14">
        <v>0</v>
      </c>
      <c r="AU2236" s="14"/>
      <c r="AV2236" s="14"/>
      <c r="AW2236" s="14"/>
      <c r="AX2236" s="14"/>
      <c r="AY2236" s="14"/>
      <c r="AZ2236" s="14">
        <f t="shared" si="3337"/>
        <v>0</v>
      </c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>
        <v>0</v>
      </c>
      <c r="BK2236" s="14">
        <v>0</v>
      </c>
    </row>
    <row r="2237" spans="1:63" x14ac:dyDescent="0.25">
      <c r="A2237" s="4" t="s">
        <v>550</v>
      </c>
      <c r="B2237" s="4" t="s">
        <v>58</v>
      </c>
      <c r="C2237" s="4" t="s">
        <v>154</v>
      </c>
      <c r="D2237" s="107" t="s">
        <v>708</v>
      </c>
      <c r="E2237" s="117">
        <v>8216</v>
      </c>
      <c r="F2237" s="107"/>
      <c r="G2237" s="103" t="s">
        <v>1656</v>
      </c>
      <c r="H2237" s="13" t="s">
        <v>110</v>
      </c>
      <c r="I2237" s="14">
        <v>100</v>
      </c>
      <c r="J2237" s="14">
        <v>0</v>
      </c>
      <c r="K2237" s="14"/>
      <c r="L2237" s="14"/>
      <c r="M2237" s="14"/>
      <c r="N2237" s="14"/>
      <c r="O2237" s="14"/>
      <c r="P2237" s="14">
        <f t="shared" si="3335"/>
        <v>0</v>
      </c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v>0</v>
      </c>
      <c r="AA2237" s="14">
        <v>0</v>
      </c>
      <c r="AB2237" s="14">
        <v>0</v>
      </c>
      <c r="AC2237" s="14"/>
      <c r="AD2237" s="14"/>
      <c r="AE2237" s="14"/>
      <c r="AF2237" s="14"/>
      <c r="AG2237" s="14"/>
      <c r="AH2237" s="14">
        <f t="shared" si="3336"/>
        <v>0</v>
      </c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>
        <v>0</v>
      </c>
      <c r="AS2237" s="14">
        <v>0</v>
      </c>
      <c r="AT2237" s="14">
        <v>0</v>
      </c>
      <c r="AU2237" s="14"/>
      <c r="AV2237" s="14"/>
      <c r="AW2237" s="14"/>
      <c r="AX2237" s="14"/>
      <c r="AY2237" s="14"/>
      <c r="AZ2237" s="14">
        <f t="shared" si="3337"/>
        <v>0</v>
      </c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>
        <v>0</v>
      </c>
      <c r="BK2237" s="14">
        <v>0</v>
      </c>
    </row>
    <row r="2238" spans="1:63" ht="22.5" x14ac:dyDescent="0.25">
      <c r="A2238" s="13" t="s">
        <v>0</v>
      </c>
      <c r="B2238" s="13" t="s">
        <v>0</v>
      </c>
      <c r="C2238" s="13" t="s">
        <v>0</v>
      </c>
      <c r="D2238" s="103" t="s">
        <v>0</v>
      </c>
      <c r="E2238" s="103" t="s">
        <v>0</v>
      </c>
      <c r="F2238" s="103" t="s">
        <v>0</v>
      </c>
      <c r="G2238" s="13" t="s">
        <v>0</v>
      </c>
      <c r="H2238" s="10" t="s">
        <v>717</v>
      </c>
      <c r="I2238" s="11">
        <f>SUM(I2234,I2231,I2207)</f>
        <v>1387043</v>
      </c>
      <c r="J2238" s="11">
        <f t="shared" ref="J2238:Y2238" si="3356">SUM(J2234,J2231,J2207)</f>
        <v>101000</v>
      </c>
      <c r="K2238" s="11">
        <f t="shared" si="3356"/>
        <v>0</v>
      </c>
      <c r="L2238" s="11">
        <f t="shared" si="3356"/>
        <v>0</v>
      </c>
      <c r="M2238" s="11">
        <f t="shared" si="3356"/>
        <v>0</v>
      </c>
      <c r="N2238" s="11">
        <f t="shared" si="3356"/>
        <v>0</v>
      </c>
      <c r="O2238" s="11">
        <f t="shared" si="3356"/>
        <v>0</v>
      </c>
      <c r="P2238" s="11">
        <f t="shared" si="3356"/>
        <v>101000</v>
      </c>
      <c r="Q2238" s="11">
        <f t="shared" si="3356"/>
        <v>0</v>
      </c>
      <c r="R2238" s="11">
        <f t="shared" si="3356"/>
        <v>0</v>
      </c>
      <c r="S2238" s="11">
        <f t="shared" si="3356"/>
        <v>0</v>
      </c>
      <c r="T2238" s="11">
        <f t="shared" si="3356"/>
        <v>2500</v>
      </c>
      <c r="U2238" s="11">
        <f t="shared" si="3356"/>
        <v>0</v>
      </c>
      <c r="V2238" s="11">
        <f t="shared" si="3356"/>
        <v>40000</v>
      </c>
      <c r="W2238" s="11">
        <f t="shared" si="3356"/>
        <v>0</v>
      </c>
      <c r="X2238" s="11">
        <f t="shared" si="3356"/>
        <v>0</v>
      </c>
      <c r="Y2238" s="11">
        <f t="shared" si="3356"/>
        <v>13000</v>
      </c>
      <c r="Z2238" s="11">
        <v>55500</v>
      </c>
      <c r="AA2238" s="11">
        <v>45500</v>
      </c>
      <c r="AB2238" s="11">
        <f t="shared" ref="AB2238:AQ2238" si="3357">SUM(AB2234,AB2231,AB2207)</f>
        <v>0</v>
      </c>
      <c r="AC2238" s="11">
        <f t="shared" si="3357"/>
        <v>0</v>
      </c>
      <c r="AD2238" s="11">
        <f t="shared" si="3357"/>
        <v>0</v>
      </c>
      <c r="AE2238" s="11">
        <f t="shared" si="3357"/>
        <v>0</v>
      </c>
      <c r="AF2238" s="11">
        <f t="shared" si="3357"/>
        <v>0</v>
      </c>
      <c r="AG2238" s="11">
        <f t="shared" si="3357"/>
        <v>0</v>
      </c>
      <c r="AH2238" s="11">
        <f t="shared" si="3357"/>
        <v>0</v>
      </c>
      <c r="AI2238" s="11">
        <f t="shared" si="3357"/>
        <v>0</v>
      </c>
      <c r="AJ2238" s="11">
        <f t="shared" si="3357"/>
        <v>0</v>
      </c>
      <c r="AK2238" s="11">
        <f t="shared" si="3357"/>
        <v>0</v>
      </c>
      <c r="AL2238" s="11">
        <f t="shared" si="3357"/>
        <v>0</v>
      </c>
      <c r="AM2238" s="11">
        <f t="shared" si="3357"/>
        <v>0</v>
      </c>
      <c r="AN2238" s="11">
        <f t="shared" si="3357"/>
        <v>0</v>
      </c>
      <c r="AO2238" s="11">
        <f t="shared" si="3357"/>
        <v>0</v>
      </c>
      <c r="AP2238" s="11">
        <f t="shared" si="3357"/>
        <v>0</v>
      </c>
      <c r="AQ2238" s="11">
        <f t="shared" si="3357"/>
        <v>0</v>
      </c>
      <c r="AR2238" s="11">
        <v>0</v>
      </c>
      <c r="AS2238" s="11">
        <v>0</v>
      </c>
      <c r="AT2238" s="11">
        <f t="shared" ref="AT2238:BI2238" si="3358">SUM(AT2234,AT2231,AT2207)</f>
        <v>30000</v>
      </c>
      <c r="AU2238" s="11">
        <f t="shared" si="3358"/>
        <v>31507</v>
      </c>
      <c r="AV2238" s="11">
        <f t="shared" si="3358"/>
        <v>0</v>
      </c>
      <c r="AW2238" s="11">
        <f t="shared" si="3358"/>
        <v>0</v>
      </c>
      <c r="AX2238" s="11">
        <f t="shared" si="3358"/>
        <v>0</v>
      </c>
      <c r="AY2238" s="11">
        <f t="shared" si="3358"/>
        <v>0</v>
      </c>
      <c r="AZ2238" s="11">
        <f t="shared" si="3358"/>
        <v>61507</v>
      </c>
      <c r="BA2238" s="11">
        <f t="shared" si="3358"/>
        <v>0</v>
      </c>
      <c r="BB2238" s="11">
        <f t="shared" si="3358"/>
        <v>0</v>
      </c>
      <c r="BC2238" s="11">
        <f t="shared" si="3358"/>
        <v>31507</v>
      </c>
      <c r="BD2238" s="11">
        <f t="shared" si="3358"/>
        <v>0</v>
      </c>
      <c r="BE2238" s="11">
        <f t="shared" si="3358"/>
        <v>0</v>
      </c>
      <c r="BF2238" s="11">
        <f t="shared" si="3358"/>
        <v>0</v>
      </c>
      <c r="BG2238" s="11">
        <f t="shared" si="3358"/>
        <v>0</v>
      </c>
      <c r="BH2238" s="11">
        <f t="shared" si="3358"/>
        <v>0</v>
      </c>
      <c r="BI2238" s="11">
        <f t="shared" si="3358"/>
        <v>30000</v>
      </c>
      <c r="BJ2238" s="11">
        <v>61507</v>
      </c>
      <c r="BK2238" s="11">
        <v>0</v>
      </c>
    </row>
    <row r="2239" spans="1:63" ht="15.75" thickBot="1" x14ac:dyDescent="0.3">
      <c r="A2239" s="13" t="s">
        <v>0</v>
      </c>
      <c r="B2239" s="13" t="s">
        <v>0</v>
      </c>
      <c r="C2239" s="13" t="s">
        <v>0</v>
      </c>
      <c r="D2239" s="103" t="s">
        <v>0</v>
      </c>
      <c r="E2239" s="103" t="s">
        <v>0</v>
      </c>
      <c r="F2239" s="103" t="s">
        <v>0</v>
      </c>
      <c r="G2239" s="13" t="s">
        <v>0</v>
      </c>
      <c r="H2239" s="2" t="s">
        <v>55</v>
      </c>
      <c r="I2239" s="12">
        <v>30</v>
      </c>
      <c r="J2239" s="13" t="s">
        <v>0</v>
      </c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>
        <v>0</v>
      </c>
      <c r="AA2239" s="13"/>
      <c r="AB2239" s="13" t="s">
        <v>0</v>
      </c>
      <c r="AC2239" s="13"/>
      <c r="AD2239" s="13"/>
      <c r="AE2239" s="13"/>
      <c r="AF2239" s="13"/>
      <c r="AG2239" s="13"/>
      <c r="AH2239" s="13"/>
      <c r="AI2239" s="13"/>
      <c r="AJ2239" s="13"/>
      <c r="AK2239" s="13"/>
      <c r="AL2239" s="13"/>
      <c r="AM2239" s="13"/>
      <c r="AN2239" s="13"/>
      <c r="AO2239" s="13"/>
      <c r="AP2239" s="13"/>
      <c r="AQ2239" s="13"/>
      <c r="AR2239" s="13">
        <v>0</v>
      </c>
      <c r="AS2239" s="13"/>
      <c r="AT2239" s="13" t="s">
        <v>0</v>
      </c>
      <c r="AU2239" s="13"/>
      <c r="AV2239" s="13"/>
      <c r="AW2239" s="13"/>
      <c r="AX2239" s="13"/>
      <c r="AY2239" s="13"/>
      <c r="AZ2239" s="13"/>
      <c r="BA2239" s="13"/>
      <c r="BB2239" s="13"/>
      <c r="BC2239" s="13"/>
      <c r="BD2239" s="13"/>
      <c r="BE2239" s="13"/>
      <c r="BF2239" s="13"/>
      <c r="BG2239" s="13"/>
      <c r="BH2239" s="13"/>
      <c r="BI2239" s="13"/>
      <c r="BJ2239" s="13">
        <v>0</v>
      </c>
      <c r="BK2239" s="13"/>
    </row>
    <row r="2240" spans="1:63" ht="69.75" customHeight="1" thickBot="1" x14ac:dyDescent="0.3">
      <c r="A2240" s="148" t="s">
        <v>0</v>
      </c>
      <c r="B2240" s="148" t="s">
        <v>0</v>
      </c>
      <c r="C2240" s="148" t="s">
        <v>0</v>
      </c>
      <c r="D2240" s="151" t="s">
        <v>0</v>
      </c>
      <c r="E2240" s="151" t="s">
        <v>0</v>
      </c>
      <c r="F2240" s="151" t="s">
        <v>0</v>
      </c>
      <c r="G2240" s="154" t="s">
        <v>0</v>
      </c>
      <c r="H2240" s="5" t="s">
        <v>56</v>
      </c>
      <c r="I2240" s="5" t="s">
        <v>9</v>
      </c>
      <c r="J2240" s="94" t="s">
        <v>10</v>
      </c>
      <c r="K2240" s="94" t="s">
        <v>1602</v>
      </c>
      <c r="L2240" s="94" t="s">
        <v>1535</v>
      </c>
      <c r="M2240" s="94" t="s">
        <v>1591</v>
      </c>
      <c r="N2240" s="94" t="s">
        <v>1592</v>
      </c>
      <c r="O2240" s="94" t="s">
        <v>1593</v>
      </c>
      <c r="P2240" s="94" t="s">
        <v>1606</v>
      </c>
      <c r="Q2240" s="94" t="s">
        <v>1603</v>
      </c>
      <c r="R2240" s="94" t="s">
        <v>1594</v>
      </c>
      <c r="S2240" s="94" t="s">
        <v>1595</v>
      </c>
      <c r="T2240" s="94" t="s">
        <v>1596</v>
      </c>
      <c r="U2240" s="94" t="s">
        <v>1597</v>
      </c>
      <c r="V2240" s="94" t="s">
        <v>1598</v>
      </c>
      <c r="W2240" s="94" t="s">
        <v>1599</v>
      </c>
      <c r="X2240" s="94" t="s">
        <v>1604</v>
      </c>
      <c r="Y2240" s="94" t="s">
        <v>1605</v>
      </c>
      <c r="Z2240" s="94" t="s">
        <v>1600</v>
      </c>
      <c r="AA2240" s="94" t="s">
        <v>1601</v>
      </c>
      <c r="AB2240" s="95" t="s">
        <v>11</v>
      </c>
      <c r="AC2240" s="95" t="s">
        <v>1602</v>
      </c>
      <c r="AD2240" s="95" t="s">
        <v>1535</v>
      </c>
      <c r="AE2240" s="95" t="s">
        <v>1591</v>
      </c>
      <c r="AF2240" s="95" t="s">
        <v>1592</v>
      </c>
      <c r="AG2240" s="95" t="s">
        <v>1593</v>
      </c>
      <c r="AH2240" s="95" t="s">
        <v>1607</v>
      </c>
      <c r="AI2240" s="95" t="s">
        <v>1603</v>
      </c>
      <c r="AJ2240" s="95" t="s">
        <v>1594</v>
      </c>
      <c r="AK2240" s="95" t="s">
        <v>1595</v>
      </c>
      <c r="AL2240" s="95" t="s">
        <v>1596</v>
      </c>
      <c r="AM2240" s="95" t="s">
        <v>1597</v>
      </c>
      <c r="AN2240" s="95" t="s">
        <v>1598</v>
      </c>
      <c r="AO2240" s="95" t="s">
        <v>1599</v>
      </c>
      <c r="AP2240" s="95" t="s">
        <v>1604</v>
      </c>
      <c r="AQ2240" s="95" t="s">
        <v>1605</v>
      </c>
      <c r="AR2240" s="95" t="s">
        <v>1600</v>
      </c>
      <c r="AS2240" s="95" t="s">
        <v>1601</v>
      </c>
      <c r="AT2240" s="96" t="s">
        <v>12</v>
      </c>
      <c r="AU2240" s="96" t="s">
        <v>1602</v>
      </c>
      <c r="AV2240" s="96" t="s">
        <v>1535</v>
      </c>
      <c r="AW2240" s="96" t="s">
        <v>1591</v>
      </c>
      <c r="AX2240" s="96" t="s">
        <v>1592</v>
      </c>
      <c r="AY2240" s="96" t="s">
        <v>1593</v>
      </c>
      <c r="AZ2240" s="96" t="s">
        <v>1608</v>
      </c>
      <c r="BA2240" s="96" t="s">
        <v>1603</v>
      </c>
      <c r="BB2240" s="96" t="s">
        <v>1594</v>
      </c>
      <c r="BC2240" s="96" t="s">
        <v>1595</v>
      </c>
      <c r="BD2240" s="96" t="s">
        <v>1596</v>
      </c>
      <c r="BE2240" s="96" t="s">
        <v>1597</v>
      </c>
      <c r="BF2240" s="96" t="s">
        <v>1598</v>
      </c>
      <c r="BG2240" s="96" t="s">
        <v>1599</v>
      </c>
      <c r="BH2240" s="96" t="s">
        <v>1604</v>
      </c>
      <c r="BI2240" s="96" t="s">
        <v>1605</v>
      </c>
      <c r="BJ2240" s="96" t="s">
        <v>1600</v>
      </c>
      <c r="BK2240" s="96" t="s">
        <v>1601</v>
      </c>
    </row>
    <row r="2241" spans="1:63" x14ac:dyDescent="0.25">
      <c r="A2241" s="149"/>
      <c r="B2241" s="149"/>
      <c r="C2241" s="149"/>
      <c r="D2241" s="152"/>
      <c r="E2241" s="152"/>
      <c r="F2241" s="152"/>
      <c r="G2241" s="155"/>
      <c r="H2241" s="15" t="s">
        <v>0</v>
      </c>
      <c r="I2241" s="9" t="s">
        <v>13</v>
      </c>
      <c r="J2241" s="9">
        <v>1</v>
      </c>
      <c r="K2241" s="9">
        <v>2</v>
      </c>
      <c r="L2241" s="9">
        <v>3</v>
      </c>
      <c r="M2241" s="9">
        <v>4</v>
      </c>
      <c r="N2241" s="9">
        <v>5</v>
      </c>
      <c r="O2241" s="9">
        <v>6</v>
      </c>
      <c r="P2241" s="9">
        <v>7</v>
      </c>
      <c r="Q2241" s="9">
        <v>8</v>
      </c>
      <c r="R2241" s="9">
        <v>9</v>
      </c>
      <c r="S2241" s="9">
        <v>10</v>
      </c>
      <c r="T2241" s="9">
        <v>11</v>
      </c>
      <c r="U2241" s="9">
        <v>12</v>
      </c>
      <c r="V2241" s="9">
        <v>13</v>
      </c>
      <c r="W2241" s="9">
        <v>14</v>
      </c>
      <c r="X2241" s="9">
        <v>15</v>
      </c>
      <c r="Y2241" s="9">
        <v>16</v>
      </c>
      <c r="Z2241" s="9">
        <v>20</v>
      </c>
      <c r="AA2241" s="9">
        <v>21</v>
      </c>
      <c r="AB2241" s="9">
        <v>1</v>
      </c>
      <c r="AC2241" s="9">
        <v>2</v>
      </c>
      <c r="AD2241" s="9">
        <v>3</v>
      </c>
      <c r="AE2241" s="9">
        <v>4</v>
      </c>
      <c r="AF2241" s="9">
        <v>5</v>
      </c>
      <c r="AG2241" s="9">
        <v>6</v>
      </c>
      <c r="AH2241" s="9">
        <v>7</v>
      </c>
      <c r="AI2241" s="9">
        <v>8</v>
      </c>
      <c r="AJ2241" s="9">
        <v>9</v>
      </c>
      <c r="AK2241" s="9">
        <v>10</v>
      </c>
      <c r="AL2241" s="9">
        <v>11</v>
      </c>
      <c r="AM2241" s="9">
        <v>12</v>
      </c>
      <c r="AN2241" s="9">
        <v>13</v>
      </c>
      <c r="AO2241" s="9">
        <v>14</v>
      </c>
      <c r="AP2241" s="9">
        <v>15</v>
      </c>
      <c r="AQ2241" s="9">
        <v>16</v>
      </c>
      <c r="AR2241" s="9">
        <v>20</v>
      </c>
      <c r="AS2241" s="9">
        <v>21</v>
      </c>
      <c r="AT2241" s="9">
        <v>1</v>
      </c>
      <c r="AU2241" s="9">
        <v>2</v>
      </c>
      <c r="AV2241" s="9">
        <v>3</v>
      </c>
      <c r="AW2241" s="9">
        <v>4</v>
      </c>
      <c r="AX2241" s="9">
        <v>5</v>
      </c>
      <c r="AY2241" s="9">
        <v>6</v>
      </c>
      <c r="AZ2241" s="9">
        <v>7</v>
      </c>
      <c r="BA2241" s="9">
        <v>8</v>
      </c>
      <c r="BB2241" s="9">
        <v>9</v>
      </c>
      <c r="BC2241" s="9">
        <v>10</v>
      </c>
      <c r="BD2241" s="9">
        <v>11</v>
      </c>
      <c r="BE2241" s="9">
        <v>12</v>
      </c>
      <c r="BF2241" s="9">
        <v>13</v>
      </c>
      <c r="BG2241" s="9">
        <v>14</v>
      </c>
      <c r="BH2241" s="9">
        <v>15</v>
      </c>
      <c r="BI2241" s="9">
        <v>16</v>
      </c>
      <c r="BJ2241" s="9">
        <v>20</v>
      </c>
      <c r="BK2241" s="9">
        <v>21</v>
      </c>
    </row>
    <row r="2242" spans="1:63" x14ac:dyDescent="0.25">
      <c r="A2242" s="149"/>
      <c r="B2242" s="149"/>
      <c r="C2242" s="149"/>
      <c r="D2242" s="152"/>
      <c r="E2242" s="152"/>
      <c r="F2242" s="152"/>
      <c r="G2242" s="155"/>
      <c r="H2242" s="16" t="s">
        <v>66</v>
      </c>
      <c r="I2242" s="17">
        <f>SUM(I2238)</f>
        <v>1387043</v>
      </c>
      <c r="J2242" s="17">
        <f t="shared" ref="J2242:Y2242" si="3359">SUM(J2238)</f>
        <v>101000</v>
      </c>
      <c r="K2242" s="17">
        <f t="shared" si="3359"/>
        <v>0</v>
      </c>
      <c r="L2242" s="17">
        <f t="shared" si="3359"/>
        <v>0</v>
      </c>
      <c r="M2242" s="17">
        <f t="shared" si="3359"/>
        <v>0</v>
      </c>
      <c r="N2242" s="17">
        <f t="shared" si="3359"/>
        <v>0</v>
      </c>
      <c r="O2242" s="17">
        <f t="shared" si="3359"/>
        <v>0</v>
      </c>
      <c r="P2242" s="17">
        <f t="shared" ref="P2242" si="3360">SUM(P2238)</f>
        <v>101000</v>
      </c>
      <c r="Q2242" s="17">
        <f t="shared" si="3359"/>
        <v>0</v>
      </c>
      <c r="R2242" s="17">
        <f t="shared" si="3359"/>
        <v>0</v>
      </c>
      <c r="S2242" s="17">
        <f t="shared" si="3359"/>
        <v>0</v>
      </c>
      <c r="T2242" s="17">
        <f t="shared" si="3359"/>
        <v>2500</v>
      </c>
      <c r="U2242" s="17">
        <f t="shared" si="3359"/>
        <v>0</v>
      </c>
      <c r="V2242" s="17">
        <f t="shared" si="3359"/>
        <v>40000</v>
      </c>
      <c r="W2242" s="17">
        <f t="shared" si="3359"/>
        <v>0</v>
      </c>
      <c r="X2242" s="17">
        <f t="shared" si="3359"/>
        <v>0</v>
      </c>
      <c r="Y2242" s="17">
        <f t="shared" si="3359"/>
        <v>13000</v>
      </c>
      <c r="Z2242" s="17">
        <v>55500</v>
      </c>
      <c r="AA2242" s="17">
        <v>45500</v>
      </c>
      <c r="AB2242" s="17">
        <f t="shared" ref="AB2242:AQ2242" si="3361">SUM(AB2238)</f>
        <v>0</v>
      </c>
      <c r="AC2242" s="17">
        <f t="shared" si="3361"/>
        <v>0</v>
      </c>
      <c r="AD2242" s="17">
        <f t="shared" si="3361"/>
        <v>0</v>
      </c>
      <c r="AE2242" s="17">
        <f t="shared" si="3361"/>
        <v>0</v>
      </c>
      <c r="AF2242" s="17">
        <f t="shared" si="3361"/>
        <v>0</v>
      </c>
      <c r="AG2242" s="17">
        <f t="shared" si="3361"/>
        <v>0</v>
      </c>
      <c r="AH2242" s="17">
        <f t="shared" ref="AH2242" si="3362">SUM(AH2238)</f>
        <v>0</v>
      </c>
      <c r="AI2242" s="17">
        <f t="shared" si="3361"/>
        <v>0</v>
      </c>
      <c r="AJ2242" s="17">
        <f t="shared" si="3361"/>
        <v>0</v>
      </c>
      <c r="AK2242" s="17">
        <f t="shared" si="3361"/>
        <v>0</v>
      </c>
      <c r="AL2242" s="17">
        <f t="shared" si="3361"/>
        <v>0</v>
      </c>
      <c r="AM2242" s="17">
        <f t="shared" si="3361"/>
        <v>0</v>
      </c>
      <c r="AN2242" s="17">
        <f t="shared" si="3361"/>
        <v>0</v>
      </c>
      <c r="AO2242" s="17">
        <f t="shared" si="3361"/>
        <v>0</v>
      </c>
      <c r="AP2242" s="17">
        <f t="shared" si="3361"/>
        <v>0</v>
      </c>
      <c r="AQ2242" s="17">
        <f t="shared" si="3361"/>
        <v>0</v>
      </c>
      <c r="AR2242" s="17">
        <v>0</v>
      </c>
      <c r="AS2242" s="17">
        <v>0</v>
      </c>
      <c r="AT2242" s="17">
        <f t="shared" ref="AT2242:BI2242" si="3363">SUM(AT2238)</f>
        <v>30000</v>
      </c>
      <c r="AU2242" s="17">
        <f t="shared" si="3363"/>
        <v>31507</v>
      </c>
      <c r="AV2242" s="17">
        <f t="shared" si="3363"/>
        <v>0</v>
      </c>
      <c r="AW2242" s="17">
        <f t="shared" si="3363"/>
        <v>0</v>
      </c>
      <c r="AX2242" s="17">
        <f t="shared" si="3363"/>
        <v>0</v>
      </c>
      <c r="AY2242" s="17">
        <f t="shared" si="3363"/>
        <v>0</v>
      </c>
      <c r="AZ2242" s="17">
        <f t="shared" ref="AZ2242" si="3364">SUM(AZ2238)</f>
        <v>61507</v>
      </c>
      <c r="BA2242" s="17">
        <f t="shared" si="3363"/>
        <v>0</v>
      </c>
      <c r="BB2242" s="17">
        <f t="shared" si="3363"/>
        <v>0</v>
      </c>
      <c r="BC2242" s="17">
        <f t="shared" si="3363"/>
        <v>31507</v>
      </c>
      <c r="BD2242" s="17">
        <f t="shared" si="3363"/>
        <v>0</v>
      </c>
      <c r="BE2242" s="17">
        <f t="shared" si="3363"/>
        <v>0</v>
      </c>
      <c r="BF2242" s="17">
        <f t="shared" si="3363"/>
        <v>0</v>
      </c>
      <c r="BG2242" s="17">
        <f t="shared" si="3363"/>
        <v>0</v>
      </c>
      <c r="BH2242" s="17">
        <f t="shared" si="3363"/>
        <v>0</v>
      </c>
      <c r="BI2242" s="17">
        <f t="shared" si="3363"/>
        <v>30000</v>
      </c>
      <c r="BJ2242" s="17">
        <v>61507</v>
      </c>
      <c r="BK2242" s="17">
        <v>0</v>
      </c>
    </row>
    <row r="2243" spans="1:63" x14ac:dyDescent="0.25">
      <c r="A2243" s="150"/>
      <c r="B2243" s="150"/>
      <c r="C2243" s="150"/>
      <c r="D2243" s="153"/>
      <c r="E2243" s="153"/>
      <c r="F2243" s="153"/>
      <c r="G2243" s="156"/>
      <c r="H2243" s="18" t="s">
        <v>57</v>
      </c>
      <c r="I2243" s="17">
        <f>SUM(I2242)</f>
        <v>1387043</v>
      </c>
      <c r="J2243" s="17">
        <f t="shared" ref="J2243:Y2243" si="3365">SUM(J2242)</f>
        <v>101000</v>
      </c>
      <c r="K2243" s="17">
        <f t="shared" si="3365"/>
        <v>0</v>
      </c>
      <c r="L2243" s="17">
        <f t="shared" si="3365"/>
        <v>0</v>
      </c>
      <c r="M2243" s="17">
        <f t="shared" si="3365"/>
        <v>0</v>
      </c>
      <c r="N2243" s="17">
        <f t="shared" si="3365"/>
        <v>0</v>
      </c>
      <c r="O2243" s="17">
        <f t="shared" si="3365"/>
        <v>0</v>
      </c>
      <c r="P2243" s="17">
        <f t="shared" ref="P2243" si="3366">SUM(P2242)</f>
        <v>101000</v>
      </c>
      <c r="Q2243" s="17">
        <f t="shared" si="3365"/>
        <v>0</v>
      </c>
      <c r="R2243" s="17">
        <f t="shared" si="3365"/>
        <v>0</v>
      </c>
      <c r="S2243" s="17">
        <f t="shared" si="3365"/>
        <v>0</v>
      </c>
      <c r="T2243" s="17">
        <f t="shared" si="3365"/>
        <v>2500</v>
      </c>
      <c r="U2243" s="17">
        <f t="shared" si="3365"/>
        <v>0</v>
      </c>
      <c r="V2243" s="17">
        <f t="shared" si="3365"/>
        <v>40000</v>
      </c>
      <c r="W2243" s="17">
        <f t="shared" si="3365"/>
        <v>0</v>
      </c>
      <c r="X2243" s="17">
        <f t="shared" si="3365"/>
        <v>0</v>
      </c>
      <c r="Y2243" s="17">
        <f t="shared" si="3365"/>
        <v>13000</v>
      </c>
      <c r="Z2243" s="17">
        <v>55500</v>
      </c>
      <c r="AA2243" s="17">
        <v>45500</v>
      </c>
      <c r="AB2243" s="17">
        <f t="shared" ref="AB2243:AQ2243" si="3367">SUM(AB2242)</f>
        <v>0</v>
      </c>
      <c r="AC2243" s="17">
        <f t="shared" si="3367"/>
        <v>0</v>
      </c>
      <c r="AD2243" s="17">
        <f t="shared" si="3367"/>
        <v>0</v>
      </c>
      <c r="AE2243" s="17">
        <f t="shared" si="3367"/>
        <v>0</v>
      </c>
      <c r="AF2243" s="17">
        <f t="shared" si="3367"/>
        <v>0</v>
      </c>
      <c r="AG2243" s="17">
        <f t="shared" si="3367"/>
        <v>0</v>
      </c>
      <c r="AH2243" s="17">
        <f t="shared" ref="AH2243" si="3368">SUM(AH2242)</f>
        <v>0</v>
      </c>
      <c r="AI2243" s="17">
        <f t="shared" si="3367"/>
        <v>0</v>
      </c>
      <c r="AJ2243" s="17">
        <f t="shared" si="3367"/>
        <v>0</v>
      </c>
      <c r="AK2243" s="17">
        <f t="shared" si="3367"/>
        <v>0</v>
      </c>
      <c r="AL2243" s="17">
        <f t="shared" si="3367"/>
        <v>0</v>
      </c>
      <c r="AM2243" s="17">
        <f t="shared" si="3367"/>
        <v>0</v>
      </c>
      <c r="AN2243" s="17">
        <f t="shared" si="3367"/>
        <v>0</v>
      </c>
      <c r="AO2243" s="17">
        <f t="shared" si="3367"/>
        <v>0</v>
      </c>
      <c r="AP2243" s="17">
        <f t="shared" si="3367"/>
        <v>0</v>
      </c>
      <c r="AQ2243" s="17">
        <f t="shared" si="3367"/>
        <v>0</v>
      </c>
      <c r="AR2243" s="17">
        <v>0</v>
      </c>
      <c r="AS2243" s="17">
        <v>0</v>
      </c>
      <c r="AT2243" s="17">
        <f t="shared" ref="AT2243:BI2243" si="3369">SUM(AT2242)</f>
        <v>30000</v>
      </c>
      <c r="AU2243" s="17">
        <f t="shared" si="3369"/>
        <v>31507</v>
      </c>
      <c r="AV2243" s="17">
        <f t="shared" si="3369"/>
        <v>0</v>
      </c>
      <c r="AW2243" s="17">
        <f t="shared" si="3369"/>
        <v>0</v>
      </c>
      <c r="AX2243" s="17">
        <f t="shared" si="3369"/>
        <v>0</v>
      </c>
      <c r="AY2243" s="17">
        <f t="shared" si="3369"/>
        <v>0</v>
      </c>
      <c r="AZ2243" s="17">
        <f t="shared" ref="AZ2243" si="3370">SUM(AZ2242)</f>
        <v>61507</v>
      </c>
      <c r="BA2243" s="17">
        <f t="shared" si="3369"/>
        <v>0</v>
      </c>
      <c r="BB2243" s="17">
        <f t="shared" si="3369"/>
        <v>0</v>
      </c>
      <c r="BC2243" s="17">
        <f t="shared" si="3369"/>
        <v>31507</v>
      </c>
      <c r="BD2243" s="17">
        <f t="shared" si="3369"/>
        <v>0</v>
      </c>
      <c r="BE2243" s="17">
        <f t="shared" si="3369"/>
        <v>0</v>
      </c>
      <c r="BF2243" s="17">
        <f t="shared" si="3369"/>
        <v>0</v>
      </c>
      <c r="BG2243" s="17">
        <f t="shared" si="3369"/>
        <v>0</v>
      </c>
      <c r="BH2243" s="17">
        <f t="shared" si="3369"/>
        <v>0</v>
      </c>
      <c r="BI2243" s="17">
        <f t="shared" si="3369"/>
        <v>30000</v>
      </c>
      <c r="BJ2243" s="17">
        <v>61507</v>
      </c>
      <c r="BK2243" s="17">
        <v>0</v>
      </c>
    </row>
    <row r="2244" spans="1:63" x14ac:dyDescent="0.25">
      <c r="A2244" s="13" t="s">
        <v>0</v>
      </c>
      <c r="B2244" s="13" t="s">
        <v>0</v>
      </c>
      <c r="C2244" s="13" t="s">
        <v>0</v>
      </c>
      <c r="D2244" s="103" t="s">
        <v>0</v>
      </c>
      <c r="E2244" s="103" t="s">
        <v>0</v>
      </c>
      <c r="F2244" s="103" t="s">
        <v>0</v>
      </c>
      <c r="G2244" s="13" t="s">
        <v>0</v>
      </c>
      <c r="H2244" s="10" t="s">
        <v>718</v>
      </c>
      <c r="I2244" s="11">
        <f>SUM(I2238,I2196,I2155,I2112,I2071,I2030,I1980,I1938,I1895,I1854,I1812,I1770,I1729)</f>
        <v>27070689</v>
      </c>
      <c r="J2244" s="11">
        <f t="shared" ref="J2244:Y2244" si="3371">SUM(J2238,J2196,J2155,J2112,J2071,J2030,J1980,J1938,J1895,J1854,J1812,J1770,J1729)</f>
        <v>981500</v>
      </c>
      <c r="K2244" s="11">
        <f t="shared" si="3371"/>
        <v>0</v>
      </c>
      <c r="L2244" s="11">
        <f t="shared" si="3371"/>
        <v>0</v>
      </c>
      <c r="M2244" s="11">
        <f t="shared" si="3371"/>
        <v>232516</v>
      </c>
      <c r="N2244" s="11">
        <f t="shared" si="3371"/>
        <v>0</v>
      </c>
      <c r="O2244" s="11">
        <f t="shared" si="3371"/>
        <v>0</v>
      </c>
      <c r="P2244" s="11">
        <f t="shared" ref="P2244" si="3372">SUM(P2238,P2196,P2155,P2112,P2071,P2030,P1980,P1938,P1895,P1854,P1812,P1770,P1729)</f>
        <v>1214016</v>
      </c>
      <c r="Q2244" s="11">
        <f t="shared" si="3371"/>
        <v>70109</v>
      </c>
      <c r="R2244" s="11">
        <f t="shared" si="3371"/>
        <v>75662</v>
      </c>
      <c r="S2244" s="11">
        <f t="shared" si="3371"/>
        <v>112680</v>
      </c>
      <c r="T2244" s="11">
        <f t="shared" si="3371"/>
        <v>74464</v>
      </c>
      <c r="U2244" s="11">
        <f t="shared" si="3371"/>
        <v>118470</v>
      </c>
      <c r="V2244" s="11">
        <f t="shared" si="3371"/>
        <v>145894</v>
      </c>
      <c r="W2244" s="11">
        <f t="shared" si="3371"/>
        <v>154344</v>
      </c>
      <c r="X2244" s="11">
        <f t="shared" si="3371"/>
        <v>70615</v>
      </c>
      <c r="Y2244" s="11">
        <f t="shared" si="3371"/>
        <v>61970</v>
      </c>
      <c r="Z2244" s="11">
        <v>884208</v>
      </c>
      <c r="AA2244" s="11">
        <v>329808</v>
      </c>
      <c r="AB2244" s="11">
        <f t="shared" ref="AB2244:AQ2244" si="3373">SUM(AB2238,AB2196,AB2155,AB2112,AB2071,AB2030,AB1980,AB1938,AB1895,AB1854,AB1812,AB1770,AB1729)</f>
        <v>122040</v>
      </c>
      <c r="AC2244" s="11">
        <f t="shared" si="3373"/>
        <v>24273</v>
      </c>
      <c r="AD2244" s="11">
        <f t="shared" si="3373"/>
        <v>0</v>
      </c>
      <c r="AE2244" s="11">
        <f t="shared" si="3373"/>
        <v>25587</v>
      </c>
      <c r="AF2244" s="11">
        <f t="shared" si="3373"/>
        <v>0</v>
      </c>
      <c r="AG2244" s="11">
        <f t="shared" si="3373"/>
        <v>0</v>
      </c>
      <c r="AH2244" s="11">
        <f t="shared" ref="AH2244" si="3374">SUM(AH2238,AH2196,AH2155,AH2112,AH2071,AH2030,AH1980,AH1938,AH1895,AH1854,AH1812,AH1770,AH1729)</f>
        <v>171900</v>
      </c>
      <c r="AI2244" s="11">
        <f t="shared" si="3373"/>
        <v>0</v>
      </c>
      <c r="AJ2244" s="11">
        <f t="shared" si="3373"/>
        <v>0</v>
      </c>
      <c r="AK2244" s="11">
        <f t="shared" si="3373"/>
        <v>28512</v>
      </c>
      <c r="AL2244" s="11">
        <f t="shared" si="3373"/>
        <v>0</v>
      </c>
      <c r="AM2244" s="11">
        <f t="shared" si="3373"/>
        <v>0</v>
      </c>
      <c r="AN2244" s="11">
        <f t="shared" si="3373"/>
        <v>8284</v>
      </c>
      <c r="AO2244" s="11">
        <f t="shared" si="3373"/>
        <v>0</v>
      </c>
      <c r="AP2244" s="11">
        <f t="shared" si="3373"/>
        <v>17303</v>
      </c>
      <c r="AQ2244" s="11">
        <f t="shared" si="3373"/>
        <v>4574</v>
      </c>
      <c r="AR2244" s="11">
        <v>58673</v>
      </c>
      <c r="AS2244" s="11">
        <v>113227</v>
      </c>
      <c r="AT2244" s="11">
        <f t="shared" ref="AT2244:BI2244" si="3375">SUM(AT2238,AT2196,AT2155,AT2112,AT2071,AT2030,AT1980,AT1938,AT1895,AT1854,AT1812,AT1770,AT1729)</f>
        <v>531100</v>
      </c>
      <c r="AU2244" s="11">
        <f t="shared" si="3375"/>
        <v>238912</v>
      </c>
      <c r="AV2244" s="11">
        <f t="shared" si="3375"/>
        <v>0</v>
      </c>
      <c r="AW2244" s="11">
        <f t="shared" si="3375"/>
        <v>395495</v>
      </c>
      <c r="AX2244" s="11">
        <f t="shared" si="3375"/>
        <v>0</v>
      </c>
      <c r="AY2244" s="11">
        <f t="shared" si="3375"/>
        <v>0</v>
      </c>
      <c r="AZ2244" s="11">
        <f t="shared" ref="AZ2244" si="3376">SUM(AZ2238,AZ2196,AZ2155,AZ2112,AZ2071,AZ2030,AZ1980,AZ1938,AZ1895,AZ1854,AZ1812,AZ1770,AZ1729)</f>
        <v>1165507</v>
      </c>
      <c r="BA2244" s="11">
        <f t="shared" si="3375"/>
        <v>16000</v>
      </c>
      <c r="BB2244" s="11">
        <f t="shared" si="3375"/>
        <v>95000</v>
      </c>
      <c r="BC2244" s="11">
        <f t="shared" si="3375"/>
        <v>277912</v>
      </c>
      <c r="BD2244" s="11">
        <f t="shared" si="3375"/>
        <v>45001</v>
      </c>
      <c r="BE2244" s="11">
        <f t="shared" si="3375"/>
        <v>28000</v>
      </c>
      <c r="BF2244" s="11">
        <f t="shared" si="3375"/>
        <v>26000</v>
      </c>
      <c r="BG2244" s="11">
        <f t="shared" si="3375"/>
        <v>84877</v>
      </c>
      <c r="BH2244" s="11">
        <f t="shared" si="3375"/>
        <v>143184</v>
      </c>
      <c r="BI2244" s="11">
        <f t="shared" si="3375"/>
        <v>68933</v>
      </c>
      <c r="BJ2244" s="11">
        <v>784907</v>
      </c>
      <c r="BK2244" s="11">
        <v>380600</v>
      </c>
    </row>
    <row r="2245" spans="1:63" x14ac:dyDescent="0.25">
      <c r="A2245" s="13" t="s">
        <v>0</v>
      </c>
      <c r="B2245" s="13" t="s">
        <v>0</v>
      </c>
      <c r="C2245" s="13" t="s">
        <v>0</v>
      </c>
      <c r="D2245" s="103" t="s">
        <v>0</v>
      </c>
      <c r="E2245" s="103" t="s">
        <v>0</v>
      </c>
      <c r="F2245" s="103" t="s">
        <v>0</v>
      </c>
      <c r="G2245" s="13" t="s">
        <v>0</v>
      </c>
      <c r="H2245" s="2" t="s">
        <v>55</v>
      </c>
      <c r="I2245" s="12">
        <f>SUM(I2239,I2197,I2156,I2113,I2072,I2031,I1981,I1939,I1896,I1855,I1813,I1771,I1730)</f>
        <v>627</v>
      </c>
      <c r="J2245" s="13" t="s">
        <v>0</v>
      </c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>
        <v>0</v>
      </c>
      <c r="AA2245" s="13"/>
      <c r="AB2245" s="13" t="s">
        <v>0</v>
      </c>
      <c r="AC2245" s="13"/>
      <c r="AD2245" s="13"/>
      <c r="AE2245" s="13"/>
      <c r="AF2245" s="13"/>
      <c r="AG2245" s="13"/>
      <c r="AH2245" s="13"/>
      <c r="AI2245" s="13"/>
      <c r="AJ2245" s="13"/>
      <c r="AK2245" s="13"/>
      <c r="AL2245" s="13"/>
      <c r="AM2245" s="13"/>
      <c r="AN2245" s="13"/>
      <c r="AO2245" s="13"/>
      <c r="AP2245" s="13"/>
      <c r="AQ2245" s="13"/>
      <c r="AR2245" s="13">
        <v>0</v>
      </c>
      <c r="AS2245" s="13"/>
      <c r="AT2245" s="13" t="s">
        <v>0</v>
      </c>
      <c r="AU2245" s="13"/>
      <c r="AV2245" s="13"/>
      <c r="AW2245" s="13"/>
      <c r="AX2245" s="13"/>
      <c r="AY2245" s="13"/>
      <c r="AZ2245" s="13"/>
      <c r="BA2245" s="13"/>
      <c r="BB2245" s="13"/>
      <c r="BC2245" s="13"/>
      <c r="BD2245" s="13"/>
      <c r="BE2245" s="13"/>
      <c r="BF2245" s="13"/>
      <c r="BG2245" s="13"/>
      <c r="BH2245" s="13"/>
      <c r="BI2245" s="13"/>
      <c r="BJ2245" s="13">
        <v>0</v>
      </c>
      <c r="BK2245" s="13"/>
    </row>
    <row r="2246" spans="1:63" x14ac:dyDescent="0.25">
      <c r="A2246" s="13" t="s">
        <v>0</v>
      </c>
      <c r="B2246" s="13" t="s">
        <v>0</v>
      </c>
      <c r="C2246" s="13" t="s">
        <v>0</v>
      </c>
      <c r="D2246" s="103" t="s">
        <v>0</v>
      </c>
      <c r="E2246" s="103" t="s">
        <v>0</v>
      </c>
      <c r="F2246" s="103" t="s">
        <v>0</v>
      </c>
      <c r="G2246" s="13" t="s">
        <v>0</v>
      </c>
      <c r="H2246" s="20" t="s">
        <v>0</v>
      </c>
      <c r="I2246" s="21" t="s">
        <v>0</v>
      </c>
      <c r="J2246" s="21" t="s">
        <v>0</v>
      </c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>
        <v>0</v>
      </c>
      <c r="AA2246" s="21">
        <v>0</v>
      </c>
      <c r="AB2246" s="21" t="s">
        <v>0</v>
      </c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>
        <v>0</v>
      </c>
      <c r="AS2246" s="21">
        <v>0</v>
      </c>
      <c r="AT2246" s="21" t="s">
        <v>0</v>
      </c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>
        <v>0</v>
      </c>
      <c r="BK2246" s="21">
        <v>0</v>
      </c>
    </row>
    <row r="2247" spans="1:63" x14ac:dyDescent="0.25">
      <c r="A2247" s="13" t="s">
        <v>0</v>
      </c>
      <c r="B2247" s="13" t="s">
        <v>0</v>
      </c>
      <c r="C2247" s="13" t="s">
        <v>0</v>
      </c>
      <c r="D2247" s="103" t="s">
        <v>0</v>
      </c>
      <c r="E2247" s="103" t="s">
        <v>0</v>
      </c>
      <c r="F2247" s="103" t="s">
        <v>0</v>
      </c>
      <c r="G2247" s="13" t="s">
        <v>0</v>
      </c>
      <c r="H2247" s="10" t="s">
        <v>719</v>
      </c>
      <c r="I2247" s="22">
        <f>SUM(I2244,I1642)</f>
        <v>45890689</v>
      </c>
      <c r="J2247" s="22">
        <f t="shared" ref="J2247:Y2247" si="3377">SUM(J2244,J1642)</f>
        <v>981500</v>
      </c>
      <c r="K2247" s="22">
        <f t="shared" si="3377"/>
        <v>0</v>
      </c>
      <c r="L2247" s="22">
        <f t="shared" si="3377"/>
        <v>0</v>
      </c>
      <c r="M2247" s="22">
        <f t="shared" si="3377"/>
        <v>232516</v>
      </c>
      <c r="N2247" s="22">
        <f t="shared" si="3377"/>
        <v>0</v>
      </c>
      <c r="O2247" s="22">
        <f t="shared" si="3377"/>
        <v>0</v>
      </c>
      <c r="P2247" s="22">
        <f t="shared" si="3377"/>
        <v>1214016</v>
      </c>
      <c r="Q2247" s="22">
        <f t="shared" si="3377"/>
        <v>70109</v>
      </c>
      <c r="R2247" s="22">
        <f t="shared" si="3377"/>
        <v>75662</v>
      </c>
      <c r="S2247" s="22">
        <f t="shared" si="3377"/>
        <v>112680</v>
      </c>
      <c r="T2247" s="22">
        <f t="shared" si="3377"/>
        <v>74464</v>
      </c>
      <c r="U2247" s="22">
        <f t="shared" si="3377"/>
        <v>118470</v>
      </c>
      <c r="V2247" s="22">
        <f t="shared" si="3377"/>
        <v>145894</v>
      </c>
      <c r="W2247" s="22">
        <f t="shared" si="3377"/>
        <v>154344</v>
      </c>
      <c r="X2247" s="22">
        <f t="shared" si="3377"/>
        <v>70615</v>
      </c>
      <c r="Y2247" s="22">
        <f t="shared" si="3377"/>
        <v>61970</v>
      </c>
      <c r="Z2247" s="22">
        <v>884208</v>
      </c>
      <c r="AA2247" s="22">
        <v>329808</v>
      </c>
      <c r="AB2247" s="22">
        <f t="shared" ref="AB2247:AQ2247" si="3378">SUM(AB2244,AB1642)</f>
        <v>122040</v>
      </c>
      <c r="AC2247" s="22">
        <f t="shared" si="3378"/>
        <v>24273</v>
      </c>
      <c r="AD2247" s="22">
        <f t="shared" si="3378"/>
        <v>0</v>
      </c>
      <c r="AE2247" s="22">
        <f t="shared" si="3378"/>
        <v>25587</v>
      </c>
      <c r="AF2247" s="22">
        <f t="shared" si="3378"/>
        <v>0</v>
      </c>
      <c r="AG2247" s="22">
        <f t="shared" si="3378"/>
        <v>0</v>
      </c>
      <c r="AH2247" s="22">
        <f t="shared" si="3378"/>
        <v>171900</v>
      </c>
      <c r="AI2247" s="22">
        <f t="shared" si="3378"/>
        <v>0</v>
      </c>
      <c r="AJ2247" s="22">
        <f t="shared" si="3378"/>
        <v>0</v>
      </c>
      <c r="AK2247" s="22">
        <f t="shared" si="3378"/>
        <v>28512</v>
      </c>
      <c r="AL2247" s="22">
        <f t="shared" si="3378"/>
        <v>0</v>
      </c>
      <c r="AM2247" s="22">
        <f t="shared" si="3378"/>
        <v>0</v>
      </c>
      <c r="AN2247" s="22">
        <f t="shared" si="3378"/>
        <v>8284</v>
      </c>
      <c r="AO2247" s="22">
        <f t="shared" si="3378"/>
        <v>0</v>
      </c>
      <c r="AP2247" s="22">
        <f t="shared" si="3378"/>
        <v>17303</v>
      </c>
      <c r="AQ2247" s="22">
        <f t="shared" si="3378"/>
        <v>4574</v>
      </c>
      <c r="AR2247" s="22">
        <v>58673</v>
      </c>
      <c r="AS2247" s="22">
        <v>113227</v>
      </c>
      <c r="AT2247" s="22">
        <f t="shared" ref="AT2247:BI2247" si="3379">SUM(AT2244,AT1642)</f>
        <v>2531100</v>
      </c>
      <c r="AU2247" s="22">
        <f t="shared" si="3379"/>
        <v>238912</v>
      </c>
      <c r="AV2247" s="22">
        <f t="shared" si="3379"/>
        <v>0</v>
      </c>
      <c r="AW2247" s="22">
        <f t="shared" si="3379"/>
        <v>395495</v>
      </c>
      <c r="AX2247" s="22">
        <f t="shared" si="3379"/>
        <v>0</v>
      </c>
      <c r="AY2247" s="22">
        <f t="shared" si="3379"/>
        <v>0</v>
      </c>
      <c r="AZ2247" s="22">
        <f t="shared" si="3379"/>
        <v>3165507</v>
      </c>
      <c r="BA2247" s="22">
        <f t="shared" si="3379"/>
        <v>16000</v>
      </c>
      <c r="BB2247" s="22">
        <f t="shared" si="3379"/>
        <v>95000</v>
      </c>
      <c r="BC2247" s="22">
        <f t="shared" si="3379"/>
        <v>277912</v>
      </c>
      <c r="BD2247" s="22">
        <f t="shared" si="3379"/>
        <v>45001</v>
      </c>
      <c r="BE2247" s="22">
        <f t="shared" si="3379"/>
        <v>28000</v>
      </c>
      <c r="BF2247" s="22">
        <f t="shared" si="3379"/>
        <v>26000</v>
      </c>
      <c r="BG2247" s="22">
        <f t="shared" si="3379"/>
        <v>84877</v>
      </c>
      <c r="BH2247" s="22">
        <f t="shared" si="3379"/>
        <v>143184</v>
      </c>
      <c r="BI2247" s="22">
        <f t="shared" si="3379"/>
        <v>68933</v>
      </c>
      <c r="BJ2247" s="22">
        <v>784907</v>
      </c>
      <c r="BK2247" s="22">
        <v>2380600</v>
      </c>
    </row>
    <row r="2248" spans="1:63" x14ac:dyDescent="0.25">
      <c r="A2248" s="13" t="s">
        <v>0</v>
      </c>
      <c r="B2248" s="13" t="s">
        <v>0</v>
      </c>
      <c r="C2248" s="13" t="s">
        <v>0</v>
      </c>
      <c r="D2248" s="103" t="s">
        <v>0</v>
      </c>
      <c r="E2248" s="103" t="s">
        <v>0</v>
      </c>
      <c r="F2248" s="103" t="s">
        <v>0</v>
      </c>
      <c r="G2248" s="13" t="s">
        <v>0</v>
      </c>
      <c r="H2248" s="2" t="s">
        <v>63</v>
      </c>
      <c r="I2248" s="12">
        <f>SUM(I2245,I1643)</f>
        <v>642</v>
      </c>
      <c r="J2248" s="13" t="s">
        <v>0</v>
      </c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>
        <v>0</v>
      </c>
      <c r="AA2248" s="13"/>
      <c r="AB2248" s="13" t="s">
        <v>0</v>
      </c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>
        <v>0</v>
      </c>
      <c r="AS2248" s="13"/>
      <c r="AT2248" s="13" t="s">
        <v>0</v>
      </c>
      <c r="AU2248" s="13"/>
      <c r="AV2248" s="13"/>
      <c r="AW2248" s="13"/>
      <c r="AX2248" s="13"/>
      <c r="AY2248" s="13"/>
      <c r="AZ2248" s="13"/>
      <c r="BA2248" s="13"/>
      <c r="BB2248" s="13"/>
      <c r="BC2248" s="13"/>
      <c r="BD2248" s="13"/>
      <c r="BE2248" s="13"/>
      <c r="BF2248" s="13"/>
      <c r="BG2248" s="13"/>
      <c r="BH2248" s="13"/>
      <c r="BI2248" s="13"/>
      <c r="BJ2248" s="13">
        <v>0</v>
      </c>
      <c r="BK2248" s="13"/>
    </row>
    <row r="2249" spans="1:63" ht="33.75" x14ac:dyDescent="0.25">
      <c r="A2249" s="1" t="s">
        <v>720</v>
      </c>
      <c r="B2249" s="2" t="s">
        <v>0</v>
      </c>
      <c r="C2249" s="2" t="s">
        <v>0</v>
      </c>
      <c r="D2249" s="106" t="s">
        <v>0</v>
      </c>
      <c r="E2249" s="106" t="s">
        <v>0</v>
      </c>
      <c r="F2249" s="106" t="s">
        <v>0</v>
      </c>
      <c r="G2249" s="2" t="s">
        <v>0</v>
      </c>
      <c r="H2249" s="2" t="s">
        <v>721</v>
      </c>
      <c r="I2249" s="3" t="s">
        <v>0</v>
      </c>
      <c r="J2249" s="3" t="s">
        <v>0</v>
      </c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>
        <v>0</v>
      </c>
      <c r="AA2249" s="3">
        <v>0</v>
      </c>
      <c r="AB2249" s="3" t="s">
        <v>0</v>
      </c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>
        <v>0</v>
      </c>
      <c r="AS2249" s="3">
        <v>0</v>
      </c>
      <c r="AT2249" s="3" t="s">
        <v>0</v>
      </c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>
        <v>0</v>
      </c>
      <c r="BK2249" s="3">
        <v>0</v>
      </c>
    </row>
    <row r="2250" spans="1:63" ht="15.75" thickBot="1" x14ac:dyDescent="0.3">
      <c r="A2250" s="1" t="s">
        <v>720</v>
      </c>
      <c r="B2250" s="1" t="s">
        <v>1</v>
      </c>
      <c r="C2250" s="4" t="s">
        <v>0</v>
      </c>
      <c r="D2250" s="107" t="s">
        <v>0</v>
      </c>
      <c r="E2250" s="106" t="s">
        <v>0</v>
      </c>
      <c r="F2250" s="106" t="s">
        <v>0</v>
      </c>
      <c r="G2250" s="2" t="s">
        <v>0</v>
      </c>
      <c r="H2250" s="2" t="s">
        <v>0</v>
      </c>
      <c r="I2250" s="3" t="s">
        <v>0</v>
      </c>
      <c r="J2250" s="3" t="s">
        <v>0</v>
      </c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>
        <v>0</v>
      </c>
      <c r="AA2250" s="3">
        <v>0</v>
      </c>
      <c r="AB2250" s="3" t="s">
        <v>0</v>
      </c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>
        <v>0</v>
      </c>
      <c r="AS2250" s="3">
        <v>0</v>
      </c>
      <c r="AT2250" s="3" t="s">
        <v>0</v>
      </c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>
        <v>0</v>
      </c>
      <c r="BK2250" s="3">
        <v>0</v>
      </c>
    </row>
    <row r="2251" spans="1:63" ht="69.75" customHeight="1" thickBot="1" x14ac:dyDescent="0.3">
      <c r="A2251" s="5" t="s">
        <v>2</v>
      </c>
      <c r="B2251" s="5" t="s">
        <v>3</v>
      </c>
      <c r="C2251" s="5" t="s">
        <v>4</v>
      </c>
      <c r="D2251" s="108" t="s">
        <v>0</v>
      </c>
      <c r="E2251" s="116" t="s">
        <v>5</v>
      </c>
      <c r="F2251" s="116" t="s">
        <v>6</v>
      </c>
      <c r="G2251" s="5" t="s">
        <v>7</v>
      </c>
      <c r="H2251" s="5" t="s">
        <v>8</v>
      </c>
      <c r="I2251" s="5" t="s">
        <v>9</v>
      </c>
      <c r="J2251" s="94" t="s">
        <v>10</v>
      </c>
      <c r="K2251" s="94" t="s">
        <v>1602</v>
      </c>
      <c r="L2251" s="94" t="s">
        <v>1535</v>
      </c>
      <c r="M2251" s="94" t="s">
        <v>1591</v>
      </c>
      <c r="N2251" s="94" t="s">
        <v>1592</v>
      </c>
      <c r="O2251" s="94" t="s">
        <v>1593</v>
      </c>
      <c r="P2251" s="94" t="s">
        <v>1606</v>
      </c>
      <c r="Q2251" s="94" t="s">
        <v>1603</v>
      </c>
      <c r="R2251" s="94" t="s">
        <v>1594</v>
      </c>
      <c r="S2251" s="94" t="s">
        <v>1595</v>
      </c>
      <c r="T2251" s="94" t="s">
        <v>1596</v>
      </c>
      <c r="U2251" s="94" t="s">
        <v>1597</v>
      </c>
      <c r="V2251" s="94" t="s">
        <v>1598</v>
      </c>
      <c r="W2251" s="94" t="s">
        <v>1599</v>
      </c>
      <c r="X2251" s="94" t="s">
        <v>1604</v>
      </c>
      <c r="Y2251" s="94" t="s">
        <v>1605</v>
      </c>
      <c r="Z2251" s="94" t="s">
        <v>1600</v>
      </c>
      <c r="AA2251" s="94" t="s">
        <v>1601</v>
      </c>
      <c r="AB2251" s="95" t="s">
        <v>11</v>
      </c>
      <c r="AC2251" s="95" t="s">
        <v>1602</v>
      </c>
      <c r="AD2251" s="95" t="s">
        <v>1535</v>
      </c>
      <c r="AE2251" s="95" t="s">
        <v>1591</v>
      </c>
      <c r="AF2251" s="95" t="s">
        <v>1592</v>
      </c>
      <c r="AG2251" s="95" t="s">
        <v>1593</v>
      </c>
      <c r="AH2251" s="95" t="s">
        <v>1607</v>
      </c>
      <c r="AI2251" s="95" t="s">
        <v>1603</v>
      </c>
      <c r="AJ2251" s="95" t="s">
        <v>1594</v>
      </c>
      <c r="AK2251" s="95" t="s">
        <v>1595</v>
      </c>
      <c r="AL2251" s="95" t="s">
        <v>1596</v>
      </c>
      <c r="AM2251" s="95" t="s">
        <v>1597</v>
      </c>
      <c r="AN2251" s="95" t="s">
        <v>1598</v>
      </c>
      <c r="AO2251" s="95" t="s">
        <v>1599</v>
      </c>
      <c r="AP2251" s="95" t="s">
        <v>1604</v>
      </c>
      <c r="AQ2251" s="95" t="s">
        <v>1605</v>
      </c>
      <c r="AR2251" s="95" t="s">
        <v>1600</v>
      </c>
      <c r="AS2251" s="95" t="s">
        <v>1601</v>
      </c>
      <c r="AT2251" s="96" t="s">
        <v>12</v>
      </c>
      <c r="AU2251" s="96" t="s">
        <v>1602</v>
      </c>
      <c r="AV2251" s="96" t="s">
        <v>1535</v>
      </c>
      <c r="AW2251" s="96" t="s">
        <v>1591</v>
      </c>
      <c r="AX2251" s="96" t="s">
        <v>1592</v>
      </c>
      <c r="AY2251" s="96" t="s">
        <v>1593</v>
      </c>
      <c r="AZ2251" s="96" t="s">
        <v>1608</v>
      </c>
      <c r="BA2251" s="96" t="s">
        <v>1603</v>
      </c>
      <c r="BB2251" s="96" t="s">
        <v>1594</v>
      </c>
      <c r="BC2251" s="96" t="s">
        <v>1595</v>
      </c>
      <c r="BD2251" s="96" t="s">
        <v>1596</v>
      </c>
      <c r="BE2251" s="96" t="s">
        <v>1597</v>
      </c>
      <c r="BF2251" s="96" t="s">
        <v>1598</v>
      </c>
      <c r="BG2251" s="96" t="s">
        <v>1599</v>
      </c>
      <c r="BH2251" s="96" t="s">
        <v>1604</v>
      </c>
      <c r="BI2251" s="96" t="s">
        <v>1605</v>
      </c>
      <c r="BJ2251" s="96" t="s">
        <v>1600</v>
      </c>
      <c r="BK2251" s="96" t="s">
        <v>1601</v>
      </c>
    </row>
    <row r="2252" spans="1:63" x14ac:dyDescent="0.25">
      <c r="A2252" s="6" t="s">
        <v>0</v>
      </c>
      <c r="B2252" s="6" t="s">
        <v>0</v>
      </c>
      <c r="C2252" s="6" t="s">
        <v>0</v>
      </c>
      <c r="D2252" s="109" t="s">
        <v>0</v>
      </c>
      <c r="E2252" s="109" t="s">
        <v>0</v>
      </c>
      <c r="F2252" s="125" t="s">
        <v>0</v>
      </c>
      <c r="G2252" s="7" t="s">
        <v>0</v>
      </c>
      <c r="H2252" s="8" t="s">
        <v>0</v>
      </c>
      <c r="I2252" s="9" t="s">
        <v>13</v>
      </c>
      <c r="J2252" s="9">
        <v>1</v>
      </c>
      <c r="K2252" s="9">
        <v>2</v>
      </c>
      <c r="L2252" s="9">
        <v>3</v>
      </c>
      <c r="M2252" s="9">
        <v>4</v>
      </c>
      <c r="N2252" s="9">
        <v>5</v>
      </c>
      <c r="O2252" s="9">
        <v>6</v>
      </c>
      <c r="P2252" s="9">
        <v>7</v>
      </c>
      <c r="Q2252" s="9">
        <v>8</v>
      </c>
      <c r="R2252" s="9">
        <v>9</v>
      </c>
      <c r="S2252" s="9">
        <v>10</v>
      </c>
      <c r="T2252" s="9">
        <v>11</v>
      </c>
      <c r="U2252" s="9">
        <v>12</v>
      </c>
      <c r="V2252" s="9">
        <v>13</v>
      </c>
      <c r="W2252" s="9">
        <v>14</v>
      </c>
      <c r="X2252" s="9">
        <v>15</v>
      </c>
      <c r="Y2252" s="9">
        <v>16</v>
      </c>
      <c r="Z2252" s="9">
        <v>20</v>
      </c>
      <c r="AA2252" s="9">
        <v>21</v>
      </c>
      <c r="AB2252" s="9">
        <v>1</v>
      </c>
      <c r="AC2252" s="9">
        <v>2</v>
      </c>
      <c r="AD2252" s="9">
        <v>3</v>
      </c>
      <c r="AE2252" s="9">
        <v>4</v>
      </c>
      <c r="AF2252" s="9">
        <v>5</v>
      </c>
      <c r="AG2252" s="9">
        <v>6</v>
      </c>
      <c r="AH2252" s="9">
        <v>7</v>
      </c>
      <c r="AI2252" s="9">
        <v>8</v>
      </c>
      <c r="AJ2252" s="9">
        <v>9</v>
      </c>
      <c r="AK2252" s="9">
        <v>10</v>
      </c>
      <c r="AL2252" s="9">
        <v>11</v>
      </c>
      <c r="AM2252" s="9">
        <v>12</v>
      </c>
      <c r="AN2252" s="9">
        <v>13</v>
      </c>
      <c r="AO2252" s="9">
        <v>14</v>
      </c>
      <c r="AP2252" s="9">
        <v>15</v>
      </c>
      <c r="AQ2252" s="9">
        <v>16</v>
      </c>
      <c r="AR2252" s="9">
        <v>20</v>
      </c>
      <c r="AS2252" s="9">
        <v>21</v>
      </c>
      <c r="AT2252" s="9">
        <v>1</v>
      </c>
      <c r="AU2252" s="9">
        <v>2</v>
      </c>
      <c r="AV2252" s="9">
        <v>3</v>
      </c>
      <c r="AW2252" s="9">
        <v>4</v>
      </c>
      <c r="AX2252" s="9">
        <v>5</v>
      </c>
      <c r="AY2252" s="9">
        <v>6</v>
      </c>
      <c r="AZ2252" s="9">
        <v>7</v>
      </c>
      <c r="BA2252" s="9">
        <v>8</v>
      </c>
      <c r="BB2252" s="9">
        <v>9</v>
      </c>
      <c r="BC2252" s="9">
        <v>10</v>
      </c>
      <c r="BD2252" s="9">
        <v>11</v>
      </c>
      <c r="BE2252" s="9">
        <v>12</v>
      </c>
      <c r="BF2252" s="9">
        <v>13</v>
      </c>
      <c r="BG2252" s="9">
        <v>14</v>
      </c>
      <c r="BH2252" s="9">
        <v>15</v>
      </c>
      <c r="BI2252" s="9">
        <v>16</v>
      </c>
      <c r="BJ2252" s="9">
        <v>20</v>
      </c>
      <c r="BK2252" s="9">
        <v>21</v>
      </c>
    </row>
    <row r="2253" spans="1:63" ht="33.75" x14ac:dyDescent="0.25">
      <c r="A2253" s="1" t="s">
        <v>720</v>
      </c>
      <c r="B2253" s="1" t="s">
        <v>1</v>
      </c>
      <c r="C2253" s="4" t="s">
        <v>14</v>
      </c>
      <c r="D2253" s="107" t="s">
        <v>722</v>
      </c>
      <c r="E2253" s="106" t="s">
        <v>0</v>
      </c>
      <c r="F2253" s="106" t="s">
        <v>0</v>
      </c>
      <c r="G2253" s="2" t="s">
        <v>0</v>
      </c>
      <c r="H2253" s="2" t="s">
        <v>721</v>
      </c>
      <c r="I2253" s="3" t="s">
        <v>0</v>
      </c>
      <c r="J2253" s="3" t="s">
        <v>0</v>
      </c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>
        <v>0</v>
      </c>
      <c r="AA2253" s="3">
        <v>0</v>
      </c>
      <c r="AB2253" s="3" t="s">
        <v>0</v>
      </c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>
        <v>0</v>
      </c>
      <c r="AS2253" s="3">
        <v>0</v>
      </c>
      <c r="AT2253" s="3" t="s">
        <v>0</v>
      </c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>
        <v>0</v>
      </c>
      <c r="BK2253" s="3">
        <v>0</v>
      </c>
    </row>
    <row r="2254" spans="1:63" ht="33.75" x14ac:dyDescent="0.25">
      <c r="A2254" s="1" t="s">
        <v>0</v>
      </c>
      <c r="B2254" s="1" t="s">
        <v>0</v>
      </c>
      <c r="C2254" s="1" t="s">
        <v>0</v>
      </c>
      <c r="D2254" s="106" t="s">
        <v>0</v>
      </c>
      <c r="E2254" s="106" t="s">
        <v>0</v>
      </c>
      <c r="F2254" s="106" t="s">
        <v>0</v>
      </c>
      <c r="G2254" s="2" t="s">
        <v>0</v>
      </c>
      <c r="H2254" s="10" t="s">
        <v>15</v>
      </c>
      <c r="I2254" s="11">
        <f>SUM(I2255,I2263,I2265)</f>
        <v>1473162</v>
      </c>
      <c r="J2254" s="11">
        <f t="shared" ref="J2254:Y2254" si="3380">SUM(J2255,J2263,J2265)</f>
        <v>0</v>
      </c>
      <c r="K2254" s="11">
        <f t="shared" si="3380"/>
        <v>0</v>
      </c>
      <c r="L2254" s="11">
        <f t="shared" si="3380"/>
        <v>0</v>
      </c>
      <c r="M2254" s="11">
        <f t="shared" si="3380"/>
        <v>0</v>
      </c>
      <c r="N2254" s="11">
        <f t="shared" si="3380"/>
        <v>0</v>
      </c>
      <c r="O2254" s="11">
        <f t="shared" si="3380"/>
        <v>0</v>
      </c>
      <c r="P2254" s="11">
        <f t="shared" ref="P2254" si="3381">SUM(P2255,P2263,P2265)</f>
        <v>0</v>
      </c>
      <c r="Q2254" s="11">
        <f t="shared" si="3380"/>
        <v>0</v>
      </c>
      <c r="R2254" s="11">
        <f t="shared" si="3380"/>
        <v>0</v>
      </c>
      <c r="S2254" s="11">
        <f t="shared" si="3380"/>
        <v>0</v>
      </c>
      <c r="T2254" s="11">
        <f t="shared" si="3380"/>
        <v>0</v>
      </c>
      <c r="U2254" s="11">
        <f t="shared" si="3380"/>
        <v>0</v>
      </c>
      <c r="V2254" s="11">
        <f t="shared" si="3380"/>
        <v>0</v>
      </c>
      <c r="W2254" s="11">
        <f t="shared" si="3380"/>
        <v>0</v>
      </c>
      <c r="X2254" s="11">
        <f t="shared" si="3380"/>
        <v>0</v>
      </c>
      <c r="Y2254" s="11">
        <f t="shared" si="3380"/>
        <v>0</v>
      </c>
      <c r="Z2254" s="11">
        <v>0</v>
      </c>
      <c r="AA2254" s="11">
        <v>0</v>
      </c>
      <c r="AB2254" s="11">
        <f t="shared" ref="AB2254:AQ2254" si="3382">SUM(AB2255,AB2263,AB2265)</f>
        <v>0</v>
      </c>
      <c r="AC2254" s="11">
        <f t="shared" si="3382"/>
        <v>0</v>
      </c>
      <c r="AD2254" s="11">
        <f t="shared" si="3382"/>
        <v>0</v>
      </c>
      <c r="AE2254" s="11">
        <f t="shared" si="3382"/>
        <v>0</v>
      </c>
      <c r="AF2254" s="11">
        <f t="shared" si="3382"/>
        <v>0</v>
      </c>
      <c r="AG2254" s="11">
        <f t="shared" si="3382"/>
        <v>0</v>
      </c>
      <c r="AH2254" s="11">
        <f t="shared" ref="AH2254" si="3383">SUM(AH2255,AH2263,AH2265)</f>
        <v>0</v>
      </c>
      <c r="AI2254" s="11">
        <f t="shared" si="3382"/>
        <v>0</v>
      </c>
      <c r="AJ2254" s="11">
        <f t="shared" si="3382"/>
        <v>0</v>
      </c>
      <c r="AK2254" s="11">
        <f t="shared" si="3382"/>
        <v>0</v>
      </c>
      <c r="AL2254" s="11">
        <f t="shared" si="3382"/>
        <v>0</v>
      </c>
      <c r="AM2254" s="11">
        <f t="shared" si="3382"/>
        <v>0</v>
      </c>
      <c r="AN2254" s="11">
        <f t="shared" si="3382"/>
        <v>0</v>
      </c>
      <c r="AO2254" s="11">
        <f t="shared" si="3382"/>
        <v>0</v>
      </c>
      <c r="AP2254" s="11">
        <f t="shared" si="3382"/>
        <v>0</v>
      </c>
      <c r="AQ2254" s="11">
        <f t="shared" si="3382"/>
        <v>0</v>
      </c>
      <c r="AR2254" s="11">
        <v>0</v>
      </c>
      <c r="AS2254" s="11">
        <v>0</v>
      </c>
      <c r="AT2254" s="11">
        <f t="shared" ref="AT2254:BI2254" si="3384">SUM(AT2255,AT2263,AT2265)</f>
        <v>0</v>
      </c>
      <c r="AU2254" s="11">
        <f t="shared" si="3384"/>
        <v>0</v>
      </c>
      <c r="AV2254" s="11">
        <f t="shared" si="3384"/>
        <v>0</v>
      </c>
      <c r="AW2254" s="11">
        <f t="shared" si="3384"/>
        <v>0</v>
      </c>
      <c r="AX2254" s="11">
        <f t="shared" si="3384"/>
        <v>0</v>
      </c>
      <c r="AY2254" s="11">
        <f t="shared" si="3384"/>
        <v>0</v>
      </c>
      <c r="AZ2254" s="11">
        <f t="shared" ref="AZ2254" si="3385">SUM(AZ2255,AZ2263,AZ2265)</f>
        <v>0</v>
      </c>
      <c r="BA2254" s="11">
        <f t="shared" si="3384"/>
        <v>0</v>
      </c>
      <c r="BB2254" s="11">
        <f t="shared" si="3384"/>
        <v>0</v>
      </c>
      <c r="BC2254" s="11">
        <f t="shared" si="3384"/>
        <v>0</v>
      </c>
      <c r="BD2254" s="11">
        <f t="shared" si="3384"/>
        <v>0</v>
      </c>
      <c r="BE2254" s="11">
        <f t="shared" si="3384"/>
        <v>0</v>
      </c>
      <c r="BF2254" s="11">
        <f t="shared" si="3384"/>
        <v>0</v>
      </c>
      <c r="BG2254" s="11">
        <f t="shared" si="3384"/>
        <v>0</v>
      </c>
      <c r="BH2254" s="11">
        <f t="shared" si="3384"/>
        <v>0</v>
      </c>
      <c r="BI2254" s="11">
        <f t="shared" si="3384"/>
        <v>0</v>
      </c>
      <c r="BJ2254" s="11">
        <v>0</v>
      </c>
      <c r="BK2254" s="11">
        <v>0</v>
      </c>
    </row>
    <row r="2255" spans="1:63" x14ac:dyDescent="0.25">
      <c r="A2255" s="4" t="s">
        <v>720</v>
      </c>
      <c r="B2255" s="4" t="s">
        <v>1</v>
      </c>
      <c r="C2255" s="4" t="s">
        <v>14</v>
      </c>
      <c r="D2255" s="107" t="s">
        <v>722</v>
      </c>
      <c r="E2255" s="106" t="s">
        <v>16</v>
      </c>
      <c r="F2255" s="106" t="s">
        <v>0</v>
      </c>
      <c r="G2255" s="2" t="s">
        <v>0</v>
      </c>
      <c r="H2255" s="2" t="s">
        <v>17</v>
      </c>
      <c r="I2255" s="12">
        <f>SUM(I2256:I2257)</f>
        <v>1211843</v>
      </c>
      <c r="J2255" s="12">
        <f t="shared" ref="J2255:Y2255" si="3386">SUM(J2256:J2257)</f>
        <v>0</v>
      </c>
      <c r="K2255" s="12">
        <f t="shared" si="3386"/>
        <v>0</v>
      </c>
      <c r="L2255" s="12">
        <f t="shared" si="3386"/>
        <v>0</v>
      </c>
      <c r="M2255" s="12">
        <f t="shared" si="3386"/>
        <v>0</v>
      </c>
      <c r="N2255" s="12">
        <f t="shared" si="3386"/>
        <v>0</v>
      </c>
      <c r="O2255" s="12">
        <f t="shared" si="3386"/>
        <v>0</v>
      </c>
      <c r="P2255" s="12">
        <f t="shared" ref="P2255" si="3387">SUM(P2256:P2257)</f>
        <v>0</v>
      </c>
      <c r="Q2255" s="12">
        <f t="shared" si="3386"/>
        <v>0</v>
      </c>
      <c r="R2255" s="12">
        <f t="shared" si="3386"/>
        <v>0</v>
      </c>
      <c r="S2255" s="12">
        <f t="shared" si="3386"/>
        <v>0</v>
      </c>
      <c r="T2255" s="12">
        <f t="shared" si="3386"/>
        <v>0</v>
      </c>
      <c r="U2255" s="12">
        <f t="shared" si="3386"/>
        <v>0</v>
      </c>
      <c r="V2255" s="12">
        <f t="shared" si="3386"/>
        <v>0</v>
      </c>
      <c r="W2255" s="12">
        <f t="shared" si="3386"/>
        <v>0</v>
      </c>
      <c r="X2255" s="12">
        <f t="shared" si="3386"/>
        <v>0</v>
      </c>
      <c r="Y2255" s="12">
        <f t="shared" si="3386"/>
        <v>0</v>
      </c>
      <c r="Z2255" s="12">
        <v>0</v>
      </c>
      <c r="AA2255" s="12">
        <v>0</v>
      </c>
      <c r="AB2255" s="12">
        <f t="shared" ref="AB2255:AQ2255" si="3388">SUM(AB2256:AB2257)</f>
        <v>0</v>
      </c>
      <c r="AC2255" s="12">
        <f t="shared" si="3388"/>
        <v>0</v>
      </c>
      <c r="AD2255" s="12">
        <f t="shared" si="3388"/>
        <v>0</v>
      </c>
      <c r="AE2255" s="12">
        <f t="shared" si="3388"/>
        <v>0</v>
      </c>
      <c r="AF2255" s="12">
        <f t="shared" si="3388"/>
        <v>0</v>
      </c>
      <c r="AG2255" s="12">
        <f t="shared" si="3388"/>
        <v>0</v>
      </c>
      <c r="AH2255" s="12">
        <f t="shared" ref="AH2255" si="3389">SUM(AH2256:AH2257)</f>
        <v>0</v>
      </c>
      <c r="AI2255" s="12">
        <f t="shared" si="3388"/>
        <v>0</v>
      </c>
      <c r="AJ2255" s="12">
        <f t="shared" si="3388"/>
        <v>0</v>
      </c>
      <c r="AK2255" s="12">
        <f t="shared" si="3388"/>
        <v>0</v>
      </c>
      <c r="AL2255" s="12">
        <f t="shared" si="3388"/>
        <v>0</v>
      </c>
      <c r="AM2255" s="12">
        <f t="shared" si="3388"/>
        <v>0</v>
      </c>
      <c r="AN2255" s="12">
        <f t="shared" si="3388"/>
        <v>0</v>
      </c>
      <c r="AO2255" s="12">
        <f t="shared" si="3388"/>
        <v>0</v>
      </c>
      <c r="AP2255" s="12">
        <f t="shared" si="3388"/>
        <v>0</v>
      </c>
      <c r="AQ2255" s="12">
        <f t="shared" si="3388"/>
        <v>0</v>
      </c>
      <c r="AR2255" s="12">
        <v>0</v>
      </c>
      <c r="AS2255" s="12">
        <v>0</v>
      </c>
      <c r="AT2255" s="12">
        <f t="shared" ref="AT2255:BI2255" si="3390">SUM(AT2256:AT2257)</f>
        <v>0</v>
      </c>
      <c r="AU2255" s="12">
        <f t="shared" si="3390"/>
        <v>0</v>
      </c>
      <c r="AV2255" s="12">
        <f t="shared" si="3390"/>
        <v>0</v>
      </c>
      <c r="AW2255" s="12">
        <f t="shared" si="3390"/>
        <v>0</v>
      </c>
      <c r="AX2255" s="12">
        <f t="shared" si="3390"/>
        <v>0</v>
      </c>
      <c r="AY2255" s="12">
        <f t="shared" si="3390"/>
        <v>0</v>
      </c>
      <c r="AZ2255" s="12">
        <f t="shared" ref="AZ2255" si="3391">SUM(AZ2256:AZ2257)</f>
        <v>0</v>
      </c>
      <c r="BA2255" s="12">
        <f t="shared" si="3390"/>
        <v>0</v>
      </c>
      <c r="BB2255" s="12">
        <f t="shared" si="3390"/>
        <v>0</v>
      </c>
      <c r="BC2255" s="12">
        <f t="shared" si="3390"/>
        <v>0</v>
      </c>
      <c r="BD2255" s="12">
        <f t="shared" si="3390"/>
        <v>0</v>
      </c>
      <c r="BE2255" s="12">
        <f t="shared" si="3390"/>
        <v>0</v>
      </c>
      <c r="BF2255" s="12">
        <f t="shared" si="3390"/>
        <v>0</v>
      </c>
      <c r="BG2255" s="12">
        <f t="shared" si="3390"/>
        <v>0</v>
      </c>
      <c r="BH2255" s="12">
        <f t="shared" si="3390"/>
        <v>0</v>
      </c>
      <c r="BI2255" s="12">
        <f t="shared" si="3390"/>
        <v>0</v>
      </c>
      <c r="BJ2255" s="12">
        <v>0</v>
      </c>
      <c r="BK2255" s="12">
        <v>0</v>
      </c>
    </row>
    <row r="2256" spans="1:63" x14ac:dyDescent="0.25">
      <c r="A2256" s="4" t="s">
        <v>720</v>
      </c>
      <c r="B2256" s="4" t="s">
        <v>1</v>
      </c>
      <c r="C2256" s="4" t="s">
        <v>14</v>
      </c>
      <c r="D2256" s="107" t="s">
        <v>722</v>
      </c>
      <c r="E2256" s="117">
        <v>6111</v>
      </c>
      <c r="F2256" s="107"/>
      <c r="G2256" s="103" t="s">
        <v>1665</v>
      </c>
      <c r="H2256" s="13" t="s">
        <v>18</v>
      </c>
      <c r="I2256" s="14">
        <v>1066143</v>
      </c>
      <c r="J2256" s="14">
        <v>0</v>
      </c>
      <c r="K2256" s="14"/>
      <c r="L2256" s="14"/>
      <c r="M2256" s="14"/>
      <c r="N2256" s="14"/>
      <c r="O2256" s="14"/>
      <c r="P2256" s="14">
        <f t="shared" si="3335"/>
        <v>0</v>
      </c>
      <c r="Q2256" s="14"/>
      <c r="R2256" s="14"/>
      <c r="S2256" s="14"/>
      <c r="T2256" s="14"/>
      <c r="U2256" s="14"/>
      <c r="V2256" s="14"/>
      <c r="W2256" s="14"/>
      <c r="X2256" s="14"/>
      <c r="Y2256" s="14"/>
      <c r="Z2256" s="14">
        <v>0</v>
      </c>
      <c r="AA2256" s="14">
        <v>0</v>
      </c>
      <c r="AB2256" s="14">
        <v>0</v>
      </c>
      <c r="AC2256" s="14"/>
      <c r="AD2256" s="14"/>
      <c r="AE2256" s="14"/>
      <c r="AF2256" s="14"/>
      <c r="AG2256" s="14"/>
      <c r="AH2256" s="14">
        <f t="shared" si="3336"/>
        <v>0</v>
      </c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>
        <v>0</v>
      </c>
      <c r="AS2256" s="14">
        <v>0</v>
      </c>
      <c r="AT2256" s="14">
        <v>0</v>
      </c>
      <c r="AU2256" s="14"/>
      <c r="AV2256" s="14"/>
      <c r="AW2256" s="14"/>
      <c r="AX2256" s="14"/>
      <c r="AY2256" s="14"/>
      <c r="AZ2256" s="14">
        <f t="shared" si="3337"/>
        <v>0</v>
      </c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>
        <v>0</v>
      </c>
      <c r="BK2256" s="14">
        <v>0</v>
      </c>
    </row>
    <row r="2257" spans="1:63" x14ac:dyDescent="0.25">
      <c r="A2257" s="1" t="s">
        <v>720</v>
      </c>
      <c r="B2257" s="1" t="s">
        <v>1</v>
      </c>
      <c r="C2257" s="1" t="s">
        <v>14</v>
      </c>
      <c r="D2257" s="110" t="s">
        <v>722</v>
      </c>
      <c r="E2257" s="110" t="s">
        <v>20</v>
      </c>
      <c r="F2257" s="107" t="s">
        <v>0</v>
      </c>
      <c r="G2257" s="13" t="s">
        <v>0</v>
      </c>
      <c r="H2257" s="2" t="s">
        <v>21</v>
      </c>
      <c r="I2257" s="12">
        <f>SUM(I2258:I2262)</f>
        <v>145700</v>
      </c>
      <c r="J2257" s="12">
        <f t="shared" ref="J2257:Y2257" si="3392">SUM(J2258:J2262)</f>
        <v>0</v>
      </c>
      <c r="K2257" s="12">
        <f t="shared" si="3392"/>
        <v>0</v>
      </c>
      <c r="L2257" s="12">
        <f t="shared" si="3392"/>
        <v>0</v>
      </c>
      <c r="M2257" s="12">
        <f t="shared" si="3392"/>
        <v>0</v>
      </c>
      <c r="N2257" s="12">
        <f t="shared" si="3392"/>
        <v>0</v>
      </c>
      <c r="O2257" s="12">
        <f t="shared" si="3392"/>
        <v>0</v>
      </c>
      <c r="P2257" s="12">
        <f t="shared" si="3392"/>
        <v>0</v>
      </c>
      <c r="Q2257" s="12">
        <f t="shared" si="3392"/>
        <v>0</v>
      </c>
      <c r="R2257" s="12">
        <f t="shared" si="3392"/>
        <v>0</v>
      </c>
      <c r="S2257" s="12">
        <f t="shared" si="3392"/>
        <v>0</v>
      </c>
      <c r="T2257" s="12">
        <f t="shared" si="3392"/>
        <v>0</v>
      </c>
      <c r="U2257" s="12">
        <f t="shared" si="3392"/>
        <v>0</v>
      </c>
      <c r="V2257" s="12">
        <f t="shared" si="3392"/>
        <v>0</v>
      </c>
      <c r="W2257" s="12">
        <f t="shared" si="3392"/>
        <v>0</v>
      </c>
      <c r="X2257" s="12">
        <f t="shared" si="3392"/>
        <v>0</v>
      </c>
      <c r="Y2257" s="12">
        <f t="shared" si="3392"/>
        <v>0</v>
      </c>
      <c r="Z2257" s="12">
        <v>0</v>
      </c>
      <c r="AA2257" s="12">
        <v>0</v>
      </c>
      <c r="AB2257" s="12">
        <f t="shared" ref="AB2257:AQ2257" si="3393">SUM(AB2258:AB2262)</f>
        <v>0</v>
      </c>
      <c r="AC2257" s="12">
        <f t="shared" si="3393"/>
        <v>0</v>
      </c>
      <c r="AD2257" s="12">
        <f t="shared" si="3393"/>
        <v>0</v>
      </c>
      <c r="AE2257" s="12">
        <f t="shared" si="3393"/>
        <v>0</v>
      </c>
      <c r="AF2257" s="12">
        <f t="shared" si="3393"/>
        <v>0</v>
      </c>
      <c r="AG2257" s="12">
        <f t="shared" si="3393"/>
        <v>0</v>
      </c>
      <c r="AH2257" s="12">
        <f t="shared" si="3393"/>
        <v>0</v>
      </c>
      <c r="AI2257" s="12">
        <f t="shared" si="3393"/>
        <v>0</v>
      </c>
      <c r="AJ2257" s="12">
        <f t="shared" si="3393"/>
        <v>0</v>
      </c>
      <c r="AK2257" s="12">
        <f t="shared" si="3393"/>
        <v>0</v>
      </c>
      <c r="AL2257" s="12">
        <f t="shared" si="3393"/>
        <v>0</v>
      </c>
      <c r="AM2257" s="12">
        <f t="shared" si="3393"/>
        <v>0</v>
      </c>
      <c r="AN2257" s="12">
        <f t="shared" si="3393"/>
        <v>0</v>
      </c>
      <c r="AO2257" s="12">
        <f t="shared" si="3393"/>
        <v>0</v>
      </c>
      <c r="AP2257" s="12">
        <f t="shared" si="3393"/>
        <v>0</v>
      </c>
      <c r="AQ2257" s="12">
        <f t="shared" si="3393"/>
        <v>0</v>
      </c>
      <c r="AR2257" s="12">
        <v>0</v>
      </c>
      <c r="AS2257" s="12">
        <v>0</v>
      </c>
      <c r="AT2257" s="12">
        <f t="shared" ref="AT2257:BI2257" si="3394">SUM(AT2258:AT2262)</f>
        <v>0</v>
      </c>
      <c r="AU2257" s="12">
        <f t="shared" si="3394"/>
        <v>0</v>
      </c>
      <c r="AV2257" s="12">
        <f t="shared" si="3394"/>
        <v>0</v>
      </c>
      <c r="AW2257" s="12">
        <f t="shared" si="3394"/>
        <v>0</v>
      </c>
      <c r="AX2257" s="12">
        <f t="shared" si="3394"/>
        <v>0</v>
      </c>
      <c r="AY2257" s="12">
        <f t="shared" si="3394"/>
        <v>0</v>
      </c>
      <c r="AZ2257" s="12">
        <f t="shared" si="3394"/>
        <v>0</v>
      </c>
      <c r="BA2257" s="12">
        <f t="shared" si="3394"/>
        <v>0</v>
      </c>
      <c r="BB2257" s="12">
        <f t="shared" si="3394"/>
        <v>0</v>
      </c>
      <c r="BC2257" s="12">
        <f t="shared" si="3394"/>
        <v>0</v>
      </c>
      <c r="BD2257" s="12">
        <f t="shared" si="3394"/>
        <v>0</v>
      </c>
      <c r="BE2257" s="12">
        <f t="shared" si="3394"/>
        <v>0</v>
      </c>
      <c r="BF2257" s="12">
        <f t="shared" si="3394"/>
        <v>0</v>
      </c>
      <c r="BG2257" s="12">
        <f t="shared" si="3394"/>
        <v>0</v>
      </c>
      <c r="BH2257" s="12">
        <f t="shared" si="3394"/>
        <v>0</v>
      </c>
      <c r="BI2257" s="12">
        <f t="shared" si="3394"/>
        <v>0</v>
      </c>
      <c r="BJ2257" s="12">
        <v>0</v>
      </c>
      <c r="BK2257" s="12">
        <v>0</v>
      </c>
    </row>
    <row r="2258" spans="1:63" ht="22.5" x14ac:dyDescent="0.25">
      <c r="A2258" s="4" t="s">
        <v>720</v>
      </c>
      <c r="B2258" s="4" t="s">
        <v>1</v>
      </c>
      <c r="C2258" s="4" t="s">
        <v>14</v>
      </c>
      <c r="D2258" s="107" t="s">
        <v>722</v>
      </c>
      <c r="E2258" s="117">
        <v>6112</v>
      </c>
      <c r="F2258" s="107" t="s">
        <v>723</v>
      </c>
      <c r="G2258" s="103" t="s">
        <v>1665</v>
      </c>
      <c r="H2258" s="13" t="s">
        <v>59</v>
      </c>
      <c r="I2258" s="14">
        <v>20000</v>
      </c>
      <c r="J2258" s="14">
        <v>0</v>
      </c>
      <c r="K2258" s="14"/>
      <c r="L2258" s="14"/>
      <c r="M2258" s="14"/>
      <c r="N2258" s="14"/>
      <c r="O2258" s="14"/>
      <c r="P2258" s="14">
        <f t="shared" si="3335"/>
        <v>0</v>
      </c>
      <c r="Q2258" s="14"/>
      <c r="R2258" s="14"/>
      <c r="S2258" s="14"/>
      <c r="T2258" s="14"/>
      <c r="U2258" s="14"/>
      <c r="V2258" s="14"/>
      <c r="W2258" s="14"/>
      <c r="X2258" s="14"/>
      <c r="Y2258" s="14"/>
      <c r="Z2258" s="14">
        <v>0</v>
      </c>
      <c r="AA2258" s="14">
        <v>0</v>
      </c>
      <c r="AB2258" s="14">
        <v>0</v>
      </c>
      <c r="AC2258" s="14"/>
      <c r="AD2258" s="14"/>
      <c r="AE2258" s="14"/>
      <c r="AF2258" s="14"/>
      <c r="AG2258" s="14"/>
      <c r="AH2258" s="14">
        <f t="shared" si="3336"/>
        <v>0</v>
      </c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>
        <v>0</v>
      </c>
      <c r="AS2258" s="14">
        <v>0</v>
      </c>
      <c r="AT2258" s="14">
        <v>0</v>
      </c>
      <c r="AU2258" s="14"/>
      <c r="AV2258" s="14"/>
      <c r="AW2258" s="14"/>
      <c r="AX2258" s="14"/>
      <c r="AY2258" s="14"/>
      <c r="AZ2258" s="14">
        <f t="shared" si="3337"/>
        <v>0</v>
      </c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>
        <v>0</v>
      </c>
      <c r="BK2258" s="14">
        <v>0</v>
      </c>
    </row>
    <row r="2259" spans="1:63" x14ac:dyDescent="0.25">
      <c r="A2259" s="4" t="s">
        <v>720</v>
      </c>
      <c r="B2259" s="4" t="s">
        <v>1</v>
      </c>
      <c r="C2259" s="4" t="s">
        <v>14</v>
      </c>
      <c r="D2259" s="107" t="s">
        <v>722</v>
      </c>
      <c r="E2259" s="117">
        <v>6112</v>
      </c>
      <c r="F2259" s="107" t="s">
        <v>724</v>
      </c>
      <c r="G2259" s="103" t="s">
        <v>1665</v>
      </c>
      <c r="H2259" s="13" t="s">
        <v>24</v>
      </c>
      <c r="I2259" s="14">
        <v>75000</v>
      </c>
      <c r="J2259" s="14">
        <v>0</v>
      </c>
      <c r="K2259" s="14"/>
      <c r="L2259" s="14"/>
      <c r="M2259" s="14"/>
      <c r="N2259" s="14"/>
      <c r="O2259" s="14"/>
      <c r="P2259" s="14">
        <f t="shared" si="3335"/>
        <v>0</v>
      </c>
      <c r="Q2259" s="14"/>
      <c r="R2259" s="14"/>
      <c r="S2259" s="14"/>
      <c r="T2259" s="14"/>
      <c r="U2259" s="14"/>
      <c r="V2259" s="14"/>
      <c r="W2259" s="14"/>
      <c r="X2259" s="14"/>
      <c r="Y2259" s="14"/>
      <c r="Z2259" s="14">
        <v>0</v>
      </c>
      <c r="AA2259" s="14">
        <v>0</v>
      </c>
      <c r="AB2259" s="14">
        <v>0</v>
      </c>
      <c r="AC2259" s="14"/>
      <c r="AD2259" s="14"/>
      <c r="AE2259" s="14"/>
      <c r="AF2259" s="14"/>
      <c r="AG2259" s="14"/>
      <c r="AH2259" s="14">
        <f t="shared" si="3336"/>
        <v>0</v>
      </c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>
        <v>0</v>
      </c>
      <c r="AS2259" s="14">
        <v>0</v>
      </c>
      <c r="AT2259" s="14">
        <v>0</v>
      </c>
      <c r="AU2259" s="14"/>
      <c r="AV2259" s="14"/>
      <c r="AW2259" s="14"/>
      <c r="AX2259" s="14"/>
      <c r="AY2259" s="14"/>
      <c r="AZ2259" s="14">
        <f t="shared" si="3337"/>
        <v>0</v>
      </c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>
        <v>0</v>
      </c>
      <c r="BK2259" s="14">
        <v>0</v>
      </c>
    </row>
    <row r="2260" spans="1:63" x14ac:dyDescent="0.25">
      <c r="A2260" s="4" t="s">
        <v>720</v>
      </c>
      <c r="B2260" s="4" t="s">
        <v>1</v>
      </c>
      <c r="C2260" s="4" t="s">
        <v>14</v>
      </c>
      <c r="D2260" s="107" t="s">
        <v>722</v>
      </c>
      <c r="E2260" s="117">
        <v>6112</v>
      </c>
      <c r="F2260" s="107" t="s">
        <v>725</v>
      </c>
      <c r="G2260" s="103" t="s">
        <v>1665</v>
      </c>
      <c r="H2260" s="13" t="s">
        <v>25</v>
      </c>
      <c r="I2260" s="14">
        <v>20800</v>
      </c>
      <c r="J2260" s="14">
        <v>0</v>
      </c>
      <c r="K2260" s="14"/>
      <c r="L2260" s="14"/>
      <c r="M2260" s="14"/>
      <c r="N2260" s="14"/>
      <c r="O2260" s="14"/>
      <c r="P2260" s="14">
        <f t="shared" si="3335"/>
        <v>0</v>
      </c>
      <c r="Q2260" s="14"/>
      <c r="R2260" s="14"/>
      <c r="S2260" s="14"/>
      <c r="T2260" s="14"/>
      <c r="U2260" s="14"/>
      <c r="V2260" s="14"/>
      <c r="W2260" s="14"/>
      <c r="X2260" s="14"/>
      <c r="Y2260" s="14"/>
      <c r="Z2260" s="14">
        <v>0</v>
      </c>
      <c r="AA2260" s="14">
        <v>0</v>
      </c>
      <c r="AB2260" s="14">
        <v>0</v>
      </c>
      <c r="AC2260" s="14"/>
      <c r="AD2260" s="14"/>
      <c r="AE2260" s="14"/>
      <c r="AF2260" s="14"/>
      <c r="AG2260" s="14"/>
      <c r="AH2260" s="14">
        <f t="shared" si="3336"/>
        <v>0</v>
      </c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>
        <v>0</v>
      </c>
      <c r="AS2260" s="14">
        <v>0</v>
      </c>
      <c r="AT2260" s="14">
        <v>0</v>
      </c>
      <c r="AU2260" s="14"/>
      <c r="AV2260" s="14"/>
      <c r="AW2260" s="14"/>
      <c r="AX2260" s="14"/>
      <c r="AY2260" s="14"/>
      <c r="AZ2260" s="14">
        <f t="shared" si="3337"/>
        <v>0</v>
      </c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>
        <v>0</v>
      </c>
      <c r="BK2260" s="14">
        <v>0</v>
      </c>
    </row>
    <row r="2261" spans="1:63" x14ac:dyDescent="0.25">
      <c r="A2261" s="4" t="s">
        <v>720</v>
      </c>
      <c r="B2261" s="4" t="s">
        <v>1</v>
      </c>
      <c r="C2261" s="4" t="s">
        <v>14</v>
      </c>
      <c r="D2261" s="107" t="s">
        <v>722</v>
      </c>
      <c r="E2261" s="117">
        <v>6112</v>
      </c>
      <c r="F2261" s="107" t="s">
        <v>726</v>
      </c>
      <c r="G2261" s="103" t="s">
        <v>1665</v>
      </c>
      <c r="H2261" s="13" t="s">
        <v>23</v>
      </c>
      <c r="I2261" s="14">
        <v>10000</v>
      </c>
      <c r="J2261" s="14">
        <v>0</v>
      </c>
      <c r="K2261" s="14"/>
      <c r="L2261" s="14"/>
      <c r="M2261" s="14"/>
      <c r="N2261" s="14"/>
      <c r="O2261" s="14"/>
      <c r="P2261" s="14">
        <f t="shared" si="3335"/>
        <v>0</v>
      </c>
      <c r="Q2261" s="14"/>
      <c r="R2261" s="14"/>
      <c r="S2261" s="14"/>
      <c r="T2261" s="14"/>
      <c r="U2261" s="14"/>
      <c r="V2261" s="14"/>
      <c r="W2261" s="14"/>
      <c r="X2261" s="14"/>
      <c r="Y2261" s="14"/>
      <c r="Z2261" s="14">
        <v>0</v>
      </c>
      <c r="AA2261" s="14">
        <v>0</v>
      </c>
      <c r="AB2261" s="14">
        <v>0</v>
      </c>
      <c r="AC2261" s="14"/>
      <c r="AD2261" s="14"/>
      <c r="AE2261" s="14"/>
      <c r="AF2261" s="14"/>
      <c r="AG2261" s="14"/>
      <c r="AH2261" s="14">
        <f t="shared" si="3336"/>
        <v>0</v>
      </c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>
        <v>0</v>
      </c>
      <c r="AS2261" s="14">
        <v>0</v>
      </c>
      <c r="AT2261" s="14">
        <v>0</v>
      </c>
      <c r="AU2261" s="14"/>
      <c r="AV2261" s="14"/>
      <c r="AW2261" s="14"/>
      <c r="AX2261" s="14"/>
      <c r="AY2261" s="14"/>
      <c r="AZ2261" s="14">
        <f t="shared" si="3337"/>
        <v>0</v>
      </c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>
        <v>0</v>
      </c>
      <c r="BK2261" s="14">
        <v>0</v>
      </c>
    </row>
    <row r="2262" spans="1:63" x14ac:dyDescent="0.25">
      <c r="A2262" s="4" t="s">
        <v>720</v>
      </c>
      <c r="B2262" s="4" t="s">
        <v>1</v>
      </c>
      <c r="C2262" s="4" t="s">
        <v>14</v>
      </c>
      <c r="D2262" s="107" t="s">
        <v>722</v>
      </c>
      <c r="E2262" s="117">
        <v>6112</v>
      </c>
      <c r="F2262" s="107" t="s">
        <v>727</v>
      </c>
      <c r="G2262" s="103" t="s">
        <v>1665</v>
      </c>
      <c r="H2262" s="13" t="s">
        <v>26</v>
      </c>
      <c r="I2262" s="14">
        <v>19900</v>
      </c>
      <c r="J2262" s="14">
        <v>0</v>
      </c>
      <c r="K2262" s="14"/>
      <c r="L2262" s="14"/>
      <c r="M2262" s="14"/>
      <c r="N2262" s="14"/>
      <c r="O2262" s="14"/>
      <c r="P2262" s="14">
        <f t="shared" si="3335"/>
        <v>0</v>
      </c>
      <c r="Q2262" s="14"/>
      <c r="R2262" s="14"/>
      <c r="S2262" s="14"/>
      <c r="T2262" s="14"/>
      <c r="U2262" s="14"/>
      <c r="V2262" s="14"/>
      <c r="W2262" s="14"/>
      <c r="X2262" s="14"/>
      <c r="Y2262" s="14"/>
      <c r="Z2262" s="14">
        <v>0</v>
      </c>
      <c r="AA2262" s="14">
        <v>0</v>
      </c>
      <c r="AB2262" s="14">
        <v>0</v>
      </c>
      <c r="AC2262" s="14"/>
      <c r="AD2262" s="14"/>
      <c r="AE2262" s="14"/>
      <c r="AF2262" s="14"/>
      <c r="AG2262" s="14"/>
      <c r="AH2262" s="14">
        <f t="shared" si="3336"/>
        <v>0</v>
      </c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>
        <v>0</v>
      </c>
      <c r="AS2262" s="14">
        <v>0</v>
      </c>
      <c r="AT2262" s="14">
        <v>0</v>
      </c>
      <c r="AU2262" s="14"/>
      <c r="AV2262" s="14"/>
      <c r="AW2262" s="14"/>
      <c r="AX2262" s="14"/>
      <c r="AY2262" s="14"/>
      <c r="AZ2262" s="14">
        <f t="shared" si="3337"/>
        <v>0</v>
      </c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>
        <v>0</v>
      </c>
      <c r="BK2262" s="14">
        <v>0</v>
      </c>
    </row>
    <row r="2263" spans="1:63" ht="22.5" x14ac:dyDescent="0.25">
      <c r="A2263" s="4" t="s">
        <v>720</v>
      </c>
      <c r="B2263" s="4" t="s">
        <v>1</v>
      </c>
      <c r="C2263" s="4" t="s">
        <v>14</v>
      </c>
      <c r="D2263" s="107" t="s">
        <v>722</v>
      </c>
      <c r="E2263" s="106" t="s">
        <v>27</v>
      </c>
      <c r="F2263" s="106" t="s">
        <v>0</v>
      </c>
      <c r="G2263" s="2" t="s">
        <v>0</v>
      </c>
      <c r="H2263" s="2" t="s">
        <v>28</v>
      </c>
      <c r="I2263" s="12">
        <f>SUM(I2264)</f>
        <v>111541</v>
      </c>
      <c r="J2263" s="12">
        <f t="shared" ref="J2263:Y2263" si="3395">SUM(J2264)</f>
        <v>0</v>
      </c>
      <c r="K2263" s="12">
        <f t="shared" si="3395"/>
        <v>0</v>
      </c>
      <c r="L2263" s="12">
        <f t="shared" si="3395"/>
        <v>0</v>
      </c>
      <c r="M2263" s="12">
        <f t="shared" si="3395"/>
        <v>0</v>
      </c>
      <c r="N2263" s="12">
        <f t="shared" si="3395"/>
        <v>0</v>
      </c>
      <c r="O2263" s="12">
        <f t="shared" si="3395"/>
        <v>0</v>
      </c>
      <c r="P2263" s="12">
        <f t="shared" si="3395"/>
        <v>0</v>
      </c>
      <c r="Q2263" s="12">
        <f t="shared" si="3395"/>
        <v>0</v>
      </c>
      <c r="R2263" s="12">
        <f t="shared" si="3395"/>
        <v>0</v>
      </c>
      <c r="S2263" s="12">
        <f t="shared" si="3395"/>
        <v>0</v>
      </c>
      <c r="T2263" s="12">
        <f t="shared" si="3395"/>
        <v>0</v>
      </c>
      <c r="U2263" s="12">
        <f t="shared" si="3395"/>
        <v>0</v>
      </c>
      <c r="V2263" s="12">
        <f t="shared" si="3395"/>
        <v>0</v>
      </c>
      <c r="W2263" s="12">
        <f t="shared" si="3395"/>
        <v>0</v>
      </c>
      <c r="X2263" s="12">
        <f t="shared" si="3395"/>
        <v>0</v>
      </c>
      <c r="Y2263" s="12">
        <f t="shared" si="3395"/>
        <v>0</v>
      </c>
      <c r="Z2263" s="12">
        <v>0</v>
      </c>
      <c r="AA2263" s="12">
        <v>0</v>
      </c>
      <c r="AB2263" s="12">
        <f t="shared" ref="AB2263:AQ2263" si="3396">SUM(AB2264)</f>
        <v>0</v>
      </c>
      <c r="AC2263" s="12">
        <f t="shared" si="3396"/>
        <v>0</v>
      </c>
      <c r="AD2263" s="12">
        <f t="shared" si="3396"/>
        <v>0</v>
      </c>
      <c r="AE2263" s="12">
        <f t="shared" si="3396"/>
        <v>0</v>
      </c>
      <c r="AF2263" s="12">
        <f t="shared" si="3396"/>
        <v>0</v>
      </c>
      <c r="AG2263" s="12">
        <f t="shared" si="3396"/>
        <v>0</v>
      </c>
      <c r="AH2263" s="12">
        <f t="shared" si="3396"/>
        <v>0</v>
      </c>
      <c r="AI2263" s="12">
        <f t="shared" si="3396"/>
        <v>0</v>
      </c>
      <c r="AJ2263" s="12">
        <f t="shared" si="3396"/>
        <v>0</v>
      </c>
      <c r="AK2263" s="12">
        <f t="shared" si="3396"/>
        <v>0</v>
      </c>
      <c r="AL2263" s="12">
        <f t="shared" si="3396"/>
        <v>0</v>
      </c>
      <c r="AM2263" s="12">
        <f t="shared" si="3396"/>
        <v>0</v>
      </c>
      <c r="AN2263" s="12">
        <f t="shared" si="3396"/>
        <v>0</v>
      </c>
      <c r="AO2263" s="12">
        <f t="shared" si="3396"/>
        <v>0</v>
      </c>
      <c r="AP2263" s="12">
        <f t="shared" si="3396"/>
        <v>0</v>
      </c>
      <c r="AQ2263" s="12">
        <f t="shared" si="3396"/>
        <v>0</v>
      </c>
      <c r="AR2263" s="12">
        <v>0</v>
      </c>
      <c r="AS2263" s="12">
        <v>0</v>
      </c>
      <c r="AT2263" s="12">
        <f t="shared" ref="AT2263:BI2263" si="3397">SUM(AT2264)</f>
        <v>0</v>
      </c>
      <c r="AU2263" s="12">
        <f t="shared" si="3397"/>
        <v>0</v>
      </c>
      <c r="AV2263" s="12">
        <f t="shared" si="3397"/>
        <v>0</v>
      </c>
      <c r="AW2263" s="12">
        <f t="shared" si="3397"/>
        <v>0</v>
      </c>
      <c r="AX2263" s="12">
        <f t="shared" si="3397"/>
        <v>0</v>
      </c>
      <c r="AY2263" s="12">
        <f t="shared" si="3397"/>
        <v>0</v>
      </c>
      <c r="AZ2263" s="12">
        <f t="shared" si="3397"/>
        <v>0</v>
      </c>
      <c r="BA2263" s="12">
        <f t="shared" si="3397"/>
        <v>0</v>
      </c>
      <c r="BB2263" s="12">
        <f t="shared" si="3397"/>
        <v>0</v>
      </c>
      <c r="BC2263" s="12">
        <f t="shared" si="3397"/>
        <v>0</v>
      </c>
      <c r="BD2263" s="12">
        <f t="shared" si="3397"/>
        <v>0</v>
      </c>
      <c r="BE2263" s="12">
        <f t="shared" si="3397"/>
        <v>0</v>
      </c>
      <c r="BF2263" s="12">
        <f t="shared" si="3397"/>
        <v>0</v>
      </c>
      <c r="BG2263" s="12">
        <f t="shared" si="3397"/>
        <v>0</v>
      </c>
      <c r="BH2263" s="12">
        <f t="shared" si="3397"/>
        <v>0</v>
      </c>
      <c r="BI2263" s="12">
        <f t="shared" si="3397"/>
        <v>0</v>
      </c>
      <c r="BJ2263" s="12">
        <v>0</v>
      </c>
      <c r="BK2263" s="12">
        <v>0</v>
      </c>
    </row>
    <row r="2264" spans="1:63" x14ac:dyDescent="0.25">
      <c r="A2264" s="4" t="s">
        <v>720</v>
      </c>
      <c r="B2264" s="4" t="s">
        <v>1</v>
      </c>
      <c r="C2264" s="4" t="s">
        <v>14</v>
      </c>
      <c r="D2264" s="107" t="s">
        <v>722</v>
      </c>
      <c r="E2264" s="117">
        <v>6121</v>
      </c>
      <c r="F2264" s="107"/>
      <c r="G2264" s="103" t="s">
        <v>1665</v>
      </c>
      <c r="H2264" s="13" t="s">
        <v>29</v>
      </c>
      <c r="I2264" s="14">
        <v>111541</v>
      </c>
      <c r="J2264" s="14">
        <v>0</v>
      </c>
      <c r="K2264" s="14"/>
      <c r="L2264" s="14"/>
      <c r="M2264" s="14"/>
      <c r="N2264" s="14"/>
      <c r="O2264" s="14"/>
      <c r="P2264" s="14">
        <f t="shared" si="3335"/>
        <v>0</v>
      </c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v>0</v>
      </c>
      <c r="AA2264" s="14">
        <v>0</v>
      </c>
      <c r="AB2264" s="14">
        <v>0</v>
      </c>
      <c r="AC2264" s="14"/>
      <c r="AD2264" s="14"/>
      <c r="AE2264" s="14"/>
      <c r="AF2264" s="14"/>
      <c r="AG2264" s="14"/>
      <c r="AH2264" s="14">
        <f t="shared" si="3336"/>
        <v>0</v>
      </c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>
        <v>0</v>
      </c>
      <c r="AS2264" s="14">
        <v>0</v>
      </c>
      <c r="AT2264" s="14">
        <v>0</v>
      </c>
      <c r="AU2264" s="14"/>
      <c r="AV2264" s="14"/>
      <c r="AW2264" s="14"/>
      <c r="AX2264" s="14"/>
      <c r="AY2264" s="14"/>
      <c r="AZ2264" s="14">
        <f t="shared" si="3337"/>
        <v>0</v>
      </c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>
        <v>0</v>
      </c>
      <c r="BK2264" s="14">
        <v>0</v>
      </c>
    </row>
    <row r="2265" spans="1:63" ht="22.5" x14ac:dyDescent="0.25">
      <c r="A2265" s="4" t="s">
        <v>720</v>
      </c>
      <c r="B2265" s="4" t="s">
        <v>1</v>
      </c>
      <c r="C2265" s="4" t="s">
        <v>14</v>
      </c>
      <c r="D2265" s="107" t="s">
        <v>722</v>
      </c>
      <c r="E2265" s="106" t="s">
        <v>31</v>
      </c>
      <c r="F2265" s="106" t="s">
        <v>0</v>
      </c>
      <c r="G2265" s="2" t="s">
        <v>0</v>
      </c>
      <c r="H2265" s="2" t="s">
        <v>32</v>
      </c>
      <c r="I2265" s="12">
        <f>SUM(I2266:I2268)</f>
        <v>149778</v>
      </c>
      <c r="J2265" s="12">
        <f t="shared" ref="J2265:Y2265" si="3398">SUM(J2266:J2268)</f>
        <v>0</v>
      </c>
      <c r="K2265" s="12">
        <f t="shared" si="3398"/>
        <v>0</v>
      </c>
      <c r="L2265" s="12">
        <f t="shared" si="3398"/>
        <v>0</v>
      </c>
      <c r="M2265" s="12">
        <f t="shared" si="3398"/>
        <v>0</v>
      </c>
      <c r="N2265" s="12">
        <f t="shared" si="3398"/>
        <v>0</v>
      </c>
      <c r="O2265" s="12">
        <f t="shared" si="3398"/>
        <v>0</v>
      </c>
      <c r="P2265" s="12">
        <f t="shared" si="3398"/>
        <v>0</v>
      </c>
      <c r="Q2265" s="12">
        <f t="shared" si="3398"/>
        <v>0</v>
      </c>
      <c r="R2265" s="12">
        <f t="shared" si="3398"/>
        <v>0</v>
      </c>
      <c r="S2265" s="12">
        <f t="shared" si="3398"/>
        <v>0</v>
      </c>
      <c r="T2265" s="12">
        <f t="shared" si="3398"/>
        <v>0</v>
      </c>
      <c r="U2265" s="12">
        <f t="shared" si="3398"/>
        <v>0</v>
      </c>
      <c r="V2265" s="12">
        <f t="shared" si="3398"/>
        <v>0</v>
      </c>
      <c r="W2265" s="12">
        <f t="shared" si="3398"/>
        <v>0</v>
      </c>
      <c r="X2265" s="12">
        <f t="shared" si="3398"/>
        <v>0</v>
      </c>
      <c r="Y2265" s="12">
        <f t="shared" si="3398"/>
        <v>0</v>
      </c>
      <c r="Z2265" s="12">
        <v>0</v>
      </c>
      <c r="AA2265" s="12">
        <v>0</v>
      </c>
      <c r="AB2265" s="12">
        <f t="shared" ref="AB2265:AQ2265" si="3399">SUM(AB2266:AB2268)</f>
        <v>0</v>
      </c>
      <c r="AC2265" s="12">
        <f t="shared" si="3399"/>
        <v>0</v>
      </c>
      <c r="AD2265" s="12">
        <f t="shared" si="3399"/>
        <v>0</v>
      </c>
      <c r="AE2265" s="12">
        <f t="shared" si="3399"/>
        <v>0</v>
      </c>
      <c r="AF2265" s="12">
        <f t="shared" si="3399"/>
        <v>0</v>
      </c>
      <c r="AG2265" s="12">
        <f t="shared" si="3399"/>
        <v>0</v>
      </c>
      <c r="AH2265" s="12">
        <f t="shared" si="3399"/>
        <v>0</v>
      </c>
      <c r="AI2265" s="12">
        <f t="shared" si="3399"/>
        <v>0</v>
      </c>
      <c r="AJ2265" s="12">
        <f t="shared" si="3399"/>
        <v>0</v>
      </c>
      <c r="AK2265" s="12">
        <f t="shared" si="3399"/>
        <v>0</v>
      </c>
      <c r="AL2265" s="12">
        <f t="shared" si="3399"/>
        <v>0</v>
      </c>
      <c r="AM2265" s="12">
        <f t="shared" si="3399"/>
        <v>0</v>
      </c>
      <c r="AN2265" s="12">
        <f t="shared" si="3399"/>
        <v>0</v>
      </c>
      <c r="AO2265" s="12">
        <f t="shared" si="3399"/>
        <v>0</v>
      </c>
      <c r="AP2265" s="12">
        <f t="shared" si="3399"/>
        <v>0</v>
      </c>
      <c r="AQ2265" s="12">
        <f t="shared" si="3399"/>
        <v>0</v>
      </c>
      <c r="AR2265" s="12">
        <v>0</v>
      </c>
      <c r="AS2265" s="12">
        <v>0</v>
      </c>
      <c r="AT2265" s="12">
        <f t="shared" ref="AT2265:BI2265" si="3400">SUM(AT2266:AT2268)</f>
        <v>0</v>
      </c>
      <c r="AU2265" s="12">
        <f t="shared" si="3400"/>
        <v>0</v>
      </c>
      <c r="AV2265" s="12">
        <f t="shared" si="3400"/>
        <v>0</v>
      </c>
      <c r="AW2265" s="12">
        <f t="shared" si="3400"/>
        <v>0</v>
      </c>
      <c r="AX2265" s="12">
        <f t="shared" si="3400"/>
        <v>0</v>
      </c>
      <c r="AY2265" s="12">
        <f t="shared" si="3400"/>
        <v>0</v>
      </c>
      <c r="AZ2265" s="12">
        <f t="shared" si="3400"/>
        <v>0</v>
      </c>
      <c r="BA2265" s="12">
        <f t="shared" si="3400"/>
        <v>0</v>
      </c>
      <c r="BB2265" s="12">
        <f t="shared" si="3400"/>
        <v>0</v>
      </c>
      <c r="BC2265" s="12">
        <f t="shared" si="3400"/>
        <v>0</v>
      </c>
      <c r="BD2265" s="12">
        <f t="shared" si="3400"/>
        <v>0</v>
      </c>
      <c r="BE2265" s="12">
        <f t="shared" si="3400"/>
        <v>0</v>
      </c>
      <c r="BF2265" s="12">
        <f t="shared" si="3400"/>
        <v>0</v>
      </c>
      <c r="BG2265" s="12">
        <f t="shared" si="3400"/>
        <v>0</v>
      </c>
      <c r="BH2265" s="12">
        <f t="shared" si="3400"/>
        <v>0</v>
      </c>
      <c r="BI2265" s="12">
        <f t="shared" si="3400"/>
        <v>0</v>
      </c>
      <c r="BJ2265" s="12">
        <v>0</v>
      </c>
      <c r="BK2265" s="12">
        <v>0</v>
      </c>
    </row>
    <row r="2266" spans="1:63" x14ac:dyDescent="0.25">
      <c r="A2266" s="4" t="s">
        <v>720</v>
      </c>
      <c r="B2266" s="4" t="s">
        <v>1</v>
      </c>
      <c r="C2266" s="4" t="s">
        <v>14</v>
      </c>
      <c r="D2266" s="107" t="s">
        <v>722</v>
      </c>
      <c r="E2266" s="117">
        <v>6131</v>
      </c>
      <c r="F2266" s="107"/>
      <c r="G2266" s="103" t="s">
        <v>1665</v>
      </c>
      <c r="H2266" s="13" t="s">
        <v>34</v>
      </c>
      <c r="I2266" s="14">
        <v>10000</v>
      </c>
      <c r="J2266" s="14">
        <v>0</v>
      </c>
      <c r="K2266" s="14"/>
      <c r="L2266" s="14"/>
      <c r="M2266" s="14"/>
      <c r="N2266" s="14"/>
      <c r="O2266" s="14"/>
      <c r="P2266" s="14">
        <f t="shared" si="3335"/>
        <v>0</v>
      </c>
      <c r="Q2266" s="14"/>
      <c r="R2266" s="14"/>
      <c r="S2266" s="14"/>
      <c r="T2266" s="14"/>
      <c r="U2266" s="14"/>
      <c r="V2266" s="14"/>
      <c r="W2266" s="14"/>
      <c r="X2266" s="14"/>
      <c r="Y2266" s="14"/>
      <c r="Z2266" s="14">
        <v>0</v>
      </c>
      <c r="AA2266" s="14">
        <v>0</v>
      </c>
      <c r="AB2266" s="14">
        <v>0</v>
      </c>
      <c r="AC2266" s="14"/>
      <c r="AD2266" s="14"/>
      <c r="AE2266" s="14"/>
      <c r="AF2266" s="14"/>
      <c r="AG2266" s="14"/>
      <c r="AH2266" s="14">
        <f t="shared" si="3336"/>
        <v>0</v>
      </c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>
        <v>0</v>
      </c>
      <c r="AS2266" s="14">
        <v>0</v>
      </c>
      <c r="AT2266" s="14">
        <v>0</v>
      </c>
      <c r="AU2266" s="14"/>
      <c r="AV2266" s="14"/>
      <c r="AW2266" s="14"/>
      <c r="AX2266" s="14"/>
      <c r="AY2266" s="14"/>
      <c r="AZ2266" s="14">
        <f t="shared" si="3337"/>
        <v>0</v>
      </c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>
        <v>0</v>
      </c>
      <c r="BK2266" s="14">
        <v>0</v>
      </c>
    </row>
    <row r="2267" spans="1:63" ht="22.5" x14ac:dyDescent="0.25">
      <c r="A2267" s="4" t="s">
        <v>720</v>
      </c>
      <c r="B2267" s="4" t="s">
        <v>1</v>
      </c>
      <c r="C2267" s="4" t="s">
        <v>14</v>
      </c>
      <c r="D2267" s="107" t="s">
        <v>722</v>
      </c>
      <c r="E2267" s="117">
        <v>6138</v>
      </c>
      <c r="F2267" s="107"/>
      <c r="G2267" s="103" t="s">
        <v>1665</v>
      </c>
      <c r="H2267" s="13" t="s">
        <v>92</v>
      </c>
      <c r="I2267" s="14">
        <v>0</v>
      </c>
      <c r="J2267" s="14">
        <v>0</v>
      </c>
      <c r="K2267" s="14"/>
      <c r="L2267" s="14"/>
      <c r="M2267" s="14"/>
      <c r="N2267" s="14"/>
      <c r="O2267" s="14"/>
      <c r="P2267" s="14">
        <f t="shared" si="3335"/>
        <v>0</v>
      </c>
      <c r="Q2267" s="14"/>
      <c r="R2267" s="14"/>
      <c r="S2267" s="14"/>
      <c r="T2267" s="14"/>
      <c r="U2267" s="14"/>
      <c r="V2267" s="14"/>
      <c r="W2267" s="14"/>
      <c r="X2267" s="14"/>
      <c r="Y2267" s="14"/>
      <c r="Z2267" s="14">
        <v>0</v>
      </c>
      <c r="AA2267" s="14">
        <v>0</v>
      </c>
      <c r="AB2267" s="14">
        <v>0</v>
      </c>
      <c r="AC2267" s="14"/>
      <c r="AD2267" s="14"/>
      <c r="AE2267" s="14"/>
      <c r="AF2267" s="14"/>
      <c r="AG2267" s="14"/>
      <c r="AH2267" s="14">
        <f t="shared" si="3336"/>
        <v>0</v>
      </c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>
        <v>0</v>
      </c>
      <c r="AS2267" s="14">
        <v>0</v>
      </c>
      <c r="AT2267" s="14">
        <v>0</v>
      </c>
      <c r="AU2267" s="14"/>
      <c r="AV2267" s="14"/>
      <c r="AW2267" s="14"/>
      <c r="AX2267" s="14"/>
      <c r="AY2267" s="14"/>
      <c r="AZ2267" s="14">
        <f t="shared" si="3337"/>
        <v>0</v>
      </c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>
        <v>0</v>
      </c>
      <c r="BK2267" s="14">
        <v>0</v>
      </c>
    </row>
    <row r="2268" spans="1:63" x14ac:dyDescent="0.25">
      <c r="A2268" s="1" t="s">
        <v>720</v>
      </c>
      <c r="B2268" s="1" t="s">
        <v>1</v>
      </c>
      <c r="C2268" s="1" t="s">
        <v>14</v>
      </c>
      <c r="D2268" s="110" t="s">
        <v>722</v>
      </c>
      <c r="E2268" s="110" t="s">
        <v>36</v>
      </c>
      <c r="F2268" s="107" t="s">
        <v>0</v>
      </c>
      <c r="G2268" s="13" t="s">
        <v>0</v>
      </c>
      <c r="H2268" s="2" t="s">
        <v>37</v>
      </c>
      <c r="I2268" s="12">
        <f>SUM(I2269:I2272)</f>
        <v>139778</v>
      </c>
      <c r="J2268" s="12">
        <f t="shared" ref="J2268:Y2268" si="3401">SUM(J2269:J2272)</f>
        <v>0</v>
      </c>
      <c r="K2268" s="12">
        <f t="shared" si="3401"/>
        <v>0</v>
      </c>
      <c r="L2268" s="12">
        <f t="shared" si="3401"/>
        <v>0</v>
      </c>
      <c r="M2268" s="12">
        <f t="shared" si="3401"/>
        <v>0</v>
      </c>
      <c r="N2268" s="12">
        <f t="shared" si="3401"/>
        <v>0</v>
      </c>
      <c r="O2268" s="12">
        <f t="shared" si="3401"/>
        <v>0</v>
      </c>
      <c r="P2268" s="12">
        <f t="shared" si="3401"/>
        <v>0</v>
      </c>
      <c r="Q2268" s="12">
        <f t="shared" si="3401"/>
        <v>0</v>
      </c>
      <c r="R2268" s="12">
        <f t="shared" si="3401"/>
        <v>0</v>
      </c>
      <c r="S2268" s="12">
        <f t="shared" si="3401"/>
        <v>0</v>
      </c>
      <c r="T2268" s="12">
        <f t="shared" si="3401"/>
        <v>0</v>
      </c>
      <c r="U2268" s="12">
        <f t="shared" si="3401"/>
        <v>0</v>
      </c>
      <c r="V2268" s="12">
        <f t="shared" si="3401"/>
        <v>0</v>
      </c>
      <c r="W2268" s="12">
        <f t="shared" si="3401"/>
        <v>0</v>
      </c>
      <c r="X2268" s="12">
        <f t="shared" si="3401"/>
        <v>0</v>
      </c>
      <c r="Y2268" s="12">
        <f t="shared" si="3401"/>
        <v>0</v>
      </c>
      <c r="Z2268" s="12">
        <v>0</v>
      </c>
      <c r="AA2268" s="12">
        <v>0</v>
      </c>
      <c r="AB2268" s="12">
        <f t="shared" ref="AB2268:AQ2268" si="3402">SUM(AB2269:AB2272)</f>
        <v>0</v>
      </c>
      <c r="AC2268" s="12">
        <f t="shared" si="3402"/>
        <v>0</v>
      </c>
      <c r="AD2268" s="12">
        <f t="shared" si="3402"/>
        <v>0</v>
      </c>
      <c r="AE2268" s="12">
        <f t="shared" si="3402"/>
        <v>0</v>
      </c>
      <c r="AF2268" s="12">
        <f t="shared" si="3402"/>
        <v>0</v>
      </c>
      <c r="AG2268" s="12">
        <f t="shared" si="3402"/>
        <v>0</v>
      </c>
      <c r="AH2268" s="12">
        <f t="shared" si="3402"/>
        <v>0</v>
      </c>
      <c r="AI2268" s="12">
        <f t="shared" si="3402"/>
        <v>0</v>
      </c>
      <c r="AJ2268" s="12">
        <f t="shared" si="3402"/>
        <v>0</v>
      </c>
      <c r="AK2268" s="12">
        <f t="shared" si="3402"/>
        <v>0</v>
      </c>
      <c r="AL2268" s="12">
        <f t="shared" si="3402"/>
        <v>0</v>
      </c>
      <c r="AM2268" s="12">
        <f t="shared" si="3402"/>
        <v>0</v>
      </c>
      <c r="AN2268" s="12">
        <f t="shared" si="3402"/>
        <v>0</v>
      </c>
      <c r="AO2268" s="12">
        <f t="shared" si="3402"/>
        <v>0</v>
      </c>
      <c r="AP2268" s="12">
        <f t="shared" si="3402"/>
        <v>0</v>
      </c>
      <c r="AQ2268" s="12">
        <f t="shared" si="3402"/>
        <v>0</v>
      </c>
      <c r="AR2268" s="12">
        <v>0</v>
      </c>
      <c r="AS2268" s="12">
        <v>0</v>
      </c>
      <c r="AT2268" s="12">
        <f t="shared" ref="AT2268:BI2268" si="3403">SUM(AT2269:AT2272)</f>
        <v>0</v>
      </c>
      <c r="AU2268" s="12">
        <f t="shared" si="3403"/>
        <v>0</v>
      </c>
      <c r="AV2268" s="12">
        <f t="shared" si="3403"/>
        <v>0</v>
      </c>
      <c r="AW2268" s="12">
        <f t="shared" si="3403"/>
        <v>0</v>
      </c>
      <c r="AX2268" s="12">
        <f t="shared" si="3403"/>
        <v>0</v>
      </c>
      <c r="AY2268" s="12">
        <f t="shared" si="3403"/>
        <v>0</v>
      </c>
      <c r="AZ2268" s="12">
        <f t="shared" si="3403"/>
        <v>0</v>
      </c>
      <c r="BA2268" s="12">
        <f t="shared" si="3403"/>
        <v>0</v>
      </c>
      <c r="BB2268" s="12">
        <f t="shared" si="3403"/>
        <v>0</v>
      </c>
      <c r="BC2268" s="12">
        <f t="shared" si="3403"/>
        <v>0</v>
      </c>
      <c r="BD2268" s="12">
        <f t="shared" si="3403"/>
        <v>0</v>
      </c>
      <c r="BE2268" s="12">
        <f t="shared" si="3403"/>
        <v>0</v>
      </c>
      <c r="BF2268" s="12">
        <f t="shared" si="3403"/>
        <v>0</v>
      </c>
      <c r="BG2268" s="12">
        <f t="shared" si="3403"/>
        <v>0</v>
      </c>
      <c r="BH2268" s="12">
        <f t="shared" si="3403"/>
        <v>0</v>
      </c>
      <c r="BI2268" s="12">
        <f t="shared" si="3403"/>
        <v>0</v>
      </c>
      <c r="BJ2268" s="12">
        <v>0</v>
      </c>
      <c r="BK2268" s="12">
        <v>0</v>
      </c>
    </row>
    <row r="2269" spans="1:63" x14ac:dyDescent="0.25">
      <c r="A2269" s="4" t="s">
        <v>720</v>
      </c>
      <c r="B2269" s="4" t="s">
        <v>1</v>
      </c>
      <c r="C2269" s="4" t="s">
        <v>14</v>
      </c>
      <c r="D2269" s="107" t="s">
        <v>722</v>
      </c>
      <c r="E2269" s="117">
        <v>6139</v>
      </c>
      <c r="F2269" s="107"/>
      <c r="G2269" s="103" t="s">
        <v>1665</v>
      </c>
      <c r="H2269" s="13" t="s">
        <v>37</v>
      </c>
      <c r="I2269" s="14">
        <v>130000</v>
      </c>
      <c r="J2269" s="14">
        <v>0</v>
      </c>
      <c r="K2269" s="14"/>
      <c r="L2269" s="14"/>
      <c r="M2269" s="14"/>
      <c r="N2269" s="14"/>
      <c r="O2269" s="14"/>
      <c r="P2269" s="14">
        <f t="shared" si="3335"/>
        <v>0</v>
      </c>
      <c r="Q2269" s="14"/>
      <c r="R2269" s="14"/>
      <c r="S2269" s="14"/>
      <c r="T2269" s="14"/>
      <c r="U2269" s="14"/>
      <c r="V2269" s="14"/>
      <c r="W2269" s="14"/>
      <c r="X2269" s="14"/>
      <c r="Y2269" s="14"/>
      <c r="Z2269" s="14">
        <v>0</v>
      </c>
      <c r="AA2269" s="14">
        <v>0</v>
      </c>
      <c r="AB2269" s="14">
        <v>0</v>
      </c>
      <c r="AC2269" s="14"/>
      <c r="AD2269" s="14"/>
      <c r="AE2269" s="14"/>
      <c r="AF2269" s="14"/>
      <c r="AG2269" s="14"/>
      <c r="AH2269" s="14">
        <f t="shared" si="3336"/>
        <v>0</v>
      </c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>
        <v>0</v>
      </c>
      <c r="AS2269" s="14">
        <v>0</v>
      </c>
      <c r="AT2269" s="14">
        <v>0</v>
      </c>
      <c r="AU2269" s="14"/>
      <c r="AV2269" s="14"/>
      <c r="AW2269" s="14"/>
      <c r="AX2269" s="14"/>
      <c r="AY2269" s="14"/>
      <c r="AZ2269" s="14">
        <f t="shared" si="3337"/>
        <v>0</v>
      </c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>
        <v>0</v>
      </c>
      <c r="BK2269" s="14">
        <v>0</v>
      </c>
    </row>
    <row r="2270" spans="1:63" ht="22.5" x14ac:dyDescent="0.25">
      <c r="A2270" s="4" t="s">
        <v>720</v>
      </c>
      <c r="B2270" s="4" t="s">
        <v>1</v>
      </c>
      <c r="C2270" s="4" t="s">
        <v>14</v>
      </c>
      <c r="D2270" s="107" t="s">
        <v>722</v>
      </c>
      <c r="E2270" s="117">
        <v>6139</v>
      </c>
      <c r="F2270" s="107" t="s">
        <v>728</v>
      </c>
      <c r="G2270" s="103" t="s">
        <v>1665</v>
      </c>
      <c r="H2270" s="13" t="s">
        <v>39</v>
      </c>
      <c r="I2270" s="14">
        <v>3698</v>
      </c>
      <c r="J2270" s="14">
        <v>0</v>
      </c>
      <c r="K2270" s="14"/>
      <c r="L2270" s="14"/>
      <c r="M2270" s="14"/>
      <c r="N2270" s="14"/>
      <c r="O2270" s="14"/>
      <c r="P2270" s="14">
        <f t="shared" si="3335"/>
        <v>0</v>
      </c>
      <c r="Q2270" s="14"/>
      <c r="R2270" s="14"/>
      <c r="S2270" s="14"/>
      <c r="T2270" s="14"/>
      <c r="U2270" s="14"/>
      <c r="V2270" s="14"/>
      <c r="W2270" s="14"/>
      <c r="X2270" s="14"/>
      <c r="Y2270" s="14"/>
      <c r="Z2270" s="14">
        <v>0</v>
      </c>
      <c r="AA2270" s="14">
        <v>0</v>
      </c>
      <c r="AB2270" s="14">
        <v>0</v>
      </c>
      <c r="AC2270" s="14"/>
      <c r="AD2270" s="14"/>
      <c r="AE2270" s="14"/>
      <c r="AF2270" s="14"/>
      <c r="AG2270" s="14"/>
      <c r="AH2270" s="14">
        <f t="shared" si="3336"/>
        <v>0</v>
      </c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>
        <v>0</v>
      </c>
      <c r="AS2270" s="14">
        <v>0</v>
      </c>
      <c r="AT2270" s="14">
        <v>0</v>
      </c>
      <c r="AU2270" s="14"/>
      <c r="AV2270" s="14"/>
      <c r="AW2270" s="14"/>
      <c r="AX2270" s="14"/>
      <c r="AY2270" s="14"/>
      <c r="AZ2270" s="14">
        <f t="shared" si="3337"/>
        <v>0</v>
      </c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>
        <v>0</v>
      </c>
      <c r="BK2270" s="14">
        <v>0</v>
      </c>
    </row>
    <row r="2271" spans="1:63" ht="33.75" x14ac:dyDescent="0.25">
      <c r="A2271" s="4" t="s">
        <v>720</v>
      </c>
      <c r="B2271" s="4" t="s">
        <v>1</v>
      </c>
      <c r="C2271" s="4" t="s">
        <v>14</v>
      </c>
      <c r="D2271" s="107" t="s">
        <v>722</v>
      </c>
      <c r="E2271" s="117">
        <v>6139</v>
      </c>
      <c r="F2271" s="107" t="s">
        <v>729</v>
      </c>
      <c r="G2271" s="103" t="s">
        <v>1665</v>
      </c>
      <c r="H2271" s="13" t="s">
        <v>40</v>
      </c>
      <c r="I2271" s="14">
        <v>100</v>
      </c>
      <c r="J2271" s="14">
        <v>0</v>
      </c>
      <c r="K2271" s="14"/>
      <c r="L2271" s="14"/>
      <c r="M2271" s="14"/>
      <c r="N2271" s="14"/>
      <c r="O2271" s="14"/>
      <c r="P2271" s="14">
        <f t="shared" si="3335"/>
        <v>0</v>
      </c>
      <c r="Q2271" s="14"/>
      <c r="R2271" s="14"/>
      <c r="S2271" s="14"/>
      <c r="T2271" s="14"/>
      <c r="U2271" s="14"/>
      <c r="V2271" s="14"/>
      <c r="W2271" s="14"/>
      <c r="X2271" s="14"/>
      <c r="Y2271" s="14"/>
      <c r="Z2271" s="14">
        <v>0</v>
      </c>
      <c r="AA2271" s="14">
        <v>0</v>
      </c>
      <c r="AB2271" s="14">
        <v>0</v>
      </c>
      <c r="AC2271" s="14"/>
      <c r="AD2271" s="14"/>
      <c r="AE2271" s="14"/>
      <c r="AF2271" s="14"/>
      <c r="AG2271" s="14"/>
      <c r="AH2271" s="14">
        <f t="shared" si="3336"/>
        <v>0</v>
      </c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>
        <v>0</v>
      </c>
      <c r="AS2271" s="14">
        <v>0</v>
      </c>
      <c r="AT2271" s="14">
        <v>0</v>
      </c>
      <c r="AU2271" s="14"/>
      <c r="AV2271" s="14"/>
      <c r="AW2271" s="14"/>
      <c r="AX2271" s="14"/>
      <c r="AY2271" s="14"/>
      <c r="AZ2271" s="14">
        <f t="shared" si="3337"/>
        <v>0</v>
      </c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>
        <v>0</v>
      </c>
      <c r="BK2271" s="14">
        <v>0</v>
      </c>
    </row>
    <row r="2272" spans="1:63" ht="22.5" x14ac:dyDescent="0.25">
      <c r="A2272" s="4" t="s">
        <v>720</v>
      </c>
      <c r="B2272" s="4" t="s">
        <v>1</v>
      </c>
      <c r="C2272" s="4" t="s">
        <v>14</v>
      </c>
      <c r="D2272" s="107" t="s">
        <v>722</v>
      </c>
      <c r="E2272" s="117">
        <v>6139</v>
      </c>
      <c r="F2272" s="107" t="s">
        <v>730</v>
      </c>
      <c r="G2272" s="103" t="s">
        <v>1665</v>
      </c>
      <c r="H2272" s="13" t="s">
        <v>731</v>
      </c>
      <c r="I2272" s="14">
        <v>5980</v>
      </c>
      <c r="J2272" s="14">
        <v>0</v>
      </c>
      <c r="K2272" s="14"/>
      <c r="L2272" s="14"/>
      <c r="M2272" s="14"/>
      <c r="N2272" s="14"/>
      <c r="O2272" s="14"/>
      <c r="P2272" s="14">
        <f t="shared" si="3335"/>
        <v>0</v>
      </c>
      <c r="Q2272" s="14"/>
      <c r="R2272" s="14"/>
      <c r="S2272" s="14"/>
      <c r="T2272" s="14"/>
      <c r="U2272" s="14"/>
      <c r="V2272" s="14"/>
      <c r="W2272" s="14"/>
      <c r="X2272" s="14"/>
      <c r="Y2272" s="14"/>
      <c r="Z2272" s="14">
        <v>0</v>
      </c>
      <c r="AA2272" s="14">
        <v>0</v>
      </c>
      <c r="AB2272" s="14">
        <v>0</v>
      </c>
      <c r="AC2272" s="14"/>
      <c r="AD2272" s="14"/>
      <c r="AE2272" s="14"/>
      <c r="AF2272" s="14"/>
      <c r="AG2272" s="14"/>
      <c r="AH2272" s="14">
        <f t="shared" si="3336"/>
        <v>0</v>
      </c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>
        <v>0</v>
      </c>
      <c r="AS2272" s="14">
        <v>0</v>
      </c>
      <c r="AT2272" s="14">
        <v>0</v>
      </c>
      <c r="AU2272" s="14"/>
      <c r="AV2272" s="14"/>
      <c r="AW2272" s="14"/>
      <c r="AX2272" s="14"/>
      <c r="AY2272" s="14"/>
      <c r="AZ2272" s="14">
        <f t="shared" si="3337"/>
        <v>0</v>
      </c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>
        <v>0</v>
      </c>
      <c r="BK2272" s="14">
        <v>0</v>
      </c>
    </row>
    <row r="2273" spans="1:63" ht="33.75" x14ac:dyDescent="0.25">
      <c r="A2273" s="1" t="s">
        <v>0</v>
      </c>
      <c r="B2273" s="1" t="s">
        <v>0</v>
      </c>
      <c r="C2273" s="1" t="s">
        <v>0</v>
      </c>
      <c r="D2273" s="106" t="s">
        <v>0</v>
      </c>
      <c r="E2273" s="106" t="s">
        <v>0</v>
      </c>
      <c r="F2273" s="106" t="s">
        <v>0</v>
      </c>
      <c r="G2273" s="2" t="s">
        <v>0</v>
      </c>
      <c r="H2273" s="10" t="s">
        <v>41</v>
      </c>
      <c r="I2273" s="11">
        <f>SUM(I2274)</f>
        <v>117429851</v>
      </c>
      <c r="J2273" s="11">
        <f t="shared" ref="J2273:Y2273" si="3404">SUM(J2274)</f>
        <v>0</v>
      </c>
      <c r="K2273" s="11">
        <f t="shared" si="3404"/>
        <v>0</v>
      </c>
      <c r="L2273" s="11">
        <f t="shared" si="3404"/>
        <v>0</v>
      </c>
      <c r="M2273" s="11">
        <f t="shared" si="3404"/>
        <v>0</v>
      </c>
      <c r="N2273" s="11">
        <f t="shared" si="3404"/>
        <v>0</v>
      </c>
      <c r="O2273" s="11">
        <f t="shared" si="3404"/>
        <v>0</v>
      </c>
      <c r="P2273" s="11">
        <f t="shared" si="3404"/>
        <v>0</v>
      </c>
      <c r="Q2273" s="11">
        <f t="shared" si="3404"/>
        <v>0</v>
      </c>
      <c r="R2273" s="11">
        <f t="shared" si="3404"/>
        <v>0</v>
      </c>
      <c r="S2273" s="11">
        <f t="shared" si="3404"/>
        <v>0</v>
      </c>
      <c r="T2273" s="11">
        <f t="shared" si="3404"/>
        <v>0</v>
      </c>
      <c r="U2273" s="11">
        <f t="shared" si="3404"/>
        <v>0</v>
      </c>
      <c r="V2273" s="11">
        <f t="shared" si="3404"/>
        <v>0</v>
      </c>
      <c r="W2273" s="11">
        <f t="shared" si="3404"/>
        <v>0</v>
      </c>
      <c r="X2273" s="11">
        <f t="shared" si="3404"/>
        <v>0</v>
      </c>
      <c r="Y2273" s="11">
        <f t="shared" si="3404"/>
        <v>0</v>
      </c>
      <c r="Z2273" s="11">
        <v>0</v>
      </c>
      <c r="AA2273" s="11">
        <v>0</v>
      </c>
      <c r="AB2273" s="11">
        <f t="shared" ref="AB2273:AQ2273" si="3405">SUM(AB2274)</f>
        <v>40000</v>
      </c>
      <c r="AC2273" s="11">
        <f t="shared" si="3405"/>
        <v>0</v>
      </c>
      <c r="AD2273" s="11">
        <f t="shared" si="3405"/>
        <v>0</v>
      </c>
      <c r="AE2273" s="11">
        <f t="shared" si="3405"/>
        <v>0</v>
      </c>
      <c r="AF2273" s="11">
        <f t="shared" si="3405"/>
        <v>0</v>
      </c>
      <c r="AG2273" s="11">
        <f t="shared" si="3405"/>
        <v>0</v>
      </c>
      <c r="AH2273" s="11">
        <f t="shared" si="3405"/>
        <v>40000</v>
      </c>
      <c r="AI2273" s="11">
        <f t="shared" si="3405"/>
        <v>0</v>
      </c>
      <c r="AJ2273" s="11">
        <f t="shared" si="3405"/>
        <v>0</v>
      </c>
      <c r="AK2273" s="11">
        <f t="shared" si="3405"/>
        <v>6759</v>
      </c>
      <c r="AL2273" s="11">
        <f t="shared" si="3405"/>
        <v>0</v>
      </c>
      <c r="AM2273" s="11">
        <f t="shared" si="3405"/>
        <v>0</v>
      </c>
      <c r="AN2273" s="11">
        <f t="shared" si="3405"/>
        <v>6800</v>
      </c>
      <c r="AO2273" s="11">
        <f t="shared" si="3405"/>
        <v>0</v>
      </c>
      <c r="AP2273" s="11">
        <f t="shared" si="3405"/>
        <v>0</v>
      </c>
      <c r="AQ2273" s="11">
        <f t="shared" si="3405"/>
        <v>6634</v>
      </c>
      <c r="AR2273" s="11">
        <v>20193</v>
      </c>
      <c r="AS2273" s="11">
        <v>19807</v>
      </c>
      <c r="AT2273" s="11">
        <f t="shared" ref="AT2273:BI2273" si="3406">SUM(AT2274)</f>
        <v>17200000</v>
      </c>
      <c r="AU2273" s="11">
        <f t="shared" si="3406"/>
        <v>0</v>
      </c>
      <c r="AV2273" s="11">
        <f t="shared" si="3406"/>
        <v>0</v>
      </c>
      <c r="AW2273" s="11">
        <f t="shared" si="3406"/>
        <v>0</v>
      </c>
      <c r="AX2273" s="11">
        <f t="shared" si="3406"/>
        <v>0</v>
      </c>
      <c r="AY2273" s="11">
        <f t="shared" si="3406"/>
        <v>0</v>
      </c>
      <c r="AZ2273" s="11">
        <f t="shared" si="3406"/>
        <v>17200000</v>
      </c>
      <c r="BA2273" s="11">
        <f t="shared" si="3406"/>
        <v>780080</v>
      </c>
      <c r="BB2273" s="11">
        <f t="shared" si="3406"/>
        <v>787541</v>
      </c>
      <c r="BC2273" s="11">
        <f t="shared" si="3406"/>
        <v>794411</v>
      </c>
      <c r="BD2273" s="11">
        <f t="shared" si="3406"/>
        <v>780935</v>
      </c>
      <c r="BE2273" s="11">
        <f t="shared" si="3406"/>
        <v>793809</v>
      </c>
      <c r="BF2273" s="11">
        <f t="shared" si="3406"/>
        <v>795930</v>
      </c>
      <c r="BG2273" s="11">
        <f t="shared" si="3406"/>
        <v>886074</v>
      </c>
      <c r="BH2273" s="11">
        <f t="shared" si="3406"/>
        <v>814251</v>
      </c>
      <c r="BI2273" s="11">
        <f t="shared" si="3406"/>
        <v>809466</v>
      </c>
      <c r="BJ2273" s="11">
        <v>7242497</v>
      </c>
      <c r="BK2273" s="11">
        <v>9957503</v>
      </c>
    </row>
    <row r="2274" spans="1:63" ht="22.5" x14ac:dyDescent="0.25">
      <c r="A2274" s="4" t="s">
        <v>720</v>
      </c>
      <c r="B2274" s="4" t="s">
        <v>1</v>
      </c>
      <c r="C2274" s="4" t="s">
        <v>14</v>
      </c>
      <c r="D2274" s="107" t="s">
        <v>722</v>
      </c>
      <c r="E2274" s="106" t="s">
        <v>42</v>
      </c>
      <c r="F2274" s="106" t="s">
        <v>0</v>
      </c>
      <c r="G2274" s="2" t="s">
        <v>0</v>
      </c>
      <c r="H2274" s="2" t="s">
        <v>43</v>
      </c>
      <c r="I2274" s="12">
        <f>SUM(I2275,I2277,I2283,I2290)</f>
        <v>117429851</v>
      </c>
      <c r="J2274" s="12">
        <f t="shared" ref="J2274:Y2274" si="3407">SUM(J2275,J2277,J2283,J2290)</f>
        <v>0</v>
      </c>
      <c r="K2274" s="12">
        <f t="shared" si="3407"/>
        <v>0</v>
      </c>
      <c r="L2274" s="12">
        <f t="shared" si="3407"/>
        <v>0</v>
      </c>
      <c r="M2274" s="12">
        <f t="shared" si="3407"/>
        <v>0</v>
      </c>
      <c r="N2274" s="12">
        <f t="shared" si="3407"/>
        <v>0</v>
      </c>
      <c r="O2274" s="12">
        <f t="shared" si="3407"/>
        <v>0</v>
      </c>
      <c r="P2274" s="12">
        <f t="shared" ref="P2274" si="3408">SUM(P2275,P2277,P2283,P2290)</f>
        <v>0</v>
      </c>
      <c r="Q2274" s="12">
        <f t="shared" si="3407"/>
        <v>0</v>
      </c>
      <c r="R2274" s="12">
        <f t="shared" si="3407"/>
        <v>0</v>
      </c>
      <c r="S2274" s="12">
        <f t="shared" si="3407"/>
        <v>0</v>
      </c>
      <c r="T2274" s="12">
        <f t="shared" si="3407"/>
        <v>0</v>
      </c>
      <c r="U2274" s="12">
        <f t="shared" si="3407"/>
        <v>0</v>
      </c>
      <c r="V2274" s="12">
        <f t="shared" si="3407"/>
        <v>0</v>
      </c>
      <c r="W2274" s="12">
        <f t="shared" si="3407"/>
        <v>0</v>
      </c>
      <c r="X2274" s="12">
        <f t="shared" si="3407"/>
        <v>0</v>
      </c>
      <c r="Y2274" s="12">
        <f t="shared" si="3407"/>
        <v>0</v>
      </c>
      <c r="Z2274" s="12">
        <v>0</v>
      </c>
      <c r="AA2274" s="12">
        <v>0</v>
      </c>
      <c r="AB2274" s="12">
        <f t="shared" ref="AB2274:AQ2274" si="3409">SUM(AB2275,AB2277,AB2283,AB2290)</f>
        <v>40000</v>
      </c>
      <c r="AC2274" s="12">
        <f t="shared" si="3409"/>
        <v>0</v>
      </c>
      <c r="AD2274" s="12">
        <f t="shared" si="3409"/>
        <v>0</v>
      </c>
      <c r="AE2274" s="12">
        <f t="shared" si="3409"/>
        <v>0</v>
      </c>
      <c r="AF2274" s="12">
        <f t="shared" si="3409"/>
        <v>0</v>
      </c>
      <c r="AG2274" s="12">
        <f t="shared" si="3409"/>
        <v>0</v>
      </c>
      <c r="AH2274" s="12">
        <f t="shared" ref="AH2274" si="3410">SUM(AH2275,AH2277,AH2283,AH2290)</f>
        <v>40000</v>
      </c>
      <c r="AI2274" s="12">
        <f t="shared" si="3409"/>
        <v>0</v>
      </c>
      <c r="AJ2274" s="12">
        <f t="shared" si="3409"/>
        <v>0</v>
      </c>
      <c r="AK2274" s="12">
        <f t="shared" si="3409"/>
        <v>6759</v>
      </c>
      <c r="AL2274" s="12">
        <f t="shared" si="3409"/>
        <v>0</v>
      </c>
      <c r="AM2274" s="12">
        <f t="shared" si="3409"/>
        <v>0</v>
      </c>
      <c r="AN2274" s="12">
        <f t="shared" si="3409"/>
        <v>6800</v>
      </c>
      <c r="AO2274" s="12">
        <f t="shared" si="3409"/>
        <v>0</v>
      </c>
      <c r="AP2274" s="12">
        <f t="shared" si="3409"/>
        <v>0</v>
      </c>
      <c r="AQ2274" s="12">
        <f t="shared" si="3409"/>
        <v>6634</v>
      </c>
      <c r="AR2274" s="12">
        <v>20193</v>
      </c>
      <c r="AS2274" s="12">
        <v>19807</v>
      </c>
      <c r="AT2274" s="12">
        <f t="shared" ref="AT2274:BI2274" si="3411">SUM(AT2275,AT2277,AT2283,AT2290)</f>
        <v>17200000</v>
      </c>
      <c r="AU2274" s="12">
        <f t="shared" si="3411"/>
        <v>0</v>
      </c>
      <c r="AV2274" s="12">
        <f t="shared" si="3411"/>
        <v>0</v>
      </c>
      <c r="AW2274" s="12">
        <f t="shared" si="3411"/>
        <v>0</v>
      </c>
      <c r="AX2274" s="12">
        <f t="shared" si="3411"/>
        <v>0</v>
      </c>
      <c r="AY2274" s="12">
        <f t="shared" si="3411"/>
        <v>0</v>
      </c>
      <c r="AZ2274" s="12">
        <f t="shared" ref="AZ2274" si="3412">SUM(AZ2275,AZ2277,AZ2283,AZ2290)</f>
        <v>17200000</v>
      </c>
      <c r="BA2274" s="12">
        <f t="shared" si="3411"/>
        <v>780080</v>
      </c>
      <c r="BB2274" s="12">
        <f t="shared" si="3411"/>
        <v>787541</v>
      </c>
      <c r="BC2274" s="12">
        <f t="shared" si="3411"/>
        <v>794411</v>
      </c>
      <c r="BD2274" s="12">
        <f t="shared" si="3411"/>
        <v>780935</v>
      </c>
      <c r="BE2274" s="12">
        <f t="shared" si="3411"/>
        <v>793809</v>
      </c>
      <c r="BF2274" s="12">
        <f t="shared" si="3411"/>
        <v>795930</v>
      </c>
      <c r="BG2274" s="12">
        <f t="shared" si="3411"/>
        <v>886074</v>
      </c>
      <c r="BH2274" s="12">
        <f t="shared" si="3411"/>
        <v>814251</v>
      </c>
      <c r="BI2274" s="12">
        <f t="shared" si="3411"/>
        <v>809466</v>
      </c>
      <c r="BJ2274" s="12">
        <v>7242497</v>
      </c>
      <c r="BK2274" s="12">
        <v>9957503</v>
      </c>
    </row>
    <row r="2275" spans="1:63" ht="22.5" x14ac:dyDescent="0.25">
      <c r="A2275" s="1" t="s">
        <v>720</v>
      </c>
      <c r="B2275" s="1" t="s">
        <v>1</v>
      </c>
      <c r="C2275" s="1" t="s">
        <v>14</v>
      </c>
      <c r="D2275" s="110" t="s">
        <v>722</v>
      </c>
      <c r="E2275" s="110" t="s">
        <v>95</v>
      </c>
      <c r="F2275" s="107" t="s">
        <v>0</v>
      </c>
      <c r="G2275" s="13" t="s">
        <v>0</v>
      </c>
      <c r="H2275" s="2" t="s">
        <v>96</v>
      </c>
      <c r="I2275" s="12">
        <f>SUM(I2276)</f>
        <v>100</v>
      </c>
      <c r="J2275" s="12">
        <f t="shared" ref="J2275:Y2275" si="3413">SUM(J2276)</f>
        <v>0</v>
      </c>
      <c r="K2275" s="12">
        <f t="shared" si="3413"/>
        <v>0</v>
      </c>
      <c r="L2275" s="12">
        <f t="shared" si="3413"/>
        <v>0</v>
      </c>
      <c r="M2275" s="12">
        <f t="shared" si="3413"/>
        <v>0</v>
      </c>
      <c r="N2275" s="12">
        <f t="shared" si="3413"/>
        <v>0</v>
      </c>
      <c r="O2275" s="12">
        <f t="shared" si="3413"/>
        <v>0</v>
      </c>
      <c r="P2275" s="12">
        <f t="shared" si="3413"/>
        <v>0</v>
      </c>
      <c r="Q2275" s="12">
        <f t="shared" si="3413"/>
        <v>0</v>
      </c>
      <c r="R2275" s="12">
        <f t="shared" si="3413"/>
        <v>0</v>
      </c>
      <c r="S2275" s="12">
        <f t="shared" si="3413"/>
        <v>0</v>
      </c>
      <c r="T2275" s="12">
        <f t="shared" si="3413"/>
        <v>0</v>
      </c>
      <c r="U2275" s="12">
        <f t="shared" si="3413"/>
        <v>0</v>
      </c>
      <c r="V2275" s="12">
        <f t="shared" si="3413"/>
        <v>0</v>
      </c>
      <c r="W2275" s="12">
        <f t="shared" si="3413"/>
        <v>0</v>
      </c>
      <c r="X2275" s="12">
        <f t="shared" si="3413"/>
        <v>0</v>
      </c>
      <c r="Y2275" s="12">
        <f t="shared" si="3413"/>
        <v>0</v>
      </c>
      <c r="Z2275" s="12">
        <v>0</v>
      </c>
      <c r="AA2275" s="12">
        <v>0</v>
      </c>
      <c r="AB2275" s="12">
        <f t="shared" ref="AB2275:AQ2275" si="3414">SUM(AB2276)</f>
        <v>0</v>
      </c>
      <c r="AC2275" s="12">
        <f t="shared" si="3414"/>
        <v>0</v>
      </c>
      <c r="AD2275" s="12">
        <f t="shared" si="3414"/>
        <v>0</v>
      </c>
      <c r="AE2275" s="12">
        <f t="shared" si="3414"/>
        <v>0</v>
      </c>
      <c r="AF2275" s="12">
        <f t="shared" si="3414"/>
        <v>0</v>
      </c>
      <c r="AG2275" s="12">
        <f t="shared" si="3414"/>
        <v>0</v>
      </c>
      <c r="AH2275" s="12">
        <f t="shared" si="3414"/>
        <v>0</v>
      </c>
      <c r="AI2275" s="12">
        <f t="shared" si="3414"/>
        <v>0</v>
      </c>
      <c r="AJ2275" s="12">
        <f t="shared" si="3414"/>
        <v>0</v>
      </c>
      <c r="AK2275" s="12">
        <f t="shared" si="3414"/>
        <v>0</v>
      </c>
      <c r="AL2275" s="12">
        <f t="shared" si="3414"/>
        <v>0</v>
      </c>
      <c r="AM2275" s="12">
        <f t="shared" si="3414"/>
        <v>0</v>
      </c>
      <c r="AN2275" s="12">
        <f t="shared" si="3414"/>
        <v>0</v>
      </c>
      <c r="AO2275" s="12">
        <f t="shared" si="3414"/>
        <v>0</v>
      </c>
      <c r="AP2275" s="12">
        <f t="shared" si="3414"/>
        <v>0</v>
      </c>
      <c r="AQ2275" s="12">
        <f t="shared" si="3414"/>
        <v>0</v>
      </c>
      <c r="AR2275" s="12">
        <v>0</v>
      </c>
      <c r="AS2275" s="12">
        <v>0</v>
      </c>
      <c r="AT2275" s="12">
        <f t="shared" ref="AT2275:BI2275" si="3415">SUM(AT2276)</f>
        <v>0</v>
      </c>
      <c r="AU2275" s="12">
        <f t="shared" si="3415"/>
        <v>0</v>
      </c>
      <c r="AV2275" s="12">
        <f t="shared" si="3415"/>
        <v>0</v>
      </c>
      <c r="AW2275" s="12">
        <f t="shared" si="3415"/>
        <v>0</v>
      </c>
      <c r="AX2275" s="12">
        <f t="shared" si="3415"/>
        <v>0</v>
      </c>
      <c r="AY2275" s="12">
        <f t="shared" si="3415"/>
        <v>0</v>
      </c>
      <c r="AZ2275" s="12">
        <f t="shared" si="3415"/>
        <v>0</v>
      </c>
      <c r="BA2275" s="12">
        <f t="shared" si="3415"/>
        <v>0</v>
      </c>
      <c r="BB2275" s="12">
        <f t="shared" si="3415"/>
        <v>0</v>
      </c>
      <c r="BC2275" s="12">
        <f t="shared" si="3415"/>
        <v>0</v>
      </c>
      <c r="BD2275" s="12">
        <f t="shared" si="3415"/>
        <v>0</v>
      </c>
      <c r="BE2275" s="12">
        <f t="shared" si="3415"/>
        <v>0</v>
      </c>
      <c r="BF2275" s="12">
        <f t="shared" si="3415"/>
        <v>0</v>
      </c>
      <c r="BG2275" s="12">
        <f t="shared" si="3415"/>
        <v>0</v>
      </c>
      <c r="BH2275" s="12">
        <f t="shared" si="3415"/>
        <v>0</v>
      </c>
      <c r="BI2275" s="12">
        <f t="shared" si="3415"/>
        <v>0</v>
      </c>
      <c r="BJ2275" s="12">
        <v>0</v>
      </c>
      <c r="BK2275" s="12">
        <v>0</v>
      </c>
    </row>
    <row r="2276" spans="1:63" x14ac:dyDescent="0.25">
      <c r="A2276" s="4" t="s">
        <v>720</v>
      </c>
      <c r="B2276" s="4" t="s">
        <v>1</v>
      </c>
      <c r="C2276" s="4" t="s">
        <v>14</v>
      </c>
      <c r="D2276" s="107" t="s">
        <v>722</v>
      </c>
      <c r="E2276" s="117">
        <v>6141</v>
      </c>
      <c r="F2276" s="107" t="s">
        <v>732</v>
      </c>
      <c r="G2276" s="103" t="s">
        <v>1665</v>
      </c>
      <c r="H2276" s="13" t="s">
        <v>114</v>
      </c>
      <c r="I2276" s="14">
        <v>100</v>
      </c>
      <c r="J2276" s="14">
        <v>0</v>
      </c>
      <c r="K2276" s="14"/>
      <c r="L2276" s="14"/>
      <c r="M2276" s="14"/>
      <c r="N2276" s="14"/>
      <c r="O2276" s="14"/>
      <c r="P2276" s="14">
        <f t="shared" si="3335"/>
        <v>0</v>
      </c>
      <c r="Q2276" s="14"/>
      <c r="R2276" s="14"/>
      <c r="S2276" s="14"/>
      <c r="T2276" s="14"/>
      <c r="U2276" s="14"/>
      <c r="V2276" s="14"/>
      <c r="W2276" s="14"/>
      <c r="X2276" s="14"/>
      <c r="Y2276" s="14"/>
      <c r="Z2276" s="14">
        <v>0</v>
      </c>
      <c r="AA2276" s="14">
        <v>0</v>
      </c>
      <c r="AB2276" s="14">
        <v>0</v>
      </c>
      <c r="AC2276" s="14"/>
      <c r="AD2276" s="14"/>
      <c r="AE2276" s="14"/>
      <c r="AF2276" s="14"/>
      <c r="AG2276" s="14"/>
      <c r="AH2276" s="14">
        <f t="shared" si="3336"/>
        <v>0</v>
      </c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>
        <v>0</v>
      </c>
      <c r="AS2276" s="14">
        <v>0</v>
      </c>
      <c r="AT2276" s="14">
        <v>0</v>
      </c>
      <c r="AU2276" s="14"/>
      <c r="AV2276" s="14"/>
      <c r="AW2276" s="14"/>
      <c r="AX2276" s="14"/>
      <c r="AY2276" s="14"/>
      <c r="AZ2276" s="14">
        <f t="shared" si="3337"/>
        <v>0</v>
      </c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>
        <v>0</v>
      </c>
      <c r="BK2276" s="14">
        <v>0</v>
      </c>
    </row>
    <row r="2277" spans="1:63" x14ac:dyDescent="0.25">
      <c r="A2277" s="1" t="s">
        <v>720</v>
      </c>
      <c r="B2277" s="1" t="s">
        <v>1</v>
      </c>
      <c r="C2277" s="1" t="s">
        <v>14</v>
      </c>
      <c r="D2277" s="110" t="s">
        <v>722</v>
      </c>
      <c r="E2277" s="110" t="s">
        <v>61</v>
      </c>
      <c r="F2277" s="107" t="s">
        <v>0</v>
      </c>
      <c r="G2277" s="13" t="s">
        <v>0</v>
      </c>
      <c r="H2277" s="2" t="s">
        <v>62</v>
      </c>
      <c r="I2277" s="12">
        <f>SUM(I2278:I2282)</f>
        <v>110830640</v>
      </c>
      <c r="J2277" s="12">
        <f t="shared" ref="J2277:Y2277" si="3416">SUM(J2278:J2282)</f>
        <v>0</v>
      </c>
      <c r="K2277" s="12">
        <f t="shared" si="3416"/>
        <v>0</v>
      </c>
      <c r="L2277" s="12">
        <f t="shared" si="3416"/>
        <v>0</v>
      </c>
      <c r="M2277" s="12">
        <f t="shared" si="3416"/>
        <v>0</v>
      </c>
      <c r="N2277" s="12">
        <f t="shared" si="3416"/>
        <v>0</v>
      </c>
      <c r="O2277" s="12">
        <f t="shared" si="3416"/>
        <v>0</v>
      </c>
      <c r="P2277" s="12">
        <f t="shared" si="3416"/>
        <v>0</v>
      </c>
      <c r="Q2277" s="12">
        <f t="shared" si="3416"/>
        <v>0</v>
      </c>
      <c r="R2277" s="12">
        <f t="shared" si="3416"/>
        <v>0</v>
      </c>
      <c r="S2277" s="12">
        <f t="shared" si="3416"/>
        <v>0</v>
      </c>
      <c r="T2277" s="12">
        <f t="shared" si="3416"/>
        <v>0</v>
      </c>
      <c r="U2277" s="12">
        <f t="shared" si="3416"/>
        <v>0</v>
      </c>
      <c r="V2277" s="12">
        <f t="shared" si="3416"/>
        <v>0</v>
      </c>
      <c r="W2277" s="12">
        <f t="shared" si="3416"/>
        <v>0</v>
      </c>
      <c r="X2277" s="12">
        <f t="shared" si="3416"/>
        <v>0</v>
      </c>
      <c r="Y2277" s="12">
        <f t="shared" si="3416"/>
        <v>0</v>
      </c>
      <c r="Z2277" s="12">
        <v>0</v>
      </c>
      <c r="AA2277" s="12">
        <v>0</v>
      </c>
      <c r="AB2277" s="12">
        <f t="shared" ref="AB2277:AQ2277" si="3417">SUM(AB2278:AB2282)</f>
        <v>0</v>
      </c>
      <c r="AC2277" s="12">
        <f t="shared" si="3417"/>
        <v>0</v>
      </c>
      <c r="AD2277" s="12">
        <f t="shared" si="3417"/>
        <v>0</v>
      </c>
      <c r="AE2277" s="12">
        <f t="shared" si="3417"/>
        <v>0</v>
      </c>
      <c r="AF2277" s="12">
        <f t="shared" si="3417"/>
        <v>0</v>
      </c>
      <c r="AG2277" s="12">
        <f t="shared" si="3417"/>
        <v>0</v>
      </c>
      <c r="AH2277" s="12">
        <f t="shared" si="3417"/>
        <v>0</v>
      </c>
      <c r="AI2277" s="12">
        <f t="shared" si="3417"/>
        <v>0</v>
      </c>
      <c r="AJ2277" s="12">
        <f t="shared" si="3417"/>
        <v>0</v>
      </c>
      <c r="AK2277" s="12">
        <f t="shared" si="3417"/>
        <v>0</v>
      </c>
      <c r="AL2277" s="12">
        <f t="shared" si="3417"/>
        <v>0</v>
      </c>
      <c r="AM2277" s="12">
        <f t="shared" si="3417"/>
        <v>0</v>
      </c>
      <c r="AN2277" s="12">
        <f t="shared" si="3417"/>
        <v>0</v>
      </c>
      <c r="AO2277" s="12">
        <f t="shared" si="3417"/>
        <v>0</v>
      </c>
      <c r="AP2277" s="12">
        <f t="shared" si="3417"/>
        <v>0</v>
      </c>
      <c r="AQ2277" s="12">
        <f t="shared" si="3417"/>
        <v>0</v>
      </c>
      <c r="AR2277" s="12">
        <v>0</v>
      </c>
      <c r="AS2277" s="12">
        <v>0</v>
      </c>
      <c r="AT2277" s="12">
        <f t="shared" ref="AT2277:BI2277" si="3418">SUM(AT2278:AT2282)</f>
        <v>17200000</v>
      </c>
      <c r="AU2277" s="12">
        <f t="shared" si="3418"/>
        <v>0</v>
      </c>
      <c r="AV2277" s="12">
        <f t="shared" si="3418"/>
        <v>0</v>
      </c>
      <c r="AW2277" s="12">
        <f t="shared" si="3418"/>
        <v>0</v>
      </c>
      <c r="AX2277" s="12">
        <f t="shared" si="3418"/>
        <v>0</v>
      </c>
      <c r="AY2277" s="12">
        <f t="shared" si="3418"/>
        <v>0</v>
      </c>
      <c r="AZ2277" s="12">
        <f t="shared" si="3418"/>
        <v>17200000</v>
      </c>
      <c r="BA2277" s="12">
        <f t="shared" si="3418"/>
        <v>780080</v>
      </c>
      <c r="BB2277" s="12">
        <f t="shared" si="3418"/>
        <v>787541</v>
      </c>
      <c r="BC2277" s="12">
        <f t="shared" si="3418"/>
        <v>794411</v>
      </c>
      <c r="BD2277" s="12">
        <f t="shared" si="3418"/>
        <v>780935</v>
      </c>
      <c r="BE2277" s="12">
        <f t="shared" si="3418"/>
        <v>793809</v>
      </c>
      <c r="BF2277" s="12">
        <f t="shared" si="3418"/>
        <v>795930</v>
      </c>
      <c r="BG2277" s="12">
        <f t="shared" si="3418"/>
        <v>886074</v>
      </c>
      <c r="BH2277" s="12">
        <f t="shared" si="3418"/>
        <v>814251</v>
      </c>
      <c r="BI2277" s="12">
        <f t="shared" si="3418"/>
        <v>809466</v>
      </c>
      <c r="BJ2277" s="12">
        <v>7242497</v>
      </c>
      <c r="BK2277" s="12">
        <v>9957503</v>
      </c>
    </row>
    <row r="2278" spans="1:63" x14ac:dyDescent="0.25">
      <c r="A2278" s="4" t="s">
        <v>720</v>
      </c>
      <c r="B2278" s="4" t="s">
        <v>1</v>
      </c>
      <c r="C2278" s="4" t="s">
        <v>14</v>
      </c>
      <c r="D2278" s="107" t="s">
        <v>722</v>
      </c>
      <c r="E2278" s="117">
        <v>6142</v>
      </c>
      <c r="F2278" s="107" t="s">
        <v>733</v>
      </c>
      <c r="G2278" s="103" t="s">
        <v>1665</v>
      </c>
      <c r="H2278" s="13" t="s">
        <v>734</v>
      </c>
      <c r="I2278" s="14">
        <v>19240640</v>
      </c>
      <c r="J2278" s="14">
        <v>0</v>
      </c>
      <c r="K2278" s="14"/>
      <c r="L2278" s="14"/>
      <c r="M2278" s="14"/>
      <c r="N2278" s="14"/>
      <c r="O2278" s="14"/>
      <c r="P2278" s="14">
        <f t="shared" si="3335"/>
        <v>0</v>
      </c>
      <c r="Q2278" s="14"/>
      <c r="R2278" s="14"/>
      <c r="S2278" s="14"/>
      <c r="T2278" s="14"/>
      <c r="U2278" s="14"/>
      <c r="V2278" s="14"/>
      <c r="W2278" s="14"/>
      <c r="X2278" s="14"/>
      <c r="Y2278" s="14"/>
      <c r="Z2278" s="14">
        <v>0</v>
      </c>
      <c r="AA2278" s="14">
        <v>0</v>
      </c>
      <c r="AB2278" s="14">
        <v>0</v>
      </c>
      <c r="AC2278" s="14"/>
      <c r="AD2278" s="14"/>
      <c r="AE2278" s="14"/>
      <c r="AF2278" s="14"/>
      <c r="AG2278" s="14"/>
      <c r="AH2278" s="14">
        <f t="shared" si="3336"/>
        <v>0</v>
      </c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>
        <v>0</v>
      </c>
      <c r="AS2278" s="14">
        <v>0</v>
      </c>
      <c r="AT2278" s="14">
        <v>0</v>
      </c>
      <c r="AU2278" s="14"/>
      <c r="AV2278" s="14"/>
      <c r="AW2278" s="14"/>
      <c r="AX2278" s="14"/>
      <c r="AY2278" s="14"/>
      <c r="AZ2278" s="14">
        <f t="shared" si="3337"/>
        <v>0</v>
      </c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>
        <v>0</v>
      </c>
      <c r="BK2278" s="14">
        <v>0</v>
      </c>
    </row>
    <row r="2279" spans="1:63" s="88" customFormat="1" x14ac:dyDescent="0.25">
      <c r="A2279" s="90" t="s">
        <v>720</v>
      </c>
      <c r="B2279" s="90" t="s">
        <v>1</v>
      </c>
      <c r="C2279" s="90" t="s">
        <v>14</v>
      </c>
      <c r="D2279" s="111" t="s">
        <v>722</v>
      </c>
      <c r="E2279" s="118">
        <v>6142</v>
      </c>
      <c r="F2279" s="111" t="s">
        <v>735</v>
      </c>
      <c r="G2279" s="104" t="s">
        <v>1664</v>
      </c>
      <c r="H2279" s="91" t="s">
        <v>736</v>
      </c>
      <c r="I2279" s="87">
        <v>73000000</v>
      </c>
      <c r="J2279" s="92">
        <v>0</v>
      </c>
      <c r="K2279" s="92"/>
      <c r="L2279" s="92"/>
      <c r="M2279" s="92"/>
      <c r="N2279" s="92"/>
      <c r="O2279" s="92"/>
      <c r="P2279" s="92">
        <f t="shared" si="3335"/>
        <v>0</v>
      </c>
      <c r="Q2279" s="92"/>
      <c r="R2279" s="92"/>
      <c r="S2279" s="92"/>
      <c r="T2279" s="92"/>
      <c r="U2279" s="92"/>
      <c r="V2279" s="92"/>
      <c r="W2279" s="92"/>
      <c r="X2279" s="92"/>
      <c r="Y2279" s="92"/>
      <c r="Z2279" s="92">
        <v>0</v>
      </c>
      <c r="AA2279" s="92">
        <v>0</v>
      </c>
      <c r="AB2279" s="92">
        <v>0</v>
      </c>
      <c r="AC2279" s="92"/>
      <c r="AD2279" s="92"/>
      <c r="AE2279" s="92"/>
      <c r="AF2279" s="92"/>
      <c r="AG2279" s="92"/>
      <c r="AH2279" s="92">
        <f t="shared" si="3336"/>
        <v>0</v>
      </c>
      <c r="AI2279" s="92"/>
      <c r="AJ2279" s="92"/>
      <c r="AK2279" s="92"/>
      <c r="AL2279" s="92"/>
      <c r="AM2279" s="92"/>
      <c r="AN2279" s="92"/>
      <c r="AO2279" s="92"/>
      <c r="AP2279" s="92"/>
      <c r="AQ2279" s="92"/>
      <c r="AR2279" s="92">
        <v>0</v>
      </c>
      <c r="AS2279" s="92">
        <v>0</v>
      </c>
      <c r="AT2279" s="92">
        <v>6000000</v>
      </c>
      <c r="AU2279" s="92"/>
      <c r="AV2279" s="92"/>
      <c r="AW2279" s="92"/>
      <c r="AX2279" s="92"/>
      <c r="AY2279" s="92"/>
      <c r="AZ2279" s="92">
        <f t="shared" si="3337"/>
        <v>6000000</v>
      </c>
      <c r="BA2279" s="92"/>
      <c r="BB2279" s="92"/>
      <c r="BC2279" s="92"/>
      <c r="BD2279" s="92"/>
      <c r="BE2279" s="92"/>
      <c r="BF2279" s="92"/>
      <c r="BG2279" s="92"/>
      <c r="BH2279" s="92"/>
      <c r="BI2279" s="92"/>
      <c r="BJ2279" s="92">
        <v>0</v>
      </c>
      <c r="BK2279" s="92">
        <v>6000000</v>
      </c>
    </row>
    <row r="2280" spans="1:63" x14ac:dyDescent="0.25">
      <c r="A2280" s="4" t="s">
        <v>720</v>
      </c>
      <c r="B2280" s="4" t="s">
        <v>1</v>
      </c>
      <c r="C2280" s="4" t="s">
        <v>14</v>
      </c>
      <c r="D2280" s="107" t="s">
        <v>722</v>
      </c>
      <c r="E2280" s="117">
        <v>6142</v>
      </c>
      <c r="F2280" s="107" t="s">
        <v>737</v>
      </c>
      <c r="G2280" s="103" t="s">
        <v>1665</v>
      </c>
      <c r="H2280" s="13" t="s">
        <v>738</v>
      </c>
      <c r="I2280" s="14">
        <v>15300000</v>
      </c>
      <c r="J2280" s="14">
        <v>0</v>
      </c>
      <c r="K2280" s="14"/>
      <c r="L2280" s="14"/>
      <c r="M2280" s="14"/>
      <c r="N2280" s="14"/>
      <c r="O2280" s="14"/>
      <c r="P2280" s="14">
        <f t="shared" si="3335"/>
        <v>0</v>
      </c>
      <c r="Q2280" s="14"/>
      <c r="R2280" s="14"/>
      <c r="S2280" s="14"/>
      <c r="T2280" s="14"/>
      <c r="U2280" s="14"/>
      <c r="V2280" s="14"/>
      <c r="W2280" s="14"/>
      <c r="X2280" s="14"/>
      <c r="Y2280" s="14"/>
      <c r="Z2280" s="14">
        <v>0</v>
      </c>
      <c r="AA2280" s="14">
        <v>0</v>
      </c>
      <c r="AB2280" s="14">
        <v>0</v>
      </c>
      <c r="AC2280" s="14"/>
      <c r="AD2280" s="14"/>
      <c r="AE2280" s="14"/>
      <c r="AF2280" s="14"/>
      <c r="AG2280" s="14"/>
      <c r="AH2280" s="14">
        <f t="shared" si="3336"/>
        <v>0</v>
      </c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>
        <v>0</v>
      </c>
      <c r="AS2280" s="14">
        <v>0</v>
      </c>
      <c r="AT2280" s="14">
        <v>11200000</v>
      </c>
      <c r="AU2280" s="14"/>
      <c r="AV2280" s="14"/>
      <c r="AW2280" s="14"/>
      <c r="AX2280" s="14"/>
      <c r="AY2280" s="14"/>
      <c r="AZ2280" s="14">
        <f t="shared" si="3337"/>
        <v>11200000</v>
      </c>
      <c r="BA2280" s="14">
        <v>780080</v>
      </c>
      <c r="BB2280" s="14">
        <v>787541</v>
      </c>
      <c r="BC2280" s="14">
        <v>794411</v>
      </c>
      <c r="BD2280" s="14">
        <v>780935</v>
      </c>
      <c r="BE2280" s="14">
        <v>793809</v>
      </c>
      <c r="BF2280" s="14">
        <v>795930</v>
      </c>
      <c r="BG2280" s="14">
        <v>886074</v>
      </c>
      <c r="BH2280" s="14">
        <v>814251</v>
      </c>
      <c r="BI2280" s="14">
        <v>809466</v>
      </c>
      <c r="BJ2280" s="14">
        <v>7242497</v>
      </c>
      <c r="BK2280" s="14">
        <v>3957503</v>
      </c>
    </row>
    <row r="2281" spans="1:63" x14ac:dyDescent="0.25">
      <c r="A2281" s="4" t="s">
        <v>720</v>
      </c>
      <c r="B2281" s="4" t="s">
        <v>1</v>
      </c>
      <c r="C2281" s="4" t="s">
        <v>14</v>
      </c>
      <c r="D2281" s="107" t="s">
        <v>722</v>
      </c>
      <c r="E2281" s="117">
        <v>6142</v>
      </c>
      <c r="F2281" s="107" t="s">
        <v>739</v>
      </c>
      <c r="G2281" s="103" t="s">
        <v>1665</v>
      </c>
      <c r="H2281" s="13" t="s">
        <v>740</v>
      </c>
      <c r="I2281" s="14">
        <v>3290000</v>
      </c>
      <c r="J2281" s="14">
        <v>0</v>
      </c>
      <c r="K2281" s="14"/>
      <c r="L2281" s="14"/>
      <c r="M2281" s="14"/>
      <c r="N2281" s="14"/>
      <c r="O2281" s="14"/>
      <c r="P2281" s="14">
        <f t="shared" si="3335"/>
        <v>0</v>
      </c>
      <c r="Q2281" s="14"/>
      <c r="R2281" s="14"/>
      <c r="S2281" s="14"/>
      <c r="T2281" s="14"/>
      <c r="U2281" s="14"/>
      <c r="V2281" s="14"/>
      <c r="W2281" s="14"/>
      <c r="X2281" s="14"/>
      <c r="Y2281" s="14"/>
      <c r="Z2281" s="14">
        <v>0</v>
      </c>
      <c r="AA2281" s="14">
        <v>0</v>
      </c>
      <c r="AB2281" s="14">
        <v>0</v>
      </c>
      <c r="AC2281" s="14"/>
      <c r="AD2281" s="14"/>
      <c r="AE2281" s="14"/>
      <c r="AF2281" s="14"/>
      <c r="AG2281" s="14"/>
      <c r="AH2281" s="14">
        <f t="shared" si="3336"/>
        <v>0</v>
      </c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>
        <v>0</v>
      </c>
      <c r="AS2281" s="14">
        <v>0</v>
      </c>
      <c r="AT2281" s="14">
        <v>0</v>
      </c>
      <c r="AU2281" s="14"/>
      <c r="AV2281" s="14"/>
      <c r="AW2281" s="14"/>
      <c r="AX2281" s="14"/>
      <c r="AY2281" s="14"/>
      <c r="AZ2281" s="14">
        <f t="shared" si="3337"/>
        <v>0</v>
      </c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>
        <v>0</v>
      </c>
      <c r="BK2281" s="14">
        <v>0</v>
      </c>
    </row>
    <row r="2282" spans="1:63" x14ac:dyDescent="0.25">
      <c r="A2282" s="4" t="s">
        <v>720</v>
      </c>
      <c r="B2282" s="4" t="s">
        <v>1</v>
      </c>
      <c r="C2282" s="4" t="s">
        <v>14</v>
      </c>
      <c r="D2282" s="107" t="s">
        <v>722</v>
      </c>
      <c r="E2282" s="117">
        <v>6142</v>
      </c>
      <c r="F2282" s="107" t="s">
        <v>741</v>
      </c>
      <c r="G2282" s="103" t="s">
        <v>1665</v>
      </c>
      <c r="H2282" s="13" t="s">
        <v>742</v>
      </c>
      <c r="I2282" s="14">
        <v>0</v>
      </c>
      <c r="J2282" s="14">
        <v>0</v>
      </c>
      <c r="K2282" s="14"/>
      <c r="L2282" s="14"/>
      <c r="M2282" s="14"/>
      <c r="N2282" s="14"/>
      <c r="O2282" s="14"/>
      <c r="P2282" s="14">
        <f t="shared" ref="P2282:P2314" si="3419">J2282+K2282+L2282+M2282+N2282+O2282</f>
        <v>0</v>
      </c>
      <c r="Q2282" s="14"/>
      <c r="R2282" s="14"/>
      <c r="S2282" s="14"/>
      <c r="T2282" s="14"/>
      <c r="U2282" s="14"/>
      <c r="V2282" s="14"/>
      <c r="W2282" s="14"/>
      <c r="X2282" s="14"/>
      <c r="Y2282" s="14"/>
      <c r="Z2282" s="14">
        <v>0</v>
      </c>
      <c r="AA2282" s="14">
        <v>0</v>
      </c>
      <c r="AB2282" s="14">
        <v>0</v>
      </c>
      <c r="AC2282" s="14"/>
      <c r="AD2282" s="14"/>
      <c r="AE2282" s="14"/>
      <c r="AF2282" s="14"/>
      <c r="AG2282" s="14"/>
      <c r="AH2282" s="14">
        <f t="shared" ref="AH2282:AH2314" si="3420">AB2282+AC2282+AD2282+AE2282+AF2282+AG2282</f>
        <v>0</v>
      </c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>
        <v>0</v>
      </c>
      <c r="AS2282" s="14">
        <v>0</v>
      </c>
      <c r="AT2282" s="14">
        <v>0</v>
      </c>
      <c r="AU2282" s="14"/>
      <c r="AV2282" s="14"/>
      <c r="AW2282" s="14"/>
      <c r="AX2282" s="14"/>
      <c r="AY2282" s="14"/>
      <c r="AZ2282" s="14">
        <f t="shared" ref="AZ2282:AZ2314" si="3421">AT2282+AU2282+AV2282+AW2282+AX2282+AY2282</f>
        <v>0</v>
      </c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>
        <v>0</v>
      </c>
      <c r="BK2282" s="14">
        <v>0</v>
      </c>
    </row>
    <row r="2283" spans="1:63" ht="22.5" x14ac:dyDescent="0.25">
      <c r="A2283" s="1" t="s">
        <v>720</v>
      </c>
      <c r="B2283" s="1" t="s">
        <v>1</v>
      </c>
      <c r="C2283" s="1" t="s">
        <v>14</v>
      </c>
      <c r="D2283" s="110" t="s">
        <v>722</v>
      </c>
      <c r="E2283" s="110" t="s">
        <v>44</v>
      </c>
      <c r="F2283" s="107" t="s">
        <v>0</v>
      </c>
      <c r="G2283" s="13"/>
      <c r="H2283" s="2" t="s">
        <v>45</v>
      </c>
      <c r="I2283" s="12">
        <f>SUM(I2284:I2289)</f>
        <v>6579011</v>
      </c>
      <c r="J2283" s="12">
        <f t="shared" ref="J2283:Y2283" si="3422">SUM(J2284:J2289)</f>
        <v>0</v>
      </c>
      <c r="K2283" s="12">
        <f t="shared" si="3422"/>
        <v>0</v>
      </c>
      <c r="L2283" s="12">
        <f t="shared" si="3422"/>
        <v>0</v>
      </c>
      <c r="M2283" s="12">
        <f t="shared" si="3422"/>
        <v>0</v>
      </c>
      <c r="N2283" s="12">
        <f t="shared" si="3422"/>
        <v>0</v>
      </c>
      <c r="O2283" s="12">
        <f t="shared" si="3422"/>
        <v>0</v>
      </c>
      <c r="P2283" s="12">
        <f t="shared" si="3422"/>
        <v>0</v>
      </c>
      <c r="Q2283" s="12">
        <f t="shared" si="3422"/>
        <v>0</v>
      </c>
      <c r="R2283" s="12">
        <f t="shared" si="3422"/>
        <v>0</v>
      </c>
      <c r="S2283" s="12">
        <f t="shared" si="3422"/>
        <v>0</v>
      </c>
      <c r="T2283" s="12">
        <f t="shared" si="3422"/>
        <v>0</v>
      </c>
      <c r="U2283" s="12">
        <f t="shared" si="3422"/>
        <v>0</v>
      </c>
      <c r="V2283" s="12">
        <f t="shared" si="3422"/>
        <v>0</v>
      </c>
      <c r="W2283" s="12">
        <f t="shared" si="3422"/>
        <v>0</v>
      </c>
      <c r="X2283" s="12">
        <f t="shared" si="3422"/>
        <v>0</v>
      </c>
      <c r="Y2283" s="12">
        <f t="shared" si="3422"/>
        <v>0</v>
      </c>
      <c r="Z2283" s="12">
        <v>0</v>
      </c>
      <c r="AA2283" s="12">
        <v>0</v>
      </c>
      <c r="AB2283" s="12">
        <f t="shared" ref="AB2283:AQ2283" si="3423">SUM(AB2284:AB2289)</f>
        <v>40000</v>
      </c>
      <c r="AC2283" s="12">
        <f t="shared" si="3423"/>
        <v>0</v>
      </c>
      <c r="AD2283" s="12">
        <f t="shared" si="3423"/>
        <v>0</v>
      </c>
      <c r="AE2283" s="12">
        <f t="shared" si="3423"/>
        <v>0</v>
      </c>
      <c r="AF2283" s="12">
        <f t="shared" si="3423"/>
        <v>0</v>
      </c>
      <c r="AG2283" s="12">
        <f t="shared" si="3423"/>
        <v>0</v>
      </c>
      <c r="AH2283" s="12">
        <f t="shared" si="3423"/>
        <v>40000</v>
      </c>
      <c r="AI2283" s="12">
        <f t="shared" si="3423"/>
        <v>0</v>
      </c>
      <c r="AJ2283" s="12">
        <f t="shared" si="3423"/>
        <v>0</v>
      </c>
      <c r="AK2283" s="12">
        <f t="shared" si="3423"/>
        <v>6759</v>
      </c>
      <c r="AL2283" s="12">
        <f t="shared" si="3423"/>
        <v>0</v>
      </c>
      <c r="AM2283" s="12">
        <f t="shared" si="3423"/>
        <v>0</v>
      </c>
      <c r="AN2283" s="12">
        <f t="shared" si="3423"/>
        <v>6800</v>
      </c>
      <c r="AO2283" s="12">
        <f t="shared" si="3423"/>
        <v>0</v>
      </c>
      <c r="AP2283" s="12">
        <f t="shared" si="3423"/>
        <v>0</v>
      </c>
      <c r="AQ2283" s="12">
        <f t="shared" si="3423"/>
        <v>6634</v>
      </c>
      <c r="AR2283" s="12">
        <v>20193</v>
      </c>
      <c r="AS2283" s="12">
        <v>19807</v>
      </c>
      <c r="AT2283" s="12">
        <f t="shared" ref="AT2283:BI2283" si="3424">SUM(AT2284:AT2289)</f>
        <v>0</v>
      </c>
      <c r="AU2283" s="12">
        <f t="shared" si="3424"/>
        <v>0</v>
      </c>
      <c r="AV2283" s="12">
        <f t="shared" si="3424"/>
        <v>0</v>
      </c>
      <c r="AW2283" s="12">
        <f t="shared" si="3424"/>
        <v>0</v>
      </c>
      <c r="AX2283" s="12">
        <f t="shared" si="3424"/>
        <v>0</v>
      </c>
      <c r="AY2283" s="12">
        <f t="shared" si="3424"/>
        <v>0</v>
      </c>
      <c r="AZ2283" s="12">
        <f t="shared" si="3424"/>
        <v>0</v>
      </c>
      <c r="BA2283" s="12">
        <f t="shared" si="3424"/>
        <v>0</v>
      </c>
      <c r="BB2283" s="12">
        <f t="shared" si="3424"/>
        <v>0</v>
      </c>
      <c r="BC2283" s="12">
        <f t="shared" si="3424"/>
        <v>0</v>
      </c>
      <c r="BD2283" s="12">
        <f t="shared" si="3424"/>
        <v>0</v>
      </c>
      <c r="BE2283" s="12">
        <f t="shared" si="3424"/>
        <v>0</v>
      </c>
      <c r="BF2283" s="12">
        <f t="shared" si="3424"/>
        <v>0</v>
      </c>
      <c r="BG2283" s="12">
        <f t="shared" si="3424"/>
        <v>0</v>
      </c>
      <c r="BH2283" s="12">
        <f t="shared" si="3424"/>
        <v>0</v>
      </c>
      <c r="BI2283" s="12">
        <f t="shared" si="3424"/>
        <v>0</v>
      </c>
      <c r="BJ2283" s="12">
        <v>0</v>
      </c>
      <c r="BK2283" s="12">
        <v>0</v>
      </c>
    </row>
    <row r="2284" spans="1:63" ht="22.5" x14ac:dyDescent="0.25">
      <c r="A2284" s="4" t="s">
        <v>720</v>
      </c>
      <c r="B2284" s="4" t="s">
        <v>1</v>
      </c>
      <c r="C2284" s="4" t="s">
        <v>14</v>
      </c>
      <c r="D2284" s="107" t="s">
        <v>722</v>
      </c>
      <c r="E2284" s="117">
        <v>6143</v>
      </c>
      <c r="F2284" s="107" t="s">
        <v>743</v>
      </c>
      <c r="G2284" s="103" t="s">
        <v>1665</v>
      </c>
      <c r="H2284" s="13" t="s">
        <v>744</v>
      </c>
      <c r="I2284" s="14">
        <v>1106188</v>
      </c>
      <c r="J2284" s="14">
        <v>0</v>
      </c>
      <c r="K2284" s="14"/>
      <c r="L2284" s="14"/>
      <c r="M2284" s="14"/>
      <c r="N2284" s="14"/>
      <c r="O2284" s="14"/>
      <c r="P2284" s="14">
        <f t="shared" si="3419"/>
        <v>0</v>
      </c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v>0</v>
      </c>
      <c r="AA2284" s="14">
        <v>0</v>
      </c>
      <c r="AB2284" s="14">
        <v>0</v>
      </c>
      <c r="AC2284" s="14"/>
      <c r="AD2284" s="14"/>
      <c r="AE2284" s="14"/>
      <c r="AF2284" s="14"/>
      <c r="AG2284" s="14"/>
      <c r="AH2284" s="14">
        <f t="shared" si="3420"/>
        <v>0</v>
      </c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>
        <v>0</v>
      </c>
      <c r="AS2284" s="14">
        <v>0</v>
      </c>
      <c r="AT2284" s="14">
        <v>0</v>
      </c>
      <c r="AU2284" s="14"/>
      <c r="AV2284" s="14"/>
      <c r="AW2284" s="14"/>
      <c r="AX2284" s="14"/>
      <c r="AY2284" s="14"/>
      <c r="AZ2284" s="14">
        <f t="shared" si="3421"/>
        <v>0</v>
      </c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>
        <v>0</v>
      </c>
      <c r="BK2284" s="14">
        <v>0</v>
      </c>
    </row>
    <row r="2285" spans="1:63" ht="23.25" customHeight="1" x14ac:dyDescent="0.25">
      <c r="A2285" s="4" t="s">
        <v>720</v>
      </c>
      <c r="B2285" s="4" t="s">
        <v>1</v>
      </c>
      <c r="C2285" s="4" t="s">
        <v>14</v>
      </c>
      <c r="D2285" s="107" t="s">
        <v>722</v>
      </c>
      <c r="E2285" s="117">
        <v>6143</v>
      </c>
      <c r="F2285" s="107" t="s">
        <v>745</v>
      </c>
      <c r="G2285" s="103" t="s">
        <v>1665</v>
      </c>
      <c r="H2285" s="13" t="s">
        <v>1566</v>
      </c>
      <c r="I2285" s="14">
        <v>671600</v>
      </c>
      <c r="J2285" s="14">
        <v>0</v>
      </c>
      <c r="K2285" s="14"/>
      <c r="L2285" s="14"/>
      <c r="M2285" s="14"/>
      <c r="N2285" s="14"/>
      <c r="O2285" s="14"/>
      <c r="P2285" s="14">
        <f t="shared" si="3419"/>
        <v>0</v>
      </c>
      <c r="Q2285" s="14"/>
      <c r="R2285" s="14"/>
      <c r="S2285" s="14"/>
      <c r="T2285" s="14"/>
      <c r="U2285" s="14"/>
      <c r="V2285" s="14"/>
      <c r="W2285" s="14"/>
      <c r="X2285" s="14"/>
      <c r="Y2285" s="14"/>
      <c r="Z2285" s="14">
        <v>0</v>
      </c>
      <c r="AA2285" s="14">
        <v>0</v>
      </c>
      <c r="AB2285" s="14">
        <v>0</v>
      </c>
      <c r="AC2285" s="14"/>
      <c r="AD2285" s="14"/>
      <c r="AE2285" s="14"/>
      <c r="AF2285" s="14"/>
      <c r="AG2285" s="14"/>
      <c r="AH2285" s="14">
        <f t="shared" si="3420"/>
        <v>0</v>
      </c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>
        <v>0</v>
      </c>
      <c r="AS2285" s="14">
        <v>0</v>
      </c>
      <c r="AT2285" s="14">
        <v>0</v>
      </c>
      <c r="AU2285" s="14"/>
      <c r="AV2285" s="14"/>
      <c r="AW2285" s="14"/>
      <c r="AX2285" s="14"/>
      <c r="AY2285" s="14"/>
      <c r="AZ2285" s="14">
        <f t="shared" si="3421"/>
        <v>0</v>
      </c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>
        <v>0</v>
      </c>
      <c r="BK2285" s="14">
        <v>0</v>
      </c>
    </row>
    <row r="2286" spans="1:63" x14ac:dyDescent="0.25">
      <c r="A2286" s="4" t="s">
        <v>720</v>
      </c>
      <c r="B2286" s="4" t="s">
        <v>1</v>
      </c>
      <c r="C2286" s="4" t="s">
        <v>14</v>
      </c>
      <c r="D2286" s="107" t="s">
        <v>722</v>
      </c>
      <c r="E2286" s="117">
        <v>6143</v>
      </c>
      <c r="F2286" s="107" t="s">
        <v>746</v>
      </c>
      <c r="G2286" s="103" t="s">
        <v>1665</v>
      </c>
      <c r="H2286" s="86" t="s">
        <v>747</v>
      </c>
      <c r="I2286" s="14">
        <v>3149123</v>
      </c>
      <c r="J2286" s="14">
        <v>0</v>
      </c>
      <c r="K2286" s="14"/>
      <c r="L2286" s="14"/>
      <c r="M2286" s="14"/>
      <c r="N2286" s="14"/>
      <c r="O2286" s="14"/>
      <c r="P2286" s="14">
        <f t="shared" si="3419"/>
        <v>0</v>
      </c>
      <c r="Q2286" s="14"/>
      <c r="R2286" s="14"/>
      <c r="S2286" s="14"/>
      <c r="T2286" s="14"/>
      <c r="U2286" s="14"/>
      <c r="V2286" s="14"/>
      <c r="W2286" s="14"/>
      <c r="X2286" s="14"/>
      <c r="Y2286" s="14"/>
      <c r="Z2286" s="14">
        <v>0</v>
      </c>
      <c r="AA2286" s="14">
        <v>0</v>
      </c>
      <c r="AB2286" s="14">
        <v>40000</v>
      </c>
      <c r="AC2286" s="14"/>
      <c r="AD2286" s="14"/>
      <c r="AE2286" s="14"/>
      <c r="AF2286" s="14"/>
      <c r="AG2286" s="14"/>
      <c r="AH2286" s="14">
        <f t="shared" si="3420"/>
        <v>40000</v>
      </c>
      <c r="AI2286" s="14"/>
      <c r="AJ2286" s="14"/>
      <c r="AK2286" s="14">
        <v>6759</v>
      </c>
      <c r="AL2286" s="14"/>
      <c r="AM2286" s="14"/>
      <c r="AN2286" s="14">
        <v>6800</v>
      </c>
      <c r="AO2286" s="14"/>
      <c r="AP2286" s="14"/>
      <c r="AQ2286" s="14">
        <v>6634</v>
      </c>
      <c r="AR2286" s="14">
        <v>20193</v>
      </c>
      <c r="AS2286" s="14">
        <v>19807</v>
      </c>
      <c r="AT2286" s="14">
        <v>0</v>
      </c>
      <c r="AU2286" s="14"/>
      <c r="AV2286" s="14"/>
      <c r="AW2286" s="14"/>
      <c r="AX2286" s="14"/>
      <c r="AY2286" s="14"/>
      <c r="AZ2286" s="14">
        <f t="shared" si="3421"/>
        <v>0</v>
      </c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>
        <v>0</v>
      </c>
      <c r="BK2286" s="14">
        <v>0</v>
      </c>
    </row>
    <row r="2287" spans="1:63" x14ac:dyDescent="0.25">
      <c r="A2287" s="4" t="s">
        <v>720</v>
      </c>
      <c r="B2287" s="4" t="s">
        <v>1</v>
      </c>
      <c r="C2287" s="4" t="s">
        <v>14</v>
      </c>
      <c r="D2287" s="107" t="s">
        <v>722</v>
      </c>
      <c r="E2287" s="117">
        <v>6143</v>
      </c>
      <c r="F2287" s="107" t="s">
        <v>748</v>
      </c>
      <c r="G2287" s="103" t="s">
        <v>1665</v>
      </c>
      <c r="H2287" s="13" t="s">
        <v>749</v>
      </c>
      <c r="I2287" s="14">
        <v>1592100</v>
      </c>
      <c r="J2287" s="14">
        <v>0</v>
      </c>
      <c r="K2287" s="14"/>
      <c r="L2287" s="14"/>
      <c r="M2287" s="14"/>
      <c r="N2287" s="14"/>
      <c r="O2287" s="14"/>
      <c r="P2287" s="14">
        <f t="shared" si="3419"/>
        <v>0</v>
      </c>
      <c r="Q2287" s="14"/>
      <c r="R2287" s="14"/>
      <c r="S2287" s="14"/>
      <c r="T2287" s="14"/>
      <c r="U2287" s="14"/>
      <c r="V2287" s="14"/>
      <c r="W2287" s="14"/>
      <c r="X2287" s="14"/>
      <c r="Y2287" s="14"/>
      <c r="Z2287" s="14">
        <v>0</v>
      </c>
      <c r="AA2287" s="14">
        <v>0</v>
      </c>
      <c r="AB2287" s="14">
        <v>0</v>
      </c>
      <c r="AC2287" s="14"/>
      <c r="AD2287" s="14"/>
      <c r="AE2287" s="14"/>
      <c r="AF2287" s="14"/>
      <c r="AG2287" s="14"/>
      <c r="AH2287" s="14">
        <f t="shared" si="3420"/>
        <v>0</v>
      </c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>
        <v>0</v>
      </c>
      <c r="AS2287" s="14">
        <v>0</v>
      </c>
      <c r="AT2287" s="14">
        <v>0</v>
      </c>
      <c r="AU2287" s="14"/>
      <c r="AV2287" s="14"/>
      <c r="AW2287" s="14"/>
      <c r="AX2287" s="14"/>
      <c r="AY2287" s="14"/>
      <c r="AZ2287" s="14">
        <f t="shared" si="3421"/>
        <v>0</v>
      </c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>
        <v>0</v>
      </c>
      <c r="BK2287" s="14">
        <v>0</v>
      </c>
    </row>
    <row r="2288" spans="1:63" x14ac:dyDescent="0.25">
      <c r="A2288" s="4" t="s">
        <v>720</v>
      </c>
      <c r="B2288" s="4" t="s">
        <v>1</v>
      </c>
      <c r="C2288" s="4" t="s">
        <v>14</v>
      </c>
      <c r="D2288" s="107" t="s">
        <v>722</v>
      </c>
      <c r="E2288" s="117">
        <v>6143</v>
      </c>
      <c r="F2288" s="107" t="s">
        <v>750</v>
      </c>
      <c r="G2288" s="103" t="s">
        <v>1665</v>
      </c>
      <c r="H2288" s="13" t="s">
        <v>751</v>
      </c>
      <c r="I2288" s="14">
        <v>50000</v>
      </c>
      <c r="J2288" s="14">
        <v>0</v>
      </c>
      <c r="K2288" s="14"/>
      <c r="L2288" s="14"/>
      <c r="M2288" s="14"/>
      <c r="N2288" s="14"/>
      <c r="O2288" s="14"/>
      <c r="P2288" s="14">
        <f t="shared" si="3419"/>
        <v>0</v>
      </c>
      <c r="Q2288" s="14"/>
      <c r="R2288" s="14"/>
      <c r="S2288" s="14"/>
      <c r="T2288" s="14"/>
      <c r="U2288" s="14"/>
      <c r="V2288" s="14"/>
      <c r="W2288" s="14"/>
      <c r="X2288" s="14"/>
      <c r="Y2288" s="14"/>
      <c r="Z2288" s="14">
        <v>0</v>
      </c>
      <c r="AA2288" s="14">
        <v>0</v>
      </c>
      <c r="AB2288" s="14">
        <v>0</v>
      </c>
      <c r="AC2288" s="14"/>
      <c r="AD2288" s="14"/>
      <c r="AE2288" s="14"/>
      <c r="AF2288" s="14"/>
      <c r="AG2288" s="14"/>
      <c r="AH2288" s="14">
        <f t="shared" si="3420"/>
        <v>0</v>
      </c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>
        <v>0</v>
      </c>
      <c r="AS2288" s="14">
        <v>0</v>
      </c>
      <c r="AT2288" s="14">
        <v>0</v>
      </c>
      <c r="AU2288" s="14"/>
      <c r="AV2288" s="14"/>
      <c r="AW2288" s="14"/>
      <c r="AX2288" s="14"/>
      <c r="AY2288" s="14"/>
      <c r="AZ2288" s="14">
        <f t="shared" si="3421"/>
        <v>0</v>
      </c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>
        <v>0</v>
      </c>
      <c r="BK2288" s="14">
        <v>0</v>
      </c>
    </row>
    <row r="2289" spans="1:63" x14ac:dyDescent="0.25">
      <c r="A2289" s="4" t="s">
        <v>720</v>
      </c>
      <c r="B2289" s="4" t="s">
        <v>1</v>
      </c>
      <c r="C2289" s="4" t="s">
        <v>14</v>
      </c>
      <c r="D2289" s="107" t="s">
        <v>722</v>
      </c>
      <c r="E2289" s="117">
        <v>6143</v>
      </c>
      <c r="F2289" s="107" t="s">
        <v>752</v>
      </c>
      <c r="G2289" s="103" t="s">
        <v>1665</v>
      </c>
      <c r="H2289" s="13" t="s">
        <v>753</v>
      </c>
      <c r="I2289" s="14">
        <v>10000</v>
      </c>
      <c r="J2289" s="14">
        <v>0</v>
      </c>
      <c r="K2289" s="14"/>
      <c r="L2289" s="14"/>
      <c r="M2289" s="14"/>
      <c r="N2289" s="14"/>
      <c r="O2289" s="14"/>
      <c r="P2289" s="14">
        <f t="shared" si="3419"/>
        <v>0</v>
      </c>
      <c r="Q2289" s="14"/>
      <c r="R2289" s="14"/>
      <c r="S2289" s="14"/>
      <c r="T2289" s="14"/>
      <c r="U2289" s="14"/>
      <c r="V2289" s="14"/>
      <c r="W2289" s="14"/>
      <c r="X2289" s="14"/>
      <c r="Y2289" s="14"/>
      <c r="Z2289" s="14">
        <v>0</v>
      </c>
      <c r="AA2289" s="14">
        <v>0</v>
      </c>
      <c r="AB2289" s="14">
        <v>0</v>
      </c>
      <c r="AC2289" s="14"/>
      <c r="AD2289" s="14"/>
      <c r="AE2289" s="14"/>
      <c r="AF2289" s="14"/>
      <c r="AG2289" s="14"/>
      <c r="AH2289" s="14">
        <f t="shared" si="3420"/>
        <v>0</v>
      </c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>
        <v>0</v>
      </c>
      <c r="AS2289" s="14">
        <v>0</v>
      </c>
      <c r="AT2289" s="14">
        <v>0</v>
      </c>
      <c r="AU2289" s="14"/>
      <c r="AV2289" s="14"/>
      <c r="AW2289" s="14"/>
      <c r="AX2289" s="14"/>
      <c r="AY2289" s="14"/>
      <c r="AZ2289" s="14">
        <f t="shared" si="3421"/>
        <v>0</v>
      </c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>
        <v>0</v>
      </c>
      <c r="BK2289" s="14">
        <v>0</v>
      </c>
    </row>
    <row r="2290" spans="1:63" x14ac:dyDescent="0.25">
      <c r="A2290" s="1" t="s">
        <v>720</v>
      </c>
      <c r="B2290" s="1" t="s">
        <v>1</v>
      </c>
      <c r="C2290" s="1" t="s">
        <v>14</v>
      </c>
      <c r="D2290" s="110" t="s">
        <v>722</v>
      </c>
      <c r="E2290" s="110" t="s">
        <v>46</v>
      </c>
      <c r="F2290" s="107" t="s">
        <v>0</v>
      </c>
      <c r="G2290" s="13" t="s">
        <v>0</v>
      </c>
      <c r="H2290" s="2" t="s">
        <v>47</v>
      </c>
      <c r="I2290" s="12">
        <f>SUM(I2291:I2292)</f>
        <v>20100</v>
      </c>
      <c r="J2290" s="12">
        <f t="shared" ref="J2290:Y2290" si="3425">SUM(J2291:J2292)</f>
        <v>0</v>
      </c>
      <c r="K2290" s="12">
        <f t="shared" si="3425"/>
        <v>0</v>
      </c>
      <c r="L2290" s="12">
        <f t="shared" si="3425"/>
        <v>0</v>
      </c>
      <c r="M2290" s="12">
        <f t="shared" si="3425"/>
        <v>0</v>
      </c>
      <c r="N2290" s="12">
        <f t="shared" si="3425"/>
        <v>0</v>
      </c>
      <c r="O2290" s="12">
        <f t="shared" si="3425"/>
        <v>0</v>
      </c>
      <c r="P2290" s="12">
        <f t="shared" si="3425"/>
        <v>0</v>
      </c>
      <c r="Q2290" s="12">
        <f t="shared" si="3425"/>
        <v>0</v>
      </c>
      <c r="R2290" s="12">
        <f t="shared" si="3425"/>
        <v>0</v>
      </c>
      <c r="S2290" s="12">
        <f t="shared" si="3425"/>
        <v>0</v>
      </c>
      <c r="T2290" s="12">
        <f t="shared" si="3425"/>
        <v>0</v>
      </c>
      <c r="U2290" s="12">
        <f t="shared" si="3425"/>
        <v>0</v>
      </c>
      <c r="V2290" s="12">
        <f t="shared" si="3425"/>
        <v>0</v>
      </c>
      <c r="W2290" s="12">
        <f t="shared" si="3425"/>
        <v>0</v>
      </c>
      <c r="X2290" s="12">
        <f t="shared" si="3425"/>
        <v>0</v>
      </c>
      <c r="Y2290" s="12">
        <f t="shared" si="3425"/>
        <v>0</v>
      </c>
      <c r="Z2290" s="12">
        <v>0</v>
      </c>
      <c r="AA2290" s="12">
        <v>0</v>
      </c>
      <c r="AB2290" s="12">
        <f t="shared" ref="AB2290:AQ2290" si="3426">SUM(AB2291:AB2292)</f>
        <v>0</v>
      </c>
      <c r="AC2290" s="12">
        <f t="shared" si="3426"/>
        <v>0</v>
      </c>
      <c r="AD2290" s="12">
        <f t="shared" si="3426"/>
        <v>0</v>
      </c>
      <c r="AE2290" s="12">
        <f t="shared" si="3426"/>
        <v>0</v>
      </c>
      <c r="AF2290" s="12">
        <f t="shared" si="3426"/>
        <v>0</v>
      </c>
      <c r="AG2290" s="12">
        <f t="shared" si="3426"/>
        <v>0</v>
      </c>
      <c r="AH2290" s="12">
        <f t="shared" si="3426"/>
        <v>0</v>
      </c>
      <c r="AI2290" s="12">
        <f t="shared" si="3426"/>
        <v>0</v>
      </c>
      <c r="AJ2290" s="12">
        <f t="shared" si="3426"/>
        <v>0</v>
      </c>
      <c r="AK2290" s="12">
        <f t="shared" si="3426"/>
        <v>0</v>
      </c>
      <c r="AL2290" s="12">
        <f t="shared" si="3426"/>
        <v>0</v>
      </c>
      <c r="AM2290" s="12">
        <f t="shared" si="3426"/>
        <v>0</v>
      </c>
      <c r="AN2290" s="12">
        <f t="shared" si="3426"/>
        <v>0</v>
      </c>
      <c r="AO2290" s="12">
        <f t="shared" si="3426"/>
        <v>0</v>
      </c>
      <c r="AP2290" s="12">
        <f t="shared" si="3426"/>
        <v>0</v>
      </c>
      <c r="AQ2290" s="12">
        <f t="shared" si="3426"/>
        <v>0</v>
      </c>
      <c r="AR2290" s="12">
        <v>0</v>
      </c>
      <c r="AS2290" s="12">
        <v>0</v>
      </c>
      <c r="AT2290" s="12">
        <f t="shared" ref="AT2290:BI2290" si="3427">SUM(AT2291:AT2292)</f>
        <v>0</v>
      </c>
      <c r="AU2290" s="12">
        <f t="shared" si="3427"/>
        <v>0</v>
      </c>
      <c r="AV2290" s="12">
        <f t="shared" si="3427"/>
        <v>0</v>
      </c>
      <c r="AW2290" s="12">
        <f t="shared" si="3427"/>
        <v>0</v>
      </c>
      <c r="AX2290" s="12">
        <f t="shared" si="3427"/>
        <v>0</v>
      </c>
      <c r="AY2290" s="12">
        <f t="shared" si="3427"/>
        <v>0</v>
      </c>
      <c r="AZ2290" s="12">
        <f t="shared" si="3427"/>
        <v>0</v>
      </c>
      <c r="BA2290" s="12">
        <f t="shared" si="3427"/>
        <v>0</v>
      </c>
      <c r="BB2290" s="12">
        <f t="shared" si="3427"/>
        <v>0</v>
      </c>
      <c r="BC2290" s="12">
        <f t="shared" si="3427"/>
        <v>0</v>
      </c>
      <c r="BD2290" s="12">
        <f t="shared" si="3427"/>
        <v>0</v>
      </c>
      <c r="BE2290" s="12">
        <f t="shared" si="3427"/>
        <v>0</v>
      </c>
      <c r="BF2290" s="12">
        <f t="shared" si="3427"/>
        <v>0</v>
      </c>
      <c r="BG2290" s="12">
        <f t="shared" si="3427"/>
        <v>0</v>
      </c>
      <c r="BH2290" s="12">
        <f t="shared" si="3427"/>
        <v>0</v>
      </c>
      <c r="BI2290" s="12">
        <f t="shared" si="3427"/>
        <v>0</v>
      </c>
      <c r="BJ2290" s="12">
        <v>0</v>
      </c>
      <c r="BK2290" s="12">
        <v>0</v>
      </c>
    </row>
    <row r="2291" spans="1:63" x14ac:dyDescent="0.25">
      <c r="A2291" s="4" t="s">
        <v>720</v>
      </c>
      <c r="B2291" s="4" t="s">
        <v>1</v>
      </c>
      <c r="C2291" s="4" t="s">
        <v>14</v>
      </c>
      <c r="D2291" s="107" t="s">
        <v>722</v>
      </c>
      <c r="E2291" s="117">
        <v>6148</v>
      </c>
      <c r="F2291" s="107"/>
      <c r="G2291" s="103" t="s">
        <v>1665</v>
      </c>
      <c r="H2291" s="13" t="s">
        <v>47</v>
      </c>
      <c r="I2291" s="14">
        <v>20000</v>
      </c>
      <c r="J2291" s="14">
        <v>0</v>
      </c>
      <c r="K2291" s="14"/>
      <c r="L2291" s="14"/>
      <c r="M2291" s="14"/>
      <c r="N2291" s="14"/>
      <c r="O2291" s="14"/>
      <c r="P2291" s="14">
        <f t="shared" si="3419"/>
        <v>0</v>
      </c>
      <c r="Q2291" s="14"/>
      <c r="R2291" s="14"/>
      <c r="S2291" s="14"/>
      <c r="T2291" s="14"/>
      <c r="U2291" s="14"/>
      <c r="V2291" s="14"/>
      <c r="W2291" s="14"/>
      <c r="X2291" s="14"/>
      <c r="Y2291" s="14"/>
      <c r="Z2291" s="14">
        <v>0</v>
      </c>
      <c r="AA2291" s="14">
        <v>0</v>
      </c>
      <c r="AB2291" s="14">
        <v>0</v>
      </c>
      <c r="AC2291" s="14"/>
      <c r="AD2291" s="14"/>
      <c r="AE2291" s="14"/>
      <c r="AF2291" s="14"/>
      <c r="AG2291" s="14"/>
      <c r="AH2291" s="14">
        <f t="shared" si="3420"/>
        <v>0</v>
      </c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>
        <v>0</v>
      </c>
      <c r="AS2291" s="14">
        <v>0</v>
      </c>
      <c r="AT2291" s="14">
        <v>0</v>
      </c>
      <c r="AU2291" s="14"/>
      <c r="AV2291" s="14"/>
      <c r="AW2291" s="14"/>
      <c r="AX2291" s="14"/>
      <c r="AY2291" s="14"/>
      <c r="AZ2291" s="14">
        <f t="shared" si="3421"/>
        <v>0</v>
      </c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>
        <v>0</v>
      </c>
      <c r="BK2291" s="14">
        <v>0</v>
      </c>
    </row>
    <row r="2292" spans="1:63" ht="22.5" x14ac:dyDescent="0.25">
      <c r="A2292" s="4" t="s">
        <v>720</v>
      </c>
      <c r="B2292" s="4" t="s">
        <v>1</v>
      </c>
      <c r="C2292" s="4" t="s">
        <v>14</v>
      </c>
      <c r="D2292" s="107" t="s">
        <v>722</v>
      </c>
      <c r="E2292" s="117">
        <v>6148</v>
      </c>
      <c r="F2292" s="107" t="s">
        <v>754</v>
      </c>
      <c r="G2292" s="103" t="s">
        <v>1665</v>
      </c>
      <c r="H2292" s="13" t="s">
        <v>115</v>
      </c>
      <c r="I2292" s="14">
        <v>100</v>
      </c>
      <c r="J2292" s="14">
        <v>0</v>
      </c>
      <c r="K2292" s="14"/>
      <c r="L2292" s="14"/>
      <c r="M2292" s="14"/>
      <c r="N2292" s="14"/>
      <c r="O2292" s="14"/>
      <c r="P2292" s="14">
        <f t="shared" si="3419"/>
        <v>0</v>
      </c>
      <c r="Q2292" s="14"/>
      <c r="R2292" s="14"/>
      <c r="S2292" s="14"/>
      <c r="T2292" s="14"/>
      <c r="U2292" s="14"/>
      <c r="V2292" s="14"/>
      <c r="W2292" s="14"/>
      <c r="X2292" s="14"/>
      <c r="Y2292" s="14"/>
      <c r="Z2292" s="14">
        <v>0</v>
      </c>
      <c r="AA2292" s="14">
        <v>0</v>
      </c>
      <c r="AB2292" s="14">
        <v>0</v>
      </c>
      <c r="AC2292" s="14"/>
      <c r="AD2292" s="14"/>
      <c r="AE2292" s="14"/>
      <c r="AF2292" s="14"/>
      <c r="AG2292" s="14"/>
      <c r="AH2292" s="14">
        <f t="shared" si="3420"/>
        <v>0</v>
      </c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>
        <v>0</v>
      </c>
      <c r="AS2292" s="14">
        <v>0</v>
      </c>
      <c r="AT2292" s="14">
        <v>0</v>
      </c>
      <c r="AU2292" s="14"/>
      <c r="AV2292" s="14"/>
      <c r="AW2292" s="14"/>
      <c r="AX2292" s="14"/>
      <c r="AY2292" s="14"/>
      <c r="AZ2292" s="14">
        <f t="shared" si="3421"/>
        <v>0</v>
      </c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>
        <v>0</v>
      </c>
      <c r="BK2292" s="14">
        <v>0</v>
      </c>
    </row>
    <row r="2293" spans="1:63" ht="33.75" x14ac:dyDescent="0.25">
      <c r="A2293" s="1" t="s">
        <v>0</v>
      </c>
      <c r="B2293" s="1" t="s">
        <v>0</v>
      </c>
      <c r="C2293" s="1" t="s">
        <v>0</v>
      </c>
      <c r="D2293" s="106" t="s">
        <v>0</v>
      </c>
      <c r="E2293" s="106" t="s">
        <v>0</v>
      </c>
      <c r="F2293" s="106" t="s">
        <v>0</v>
      </c>
      <c r="G2293" s="2" t="s">
        <v>0</v>
      </c>
      <c r="H2293" s="10" t="s">
        <v>99</v>
      </c>
      <c r="I2293" s="11">
        <f>SUM(I2294)</f>
        <v>200100</v>
      </c>
      <c r="J2293" s="11">
        <f t="shared" ref="J2293:Y2293" si="3428">SUM(J2294)</f>
        <v>0</v>
      </c>
      <c r="K2293" s="11">
        <f t="shared" si="3428"/>
        <v>0</v>
      </c>
      <c r="L2293" s="11">
        <f t="shared" si="3428"/>
        <v>0</v>
      </c>
      <c r="M2293" s="11">
        <f t="shared" si="3428"/>
        <v>0</v>
      </c>
      <c r="N2293" s="11">
        <f t="shared" si="3428"/>
        <v>0</v>
      </c>
      <c r="O2293" s="11">
        <f t="shared" si="3428"/>
        <v>0</v>
      </c>
      <c r="P2293" s="11">
        <f t="shared" si="3428"/>
        <v>0</v>
      </c>
      <c r="Q2293" s="11">
        <f t="shared" si="3428"/>
        <v>0</v>
      </c>
      <c r="R2293" s="11">
        <f t="shared" si="3428"/>
        <v>0</v>
      </c>
      <c r="S2293" s="11">
        <f t="shared" si="3428"/>
        <v>0</v>
      </c>
      <c r="T2293" s="11">
        <f t="shared" si="3428"/>
        <v>0</v>
      </c>
      <c r="U2293" s="11">
        <f t="shared" si="3428"/>
        <v>0</v>
      </c>
      <c r="V2293" s="11">
        <f t="shared" si="3428"/>
        <v>0</v>
      </c>
      <c r="W2293" s="11">
        <f t="shared" si="3428"/>
        <v>0</v>
      </c>
      <c r="X2293" s="11">
        <f t="shared" si="3428"/>
        <v>0</v>
      </c>
      <c r="Y2293" s="11">
        <f t="shared" si="3428"/>
        <v>0</v>
      </c>
      <c r="Z2293" s="11">
        <v>0</v>
      </c>
      <c r="AA2293" s="11">
        <v>0</v>
      </c>
      <c r="AB2293" s="11">
        <f t="shared" ref="AB2293:AQ2293" si="3429">SUM(AB2294)</f>
        <v>0</v>
      </c>
      <c r="AC2293" s="11">
        <f t="shared" si="3429"/>
        <v>0</v>
      </c>
      <c r="AD2293" s="11">
        <f t="shared" si="3429"/>
        <v>0</v>
      </c>
      <c r="AE2293" s="11">
        <f t="shared" si="3429"/>
        <v>0</v>
      </c>
      <c r="AF2293" s="11">
        <f t="shared" si="3429"/>
        <v>0</v>
      </c>
      <c r="AG2293" s="11">
        <f t="shared" si="3429"/>
        <v>0</v>
      </c>
      <c r="AH2293" s="11">
        <f t="shared" si="3429"/>
        <v>0</v>
      </c>
      <c r="AI2293" s="11">
        <f t="shared" si="3429"/>
        <v>0</v>
      </c>
      <c r="AJ2293" s="11">
        <f t="shared" si="3429"/>
        <v>0</v>
      </c>
      <c r="AK2293" s="11">
        <f t="shared" si="3429"/>
        <v>0</v>
      </c>
      <c r="AL2293" s="11">
        <f t="shared" si="3429"/>
        <v>0</v>
      </c>
      <c r="AM2293" s="11">
        <f t="shared" si="3429"/>
        <v>0</v>
      </c>
      <c r="AN2293" s="11">
        <f t="shared" si="3429"/>
        <v>0</v>
      </c>
      <c r="AO2293" s="11">
        <f t="shared" si="3429"/>
        <v>0</v>
      </c>
      <c r="AP2293" s="11">
        <f t="shared" si="3429"/>
        <v>0</v>
      </c>
      <c r="AQ2293" s="11">
        <f t="shared" si="3429"/>
        <v>0</v>
      </c>
      <c r="AR2293" s="11">
        <v>0</v>
      </c>
      <c r="AS2293" s="11">
        <v>0</v>
      </c>
      <c r="AT2293" s="11">
        <f t="shared" ref="AT2293:BI2293" si="3430">SUM(AT2294)</f>
        <v>0</v>
      </c>
      <c r="AU2293" s="11">
        <f t="shared" si="3430"/>
        <v>0</v>
      </c>
      <c r="AV2293" s="11">
        <f t="shared" si="3430"/>
        <v>0</v>
      </c>
      <c r="AW2293" s="11">
        <f t="shared" si="3430"/>
        <v>0</v>
      </c>
      <c r="AX2293" s="11">
        <f t="shared" si="3430"/>
        <v>0</v>
      </c>
      <c r="AY2293" s="11">
        <f t="shared" si="3430"/>
        <v>0</v>
      </c>
      <c r="AZ2293" s="11">
        <f t="shared" si="3430"/>
        <v>0</v>
      </c>
      <c r="BA2293" s="11">
        <f t="shared" si="3430"/>
        <v>0</v>
      </c>
      <c r="BB2293" s="11">
        <f t="shared" si="3430"/>
        <v>0</v>
      </c>
      <c r="BC2293" s="11">
        <f t="shared" si="3430"/>
        <v>0</v>
      </c>
      <c r="BD2293" s="11">
        <f t="shared" si="3430"/>
        <v>0</v>
      </c>
      <c r="BE2293" s="11">
        <f t="shared" si="3430"/>
        <v>0</v>
      </c>
      <c r="BF2293" s="11">
        <f t="shared" si="3430"/>
        <v>0</v>
      </c>
      <c r="BG2293" s="11">
        <f t="shared" si="3430"/>
        <v>0</v>
      </c>
      <c r="BH2293" s="11">
        <f t="shared" si="3430"/>
        <v>0</v>
      </c>
      <c r="BI2293" s="11">
        <f t="shared" si="3430"/>
        <v>0</v>
      </c>
      <c r="BJ2293" s="11">
        <v>0</v>
      </c>
      <c r="BK2293" s="11">
        <v>0</v>
      </c>
    </row>
    <row r="2294" spans="1:63" x14ac:dyDescent="0.25">
      <c r="A2294" s="4" t="s">
        <v>720</v>
      </c>
      <c r="B2294" s="4" t="s">
        <v>1</v>
      </c>
      <c r="C2294" s="4" t="s">
        <v>14</v>
      </c>
      <c r="D2294" s="107" t="s">
        <v>722</v>
      </c>
      <c r="E2294" s="106" t="s">
        <v>100</v>
      </c>
      <c r="F2294" s="106" t="s">
        <v>0</v>
      </c>
      <c r="G2294" s="2" t="s">
        <v>0</v>
      </c>
      <c r="H2294" s="2" t="s">
        <v>101</v>
      </c>
      <c r="I2294" s="12">
        <f>SUM(I2295,I2297)</f>
        <v>200100</v>
      </c>
      <c r="J2294" s="12">
        <f t="shared" ref="J2294:Y2294" si="3431">SUM(J2295,J2297)</f>
        <v>0</v>
      </c>
      <c r="K2294" s="12">
        <f t="shared" si="3431"/>
        <v>0</v>
      </c>
      <c r="L2294" s="12">
        <f t="shared" si="3431"/>
        <v>0</v>
      </c>
      <c r="M2294" s="12">
        <f t="shared" si="3431"/>
        <v>0</v>
      </c>
      <c r="N2294" s="12">
        <f t="shared" si="3431"/>
        <v>0</v>
      </c>
      <c r="O2294" s="12">
        <f t="shared" si="3431"/>
        <v>0</v>
      </c>
      <c r="P2294" s="12">
        <f t="shared" ref="P2294" si="3432">SUM(P2295,P2297)</f>
        <v>0</v>
      </c>
      <c r="Q2294" s="12">
        <f t="shared" si="3431"/>
        <v>0</v>
      </c>
      <c r="R2294" s="12">
        <f t="shared" si="3431"/>
        <v>0</v>
      </c>
      <c r="S2294" s="12">
        <f t="shared" si="3431"/>
        <v>0</v>
      </c>
      <c r="T2294" s="12">
        <f t="shared" si="3431"/>
        <v>0</v>
      </c>
      <c r="U2294" s="12">
        <f t="shared" si="3431"/>
        <v>0</v>
      </c>
      <c r="V2294" s="12">
        <f t="shared" si="3431"/>
        <v>0</v>
      </c>
      <c r="W2294" s="12">
        <f t="shared" si="3431"/>
        <v>0</v>
      </c>
      <c r="X2294" s="12">
        <f t="shared" si="3431"/>
        <v>0</v>
      </c>
      <c r="Y2294" s="12">
        <f t="shared" si="3431"/>
        <v>0</v>
      </c>
      <c r="Z2294" s="12">
        <v>0</v>
      </c>
      <c r="AA2294" s="12">
        <v>0</v>
      </c>
      <c r="AB2294" s="12">
        <f t="shared" ref="AB2294:AQ2294" si="3433">SUM(AB2295,AB2297)</f>
        <v>0</v>
      </c>
      <c r="AC2294" s="12">
        <f t="shared" si="3433"/>
        <v>0</v>
      </c>
      <c r="AD2294" s="12">
        <f t="shared" si="3433"/>
        <v>0</v>
      </c>
      <c r="AE2294" s="12">
        <f t="shared" si="3433"/>
        <v>0</v>
      </c>
      <c r="AF2294" s="12">
        <f t="shared" si="3433"/>
        <v>0</v>
      </c>
      <c r="AG2294" s="12">
        <f t="shared" si="3433"/>
        <v>0</v>
      </c>
      <c r="AH2294" s="12">
        <f t="shared" ref="AH2294" si="3434">SUM(AH2295,AH2297)</f>
        <v>0</v>
      </c>
      <c r="AI2294" s="12">
        <f t="shared" si="3433"/>
        <v>0</v>
      </c>
      <c r="AJ2294" s="12">
        <f t="shared" si="3433"/>
        <v>0</v>
      </c>
      <c r="AK2294" s="12">
        <f t="shared" si="3433"/>
        <v>0</v>
      </c>
      <c r="AL2294" s="12">
        <f t="shared" si="3433"/>
        <v>0</v>
      </c>
      <c r="AM2294" s="12">
        <f t="shared" si="3433"/>
        <v>0</v>
      </c>
      <c r="AN2294" s="12">
        <f t="shared" si="3433"/>
        <v>0</v>
      </c>
      <c r="AO2294" s="12">
        <f t="shared" si="3433"/>
        <v>0</v>
      </c>
      <c r="AP2294" s="12">
        <f t="shared" si="3433"/>
        <v>0</v>
      </c>
      <c r="AQ2294" s="12">
        <f t="shared" si="3433"/>
        <v>0</v>
      </c>
      <c r="AR2294" s="12">
        <v>0</v>
      </c>
      <c r="AS2294" s="12">
        <v>0</v>
      </c>
      <c r="AT2294" s="12">
        <f t="shared" ref="AT2294:BI2294" si="3435">SUM(AT2295,AT2297)</f>
        <v>0</v>
      </c>
      <c r="AU2294" s="12">
        <f t="shared" si="3435"/>
        <v>0</v>
      </c>
      <c r="AV2294" s="12">
        <f t="shared" si="3435"/>
        <v>0</v>
      </c>
      <c r="AW2294" s="12">
        <f t="shared" si="3435"/>
        <v>0</v>
      </c>
      <c r="AX2294" s="12">
        <f t="shared" si="3435"/>
        <v>0</v>
      </c>
      <c r="AY2294" s="12">
        <f t="shared" si="3435"/>
        <v>0</v>
      </c>
      <c r="AZ2294" s="12">
        <f t="shared" ref="AZ2294" si="3436">SUM(AZ2295,AZ2297)</f>
        <v>0</v>
      </c>
      <c r="BA2294" s="12">
        <f t="shared" si="3435"/>
        <v>0</v>
      </c>
      <c r="BB2294" s="12">
        <f t="shared" si="3435"/>
        <v>0</v>
      </c>
      <c r="BC2294" s="12">
        <f t="shared" si="3435"/>
        <v>0</v>
      </c>
      <c r="BD2294" s="12">
        <f t="shared" si="3435"/>
        <v>0</v>
      </c>
      <c r="BE2294" s="12">
        <f t="shared" si="3435"/>
        <v>0</v>
      </c>
      <c r="BF2294" s="12">
        <f t="shared" si="3435"/>
        <v>0</v>
      </c>
      <c r="BG2294" s="12">
        <f t="shared" si="3435"/>
        <v>0</v>
      </c>
      <c r="BH2294" s="12">
        <f t="shared" si="3435"/>
        <v>0</v>
      </c>
      <c r="BI2294" s="12">
        <f t="shared" si="3435"/>
        <v>0</v>
      </c>
      <c r="BJ2294" s="12">
        <v>0</v>
      </c>
      <c r="BK2294" s="12">
        <v>0</v>
      </c>
    </row>
    <row r="2295" spans="1:63" ht="22.5" x14ac:dyDescent="0.25">
      <c r="A2295" s="1" t="s">
        <v>720</v>
      </c>
      <c r="B2295" s="1" t="s">
        <v>1</v>
      </c>
      <c r="C2295" s="1" t="s">
        <v>14</v>
      </c>
      <c r="D2295" s="110" t="s">
        <v>722</v>
      </c>
      <c r="E2295" s="110" t="s">
        <v>102</v>
      </c>
      <c r="F2295" s="107" t="s">
        <v>0</v>
      </c>
      <c r="G2295" s="13" t="s">
        <v>0</v>
      </c>
      <c r="H2295" s="2" t="s">
        <v>103</v>
      </c>
      <c r="I2295" s="12">
        <f>SUM(I2296)</f>
        <v>100</v>
      </c>
      <c r="J2295" s="12">
        <f t="shared" ref="J2295:Y2295" si="3437">SUM(J2296)</f>
        <v>0</v>
      </c>
      <c r="K2295" s="12">
        <f t="shared" si="3437"/>
        <v>0</v>
      </c>
      <c r="L2295" s="12">
        <f t="shared" si="3437"/>
        <v>0</v>
      </c>
      <c r="M2295" s="12">
        <f t="shared" si="3437"/>
        <v>0</v>
      </c>
      <c r="N2295" s="12">
        <f t="shared" si="3437"/>
        <v>0</v>
      </c>
      <c r="O2295" s="12">
        <f t="shared" si="3437"/>
        <v>0</v>
      </c>
      <c r="P2295" s="12">
        <f t="shared" si="3437"/>
        <v>0</v>
      </c>
      <c r="Q2295" s="12">
        <f t="shared" si="3437"/>
        <v>0</v>
      </c>
      <c r="R2295" s="12">
        <f t="shared" si="3437"/>
        <v>0</v>
      </c>
      <c r="S2295" s="12">
        <f t="shared" si="3437"/>
        <v>0</v>
      </c>
      <c r="T2295" s="12">
        <f t="shared" si="3437"/>
        <v>0</v>
      </c>
      <c r="U2295" s="12">
        <f t="shared" si="3437"/>
        <v>0</v>
      </c>
      <c r="V2295" s="12">
        <f t="shared" si="3437"/>
        <v>0</v>
      </c>
      <c r="W2295" s="12">
        <f t="shared" si="3437"/>
        <v>0</v>
      </c>
      <c r="X2295" s="12">
        <f t="shared" si="3437"/>
        <v>0</v>
      </c>
      <c r="Y2295" s="12">
        <f t="shared" si="3437"/>
        <v>0</v>
      </c>
      <c r="Z2295" s="12">
        <v>0</v>
      </c>
      <c r="AA2295" s="12">
        <v>0</v>
      </c>
      <c r="AB2295" s="12">
        <f t="shared" ref="AB2295:AQ2295" si="3438">SUM(AB2296)</f>
        <v>0</v>
      </c>
      <c r="AC2295" s="12">
        <f t="shared" si="3438"/>
        <v>0</v>
      </c>
      <c r="AD2295" s="12">
        <f t="shared" si="3438"/>
        <v>0</v>
      </c>
      <c r="AE2295" s="12">
        <f t="shared" si="3438"/>
        <v>0</v>
      </c>
      <c r="AF2295" s="12">
        <f t="shared" si="3438"/>
        <v>0</v>
      </c>
      <c r="AG2295" s="12">
        <f t="shared" si="3438"/>
        <v>0</v>
      </c>
      <c r="AH2295" s="12">
        <f t="shared" si="3438"/>
        <v>0</v>
      </c>
      <c r="AI2295" s="12">
        <f t="shared" si="3438"/>
        <v>0</v>
      </c>
      <c r="AJ2295" s="12">
        <f t="shared" si="3438"/>
        <v>0</v>
      </c>
      <c r="AK2295" s="12">
        <f t="shared" si="3438"/>
        <v>0</v>
      </c>
      <c r="AL2295" s="12">
        <f t="shared" si="3438"/>
        <v>0</v>
      </c>
      <c r="AM2295" s="12">
        <f t="shared" si="3438"/>
        <v>0</v>
      </c>
      <c r="AN2295" s="12">
        <f t="shared" si="3438"/>
        <v>0</v>
      </c>
      <c r="AO2295" s="12">
        <f t="shared" si="3438"/>
        <v>0</v>
      </c>
      <c r="AP2295" s="12">
        <f t="shared" si="3438"/>
        <v>0</v>
      </c>
      <c r="AQ2295" s="12">
        <f t="shared" si="3438"/>
        <v>0</v>
      </c>
      <c r="AR2295" s="12">
        <v>0</v>
      </c>
      <c r="AS2295" s="12">
        <v>0</v>
      </c>
      <c r="AT2295" s="12">
        <f t="shared" ref="AT2295:BI2295" si="3439">SUM(AT2296)</f>
        <v>0</v>
      </c>
      <c r="AU2295" s="12">
        <f t="shared" si="3439"/>
        <v>0</v>
      </c>
      <c r="AV2295" s="12">
        <f t="shared" si="3439"/>
        <v>0</v>
      </c>
      <c r="AW2295" s="12">
        <f t="shared" si="3439"/>
        <v>0</v>
      </c>
      <c r="AX2295" s="12">
        <f t="shared" si="3439"/>
        <v>0</v>
      </c>
      <c r="AY2295" s="12">
        <f t="shared" si="3439"/>
        <v>0</v>
      </c>
      <c r="AZ2295" s="12">
        <f t="shared" si="3439"/>
        <v>0</v>
      </c>
      <c r="BA2295" s="12">
        <f t="shared" si="3439"/>
        <v>0</v>
      </c>
      <c r="BB2295" s="12">
        <f t="shared" si="3439"/>
        <v>0</v>
      </c>
      <c r="BC2295" s="12">
        <f t="shared" si="3439"/>
        <v>0</v>
      </c>
      <c r="BD2295" s="12">
        <f t="shared" si="3439"/>
        <v>0</v>
      </c>
      <c r="BE2295" s="12">
        <f t="shared" si="3439"/>
        <v>0</v>
      </c>
      <c r="BF2295" s="12">
        <f t="shared" si="3439"/>
        <v>0</v>
      </c>
      <c r="BG2295" s="12">
        <f t="shared" si="3439"/>
        <v>0</v>
      </c>
      <c r="BH2295" s="12">
        <f t="shared" si="3439"/>
        <v>0</v>
      </c>
      <c r="BI2295" s="12">
        <f t="shared" si="3439"/>
        <v>0</v>
      </c>
      <c r="BJ2295" s="12">
        <v>0</v>
      </c>
      <c r="BK2295" s="12">
        <v>0</v>
      </c>
    </row>
    <row r="2296" spans="1:63" x14ac:dyDescent="0.25">
      <c r="A2296" s="4" t="s">
        <v>720</v>
      </c>
      <c r="B2296" s="4" t="s">
        <v>1</v>
      </c>
      <c r="C2296" s="4" t="s">
        <v>14</v>
      </c>
      <c r="D2296" s="107" t="s">
        <v>722</v>
      </c>
      <c r="E2296" s="117">
        <v>6151</v>
      </c>
      <c r="F2296" s="107" t="s">
        <v>755</v>
      </c>
      <c r="G2296" s="103" t="s">
        <v>1665</v>
      </c>
      <c r="H2296" s="13" t="s">
        <v>104</v>
      </c>
      <c r="I2296" s="14">
        <v>100</v>
      </c>
      <c r="J2296" s="14">
        <v>0</v>
      </c>
      <c r="K2296" s="14"/>
      <c r="L2296" s="14"/>
      <c r="M2296" s="14"/>
      <c r="N2296" s="14"/>
      <c r="O2296" s="14"/>
      <c r="P2296" s="14">
        <f t="shared" si="3419"/>
        <v>0</v>
      </c>
      <c r="Q2296" s="14"/>
      <c r="R2296" s="14"/>
      <c r="S2296" s="14"/>
      <c r="T2296" s="14"/>
      <c r="U2296" s="14"/>
      <c r="V2296" s="14"/>
      <c r="W2296" s="14"/>
      <c r="X2296" s="14"/>
      <c r="Y2296" s="14"/>
      <c r="Z2296" s="14">
        <v>0</v>
      </c>
      <c r="AA2296" s="14">
        <v>0</v>
      </c>
      <c r="AB2296" s="14">
        <v>0</v>
      </c>
      <c r="AC2296" s="14"/>
      <c r="AD2296" s="14"/>
      <c r="AE2296" s="14"/>
      <c r="AF2296" s="14"/>
      <c r="AG2296" s="14"/>
      <c r="AH2296" s="14">
        <f t="shared" si="3420"/>
        <v>0</v>
      </c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>
        <v>0</v>
      </c>
      <c r="AS2296" s="14">
        <v>0</v>
      </c>
      <c r="AT2296" s="14">
        <v>0</v>
      </c>
      <c r="AU2296" s="14"/>
      <c r="AV2296" s="14"/>
      <c r="AW2296" s="14"/>
      <c r="AX2296" s="14"/>
      <c r="AY2296" s="14"/>
      <c r="AZ2296" s="14">
        <f t="shared" si="3421"/>
        <v>0</v>
      </c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>
        <v>0</v>
      </c>
      <c r="BK2296" s="14">
        <v>0</v>
      </c>
    </row>
    <row r="2297" spans="1:63" ht="22.5" x14ac:dyDescent="0.25">
      <c r="A2297" s="1" t="s">
        <v>720</v>
      </c>
      <c r="B2297" s="1" t="s">
        <v>1</v>
      </c>
      <c r="C2297" s="1" t="s">
        <v>14</v>
      </c>
      <c r="D2297" s="110" t="s">
        <v>722</v>
      </c>
      <c r="E2297" s="110" t="s">
        <v>105</v>
      </c>
      <c r="F2297" s="107" t="s">
        <v>0</v>
      </c>
      <c r="G2297" s="13" t="s">
        <v>0</v>
      </c>
      <c r="H2297" s="2" t="s">
        <v>106</v>
      </c>
      <c r="I2297" s="12">
        <f>SUM(I2299)</f>
        <v>200000</v>
      </c>
      <c r="J2297" s="12">
        <f t="shared" ref="J2297" si="3440">SUM(J2298:J2299)</f>
        <v>0</v>
      </c>
      <c r="K2297" s="12">
        <f t="shared" ref="K2297" si="3441">SUM(K2298:K2299)</f>
        <v>0</v>
      </c>
      <c r="L2297" s="12">
        <f t="shared" ref="L2297" si="3442">SUM(L2298:L2299)</f>
        <v>0</v>
      </c>
      <c r="M2297" s="12">
        <f t="shared" ref="M2297" si="3443">SUM(M2298:M2299)</f>
        <v>0</v>
      </c>
      <c r="N2297" s="12">
        <f t="shared" ref="N2297" si="3444">SUM(N2298:N2299)</f>
        <v>0</v>
      </c>
      <c r="O2297" s="12">
        <f t="shared" ref="O2297:Q2297" si="3445">SUM(O2298:O2299)</f>
        <v>0</v>
      </c>
      <c r="P2297" s="12">
        <f t="shared" ref="P2297" si="3446">SUM(P2298:P2299)</f>
        <v>0</v>
      </c>
      <c r="Q2297" s="12">
        <f t="shared" si="3445"/>
        <v>0</v>
      </c>
      <c r="R2297" s="12">
        <f t="shared" ref="R2297" si="3447">SUM(R2298:R2299)</f>
        <v>0</v>
      </c>
      <c r="S2297" s="12">
        <f t="shared" ref="S2297" si="3448">SUM(S2298:S2299)</f>
        <v>0</v>
      </c>
      <c r="T2297" s="12">
        <f t="shared" ref="T2297" si="3449">SUM(T2298:T2299)</f>
        <v>0</v>
      </c>
      <c r="U2297" s="12">
        <f t="shared" ref="U2297" si="3450">SUM(U2298:U2299)</f>
        <v>0</v>
      </c>
      <c r="V2297" s="12">
        <f t="shared" ref="V2297" si="3451">SUM(V2298:V2299)</f>
        <v>0</v>
      </c>
      <c r="W2297" s="12">
        <f t="shared" ref="W2297" si="3452">SUM(W2298:W2299)</f>
        <v>0</v>
      </c>
      <c r="X2297" s="12">
        <f t="shared" ref="X2297" si="3453">SUM(X2298:X2299)</f>
        <v>0</v>
      </c>
      <c r="Y2297" s="12">
        <f t="shared" ref="Y2297" si="3454">SUM(Y2298:Y2299)</f>
        <v>0</v>
      </c>
      <c r="Z2297" s="12">
        <v>0</v>
      </c>
      <c r="AA2297" s="12">
        <v>0</v>
      </c>
      <c r="AB2297" s="12">
        <f t="shared" ref="AB2297" si="3455">SUM(AB2298:AB2299)</f>
        <v>0</v>
      </c>
      <c r="AC2297" s="12">
        <f t="shared" ref="AC2297" si="3456">SUM(AC2298:AC2299)</f>
        <v>0</v>
      </c>
      <c r="AD2297" s="12">
        <f t="shared" ref="AD2297" si="3457">SUM(AD2298:AD2299)</f>
        <v>0</v>
      </c>
      <c r="AE2297" s="12">
        <f t="shared" ref="AE2297" si="3458">SUM(AE2298:AE2299)</f>
        <v>0</v>
      </c>
      <c r="AF2297" s="12">
        <f t="shared" ref="AF2297" si="3459">SUM(AF2298:AF2299)</f>
        <v>0</v>
      </c>
      <c r="AG2297" s="12">
        <f t="shared" ref="AG2297:AI2297" si="3460">SUM(AG2298:AG2299)</f>
        <v>0</v>
      </c>
      <c r="AH2297" s="12">
        <f>SUM(AH2298:AH2299)</f>
        <v>0</v>
      </c>
      <c r="AI2297" s="12">
        <f t="shared" si="3460"/>
        <v>0</v>
      </c>
      <c r="AJ2297" s="12">
        <f t="shared" ref="AJ2297" si="3461">SUM(AJ2298:AJ2299)</f>
        <v>0</v>
      </c>
      <c r="AK2297" s="12">
        <f t="shared" ref="AK2297" si="3462">SUM(AK2298:AK2299)</f>
        <v>0</v>
      </c>
      <c r="AL2297" s="12">
        <f t="shared" ref="AL2297" si="3463">SUM(AL2298:AL2299)</f>
        <v>0</v>
      </c>
      <c r="AM2297" s="12">
        <f t="shared" ref="AM2297" si="3464">SUM(AM2298:AM2299)</f>
        <v>0</v>
      </c>
      <c r="AN2297" s="12">
        <f t="shared" ref="AN2297" si="3465">SUM(AN2298:AN2299)</f>
        <v>0</v>
      </c>
      <c r="AO2297" s="12">
        <f t="shared" ref="AO2297" si="3466">SUM(AO2298:AO2299)</f>
        <v>0</v>
      </c>
      <c r="AP2297" s="12">
        <f t="shared" ref="AP2297" si="3467">SUM(AP2298:AP2299)</f>
        <v>0</v>
      </c>
      <c r="AQ2297" s="12">
        <f t="shared" ref="AQ2297" si="3468">SUM(AQ2298:AQ2299)</f>
        <v>0</v>
      </c>
      <c r="AR2297" s="12">
        <v>0</v>
      </c>
      <c r="AS2297" s="12">
        <v>0</v>
      </c>
      <c r="AT2297" s="12">
        <f t="shared" ref="AT2297" si="3469">SUM(AT2298:AT2299)</f>
        <v>0</v>
      </c>
      <c r="AU2297" s="12">
        <f t="shared" ref="AU2297" si="3470">SUM(AU2298:AU2299)</f>
        <v>0</v>
      </c>
      <c r="AV2297" s="12">
        <f t="shared" ref="AV2297" si="3471">SUM(AV2298:AV2299)</f>
        <v>0</v>
      </c>
      <c r="AW2297" s="12">
        <f t="shared" ref="AW2297" si="3472">SUM(AW2298:AW2299)</f>
        <v>0</v>
      </c>
      <c r="AX2297" s="12">
        <f t="shared" ref="AX2297" si="3473">SUM(AX2298:AX2299)</f>
        <v>0</v>
      </c>
      <c r="AY2297" s="12">
        <f t="shared" ref="AY2297:BA2297" si="3474">SUM(AY2298:AY2299)</f>
        <v>0</v>
      </c>
      <c r="AZ2297" s="12">
        <f t="shared" ref="AZ2297" si="3475">SUM(AZ2298:AZ2299)</f>
        <v>0</v>
      </c>
      <c r="BA2297" s="12">
        <f t="shared" si="3474"/>
        <v>0</v>
      </c>
      <c r="BB2297" s="12">
        <f t="shared" ref="BB2297" si="3476">SUM(BB2298:BB2299)</f>
        <v>0</v>
      </c>
      <c r="BC2297" s="12">
        <f t="shared" ref="BC2297" si="3477">SUM(BC2298:BC2299)</f>
        <v>0</v>
      </c>
      <c r="BD2297" s="12">
        <f t="shared" ref="BD2297" si="3478">SUM(BD2298:BD2299)</f>
        <v>0</v>
      </c>
      <c r="BE2297" s="12">
        <f t="shared" ref="BE2297" si="3479">SUM(BE2298:BE2299)</f>
        <v>0</v>
      </c>
      <c r="BF2297" s="12">
        <f t="shared" ref="BF2297" si="3480">SUM(BF2298:BF2299)</f>
        <v>0</v>
      </c>
      <c r="BG2297" s="12">
        <f t="shared" ref="BG2297" si="3481">SUM(BG2298:BG2299)</f>
        <v>0</v>
      </c>
      <c r="BH2297" s="12">
        <f t="shared" ref="BH2297" si="3482">SUM(BH2298:BH2299)</f>
        <v>0</v>
      </c>
      <c r="BI2297" s="12">
        <f t="shared" ref="BI2297" si="3483">SUM(BI2298:BI2299)</f>
        <v>0</v>
      </c>
      <c r="BJ2297" s="12">
        <v>0</v>
      </c>
      <c r="BK2297" s="12">
        <v>0</v>
      </c>
    </row>
    <row r="2298" spans="1:63" ht="22.5" x14ac:dyDescent="0.25">
      <c r="A2298" s="4" t="s">
        <v>720</v>
      </c>
      <c r="B2298" s="4" t="s">
        <v>1</v>
      </c>
      <c r="C2298" s="4" t="s">
        <v>14</v>
      </c>
      <c r="D2298" s="107" t="s">
        <v>722</v>
      </c>
      <c r="E2298" s="117">
        <v>6153</v>
      </c>
      <c r="F2298" s="107" t="s">
        <v>1674</v>
      </c>
      <c r="G2298" s="103" t="s">
        <v>1665</v>
      </c>
      <c r="H2298" s="13" t="s">
        <v>1675</v>
      </c>
      <c r="I2298" s="14"/>
      <c r="J2298" s="14"/>
      <c r="K2298" s="14"/>
      <c r="L2298" s="14"/>
      <c r="M2298" s="14"/>
      <c r="N2298" s="14"/>
      <c r="O2298" s="14"/>
      <c r="P2298" s="14">
        <f>J2298+K2298+L2298+M2298+N2298+O2298</f>
        <v>0</v>
      </c>
      <c r="Q2298" s="14"/>
      <c r="R2298" s="14"/>
      <c r="S2298" s="14"/>
      <c r="T2298" s="14"/>
      <c r="U2298" s="14"/>
      <c r="V2298" s="14"/>
      <c r="W2298" s="14"/>
      <c r="X2298" s="14"/>
      <c r="Y2298" s="14"/>
      <c r="Z2298" s="14">
        <v>0</v>
      </c>
      <c r="AA2298" s="14">
        <v>0</v>
      </c>
      <c r="AB2298" s="14"/>
      <c r="AC2298" s="14"/>
      <c r="AD2298" s="14"/>
      <c r="AE2298" s="14"/>
      <c r="AF2298" s="14"/>
      <c r="AG2298" s="14"/>
      <c r="AH2298" s="14">
        <f t="shared" si="3420"/>
        <v>0</v>
      </c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>
        <v>0</v>
      </c>
      <c r="AS2298" s="14">
        <v>0</v>
      </c>
      <c r="AT2298" s="14"/>
      <c r="AU2298" s="14"/>
      <c r="AV2298" s="14"/>
      <c r="AW2298" s="14"/>
      <c r="AX2298" s="14"/>
      <c r="AY2298" s="14"/>
      <c r="AZ2298" s="14">
        <f>AT2298+AU2298+AV2298+AW2298+AX2298+AY2298</f>
        <v>0</v>
      </c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>
        <v>0</v>
      </c>
      <c r="BK2298" s="14">
        <v>0</v>
      </c>
    </row>
    <row r="2299" spans="1:63" ht="45" x14ac:dyDescent="0.25">
      <c r="A2299" s="4" t="s">
        <v>720</v>
      </c>
      <c r="B2299" s="4" t="s">
        <v>1</v>
      </c>
      <c r="C2299" s="4" t="s">
        <v>14</v>
      </c>
      <c r="D2299" s="107" t="s">
        <v>722</v>
      </c>
      <c r="E2299" s="117">
        <v>6153</v>
      </c>
      <c r="F2299" s="107" t="s">
        <v>756</v>
      </c>
      <c r="G2299" s="103" t="s">
        <v>1665</v>
      </c>
      <c r="H2299" s="13" t="s">
        <v>757</v>
      </c>
      <c r="I2299" s="14">
        <v>200000</v>
      </c>
      <c r="J2299" s="14">
        <v>0</v>
      </c>
      <c r="K2299" s="14"/>
      <c r="L2299" s="14"/>
      <c r="M2299" s="14"/>
      <c r="N2299" s="14"/>
      <c r="O2299" s="14"/>
      <c r="P2299" s="14">
        <f>J2299+K2299+L2299+M2299+N2299+O2299</f>
        <v>0</v>
      </c>
      <c r="Q2299" s="14"/>
      <c r="R2299" s="14"/>
      <c r="S2299" s="14"/>
      <c r="T2299" s="14"/>
      <c r="U2299" s="14"/>
      <c r="V2299" s="14"/>
      <c r="W2299" s="14"/>
      <c r="X2299" s="14"/>
      <c r="Y2299" s="14"/>
      <c r="Z2299" s="14">
        <v>0</v>
      </c>
      <c r="AA2299" s="14">
        <v>0</v>
      </c>
      <c r="AB2299" s="14">
        <v>0</v>
      </c>
      <c r="AC2299" s="14"/>
      <c r="AD2299" s="14"/>
      <c r="AE2299" s="14"/>
      <c r="AF2299" s="14"/>
      <c r="AG2299" s="14"/>
      <c r="AH2299" s="14">
        <f t="shared" si="3420"/>
        <v>0</v>
      </c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>
        <v>0</v>
      </c>
      <c r="AS2299" s="14">
        <v>0</v>
      </c>
      <c r="AT2299" s="14">
        <v>0</v>
      </c>
      <c r="AU2299" s="14"/>
      <c r="AV2299" s="14"/>
      <c r="AW2299" s="14"/>
      <c r="AX2299" s="14"/>
      <c r="AY2299" s="14"/>
      <c r="AZ2299" s="14">
        <f>AT2299+AU2299+AV2299+AW2299+AX2299+AY2299</f>
        <v>0</v>
      </c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>
        <v>0</v>
      </c>
      <c r="BK2299" s="14">
        <v>0</v>
      </c>
    </row>
    <row r="2300" spans="1:63" ht="33.75" x14ac:dyDescent="0.25">
      <c r="A2300" s="1" t="s">
        <v>0</v>
      </c>
      <c r="B2300" s="1" t="s">
        <v>0</v>
      </c>
      <c r="C2300" s="1" t="s">
        <v>0</v>
      </c>
      <c r="D2300" s="106" t="s">
        <v>0</v>
      </c>
      <c r="E2300" s="106" t="s">
        <v>0</v>
      </c>
      <c r="F2300" s="106" t="s">
        <v>0</v>
      </c>
      <c r="G2300" s="2" t="s">
        <v>0</v>
      </c>
      <c r="H2300" s="10" t="s">
        <v>49</v>
      </c>
      <c r="I2300" s="11">
        <f>SUM(I2301)</f>
        <v>1154000</v>
      </c>
      <c r="J2300" s="11">
        <f t="shared" ref="J2300:Y2300" si="3484">SUM(J2301)</f>
        <v>0</v>
      </c>
      <c r="K2300" s="11">
        <f t="shared" si="3484"/>
        <v>0</v>
      </c>
      <c r="L2300" s="11">
        <f t="shared" si="3484"/>
        <v>0</v>
      </c>
      <c r="M2300" s="11">
        <f t="shared" si="3484"/>
        <v>0</v>
      </c>
      <c r="N2300" s="11">
        <f t="shared" si="3484"/>
        <v>0</v>
      </c>
      <c r="O2300" s="11">
        <f t="shared" si="3484"/>
        <v>0</v>
      </c>
      <c r="P2300" s="11">
        <f t="shared" si="3484"/>
        <v>0</v>
      </c>
      <c r="Q2300" s="11">
        <f t="shared" si="3484"/>
        <v>0</v>
      </c>
      <c r="R2300" s="11">
        <f t="shared" si="3484"/>
        <v>0</v>
      </c>
      <c r="S2300" s="11">
        <f t="shared" si="3484"/>
        <v>0</v>
      </c>
      <c r="T2300" s="11">
        <f t="shared" si="3484"/>
        <v>0</v>
      </c>
      <c r="U2300" s="11">
        <f t="shared" si="3484"/>
        <v>0</v>
      </c>
      <c r="V2300" s="11">
        <f t="shared" si="3484"/>
        <v>0</v>
      </c>
      <c r="W2300" s="11">
        <f t="shared" si="3484"/>
        <v>0</v>
      </c>
      <c r="X2300" s="11">
        <f t="shared" si="3484"/>
        <v>0</v>
      </c>
      <c r="Y2300" s="11">
        <f t="shared" si="3484"/>
        <v>0</v>
      </c>
      <c r="Z2300" s="11">
        <v>0</v>
      </c>
      <c r="AA2300" s="11">
        <v>0</v>
      </c>
      <c r="AB2300" s="11">
        <f t="shared" ref="AB2300:AQ2300" si="3485">SUM(AB2301)</f>
        <v>0</v>
      </c>
      <c r="AC2300" s="11">
        <f t="shared" si="3485"/>
        <v>0</v>
      </c>
      <c r="AD2300" s="11">
        <f t="shared" si="3485"/>
        <v>0</v>
      </c>
      <c r="AE2300" s="11">
        <f t="shared" si="3485"/>
        <v>0</v>
      </c>
      <c r="AF2300" s="11">
        <f t="shared" si="3485"/>
        <v>0</v>
      </c>
      <c r="AG2300" s="11">
        <f t="shared" si="3485"/>
        <v>0</v>
      </c>
      <c r="AH2300" s="11">
        <f t="shared" si="3485"/>
        <v>0</v>
      </c>
      <c r="AI2300" s="11">
        <f t="shared" si="3485"/>
        <v>0</v>
      </c>
      <c r="AJ2300" s="11">
        <f t="shared" si="3485"/>
        <v>0</v>
      </c>
      <c r="AK2300" s="11">
        <f t="shared" si="3485"/>
        <v>0</v>
      </c>
      <c r="AL2300" s="11">
        <f t="shared" si="3485"/>
        <v>0</v>
      </c>
      <c r="AM2300" s="11">
        <f t="shared" si="3485"/>
        <v>0</v>
      </c>
      <c r="AN2300" s="11">
        <f t="shared" si="3485"/>
        <v>0</v>
      </c>
      <c r="AO2300" s="11">
        <f t="shared" si="3485"/>
        <v>0</v>
      </c>
      <c r="AP2300" s="11">
        <f t="shared" si="3485"/>
        <v>0</v>
      </c>
      <c r="AQ2300" s="11">
        <f t="shared" si="3485"/>
        <v>0</v>
      </c>
      <c r="AR2300" s="11">
        <v>0</v>
      </c>
      <c r="AS2300" s="11">
        <v>0</v>
      </c>
      <c r="AT2300" s="11">
        <f t="shared" ref="AT2300:BI2300" si="3486">SUM(AT2301)</f>
        <v>0</v>
      </c>
      <c r="AU2300" s="11">
        <f t="shared" si="3486"/>
        <v>0</v>
      </c>
      <c r="AV2300" s="11">
        <f t="shared" si="3486"/>
        <v>0</v>
      </c>
      <c r="AW2300" s="11">
        <f t="shared" si="3486"/>
        <v>0</v>
      </c>
      <c r="AX2300" s="11">
        <f t="shared" si="3486"/>
        <v>0</v>
      </c>
      <c r="AY2300" s="11">
        <f t="shared" si="3486"/>
        <v>0</v>
      </c>
      <c r="AZ2300" s="11">
        <f t="shared" si="3486"/>
        <v>0</v>
      </c>
      <c r="BA2300" s="11">
        <f t="shared" si="3486"/>
        <v>0</v>
      </c>
      <c r="BB2300" s="11">
        <f t="shared" si="3486"/>
        <v>0</v>
      </c>
      <c r="BC2300" s="11">
        <f t="shared" si="3486"/>
        <v>0</v>
      </c>
      <c r="BD2300" s="11">
        <f t="shared" si="3486"/>
        <v>0</v>
      </c>
      <c r="BE2300" s="11">
        <f t="shared" si="3486"/>
        <v>0</v>
      </c>
      <c r="BF2300" s="11">
        <f t="shared" si="3486"/>
        <v>0</v>
      </c>
      <c r="BG2300" s="11">
        <f t="shared" si="3486"/>
        <v>0</v>
      </c>
      <c r="BH2300" s="11">
        <f t="shared" si="3486"/>
        <v>0</v>
      </c>
      <c r="BI2300" s="11">
        <f t="shared" si="3486"/>
        <v>0</v>
      </c>
      <c r="BJ2300" s="11">
        <v>0</v>
      </c>
      <c r="BK2300" s="11">
        <v>0</v>
      </c>
    </row>
    <row r="2301" spans="1:63" x14ac:dyDescent="0.25">
      <c r="A2301" s="4" t="s">
        <v>720</v>
      </c>
      <c r="B2301" s="4" t="s">
        <v>1</v>
      </c>
      <c r="C2301" s="4" t="s">
        <v>14</v>
      </c>
      <c r="D2301" s="107" t="s">
        <v>722</v>
      </c>
      <c r="E2301" s="106" t="s">
        <v>50</v>
      </c>
      <c r="F2301" s="106" t="s">
        <v>0</v>
      </c>
      <c r="G2301" s="2"/>
      <c r="H2301" s="2" t="s">
        <v>51</v>
      </c>
      <c r="I2301" s="12">
        <f>SUM(I2302,I2306)</f>
        <v>1154000</v>
      </c>
      <c r="J2301" s="12">
        <f t="shared" ref="J2301:Y2301" si="3487">SUM(J2302,J2306)</f>
        <v>0</v>
      </c>
      <c r="K2301" s="12">
        <f t="shared" si="3487"/>
        <v>0</v>
      </c>
      <c r="L2301" s="12">
        <f t="shared" si="3487"/>
        <v>0</v>
      </c>
      <c r="M2301" s="12">
        <f t="shared" si="3487"/>
        <v>0</v>
      </c>
      <c r="N2301" s="12">
        <f t="shared" si="3487"/>
        <v>0</v>
      </c>
      <c r="O2301" s="12">
        <f t="shared" si="3487"/>
        <v>0</v>
      </c>
      <c r="P2301" s="12">
        <f t="shared" ref="P2301" si="3488">SUM(P2302,P2306)</f>
        <v>0</v>
      </c>
      <c r="Q2301" s="12">
        <f t="shared" si="3487"/>
        <v>0</v>
      </c>
      <c r="R2301" s="12">
        <f t="shared" si="3487"/>
        <v>0</v>
      </c>
      <c r="S2301" s="12">
        <f t="shared" si="3487"/>
        <v>0</v>
      </c>
      <c r="T2301" s="12">
        <f t="shared" si="3487"/>
        <v>0</v>
      </c>
      <c r="U2301" s="12">
        <f t="shared" si="3487"/>
        <v>0</v>
      </c>
      <c r="V2301" s="12">
        <f t="shared" si="3487"/>
        <v>0</v>
      </c>
      <c r="W2301" s="12">
        <f t="shared" si="3487"/>
        <v>0</v>
      </c>
      <c r="X2301" s="12">
        <f t="shared" si="3487"/>
        <v>0</v>
      </c>
      <c r="Y2301" s="12">
        <f t="shared" si="3487"/>
        <v>0</v>
      </c>
      <c r="Z2301" s="12">
        <v>0</v>
      </c>
      <c r="AA2301" s="12">
        <v>0</v>
      </c>
      <c r="AB2301" s="12">
        <f t="shared" ref="AB2301:AQ2301" si="3489">SUM(AB2302,AB2306)</f>
        <v>0</v>
      </c>
      <c r="AC2301" s="12">
        <f t="shared" si="3489"/>
        <v>0</v>
      </c>
      <c r="AD2301" s="12">
        <f t="shared" si="3489"/>
        <v>0</v>
      </c>
      <c r="AE2301" s="12">
        <f t="shared" si="3489"/>
        <v>0</v>
      </c>
      <c r="AF2301" s="12">
        <f t="shared" si="3489"/>
        <v>0</v>
      </c>
      <c r="AG2301" s="12">
        <f t="shared" si="3489"/>
        <v>0</v>
      </c>
      <c r="AH2301" s="12">
        <f t="shared" ref="AH2301" si="3490">SUM(AH2302,AH2306)</f>
        <v>0</v>
      </c>
      <c r="AI2301" s="12">
        <f t="shared" si="3489"/>
        <v>0</v>
      </c>
      <c r="AJ2301" s="12">
        <f t="shared" si="3489"/>
        <v>0</v>
      </c>
      <c r="AK2301" s="12">
        <f t="shared" si="3489"/>
        <v>0</v>
      </c>
      <c r="AL2301" s="12">
        <f t="shared" si="3489"/>
        <v>0</v>
      </c>
      <c r="AM2301" s="12">
        <f t="shared" si="3489"/>
        <v>0</v>
      </c>
      <c r="AN2301" s="12">
        <f t="shared" si="3489"/>
        <v>0</v>
      </c>
      <c r="AO2301" s="12">
        <f t="shared" si="3489"/>
        <v>0</v>
      </c>
      <c r="AP2301" s="12">
        <f t="shared" si="3489"/>
        <v>0</v>
      </c>
      <c r="AQ2301" s="12">
        <f t="shared" si="3489"/>
        <v>0</v>
      </c>
      <c r="AR2301" s="12">
        <v>0</v>
      </c>
      <c r="AS2301" s="12">
        <v>0</v>
      </c>
      <c r="AT2301" s="12">
        <f t="shared" ref="AT2301:BI2301" si="3491">SUM(AT2302,AT2306)</f>
        <v>0</v>
      </c>
      <c r="AU2301" s="12">
        <f t="shared" si="3491"/>
        <v>0</v>
      </c>
      <c r="AV2301" s="12">
        <f t="shared" si="3491"/>
        <v>0</v>
      </c>
      <c r="AW2301" s="12">
        <f t="shared" si="3491"/>
        <v>0</v>
      </c>
      <c r="AX2301" s="12">
        <f t="shared" si="3491"/>
        <v>0</v>
      </c>
      <c r="AY2301" s="12">
        <f t="shared" si="3491"/>
        <v>0</v>
      </c>
      <c r="AZ2301" s="12">
        <f t="shared" ref="AZ2301" si="3492">SUM(AZ2302,AZ2306)</f>
        <v>0</v>
      </c>
      <c r="BA2301" s="12">
        <f t="shared" si="3491"/>
        <v>0</v>
      </c>
      <c r="BB2301" s="12">
        <f t="shared" si="3491"/>
        <v>0</v>
      </c>
      <c r="BC2301" s="12">
        <f t="shared" si="3491"/>
        <v>0</v>
      </c>
      <c r="BD2301" s="12">
        <f t="shared" si="3491"/>
        <v>0</v>
      </c>
      <c r="BE2301" s="12">
        <f t="shared" si="3491"/>
        <v>0</v>
      </c>
      <c r="BF2301" s="12">
        <f t="shared" si="3491"/>
        <v>0</v>
      </c>
      <c r="BG2301" s="12">
        <f t="shared" si="3491"/>
        <v>0</v>
      </c>
      <c r="BH2301" s="12">
        <f t="shared" si="3491"/>
        <v>0</v>
      </c>
      <c r="BI2301" s="12">
        <f t="shared" si="3491"/>
        <v>0</v>
      </c>
      <c r="BJ2301" s="12">
        <v>0</v>
      </c>
      <c r="BK2301" s="12">
        <v>0</v>
      </c>
    </row>
    <row r="2302" spans="1:63" x14ac:dyDescent="0.25">
      <c r="A2302" s="1" t="s">
        <v>720</v>
      </c>
      <c r="B2302" s="1" t="s">
        <v>1</v>
      </c>
      <c r="C2302" s="1" t="s">
        <v>14</v>
      </c>
      <c r="D2302" s="110" t="s">
        <v>722</v>
      </c>
      <c r="E2302" s="110" t="s">
        <v>121</v>
      </c>
      <c r="F2302" s="107" t="s">
        <v>0</v>
      </c>
      <c r="G2302" s="13" t="s">
        <v>0</v>
      </c>
      <c r="H2302" s="2" t="s">
        <v>122</v>
      </c>
      <c r="I2302" s="12">
        <f>SUM(I2304:I2305)</f>
        <v>1139000</v>
      </c>
      <c r="J2302" s="12">
        <f>SUM(J2303:J2305)</f>
        <v>0</v>
      </c>
      <c r="K2302" s="12">
        <f t="shared" ref="K2302:P2302" si="3493">SUM(K2303:K2305)</f>
        <v>0</v>
      </c>
      <c r="L2302" s="12">
        <f t="shared" si="3493"/>
        <v>0</v>
      </c>
      <c r="M2302" s="12">
        <f t="shared" si="3493"/>
        <v>0</v>
      </c>
      <c r="N2302" s="12">
        <f t="shared" si="3493"/>
        <v>0</v>
      </c>
      <c r="O2302" s="12">
        <f t="shared" si="3493"/>
        <v>0</v>
      </c>
      <c r="P2302" s="12">
        <f t="shared" si="3493"/>
        <v>0</v>
      </c>
      <c r="Q2302" s="12">
        <f>SUM(Q2303:Q2305)</f>
        <v>0</v>
      </c>
      <c r="R2302" s="12">
        <f t="shared" ref="R2302:Y2302" si="3494">SUM(R2303:R2305)</f>
        <v>0</v>
      </c>
      <c r="S2302" s="12">
        <f t="shared" si="3494"/>
        <v>0</v>
      </c>
      <c r="T2302" s="12">
        <f t="shared" si="3494"/>
        <v>0</v>
      </c>
      <c r="U2302" s="12">
        <f t="shared" si="3494"/>
        <v>0</v>
      </c>
      <c r="V2302" s="12">
        <f t="shared" si="3494"/>
        <v>0</v>
      </c>
      <c r="W2302" s="12">
        <f t="shared" si="3494"/>
        <v>0</v>
      </c>
      <c r="X2302" s="12">
        <f t="shared" si="3494"/>
        <v>0</v>
      </c>
      <c r="Y2302" s="12">
        <f t="shared" si="3494"/>
        <v>0</v>
      </c>
      <c r="Z2302" s="12">
        <v>0</v>
      </c>
      <c r="AA2302" s="12">
        <v>0</v>
      </c>
      <c r="AB2302" s="12">
        <f>SUM(AB2303:AB2305)</f>
        <v>0</v>
      </c>
      <c r="AC2302" s="12">
        <f t="shared" ref="AC2302:AI2302" si="3495">SUM(AC2303:AC2305)</f>
        <v>0</v>
      </c>
      <c r="AD2302" s="12">
        <f t="shared" si="3495"/>
        <v>0</v>
      </c>
      <c r="AE2302" s="12">
        <f t="shared" si="3495"/>
        <v>0</v>
      </c>
      <c r="AF2302" s="12">
        <f t="shared" si="3495"/>
        <v>0</v>
      </c>
      <c r="AG2302" s="12">
        <f t="shared" si="3495"/>
        <v>0</v>
      </c>
      <c r="AH2302" s="12">
        <f t="shared" si="3495"/>
        <v>0</v>
      </c>
      <c r="AI2302" s="12">
        <f t="shared" si="3495"/>
        <v>0</v>
      </c>
      <c r="AJ2302" s="12">
        <f t="shared" ref="AJ2302" si="3496">SUM(AJ2303:AJ2305)</f>
        <v>0</v>
      </c>
      <c r="AK2302" s="12">
        <f t="shared" ref="AK2302" si="3497">SUM(AK2303:AK2305)</f>
        <v>0</v>
      </c>
      <c r="AL2302" s="12">
        <f t="shared" ref="AL2302" si="3498">SUM(AL2303:AL2305)</f>
        <v>0</v>
      </c>
      <c r="AM2302" s="12">
        <f t="shared" ref="AM2302" si="3499">SUM(AM2303:AM2305)</f>
        <v>0</v>
      </c>
      <c r="AN2302" s="12">
        <f t="shared" ref="AN2302" si="3500">SUM(AN2303:AN2305)</f>
        <v>0</v>
      </c>
      <c r="AO2302" s="12">
        <f t="shared" ref="AO2302" si="3501">SUM(AO2303:AO2305)</f>
        <v>0</v>
      </c>
      <c r="AP2302" s="12">
        <f t="shared" ref="AP2302" si="3502">SUM(AP2303:AP2305)</f>
        <v>0</v>
      </c>
      <c r="AQ2302" s="12">
        <f t="shared" ref="AQ2302" si="3503">SUM(AQ2303:AQ2305)</f>
        <v>0</v>
      </c>
      <c r="AR2302" s="12">
        <v>0</v>
      </c>
      <c r="AS2302" s="12">
        <v>0</v>
      </c>
      <c r="AT2302" s="12">
        <f>SUM(AT2303:AT2305)</f>
        <v>0</v>
      </c>
      <c r="AU2302" s="12">
        <f t="shared" ref="AU2302:BA2302" si="3504">SUM(AU2303:AU2305)</f>
        <v>0</v>
      </c>
      <c r="AV2302" s="12">
        <f t="shared" si="3504"/>
        <v>0</v>
      </c>
      <c r="AW2302" s="12">
        <f t="shared" si="3504"/>
        <v>0</v>
      </c>
      <c r="AX2302" s="12">
        <f t="shared" si="3504"/>
        <v>0</v>
      </c>
      <c r="AY2302" s="12">
        <f t="shared" si="3504"/>
        <v>0</v>
      </c>
      <c r="AZ2302" s="12">
        <f>SUM(AZ2303:AZ2305)</f>
        <v>0</v>
      </c>
      <c r="BA2302" s="12">
        <f t="shared" si="3504"/>
        <v>0</v>
      </c>
      <c r="BB2302" s="12">
        <f t="shared" ref="BB2302" si="3505">SUM(BB2303:BB2305)</f>
        <v>0</v>
      </c>
      <c r="BC2302" s="12">
        <f t="shared" ref="BC2302" si="3506">SUM(BC2303:BC2305)</f>
        <v>0</v>
      </c>
      <c r="BD2302" s="12">
        <f t="shared" ref="BD2302" si="3507">SUM(BD2303:BD2305)</f>
        <v>0</v>
      </c>
      <c r="BE2302" s="12">
        <f t="shared" ref="BE2302" si="3508">SUM(BE2303:BE2305)</f>
        <v>0</v>
      </c>
      <c r="BF2302" s="12">
        <f t="shared" ref="BF2302" si="3509">SUM(BF2303:BF2305)</f>
        <v>0</v>
      </c>
      <c r="BG2302" s="12">
        <f t="shared" ref="BG2302" si="3510">SUM(BG2303:BG2305)</f>
        <v>0</v>
      </c>
      <c r="BH2302" s="12">
        <f t="shared" ref="BH2302" si="3511">SUM(BH2303:BH2305)</f>
        <v>0</v>
      </c>
      <c r="BI2302" s="12">
        <f t="shared" ref="BI2302" si="3512">SUM(BI2303:BI2305)</f>
        <v>0</v>
      </c>
      <c r="BJ2302" s="12">
        <v>0</v>
      </c>
      <c r="BK2302" s="12">
        <v>0</v>
      </c>
    </row>
    <row r="2303" spans="1:63" ht="22.5" x14ac:dyDescent="0.25">
      <c r="A2303" s="90" t="s">
        <v>720</v>
      </c>
      <c r="B2303" s="90" t="s">
        <v>1</v>
      </c>
      <c r="C2303" s="90" t="s">
        <v>14</v>
      </c>
      <c r="D2303" s="111" t="s">
        <v>722</v>
      </c>
      <c r="E2303" s="118" t="s">
        <v>1690</v>
      </c>
      <c r="F2303" s="111" t="s">
        <v>1672</v>
      </c>
      <c r="G2303" s="103" t="s">
        <v>1665</v>
      </c>
      <c r="H2303" s="13" t="s">
        <v>1673</v>
      </c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92">
        <v>0</v>
      </c>
      <c r="AA2303" s="92">
        <v>0</v>
      </c>
      <c r="AB2303" s="14"/>
      <c r="AC2303" s="14"/>
      <c r="AD2303" s="14"/>
      <c r="AE2303" s="14"/>
      <c r="AF2303" s="14"/>
      <c r="AG2303" s="14"/>
      <c r="AH2303" s="92">
        <f t="shared" si="3420"/>
        <v>0</v>
      </c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92">
        <v>0</v>
      </c>
      <c r="AS2303" s="92">
        <v>0</v>
      </c>
      <c r="AT2303" s="14"/>
      <c r="AU2303" s="14"/>
      <c r="AV2303" s="14"/>
      <c r="AW2303" s="14"/>
      <c r="AX2303" s="14"/>
      <c r="AY2303" s="14"/>
      <c r="AZ2303" s="92">
        <f>AT2303+AU2303+AV2303+AW2303+AX2303+AY2303</f>
        <v>0</v>
      </c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92">
        <v>0</v>
      </c>
      <c r="BK2303" s="92">
        <v>0</v>
      </c>
    </row>
    <row r="2304" spans="1:63" s="88" customFormat="1" x14ac:dyDescent="0.25">
      <c r="A2304" s="90" t="s">
        <v>720</v>
      </c>
      <c r="B2304" s="90" t="s">
        <v>1</v>
      </c>
      <c r="C2304" s="90" t="s">
        <v>14</v>
      </c>
      <c r="D2304" s="111" t="s">
        <v>722</v>
      </c>
      <c r="E2304" s="118">
        <v>8212</v>
      </c>
      <c r="F2304" s="111" t="s">
        <v>758</v>
      </c>
      <c r="G2304" s="103" t="s">
        <v>1665</v>
      </c>
      <c r="H2304" s="91" t="s">
        <v>122</v>
      </c>
      <c r="I2304" s="87">
        <v>979000</v>
      </c>
      <c r="J2304" s="92">
        <v>0</v>
      </c>
      <c r="K2304" s="92"/>
      <c r="L2304" s="92"/>
      <c r="M2304" s="92"/>
      <c r="N2304" s="92"/>
      <c r="O2304" s="92"/>
      <c r="P2304" s="92">
        <f t="shared" si="3419"/>
        <v>0</v>
      </c>
      <c r="Q2304" s="92"/>
      <c r="R2304" s="92"/>
      <c r="S2304" s="92"/>
      <c r="T2304" s="92"/>
      <c r="U2304" s="92"/>
      <c r="V2304" s="92"/>
      <c r="W2304" s="92"/>
      <c r="X2304" s="92"/>
      <c r="Y2304" s="92"/>
      <c r="Z2304" s="92">
        <v>0</v>
      </c>
      <c r="AA2304" s="92">
        <v>0</v>
      </c>
      <c r="AB2304" s="92">
        <v>0</v>
      </c>
      <c r="AC2304" s="92"/>
      <c r="AD2304" s="92"/>
      <c r="AE2304" s="92"/>
      <c r="AF2304" s="92"/>
      <c r="AG2304" s="92"/>
      <c r="AH2304" s="92">
        <f t="shared" si="3420"/>
        <v>0</v>
      </c>
      <c r="AI2304" s="92"/>
      <c r="AJ2304" s="92"/>
      <c r="AK2304" s="92"/>
      <c r="AL2304" s="92"/>
      <c r="AM2304" s="92"/>
      <c r="AN2304" s="92"/>
      <c r="AO2304" s="92"/>
      <c r="AP2304" s="92"/>
      <c r="AQ2304" s="92"/>
      <c r="AR2304" s="92">
        <v>0</v>
      </c>
      <c r="AS2304" s="92">
        <v>0</v>
      </c>
      <c r="AT2304" s="92">
        <v>0</v>
      </c>
      <c r="AU2304" s="92"/>
      <c r="AV2304" s="92"/>
      <c r="AW2304" s="92"/>
      <c r="AX2304" s="92"/>
      <c r="AY2304" s="92"/>
      <c r="AZ2304" s="92">
        <f t="shared" si="3421"/>
        <v>0</v>
      </c>
      <c r="BA2304" s="92"/>
      <c r="BB2304" s="92"/>
      <c r="BC2304" s="92"/>
      <c r="BD2304" s="92"/>
      <c r="BE2304" s="92"/>
      <c r="BF2304" s="92"/>
      <c r="BG2304" s="92"/>
      <c r="BH2304" s="92"/>
      <c r="BI2304" s="92"/>
      <c r="BJ2304" s="92">
        <v>0</v>
      </c>
      <c r="BK2304" s="92">
        <v>0</v>
      </c>
    </row>
    <row r="2305" spans="1:63" ht="22.5" x14ac:dyDescent="0.25">
      <c r="A2305" s="4" t="s">
        <v>720</v>
      </c>
      <c r="B2305" s="4" t="s">
        <v>1</v>
      </c>
      <c r="C2305" s="4" t="s">
        <v>14</v>
      </c>
      <c r="D2305" s="107" t="s">
        <v>722</v>
      </c>
      <c r="E2305" s="117">
        <v>8212</v>
      </c>
      <c r="F2305" s="107" t="s">
        <v>759</v>
      </c>
      <c r="G2305" s="103" t="s">
        <v>1665</v>
      </c>
      <c r="H2305" s="13" t="s">
        <v>760</v>
      </c>
      <c r="I2305" s="14">
        <v>160000</v>
      </c>
      <c r="J2305" s="14">
        <v>0</v>
      </c>
      <c r="K2305" s="14"/>
      <c r="L2305" s="14"/>
      <c r="M2305" s="14"/>
      <c r="N2305" s="14"/>
      <c r="O2305" s="14"/>
      <c r="P2305" s="14">
        <f t="shared" si="3419"/>
        <v>0</v>
      </c>
      <c r="Q2305" s="14"/>
      <c r="R2305" s="14"/>
      <c r="S2305" s="14"/>
      <c r="T2305" s="14"/>
      <c r="U2305" s="14"/>
      <c r="V2305" s="14"/>
      <c r="W2305" s="14"/>
      <c r="X2305" s="14"/>
      <c r="Y2305" s="14"/>
      <c r="Z2305" s="14">
        <v>0</v>
      </c>
      <c r="AA2305" s="14">
        <v>0</v>
      </c>
      <c r="AB2305" s="14">
        <v>0</v>
      </c>
      <c r="AC2305" s="14"/>
      <c r="AD2305" s="14"/>
      <c r="AE2305" s="14"/>
      <c r="AF2305" s="14"/>
      <c r="AG2305" s="14"/>
      <c r="AH2305" s="14">
        <f t="shared" si="3420"/>
        <v>0</v>
      </c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>
        <v>0</v>
      </c>
      <c r="AS2305" s="14">
        <v>0</v>
      </c>
      <c r="AT2305" s="14">
        <v>0</v>
      </c>
      <c r="AU2305" s="14"/>
      <c r="AV2305" s="14"/>
      <c r="AW2305" s="14"/>
      <c r="AX2305" s="14"/>
      <c r="AY2305" s="14"/>
      <c r="AZ2305" s="14">
        <f t="shared" si="3421"/>
        <v>0</v>
      </c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>
        <v>0</v>
      </c>
      <c r="BK2305" s="14">
        <v>0</v>
      </c>
    </row>
    <row r="2306" spans="1:63" x14ac:dyDescent="0.25">
      <c r="A2306" s="4" t="s">
        <v>720</v>
      </c>
      <c r="B2306" s="4" t="s">
        <v>1</v>
      </c>
      <c r="C2306" s="4" t="s">
        <v>14</v>
      </c>
      <c r="D2306" s="107" t="s">
        <v>722</v>
      </c>
      <c r="E2306" s="117">
        <v>8213</v>
      </c>
      <c r="F2306" s="107"/>
      <c r="G2306" s="103" t="s">
        <v>1665</v>
      </c>
      <c r="H2306" s="13" t="s">
        <v>53</v>
      </c>
      <c r="I2306" s="14">
        <v>15000</v>
      </c>
      <c r="J2306" s="14">
        <v>0</v>
      </c>
      <c r="K2306" s="14"/>
      <c r="L2306" s="14"/>
      <c r="M2306" s="14"/>
      <c r="N2306" s="14"/>
      <c r="O2306" s="14"/>
      <c r="P2306" s="14">
        <f t="shared" si="3419"/>
        <v>0</v>
      </c>
      <c r="Q2306" s="14"/>
      <c r="R2306" s="14"/>
      <c r="S2306" s="14"/>
      <c r="T2306" s="14"/>
      <c r="U2306" s="14"/>
      <c r="V2306" s="14"/>
      <c r="W2306" s="14"/>
      <c r="X2306" s="14"/>
      <c r="Y2306" s="14"/>
      <c r="Z2306" s="14">
        <v>0</v>
      </c>
      <c r="AA2306" s="14">
        <v>0</v>
      </c>
      <c r="AB2306" s="14">
        <v>0</v>
      </c>
      <c r="AC2306" s="14"/>
      <c r="AD2306" s="14"/>
      <c r="AE2306" s="14"/>
      <c r="AF2306" s="14"/>
      <c r="AG2306" s="14"/>
      <c r="AH2306" s="14">
        <f t="shared" si="3420"/>
        <v>0</v>
      </c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>
        <v>0</v>
      </c>
      <c r="AS2306" s="14">
        <v>0</v>
      </c>
      <c r="AT2306" s="14">
        <v>0</v>
      </c>
      <c r="AU2306" s="14"/>
      <c r="AV2306" s="14"/>
      <c r="AW2306" s="14"/>
      <c r="AX2306" s="14"/>
      <c r="AY2306" s="14"/>
      <c r="AZ2306" s="14">
        <f t="shared" si="3421"/>
        <v>0</v>
      </c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>
        <v>0</v>
      </c>
      <c r="BK2306" s="14">
        <v>0</v>
      </c>
    </row>
    <row r="2307" spans="1:63" ht="33.75" x14ac:dyDescent="0.25">
      <c r="A2307" s="13" t="s">
        <v>0</v>
      </c>
      <c r="B2307" s="13" t="s">
        <v>0</v>
      </c>
      <c r="C2307" s="13" t="s">
        <v>0</v>
      </c>
      <c r="D2307" s="103" t="s">
        <v>0</v>
      </c>
      <c r="E2307" s="103" t="s">
        <v>0</v>
      </c>
      <c r="F2307" s="103" t="s">
        <v>0</v>
      </c>
      <c r="G2307" s="13" t="s">
        <v>0</v>
      </c>
      <c r="H2307" s="10" t="s">
        <v>761</v>
      </c>
      <c r="I2307" s="11">
        <f>SUM(I2300,I2293,I2273,I2254)</f>
        <v>120257113</v>
      </c>
      <c r="J2307" s="11">
        <f t="shared" ref="J2307:Y2307" si="3513">SUM(J2300,J2293,J2273,J2254)</f>
        <v>0</v>
      </c>
      <c r="K2307" s="11">
        <f t="shared" si="3513"/>
        <v>0</v>
      </c>
      <c r="L2307" s="11">
        <f t="shared" si="3513"/>
        <v>0</v>
      </c>
      <c r="M2307" s="11">
        <f t="shared" si="3513"/>
        <v>0</v>
      </c>
      <c r="N2307" s="11">
        <f t="shared" si="3513"/>
        <v>0</v>
      </c>
      <c r="O2307" s="11">
        <f t="shared" si="3513"/>
        <v>0</v>
      </c>
      <c r="P2307" s="11">
        <f t="shared" si="3513"/>
        <v>0</v>
      </c>
      <c r="Q2307" s="11">
        <f t="shared" si="3513"/>
        <v>0</v>
      </c>
      <c r="R2307" s="11">
        <f t="shared" si="3513"/>
        <v>0</v>
      </c>
      <c r="S2307" s="11">
        <f t="shared" si="3513"/>
        <v>0</v>
      </c>
      <c r="T2307" s="11">
        <f t="shared" si="3513"/>
        <v>0</v>
      </c>
      <c r="U2307" s="11">
        <f t="shared" si="3513"/>
        <v>0</v>
      </c>
      <c r="V2307" s="11">
        <f t="shared" si="3513"/>
        <v>0</v>
      </c>
      <c r="W2307" s="11">
        <f t="shared" si="3513"/>
        <v>0</v>
      </c>
      <c r="X2307" s="11">
        <f t="shared" si="3513"/>
        <v>0</v>
      </c>
      <c r="Y2307" s="11">
        <f t="shared" si="3513"/>
        <v>0</v>
      </c>
      <c r="Z2307" s="11">
        <v>0</v>
      </c>
      <c r="AA2307" s="11">
        <v>0</v>
      </c>
      <c r="AB2307" s="11">
        <f t="shared" ref="AB2307:AQ2307" si="3514">SUM(AB2300,AB2293,AB2273,AB2254)</f>
        <v>40000</v>
      </c>
      <c r="AC2307" s="11">
        <f t="shared" si="3514"/>
        <v>0</v>
      </c>
      <c r="AD2307" s="11">
        <f t="shared" si="3514"/>
        <v>0</v>
      </c>
      <c r="AE2307" s="11">
        <f t="shared" si="3514"/>
        <v>0</v>
      </c>
      <c r="AF2307" s="11">
        <f t="shared" si="3514"/>
        <v>0</v>
      </c>
      <c r="AG2307" s="11">
        <f t="shared" si="3514"/>
        <v>0</v>
      </c>
      <c r="AH2307" s="11">
        <f t="shared" si="3514"/>
        <v>40000</v>
      </c>
      <c r="AI2307" s="11">
        <f t="shared" si="3514"/>
        <v>0</v>
      </c>
      <c r="AJ2307" s="11">
        <f t="shared" si="3514"/>
        <v>0</v>
      </c>
      <c r="AK2307" s="11">
        <f t="shared" si="3514"/>
        <v>6759</v>
      </c>
      <c r="AL2307" s="11">
        <f t="shared" si="3514"/>
        <v>0</v>
      </c>
      <c r="AM2307" s="11">
        <f t="shared" si="3514"/>
        <v>0</v>
      </c>
      <c r="AN2307" s="11">
        <f t="shared" si="3514"/>
        <v>6800</v>
      </c>
      <c r="AO2307" s="11">
        <f t="shared" si="3514"/>
        <v>0</v>
      </c>
      <c r="AP2307" s="11">
        <f t="shared" si="3514"/>
        <v>0</v>
      </c>
      <c r="AQ2307" s="11">
        <f t="shared" si="3514"/>
        <v>6634</v>
      </c>
      <c r="AR2307" s="11">
        <v>20193</v>
      </c>
      <c r="AS2307" s="11">
        <v>19807</v>
      </c>
      <c r="AT2307" s="11">
        <f t="shared" ref="AT2307:BI2307" si="3515">SUM(AT2300,AT2293,AT2273,AT2254)</f>
        <v>17200000</v>
      </c>
      <c r="AU2307" s="11">
        <f t="shared" si="3515"/>
        <v>0</v>
      </c>
      <c r="AV2307" s="11">
        <f t="shared" si="3515"/>
        <v>0</v>
      </c>
      <c r="AW2307" s="11">
        <f t="shared" si="3515"/>
        <v>0</v>
      </c>
      <c r="AX2307" s="11">
        <f t="shared" si="3515"/>
        <v>0</v>
      </c>
      <c r="AY2307" s="11">
        <f t="shared" si="3515"/>
        <v>0</v>
      </c>
      <c r="AZ2307" s="11">
        <f t="shared" si="3515"/>
        <v>17200000</v>
      </c>
      <c r="BA2307" s="11">
        <f t="shared" si="3515"/>
        <v>780080</v>
      </c>
      <c r="BB2307" s="11">
        <f t="shared" si="3515"/>
        <v>787541</v>
      </c>
      <c r="BC2307" s="11">
        <f t="shared" si="3515"/>
        <v>794411</v>
      </c>
      <c r="BD2307" s="11">
        <f t="shared" si="3515"/>
        <v>780935</v>
      </c>
      <c r="BE2307" s="11">
        <f t="shared" si="3515"/>
        <v>793809</v>
      </c>
      <c r="BF2307" s="11">
        <f t="shared" si="3515"/>
        <v>795930</v>
      </c>
      <c r="BG2307" s="11">
        <f t="shared" si="3515"/>
        <v>886074</v>
      </c>
      <c r="BH2307" s="11">
        <f t="shared" si="3515"/>
        <v>814251</v>
      </c>
      <c r="BI2307" s="11">
        <f t="shared" si="3515"/>
        <v>809466</v>
      </c>
      <c r="BJ2307" s="11">
        <v>7242497</v>
      </c>
      <c r="BK2307" s="11">
        <v>9957503</v>
      </c>
    </row>
    <row r="2308" spans="1:63" ht="15.75" thickBot="1" x14ac:dyDescent="0.3">
      <c r="A2308" s="13" t="s">
        <v>0</v>
      </c>
      <c r="B2308" s="13" t="s">
        <v>0</v>
      </c>
      <c r="C2308" s="13" t="s">
        <v>0</v>
      </c>
      <c r="D2308" s="103" t="s">
        <v>0</v>
      </c>
      <c r="E2308" s="103" t="s">
        <v>0</v>
      </c>
      <c r="F2308" s="103" t="s">
        <v>0</v>
      </c>
      <c r="G2308" s="13" t="s">
        <v>0</v>
      </c>
      <c r="H2308" s="2" t="s">
        <v>55</v>
      </c>
      <c r="I2308" s="12">
        <v>36</v>
      </c>
      <c r="J2308" s="13" t="s">
        <v>0</v>
      </c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>
        <v>0</v>
      </c>
      <c r="AA2308" s="13"/>
      <c r="AB2308" s="13" t="s">
        <v>0</v>
      </c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>
        <v>0</v>
      </c>
      <c r="AS2308" s="13"/>
      <c r="AT2308" s="13" t="s">
        <v>0</v>
      </c>
      <c r="AU2308" s="13"/>
      <c r="AV2308" s="13"/>
      <c r="AW2308" s="13"/>
      <c r="AX2308" s="13"/>
      <c r="AY2308" s="13"/>
      <c r="AZ2308" s="13"/>
      <c r="BA2308" s="13"/>
      <c r="BB2308" s="13"/>
      <c r="BC2308" s="13"/>
      <c r="BD2308" s="13"/>
      <c r="BE2308" s="13"/>
      <c r="BF2308" s="13"/>
      <c r="BG2308" s="13"/>
      <c r="BH2308" s="13"/>
      <c r="BI2308" s="13"/>
      <c r="BJ2308" s="13">
        <v>0</v>
      </c>
      <c r="BK2308" s="13"/>
    </row>
    <row r="2309" spans="1:63" ht="69.75" customHeight="1" thickBot="1" x14ac:dyDescent="0.3">
      <c r="A2309" s="148" t="s">
        <v>0</v>
      </c>
      <c r="B2309" s="148" t="s">
        <v>0</v>
      </c>
      <c r="C2309" s="148" t="s">
        <v>0</v>
      </c>
      <c r="D2309" s="151" t="s">
        <v>0</v>
      </c>
      <c r="E2309" s="151" t="s">
        <v>0</v>
      </c>
      <c r="F2309" s="151" t="s">
        <v>0</v>
      </c>
      <c r="G2309" s="154" t="s">
        <v>0</v>
      </c>
      <c r="H2309" s="5" t="s">
        <v>56</v>
      </c>
      <c r="I2309" s="5" t="s">
        <v>9</v>
      </c>
      <c r="J2309" s="94" t="s">
        <v>10</v>
      </c>
      <c r="K2309" s="94" t="s">
        <v>1602</v>
      </c>
      <c r="L2309" s="94" t="s">
        <v>1535</v>
      </c>
      <c r="M2309" s="94" t="s">
        <v>1591</v>
      </c>
      <c r="N2309" s="94" t="s">
        <v>1592</v>
      </c>
      <c r="O2309" s="94" t="s">
        <v>1593</v>
      </c>
      <c r="P2309" s="94" t="s">
        <v>1606</v>
      </c>
      <c r="Q2309" s="94" t="s">
        <v>1603</v>
      </c>
      <c r="R2309" s="94" t="s">
        <v>1594</v>
      </c>
      <c r="S2309" s="94" t="s">
        <v>1595</v>
      </c>
      <c r="T2309" s="94" t="s">
        <v>1596</v>
      </c>
      <c r="U2309" s="94" t="s">
        <v>1597</v>
      </c>
      <c r="V2309" s="94" t="s">
        <v>1598</v>
      </c>
      <c r="W2309" s="94" t="s">
        <v>1599</v>
      </c>
      <c r="X2309" s="94" t="s">
        <v>1604</v>
      </c>
      <c r="Y2309" s="94" t="s">
        <v>1605</v>
      </c>
      <c r="Z2309" s="94" t="s">
        <v>1600</v>
      </c>
      <c r="AA2309" s="94" t="s">
        <v>1601</v>
      </c>
      <c r="AB2309" s="95" t="s">
        <v>11</v>
      </c>
      <c r="AC2309" s="95" t="s">
        <v>1602</v>
      </c>
      <c r="AD2309" s="95" t="s">
        <v>1535</v>
      </c>
      <c r="AE2309" s="95" t="s">
        <v>1591</v>
      </c>
      <c r="AF2309" s="95" t="s">
        <v>1592</v>
      </c>
      <c r="AG2309" s="95" t="s">
        <v>1593</v>
      </c>
      <c r="AH2309" s="95" t="s">
        <v>1607</v>
      </c>
      <c r="AI2309" s="95" t="s">
        <v>1603</v>
      </c>
      <c r="AJ2309" s="95" t="s">
        <v>1594</v>
      </c>
      <c r="AK2309" s="95" t="s">
        <v>1595</v>
      </c>
      <c r="AL2309" s="95" t="s">
        <v>1596</v>
      </c>
      <c r="AM2309" s="95" t="s">
        <v>1597</v>
      </c>
      <c r="AN2309" s="95" t="s">
        <v>1598</v>
      </c>
      <c r="AO2309" s="95" t="s">
        <v>1599</v>
      </c>
      <c r="AP2309" s="95" t="s">
        <v>1604</v>
      </c>
      <c r="AQ2309" s="95" t="s">
        <v>1605</v>
      </c>
      <c r="AR2309" s="95" t="s">
        <v>1600</v>
      </c>
      <c r="AS2309" s="95" t="s">
        <v>1601</v>
      </c>
      <c r="AT2309" s="96" t="s">
        <v>12</v>
      </c>
      <c r="AU2309" s="96" t="s">
        <v>1602</v>
      </c>
      <c r="AV2309" s="96" t="s">
        <v>1535</v>
      </c>
      <c r="AW2309" s="96" t="s">
        <v>1591</v>
      </c>
      <c r="AX2309" s="96" t="s">
        <v>1592</v>
      </c>
      <c r="AY2309" s="96" t="s">
        <v>1593</v>
      </c>
      <c r="AZ2309" s="96" t="s">
        <v>1608</v>
      </c>
      <c r="BA2309" s="96" t="s">
        <v>1603</v>
      </c>
      <c r="BB2309" s="96" t="s">
        <v>1594</v>
      </c>
      <c r="BC2309" s="96" t="s">
        <v>1595</v>
      </c>
      <c r="BD2309" s="96" t="s">
        <v>1596</v>
      </c>
      <c r="BE2309" s="96" t="s">
        <v>1597</v>
      </c>
      <c r="BF2309" s="96" t="s">
        <v>1598</v>
      </c>
      <c r="BG2309" s="96" t="s">
        <v>1599</v>
      </c>
      <c r="BH2309" s="96" t="s">
        <v>1604</v>
      </c>
      <c r="BI2309" s="96" t="s">
        <v>1605</v>
      </c>
      <c r="BJ2309" s="96" t="s">
        <v>1600</v>
      </c>
      <c r="BK2309" s="96" t="s">
        <v>1601</v>
      </c>
    </row>
    <row r="2310" spans="1:63" x14ac:dyDescent="0.25">
      <c r="A2310" s="149"/>
      <c r="B2310" s="149"/>
      <c r="C2310" s="149"/>
      <c r="D2310" s="152"/>
      <c r="E2310" s="152"/>
      <c r="F2310" s="152"/>
      <c r="G2310" s="155"/>
      <c r="H2310" s="15" t="s">
        <v>0</v>
      </c>
      <c r="I2310" s="9" t="s">
        <v>13</v>
      </c>
      <c r="J2310" s="9">
        <v>1</v>
      </c>
      <c r="K2310" s="9">
        <v>2</v>
      </c>
      <c r="L2310" s="9">
        <v>3</v>
      </c>
      <c r="M2310" s="9">
        <v>4</v>
      </c>
      <c r="N2310" s="9">
        <v>5</v>
      </c>
      <c r="O2310" s="9">
        <v>6</v>
      </c>
      <c r="P2310" s="9">
        <v>7</v>
      </c>
      <c r="Q2310" s="9">
        <v>8</v>
      </c>
      <c r="R2310" s="9">
        <v>9</v>
      </c>
      <c r="S2310" s="9">
        <v>10</v>
      </c>
      <c r="T2310" s="9">
        <v>11</v>
      </c>
      <c r="U2310" s="9">
        <v>12</v>
      </c>
      <c r="V2310" s="9">
        <v>13</v>
      </c>
      <c r="W2310" s="9">
        <v>14</v>
      </c>
      <c r="X2310" s="9">
        <v>15</v>
      </c>
      <c r="Y2310" s="9">
        <v>16</v>
      </c>
      <c r="Z2310" s="9">
        <v>20</v>
      </c>
      <c r="AA2310" s="9">
        <v>21</v>
      </c>
      <c r="AB2310" s="9">
        <v>1</v>
      </c>
      <c r="AC2310" s="9">
        <v>2</v>
      </c>
      <c r="AD2310" s="9">
        <v>3</v>
      </c>
      <c r="AE2310" s="9">
        <v>4</v>
      </c>
      <c r="AF2310" s="9">
        <v>5</v>
      </c>
      <c r="AG2310" s="9">
        <v>6</v>
      </c>
      <c r="AH2310" s="9">
        <v>7</v>
      </c>
      <c r="AI2310" s="9">
        <v>8</v>
      </c>
      <c r="AJ2310" s="9">
        <v>9</v>
      </c>
      <c r="AK2310" s="9">
        <v>10</v>
      </c>
      <c r="AL2310" s="9">
        <v>11</v>
      </c>
      <c r="AM2310" s="9">
        <v>12</v>
      </c>
      <c r="AN2310" s="9">
        <v>13</v>
      </c>
      <c r="AO2310" s="9">
        <v>14</v>
      </c>
      <c r="AP2310" s="9">
        <v>15</v>
      </c>
      <c r="AQ2310" s="9">
        <v>16</v>
      </c>
      <c r="AR2310" s="9">
        <v>20</v>
      </c>
      <c r="AS2310" s="9">
        <v>21</v>
      </c>
      <c r="AT2310" s="9">
        <v>1</v>
      </c>
      <c r="AU2310" s="9">
        <v>2</v>
      </c>
      <c r="AV2310" s="9">
        <v>3</v>
      </c>
      <c r="AW2310" s="9">
        <v>4</v>
      </c>
      <c r="AX2310" s="9">
        <v>5</v>
      </c>
      <c r="AY2310" s="9">
        <v>6</v>
      </c>
      <c r="AZ2310" s="9">
        <v>7</v>
      </c>
      <c r="BA2310" s="9">
        <v>8</v>
      </c>
      <c r="BB2310" s="9">
        <v>9</v>
      </c>
      <c r="BC2310" s="9">
        <v>10</v>
      </c>
      <c r="BD2310" s="9">
        <v>11</v>
      </c>
      <c r="BE2310" s="9">
        <v>12</v>
      </c>
      <c r="BF2310" s="9">
        <v>13</v>
      </c>
      <c r="BG2310" s="9">
        <v>14</v>
      </c>
      <c r="BH2310" s="9">
        <v>15</v>
      </c>
      <c r="BI2310" s="9">
        <v>16</v>
      </c>
      <c r="BJ2310" s="9">
        <v>20</v>
      </c>
      <c r="BK2310" s="9">
        <v>21</v>
      </c>
    </row>
    <row r="2311" spans="1:63" x14ac:dyDescent="0.25">
      <c r="A2311" s="149"/>
      <c r="B2311" s="149"/>
      <c r="C2311" s="149"/>
      <c r="D2311" s="152"/>
      <c r="E2311" s="152"/>
      <c r="F2311" s="152"/>
      <c r="G2311" s="155"/>
      <c r="H2311" s="16" t="s">
        <v>762</v>
      </c>
      <c r="I2311" s="17">
        <f>SUM(I2279)</f>
        <v>73000000</v>
      </c>
      <c r="J2311" s="17">
        <f t="shared" ref="J2311:Y2311" si="3516">SUM(J2279)</f>
        <v>0</v>
      </c>
      <c r="K2311" s="17">
        <f t="shared" si="3516"/>
        <v>0</v>
      </c>
      <c r="L2311" s="17">
        <f t="shared" si="3516"/>
        <v>0</v>
      </c>
      <c r="M2311" s="17">
        <f t="shared" si="3516"/>
        <v>0</v>
      </c>
      <c r="N2311" s="17">
        <f t="shared" si="3516"/>
        <v>0</v>
      </c>
      <c r="O2311" s="17">
        <f t="shared" si="3516"/>
        <v>0</v>
      </c>
      <c r="P2311" s="17">
        <f t="shared" ref="P2311" si="3517">SUM(P2279)</f>
        <v>0</v>
      </c>
      <c r="Q2311" s="17">
        <f t="shared" si="3516"/>
        <v>0</v>
      </c>
      <c r="R2311" s="17">
        <f t="shared" si="3516"/>
        <v>0</v>
      </c>
      <c r="S2311" s="17">
        <f t="shared" si="3516"/>
        <v>0</v>
      </c>
      <c r="T2311" s="17">
        <f t="shared" si="3516"/>
        <v>0</v>
      </c>
      <c r="U2311" s="17">
        <f t="shared" si="3516"/>
        <v>0</v>
      </c>
      <c r="V2311" s="17">
        <f t="shared" si="3516"/>
        <v>0</v>
      </c>
      <c r="W2311" s="17">
        <f t="shared" si="3516"/>
        <v>0</v>
      </c>
      <c r="X2311" s="17">
        <f t="shared" si="3516"/>
        <v>0</v>
      </c>
      <c r="Y2311" s="17">
        <f t="shared" si="3516"/>
        <v>0</v>
      </c>
      <c r="Z2311" s="17">
        <v>0</v>
      </c>
      <c r="AA2311" s="17">
        <v>0</v>
      </c>
      <c r="AB2311" s="17">
        <f t="shared" ref="AB2311:AQ2311" si="3518">SUM(AB2279)</f>
        <v>0</v>
      </c>
      <c r="AC2311" s="17">
        <f t="shared" si="3518"/>
        <v>0</v>
      </c>
      <c r="AD2311" s="17">
        <f t="shared" si="3518"/>
        <v>0</v>
      </c>
      <c r="AE2311" s="17">
        <f t="shared" si="3518"/>
        <v>0</v>
      </c>
      <c r="AF2311" s="17">
        <f t="shared" si="3518"/>
        <v>0</v>
      </c>
      <c r="AG2311" s="17">
        <f t="shared" si="3518"/>
        <v>0</v>
      </c>
      <c r="AH2311" s="17">
        <f t="shared" ref="AH2311" si="3519">SUM(AH2279)</f>
        <v>0</v>
      </c>
      <c r="AI2311" s="17">
        <f t="shared" si="3518"/>
        <v>0</v>
      </c>
      <c r="AJ2311" s="17">
        <f t="shared" si="3518"/>
        <v>0</v>
      </c>
      <c r="AK2311" s="17">
        <f t="shared" si="3518"/>
        <v>0</v>
      </c>
      <c r="AL2311" s="17">
        <f t="shared" si="3518"/>
        <v>0</v>
      </c>
      <c r="AM2311" s="17">
        <f t="shared" si="3518"/>
        <v>0</v>
      </c>
      <c r="AN2311" s="17">
        <f t="shared" si="3518"/>
        <v>0</v>
      </c>
      <c r="AO2311" s="17">
        <f t="shared" si="3518"/>
        <v>0</v>
      </c>
      <c r="AP2311" s="17">
        <f t="shared" si="3518"/>
        <v>0</v>
      </c>
      <c r="AQ2311" s="17">
        <f t="shared" si="3518"/>
        <v>0</v>
      </c>
      <c r="AR2311" s="17">
        <v>0</v>
      </c>
      <c r="AS2311" s="17">
        <v>0</v>
      </c>
      <c r="AT2311" s="17">
        <f t="shared" ref="AT2311:BI2311" si="3520">SUM(AT2279)</f>
        <v>6000000</v>
      </c>
      <c r="AU2311" s="17">
        <f t="shared" si="3520"/>
        <v>0</v>
      </c>
      <c r="AV2311" s="17">
        <f t="shared" si="3520"/>
        <v>0</v>
      </c>
      <c r="AW2311" s="17">
        <f t="shared" si="3520"/>
        <v>0</v>
      </c>
      <c r="AX2311" s="17">
        <f t="shared" si="3520"/>
        <v>0</v>
      </c>
      <c r="AY2311" s="17">
        <f t="shared" si="3520"/>
        <v>0</v>
      </c>
      <c r="AZ2311" s="17">
        <f t="shared" ref="AZ2311" si="3521">SUM(AZ2279)</f>
        <v>6000000</v>
      </c>
      <c r="BA2311" s="17">
        <f t="shared" si="3520"/>
        <v>0</v>
      </c>
      <c r="BB2311" s="17">
        <f t="shared" si="3520"/>
        <v>0</v>
      </c>
      <c r="BC2311" s="17">
        <f t="shared" si="3520"/>
        <v>0</v>
      </c>
      <c r="BD2311" s="17">
        <f t="shared" si="3520"/>
        <v>0</v>
      </c>
      <c r="BE2311" s="17">
        <f t="shared" si="3520"/>
        <v>0</v>
      </c>
      <c r="BF2311" s="17">
        <f t="shared" si="3520"/>
        <v>0</v>
      </c>
      <c r="BG2311" s="17">
        <f t="shared" si="3520"/>
        <v>0</v>
      </c>
      <c r="BH2311" s="17">
        <f t="shared" si="3520"/>
        <v>0</v>
      </c>
      <c r="BI2311" s="17">
        <f t="shared" si="3520"/>
        <v>0</v>
      </c>
      <c r="BJ2311" s="17">
        <v>0</v>
      </c>
      <c r="BK2311" s="17">
        <v>6000000</v>
      </c>
    </row>
    <row r="2312" spans="1:63" x14ac:dyDescent="0.25">
      <c r="A2312" s="149"/>
      <c r="B2312" s="149"/>
      <c r="C2312" s="149"/>
      <c r="D2312" s="152"/>
      <c r="E2312" s="152"/>
      <c r="F2312" s="152"/>
      <c r="G2312" s="155"/>
      <c r="H2312" s="16" t="s">
        <v>118</v>
      </c>
      <c r="I2312" s="17">
        <f>SUM(I2306,I2305,I2304,I2299,I2296,I2292,I2291,I2289,I2288,I2287,I2286,I2285,I2284,I2282,I2281,I2280,I2278,I2276,I2272,I2271,I2270,I2269,I2267,I2266,I2264,I2262,I2261,I2260,I2259,I2258,I2256)</f>
        <v>47257113</v>
      </c>
      <c r="J2312" s="17">
        <f t="shared" ref="J2312:Y2312" si="3522">SUM(J2306,J2305,J2304,J2299,J2296,J2292,J2291,J2289,J2288,J2287,J2286,J2285,J2284,J2282,J2281,J2280,J2278,J2276,J2272,J2271,J2270,J2269,J2267,J2266,J2264,J2262,J2261,J2260,J2259,J2258,J2256)</f>
        <v>0</v>
      </c>
      <c r="K2312" s="17">
        <f t="shared" si="3522"/>
        <v>0</v>
      </c>
      <c r="L2312" s="17">
        <f t="shared" si="3522"/>
        <v>0</v>
      </c>
      <c r="M2312" s="17">
        <f t="shared" si="3522"/>
        <v>0</v>
      </c>
      <c r="N2312" s="17">
        <f t="shared" si="3522"/>
        <v>0</v>
      </c>
      <c r="O2312" s="17">
        <f t="shared" si="3522"/>
        <v>0</v>
      </c>
      <c r="P2312" s="17">
        <f t="shared" ref="P2312" si="3523">SUM(P2306,P2305,P2304,P2299,P2296,P2292,P2291,P2289,P2288,P2287,P2286,P2285,P2284,P2282,P2281,P2280,P2278,P2276,P2272,P2271,P2270,P2269,P2267,P2266,P2264,P2262,P2261,P2260,P2259,P2258,P2256)</f>
        <v>0</v>
      </c>
      <c r="Q2312" s="17">
        <f t="shared" si="3522"/>
        <v>0</v>
      </c>
      <c r="R2312" s="17">
        <f t="shared" si="3522"/>
        <v>0</v>
      </c>
      <c r="S2312" s="17">
        <f t="shared" si="3522"/>
        <v>0</v>
      </c>
      <c r="T2312" s="17">
        <f t="shared" si="3522"/>
        <v>0</v>
      </c>
      <c r="U2312" s="17">
        <f t="shared" si="3522"/>
        <v>0</v>
      </c>
      <c r="V2312" s="17">
        <f t="shared" si="3522"/>
        <v>0</v>
      </c>
      <c r="W2312" s="17">
        <f t="shared" si="3522"/>
        <v>0</v>
      </c>
      <c r="X2312" s="17">
        <f t="shared" si="3522"/>
        <v>0</v>
      </c>
      <c r="Y2312" s="17">
        <f t="shared" si="3522"/>
        <v>0</v>
      </c>
      <c r="Z2312" s="17">
        <v>0</v>
      </c>
      <c r="AA2312" s="17">
        <v>0</v>
      </c>
      <c r="AB2312" s="17">
        <f t="shared" ref="AB2312:AQ2312" si="3524">SUM(AB2306,AB2305,AB2304,AB2299,AB2296,AB2292,AB2291,AB2289,AB2288,AB2287,AB2286,AB2285,AB2284,AB2282,AB2281,AB2280,AB2278,AB2276,AB2272,AB2271,AB2270,AB2269,AB2267,AB2266,AB2264,AB2262,AB2261,AB2260,AB2259,AB2258,AB2256)</f>
        <v>40000</v>
      </c>
      <c r="AC2312" s="17">
        <f t="shared" si="3524"/>
        <v>0</v>
      </c>
      <c r="AD2312" s="17">
        <f t="shared" si="3524"/>
        <v>0</v>
      </c>
      <c r="AE2312" s="17">
        <f t="shared" si="3524"/>
        <v>0</v>
      </c>
      <c r="AF2312" s="17">
        <f t="shared" si="3524"/>
        <v>0</v>
      </c>
      <c r="AG2312" s="17">
        <f t="shared" si="3524"/>
        <v>0</v>
      </c>
      <c r="AH2312" s="17">
        <f t="shared" ref="AH2312" si="3525">SUM(AH2306,AH2305,AH2304,AH2299,AH2296,AH2292,AH2291,AH2289,AH2288,AH2287,AH2286,AH2285,AH2284,AH2282,AH2281,AH2280,AH2278,AH2276,AH2272,AH2271,AH2270,AH2269,AH2267,AH2266,AH2264,AH2262,AH2261,AH2260,AH2259,AH2258,AH2256)</f>
        <v>40000</v>
      </c>
      <c r="AI2312" s="17">
        <f t="shared" si="3524"/>
        <v>0</v>
      </c>
      <c r="AJ2312" s="17">
        <f t="shared" si="3524"/>
        <v>0</v>
      </c>
      <c r="AK2312" s="17">
        <f t="shared" si="3524"/>
        <v>6759</v>
      </c>
      <c r="AL2312" s="17">
        <f t="shared" si="3524"/>
        <v>0</v>
      </c>
      <c r="AM2312" s="17">
        <f t="shared" si="3524"/>
        <v>0</v>
      </c>
      <c r="AN2312" s="17">
        <f t="shared" si="3524"/>
        <v>6800</v>
      </c>
      <c r="AO2312" s="17">
        <f t="shared" si="3524"/>
        <v>0</v>
      </c>
      <c r="AP2312" s="17">
        <f t="shared" si="3524"/>
        <v>0</v>
      </c>
      <c r="AQ2312" s="17">
        <f t="shared" si="3524"/>
        <v>6634</v>
      </c>
      <c r="AR2312" s="17">
        <v>20193</v>
      </c>
      <c r="AS2312" s="17">
        <v>19807</v>
      </c>
      <c r="AT2312" s="17">
        <f t="shared" ref="AT2312:BI2312" si="3526">SUM(AT2306,AT2305,AT2304,AT2299,AT2296,AT2292,AT2291,AT2289,AT2288,AT2287,AT2286,AT2285,AT2284,AT2282,AT2281,AT2280,AT2278,AT2276,AT2272,AT2271,AT2270,AT2269,AT2267,AT2266,AT2264,AT2262,AT2261,AT2260,AT2259,AT2258,AT2256)</f>
        <v>11200000</v>
      </c>
      <c r="AU2312" s="17">
        <f t="shared" si="3526"/>
        <v>0</v>
      </c>
      <c r="AV2312" s="17">
        <f t="shared" si="3526"/>
        <v>0</v>
      </c>
      <c r="AW2312" s="17">
        <f t="shared" si="3526"/>
        <v>0</v>
      </c>
      <c r="AX2312" s="17">
        <f t="shared" si="3526"/>
        <v>0</v>
      </c>
      <c r="AY2312" s="17">
        <f t="shared" si="3526"/>
        <v>0</v>
      </c>
      <c r="AZ2312" s="17">
        <f t="shared" ref="AZ2312" si="3527">SUM(AZ2306,AZ2305,AZ2304,AZ2299,AZ2296,AZ2292,AZ2291,AZ2289,AZ2288,AZ2287,AZ2286,AZ2285,AZ2284,AZ2282,AZ2281,AZ2280,AZ2278,AZ2276,AZ2272,AZ2271,AZ2270,AZ2269,AZ2267,AZ2266,AZ2264,AZ2262,AZ2261,AZ2260,AZ2259,AZ2258,AZ2256)</f>
        <v>11200000</v>
      </c>
      <c r="BA2312" s="17">
        <f t="shared" si="3526"/>
        <v>780080</v>
      </c>
      <c r="BB2312" s="17">
        <f t="shared" si="3526"/>
        <v>787541</v>
      </c>
      <c r="BC2312" s="17">
        <f t="shared" si="3526"/>
        <v>794411</v>
      </c>
      <c r="BD2312" s="17">
        <f t="shared" si="3526"/>
        <v>780935</v>
      </c>
      <c r="BE2312" s="17">
        <f t="shared" si="3526"/>
        <v>793809</v>
      </c>
      <c r="BF2312" s="17">
        <f t="shared" si="3526"/>
        <v>795930</v>
      </c>
      <c r="BG2312" s="17">
        <f t="shared" si="3526"/>
        <v>886074</v>
      </c>
      <c r="BH2312" s="17">
        <f t="shared" si="3526"/>
        <v>814251</v>
      </c>
      <c r="BI2312" s="17">
        <f t="shared" si="3526"/>
        <v>809466</v>
      </c>
      <c r="BJ2312" s="17">
        <v>7242497</v>
      </c>
      <c r="BK2312" s="17">
        <v>3957503</v>
      </c>
    </row>
    <row r="2313" spans="1:63" x14ac:dyDescent="0.25">
      <c r="A2313" s="149"/>
      <c r="B2313" s="149"/>
      <c r="C2313" s="149"/>
      <c r="D2313" s="152"/>
      <c r="E2313" s="152"/>
      <c r="F2313" s="152"/>
      <c r="G2313" s="155"/>
      <c r="H2313" s="18" t="s">
        <v>57</v>
      </c>
      <c r="I2313" s="17">
        <f>SUM(I2311:I2312)</f>
        <v>120257113</v>
      </c>
      <c r="J2313" s="17">
        <f t="shared" ref="J2313:Y2313" si="3528">SUM(J2311:J2312)</f>
        <v>0</v>
      </c>
      <c r="K2313" s="17">
        <f t="shared" si="3528"/>
        <v>0</v>
      </c>
      <c r="L2313" s="17">
        <f t="shared" si="3528"/>
        <v>0</v>
      </c>
      <c r="M2313" s="17">
        <f t="shared" si="3528"/>
        <v>0</v>
      </c>
      <c r="N2313" s="17">
        <f t="shared" si="3528"/>
        <v>0</v>
      </c>
      <c r="O2313" s="17">
        <f t="shared" si="3528"/>
        <v>0</v>
      </c>
      <c r="P2313" s="17">
        <f t="shared" ref="P2313" si="3529">SUM(P2311:P2312)</f>
        <v>0</v>
      </c>
      <c r="Q2313" s="17">
        <f t="shared" si="3528"/>
        <v>0</v>
      </c>
      <c r="R2313" s="17">
        <f t="shared" si="3528"/>
        <v>0</v>
      </c>
      <c r="S2313" s="17">
        <f t="shared" si="3528"/>
        <v>0</v>
      </c>
      <c r="T2313" s="17">
        <f t="shared" si="3528"/>
        <v>0</v>
      </c>
      <c r="U2313" s="17">
        <f t="shared" si="3528"/>
        <v>0</v>
      </c>
      <c r="V2313" s="17">
        <f t="shared" si="3528"/>
        <v>0</v>
      </c>
      <c r="W2313" s="17">
        <f t="shared" si="3528"/>
        <v>0</v>
      </c>
      <c r="X2313" s="17">
        <f t="shared" si="3528"/>
        <v>0</v>
      </c>
      <c r="Y2313" s="17">
        <f t="shared" si="3528"/>
        <v>0</v>
      </c>
      <c r="Z2313" s="17">
        <v>0</v>
      </c>
      <c r="AA2313" s="17">
        <v>0</v>
      </c>
      <c r="AB2313" s="17">
        <f t="shared" ref="AB2313:AQ2313" si="3530">SUM(AB2311:AB2312)</f>
        <v>40000</v>
      </c>
      <c r="AC2313" s="17">
        <f t="shared" si="3530"/>
        <v>0</v>
      </c>
      <c r="AD2313" s="17">
        <f t="shared" si="3530"/>
        <v>0</v>
      </c>
      <c r="AE2313" s="17">
        <f t="shared" si="3530"/>
        <v>0</v>
      </c>
      <c r="AF2313" s="17">
        <f t="shared" si="3530"/>
        <v>0</v>
      </c>
      <c r="AG2313" s="17">
        <f t="shared" si="3530"/>
        <v>0</v>
      </c>
      <c r="AH2313" s="17">
        <f t="shared" ref="AH2313" si="3531">SUM(AH2311:AH2312)</f>
        <v>40000</v>
      </c>
      <c r="AI2313" s="17">
        <f t="shared" si="3530"/>
        <v>0</v>
      </c>
      <c r="AJ2313" s="17">
        <f t="shared" si="3530"/>
        <v>0</v>
      </c>
      <c r="AK2313" s="17">
        <f t="shared" si="3530"/>
        <v>6759</v>
      </c>
      <c r="AL2313" s="17">
        <f t="shared" si="3530"/>
        <v>0</v>
      </c>
      <c r="AM2313" s="17">
        <f t="shared" si="3530"/>
        <v>0</v>
      </c>
      <c r="AN2313" s="17">
        <f t="shared" si="3530"/>
        <v>6800</v>
      </c>
      <c r="AO2313" s="17">
        <f t="shared" si="3530"/>
        <v>0</v>
      </c>
      <c r="AP2313" s="17">
        <f t="shared" si="3530"/>
        <v>0</v>
      </c>
      <c r="AQ2313" s="17">
        <f t="shared" si="3530"/>
        <v>6634</v>
      </c>
      <c r="AR2313" s="17">
        <v>20193</v>
      </c>
      <c r="AS2313" s="17">
        <v>19807</v>
      </c>
      <c r="AT2313" s="17">
        <f t="shared" ref="AT2313:BI2313" si="3532">SUM(AT2311:AT2312)</f>
        <v>17200000</v>
      </c>
      <c r="AU2313" s="17">
        <f t="shared" si="3532"/>
        <v>0</v>
      </c>
      <c r="AV2313" s="17">
        <f t="shared" si="3532"/>
        <v>0</v>
      </c>
      <c r="AW2313" s="17">
        <f t="shared" si="3532"/>
        <v>0</v>
      </c>
      <c r="AX2313" s="17">
        <f t="shared" si="3532"/>
        <v>0</v>
      </c>
      <c r="AY2313" s="17">
        <f t="shared" si="3532"/>
        <v>0</v>
      </c>
      <c r="AZ2313" s="17">
        <f t="shared" ref="AZ2313" si="3533">SUM(AZ2311:AZ2312)</f>
        <v>17200000</v>
      </c>
      <c r="BA2313" s="17">
        <f t="shared" si="3532"/>
        <v>780080</v>
      </c>
      <c r="BB2313" s="17">
        <f t="shared" si="3532"/>
        <v>787541</v>
      </c>
      <c r="BC2313" s="17">
        <f t="shared" si="3532"/>
        <v>794411</v>
      </c>
      <c r="BD2313" s="17">
        <f t="shared" si="3532"/>
        <v>780935</v>
      </c>
      <c r="BE2313" s="17">
        <f t="shared" si="3532"/>
        <v>793809</v>
      </c>
      <c r="BF2313" s="17">
        <f t="shared" si="3532"/>
        <v>795930</v>
      </c>
      <c r="BG2313" s="17">
        <f t="shared" si="3532"/>
        <v>886074</v>
      </c>
      <c r="BH2313" s="17">
        <f t="shared" si="3532"/>
        <v>814251</v>
      </c>
      <c r="BI2313" s="17">
        <f t="shared" si="3532"/>
        <v>809466</v>
      </c>
      <c r="BJ2313" s="17">
        <v>7242497</v>
      </c>
      <c r="BK2313" s="17">
        <v>9957503</v>
      </c>
    </row>
    <row r="2314" spans="1:63" x14ac:dyDescent="0.25">
      <c r="A2314" s="150"/>
      <c r="B2314" s="150"/>
      <c r="C2314" s="150"/>
      <c r="D2314" s="153"/>
      <c r="E2314" s="153"/>
      <c r="F2314" s="153"/>
      <c r="G2314" s="156"/>
      <c r="P2314">
        <f t="shared" si="3419"/>
        <v>0</v>
      </c>
      <c r="Z2314">
        <v>0</v>
      </c>
      <c r="AA2314">
        <v>0</v>
      </c>
      <c r="AH2314">
        <f t="shared" si="3420"/>
        <v>0</v>
      </c>
      <c r="AR2314">
        <v>0</v>
      </c>
      <c r="AS2314">
        <v>0</v>
      </c>
      <c r="AZ2314">
        <f t="shared" si="3421"/>
        <v>0</v>
      </c>
      <c r="BJ2314">
        <v>0</v>
      </c>
      <c r="BK2314">
        <v>0</v>
      </c>
    </row>
    <row r="2315" spans="1:63" x14ac:dyDescent="0.25">
      <c r="A2315" s="13" t="s">
        <v>0</v>
      </c>
      <c r="B2315" s="13" t="s">
        <v>0</v>
      </c>
      <c r="C2315" s="13" t="s">
        <v>0</v>
      </c>
      <c r="D2315" s="103" t="s">
        <v>0</v>
      </c>
      <c r="E2315" s="103" t="s">
        <v>0</v>
      </c>
      <c r="F2315" s="103" t="s">
        <v>0</v>
      </c>
      <c r="G2315" s="13" t="s">
        <v>0</v>
      </c>
      <c r="H2315" s="19" t="s">
        <v>0</v>
      </c>
      <c r="I2315" s="19" t="s">
        <v>0</v>
      </c>
      <c r="J2315" s="19" t="s">
        <v>0</v>
      </c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>
        <v>0</v>
      </c>
      <c r="AA2315" s="19">
        <v>0</v>
      </c>
      <c r="AB2315" s="19" t="s">
        <v>0</v>
      </c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>
        <v>0</v>
      </c>
      <c r="AS2315" s="19">
        <v>0</v>
      </c>
      <c r="AT2315" s="19" t="s">
        <v>0</v>
      </c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>
        <v>0</v>
      </c>
      <c r="BK2315" s="19">
        <v>0</v>
      </c>
    </row>
    <row r="2316" spans="1:63" x14ac:dyDescent="0.25">
      <c r="A2316" s="13" t="s">
        <v>0</v>
      </c>
      <c r="B2316" s="13" t="s">
        <v>0</v>
      </c>
      <c r="C2316" s="13" t="s">
        <v>0</v>
      </c>
      <c r="D2316" s="103" t="s">
        <v>0</v>
      </c>
      <c r="E2316" s="103" t="s">
        <v>0</v>
      </c>
      <c r="F2316" s="103" t="s">
        <v>0</v>
      </c>
      <c r="G2316" s="13" t="s">
        <v>0</v>
      </c>
      <c r="H2316" s="10" t="s">
        <v>763</v>
      </c>
      <c r="I2316" s="11">
        <f>SUM(I2307)</f>
        <v>120257113</v>
      </c>
      <c r="J2316" s="11">
        <f t="shared" ref="J2316:Y2316" si="3534">SUM(J2307)</f>
        <v>0</v>
      </c>
      <c r="K2316" s="11">
        <f t="shared" si="3534"/>
        <v>0</v>
      </c>
      <c r="L2316" s="11">
        <f t="shared" si="3534"/>
        <v>0</v>
      </c>
      <c r="M2316" s="11">
        <f t="shared" si="3534"/>
        <v>0</v>
      </c>
      <c r="N2316" s="11">
        <f t="shared" si="3534"/>
        <v>0</v>
      </c>
      <c r="O2316" s="11">
        <f t="shared" si="3534"/>
        <v>0</v>
      </c>
      <c r="P2316" s="11">
        <f t="shared" si="3534"/>
        <v>0</v>
      </c>
      <c r="Q2316" s="11">
        <f t="shared" si="3534"/>
        <v>0</v>
      </c>
      <c r="R2316" s="11">
        <f t="shared" si="3534"/>
        <v>0</v>
      </c>
      <c r="S2316" s="11">
        <f t="shared" si="3534"/>
        <v>0</v>
      </c>
      <c r="T2316" s="11">
        <f t="shared" si="3534"/>
        <v>0</v>
      </c>
      <c r="U2316" s="11">
        <f t="shared" si="3534"/>
        <v>0</v>
      </c>
      <c r="V2316" s="11">
        <f t="shared" si="3534"/>
        <v>0</v>
      </c>
      <c r="W2316" s="11">
        <f t="shared" si="3534"/>
        <v>0</v>
      </c>
      <c r="X2316" s="11">
        <f t="shared" si="3534"/>
        <v>0</v>
      </c>
      <c r="Y2316" s="11">
        <f t="shared" si="3534"/>
        <v>0</v>
      </c>
      <c r="Z2316" s="11">
        <v>0</v>
      </c>
      <c r="AA2316" s="11">
        <v>0</v>
      </c>
      <c r="AB2316" s="11">
        <f t="shared" ref="AB2316:AQ2316" si="3535">SUM(AB2307)</f>
        <v>40000</v>
      </c>
      <c r="AC2316" s="11">
        <f t="shared" si="3535"/>
        <v>0</v>
      </c>
      <c r="AD2316" s="11">
        <f t="shared" si="3535"/>
        <v>0</v>
      </c>
      <c r="AE2316" s="11">
        <f t="shared" si="3535"/>
        <v>0</v>
      </c>
      <c r="AF2316" s="11">
        <f t="shared" si="3535"/>
        <v>0</v>
      </c>
      <c r="AG2316" s="11">
        <f t="shared" si="3535"/>
        <v>0</v>
      </c>
      <c r="AH2316" s="11">
        <f t="shared" si="3535"/>
        <v>40000</v>
      </c>
      <c r="AI2316" s="11">
        <f t="shared" si="3535"/>
        <v>0</v>
      </c>
      <c r="AJ2316" s="11">
        <f t="shared" si="3535"/>
        <v>0</v>
      </c>
      <c r="AK2316" s="11">
        <f t="shared" si="3535"/>
        <v>6759</v>
      </c>
      <c r="AL2316" s="11">
        <f t="shared" si="3535"/>
        <v>0</v>
      </c>
      <c r="AM2316" s="11">
        <f t="shared" si="3535"/>
        <v>0</v>
      </c>
      <c r="AN2316" s="11">
        <f t="shared" si="3535"/>
        <v>6800</v>
      </c>
      <c r="AO2316" s="11">
        <f t="shared" si="3535"/>
        <v>0</v>
      </c>
      <c r="AP2316" s="11">
        <f t="shared" si="3535"/>
        <v>0</v>
      </c>
      <c r="AQ2316" s="11">
        <f t="shared" si="3535"/>
        <v>6634</v>
      </c>
      <c r="AR2316" s="11">
        <v>20193</v>
      </c>
      <c r="AS2316" s="11">
        <v>19807</v>
      </c>
      <c r="AT2316" s="11">
        <f t="shared" ref="AT2316:BI2316" si="3536">SUM(AT2307)</f>
        <v>17200000</v>
      </c>
      <c r="AU2316" s="11">
        <f t="shared" si="3536"/>
        <v>0</v>
      </c>
      <c r="AV2316" s="11">
        <f t="shared" si="3536"/>
        <v>0</v>
      </c>
      <c r="AW2316" s="11">
        <f t="shared" si="3536"/>
        <v>0</v>
      </c>
      <c r="AX2316" s="11">
        <f t="shared" si="3536"/>
        <v>0</v>
      </c>
      <c r="AY2316" s="11">
        <f t="shared" si="3536"/>
        <v>0</v>
      </c>
      <c r="AZ2316" s="11">
        <f t="shared" si="3536"/>
        <v>17200000</v>
      </c>
      <c r="BA2316" s="11">
        <f t="shared" si="3536"/>
        <v>780080</v>
      </c>
      <c r="BB2316" s="11">
        <f t="shared" si="3536"/>
        <v>787541</v>
      </c>
      <c r="BC2316" s="11">
        <f t="shared" si="3536"/>
        <v>794411</v>
      </c>
      <c r="BD2316" s="11">
        <f t="shared" si="3536"/>
        <v>780935</v>
      </c>
      <c r="BE2316" s="11">
        <f t="shared" si="3536"/>
        <v>793809</v>
      </c>
      <c r="BF2316" s="11">
        <f t="shared" si="3536"/>
        <v>795930</v>
      </c>
      <c r="BG2316" s="11">
        <f t="shared" si="3536"/>
        <v>886074</v>
      </c>
      <c r="BH2316" s="11">
        <f t="shared" si="3536"/>
        <v>814251</v>
      </c>
      <c r="BI2316" s="11">
        <f t="shared" si="3536"/>
        <v>809466</v>
      </c>
      <c r="BJ2316" s="11">
        <v>7242497</v>
      </c>
      <c r="BK2316" s="11">
        <v>9957503</v>
      </c>
    </row>
    <row r="2317" spans="1:63" x14ac:dyDescent="0.25">
      <c r="A2317" s="13" t="s">
        <v>0</v>
      </c>
      <c r="B2317" s="13" t="s">
        <v>0</v>
      </c>
      <c r="C2317" s="13" t="s">
        <v>0</v>
      </c>
      <c r="D2317" s="103" t="s">
        <v>0</v>
      </c>
      <c r="E2317" s="103" t="s">
        <v>0</v>
      </c>
      <c r="F2317" s="103" t="s">
        <v>0</v>
      </c>
      <c r="G2317" s="13" t="s">
        <v>0</v>
      </c>
      <c r="H2317" s="2" t="s">
        <v>55</v>
      </c>
      <c r="I2317" s="12">
        <f>SUM(I2308)</f>
        <v>36</v>
      </c>
      <c r="J2317" s="13" t="s">
        <v>0</v>
      </c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>
        <v>0</v>
      </c>
      <c r="AA2317" s="13"/>
      <c r="AB2317" s="13" t="s">
        <v>0</v>
      </c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>
        <v>0</v>
      </c>
      <c r="AS2317" s="13"/>
      <c r="AT2317" s="13" t="s">
        <v>0</v>
      </c>
      <c r="AU2317" s="13"/>
      <c r="AV2317" s="13"/>
      <c r="AW2317" s="13"/>
      <c r="AX2317" s="13"/>
      <c r="AY2317" s="13"/>
      <c r="AZ2317" s="13"/>
      <c r="BA2317" s="13"/>
      <c r="BB2317" s="13"/>
      <c r="BC2317" s="13"/>
      <c r="BD2317" s="13"/>
      <c r="BE2317" s="13"/>
      <c r="BF2317" s="13"/>
      <c r="BG2317" s="13"/>
      <c r="BH2317" s="13"/>
      <c r="BI2317" s="13"/>
      <c r="BJ2317" s="13">
        <v>0</v>
      </c>
      <c r="BK2317" s="13"/>
    </row>
    <row r="2318" spans="1:63" ht="15.75" thickBot="1" x14ac:dyDescent="0.3">
      <c r="A2318" s="13" t="s">
        <v>0</v>
      </c>
      <c r="B2318" s="13" t="s">
        <v>0</v>
      </c>
      <c r="C2318" s="13" t="s">
        <v>0</v>
      </c>
      <c r="D2318" s="103" t="s">
        <v>0</v>
      </c>
      <c r="E2318" s="103" t="s">
        <v>0</v>
      </c>
      <c r="F2318" s="103" t="s">
        <v>0</v>
      </c>
      <c r="G2318" s="13" t="s">
        <v>0</v>
      </c>
      <c r="H2318" s="20" t="s">
        <v>0</v>
      </c>
      <c r="I2318" s="21" t="s">
        <v>0</v>
      </c>
      <c r="J2318" s="21" t="s">
        <v>0</v>
      </c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>
        <v>0</v>
      </c>
      <c r="AA2318" s="21">
        <v>0</v>
      </c>
      <c r="AB2318" s="21" t="s">
        <v>0</v>
      </c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>
        <v>0</v>
      </c>
      <c r="AS2318" s="21">
        <v>0</v>
      </c>
      <c r="AT2318" s="21" t="s">
        <v>0</v>
      </c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>
        <v>0</v>
      </c>
      <c r="BK2318" s="21">
        <v>0</v>
      </c>
    </row>
    <row r="2319" spans="1:63" s="26" customFormat="1" ht="69.75" customHeight="1" thickBot="1" x14ac:dyDescent="0.3">
      <c r="A2319" s="25" t="s">
        <v>2</v>
      </c>
      <c r="B2319" s="25" t="s">
        <v>3</v>
      </c>
      <c r="C2319" s="25" t="s">
        <v>4</v>
      </c>
      <c r="D2319" s="112" t="s">
        <v>0</v>
      </c>
      <c r="E2319" s="119" t="s">
        <v>5</v>
      </c>
      <c r="F2319" s="119" t="s">
        <v>6</v>
      </c>
      <c r="G2319" s="25" t="s">
        <v>7</v>
      </c>
      <c r="H2319" s="25" t="s">
        <v>8</v>
      </c>
      <c r="I2319" s="5" t="s">
        <v>9</v>
      </c>
      <c r="J2319" s="94" t="s">
        <v>10</v>
      </c>
      <c r="K2319" s="94" t="s">
        <v>1602</v>
      </c>
      <c r="L2319" s="94" t="s">
        <v>1535</v>
      </c>
      <c r="M2319" s="94" t="s">
        <v>1591</v>
      </c>
      <c r="N2319" s="94" t="s">
        <v>1592</v>
      </c>
      <c r="O2319" s="94" t="s">
        <v>1593</v>
      </c>
      <c r="P2319" s="94" t="s">
        <v>1606</v>
      </c>
      <c r="Q2319" s="94" t="s">
        <v>1603</v>
      </c>
      <c r="R2319" s="94" t="s">
        <v>1594</v>
      </c>
      <c r="S2319" s="94" t="s">
        <v>1595</v>
      </c>
      <c r="T2319" s="94" t="s">
        <v>1596</v>
      </c>
      <c r="U2319" s="94" t="s">
        <v>1597</v>
      </c>
      <c r="V2319" s="94" t="s">
        <v>1598</v>
      </c>
      <c r="W2319" s="94" t="s">
        <v>1599</v>
      </c>
      <c r="X2319" s="94" t="s">
        <v>1604</v>
      </c>
      <c r="Y2319" s="94" t="s">
        <v>1605</v>
      </c>
      <c r="Z2319" s="94" t="s">
        <v>1600</v>
      </c>
      <c r="AA2319" s="94" t="s">
        <v>1601</v>
      </c>
      <c r="AB2319" s="95" t="s">
        <v>11</v>
      </c>
      <c r="AC2319" s="95" t="s">
        <v>1602</v>
      </c>
      <c r="AD2319" s="95" t="s">
        <v>1535</v>
      </c>
      <c r="AE2319" s="95" t="s">
        <v>1591</v>
      </c>
      <c r="AF2319" s="95" t="s">
        <v>1592</v>
      </c>
      <c r="AG2319" s="95" t="s">
        <v>1593</v>
      </c>
      <c r="AH2319" s="95" t="s">
        <v>1607</v>
      </c>
      <c r="AI2319" s="95" t="s">
        <v>1603</v>
      </c>
      <c r="AJ2319" s="95" t="s">
        <v>1594</v>
      </c>
      <c r="AK2319" s="95" t="s">
        <v>1595</v>
      </c>
      <c r="AL2319" s="95" t="s">
        <v>1596</v>
      </c>
      <c r="AM2319" s="95" t="s">
        <v>1597</v>
      </c>
      <c r="AN2319" s="95" t="s">
        <v>1598</v>
      </c>
      <c r="AO2319" s="95" t="s">
        <v>1599</v>
      </c>
      <c r="AP2319" s="95" t="s">
        <v>1604</v>
      </c>
      <c r="AQ2319" s="95" t="s">
        <v>1605</v>
      </c>
      <c r="AR2319" s="95" t="s">
        <v>1600</v>
      </c>
      <c r="AS2319" s="95" t="s">
        <v>1601</v>
      </c>
      <c r="AT2319" s="96" t="s">
        <v>12</v>
      </c>
      <c r="AU2319" s="96" t="s">
        <v>1602</v>
      </c>
      <c r="AV2319" s="96" t="s">
        <v>1535</v>
      </c>
      <c r="AW2319" s="96" t="s">
        <v>1591</v>
      </c>
      <c r="AX2319" s="96" t="s">
        <v>1592</v>
      </c>
      <c r="AY2319" s="96" t="s">
        <v>1593</v>
      </c>
      <c r="AZ2319" s="96" t="s">
        <v>1608</v>
      </c>
      <c r="BA2319" s="96" t="s">
        <v>1603</v>
      </c>
      <c r="BB2319" s="96" t="s">
        <v>1594</v>
      </c>
      <c r="BC2319" s="96" t="s">
        <v>1595</v>
      </c>
      <c r="BD2319" s="96" t="s">
        <v>1596</v>
      </c>
      <c r="BE2319" s="96" t="s">
        <v>1597</v>
      </c>
      <c r="BF2319" s="96" t="s">
        <v>1598</v>
      </c>
      <c r="BG2319" s="96" t="s">
        <v>1599</v>
      </c>
      <c r="BH2319" s="96" t="s">
        <v>1604</v>
      </c>
      <c r="BI2319" s="96" t="s">
        <v>1605</v>
      </c>
      <c r="BJ2319" s="96" t="s">
        <v>1600</v>
      </c>
      <c r="BK2319" s="96" t="s">
        <v>1601</v>
      </c>
    </row>
    <row r="2320" spans="1:63" s="26" customFormat="1" x14ac:dyDescent="0.25">
      <c r="A2320" s="27" t="s">
        <v>0</v>
      </c>
      <c r="B2320" s="27" t="s">
        <v>0</v>
      </c>
      <c r="C2320" s="27" t="s">
        <v>0</v>
      </c>
      <c r="D2320" s="113" t="s">
        <v>0</v>
      </c>
      <c r="E2320" s="113" t="s">
        <v>0</v>
      </c>
      <c r="F2320" s="126" t="s">
        <v>0</v>
      </c>
      <c r="G2320" s="28" t="s">
        <v>0</v>
      </c>
      <c r="H2320" s="29" t="s">
        <v>0</v>
      </c>
      <c r="I2320" s="9" t="s">
        <v>13</v>
      </c>
      <c r="J2320" s="9">
        <v>1</v>
      </c>
      <c r="K2320" s="9">
        <v>2</v>
      </c>
      <c r="L2320" s="9">
        <v>3</v>
      </c>
      <c r="M2320" s="9">
        <v>4</v>
      </c>
      <c r="N2320" s="9">
        <v>5</v>
      </c>
      <c r="O2320" s="9">
        <v>6</v>
      </c>
      <c r="P2320" s="9">
        <v>7</v>
      </c>
      <c r="Q2320" s="9">
        <v>8</v>
      </c>
      <c r="R2320" s="9">
        <v>9</v>
      </c>
      <c r="S2320" s="9">
        <v>10</v>
      </c>
      <c r="T2320" s="9">
        <v>11</v>
      </c>
      <c r="U2320" s="9">
        <v>12</v>
      </c>
      <c r="V2320" s="9">
        <v>13</v>
      </c>
      <c r="W2320" s="9">
        <v>14</v>
      </c>
      <c r="X2320" s="9">
        <v>15</v>
      </c>
      <c r="Y2320" s="9">
        <v>16</v>
      </c>
      <c r="Z2320" s="9">
        <v>20</v>
      </c>
      <c r="AA2320" s="9">
        <v>21</v>
      </c>
      <c r="AB2320" s="9">
        <v>1</v>
      </c>
      <c r="AC2320" s="9">
        <v>2</v>
      </c>
      <c r="AD2320" s="9">
        <v>3</v>
      </c>
      <c r="AE2320" s="9">
        <v>4</v>
      </c>
      <c r="AF2320" s="9">
        <v>5</v>
      </c>
      <c r="AG2320" s="9">
        <v>6</v>
      </c>
      <c r="AH2320" s="9">
        <v>7</v>
      </c>
      <c r="AI2320" s="9">
        <v>8</v>
      </c>
      <c r="AJ2320" s="9">
        <v>9</v>
      </c>
      <c r="AK2320" s="9">
        <v>10</v>
      </c>
      <c r="AL2320" s="9">
        <v>11</v>
      </c>
      <c r="AM2320" s="9">
        <v>12</v>
      </c>
      <c r="AN2320" s="9">
        <v>13</v>
      </c>
      <c r="AO2320" s="9">
        <v>14</v>
      </c>
      <c r="AP2320" s="9">
        <v>15</v>
      </c>
      <c r="AQ2320" s="9">
        <v>16</v>
      </c>
      <c r="AR2320" s="9">
        <v>20</v>
      </c>
      <c r="AS2320" s="9">
        <v>21</v>
      </c>
      <c r="AT2320" s="9">
        <v>1</v>
      </c>
      <c r="AU2320" s="9">
        <v>2</v>
      </c>
      <c r="AV2320" s="9">
        <v>3</v>
      </c>
      <c r="AW2320" s="9">
        <v>4</v>
      </c>
      <c r="AX2320" s="9">
        <v>5</v>
      </c>
      <c r="AY2320" s="9">
        <v>6</v>
      </c>
      <c r="AZ2320" s="9">
        <v>7</v>
      </c>
      <c r="BA2320" s="9">
        <v>8</v>
      </c>
      <c r="BB2320" s="9">
        <v>9</v>
      </c>
      <c r="BC2320" s="9">
        <v>10</v>
      </c>
      <c r="BD2320" s="9">
        <v>11</v>
      </c>
      <c r="BE2320" s="9">
        <v>12</v>
      </c>
      <c r="BF2320" s="9">
        <v>13</v>
      </c>
      <c r="BG2320" s="9">
        <v>14</v>
      </c>
      <c r="BH2320" s="9">
        <v>15</v>
      </c>
      <c r="BI2320" s="9">
        <v>16</v>
      </c>
      <c r="BJ2320" s="9">
        <v>20</v>
      </c>
      <c r="BK2320" s="9">
        <v>21</v>
      </c>
    </row>
    <row r="2321" spans="1:63" s="26" customFormat="1" x14ac:dyDescent="0.25">
      <c r="A2321" s="30" t="s">
        <v>720</v>
      </c>
      <c r="B2321" s="30" t="s">
        <v>1548</v>
      </c>
      <c r="C2321" s="31" t="s">
        <v>1536</v>
      </c>
      <c r="D2321" s="68" t="s">
        <v>1549</v>
      </c>
      <c r="E2321" s="114" t="s">
        <v>0</v>
      </c>
      <c r="F2321" s="114" t="s">
        <v>0</v>
      </c>
      <c r="G2321" s="32" t="s">
        <v>0</v>
      </c>
      <c r="H2321" s="32" t="s">
        <v>1550</v>
      </c>
      <c r="I2321" s="33"/>
      <c r="J2321" s="26" t="s">
        <v>0</v>
      </c>
      <c r="Z2321" s="26">
        <v>0</v>
      </c>
      <c r="AB2321" s="26" t="s">
        <v>0</v>
      </c>
      <c r="AR2321" s="26">
        <v>0</v>
      </c>
      <c r="AT2321" s="26" t="s">
        <v>0</v>
      </c>
      <c r="BJ2321" s="26">
        <v>0</v>
      </c>
    </row>
    <row r="2322" spans="1:63" s="26" customFormat="1" ht="33.75" x14ac:dyDescent="0.25">
      <c r="A2322" s="30" t="s">
        <v>0</v>
      </c>
      <c r="B2322" s="30" t="s">
        <v>0</v>
      </c>
      <c r="C2322" s="30" t="s">
        <v>0</v>
      </c>
      <c r="D2322" s="114" t="s">
        <v>0</v>
      </c>
      <c r="E2322" s="114" t="s">
        <v>0</v>
      </c>
      <c r="F2322" s="114" t="s">
        <v>0</v>
      </c>
      <c r="G2322" s="32" t="s">
        <v>0</v>
      </c>
      <c r="H2322" s="34" t="s">
        <v>15</v>
      </c>
      <c r="I2322" s="43">
        <f>SUM(I2323,I2331,I2333)</f>
        <v>19710589</v>
      </c>
      <c r="J2322" s="43">
        <f t="shared" ref="J2322:Y2322" si="3537">SUM(J2323,J2331,J2333)</f>
        <v>0</v>
      </c>
      <c r="K2322" s="43">
        <f t="shared" si="3537"/>
        <v>0</v>
      </c>
      <c r="L2322" s="43">
        <f t="shared" si="3537"/>
        <v>0</v>
      </c>
      <c r="M2322" s="43">
        <f t="shared" si="3537"/>
        <v>0</v>
      </c>
      <c r="N2322" s="43">
        <f t="shared" si="3537"/>
        <v>0</v>
      </c>
      <c r="O2322" s="43">
        <f t="shared" si="3537"/>
        <v>0</v>
      </c>
      <c r="P2322" s="43">
        <f t="shared" ref="P2322" si="3538">SUM(P2323,P2331,P2333)</f>
        <v>0</v>
      </c>
      <c r="Q2322" s="43">
        <f t="shared" si="3537"/>
        <v>0</v>
      </c>
      <c r="R2322" s="43">
        <f t="shared" si="3537"/>
        <v>0</v>
      </c>
      <c r="S2322" s="43">
        <f t="shared" si="3537"/>
        <v>0</v>
      </c>
      <c r="T2322" s="43">
        <f t="shared" si="3537"/>
        <v>0</v>
      </c>
      <c r="U2322" s="43">
        <f t="shared" si="3537"/>
        <v>0</v>
      </c>
      <c r="V2322" s="43">
        <f t="shared" si="3537"/>
        <v>0</v>
      </c>
      <c r="W2322" s="43">
        <f t="shared" si="3537"/>
        <v>0</v>
      </c>
      <c r="X2322" s="43">
        <f t="shared" si="3537"/>
        <v>0</v>
      </c>
      <c r="Y2322" s="43">
        <f t="shared" si="3537"/>
        <v>0</v>
      </c>
      <c r="Z2322" s="43">
        <v>0</v>
      </c>
      <c r="AA2322" s="43">
        <v>0</v>
      </c>
      <c r="AB2322" s="43">
        <f t="shared" ref="AB2322:AQ2322" si="3539">SUM(AB2323,AB2331,AB2333)</f>
        <v>45000</v>
      </c>
      <c r="AC2322" s="43">
        <f t="shared" si="3539"/>
        <v>27846</v>
      </c>
      <c r="AD2322" s="43">
        <f t="shared" si="3539"/>
        <v>0</v>
      </c>
      <c r="AE2322" s="43">
        <f t="shared" si="3539"/>
        <v>5200</v>
      </c>
      <c r="AF2322" s="43">
        <f t="shared" si="3539"/>
        <v>0</v>
      </c>
      <c r="AG2322" s="43">
        <f t="shared" si="3539"/>
        <v>0</v>
      </c>
      <c r="AH2322" s="43">
        <f t="shared" ref="AH2322" si="3540">SUM(AH2323,AH2331,AH2333)</f>
        <v>78046</v>
      </c>
      <c r="AI2322" s="43">
        <f t="shared" si="3539"/>
        <v>10800</v>
      </c>
      <c r="AJ2322" s="43">
        <f t="shared" si="3539"/>
        <v>0</v>
      </c>
      <c r="AK2322" s="43">
        <f t="shared" si="3539"/>
        <v>32846</v>
      </c>
      <c r="AL2322" s="43">
        <f t="shared" si="3539"/>
        <v>9200</v>
      </c>
      <c r="AM2322" s="43">
        <f t="shared" si="3539"/>
        <v>0</v>
      </c>
      <c r="AN2322" s="43">
        <f t="shared" si="3539"/>
        <v>0</v>
      </c>
      <c r="AO2322" s="43">
        <f t="shared" si="3539"/>
        <v>0</v>
      </c>
      <c r="AP2322" s="43">
        <f t="shared" si="3539"/>
        <v>0</v>
      </c>
      <c r="AQ2322" s="43">
        <f t="shared" si="3539"/>
        <v>200</v>
      </c>
      <c r="AR2322" s="43">
        <v>53046</v>
      </c>
      <c r="AS2322" s="43">
        <v>25000</v>
      </c>
      <c r="AT2322" s="43">
        <f t="shared" ref="AT2322:BI2322" si="3541">SUM(AT2323,AT2331,AT2333)</f>
        <v>0</v>
      </c>
      <c r="AU2322" s="43">
        <f t="shared" si="3541"/>
        <v>605559</v>
      </c>
      <c r="AV2322" s="43">
        <f t="shared" si="3541"/>
        <v>0</v>
      </c>
      <c r="AW2322" s="43">
        <f t="shared" si="3541"/>
        <v>51185</v>
      </c>
      <c r="AX2322" s="43">
        <f t="shared" si="3541"/>
        <v>0</v>
      </c>
      <c r="AY2322" s="43">
        <f t="shared" si="3541"/>
        <v>0</v>
      </c>
      <c r="AZ2322" s="43">
        <f t="shared" ref="AZ2322" si="3542">SUM(AZ2323,AZ2331,AZ2333)</f>
        <v>656744</v>
      </c>
      <c r="BA2322" s="43">
        <f t="shared" si="3541"/>
        <v>0</v>
      </c>
      <c r="BB2322" s="43">
        <f t="shared" si="3541"/>
        <v>1185</v>
      </c>
      <c r="BC2322" s="43">
        <f t="shared" si="3541"/>
        <v>605559</v>
      </c>
      <c r="BD2322" s="43">
        <f t="shared" si="3541"/>
        <v>15000</v>
      </c>
      <c r="BE2322" s="43">
        <f t="shared" si="3541"/>
        <v>0</v>
      </c>
      <c r="BF2322" s="43">
        <f t="shared" si="3541"/>
        <v>0</v>
      </c>
      <c r="BG2322" s="43">
        <f t="shared" si="3541"/>
        <v>35000</v>
      </c>
      <c r="BH2322" s="43">
        <f t="shared" si="3541"/>
        <v>0</v>
      </c>
      <c r="BI2322" s="43">
        <f t="shared" si="3541"/>
        <v>0</v>
      </c>
      <c r="BJ2322" s="43">
        <v>656744</v>
      </c>
      <c r="BK2322" s="43">
        <v>0</v>
      </c>
    </row>
    <row r="2323" spans="1:63" s="26" customFormat="1" x14ac:dyDescent="0.25">
      <c r="A2323" s="31" t="s">
        <v>720</v>
      </c>
      <c r="B2323" s="31" t="s">
        <v>1548</v>
      </c>
      <c r="C2323" s="31" t="s">
        <v>1536</v>
      </c>
      <c r="D2323" s="68" t="s">
        <v>1549</v>
      </c>
      <c r="E2323" s="114" t="s">
        <v>1537</v>
      </c>
      <c r="F2323" s="114" t="s">
        <v>0</v>
      </c>
      <c r="G2323" s="32" t="s">
        <v>0</v>
      </c>
      <c r="H2323" s="32" t="s">
        <v>17</v>
      </c>
      <c r="I2323" s="44">
        <f>SUM(I2324:I2325)</f>
        <v>14955342</v>
      </c>
      <c r="J2323" s="44">
        <f t="shared" ref="J2323:Y2323" si="3543">SUM(J2324:J2325)</f>
        <v>0</v>
      </c>
      <c r="K2323" s="44">
        <f t="shared" si="3543"/>
        <v>0</v>
      </c>
      <c r="L2323" s="44">
        <f t="shared" si="3543"/>
        <v>0</v>
      </c>
      <c r="M2323" s="44">
        <f t="shared" si="3543"/>
        <v>0</v>
      </c>
      <c r="N2323" s="44">
        <f t="shared" si="3543"/>
        <v>0</v>
      </c>
      <c r="O2323" s="44">
        <f t="shared" si="3543"/>
        <v>0</v>
      </c>
      <c r="P2323" s="44">
        <f t="shared" ref="P2323" si="3544">SUM(P2324:P2325)</f>
        <v>0</v>
      </c>
      <c r="Q2323" s="44">
        <f t="shared" si="3543"/>
        <v>0</v>
      </c>
      <c r="R2323" s="44">
        <f t="shared" si="3543"/>
        <v>0</v>
      </c>
      <c r="S2323" s="44">
        <f t="shared" si="3543"/>
        <v>0</v>
      </c>
      <c r="T2323" s="44">
        <f t="shared" si="3543"/>
        <v>0</v>
      </c>
      <c r="U2323" s="44">
        <f t="shared" si="3543"/>
        <v>0</v>
      </c>
      <c r="V2323" s="44">
        <f t="shared" si="3543"/>
        <v>0</v>
      </c>
      <c r="W2323" s="44">
        <f t="shared" si="3543"/>
        <v>0</v>
      </c>
      <c r="X2323" s="44">
        <f t="shared" si="3543"/>
        <v>0</v>
      </c>
      <c r="Y2323" s="44">
        <f t="shared" si="3543"/>
        <v>0</v>
      </c>
      <c r="Z2323" s="44">
        <v>0</v>
      </c>
      <c r="AA2323" s="44">
        <v>0</v>
      </c>
      <c r="AB2323" s="44">
        <f t="shared" ref="AB2323:AQ2323" si="3545">SUM(AB2324:AB2325)</f>
        <v>0</v>
      </c>
      <c r="AC2323" s="44">
        <f t="shared" si="3545"/>
        <v>0</v>
      </c>
      <c r="AD2323" s="44">
        <f t="shared" si="3545"/>
        <v>0</v>
      </c>
      <c r="AE2323" s="44">
        <f t="shared" si="3545"/>
        <v>0</v>
      </c>
      <c r="AF2323" s="44">
        <f t="shared" si="3545"/>
        <v>0</v>
      </c>
      <c r="AG2323" s="44">
        <f t="shared" si="3545"/>
        <v>0</v>
      </c>
      <c r="AH2323" s="44">
        <f t="shared" ref="AH2323" si="3546">SUM(AH2324:AH2325)</f>
        <v>0</v>
      </c>
      <c r="AI2323" s="44">
        <f t="shared" si="3545"/>
        <v>0</v>
      </c>
      <c r="AJ2323" s="44">
        <f t="shared" si="3545"/>
        <v>0</v>
      </c>
      <c r="AK2323" s="44">
        <f t="shared" si="3545"/>
        <v>0</v>
      </c>
      <c r="AL2323" s="44">
        <f t="shared" si="3545"/>
        <v>0</v>
      </c>
      <c r="AM2323" s="44">
        <f t="shared" si="3545"/>
        <v>0</v>
      </c>
      <c r="AN2323" s="44">
        <f t="shared" si="3545"/>
        <v>0</v>
      </c>
      <c r="AO2323" s="44">
        <f t="shared" si="3545"/>
        <v>0</v>
      </c>
      <c r="AP2323" s="44">
        <f t="shared" si="3545"/>
        <v>0</v>
      </c>
      <c r="AQ2323" s="44">
        <f t="shared" si="3545"/>
        <v>0</v>
      </c>
      <c r="AR2323" s="44">
        <v>0</v>
      </c>
      <c r="AS2323" s="44">
        <v>0</v>
      </c>
      <c r="AT2323" s="44">
        <f t="shared" ref="AT2323:BI2323" si="3547">SUM(AT2324:AT2325)</f>
        <v>0</v>
      </c>
      <c r="AU2323" s="44">
        <f t="shared" si="3547"/>
        <v>0</v>
      </c>
      <c r="AV2323" s="44">
        <f t="shared" si="3547"/>
        <v>0</v>
      </c>
      <c r="AW2323" s="44">
        <f t="shared" si="3547"/>
        <v>0</v>
      </c>
      <c r="AX2323" s="44">
        <f t="shared" si="3547"/>
        <v>0</v>
      </c>
      <c r="AY2323" s="44">
        <f t="shared" si="3547"/>
        <v>0</v>
      </c>
      <c r="AZ2323" s="44">
        <f t="shared" ref="AZ2323" si="3548">SUM(AZ2324:AZ2325)</f>
        <v>0</v>
      </c>
      <c r="BA2323" s="44">
        <f t="shared" si="3547"/>
        <v>0</v>
      </c>
      <c r="BB2323" s="44">
        <f t="shared" si="3547"/>
        <v>0</v>
      </c>
      <c r="BC2323" s="44">
        <f t="shared" si="3547"/>
        <v>0</v>
      </c>
      <c r="BD2323" s="44">
        <f t="shared" si="3547"/>
        <v>0</v>
      </c>
      <c r="BE2323" s="44">
        <f t="shared" si="3547"/>
        <v>0</v>
      </c>
      <c r="BF2323" s="44">
        <f t="shared" si="3547"/>
        <v>0</v>
      </c>
      <c r="BG2323" s="44">
        <f t="shared" si="3547"/>
        <v>0</v>
      </c>
      <c r="BH2323" s="44">
        <f t="shared" si="3547"/>
        <v>0</v>
      </c>
      <c r="BI2323" s="44">
        <f t="shared" si="3547"/>
        <v>0</v>
      </c>
      <c r="BJ2323" s="44">
        <v>0</v>
      </c>
      <c r="BK2323" s="44">
        <v>0</v>
      </c>
    </row>
    <row r="2324" spans="1:63" s="26" customFormat="1" x14ac:dyDescent="0.25">
      <c r="A2324" s="31" t="s">
        <v>720</v>
      </c>
      <c r="B2324" s="31" t="s">
        <v>1548</v>
      </c>
      <c r="C2324" s="31" t="s">
        <v>1536</v>
      </c>
      <c r="D2324" s="68" t="s">
        <v>1549</v>
      </c>
      <c r="E2324" s="120" t="s">
        <v>19</v>
      </c>
      <c r="F2324" s="68" t="s">
        <v>0</v>
      </c>
      <c r="G2324" s="37" t="s">
        <v>0</v>
      </c>
      <c r="H2324" s="37" t="s">
        <v>18</v>
      </c>
      <c r="I2324" s="47">
        <f>SUM(I2369,I2415,I2461,I2506,I2552,I2598)</f>
        <v>12979606</v>
      </c>
      <c r="J2324" s="47">
        <f>SUM(J2369,J2415,J2461,J2506,J2552,J2598)</f>
        <v>0</v>
      </c>
      <c r="K2324" s="47">
        <f t="shared" ref="K2324:Y2324" si="3549">SUM(K2369,K2415,K2461,K2506,K2552,K2598)</f>
        <v>0</v>
      </c>
      <c r="L2324" s="47">
        <f t="shared" si="3549"/>
        <v>0</v>
      </c>
      <c r="M2324" s="47">
        <f t="shared" si="3549"/>
        <v>0</v>
      </c>
      <c r="N2324" s="47">
        <f t="shared" si="3549"/>
        <v>0</v>
      </c>
      <c r="O2324" s="47">
        <f t="shared" si="3549"/>
        <v>0</v>
      </c>
      <c r="P2324" s="47">
        <f t="shared" ref="P2324" si="3550">SUM(P2369,P2415,P2461,P2506,P2552,P2598)</f>
        <v>0</v>
      </c>
      <c r="Q2324" s="47">
        <f t="shared" si="3549"/>
        <v>0</v>
      </c>
      <c r="R2324" s="47">
        <f t="shared" si="3549"/>
        <v>0</v>
      </c>
      <c r="S2324" s="47">
        <f t="shared" si="3549"/>
        <v>0</v>
      </c>
      <c r="T2324" s="47">
        <f t="shared" si="3549"/>
        <v>0</v>
      </c>
      <c r="U2324" s="47">
        <f t="shared" si="3549"/>
        <v>0</v>
      </c>
      <c r="V2324" s="47">
        <f t="shared" si="3549"/>
        <v>0</v>
      </c>
      <c r="W2324" s="47">
        <f t="shared" si="3549"/>
        <v>0</v>
      </c>
      <c r="X2324" s="47">
        <f t="shared" si="3549"/>
        <v>0</v>
      </c>
      <c r="Y2324" s="47">
        <f t="shared" si="3549"/>
        <v>0</v>
      </c>
      <c r="Z2324" s="47">
        <v>0</v>
      </c>
      <c r="AA2324" s="47">
        <v>0</v>
      </c>
      <c r="AB2324" s="47">
        <f>SUM(AB2369,AB2415,AB2461,AB2506,AB2552,AB2598)</f>
        <v>0</v>
      </c>
      <c r="AC2324" s="47">
        <f t="shared" ref="AC2324:AQ2324" si="3551">SUM(AC2369,AC2415,AC2461,AC2506,AC2552,AC2598)</f>
        <v>0</v>
      </c>
      <c r="AD2324" s="47">
        <f t="shared" si="3551"/>
        <v>0</v>
      </c>
      <c r="AE2324" s="47">
        <f t="shared" si="3551"/>
        <v>0</v>
      </c>
      <c r="AF2324" s="47">
        <f t="shared" si="3551"/>
        <v>0</v>
      </c>
      <c r="AG2324" s="47">
        <f t="shared" si="3551"/>
        <v>0</v>
      </c>
      <c r="AH2324" s="47">
        <f t="shared" ref="AH2324" si="3552">SUM(AH2369,AH2415,AH2461,AH2506,AH2552,AH2598)</f>
        <v>0</v>
      </c>
      <c r="AI2324" s="47">
        <f t="shared" si="3551"/>
        <v>0</v>
      </c>
      <c r="AJ2324" s="47">
        <f t="shared" si="3551"/>
        <v>0</v>
      </c>
      <c r="AK2324" s="47">
        <f t="shared" si="3551"/>
        <v>0</v>
      </c>
      <c r="AL2324" s="47">
        <f t="shared" si="3551"/>
        <v>0</v>
      </c>
      <c r="AM2324" s="47">
        <f t="shared" si="3551"/>
        <v>0</v>
      </c>
      <c r="AN2324" s="47">
        <f t="shared" si="3551"/>
        <v>0</v>
      </c>
      <c r="AO2324" s="47">
        <f t="shared" si="3551"/>
        <v>0</v>
      </c>
      <c r="AP2324" s="47">
        <f t="shared" si="3551"/>
        <v>0</v>
      </c>
      <c r="AQ2324" s="47">
        <f t="shared" si="3551"/>
        <v>0</v>
      </c>
      <c r="AR2324" s="47">
        <v>0</v>
      </c>
      <c r="AS2324" s="47">
        <v>0</v>
      </c>
      <c r="AT2324" s="47">
        <f>SUM(AT2369,AT2415,AT2461,AT2506,AT2552,AT2598)</f>
        <v>0</v>
      </c>
      <c r="AU2324" s="47">
        <f t="shared" ref="AU2324:BI2324" si="3553">SUM(AU2369,AU2415,AU2461,AU2506,AU2552,AU2598)</f>
        <v>0</v>
      </c>
      <c r="AV2324" s="47">
        <f t="shared" si="3553"/>
        <v>0</v>
      </c>
      <c r="AW2324" s="47">
        <f t="shared" si="3553"/>
        <v>0</v>
      </c>
      <c r="AX2324" s="47">
        <f t="shared" si="3553"/>
        <v>0</v>
      </c>
      <c r="AY2324" s="47">
        <f t="shared" si="3553"/>
        <v>0</v>
      </c>
      <c r="AZ2324" s="47">
        <f t="shared" ref="AZ2324" si="3554">SUM(AZ2369,AZ2415,AZ2461,AZ2506,AZ2552,AZ2598)</f>
        <v>0</v>
      </c>
      <c r="BA2324" s="47">
        <f t="shared" si="3553"/>
        <v>0</v>
      </c>
      <c r="BB2324" s="47">
        <f t="shared" si="3553"/>
        <v>0</v>
      </c>
      <c r="BC2324" s="47">
        <f t="shared" si="3553"/>
        <v>0</v>
      </c>
      <c r="BD2324" s="47">
        <f t="shared" si="3553"/>
        <v>0</v>
      </c>
      <c r="BE2324" s="47">
        <f t="shared" si="3553"/>
        <v>0</v>
      </c>
      <c r="BF2324" s="47">
        <f t="shared" si="3553"/>
        <v>0</v>
      </c>
      <c r="BG2324" s="47">
        <f t="shared" si="3553"/>
        <v>0</v>
      </c>
      <c r="BH2324" s="47">
        <f t="shared" si="3553"/>
        <v>0</v>
      </c>
      <c r="BI2324" s="47">
        <f t="shared" si="3553"/>
        <v>0</v>
      </c>
      <c r="BJ2324" s="47">
        <v>0</v>
      </c>
      <c r="BK2324" s="47">
        <v>0</v>
      </c>
    </row>
    <row r="2325" spans="1:63" s="26" customFormat="1" x14ac:dyDescent="0.25">
      <c r="A2325" s="30" t="s">
        <v>720</v>
      </c>
      <c r="B2325" s="30" t="s">
        <v>1548</v>
      </c>
      <c r="C2325" s="30" t="s">
        <v>1536</v>
      </c>
      <c r="D2325" s="68" t="s">
        <v>1549</v>
      </c>
      <c r="E2325" s="59" t="s">
        <v>1538</v>
      </c>
      <c r="F2325" s="68" t="s">
        <v>0</v>
      </c>
      <c r="G2325" s="37" t="s">
        <v>0</v>
      </c>
      <c r="H2325" s="32" t="s">
        <v>21</v>
      </c>
      <c r="I2325" s="44">
        <f>SUM(I2326:I2330)</f>
        <v>1975736</v>
      </c>
      <c r="J2325" s="44">
        <f t="shared" ref="J2325:Y2325" si="3555">SUM(J2326:J2330)</f>
        <v>0</v>
      </c>
      <c r="K2325" s="44">
        <f t="shared" si="3555"/>
        <v>0</v>
      </c>
      <c r="L2325" s="44">
        <f t="shared" si="3555"/>
        <v>0</v>
      </c>
      <c r="M2325" s="44">
        <f t="shared" si="3555"/>
        <v>0</v>
      </c>
      <c r="N2325" s="44">
        <f t="shared" si="3555"/>
        <v>0</v>
      </c>
      <c r="O2325" s="44">
        <f t="shared" si="3555"/>
        <v>0</v>
      </c>
      <c r="P2325" s="44">
        <f t="shared" ref="P2325" si="3556">SUM(P2326:P2330)</f>
        <v>0</v>
      </c>
      <c r="Q2325" s="44">
        <f t="shared" si="3555"/>
        <v>0</v>
      </c>
      <c r="R2325" s="44">
        <f t="shared" si="3555"/>
        <v>0</v>
      </c>
      <c r="S2325" s="44">
        <f t="shared" si="3555"/>
        <v>0</v>
      </c>
      <c r="T2325" s="44">
        <f t="shared" si="3555"/>
        <v>0</v>
      </c>
      <c r="U2325" s="44">
        <f t="shared" si="3555"/>
        <v>0</v>
      </c>
      <c r="V2325" s="44">
        <f t="shared" si="3555"/>
        <v>0</v>
      </c>
      <c r="W2325" s="44">
        <f t="shared" si="3555"/>
        <v>0</v>
      </c>
      <c r="X2325" s="44">
        <f t="shared" si="3555"/>
        <v>0</v>
      </c>
      <c r="Y2325" s="44">
        <f t="shared" si="3555"/>
        <v>0</v>
      </c>
      <c r="Z2325" s="44">
        <v>0</v>
      </c>
      <c r="AA2325" s="44">
        <v>0</v>
      </c>
      <c r="AB2325" s="44">
        <f t="shared" ref="AB2325:AQ2325" si="3557">SUM(AB2326:AB2330)</f>
        <v>0</v>
      </c>
      <c r="AC2325" s="44">
        <f t="shared" si="3557"/>
        <v>0</v>
      </c>
      <c r="AD2325" s="44">
        <f t="shared" si="3557"/>
        <v>0</v>
      </c>
      <c r="AE2325" s="44">
        <f t="shared" si="3557"/>
        <v>0</v>
      </c>
      <c r="AF2325" s="44">
        <f t="shared" si="3557"/>
        <v>0</v>
      </c>
      <c r="AG2325" s="44">
        <f t="shared" si="3557"/>
        <v>0</v>
      </c>
      <c r="AH2325" s="44">
        <f t="shared" ref="AH2325" si="3558">SUM(AH2326:AH2330)</f>
        <v>0</v>
      </c>
      <c r="AI2325" s="44">
        <f t="shared" si="3557"/>
        <v>0</v>
      </c>
      <c r="AJ2325" s="44">
        <f t="shared" si="3557"/>
        <v>0</v>
      </c>
      <c r="AK2325" s="44">
        <f t="shared" si="3557"/>
        <v>0</v>
      </c>
      <c r="AL2325" s="44">
        <f t="shared" si="3557"/>
        <v>0</v>
      </c>
      <c r="AM2325" s="44">
        <f t="shared" si="3557"/>
        <v>0</v>
      </c>
      <c r="AN2325" s="44">
        <f t="shared" si="3557"/>
        <v>0</v>
      </c>
      <c r="AO2325" s="44">
        <f t="shared" si="3557"/>
        <v>0</v>
      </c>
      <c r="AP2325" s="44">
        <f t="shared" si="3557"/>
        <v>0</v>
      </c>
      <c r="AQ2325" s="44">
        <f t="shared" si="3557"/>
        <v>0</v>
      </c>
      <c r="AR2325" s="44">
        <v>0</v>
      </c>
      <c r="AS2325" s="44">
        <v>0</v>
      </c>
      <c r="AT2325" s="44">
        <f t="shared" ref="AT2325:BI2325" si="3559">SUM(AT2326:AT2330)</f>
        <v>0</v>
      </c>
      <c r="AU2325" s="44">
        <f t="shared" si="3559"/>
        <v>0</v>
      </c>
      <c r="AV2325" s="44">
        <f t="shared" si="3559"/>
        <v>0</v>
      </c>
      <c r="AW2325" s="44">
        <f t="shared" si="3559"/>
        <v>0</v>
      </c>
      <c r="AX2325" s="44">
        <f t="shared" si="3559"/>
        <v>0</v>
      </c>
      <c r="AY2325" s="44">
        <f t="shared" si="3559"/>
        <v>0</v>
      </c>
      <c r="AZ2325" s="44">
        <f t="shared" ref="AZ2325" si="3560">SUM(AZ2326:AZ2330)</f>
        <v>0</v>
      </c>
      <c r="BA2325" s="44">
        <f t="shared" si="3559"/>
        <v>0</v>
      </c>
      <c r="BB2325" s="44">
        <f t="shared" si="3559"/>
        <v>0</v>
      </c>
      <c r="BC2325" s="44">
        <f t="shared" si="3559"/>
        <v>0</v>
      </c>
      <c r="BD2325" s="44">
        <f t="shared" si="3559"/>
        <v>0</v>
      </c>
      <c r="BE2325" s="44">
        <f t="shared" si="3559"/>
        <v>0</v>
      </c>
      <c r="BF2325" s="44">
        <f t="shared" si="3559"/>
        <v>0</v>
      </c>
      <c r="BG2325" s="44">
        <f t="shared" si="3559"/>
        <v>0</v>
      </c>
      <c r="BH2325" s="44">
        <f t="shared" si="3559"/>
        <v>0</v>
      </c>
      <c r="BI2325" s="44">
        <f t="shared" si="3559"/>
        <v>0</v>
      </c>
      <c r="BJ2325" s="44">
        <v>0</v>
      </c>
      <c r="BK2325" s="44">
        <v>0</v>
      </c>
    </row>
    <row r="2326" spans="1:63" s="26" customFormat="1" ht="22.5" x14ac:dyDescent="0.25">
      <c r="A2326" s="31" t="s">
        <v>720</v>
      </c>
      <c r="B2326" s="31" t="s">
        <v>1548</v>
      </c>
      <c r="C2326" s="31" t="s">
        <v>1536</v>
      </c>
      <c r="D2326" s="68" t="s">
        <v>1549</v>
      </c>
      <c r="E2326" s="120" t="s">
        <v>22</v>
      </c>
      <c r="F2326" s="68" t="s">
        <v>0</v>
      </c>
      <c r="G2326" s="37" t="s">
        <v>0</v>
      </c>
      <c r="H2326" s="37" t="s">
        <v>59</v>
      </c>
      <c r="I2326" s="47">
        <f>SUM(I2371,I2417,I2463,I2508,I2554,I2600)</f>
        <v>368500</v>
      </c>
      <c r="J2326" s="47">
        <f>SUM(J2371,J2417,J2463,J2508,J2554,J2600)</f>
        <v>0</v>
      </c>
      <c r="K2326" s="47">
        <f t="shared" ref="K2326:Y2326" si="3561">SUM(K2371,K2417,K2463,K2508,K2554,K2600)</f>
        <v>0</v>
      </c>
      <c r="L2326" s="47">
        <f t="shared" si="3561"/>
        <v>0</v>
      </c>
      <c r="M2326" s="47">
        <f t="shared" si="3561"/>
        <v>0</v>
      </c>
      <c r="N2326" s="47">
        <f t="shared" si="3561"/>
        <v>0</v>
      </c>
      <c r="O2326" s="47">
        <f t="shared" si="3561"/>
        <v>0</v>
      </c>
      <c r="P2326" s="47">
        <f t="shared" ref="P2326" si="3562">SUM(P2371,P2417,P2463,P2508,P2554,P2600)</f>
        <v>0</v>
      </c>
      <c r="Q2326" s="47">
        <f t="shared" si="3561"/>
        <v>0</v>
      </c>
      <c r="R2326" s="47">
        <f t="shared" si="3561"/>
        <v>0</v>
      </c>
      <c r="S2326" s="47">
        <f t="shared" si="3561"/>
        <v>0</v>
      </c>
      <c r="T2326" s="47">
        <f t="shared" si="3561"/>
        <v>0</v>
      </c>
      <c r="U2326" s="47">
        <f t="shared" si="3561"/>
        <v>0</v>
      </c>
      <c r="V2326" s="47">
        <f t="shared" si="3561"/>
        <v>0</v>
      </c>
      <c r="W2326" s="47">
        <f t="shared" si="3561"/>
        <v>0</v>
      </c>
      <c r="X2326" s="47">
        <f t="shared" si="3561"/>
        <v>0</v>
      </c>
      <c r="Y2326" s="47">
        <f t="shared" si="3561"/>
        <v>0</v>
      </c>
      <c r="Z2326" s="47">
        <v>0</v>
      </c>
      <c r="AA2326" s="47">
        <v>0</v>
      </c>
      <c r="AB2326" s="47">
        <f>SUM(AB2371,AB2417,AB2463,AB2508,AB2554,AB2600)</f>
        <v>0</v>
      </c>
      <c r="AC2326" s="47">
        <f t="shared" ref="AC2326:AQ2326" si="3563">SUM(AC2371,AC2417,AC2463,AC2508,AC2554,AC2600)</f>
        <v>0</v>
      </c>
      <c r="AD2326" s="47">
        <f t="shared" si="3563"/>
        <v>0</v>
      </c>
      <c r="AE2326" s="47">
        <f t="shared" si="3563"/>
        <v>0</v>
      </c>
      <c r="AF2326" s="47">
        <f t="shared" si="3563"/>
        <v>0</v>
      </c>
      <c r="AG2326" s="47">
        <f t="shared" si="3563"/>
        <v>0</v>
      </c>
      <c r="AH2326" s="47">
        <f t="shared" ref="AH2326" si="3564">SUM(AH2371,AH2417,AH2463,AH2508,AH2554,AH2600)</f>
        <v>0</v>
      </c>
      <c r="AI2326" s="47">
        <f t="shared" si="3563"/>
        <v>0</v>
      </c>
      <c r="AJ2326" s="47">
        <f t="shared" si="3563"/>
        <v>0</v>
      </c>
      <c r="AK2326" s="47">
        <f t="shared" si="3563"/>
        <v>0</v>
      </c>
      <c r="AL2326" s="47">
        <f t="shared" si="3563"/>
        <v>0</v>
      </c>
      <c r="AM2326" s="47">
        <f t="shared" si="3563"/>
        <v>0</v>
      </c>
      <c r="AN2326" s="47">
        <f t="shared" si="3563"/>
        <v>0</v>
      </c>
      <c r="AO2326" s="47">
        <f t="shared" si="3563"/>
        <v>0</v>
      </c>
      <c r="AP2326" s="47">
        <f t="shared" si="3563"/>
        <v>0</v>
      </c>
      <c r="AQ2326" s="47">
        <f t="shared" si="3563"/>
        <v>0</v>
      </c>
      <c r="AR2326" s="47">
        <v>0</v>
      </c>
      <c r="AS2326" s="47">
        <v>0</v>
      </c>
      <c r="AT2326" s="47">
        <f>SUM(AT2371,AT2417,AT2463,AT2508,AT2554,AT2600)</f>
        <v>0</v>
      </c>
      <c r="AU2326" s="47">
        <f t="shared" ref="AU2326:BI2326" si="3565">SUM(AU2371,AU2417,AU2463,AU2508,AU2554,AU2600)</f>
        <v>0</v>
      </c>
      <c r="AV2326" s="47">
        <f t="shared" si="3565"/>
        <v>0</v>
      </c>
      <c r="AW2326" s="47">
        <f t="shared" si="3565"/>
        <v>0</v>
      </c>
      <c r="AX2326" s="47">
        <f t="shared" si="3565"/>
        <v>0</v>
      </c>
      <c r="AY2326" s="47">
        <f t="shared" si="3565"/>
        <v>0</v>
      </c>
      <c r="AZ2326" s="47">
        <f t="shared" ref="AZ2326" si="3566">SUM(AZ2371,AZ2417,AZ2463,AZ2508,AZ2554,AZ2600)</f>
        <v>0</v>
      </c>
      <c r="BA2326" s="47">
        <f t="shared" si="3565"/>
        <v>0</v>
      </c>
      <c r="BB2326" s="47">
        <f t="shared" si="3565"/>
        <v>0</v>
      </c>
      <c r="BC2326" s="47">
        <f t="shared" si="3565"/>
        <v>0</v>
      </c>
      <c r="BD2326" s="47">
        <f t="shared" si="3565"/>
        <v>0</v>
      </c>
      <c r="BE2326" s="47">
        <f t="shared" si="3565"/>
        <v>0</v>
      </c>
      <c r="BF2326" s="47">
        <f t="shared" si="3565"/>
        <v>0</v>
      </c>
      <c r="BG2326" s="47">
        <f t="shared" si="3565"/>
        <v>0</v>
      </c>
      <c r="BH2326" s="47">
        <f t="shared" si="3565"/>
        <v>0</v>
      </c>
      <c r="BI2326" s="47">
        <f t="shared" si="3565"/>
        <v>0</v>
      </c>
      <c r="BJ2326" s="47">
        <v>0</v>
      </c>
      <c r="BK2326" s="47">
        <v>0</v>
      </c>
    </row>
    <row r="2327" spans="1:63" s="26" customFormat="1" x14ac:dyDescent="0.25">
      <c r="A2327" s="31" t="s">
        <v>720</v>
      </c>
      <c r="B2327" s="31" t="s">
        <v>1548</v>
      </c>
      <c r="C2327" s="31" t="s">
        <v>1536</v>
      </c>
      <c r="D2327" s="68" t="s">
        <v>1549</v>
      </c>
      <c r="E2327" s="120" t="s">
        <v>22</v>
      </c>
      <c r="F2327" s="68" t="s">
        <v>0</v>
      </c>
      <c r="G2327" s="37" t="s">
        <v>0</v>
      </c>
      <c r="H2327" s="37" t="s">
        <v>26</v>
      </c>
      <c r="I2327" s="47">
        <f>SUM(I2375,I2421,I2466,I2512,I2558,I2604)</f>
        <v>144350</v>
      </c>
      <c r="J2327" s="47">
        <f>SUM(J2375,J2421,J2466,J2512,J2558,J2604)</f>
        <v>0</v>
      </c>
      <c r="K2327" s="47">
        <f t="shared" ref="K2327:Y2327" si="3567">SUM(K2375,K2421,K2466,K2512,K2558,K2604)</f>
        <v>0</v>
      </c>
      <c r="L2327" s="47">
        <f t="shared" si="3567"/>
        <v>0</v>
      </c>
      <c r="M2327" s="47">
        <f t="shared" si="3567"/>
        <v>0</v>
      </c>
      <c r="N2327" s="47">
        <f t="shared" si="3567"/>
        <v>0</v>
      </c>
      <c r="O2327" s="47">
        <f t="shared" si="3567"/>
        <v>0</v>
      </c>
      <c r="P2327" s="47">
        <f t="shared" ref="P2327" si="3568">SUM(P2375,P2421,P2466,P2512,P2558,P2604)</f>
        <v>0</v>
      </c>
      <c r="Q2327" s="47">
        <f t="shared" si="3567"/>
        <v>0</v>
      </c>
      <c r="R2327" s="47">
        <f t="shared" si="3567"/>
        <v>0</v>
      </c>
      <c r="S2327" s="47">
        <f t="shared" si="3567"/>
        <v>0</v>
      </c>
      <c r="T2327" s="47">
        <f t="shared" si="3567"/>
        <v>0</v>
      </c>
      <c r="U2327" s="47">
        <f t="shared" si="3567"/>
        <v>0</v>
      </c>
      <c r="V2327" s="47">
        <f t="shared" si="3567"/>
        <v>0</v>
      </c>
      <c r="W2327" s="47">
        <f t="shared" si="3567"/>
        <v>0</v>
      </c>
      <c r="X2327" s="47">
        <f t="shared" si="3567"/>
        <v>0</v>
      </c>
      <c r="Y2327" s="47">
        <f t="shared" si="3567"/>
        <v>0</v>
      </c>
      <c r="Z2327" s="47">
        <v>0</v>
      </c>
      <c r="AA2327" s="47">
        <v>0</v>
      </c>
      <c r="AB2327" s="47">
        <f>SUM(AB2375,AB2421,AB2466,AB2512,AB2558,AB2604)</f>
        <v>0</v>
      </c>
      <c r="AC2327" s="47">
        <f t="shared" ref="AC2327:AQ2327" si="3569">SUM(AC2375,AC2421,AC2466,AC2512,AC2558,AC2604)</f>
        <v>0</v>
      </c>
      <c r="AD2327" s="47">
        <f t="shared" si="3569"/>
        <v>0</v>
      </c>
      <c r="AE2327" s="47">
        <f t="shared" si="3569"/>
        <v>0</v>
      </c>
      <c r="AF2327" s="47">
        <f t="shared" si="3569"/>
        <v>0</v>
      </c>
      <c r="AG2327" s="47">
        <f t="shared" si="3569"/>
        <v>0</v>
      </c>
      <c r="AH2327" s="47">
        <f t="shared" ref="AH2327" si="3570">SUM(AH2375,AH2421,AH2466,AH2512,AH2558,AH2604)</f>
        <v>0</v>
      </c>
      <c r="AI2327" s="47">
        <f t="shared" si="3569"/>
        <v>0</v>
      </c>
      <c r="AJ2327" s="47">
        <f t="shared" si="3569"/>
        <v>0</v>
      </c>
      <c r="AK2327" s="47">
        <f t="shared" si="3569"/>
        <v>0</v>
      </c>
      <c r="AL2327" s="47">
        <f t="shared" si="3569"/>
        <v>0</v>
      </c>
      <c r="AM2327" s="47">
        <f t="shared" si="3569"/>
        <v>0</v>
      </c>
      <c r="AN2327" s="47">
        <f t="shared" si="3569"/>
        <v>0</v>
      </c>
      <c r="AO2327" s="47">
        <f t="shared" si="3569"/>
        <v>0</v>
      </c>
      <c r="AP2327" s="47">
        <f t="shared" si="3569"/>
        <v>0</v>
      </c>
      <c r="AQ2327" s="47">
        <f t="shared" si="3569"/>
        <v>0</v>
      </c>
      <c r="AR2327" s="47">
        <v>0</v>
      </c>
      <c r="AS2327" s="47">
        <v>0</v>
      </c>
      <c r="AT2327" s="47">
        <f>SUM(AT2375,AT2421,AT2466,AT2512,AT2558,AT2604)</f>
        <v>0</v>
      </c>
      <c r="AU2327" s="47">
        <f t="shared" ref="AU2327:BI2327" si="3571">SUM(AU2375,AU2421,AU2466,AU2512,AU2558,AU2604)</f>
        <v>0</v>
      </c>
      <c r="AV2327" s="47">
        <f t="shared" si="3571"/>
        <v>0</v>
      </c>
      <c r="AW2327" s="47">
        <f t="shared" si="3571"/>
        <v>0</v>
      </c>
      <c r="AX2327" s="47">
        <f t="shared" si="3571"/>
        <v>0</v>
      </c>
      <c r="AY2327" s="47">
        <f t="shared" si="3571"/>
        <v>0</v>
      </c>
      <c r="AZ2327" s="47">
        <f t="shared" ref="AZ2327" si="3572">SUM(AZ2375,AZ2421,AZ2466,AZ2512,AZ2558,AZ2604)</f>
        <v>0</v>
      </c>
      <c r="BA2327" s="47">
        <f t="shared" si="3571"/>
        <v>0</v>
      </c>
      <c r="BB2327" s="47">
        <f t="shared" si="3571"/>
        <v>0</v>
      </c>
      <c r="BC2327" s="47">
        <f t="shared" si="3571"/>
        <v>0</v>
      </c>
      <c r="BD2327" s="47">
        <f t="shared" si="3571"/>
        <v>0</v>
      </c>
      <c r="BE2327" s="47">
        <f t="shared" si="3571"/>
        <v>0</v>
      </c>
      <c r="BF2327" s="47">
        <f t="shared" si="3571"/>
        <v>0</v>
      </c>
      <c r="BG2327" s="47">
        <f t="shared" si="3571"/>
        <v>0</v>
      </c>
      <c r="BH2327" s="47">
        <f t="shared" si="3571"/>
        <v>0</v>
      </c>
      <c r="BI2327" s="47">
        <f t="shared" si="3571"/>
        <v>0</v>
      </c>
      <c r="BJ2327" s="47">
        <v>0</v>
      </c>
      <c r="BK2327" s="47">
        <v>0</v>
      </c>
    </row>
    <row r="2328" spans="1:63" s="26" customFormat="1" x14ac:dyDescent="0.25">
      <c r="A2328" s="31" t="s">
        <v>720</v>
      </c>
      <c r="B2328" s="31" t="s">
        <v>1548</v>
      </c>
      <c r="C2328" s="31" t="s">
        <v>1536</v>
      </c>
      <c r="D2328" s="68" t="s">
        <v>1549</v>
      </c>
      <c r="E2328" s="120" t="s">
        <v>22</v>
      </c>
      <c r="F2328" s="68" t="s">
        <v>0</v>
      </c>
      <c r="G2328" s="37" t="s">
        <v>0</v>
      </c>
      <c r="H2328" s="37" t="s">
        <v>25</v>
      </c>
      <c r="I2328" s="47">
        <f>SUM(I2373,I2419,I2465,I2510,I2556,I2602)</f>
        <v>237436</v>
      </c>
      <c r="J2328" s="47">
        <f>SUM(J2373,J2419,J2465,J2510,J2556,J2602)</f>
        <v>0</v>
      </c>
      <c r="K2328" s="47">
        <f t="shared" ref="K2328:Y2328" si="3573">SUM(K2373,K2419,K2465,K2510,K2556,K2602)</f>
        <v>0</v>
      </c>
      <c r="L2328" s="47">
        <f t="shared" si="3573"/>
        <v>0</v>
      </c>
      <c r="M2328" s="47">
        <f t="shared" si="3573"/>
        <v>0</v>
      </c>
      <c r="N2328" s="47">
        <f t="shared" si="3573"/>
        <v>0</v>
      </c>
      <c r="O2328" s="47">
        <f t="shared" si="3573"/>
        <v>0</v>
      </c>
      <c r="P2328" s="47">
        <f t="shared" ref="P2328" si="3574">SUM(P2373,P2419,P2465,P2510,P2556,P2602)</f>
        <v>0</v>
      </c>
      <c r="Q2328" s="47">
        <f t="shared" si="3573"/>
        <v>0</v>
      </c>
      <c r="R2328" s="47">
        <f t="shared" si="3573"/>
        <v>0</v>
      </c>
      <c r="S2328" s="47">
        <f t="shared" si="3573"/>
        <v>0</v>
      </c>
      <c r="T2328" s="47">
        <f t="shared" si="3573"/>
        <v>0</v>
      </c>
      <c r="U2328" s="47">
        <f t="shared" si="3573"/>
        <v>0</v>
      </c>
      <c r="V2328" s="47">
        <f t="shared" si="3573"/>
        <v>0</v>
      </c>
      <c r="W2328" s="47">
        <f t="shared" si="3573"/>
        <v>0</v>
      </c>
      <c r="X2328" s="47">
        <f t="shared" si="3573"/>
        <v>0</v>
      </c>
      <c r="Y2328" s="47">
        <f t="shared" si="3573"/>
        <v>0</v>
      </c>
      <c r="Z2328" s="47">
        <v>0</v>
      </c>
      <c r="AA2328" s="47">
        <v>0</v>
      </c>
      <c r="AB2328" s="47">
        <f>SUM(AB2373,AB2419,AB2465,AB2510,AB2556,AB2602)</f>
        <v>0</v>
      </c>
      <c r="AC2328" s="47">
        <f t="shared" ref="AC2328:AQ2328" si="3575">SUM(AC2373,AC2419,AC2465,AC2510,AC2556,AC2602)</f>
        <v>0</v>
      </c>
      <c r="AD2328" s="47">
        <f t="shared" si="3575"/>
        <v>0</v>
      </c>
      <c r="AE2328" s="47">
        <f t="shared" si="3575"/>
        <v>0</v>
      </c>
      <c r="AF2328" s="47">
        <f t="shared" si="3575"/>
        <v>0</v>
      </c>
      <c r="AG2328" s="47">
        <f t="shared" si="3575"/>
        <v>0</v>
      </c>
      <c r="AH2328" s="47">
        <f t="shared" ref="AH2328" si="3576">SUM(AH2373,AH2419,AH2465,AH2510,AH2556,AH2602)</f>
        <v>0</v>
      </c>
      <c r="AI2328" s="47">
        <f t="shared" si="3575"/>
        <v>0</v>
      </c>
      <c r="AJ2328" s="47">
        <f t="shared" si="3575"/>
        <v>0</v>
      </c>
      <c r="AK2328" s="47">
        <f t="shared" si="3575"/>
        <v>0</v>
      </c>
      <c r="AL2328" s="47">
        <f t="shared" si="3575"/>
        <v>0</v>
      </c>
      <c r="AM2328" s="47">
        <f t="shared" si="3575"/>
        <v>0</v>
      </c>
      <c r="AN2328" s="47">
        <f t="shared" si="3575"/>
        <v>0</v>
      </c>
      <c r="AO2328" s="47">
        <f t="shared" si="3575"/>
        <v>0</v>
      </c>
      <c r="AP2328" s="47">
        <f t="shared" si="3575"/>
        <v>0</v>
      </c>
      <c r="AQ2328" s="47">
        <f t="shared" si="3575"/>
        <v>0</v>
      </c>
      <c r="AR2328" s="47">
        <v>0</v>
      </c>
      <c r="AS2328" s="47">
        <v>0</v>
      </c>
      <c r="AT2328" s="47">
        <f>SUM(AT2373,AT2419,AT2465,AT2510,AT2556,AT2602)</f>
        <v>0</v>
      </c>
      <c r="AU2328" s="47">
        <f t="shared" ref="AU2328:BI2328" si="3577">SUM(AU2373,AU2419,AU2465,AU2510,AU2556,AU2602)</f>
        <v>0</v>
      </c>
      <c r="AV2328" s="47">
        <f t="shared" si="3577"/>
        <v>0</v>
      </c>
      <c r="AW2328" s="47">
        <f t="shared" si="3577"/>
        <v>0</v>
      </c>
      <c r="AX2328" s="47">
        <f t="shared" si="3577"/>
        <v>0</v>
      </c>
      <c r="AY2328" s="47">
        <f t="shared" si="3577"/>
        <v>0</v>
      </c>
      <c r="AZ2328" s="47">
        <f t="shared" ref="AZ2328" si="3578">SUM(AZ2373,AZ2419,AZ2465,AZ2510,AZ2556,AZ2602)</f>
        <v>0</v>
      </c>
      <c r="BA2328" s="47">
        <f t="shared" si="3577"/>
        <v>0</v>
      </c>
      <c r="BB2328" s="47">
        <f t="shared" si="3577"/>
        <v>0</v>
      </c>
      <c r="BC2328" s="47">
        <f t="shared" si="3577"/>
        <v>0</v>
      </c>
      <c r="BD2328" s="47">
        <f t="shared" si="3577"/>
        <v>0</v>
      </c>
      <c r="BE2328" s="47">
        <f t="shared" si="3577"/>
        <v>0</v>
      </c>
      <c r="BF2328" s="47">
        <f t="shared" si="3577"/>
        <v>0</v>
      </c>
      <c r="BG2328" s="47">
        <f t="shared" si="3577"/>
        <v>0</v>
      </c>
      <c r="BH2328" s="47">
        <f t="shared" si="3577"/>
        <v>0</v>
      </c>
      <c r="BI2328" s="47">
        <f t="shared" si="3577"/>
        <v>0</v>
      </c>
      <c r="BJ2328" s="47">
        <v>0</v>
      </c>
      <c r="BK2328" s="47">
        <v>0</v>
      </c>
    </row>
    <row r="2329" spans="1:63" s="26" customFormat="1" x14ac:dyDescent="0.25">
      <c r="A2329" s="31" t="s">
        <v>720</v>
      </c>
      <c r="B2329" s="31" t="s">
        <v>1548</v>
      </c>
      <c r="C2329" s="31" t="s">
        <v>1536</v>
      </c>
      <c r="D2329" s="68" t="s">
        <v>1549</v>
      </c>
      <c r="E2329" s="120" t="s">
        <v>22</v>
      </c>
      <c r="F2329" s="68" t="s">
        <v>0</v>
      </c>
      <c r="G2329" s="37" t="s">
        <v>0</v>
      </c>
      <c r="H2329" s="37" t="s">
        <v>24</v>
      </c>
      <c r="I2329" s="47">
        <f>SUM(I2372,I2418,I2464,I2509,I2555,I2601)</f>
        <v>1177450</v>
      </c>
      <c r="J2329" s="47">
        <f>SUM(J2372,J2418,J2464,J2509,J2555,J2601)</f>
        <v>0</v>
      </c>
      <c r="K2329" s="47">
        <f t="shared" ref="K2329:Y2329" si="3579">SUM(K2372,K2418,K2464,K2509,K2555,K2601)</f>
        <v>0</v>
      </c>
      <c r="L2329" s="47">
        <f t="shared" si="3579"/>
        <v>0</v>
      </c>
      <c r="M2329" s="47">
        <f t="shared" si="3579"/>
        <v>0</v>
      </c>
      <c r="N2329" s="47">
        <f t="shared" si="3579"/>
        <v>0</v>
      </c>
      <c r="O2329" s="47">
        <f t="shared" si="3579"/>
        <v>0</v>
      </c>
      <c r="P2329" s="47">
        <f t="shared" ref="P2329" si="3580">SUM(P2372,P2418,P2464,P2509,P2555,P2601)</f>
        <v>0</v>
      </c>
      <c r="Q2329" s="47">
        <f t="shared" si="3579"/>
        <v>0</v>
      </c>
      <c r="R2329" s="47">
        <f t="shared" si="3579"/>
        <v>0</v>
      </c>
      <c r="S2329" s="47">
        <f t="shared" si="3579"/>
        <v>0</v>
      </c>
      <c r="T2329" s="47">
        <f t="shared" si="3579"/>
        <v>0</v>
      </c>
      <c r="U2329" s="47">
        <f t="shared" si="3579"/>
        <v>0</v>
      </c>
      <c r="V2329" s="47">
        <f t="shared" si="3579"/>
        <v>0</v>
      </c>
      <c r="W2329" s="47">
        <f t="shared" si="3579"/>
        <v>0</v>
      </c>
      <c r="X2329" s="47">
        <f t="shared" si="3579"/>
        <v>0</v>
      </c>
      <c r="Y2329" s="47">
        <f t="shared" si="3579"/>
        <v>0</v>
      </c>
      <c r="Z2329" s="47">
        <v>0</v>
      </c>
      <c r="AA2329" s="47">
        <v>0</v>
      </c>
      <c r="AB2329" s="47">
        <f>SUM(AB2372,AB2418,AB2464,AB2509,AB2555,AB2601)</f>
        <v>0</v>
      </c>
      <c r="AC2329" s="47">
        <f t="shared" ref="AC2329:AQ2329" si="3581">SUM(AC2372,AC2418,AC2464,AC2509,AC2555,AC2601)</f>
        <v>0</v>
      </c>
      <c r="AD2329" s="47">
        <f t="shared" si="3581"/>
        <v>0</v>
      </c>
      <c r="AE2329" s="47">
        <f t="shared" si="3581"/>
        <v>0</v>
      </c>
      <c r="AF2329" s="47">
        <f t="shared" si="3581"/>
        <v>0</v>
      </c>
      <c r="AG2329" s="47">
        <f t="shared" si="3581"/>
        <v>0</v>
      </c>
      <c r="AH2329" s="47">
        <f t="shared" ref="AH2329" si="3582">SUM(AH2372,AH2418,AH2464,AH2509,AH2555,AH2601)</f>
        <v>0</v>
      </c>
      <c r="AI2329" s="47">
        <f t="shared" si="3581"/>
        <v>0</v>
      </c>
      <c r="AJ2329" s="47">
        <f t="shared" si="3581"/>
        <v>0</v>
      </c>
      <c r="AK2329" s="47">
        <f t="shared" si="3581"/>
        <v>0</v>
      </c>
      <c r="AL2329" s="47">
        <f t="shared" si="3581"/>
        <v>0</v>
      </c>
      <c r="AM2329" s="47">
        <f t="shared" si="3581"/>
        <v>0</v>
      </c>
      <c r="AN2329" s="47">
        <f t="shared" si="3581"/>
        <v>0</v>
      </c>
      <c r="AO2329" s="47">
        <f t="shared" si="3581"/>
        <v>0</v>
      </c>
      <c r="AP2329" s="47">
        <f t="shared" si="3581"/>
        <v>0</v>
      </c>
      <c r="AQ2329" s="47">
        <f t="shared" si="3581"/>
        <v>0</v>
      </c>
      <c r="AR2329" s="47">
        <v>0</v>
      </c>
      <c r="AS2329" s="47">
        <v>0</v>
      </c>
      <c r="AT2329" s="47">
        <f>SUM(AT2372,AT2418,AT2464,AT2509,AT2555,AT2601)</f>
        <v>0</v>
      </c>
      <c r="AU2329" s="47">
        <f t="shared" ref="AU2329:BI2329" si="3583">SUM(AU2372,AU2418,AU2464,AU2509,AU2555,AU2601)</f>
        <v>0</v>
      </c>
      <c r="AV2329" s="47">
        <f t="shared" si="3583"/>
        <v>0</v>
      </c>
      <c r="AW2329" s="47">
        <f t="shared" si="3583"/>
        <v>0</v>
      </c>
      <c r="AX2329" s="47">
        <f t="shared" si="3583"/>
        <v>0</v>
      </c>
      <c r="AY2329" s="47">
        <f t="shared" si="3583"/>
        <v>0</v>
      </c>
      <c r="AZ2329" s="47">
        <f t="shared" ref="AZ2329" si="3584">SUM(AZ2372,AZ2418,AZ2464,AZ2509,AZ2555,AZ2601)</f>
        <v>0</v>
      </c>
      <c r="BA2329" s="47">
        <f t="shared" si="3583"/>
        <v>0</v>
      </c>
      <c r="BB2329" s="47">
        <f t="shared" si="3583"/>
        <v>0</v>
      </c>
      <c r="BC2329" s="47">
        <f t="shared" si="3583"/>
        <v>0</v>
      </c>
      <c r="BD2329" s="47">
        <f t="shared" si="3583"/>
        <v>0</v>
      </c>
      <c r="BE2329" s="47">
        <f t="shared" si="3583"/>
        <v>0</v>
      </c>
      <c r="BF2329" s="47">
        <f t="shared" si="3583"/>
        <v>0</v>
      </c>
      <c r="BG2329" s="47">
        <f t="shared" si="3583"/>
        <v>0</v>
      </c>
      <c r="BH2329" s="47">
        <f t="shared" si="3583"/>
        <v>0</v>
      </c>
      <c r="BI2329" s="47">
        <f t="shared" si="3583"/>
        <v>0</v>
      </c>
      <c r="BJ2329" s="47">
        <v>0</v>
      </c>
      <c r="BK2329" s="47">
        <v>0</v>
      </c>
    </row>
    <row r="2330" spans="1:63" s="26" customFormat="1" x14ac:dyDescent="0.25">
      <c r="A2330" s="31" t="s">
        <v>720</v>
      </c>
      <c r="B2330" s="31" t="s">
        <v>1548</v>
      </c>
      <c r="C2330" s="31" t="s">
        <v>1536</v>
      </c>
      <c r="D2330" s="68" t="s">
        <v>1549</v>
      </c>
      <c r="E2330" s="120" t="s">
        <v>22</v>
      </c>
      <c r="F2330" s="68" t="s">
        <v>0</v>
      </c>
      <c r="G2330" s="37" t="s">
        <v>0</v>
      </c>
      <c r="H2330" s="37" t="s">
        <v>23</v>
      </c>
      <c r="I2330" s="47">
        <f>SUM(I2374,I2420,I2511,I2557,I2603)</f>
        <v>48000</v>
      </c>
      <c r="J2330" s="47">
        <f>SUM(J2374,J2420,J2511,J2557,J2603)</f>
        <v>0</v>
      </c>
      <c r="K2330" s="47">
        <f t="shared" ref="K2330:Y2330" si="3585">SUM(K2374,K2420,K2511,K2557,K2603)</f>
        <v>0</v>
      </c>
      <c r="L2330" s="47">
        <f t="shared" si="3585"/>
        <v>0</v>
      </c>
      <c r="M2330" s="47">
        <f t="shared" si="3585"/>
        <v>0</v>
      </c>
      <c r="N2330" s="47">
        <f t="shared" si="3585"/>
        <v>0</v>
      </c>
      <c r="O2330" s="47">
        <f t="shared" si="3585"/>
        <v>0</v>
      </c>
      <c r="P2330" s="47">
        <f t="shared" ref="P2330" si="3586">SUM(P2374,P2420,P2511,P2557,P2603)</f>
        <v>0</v>
      </c>
      <c r="Q2330" s="47">
        <f t="shared" si="3585"/>
        <v>0</v>
      </c>
      <c r="R2330" s="47">
        <f t="shared" si="3585"/>
        <v>0</v>
      </c>
      <c r="S2330" s="47">
        <f t="shared" si="3585"/>
        <v>0</v>
      </c>
      <c r="T2330" s="47">
        <f t="shared" si="3585"/>
        <v>0</v>
      </c>
      <c r="U2330" s="47">
        <f t="shared" si="3585"/>
        <v>0</v>
      </c>
      <c r="V2330" s="47">
        <f t="shared" si="3585"/>
        <v>0</v>
      </c>
      <c r="W2330" s="47">
        <f t="shared" si="3585"/>
        <v>0</v>
      </c>
      <c r="X2330" s="47">
        <f t="shared" si="3585"/>
        <v>0</v>
      </c>
      <c r="Y2330" s="47">
        <f t="shared" si="3585"/>
        <v>0</v>
      </c>
      <c r="Z2330" s="47">
        <v>0</v>
      </c>
      <c r="AA2330" s="47">
        <v>0</v>
      </c>
      <c r="AB2330" s="47">
        <f>SUM(AB2374,AB2420,AB2511,AB2557,AB2603)</f>
        <v>0</v>
      </c>
      <c r="AC2330" s="47">
        <f t="shared" ref="AC2330:AQ2330" si="3587">SUM(AC2374,AC2420,AC2511,AC2557,AC2603)</f>
        <v>0</v>
      </c>
      <c r="AD2330" s="47">
        <f t="shared" si="3587"/>
        <v>0</v>
      </c>
      <c r="AE2330" s="47">
        <f t="shared" si="3587"/>
        <v>0</v>
      </c>
      <c r="AF2330" s="47">
        <f t="shared" si="3587"/>
        <v>0</v>
      </c>
      <c r="AG2330" s="47">
        <f t="shared" si="3587"/>
        <v>0</v>
      </c>
      <c r="AH2330" s="47">
        <f t="shared" ref="AH2330" si="3588">SUM(AH2374,AH2420,AH2511,AH2557,AH2603)</f>
        <v>0</v>
      </c>
      <c r="AI2330" s="47">
        <f t="shared" si="3587"/>
        <v>0</v>
      </c>
      <c r="AJ2330" s="47">
        <f t="shared" si="3587"/>
        <v>0</v>
      </c>
      <c r="AK2330" s="47">
        <f t="shared" si="3587"/>
        <v>0</v>
      </c>
      <c r="AL2330" s="47">
        <f t="shared" si="3587"/>
        <v>0</v>
      </c>
      <c r="AM2330" s="47">
        <f t="shared" si="3587"/>
        <v>0</v>
      </c>
      <c r="AN2330" s="47">
        <f t="shared" si="3587"/>
        <v>0</v>
      </c>
      <c r="AO2330" s="47">
        <f t="shared" si="3587"/>
        <v>0</v>
      </c>
      <c r="AP2330" s="47">
        <f t="shared" si="3587"/>
        <v>0</v>
      </c>
      <c r="AQ2330" s="47">
        <f t="shared" si="3587"/>
        <v>0</v>
      </c>
      <c r="AR2330" s="47">
        <v>0</v>
      </c>
      <c r="AS2330" s="47">
        <v>0</v>
      </c>
      <c r="AT2330" s="47">
        <f>SUM(AT2374,AT2420,AT2511,AT2557,AT2603)</f>
        <v>0</v>
      </c>
      <c r="AU2330" s="47">
        <f t="shared" ref="AU2330:BI2330" si="3589">SUM(AU2374,AU2420,AU2511,AU2557,AU2603)</f>
        <v>0</v>
      </c>
      <c r="AV2330" s="47">
        <f t="shared" si="3589"/>
        <v>0</v>
      </c>
      <c r="AW2330" s="47">
        <f t="shared" si="3589"/>
        <v>0</v>
      </c>
      <c r="AX2330" s="47">
        <f t="shared" si="3589"/>
        <v>0</v>
      </c>
      <c r="AY2330" s="47">
        <f t="shared" si="3589"/>
        <v>0</v>
      </c>
      <c r="AZ2330" s="47">
        <f t="shared" ref="AZ2330" si="3590">SUM(AZ2374,AZ2420,AZ2511,AZ2557,AZ2603)</f>
        <v>0</v>
      </c>
      <c r="BA2330" s="47">
        <f t="shared" si="3589"/>
        <v>0</v>
      </c>
      <c r="BB2330" s="47">
        <f t="shared" si="3589"/>
        <v>0</v>
      </c>
      <c r="BC2330" s="47">
        <f t="shared" si="3589"/>
        <v>0</v>
      </c>
      <c r="BD2330" s="47">
        <f t="shared" si="3589"/>
        <v>0</v>
      </c>
      <c r="BE2330" s="47">
        <f t="shared" si="3589"/>
        <v>0</v>
      </c>
      <c r="BF2330" s="47">
        <f t="shared" si="3589"/>
        <v>0</v>
      </c>
      <c r="BG2330" s="47">
        <f t="shared" si="3589"/>
        <v>0</v>
      </c>
      <c r="BH2330" s="47">
        <f t="shared" si="3589"/>
        <v>0</v>
      </c>
      <c r="BI2330" s="47">
        <f t="shared" si="3589"/>
        <v>0</v>
      </c>
      <c r="BJ2330" s="47">
        <v>0</v>
      </c>
      <c r="BK2330" s="47">
        <v>0</v>
      </c>
    </row>
    <row r="2331" spans="1:63" s="26" customFormat="1" ht="22.5" x14ac:dyDescent="0.25">
      <c r="A2331" s="31" t="s">
        <v>720</v>
      </c>
      <c r="B2331" s="31" t="s">
        <v>1548</v>
      </c>
      <c r="C2331" s="31" t="s">
        <v>1536</v>
      </c>
      <c r="D2331" s="68" t="s">
        <v>1549</v>
      </c>
      <c r="E2331" s="114" t="s">
        <v>1539</v>
      </c>
      <c r="F2331" s="114" t="s">
        <v>0</v>
      </c>
      <c r="G2331" s="32" t="s">
        <v>0</v>
      </c>
      <c r="H2331" s="32" t="s">
        <v>28</v>
      </c>
      <c r="I2331" s="44">
        <f>SUM(I2332)</f>
        <v>1362856</v>
      </c>
      <c r="J2331" s="44">
        <f t="shared" ref="J2331:Y2331" si="3591">SUM(J2332)</f>
        <v>0</v>
      </c>
      <c r="K2331" s="44">
        <f t="shared" si="3591"/>
        <v>0</v>
      </c>
      <c r="L2331" s="44">
        <f t="shared" si="3591"/>
        <v>0</v>
      </c>
      <c r="M2331" s="44">
        <f t="shared" si="3591"/>
        <v>0</v>
      </c>
      <c r="N2331" s="44">
        <f t="shared" si="3591"/>
        <v>0</v>
      </c>
      <c r="O2331" s="44">
        <f t="shared" si="3591"/>
        <v>0</v>
      </c>
      <c r="P2331" s="44">
        <f t="shared" si="3591"/>
        <v>0</v>
      </c>
      <c r="Q2331" s="44">
        <f t="shared" si="3591"/>
        <v>0</v>
      </c>
      <c r="R2331" s="44">
        <f t="shared" si="3591"/>
        <v>0</v>
      </c>
      <c r="S2331" s="44">
        <f t="shared" si="3591"/>
        <v>0</v>
      </c>
      <c r="T2331" s="44">
        <f t="shared" si="3591"/>
        <v>0</v>
      </c>
      <c r="U2331" s="44">
        <f t="shared" si="3591"/>
        <v>0</v>
      </c>
      <c r="V2331" s="44">
        <f t="shared" si="3591"/>
        <v>0</v>
      </c>
      <c r="W2331" s="44">
        <f t="shared" si="3591"/>
        <v>0</v>
      </c>
      <c r="X2331" s="44">
        <f t="shared" si="3591"/>
        <v>0</v>
      </c>
      <c r="Y2331" s="44">
        <f t="shared" si="3591"/>
        <v>0</v>
      </c>
      <c r="Z2331" s="44">
        <v>0</v>
      </c>
      <c r="AA2331" s="44">
        <v>0</v>
      </c>
      <c r="AB2331" s="44">
        <f t="shared" ref="AB2331:AQ2331" si="3592">SUM(AB2332)</f>
        <v>0</v>
      </c>
      <c r="AC2331" s="44">
        <f t="shared" si="3592"/>
        <v>0</v>
      </c>
      <c r="AD2331" s="44">
        <f t="shared" si="3592"/>
        <v>0</v>
      </c>
      <c r="AE2331" s="44">
        <f t="shared" si="3592"/>
        <v>0</v>
      </c>
      <c r="AF2331" s="44">
        <f t="shared" si="3592"/>
        <v>0</v>
      </c>
      <c r="AG2331" s="44">
        <f t="shared" si="3592"/>
        <v>0</v>
      </c>
      <c r="AH2331" s="44">
        <f t="shared" si="3592"/>
        <v>0</v>
      </c>
      <c r="AI2331" s="44">
        <f t="shared" si="3592"/>
        <v>0</v>
      </c>
      <c r="AJ2331" s="44">
        <f t="shared" si="3592"/>
        <v>0</v>
      </c>
      <c r="AK2331" s="44">
        <f t="shared" si="3592"/>
        <v>0</v>
      </c>
      <c r="AL2331" s="44">
        <f t="shared" si="3592"/>
        <v>0</v>
      </c>
      <c r="AM2331" s="44">
        <f t="shared" si="3592"/>
        <v>0</v>
      </c>
      <c r="AN2331" s="44">
        <f t="shared" si="3592"/>
        <v>0</v>
      </c>
      <c r="AO2331" s="44">
        <f t="shared" si="3592"/>
        <v>0</v>
      </c>
      <c r="AP2331" s="44">
        <f t="shared" si="3592"/>
        <v>0</v>
      </c>
      <c r="AQ2331" s="44">
        <f t="shared" si="3592"/>
        <v>0</v>
      </c>
      <c r="AR2331" s="44">
        <v>0</v>
      </c>
      <c r="AS2331" s="44">
        <v>0</v>
      </c>
      <c r="AT2331" s="44">
        <f t="shared" ref="AT2331:BI2331" si="3593">SUM(AT2332)</f>
        <v>0</v>
      </c>
      <c r="AU2331" s="44">
        <f t="shared" si="3593"/>
        <v>0</v>
      </c>
      <c r="AV2331" s="44">
        <f t="shared" si="3593"/>
        <v>0</v>
      </c>
      <c r="AW2331" s="44">
        <f t="shared" si="3593"/>
        <v>0</v>
      </c>
      <c r="AX2331" s="44">
        <f t="shared" si="3593"/>
        <v>0</v>
      </c>
      <c r="AY2331" s="44">
        <f t="shared" si="3593"/>
        <v>0</v>
      </c>
      <c r="AZ2331" s="44">
        <f t="shared" si="3593"/>
        <v>0</v>
      </c>
      <c r="BA2331" s="44">
        <f t="shared" si="3593"/>
        <v>0</v>
      </c>
      <c r="BB2331" s="44">
        <f t="shared" si="3593"/>
        <v>0</v>
      </c>
      <c r="BC2331" s="44">
        <f t="shared" si="3593"/>
        <v>0</v>
      </c>
      <c r="BD2331" s="44">
        <f t="shared" si="3593"/>
        <v>0</v>
      </c>
      <c r="BE2331" s="44">
        <f t="shared" si="3593"/>
        <v>0</v>
      </c>
      <c r="BF2331" s="44">
        <f t="shared" si="3593"/>
        <v>0</v>
      </c>
      <c r="BG2331" s="44">
        <f t="shared" si="3593"/>
        <v>0</v>
      </c>
      <c r="BH2331" s="44">
        <f t="shared" si="3593"/>
        <v>0</v>
      </c>
      <c r="BI2331" s="44">
        <f t="shared" si="3593"/>
        <v>0</v>
      </c>
      <c r="BJ2331" s="44">
        <v>0</v>
      </c>
      <c r="BK2331" s="44">
        <v>0</v>
      </c>
    </row>
    <row r="2332" spans="1:63" s="26" customFormat="1" x14ac:dyDescent="0.25">
      <c r="A2332" s="31" t="s">
        <v>720</v>
      </c>
      <c r="B2332" s="31" t="s">
        <v>1548</v>
      </c>
      <c r="C2332" s="31" t="s">
        <v>1536</v>
      </c>
      <c r="D2332" s="68" t="s">
        <v>1549</v>
      </c>
      <c r="E2332" s="120" t="s">
        <v>30</v>
      </c>
      <c r="F2332" s="68" t="s">
        <v>0</v>
      </c>
      <c r="G2332" s="37" t="s">
        <v>0</v>
      </c>
      <c r="H2332" s="37" t="s">
        <v>29</v>
      </c>
      <c r="I2332" s="47">
        <f>SUM(I2377,I2423,I2468,I2514,I2560,I2606)</f>
        <v>1362856</v>
      </c>
      <c r="J2332" s="47">
        <f>SUM(J2377,J2423,J2468,J2514,J2560,J2606)</f>
        <v>0</v>
      </c>
      <c r="K2332" s="47">
        <f t="shared" ref="K2332:Y2332" si="3594">SUM(K2377,K2423,K2468,K2514,K2560,K2606)</f>
        <v>0</v>
      </c>
      <c r="L2332" s="47">
        <f t="shared" si="3594"/>
        <v>0</v>
      </c>
      <c r="M2332" s="47">
        <f t="shared" si="3594"/>
        <v>0</v>
      </c>
      <c r="N2332" s="47">
        <f t="shared" si="3594"/>
        <v>0</v>
      </c>
      <c r="O2332" s="47">
        <f t="shared" si="3594"/>
        <v>0</v>
      </c>
      <c r="P2332" s="47">
        <f t="shared" ref="P2332" si="3595">SUM(P2377,P2423,P2468,P2514,P2560,P2606)</f>
        <v>0</v>
      </c>
      <c r="Q2332" s="47">
        <f t="shared" si="3594"/>
        <v>0</v>
      </c>
      <c r="R2332" s="47">
        <f t="shared" si="3594"/>
        <v>0</v>
      </c>
      <c r="S2332" s="47">
        <f t="shared" si="3594"/>
        <v>0</v>
      </c>
      <c r="T2332" s="47">
        <f t="shared" si="3594"/>
        <v>0</v>
      </c>
      <c r="U2332" s="47">
        <f t="shared" si="3594"/>
        <v>0</v>
      </c>
      <c r="V2332" s="47">
        <f t="shared" si="3594"/>
        <v>0</v>
      </c>
      <c r="W2332" s="47">
        <f t="shared" si="3594"/>
        <v>0</v>
      </c>
      <c r="X2332" s="47">
        <f t="shared" si="3594"/>
        <v>0</v>
      </c>
      <c r="Y2332" s="47">
        <f t="shared" si="3594"/>
        <v>0</v>
      </c>
      <c r="Z2332" s="47">
        <v>0</v>
      </c>
      <c r="AA2332" s="47">
        <v>0</v>
      </c>
      <c r="AB2332" s="47">
        <f>SUM(AB2377,AB2423,AB2468,AB2514,AB2560,AB2606)</f>
        <v>0</v>
      </c>
      <c r="AC2332" s="47">
        <f t="shared" ref="AC2332:AQ2332" si="3596">SUM(AC2377,AC2423,AC2468,AC2514,AC2560,AC2606)</f>
        <v>0</v>
      </c>
      <c r="AD2332" s="47">
        <f t="shared" si="3596"/>
        <v>0</v>
      </c>
      <c r="AE2332" s="47">
        <f t="shared" si="3596"/>
        <v>0</v>
      </c>
      <c r="AF2332" s="47">
        <f t="shared" si="3596"/>
        <v>0</v>
      </c>
      <c r="AG2332" s="47">
        <f t="shared" si="3596"/>
        <v>0</v>
      </c>
      <c r="AH2332" s="47">
        <f t="shared" ref="AH2332" si="3597">SUM(AH2377,AH2423,AH2468,AH2514,AH2560,AH2606)</f>
        <v>0</v>
      </c>
      <c r="AI2332" s="47">
        <f t="shared" si="3596"/>
        <v>0</v>
      </c>
      <c r="AJ2332" s="47">
        <f t="shared" si="3596"/>
        <v>0</v>
      </c>
      <c r="AK2332" s="47">
        <f t="shared" si="3596"/>
        <v>0</v>
      </c>
      <c r="AL2332" s="47">
        <f t="shared" si="3596"/>
        <v>0</v>
      </c>
      <c r="AM2332" s="47">
        <f t="shared" si="3596"/>
        <v>0</v>
      </c>
      <c r="AN2332" s="47">
        <f t="shared" si="3596"/>
        <v>0</v>
      </c>
      <c r="AO2332" s="47">
        <f t="shared" si="3596"/>
        <v>0</v>
      </c>
      <c r="AP2332" s="47">
        <f t="shared" si="3596"/>
        <v>0</v>
      </c>
      <c r="AQ2332" s="47">
        <f t="shared" si="3596"/>
        <v>0</v>
      </c>
      <c r="AR2332" s="47">
        <v>0</v>
      </c>
      <c r="AS2332" s="47">
        <v>0</v>
      </c>
      <c r="AT2332" s="47">
        <f>SUM(AT2377,AT2423,AT2468,AT2514,AT2560,AT2606)</f>
        <v>0</v>
      </c>
      <c r="AU2332" s="47">
        <f t="shared" ref="AU2332:BI2332" si="3598">SUM(AU2377,AU2423,AU2468,AU2514,AU2560,AU2606)</f>
        <v>0</v>
      </c>
      <c r="AV2332" s="47">
        <f t="shared" si="3598"/>
        <v>0</v>
      </c>
      <c r="AW2332" s="47">
        <f t="shared" si="3598"/>
        <v>0</v>
      </c>
      <c r="AX2332" s="47">
        <f t="shared" si="3598"/>
        <v>0</v>
      </c>
      <c r="AY2332" s="47">
        <f t="shared" si="3598"/>
        <v>0</v>
      </c>
      <c r="AZ2332" s="47">
        <f t="shared" ref="AZ2332" si="3599">SUM(AZ2377,AZ2423,AZ2468,AZ2514,AZ2560,AZ2606)</f>
        <v>0</v>
      </c>
      <c r="BA2332" s="47">
        <f t="shared" si="3598"/>
        <v>0</v>
      </c>
      <c r="BB2332" s="47">
        <f t="shared" si="3598"/>
        <v>0</v>
      </c>
      <c r="BC2332" s="47">
        <f t="shared" si="3598"/>
        <v>0</v>
      </c>
      <c r="BD2332" s="47">
        <f t="shared" si="3598"/>
        <v>0</v>
      </c>
      <c r="BE2332" s="47">
        <f t="shared" si="3598"/>
        <v>0</v>
      </c>
      <c r="BF2332" s="47">
        <f t="shared" si="3598"/>
        <v>0</v>
      </c>
      <c r="BG2332" s="47">
        <f t="shared" si="3598"/>
        <v>0</v>
      </c>
      <c r="BH2332" s="47">
        <f t="shared" si="3598"/>
        <v>0</v>
      </c>
      <c r="BI2332" s="47">
        <f t="shared" si="3598"/>
        <v>0</v>
      </c>
      <c r="BJ2332" s="47">
        <v>0</v>
      </c>
      <c r="BK2332" s="47">
        <v>0</v>
      </c>
    </row>
    <row r="2333" spans="1:63" s="26" customFormat="1" ht="22.5" x14ac:dyDescent="0.25">
      <c r="A2333" s="31" t="s">
        <v>720</v>
      </c>
      <c r="B2333" s="31" t="s">
        <v>1548</v>
      </c>
      <c r="C2333" s="31" t="s">
        <v>1536</v>
      </c>
      <c r="D2333" s="68" t="s">
        <v>1549</v>
      </c>
      <c r="E2333" s="114" t="s">
        <v>1540</v>
      </c>
      <c r="F2333" s="114" t="s">
        <v>0</v>
      </c>
      <c r="G2333" s="32" t="s">
        <v>0</v>
      </c>
      <c r="H2333" s="32" t="s">
        <v>32</v>
      </c>
      <c r="I2333" s="44">
        <f>SUM(I2334:I2342)</f>
        <v>3392391</v>
      </c>
      <c r="J2333" s="44">
        <f t="shared" ref="J2333:Y2333" si="3600">SUM(J2334:J2342)</f>
        <v>0</v>
      </c>
      <c r="K2333" s="44">
        <f t="shared" si="3600"/>
        <v>0</v>
      </c>
      <c r="L2333" s="44">
        <f t="shared" si="3600"/>
        <v>0</v>
      </c>
      <c r="M2333" s="44">
        <f t="shared" si="3600"/>
        <v>0</v>
      </c>
      <c r="N2333" s="44">
        <f t="shared" si="3600"/>
        <v>0</v>
      </c>
      <c r="O2333" s="44">
        <f t="shared" si="3600"/>
        <v>0</v>
      </c>
      <c r="P2333" s="44">
        <f t="shared" ref="P2333" si="3601">SUM(P2334:P2342)</f>
        <v>0</v>
      </c>
      <c r="Q2333" s="44">
        <f t="shared" si="3600"/>
        <v>0</v>
      </c>
      <c r="R2333" s="44">
        <f t="shared" si="3600"/>
        <v>0</v>
      </c>
      <c r="S2333" s="44">
        <f t="shared" si="3600"/>
        <v>0</v>
      </c>
      <c r="T2333" s="44">
        <f t="shared" si="3600"/>
        <v>0</v>
      </c>
      <c r="U2333" s="44">
        <f t="shared" si="3600"/>
        <v>0</v>
      </c>
      <c r="V2333" s="44">
        <f t="shared" si="3600"/>
        <v>0</v>
      </c>
      <c r="W2333" s="44">
        <f t="shared" si="3600"/>
        <v>0</v>
      </c>
      <c r="X2333" s="44">
        <f t="shared" si="3600"/>
        <v>0</v>
      </c>
      <c r="Y2333" s="44">
        <f t="shared" si="3600"/>
        <v>0</v>
      </c>
      <c r="Z2333" s="44">
        <v>0</v>
      </c>
      <c r="AA2333" s="44">
        <v>0</v>
      </c>
      <c r="AB2333" s="44">
        <f t="shared" ref="AB2333:AQ2333" si="3602">SUM(AB2334:AB2342)</f>
        <v>45000</v>
      </c>
      <c r="AC2333" s="44">
        <f t="shared" si="3602"/>
        <v>27846</v>
      </c>
      <c r="AD2333" s="44">
        <f t="shared" si="3602"/>
        <v>0</v>
      </c>
      <c r="AE2333" s="44">
        <f t="shared" si="3602"/>
        <v>5200</v>
      </c>
      <c r="AF2333" s="44">
        <f t="shared" si="3602"/>
        <v>0</v>
      </c>
      <c r="AG2333" s="44">
        <f t="shared" si="3602"/>
        <v>0</v>
      </c>
      <c r="AH2333" s="44">
        <f t="shared" ref="AH2333" si="3603">SUM(AH2334:AH2342)</f>
        <v>78046</v>
      </c>
      <c r="AI2333" s="44">
        <f t="shared" si="3602"/>
        <v>10800</v>
      </c>
      <c r="AJ2333" s="44">
        <f t="shared" si="3602"/>
        <v>0</v>
      </c>
      <c r="AK2333" s="44">
        <f t="shared" si="3602"/>
        <v>32846</v>
      </c>
      <c r="AL2333" s="44">
        <f t="shared" si="3602"/>
        <v>9200</v>
      </c>
      <c r="AM2333" s="44">
        <f t="shared" si="3602"/>
        <v>0</v>
      </c>
      <c r="AN2333" s="44">
        <f t="shared" si="3602"/>
        <v>0</v>
      </c>
      <c r="AO2333" s="44">
        <f t="shared" si="3602"/>
        <v>0</v>
      </c>
      <c r="AP2333" s="44">
        <f t="shared" si="3602"/>
        <v>0</v>
      </c>
      <c r="AQ2333" s="44">
        <f t="shared" si="3602"/>
        <v>200</v>
      </c>
      <c r="AR2333" s="44">
        <v>53046</v>
      </c>
      <c r="AS2333" s="44">
        <v>25000</v>
      </c>
      <c r="AT2333" s="44">
        <f t="shared" ref="AT2333:BI2333" si="3604">SUM(AT2334:AT2342)</f>
        <v>0</v>
      </c>
      <c r="AU2333" s="44">
        <f t="shared" si="3604"/>
        <v>605559</v>
      </c>
      <c r="AV2333" s="44">
        <f t="shared" si="3604"/>
        <v>0</v>
      </c>
      <c r="AW2333" s="44">
        <f t="shared" si="3604"/>
        <v>51185</v>
      </c>
      <c r="AX2333" s="44">
        <f t="shared" si="3604"/>
        <v>0</v>
      </c>
      <c r="AY2333" s="44">
        <f t="shared" si="3604"/>
        <v>0</v>
      </c>
      <c r="AZ2333" s="44">
        <f t="shared" ref="AZ2333" si="3605">SUM(AZ2334:AZ2342)</f>
        <v>656744</v>
      </c>
      <c r="BA2333" s="44">
        <f t="shared" si="3604"/>
        <v>0</v>
      </c>
      <c r="BB2333" s="44">
        <f t="shared" si="3604"/>
        <v>1185</v>
      </c>
      <c r="BC2333" s="44">
        <f t="shared" si="3604"/>
        <v>605559</v>
      </c>
      <c r="BD2333" s="44">
        <f t="shared" si="3604"/>
        <v>15000</v>
      </c>
      <c r="BE2333" s="44">
        <f t="shared" si="3604"/>
        <v>0</v>
      </c>
      <c r="BF2333" s="44">
        <f t="shared" si="3604"/>
        <v>0</v>
      </c>
      <c r="BG2333" s="44">
        <f t="shared" si="3604"/>
        <v>35000</v>
      </c>
      <c r="BH2333" s="44">
        <f t="shared" si="3604"/>
        <v>0</v>
      </c>
      <c r="BI2333" s="44">
        <f t="shared" si="3604"/>
        <v>0</v>
      </c>
      <c r="BJ2333" s="44">
        <v>656744</v>
      </c>
      <c r="BK2333" s="44">
        <v>0</v>
      </c>
    </row>
    <row r="2334" spans="1:63" s="26" customFormat="1" x14ac:dyDescent="0.25">
      <c r="A2334" s="31" t="s">
        <v>720</v>
      </c>
      <c r="B2334" s="31" t="s">
        <v>1548</v>
      </c>
      <c r="C2334" s="31" t="s">
        <v>1536</v>
      </c>
      <c r="D2334" s="68" t="s">
        <v>1549</v>
      </c>
      <c r="E2334" s="120" t="s">
        <v>35</v>
      </c>
      <c r="F2334" s="68" t="s">
        <v>0</v>
      </c>
      <c r="G2334" s="37" t="s">
        <v>0</v>
      </c>
      <c r="H2334" s="37" t="s">
        <v>34</v>
      </c>
      <c r="I2334" s="47">
        <f t="shared" ref="I2334:I2342" si="3606">SUM(I2379,I2425,I2470,I2516,I2562,I2608)</f>
        <v>24500</v>
      </c>
      <c r="J2334" s="47">
        <f t="shared" ref="J2334:Y2334" si="3607">SUM(J2379,J2425,J2470,J2516,J2562,J2608)</f>
        <v>0</v>
      </c>
      <c r="K2334" s="47">
        <f t="shared" si="3607"/>
        <v>0</v>
      </c>
      <c r="L2334" s="47">
        <f t="shared" si="3607"/>
        <v>0</v>
      </c>
      <c r="M2334" s="47">
        <f t="shared" si="3607"/>
        <v>0</v>
      </c>
      <c r="N2334" s="47">
        <f t="shared" si="3607"/>
        <v>0</v>
      </c>
      <c r="O2334" s="47">
        <f t="shared" si="3607"/>
        <v>0</v>
      </c>
      <c r="P2334" s="47">
        <f t="shared" ref="P2334" si="3608">SUM(P2379,P2425,P2470,P2516,P2562,P2608)</f>
        <v>0</v>
      </c>
      <c r="Q2334" s="47">
        <f t="shared" si="3607"/>
        <v>0</v>
      </c>
      <c r="R2334" s="47">
        <f t="shared" si="3607"/>
        <v>0</v>
      </c>
      <c r="S2334" s="47">
        <f t="shared" si="3607"/>
        <v>0</v>
      </c>
      <c r="T2334" s="47">
        <f t="shared" si="3607"/>
        <v>0</v>
      </c>
      <c r="U2334" s="47">
        <f t="shared" si="3607"/>
        <v>0</v>
      </c>
      <c r="V2334" s="47">
        <f t="shared" si="3607"/>
        <v>0</v>
      </c>
      <c r="W2334" s="47">
        <f t="shared" si="3607"/>
        <v>0</v>
      </c>
      <c r="X2334" s="47">
        <f t="shared" si="3607"/>
        <v>0</v>
      </c>
      <c r="Y2334" s="47">
        <f t="shared" si="3607"/>
        <v>0</v>
      </c>
      <c r="Z2334" s="47">
        <v>0</v>
      </c>
      <c r="AA2334" s="47">
        <v>0</v>
      </c>
      <c r="AB2334" s="47">
        <f t="shared" ref="AB2334:AQ2334" si="3609">SUM(AB2379,AB2425,AB2470,AB2516,AB2562,AB2608)</f>
        <v>0</v>
      </c>
      <c r="AC2334" s="47">
        <f t="shared" si="3609"/>
        <v>0</v>
      </c>
      <c r="AD2334" s="47">
        <f t="shared" si="3609"/>
        <v>0</v>
      </c>
      <c r="AE2334" s="47">
        <f t="shared" si="3609"/>
        <v>0</v>
      </c>
      <c r="AF2334" s="47">
        <f t="shared" si="3609"/>
        <v>0</v>
      </c>
      <c r="AG2334" s="47">
        <f t="shared" si="3609"/>
        <v>0</v>
      </c>
      <c r="AH2334" s="47">
        <f t="shared" ref="AH2334" si="3610">SUM(AH2379,AH2425,AH2470,AH2516,AH2562,AH2608)</f>
        <v>0</v>
      </c>
      <c r="AI2334" s="47">
        <f t="shared" si="3609"/>
        <v>0</v>
      </c>
      <c r="AJ2334" s="47">
        <f t="shared" si="3609"/>
        <v>0</v>
      </c>
      <c r="AK2334" s="47">
        <f t="shared" si="3609"/>
        <v>0</v>
      </c>
      <c r="AL2334" s="47">
        <f t="shared" si="3609"/>
        <v>0</v>
      </c>
      <c r="AM2334" s="47">
        <f t="shared" si="3609"/>
        <v>0</v>
      </c>
      <c r="AN2334" s="47">
        <f t="shared" si="3609"/>
        <v>0</v>
      </c>
      <c r="AO2334" s="47">
        <f t="shared" si="3609"/>
        <v>0</v>
      </c>
      <c r="AP2334" s="47">
        <f t="shared" si="3609"/>
        <v>0</v>
      </c>
      <c r="AQ2334" s="47">
        <f t="shared" si="3609"/>
        <v>0</v>
      </c>
      <c r="AR2334" s="47">
        <v>0</v>
      </c>
      <c r="AS2334" s="47">
        <v>0</v>
      </c>
      <c r="AT2334" s="47">
        <f t="shared" ref="AT2334:BI2334" si="3611">SUM(AT2379,AT2425,AT2470,AT2516,AT2562,AT2608)</f>
        <v>0</v>
      </c>
      <c r="AU2334" s="47">
        <f t="shared" si="3611"/>
        <v>0</v>
      </c>
      <c r="AV2334" s="47">
        <f t="shared" si="3611"/>
        <v>0</v>
      </c>
      <c r="AW2334" s="47">
        <f t="shared" si="3611"/>
        <v>3400</v>
      </c>
      <c r="AX2334" s="47">
        <f t="shared" si="3611"/>
        <v>0</v>
      </c>
      <c r="AY2334" s="47">
        <f t="shared" si="3611"/>
        <v>0</v>
      </c>
      <c r="AZ2334" s="47">
        <f t="shared" ref="AZ2334" si="3612">SUM(AZ2379,AZ2425,AZ2470,AZ2516,AZ2562,AZ2608)</f>
        <v>3400</v>
      </c>
      <c r="BA2334" s="47">
        <f t="shared" si="3611"/>
        <v>0</v>
      </c>
      <c r="BB2334" s="47">
        <f t="shared" si="3611"/>
        <v>0</v>
      </c>
      <c r="BC2334" s="47">
        <f t="shared" si="3611"/>
        <v>0</v>
      </c>
      <c r="BD2334" s="47">
        <f t="shared" si="3611"/>
        <v>850</v>
      </c>
      <c r="BE2334" s="47">
        <f t="shared" si="3611"/>
        <v>0</v>
      </c>
      <c r="BF2334" s="47">
        <f t="shared" si="3611"/>
        <v>0</v>
      </c>
      <c r="BG2334" s="47">
        <f t="shared" si="3611"/>
        <v>2550</v>
      </c>
      <c r="BH2334" s="47">
        <f t="shared" si="3611"/>
        <v>0</v>
      </c>
      <c r="BI2334" s="47">
        <f t="shared" si="3611"/>
        <v>0</v>
      </c>
      <c r="BJ2334" s="47">
        <v>3400</v>
      </c>
      <c r="BK2334" s="47">
        <v>0</v>
      </c>
    </row>
    <row r="2335" spans="1:63" s="26" customFormat="1" x14ac:dyDescent="0.25">
      <c r="A2335" s="31" t="s">
        <v>720</v>
      </c>
      <c r="B2335" s="31" t="s">
        <v>1548</v>
      </c>
      <c r="C2335" s="31" t="s">
        <v>1536</v>
      </c>
      <c r="D2335" s="68" t="s">
        <v>1549</v>
      </c>
      <c r="E2335" s="120" t="s">
        <v>75</v>
      </c>
      <c r="F2335" s="68" t="s">
        <v>0</v>
      </c>
      <c r="G2335" s="37" t="s">
        <v>0</v>
      </c>
      <c r="H2335" s="37" t="s">
        <v>74</v>
      </c>
      <c r="I2335" s="47">
        <f t="shared" si="3606"/>
        <v>616100</v>
      </c>
      <c r="J2335" s="47">
        <f t="shared" ref="J2335:Y2335" si="3613">SUM(J2380,J2426,J2471,J2517,J2563,J2609)</f>
        <v>0</v>
      </c>
      <c r="K2335" s="47">
        <f t="shared" si="3613"/>
        <v>0</v>
      </c>
      <c r="L2335" s="47">
        <f t="shared" si="3613"/>
        <v>0</v>
      </c>
      <c r="M2335" s="47">
        <f t="shared" si="3613"/>
        <v>0</v>
      </c>
      <c r="N2335" s="47">
        <f t="shared" si="3613"/>
        <v>0</v>
      </c>
      <c r="O2335" s="47">
        <f t="shared" si="3613"/>
        <v>0</v>
      </c>
      <c r="P2335" s="47">
        <f t="shared" ref="P2335" si="3614">SUM(P2380,P2426,P2471,P2517,P2563,P2609)</f>
        <v>0</v>
      </c>
      <c r="Q2335" s="47">
        <f t="shared" si="3613"/>
        <v>0</v>
      </c>
      <c r="R2335" s="47">
        <f t="shared" si="3613"/>
        <v>0</v>
      </c>
      <c r="S2335" s="47">
        <f t="shared" si="3613"/>
        <v>0</v>
      </c>
      <c r="T2335" s="47">
        <f t="shared" si="3613"/>
        <v>0</v>
      </c>
      <c r="U2335" s="47">
        <f t="shared" si="3613"/>
        <v>0</v>
      </c>
      <c r="V2335" s="47">
        <f t="shared" si="3613"/>
        <v>0</v>
      </c>
      <c r="W2335" s="47">
        <f t="shared" si="3613"/>
        <v>0</v>
      </c>
      <c r="X2335" s="47">
        <f t="shared" si="3613"/>
        <v>0</v>
      </c>
      <c r="Y2335" s="47">
        <f t="shared" si="3613"/>
        <v>0</v>
      </c>
      <c r="Z2335" s="47">
        <v>0</v>
      </c>
      <c r="AA2335" s="47">
        <v>0</v>
      </c>
      <c r="AB2335" s="47">
        <f t="shared" ref="AB2335:AQ2335" si="3615">SUM(AB2380,AB2426,AB2471,AB2517,AB2563,AB2609)</f>
        <v>5000</v>
      </c>
      <c r="AC2335" s="47">
        <f t="shared" si="3615"/>
        <v>5000</v>
      </c>
      <c r="AD2335" s="47">
        <f t="shared" si="3615"/>
        <v>0</v>
      </c>
      <c r="AE2335" s="47">
        <f t="shared" si="3615"/>
        <v>0</v>
      </c>
      <c r="AF2335" s="47">
        <f t="shared" si="3615"/>
        <v>0</v>
      </c>
      <c r="AG2335" s="47">
        <f t="shared" si="3615"/>
        <v>0</v>
      </c>
      <c r="AH2335" s="47">
        <f t="shared" ref="AH2335" si="3616">SUM(AH2380,AH2426,AH2471,AH2517,AH2563,AH2609)</f>
        <v>10000</v>
      </c>
      <c r="AI2335" s="47">
        <f t="shared" si="3615"/>
        <v>0</v>
      </c>
      <c r="AJ2335" s="47">
        <f t="shared" si="3615"/>
        <v>0</v>
      </c>
      <c r="AK2335" s="47">
        <f t="shared" si="3615"/>
        <v>5000</v>
      </c>
      <c r="AL2335" s="47">
        <f t="shared" si="3615"/>
        <v>0</v>
      </c>
      <c r="AM2335" s="47">
        <f t="shared" si="3615"/>
        <v>0</v>
      </c>
      <c r="AN2335" s="47">
        <f t="shared" si="3615"/>
        <v>0</v>
      </c>
      <c r="AO2335" s="47">
        <f t="shared" si="3615"/>
        <v>0</v>
      </c>
      <c r="AP2335" s="47">
        <f t="shared" si="3615"/>
        <v>0</v>
      </c>
      <c r="AQ2335" s="47">
        <f t="shared" si="3615"/>
        <v>0</v>
      </c>
      <c r="AR2335" s="47">
        <v>5000</v>
      </c>
      <c r="AS2335" s="47">
        <v>5000</v>
      </c>
      <c r="AT2335" s="47">
        <f t="shared" ref="AT2335:BI2335" si="3617">SUM(AT2380,AT2426,AT2471,AT2517,AT2563,AT2609)</f>
        <v>0</v>
      </c>
      <c r="AU2335" s="47">
        <f t="shared" si="3617"/>
        <v>0</v>
      </c>
      <c r="AV2335" s="47">
        <f t="shared" si="3617"/>
        <v>0</v>
      </c>
      <c r="AW2335" s="47">
        <f t="shared" si="3617"/>
        <v>0</v>
      </c>
      <c r="AX2335" s="47">
        <f t="shared" si="3617"/>
        <v>0</v>
      </c>
      <c r="AY2335" s="47">
        <f t="shared" si="3617"/>
        <v>0</v>
      </c>
      <c r="AZ2335" s="47">
        <f t="shared" ref="AZ2335" si="3618">SUM(AZ2380,AZ2426,AZ2471,AZ2517,AZ2563,AZ2609)</f>
        <v>0</v>
      </c>
      <c r="BA2335" s="47">
        <f t="shared" si="3617"/>
        <v>0</v>
      </c>
      <c r="BB2335" s="47">
        <f t="shared" si="3617"/>
        <v>0</v>
      </c>
      <c r="BC2335" s="47">
        <f t="shared" si="3617"/>
        <v>0</v>
      </c>
      <c r="BD2335" s="47">
        <f t="shared" si="3617"/>
        <v>0</v>
      </c>
      <c r="BE2335" s="47">
        <f t="shared" si="3617"/>
        <v>0</v>
      </c>
      <c r="BF2335" s="47">
        <f t="shared" si="3617"/>
        <v>0</v>
      </c>
      <c r="BG2335" s="47">
        <f t="shared" si="3617"/>
        <v>0</v>
      </c>
      <c r="BH2335" s="47">
        <f t="shared" si="3617"/>
        <v>0</v>
      </c>
      <c r="BI2335" s="47">
        <f t="shared" si="3617"/>
        <v>0</v>
      </c>
      <c r="BJ2335" s="47">
        <v>0</v>
      </c>
      <c r="BK2335" s="47">
        <v>0</v>
      </c>
    </row>
    <row r="2336" spans="1:63" s="26" customFormat="1" x14ac:dyDescent="0.25">
      <c r="A2336" s="31" t="s">
        <v>720</v>
      </c>
      <c r="B2336" s="31" t="s">
        <v>1548</v>
      </c>
      <c r="C2336" s="31" t="s">
        <v>1536</v>
      </c>
      <c r="D2336" s="68" t="s">
        <v>1549</v>
      </c>
      <c r="E2336" s="120" t="s">
        <v>78</v>
      </c>
      <c r="F2336" s="68" t="s">
        <v>0</v>
      </c>
      <c r="G2336" s="37" t="s">
        <v>0</v>
      </c>
      <c r="H2336" s="37" t="s">
        <v>77</v>
      </c>
      <c r="I2336" s="47">
        <f t="shared" si="3606"/>
        <v>202000</v>
      </c>
      <c r="J2336" s="47">
        <f t="shared" ref="J2336:Y2336" si="3619">SUM(J2381,J2427,J2472,J2518,J2564,J2610)</f>
        <v>0</v>
      </c>
      <c r="K2336" s="47">
        <f t="shared" si="3619"/>
        <v>0</v>
      </c>
      <c r="L2336" s="47">
        <f t="shared" si="3619"/>
        <v>0</v>
      </c>
      <c r="M2336" s="47">
        <f t="shared" si="3619"/>
        <v>0</v>
      </c>
      <c r="N2336" s="47">
        <f t="shared" si="3619"/>
        <v>0</v>
      </c>
      <c r="O2336" s="47">
        <f t="shared" si="3619"/>
        <v>0</v>
      </c>
      <c r="P2336" s="47">
        <f t="shared" ref="P2336" si="3620">SUM(P2381,P2427,P2472,P2518,P2564,P2610)</f>
        <v>0</v>
      </c>
      <c r="Q2336" s="47">
        <f t="shared" si="3619"/>
        <v>0</v>
      </c>
      <c r="R2336" s="47">
        <f t="shared" si="3619"/>
        <v>0</v>
      </c>
      <c r="S2336" s="47">
        <f t="shared" si="3619"/>
        <v>0</v>
      </c>
      <c r="T2336" s="47">
        <f t="shared" si="3619"/>
        <v>0</v>
      </c>
      <c r="U2336" s="47">
        <f t="shared" si="3619"/>
        <v>0</v>
      </c>
      <c r="V2336" s="47">
        <f t="shared" si="3619"/>
        <v>0</v>
      </c>
      <c r="W2336" s="47">
        <f t="shared" si="3619"/>
        <v>0</v>
      </c>
      <c r="X2336" s="47">
        <f t="shared" si="3619"/>
        <v>0</v>
      </c>
      <c r="Y2336" s="47">
        <f t="shared" si="3619"/>
        <v>0</v>
      </c>
      <c r="Z2336" s="47">
        <v>0</v>
      </c>
      <c r="AA2336" s="47">
        <v>0</v>
      </c>
      <c r="AB2336" s="47">
        <f t="shared" ref="AB2336:AQ2336" si="3621">SUM(AB2381,AB2427,AB2472,AB2518,AB2564,AB2610)</f>
        <v>0</v>
      </c>
      <c r="AC2336" s="47">
        <f t="shared" si="3621"/>
        <v>3000</v>
      </c>
      <c r="AD2336" s="47">
        <f t="shared" si="3621"/>
        <v>0</v>
      </c>
      <c r="AE2336" s="47">
        <f t="shared" si="3621"/>
        <v>0</v>
      </c>
      <c r="AF2336" s="47">
        <f t="shared" si="3621"/>
        <v>0</v>
      </c>
      <c r="AG2336" s="47">
        <f t="shared" si="3621"/>
        <v>0</v>
      </c>
      <c r="AH2336" s="47">
        <f t="shared" ref="AH2336" si="3622">SUM(AH2381,AH2427,AH2472,AH2518,AH2564,AH2610)</f>
        <v>3000</v>
      </c>
      <c r="AI2336" s="47">
        <f t="shared" si="3621"/>
        <v>0</v>
      </c>
      <c r="AJ2336" s="47">
        <f t="shared" si="3621"/>
        <v>0</v>
      </c>
      <c r="AK2336" s="47">
        <f t="shared" si="3621"/>
        <v>3000</v>
      </c>
      <c r="AL2336" s="47">
        <f t="shared" si="3621"/>
        <v>0</v>
      </c>
      <c r="AM2336" s="47">
        <f t="shared" si="3621"/>
        <v>0</v>
      </c>
      <c r="AN2336" s="47">
        <f t="shared" si="3621"/>
        <v>0</v>
      </c>
      <c r="AO2336" s="47">
        <f t="shared" si="3621"/>
        <v>0</v>
      </c>
      <c r="AP2336" s="47">
        <f t="shared" si="3621"/>
        <v>0</v>
      </c>
      <c r="AQ2336" s="47">
        <f t="shared" si="3621"/>
        <v>0</v>
      </c>
      <c r="AR2336" s="47">
        <v>3000</v>
      </c>
      <c r="AS2336" s="47">
        <v>0</v>
      </c>
      <c r="AT2336" s="47">
        <f t="shared" ref="AT2336:BI2336" si="3623">SUM(AT2381,AT2427,AT2472,AT2518,AT2564,AT2610)</f>
        <v>0</v>
      </c>
      <c r="AU2336" s="47">
        <f t="shared" si="3623"/>
        <v>0</v>
      </c>
      <c r="AV2336" s="47">
        <f t="shared" si="3623"/>
        <v>0</v>
      </c>
      <c r="AW2336" s="47">
        <f t="shared" si="3623"/>
        <v>0</v>
      </c>
      <c r="AX2336" s="47">
        <f t="shared" si="3623"/>
        <v>0</v>
      </c>
      <c r="AY2336" s="47">
        <f t="shared" si="3623"/>
        <v>0</v>
      </c>
      <c r="AZ2336" s="47">
        <f t="shared" ref="AZ2336" si="3624">SUM(AZ2381,AZ2427,AZ2472,AZ2518,AZ2564,AZ2610)</f>
        <v>0</v>
      </c>
      <c r="BA2336" s="47">
        <f t="shared" si="3623"/>
        <v>0</v>
      </c>
      <c r="BB2336" s="47">
        <f t="shared" si="3623"/>
        <v>0</v>
      </c>
      <c r="BC2336" s="47">
        <f t="shared" si="3623"/>
        <v>0</v>
      </c>
      <c r="BD2336" s="47">
        <f t="shared" si="3623"/>
        <v>0</v>
      </c>
      <c r="BE2336" s="47">
        <f t="shared" si="3623"/>
        <v>0</v>
      </c>
      <c r="BF2336" s="47">
        <f t="shared" si="3623"/>
        <v>0</v>
      </c>
      <c r="BG2336" s="47">
        <f t="shared" si="3623"/>
        <v>0</v>
      </c>
      <c r="BH2336" s="47">
        <f t="shared" si="3623"/>
        <v>0</v>
      </c>
      <c r="BI2336" s="47">
        <f t="shared" si="3623"/>
        <v>0</v>
      </c>
      <c r="BJ2336" s="47">
        <v>0</v>
      </c>
      <c r="BK2336" s="47">
        <v>0</v>
      </c>
    </row>
    <row r="2337" spans="1:63" s="26" customFormat="1" x14ac:dyDescent="0.25">
      <c r="A2337" s="31" t="s">
        <v>720</v>
      </c>
      <c r="B2337" s="31" t="s">
        <v>1548</v>
      </c>
      <c r="C2337" s="31" t="s">
        <v>1536</v>
      </c>
      <c r="D2337" s="68" t="s">
        <v>1549</v>
      </c>
      <c r="E2337" s="120" t="s">
        <v>81</v>
      </c>
      <c r="F2337" s="68" t="s">
        <v>0</v>
      </c>
      <c r="G2337" s="37" t="s">
        <v>0</v>
      </c>
      <c r="H2337" s="37" t="s">
        <v>80</v>
      </c>
      <c r="I2337" s="47">
        <f t="shared" si="3606"/>
        <v>997033</v>
      </c>
      <c r="J2337" s="47">
        <f t="shared" ref="J2337:Y2337" si="3625">SUM(J2382,J2428,J2473,J2519,J2565,J2611)</f>
        <v>0</v>
      </c>
      <c r="K2337" s="47">
        <f t="shared" si="3625"/>
        <v>0</v>
      </c>
      <c r="L2337" s="47">
        <f t="shared" si="3625"/>
        <v>0</v>
      </c>
      <c r="M2337" s="47">
        <f t="shared" si="3625"/>
        <v>0</v>
      </c>
      <c r="N2337" s="47">
        <f t="shared" si="3625"/>
        <v>0</v>
      </c>
      <c r="O2337" s="47">
        <f t="shared" si="3625"/>
        <v>0</v>
      </c>
      <c r="P2337" s="47">
        <f t="shared" ref="P2337" si="3626">SUM(P2382,P2428,P2473,P2519,P2565,P2611)</f>
        <v>0</v>
      </c>
      <c r="Q2337" s="47">
        <f t="shared" si="3625"/>
        <v>0</v>
      </c>
      <c r="R2337" s="47">
        <f t="shared" si="3625"/>
        <v>0</v>
      </c>
      <c r="S2337" s="47">
        <f t="shared" si="3625"/>
        <v>0</v>
      </c>
      <c r="T2337" s="47">
        <f t="shared" si="3625"/>
        <v>0</v>
      </c>
      <c r="U2337" s="47">
        <f t="shared" si="3625"/>
        <v>0</v>
      </c>
      <c r="V2337" s="47">
        <f t="shared" si="3625"/>
        <v>0</v>
      </c>
      <c r="W2337" s="47">
        <f t="shared" si="3625"/>
        <v>0</v>
      </c>
      <c r="X2337" s="47">
        <f t="shared" si="3625"/>
        <v>0</v>
      </c>
      <c r="Y2337" s="47">
        <f t="shared" si="3625"/>
        <v>0</v>
      </c>
      <c r="Z2337" s="47">
        <v>0</v>
      </c>
      <c r="AA2337" s="47">
        <v>0</v>
      </c>
      <c r="AB2337" s="47">
        <f t="shared" ref="AB2337:AQ2337" si="3627">SUM(AB2382,AB2428,AB2473,AB2519,AB2565,AB2611)</f>
        <v>15000</v>
      </c>
      <c r="AC2337" s="47">
        <f t="shared" si="3627"/>
        <v>2000</v>
      </c>
      <c r="AD2337" s="47">
        <f t="shared" si="3627"/>
        <v>0</v>
      </c>
      <c r="AE2337" s="47">
        <f t="shared" si="3627"/>
        <v>1770</v>
      </c>
      <c r="AF2337" s="47">
        <f t="shared" si="3627"/>
        <v>0</v>
      </c>
      <c r="AG2337" s="47">
        <f t="shared" si="3627"/>
        <v>0</v>
      </c>
      <c r="AH2337" s="47">
        <f t="shared" ref="AH2337" si="3628">SUM(AH2382,AH2428,AH2473,AH2519,AH2565,AH2611)</f>
        <v>18770</v>
      </c>
      <c r="AI2337" s="47">
        <f t="shared" si="3627"/>
        <v>0</v>
      </c>
      <c r="AJ2337" s="47">
        <f t="shared" si="3627"/>
        <v>0</v>
      </c>
      <c r="AK2337" s="47">
        <f t="shared" si="3627"/>
        <v>3570</v>
      </c>
      <c r="AL2337" s="47">
        <f t="shared" si="3627"/>
        <v>0</v>
      </c>
      <c r="AM2337" s="47">
        <f t="shared" si="3627"/>
        <v>0</v>
      </c>
      <c r="AN2337" s="47">
        <f t="shared" si="3627"/>
        <v>0</v>
      </c>
      <c r="AO2337" s="47">
        <f t="shared" si="3627"/>
        <v>0</v>
      </c>
      <c r="AP2337" s="47">
        <f t="shared" si="3627"/>
        <v>0</v>
      </c>
      <c r="AQ2337" s="47">
        <f t="shared" si="3627"/>
        <v>200</v>
      </c>
      <c r="AR2337" s="47">
        <v>3770</v>
      </c>
      <c r="AS2337" s="47">
        <v>15000</v>
      </c>
      <c r="AT2337" s="47">
        <f t="shared" ref="AT2337:BI2337" si="3629">SUM(AT2382,AT2428,AT2473,AT2519,AT2565,AT2611)</f>
        <v>0</v>
      </c>
      <c r="AU2337" s="47">
        <f t="shared" si="3629"/>
        <v>455057</v>
      </c>
      <c r="AV2337" s="47">
        <f t="shared" si="3629"/>
        <v>0</v>
      </c>
      <c r="AW2337" s="47">
        <f t="shared" si="3629"/>
        <v>7035</v>
      </c>
      <c r="AX2337" s="47">
        <f t="shared" si="3629"/>
        <v>0</v>
      </c>
      <c r="AY2337" s="47">
        <f t="shared" si="3629"/>
        <v>0</v>
      </c>
      <c r="AZ2337" s="47">
        <f t="shared" ref="AZ2337" si="3630">SUM(AZ2382,AZ2428,AZ2473,AZ2519,AZ2565,AZ2611)</f>
        <v>462092</v>
      </c>
      <c r="BA2337" s="47">
        <f t="shared" si="3629"/>
        <v>0</v>
      </c>
      <c r="BB2337" s="47">
        <f t="shared" si="3629"/>
        <v>0</v>
      </c>
      <c r="BC2337" s="47">
        <f t="shared" si="3629"/>
        <v>455057</v>
      </c>
      <c r="BD2337" s="47">
        <f t="shared" si="3629"/>
        <v>4100</v>
      </c>
      <c r="BE2337" s="47">
        <f t="shared" si="3629"/>
        <v>0</v>
      </c>
      <c r="BF2337" s="47">
        <f t="shared" si="3629"/>
        <v>0</v>
      </c>
      <c r="BG2337" s="47">
        <f t="shared" si="3629"/>
        <v>2935</v>
      </c>
      <c r="BH2337" s="47">
        <f t="shared" si="3629"/>
        <v>0</v>
      </c>
      <c r="BI2337" s="47">
        <f t="shared" si="3629"/>
        <v>0</v>
      </c>
      <c r="BJ2337" s="47">
        <v>462092</v>
      </c>
      <c r="BK2337" s="47">
        <v>0</v>
      </c>
    </row>
    <row r="2338" spans="1:63" s="26" customFormat="1" x14ac:dyDescent="0.25">
      <c r="A2338" s="31" t="s">
        <v>720</v>
      </c>
      <c r="B2338" s="31" t="s">
        <v>1548</v>
      </c>
      <c r="C2338" s="31" t="s">
        <v>1536</v>
      </c>
      <c r="D2338" s="68" t="s">
        <v>1549</v>
      </c>
      <c r="E2338" s="120" t="s">
        <v>84</v>
      </c>
      <c r="F2338" s="68" t="s">
        <v>0</v>
      </c>
      <c r="G2338" s="37" t="s">
        <v>0</v>
      </c>
      <c r="H2338" s="37" t="s">
        <v>83</v>
      </c>
      <c r="I2338" s="47">
        <f t="shared" si="3606"/>
        <v>91017</v>
      </c>
      <c r="J2338" s="47">
        <f t="shared" ref="J2338:Y2338" si="3631">SUM(J2383,J2429,J2474,J2520,J2566,J2612)</f>
        <v>0</v>
      </c>
      <c r="K2338" s="47">
        <f t="shared" si="3631"/>
        <v>0</v>
      </c>
      <c r="L2338" s="47">
        <f t="shared" si="3631"/>
        <v>0</v>
      </c>
      <c r="M2338" s="47">
        <f t="shared" si="3631"/>
        <v>0</v>
      </c>
      <c r="N2338" s="47">
        <f t="shared" si="3631"/>
        <v>0</v>
      </c>
      <c r="O2338" s="47">
        <f t="shared" si="3631"/>
        <v>0</v>
      </c>
      <c r="P2338" s="47">
        <f t="shared" ref="P2338" si="3632">SUM(P2383,P2429,P2474,P2520,P2566,P2612)</f>
        <v>0</v>
      </c>
      <c r="Q2338" s="47">
        <f t="shared" si="3631"/>
        <v>0</v>
      </c>
      <c r="R2338" s="47">
        <f t="shared" si="3631"/>
        <v>0</v>
      </c>
      <c r="S2338" s="47">
        <f t="shared" si="3631"/>
        <v>0</v>
      </c>
      <c r="T2338" s="47">
        <f t="shared" si="3631"/>
        <v>0</v>
      </c>
      <c r="U2338" s="47">
        <f t="shared" si="3631"/>
        <v>0</v>
      </c>
      <c r="V2338" s="47">
        <f t="shared" si="3631"/>
        <v>0</v>
      </c>
      <c r="W2338" s="47">
        <f t="shared" si="3631"/>
        <v>0</v>
      </c>
      <c r="X2338" s="47">
        <f t="shared" si="3631"/>
        <v>0</v>
      </c>
      <c r="Y2338" s="47">
        <f t="shared" si="3631"/>
        <v>0</v>
      </c>
      <c r="Z2338" s="47">
        <v>0</v>
      </c>
      <c r="AA2338" s="47">
        <v>0</v>
      </c>
      <c r="AB2338" s="47">
        <f t="shared" ref="AB2338:AQ2338" si="3633">SUM(AB2383,AB2429,AB2474,AB2520,AB2566,AB2612)</f>
        <v>5000</v>
      </c>
      <c r="AC2338" s="47">
        <f t="shared" si="3633"/>
        <v>3000</v>
      </c>
      <c r="AD2338" s="47">
        <f t="shared" si="3633"/>
        <v>0</v>
      </c>
      <c r="AE2338" s="47">
        <f t="shared" si="3633"/>
        <v>710</v>
      </c>
      <c r="AF2338" s="47">
        <f t="shared" si="3633"/>
        <v>0</v>
      </c>
      <c r="AG2338" s="47">
        <f t="shared" si="3633"/>
        <v>0</v>
      </c>
      <c r="AH2338" s="47">
        <f t="shared" ref="AH2338" si="3634">SUM(AH2383,AH2429,AH2474,AH2520,AH2566,AH2612)</f>
        <v>8710</v>
      </c>
      <c r="AI2338" s="47">
        <f t="shared" si="3633"/>
        <v>0</v>
      </c>
      <c r="AJ2338" s="47">
        <f t="shared" si="3633"/>
        <v>0</v>
      </c>
      <c r="AK2338" s="47">
        <f t="shared" si="3633"/>
        <v>3710</v>
      </c>
      <c r="AL2338" s="47">
        <f t="shared" si="3633"/>
        <v>0</v>
      </c>
      <c r="AM2338" s="47">
        <f t="shared" si="3633"/>
        <v>0</v>
      </c>
      <c r="AN2338" s="47">
        <f t="shared" si="3633"/>
        <v>0</v>
      </c>
      <c r="AO2338" s="47">
        <f t="shared" si="3633"/>
        <v>0</v>
      </c>
      <c r="AP2338" s="47">
        <f t="shared" si="3633"/>
        <v>0</v>
      </c>
      <c r="AQ2338" s="47">
        <f t="shared" si="3633"/>
        <v>0</v>
      </c>
      <c r="AR2338" s="47">
        <v>3710</v>
      </c>
      <c r="AS2338" s="47">
        <v>5000</v>
      </c>
      <c r="AT2338" s="47">
        <f t="shared" ref="AT2338:BI2338" si="3635">SUM(AT2383,AT2429,AT2474,AT2520,AT2566,AT2612)</f>
        <v>0</v>
      </c>
      <c r="AU2338" s="47">
        <f t="shared" si="3635"/>
        <v>0</v>
      </c>
      <c r="AV2338" s="47">
        <f t="shared" si="3635"/>
        <v>0</v>
      </c>
      <c r="AW2338" s="47">
        <f t="shared" si="3635"/>
        <v>1815</v>
      </c>
      <c r="AX2338" s="47">
        <f t="shared" si="3635"/>
        <v>0</v>
      </c>
      <c r="AY2338" s="47">
        <f t="shared" si="3635"/>
        <v>0</v>
      </c>
      <c r="AZ2338" s="47">
        <f t="shared" ref="AZ2338" si="3636">SUM(AZ2383,AZ2429,AZ2474,AZ2520,AZ2566,AZ2612)</f>
        <v>1815</v>
      </c>
      <c r="BA2338" s="47">
        <f t="shared" si="3635"/>
        <v>0</v>
      </c>
      <c r="BB2338" s="47">
        <f t="shared" si="3635"/>
        <v>0</v>
      </c>
      <c r="BC2338" s="47">
        <f t="shared" si="3635"/>
        <v>0</v>
      </c>
      <c r="BD2338" s="47">
        <f t="shared" si="3635"/>
        <v>500</v>
      </c>
      <c r="BE2338" s="47">
        <f t="shared" si="3635"/>
        <v>0</v>
      </c>
      <c r="BF2338" s="47">
        <f t="shared" si="3635"/>
        <v>0</v>
      </c>
      <c r="BG2338" s="47">
        <f t="shared" si="3635"/>
        <v>1315</v>
      </c>
      <c r="BH2338" s="47">
        <f t="shared" si="3635"/>
        <v>0</v>
      </c>
      <c r="BI2338" s="47">
        <f t="shared" si="3635"/>
        <v>0</v>
      </c>
      <c r="BJ2338" s="47">
        <v>1815</v>
      </c>
      <c r="BK2338" s="47">
        <v>0</v>
      </c>
    </row>
    <row r="2339" spans="1:63" s="26" customFormat="1" ht="22.5" x14ac:dyDescent="0.25">
      <c r="A2339" s="31" t="s">
        <v>720</v>
      </c>
      <c r="B2339" s="31" t="s">
        <v>1548</v>
      </c>
      <c r="C2339" s="31" t="s">
        <v>1536</v>
      </c>
      <c r="D2339" s="68" t="s">
        <v>1549</v>
      </c>
      <c r="E2339" s="120" t="s">
        <v>87</v>
      </c>
      <c r="F2339" s="68" t="s">
        <v>0</v>
      </c>
      <c r="G2339" s="37" t="s">
        <v>0</v>
      </c>
      <c r="H2339" s="37" t="s">
        <v>86</v>
      </c>
      <c r="I2339" s="47">
        <f t="shared" si="3606"/>
        <v>641200</v>
      </c>
      <c r="J2339" s="47">
        <f t="shared" ref="J2339:Y2339" si="3637">SUM(J2384,J2430,J2475,J2521,J2567,J2613)</f>
        <v>0</v>
      </c>
      <c r="K2339" s="47">
        <f t="shared" si="3637"/>
        <v>0</v>
      </c>
      <c r="L2339" s="47">
        <f t="shared" si="3637"/>
        <v>0</v>
      </c>
      <c r="M2339" s="47">
        <f t="shared" si="3637"/>
        <v>0</v>
      </c>
      <c r="N2339" s="47">
        <f t="shared" si="3637"/>
        <v>0</v>
      </c>
      <c r="O2339" s="47">
        <f t="shared" si="3637"/>
        <v>0</v>
      </c>
      <c r="P2339" s="47">
        <f t="shared" ref="P2339" si="3638">SUM(P2384,P2430,P2475,P2521,P2567,P2613)</f>
        <v>0</v>
      </c>
      <c r="Q2339" s="47">
        <f t="shared" si="3637"/>
        <v>0</v>
      </c>
      <c r="R2339" s="47">
        <f t="shared" si="3637"/>
        <v>0</v>
      </c>
      <c r="S2339" s="47">
        <f t="shared" si="3637"/>
        <v>0</v>
      </c>
      <c r="T2339" s="47">
        <f t="shared" si="3637"/>
        <v>0</v>
      </c>
      <c r="U2339" s="47">
        <f t="shared" si="3637"/>
        <v>0</v>
      </c>
      <c r="V2339" s="47">
        <f t="shared" si="3637"/>
        <v>0</v>
      </c>
      <c r="W2339" s="47">
        <f t="shared" si="3637"/>
        <v>0</v>
      </c>
      <c r="X2339" s="47">
        <f t="shared" si="3637"/>
        <v>0</v>
      </c>
      <c r="Y2339" s="47">
        <f t="shared" si="3637"/>
        <v>0</v>
      </c>
      <c r="Z2339" s="47">
        <v>0</v>
      </c>
      <c r="AA2339" s="47">
        <v>0</v>
      </c>
      <c r="AB2339" s="47">
        <f t="shared" ref="AB2339:AQ2339" si="3639">SUM(AB2384,AB2430,AB2475,AB2521,AB2567,AB2613)</f>
        <v>0</v>
      </c>
      <c r="AC2339" s="47">
        <f t="shared" si="3639"/>
        <v>0</v>
      </c>
      <c r="AD2339" s="47">
        <f t="shared" si="3639"/>
        <v>0</v>
      </c>
      <c r="AE2339" s="47">
        <f t="shared" si="3639"/>
        <v>0</v>
      </c>
      <c r="AF2339" s="47">
        <f t="shared" si="3639"/>
        <v>0</v>
      </c>
      <c r="AG2339" s="47">
        <f t="shared" si="3639"/>
        <v>0</v>
      </c>
      <c r="AH2339" s="47">
        <f t="shared" ref="AH2339" si="3640">SUM(AH2384,AH2430,AH2475,AH2521,AH2567,AH2613)</f>
        <v>0</v>
      </c>
      <c r="AI2339" s="47">
        <f t="shared" si="3639"/>
        <v>0</v>
      </c>
      <c r="AJ2339" s="47">
        <f t="shared" si="3639"/>
        <v>0</v>
      </c>
      <c r="AK2339" s="47">
        <f t="shared" si="3639"/>
        <v>0</v>
      </c>
      <c r="AL2339" s="47">
        <f t="shared" si="3639"/>
        <v>0</v>
      </c>
      <c r="AM2339" s="47">
        <f t="shared" si="3639"/>
        <v>0</v>
      </c>
      <c r="AN2339" s="47">
        <f t="shared" si="3639"/>
        <v>0</v>
      </c>
      <c r="AO2339" s="47">
        <f t="shared" si="3639"/>
        <v>0</v>
      </c>
      <c r="AP2339" s="47">
        <f t="shared" si="3639"/>
        <v>0</v>
      </c>
      <c r="AQ2339" s="47">
        <f t="shared" si="3639"/>
        <v>0</v>
      </c>
      <c r="AR2339" s="47">
        <v>0</v>
      </c>
      <c r="AS2339" s="47">
        <v>0</v>
      </c>
      <c r="AT2339" s="47">
        <f t="shared" ref="AT2339:BI2339" si="3641">SUM(AT2384,AT2430,AT2475,AT2521,AT2567,AT2613)</f>
        <v>0</v>
      </c>
      <c r="AU2339" s="47">
        <f t="shared" si="3641"/>
        <v>0</v>
      </c>
      <c r="AV2339" s="47">
        <f t="shared" si="3641"/>
        <v>0</v>
      </c>
      <c r="AW2339" s="47">
        <f t="shared" si="3641"/>
        <v>5000</v>
      </c>
      <c r="AX2339" s="47">
        <f t="shared" si="3641"/>
        <v>0</v>
      </c>
      <c r="AY2339" s="47">
        <f t="shared" si="3641"/>
        <v>0</v>
      </c>
      <c r="AZ2339" s="47">
        <f t="shared" ref="AZ2339" si="3642">SUM(AZ2384,AZ2430,AZ2475,AZ2521,AZ2567,AZ2613)</f>
        <v>5000</v>
      </c>
      <c r="BA2339" s="47">
        <f t="shared" si="3641"/>
        <v>0</v>
      </c>
      <c r="BB2339" s="47">
        <f t="shared" si="3641"/>
        <v>0</v>
      </c>
      <c r="BC2339" s="47">
        <f t="shared" si="3641"/>
        <v>0</v>
      </c>
      <c r="BD2339" s="47">
        <f t="shared" si="3641"/>
        <v>0</v>
      </c>
      <c r="BE2339" s="47">
        <f t="shared" si="3641"/>
        <v>0</v>
      </c>
      <c r="BF2339" s="47">
        <f t="shared" si="3641"/>
        <v>0</v>
      </c>
      <c r="BG2339" s="47">
        <f t="shared" si="3641"/>
        <v>5000</v>
      </c>
      <c r="BH2339" s="47">
        <f t="shared" si="3641"/>
        <v>0</v>
      </c>
      <c r="BI2339" s="47">
        <f t="shared" si="3641"/>
        <v>0</v>
      </c>
      <c r="BJ2339" s="47">
        <v>5000</v>
      </c>
      <c r="BK2339" s="47">
        <v>0</v>
      </c>
    </row>
    <row r="2340" spans="1:63" s="26" customFormat="1" x14ac:dyDescent="0.25">
      <c r="A2340" s="31" t="s">
        <v>720</v>
      </c>
      <c r="B2340" s="31" t="s">
        <v>1548</v>
      </c>
      <c r="C2340" s="31" t="s">
        <v>1536</v>
      </c>
      <c r="D2340" s="68" t="s">
        <v>1549</v>
      </c>
      <c r="E2340" s="120" t="s">
        <v>90</v>
      </c>
      <c r="F2340" s="68" t="s">
        <v>0</v>
      </c>
      <c r="G2340" s="37" t="s">
        <v>0</v>
      </c>
      <c r="H2340" s="37" t="s">
        <v>89</v>
      </c>
      <c r="I2340" s="47">
        <f t="shared" si="3606"/>
        <v>175827</v>
      </c>
      <c r="J2340" s="47">
        <f t="shared" ref="J2340:Y2340" si="3643">SUM(J2385,J2431,J2476,J2522,J2568,J2614)</f>
        <v>0</v>
      </c>
      <c r="K2340" s="47">
        <f t="shared" si="3643"/>
        <v>0</v>
      </c>
      <c r="L2340" s="47">
        <f t="shared" si="3643"/>
        <v>0</v>
      </c>
      <c r="M2340" s="47">
        <f t="shared" si="3643"/>
        <v>0</v>
      </c>
      <c r="N2340" s="47">
        <f t="shared" si="3643"/>
        <v>0</v>
      </c>
      <c r="O2340" s="47">
        <f t="shared" si="3643"/>
        <v>0</v>
      </c>
      <c r="P2340" s="47">
        <f t="shared" ref="P2340" si="3644">SUM(P2385,P2431,P2476,P2522,P2568,P2614)</f>
        <v>0</v>
      </c>
      <c r="Q2340" s="47">
        <f t="shared" si="3643"/>
        <v>0</v>
      </c>
      <c r="R2340" s="47">
        <f t="shared" si="3643"/>
        <v>0</v>
      </c>
      <c r="S2340" s="47">
        <f t="shared" si="3643"/>
        <v>0</v>
      </c>
      <c r="T2340" s="47">
        <f t="shared" si="3643"/>
        <v>0</v>
      </c>
      <c r="U2340" s="47">
        <f t="shared" si="3643"/>
        <v>0</v>
      </c>
      <c r="V2340" s="47">
        <f t="shared" si="3643"/>
        <v>0</v>
      </c>
      <c r="W2340" s="47">
        <f t="shared" si="3643"/>
        <v>0</v>
      </c>
      <c r="X2340" s="47">
        <f t="shared" si="3643"/>
        <v>0</v>
      </c>
      <c r="Y2340" s="47">
        <f t="shared" si="3643"/>
        <v>0</v>
      </c>
      <c r="Z2340" s="47">
        <v>0</v>
      </c>
      <c r="AA2340" s="47">
        <v>0</v>
      </c>
      <c r="AB2340" s="47">
        <f t="shared" ref="AB2340:AQ2340" si="3645">SUM(AB2385,AB2431,AB2476,AB2522,AB2568,AB2614)</f>
        <v>5000</v>
      </c>
      <c r="AC2340" s="47">
        <f t="shared" si="3645"/>
        <v>3000</v>
      </c>
      <c r="AD2340" s="47">
        <f t="shared" si="3645"/>
        <v>0</v>
      </c>
      <c r="AE2340" s="47">
        <f t="shared" si="3645"/>
        <v>0</v>
      </c>
      <c r="AF2340" s="47">
        <f t="shared" si="3645"/>
        <v>0</v>
      </c>
      <c r="AG2340" s="47">
        <f t="shared" si="3645"/>
        <v>0</v>
      </c>
      <c r="AH2340" s="47">
        <f t="shared" ref="AH2340" si="3646">SUM(AH2385,AH2431,AH2476,AH2522,AH2568,AH2614)</f>
        <v>8000</v>
      </c>
      <c r="AI2340" s="47">
        <f t="shared" si="3645"/>
        <v>0</v>
      </c>
      <c r="AJ2340" s="47">
        <f t="shared" si="3645"/>
        <v>0</v>
      </c>
      <c r="AK2340" s="47">
        <f t="shared" si="3645"/>
        <v>3000</v>
      </c>
      <c r="AL2340" s="47">
        <f t="shared" si="3645"/>
        <v>5000</v>
      </c>
      <c r="AM2340" s="47">
        <f t="shared" si="3645"/>
        <v>0</v>
      </c>
      <c r="AN2340" s="47">
        <f t="shared" si="3645"/>
        <v>0</v>
      </c>
      <c r="AO2340" s="47">
        <f t="shared" si="3645"/>
        <v>0</v>
      </c>
      <c r="AP2340" s="47">
        <f t="shared" si="3645"/>
        <v>0</v>
      </c>
      <c r="AQ2340" s="47">
        <f t="shared" si="3645"/>
        <v>0</v>
      </c>
      <c r="AR2340" s="47">
        <v>8000</v>
      </c>
      <c r="AS2340" s="47">
        <v>0</v>
      </c>
      <c r="AT2340" s="47">
        <f t="shared" ref="AT2340:BI2340" si="3647">SUM(AT2385,AT2431,AT2476,AT2522,AT2568,AT2614)</f>
        <v>0</v>
      </c>
      <c r="AU2340" s="47">
        <f t="shared" si="3647"/>
        <v>0</v>
      </c>
      <c r="AV2340" s="47">
        <f t="shared" si="3647"/>
        <v>0</v>
      </c>
      <c r="AW2340" s="47">
        <f t="shared" si="3647"/>
        <v>0</v>
      </c>
      <c r="AX2340" s="47">
        <f t="shared" si="3647"/>
        <v>0</v>
      </c>
      <c r="AY2340" s="47">
        <f t="shared" si="3647"/>
        <v>0</v>
      </c>
      <c r="AZ2340" s="47">
        <f t="shared" ref="AZ2340" si="3648">SUM(AZ2385,AZ2431,AZ2476,AZ2522,AZ2568,AZ2614)</f>
        <v>0</v>
      </c>
      <c r="BA2340" s="47">
        <f t="shared" si="3647"/>
        <v>0</v>
      </c>
      <c r="BB2340" s="47">
        <f t="shared" si="3647"/>
        <v>0</v>
      </c>
      <c r="BC2340" s="47">
        <f t="shared" si="3647"/>
        <v>0</v>
      </c>
      <c r="BD2340" s="47">
        <f t="shared" si="3647"/>
        <v>0</v>
      </c>
      <c r="BE2340" s="47">
        <f t="shared" si="3647"/>
        <v>0</v>
      </c>
      <c r="BF2340" s="47">
        <f t="shared" si="3647"/>
        <v>0</v>
      </c>
      <c r="BG2340" s="47">
        <f t="shared" si="3647"/>
        <v>0</v>
      </c>
      <c r="BH2340" s="47">
        <f t="shared" si="3647"/>
        <v>0</v>
      </c>
      <c r="BI2340" s="47">
        <f t="shared" si="3647"/>
        <v>0</v>
      </c>
      <c r="BJ2340" s="47">
        <v>0</v>
      </c>
      <c r="BK2340" s="47">
        <v>0</v>
      </c>
    </row>
    <row r="2341" spans="1:63" s="26" customFormat="1" ht="22.5" x14ac:dyDescent="0.25">
      <c r="A2341" s="31" t="s">
        <v>720</v>
      </c>
      <c r="B2341" s="31" t="s">
        <v>1548</v>
      </c>
      <c r="C2341" s="31" t="s">
        <v>1536</v>
      </c>
      <c r="D2341" s="68" t="s">
        <v>1549</v>
      </c>
      <c r="E2341" s="120" t="s">
        <v>93</v>
      </c>
      <c r="F2341" s="68" t="s">
        <v>0</v>
      </c>
      <c r="G2341" s="37" t="s">
        <v>0</v>
      </c>
      <c r="H2341" s="37" t="s">
        <v>92</v>
      </c>
      <c r="I2341" s="47">
        <f t="shared" si="3606"/>
        <v>51735</v>
      </c>
      <c r="J2341" s="47">
        <f t="shared" ref="J2341:Y2341" si="3649">SUM(J2386,J2432,J2477,J2523,J2569,J2615)</f>
        <v>0</v>
      </c>
      <c r="K2341" s="47">
        <f t="shared" si="3649"/>
        <v>0</v>
      </c>
      <c r="L2341" s="47">
        <f t="shared" si="3649"/>
        <v>0</v>
      </c>
      <c r="M2341" s="47">
        <f t="shared" si="3649"/>
        <v>0</v>
      </c>
      <c r="N2341" s="47">
        <f t="shared" si="3649"/>
        <v>0</v>
      </c>
      <c r="O2341" s="47">
        <f t="shared" si="3649"/>
        <v>0</v>
      </c>
      <c r="P2341" s="47">
        <f t="shared" ref="P2341" si="3650">SUM(P2386,P2432,P2477,P2523,P2569,P2615)</f>
        <v>0</v>
      </c>
      <c r="Q2341" s="47">
        <f t="shared" si="3649"/>
        <v>0</v>
      </c>
      <c r="R2341" s="47">
        <f t="shared" si="3649"/>
        <v>0</v>
      </c>
      <c r="S2341" s="47">
        <f t="shared" si="3649"/>
        <v>0</v>
      </c>
      <c r="T2341" s="47">
        <f t="shared" si="3649"/>
        <v>0</v>
      </c>
      <c r="U2341" s="47">
        <f t="shared" si="3649"/>
        <v>0</v>
      </c>
      <c r="V2341" s="47">
        <f t="shared" si="3649"/>
        <v>0</v>
      </c>
      <c r="W2341" s="47">
        <f t="shared" si="3649"/>
        <v>0</v>
      </c>
      <c r="X2341" s="47">
        <f t="shared" si="3649"/>
        <v>0</v>
      </c>
      <c r="Y2341" s="47">
        <f t="shared" si="3649"/>
        <v>0</v>
      </c>
      <c r="Z2341" s="47">
        <v>0</v>
      </c>
      <c r="AA2341" s="47">
        <v>0</v>
      </c>
      <c r="AB2341" s="47">
        <f t="shared" ref="AB2341:AQ2341" si="3651">SUM(AB2386,AB2432,AB2477,AB2523,AB2569,AB2615)</f>
        <v>0</v>
      </c>
      <c r="AC2341" s="47">
        <f t="shared" si="3651"/>
        <v>0</v>
      </c>
      <c r="AD2341" s="47">
        <f t="shared" si="3651"/>
        <v>0</v>
      </c>
      <c r="AE2341" s="47">
        <f t="shared" si="3651"/>
        <v>150</v>
      </c>
      <c r="AF2341" s="47">
        <f t="shared" si="3651"/>
        <v>0</v>
      </c>
      <c r="AG2341" s="47">
        <f t="shared" si="3651"/>
        <v>0</v>
      </c>
      <c r="AH2341" s="47">
        <f t="shared" ref="AH2341" si="3652">SUM(AH2386,AH2432,AH2477,AH2523,AH2569,AH2615)</f>
        <v>150</v>
      </c>
      <c r="AI2341" s="47">
        <f t="shared" si="3651"/>
        <v>0</v>
      </c>
      <c r="AJ2341" s="47">
        <f t="shared" si="3651"/>
        <v>0</v>
      </c>
      <c r="AK2341" s="47">
        <f t="shared" si="3651"/>
        <v>150</v>
      </c>
      <c r="AL2341" s="47">
        <f t="shared" si="3651"/>
        <v>0</v>
      </c>
      <c r="AM2341" s="47">
        <f t="shared" si="3651"/>
        <v>0</v>
      </c>
      <c r="AN2341" s="47">
        <f t="shared" si="3651"/>
        <v>0</v>
      </c>
      <c r="AO2341" s="47">
        <f t="shared" si="3651"/>
        <v>0</v>
      </c>
      <c r="AP2341" s="47">
        <f t="shared" si="3651"/>
        <v>0</v>
      </c>
      <c r="AQ2341" s="47">
        <f t="shared" si="3651"/>
        <v>0</v>
      </c>
      <c r="AR2341" s="47">
        <v>150</v>
      </c>
      <c r="AS2341" s="47">
        <v>0</v>
      </c>
      <c r="AT2341" s="47">
        <f t="shared" ref="AT2341:BI2341" si="3653">SUM(AT2386,AT2432,AT2477,AT2523,AT2569,AT2615)</f>
        <v>0</v>
      </c>
      <c r="AU2341" s="47">
        <f t="shared" si="3653"/>
        <v>0</v>
      </c>
      <c r="AV2341" s="47">
        <f t="shared" si="3653"/>
        <v>0</v>
      </c>
      <c r="AW2341" s="47">
        <f t="shared" si="3653"/>
        <v>300</v>
      </c>
      <c r="AX2341" s="47">
        <f t="shared" si="3653"/>
        <v>0</v>
      </c>
      <c r="AY2341" s="47">
        <f t="shared" si="3653"/>
        <v>0</v>
      </c>
      <c r="AZ2341" s="47">
        <f t="shared" ref="AZ2341" si="3654">SUM(AZ2386,AZ2432,AZ2477,AZ2523,AZ2569,AZ2615)</f>
        <v>300</v>
      </c>
      <c r="BA2341" s="47">
        <f t="shared" si="3653"/>
        <v>0</v>
      </c>
      <c r="BB2341" s="47">
        <f t="shared" si="3653"/>
        <v>0</v>
      </c>
      <c r="BC2341" s="47">
        <f t="shared" si="3653"/>
        <v>0</v>
      </c>
      <c r="BD2341" s="47">
        <f t="shared" si="3653"/>
        <v>0</v>
      </c>
      <c r="BE2341" s="47">
        <f t="shared" si="3653"/>
        <v>0</v>
      </c>
      <c r="BF2341" s="47">
        <f t="shared" si="3653"/>
        <v>0</v>
      </c>
      <c r="BG2341" s="47">
        <f t="shared" si="3653"/>
        <v>300</v>
      </c>
      <c r="BH2341" s="47">
        <f t="shared" si="3653"/>
        <v>0</v>
      </c>
      <c r="BI2341" s="47">
        <f t="shared" si="3653"/>
        <v>0</v>
      </c>
      <c r="BJ2341" s="47">
        <v>300</v>
      </c>
      <c r="BK2341" s="47">
        <v>0</v>
      </c>
    </row>
    <row r="2342" spans="1:63" s="26" customFormat="1" x14ac:dyDescent="0.25">
      <c r="A2342" s="31" t="s">
        <v>720</v>
      </c>
      <c r="B2342" s="31" t="s">
        <v>1548</v>
      </c>
      <c r="C2342" s="31" t="s">
        <v>1536</v>
      </c>
      <c r="D2342" s="68" t="s">
        <v>1549</v>
      </c>
      <c r="E2342" s="120" t="s">
        <v>38</v>
      </c>
      <c r="F2342" s="68" t="s">
        <v>0</v>
      </c>
      <c r="G2342" s="37" t="s">
        <v>0</v>
      </c>
      <c r="H2342" s="37" t="s">
        <v>37</v>
      </c>
      <c r="I2342" s="47">
        <f t="shared" si="3606"/>
        <v>592979</v>
      </c>
      <c r="J2342" s="47">
        <f t="shared" ref="J2342:Y2342" si="3655">SUM(J2387,J2433,J2478,J2524,J2570,J2616)</f>
        <v>0</v>
      </c>
      <c r="K2342" s="47">
        <f t="shared" si="3655"/>
        <v>0</v>
      </c>
      <c r="L2342" s="47">
        <f t="shared" si="3655"/>
        <v>0</v>
      </c>
      <c r="M2342" s="47">
        <f t="shared" si="3655"/>
        <v>0</v>
      </c>
      <c r="N2342" s="47">
        <f t="shared" si="3655"/>
        <v>0</v>
      </c>
      <c r="O2342" s="47">
        <f t="shared" si="3655"/>
        <v>0</v>
      </c>
      <c r="P2342" s="47">
        <f t="shared" ref="P2342" si="3656">SUM(P2387,P2433,P2478,P2524,P2570,P2616)</f>
        <v>0</v>
      </c>
      <c r="Q2342" s="47">
        <f t="shared" si="3655"/>
        <v>0</v>
      </c>
      <c r="R2342" s="47">
        <f t="shared" si="3655"/>
        <v>0</v>
      </c>
      <c r="S2342" s="47">
        <f t="shared" si="3655"/>
        <v>0</v>
      </c>
      <c r="T2342" s="47">
        <f t="shared" si="3655"/>
        <v>0</v>
      </c>
      <c r="U2342" s="47">
        <f t="shared" si="3655"/>
        <v>0</v>
      </c>
      <c r="V2342" s="47">
        <f t="shared" si="3655"/>
        <v>0</v>
      </c>
      <c r="W2342" s="47">
        <f t="shared" si="3655"/>
        <v>0</v>
      </c>
      <c r="X2342" s="47">
        <f t="shared" si="3655"/>
        <v>0</v>
      </c>
      <c r="Y2342" s="47">
        <f t="shared" si="3655"/>
        <v>0</v>
      </c>
      <c r="Z2342" s="47">
        <v>0</v>
      </c>
      <c r="AA2342" s="47">
        <v>0</v>
      </c>
      <c r="AB2342" s="47">
        <f t="shared" ref="AB2342:AQ2342" si="3657">SUM(AB2387,AB2433,AB2478,AB2524,AB2570,AB2616)</f>
        <v>15000</v>
      </c>
      <c r="AC2342" s="47">
        <f t="shared" si="3657"/>
        <v>11846</v>
      </c>
      <c r="AD2342" s="47">
        <f t="shared" si="3657"/>
        <v>0</v>
      </c>
      <c r="AE2342" s="47">
        <f t="shared" si="3657"/>
        <v>2570</v>
      </c>
      <c r="AF2342" s="47">
        <f t="shared" si="3657"/>
        <v>0</v>
      </c>
      <c r="AG2342" s="47">
        <f t="shared" si="3657"/>
        <v>0</v>
      </c>
      <c r="AH2342" s="47">
        <f t="shared" ref="AH2342" si="3658">SUM(AH2387,AH2433,AH2478,AH2524,AH2570,AH2616)</f>
        <v>29416</v>
      </c>
      <c r="AI2342" s="47">
        <f t="shared" si="3657"/>
        <v>10800</v>
      </c>
      <c r="AJ2342" s="47">
        <f t="shared" si="3657"/>
        <v>0</v>
      </c>
      <c r="AK2342" s="47">
        <f t="shared" si="3657"/>
        <v>14416</v>
      </c>
      <c r="AL2342" s="47">
        <f t="shared" si="3657"/>
        <v>4200</v>
      </c>
      <c r="AM2342" s="47">
        <f t="shared" si="3657"/>
        <v>0</v>
      </c>
      <c r="AN2342" s="47">
        <f t="shared" si="3657"/>
        <v>0</v>
      </c>
      <c r="AO2342" s="47">
        <f t="shared" si="3657"/>
        <v>0</v>
      </c>
      <c r="AP2342" s="47">
        <f t="shared" si="3657"/>
        <v>0</v>
      </c>
      <c r="AQ2342" s="47">
        <f t="shared" si="3657"/>
        <v>0</v>
      </c>
      <c r="AR2342" s="47">
        <v>29416</v>
      </c>
      <c r="AS2342" s="47">
        <v>0</v>
      </c>
      <c r="AT2342" s="47">
        <f t="shared" ref="AT2342:BI2342" si="3659">SUM(AT2387,AT2433,AT2478,AT2524,AT2570,AT2616)</f>
        <v>0</v>
      </c>
      <c r="AU2342" s="47">
        <f t="shared" si="3659"/>
        <v>150502</v>
      </c>
      <c r="AV2342" s="47">
        <f t="shared" si="3659"/>
        <v>0</v>
      </c>
      <c r="AW2342" s="47">
        <f t="shared" si="3659"/>
        <v>33635</v>
      </c>
      <c r="AX2342" s="47">
        <f t="shared" si="3659"/>
        <v>0</v>
      </c>
      <c r="AY2342" s="47">
        <f t="shared" si="3659"/>
        <v>0</v>
      </c>
      <c r="AZ2342" s="47">
        <f t="shared" ref="AZ2342" si="3660">SUM(AZ2387,AZ2433,AZ2478,AZ2524,AZ2570,AZ2616)</f>
        <v>184137</v>
      </c>
      <c r="BA2342" s="47">
        <f t="shared" si="3659"/>
        <v>0</v>
      </c>
      <c r="BB2342" s="47">
        <f t="shared" si="3659"/>
        <v>1185</v>
      </c>
      <c r="BC2342" s="47">
        <f t="shared" si="3659"/>
        <v>150502</v>
      </c>
      <c r="BD2342" s="47">
        <f t="shared" si="3659"/>
        <v>9550</v>
      </c>
      <c r="BE2342" s="47">
        <f t="shared" si="3659"/>
        <v>0</v>
      </c>
      <c r="BF2342" s="47">
        <f t="shared" si="3659"/>
        <v>0</v>
      </c>
      <c r="BG2342" s="47">
        <f t="shared" si="3659"/>
        <v>22900</v>
      </c>
      <c r="BH2342" s="47">
        <f t="shared" si="3659"/>
        <v>0</v>
      </c>
      <c r="BI2342" s="47">
        <f t="shared" si="3659"/>
        <v>0</v>
      </c>
      <c r="BJ2342" s="47">
        <v>184137</v>
      </c>
      <c r="BK2342" s="47">
        <v>0</v>
      </c>
    </row>
    <row r="2343" spans="1:63" s="26" customFormat="1" ht="33.75" x14ac:dyDescent="0.25">
      <c r="A2343" s="30" t="s">
        <v>0</v>
      </c>
      <c r="B2343" s="30" t="s">
        <v>0</v>
      </c>
      <c r="C2343" s="30" t="s">
        <v>0</v>
      </c>
      <c r="D2343" s="114" t="s">
        <v>0</v>
      </c>
      <c r="E2343" s="114" t="s">
        <v>0</v>
      </c>
      <c r="F2343" s="114" t="s">
        <v>0</v>
      </c>
      <c r="G2343" s="32" t="s">
        <v>0</v>
      </c>
      <c r="H2343" s="34" t="s">
        <v>41</v>
      </c>
      <c r="I2343" s="43">
        <f>SUM(I2344)</f>
        <v>61200</v>
      </c>
      <c r="J2343" s="43">
        <f t="shared" ref="J2343:Y2343" si="3661">SUM(J2344)</f>
        <v>0</v>
      </c>
      <c r="K2343" s="43">
        <f t="shared" si="3661"/>
        <v>0</v>
      </c>
      <c r="L2343" s="43">
        <f t="shared" si="3661"/>
        <v>0</v>
      </c>
      <c r="M2343" s="43">
        <f t="shared" si="3661"/>
        <v>0</v>
      </c>
      <c r="N2343" s="43">
        <f t="shared" si="3661"/>
        <v>0</v>
      </c>
      <c r="O2343" s="43">
        <f t="shared" si="3661"/>
        <v>0</v>
      </c>
      <c r="P2343" s="43">
        <f t="shared" si="3661"/>
        <v>0</v>
      </c>
      <c r="Q2343" s="43">
        <f t="shared" si="3661"/>
        <v>0</v>
      </c>
      <c r="R2343" s="43">
        <f t="shared" si="3661"/>
        <v>0</v>
      </c>
      <c r="S2343" s="43">
        <f t="shared" si="3661"/>
        <v>0</v>
      </c>
      <c r="T2343" s="43">
        <f t="shared" si="3661"/>
        <v>0</v>
      </c>
      <c r="U2343" s="43">
        <f t="shared" si="3661"/>
        <v>0</v>
      </c>
      <c r="V2343" s="43">
        <f t="shared" si="3661"/>
        <v>0</v>
      </c>
      <c r="W2343" s="43">
        <f t="shared" si="3661"/>
        <v>0</v>
      </c>
      <c r="X2343" s="43">
        <f t="shared" si="3661"/>
        <v>0</v>
      </c>
      <c r="Y2343" s="43">
        <f t="shared" si="3661"/>
        <v>0</v>
      </c>
      <c r="Z2343" s="43">
        <v>0</v>
      </c>
      <c r="AA2343" s="43">
        <v>0</v>
      </c>
      <c r="AB2343" s="43">
        <f t="shared" ref="AB2343:AQ2343" si="3662">SUM(AB2344)</f>
        <v>0</v>
      </c>
      <c r="AC2343" s="43">
        <f t="shared" si="3662"/>
        <v>0</v>
      </c>
      <c r="AD2343" s="43">
        <f t="shared" si="3662"/>
        <v>0</v>
      </c>
      <c r="AE2343" s="43">
        <f t="shared" si="3662"/>
        <v>0</v>
      </c>
      <c r="AF2343" s="43">
        <f t="shared" si="3662"/>
        <v>0</v>
      </c>
      <c r="AG2343" s="43">
        <f t="shared" si="3662"/>
        <v>0</v>
      </c>
      <c r="AH2343" s="43">
        <f t="shared" si="3662"/>
        <v>0</v>
      </c>
      <c r="AI2343" s="43">
        <f t="shared" si="3662"/>
        <v>0</v>
      </c>
      <c r="AJ2343" s="43">
        <f t="shared" si="3662"/>
        <v>0</v>
      </c>
      <c r="AK2343" s="43">
        <f t="shared" si="3662"/>
        <v>0</v>
      </c>
      <c r="AL2343" s="43">
        <f t="shared" si="3662"/>
        <v>0</v>
      </c>
      <c r="AM2343" s="43">
        <f t="shared" si="3662"/>
        <v>0</v>
      </c>
      <c r="AN2343" s="43">
        <f t="shared" si="3662"/>
        <v>0</v>
      </c>
      <c r="AO2343" s="43">
        <f t="shared" si="3662"/>
        <v>0</v>
      </c>
      <c r="AP2343" s="43">
        <f t="shared" si="3662"/>
        <v>0</v>
      </c>
      <c r="AQ2343" s="43">
        <f t="shared" si="3662"/>
        <v>0</v>
      </c>
      <c r="AR2343" s="43">
        <v>0</v>
      </c>
      <c r="AS2343" s="43">
        <v>0</v>
      </c>
      <c r="AT2343" s="43">
        <f t="shared" ref="AT2343:BI2343" si="3663">SUM(AT2344)</f>
        <v>4000000</v>
      </c>
      <c r="AU2343" s="43">
        <f t="shared" si="3663"/>
        <v>0</v>
      </c>
      <c r="AV2343" s="43">
        <f t="shared" si="3663"/>
        <v>0</v>
      </c>
      <c r="AW2343" s="43">
        <f t="shared" si="3663"/>
        <v>0</v>
      </c>
      <c r="AX2343" s="43">
        <f t="shared" si="3663"/>
        <v>0</v>
      </c>
      <c r="AY2343" s="43">
        <f t="shared" si="3663"/>
        <v>0</v>
      </c>
      <c r="AZ2343" s="43">
        <f t="shared" si="3663"/>
        <v>4000000</v>
      </c>
      <c r="BA2343" s="43">
        <f t="shared" si="3663"/>
        <v>466362</v>
      </c>
      <c r="BB2343" s="43">
        <f t="shared" si="3663"/>
        <v>253474</v>
      </c>
      <c r="BC2343" s="43">
        <f t="shared" si="3663"/>
        <v>235458</v>
      </c>
      <c r="BD2343" s="43">
        <f t="shared" si="3663"/>
        <v>239709</v>
      </c>
      <c r="BE2343" s="43">
        <f t="shared" si="3663"/>
        <v>246448</v>
      </c>
      <c r="BF2343" s="43">
        <f t="shared" si="3663"/>
        <v>244228</v>
      </c>
      <c r="BG2343" s="43">
        <f t="shared" si="3663"/>
        <v>243971</v>
      </c>
      <c r="BH2343" s="43">
        <f t="shared" si="3663"/>
        <v>241971</v>
      </c>
      <c r="BI2343" s="43">
        <f t="shared" si="3663"/>
        <v>244073</v>
      </c>
      <c r="BJ2343" s="43">
        <v>2415694</v>
      </c>
      <c r="BK2343" s="43">
        <v>1584306</v>
      </c>
    </row>
    <row r="2344" spans="1:63" s="26" customFormat="1" ht="22.5" x14ac:dyDescent="0.25">
      <c r="A2344" s="31" t="s">
        <v>720</v>
      </c>
      <c r="B2344" s="31" t="s">
        <v>1548</v>
      </c>
      <c r="C2344" s="31" t="s">
        <v>1536</v>
      </c>
      <c r="D2344" s="68" t="s">
        <v>1549</v>
      </c>
      <c r="E2344" s="114" t="s">
        <v>1541</v>
      </c>
      <c r="F2344" s="114" t="s">
        <v>0</v>
      </c>
      <c r="G2344" s="32" t="s">
        <v>0</v>
      </c>
      <c r="H2344" s="32" t="s">
        <v>43</v>
      </c>
      <c r="I2344" s="44">
        <f>SUM(I2345:I2346)</f>
        <v>61200</v>
      </c>
      <c r="J2344" s="44">
        <f t="shared" ref="J2344:Y2344" si="3664">SUM(J2345:J2346)</f>
        <v>0</v>
      </c>
      <c r="K2344" s="44">
        <f t="shared" si="3664"/>
        <v>0</v>
      </c>
      <c r="L2344" s="44">
        <f t="shared" si="3664"/>
        <v>0</v>
      </c>
      <c r="M2344" s="44">
        <f t="shared" si="3664"/>
        <v>0</v>
      </c>
      <c r="N2344" s="44">
        <f t="shared" si="3664"/>
        <v>0</v>
      </c>
      <c r="O2344" s="44">
        <f t="shared" si="3664"/>
        <v>0</v>
      </c>
      <c r="P2344" s="44">
        <f t="shared" ref="P2344" si="3665">SUM(P2345:P2346)</f>
        <v>0</v>
      </c>
      <c r="Q2344" s="44">
        <f t="shared" si="3664"/>
        <v>0</v>
      </c>
      <c r="R2344" s="44">
        <f t="shared" si="3664"/>
        <v>0</v>
      </c>
      <c r="S2344" s="44">
        <f t="shared" si="3664"/>
        <v>0</v>
      </c>
      <c r="T2344" s="44">
        <f t="shared" si="3664"/>
        <v>0</v>
      </c>
      <c r="U2344" s="44">
        <f t="shared" si="3664"/>
        <v>0</v>
      </c>
      <c r="V2344" s="44">
        <f t="shared" si="3664"/>
        <v>0</v>
      </c>
      <c r="W2344" s="44">
        <f t="shared" si="3664"/>
        <v>0</v>
      </c>
      <c r="X2344" s="44">
        <f t="shared" si="3664"/>
        <v>0</v>
      </c>
      <c r="Y2344" s="44">
        <f t="shared" si="3664"/>
        <v>0</v>
      </c>
      <c r="Z2344" s="44">
        <v>0</v>
      </c>
      <c r="AA2344" s="44">
        <v>0</v>
      </c>
      <c r="AB2344" s="44">
        <f t="shared" ref="AB2344:AQ2344" si="3666">SUM(AB2345:AB2346)</f>
        <v>0</v>
      </c>
      <c r="AC2344" s="44">
        <f t="shared" si="3666"/>
        <v>0</v>
      </c>
      <c r="AD2344" s="44">
        <f t="shared" si="3666"/>
        <v>0</v>
      </c>
      <c r="AE2344" s="44">
        <f t="shared" si="3666"/>
        <v>0</v>
      </c>
      <c r="AF2344" s="44">
        <f t="shared" si="3666"/>
        <v>0</v>
      </c>
      <c r="AG2344" s="44">
        <f t="shared" si="3666"/>
        <v>0</v>
      </c>
      <c r="AH2344" s="44">
        <f t="shared" ref="AH2344" si="3667">SUM(AH2345:AH2346)</f>
        <v>0</v>
      </c>
      <c r="AI2344" s="44">
        <f t="shared" si="3666"/>
        <v>0</v>
      </c>
      <c r="AJ2344" s="44">
        <f t="shared" si="3666"/>
        <v>0</v>
      </c>
      <c r="AK2344" s="44">
        <f t="shared" si="3666"/>
        <v>0</v>
      </c>
      <c r="AL2344" s="44">
        <f t="shared" si="3666"/>
        <v>0</v>
      </c>
      <c r="AM2344" s="44">
        <f t="shared" si="3666"/>
        <v>0</v>
      </c>
      <c r="AN2344" s="44">
        <f t="shared" si="3666"/>
        <v>0</v>
      </c>
      <c r="AO2344" s="44">
        <f t="shared" si="3666"/>
        <v>0</v>
      </c>
      <c r="AP2344" s="44">
        <f t="shared" si="3666"/>
        <v>0</v>
      </c>
      <c r="AQ2344" s="44">
        <f t="shared" si="3666"/>
        <v>0</v>
      </c>
      <c r="AR2344" s="44">
        <v>0</v>
      </c>
      <c r="AS2344" s="44">
        <v>0</v>
      </c>
      <c r="AT2344" s="44">
        <f t="shared" ref="AT2344:BI2344" si="3668">SUM(AT2345:AT2346)</f>
        <v>4000000</v>
      </c>
      <c r="AU2344" s="44">
        <f t="shared" si="3668"/>
        <v>0</v>
      </c>
      <c r="AV2344" s="44">
        <f t="shared" si="3668"/>
        <v>0</v>
      </c>
      <c r="AW2344" s="44">
        <f t="shared" si="3668"/>
        <v>0</v>
      </c>
      <c r="AX2344" s="44">
        <f t="shared" si="3668"/>
        <v>0</v>
      </c>
      <c r="AY2344" s="44">
        <f t="shared" si="3668"/>
        <v>0</v>
      </c>
      <c r="AZ2344" s="44">
        <f t="shared" ref="AZ2344" si="3669">SUM(AZ2345:AZ2346)</f>
        <v>4000000</v>
      </c>
      <c r="BA2344" s="44">
        <f t="shared" si="3668"/>
        <v>466362</v>
      </c>
      <c r="BB2344" s="44">
        <f t="shared" si="3668"/>
        <v>253474</v>
      </c>
      <c r="BC2344" s="44">
        <f t="shared" si="3668"/>
        <v>235458</v>
      </c>
      <c r="BD2344" s="44">
        <f t="shared" si="3668"/>
        <v>239709</v>
      </c>
      <c r="BE2344" s="44">
        <f t="shared" si="3668"/>
        <v>246448</v>
      </c>
      <c r="BF2344" s="44">
        <f t="shared" si="3668"/>
        <v>244228</v>
      </c>
      <c r="BG2344" s="44">
        <f t="shared" si="3668"/>
        <v>243971</v>
      </c>
      <c r="BH2344" s="44">
        <f t="shared" si="3668"/>
        <v>241971</v>
      </c>
      <c r="BI2344" s="44">
        <f t="shared" si="3668"/>
        <v>244073</v>
      </c>
      <c r="BJ2344" s="44">
        <v>2415694</v>
      </c>
      <c r="BK2344" s="44">
        <v>1584306</v>
      </c>
    </row>
    <row r="2345" spans="1:63" s="26" customFormat="1" x14ac:dyDescent="0.25">
      <c r="A2345" s="31" t="s">
        <v>720</v>
      </c>
      <c r="B2345" s="31" t="s">
        <v>1548</v>
      </c>
      <c r="C2345" s="31" t="s">
        <v>1536</v>
      </c>
      <c r="D2345" s="68" t="s">
        <v>1549</v>
      </c>
      <c r="E2345" s="120">
        <v>614200</v>
      </c>
      <c r="F2345" s="68" t="s">
        <v>0</v>
      </c>
      <c r="G2345" s="37" t="s">
        <v>0</v>
      </c>
      <c r="H2345" s="37" t="s">
        <v>62</v>
      </c>
      <c r="I2345" s="47">
        <f>SUM(I2393)</f>
        <v>0</v>
      </c>
      <c r="J2345" s="47">
        <f t="shared" ref="J2345:Y2345" si="3670">SUM(J2393)</f>
        <v>0</v>
      </c>
      <c r="K2345" s="47">
        <f t="shared" si="3670"/>
        <v>0</v>
      </c>
      <c r="L2345" s="47">
        <f t="shared" si="3670"/>
        <v>0</v>
      </c>
      <c r="M2345" s="47">
        <f t="shared" si="3670"/>
        <v>0</v>
      </c>
      <c r="N2345" s="47">
        <f t="shared" si="3670"/>
        <v>0</v>
      </c>
      <c r="O2345" s="47">
        <f t="shared" si="3670"/>
        <v>0</v>
      </c>
      <c r="P2345" s="47">
        <f t="shared" ref="P2345" si="3671">SUM(P2393)</f>
        <v>0</v>
      </c>
      <c r="Q2345" s="47">
        <f t="shared" si="3670"/>
        <v>0</v>
      </c>
      <c r="R2345" s="47">
        <f t="shared" si="3670"/>
        <v>0</v>
      </c>
      <c r="S2345" s="47">
        <f t="shared" si="3670"/>
        <v>0</v>
      </c>
      <c r="T2345" s="47">
        <f t="shared" si="3670"/>
        <v>0</v>
      </c>
      <c r="U2345" s="47">
        <f t="shared" si="3670"/>
        <v>0</v>
      </c>
      <c r="V2345" s="47">
        <f t="shared" si="3670"/>
        <v>0</v>
      </c>
      <c r="W2345" s="47">
        <f t="shared" si="3670"/>
        <v>0</v>
      </c>
      <c r="X2345" s="47">
        <f t="shared" si="3670"/>
        <v>0</v>
      </c>
      <c r="Y2345" s="47">
        <f t="shared" si="3670"/>
        <v>0</v>
      </c>
      <c r="Z2345" s="47">
        <v>0</v>
      </c>
      <c r="AA2345" s="47">
        <v>0</v>
      </c>
      <c r="AB2345" s="47">
        <f t="shared" ref="AB2345:AQ2345" si="3672">SUM(AB2393)</f>
        <v>0</v>
      </c>
      <c r="AC2345" s="47">
        <f t="shared" si="3672"/>
        <v>0</v>
      </c>
      <c r="AD2345" s="47">
        <f t="shared" si="3672"/>
        <v>0</v>
      </c>
      <c r="AE2345" s="47">
        <f t="shared" si="3672"/>
        <v>0</v>
      </c>
      <c r="AF2345" s="47">
        <f t="shared" si="3672"/>
        <v>0</v>
      </c>
      <c r="AG2345" s="47">
        <f t="shared" si="3672"/>
        <v>0</v>
      </c>
      <c r="AH2345" s="47">
        <f t="shared" ref="AH2345" si="3673">SUM(AH2393)</f>
        <v>0</v>
      </c>
      <c r="AI2345" s="47">
        <f t="shared" si="3672"/>
        <v>0</v>
      </c>
      <c r="AJ2345" s="47">
        <f t="shared" si="3672"/>
        <v>0</v>
      </c>
      <c r="AK2345" s="47">
        <f t="shared" si="3672"/>
        <v>0</v>
      </c>
      <c r="AL2345" s="47">
        <f t="shared" si="3672"/>
        <v>0</v>
      </c>
      <c r="AM2345" s="47">
        <f t="shared" si="3672"/>
        <v>0</v>
      </c>
      <c r="AN2345" s="47">
        <f t="shared" si="3672"/>
        <v>0</v>
      </c>
      <c r="AO2345" s="47">
        <f t="shared" si="3672"/>
        <v>0</v>
      </c>
      <c r="AP2345" s="47">
        <f t="shared" si="3672"/>
        <v>0</v>
      </c>
      <c r="AQ2345" s="47">
        <f t="shared" si="3672"/>
        <v>0</v>
      </c>
      <c r="AR2345" s="47">
        <v>0</v>
      </c>
      <c r="AS2345" s="47">
        <v>0</v>
      </c>
      <c r="AT2345" s="47">
        <f t="shared" ref="AT2345:BI2345" si="3674">SUM(AT2393)</f>
        <v>4000000</v>
      </c>
      <c r="AU2345" s="47">
        <f t="shared" si="3674"/>
        <v>0</v>
      </c>
      <c r="AV2345" s="47">
        <f t="shared" si="3674"/>
        <v>0</v>
      </c>
      <c r="AW2345" s="47">
        <f t="shared" si="3674"/>
        <v>0</v>
      </c>
      <c r="AX2345" s="47">
        <f t="shared" si="3674"/>
        <v>0</v>
      </c>
      <c r="AY2345" s="47">
        <f t="shared" si="3674"/>
        <v>0</v>
      </c>
      <c r="AZ2345" s="47">
        <f t="shared" ref="AZ2345" si="3675">SUM(AZ2393)</f>
        <v>4000000</v>
      </c>
      <c r="BA2345" s="47">
        <f t="shared" si="3674"/>
        <v>466362</v>
      </c>
      <c r="BB2345" s="47">
        <f t="shared" si="3674"/>
        <v>253474</v>
      </c>
      <c r="BC2345" s="47">
        <f t="shared" si="3674"/>
        <v>235458</v>
      </c>
      <c r="BD2345" s="47">
        <f t="shared" si="3674"/>
        <v>239709</v>
      </c>
      <c r="BE2345" s="47">
        <f t="shared" si="3674"/>
        <v>246448</v>
      </c>
      <c r="BF2345" s="47">
        <f t="shared" si="3674"/>
        <v>244228</v>
      </c>
      <c r="BG2345" s="47">
        <f t="shared" si="3674"/>
        <v>243971</v>
      </c>
      <c r="BH2345" s="47">
        <f t="shared" si="3674"/>
        <v>241971</v>
      </c>
      <c r="BI2345" s="47">
        <f t="shared" si="3674"/>
        <v>244073</v>
      </c>
      <c r="BJ2345" s="47">
        <v>2415694</v>
      </c>
      <c r="BK2345" s="47">
        <v>1584306</v>
      </c>
    </row>
    <row r="2346" spans="1:63" s="26" customFormat="1" x14ac:dyDescent="0.25">
      <c r="A2346" s="31" t="s">
        <v>720</v>
      </c>
      <c r="B2346" s="31" t="s">
        <v>1548</v>
      </c>
      <c r="C2346" s="31" t="s">
        <v>1536</v>
      </c>
      <c r="D2346" s="68" t="s">
        <v>1549</v>
      </c>
      <c r="E2346" s="120" t="s">
        <v>48</v>
      </c>
      <c r="F2346" s="68" t="s">
        <v>0</v>
      </c>
      <c r="G2346" s="37" t="s">
        <v>0</v>
      </c>
      <c r="H2346" s="37" t="s">
        <v>47</v>
      </c>
      <c r="I2346" s="47">
        <f>SUM(I2394,I2439,I2484,I2530,I2576,I2622)</f>
        <v>61200</v>
      </c>
      <c r="J2346" s="47">
        <f>SUM(J2394,J2439,J2484,J2530,J2576,J2622)</f>
        <v>0</v>
      </c>
      <c r="K2346" s="47">
        <f t="shared" ref="K2346:Y2346" si="3676">SUM(K2394,K2439,K2484,K2530,K2576,K2622)</f>
        <v>0</v>
      </c>
      <c r="L2346" s="47">
        <f t="shared" si="3676"/>
        <v>0</v>
      </c>
      <c r="M2346" s="47">
        <f t="shared" si="3676"/>
        <v>0</v>
      </c>
      <c r="N2346" s="47">
        <f t="shared" si="3676"/>
        <v>0</v>
      </c>
      <c r="O2346" s="47">
        <f t="shared" si="3676"/>
        <v>0</v>
      </c>
      <c r="P2346" s="47">
        <f t="shared" ref="P2346" si="3677">SUM(P2394,P2439,P2484,P2530,P2576,P2622)</f>
        <v>0</v>
      </c>
      <c r="Q2346" s="47">
        <f t="shared" si="3676"/>
        <v>0</v>
      </c>
      <c r="R2346" s="47">
        <f t="shared" si="3676"/>
        <v>0</v>
      </c>
      <c r="S2346" s="47">
        <f t="shared" si="3676"/>
        <v>0</v>
      </c>
      <c r="T2346" s="47">
        <f t="shared" si="3676"/>
        <v>0</v>
      </c>
      <c r="U2346" s="47">
        <f t="shared" si="3676"/>
        <v>0</v>
      </c>
      <c r="V2346" s="47">
        <f t="shared" si="3676"/>
        <v>0</v>
      </c>
      <c r="W2346" s="47">
        <f t="shared" si="3676"/>
        <v>0</v>
      </c>
      <c r="X2346" s="47">
        <f t="shared" si="3676"/>
        <v>0</v>
      </c>
      <c r="Y2346" s="47">
        <f t="shared" si="3676"/>
        <v>0</v>
      </c>
      <c r="Z2346" s="47">
        <v>0</v>
      </c>
      <c r="AA2346" s="47">
        <v>0</v>
      </c>
      <c r="AB2346" s="47">
        <f>SUM(AB2394,AB2439,AB2484,AB2530,AB2576,AB2622)</f>
        <v>0</v>
      </c>
      <c r="AC2346" s="47">
        <f t="shared" ref="AC2346:AQ2346" si="3678">SUM(AC2394,AC2439,AC2484,AC2530,AC2576,AC2622)</f>
        <v>0</v>
      </c>
      <c r="AD2346" s="47">
        <f t="shared" si="3678"/>
        <v>0</v>
      </c>
      <c r="AE2346" s="47">
        <f t="shared" si="3678"/>
        <v>0</v>
      </c>
      <c r="AF2346" s="47">
        <f t="shared" si="3678"/>
        <v>0</v>
      </c>
      <c r="AG2346" s="47">
        <f t="shared" si="3678"/>
        <v>0</v>
      </c>
      <c r="AH2346" s="47">
        <f t="shared" ref="AH2346" si="3679">SUM(AH2394,AH2439,AH2484,AH2530,AH2576,AH2622)</f>
        <v>0</v>
      </c>
      <c r="AI2346" s="47">
        <f t="shared" si="3678"/>
        <v>0</v>
      </c>
      <c r="AJ2346" s="47">
        <f t="shared" si="3678"/>
        <v>0</v>
      </c>
      <c r="AK2346" s="47">
        <f t="shared" si="3678"/>
        <v>0</v>
      </c>
      <c r="AL2346" s="47">
        <f t="shared" si="3678"/>
        <v>0</v>
      </c>
      <c r="AM2346" s="47">
        <f t="shared" si="3678"/>
        <v>0</v>
      </c>
      <c r="AN2346" s="47">
        <f t="shared" si="3678"/>
        <v>0</v>
      </c>
      <c r="AO2346" s="47">
        <f t="shared" si="3678"/>
        <v>0</v>
      </c>
      <c r="AP2346" s="47">
        <f t="shared" si="3678"/>
        <v>0</v>
      </c>
      <c r="AQ2346" s="47">
        <f t="shared" si="3678"/>
        <v>0</v>
      </c>
      <c r="AR2346" s="47">
        <v>0</v>
      </c>
      <c r="AS2346" s="47">
        <v>0</v>
      </c>
      <c r="AT2346" s="47">
        <f>SUM(AT2394,AT2439,AT2484,AT2530,AT2576,AT2622)</f>
        <v>0</v>
      </c>
      <c r="AU2346" s="47">
        <f t="shared" ref="AU2346:BI2346" si="3680">SUM(AU2394,AU2439,AU2484,AU2530,AU2576,AU2622)</f>
        <v>0</v>
      </c>
      <c r="AV2346" s="47">
        <f t="shared" si="3680"/>
        <v>0</v>
      </c>
      <c r="AW2346" s="47">
        <f t="shared" si="3680"/>
        <v>0</v>
      </c>
      <c r="AX2346" s="47">
        <f t="shared" si="3680"/>
        <v>0</v>
      </c>
      <c r="AY2346" s="47">
        <f t="shared" si="3680"/>
        <v>0</v>
      </c>
      <c r="AZ2346" s="47">
        <f t="shared" ref="AZ2346" si="3681">SUM(AZ2394,AZ2439,AZ2484,AZ2530,AZ2576,AZ2622)</f>
        <v>0</v>
      </c>
      <c r="BA2346" s="47">
        <f t="shared" si="3680"/>
        <v>0</v>
      </c>
      <c r="BB2346" s="47">
        <f t="shared" si="3680"/>
        <v>0</v>
      </c>
      <c r="BC2346" s="47">
        <f t="shared" si="3680"/>
        <v>0</v>
      </c>
      <c r="BD2346" s="47">
        <f t="shared" si="3680"/>
        <v>0</v>
      </c>
      <c r="BE2346" s="47">
        <f t="shared" si="3680"/>
        <v>0</v>
      </c>
      <c r="BF2346" s="47">
        <f t="shared" si="3680"/>
        <v>0</v>
      </c>
      <c r="BG2346" s="47">
        <f t="shared" si="3680"/>
        <v>0</v>
      </c>
      <c r="BH2346" s="47">
        <f t="shared" si="3680"/>
        <v>0</v>
      </c>
      <c r="BI2346" s="47">
        <f t="shared" si="3680"/>
        <v>0</v>
      </c>
      <c r="BJ2346" s="47">
        <v>0</v>
      </c>
      <c r="BK2346" s="47">
        <v>0</v>
      </c>
    </row>
    <row r="2347" spans="1:63" s="26" customFormat="1" ht="33.75" x14ac:dyDescent="0.25">
      <c r="A2347" s="30" t="s">
        <v>0</v>
      </c>
      <c r="B2347" s="30" t="s">
        <v>0</v>
      </c>
      <c r="C2347" s="30" t="s">
        <v>0</v>
      </c>
      <c r="D2347" s="114" t="s">
        <v>0</v>
      </c>
      <c r="E2347" s="114" t="s">
        <v>0</v>
      </c>
      <c r="F2347" s="114" t="s">
        <v>0</v>
      </c>
      <c r="G2347" s="32" t="s">
        <v>0</v>
      </c>
      <c r="H2347" s="34" t="s">
        <v>49</v>
      </c>
      <c r="I2347" s="43">
        <f>SUM(I2348)</f>
        <v>200500</v>
      </c>
      <c r="J2347" s="43">
        <f t="shared" ref="J2347:Y2347" si="3682">SUM(J2348)</f>
        <v>0</v>
      </c>
      <c r="K2347" s="43">
        <f t="shared" si="3682"/>
        <v>0</v>
      </c>
      <c r="L2347" s="43">
        <f t="shared" si="3682"/>
        <v>0</v>
      </c>
      <c r="M2347" s="43">
        <f t="shared" si="3682"/>
        <v>0</v>
      </c>
      <c r="N2347" s="43">
        <f t="shared" si="3682"/>
        <v>0</v>
      </c>
      <c r="O2347" s="43">
        <f t="shared" si="3682"/>
        <v>0</v>
      </c>
      <c r="P2347" s="43">
        <f t="shared" si="3682"/>
        <v>0</v>
      </c>
      <c r="Q2347" s="43">
        <f t="shared" si="3682"/>
        <v>0</v>
      </c>
      <c r="R2347" s="43">
        <f t="shared" si="3682"/>
        <v>0</v>
      </c>
      <c r="S2347" s="43">
        <f t="shared" si="3682"/>
        <v>0</v>
      </c>
      <c r="T2347" s="43">
        <f t="shared" si="3682"/>
        <v>0</v>
      </c>
      <c r="U2347" s="43">
        <f t="shared" si="3682"/>
        <v>0</v>
      </c>
      <c r="V2347" s="43">
        <f t="shared" si="3682"/>
        <v>0</v>
      </c>
      <c r="W2347" s="43">
        <f t="shared" si="3682"/>
        <v>0</v>
      </c>
      <c r="X2347" s="43">
        <f t="shared" si="3682"/>
        <v>0</v>
      </c>
      <c r="Y2347" s="43">
        <f t="shared" si="3682"/>
        <v>0</v>
      </c>
      <c r="Z2347" s="43">
        <v>0</v>
      </c>
      <c r="AA2347" s="43">
        <v>0</v>
      </c>
      <c r="AB2347" s="43">
        <f t="shared" ref="AB2347:AQ2347" si="3683">SUM(AB2348)</f>
        <v>5000</v>
      </c>
      <c r="AC2347" s="43">
        <f t="shared" si="3683"/>
        <v>0</v>
      </c>
      <c r="AD2347" s="43">
        <f t="shared" si="3683"/>
        <v>0</v>
      </c>
      <c r="AE2347" s="43">
        <f t="shared" si="3683"/>
        <v>0</v>
      </c>
      <c r="AF2347" s="43">
        <f t="shared" si="3683"/>
        <v>0</v>
      </c>
      <c r="AG2347" s="43">
        <f t="shared" si="3683"/>
        <v>0</v>
      </c>
      <c r="AH2347" s="43">
        <f t="shared" si="3683"/>
        <v>5000</v>
      </c>
      <c r="AI2347" s="43">
        <f t="shared" si="3683"/>
        <v>0</v>
      </c>
      <c r="AJ2347" s="43">
        <f t="shared" si="3683"/>
        <v>0</v>
      </c>
      <c r="AK2347" s="43">
        <f t="shared" si="3683"/>
        <v>0</v>
      </c>
      <c r="AL2347" s="43">
        <f t="shared" si="3683"/>
        <v>0</v>
      </c>
      <c r="AM2347" s="43">
        <f t="shared" si="3683"/>
        <v>0</v>
      </c>
      <c r="AN2347" s="43">
        <f t="shared" si="3683"/>
        <v>0</v>
      </c>
      <c r="AO2347" s="43">
        <f t="shared" si="3683"/>
        <v>0</v>
      </c>
      <c r="AP2347" s="43">
        <f t="shared" si="3683"/>
        <v>0</v>
      </c>
      <c r="AQ2347" s="43">
        <f t="shared" si="3683"/>
        <v>0</v>
      </c>
      <c r="AR2347" s="43">
        <v>0</v>
      </c>
      <c r="AS2347" s="43">
        <v>5000</v>
      </c>
      <c r="AT2347" s="43">
        <f t="shared" ref="AT2347:BI2347" si="3684">SUM(AT2348)</f>
        <v>20000</v>
      </c>
      <c r="AU2347" s="43">
        <f t="shared" si="3684"/>
        <v>15008</v>
      </c>
      <c r="AV2347" s="43">
        <f t="shared" si="3684"/>
        <v>0</v>
      </c>
      <c r="AW2347" s="43">
        <f t="shared" si="3684"/>
        <v>35000</v>
      </c>
      <c r="AX2347" s="43">
        <f t="shared" si="3684"/>
        <v>0</v>
      </c>
      <c r="AY2347" s="43">
        <f t="shared" si="3684"/>
        <v>0</v>
      </c>
      <c r="AZ2347" s="43">
        <f t="shared" si="3684"/>
        <v>70008</v>
      </c>
      <c r="BA2347" s="43">
        <f t="shared" si="3684"/>
        <v>0</v>
      </c>
      <c r="BB2347" s="43">
        <f t="shared" si="3684"/>
        <v>0</v>
      </c>
      <c r="BC2347" s="43">
        <f t="shared" si="3684"/>
        <v>15008</v>
      </c>
      <c r="BD2347" s="43">
        <f t="shared" si="3684"/>
        <v>5000</v>
      </c>
      <c r="BE2347" s="43">
        <f t="shared" si="3684"/>
        <v>30000</v>
      </c>
      <c r="BF2347" s="43">
        <f t="shared" si="3684"/>
        <v>0</v>
      </c>
      <c r="BG2347" s="43">
        <f t="shared" si="3684"/>
        <v>5000</v>
      </c>
      <c r="BH2347" s="43">
        <f t="shared" si="3684"/>
        <v>5000</v>
      </c>
      <c r="BI2347" s="43">
        <f t="shared" si="3684"/>
        <v>0</v>
      </c>
      <c r="BJ2347" s="43">
        <v>60008</v>
      </c>
      <c r="BK2347" s="43">
        <v>10000</v>
      </c>
    </row>
    <row r="2348" spans="1:63" s="26" customFormat="1" x14ac:dyDescent="0.25">
      <c r="A2348" s="31" t="s">
        <v>720</v>
      </c>
      <c r="B2348" s="31" t="s">
        <v>1548</v>
      </c>
      <c r="C2348" s="31" t="s">
        <v>1536</v>
      </c>
      <c r="D2348" s="68" t="s">
        <v>1549</v>
      </c>
      <c r="E2348" s="114" t="s">
        <v>1542</v>
      </c>
      <c r="F2348" s="114" t="s">
        <v>0</v>
      </c>
      <c r="G2348" s="32" t="s">
        <v>0</v>
      </c>
      <c r="H2348" s="32" t="s">
        <v>51</v>
      </c>
      <c r="I2348" s="44">
        <f>SUM(I2349:I2351)</f>
        <v>200500</v>
      </c>
      <c r="J2348" s="44">
        <f t="shared" ref="J2348:Y2348" si="3685">SUM(J2349:J2351)</f>
        <v>0</v>
      </c>
      <c r="K2348" s="44">
        <f t="shared" si="3685"/>
        <v>0</v>
      </c>
      <c r="L2348" s="44">
        <f t="shared" si="3685"/>
        <v>0</v>
      </c>
      <c r="M2348" s="44">
        <f t="shared" si="3685"/>
        <v>0</v>
      </c>
      <c r="N2348" s="44">
        <f t="shared" si="3685"/>
        <v>0</v>
      </c>
      <c r="O2348" s="44">
        <f t="shared" si="3685"/>
        <v>0</v>
      </c>
      <c r="P2348" s="44">
        <f t="shared" ref="P2348" si="3686">SUM(P2349:P2351)</f>
        <v>0</v>
      </c>
      <c r="Q2348" s="44">
        <f t="shared" si="3685"/>
        <v>0</v>
      </c>
      <c r="R2348" s="44">
        <f t="shared" si="3685"/>
        <v>0</v>
      </c>
      <c r="S2348" s="44">
        <f t="shared" si="3685"/>
        <v>0</v>
      </c>
      <c r="T2348" s="44">
        <f t="shared" si="3685"/>
        <v>0</v>
      </c>
      <c r="U2348" s="44">
        <f t="shared" si="3685"/>
        <v>0</v>
      </c>
      <c r="V2348" s="44">
        <f t="shared" si="3685"/>
        <v>0</v>
      </c>
      <c r="W2348" s="44">
        <f t="shared" si="3685"/>
        <v>0</v>
      </c>
      <c r="X2348" s="44">
        <f t="shared" si="3685"/>
        <v>0</v>
      </c>
      <c r="Y2348" s="44">
        <f t="shared" si="3685"/>
        <v>0</v>
      </c>
      <c r="Z2348" s="44">
        <v>0</v>
      </c>
      <c r="AA2348" s="44">
        <v>0</v>
      </c>
      <c r="AB2348" s="44">
        <f t="shared" ref="AB2348:AQ2348" si="3687">SUM(AB2349:AB2351)</f>
        <v>5000</v>
      </c>
      <c r="AC2348" s="44">
        <f t="shared" si="3687"/>
        <v>0</v>
      </c>
      <c r="AD2348" s="44">
        <f t="shared" si="3687"/>
        <v>0</v>
      </c>
      <c r="AE2348" s="44">
        <f t="shared" si="3687"/>
        <v>0</v>
      </c>
      <c r="AF2348" s="44">
        <f t="shared" si="3687"/>
        <v>0</v>
      </c>
      <c r="AG2348" s="44">
        <f t="shared" si="3687"/>
        <v>0</v>
      </c>
      <c r="AH2348" s="44">
        <f t="shared" ref="AH2348" si="3688">SUM(AH2349:AH2351)</f>
        <v>5000</v>
      </c>
      <c r="AI2348" s="44">
        <f t="shared" si="3687"/>
        <v>0</v>
      </c>
      <c r="AJ2348" s="44">
        <f t="shared" si="3687"/>
        <v>0</v>
      </c>
      <c r="AK2348" s="44">
        <f t="shared" si="3687"/>
        <v>0</v>
      </c>
      <c r="AL2348" s="44">
        <f t="shared" si="3687"/>
        <v>0</v>
      </c>
      <c r="AM2348" s="44">
        <f t="shared" si="3687"/>
        <v>0</v>
      </c>
      <c r="AN2348" s="44">
        <f t="shared" si="3687"/>
        <v>0</v>
      </c>
      <c r="AO2348" s="44">
        <f t="shared" si="3687"/>
        <v>0</v>
      </c>
      <c r="AP2348" s="44">
        <f t="shared" si="3687"/>
        <v>0</v>
      </c>
      <c r="AQ2348" s="44">
        <f t="shared" si="3687"/>
        <v>0</v>
      </c>
      <c r="AR2348" s="44">
        <v>0</v>
      </c>
      <c r="AS2348" s="44">
        <v>5000</v>
      </c>
      <c r="AT2348" s="44">
        <f t="shared" ref="AT2348:BI2348" si="3689">SUM(AT2349:AT2351)</f>
        <v>20000</v>
      </c>
      <c r="AU2348" s="44">
        <f t="shared" si="3689"/>
        <v>15008</v>
      </c>
      <c r="AV2348" s="44">
        <f t="shared" si="3689"/>
        <v>0</v>
      </c>
      <c r="AW2348" s="44">
        <f t="shared" si="3689"/>
        <v>35000</v>
      </c>
      <c r="AX2348" s="44">
        <f t="shared" si="3689"/>
        <v>0</v>
      </c>
      <c r="AY2348" s="44">
        <f t="shared" si="3689"/>
        <v>0</v>
      </c>
      <c r="AZ2348" s="44">
        <f t="shared" ref="AZ2348" si="3690">SUM(AZ2349:AZ2351)</f>
        <v>70008</v>
      </c>
      <c r="BA2348" s="44">
        <f t="shared" si="3689"/>
        <v>0</v>
      </c>
      <c r="BB2348" s="44">
        <f t="shared" si="3689"/>
        <v>0</v>
      </c>
      <c r="BC2348" s="44">
        <f t="shared" si="3689"/>
        <v>15008</v>
      </c>
      <c r="BD2348" s="44">
        <f t="shared" si="3689"/>
        <v>5000</v>
      </c>
      <c r="BE2348" s="44">
        <f t="shared" si="3689"/>
        <v>30000</v>
      </c>
      <c r="BF2348" s="44">
        <f t="shared" si="3689"/>
        <v>0</v>
      </c>
      <c r="BG2348" s="44">
        <f t="shared" si="3689"/>
        <v>5000</v>
      </c>
      <c r="BH2348" s="44">
        <f t="shared" si="3689"/>
        <v>5000</v>
      </c>
      <c r="BI2348" s="44">
        <f t="shared" si="3689"/>
        <v>0</v>
      </c>
      <c r="BJ2348" s="44">
        <v>60008</v>
      </c>
      <c r="BK2348" s="44">
        <v>10000</v>
      </c>
    </row>
    <row r="2349" spans="1:63" s="26" customFormat="1" x14ac:dyDescent="0.25">
      <c r="A2349" s="31" t="s">
        <v>720</v>
      </c>
      <c r="B2349" s="31" t="s">
        <v>1548</v>
      </c>
      <c r="C2349" s="31" t="s">
        <v>1536</v>
      </c>
      <c r="D2349" s="68" t="s">
        <v>1549</v>
      </c>
      <c r="E2349" s="120" t="s">
        <v>54</v>
      </c>
      <c r="F2349" s="68" t="s">
        <v>0</v>
      </c>
      <c r="G2349" s="37" t="s">
        <v>0</v>
      </c>
      <c r="H2349" s="37" t="s">
        <v>53</v>
      </c>
      <c r="I2349" s="47">
        <f>SUM(I2399,I2442,I2533,I2581,I2627)</f>
        <v>154300</v>
      </c>
      <c r="J2349" s="47">
        <f t="shared" ref="J2349:Y2349" si="3691">SUM(J2399,J2442,J2533,J2581,J2627,J2487)</f>
        <v>0</v>
      </c>
      <c r="K2349" s="47">
        <f t="shared" si="3691"/>
        <v>0</v>
      </c>
      <c r="L2349" s="47">
        <f t="shared" si="3691"/>
        <v>0</v>
      </c>
      <c r="M2349" s="47">
        <f t="shared" si="3691"/>
        <v>0</v>
      </c>
      <c r="N2349" s="47">
        <f t="shared" si="3691"/>
        <v>0</v>
      </c>
      <c r="O2349" s="47">
        <f t="shared" si="3691"/>
        <v>0</v>
      </c>
      <c r="P2349" s="47">
        <f t="shared" ref="P2349" si="3692">SUM(P2399,P2442,P2533,P2581,P2627,P2487)</f>
        <v>0</v>
      </c>
      <c r="Q2349" s="47">
        <f t="shared" si="3691"/>
        <v>0</v>
      </c>
      <c r="R2349" s="47">
        <f t="shared" si="3691"/>
        <v>0</v>
      </c>
      <c r="S2349" s="47">
        <f t="shared" si="3691"/>
        <v>0</v>
      </c>
      <c r="T2349" s="47">
        <f t="shared" si="3691"/>
        <v>0</v>
      </c>
      <c r="U2349" s="47">
        <f t="shared" si="3691"/>
        <v>0</v>
      </c>
      <c r="V2349" s="47">
        <f t="shared" si="3691"/>
        <v>0</v>
      </c>
      <c r="W2349" s="47">
        <f t="shared" si="3691"/>
        <v>0</v>
      </c>
      <c r="X2349" s="47">
        <f t="shared" si="3691"/>
        <v>0</v>
      </c>
      <c r="Y2349" s="47">
        <f t="shared" si="3691"/>
        <v>0</v>
      </c>
      <c r="Z2349" s="47">
        <v>0</v>
      </c>
      <c r="AA2349" s="47">
        <v>0</v>
      </c>
      <c r="AB2349" s="47">
        <f t="shared" ref="AB2349:AQ2349" si="3693">SUM(AB2399,AB2442,AB2533,AB2581,AB2627,AB2487)</f>
        <v>5000</v>
      </c>
      <c r="AC2349" s="47">
        <f t="shared" si="3693"/>
        <v>0</v>
      </c>
      <c r="AD2349" s="47">
        <f t="shared" si="3693"/>
        <v>0</v>
      </c>
      <c r="AE2349" s="47">
        <f t="shared" si="3693"/>
        <v>0</v>
      </c>
      <c r="AF2349" s="47">
        <f t="shared" si="3693"/>
        <v>0</v>
      </c>
      <c r="AG2349" s="47">
        <f t="shared" si="3693"/>
        <v>0</v>
      </c>
      <c r="AH2349" s="47">
        <f t="shared" ref="AH2349" si="3694">SUM(AH2399,AH2442,AH2533,AH2581,AH2627,AH2487)</f>
        <v>5000</v>
      </c>
      <c r="AI2349" s="47">
        <f t="shared" si="3693"/>
        <v>0</v>
      </c>
      <c r="AJ2349" s="47">
        <f t="shared" si="3693"/>
        <v>0</v>
      </c>
      <c r="AK2349" s="47">
        <f t="shared" si="3693"/>
        <v>0</v>
      </c>
      <c r="AL2349" s="47">
        <f t="shared" si="3693"/>
        <v>0</v>
      </c>
      <c r="AM2349" s="47">
        <f t="shared" si="3693"/>
        <v>0</v>
      </c>
      <c r="AN2349" s="47">
        <f t="shared" si="3693"/>
        <v>0</v>
      </c>
      <c r="AO2349" s="47">
        <f t="shared" si="3693"/>
        <v>0</v>
      </c>
      <c r="AP2349" s="47">
        <f t="shared" si="3693"/>
        <v>0</v>
      </c>
      <c r="AQ2349" s="47">
        <f t="shared" si="3693"/>
        <v>0</v>
      </c>
      <c r="AR2349" s="47">
        <v>0</v>
      </c>
      <c r="AS2349" s="47">
        <v>5000</v>
      </c>
      <c r="AT2349" s="47">
        <f t="shared" ref="AT2349:BI2349" si="3695">SUM(AT2399,AT2442,AT2533,AT2581,AT2627,AT2487)</f>
        <v>15000</v>
      </c>
      <c r="AU2349" s="47">
        <f t="shared" si="3695"/>
        <v>15008</v>
      </c>
      <c r="AV2349" s="47">
        <f t="shared" si="3695"/>
        <v>0</v>
      </c>
      <c r="AW2349" s="47">
        <f t="shared" si="3695"/>
        <v>35000</v>
      </c>
      <c r="AX2349" s="47">
        <f t="shared" si="3695"/>
        <v>0</v>
      </c>
      <c r="AY2349" s="47">
        <f t="shared" si="3695"/>
        <v>0</v>
      </c>
      <c r="AZ2349" s="47">
        <f t="shared" ref="AZ2349" si="3696">SUM(AZ2399,AZ2442,AZ2533,AZ2581,AZ2627,AZ2487)</f>
        <v>65008</v>
      </c>
      <c r="BA2349" s="47">
        <f t="shared" si="3695"/>
        <v>0</v>
      </c>
      <c r="BB2349" s="47">
        <f t="shared" si="3695"/>
        <v>0</v>
      </c>
      <c r="BC2349" s="47">
        <f t="shared" si="3695"/>
        <v>15008</v>
      </c>
      <c r="BD2349" s="47">
        <f t="shared" si="3695"/>
        <v>5000</v>
      </c>
      <c r="BE2349" s="47">
        <f t="shared" si="3695"/>
        <v>30000</v>
      </c>
      <c r="BF2349" s="47">
        <f t="shared" si="3695"/>
        <v>0</v>
      </c>
      <c r="BG2349" s="47">
        <f t="shared" si="3695"/>
        <v>5000</v>
      </c>
      <c r="BH2349" s="47">
        <f t="shared" si="3695"/>
        <v>5000</v>
      </c>
      <c r="BI2349" s="47">
        <f t="shared" si="3695"/>
        <v>0</v>
      </c>
      <c r="BJ2349" s="47">
        <v>60008</v>
      </c>
      <c r="BK2349" s="47">
        <v>5000</v>
      </c>
    </row>
    <row r="2350" spans="1:63" s="26" customFormat="1" x14ac:dyDescent="0.25">
      <c r="A2350" s="31" t="s">
        <v>720</v>
      </c>
      <c r="B2350" s="31" t="s">
        <v>1548</v>
      </c>
      <c r="C2350" s="31" t="s">
        <v>1536</v>
      </c>
      <c r="D2350" s="68" t="s">
        <v>1549</v>
      </c>
      <c r="E2350" s="120" t="s">
        <v>71</v>
      </c>
      <c r="F2350" s="68" t="s">
        <v>0</v>
      </c>
      <c r="G2350" s="37" t="s">
        <v>0</v>
      </c>
      <c r="H2350" s="37" t="s">
        <v>70</v>
      </c>
      <c r="I2350" s="47">
        <f>SUM(I2443,I2582)</f>
        <v>1100</v>
      </c>
      <c r="J2350" s="47">
        <f>SUM(J2443,J2582)</f>
        <v>0</v>
      </c>
      <c r="K2350" s="47">
        <f t="shared" ref="K2350:Y2350" si="3697">SUM(K2443,K2582)</f>
        <v>0</v>
      </c>
      <c r="L2350" s="47">
        <f t="shared" si="3697"/>
        <v>0</v>
      </c>
      <c r="M2350" s="47">
        <f t="shared" si="3697"/>
        <v>0</v>
      </c>
      <c r="N2350" s="47">
        <f t="shared" si="3697"/>
        <v>0</v>
      </c>
      <c r="O2350" s="47">
        <f t="shared" si="3697"/>
        <v>0</v>
      </c>
      <c r="P2350" s="47">
        <f t="shared" ref="P2350" si="3698">SUM(P2443,P2582)</f>
        <v>0</v>
      </c>
      <c r="Q2350" s="47">
        <f t="shared" si="3697"/>
        <v>0</v>
      </c>
      <c r="R2350" s="47">
        <f t="shared" si="3697"/>
        <v>0</v>
      </c>
      <c r="S2350" s="47">
        <f t="shared" si="3697"/>
        <v>0</v>
      </c>
      <c r="T2350" s="47">
        <f t="shared" si="3697"/>
        <v>0</v>
      </c>
      <c r="U2350" s="47">
        <f t="shared" si="3697"/>
        <v>0</v>
      </c>
      <c r="V2350" s="47">
        <f t="shared" si="3697"/>
        <v>0</v>
      </c>
      <c r="W2350" s="47">
        <f t="shared" si="3697"/>
        <v>0</v>
      </c>
      <c r="X2350" s="47">
        <f t="shared" si="3697"/>
        <v>0</v>
      </c>
      <c r="Y2350" s="47">
        <f t="shared" si="3697"/>
        <v>0</v>
      </c>
      <c r="Z2350" s="47">
        <v>0</v>
      </c>
      <c r="AA2350" s="47">
        <v>0</v>
      </c>
      <c r="AB2350" s="47">
        <f>SUM(AB2443,AB2582)</f>
        <v>0</v>
      </c>
      <c r="AC2350" s="47">
        <f t="shared" ref="AC2350:AQ2350" si="3699">SUM(AC2443,AC2582)</f>
        <v>0</v>
      </c>
      <c r="AD2350" s="47">
        <f t="shared" si="3699"/>
        <v>0</v>
      </c>
      <c r="AE2350" s="47">
        <f t="shared" si="3699"/>
        <v>0</v>
      </c>
      <c r="AF2350" s="47">
        <f t="shared" si="3699"/>
        <v>0</v>
      </c>
      <c r="AG2350" s="47">
        <f t="shared" si="3699"/>
        <v>0</v>
      </c>
      <c r="AH2350" s="47">
        <f t="shared" ref="AH2350" si="3700">SUM(AH2443,AH2582)</f>
        <v>0</v>
      </c>
      <c r="AI2350" s="47">
        <f t="shared" si="3699"/>
        <v>0</v>
      </c>
      <c r="AJ2350" s="47">
        <f t="shared" si="3699"/>
        <v>0</v>
      </c>
      <c r="AK2350" s="47">
        <f t="shared" si="3699"/>
        <v>0</v>
      </c>
      <c r="AL2350" s="47">
        <f t="shared" si="3699"/>
        <v>0</v>
      </c>
      <c r="AM2350" s="47">
        <f t="shared" si="3699"/>
        <v>0</v>
      </c>
      <c r="AN2350" s="47">
        <f t="shared" si="3699"/>
        <v>0</v>
      </c>
      <c r="AO2350" s="47">
        <f t="shared" si="3699"/>
        <v>0</v>
      </c>
      <c r="AP2350" s="47">
        <f t="shared" si="3699"/>
        <v>0</v>
      </c>
      <c r="AQ2350" s="47">
        <f t="shared" si="3699"/>
        <v>0</v>
      </c>
      <c r="AR2350" s="47">
        <v>0</v>
      </c>
      <c r="AS2350" s="47">
        <v>0</v>
      </c>
      <c r="AT2350" s="47">
        <f>SUM(AT2443,AT2582)</f>
        <v>0</v>
      </c>
      <c r="AU2350" s="47">
        <f t="shared" ref="AU2350:BI2350" si="3701">SUM(AU2443,AU2582)</f>
        <v>0</v>
      </c>
      <c r="AV2350" s="47">
        <f t="shared" si="3701"/>
        <v>0</v>
      </c>
      <c r="AW2350" s="47">
        <f t="shared" si="3701"/>
        <v>0</v>
      </c>
      <c r="AX2350" s="47">
        <f t="shared" si="3701"/>
        <v>0</v>
      </c>
      <c r="AY2350" s="47">
        <f t="shared" si="3701"/>
        <v>0</v>
      </c>
      <c r="AZ2350" s="47">
        <f t="shared" ref="AZ2350" si="3702">SUM(AZ2443,AZ2582)</f>
        <v>0</v>
      </c>
      <c r="BA2350" s="47">
        <f t="shared" si="3701"/>
        <v>0</v>
      </c>
      <c r="BB2350" s="47">
        <f t="shared" si="3701"/>
        <v>0</v>
      </c>
      <c r="BC2350" s="47">
        <f t="shared" si="3701"/>
        <v>0</v>
      </c>
      <c r="BD2350" s="47">
        <f t="shared" si="3701"/>
        <v>0</v>
      </c>
      <c r="BE2350" s="47">
        <f t="shared" si="3701"/>
        <v>0</v>
      </c>
      <c r="BF2350" s="47">
        <f t="shared" si="3701"/>
        <v>0</v>
      </c>
      <c r="BG2350" s="47">
        <f t="shared" si="3701"/>
        <v>0</v>
      </c>
      <c r="BH2350" s="47">
        <f t="shared" si="3701"/>
        <v>0</v>
      </c>
      <c r="BI2350" s="47">
        <f t="shared" si="3701"/>
        <v>0</v>
      </c>
      <c r="BJ2350" s="47">
        <v>0</v>
      </c>
      <c r="BK2350" s="47">
        <v>0</v>
      </c>
    </row>
    <row r="2351" spans="1:63" s="26" customFormat="1" x14ac:dyDescent="0.25">
      <c r="A2351" s="31" t="s">
        <v>720</v>
      </c>
      <c r="B2351" s="31" t="s">
        <v>1548</v>
      </c>
      <c r="C2351" s="31" t="s">
        <v>1536</v>
      </c>
      <c r="D2351" s="68" t="s">
        <v>1549</v>
      </c>
      <c r="E2351" s="120" t="s">
        <v>111</v>
      </c>
      <c r="F2351" s="68" t="s">
        <v>0</v>
      </c>
      <c r="G2351" s="37" t="s">
        <v>0</v>
      </c>
      <c r="H2351" s="37" t="s">
        <v>110</v>
      </c>
      <c r="I2351" s="47">
        <f>SUM(I2400,I2534,I2583)</f>
        <v>45100</v>
      </c>
      <c r="J2351" s="47">
        <f t="shared" ref="J2351:Y2351" si="3703">SUM(J2400,J2534,J2583,J2444,J2488,J2628)</f>
        <v>0</v>
      </c>
      <c r="K2351" s="47">
        <f t="shared" si="3703"/>
        <v>0</v>
      </c>
      <c r="L2351" s="47">
        <f t="shared" si="3703"/>
        <v>0</v>
      </c>
      <c r="M2351" s="47">
        <f t="shared" si="3703"/>
        <v>0</v>
      </c>
      <c r="N2351" s="47">
        <f t="shared" si="3703"/>
        <v>0</v>
      </c>
      <c r="O2351" s="47">
        <f t="shared" si="3703"/>
        <v>0</v>
      </c>
      <c r="P2351" s="47">
        <f t="shared" ref="P2351" si="3704">SUM(P2400,P2534,P2583,P2444,P2488,P2628)</f>
        <v>0</v>
      </c>
      <c r="Q2351" s="47">
        <f t="shared" si="3703"/>
        <v>0</v>
      </c>
      <c r="R2351" s="47">
        <f t="shared" si="3703"/>
        <v>0</v>
      </c>
      <c r="S2351" s="47">
        <f t="shared" si="3703"/>
        <v>0</v>
      </c>
      <c r="T2351" s="47">
        <f t="shared" si="3703"/>
        <v>0</v>
      </c>
      <c r="U2351" s="47">
        <f t="shared" si="3703"/>
        <v>0</v>
      </c>
      <c r="V2351" s="47">
        <f t="shared" si="3703"/>
        <v>0</v>
      </c>
      <c r="W2351" s="47">
        <f t="shared" si="3703"/>
        <v>0</v>
      </c>
      <c r="X2351" s="47">
        <f t="shared" si="3703"/>
        <v>0</v>
      </c>
      <c r="Y2351" s="47">
        <f t="shared" si="3703"/>
        <v>0</v>
      </c>
      <c r="Z2351" s="47">
        <v>0</v>
      </c>
      <c r="AA2351" s="47">
        <v>0</v>
      </c>
      <c r="AB2351" s="47">
        <f t="shared" ref="AB2351:AQ2351" si="3705">SUM(AB2400,AB2534,AB2583,AB2444,AB2488,AB2628)</f>
        <v>0</v>
      </c>
      <c r="AC2351" s="47">
        <f t="shared" si="3705"/>
        <v>0</v>
      </c>
      <c r="AD2351" s="47">
        <f t="shared" si="3705"/>
        <v>0</v>
      </c>
      <c r="AE2351" s="47">
        <f t="shared" si="3705"/>
        <v>0</v>
      </c>
      <c r="AF2351" s="47">
        <f t="shared" si="3705"/>
        <v>0</v>
      </c>
      <c r="AG2351" s="47">
        <f t="shared" si="3705"/>
        <v>0</v>
      </c>
      <c r="AH2351" s="47">
        <f t="shared" ref="AH2351" si="3706">SUM(AH2400,AH2534,AH2583,AH2444,AH2488,AH2628)</f>
        <v>0</v>
      </c>
      <c r="AI2351" s="47">
        <f t="shared" si="3705"/>
        <v>0</v>
      </c>
      <c r="AJ2351" s="47">
        <f t="shared" si="3705"/>
        <v>0</v>
      </c>
      <c r="AK2351" s="47">
        <f t="shared" si="3705"/>
        <v>0</v>
      </c>
      <c r="AL2351" s="47">
        <f t="shared" si="3705"/>
        <v>0</v>
      </c>
      <c r="AM2351" s="47">
        <f t="shared" si="3705"/>
        <v>0</v>
      </c>
      <c r="AN2351" s="47">
        <f t="shared" si="3705"/>
        <v>0</v>
      </c>
      <c r="AO2351" s="47">
        <f t="shared" si="3705"/>
        <v>0</v>
      </c>
      <c r="AP2351" s="47">
        <f t="shared" si="3705"/>
        <v>0</v>
      </c>
      <c r="AQ2351" s="47">
        <f t="shared" si="3705"/>
        <v>0</v>
      </c>
      <c r="AR2351" s="47">
        <v>0</v>
      </c>
      <c r="AS2351" s="47">
        <v>0</v>
      </c>
      <c r="AT2351" s="47">
        <f t="shared" ref="AT2351:BI2351" si="3707">SUM(AT2400,AT2534,AT2583,AT2444,AT2488,AT2628)</f>
        <v>5000</v>
      </c>
      <c r="AU2351" s="47">
        <f t="shared" si="3707"/>
        <v>0</v>
      </c>
      <c r="AV2351" s="47">
        <f t="shared" si="3707"/>
        <v>0</v>
      </c>
      <c r="AW2351" s="47">
        <f t="shared" si="3707"/>
        <v>0</v>
      </c>
      <c r="AX2351" s="47">
        <f t="shared" si="3707"/>
        <v>0</v>
      </c>
      <c r="AY2351" s="47">
        <f t="shared" si="3707"/>
        <v>0</v>
      </c>
      <c r="AZ2351" s="47">
        <f t="shared" ref="AZ2351" si="3708">SUM(AZ2400,AZ2534,AZ2583,AZ2444,AZ2488,AZ2628)</f>
        <v>5000</v>
      </c>
      <c r="BA2351" s="47">
        <f t="shared" si="3707"/>
        <v>0</v>
      </c>
      <c r="BB2351" s="47">
        <f t="shared" si="3707"/>
        <v>0</v>
      </c>
      <c r="BC2351" s="47">
        <f t="shared" si="3707"/>
        <v>0</v>
      </c>
      <c r="BD2351" s="47">
        <f t="shared" si="3707"/>
        <v>0</v>
      </c>
      <c r="BE2351" s="47">
        <f t="shared" si="3707"/>
        <v>0</v>
      </c>
      <c r="BF2351" s="47">
        <f t="shared" si="3707"/>
        <v>0</v>
      </c>
      <c r="BG2351" s="47">
        <f t="shared" si="3707"/>
        <v>0</v>
      </c>
      <c r="BH2351" s="47">
        <f t="shared" si="3707"/>
        <v>0</v>
      </c>
      <c r="BI2351" s="47">
        <f t="shared" si="3707"/>
        <v>0</v>
      </c>
      <c r="BJ2351" s="47">
        <v>0</v>
      </c>
      <c r="BK2351" s="47">
        <v>5000</v>
      </c>
    </row>
    <row r="2352" spans="1:63" s="26" customFormat="1" x14ac:dyDescent="0.25">
      <c r="A2352" s="37" t="s">
        <v>0</v>
      </c>
      <c r="B2352" s="37" t="s">
        <v>0</v>
      </c>
      <c r="C2352" s="37" t="s">
        <v>0</v>
      </c>
      <c r="D2352" s="115" t="s">
        <v>0</v>
      </c>
      <c r="E2352" s="115" t="s">
        <v>0</v>
      </c>
      <c r="F2352" s="115" t="s">
        <v>0</v>
      </c>
      <c r="G2352" s="37" t="s">
        <v>0</v>
      </c>
      <c r="H2352" s="34" t="s">
        <v>1543</v>
      </c>
      <c r="I2352" s="43">
        <f>SUM(I2347,I2343,I2322)</f>
        <v>19972289</v>
      </c>
      <c r="J2352" s="43">
        <f t="shared" ref="J2352:Y2352" si="3709">SUM(J2347,J2343,J2322)</f>
        <v>0</v>
      </c>
      <c r="K2352" s="43">
        <f t="shared" si="3709"/>
        <v>0</v>
      </c>
      <c r="L2352" s="43">
        <f t="shared" si="3709"/>
        <v>0</v>
      </c>
      <c r="M2352" s="43">
        <f t="shared" si="3709"/>
        <v>0</v>
      </c>
      <c r="N2352" s="43">
        <f t="shared" si="3709"/>
        <v>0</v>
      </c>
      <c r="O2352" s="43">
        <f t="shared" si="3709"/>
        <v>0</v>
      </c>
      <c r="P2352" s="43">
        <f t="shared" ref="P2352" si="3710">SUM(P2347,P2343,P2322)</f>
        <v>0</v>
      </c>
      <c r="Q2352" s="43">
        <f t="shared" si="3709"/>
        <v>0</v>
      </c>
      <c r="R2352" s="43">
        <f t="shared" si="3709"/>
        <v>0</v>
      </c>
      <c r="S2352" s="43">
        <f t="shared" si="3709"/>
        <v>0</v>
      </c>
      <c r="T2352" s="43">
        <f t="shared" si="3709"/>
        <v>0</v>
      </c>
      <c r="U2352" s="43">
        <f t="shared" si="3709"/>
        <v>0</v>
      </c>
      <c r="V2352" s="43">
        <f t="shared" si="3709"/>
        <v>0</v>
      </c>
      <c r="W2352" s="43">
        <f t="shared" si="3709"/>
        <v>0</v>
      </c>
      <c r="X2352" s="43">
        <f t="shared" si="3709"/>
        <v>0</v>
      </c>
      <c r="Y2352" s="43">
        <f t="shared" si="3709"/>
        <v>0</v>
      </c>
      <c r="Z2352" s="43">
        <v>0</v>
      </c>
      <c r="AA2352" s="43">
        <v>0</v>
      </c>
      <c r="AB2352" s="43">
        <f t="shared" ref="AB2352:AQ2352" si="3711">SUM(AB2347,AB2343,AB2322)</f>
        <v>50000</v>
      </c>
      <c r="AC2352" s="43">
        <f t="shared" si="3711"/>
        <v>27846</v>
      </c>
      <c r="AD2352" s="43">
        <f t="shared" si="3711"/>
        <v>0</v>
      </c>
      <c r="AE2352" s="43">
        <f t="shared" si="3711"/>
        <v>5200</v>
      </c>
      <c r="AF2352" s="43">
        <f t="shared" si="3711"/>
        <v>0</v>
      </c>
      <c r="AG2352" s="43">
        <f t="shared" si="3711"/>
        <v>0</v>
      </c>
      <c r="AH2352" s="43">
        <f t="shared" ref="AH2352" si="3712">SUM(AH2347,AH2343,AH2322)</f>
        <v>83046</v>
      </c>
      <c r="AI2352" s="43">
        <f t="shared" si="3711"/>
        <v>10800</v>
      </c>
      <c r="AJ2352" s="43">
        <f t="shared" si="3711"/>
        <v>0</v>
      </c>
      <c r="AK2352" s="43">
        <f t="shared" si="3711"/>
        <v>32846</v>
      </c>
      <c r="AL2352" s="43">
        <f t="shared" si="3711"/>
        <v>9200</v>
      </c>
      <c r="AM2352" s="43">
        <f t="shared" si="3711"/>
        <v>0</v>
      </c>
      <c r="AN2352" s="43">
        <f t="shared" si="3711"/>
        <v>0</v>
      </c>
      <c r="AO2352" s="43">
        <f t="shared" si="3711"/>
        <v>0</v>
      </c>
      <c r="AP2352" s="43">
        <f t="shared" si="3711"/>
        <v>0</v>
      </c>
      <c r="AQ2352" s="43">
        <f t="shared" si="3711"/>
        <v>200</v>
      </c>
      <c r="AR2352" s="43">
        <v>53046</v>
      </c>
      <c r="AS2352" s="43">
        <v>30000</v>
      </c>
      <c r="AT2352" s="43">
        <f t="shared" ref="AT2352:BI2352" si="3713">SUM(AT2347,AT2343,AT2322)</f>
        <v>4020000</v>
      </c>
      <c r="AU2352" s="43">
        <f t="shared" si="3713"/>
        <v>620567</v>
      </c>
      <c r="AV2352" s="43">
        <f t="shared" si="3713"/>
        <v>0</v>
      </c>
      <c r="AW2352" s="43">
        <f t="shared" si="3713"/>
        <v>86185</v>
      </c>
      <c r="AX2352" s="43">
        <f t="shared" si="3713"/>
        <v>0</v>
      </c>
      <c r="AY2352" s="43">
        <f t="shared" si="3713"/>
        <v>0</v>
      </c>
      <c r="AZ2352" s="43">
        <f t="shared" ref="AZ2352" si="3714">SUM(AZ2347,AZ2343,AZ2322)</f>
        <v>4726752</v>
      </c>
      <c r="BA2352" s="43">
        <f t="shared" si="3713"/>
        <v>466362</v>
      </c>
      <c r="BB2352" s="43">
        <f t="shared" si="3713"/>
        <v>254659</v>
      </c>
      <c r="BC2352" s="43">
        <f t="shared" si="3713"/>
        <v>856025</v>
      </c>
      <c r="BD2352" s="43">
        <f t="shared" si="3713"/>
        <v>259709</v>
      </c>
      <c r="BE2352" s="43">
        <f t="shared" si="3713"/>
        <v>276448</v>
      </c>
      <c r="BF2352" s="43">
        <f t="shared" si="3713"/>
        <v>244228</v>
      </c>
      <c r="BG2352" s="43">
        <f t="shared" si="3713"/>
        <v>283971</v>
      </c>
      <c r="BH2352" s="43">
        <f t="shared" si="3713"/>
        <v>246971</v>
      </c>
      <c r="BI2352" s="43">
        <f t="shared" si="3713"/>
        <v>244073</v>
      </c>
      <c r="BJ2352" s="43">
        <v>3132446</v>
      </c>
      <c r="BK2352" s="43">
        <v>1594306</v>
      </c>
    </row>
    <row r="2353" spans="1:63" s="26" customFormat="1" ht="15.75" thickBot="1" x14ac:dyDescent="0.3">
      <c r="A2353" s="37" t="s">
        <v>0</v>
      </c>
      <c r="B2353" s="37" t="s">
        <v>0</v>
      </c>
      <c r="C2353" s="37" t="s">
        <v>0</v>
      </c>
      <c r="D2353" s="115" t="s">
        <v>0</v>
      </c>
      <c r="E2353" s="115" t="s">
        <v>0</v>
      </c>
      <c r="F2353" s="115" t="s">
        <v>0</v>
      </c>
      <c r="G2353" s="37" t="s">
        <v>0</v>
      </c>
      <c r="H2353" s="32" t="s">
        <v>55</v>
      </c>
      <c r="I2353" s="44">
        <f>SUM(I2636,I2591,I2545,I2498,I2453,I2408)</f>
        <v>483</v>
      </c>
      <c r="J2353" s="26" t="s">
        <v>0</v>
      </c>
      <c r="Z2353" s="26">
        <v>0</v>
      </c>
      <c r="AB2353" s="26" t="s">
        <v>0</v>
      </c>
      <c r="AR2353" s="26">
        <v>0</v>
      </c>
      <c r="AT2353" s="26" t="s">
        <v>0</v>
      </c>
      <c r="BJ2353" s="26">
        <v>0</v>
      </c>
    </row>
    <row r="2354" spans="1:63" s="26" customFormat="1" ht="69.75" customHeight="1" thickBot="1" x14ac:dyDescent="0.3">
      <c r="A2354" s="139" t="s">
        <v>0</v>
      </c>
      <c r="B2354" s="139" t="s">
        <v>0</v>
      </c>
      <c r="C2354" s="139" t="s">
        <v>0</v>
      </c>
      <c r="D2354" s="142" t="s">
        <v>0</v>
      </c>
      <c r="E2354" s="142" t="s">
        <v>0</v>
      </c>
      <c r="F2354" s="142" t="s">
        <v>0</v>
      </c>
      <c r="G2354" s="145" t="s">
        <v>0</v>
      </c>
      <c r="H2354" s="5" t="s">
        <v>56</v>
      </c>
      <c r="I2354" s="5" t="s">
        <v>9</v>
      </c>
      <c r="J2354" s="94" t="s">
        <v>10</v>
      </c>
      <c r="K2354" s="94" t="s">
        <v>1602</v>
      </c>
      <c r="L2354" s="94" t="s">
        <v>1535</v>
      </c>
      <c r="M2354" s="94" t="s">
        <v>1591</v>
      </c>
      <c r="N2354" s="94" t="s">
        <v>1592</v>
      </c>
      <c r="O2354" s="94" t="s">
        <v>1593</v>
      </c>
      <c r="P2354" s="94" t="s">
        <v>1606</v>
      </c>
      <c r="Q2354" s="94" t="s">
        <v>1603</v>
      </c>
      <c r="R2354" s="94" t="s">
        <v>1594</v>
      </c>
      <c r="S2354" s="94" t="s">
        <v>1595</v>
      </c>
      <c r="T2354" s="94" t="s">
        <v>1596</v>
      </c>
      <c r="U2354" s="94" t="s">
        <v>1597</v>
      </c>
      <c r="V2354" s="94" t="s">
        <v>1598</v>
      </c>
      <c r="W2354" s="94" t="s">
        <v>1599</v>
      </c>
      <c r="X2354" s="94" t="s">
        <v>1604</v>
      </c>
      <c r="Y2354" s="94" t="s">
        <v>1605</v>
      </c>
      <c r="Z2354" s="94" t="s">
        <v>1600</v>
      </c>
      <c r="AA2354" s="94" t="s">
        <v>1601</v>
      </c>
      <c r="AB2354" s="95" t="s">
        <v>11</v>
      </c>
      <c r="AC2354" s="95" t="s">
        <v>1602</v>
      </c>
      <c r="AD2354" s="95" t="s">
        <v>1535</v>
      </c>
      <c r="AE2354" s="95" t="s">
        <v>1591</v>
      </c>
      <c r="AF2354" s="95" t="s">
        <v>1592</v>
      </c>
      <c r="AG2354" s="95" t="s">
        <v>1593</v>
      </c>
      <c r="AH2354" s="95" t="s">
        <v>1607</v>
      </c>
      <c r="AI2354" s="95" t="s">
        <v>1603</v>
      </c>
      <c r="AJ2354" s="95" t="s">
        <v>1594</v>
      </c>
      <c r="AK2354" s="95" t="s">
        <v>1595</v>
      </c>
      <c r="AL2354" s="95" t="s">
        <v>1596</v>
      </c>
      <c r="AM2354" s="95" t="s">
        <v>1597</v>
      </c>
      <c r="AN2354" s="95" t="s">
        <v>1598</v>
      </c>
      <c r="AO2354" s="95" t="s">
        <v>1599</v>
      </c>
      <c r="AP2354" s="95" t="s">
        <v>1604</v>
      </c>
      <c r="AQ2354" s="95" t="s">
        <v>1605</v>
      </c>
      <c r="AR2354" s="95" t="s">
        <v>1600</v>
      </c>
      <c r="AS2354" s="95" t="s">
        <v>1601</v>
      </c>
      <c r="AT2354" s="96" t="s">
        <v>12</v>
      </c>
      <c r="AU2354" s="96" t="s">
        <v>1602</v>
      </c>
      <c r="AV2354" s="96" t="s">
        <v>1535</v>
      </c>
      <c r="AW2354" s="96" t="s">
        <v>1591</v>
      </c>
      <c r="AX2354" s="96" t="s">
        <v>1592</v>
      </c>
      <c r="AY2354" s="96" t="s">
        <v>1593</v>
      </c>
      <c r="AZ2354" s="96" t="s">
        <v>1608</v>
      </c>
      <c r="BA2354" s="96" t="s">
        <v>1603</v>
      </c>
      <c r="BB2354" s="96" t="s">
        <v>1594</v>
      </c>
      <c r="BC2354" s="96" t="s">
        <v>1595</v>
      </c>
      <c r="BD2354" s="96" t="s">
        <v>1596</v>
      </c>
      <c r="BE2354" s="96" t="s">
        <v>1597</v>
      </c>
      <c r="BF2354" s="96" t="s">
        <v>1598</v>
      </c>
      <c r="BG2354" s="96" t="s">
        <v>1599</v>
      </c>
      <c r="BH2354" s="96" t="s">
        <v>1604</v>
      </c>
      <c r="BI2354" s="96" t="s">
        <v>1605</v>
      </c>
      <c r="BJ2354" s="96" t="s">
        <v>1600</v>
      </c>
      <c r="BK2354" s="96" t="s">
        <v>1601</v>
      </c>
    </row>
    <row r="2355" spans="1:63" s="26" customFormat="1" x14ac:dyDescent="0.25">
      <c r="A2355" s="140"/>
      <c r="B2355" s="140"/>
      <c r="C2355" s="140"/>
      <c r="D2355" s="143"/>
      <c r="E2355" s="143"/>
      <c r="F2355" s="143"/>
      <c r="G2355" s="146"/>
      <c r="H2355" s="38" t="s">
        <v>0</v>
      </c>
      <c r="I2355" s="9" t="s">
        <v>13</v>
      </c>
      <c r="J2355" s="9">
        <v>1</v>
      </c>
      <c r="K2355" s="9">
        <v>2</v>
      </c>
      <c r="L2355" s="9">
        <v>3</v>
      </c>
      <c r="M2355" s="9">
        <v>4</v>
      </c>
      <c r="N2355" s="9">
        <v>5</v>
      </c>
      <c r="O2355" s="9">
        <v>6</v>
      </c>
      <c r="P2355" s="9">
        <v>7</v>
      </c>
      <c r="Q2355" s="9">
        <v>8</v>
      </c>
      <c r="R2355" s="9">
        <v>9</v>
      </c>
      <c r="S2355" s="9">
        <v>10</v>
      </c>
      <c r="T2355" s="9">
        <v>11</v>
      </c>
      <c r="U2355" s="9">
        <v>12</v>
      </c>
      <c r="V2355" s="9">
        <v>13</v>
      </c>
      <c r="W2355" s="9">
        <v>14</v>
      </c>
      <c r="X2355" s="9">
        <v>15</v>
      </c>
      <c r="Y2355" s="9">
        <v>16</v>
      </c>
      <c r="Z2355" s="9">
        <v>20</v>
      </c>
      <c r="AA2355" s="9">
        <v>21</v>
      </c>
      <c r="AB2355" s="9">
        <v>1</v>
      </c>
      <c r="AC2355" s="9">
        <v>2</v>
      </c>
      <c r="AD2355" s="9">
        <v>3</v>
      </c>
      <c r="AE2355" s="9">
        <v>4</v>
      </c>
      <c r="AF2355" s="9">
        <v>5</v>
      </c>
      <c r="AG2355" s="9">
        <v>6</v>
      </c>
      <c r="AH2355" s="9">
        <v>7</v>
      </c>
      <c r="AI2355" s="9">
        <v>8</v>
      </c>
      <c r="AJ2355" s="9">
        <v>9</v>
      </c>
      <c r="AK2355" s="9">
        <v>10</v>
      </c>
      <c r="AL2355" s="9">
        <v>11</v>
      </c>
      <c r="AM2355" s="9">
        <v>12</v>
      </c>
      <c r="AN2355" s="9">
        <v>13</v>
      </c>
      <c r="AO2355" s="9">
        <v>14</v>
      </c>
      <c r="AP2355" s="9">
        <v>15</v>
      </c>
      <c r="AQ2355" s="9">
        <v>16</v>
      </c>
      <c r="AR2355" s="9">
        <v>20</v>
      </c>
      <c r="AS2355" s="9">
        <v>21</v>
      </c>
      <c r="AT2355" s="9">
        <v>1</v>
      </c>
      <c r="AU2355" s="9">
        <v>2</v>
      </c>
      <c r="AV2355" s="9">
        <v>3</v>
      </c>
      <c r="AW2355" s="9">
        <v>4</v>
      </c>
      <c r="AX2355" s="9">
        <v>5</v>
      </c>
      <c r="AY2355" s="9">
        <v>6</v>
      </c>
      <c r="AZ2355" s="9">
        <v>7</v>
      </c>
      <c r="BA2355" s="9">
        <v>8</v>
      </c>
      <c r="BB2355" s="9">
        <v>9</v>
      </c>
      <c r="BC2355" s="9">
        <v>10</v>
      </c>
      <c r="BD2355" s="9">
        <v>11</v>
      </c>
      <c r="BE2355" s="9">
        <v>12</v>
      </c>
      <c r="BF2355" s="9">
        <v>13</v>
      </c>
      <c r="BG2355" s="9">
        <v>14</v>
      </c>
      <c r="BH2355" s="9">
        <v>15</v>
      </c>
      <c r="BI2355" s="9">
        <v>16</v>
      </c>
      <c r="BJ2355" s="9">
        <v>20</v>
      </c>
      <c r="BK2355" s="9">
        <v>21</v>
      </c>
    </row>
    <row r="2356" spans="1:63" s="26" customFormat="1" x14ac:dyDescent="0.25">
      <c r="A2356" s="140"/>
      <c r="B2356" s="140"/>
      <c r="C2356" s="140"/>
      <c r="D2356" s="143"/>
      <c r="E2356" s="143"/>
      <c r="F2356" s="143"/>
      <c r="G2356" s="146"/>
      <c r="H2356" s="39" t="s">
        <v>786</v>
      </c>
      <c r="I2356" s="48">
        <f>SUM(I2449)</f>
        <v>4568881</v>
      </c>
      <c r="J2356" s="48">
        <f t="shared" ref="J2356:Y2356" si="3715">SUM(J2449)</f>
        <v>0</v>
      </c>
      <c r="K2356" s="48">
        <f t="shared" si="3715"/>
        <v>0</v>
      </c>
      <c r="L2356" s="48">
        <f t="shared" si="3715"/>
        <v>0</v>
      </c>
      <c r="M2356" s="48">
        <f t="shared" si="3715"/>
        <v>0</v>
      </c>
      <c r="N2356" s="48">
        <f t="shared" si="3715"/>
        <v>0</v>
      </c>
      <c r="O2356" s="48">
        <f t="shared" si="3715"/>
        <v>0</v>
      </c>
      <c r="P2356" s="48">
        <f t="shared" ref="P2356" si="3716">SUM(P2449)</f>
        <v>0</v>
      </c>
      <c r="Q2356" s="48">
        <f t="shared" si="3715"/>
        <v>0</v>
      </c>
      <c r="R2356" s="48">
        <f t="shared" si="3715"/>
        <v>0</v>
      </c>
      <c r="S2356" s="48">
        <f t="shared" si="3715"/>
        <v>0</v>
      </c>
      <c r="T2356" s="48">
        <f t="shared" si="3715"/>
        <v>0</v>
      </c>
      <c r="U2356" s="48">
        <f t="shared" si="3715"/>
        <v>0</v>
      </c>
      <c r="V2356" s="48">
        <f t="shared" si="3715"/>
        <v>0</v>
      </c>
      <c r="W2356" s="48">
        <f t="shared" si="3715"/>
        <v>0</v>
      </c>
      <c r="X2356" s="48">
        <f t="shared" si="3715"/>
        <v>0</v>
      </c>
      <c r="Y2356" s="48">
        <f t="shared" si="3715"/>
        <v>0</v>
      </c>
      <c r="Z2356" s="48">
        <v>0</v>
      </c>
      <c r="AA2356" s="48">
        <v>0</v>
      </c>
      <c r="AB2356" s="48">
        <f t="shared" ref="AB2356:AQ2356" si="3717">SUM(AB2449)</f>
        <v>0</v>
      </c>
      <c r="AC2356" s="48">
        <f t="shared" si="3717"/>
        <v>0</v>
      </c>
      <c r="AD2356" s="48">
        <f t="shared" si="3717"/>
        <v>0</v>
      </c>
      <c r="AE2356" s="48">
        <f t="shared" si="3717"/>
        <v>200</v>
      </c>
      <c r="AF2356" s="48">
        <f t="shared" si="3717"/>
        <v>0</v>
      </c>
      <c r="AG2356" s="48">
        <f t="shared" si="3717"/>
        <v>0</v>
      </c>
      <c r="AH2356" s="48">
        <f t="shared" ref="AH2356" si="3718">SUM(AH2449)</f>
        <v>200</v>
      </c>
      <c r="AI2356" s="48">
        <f t="shared" si="3717"/>
        <v>0</v>
      </c>
      <c r="AJ2356" s="48">
        <f t="shared" si="3717"/>
        <v>0</v>
      </c>
      <c r="AK2356" s="48">
        <f t="shared" si="3717"/>
        <v>0</v>
      </c>
      <c r="AL2356" s="48">
        <f t="shared" si="3717"/>
        <v>0</v>
      </c>
      <c r="AM2356" s="48">
        <f t="shared" si="3717"/>
        <v>0</v>
      </c>
      <c r="AN2356" s="48">
        <f t="shared" si="3717"/>
        <v>0</v>
      </c>
      <c r="AO2356" s="48">
        <f t="shared" si="3717"/>
        <v>0</v>
      </c>
      <c r="AP2356" s="48">
        <f t="shared" si="3717"/>
        <v>0</v>
      </c>
      <c r="AQ2356" s="48">
        <f t="shared" si="3717"/>
        <v>200</v>
      </c>
      <c r="AR2356" s="48">
        <v>200</v>
      </c>
      <c r="AS2356" s="48">
        <v>0</v>
      </c>
      <c r="AT2356" s="48">
        <f t="shared" ref="AT2356:BI2356" si="3719">SUM(AT2449)</f>
        <v>0</v>
      </c>
      <c r="AU2356" s="48">
        <f t="shared" si="3719"/>
        <v>603567</v>
      </c>
      <c r="AV2356" s="48">
        <f t="shared" si="3719"/>
        <v>0</v>
      </c>
      <c r="AW2356" s="48">
        <f t="shared" si="3719"/>
        <v>45000</v>
      </c>
      <c r="AX2356" s="48">
        <f t="shared" si="3719"/>
        <v>0</v>
      </c>
      <c r="AY2356" s="48">
        <f t="shared" si="3719"/>
        <v>0</v>
      </c>
      <c r="AZ2356" s="48">
        <f t="shared" ref="AZ2356" si="3720">SUM(AZ2449)</f>
        <v>648567</v>
      </c>
      <c r="BA2356" s="48">
        <f t="shared" si="3719"/>
        <v>0</v>
      </c>
      <c r="BB2356" s="48">
        <f t="shared" si="3719"/>
        <v>0</v>
      </c>
      <c r="BC2356" s="48">
        <f t="shared" si="3719"/>
        <v>603567</v>
      </c>
      <c r="BD2356" s="48">
        <f t="shared" si="3719"/>
        <v>0</v>
      </c>
      <c r="BE2356" s="48">
        <f t="shared" si="3719"/>
        <v>30000</v>
      </c>
      <c r="BF2356" s="48">
        <f t="shared" si="3719"/>
        <v>0</v>
      </c>
      <c r="BG2356" s="48">
        <f t="shared" si="3719"/>
        <v>15000</v>
      </c>
      <c r="BH2356" s="48">
        <f t="shared" si="3719"/>
        <v>0</v>
      </c>
      <c r="BI2356" s="48">
        <f t="shared" si="3719"/>
        <v>0</v>
      </c>
      <c r="BJ2356" s="48">
        <v>648567</v>
      </c>
      <c r="BK2356" s="48">
        <v>0</v>
      </c>
    </row>
    <row r="2357" spans="1:63" s="26" customFormat="1" x14ac:dyDescent="0.25">
      <c r="A2357" s="140"/>
      <c r="B2357" s="140"/>
      <c r="C2357" s="140"/>
      <c r="D2357" s="143"/>
      <c r="E2357" s="143"/>
      <c r="F2357" s="143"/>
      <c r="G2357" s="146"/>
      <c r="H2357" s="39" t="s">
        <v>762</v>
      </c>
      <c r="I2357" s="48">
        <f>SUM(I2539)</f>
        <v>2969601</v>
      </c>
      <c r="J2357" s="48">
        <f t="shared" ref="J2357:Y2357" si="3721">SUM(J2539)</f>
        <v>0</v>
      </c>
      <c r="K2357" s="48">
        <f t="shared" si="3721"/>
        <v>0</v>
      </c>
      <c r="L2357" s="48">
        <f t="shared" si="3721"/>
        <v>0</v>
      </c>
      <c r="M2357" s="48">
        <f t="shared" si="3721"/>
        <v>0</v>
      </c>
      <c r="N2357" s="48">
        <f t="shared" si="3721"/>
        <v>0</v>
      </c>
      <c r="O2357" s="48">
        <f t="shared" si="3721"/>
        <v>0</v>
      </c>
      <c r="P2357" s="48">
        <f t="shared" ref="P2357" si="3722">SUM(P2539)</f>
        <v>0</v>
      </c>
      <c r="Q2357" s="48">
        <f t="shared" si="3721"/>
        <v>0</v>
      </c>
      <c r="R2357" s="48">
        <f t="shared" si="3721"/>
        <v>0</v>
      </c>
      <c r="S2357" s="48">
        <f t="shared" si="3721"/>
        <v>0</v>
      </c>
      <c r="T2357" s="48">
        <f t="shared" si="3721"/>
        <v>0</v>
      </c>
      <c r="U2357" s="48">
        <f t="shared" si="3721"/>
        <v>0</v>
      </c>
      <c r="V2357" s="48">
        <f t="shared" si="3721"/>
        <v>0</v>
      </c>
      <c r="W2357" s="48">
        <f t="shared" si="3721"/>
        <v>0</v>
      </c>
      <c r="X2357" s="48">
        <f t="shared" si="3721"/>
        <v>0</v>
      </c>
      <c r="Y2357" s="48">
        <f t="shared" si="3721"/>
        <v>0</v>
      </c>
      <c r="Z2357" s="48">
        <v>0</v>
      </c>
      <c r="AA2357" s="48">
        <v>0</v>
      </c>
      <c r="AB2357" s="48">
        <f t="shared" ref="AB2357:AQ2357" si="3723">SUM(AB2539)</f>
        <v>50000</v>
      </c>
      <c r="AC2357" s="48">
        <f t="shared" si="3723"/>
        <v>27846</v>
      </c>
      <c r="AD2357" s="48">
        <f t="shared" si="3723"/>
        <v>0</v>
      </c>
      <c r="AE2357" s="48">
        <f t="shared" si="3723"/>
        <v>0</v>
      </c>
      <c r="AF2357" s="48">
        <f t="shared" si="3723"/>
        <v>0</v>
      </c>
      <c r="AG2357" s="48">
        <f t="shared" si="3723"/>
        <v>0</v>
      </c>
      <c r="AH2357" s="48">
        <f t="shared" ref="AH2357" si="3724">SUM(AH2539)</f>
        <v>77846</v>
      </c>
      <c r="AI2357" s="48">
        <f t="shared" si="3723"/>
        <v>10800</v>
      </c>
      <c r="AJ2357" s="48">
        <f t="shared" si="3723"/>
        <v>0</v>
      </c>
      <c r="AK2357" s="48">
        <f t="shared" si="3723"/>
        <v>27846</v>
      </c>
      <c r="AL2357" s="48">
        <f t="shared" si="3723"/>
        <v>9200</v>
      </c>
      <c r="AM2357" s="48">
        <f t="shared" si="3723"/>
        <v>0</v>
      </c>
      <c r="AN2357" s="48">
        <f t="shared" si="3723"/>
        <v>0</v>
      </c>
      <c r="AO2357" s="48">
        <f t="shared" si="3723"/>
        <v>0</v>
      </c>
      <c r="AP2357" s="48">
        <f t="shared" si="3723"/>
        <v>0</v>
      </c>
      <c r="AQ2357" s="48">
        <f t="shared" si="3723"/>
        <v>0</v>
      </c>
      <c r="AR2357" s="48">
        <v>47846</v>
      </c>
      <c r="AS2357" s="48">
        <v>30000</v>
      </c>
      <c r="AT2357" s="48">
        <f t="shared" ref="AT2357:BI2357" si="3725">SUM(AT2539)</f>
        <v>5000</v>
      </c>
      <c r="AU2357" s="48">
        <f t="shared" si="3725"/>
        <v>17000</v>
      </c>
      <c r="AV2357" s="48">
        <f t="shared" si="3725"/>
        <v>0</v>
      </c>
      <c r="AW2357" s="48">
        <f t="shared" si="3725"/>
        <v>0</v>
      </c>
      <c r="AX2357" s="48">
        <f t="shared" si="3725"/>
        <v>0</v>
      </c>
      <c r="AY2357" s="48">
        <f t="shared" si="3725"/>
        <v>0</v>
      </c>
      <c r="AZ2357" s="48">
        <f t="shared" ref="AZ2357" si="3726">SUM(AZ2539)</f>
        <v>22000</v>
      </c>
      <c r="BA2357" s="48">
        <f t="shared" si="3725"/>
        <v>0</v>
      </c>
      <c r="BB2357" s="48">
        <f t="shared" si="3725"/>
        <v>0</v>
      </c>
      <c r="BC2357" s="48">
        <f t="shared" si="3725"/>
        <v>17000</v>
      </c>
      <c r="BD2357" s="48">
        <f t="shared" si="3725"/>
        <v>0</v>
      </c>
      <c r="BE2357" s="48">
        <f t="shared" si="3725"/>
        <v>0</v>
      </c>
      <c r="BF2357" s="48">
        <f t="shared" si="3725"/>
        <v>0</v>
      </c>
      <c r="BG2357" s="48">
        <f t="shared" si="3725"/>
        <v>0</v>
      </c>
      <c r="BH2357" s="48">
        <f t="shared" si="3725"/>
        <v>0</v>
      </c>
      <c r="BI2357" s="48">
        <f t="shared" si="3725"/>
        <v>0</v>
      </c>
      <c r="BJ2357" s="48">
        <v>17000</v>
      </c>
      <c r="BK2357" s="48">
        <v>5000</v>
      </c>
    </row>
    <row r="2358" spans="1:63" s="26" customFormat="1" x14ac:dyDescent="0.25">
      <c r="A2358" s="140"/>
      <c r="B2358" s="140"/>
      <c r="C2358" s="140"/>
      <c r="D2358" s="143"/>
      <c r="E2358" s="143"/>
      <c r="F2358" s="143"/>
      <c r="G2358" s="146"/>
      <c r="H2358" s="39" t="s">
        <v>118</v>
      </c>
      <c r="I2358" s="48">
        <f>SUM(I2405,I2493,I2540,I2588,I2633)</f>
        <v>12433807</v>
      </c>
      <c r="J2358" s="48">
        <f>SUM(J2405,J2493,J2540,J2588,J2633)</f>
        <v>0</v>
      </c>
      <c r="K2358" s="48">
        <f t="shared" ref="K2358:Y2358" si="3727">SUM(K2405,K2493,K2540,K2588,K2633)</f>
        <v>0</v>
      </c>
      <c r="L2358" s="48">
        <f t="shared" si="3727"/>
        <v>0</v>
      </c>
      <c r="M2358" s="48">
        <f t="shared" si="3727"/>
        <v>0</v>
      </c>
      <c r="N2358" s="48">
        <f t="shared" si="3727"/>
        <v>0</v>
      </c>
      <c r="O2358" s="48">
        <f t="shared" si="3727"/>
        <v>0</v>
      </c>
      <c r="P2358" s="48">
        <f t="shared" ref="P2358" si="3728">SUM(P2405,P2493,P2540,P2588,P2633)</f>
        <v>0</v>
      </c>
      <c r="Q2358" s="48">
        <f t="shared" si="3727"/>
        <v>0</v>
      </c>
      <c r="R2358" s="48">
        <f t="shared" si="3727"/>
        <v>0</v>
      </c>
      <c r="S2358" s="48">
        <f t="shared" si="3727"/>
        <v>0</v>
      </c>
      <c r="T2358" s="48">
        <f t="shared" si="3727"/>
        <v>0</v>
      </c>
      <c r="U2358" s="48">
        <f t="shared" si="3727"/>
        <v>0</v>
      </c>
      <c r="V2358" s="48">
        <f t="shared" si="3727"/>
        <v>0</v>
      </c>
      <c r="W2358" s="48">
        <f t="shared" si="3727"/>
        <v>0</v>
      </c>
      <c r="X2358" s="48">
        <f t="shared" si="3727"/>
        <v>0</v>
      </c>
      <c r="Y2358" s="48">
        <f t="shared" si="3727"/>
        <v>0</v>
      </c>
      <c r="Z2358" s="48">
        <v>0</v>
      </c>
      <c r="AA2358" s="48">
        <v>0</v>
      </c>
      <c r="AB2358" s="48">
        <f>SUM(AB2405,AB2493,AB2540,AB2588,AB2633)</f>
        <v>0</v>
      </c>
      <c r="AC2358" s="48">
        <f t="shared" ref="AC2358:AQ2358" si="3729">SUM(AC2405,AC2493,AC2540,AC2588,AC2633)</f>
        <v>0</v>
      </c>
      <c r="AD2358" s="48">
        <f t="shared" si="3729"/>
        <v>0</v>
      </c>
      <c r="AE2358" s="48">
        <f t="shared" si="3729"/>
        <v>5000</v>
      </c>
      <c r="AF2358" s="48">
        <f t="shared" si="3729"/>
        <v>0</v>
      </c>
      <c r="AG2358" s="48">
        <f t="shared" si="3729"/>
        <v>0</v>
      </c>
      <c r="AH2358" s="48">
        <f t="shared" ref="AH2358" si="3730">SUM(AH2405,AH2493,AH2540,AH2588,AH2633)</f>
        <v>5000</v>
      </c>
      <c r="AI2358" s="48">
        <f t="shared" si="3729"/>
        <v>0</v>
      </c>
      <c r="AJ2358" s="48">
        <f t="shared" si="3729"/>
        <v>0</v>
      </c>
      <c r="AK2358" s="48">
        <f t="shared" si="3729"/>
        <v>5000</v>
      </c>
      <c r="AL2358" s="48">
        <f t="shared" si="3729"/>
        <v>0</v>
      </c>
      <c r="AM2358" s="48">
        <f t="shared" si="3729"/>
        <v>0</v>
      </c>
      <c r="AN2358" s="48">
        <f t="shared" si="3729"/>
        <v>0</v>
      </c>
      <c r="AO2358" s="48">
        <f t="shared" si="3729"/>
        <v>0</v>
      </c>
      <c r="AP2358" s="48">
        <f t="shared" si="3729"/>
        <v>0</v>
      </c>
      <c r="AQ2358" s="48">
        <f t="shared" si="3729"/>
        <v>0</v>
      </c>
      <c r="AR2358" s="48">
        <v>5000</v>
      </c>
      <c r="AS2358" s="48">
        <v>0</v>
      </c>
      <c r="AT2358" s="48">
        <f>SUM(AT2405,AT2493,AT2540,AT2588,AT2633)</f>
        <v>4015000</v>
      </c>
      <c r="AU2358" s="48">
        <f t="shared" ref="AU2358:BI2358" si="3731">SUM(AU2405,AU2493,AU2540,AU2588,AU2633)</f>
        <v>0</v>
      </c>
      <c r="AV2358" s="48">
        <f t="shared" si="3731"/>
        <v>0</v>
      </c>
      <c r="AW2358" s="48">
        <f t="shared" si="3731"/>
        <v>41185</v>
      </c>
      <c r="AX2358" s="48">
        <f t="shared" si="3731"/>
        <v>0</v>
      </c>
      <c r="AY2358" s="48">
        <f t="shared" si="3731"/>
        <v>0</v>
      </c>
      <c r="AZ2358" s="48">
        <f t="shared" ref="AZ2358" si="3732">SUM(AZ2405,AZ2493,AZ2540,AZ2588,AZ2633)</f>
        <v>4056185</v>
      </c>
      <c r="BA2358" s="48">
        <f t="shared" si="3731"/>
        <v>466362</v>
      </c>
      <c r="BB2358" s="48">
        <f t="shared" si="3731"/>
        <v>254659</v>
      </c>
      <c r="BC2358" s="48">
        <f t="shared" si="3731"/>
        <v>235458</v>
      </c>
      <c r="BD2358" s="48">
        <f t="shared" si="3731"/>
        <v>259709</v>
      </c>
      <c r="BE2358" s="48">
        <f t="shared" si="3731"/>
        <v>246448</v>
      </c>
      <c r="BF2358" s="48">
        <f t="shared" si="3731"/>
        <v>244228</v>
      </c>
      <c r="BG2358" s="48">
        <f t="shared" si="3731"/>
        <v>268971</v>
      </c>
      <c r="BH2358" s="48">
        <f t="shared" si="3731"/>
        <v>246971</v>
      </c>
      <c r="BI2358" s="48">
        <f t="shared" si="3731"/>
        <v>244073</v>
      </c>
      <c r="BJ2358" s="48">
        <v>2466879</v>
      </c>
      <c r="BK2358" s="48">
        <v>1589306</v>
      </c>
    </row>
    <row r="2359" spans="1:63" s="26" customFormat="1" x14ac:dyDescent="0.25">
      <c r="A2359" s="141"/>
      <c r="B2359" s="141"/>
      <c r="C2359" s="141"/>
      <c r="D2359" s="144"/>
      <c r="E2359" s="144"/>
      <c r="F2359" s="144"/>
      <c r="G2359" s="147"/>
      <c r="H2359" s="41" t="s">
        <v>57</v>
      </c>
      <c r="I2359" s="48">
        <f>SUM(I2356:I2358)</f>
        <v>19972289</v>
      </c>
      <c r="J2359" s="48">
        <f t="shared" ref="J2359:Y2359" si="3733">SUM(J2356:J2358)</f>
        <v>0</v>
      </c>
      <c r="K2359" s="48">
        <f t="shared" si="3733"/>
        <v>0</v>
      </c>
      <c r="L2359" s="48">
        <f t="shared" si="3733"/>
        <v>0</v>
      </c>
      <c r="M2359" s="48">
        <f t="shared" si="3733"/>
        <v>0</v>
      </c>
      <c r="N2359" s="48">
        <f t="shared" si="3733"/>
        <v>0</v>
      </c>
      <c r="O2359" s="48">
        <f t="shared" si="3733"/>
        <v>0</v>
      </c>
      <c r="P2359" s="48">
        <f t="shared" ref="P2359" si="3734">SUM(P2356:P2358)</f>
        <v>0</v>
      </c>
      <c r="Q2359" s="48">
        <f t="shared" si="3733"/>
        <v>0</v>
      </c>
      <c r="R2359" s="48">
        <f t="shared" si="3733"/>
        <v>0</v>
      </c>
      <c r="S2359" s="48">
        <f t="shared" si="3733"/>
        <v>0</v>
      </c>
      <c r="T2359" s="48">
        <f t="shared" si="3733"/>
        <v>0</v>
      </c>
      <c r="U2359" s="48">
        <f t="shared" si="3733"/>
        <v>0</v>
      </c>
      <c r="V2359" s="48">
        <f t="shared" si="3733"/>
        <v>0</v>
      </c>
      <c r="W2359" s="48">
        <f t="shared" si="3733"/>
        <v>0</v>
      </c>
      <c r="X2359" s="48">
        <f t="shared" si="3733"/>
        <v>0</v>
      </c>
      <c r="Y2359" s="48">
        <f t="shared" si="3733"/>
        <v>0</v>
      </c>
      <c r="Z2359" s="48">
        <v>0</v>
      </c>
      <c r="AA2359" s="48">
        <v>0</v>
      </c>
      <c r="AB2359" s="48">
        <f t="shared" ref="AB2359:AQ2359" si="3735">SUM(AB2356:AB2358)</f>
        <v>50000</v>
      </c>
      <c r="AC2359" s="48">
        <f t="shared" si="3735"/>
        <v>27846</v>
      </c>
      <c r="AD2359" s="48">
        <f t="shared" si="3735"/>
        <v>0</v>
      </c>
      <c r="AE2359" s="48">
        <f t="shared" si="3735"/>
        <v>5200</v>
      </c>
      <c r="AF2359" s="48">
        <f t="shared" si="3735"/>
        <v>0</v>
      </c>
      <c r="AG2359" s="48">
        <f t="shared" si="3735"/>
        <v>0</v>
      </c>
      <c r="AH2359" s="48">
        <f t="shared" ref="AH2359" si="3736">SUM(AH2356:AH2358)</f>
        <v>83046</v>
      </c>
      <c r="AI2359" s="48">
        <f t="shared" si="3735"/>
        <v>10800</v>
      </c>
      <c r="AJ2359" s="48">
        <f t="shared" si="3735"/>
        <v>0</v>
      </c>
      <c r="AK2359" s="48">
        <f t="shared" si="3735"/>
        <v>32846</v>
      </c>
      <c r="AL2359" s="48">
        <f t="shared" si="3735"/>
        <v>9200</v>
      </c>
      <c r="AM2359" s="48">
        <f t="shared" si="3735"/>
        <v>0</v>
      </c>
      <c r="AN2359" s="48">
        <f t="shared" si="3735"/>
        <v>0</v>
      </c>
      <c r="AO2359" s="48">
        <f t="shared" si="3735"/>
        <v>0</v>
      </c>
      <c r="AP2359" s="48">
        <f t="shared" si="3735"/>
        <v>0</v>
      </c>
      <c r="AQ2359" s="48">
        <f t="shared" si="3735"/>
        <v>200</v>
      </c>
      <c r="AR2359" s="48">
        <v>53046</v>
      </c>
      <c r="AS2359" s="48">
        <v>30000</v>
      </c>
      <c r="AT2359" s="48">
        <f t="shared" ref="AT2359:BI2359" si="3737">SUM(AT2356:AT2358)</f>
        <v>4020000</v>
      </c>
      <c r="AU2359" s="48">
        <f t="shared" si="3737"/>
        <v>620567</v>
      </c>
      <c r="AV2359" s="48">
        <f t="shared" si="3737"/>
        <v>0</v>
      </c>
      <c r="AW2359" s="48">
        <f t="shared" si="3737"/>
        <v>86185</v>
      </c>
      <c r="AX2359" s="48">
        <f t="shared" si="3737"/>
        <v>0</v>
      </c>
      <c r="AY2359" s="48">
        <f t="shared" si="3737"/>
        <v>0</v>
      </c>
      <c r="AZ2359" s="48">
        <f t="shared" ref="AZ2359" si="3738">SUM(AZ2356:AZ2358)</f>
        <v>4726752</v>
      </c>
      <c r="BA2359" s="48">
        <f t="shared" si="3737"/>
        <v>466362</v>
      </c>
      <c r="BB2359" s="48">
        <f t="shared" si="3737"/>
        <v>254659</v>
      </c>
      <c r="BC2359" s="48">
        <f t="shared" si="3737"/>
        <v>856025</v>
      </c>
      <c r="BD2359" s="48">
        <f t="shared" si="3737"/>
        <v>259709</v>
      </c>
      <c r="BE2359" s="48">
        <f t="shared" si="3737"/>
        <v>276448</v>
      </c>
      <c r="BF2359" s="48">
        <f t="shared" si="3737"/>
        <v>244228</v>
      </c>
      <c r="BG2359" s="48">
        <f t="shared" si="3737"/>
        <v>283971</v>
      </c>
      <c r="BH2359" s="48">
        <f t="shared" si="3737"/>
        <v>246971</v>
      </c>
      <c r="BI2359" s="48">
        <f t="shared" si="3737"/>
        <v>244073</v>
      </c>
      <c r="BJ2359" s="48">
        <v>3132446</v>
      </c>
      <c r="BK2359" s="48">
        <v>1594306</v>
      </c>
    </row>
    <row r="2360" spans="1:63" s="26" customFormat="1" x14ac:dyDescent="0.25">
      <c r="A2360" s="37" t="s">
        <v>0</v>
      </c>
      <c r="B2360" s="37" t="s">
        <v>0</v>
      </c>
      <c r="C2360" s="37" t="s">
        <v>0</v>
      </c>
      <c r="D2360" s="115" t="s">
        <v>0</v>
      </c>
      <c r="E2360" s="115" t="s">
        <v>0</v>
      </c>
      <c r="F2360" s="115" t="s">
        <v>0</v>
      </c>
      <c r="G2360" s="37" t="s">
        <v>0</v>
      </c>
      <c r="H2360" s="42" t="s">
        <v>0</v>
      </c>
      <c r="I2360" s="42"/>
      <c r="J2360" s="42" t="s">
        <v>0</v>
      </c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>
        <v>0</v>
      </c>
      <c r="AA2360" s="42"/>
      <c r="AB2360" s="42" t="s">
        <v>0</v>
      </c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>
        <v>0</v>
      </c>
      <c r="AS2360" s="42"/>
      <c r="AT2360" s="42" t="s">
        <v>0</v>
      </c>
      <c r="AU2360" s="42"/>
      <c r="AV2360" s="42"/>
      <c r="AW2360" s="42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H2360" s="42"/>
      <c r="BI2360" s="42"/>
      <c r="BJ2360" s="42">
        <v>0</v>
      </c>
      <c r="BK2360" s="42"/>
    </row>
    <row r="2361" spans="1:63" s="26" customFormat="1" x14ac:dyDescent="0.25">
      <c r="A2361" s="37" t="s">
        <v>0</v>
      </c>
      <c r="B2361" s="37" t="s">
        <v>0</v>
      </c>
      <c r="C2361" s="37" t="s">
        <v>0</v>
      </c>
      <c r="D2361" s="115" t="s">
        <v>0</v>
      </c>
      <c r="E2361" s="115" t="s">
        <v>0</v>
      </c>
      <c r="F2361" s="115" t="s">
        <v>0</v>
      </c>
      <c r="G2361" s="37" t="s">
        <v>0</v>
      </c>
      <c r="H2361" s="34" t="s">
        <v>1551</v>
      </c>
      <c r="I2361" s="43">
        <f>SUM(I2352)</f>
        <v>19972289</v>
      </c>
      <c r="J2361" s="43">
        <f t="shared" ref="J2361:Y2361" si="3739">SUM(J2352)</f>
        <v>0</v>
      </c>
      <c r="K2361" s="43">
        <f t="shared" si="3739"/>
        <v>0</v>
      </c>
      <c r="L2361" s="43">
        <f t="shared" si="3739"/>
        <v>0</v>
      </c>
      <c r="M2361" s="43">
        <f t="shared" si="3739"/>
        <v>0</v>
      </c>
      <c r="N2361" s="43">
        <f t="shared" si="3739"/>
        <v>0</v>
      </c>
      <c r="O2361" s="43">
        <f t="shared" si="3739"/>
        <v>0</v>
      </c>
      <c r="P2361" s="43">
        <f t="shared" si="3739"/>
        <v>0</v>
      </c>
      <c r="Q2361" s="43">
        <f t="shared" si="3739"/>
        <v>0</v>
      </c>
      <c r="R2361" s="43">
        <f t="shared" si="3739"/>
        <v>0</v>
      </c>
      <c r="S2361" s="43">
        <f t="shared" si="3739"/>
        <v>0</v>
      </c>
      <c r="T2361" s="43">
        <f t="shared" si="3739"/>
        <v>0</v>
      </c>
      <c r="U2361" s="43">
        <f t="shared" si="3739"/>
        <v>0</v>
      </c>
      <c r="V2361" s="43">
        <f t="shared" si="3739"/>
        <v>0</v>
      </c>
      <c r="W2361" s="43">
        <f t="shared" si="3739"/>
        <v>0</v>
      </c>
      <c r="X2361" s="43">
        <f t="shared" si="3739"/>
        <v>0</v>
      </c>
      <c r="Y2361" s="43">
        <f t="shared" si="3739"/>
        <v>0</v>
      </c>
      <c r="Z2361" s="43">
        <v>0</v>
      </c>
      <c r="AA2361" s="43">
        <v>0</v>
      </c>
      <c r="AB2361" s="43">
        <f t="shared" ref="AB2361:AQ2361" si="3740">SUM(AB2352)</f>
        <v>50000</v>
      </c>
      <c r="AC2361" s="43">
        <f t="shared" si="3740"/>
        <v>27846</v>
      </c>
      <c r="AD2361" s="43">
        <f t="shared" si="3740"/>
        <v>0</v>
      </c>
      <c r="AE2361" s="43">
        <f t="shared" si="3740"/>
        <v>5200</v>
      </c>
      <c r="AF2361" s="43">
        <f t="shared" si="3740"/>
        <v>0</v>
      </c>
      <c r="AG2361" s="43">
        <f t="shared" si="3740"/>
        <v>0</v>
      </c>
      <c r="AH2361" s="43">
        <f t="shared" si="3740"/>
        <v>83046</v>
      </c>
      <c r="AI2361" s="43">
        <f t="shared" si="3740"/>
        <v>10800</v>
      </c>
      <c r="AJ2361" s="43">
        <f t="shared" si="3740"/>
        <v>0</v>
      </c>
      <c r="AK2361" s="43">
        <f t="shared" si="3740"/>
        <v>32846</v>
      </c>
      <c r="AL2361" s="43">
        <f t="shared" si="3740"/>
        <v>9200</v>
      </c>
      <c r="AM2361" s="43">
        <f t="shared" si="3740"/>
        <v>0</v>
      </c>
      <c r="AN2361" s="43">
        <f t="shared" si="3740"/>
        <v>0</v>
      </c>
      <c r="AO2361" s="43">
        <f t="shared" si="3740"/>
        <v>0</v>
      </c>
      <c r="AP2361" s="43">
        <f t="shared" si="3740"/>
        <v>0</v>
      </c>
      <c r="AQ2361" s="43">
        <f t="shared" si="3740"/>
        <v>200</v>
      </c>
      <c r="AR2361" s="43">
        <v>53046</v>
      </c>
      <c r="AS2361" s="43">
        <v>30000</v>
      </c>
      <c r="AT2361" s="43">
        <f t="shared" ref="AT2361:BI2361" si="3741">SUM(AT2352)</f>
        <v>4020000</v>
      </c>
      <c r="AU2361" s="43">
        <f t="shared" si="3741"/>
        <v>620567</v>
      </c>
      <c r="AV2361" s="43">
        <f t="shared" si="3741"/>
        <v>0</v>
      </c>
      <c r="AW2361" s="43">
        <f t="shared" si="3741"/>
        <v>86185</v>
      </c>
      <c r="AX2361" s="43">
        <f t="shared" si="3741"/>
        <v>0</v>
      </c>
      <c r="AY2361" s="43">
        <f t="shared" si="3741"/>
        <v>0</v>
      </c>
      <c r="AZ2361" s="43">
        <f t="shared" si="3741"/>
        <v>4726752</v>
      </c>
      <c r="BA2361" s="43">
        <f t="shared" si="3741"/>
        <v>466362</v>
      </c>
      <c r="BB2361" s="43">
        <f t="shared" si="3741"/>
        <v>254659</v>
      </c>
      <c r="BC2361" s="43">
        <f t="shared" si="3741"/>
        <v>856025</v>
      </c>
      <c r="BD2361" s="43">
        <f t="shared" si="3741"/>
        <v>259709</v>
      </c>
      <c r="BE2361" s="43">
        <f t="shared" si="3741"/>
        <v>276448</v>
      </c>
      <c r="BF2361" s="43">
        <f t="shared" si="3741"/>
        <v>244228</v>
      </c>
      <c r="BG2361" s="43">
        <f t="shared" si="3741"/>
        <v>283971</v>
      </c>
      <c r="BH2361" s="43">
        <f t="shared" si="3741"/>
        <v>246971</v>
      </c>
      <c r="BI2361" s="43">
        <f t="shared" si="3741"/>
        <v>244073</v>
      </c>
      <c r="BJ2361" s="43">
        <v>3132446</v>
      </c>
      <c r="BK2361" s="43">
        <v>1594306</v>
      </c>
    </row>
    <row r="2362" spans="1:63" s="26" customFormat="1" x14ac:dyDescent="0.25">
      <c r="A2362" s="37" t="s">
        <v>0</v>
      </c>
      <c r="B2362" s="37" t="s">
        <v>0</v>
      </c>
      <c r="C2362" s="37" t="s">
        <v>0</v>
      </c>
      <c r="D2362" s="115" t="s">
        <v>0</v>
      </c>
      <c r="E2362" s="115" t="s">
        <v>0</v>
      </c>
      <c r="F2362" s="115" t="s">
        <v>0</v>
      </c>
      <c r="G2362" s="37" t="s">
        <v>0</v>
      </c>
      <c r="H2362" s="32" t="s">
        <v>55</v>
      </c>
      <c r="I2362" s="44">
        <f>SUM(I2353)</f>
        <v>483</v>
      </c>
      <c r="J2362" s="44"/>
      <c r="K2362" s="44"/>
      <c r="L2362" s="44"/>
      <c r="M2362" s="44"/>
      <c r="N2362" s="44"/>
      <c r="O2362" s="44"/>
      <c r="P2362" s="44">
        <f t="shared" ref="P2362:P2400" si="3742">J2362+K2362+L2362+M2362+N2362+O2362</f>
        <v>0</v>
      </c>
      <c r="Q2362" s="44"/>
      <c r="R2362" s="44"/>
      <c r="S2362" s="44"/>
      <c r="T2362" s="44"/>
      <c r="U2362" s="44"/>
      <c r="V2362" s="44"/>
      <c r="W2362" s="44"/>
      <c r="X2362" s="44"/>
      <c r="Y2362" s="44"/>
      <c r="Z2362" s="44">
        <v>0</v>
      </c>
      <c r="AA2362" s="44">
        <v>0</v>
      </c>
      <c r="AB2362" s="44"/>
      <c r="AC2362" s="44"/>
      <c r="AD2362" s="44"/>
      <c r="AE2362" s="44"/>
      <c r="AF2362" s="44"/>
      <c r="AG2362" s="44"/>
      <c r="AH2362" s="44">
        <f t="shared" ref="AH2362:AH2400" si="3743">AB2362+AC2362+AD2362+AE2362+AF2362+AG2362</f>
        <v>0</v>
      </c>
      <c r="AI2362" s="44"/>
      <c r="AJ2362" s="44"/>
      <c r="AK2362" s="44"/>
      <c r="AL2362" s="44"/>
      <c r="AM2362" s="44"/>
      <c r="AN2362" s="44"/>
      <c r="AO2362" s="44"/>
      <c r="AP2362" s="44"/>
      <c r="AQ2362" s="44"/>
      <c r="AR2362" s="44">
        <v>0</v>
      </c>
      <c r="AS2362" s="44">
        <v>0</v>
      </c>
      <c r="AT2362" s="44"/>
      <c r="AU2362" s="44"/>
      <c r="AV2362" s="44"/>
      <c r="AW2362" s="44"/>
      <c r="AX2362" s="44"/>
      <c r="AY2362" s="44"/>
      <c r="AZ2362" s="44">
        <f t="shared" ref="AZ2362:AZ2400" si="3744">AT2362+AU2362+AV2362+AW2362+AX2362+AY2362</f>
        <v>0</v>
      </c>
      <c r="BA2362" s="44"/>
      <c r="BB2362" s="44"/>
      <c r="BC2362" s="44"/>
      <c r="BD2362" s="44"/>
      <c r="BE2362" s="44"/>
      <c r="BF2362" s="44"/>
      <c r="BG2362" s="44"/>
      <c r="BH2362" s="44"/>
      <c r="BI2362" s="44"/>
      <c r="BJ2362" s="44">
        <v>0</v>
      </c>
      <c r="BK2362" s="44">
        <v>0</v>
      </c>
    </row>
    <row r="2363" spans="1:63" ht="15.75" thickBot="1" x14ac:dyDescent="0.3">
      <c r="A2363" s="1" t="s">
        <v>720</v>
      </c>
      <c r="B2363" s="1" t="s">
        <v>58</v>
      </c>
      <c r="C2363" s="4" t="s">
        <v>0</v>
      </c>
      <c r="D2363" s="107" t="s">
        <v>0</v>
      </c>
      <c r="E2363" s="106" t="s">
        <v>0</v>
      </c>
      <c r="F2363" s="106" t="s">
        <v>0</v>
      </c>
      <c r="G2363" s="2" t="s">
        <v>0</v>
      </c>
      <c r="H2363" s="2" t="s">
        <v>0</v>
      </c>
      <c r="I2363" s="3" t="s">
        <v>0</v>
      </c>
      <c r="J2363" s="3" t="s">
        <v>0</v>
      </c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>
        <v>0</v>
      </c>
      <c r="AA2363" s="3">
        <v>0</v>
      </c>
      <c r="AB2363" s="3" t="s">
        <v>0</v>
      </c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>
        <v>0</v>
      </c>
      <c r="AS2363" s="3">
        <v>0</v>
      </c>
      <c r="AT2363" s="3" t="s">
        <v>0</v>
      </c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>
        <v>0</v>
      </c>
      <c r="BK2363" s="3">
        <v>0</v>
      </c>
    </row>
    <row r="2364" spans="1:63" ht="69.75" customHeight="1" thickBot="1" x14ac:dyDescent="0.3">
      <c r="A2364" s="5" t="s">
        <v>2</v>
      </c>
      <c r="B2364" s="5" t="s">
        <v>3</v>
      </c>
      <c r="C2364" s="5" t="s">
        <v>4</v>
      </c>
      <c r="D2364" s="108" t="s">
        <v>0</v>
      </c>
      <c r="E2364" s="116" t="s">
        <v>5</v>
      </c>
      <c r="F2364" s="116" t="s">
        <v>6</v>
      </c>
      <c r="G2364" s="5" t="s">
        <v>7</v>
      </c>
      <c r="H2364" s="5" t="s">
        <v>8</v>
      </c>
      <c r="I2364" s="5" t="s">
        <v>9</v>
      </c>
      <c r="J2364" s="94" t="s">
        <v>10</v>
      </c>
      <c r="K2364" s="94" t="s">
        <v>1602</v>
      </c>
      <c r="L2364" s="94" t="s">
        <v>1535</v>
      </c>
      <c r="M2364" s="94" t="s">
        <v>1591</v>
      </c>
      <c r="N2364" s="94" t="s">
        <v>1592</v>
      </c>
      <c r="O2364" s="94" t="s">
        <v>1593</v>
      </c>
      <c r="P2364" s="94" t="s">
        <v>1606</v>
      </c>
      <c r="Q2364" s="94" t="s">
        <v>1603</v>
      </c>
      <c r="R2364" s="94" t="s">
        <v>1594</v>
      </c>
      <c r="S2364" s="94" t="s">
        <v>1595</v>
      </c>
      <c r="T2364" s="94" t="s">
        <v>1596</v>
      </c>
      <c r="U2364" s="94" t="s">
        <v>1597</v>
      </c>
      <c r="V2364" s="94" t="s">
        <v>1598</v>
      </c>
      <c r="W2364" s="94" t="s">
        <v>1599</v>
      </c>
      <c r="X2364" s="94" t="s">
        <v>1604</v>
      </c>
      <c r="Y2364" s="94" t="s">
        <v>1605</v>
      </c>
      <c r="Z2364" s="94" t="s">
        <v>1600</v>
      </c>
      <c r="AA2364" s="94" t="s">
        <v>1601</v>
      </c>
      <c r="AB2364" s="95" t="s">
        <v>11</v>
      </c>
      <c r="AC2364" s="95" t="s">
        <v>1602</v>
      </c>
      <c r="AD2364" s="95" t="s">
        <v>1535</v>
      </c>
      <c r="AE2364" s="95" t="s">
        <v>1591</v>
      </c>
      <c r="AF2364" s="95" t="s">
        <v>1592</v>
      </c>
      <c r="AG2364" s="95" t="s">
        <v>1593</v>
      </c>
      <c r="AH2364" s="95" t="s">
        <v>1607</v>
      </c>
      <c r="AI2364" s="95" t="s">
        <v>1603</v>
      </c>
      <c r="AJ2364" s="95" t="s">
        <v>1594</v>
      </c>
      <c r="AK2364" s="95" t="s">
        <v>1595</v>
      </c>
      <c r="AL2364" s="95" t="s">
        <v>1596</v>
      </c>
      <c r="AM2364" s="95" t="s">
        <v>1597</v>
      </c>
      <c r="AN2364" s="95" t="s">
        <v>1598</v>
      </c>
      <c r="AO2364" s="95" t="s">
        <v>1599</v>
      </c>
      <c r="AP2364" s="95" t="s">
        <v>1604</v>
      </c>
      <c r="AQ2364" s="95" t="s">
        <v>1605</v>
      </c>
      <c r="AR2364" s="95" t="s">
        <v>1600</v>
      </c>
      <c r="AS2364" s="95" t="s">
        <v>1601</v>
      </c>
      <c r="AT2364" s="96" t="s">
        <v>12</v>
      </c>
      <c r="AU2364" s="96" t="s">
        <v>1602</v>
      </c>
      <c r="AV2364" s="96" t="s">
        <v>1535</v>
      </c>
      <c r="AW2364" s="96" t="s">
        <v>1591</v>
      </c>
      <c r="AX2364" s="96" t="s">
        <v>1592</v>
      </c>
      <c r="AY2364" s="96" t="s">
        <v>1593</v>
      </c>
      <c r="AZ2364" s="96" t="s">
        <v>1608</v>
      </c>
      <c r="BA2364" s="96" t="s">
        <v>1603</v>
      </c>
      <c r="BB2364" s="96" t="s">
        <v>1594</v>
      </c>
      <c r="BC2364" s="96" t="s">
        <v>1595</v>
      </c>
      <c r="BD2364" s="96" t="s">
        <v>1596</v>
      </c>
      <c r="BE2364" s="96" t="s">
        <v>1597</v>
      </c>
      <c r="BF2364" s="96" t="s">
        <v>1598</v>
      </c>
      <c r="BG2364" s="96" t="s">
        <v>1599</v>
      </c>
      <c r="BH2364" s="96" t="s">
        <v>1604</v>
      </c>
      <c r="BI2364" s="96" t="s">
        <v>1605</v>
      </c>
      <c r="BJ2364" s="96" t="s">
        <v>1600</v>
      </c>
      <c r="BK2364" s="96" t="s">
        <v>1601</v>
      </c>
    </row>
    <row r="2365" spans="1:63" x14ac:dyDescent="0.25">
      <c r="A2365" s="6" t="s">
        <v>0</v>
      </c>
      <c r="B2365" s="6" t="s">
        <v>0</v>
      </c>
      <c r="C2365" s="6" t="s">
        <v>0</v>
      </c>
      <c r="D2365" s="109" t="s">
        <v>0</v>
      </c>
      <c r="E2365" s="109" t="s">
        <v>0</v>
      </c>
      <c r="F2365" s="125" t="s">
        <v>0</v>
      </c>
      <c r="G2365" s="7" t="s">
        <v>0</v>
      </c>
      <c r="H2365" s="8" t="s">
        <v>0</v>
      </c>
      <c r="I2365" s="9" t="s">
        <v>13</v>
      </c>
      <c r="J2365" s="9">
        <v>1</v>
      </c>
      <c r="K2365" s="9">
        <v>2</v>
      </c>
      <c r="L2365" s="9">
        <v>3</v>
      </c>
      <c r="M2365" s="9">
        <v>4</v>
      </c>
      <c r="N2365" s="9">
        <v>5</v>
      </c>
      <c r="O2365" s="9">
        <v>6</v>
      </c>
      <c r="P2365" s="9">
        <v>7</v>
      </c>
      <c r="Q2365" s="9">
        <v>8</v>
      </c>
      <c r="R2365" s="9">
        <v>9</v>
      </c>
      <c r="S2365" s="9">
        <v>10</v>
      </c>
      <c r="T2365" s="9">
        <v>11</v>
      </c>
      <c r="U2365" s="9">
        <v>12</v>
      </c>
      <c r="V2365" s="9">
        <v>13</v>
      </c>
      <c r="W2365" s="9">
        <v>14</v>
      </c>
      <c r="X2365" s="9">
        <v>15</v>
      </c>
      <c r="Y2365" s="9">
        <v>16</v>
      </c>
      <c r="Z2365" s="9">
        <v>20</v>
      </c>
      <c r="AA2365" s="9">
        <v>21</v>
      </c>
      <c r="AB2365" s="9">
        <v>1</v>
      </c>
      <c r="AC2365" s="9">
        <v>2</v>
      </c>
      <c r="AD2365" s="9">
        <v>3</v>
      </c>
      <c r="AE2365" s="9">
        <v>4</v>
      </c>
      <c r="AF2365" s="9">
        <v>5</v>
      </c>
      <c r="AG2365" s="9">
        <v>6</v>
      </c>
      <c r="AH2365" s="9">
        <v>7</v>
      </c>
      <c r="AI2365" s="9">
        <v>8</v>
      </c>
      <c r="AJ2365" s="9">
        <v>9</v>
      </c>
      <c r="AK2365" s="9">
        <v>10</v>
      </c>
      <c r="AL2365" s="9">
        <v>11</v>
      </c>
      <c r="AM2365" s="9">
        <v>12</v>
      </c>
      <c r="AN2365" s="9">
        <v>13</v>
      </c>
      <c r="AO2365" s="9">
        <v>14</v>
      </c>
      <c r="AP2365" s="9">
        <v>15</v>
      </c>
      <c r="AQ2365" s="9">
        <v>16</v>
      </c>
      <c r="AR2365" s="9">
        <v>20</v>
      </c>
      <c r="AS2365" s="9">
        <v>21</v>
      </c>
      <c r="AT2365" s="9">
        <v>1</v>
      </c>
      <c r="AU2365" s="9">
        <v>2</v>
      </c>
      <c r="AV2365" s="9">
        <v>3</v>
      </c>
      <c r="AW2365" s="9">
        <v>4</v>
      </c>
      <c r="AX2365" s="9">
        <v>5</v>
      </c>
      <c r="AY2365" s="9">
        <v>6</v>
      </c>
      <c r="AZ2365" s="9">
        <v>7</v>
      </c>
      <c r="BA2365" s="9">
        <v>8</v>
      </c>
      <c r="BB2365" s="9">
        <v>9</v>
      </c>
      <c r="BC2365" s="9">
        <v>10</v>
      </c>
      <c r="BD2365" s="9">
        <v>11</v>
      </c>
      <c r="BE2365" s="9">
        <v>12</v>
      </c>
      <c r="BF2365" s="9">
        <v>13</v>
      </c>
      <c r="BG2365" s="9">
        <v>14</v>
      </c>
      <c r="BH2365" s="9">
        <v>15</v>
      </c>
      <c r="BI2365" s="9">
        <v>16</v>
      </c>
      <c r="BJ2365" s="9">
        <v>20</v>
      </c>
      <c r="BK2365" s="9">
        <v>21</v>
      </c>
    </row>
    <row r="2366" spans="1:63" ht="22.5" x14ac:dyDescent="0.25">
      <c r="A2366" s="1" t="s">
        <v>720</v>
      </c>
      <c r="B2366" s="1" t="s">
        <v>58</v>
      </c>
      <c r="C2366" s="4" t="s">
        <v>14</v>
      </c>
      <c r="D2366" s="107" t="s">
        <v>764</v>
      </c>
      <c r="E2366" s="106" t="s">
        <v>0</v>
      </c>
      <c r="F2366" s="106" t="s">
        <v>0</v>
      </c>
      <c r="G2366" s="2" t="s">
        <v>0</v>
      </c>
      <c r="H2366" s="2" t="s">
        <v>765</v>
      </c>
      <c r="I2366" s="3" t="s">
        <v>0</v>
      </c>
      <c r="J2366" s="3" t="s">
        <v>0</v>
      </c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>
        <v>0</v>
      </c>
      <c r="AA2366" s="3">
        <v>0</v>
      </c>
      <c r="AB2366" s="3" t="s">
        <v>0</v>
      </c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>
        <v>0</v>
      </c>
      <c r="AS2366" s="3">
        <v>0</v>
      </c>
      <c r="AT2366" s="3" t="s">
        <v>0</v>
      </c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>
        <v>0</v>
      </c>
      <c r="BK2366" s="3">
        <v>0</v>
      </c>
    </row>
    <row r="2367" spans="1:63" ht="33.75" x14ac:dyDescent="0.25">
      <c r="A2367" s="1" t="s">
        <v>0</v>
      </c>
      <c r="B2367" s="1" t="s">
        <v>0</v>
      </c>
      <c r="C2367" s="1" t="s">
        <v>0</v>
      </c>
      <c r="D2367" s="106" t="s">
        <v>0</v>
      </c>
      <c r="E2367" s="106" t="s">
        <v>0</v>
      </c>
      <c r="F2367" s="106" t="s">
        <v>0</v>
      </c>
      <c r="G2367" s="2" t="s">
        <v>0</v>
      </c>
      <c r="H2367" s="10" t="s">
        <v>15</v>
      </c>
      <c r="I2367" s="11">
        <f>SUM(I2368,I2376,I2378)</f>
        <v>6813805</v>
      </c>
      <c r="J2367" s="11">
        <f t="shared" ref="J2367:Y2367" si="3745">SUM(J2368,J2376,J2378)</f>
        <v>0</v>
      </c>
      <c r="K2367" s="11">
        <f t="shared" si="3745"/>
        <v>0</v>
      </c>
      <c r="L2367" s="11">
        <f t="shared" si="3745"/>
        <v>0</v>
      </c>
      <c r="M2367" s="11">
        <f t="shared" si="3745"/>
        <v>0</v>
      </c>
      <c r="N2367" s="11">
        <f t="shared" si="3745"/>
        <v>0</v>
      </c>
      <c r="O2367" s="11">
        <f t="shared" si="3745"/>
        <v>0</v>
      </c>
      <c r="P2367" s="11">
        <f t="shared" ref="P2367" si="3746">SUM(P2368,P2376,P2378)</f>
        <v>0</v>
      </c>
      <c r="Q2367" s="11">
        <f t="shared" si="3745"/>
        <v>0</v>
      </c>
      <c r="R2367" s="11">
        <f t="shared" si="3745"/>
        <v>0</v>
      </c>
      <c r="S2367" s="11">
        <f t="shared" si="3745"/>
        <v>0</v>
      </c>
      <c r="T2367" s="11">
        <f t="shared" si="3745"/>
        <v>0</v>
      </c>
      <c r="U2367" s="11">
        <f t="shared" si="3745"/>
        <v>0</v>
      </c>
      <c r="V2367" s="11">
        <f t="shared" si="3745"/>
        <v>0</v>
      </c>
      <c r="W2367" s="11">
        <f t="shared" si="3745"/>
        <v>0</v>
      </c>
      <c r="X2367" s="11">
        <f t="shared" si="3745"/>
        <v>0</v>
      </c>
      <c r="Y2367" s="11">
        <f t="shared" si="3745"/>
        <v>0</v>
      </c>
      <c r="Z2367" s="11">
        <v>0</v>
      </c>
      <c r="AA2367" s="11">
        <v>0</v>
      </c>
      <c r="AB2367" s="11">
        <f t="shared" ref="AB2367:AQ2367" si="3747">SUM(AB2368,AB2376,AB2378)</f>
        <v>0</v>
      </c>
      <c r="AC2367" s="11">
        <f t="shared" si="3747"/>
        <v>0</v>
      </c>
      <c r="AD2367" s="11">
        <f t="shared" si="3747"/>
        <v>0</v>
      </c>
      <c r="AE2367" s="11">
        <f t="shared" si="3747"/>
        <v>0</v>
      </c>
      <c r="AF2367" s="11">
        <f t="shared" si="3747"/>
        <v>0</v>
      </c>
      <c r="AG2367" s="11">
        <f t="shared" si="3747"/>
        <v>0</v>
      </c>
      <c r="AH2367" s="11">
        <f t="shared" ref="AH2367" si="3748">SUM(AH2368,AH2376,AH2378)</f>
        <v>0</v>
      </c>
      <c r="AI2367" s="11">
        <f t="shared" si="3747"/>
        <v>0</v>
      </c>
      <c r="AJ2367" s="11">
        <f t="shared" si="3747"/>
        <v>0</v>
      </c>
      <c r="AK2367" s="11">
        <f t="shared" si="3747"/>
        <v>0</v>
      </c>
      <c r="AL2367" s="11">
        <f t="shared" si="3747"/>
        <v>0</v>
      </c>
      <c r="AM2367" s="11">
        <f t="shared" si="3747"/>
        <v>0</v>
      </c>
      <c r="AN2367" s="11">
        <f t="shared" si="3747"/>
        <v>0</v>
      </c>
      <c r="AO2367" s="11">
        <f t="shared" si="3747"/>
        <v>0</v>
      </c>
      <c r="AP2367" s="11">
        <f t="shared" si="3747"/>
        <v>0</v>
      </c>
      <c r="AQ2367" s="11">
        <f t="shared" si="3747"/>
        <v>0</v>
      </c>
      <c r="AR2367" s="11">
        <v>0</v>
      </c>
      <c r="AS2367" s="11">
        <v>0</v>
      </c>
      <c r="AT2367" s="11">
        <f t="shared" ref="AT2367:BI2367" si="3749">SUM(AT2368,AT2376,AT2378)</f>
        <v>0</v>
      </c>
      <c r="AU2367" s="11">
        <f t="shared" si="3749"/>
        <v>0</v>
      </c>
      <c r="AV2367" s="11">
        <f t="shared" si="3749"/>
        <v>0</v>
      </c>
      <c r="AW2367" s="11">
        <f t="shared" si="3749"/>
        <v>1185</v>
      </c>
      <c r="AX2367" s="11">
        <f t="shared" si="3749"/>
        <v>0</v>
      </c>
      <c r="AY2367" s="11">
        <f t="shared" si="3749"/>
        <v>0</v>
      </c>
      <c r="AZ2367" s="11">
        <f t="shared" ref="AZ2367" si="3750">SUM(AZ2368,AZ2376,AZ2378)</f>
        <v>1185</v>
      </c>
      <c r="BA2367" s="11">
        <f t="shared" si="3749"/>
        <v>0</v>
      </c>
      <c r="BB2367" s="11">
        <f t="shared" si="3749"/>
        <v>1185</v>
      </c>
      <c r="BC2367" s="11">
        <f t="shared" si="3749"/>
        <v>0</v>
      </c>
      <c r="BD2367" s="11">
        <f t="shared" si="3749"/>
        <v>0</v>
      </c>
      <c r="BE2367" s="11">
        <f t="shared" si="3749"/>
        <v>0</v>
      </c>
      <c r="BF2367" s="11">
        <f t="shared" si="3749"/>
        <v>0</v>
      </c>
      <c r="BG2367" s="11">
        <f t="shared" si="3749"/>
        <v>0</v>
      </c>
      <c r="BH2367" s="11">
        <f t="shared" si="3749"/>
        <v>0</v>
      </c>
      <c r="BI2367" s="11">
        <f t="shared" si="3749"/>
        <v>0</v>
      </c>
      <c r="BJ2367" s="11">
        <v>1185</v>
      </c>
      <c r="BK2367" s="11">
        <v>0</v>
      </c>
    </row>
    <row r="2368" spans="1:63" x14ac:dyDescent="0.25">
      <c r="A2368" s="4" t="s">
        <v>720</v>
      </c>
      <c r="B2368" s="4" t="s">
        <v>58</v>
      </c>
      <c r="C2368" s="4" t="s">
        <v>14</v>
      </c>
      <c r="D2368" s="107" t="s">
        <v>764</v>
      </c>
      <c r="E2368" s="106" t="s">
        <v>16</v>
      </c>
      <c r="F2368" s="106" t="s">
        <v>0</v>
      </c>
      <c r="G2368" s="2" t="s">
        <v>0</v>
      </c>
      <c r="H2368" s="2" t="s">
        <v>17</v>
      </c>
      <c r="I2368" s="12">
        <f>SUM(I2369:I2370)</f>
        <v>5745760</v>
      </c>
      <c r="J2368" s="12">
        <f t="shared" ref="J2368:Y2368" si="3751">SUM(J2369:J2370)</f>
        <v>0</v>
      </c>
      <c r="K2368" s="12">
        <f t="shared" si="3751"/>
        <v>0</v>
      </c>
      <c r="L2368" s="12">
        <f t="shared" si="3751"/>
        <v>0</v>
      </c>
      <c r="M2368" s="12">
        <f t="shared" si="3751"/>
        <v>0</v>
      </c>
      <c r="N2368" s="12">
        <f t="shared" si="3751"/>
        <v>0</v>
      </c>
      <c r="O2368" s="12">
        <f t="shared" si="3751"/>
        <v>0</v>
      </c>
      <c r="P2368" s="12">
        <f t="shared" ref="P2368" si="3752">SUM(P2369:P2370)</f>
        <v>0</v>
      </c>
      <c r="Q2368" s="12">
        <f t="shared" si="3751"/>
        <v>0</v>
      </c>
      <c r="R2368" s="12">
        <f t="shared" si="3751"/>
        <v>0</v>
      </c>
      <c r="S2368" s="12">
        <f t="shared" si="3751"/>
        <v>0</v>
      </c>
      <c r="T2368" s="12">
        <f t="shared" si="3751"/>
        <v>0</v>
      </c>
      <c r="U2368" s="12">
        <f t="shared" si="3751"/>
        <v>0</v>
      </c>
      <c r="V2368" s="12">
        <f t="shared" si="3751"/>
        <v>0</v>
      </c>
      <c r="W2368" s="12">
        <f t="shared" si="3751"/>
        <v>0</v>
      </c>
      <c r="X2368" s="12">
        <f t="shared" si="3751"/>
        <v>0</v>
      </c>
      <c r="Y2368" s="12">
        <f t="shared" si="3751"/>
        <v>0</v>
      </c>
      <c r="Z2368" s="12">
        <v>0</v>
      </c>
      <c r="AA2368" s="12">
        <v>0</v>
      </c>
      <c r="AB2368" s="12">
        <f t="shared" ref="AB2368:AQ2368" si="3753">SUM(AB2369:AB2370)</f>
        <v>0</v>
      </c>
      <c r="AC2368" s="12">
        <f t="shared" si="3753"/>
        <v>0</v>
      </c>
      <c r="AD2368" s="12">
        <f t="shared" si="3753"/>
        <v>0</v>
      </c>
      <c r="AE2368" s="12">
        <f t="shared" si="3753"/>
        <v>0</v>
      </c>
      <c r="AF2368" s="12">
        <f t="shared" si="3753"/>
        <v>0</v>
      </c>
      <c r="AG2368" s="12">
        <f t="shared" si="3753"/>
        <v>0</v>
      </c>
      <c r="AH2368" s="12">
        <f t="shared" ref="AH2368" si="3754">SUM(AH2369:AH2370)</f>
        <v>0</v>
      </c>
      <c r="AI2368" s="12">
        <f t="shared" si="3753"/>
        <v>0</v>
      </c>
      <c r="AJ2368" s="12">
        <f t="shared" si="3753"/>
        <v>0</v>
      </c>
      <c r="AK2368" s="12">
        <f t="shared" si="3753"/>
        <v>0</v>
      </c>
      <c r="AL2368" s="12">
        <f t="shared" si="3753"/>
        <v>0</v>
      </c>
      <c r="AM2368" s="12">
        <f t="shared" si="3753"/>
        <v>0</v>
      </c>
      <c r="AN2368" s="12">
        <f t="shared" si="3753"/>
        <v>0</v>
      </c>
      <c r="AO2368" s="12">
        <f t="shared" si="3753"/>
        <v>0</v>
      </c>
      <c r="AP2368" s="12">
        <f t="shared" si="3753"/>
        <v>0</v>
      </c>
      <c r="AQ2368" s="12">
        <f t="shared" si="3753"/>
        <v>0</v>
      </c>
      <c r="AR2368" s="12">
        <v>0</v>
      </c>
      <c r="AS2368" s="12">
        <v>0</v>
      </c>
      <c r="AT2368" s="12">
        <f t="shared" ref="AT2368:BI2368" si="3755">SUM(AT2369:AT2370)</f>
        <v>0</v>
      </c>
      <c r="AU2368" s="12">
        <f t="shared" si="3755"/>
        <v>0</v>
      </c>
      <c r="AV2368" s="12">
        <f t="shared" si="3755"/>
        <v>0</v>
      </c>
      <c r="AW2368" s="12">
        <f t="shared" si="3755"/>
        <v>0</v>
      </c>
      <c r="AX2368" s="12">
        <f t="shared" si="3755"/>
        <v>0</v>
      </c>
      <c r="AY2368" s="12">
        <f t="shared" si="3755"/>
        <v>0</v>
      </c>
      <c r="AZ2368" s="12">
        <f t="shared" ref="AZ2368" si="3756">SUM(AZ2369:AZ2370)</f>
        <v>0</v>
      </c>
      <c r="BA2368" s="12">
        <f t="shared" si="3755"/>
        <v>0</v>
      </c>
      <c r="BB2368" s="12">
        <f t="shared" si="3755"/>
        <v>0</v>
      </c>
      <c r="BC2368" s="12">
        <f t="shared" si="3755"/>
        <v>0</v>
      </c>
      <c r="BD2368" s="12">
        <f t="shared" si="3755"/>
        <v>0</v>
      </c>
      <c r="BE2368" s="12">
        <f t="shared" si="3755"/>
        <v>0</v>
      </c>
      <c r="BF2368" s="12">
        <f t="shared" si="3755"/>
        <v>0</v>
      </c>
      <c r="BG2368" s="12">
        <f t="shared" si="3755"/>
        <v>0</v>
      </c>
      <c r="BH2368" s="12">
        <f t="shared" si="3755"/>
        <v>0</v>
      </c>
      <c r="BI2368" s="12">
        <f t="shared" si="3755"/>
        <v>0</v>
      </c>
      <c r="BJ2368" s="12">
        <v>0</v>
      </c>
      <c r="BK2368" s="12">
        <v>0</v>
      </c>
    </row>
    <row r="2369" spans="1:63" x14ac:dyDescent="0.25">
      <c r="A2369" s="4" t="s">
        <v>720</v>
      </c>
      <c r="B2369" s="4" t="s">
        <v>58</v>
      </c>
      <c r="C2369" s="4" t="s">
        <v>14</v>
      </c>
      <c r="D2369" s="107" t="s">
        <v>764</v>
      </c>
      <c r="E2369" s="117">
        <v>6111</v>
      </c>
      <c r="F2369" s="107"/>
      <c r="G2369" s="103" t="s">
        <v>1665</v>
      </c>
      <c r="H2369" s="13" t="s">
        <v>18</v>
      </c>
      <c r="I2369" s="14">
        <v>5049960</v>
      </c>
      <c r="J2369" s="14">
        <v>0</v>
      </c>
      <c r="K2369" s="14"/>
      <c r="L2369" s="14"/>
      <c r="M2369" s="14"/>
      <c r="N2369" s="14"/>
      <c r="O2369" s="14"/>
      <c r="P2369" s="14">
        <f t="shared" si="3742"/>
        <v>0</v>
      </c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v>0</v>
      </c>
      <c r="AA2369" s="14">
        <v>0</v>
      </c>
      <c r="AB2369" s="14">
        <v>0</v>
      </c>
      <c r="AC2369" s="14"/>
      <c r="AD2369" s="14"/>
      <c r="AE2369" s="14"/>
      <c r="AF2369" s="14"/>
      <c r="AG2369" s="14"/>
      <c r="AH2369" s="14">
        <f t="shared" si="3743"/>
        <v>0</v>
      </c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>
        <v>0</v>
      </c>
      <c r="AS2369" s="14">
        <v>0</v>
      </c>
      <c r="AT2369" s="14">
        <v>0</v>
      </c>
      <c r="AU2369" s="14"/>
      <c r="AV2369" s="14"/>
      <c r="AW2369" s="14"/>
      <c r="AX2369" s="14"/>
      <c r="AY2369" s="14"/>
      <c r="AZ2369" s="14">
        <f t="shared" si="3744"/>
        <v>0</v>
      </c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>
        <v>0</v>
      </c>
      <c r="BK2369" s="14">
        <v>0</v>
      </c>
    </row>
    <row r="2370" spans="1:63" x14ac:dyDescent="0.25">
      <c r="A2370" s="1" t="s">
        <v>720</v>
      </c>
      <c r="B2370" s="1" t="s">
        <v>58</v>
      </c>
      <c r="C2370" s="1" t="s">
        <v>14</v>
      </c>
      <c r="D2370" s="110" t="s">
        <v>764</v>
      </c>
      <c r="E2370" s="110" t="s">
        <v>20</v>
      </c>
      <c r="F2370" s="107" t="s">
        <v>0</v>
      </c>
      <c r="G2370" s="13" t="s">
        <v>0</v>
      </c>
      <c r="H2370" s="2" t="s">
        <v>21</v>
      </c>
      <c r="I2370" s="12">
        <f>SUM(I2371:I2375)</f>
        <v>695800</v>
      </c>
      <c r="J2370" s="12">
        <f t="shared" ref="J2370:Y2370" si="3757">SUM(J2371:J2375)</f>
        <v>0</v>
      </c>
      <c r="K2370" s="12">
        <f t="shared" si="3757"/>
        <v>0</v>
      </c>
      <c r="L2370" s="12">
        <f t="shared" si="3757"/>
        <v>0</v>
      </c>
      <c r="M2370" s="12">
        <f t="shared" si="3757"/>
        <v>0</v>
      </c>
      <c r="N2370" s="12">
        <f t="shared" si="3757"/>
        <v>0</v>
      </c>
      <c r="O2370" s="12">
        <f t="shared" si="3757"/>
        <v>0</v>
      </c>
      <c r="P2370" s="12">
        <f t="shared" si="3757"/>
        <v>0</v>
      </c>
      <c r="Q2370" s="12">
        <f t="shared" si="3757"/>
        <v>0</v>
      </c>
      <c r="R2370" s="12">
        <f t="shared" si="3757"/>
        <v>0</v>
      </c>
      <c r="S2370" s="12">
        <f t="shared" si="3757"/>
        <v>0</v>
      </c>
      <c r="T2370" s="12">
        <f t="shared" si="3757"/>
        <v>0</v>
      </c>
      <c r="U2370" s="12">
        <f t="shared" si="3757"/>
        <v>0</v>
      </c>
      <c r="V2370" s="12">
        <f t="shared" si="3757"/>
        <v>0</v>
      </c>
      <c r="W2370" s="12">
        <f t="shared" si="3757"/>
        <v>0</v>
      </c>
      <c r="X2370" s="12">
        <f t="shared" si="3757"/>
        <v>0</v>
      </c>
      <c r="Y2370" s="12">
        <f t="shared" si="3757"/>
        <v>0</v>
      </c>
      <c r="Z2370" s="12">
        <v>0</v>
      </c>
      <c r="AA2370" s="12">
        <v>0</v>
      </c>
      <c r="AB2370" s="12">
        <f t="shared" ref="AB2370:AQ2370" si="3758">SUM(AB2371:AB2375)</f>
        <v>0</v>
      </c>
      <c r="AC2370" s="12">
        <f t="shared" si="3758"/>
        <v>0</v>
      </c>
      <c r="AD2370" s="12">
        <f t="shared" si="3758"/>
        <v>0</v>
      </c>
      <c r="AE2370" s="12">
        <f t="shared" si="3758"/>
        <v>0</v>
      </c>
      <c r="AF2370" s="12">
        <f t="shared" si="3758"/>
        <v>0</v>
      </c>
      <c r="AG2370" s="12">
        <f t="shared" si="3758"/>
        <v>0</v>
      </c>
      <c r="AH2370" s="12">
        <f t="shared" si="3758"/>
        <v>0</v>
      </c>
      <c r="AI2370" s="12">
        <f t="shared" si="3758"/>
        <v>0</v>
      </c>
      <c r="AJ2370" s="12">
        <f t="shared" si="3758"/>
        <v>0</v>
      </c>
      <c r="AK2370" s="12">
        <f t="shared" si="3758"/>
        <v>0</v>
      </c>
      <c r="AL2370" s="12">
        <f t="shared" si="3758"/>
        <v>0</v>
      </c>
      <c r="AM2370" s="12">
        <f t="shared" si="3758"/>
        <v>0</v>
      </c>
      <c r="AN2370" s="12">
        <f t="shared" si="3758"/>
        <v>0</v>
      </c>
      <c r="AO2370" s="12">
        <f t="shared" si="3758"/>
        <v>0</v>
      </c>
      <c r="AP2370" s="12">
        <f t="shared" si="3758"/>
        <v>0</v>
      </c>
      <c r="AQ2370" s="12">
        <f t="shared" si="3758"/>
        <v>0</v>
      </c>
      <c r="AR2370" s="12">
        <v>0</v>
      </c>
      <c r="AS2370" s="12">
        <v>0</v>
      </c>
      <c r="AT2370" s="12">
        <f t="shared" ref="AT2370:BI2370" si="3759">SUM(AT2371:AT2375)</f>
        <v>0</v>
      </c>
      <c r="AU2370" s="12">
        <f t="shared" si="3759"/>
        <v>0</v>
      </c>
      <c r="AV2370" s="12">
        <f t="shared" si="3759"/>
        <v>0</v>
      </c>
      <c r="AW2370" s="12">
        <f t="shared" si="3759"/>
        <v>0</v>
      </c>
      <c r="AX2370" s="12">
        <f t="shared" si="3759"/>
        <v>0</v>
      </c>
      <c r="AY2370" s="12">
        <f t="shared" si="3759"/>
        <v>0</v>
      </c>
      <c r="AZ2370" s="12">
        <f t="shared" si="3759"/>
        <v>0</v>
      </c>
      <c r="BA2370" s="12">
        <f t="shared" si="3759"/>
        <v>0</v>
      </c>
      <c r="BB2370" s="12">
        <f t="shared" si="3759"/>
        <v>0</v>
      </c>
      <c r="BC2370" s="12">
        <f t="shared" si="3759"/>
        <v>0</v>
      </c>
      <c r="BD2370" s="12">
        <f t="shared" si="3759"/>
        <v>0</v>
      </c>
      <c r="BE2370" s="12">
        <f t="shared" si="3759"/>
        <v>0</v>
      </c>
      <c r="BF2370" s="12">
        <f t="shared" si="3759"/>
        <v>0</v>
      </c>
      <c r="BG2370" s="12">
        <f t="shared" si="3759"/>
        <v>0</v>
      </c>
      <c r="BH2370" s="12">
        <f t="shared" si="3759"/>
        <v>0</v>
      </c>
      <c r="BI2370" s="12">
        <f t="shared" si="3759"/>
        <v>0</v>
      </c>
      <c r="BJ2370" s="12">
        <v>0</v>
      </c>
      <c r="BK2370" s="12">
        <v>0</v>
      </c>
    </row>
    <row r="2371" spans="1:63" ht="22.5" x14ac:dyDescent="0.25">
      <c r="A2371" s="4" t="s">
        <v>720</v>
      </c>
      <c r="B2371" s="4" t="s">
        <v>58</v>
      </c>
      <c r="C2371" s="4" t="s">
        <v>14</v>
      </c>
      <c r="D2371" s="107" t="s">
        <v>764</v>
      </c>
      <c r="E2371" s="117">
        <v>6112</v>
      </c>
      <c r="F2371" s="107" t="s">
        <v>766</v>
      </c>
      <c r="G2371" s="103" t="s">
        <v>1665</v>
      </c>
      <c r="H2371" s="13" t="s">
        <v>59</v>
      </c>
      <c r="I2371" s="14">
        <v>120000</v>
      </c>
      <c r="J2371" s="14">
        <v>0</v>
      </c>
      <c r="K2371" s="14"/>
      <c r="L2371" s="14"/>
      <c r="M2371" s="14"/>
      <c r="N2371" s="14"/>
      <c r="O2371" s="14"/>
      <c r="P2371" s="14">
        <f t="shared" si="3742"/>
        <v>0</v>
      </c>
      <c r="Q2371" s="14"/>
      <c r="R2371" s="14"/>
      <c r="S2371" s="14"/>
      <c r="T2371" s="14"/>
      <c r="U2371" s="14"/>
      <c r="V2371" s="14"/>
      <c r="W2371" s="14"/>
      <c r="X2371" s="14"/>
      <c r="Y2371" s="14"/>
      <c r="Z2371" s="14">
        <v>0</v>
      </c>
      <c r="AA2371" s="14">
        <v>0</v>
      </c>
      <c r="AB2371" s="14">
        <v>0</v>
      </c>
      <c r="AC2371" s="14"/>
      <c r="AD2371" s="14"/>
      <c r="AE2371" s="14"/>
      <c r="AF2371" s="14"/>
      <c r="AG2371" s="14"/>
      <c r="AH2371" s="14">
        <f t="shared" si="3743"/>
        <v>0</v>
      </c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>
        <v>0</v>
      </c>
      <c r="AS2371" s="14">
        <v>0</v>
      </c>
      <c r="AT2371" s="14">
        <v>0</v>
      </c>
      <c r="AU2371" s="14"/>
      <c r="AV2371" s="14"/>
      <c r="AW2371" s="14"/>
      <c r="AX2371" s="14"/>
      <c r="AY2371" s="14"/>
      <c r="AZ2371" s="14">
        <f t="shared" si="3744"/>
        <v>0</v>
      </c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>
        <v>0</v>
      </c>
      <c r="BK2371" s="14">
        <v>0</v>
      </c>
    </row>
    <row r="2372" spans="1:63" x14ac:dyDescent="0.25">
      <c r="A2372" s="4" t="s">
        <v>720</v>
      </c>
      <c r="B2372" s="4" t="s">
        <v>58</v>
      </c>
      <c r="C2372" s="4" t="s">
        <v>14</v>
      </c>
      <c r="D2372" s="107" t="s">
        <v>764</v>
      </c>
      <c r="E2372" s="117">
        <v>6112</v>
      </c>
      <c r="F2372" s="107" t="s">
        <v>767</v>
      </c>
      <c r="G2372" s="103" t="s">
        <v>1665</v>
      </c>
      <c r="H2372" s="13" t="s">
        <v>24</v>
      </c>
      <c r="I2372" s="14">
        <v>409800</v>
      </c>
      <c r="J2372" s="14">
        <v>0</v>
      </c>
      <c r="K2372" s="14"/>
      <c r="L2372" s="14"/>
      <c r="M2372" s="14"/>
      <c r="N2372" s="14"/>
      <c r="O2372" s="14"/>
      <c r="P2372" s="14">
        <f t="shared" si="3742"/>
        <v>0</v>
      </c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v>0</v>
      </c>
      <c r="AA2372" s="14">
        <v>0</v>
      </c>
      <c r="AB2372" s="14">
        <v>0</v>
      </c>
      <c r="AC2372" s="14"/>
      <c r="AD2372" s="14"/>
      <c r="AE2372" s="14"/>
      <c r="AF2372" s="14"/>
      <c r="AG2372" s="14"/>
      <c r="AH2372" s="14">
        <f t="shared" si="3743"/>
        <v>0</v>
      </c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>
        <v>0</v>
      </c>
      <c r="AS2372" s="14">
        <v>0</v>
      </c>
      <c r="AT2372" s="14">
        <v>0</v>
      </c>
      <c r="AU2372" s="14"/>
      <c r="AV2372" s="14"/>
      <c r="AW2372" s="14"/>
      <c r="AX2372" s="14"/>
      <c r="AY2372" s="14"/>
      <c r="AZ2372" s="14">
        <f t="shared" si="3744"/>
        <v>0</v>
      </c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>
        <v>0</v>
      </c>
      <c r="BK2372" s="14">
        <v>0</v>
      </c>
    </row>
    <row r="2373" spans="1:63" x14ac:dyDescent="0.25">
      <c r="A2373" s="4" t="s">
        <v>720</v>
      </c>
      <c r="B2373" s="4" t="s">
        <v>58</v>
      </c>
      <c r="C2373" s="4" t="s">
        <v>14</v>
      </c>
      <c r="D2373" s="107" t="s">
        <v>764</v>
      </c>
      <c r="E2373" s="117">
        <v>6112</v>
      </c>
      <c r="F2373" s="107" t="s">
        <v>768</v>
      </c>
      <c r="G2373" s="103" t="s">
        <v>1665</v>
      </c>
      <c r="H2373" s="13" t="s">
        <v>25</v>
      </c>
      <c r="I2373" s="14">
        <v>80000</v>
      </c>
      <c r="J2373" s="14">
        <v>0</v>
      </c>
      <c r="K2373" s="14"/>
      <c r="L2373" s="14"/>
      <c r="M2373" s="14"/>
      <c r="N2373" s="14"/>
      <c r="O2373" s="14"/>
      <c r="P2373" s="14">
        <f t="shared" si="3742"/>
        <v>0</v>
      </c>
      <c r="Q2373" s="14"/>
      <c r="R2373" s="14"/>
      <c r="S2373" s="14"/>
      <c r="T2373" s="14"/>
      <c r="U2373" s="14"/>
      <c r="V2373" s="14"/>
      <c r="W2373" s="14"/>
      <c r="X2373" s="14"/>
      <c r="Y2373" s="14"/>
      <c r="Z2373" s="14">
        <v>0</v>
      </c>
      <c r="AA2373" s="14">
        <v>0</v>
      </c>
      <c r="AB2373" s="14">
        <v>0</v>
      </c>
      <c r="AC2373" s="14"/>
      <c r="AD2373" s="14"/>
      <c r="AE2373" s="14"/>
      <c r="AF2373" s="14"/>
      <c r="AG2373" s="14"/>
      <c r="AH2373" s="14">
        <f t="shared" si="3743"/>
        <v>0</v>
      </c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>
        <v>0</v>
      </c>
      <c r="AS2373" s="14">
        <v>0</v>
      </c>
      <c r="AT2373" s="14">
        <v>0</v>
      </c>
      <c r="AU2373" s="14"/>
      <c r="AV2373" s="14"/>
      <c r="AW2373" s="14"/>
      <c r="AX2373" s="14"/>
      <c r="AY2373" s="14"/>
      <c r="AZ2373" s="14">
        <f t="shared" si="3744"/>
        <v>0</v>
      </c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>
        <v>0</v>
      </c>
      <c r="BK2373" s="14">
        <v>0</v>
      </c>
    </row>
    <row r="2374" spans="1:63" x14ac:dyDescent="0.25">
      <c r="A2374" s="4" t="s">
        <v>720</v>
      </c>
      <c r="B2374" s="4" t="s">
        <v>58</v>
      </c>
      <c r="C2374" s="4" t="s">
        <v>14</v>
      </c>
      <c r="D2374" s="107" t="s">
        <v>764</v>
      </c>
      <c r="E2374" s="117">
        <v>6112</v>
      </c>
      <c r="F2374" s="107" t="s">
        <v>769</v>
      </c>
      <c r="G2374" s="103" t="s">
        <v>1665</v>
      </c>
      <c r="H2374" s="13" t="s">
        <v>23</v>
      </c>
      <c r="I2374" s="14">
        <v>28000</v>
      </c>
      <c r="J2374" s="14">
        <v>0</v>
      </c>
      <c r="K2374" s="14"/>
      <c r="L2374" s="14"/>
      <c r="M2374" s="14"/>
      <c r="N2374" s="14"/>
      <c r="O2374" s="14"/>
      <c r="P2374" s="14">
        <f t="shared" si="3742"/>
        <v>0</v>
      </c>
      <c r="Q2374" s="14"/>
      <c r="R2374" s="14"/>
      <c r="S2374" s="14"/>
      <c r="T2374" s="14"/>
      <c r="U2374" s="14"/>
      <c r="V2374" s="14"/>
      <c r="W2374" s="14"/>
      <c r="X2374" s="14"/>
      <c r="Y2374" s="14"/>
      <c r="Z2374" s="14">
        <v>0</v>
      </c>
      <c r="AA2374" s="14">
        <v>0</v>
      </c>
      <c r="AB2374" s="14">
        <v>0</v>
      </c>
      <c r="AC2374" s="14"/>
      <c r="AD2374" s="14"/>
      <c r="AE2374" s="14"/>
      <c r="AF2374" s="14"/>
      <c r="AG2374" s="14"/>
      <c r="AH2374" s="14">
        <f t="shared" si="3743"/>
        <v>0</v>
      </c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>
        <v>0</v>
      </c>
      <c r="AS2374" s="14">
        <v>0</v>
      </c>
      <c r="AT2374" s="14">
        <v>0</v>
      </c>
      <c r="AU2374" s="14"/>
      <c r="AV2374" s="14"/>
      <c r="AW2374" s="14"/>
      <c r="AX2374" s="14"/>
      <c r="AY2374" s="14"/>
      <c r="AZ2374" s="14">
        <f t="shared" si="3744"/>
        <v>0</v>
      </c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>
        <v>0</v>
      </c>
      <c r="BK2374" s="14">
        <v>0</v>
      </c>
    </row>
    <row r="2375" spans="1:63" x14ac:dyDescent="0.25">
      <c r="A2375" s="4" t="s">
        <v>720</v>
      </c>
      <c r="B2375" s="4" t="s">
        <v>58</v>
      </c>
      <c r="C2375" s="4" t="s">
        <v>14</v>
      </c>
      <c r="D2375" s="107" t="s">
        <v>764</v>
      </c>
      <c r="E2375" s="117">
        <v>6112</v>
      </c>
      <c r="F2375" s="107" t="s">
        <v>770</v>
      </c>
      <c r="G2375" s="103" t="s">
        <v>1665</v>
      </c>
      <c r="H2375" s="13" t="s">
        <v>26</v>
      </c>
      <c r="I2375" s="14">
        <v>58000</v>
      </c>
      <c r="J2375" s="14">
        <v>0</v>
      </c>
      <c r="K2375" s="14"/>
      <c r="L2375" s="14"/>
      <c r="M2375" s="14"/>
      <c r="N2375" s="14"/>
      <c r="O2375" s="14"/>
      <c r="P2375" s="14">
        <f t="shared" si="3742"/>
        <v>0</v>
      </c>
      <c r="Q2375" s="14"/>
      <c r="R2375" s="14"/>
      <c r="S2375" s="14"/>
      <c r="T2375" s="14"/>
      <c r="U2375" s="14"/>
      <c r="V2375" s="14"/>
      <c r="W2375" s="14"/>
      <c r="X2375" s="14"/>
      <c r="Y2375" s="14"/>
      <c r="Z2375" s="14">
        <v>0</v>
      </c>
      <c r="AA2375" s="14">
        <v>0</v>
      </c>
      <c r="AB2375" s="14">
        <v>0</v>
      </c>
      <c r="AC2375" s="14"/>
      <c r="AD2375" s="14"/>
      <c r="AE2375" s="14"/>
      <c r="AF2375" s="14"/>
      <c r="AG2375" s="14"/>
      <c r="AH2375" s="14">
        <f t="shared" si="3743"/>
        <v>0</v>
      </c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>
        <v>0</v>
      </c>
      <c r="AS2375" s="14">
        <v>0</v>
      </c>
      <c r="AT2375" s="14">
        <v>0</v>
      </c>
      <c r="AU2375" s="14"/>
      <c r="AV2375" s="14"/>
      <c r="AW2375" s="14"/>
      <c r="AX2375" s="14"/>
      <c r="AY2375" s="14"/>
      <c r="AZ2375" s="14">
        <f t="shared" si="3744"/>
        <v>0</v>
      </c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>
        <v>0</v>
      </c>
      <c r="BK2375" s="14">
        <v>0</v>
      </c>
    </row>
    <row r="2376" spans="1:63" ht="22.5" x14ac:dyDescent="0.25">
      <c r="A2376" s="4" t="s">
        <v>720</v>
      </c>
      <c r="B2376" s="4" t="s">
        <v>58</v>
      </c>
      <c r="C2376" s="4" t="s">
        <v>14</v>
      </c>
      <c r="D2376" s="107" t="s">
        <v>764</v>
      </c>
      <c r="E2376" s="106" t="s">
        <v>27</v>
      </c>
      <c r="F2376" s="106" t="s">
        <v>0</v>
      </c>
      <c r="G2376" s="2" t="s">
        <v>0</v>
      </c>
      <c r="H2376" s="2" t="s">
        <v>28</v>
      </c>
      <c r="I2376" s="12">
        <f>SUM(I2377)</f>
        <v>530245</v>
      </c>
      <c r="J2376" s="12">
        <f t="shared" ref="J2376:Y2376" si="3760">SUM(J2377)</f>
        <v>0</v>
      </c>
      <c r="K2376" s="12">
        <f t="shared" si="3760"/>
        <v>0</v>
      </c>
      <c r="L2376" s="12">
        <f t="shared" si="3760"/>
        <v>0</v>
      </c>
      <c r="M2376" s="12">
        <f t="shared" si="3760"/>
        <v>0</v>
      </c>
      <c r="N2376" s="12">
        <f t="shared" si="3760"/>
        <v>0</v>
      </c>
      <c r="O2376" s="12">
        <f t="shared" si="3760"/>
        <v>0</v>
      </c>
      <c r="P2376" s="12">
        <f t="shared" si="3760"/>
        <v>0</v>
      </c>
      <c r="Q2376" s="12">
        <f t="shared" si="3760"/>
        <v>0</v>
      </c>
      <c r="R2376" s="12">
        <f t="shared" si="3760"/>
        <v>0</v>
      </c>
      <c r="S2376" s="12">
        <f t="shared" si="3760"/>
        <v>0</v>
      </c>
      <c r="T2376" s="12">
        <f t="shared" si="3760"/>
        <v>0</v>
      </c>
      <c r="U2376" s="12">
        <f t="shared" si="3760"/>
        <v>0</v>
      </c>
      <c r="V2376" s="12">
        <f t="shared" si="3760"/>
        <v>0</v>
      </c>
      <c r="W2376" s="12">
        <f t="shared" si="3760"/>
        <v>0</v>
      </c>
      <c r="X2376" s="12">
        <f t="shared" si="3760"/>
        <v>0</v>
      </c>
      <c r="Y2376" s="12">
        <f t="shared" si="3760"/>
        <v>0</v>
      </c>
      <c r="Z2376" s="12">
        <v>0</v>
      </c>
      <c r="AA2376" s="12">
        <v>0</v>
      </c>
      <c r="AB2376" s="12">
        <f t="shared" ref="AB2376:AQ2376" si="3761">SUM(AB2377)</f>
        <v>0</v>
      </c>
      <c r="AC2376" s="12">
        <f t="shared" si="3761"/>
        <v>0</v>
      </c>
      <c r="AD2376" s="12">
        <f t="shared" si="3761"/>
        <v>0</v>
      </c>
      <c r="AE2376" s="12">
        <f t="shared" si="3761"/>
        <v>0</v>
      </c>
      <c r="AF2376" s="12">
        <f t="shared" si="3761"/>
        <v>0</v>
      </c>
      <c r="AG2376" s="12">
        <f t="shared" si="3761"/>
        <v>0</v>
      </c>
      <c r="AH2376" s="12">
        <f t="shared" si="3761"/>
        <v>0</v>
      </c>
      <c r="AI2376" s="12">
        <f t="shared" si="3761"/>
        <v>0</v>
      </c>
      <c r="AJ2376" s="12">
        <f t="shared" si="3761"/>
        <v>0</v>
      </c>
      <c r="AK2376" s="12">
        <f t="shared" si="3761"/>
        <v>0</v>
      </c>
      <c r="AL2376" s="12">
        <f t="shared" si="3761"/>
        <v>0</v>
      </c>
      <c r="AM2376" s="12">
        <f t="shared" si="3761"/>
        <v>0</v>
      </c>
      <c r="AN2376" s="12">
        <f t="shared" si="3761"/>
        <v>0</v>
      </c>
      <c r="AO2376" s="12">
        <f t="shared" si="3761"/>
        <v>0</v>
      </c>
      <c r="AP2376" s="12">
        <f t="shared" si="3761"/>
        <v>0</v>
      </c>
      <c r="AQ2376" s="12">
        <f t="shared" si="3761"/>
        <v>0</v>
      </c>
      <c r="AR2376" s="12">
        <v>0</v>
      </c>
      <c r="AS2376" s="12">
        <v>0</v>
      </c>
      <c r="AT2376" s="12">
        <f t="shared" ref="AT2376:BI2376" si="3762">SUM(AT2377)</f>
        <v>0</v>
      </c>
      <c r="AU2376" s="12">
        <f t="shared" si="3762"/>
        <v>0</v>
      </c>
      <c r="AV2376" s="12">
        <f t="shared" si="3762"/>
        <v>0</v>
      </c>
      <c r="AW2376" s="12">
        <f t="shared" si="3762"/>
        <v>0</v>
      </c>
      <c r="AX2376" s="12">
        <f t="shared" si="3762"/>
        <v>0</v>
      </c>
      <c r="AY2376" s="12">
        <f t="shared" si="3762"/>
        <v>0</v>
      </c>
      <c r="AZ2376" s="12">
        <f t="shared" si="3762"/>
        <v>0</v>
      </c>
      <c r="BA2376" s="12">
        <f t="shared" si="3762"/>
        <v>0</v>
      </c>
      <c r="BB2376" s="12">
        <f t="shared" si="3762"/>
        <v>0</v>
      </c>
      <c r="BC2376" s="12">
        <f t="shared" si="3762"/>
        <v>0</v>
      </c>
      <c r="BD2376" s="12">
        <f t="shared" si="3762"/>
        <v>0</v>
      </c>
      <c r="BE2376" s="12">
        <f t="shared" si="3762"/>
        <v>0</v>
      </c>
      <c r="BF2376" s="12">
        <f t="shared" si="3762"/>
        <v>0</v>
      </c>
      <c r="BG2376" s="12">
        <f t="shared" si="3762"/>
        <v>0</v>
      </c>
      <c r="BH2376" s="12">
        <f t="shared" si="3762"/>
        <v>0</v>
      </c>
      <c r="BI2376" s="12">
        <f t="shared" si="3762"/>
        <v>0</v>
      </c>
      <c r="BJ2376" s="12">
        <v>0</v>
      </c>
      <c r="BK2376" s="12">
        <v>0</v>
      </c>
    </row>
    <row r="2377" spans="1:63" x14ac:dyDescent="0.25">
      <c r="A2377" s="4" t="s">
        <v>720</v>
      </c>
      <c r="B2377" s="4" t="s">
        <v>58</v>
      </c>
      <c r="C2377" s="4" t="s">
        <v>14</v>
      </c>
      <c r="D2377" s="107" t="s">
        <v>764</v>
      </c>
      <c r="E2377" s="117">
        <v>6121</v>
      </c>
      <c r="F2377" s="107"/>
      <c r="G2377" s="103" t="s">
        <v>1665</v>
      </c>
      <c r="H2377" s="13" t="s">
        <v>29</v>
      </c>
      <c r="I2377" s="14">
        <v>530245</v>
      </c>
      <c r="J2377" s="14">
        <v>0</v>
      </c>
      <c r="K2377" s="14"/>
      <c r="L2377" s="14"/>
      <c r="M2377" s="14"/>
      <c r="N2377" s="14"/>
      <c r="O2377" s="14"/>
      <c r="P2377" s="14">
        <f t="shared" si="3742"/>
        <v>0</v>
      </c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v>0</v>
      </c>
      <c r="AA2377" s="14">
        <v>0</v>
      </c>
      <c r="AB2377" s="14">
        <v>0</v>
      </c>
      <c r="AC2377" s="14"/>
      <c r="AD2377" s="14"/>
      <c r="AE2377" s="14"/>
      <c r="AF2377" s="14"/>
      <c r="AG2377" s="14"/>
      <c r="AH2377" s="14">
        <f t="shared" si="3743"/>
        <v>0</v>
      </c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>
        <v>0</v>
      </c>
      <c r="AS2377" s="14">
        <v>0</v>
      </c>
      <c r="AT2377" s="14">
        <v>0</v>
      </c>
      <c r="AU2377" s="14"/>
      <c r="AV2377" s="14"/>
      <c r="AW2377" s="14"/>
      <c r="AX2377" s="14"/>
      <c r="AY2377" s="14"/>
      <c r="AZ2377" s="14">
        <f t="shared" si="3744"/>
        <v>0</v>
      </c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>
        <v>0</v>
      </c>
      <c r="BK2377" s="14">
        <v>0</v>
      </c>
    </row>
    <row r="2378" spans="1:63" ht="22.5" x14ac:dyDescent="0.25">
      <c r="A2378" s="4" t="s">
        <v>720</v>
      </c>
      <c r="B2378" s="4" t="s">
        <v>58</v>
      </c>
      <c r="C2378" s="4" t="s">
        <v>14</v>
      </c>
      <c r="D2378" s="107" t="s">
        <v>764</v>
      </c>
      <c r="E2378" s="106" t="s">
        <v>31</v>
      </c>
      <c r="F2378" s="106" t="s">
        <v>0</v>
      </c>
      <c r="G2378" s="2" t="s">
        <v>0</v>
      </c>
      <c r="H2378" s="2" t="s">
        <v>32</v>
      </c>
      <c r="I2378" s="12">
        <f>SUM(I2379:I2387)</f>
        <v>537800</v>
      </c>
      <c r="J2378" s="12">
        <f t="shared" ref="J2378:Y2378" si="3763">SUM(J2379:J2387)</f>
        <v>0</v>
      </c>
      <c r="K2378" s="12">
        <f t="shared" si="3763"/>
        <v>0</v>
      </c>
      <c r="L2378" s="12">
        <f t="shared" si="3763"/>
        <v>0</v>
      </c>
      <c r="M2378" s="12">
        <f t="shared" si="3763"/>
        <v>0</v>
      </c>
      <c r="N2378" s="12">
        <f t="shared" si="3763"/>
        <v>0</v>
      </c>
      <c r="O2378" s="12">
        <f t="shared" si="3763"/>
        <v>0</v>
      </c>
      <c r="P2378" s="12">
        <f t="shared" si="3763"/>
        <v>0</v>
      </c>
      <c r="Q2378" s="12">
        <f t="shared" si="3763"/>
        <v>0</v>
      </c>
      <c r="R2378" s="12">
        <f t="shared" si="3763"/>
        <v>0</v>
      </c>
      <c r="S2378" s="12">
        <f t="shared" si="3763"/>
        <v>0</v>
      </c>
      <c r="T2378" s="12">
        <f t="shared" si="3763"/>
        <v>0</v>
      </c>
      <c r="U2378" s="12">
        <f t="shared" si="3763"/>
        <v>0</v>
      </c>
      <c r="V2378" s="12">
        <f t="shared" si="3763"/>
        <v>0</v>
      </c>
      <c r="W2378" s="12">
        <f t="shared" si="3763"/>
        <v>0</v>
      </c>
      <c r="X2378" s="12">
        <f t="shared" si="3763"/>
        <v>0</v>
      </c>
      <c r="Y2378" s="12">
        <f t="shared" si="3763"/>
        <v>0</v>
      </c>
      <c r="Z2378" s="12">
        <v>0</v>
      </c>
      <c r="AA2378" s="12">
        <v>0</v>
      </c>
      <c r="AB2378" s="12">
        <f t="shared" ref="AB2378:AQ2378" si="3764">SUM(AB2379:AB2387)</f>
        <v>0</v>
      </c>
      <c r="AC2378" s="12">
        <f t="shared" si="3764"/>
        <v>0</v>
      </c>
      <c r="AD2378" s="12">
        <f t="shared" si="3764"/>
        <v>0</v>
      </c>
      <c r="AE2378" s="12">
        <f t="shared" si="3764"/>
        <v>0</v>
      </c>
      <c r="AF2378" s="12">
        <f t="shared" si="3764"/>
        <v>0</v>
      </c>
      <c r="AG2378" s="12">
        <f t="shared" si="3764"/>
        <v>0</v>
      </c>
      <c r="AH2378" s="12">
        <f t="shared" si="3764"/>
        <v>0</v>
      </c>
      <c r="AI2378" s="12">
        <f t="shared" si="3764"/>
        <v>0</v>
      </c>
      <c r="AJ2378" s="12">
        <f t="shared" si="3764"/>
        <v>0</v>
      </c>
      <c r="AK2378" s="12">
        <f t="shared" si="3764"/>
        <v>0</v>
      </c>
      <c r="AL2378" s="12">
        <f t="shared" si="3764"/>
        <v>0</v>
      </c>
      <c r="AM2378" s="12">
        <f t="shared" si="3764"/>
        <v>0</v>
      </c>
      <c r="AN2378" s="12">
        <f t="shared" si="3764"/>
        <v>0</v>
      </c>
      <c r="AO2378" s="12">
        <f t="shared" si="3764"/>
        <v>0</v>
      </c>
      <c r="AP2378" s="12">
        <f t="shared" si="3764"/>
        <v>0</v>
      </c>
      <c r="AQ2378" s="12">
        <f t="shared" si="3764"/>
        <v>0</v>
      </c>
      <c r="AR2378" s="12">
        <v>0</v>
      </c>
      <c r="AS2378" s="12">
        <v>0</v>
      </c>
      <c r="AT2378" s="12">
        <f t="shared" ref="AT2378:BI2378" si="3765">SUM(AT2379:AT2387)</f>
        <v>0</v>
      </c>
      <c r="AU2378" s="12">
        <f t="shared" si="3765"/>
        <v>0</v>
      </c>
      <c r="AV2378" s="12">
        <f t="shared" si="3765"/>
        <v>0</v>
      </c>
      <c r="AW2378" s="12">
        <f t="shared" si="3765"/>
        <v>1185</v>
      </c>
      <c r="AX2378" s="12">
        <f t="shared" si="3765"/>
        <v>0</v>
      </c>
      <c r="AY2378" s="12">
        <f t="shared" si="3765"/>
        <v>0</v>
      </c>
      <c r="AZ2378" s="12">
        <f t="shared" si="3765"/>
        <v>1185</v>
      </c>
      <c r="BA2378" s="12">
        <f t="shared" si="3765"/>
        <v>0</v>
      </c>
      <c r="BB2378" s="12">
        <f t="shared" si="3765"/>
        <v>1185</v>
      </c>
      <c r="BC2378" s="12">
        <f t="shared" si="3765"/>
        <v>0</v>
      </c>
      <c r="BD2378" s="12">
        <f t="shared" si="3765"/>
        <v>0</v>
      </c>
      <c r="BE2378" s="12">
        <f t="shared" si="3765"/>
        <v>0</v>
      </c>
      <c r="BF2378" s="12">
        <f t="shared" si="3765"/>
        <v>0</v>
      </c>
      <c r="BG2378" s="12">
        <f t="shared" si="3765"/>
        <v>0</v>
      </c>
      <c r="BH2378" s="12">
        <f t="shared" si="3765"/>
        <v>0</v>
      </c>
      <c r="BI2378" s="12">
        <f t="shared" si="3765"/>
        <v>0</v>
      </c>
      <c r="BJ2378" s="12">
        <v>1185</v>
      </c>
      <c r="BK2378" s="12">
        <v>0</v>
      </c>
    </row>
    <row r="2379" spans="1:63" x14ac:dyDescent="0.25">
      <c r="A2379" s="4" t="s">
        <v>720</v>
      </c>
      <c r="B2379" s="4" t="s">
        <v>58</v>
      </c>
      <c r="C2379" s="4" t="s">
        <v>14</v>
      </c>
      <c r="D2379" s="107" t="s">
        <v>764</v>
      </c>
      <c r="E2379" s="117">
        <v>6131</v>
      </c>
      <c r="F2379" s="107"/>
      <c r="G2379" s="103" t="s">
        <v>1665</v>
      </c>
      <c r="H2379" s="13" t="s">
        <v>34</v>
      </c>
      <c r="I2379" s="14">
        <v>7500</v>
      </c>
      <c r="J2379" s="14">
        <v>0</v>
      </c>
      <c r="K2379" s="14"/>
      <c r="L2379" s="14"/>
      <c r="M2379" s="14"/>
      <c r="N2379" s="14"/>
      <c r="O2379" s="14"/>
      <c r="P2379" s="14">
        <f t="shared" si="3742"/>
        <v>0</v>
      </c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v>0</v>
      </c>
      <c r="AA2379" s="14">
        <v>0</v>
      </c>
      <c r="AB2379" s="14">
        <v>0</v>
      </c>
      <c r="AC2379" s="14"/>
      <c r="AD2379" s="14"/>
      <c r="AE2379" s="14"/>
      <c r="AF2379" s="14"/>
      <c r="AG2379" s="14"/>
      <c r="AH2379" s="14">
        <f t="shared" si="3743"/>
        <v>0</v>
      </c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>
        <v>0</v>
      </c>
      <c r="AS2379" s="14">
        <v>0</v>
      </c>
      <c r="AT2379" s="14">
        <v>0</v>
      </c>
      <c r="AU2379" s="14"/>
      <c r="AV2379" s="14"/>
      <c r="AW2379" s="14"/>
      <c r="AX2379" s="14"/>
      <c r="AY2379" s="14"/>
      <c r="AZ2379" s="14">
        <f t="shared" si="3744"/>
        <v>0</v>
      </c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>
        <v>0</v>
      </c>
      <c r="BK2379" s="14">
        <v>0</v>
      </c>
    </row>
    <row r="2380" spans="1:63" x14ac:dyDescent="0.25">
      <c r="A2380" s="4" t="s">
        <v>720</v>
      </c>
      <c r="B2380" s="4" t="s">
        <v>58</v>
      </c>
      <c r="C2380" s="4" t="s">
        <v>14</v>
      </c>
      <c r="D2380" s="107" t="s">
        <v>764</v>
      </c>
      <c r="E2380" s="117">
        <v>6132</v>
      </c>
      <c r="F2380" s="107"/>
      <c r="G2380" s="103" t="s">
        <v>1665</v>
      </c>
      <c r="H2380" s="13" t="s">
        <v>74</v>
      </c>
      <c r="I2380" s="14">
        <v>115000</v>
      </c>
      <c r="J2380" s="14">
        <v>0</v>
      </c>
      <c r="K2380" s="14"/>
      <c r="L2380" s="14"/>
      <c r="M2380" s="14"/>
      <c r="N2380" s="14"/>
      <c r="O2380" s="14"/>
      <c r="P2380" s="14">
        <f t="shared" si="3742"/>
        <v>0</v>
      </c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v>0</v>
      </c>
      <c r="AA2380" s="14">
        <v>0</v>
      </c>
      <c r="AB2380" s="14">
        <v>0</v>
      </c>
      <c r="AC2380" s="14"/>
      <c r="AD2380" s="14"/>
      <c r="AE2380" s="14"/>
      <c r="AF2380" s="14"/>
      <c r="AG2380" s="14"/>
      <c r="AH2380" s="14">
        <f t="shared" si="3743"/>
        <v>0</v>
      </c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>
        <v>0</v>
      </c>
      <c r="AS2380" s="14">
        <v>0</v>
      </c>
      <c r="AT2380" s="14">
        <v>0</v>
      </c>
      <c r="AU2380" s="14"/>
      <c r="AV2380" s="14"/>
      <c r="AW2380" s="14"/>
      <c r="AX2380" s="14"/>
      <c r="AY2380" s="14"/>
      <c r="AZ2380" s="14">
        <f t="shared" si="3744"/>
        <v>0</v>
      </c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>
        <v>0</v>
      </c>
      <c r="BK2380" s="14">
        <v>0</v>
      </c>
    </row>
    <row r="2381" spans="1:63" x14ac:dyDescent="0.25">
      <c r="A2381" s="4" t="s">
        <v>720</v>
      </c>
      <c r="B2381" s="4" t="s">
        <v>58</v>
      </c>
      <c r="C2381" s="4" t="s">
        <v>14</v>
      </c>
      <c r="D2381" s="107" t="s">
        <v>764</v>
      </c>
      <c r="E2381" s="117">
        <v>6133</v>
      </c>
      <c r="F2381" s="107"/>
      <c r="G2381" s="103" t="s">
        <v>1665</v>
      </c>
      <c r="H2381" s="13" t="s">
        <v>77</v>
      </c>
      <c r="I2381" s="14">
        <v>55000</v>
      </c>
      <c r="J2381" s="14">
        <v>0</v>
      </c>
      <c r="K2381" s="14"/>
      <c r="L2381" s="14"/>
      <c r="M2381" s="14"/>
      <c r="N2381" s="14"/>
      <c r="O2381" s="14"/>
      <c r="P2381" s="14">
        <f t="shared" si="3742"/>
        <v>0</v>
      </c>
      <c r="Q2381" s="14"/>
      <c r="R2381" s="14"/>
      <c r="S2381" s="14"/>
      <c r="T2381" s="14"/>
      <c r="U2381" s="14"/>
      <c r="V2381" s="14"/>
      <c r="W2381" s="14"/>
      <c r="X2381" s="14"/>
      <c r="Y2381" s="14"/>
      <c r="Z2381" s="14">
        <v>0</v>
      </c>
      <c r="AA2381" s="14">
        <v>0</v>
      </c>
      <c r="AB2381" s="14">
        <v>0</v>
      </c>
      <c r="AC2381" s="14"/>
      <c r="AD2381" s="14"/>
      <c r="AE2381" s="14"/>
      <c r="AF2381" s="14"/>
      <c r="AG2381" s="14"/>
      <c r="AH2381" s="14">
        <f t="shared" si="3743"/>
        <v>0</v>
      </c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>
        <v>0</v>
      </c>
      <c r="AS2381" s="14">
        <v>0</v>
      </c>
      <c r="AT2381" s="14">
        <v>0</v>
      </c>
      <c r="AU2381" s="14"/>
      <c r="AV2381" s="14"/>
      <c r="AW2381" s="14"/>
      <c r="AX2381" s="14"/>
      <c r="AY2381" s="14"/>
      <c r="AZ2381" s="14">
        <f t="shared" si="3744"/>
        <v>0</v>
      </c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>
        <v>0</v>
      </c>
      <c r="BK2381" s="14">
        <v>0</v>
      </c>
    </row>
    <row r="2382" spans="1:63" x14ac:dyDescent="0.25">
      <c r="A2382" s="4" t="s">
        <v>720</v>
      </c>
      <c r="B2382" s="4" t="s">
        <v>58</v>
      </c>
      <c r="C2382" s="4" t="s">
        <v>14</v>
      </c>
      <c r="D2382" s="107" t="s">
        <v>764</v>
      </c>
      <c r="E2382" s="117">
        <v>6134</v>
      </c>
      <c r="F2382" s="107"/>
      <c r="G2382" s="103" t="s">
        <v>1665</v>
      </c>
      <c r="H2382" s="13" t="s">
        <v>80</v>
      </c>
      <c r="I2382" s="14">
        <v>45000</v>
      </c>
      <c r="J2382" s="14">
        <v>0</v>
      </c>
      <c r="K2382" s="14"/>
      <c r="L2382" s="14"/>
      <c r="M2382" s="14"/>
      <c r="N2382" s="14"/>
      <c r="O2382" s="14"/>
      <c r="P2382" s="14">
        <f t="shared" si="3742"/>
        <v>0</v>
      </c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v>0</v>
      </c>
      <c r="AA2382" s="14">
        <v>0</v>
      </c>
      <c r="AB2382" s="14">
        <v>0</v>
      </c>
      <c r="AC2382" s="14"/>
      <c r="AD2382" s="14"/>
      <c r="AE2382" s="14"/>
      <c r="AF2382" s="14"/>
      <c r="AG2382" s="14"/>
      <c r="AH2382" s="14">
        <f t="shared" si="3743"/>
        <v>0</v>
      </c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>
        <v>0</v>
      </c>
      <c r="AS2382" s="14">
        <v>0</v>
      </c>
      <c r="AT2382" s="14">
        <v>0</v>
      </c>
      <c r="AU2382" s="14"/>
      <c r="AV2382" s="14"/>
      <c r="AW2382" s="14"/>
      <c r="AX2382" s="14"/>
      <c r="AY2382" s="14"/>
      <c r="AZ2382" s="14">
        <f t="shared" si="3744"/>
        <v>0</v>
      </c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>
        <v>0</v>
      </c>
      <c r="BK2382" s="14">
        <v>0</v>
      </c>
    </row>
    <row r="2383" spans="1:63" x14ac:dyDescent="0.25">
      <c r="A2383" s="4" t="s">
        <v>720</v>
      </c>
      <c r="B2383" s="4" t="s">
        <v>58</v>
      </c>
      <c r="C2383" s="4" t="s">
        <v>14</v>
      </c>
      <c r="D2383" s="107" t="s">
        <v>764</v>
      </c>
      <c r="E2383" s="117">
        <v>6135</v>
      </c>
      <c r="F2383" s="107"/>
      <c r="G2383" s="103" t="s">
        <v>1665</v>
      </c>
      <c r="H2383" s="13" t="s">
        <v>83</v>
      </c>
      <c r="I2383" s="14">
        <v>20000</v>
      </c>
      <c r="J2383" s="14">
        <v>0</v>
      </c>
      <c r="K2383" s="14"/>
      <c r="L2383" s="14"/>
      <c r="M2383" s="14"/>
      <c r="N2383" s="14"/>
      <c r="O2383" s="14"/>
      <c r="P2383" s="14">
        <f t="shared" si="3742"/>
        <v>0</v>
      </c>
      <c r="Q2383" s="14"/>
      <c r="R2383" s="14"/>
      <c r="S2383" s="14"/>
      <c r="T2383" s="14"/>
      <c r="U2383" s="14"/>
      <c r="V2383" s="14"/>
      <c r="W2383" s="14"/>
      <c r="X2383" s="14"/>
      <c r="Y2383" s="14"/>
      <c r="Z2383" s="14">
        <v>0</v>
      </c>
      <c r="AA2383" s="14">
        <v>0</v>
      </c>
      <c r="AB2383" s="14">
        <v>0</v>
      </c>
      <c r="AC2383" s="14"/>
      <c r="AD2383" s="14"/>
      <c r="AE2383" s="14"/>
      <c r="AF2383" s="14"/>
      <c r="AG2383" s="14"/>
      <c r="AH2383" s="14">
        <f t="shared" si="3743"/>
        <v>0</v>
      </c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>
        <v>0</v>
      </c>
      <c r="AS2383" s="14">
        <v>0</v>
      </c>
      <c r="AT2383" s="14">
        <v>0</v>
      </c>
      <c r="AU2383" s="14"/>
      <c r="AV2383" s="14"/>
      <c r="AW2383" s="14"/>
      <c r="AX2383" s="14"/>
      <c r="AY2383" s="14"/>
      <c r="AZ2383" s="14">
        <f t="shared" si="3744"/>
        <v>0</v>
      </c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>
        <v>0</v>
      </c>
      <c r="BK2383" s="14">
        <v>0</v>
      </c>
    </row>
    <row r="2384" spans="1:63" ht="22.5" x14ac:dyDescent="0.25">
      <c r="A2384" s="4" t="s">
        <v>720</v>
      </c>
      <c r="B2384" s="4" t="s">
        <v>58</v>
      </c>
      <c r="C2384" s="4" t="s">
        <v>14</v>
      </c>
      <c r="D2384" s="107" t="s">
        <v>764</v>
      </c>
      <c r="E2384" s="117">
        <v>6136</v>
      </c>
      <c r="F2384" s="107"/>
      <c r="G2384" s="103" t="s">
        <v>1665</v>
      </c>
      <c r="H2384" s="13" t="s">
        <v>86</v>
      </c>
      <c r="I2384" s="14">
        <v>13000</v>
      </c>
      <c r="J2384" s="14">
        <v>0</v>
      </c>
      <c r="K2384" s="14"/>
      <c r="L2384" s="14"/>
      <c r="M2384" s="14"/>
      <c r="N2384" s="14"/>
      <c r="O2384" s="14"/>
      <c r="P2384" s="14">
        <f t="shared" si="3742"/>
        <v>0</v>
      </c>
      <c r="Q2384" s="14"/>
      <c r="R2384" s="14"/>
      <c r="S2384" s="14"/>
      <c r="T2384" s="14"/>
      <c r="U2384" s="14"/>
      <c r="V2384" s="14"/>
      <c r="W2384" s="14"/>
      <c r="X2384" s="14"/>
      <c r="Y2384" s="14"/>
      <c r="Z2384" s="14">
        <v>0</v>
      </c>
      <c r="AA2384" s="14">
        <v>0</v>
      </c>
      <c r="AB2384" s="14">
        <v>0</v>
      </c>
      <c r="AC2384" s="14"/>
      <c r="AD2384" s="14"/>
      <c r="AE2384" s="14"/>
      <c r="AF2384" s="14"/>
      <c r="AG2384" s="14"/>
      <c r="AH2384" s="14">
        <f t="shared" si="3743"/>
        <v>0</v>
      </c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>
        <v>0</v>
      </c>
      <c r="AS2384" s="14">
        <v>0</v>
      </c>
      <c r="AT2384" s="14">
        <v>0</v>
      </c>
      <c r="AU2384" s="14"/>
      <c r="AV2384" s="14"/>
      <c r="AW2384" s="14"/>
      <c r="AX2384" s="14"/>
      <c r="AY2384" s="14"/>
      <c r="AZ2384" s="14">
        <f t="shared" si="3744"/>
        <v>0</v>
      </c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>
        <v>0</v>
      </c>
      <c r="BK2384" s="14">
        <v>0</v>
      </c>
    </row>
    <row r="2385" spans="1:63" x14ac:dyDescent="0.25">
      <c r="A2385" s="4" t="s">
        <v>720</v>
      </c>
      <c r="B2385" s="4" t="s">
        <v>58</v>
      </c>
      <c r="C2385" s="4" t="s">
        <v>14</v>
      </c>
      <c r="D2385" s="107" t="s">
        <v>764</v>
      </c>
      <c r="E2385" s="117">
        <v>6137</v>
      </c>
      <c r="F2385" s="107"/>
      <c r="G2385" s="103" t="s">
        <v>1665</v>
      </c>
      <c r="H2385" s="13" t="s">
        <v>89</v>
      </c>
      <c r="I2385" s="14">
        <v>50000</v>
      </c>
      <c r="J2385" s="14">
        <v>0</v>
      </c>
      <c r="K2385" s="14"/>
      <c r="L2385" s="14"/>
      <c r="M2385" s="14"/>
      <c r="N2385" s="14"/>
      <c r="O2385" s="14"/>
      <c r="P2385" s="14">
        <f t="shared" si="3742"/>
        <v>0</v>
      </c>
      <c r="Q2385" s="14"/>
      <c r="R2385" s="14"/>
      <c r="S2385" s="14"/>
      <c r="T2385" s="14"/>
      <c r="U2385" s="14"/>
      <c r="V2385" s="14"/>
      <c r="W2385" s="14"/>
      <c r="X2385" s="14"/>
      <c r="Y2385" s="14"/>
      <c r="Z2385" s="14">
        <v>0</v>
      </c>
      <c r="AA2385" s="14">
        <v>0</v>
      </c>
      <c r="AB2385" s="14">
        <v>0</v>
      </c>
      <c r="AC2385" s="14"/>
      <c r="AD2385" s="14"/>
      <c r="AE2385" s="14"/>
      <c r="AF2385" s="14"/>
      <c r="AG2385" s="14"/>
      <c r="AH2385" s="14">
        <f t="shared" si="3743"/>
        <v>0</v>
      </c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>
        <v>0</v>
      </c>
      <c r="AS2385" s="14">
        <v>0</v>
      </c>
      <c r="AT2385" s="14">
        <v>0</v>
      </c>
      <c r="AU2385" s="14"/>
      <c r="AV2385" s="14"/>
      <c r="AW2385" s="14"/>
      <c r="AX2385" s="14"/>
      <c r="AY2385" s="14"/>
      <c r="AZ2385" s="14">
        <f t="shared" si="3744"/>
        <v>0</v>
      </c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>
        <v>0</v>
      </c>
      <c r="BK2385" s="14">
        <v>0</v>
      </c>
    </row>
    <row r="2386" spans="1:63" ht="22.5" x14ac:dyDescent="0.25">
      <c r="A2386" s="4" t="s">
        <v>720</v>
      </c>
      <c r="B2386" s="4" t="s">
        <v>58</v>
      </c>
      <c r="C2386" s="4" t="s">
        <v>14</v>
      </c>
      <c r="D2386" s="107" t="s">
        <v>764</v>
      </c>
      <c r="E2386" s="117">
        <v>6138</v>
      </c>
      <c r="F2386" s="107"/>
      <c r="G2386" s="103" t="s">
        <v>1665</v>
      </c>
      <c r="H2386" s="13" t="s">
        <v>92</v>
      </c>
      <c r="I2386" s="14">
        <v>12000</v>
      </c>
      <c r="J2386" s="14">
        <v>0</v>
      </c>
      <c r="K2386" s="14"/>
      <c r="L2386" s="14"/>
      <c r="M2386" s="14"/>
      <c r="N2386" s="14"/>
      <c r="O2386" s="14"/>
      <c r="P2386" s="14">
        <f t="shared" si="3742"/>
        <v>0</v>
      </c>
      <c r="Q2386" s="14"/>
      <c r="R2386" s="14"/>
      <c r="S2386" s="14"/>
      <c r="T2386" s="14"/>
      <c r="U2386" s="14"/>
      <c r="V2386" s="14"/>
      <c r="W2386" s="14"/>
      <c r="X2386" s="14"/>
      <c r="Y2386" s="14"/>
      <c r="Z2386" s="14">
        <v>0</v>
      </c>
      <c r="AA2386" s="14">
        <v>0</v>
      </c>
      <c r="AB2386" s="14">
        <v>0</v>
      </c>
      <c r="AC2386" s="14"/>
      <c r="AD2386" s="14"/>
      <c r="AE2386" s="14"/>
      <c r="AF2386" s="14"/>
      <c r="AG2386" s="14"/>
      <c r="AH2386" s="14">
        <f t="shared" si="3743"/>
        <v>0</v>
      </c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>
        <v>0</v>
      </c>
      <c r="AS2386" s="14">
        <v>0</v>
      </c>
      <c r="AT2386" s="14">
        <v>0</v>
      </c>
      <c r="AU2386" s="14"/>
      <c r="AV2386" s="14"/>
      <c r="AW2386" s="14"/>
      <c r="AX2386" s="14"/>
      <c r="AY2386" s="14"/>
      <c r="AZ2386" s="14">
        <f t="shared" si="3744"/>
        <v>0</v>
      </c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>
        <v>0</v>
      </c>
      <c r="BK2386" s="14">
        <v>0</v>
      </c>
    </row>
    <row r="2387" spans="1:63" x14ac:dyDescent="0.25">
      <c r="A2387" s="1" t="s">
        <v>720</v>
      </c>
      <c r="B2387" s="1" t="s">
        <v>58</v>
      </c>
      <c r="C2387" s="1" t="s">
        <v>14</v>
      </c>
      <c r="D2387" s="110" t="s">
        <v>764</v>
      </c>
      <c r="E2387" s="110" t="s">
        <v>36</v>
      </c>
      <c r="F2387" s="107" t="s">
        <v>0</v>
      </c>
      <c r="G2387" s="13" t="s">
        <v>0</v>
      </c>
      <c r="H2387" s="2" t="s">
        <v>37</v>
      </c>
      <c r="I2387" s="12">
        <f>SUM(I2388:I2390)</f>
        <v>220300</v>
      </c>
      <c r="J2387" s="12">
        <f t="shared" ref="J2387:Y2387" si="3766">SUM(J2388:J2390)</f>
        <v>0</v>
      </c>
      <c r="K2387" s="12">
        <f t="shared" si="3766"/>
        <v>0</v>
      </c>
      <c r="L2387" s="12">
        <f t="shared" si="3766"/>
        <v>0</v>
      </c>
      <c r="M2387" s="12">
        <f t="shared" si="3766"/>
        <v>0</v>
      </c>
      <c r="N2387" s="12">
        <f t="shared" si="3766"/>
        <v>0</v>
      </c>
      <c r="O2387" s="12">
        <f t="shared" si="3766"/>
        <v>0</v>
      </c>
      <c r="P2387" s="12">
        <f t="shared" si="3766"/>
        <v>0</v>
      </c>
      <c r="Q2387" s="12">
        <f t="shared" si="3766"/>
        <v>0</v>
      </c>
      <c r="R2387" s="12">
        <f t="shared" si="3766"/>
        <v>0</v>
      </c>
      <c r="S2387" s="12">
        <f t="shared" si="3766"/>
        <v>0</v>
      </c>
      <c r="T2387" s="12">
        <f t="shared" si="3766"/>
        <v>0</v>
      </c>
      <c r="U2387" s="12">
        <f t="shared" si="3766"/>
        <v>0</v>
      </c>
      <c r="V2387" s="12">
        <f t="shared" si="3766"/>
        <v>0</v>
      </c>
      <c r="W2387" s="12">
        <f t="shared" si="3766"/>
        <v>0</v>
      </c>
      <c r="X2387" s="12">
        <f t="shared" si="3766"/>
        <v>0</v>
      </c>
      <c r="Y2387" s="12">
        <f t="shared" si="3766"/>
        <v>0</v>
      </c>
      <c r="Z2387" s="12">
        <v>0</v>
      </c>
      <c r="AA2387" s="12">
        <v>0</v>
      </c>
      <c r="AB2387" s="12">
        <f t="shared" ref="AB2387:AQ2387" si="3767">SUM(AB2388:AB2390)</f>
        <v>0</v>
      </c>
      <c r="AC2387" s="12">
        <f t="shared" si="3767"/>
        <v>0</v>
      </c>
      <c r="AD2387" s="12">
        <f t="shared" si="3767"/>
        <v>0</v>
      </c>
      <c r="AE2387" s="12">
        <f t="shared" si="3767"/>
        <v>0</v>
      </c>
      <c r="AF2387" s="12">
        <f t="shared" si="3767"/>
        <v>0</v>
      </c>
      <c r="AG2387" s="12">
        <f t="shared" si="3767"/>
        <v>0</v>
      </c>
      <c r="AH2387" s="12">
        <f t="shared" si="3767"/>
        <v>0</v>
      </c>
      <c r="AI2387" s="12">
        <f t="shared" si="3767"/>
        <v>0</v>
      </c>
      <c r="AJ2387" s="12">
        <f t="shared" si="3767"/>
        <v>0</v>
      </c>
      <c r="AK2387" s="12">
        <f t="shared" si="3767"/>
        <v>0</v>
      </c>
      <c r="AL2387" s="12">
        <f t="shared" si="3767"/>
        <v>0</v>
      </c>
      <c r="AM2387" s="12">
        <f t="shared" si="3767"/>
        <v>0</v>
      </c>
      <c r="AN2387" s="12">
        <f t="shared" si="3767"/>
        <v>0</v>
      </c>
      <c r="AO2387" s="12">
        <f t="shared" si="3767"/>
        <v>0</v>
      </c>
      <c r="AP2387" s="12">
        <f t="shared" si="3767"/>
        <v>0</v>
      </c>
      <c r="AQ2387" s="12">
        <f t="shared" si="3767"/>
        <v>0</v>
      </c>
      <c r="AR2387" s="12">
        <v>0</v>
      </c>
      <c r="AS2387" s="12">
        <v>0</v>
      </c>
      <c r="AT2387" s="12">
        <f t="shared" ref="AT2387:BI2387" si="3768">SUM(AT2388:AT2390)</f>
        <v>0</v>
      </c>
      <c r="AU2387" s="12">
        <f t="shared" si="3768"/>
        <v>0</v>
      </c>
      <c r="AV2387" s="12">
        <f t="shared" si="3768"/>
        <v>0</v>
      </c>
      <c r="AW2387" s="12">
        <f t="shared" si="3768"/>
        <v>1185</v>
      </c>
      <c r="AX2387" s="12">
        <f t="shared" si="3768"/>
        <v>0</v>
      </c>
      <c r="AY2387" s="12">
        <f t="shared" si="3768"/>
        <v>0</v>
      </c>
      <c r="AZ2387" s="12">
        <f t="shared" si="3768"/>
        <v>1185</v>
      </c>
      <c r="BA2387" s="12">
        <f t="shared" si="3768"/>
        <v>0</v>
      </c>
      <c r="BB2387" s="12">
        <f t="shared" si="3768"/>
        <v>1185</v>
      </c>
      <c r="BC2387" s="12">
        <f t="shared" si="3768"/>
        <v>0</v>
      </c>
      <c r="BD2387" s="12">
        <f t="shared" si="3768"/>
        <v>0</v>
      </c>
      <c r="BE2387" s="12">
        <f t="shared" si="3768"/>
        <v>0</v>
      </c>
      <c r="BF2387" s="12">
        <f t="shared" si="3768"/>
        <v>0</v>
      </c>
      <c r="BG2387" s="12">
        <f t="shared" si="3768"/>
        <v>0</v>
      </c>
      <c r="BH2387" s="12">
        <f t="shared" si="3768"/>
        <v>0</v>
      </c>
      <c r="BI2387" s="12">
        <f t="shared" si="3768"/>
        <v>0</v>
      </c>
      <c r="BJ2387" s="12">
        <v>1185</v>
      </c>
      <c r="BK2387" s="12">
        <v>0</v>
      </c>
    </row>
    <row r="2388" spans="1:63" x14ac:dyDescent="0.25">
      <c r="A2388" s="4" t="s">
        <v>720</v>
      </c>
      <c r="B2388" s="4" t="s">
        <v>58</v>
      </c>
      <c r="C2388" s="4" t="s">
        <v>14</v>
      </c>
      <c r="D2388" s="107" t="s">
        <v>764</v>
      </c>
      <c r="E2388" s="117">
        <v>6139</v>
      </c>
      <c r="F2388" s="107"/>
      <c r="G2388" s="103" t="s">
        <v>1665</v>
      </c>
      <c r="H2388" s="13" t="s">
        <v>37</v>
      </c>
      <c r="I2388" s="14">
        <v>207000</v>
      </c>
      <c r="J2388" s="14">
        <v>0</v>
      </c>
      <c r="K2388" s="14"/>
      <c r="L2388" s="14"/>
      <c r="M2388" s="14"/>
      <c r="N2388" s="14"/>
      <c r="O2388" s="14"/>
      <c r="P2388" s="14">
        <f t="shared" si="3742"/>
        <v>0</v>
      </c>
      <c r="Q2388" s="14"/>
      <c r="R2388" s="14"/>
      <c r="S2388" s="14"/>
      <c r="T2388" s="14"/>
      <c r="U2388" s="14"/>
      <c r="V2388" s="14"/>
      <c r="W2388" s="14"/>
      <c r="X2388" s="14"/>
      <c r="Y2388" s="14"/>
      <c r="Z2388" s="14">
        <v>0</v>
      </c>
      <c r="AA2388" s="14">
        <v>0</v>
      </c>
      <c r="AB2388" s="14">
        <v>0</v>
      </c>
      <c r="AC2388" s="14"/>
      <c r="AD2388" s="14"/>
      <c r="AE2388" s="14"/>
      <c r="AF2388" s="14"/>
      <c r="AG2388" s="14"/>
      <c r="AH2388" s="14">
        <f t="shared" si="3743"/>
        <v>0</v>
      </c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>
        <v>0</v>
      </c>
      <c r="AS2388" s="14">
        <v>0</v>
      </c>
      <c r="AT2388" s="14">
        <v>0</v>
      </c>
      <c r="AU2388" s="14"/>
      <c r="AV2388" s="14"/>
      <c r="AW2388" s="14">
        <f>1185</f>
        <v>1185</v>
      </c>
      <c r="AX2388" s="14"/>
      <c r="AY2388" s="14"/>
      <c r="AZ2388" s="14">
        <f t="shared" si="3744"/>
        <v>1185</v>
      </c>
      <c r="BA2388" s="14"/>
      <c r="BB2388" s="14">
        <v>1185</v>
      </c>
      <c r="BC2388" s="14"/>
      <c r="BD2388" s="14"/>
      <c r="BE2388" s="14"/>
      <c r="BF2388" s="14"/>
      <c r="BG2388" s="14"/>
      <c r="BH2388" s="14"/>
      <c r="BI2388" s="14"/>
      <c r="BJ2388" s="14">
        <v>1185</v>
      </c>
      <c r="BK2388" s="14">
        <v>0</v>
      </c>
    </row>
    <row r="2389" spans="1:63" ht="22.5" x14ac:dyDescent="0.25">
      <c r="A2389" s="4" t="s">
        <v>720</v>
      </c>
      <c r="B2389" s="4" t="s">
        <v>58</v>
      </c>
      <c r="C2389" s="4" t="s">
        <v>14</v>
      </c>
      <c r="D2389" s="107" t="s">
        <v>764</v>
      </c>
      <c r="E2389" s="117">
        <v>6139</v>
      </c>
      <c r="F2389" s="107" t="s">
        <v>771</v>
      </c>
      <c r="G2389" s="103" t="s">
        <v>1665</v>
      </c>
      <c r="H2389" s="13" t="s">
        <v>39</v>
      </c>
      <c r="I2389" s="14">
        <v>13300</v>
      </c>
      <c r="J2389" s="14">
        <v>0</v>
      </c>
      <c r="K2389" s="14"/>
      <c r="L2389" s="14"/>
      <c r="M2389" s="14"/>
      <c r="N2389" s="14"/>
      <c r="O2389" s="14"/>
      <c r="P2389" s="14">
        <f t="shared" si="3742"/>
        <v>0</v>
      </c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v>0</v>
      </c>
      <c r="AA2389" s="14">
        <v>0</v>
      </c>
      <c r="AB2389" s="14">
        <v>0</v>
      </c>
      <c r="AC2389" s="14"/>
      <c r="AD2389" s="14"/>
      <c r="AE2389" s="14"/>
      <c r="AF2389" s="14"/>
      <c r="AG2389" s="14"/>
      <c r="AH2389" s="14">
        <f t="shared" si="3743"/>
        <v>0</v>
      </c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>
        <v>0</v>
      </c>
      <c r="AS2389" s="14">
        <v>0</v>
      </c>
      <c r="AT2389" s="14">
        <v>0</v>
      </c>
      <c r="AU2389" s="14"/>
      <c r="AV2389" s="14"/>
      <c r="AW2389" s="14"/>
      <c r="AX2389" s="14"/>
      <c r="AY2389" s="14"/>
      <c r="AZ2389" s="14">
        <f t="shared" si="3744"/>
        <v>0</v>
      </c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>
        <v>0</v>
      </c>
      <c r="BK2389" s="14">
        <v>0</v>
      </c>
    </row>
    <row r="2390" spans="1:63" ht="33.75" x14ac:dyDescent="0.25">
      <c r="A2390" s="4" t="s">
        <v>720</v>
      </c>
      <c r="B2390" s="4" t="s">
        <v>58</v>
      </c>
      <c r="C2390" s="4" t="s">
        <v>14</v>
      </c>
      <c r="D2390" s="107" t="s">
        <v>764</v>
      </c>
      <c r="E2390" s="117">
        <v>6139</v>
      </c>
      <c r="F2390" s="107" t="s">
        <v>772</v>
      </c>
      <c r="G2390" s="103" t="s">
        <v>1665</v>
      </c>
      <c r="H2390" s="13" t="s">
        <v>40</v>
      </c>
      <c r="I2390" s="14">
        <v>0</v>
      </c>
      <c r="J2390" s="14">
        <v>0</v>
      </c>
      <c r="K2390" s="14"/>
      <c r="L2390" s="14"/>
      <c r="M2390" s="14"/>
      <c r="N2390" s="14"/>
      <c r="O2390" s="14"/>
      <c r="P2390" s="14">
        <f t="shared" si="3742"/>
        <v>0</v>
      </c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v>0</v>
      </c>
      <c r="AA2390" s="14">
        <v>0</v>
      </c>
      <c r="AB2390" s="14">
        <v>0</v>
      </c>
      <c r="AC2390" s="14"/>
      <c r="AD2390" s="14"/>
      <c r="AE2390" s="14"/>
      <c r="AF2390" s="14"/>
      <c r="AG2390" s="14"/>
      <c r="AH2390" s="14">
        <f t="shared" si="3743"/>
        <v>0</v>
      </c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>
        <v>0</v>
      </c>
      <c r="AS2390" s="14">
        <v>0</v>
      </c>
      <c r="AT2390" s="14">
        <v>0</v>
      </c>
      <c r="AU2390" s="14"/>
      <c r="AV2390" s="14"/>
      <c r="AW2390" s="14"/>
      <c r="AX2390" s="14"/>
      <c r="AY2390" s="14"/>
      <c r="AZ2390" s="14">
        <f t="shared" si="3744"/>
        <v>0</v>
      </c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>
        <v>0</v>
      </c>
      <c r="BK2390" s="14">
        <v>0</v>
      </c>
    </row>
    <row r="2391" spans="1:63" ht="33.75" x14ac:dyDescent="0.25">
      <c r="A2391" s="1" t="s">
        <v>0</v>
      </c>
      <c r="B2391" s="1" t="s">
        <v>0</v>
      </c>
      <c r="C2391" s="1" t="s">
        <v>0</v>
      </c>
      <c r="D2391" s="106" t="s">
        <v>0</v>
      </c>
      <c r="E2391" s="106" t="s">
        <v>0</v>
      </c>
      <c r="F2391" s="106" t="s">
        <v>0</v>
      </c>
      <c r="G2391" s="2" t="s">
        <v>0</v>
      </c>
      <c r="H2391" s="10" t="s">
        <v>41</v>
      </c>
      <c r="I2391" s="11">
        <f>SUM(I2392)</f>
        <v>10100</v>
      </c>
      <c r="J2391" s="11">
        <f t="shared" ref="J2391:Y2391" si="3769">SUM(J2392)</f>
        <v>0</v>
      </c>
      <c r="K2391" s="11">
        <f t="shared" si="3769"/>
        <v>0</v>
      </c>
      <c r="L2391" s="11">
        <f t="shared" si="3769"/>
        <v>0</v>
      </c>
      <c r="M2391" s="11">
        <f t="shared" si="3769"/>
        <v>0</v>
      </c>
      <c r="N2391" s="11">
        <f t="shared" si="3769"/>
        <v>0</v>
      </c>
      <c r="O2391" s="11">
        <f t="shared" si="3769"/>
        <v>0</v>
      </c>
      <c r="P2391" s="11">
        <f t="shared" si="3769"/>
        <v>0</v>
      </c>
      <c r="Q2391" s="11">
        <f t="shared" si="3769"/>
        <v>0</v>
      </c>
      <c r="R2391" s="11">
        <f t="shared" si="3769"/>
        <v>0</v>
      </c>
      <c r="S2391" s="11">
        <f t="shared" si="3769"/>
        <v>0</v>
      </c>
      <c r="T2391" s="11">
        <f t="shared" si="3769"/>
        <v>0</v>
      </c>
      <c r="U2391" s="11">
        <f t="shared" si="3769"/>
        <v>0</v>
      </c>
      <c r="V2391" s="11">
        <f t="shared" si="3769"/>
        <v>0</v>
      </c>
      <c r="W2391" s="11">
        <f t="shared" si="3769"/>
        <v>0</v>
      </c>
      <c r="X2391" s="11">
        <f t="shared" si="3769"/>
        <v>0</v>
      </c>
      <c r="Y2391" s="11">
        <f t="shared" si="3769"/>
        <v>0</v>
      </c>
      <c r="Z2391" s="11">
        <v>0</v>
      </c>
      <c r="AA2391" s="11">
        <v>0</v>
      </c>
      <c r="AB2391" s="11">
        <f t="shared" ref="AB2391:AQ2391" si="3770">SUM(AB2392)</f>
        <v>0</v>
      </c>
      <c r="AC2391" s="11">
        <f t="shared" si="3770"/>
        <v>0</v>
      </c>
      <c r="AD2391" s="11">
        <f t="shared" si="3770"/>
        <v>0</v>
      </c>
      <c r="AE2391" s="11">
        <f t="shared" si="3770"/>
        <v>0</v>
      </c>
      <c r="AF2391" s="11">
        <f t="shared" si="3770"/>
        <v>0</v>
      </c>
      <c r="AG2391" s="11">
        <f t="shared" si="3770"/>
        <v>0</v>
      </c>
      <c r="AH2391" s="11">
        <f t="shared" si="3770"/>
        <v>0</v>
      </c>
      <c r="AI2391" s="11">
        <f t="shared" si="3770"/>
        <v>0</v>
      </c>
      <c r="AJ2391" s="11">
        <f t="shared" si="3770"/>
        <v>0</v>
      </c>
      <c r="AK2391" s="11">
        <f t="shared" si="3770"/>
        <v>0</v>
      </c>
      <c r="AL2391" s="11">
        <f t="shared" si="3770"/>
        <v>0</v>
      </c>
      <c r="AM2391" s="11">
        <f t="shared" si="3770"/>
        <v>0</v>
      </c>
      <c r="AN2391" s="11">
        <f t="shared" si="3770"/>
        <v>0</v>
      </c>
      <c r="AO2391" s="11">
        <f t="shared" si="3770"/>
        <v>0</v>
      </c>
      <c r="AP2391" s="11">
        <f t="shared" si="3770"/>
        <v>0</v>
      </c>
      <c r="AQ2391" s="11">
        <f t="shared" si="3770"/>
        <v>0</v>
      </c>
      <c r="AR2391" s="11">
        <v>0</v>
      </c>
      <c r="AS2391" s="11">
        <v>0</v>
      </c>
      <c r="AT2391" s="11">
        <f t="shared" ref="AT2391:BI2391" si="3771">SUM(AT2392)</f>
        <v>4000000</v>
      </c>
      <c r="AU2391" s="11">
        <f t="shared" si="3771"/>
        <v>0</v>
      </c>
      <c r="AV2391" s="11">
        <f t="shared" si="3771"/>
        <v>0</v>
      </c>
      <c r="AW2391" s="11">
        <f t="shared" si="3771"/>
        <v>0</v>
      </c>
      <c r="AX2391" s="11">
        <f t="shared" si="3771"/>
        <v>0</v>
      </c>
      <c r="AY2391" s="11">
        <f t="shared" si="3771"/>
        <v>0</v>
      </c>
      <c r="AZ2391" s="11">
        <f t="shared" si="3771"/>
        <v>4000000</v>
      </c>
      <c r="BA2391" s="11">
        <f t="shared" si="3771"/>
        <v>466362</v>
      </c>
      <c r="BB2391" s="11">
        <f t="shared" si="3771"/>
        <v>253474</v>
      </c>
      <c r="BC2391" s="11">
        <f t="shared" si="3771"/>
        <v>235458</v>
      </c>
      <c r="BD2391" s="11">
        <f t="shared" si="3771"/>
        <v>239709</v>
      </c>
      <c r="BE2391" s="11">
        <f t="shared" si="3771"/>
        <v>246448</v>
      </c>
      <c r="BF2391" s="11">
        <f t="shared" si="3771"/>
        <v>244228</v>
      </c>
      <c r="BG2391" s="11">
        <f t="shared" si="3771"/>
        <v>243971</v>
      </c>
      <c r="BH2391" s="11">
        <f t="shared" si="3771"/>
        <v>241971</v>
      </c>
      <c r="BI2391" s="11">
        <f t="shared" si="3771"/>
        <v>244073</v>
      </c>
      <c r="BJ2391" s="11">
        <v>2415694</v>
      </c>
      <c r="BK2391" s="11">
        <v>1584306</v>
      </c>
    </row>
    <row r="2392" spans="1:63" ht="22.5" x14ac:dyDescent="0.25">
      <c r="A2392" s="4" t="s">
        <v>720</v>
      </c>
      <c r="B2392" s="4" t="s">
        <v>58</v>
      </c>
      <c r="C2392" s="4" t="s">
        <v>14</v>
      </c>
      <c r="D2392" s="107" t="s">
        <v>764</v>
      </c>
      <c r="E2392" s="106" t="s">
        <v>42</v>
      </c>
      <c r="F2392" s="106" t="s">
        <v>0</v>
      </c>
      <c r="G2392" s="2" t="s">
        <v>0</v>
      </c>
      <c r="H2392" s="2" t="s">
        <v>43</v>
      </c>
      <c r="I2392" s="12">
        <f>SUM(I2393,I2394)</f>
        <v>10100</v>
      </c>
      <c r="J2392" s="12">
        <f t="shared" ref="J2392:Y2392" si="3772">SUM(J2393,J2394)</f>
        <v>0</v>
      </c>
      <c r="K2392" s="12">
        <f t="shared" si="3772"/>
        <v>0</v>
      </c>
      <c r="L2392" s="12">
        <f t="shared" si="3772"/>
        <v>0</v>
      </c>
      <c r="M2392" s="12">
        <f t="shared" si="3772"/>
        <v>0</v>
      </c>
      <c r="N2392" s="12">
        <f t="shared" si="3772"/>
        <v>0</v>
      </c>
      <c r="O2392" s="12">
        <f t="shared" si="3772"/>
        <v>0</v>
      </c>
      <c r="P2392" s="12">
        <f t="shared" ref="P2392" si="3773">SUM(P2393,P2394)</f>
        <v>0</v>
      </c>
      <c r="Q2392" s="12">
        <f t="shared" si="3772"/>
        <v>0</v>
      </c>
      <c r="R2392" s="12">
        <f t="shared" si="3772"/>
        <v>0</v>
      </c>
      <c r="S2392" s="12">
        <f t="shared" si="3772"/>
        <v>0</v>
      </c>
      <c r="T2392" s="12">
        <f t="shared" si="3772"/>
        <v>0</v>
      </c>
      <c r="U2392" s="12">
        <f t="shared" si="3772"/>
        <v>0</v>
      </c>
      <c r="V2392" s="12">
        <f t="shared" si="3772"/>
        <v>0</v>
      </c>
      <c r="W2392" s="12">
        <f t="shared" si="3772"/>
        <v>0</v>
      </c>
      <c r="X2392" s="12">
        <f t="shared" si="3772"/>
        <v>0</v>
      </c>
      <c r="Y2392" s="12">
        <f t="shared" si="3772"/>
        <v>0</v>
      </c>
      <c r="Z2392" s="12">
        <v>0</v>
      </c>
      <c r="AA2392" s="12">
        <v>0</v>
      </c>
      <c r="AB2392" s="12">
        <f t="shared" ref="AB2392:AQ2392" si="3774">SUM(AB2393,AB2394)</f>
        <v>0</v>
      </c>
      <c r="AC2392" s="12">
        <f t="shared" si="3774"/>
        <v>0</v>
      </c>
      <c r="AD2392" s="12">
        <f t="shared" si="3774"/>
        <v>0</v>
      </c>
      <c r="AE2392" s="12">
        <f t="shared" si="3774"/>
        <v>0</v>
      </c>
      <c r="AF2392" s="12">
        <f t="shared" si="3774"/>
        <v>0</v>
      </c>
      <c r="AG2392" s="12">
        <f t="shared" si="3774"/>
        <v>0</v>
      </c>
      <c r="AH2392" s="12">
        <f t="shared" ref="AH2392" si="3775">SUM(AH2393,AH2394)</f>
        <v>0</v>
      </c>
      <c r="AI2392" s="12">
        <f t="shared" si="3774"/>
        <v>0</v>
      </c>
      <c r="AJ2392" s="12">
        <f t="shared" si="3774"/>
        <v>0</v>
      </c>
      <c r="AK2392" s="12">
        <f t="shared" si="3774"/>
        <v>0</v>
      </c>
      <c r="AL2392" s="12">
        <f t="shared" si="3774"/>
        <v>0</v>
      </c>
      <c r="AM2392" s="12">
        <f t="shared" si="3774"/>
        <v>0</v>
      </c>
      <c r="AN2392" s="12">
        <f t="shared" si="3774"/>
        <v>0</v>
      </c>
      <c r="AO2392" s="12">
        <f t="shared" si="3774"/>
        <v>0</v>
      </c>
      <c r="AP2392" s="12">
        <f t="shared" si="3774"/>
        <v>0</v>
      </c>
      <c r="AQ2392" s="12">
        <f t="shared" si="3774"/>
        <v>0</v>
      </c>
      <c r="AR2392" s="12">
        <v>0</v>
      </c>
      <c r="AS2392" s="12">
        <v>0</v>
      </c>
      <c r="AT2392" s="12">
        <f t="shared" ref="AT2392:BI2392" si="3776">SUM(AT2393,AT2394)</f>
        <v>4000000</v>
      </c>
      <c r="AU2392" s="12">
        <f t="shared" si="3776"/>
        <v>0</v>
      </c>
      <c r="AV2392" s="12">
        <f t="shared" si="3776"/>
        <v>0</v>
      </c>
      <c r="AW2392" s="12">
        <f t="shared" si="3776"/>
        <v>0</v>
      </c>
      <c r="AX2392" s="12">
        <f t="shared" si="3776"/>
        <v>0</v>
      </c>
      <c r="AY2392" s="12">
        <f t="shared" si="3776"/>
        <v>0</v>
      </c>
      <c r="AZ2392" s="12">
        <f t="shared" ref="AZ2392" si="3777">SUM(AZ2393,AZ2394)</f>
        <v>4000000</v>
      </c>
      <c r="BA2392" s="12">
        <f t="shared" si="3776"/>
        <v>466362</v>
      </c>
      <c r="BB2392" s="12">
        <f t="shared" si="3776"/>
        <v>253474</v>
      </c>
      <c r="BC2392" s="12">
        <f t="shared" si="3776"/>
        <v>235458</v>
      </c>
      <c r="BD2392" s="12">
        <f t="shared" si="3776"/>
        <v>239709</v>
      </c>
      <c r="BE2392" s="12">
        <f t="shared" si="3776"/>
        <v>246448</v>
      </c>
      <c r="BF2392" s="12">
        <f t="shared" si="3776"/>
        <v>244228</v>
      </c>
      <c r="BG2392" s="12">
        <f t="shared" si="3776"/>
        <v>243971</v>
      </c>
      <c r="BH2392" s="12">
        <f t="shared" si="3776"/>
        <v>241971</v>
      </c>
      <c r="BI2392" s="12">
        <f t="shared" si="3776"/>
        <v>244073</v>
      </c>
      <c r="BJ2392" s="12">
        <v>2415694</v>
      </c>
      <c r="BK2392" s="12">
        <v>1584306</v>
      </c>
    </row>
    <row r="2393" spans="1:63" x14ac:dyDescent="0.25">
      <c r="A2393" s="4" t="s">
        <v>720</v>
      </c>
      <c r="B2393" s="4" t="s">
        <v>58</v>
      </c>
      <c r="C2393" s="4" t="s">
        <v>14</v>
      </c>
      <c r="D2393" s="107" t="s">
        <v>764</v>
      </c>
      <c r="E2393" s="117">
        <v>6142</v>
      </c>
      <c r="F2393" s="107"/>
      <c r="G2393" s="103" t="s">
        <v>1665</v>
      </c>
      <c r="H2393" s="13" t="s">
        <v>62</v>
      </c>
      <c r="I2393" s="14">
        <v>0</v>
      </c>
      <c r="J2393" s="14">
        <v>0</v>
      </c>
      <c r="K2393" s="14"/>
      <c r="L2393" s="14"/>
      <c r="M2393" s="14"/>
      <c r="N2393" s="14"/>
      <c r="O2393" s="14"/>
      <c r="P2393" s="14">
        <f t="shared" si="3742"/>
        <v>0</v>
      </c>
      <c r="Q2393" s="14"/>
      <c r="R2393" s="14"/>
      <c r="S2393" s="14"/>
      <c r="T2393" s="14"/>
      <c r="U2393" s="14"/>
      <c r="V2393" s="14"/>
      <c r="W2393" s="14"/>
      <c r="X2393" s="14"/>
      <c r="Y2393" s="14"/>
      <c r="Z2393" s="14">
        <v>0</v>
      </c>
      <c r="AA2393" s="14">
        <v>0</v>
      </c>
      <c r="AB2393" s="14">
        <v>0</v>
      </c>
      <c r="AC2393" s="14"/>
      <c r="AD2393" s="14"/>
      <c r="AE2393" s="14"/>
      <c r="AF2393" s="14"/>
      <c r="AG2393" s="14"/>
      <c r="AH2393" s="14">
        <f t="shared" si="3743"/>
        <v>0</v>
      </c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>
        <v>0</v>
      </c>
      <c r="AS2393" s="14">
        <v>0</v>
      </c>
      <c r="AT2393" s="14">
        <v>4000000</v>
      </c>
      <c r="AU2393" s="14"/>
      <c r="AV2393" s="14"/>
      <c r="AW2393" s="14"/>
      <c r="AX2393" s="14"/>
      <c r="AY2393" s="14"/>
      <c r="AZ2393" s="14">
        <f t="shared" si="3744"/>
        <v>4000000</v>
      </c>
      <c r="BA2393" s="14">
        <f>228801+237561</f>
        <v>466362</v>
      </c>
      <c r="BB2393" s="14">
        <v>253474</v>
      </c>
      <c r="BC2393" s="14">
        <v>235458</v>
      </c>
      <c r="BD2393" s="14">
        <v>239709</v>
      </c>
      <c r="BE2393" s="14">
        <f>2384+244064</f>
        <v>246448</v>
      </c>
      <c r="BF2393" s="14">
        <v>244228</v>
      </c>
      <c r="BG2393" s="14">
        <v>243971</v>
      </c>
      <c r="BH2393" s="14">
        <v>241971</v>
      </c>
      <c r="BI2393" s="14">
        <v>244073</v>
      </c>
      <c r="BJ2393" s="14">
        <v>2415694</v>
      </c>
      <c r="BK2393" s="14">
        <v>1584306</v>
      </c>
    </row>
    <row r="2394" spans="1:63" x14ac:dyDescent="0.25">
      <c r="A2394" s="1" t="s">
        <v>720</v>
      </c>
      <c r="B2394" s="1" t="s">
        <v>58</v>
      </c>
      <c r="C2394" s="1" t="s">
        <v>14</v>
      </c>
      <c r="D2394" s="110" t="s">
        <v>764</v>
      </c>
      <c r="E2394" s="110" t="s">
        <v>46</v>
      </c>
      <c r="F2394" s="107" t="s">
        <v>0</v>
      </c>
      <c r="G2394" s="13" t="s">
        <v>0</v>
      </c>
      <c r="H2394" s="2" t="s">
        <v>47</v>
      </c>
      <c r="I2394" s="12">
        <f>SUM(I2395:I2396)</f>
        <v>10100</v>
      </c>
      <c r="J2394" s="12">
        <f t="shared" ref="J2394:Y2394" si="3778">SUM(J2395:J2396)</f>
        <v>0</v>
      </c>
      <c r="K2394" s="12">
        <f t="shared" si="3778"/>
        <v>0</v>
      </c>
      <c r="L2394" s="12">
        <f t="shared" si="3778"/>
        <v>0</v>
      </c>
      <c r="M2394" s="12">
        <f t="shared" si="3778"/>
        <v>0</v>
      </c>
      <c r="N2394" s="12">
        <f t="shared" si="3778"/>
        <v>0</v>
      </c>
      <c r="O2394" s="12">
        <f t="shared" si="3778"/>
        <v>0</v>
      </c>
      <c r="P2394" s="12">
        <f t="shared" si="3778"/>
        <v>0</v>
      </c>
      <c r="Q2394" s="12">
        <f t="shared" si="3778"/>
        <v>0</v>
      </c>
      <c r="R2394" s="12">
        <f t="shared" si="3778"/>
        <v>0</v>
      </c>
      <c r="S2394" s="12">
        <f t="shared" si="3778"/>
        <v>0</v>
      </c>
      <c r="T2394" s="12">
        <f t="shared" si="3778"/>
        <v>0</v>
      </c>
      <c r="U2394" s="12">
        <f t="shared" si="3778"/>
        <v>0</v>
      </c>
      <c r="V2394" s="12">
        <f t="shared" si="3778"/>
        <v>0</v>
      </c>
      <c r="W2394" s="12">
        <f t="shared" si="3778"/>
        <v>0</v>
      </c>
      <c r="X2394" s="12">
        <f t="shared" si="3778"/>
        <v>0</v>
      </c>
      <c r="Y2394" s="12">
        <f t="shared" si="3778"/>
        <v>0</v>
      </c>
      <c r="Z2394" s="12">
        <v>0</v>
      </c>
      <c r="AA2394" s="12">
        <v>0</v>
      </c>
      <c r="AB2394" s="12">
        <f t="shared" ref="AB2394:AQ2394" si="3779">SUM(AB2395:AB2396)</f>
        <v>0</v>
      </c>
      <c r="AC2394" s="12">
        <f t="shared" si="3779"/>
        <v>0</v>
      </c>
      <c r="AD2394" s="12">
        <f t="shared" si="3779"/>
        <v>0</v>
      </c>
      <c r="AE2394" s="12">
        <f t="shared" si="3779"/>
        <v>0</v>
      </c>
      <c r="AF2394" s="12">
        <f t="shared" si="3779"/>
        <v>0</v>
      </c>
      <c r="AG2394" s="12">
        <f t="shared" si="3779"/>
        <v>0</v>
      </c>
      <c r="AH2394" s="12">
        <f t="shared" si="3779"/>
        <v>0</v>
      </c>
      <c r="AI2394" s="12">
        <f t="shared" si="3779"/>
        <v>0</v>
      </c>
      <c r="AJ2394" s="12">
        <f t="shared" si="3779"/>
        <v>0</v>
      </c>
      <c r="AK2394" s="12">
        <f t="shared" si="3779"/>
        <v>0</v>
      </c>
      <c r="AL2394" s="12">
        <f t="shared" si="3779"/>
        <v>0</v>
      </c>
      <c r="AM2394" s="12">
        <f t="shared" si="3779"/>
        <v>0</v>
      </c>
      <c r="AN2394" s="12">
        <f t="shared" si="3779"/>
        <v>0</v>
      </c>
      <c r="AO2394" s="12">
        <f t="shared" si="3779"/>
        <v>0</v>
      </c>
      <c r="AP2394" s="12">
        <f t="shared" si="3779"/>
        <v>0</v>
      </c>
      <c r="AQ2394" s="12">
        <f t="shared" si="3779"/>
        <v>0</v>
      </c>
      <c r="AR2394" s="12">
        <v>0</v>
      </c>
      <c r="AS2394" s="12">
        <v>0</v>
      </c>
      <c r="AT2394" s="12">
        <f t="shared" ref="AT2394:BI2394" si="3780">SUM(AT2395:AT2396)</f>
        <v>0</v>
      </c>
      <c r="AU2394" s="12">
        <f t="shared" si="3780"/>
        <v>0</v>
      </c>
      <c r="AV2394" s="12">
        <f t="shared" si="3780"/>
        <v>0</v>
      </c>
      <c r="AW2394" s="12">
        <f t="shared" si="3780"/>
        <v>0</v>
      </c>
      <c r="AX2394" s="12">
        <f t="shared" si="3780"/>
        <v>0</v>
      </c>
      <c r="AY2394" s="12">
        <f t="shared" si="3780"/>
        <v>0</v>
      </c>
      <c r="AZ2394" s="12">
        <f t="shared" si="3780"/>
        <v>0</v>
      </c>
      <c r="BA2394" s="12">
        <f t="shared" si="3780"/>
        <v>0</v>
      </c>
      <c r="BB2394" s="12">
        <f t="shared" si="3780"/>
        <v>0</v>
      </c>
      <c r="BC2394" s="12">
        <f t="shared" si="3780"/>
        <v>0</v>
      </c>
      <c r="BD2394" s="12">
        <f t="shared" si="3780"/>
        <v>0</v>
      </c>
      <c r="BE2394" s="12">
        <f t="shared" si="3780"/>
        <v>0</v>
      </c>
      <c r="BF2394" s="12">
        <f t="shared" si="3780"/>
        <v>0</v>
      </c>
      <c r="BG2394" s="12">
        <f t="shared" si="3780"/>
        <v>0</v>
      </c>
      <c r="BH2394" s="12">
        <f t="shared" si="3780"/>
        <v>0</v>
      </c>
      <c r="BI2394" s="12">
        <f t="shared" si="3780"/>
        <v>0</v>
      </c>
      <c r="BJ2394" s="12">
        <v>0</v>
      </c>
      <c r="BK2394" s="12">
        <v>0</v>
      </c>
    </row>
    <row r="2395" spans="1:63" x14ac:dyDescent="0.25">
      <c r="A2395" s="4" t="s">
        <v>720</v>
      </c>
      <c r="B2395" s="4" t="s">
        <v>58</v>
      </c>
      <c r="C2395" s="4" t="s">
        <v>14</v>
      </c>
      <c r="D2395" s="107" t="s">
        <v>764</v>
      </c>
      <c r="E2395" s="117">
        <v>6148</v>
      </c>
      <c r="F2395" s="107"/>
      <c r="G2395" s="103" t="s">
        <v>1665</v>
      </c>
      <c r="H2395" s="13" t="s">
        <v>47</v>
      </c>
      <c r="I2395" s="14">
        <v>10000</v>
      </c>
      <c r="J2395" s="14">
        <v>0</v>
      </c>
      <c r="K2395" s="14"/>
      <c r="L2395" s="14"/>
      <c r="M2395" s="14"/>
      <c r="N2395" s="14"/>
      <c r="O2395" s="14"/>
      <c r="P2395" s="14">
        <f t="shared" si="3742"/>
        <v>0</v>
      </c>
      <c r="Q2395" s="14"/>
      <c r="R2395" s="14"/>
      <c r="S2395" s="14"/>
      <c r="T2395" s="14"/>
      <c r="U2395" s="14"/>
      <c r="V2395" s="14"/>
      <c r="W2395" s="14"/>
      <c r="X2395" s="14"/>
      <c r="Y2395" s="14"/>
      <c r="Z2395" s="14">
        <v>0</v>
      </c>
      <c r="AA2395" s="14">
        <v>0</v>
      </c>
      <c r="AB2395" s="14">
        <v>0</v>
      </c>
      <c r="AC2395" s="14"/>
      <c r="AD2395" s="14"/>
      <c r="AE2395" s="14"/>
      <c r="AF2395" s="14"/>
      <c r="AG2395" s="14"/>
      <c r="AH2395" s="14">
        <f t="shared" si="3743"/>
        <v>0</v>
      </c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>
        <v>0</v>
      </c>
      <c r="AS2395" s="14">
        <v>0</v>
      </c>
      <c r="AT2395" s="14">
        <v>0</v>
      </c>
      <c r="AU2395" s="14"/>
      <c r="AV2395" s="14"/>
      <c r="AW2395" s="14"/>
      <c r="AX2395" s="14"/>
      <c r="AY2395" s="14"/>
      <c r="AZ2395" s="14">
        <f t="shared" si="3744"/>
        <v>0</v>
      </c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>
        <v>0</v>
      </c>
      <c r="BK2395" s="14">
        <v>0</v>
      </c>
    </row>
    <row r="2396" spans="1:63" ht="22.5" x14ac:dyDescent="0.25">
      <c r="A2396" s="4" t="s">
        <v>720</v>
      </c>
      <c r="B2396" s="4" t="s">
        <v>58</v>
      </c>
      <c r="C2396" s="4" t="s">
        <v>14</v>
      </c>
      <c r="D2396" s="107" t="s">
        <v>764</v>
      </c>
      <c r="E2396" s="117">
        <v>6148</v>
      </c>
      <c r="F2396" s="107" t="s">
        <v>773</v>
      </c>
      <c r="G2396" s="103" t="s">
        <v>1665</v>
      </c>
      <c r="H2396" s="13" t="s">
        <v>115</v>
      </c>
      <c r="I2396" s="14">
        <v>100</v>
      </c>
      <c r="J2396" s="14">
        <v>0</v>
      </c>
      <c r="K2396" s="14"/>
      <c r="L2396" s="14"/>
      <c r="M2396" s="14"/>
      <c r="N2396" s="14"/>
      <c r="O2396" s="14"/>
      <c r="P2396" s="14">
        <f t="shared" si="3742"/>
        <v>0</v>
      </c>
      <c r="Q2396" s="14"/>
      <c r="R2396" s="14"/>
      <c r="S2396" s="14"/>
      <c r="T2396" s="14"/>
      <c r="U2396" s="14"/>
      <c r="V2396" s="14"/>
      <c r="W2396" s="14"/>
      <c r="X2396" s="14"/>
      <c r="Y2396" s="14"/>
      <c r="Z2396" s="14">
        <v>0</v>
      </c>
      <c r="AA2396" s="14">
        <v>0</v>
      </c>
      <c r="AB2396" s="14">
        <v>0</v>
      </c>
      <c r="AC2396" s="14"/>
      <c r="AD2396" s="14"/>
      <c r="AE2396" s="14"/>
      <c r="AF2396" s="14"/>
      <c r="AG2396" s="14"/>
      <c r="AH2396" s="14">
        <f t="shared" si="3743"/>
        <v>0</v>
      </c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>
        <v>0</v>
      </c>
      <c r="AS2396" s="14">
        <v>0</v>
      </c>
      <c r="AT2396" s="14">
        <v>0</v>
      </c>
      <c r="AU2396" s="14"/>
      <c r="AV2396" s="14"/>
      <c r="AW2396" s="14"/>
      <c r="AX2396" s="14"/>
      <c r="AY2396" s="14"/>
      <c r="AZ2396" s="14">
        <f t="shared" si="3744"/>
        <v>0</v>
      </c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>
        <v>0</v>
      </c>
      <c r="BK2396" s="14">
        <v>0</v>
      </c>
    </row>
    <row r="2397" spans="1:63" ht="33.75" x14ac:dyDescent="0.25">
      <c r="A2397" s="1" t="s">
        <v>0</v>
      </c>
      <c r="B2397" s="1" t="s">
        <v>0</v>
      </c>
      <c r="C2397" s="1" t="s">
        <v>0</v>
      </c>
      <c r="D2397" s="106" t="s">
        <v>0</v>
      </c>
      <c r="E2397" s="106" t="s">
        <v>0</v>
      </c>
      <c r="F2397" s="106" t="s">
        <v>0</v>
      </c>
      <c r="G2397" s="2" t="s">
        <v>0</v>
      </c>
      <c r="H2397" s="10" t="s">
        <v>49</v>
      </c>
      <c r="I2397" s="11">
        <f>SUM(I2398)</f>
        <v>137000</v>
      </c>
      <c r="J2397" s="11">
        <f t="shared" ref="J2397:Y2397" si="3781">SUM(J2398)</f>
        <v>0</v>
      </c>
      <c r="K2397" s="11">
        <f t="shared" si="3781"/>
        <v>0</v>
      </c>
      <c r="L2397" s="11">
        <f t="shared" si="3781"/>
        <v>0</v>
      </c>
      <c r="M2397" s="11">
        <f t="shared" si="3781"/>
        <v>0</v>
      </c>
      <c r="N2397" s="11">
        <f t="shared" si="3781"/>
        <v>0</v>
      </c>
      <c r="O2397" s="11">
        <f t="shared" si="3781"/>
        <v>0</v>
      </c>
      <c r="P2397" s="11">
        <f t="shared" si="3781"/>
        <v>0</v>
      </c>
      <c r="Q2397" s="11">
        <f t="shared" si="3781"/>
        <v>0</v>
      </c>
      <c r="R2397" s="11">
        <f t="shared" si="3781"/>
        <v>0</v>
      </c>
      <c r="S2397" s="11">
        <f t="shared" si="3781"/>
        <v>0</v>
      </c>
      <c r="T2397" s="11">
        <f t="shared" si="3781"/>
        <v>0</v>
      </c>
      <c r="U2397" s="11">
        <f t="shared" si="3781"/>
        <v>0</v>
      </c>
      <c r="V2397" s="11">
        <f t="shared" si="3781"/>
        <v>0</v>
      </c>
      <c r="W2397" s="11">
        <f t="shared" si="3781"/>
        <v>0</v>
      </c>
      <c r="X2397" s="11">
        <f t="shared" si="3781"/>
        <v>0</v>
      </c>
      <c r="Y2397" s="11">
        <f t="shared" si="3781"/>
        <v>0</v>
      </c>
      <c r="Z2397" s="11">
        <v>0</v>
      </c>
      <c r="AA2397" s="11">
        <v>0</v>
      </c>
      <c r="AB2397" s="11">
        <f t="shared" ref="AB2397:AQ2397" si="3782">SUM(AB2398)</f>
        <v>0</v>
      </c>
      <c r="AC2397" s="11">
        <f t="shared" si="3782"/>
        <v>0</v>
      </c>
      <c r="AD2397" s="11">
        <f t="shared" si="3782"/>
        <v>0</v>
      </c>
      <c r="AE2397" s="11">
        <f t="shared" si="3782"/>
        <v>0</v>
      </c>
      <c r="AF2397" s="11">
        <f t="shared" si="3782"/>
        <v>0</v>
      </c>
      <c r="AG2397" s="11">
        <f t="shared" si="3782"/>
        <v>0</v>
      </c>
      <c r="AH2397" s="11">
        <f t="shared" si="3782"/>
        <v>0</v>
      </c>
      <c r="AI2397" s="11">
        <f t="shared" si="3782"/>
        <v>0</v>
      </c>
      <c r="AJ2397" s="11">
        <f t="shared" si="3782"/>
        <v>0</v>
      </c>
      <c r="AK2397" s="11">
        <f t="shared" si="3782"/>
        <v>0</v>
      </c>
      <c r="AL2397" s="11">
        <f t="shared" si="3782"/>
        <v>0</v>
      </c>
      <c r="AM2397" s="11">
        <f t="shared" si="3782"/>
        <v>0</v>
      </c>
      <c r="AN2397" s="11">
        <f t="shared" si="3782"/>
        <v>0</v>
      </c>
      <c r="AO2397" s="11">
        <f t="shared" si="3782"/>
        <v>0</v>
      </c>
      <c r="AP2397" s="11">
        <f t="shared" si="3782"/>
        <v>0</v>
      </c>
      <c r="AQ2397" s="11">
        <f t="shared" si="3782"/>
        <v>0</v>
      </c>
      <c r="AR2397" s="11">
        <v>0</v>
      </c>
      <c r="AS2397" s="11">
        <v>0</v>
      </c>
      <c r="AT2397" s="11">
        <f t="shared" ref="AT2397:BI2397" si="3783">SUM(AT2398)</f>
        <v>0</v>
      </c>
      <c r="AU2397" s="11">
        <f t="shared" si="3783"/>
        <v>0</v>
      </c>
      <c r="AV2397" s="11">
        <f t="shared" si="3783"/>
        <v>0</v>
      </c>
      <c r="AW2397" s="11">
        <f t="shared" si="3783"/>
        <v>0</v>
      </c>
      <c r="AX2397" s="11">
        <f t="shared" si="3783"/>
        <v>0</v>
      </c>
      <c r="AY2397" s="11">
        <f t="shared" si="3783"/>
        <v>0</v>
      </c>
      <c r="AZ2397" s="11">
        <f t="shared" si="3783"/>
        <v>0</v>
      </c>
      <c r="BA2397" s="11">
        <f t="shared" si="3783"/>
        <v>0</v>
      </c>
      <c r="BB2397" s="11">
        <f t="shared" si="3783"/>
        <v>0</v>
      </c>
      <c r="BC2397" s="11">
        <f t="shared" si="3783"/>
        <v>0</v>
      </c>
      <c r="BD2397" s="11">
        <f t="shared" si="3783"/>
        <v>0</v>
      </c>
      <c r="BE2397" s="11">
        <f t="shared" si="3783"/>
        <v>0</v>
      </c>
      <c r="BF2397" s="11">
        <f t="shared" si="3783"/>
        <v>0</v>
      </c>
      <c r="BG2397" s="11">
        <f t="shared" si="3783"/>
        <v>0</v>
      </c>
      <c r="BH2397" s="11">
        <f t="shared" si="3783"/>
        <v>0</v>
      </c>
      <c r="BI2397" s="11">
        <f t="shared" si="3783"/>
        <v>0</v>
      </c>
      <c r="BJ2397" s="11">
        <v>0</v>
      </c>
      <c r="BK2397" s="11">
        <v>0</v>
      </c>
    </row>
    <row r="2398" spans="1:63" x14ac:dyDescent="0.25">
      <c r="A2398" s="4" t="s">
        <v>720</v>
      </c>
      <c r="B2398" s="4" t="s">
        <v>58</v>
      </c>
      <c r="C2398" s="4" t="s">
        <v>14</v>
      </c>
      <c r="D2398" s="107" t="s">
        <v>764</v>
      </c>
      <c r="E2398" s="106" t="s">
        <v>50</v>
      </c>
      <c r="F2398" s="106" t="s">
        <v>0</v>
      </c>
      <c r="G2398" s="2" t="s">
        <v>0</v>
      </c>
      <c r="H2398" s="2" t="s">
        <v>51</v>
      </c>
      <c r="I2398" s="12">
        <f>SUM(I2399:I2400)</f>
        <v>137000</v>
      </c>
      <c r="J2398" s="12">
        <f t="shared" ref="J2398:Y2398" si="3784">SUM(J2399:J2400)</f>
        <v>0</v>
      </c>
      <c r="K2398" s="12">
        <f t="shared" si="3784"/>
        <v>0</v>
      </c>
      <c r="L2398" s="12">
        <f t="shared" si="3784"/>
        <v>0</v>
      </c>
      <c r="M2398" s="12">
        <f t="shared" si="3784"/>
        <v>0</v>
      </c>
      <c r="N2398" s="12">
        <f t="shared" si="3784"/>
        <v>0</v>
      </c>
      <c r="O2398" s="12">
        <f t="shared" si="3784"/>
        <v>0</v>
      </c>
      <c r="P2398" s="12">
        <f t="shared" ref="P2398" si="3785">SUM(P2399:P2400)</f>
        <v>0</v>
      </c>
      <c r="Q2398" s="12">
        <f t="shared" si="3784"/>
        <v>0</v>
      </c>
      <c r="R2398" s="12">
        <f t="shared" si="3784"/>
        <v>0</v>
      </c>
      <c r="S2398" s="12">
        <f t="shared" si="3784"/>
        <v>0</v>
      </c>
      <c r="T2398" s="12">
        <f t="shared" si="3784"/>
        <v>0</v>
      </c>
      <c r="U2398" s="12">
        <f t="shared" si="3784"/>
        <v>0</v>
      </c>
      <c r="V2398" s="12">
        <f t="shared" si="3784"/>
        <v>0</v>
      </c>
      <c r="W2398" s="12">
        <f t="shared" si="3784"/>
        <v>0</v>
      </c>
      <c r="X2398" s="12">
        <f t="shared" si="3784"/>
        <v>0</v>
      </c>
      <c r="Y2398" s="12">
        <f t="shared" si="3784"/>
        <v>0</v>
      </c>
      <c r="Z2398" s="12">
        <v>0</v>
      </c>
      <c r="AA2398" s="12">
        <v>0</v>
      </c>
      <c r="AB2398" s="12">
        <f t="shared" ref="AB2398:AQ2398" si="3786">SUM(AB2399:AB2400)</f>
        <v>0</v>
      </c>
      <c r="AC2398" s="12">
        <f t="shared" si="3786"/>
        <v>0</v>
      </c>
      <c r="AD2398" s="12">
        <f t="shared" si="3786"/>
        <v>0</v>
      </c>
      <c r="AE2398" s="12">
        <f t="shared" si="3786"/>
        <v>0</v>
      </c>
      <c r="AF2398" s="12">
        <f t="shared" si="3786"/>
        <v>0</v>
      </c>
      <c r="AG2398" s="12">
        <f t="shared" si="3786"/>
        <v>0</v>
      </c>
      <c r="AH2398" s="12">
        <f t="shared" ref="AH2398" si="3787">SUM(AH2399:AH2400)</f>
        <v>0</v>
      </c>
      <c r="AI2398" s="12">
        <f t="shared" si="3786"/>
        <v>0</v>
      </c>
      <c r="AJ2398" s="12">
        <f t="shared" si="3786"/>
        <v>0</v>
      </c>
      <c r="AK2398" s="12">
        <f t="shared" si="3786"/>
        <v>0</v>
      </c>
      <c r="AL2398" s="12">
        <f t="shared" si="3786"/>
        <v>0</v>
      </c>
      <c r="AM2398" s="12">
        <f t="shared" si="3786"/>
        <v>0</v>
      </c>
      <c r="AN2398" s="12">
        <f t="shared" si="3786"/>
        <v>0</v>
      </c>
      <c r="AO2398" s="12">
        <f t="shared" si="3786"/>
        <v>0</v>
      </c>
      <c r="AP2398" s="12">
        <f t="shared" si="3786"/>
        <v>0</v>
      </c>
      <c r="AQ2398" s="12">
        <f t="shared" si="3786"/>
        <v>0</v>
      </c>
      <c r="AR2398" s="12">
        <v>0</v>
      </c>
      <c r="AS2398" s="12">
        <v>0</v>
      </c>
      <c r="AT2398" s="12">
        <f t="shared" ref="AT2398:BI2398" si="3788">SUM(AT2399:AT2400)</f>
        <v>0</v>
      </c>
      <c r="AU2398" s="12">
        <f t="shared" si="3788"/>
        <v>0</v>
      </c>
      <c r="AV2398" s="12">
        <f t="shared" si="3788"/>
        <v>0</v>
      </c>
      <c r="AW2398" s="12">
        <f t="shared" si="3788"/>
        <v>0</v>
      </c>
      <c r="AX2398" s="12">
        <f t="shared" si="3788"/>
        <v>0</v>
      </c>
      <c r="AY2398" s="12">
        <f t="shared" si="3788"/>
        <v>0</v>
      </c>
      <c r="AZ2398" s="12">
        <f t="shared" ref="AZ2398" si="3789">SUM(AZ2399:AZ2400)</f>
        <v>0</v>
      </c>
      <c r="BA2398" s="12">
        <f t="shared" si="3788"/>
        <v>0</v>
      </c>
      <c r="BB2398" s="12">
        <f t="shared" si="3788"/>
        <v>0</v>
      </c>
      <c r="BC2398" s="12">
        <f t="shared" si="3788"/>
        <v>0</v>
      </c>
      <c r="BD2398" s="12">
        <f t="shared" si="3788"/>
        <v>0</v>
      </c>
      <c r="BE2398" s="12">
        <f t="shared" si="3788"/>
        <v>0</v>
      </c>
      <c r="BF2398" s="12">
        <f t="shared" si="3788"/>
        <v>0</v>
      </c>
      <c r="BG2398" s="12">
        <f t="shared" si="3788"/>
        <v>0</v>
      </c>
      <c r="BH2398" s="12">
        <f t="shared" si="3788"/>
        <v>0</v>
      </c>
      <c r="BI2398" s="12">
        <f t="shared" si="3788"/>
        <v>0</v>
      </c>
      <c r="BJ2398" s="12">
        <v>0</v>
      </c>
      <c r="BK2398" s="12">
        <v>0</v>
      </c>
    </row>
    <row r="2399" spans="1:63" x14ac:dyDescent="0.25">
      <c r="A2399" s="4" t="s">
        <v>720</v>
      </c>
      <c r="B2399" s="4" t="s">
        <v>58</v>
      </c>
      <c r="C2399" s="4" t="s">
        <v>14</v>
      </c>
      <c r="D2399" s="107" t="s">
        <v>764</v>
      </c>
      <c r="E2399" s="117">
        <v>8213</v>
      </c>
      <c r="F2399" s="107"/>
      <c r="G2399" s="103" t="s">
        <v>1665</v>
      </c>
      <c r="H2399" s="13" t="s">
        <v>53</v>
      </c>
      <c r="I2399" s="14">
        <v>97000</v>
      </c>
      <c r="J2399" s="14">
        <v>0</v>
      </c>
      <c r="K2399" s="14"/>
      <c r="L2399" s="14"/>
      <c r="M2399" s="14"/>
      <c r="N2399" s="14"/>
      <c r="O2399" s="14"/>
      <c r="P2399" s="14">
        <f t="shared" si="3742"/>
        <v>0</v>
      </c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v>0</v>
      </c>
      <c r="AA2399" s="14">
        <v>0</v>
      </c>
      <c r="AB2399" s="14">
        <v>0</v>
      </c>
      <c r="AC2399" s="14"/>
      <c r="AD2399" s="14"/>
      <c r="AE2399" s="14"/>
      <c r="AF2399" s="14"/>
      <c r="AG2399" s="14"/>
      <c r="AH2399" s="14">
        <f t="shared" si="3743"/>
        <v>0</v>
      </c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>
        <v>0</v>
      </c>
      <c r="AS2399" s="14">
        <v>0</v>
      </c>
      <c r="AT2399" s="14">
        <v>0</v>
      </c>
      <c r="AU2399" s="14"/>
      <c r="AV2399" s="14"/>
      <c r="AW2399" s="14"/>
      <c r="AX2399" s="14"/>
      <c r="AY2399" s="14"/>
      <c r="AZ2399" s="14">
        <f t="shared" si="3744"/>
        <v>0</v>
      </c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>
        <v>0</v>
      </c>
      <c r="BK2399" s="14">
        <v>0</v>
      </c>
    </row>
    <row r="2400" spans="1:63" x14ac:dyDescent="0.25">
      <c r="A2400" s="4" t="s">
        <v>720</v>
      </c>
      <c r="B2400" s="4" t="s">
        <v>58</v>
      </c>
      <c r="C2400" s="4" t="s">
        <v>14</v>
      </c>
      <c r="D2400" s="107" t="s">
        <v>764</v>
      </c>
      <c r="E2400" s="117">
        <v>8216</v>
      </c>
      <c r="F2400" s="107"/>
      <c r="G2400" s="103" t="s">
        <v>1665</v>
      </c>
      <c r="H2400" s="13" t="s">
        <v>110</v>
      </c>
      <c r="I2400" s="14">
        <v>40000</v>
      </c>
      <c r="J2400" s="14">
        <v>0</v>
      </c>
      <c r="K2400" s="14"/>
      <c r="L2400" s="14"/>
      <c r="M2400" s="14"/>
      <c r="N2400" s="14"/>
      <c r="O2400" s="14"/>
      <c r="P2400" s="14">
        <f t="shared" si="3742"/>
        <v>0</v>
      </c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v>0</v>
      </c>
      <c r="AA2400" s="14">
        <v>0</v>
      </c>
      <c r="AB2400" s="14">
        <v>0</v>
      </c>
      <c r="AC2400" s="14"/>
      <c r="AD2400" s="14"/>
      <c r="AE2400" s="14"/>
      <c r="AF2400" s="14"/>
      <c r="AG2400" s="14"/>
      <c r="AH2400" s="14">
        <f t="shared" si="3743"/>
        <v>0</v>
      </c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>
        <v>0</v>
      </c>
      <c r="AS2400" s="14">
        <v>0</v>
      </c>
      <c r="AT2400" s="14">
        <v>0</v>
      </c>
      <c r="AU2400" s="14"/>
      <c r="AV2400" s="14"/>
      <c r="AW2400" s="14"/>
      <c r="AX2400" s="14"/>
      <c r="AY2400" s="14"/>
      <c r="AZ2400" s="14">
        <f t="shared" si="3744"/>
        <v>0</v>
      </c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>
        <v>0</v>
      </c>
      <c r="BK2400" s="14">
        <v>0</v>
      </c>
    </row>
    <row r="2401" spans="1:63" ht="22.5" x14ac:dyDescent="0.25">
      <c r="A2401" s="13" t="s">
        <v>0</v>
      </c>
      <c r="B2401" s="13" t="s">
        <v>0</v>
      </c>
      <c r="C2401" s="13" t="s">
        <v>0</v>
      </c>
      <c r="D2401" s="103" t="s">
        <v>0</v>
      </c>
      <c r="E2401" s="103" t="s">
        <v>0</v>
      </c>
      <c r="F2401" s="103" t="s">
        <v>0</v>
      </c>
      <c r="G2401" s="13" t="s">
        <v>0</v>
      </c>
      <c r="H2401" s="10" t="s">
        <v>774</v>
      </c>
      <c r="I2401" s="11">
        <f>SUM(I2397,I2391,I2367)</f>
        <v>6960905</v>
      </c>
      <c r="J2401" s="11">
        <f t="shared" ref="J2401:Y2401" si="3790">SUM(J2397,J2391,J2367)</f>
        <v>0</v>
      </c>
      <c r="K2401" s="11">
        <f t="shared" si="3790"/>
        <v>0</v>
      </c>
      <c r="L2401" s="11">
        <f t="shared" si="3790"/>
        <v>0</v>
      </c>
      <c r="M2401" s="11">
        <f t="shared" si="3790"/>
        <v>0</v>
      </c>
      <c r="N2401" s="11">
        <f t="shared" si="3790"/>
        <v>0</v>
      </c>
      <c r="O2401" s="11">
        <f t="shared" si="3790"/>
        <v>0</v>
      </c>
      <c r="P2401" s="11">
        <f t="shared" si="3790"/>
        <v>0</v>
      </c>
      <c r="Q2401" s="11">
        <f t="shared" si="3790"/>
        <v>0</v>
      </c>
      <c r="R2401" s="11">
        <f t="shared" si="3790"/>
        <v>0</v>
      </c>
      <c r="S2401" s="11">
        <f t="shared" si="3790"/>
        <v>0</v>
      </c>
      <c r="T2401" s="11">
        <f t="shared" si="3790"/>
        <v>0</v>
      </c>
      <c r="U2401" s="11">
        <f t="shared" si="3790"/>
        <v>0</v>
      </c>
      <c r="V2401" s="11">
        <f t="shared" si="3790"/>
        <v>0</v>
      </c>
      <c r="W2401" s="11">
        <f t="shared" si="3790"/>
        <v>0</v>
      </c>
      <c r="X2401" s="11">
        <f t="shared" si="3790"/>
        <v>0</v>
      </c>
      <c r="Y2401" s="11">
        <f t="shared" si="3790"/>
        <v>0</v>
      </c>
      <c r="Z2401" s="11">
        <v>0</v>
      </c>
      <c r="AA2401" s="11">
        <v>0</v>
      </c>
      <c r="AB2401" s="11">
        <f t="shared" ref="AB2401:AQ2401" si="3791">SUM(AB2397,AB2391,AB2367)</f>
        <v>0</v>
      </c>
      <c r="AC2401" s="11">
        <f t="shared" si="3791"/>
        <v>0</v>
      </c>
      <c r="AD2401" s="11">
        <f t="shared" si="3791"/>
        <v>0</v>
      </c>
      <c r="AE2401" s="11">
        <f t="shared" si="3791"/>
        <v>0</v>
      </c>
      <c r="AF2401" s="11">
        <f t="shared" si="3791"/>
        <v>0</v>
      </c>
      <c r="AG2401" s="11">
        <f t="shared" si="3791"/>
        <v>0</v>
      </c>
      <c r="AH2401" s="11">
        <f t="shared" si="3791"/>
        <v>0</v>
      </c>
      <c r="AI2401" s="11">
        <f t="shared" si="3791"/>
        <v>0</v>
      </c>
      <c r="AJ2401" s="11">
        <f t="shared" si="3791"/>
        <v>0</v>
      </c>
      <c r="AK2401" s="11">
        <f t="shared" si="3791"/>
        <v>0</v>
      </c>
      <c r="AL2401" s="11">
        <f t="shared" si="3791"/>
        <v>0</v>
      </c>
      <c r="AM2401" s="11">
        <f t="shared" si="3791"/>
        <v>0</v>
      </c>
      <c r="AN2401" s="11">
        <f t="shared" si="3791"/>
        <v>0</v>
      </c>
      <c r="AO2401" s="11">
        <f t="shared" si="3791"/>
        <v>0</v>
      </c>
      <c r="AP2401" s="11">
        <f t="shared" si="3791"/>
        <v>0</v>
      </c>
      <c r="AQ2401" s="11">
        <f t="shared" si="3791"/>
        <v>0</v>
      </c>
      <c r="AR2401" s="11">
        <v>0</v>
      </c>
      <c r="AS2401" s="11">
        <v>0</v>
      </c>
      <c r="AT2401" s="11">
        <f t="shared" ref="AT2401:BI2401" si="3792">SUM(AT2397,AT2391,AT2367)</f>
        <v>4000000</v>
      </c>
      <c r="AU2401" s="11">
        <f t="shared" si="3792"/>
        <v>0</v>
      </c>
      <c r="AV2401" s="11">
        <f t="shared" si="3792"/>
        <v>0</v>
      </c>
      <c r="AW2401" s="11">
        <f t="shared" si="3792"/>
        <v>1185</v>
      </c>
      <c r="AX2401" s="11">
        <f t="shared" si="3792"/>
        <v>0</v>
      </c>
      <c r="AY2401" s="11">
        <f t="shared" si="3792"/>
        <v>0</v>
      </c>
      <c r="AZ2401" s="11">
        <f t="shared" si="3792"/>
        <v>4001185</v>
      </c>
      <c r="BA2401" s="11">
        <f t="shared" si="3792"/>
        <v>466362</v>
      </c>
      <c r="BB2401" s="11">
        <f t="shared" si="3792"/>
        <v>254659</v>
      </c>
      <c r="BC2401" s="11">
        <f t="shared" si="3792"/>
        <v>235458</v>
      </c>
      <c r="BD2401" s="11">
        <f t="shared" si="3792"/>
        <v>239709</v>
      </c>
      <c r="BE2401" s="11">
        <f t="shared" si="3792"/>
        <v>246448</v>
      </c>
      <c r="BF2401" s="11">
        <f t="shared" si="3792"/>
        <v>244228</v>
      </c>
      <c r="BG2401" s="11">
        <f t="shared" si="3792"/>
        <v>243971</v>
      </c>
      <c r="BH2401" s="11">
        <f t="shared" si="3792"/>
        <v>241971</v>
      </c>
      <c r="BI2401" s="11">
        <f t="shared" si="3792"/>
        <v>244073</v>
      </c>
      <c r="BJ2401" s="11">
        <v>2416879</v>
      </c>
      <c r="BK2401" s="11">
        <v>1584306</v>
      </c>
    </row>
    <row r="2402" spans="1:63" ht="15.75" thickBot="1" x14ac:dyDescent="0.3">
      <c r="A2402" s="13" t="s">
        <v>0</v>
      </c>
      <c r="B2402" s="13" t="s">
        <v>0</v>
      </c>
      <c r="C2402" s="13" t="s">
        <v>0</v>
      </c>
      <c r="D2402" s="103" t="s">
        <v>0</v>
      </c>
      <c r="E2402" s="103" t="s">
        <v>0</v>
      </c>
      <c r="F2402" s="103" t="s">
        <v>0</v>
      </c>
      <c r="G2402" s="13" t="s">
        <v>0</v>
      </c>
      <c r="H2402" s="2" t="s">
        <v>55</v>
      </c>
      <c r="I2402" s="12">
        <v>184</v>
      </c>
      <c r="J2402" s="13" t="s">
        <v>0</v>
      </c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>
        <v>0</v>
      </c>
      <c r="AA2402" s="13"/>
      <c r="AB2402" s="13" t="s">
        <v>0</v>
      </c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>
        <v>0</v>
      </c>
      <c r="AS2402" s="13"/>
      <c r="AT2402" s="13" t="s">
        <v>0</v>
      </c>
      <c r="AU2402" s="13"/>
      <c r="AV2402" s="13"/>
      <c r="AW2402" s="13"/>
      <c r="AX2402" s="13"/>
      <c r="AY2402" s="13"/>
      <c r="AZ2402" s="13"/>
      <c r="BA2402" s="13"/>
      <c r="BB2402" s="13"/>
      <c r="BC2402" s="13"/>
      <c r="BD2402" s="13"/>
      <c r="BE2402" s="13"/>
      <c r="BF2402" s="13"/>
      <c r="BG2402" s="13"/>
      <c r="BH2402" s="13"/>
      <c r="BI2402" s="13"/>
      <c r="BJ2402" s="13">
        <v>0</v>
      </c>
      <c r="BK2402" s="13"/>
    </row>
    <row r="2403" spans="1:63" ht="69.75" customHeight="1" thickBot="1" x14ac:dyDescent="0.3">
      <c r="A2403" s="148" t="s">
        <v>0</v>
      </c>
      <c r="B2403" s="148" t="s">
        <v>0</v>
      </c>
      <c r="C2403" s="148" t="s">
        <v>0</v>
      </c>
      <c r="D2403" s="151" t="s">
        <v>0</v>
      </c>
      <c r="E2403" s="151" t="s">
        <v>0</v>
      </c>
      <c r="F2403" s="151" t="s">
        <v>0</v>
      </c>
      <c r="G2403" s="154" t="s">
        <v>0</v>
      </c>
      <c r="H2403" s="5" t="s">
        <v>56</v>
      </c>
      <c r="I2403" s="5" t="s">
        <v>9</v>
      </c>
      <c r="J2403" s="94" t="s">
        <v>10</v>
      </c>
      <c r="K2403" s="94" t="s">
        <v>1602</v>
      </c>
      <c r="L2403" s="94" t="s">
        <v>1535</v>
      </c>
      <c r="M2403" s="94" t="s">
        <v>1591</v>
      </c>
      <c r="N2403" s="94" t="s">
        <v>1592</v>
      </c>
      <c r="O2403" s="94" t="s">
        <v>1593</v>
      </c>
      <c r="P2403" s="94" t="s">
        <v>1606</v>
      </c>
      <c r="Q2403" s="94" t="s">
        <v>1603</v>
      </c>
      <c r="R2403" s="94" t="s">
        <v>1594</v>
      </c>
      <c r="S2403" s="94" t="s">
        <v>1595</v>
      </c>
      <c r="T2403" s="94" t="s">
        <v>1596</v>
      </c>
      <c r="U2403" s="94" t="s">
        <v>1597</v>
      </c>
      <c r="V2403" s="94" t="s">
        <v>1598</v>
      </c>
      <c r="W2403" s="94" t="s">
        <v>1599</v>
      </c>
      <c r="X2403" s="94" t="s">
        <v>1604</v>
      </c>
      <c r="Y2403" s="94" t="s">
        <v>1605</v>
      </c>
      <c r="Z2403" s="94" t="s">
        <v>1600</v>
      </c>
      <c r="AA2403" s="94" t="s">
        <v>1601</v>
      </c>
      <c r="AB2403" s="95" t="s">
        <v>11</v>
      </c>
      <c r="AC2403" s="95" t="s">
        <v>1602</v>
      </c>
      <c r="AD2403" s="95" t="s">
        <v>1535</v>
      </c>
      <c r="AE2403" s="95" t="s">
        <v>1591</v>
      </c>
      <c r="AF2403" s="95" t="s">
        <v>1592</v>
      </c>
      <c r="AG2403" s="95" t="s">
        <v>1593</v>
      </c>
      <c r="AH2403" s="95" t="s">
        <v>1607</v>
      </c>
      <c r="AI2403" s="95" t="s">
        <v>1603</v>
      </c>
      <c r="AJ2403" s="95" t="s">
        <v>1594</v>
      </c>
      <c r="AK2403" s="95" t="s">
        <v>1595</v>
      </c>
      <c r="AL2403" s="95" t="s">
        <v>1596</v>
      </c>
      <c r="AM2403" s="95" t="s">
        <v>1597</v>
      </c>
      <c r="AN2403" s="95" t="s">
        <v>1598</v>
      </c>
      <c r="AO2403" s="95" t="s">
        <v>1599</v>
      </c>
      <c r="AP2403" s="95" t="s">
        <v>1604</v>
      </c>
      <c r="AQ2403" s="95" t="s">
        <v>1605</v>
      </c>
      <c r="AR2403" s="95" t="s">
        <v>1600</v>
      </c>
      <c r="AS2403" s="95" t="s">
        <v>1601</v>
      </c>
      <c r="AT2403" s="96" t="s">
        <v>12</v>
      </c>
      <c r="AU2403" s="96" t="s">
        <v>1602</v>
      </c>
      <c r="AV2403" s="96" t="s">
        <v>1535</v>
      </c>
      <c r="AW2403" s="96" t="s">
        <v>1591</v>
      </c>
      <c r="AX2403" s="96" t="s">
        <v>1592</v>
      </c>
      <c r="AY2403" s="96" t="s">
        <v>1593</v>
      </c>
      <c r="AZ2403" s="96" t="s">
        <v>1608</v>
      </c>
      <c r="BA2403" s="96" t="s">
        <v>1603</v>
      </c>
      <c r="BB2403" s="96" t="s">
        <v>1594</v>
      </c>
      <c r="BC2403" s="96" t="s">
        <v>1595</v>
      </c>
      <c r="BD2403" s="96" t="s">
        <v>1596</v>
      </c>
      <c r="BE2403" s="96" t="s">
        <v>1597</v>
      </c>
      <c r="BF2403" s="96" t="s">
        <v>1598</v>
      </c>
      <c r="BG2403" s="96" t="s">
        <v>1599</v>
      </c>
      <c r="BH2403" s="96" t="s">
        <v>1604</v>
      </c>
      <c r="BI2403" s="96" t="s">
        <v>1605</v>
      </c>
      <c r="BJ2403" s="96" t="s">
        <v>1600</v>
      </c>
      <c r="BK2403" s="96" t="s">
        <v>1601</v>
      </c>
    </row>
    <row r="2404" spans="1:63" x14ac:dyDescent="0.25">
      <c r="A2404" s="149"/>
      <c r="B2404" s="149"/>
      <c r="C2404" s="149"/>
      <c r="D2404" s="152"/>
      <c r="E2404" s="152"/>
      <c r="F2404" s="152"/>
      <c r="G2404" s="155"/>
      <c r="H2404" s="15" t="s">
        <v>0</v>
      </c>
      <c r="I2404" s="9" t="s">
        <v>13</v>
      </c>
      <c r="J2404" s="9">
        <v>1</v>
      </c>
      <c r="K2404" s="9">
        <v>2</v>
      </c>
      <c r="L2404" s="9">
        <v>3</v>
      </c>
      <c r="M2404" s="9">
        <v>4</v>
      </c>
      <c r="N2404" s="9">
        <v>5</v>
      </c>
      <c r="O2404" s="9">
        <v>6</v>
      </c>
      <c r="P2404" s="9">
        <v>7</v>
      </c>
      <c r="Q2404" s="9">
        <v>8</v>
      </c>
      <c r="R2404" s="9">
        <v>9</v>
      </c>
      <c r="S2404" s="9">
        <v>10</v>
      </c>
      <c r="T2404" s="9">
        <v>11</v>
      </c>
      <c r="U2404" s="9">
        <v>12</v>
      </c>
      <c r="V2404" s="9">
        <v>13</v>
      </c>
      <c r="W2404" s="9">
        <v>14</v>
      </c>
      <c r="X2404" s="9">
        <v>15</v>
      </c>
      <c r="Y2404" s="9">
        <v>16</v>
      </c>
      <c r="Z2404" s="9">
        <v>20</v>
      </c>
      <c r="AA2404" s="9">
        <v>21</v>
      </c>
      <c r="AB2404" s="9">
        <v>1</v>
      </c>
      <c r="AC2404" s="9">
        <v>2</v>
      </c>
      <c r="AD2404" s="9">
        <v>3</v>
      </c>
      <c r="AE2404" s="9">
        <v>4</v>
      </c>
      <c r="AF2404" s="9">
        <v>5</v>
      </c>
      <c r="AG2404" s="9">
        <v>6</v>
      </c>
      <c r="AH2404" s="9">
        <v>7</v>
      </c>
      <c r="AI2404" s="9">
        <v>8</v>
      </c>
      <c r="AJ2404" s="9">
        <v>9</v>
      </c>
      <c r="AK2404" s="9">
        <v>10</v>
      </c>
      <c r="AL2404" s="9">
        <v>11</v>
      </c>
      <c r="AM2404" s="9">
        <v>12</v>
      </c>
      <c r="AN2404" s="9">
        <v>13</v>
      </c>
      <c r="AO2404" s="9">
        <v>14</v>
      </c>
      <c r="AP2404" s="9">
        <v>15</v>
      </c>
      <c r="AQ2404" s="9">
        <v>16</v>
      </c>
      <c r="AR2404" s="9">
        <v>20</v>
      </c>
      <c r="AS2404" s="9">
        <v>21</v>
      </c>
      <c r="AT2404" s="9">
        <v>1</v>
      </c>
      <c r="AU2404" s="9">
        <v>2</v>
      </c>
      <c r="AV2404" s="9">
        <v>3</v>
      </c>
      <c r="AW2404" s="9">
        <v>4</v>
      </c>
      <c r="AX2404" s="9">
        <v>5</v>
      </c>
      <c r="AY2404" s="9">
        <v>6</v>
      </c>
      <c r="AZ2404" s="9">
        <v>7</v>
      </c>
      <c r="BA2404" s="9">
        <v>8</v>
      </c>
      <c r="BB2404" s="9">
        <v>9</v>
      </c>
      <c r="BC2404" s="9">
        <v>10</v>
      </c>
      <c r="BD2404" s="9">
        <v>11</v>
      </c>
      <c r="BE2404" s="9">
        <v>12</v>
      </c>
      <c r="BF2404" s="9">
        <v>13</v>
      </c>
      <c r="BG2404" s="9">
        <v>14</v>
      </c>
      <c r="BH2404" s="9">
        <v>15</v>
      </c>
      <c r="BI2404" s="9">
        <v>16</v>
      </c>
      <c r="BJ2404" s="9">
        <v>20</v>
      </c>
      <c r="BK2404" s="9">
        <v>21</v>
      </c>
    </row>
    <row r="2405" spans="1:63" x14ac:dyDescent="0.25">
      <c r="A2405" s="149"/>
      <c r="B2405" s="149"/>
      <c r="C2405" s="149"/>
      <c r="D2405" s="152"/>
      <c r="E2405" s="152"/>
      <c r="F2405" s="152"/>
      <c r="G2405" s="155"/>
      <c r="H2405" s="16" t="s">
        <v>118</v>
      </c>
      <c r="I2405" s="17">
        <f>SUM(I2401)</f>
        <v>6960905</v>
      </c>
      <c r="J2405" s="17">
        <f t="shared" ref="J2405:Y2405" si="3793">SUM(J2401)</f>
        <v>0</v>
      </c>
      <c r="K2405" s="17">
        <f t="shared" si="3793"/>
        <v>0</v>
      </c>
      <c r="L2405" s="17">
        <f t="shared" si="3793"/>
        <v>0</v>
      </c>
      <c r="M2405" s="17">
        <f t="shared" si="3793"/>
        <v>0</v>
      </c>
      <c r="N2405" s="17">
        <f t="shared" si="3793"/>
        <v>0</v>
      </c>
      <c r="O2405" s="17">
        <f t="shared" si="3793"/>
        <v>0</v>
      </c>
      <c r="P2405" s="17">
        <f t="shared" ref="P2405" si="3794">SUM(P2401)</f>
        <v>0</v>
      </c>
      <c r="Q2405" s="17">
        <f t="shared" si="3793"/>
        <v>0</v>
      </c>
      <c r="R2405" s="17">
        <f t="shared" si="3793"/>
        <v>0</v>
      </c>
      <c r="S2405" s="17">
        <f t="shared" si="3793"/>
        <v>0</v>
      </c>
      <c r="T2405" s="17">
        <f t="shared" si="3793"/>
        <v>0</v>
      </c>
      <c r="U2405" s="17">
        <f t="shared" si="3793"/>
        <v>0</v>
      </c>
      <c r="V2405" s="17">
        <f t="shared" si="3793"/>
        <v>0</v>
      </c>
      <c r="W2405" s="17">
        <f t="shared" si="3793"/>
        <v>0</v>
      </c>
      <c r="X2405" s="17">
        <f t="shared" si="3793"/>
        <v>0</v>
      </c>
      <c r="Y2405" s="17">
        <f t="shared" si="3793"/>
        <v>0</v>
      </c>
      <c r="Z2405" s="17">
        <v>0</v>
      </c>
      <c r="AA2405" s="17">
        <v>0</v>
      </c>
      <c r="AB2405" s="17">
        <f t="shared" ref="AB2405:AQ2405" si="3795">SUM(AB2401)</f>
        <v>0</v>
      </c>
      <c r="AC2405" s="17">
        <f t="shared" si="3795"/>
        <v>0</v>
      </c>
      <c r="AD2405" s="17">
        <f t="shared" si="3795"/>
        <v>0</v>
      </c>
      <c r="AE2405" s="17">
        <f t="shared" si="3795"/>
        <v>0</v>
      </c>
      <c r="AF2405" s="17">
        <f t="shared" si="3795"/>
        <v>0</v>
      </c>
      <c r="AG2405" s="17">
        <f t="shared" si="3795"/>
        <v>0</v>
      </c>
      <c r="AH2405" s="17">
        <f t="shared" ref="AH2405" si="3796">SUM(AH2401)</f>
        <v>0</v>
      </c>
      <c r="AI2405" s="17">
        <f t="shared" si="3795"/>
        <v>0</v>
      </c>
      <c r="AJ2405" s="17">
        <f t="shared" si="3795"/>
        <v>0</v>
      </c>
      <c r="AK2405" s="17">
        <f t="shared" si="3795"/>
        <v>0</v>
      </c>
      <c r="AL2405" s="17">
        <f t="shared" si="3795"/>
        <v>0</v>
      </c>
      <c r="AM2405" s="17">
        <f t="shared" si="3795"/>
        <v>0</v>
      </c>
      <c r="AN2405" s="17">
        <f t="shared" si="3795"/>
        <v>0</v>
      </c>
      <c r="AO2405" s="17">
        <f t="shared" si="3795"/>
        <v>0</v>
      </c>
      <c r="AP2405" s="17">
        <f t="shared" si="3795"/>
        <v>0</v>
      </c>
      <c r="AQ2405" s="17">
        <f t="shared" si="3795"/>
        <v>0</v>
      </c>
      <c r="AR2405" s="17">
        <v>0</v>
      </c>
      <c r="AS2405" s="17">
        <v>0</v>
      </c>
      <c r="AT2405" s="17">
        <f t="shared" ref="AT2405:BI2405" si="3797">SUM(AT2401)</f>
        <v>4000000</v>
      </c>
      <c r="AU2405" s="17">
        <f t="shared" si="3797"/>
        <v>0</v>
      </c>
      <c r="AV2405" s="17">
        <f t="shared" si="3797"/>
        <v>0</v>
      </c>
      <c r="AW2405" s="17">
        <f t="shared" si="3797"/>
        <v>1185</v>
      </c>
      <c r="AX2405" s="17">
        <f t="shared" si="3797"/>
        <v>0</v>
      </c>
      <c r="AY2405" s="17">
        <f t="shared" si="3797"/>
        <v>0</v>
      </c>
      <c r="AZ2405" s="17">
        <f t="shared" ref="AZ2405" si="3798">SUM(AZ2401)</f>
        <v>4001185</v>
      </c>
      <c r="BA2405" s="17">
        <f t="shared" si="3797"/>
        <v>466362</v>
      </c>
      <c r="BB2405" s="17">
        <f t="shared" si="3797"/>
        <v>254659</v>
      </c>
      <c r="BC2405" s="17">
        <f t="shared" si="3797"/>
        <v>235458</v>
      </c>
      <c r="BD2405" s="17">
        <f t="shared" si="3797"/>
        <v>239709</v>
      </c>
      <c r="BE2405" s="17">
        <f t="shared" si="3797"/>
        <v>246448</v>
      </c>
      <c r="BF2405" s="17">
        <f t="shared" si="3797"/>
        <v>244228</v>
      </c>
      <c r="BG2405" s="17">
        <f t="shared" si="3797"/>
        <v>243971</v>
      </c>
      <c r="BH2405" s="17">
        <f t="shared" si="3797"/>
        <v>241971</v>
      </c>
      <c r="BI2405" s="17">
        <f t="shared" si="3797"/>
        <v>244073</v>
      </c>
      <c r="BJ2405" s="17">
        <v>2416879</v>
      </c>
      <c r="BK2405" s="17">
        <v>1584306</v>
      </c>
    </row>
    <row r="2406" spans="1:63" x14ac:dyDescent="0.25">
      <c r="A2406" s="150"/>
      <c r="B2406" s="150"/>
      <c r="C2406" s="150"/>
      <c r="D2406" s="153"/>
      <c r="E2406" s="153"/>
      <c r="F2406" s="153"/>
      <c r="G2406" s="156"/>
      <c r="H2406" s="18" t="s">
        <v>57</v>
      </c>
      <c r="I2406" s="17">
        <f>SUM(I2405)</f>
        <v>6960905</v>
      </c>
      <c r="J2406" s="17">
        <f t="shared" ref="J2406:Y2406" si="3799">SUM(J2405)</f>
        <v>0</v>
      </c>
      <c r="K2406" s="17">
        <f t="shared" si="3799"/>
        <v>0</v>
      </c>
      <c r="L2406" s="17">
        <f t="shared" si="3799"/>
        <v>0</v>
      </c>
      <c r="M2406" s="17">
        <f t="shared" si="3799"/>
        <v>0</v>
      </c>
      <c r="N2406" s="17">
        <f t="shared" si="3799"/>
        <v>0</v>
      </c>
      <c r="O2406" s="17">
        <f t="shared" si="3799"/>
        <v>0</v>
      </c>
      <c r="P2406" s="17">
        <f t="shared" ref="P2406" si="3800">SUM(P2405)</f>
        <v>0</v>
      </c>
      <c r="Q2406" s="17">
        <f t="shared" si="3799"/>
        <v>0</v>
      </c>
      <c r="R2406" s="17">
        <f t="shared" si="3799"/>
        <v>0</v>
      </c>
      <c r="S2406" s="17">
        <f t="shared" si="3799"/>
        <v>0</v>
      </c>
      <c r="T2406" s="17">
        <f t="shared" si="3799"/>
        <v>0</v>
      </c>
      <c r="U2406" s="17">
        <f t="shared" si="3799"/>
        <v>0</v>
      </c>
      <c r="V2406" s="17">
        <f t="shared" si="3799"/>
        <v>0</v>
      </c>
      <c r="W2406" s="17">
        <f t="shared" si="3799"/>
        <v>0</v>
      </c>
      <c r="X2406" s="17">
        <f t="shared" si="3799"/>
        <v>0</v>
      </c>
      <c r="Y2406" s="17">
        <f t="shared" si="3799"/>
        <v>0</v>
      </c>
      <c r="Z2406" s="17">
        <v>0</v>
      </c>
      <c r="AA2406" s="17">
        <v>0</v>
      </c>
      <c r="AB2406" s="17">
        <f t="shared" ref="AB2406:AQ2406" si="3801">SUM(AB2405)</f>
        <v>0</v>
      </c>
      <c r="AC2406" s="17">
        <f t="shared" si="3801"/>
        <v>0</v>
      </c>
      <c r="AD2406" s="17">
        <f t="shared" si="3801"/>
        <v>0</v>
      </c>
      <c r="AE2406" s="17">
        <f t="shared" si="3801"/>
        <v>0</v>
      </c>
      <c r="AF2406" s="17">
        <f t="shared" si="3801"/>
        <v>0</v>
      </c>
      <c r="AG2406" s="17">
        <f t="shared" si="3801"/>
        <v>0</v>
      </c>
      <c r="AH2406" s="17">
        <f t="shared" ref="AH2406" si="3802">SUM(AH2405)</f>
        <v>0</v>
      </c>
      <c r="AI2406" s="17">
        <f t="shared" si="3801"/>
        <v>0</v>
      </c>
      <c r="AJ2406" s="17">
        <f t="shared" si="3801"/>
        <v>0</v>
      </c>
      <c r="AK2406" s="17">
        <f t="shared" si="3801"/>
        <v>0</v>
      </c>
      <c r="AL2406" s="17">
        <f t="shared" si="3801"/>
        <v>0</v>
      </c>
      <c r="AM2406" s="17">
        <f t="shared" si="3801"/>
        <v>0</v>
      </c>
      <c r="AN2406" s="17">
        <f t="shared" si="3801"/>
        <v>0</v>
      </c>
      <c r="AO2406" s="17">
        <f t="shared" si="3801"/>
        <v>0</v>
      </c>
      <c r="AP2406" s="17">
        <f t="shared" si="3801"/>
        <v>0</v>
      </c>
      <c r="AQ2406" s="17">
        <f t="shared" si="3801"/>
        <v>0</v>
      </c>
      <c r="AR2406" s="17">
        <v>0</v>
      </c>
      <c r="AS2406" s="17">
        <v>0</v>
      </c>
      <c r="AT2406" s="17">
        <f t="shared" ref="AT2406:BI2406" si="3803">SUM(AT2405)</f>
        <v>4000000</v>
      </c>
      <c r="AU2406" s="17">
        <f t="shared" si="3803"/>
        <v>0</v>
      </c>
      <c r="AV2406" s="17">
        <f t="shared" si="3803"/>
        <v>0</v>
      </c>
      <c r="AW2406" s="17">
        <f t="shared" si="3803"/>
        <v>1185</v>
      </c>
      <c r="AX2406" s="17">
        <f t="shared" si="3803"/>
        <v>0</v>
      </c>
      <c r="AY2406" s="17">
        <f t="shared" si="3803"/>
        <v>0</v>
      </c>
      <c r="AZ2406" s="17">
        <f t="shared" ref="AZ2406" si="3804">SUM(AZ2405)</f>
        <v>4001185</v>
      </c>
      <c r="BA2406" s="17">
        <f t="shared" si="3803"/>
        <v>466362</v>
      </c>
      <c r="BB2406" s="17">
        <f t="shared" si="3803"/>
        <v>254659</v>
      </c>
      <c r="BC2406" s="17">
        <f t="shared" si="3803"/>
        <v>235458</v>
      </c>
      <c r="BD2406" s="17">
        <f t="shared" si="3803"/>
        <v>239709</v>
      </c>
      <c r="BE2406" s="17">
        <f t="shared" si="3803"/>
        <v>246448</v>
      </c>
      <c r="BF2406" s="17">
        <f t="shared" si="3803"/>
        <v>244228</v>
      </c>
      <c r="BG2406" s="17">
        <f t="shared" si="3803"/>
        <v>243971</v>
      </c>
      <c r="BH2406" s="17">
        <f t="shared" si="3803"/>
        <v>241971</v>
      </c>
      <c r="BI2406" s="17">
        <f t="shared" si="3803"/>
        <v>244073</v>
      </c>
      <c r="BJ2406" s="17">
        <v>2416879</v>
      </c>
      <c r="BK2406" s="17">
        <v>1584306</v>
      </c>
    </row>
    <row r="2407" spans="1:63" x14ac:dyDescent="0.25">
      <c r="A2407" s="13" t="s">
        <v>0</v>
      </c>
      <c r="B2407" s="13" t="s">
        <v>0</v>
      </c>
      <c r="C2407" s="13" t="s">
        <v>0</v>
      </c>
      <c r="D2407" s="103" t="s">
        <v>0</v>
      </c>
      <c r="E2407" s="103" t="s">
        <v>0</v>
      </c>
      <c r="F2407" s="103" t="s">
        <v>0</v>
      </c>
      <c r="G2407" s="13" t="s">
        <v>0</v>
      </c>
      <c r="H2407" s="10" t="s">
        <v>775</v>
      </c>
      <c r="I2407" s="11">
        <f>SUM(I2401)</f>
        <v>6960905</v>
      </c>
      <c r="J2407" s="11">
        <f t="shared" ref="J2407:Y2407" si="3805">SUM(J2401)</f>
        <v>0</v>
      </c>
      <c r="K2407" s="11">
        <f t="shared" si="3805"/>
        <v>0</v>
      </c>
      <c r="L2407" s="11">
        <f t="shared" si="3805"/>
        <v>0</v>
      </c>
      <c r="M2407" s="11">
        <f t="shared" si="3805"/>
        <v>0</v>
      </c>
      <c r="N2407" s="11">
        <f t="shared" si="3805"/>
        <v>0</v>
      </c>
      <c r="O2407" s="11">
        <f t="shared" si="3805"/>
        <v>0</v>
      </c>
      <c r="P2407" s="11">
        <f t="shared" ref="P2407" si="3806">SUM(P2401)</f>
        <v>0</v>
      </c>
      <c r="Q2407" s="11">
        <f t="shared" si="3805"/>
        <v>0</v>
      </c>
      <c r="R2407" s="11">
        <f t="shared" si="3805"/>
        <v>0</v>
      </c>
      <c r="S2407" s="11">
        <f t="shared" si="3805"/>
        <v>0</v>
      </c>
      <c r="T2407" s="11">
        <f t="shared" si="3805"/>
        <v>0</v>
      </c>
      <c r="U2407" s="11">
        <f t="shared" si="3805"/>
        <v>0</v>
      </c>
      <c r="V2407" s="11">
        <f t="shared" si="3805"/>
        <v>0</v>
      </c>
      <c r="W2407" s="11">
        <f t="shared" si="3805"/>
        <v>0</v>
      </c>
      <c r="X2407" s="11">
        <f t="shared" si="3805"/>
        <v>0</v>
      </c>
      <c r="Y2407" s="11">
        <f t="shared" si="3805"/>
        <v>0</v>
      </c>
      <c r="Z2407" s="11">
        <v>0</v>
      </c>
      <c r="AA2407" s="11">
        <v>0</v>
      </c>
      <c r="AB2407" s="11">
        <f t="shared" ref="AB2407:AQ2407" si="3807">SUM(AB2401)</f>
        <v>0</v>
      </c>
      <c r="AC2407" s="11">
        <f t="shared" si="3807"/>
        <v>0</v>
      </c>
      <c r="AD2407" s="11">
        <f t="shared" si="3807"/>
        <v>0</v>
      </c>
      <c r="AE2407" s="11">
        <f t="shared" si="3807"/>
        <v>0</v>
      </c>
      <c r="AF2407" s="11">
        <f t="shared" si="3807"/>
        <v>0</v>
      </c>
      <c r="AG2407" s="11">
        <f t="shared" si="3807"/>
        <v>0</v>
      </c>
      <c r="AH2407" s="11">
        <f t="shared" ref="AH2407" si="3808">SUM(AH2401)</f>
        <v>0</v>
      </c>
      <c r="AI2407" s="11">
        <f t="shared" si="3807"/>
        <v>0</v>
      </c>
      <c r="AJ2407" s="11">
        <f t="shared" si="3807"/>
        <v>0</v>
      </c>
      <c r="AK2407" s="11">
        <f t="shared" si="3807"/>
        <v>0</v>
      </c>
      <c r="AL2407" s="11">
        <f t="shared" si="3807"/>
        <v>0</v>
      </c>
      <c r="AM2407" s="11">
        <f t="shared" si="3807"/>
        <v>0</v>
      </c>
      <c r="AN2407" s="11">
        <f t="shared" si="3807"/>
        <v>0</v>
      </c>
      <c r="AO2407" s="11">
        <f t="shared" si="3807"/>
        <v>0</v>
      </c>
      <c r="AP2407" s="11">
        <f t="shared" si="3807"/>
        <v>0</v>
      </c>
      <c r="AQ2407" s="11">
        <f t="shared" si="3807"/>
        <v>0</v>
      </c>
      <c r="AR2407" s="11">
        <v>0</v>
      </c>
      <c r="AS2407" s="11">
        <v>0</v>
      </c>
      <c r="AT2407" s="11">
        <f t="shared" ref="AT2407:BI2407" si="3809">SUM(AT2401)</f>
        <v>4000000</v>
      </c>
      <c r="AU2407" s="11">
        <f t="shared" si="3809"/>
        <v>0</v>
      </c>
      <c r="AV2407" s="11">
        <f t="shared" si="3809"/>
        <v>0</v>
      </c>
      <c r="AW2407" s="11">
        <f t="shared" si="3809"/>
        <v>1185</v>
      </c>
      <c r="AX2407" s="11">
        <f t="shared" si="3809"/>
        <v>0</v>
      </c>
      <c r="AY2407" s="11">
        <f t="shared" si="3809"/>
        <v>0</v>
      </c>
      <c r="AZ2407" s="11">
        <f t="shared" ref="AZ2407" si="3810">SUM(AZ2401)</f>
        <v>4001185</v>
      </c>
      <c r="BA2407" s="11">
        <f t="shared" si="3809"/>
        <v>466362</v>
      </c>
      <c r="BB2407" s="11">
        <f t="shared" si="3809"/>
        <v>254659</v>
      </c>
      <c r="BC2407" s="11">
        <f t="shared" si="3809"/>
        <v>235458</v>
      </c>
      <c r="BD2407" s="11">
        <f t="shared" si="3809"/>
        <v>239709</v>
      </c>
      <c r="BE2407" s="11">
        <f t="shared" si="3809"/>
        <v>246448</v>
      </c>
      <c r="BF2407" s="11">
        <f t="shared" si="3809"/>
        <v>244228</v>
      </c>
      <c r="BG2407" s="11">
        <f t="shared" si="3809"/>
        <v>243971</v>
      </c>
      <c r="BH2407" s="11">
        <f t="shared" si="3809"/>
        <v>241971</v>
      </c>
      <c r="BI2407" s="11">
        <f t="shared" si="3809"/>
        <v>244073</v>
      </c>
      <c r="BJ2407" s="11">
        <v>2416879</v>
      </c>
      <c r="BK2407" s="11">
        <v>1584306</v>
      </c>
    </row>
    <row r="2408" spans="1:63" x14ac:dyDescent="0.25">
      <c r="A2408" s="13" t="s">
        <v>0</v>
      </c>
      <c r="B2408" s="13" t="s">
        <v>0</v>
      </c>
      <c r="C2408" s="13" t="s">
        <v>0</v>
      </c>
      <c r="D2408" s="103" t="s">
        <v>0</v>
      </c>
      <c r="E2408" s="103" t="s">
        <v>0</v>
      </c>
      <c r="F2408" s="103" t="s">
        <v>0</v>
      </c>
      <c r="G2408" s="13" t="s">
        <v>0</v>
      </c>
      <c r="H2408" s="2" t="s">
        <v>55</v>
      </c>
      <c r="I2408" s="12">
        <f>SUM(I2402)</f>
        <v>184</v>
      </c>
      <c r="J2408" s="13" t="s">
        <v>0</v>
      </c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>
        <v>0</v>
      </c>
      <c r="AA2408" s="13"/>
      <c r="AB2408" s="13" t="s">
        <v>0</v>
      </c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>
        <v>0</v>
      </c>
      <c r="AS2408" s="13"/>
      <c r="AT2408" s="13" t="s">
        <v>0</v>
      </c>
      <c r="AU2408" s="13"/>
      <c r="AV2408" s="13"/>
      <c r="AW2408" s="13"/>
      <c r="AX2408" s="13"/>
      <c r="AY2408" s="13"/>
      <c r="AZ2408" s="13"/>
      <c r="BA2408" s="13"/>
      <c r="BB2408" s="13"/>
      <c r="BC2408" s="13"/>
      <c r="BD2408" s="13"/>
      <c r="BE2408" s="13"/>
      <c r="BF2408" s="13"/>
      <c r="BG2408" s="13"/>
      <c r="BH2408" s="13"/>
      <c r="BI2408" s="13"/>
      <c r="BJ2408" s="13">
        <v>0</v>
      </c>
      <c r="BK2408" s="13"/>
    </row>
    <row r="2409" spans="1:63" ht="15.75" thickBot="1" x14ac:dyDescent="0.3">
      <c r="A2409" s="1" t="s">
        <v>720</v>
      </c>
      <c r="B2409" s="1" t="s">
        <v>60</v>
      </c>
      <c r="C2409" s="4" t="s">
        <v>0</v>
      </c>
      <c r="D2409" s="107" t="s">
        <v>0</v>
      </c>
      <c r="E2409" s="106" t="s">
        <v>0</v>
      </c>
      <c r="F2409" s="106" t="s">
        <v>0</v>
      </c>
      <c r="G2409" s="2" t="s">
        <v>0</v>
      </c>
      <c r="H2409" s="2" t="s">
        <v>0</v>
      </c>
      <c r="I2409" s="3" t="s">
        <v>0</v>
      </c>
      <c r="J2409" s="3" t="s">
        <v>0</v>
      </c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>
        <v>0</v>
      </c>
      <c r="AA2409" s="3">
        <v>0</v>
      </c>
      <c r="AB2409" s="3" t="s">
        <v>0</v>
      </c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>
        <v>0</v>
      </c>
      <c r="AS2409" s="3">
        <v>0</v>
      </c>
      <c r="AT2409" s="3" t="s">
        <v>0</v>
      </c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>
        <v>0</v>
      </c>
      <c r="BK2409" s="3">
        <v>0</v>
      </c>
    </row>
    <row r="2410" spans="1:63" ht="69.75" customHeight="1" thickBot="1" x14ac:dyDescent="0.3">
      <c r="A2410" s="5" t="s">
        <v>2</v>
      </c>
      <c r="B2410" s="5" t="s">
        <v>3</v>
      </c>
      <c r="C2410" s="5" t="s">
        <v>4</v>
      </c>
      <c r="D2410" s="108" t="s">
        <v>0</v>
      </c>
      <c r="E2410" s="116" t="s">
        <v>5</v>
      </c>
      <c r="F2410" s="116" t="s">
        <v>6</v>
      </c>
      <c r="G2410" s="5" t="s">
        <v>7</v>
      </c>
      <c r="H2410" s="5" t="s">
        <v>8</v>
      </c>
      <c r="I2410" s="5" t="s">
        <v>9</v>
      </c>
      <c r="J2410" s="94" t="s">
        <v>10</v>
      </c>
      <c r="K2410" s="94" t="s">
        <v>1602</v>
      </c>
      <c r="L2410" s="94" t="s">
        <v>1535</v>
      </c>
      <c r="M2410" s="94" t="s">
        <v>1591</v>
      </c>
      <c r="N2410" s="94" t="s">
        <v>1592</v>
      </c>
      <c r="O2410" s="94" t="s">
        <v>1593</v>
      </c>
      <c r="P2410" s="94" t="s">
        <v>1606</v>
      </c>
      <c r="Q2410" s="94" t="s">
        <v>1603</v>
      </c>
      <c r="R2410" s="94" t="s">
        <v>1594</v>
      </c>
      <c r="S2410" s="94" t="s">
        <v>1595</v>
      </c>
      <c r="T2410" s="94" t="s">
        <v>1596</v>
      </c>
      <c r="U2410" s="94" t="s">
        <v>1597</v>
      </c>
      <c r="V2410" s="94" t="s">
        <v>1598</v>
      </c>
      <c r="W2410" s="94" t="s">
        <v>1599</v>
      </c>
      <c r="X2410" s="94" t="s">
        <v>1604</v>
      </c>
      <c r="Y2410" s="94" t="s">
        <v>1605</v>
      </c>
      <c r="Z2410" s="94" t="s">
        <v>1600</v>
      </c>
      <c r="AA2410" s="94" t="s">
        <v>1601</v>
      </c>
      <c r="AB2410" s="95" t="s">
        <v>11</v>
      </c>
      <c r="AC2410" s="95" t="s">
        <v>1602</v>
      </c>
      <c r="AD2410" s="95" t="s">
        <v>1535</v>
      </c>
      <c r="AE2410" s="95" t="s">
        <v>1591</v>
      </c>
      <c r="AF2410" s="95" t="s">
        <v>1592</v>
      </c>
      <c r="AG2410" s="95" t="s">
        <v>1593</v>
      </c>
      <c r="AH2410" s="95" t="s">
        <v>1607</v>
      </c>
      <c r="AI2410" s="95" t="s">
        <v>1603</v>
      </c>
      <c r="AJ2410" s="95" t="s">
        <v>1594</v>
      </c>
      <c r="AK2410" s="95" t="s">
        <v>1595</v>
      </c>
      <c r="AL2410" s="95" t="s">
        <v>1596</v>
      </c>
      <c r="AM2410" s="95" t="s">
        <v>1597</v>
      </c>
      <c r="AN2410" s="95" t="s">
        <v>1598</v>
      </c>
      <c r="AO2410" s="95" t="s">
        <v>1599</v>
      </c>
      <c r="AP2410" s="95" t="s">
        <v>1604</v>
      </c>
      <c r="AQ2410" s="95" t="s">
        <v>1605</v>
      </c>
      <c r="AR2410" s="95" t="s">
        <v>1600</v>
      </c>
      <c r="AS2410" s="95" t="s">
        <v>1601</v>
      </c>
      <c r="AT2410" s="96" t="s">
        <v>12</v>
      </c>
      <c r="AU2410" s="96" t="s">
        <v>1602</v>
      </c>
      <c r="AV2410" s="96" t="s">
        <v>1535</v>
      </c>
      <c r="AW2410" s="96" t="s">
        <v>1591</v>
      </c>
      <c r="AX2410" s="96" t="s">
        <v>1592</v>
      </c>
      <c r="AY2410" s="96" t="s">
        <v>1593</v>
      </c>
      <c r="AZ2410" s="96" t="s">
        <v>1608</v>
      </c>
      <c r="BA2410" s="96" t="s">
        <v>1603</v>
      </c>
      <c r="BB2410" s="96" t="s">
        <v>1594</v>
      </c>
      <c r="BC2410" s="96" t="s">
        <v>1595</v>
      </c>
      <c r="BD2410" s="96" t="s">
        <v>1596</v>
      </c>
      <c r="BE2410" s="96" t="s">
        <v>1597</v>
      </c>
      <c r="BF2410" s="96" t="s">
        <v>1598</v>
      </c>
      <c r="BG2410" s="96" t="s">
        <v>1599</v>
      </c>
      <c r="BH2410" s="96" t="s">
        <v>1604</v>
      </c>
      <c r="BI2410" s="96" t="s">
        <v>1605</v>
      </c>
      <c r="BJ2410" s="96" t="s">
        <v>1600</v>
      </c>
      <c r="BK2410" s="96" t="s">
        <v>1601</v>
      </c>
    </row>
    <row r="2411" spans="1:63" x14ac:dyDescent="0.25">
      <c r="A2411" s="6" t="s">
        <v>0</v>
      </c>
      <c r="B2411" s="6" t="s">
        <v>0</v>
      </c>
      <c r="C2411" s="6" t="s">
        <v>0</v>
      </c>
      <c r="D2411" s="109" t="s">
        <v>0</v>
      </c>
      <c r="E2411" s="109" t="s">
        <v>0</v>
      </c>
      <c r="F2411" s="125" t="s">
        <v>0</v>
      </c>
      <c r="G2411" s="7" t="s">
        <v>0</v>
      </c>
      <c r="H2411" s="8" t="s">
        <v>0</v>
      </c>
      <c r="I2411" s="9" t="s">
        <v>13</v>
      </c>
      <c r="J2411" s="9">
        <v>1</v>
      </c>
      <c r="K2411" s="9">
        <v>2</v>
      </c>
      <c r="L2411" s="9">
        <v>3</v>
      </c>
      <c r="M2411" s="9">
        <v>4</v>
      </c>
      <c r="N2411" s="9">
        <v>5</v>
      </c>
      <c r="O2411" s="9">
        <v>6</v>
      </c>
      <c r="P2411" s="9">
        <v>7</v>
      </c>
      <c r="Q2411" s="9">
        <v>8</v>
      </c>
      <c r="R2411" s="9">
        <v>9</v>
      </c>
      <c r="S2411" s="9">
        <v>10</v>
      </c>
      <c r="T2411" s="9">
        <v>11</v>
      </c>
      <c r="U2411" s="9">
        <v>12</v>
      </c>
      <c r="V2411" s="9">
        <v>13</v>
      </c>
      <c r="W2411" s="9">
        <v>14</v>
      </c>
      <c r="X2411" s="9">
        <v>15</v>
      </c>
      <c r="Y2411" s="9">
        <v>16</v>
      </c>
      <c r="Z2411" s="9">
        <v>20</v>
      </c>
      <c r="AA2411" s="9">
        <v>21</v>
      </c>
      <c r="AB2411" s="9">
        <v>1</v>
      </c>
      <c r="AC2411" s="9">
        <v>2</v>
      </c>
      <c r="AD2411" s="9">
        <v>3</v>
      </c>
      <c r="AE2411" s="9">
        <v>4</v>
      </c>
      <c r="AF2411" s="9">
        <v>5</v>
      </c>
      <c r="AG2411" s="9">
        <v>6</v>
      </c>
      <c r="AH2411" s="9">
        <v>7</v>
      </c>
      <c r="AI2411" s="9">
        <v>8</v>
      </c>
      <c r="AJ2411" s="9">
        <v>9</v>
      </c>
      <c r="AK2411" s="9">
        <v>10</v>
      </c>
      <c r="AL2411" s="9">
        <v>11</v>
      </c>
      <c r="AM2411" s="9">
        <v>12</v>
      </c>
      <c r="AN2411" s="9">
        <v>13</v>
      </c>
      <c r="AO2411" s="9">
        <v>14</v>
      </c>
      <c r="AP2411" s="9">
        <v>15</v>
      </c>
      <c r="AQ2411" s="9">
        <v>16</v>
      </c>
      <c r="AR2411" s="9">
        <v>20</v>
      </c>
      <c r="AS2411" s="9">
        <v>21</v>
      </c>
      <c r="AT2411" s="9">
        <v>1</v>
      </c>
      <c r="AU2411" s="9">
        <v>2</v>
      </c>
      <c r="AV2411" s="9">
        <v>3</v>
      </c>
      <c r="AW2411" s="9">
        <v>4</v>
      </c>
      <c r="AX2411" s="9">
        <v>5</v>
      </c>
      <c r="AY2411" s="9">
        <v>6</v>
      </c>
      <c r="AZ2411" s="9">
        <v>7</v>
      </c>
      <c r="BA2411" s="9">
        <v>8</v>
      </c>
      <c r="BB2411" s="9">
        <v>9</v>
      </c>
      <c r="BC2411" s="9">
        <v>10</v>
      </c>
      <c r="BD2411" s="9">
        <v>11</v>
      </c>
      <c r="BE2411" s="9">
        <v>12</v>
      </c>
      <c r="BF2411" s="9">
        <v>13</v>
      </c>
      <c r="BG2411" s="9">
        <v>14</v>
      </c>
      <c r="BH2411" s="9">
        <v>15</v>
      </c>
      <c r="BI2411" s="9">
        <v>16</v>
      </c>
      <c r="BJ2411" s="9">
        <v>20</v>
      </c>
      <c r="BK2411" s="9">
        <v>21</v>
      </c>
    </row>
    <row r="2412" spans="1:63" ht="45" x14ac:dyDescent="0.25">
      <c r="A2412" s="1" t="s">
        <v>720</v>
      </c>
      <c r="B2412" s="1" t="s">
        <v>60</v>
      </c>
      <c r="C2412" s="4" t="s">
        <v>14</v>
      </c>
      <c r="D2412" s="107" t="s">
        <v>776</v>
      </c>
      <c r="E2412" s="106" t="s">
        <v>0</v>
      </c>
      <c r="F2412" s="106" t="s">
        <v>0</v>
      </c>
      <c r="G2412" s="2" t="s">
        <v>0</v>
      </c>
      <c r="H2412" s="2" t="s">
        <v>777</v>
      </c>
      <c r="I2412" s="3" t="s">
        <v>0</v>
      </c>
      <c r="J2412" s="3" t="s">
        <v>0</v>
      </c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>
        <v>0</v>
      </c>
      <c r="AA2412" s="3">
        <v>0</v>
      </c>
      <c r="AB2412" s="3" t="s">
        <v>0</v>
      </c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>
        <v>0</v>
      </c>
      <c r="AS2412" s="3">
        <v>0</v>
      </c>
      <c r="AT2412" s="3" t="s">
        <v>0</v>
      </c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>
        <v>0</v>
      </c>
      <c r="BK2412" s="3">
        <v>0</v>
      </c>
    </row>
    <row r="2413" spans="1:63" ht="33.75" x14ac:dyDescent="0.25">
      <c r="A2413" s="1" t="s">
        <v>0</v>
      </c>
      <c r="B2413" s="1" t="s">
        <v>0</v>
      </c>
      <c r="C2413" s="1" t="s">
        <v>0</v>
      </c>
      <c r="D2413" s="106" t="s">
        <v>0</v>
      </c>
      <c r="E2413" s="106" t="s">
        <v>0</v>
      </c>
      <c r="F2413" s="106" t="s">
        <v>0</v>
      </c>
      <c r="G2413" s="2" t="s">
        <v>0</v>
      </c>
      <c r="H2413" s="10" t="s">
        <v>15</v>
      </c>
      <c r="I2413" s="11">
        <f>SUM(I2414,I2422,I2424)</f>
        <v>4516881</v>
      </c>
      <c r="J2413" s="11">
        <f t="shared" ref="J2413:Y2413" si="3811">SUM(J2414,J2422,J2424)</f>
        <v>0</v>
      </c>
      <c r="K2413" s="11">
        <f t="shared" si="3811"/>
        <v>0</v>
      </c>
      <c r="L2413" s="11">
        <f t="shared" si="3811"/>
        <v>0</v>
      </c>
      <c r="M2413" s="11">
        <f t="shared" si="3811"/>
        <v>0</v>
      </c>
      <c r="N2413" s="11">
        <f t="shared" si="3811"/>
        <v>0</v>
      </c>
      <c r="O2413" s="11">
        <f t="shared" si="3811"/>
        <v>0</v>
      </c>
      <c r="P2413" s="11">
        <f t="shared" ref="P2413" si="3812">SUM(P2414,P2422,P2424)</f>
        <v>0</v>
      </c>
      <c r="Q2413" s="11">
        <f t="shared" si="3811"/>
        <v>0</v>
      </c>
      <c r="R2413" s="11">
        <f t="shared" si="3811"/>
        <v>0</v>
      </c>
      <c r="S2413" s="11">
        <f t="shared" si="3811"/>
        <v>0</v>
      </c>
      <c r="T2413" s="11">
        <f t="shared" si="3811"/>
        <v>0</v>
      </c>
      <c r="U2413" s="11">
        <f t="shared" si="3811"/>
        <v>0</v>
      </c>
      <c r="V2413" s="11">
        <f t="shared" si="3811"/>
        <v>0</v>
      </c>
      <c r="W2413" s="11">
        <f t="shared" si="3811"/>
        <v>0</v>
      </c>
      <c r="X2413" s="11">
        <f t="shared" si="3811"/>
        <v>0</v>
      </c>
      <c r="Y2413" s="11">
        <f t="shared" si="3811"/>
        <v>0</v>
      </c>
      <c r="Z2413" s="11">
        <v>0</v>
      </c>
      <c r="AA2413" s="11">
        <v>0</v>
      </c>
      <c r="AB2413" s="11">
        <f t="shared" ref="AB2413:AQ2413" si="3813">SUM(AB2414,AB2422,AB2424)</f>
        <v>0</v>
      </c>
      <c r="AC2413" s="11">
        <f t="shared" si="3813"/>
        <v>0</v>
      </c>
      <c r="AD2413" s="11">
        <f t="shared" si="3813"/>
        <v>0</v>
      </c>
      <c r="AE2413" s="11">
        <f t="shared" si="3813"/>
        <v>200</v>
      </c>
      <c r="AF2413" s="11">
        <f t="shared" si="3813"/>
        <v>0</v>
      </c>
      <c r="AG2413" s="11">
        <f t="shared" si="3813"/>
        <v>0</v>
      </c>
      <c r="AH2413" s="11">
        <f t="shared" ref="AH2413" si="3814">SUM(AH2414,AH2422,AH2424)</f>
        <v>200</v>
      </c>
      <c r="AI2413" s="11">
        <f t="shared" si="3813"/>
        <v>0</v>
      </c>
      <c r="AJ2413" s="11">
        <f t="shared" si="3813"/>
        <v>0</v>
      </c>
      <c r="AK2413" s="11">
        <f t="shared" si="3813"/>
        <v>0</v>
      </c>
      <c r="AL2413" s="11">
        <f t="shared" si="3813"/>
        <v>0</v>
      </c>
      <c r="AM2413" s="11">
        <f t="shared" si="3813"/>
        <v>0</v>
      </c>
      <c r="AN2413" s="11">
        <f t="shared" si="3813"/>
        <v>0</v>
      </c>
      <c r="AO2413" s="11">
        <f t="shared" si="3813"/>
        <v>0</v>
      </c>
      <c r="AP2413" s="11">
        <f t="shared" si="3813"/>
        <v>0</v>
      </c>
      <c r="AQ2413" s="11">
        <f t="shared" si="3813"/>
        <v>200</v>
      </c>
      <c r="AR2413" s="11">
        <v>200</v>
      </c>
      <c r="AS2413" s="11">
        <v>0</v>
      </c>
      <c r="AT2413" s="11">
        <f t="shared" ref="AT2413:BI2413" si="3815">SUM(AT2414,AT2422,AT2424)</f>
        <v>0</v>
      </c>
      <c r="AU2413" s="11">
        <f t="shared" si="3815"/>
        <v>603559</v>
      </c>
      <c r="AV2413" s="11">
        <f t="shared" si="3815"/>
        <v>0</v>
      </c>
      <c r="AW2413" s="11">
        <f t="shared" si="3815"/>
        <v>15000</v>
      </c>
      <c r="AX2413" s="11">
        <f t="shared" si="3815"/>
        <v>0</v>
      </c>
      <c r="AY2413" s="11">
        <f t="shared" si="3815"/>
        <v>0</v>
      </c>
      <c r="AZ2413" s="11">
        <f t="shared" ref="AZ2413" si="3816">SUM(AZ2414,AZ2422,AZ2424)</f>
        <v>618559</v>
      </c>
      <c r="BA2413" s="11">
        <f t="shared" si="3815"/>
        <v>0</v>
      </c>
      <c r="BB2413" s="11">
        <f t="shared" si="3815"/>
        <v>0</v>
      </c>
      <c r="BC2413" s="11">
        <f t="shared" si="3815"/>
        <v>603559</v>
      </c>
      <c r="BD2413" s="11">
        <f t="shared" si="3815"/>
        <v>0</v>
      </c>
      <c r="BE2413" s="11">
        <f t="shared" si="3815"/>
        <v>0</v>
      </c>
      <c r="BF2413" s="11">
        <f t="shared" si="3815"/>
        <v>0</v>
      </c>
      <c r="BG2413" s="11">
        <f t="shared" si="3815"/>
        <v>15000</v>
      </c>
      <c r="BH2413" s="11">
        <f t="shared" si="3815"/>
        <v>0</v>
      </c>
      <c r="BI2413" s="11">
        <f t="shared" si="3815"/>
        <v>0</v>
      </c>
      <c r="BJ2413" s="11">
        <v>618559</v>
      </c>
      <c r="BK2413" s="11">
        <v>0</v>
      </c>
    </row>
    <row r="2414" spans="1:63" x14ac:dyDescent="0.25">
      <c r="A2414" s="4" t="s">
        <v>720</v>
      </c>
      <c r="B2414" s="4" t="s">
        <v>60</v>
      </c>
      <c r="C2414" s="4" t="s">
        <v>14</v>
      </c>
      <c r="D2414" s="107" t="s">
        <v>776</v>
      </c>
      <c r="E2414" s="106" t="s">
        <v>16</v>
      </c>
      <c r="F2414" s="106" t="s">
        <v>0</v>
      </c>
      <c r="G2414" s="2" t="s">
        <v>0</v>
      </c>
      <c r="H2414" s="2" t="s">
        <v>17</v>
      </c>
      <c r="I2414" s="12">
        <f>SUM(I2415:I2416)</f>
        <v>2528049</v>
      </c>
      <c r="J2414" s="12">
        <f t="shared" ref="J2414:Y2414" si="3817">SUM(J2415:J2416)</f>
        <v>0</v>
      </c>
      <c r="K2414" s="12">
        <f t="shared" si="3817"/>
        <v>0</v>
      </c>
      <c r="L2414" s="12">
        <f t="shared" si="3817"/>
        <v>0</v>
      </c>
      <c r="M2414" s="12">
        <f t="shared" si="3817"/>
        <v>0</v>
      </c>
      <c r="N2414" s="12">
        <f t="shared" si="3817"/>
        <v>0</v>
      </c>
      <c r="O2414" s="12">
        <f t="shared" si="3817"/>
        <v>0</v>
      </c>
      <c r="P2414" s="12">
        <f t="shared" ref="P2414" si="3818">SUM(P2415:P2416)</f>
        <v>0</v>
      </c>
      <c r="Q2414" s="12">
        <f t="shared" si="3817"/>
        <v>0</v>
      </c>
      <c r="R2414" s="12">
        <f t="shared" si="3817"/>
        <v>0</v>
      </c>
      <c r="S2414" s="12">
        <f t="shared" si="3817"/>
        <v>0</v>
      </c>
      <c r="T2414" s="12">
        <f t="shared" si="3817"/>
        <v>0</v>
      </c>
      <c r="U2414" s="12">
        <f t="shared" si="3817"/>
        <v>0</v>
      </c>
      <c r="V2414" s="12">
        <f t="shared" si="3817"/>
        <v>0</v>
      </c>
      <c r="W2414" s="12">
        <f t="shared" si="3817"/>
        <v>0</v>
      </c>
      <c r="X2414" s="12">
        <f t="shared" si="3817"/>
        <v>0</v>
      </c>
      <c r="Y2414" s="12">
        <f t="shared" si="3817"/>
        <v>0</v>
      </c>
      <c r="Z2414" s="12">
        <v>0</v>
      </c>
      <c r="AA2414" s="12">
        <v>0</v>
      </c>
      <c r="AB2414" s="12">
        <f t="shared" ref="AB2414:AQ2414" si="3819">SUM(AB2415:AB2416)</f>
        <v>0</v>
      </c>
      <c r="AC2414" s="12">
        <f t="shared" si="3819"/>
        <v>0</v>
      </c>
      <c r="AD2414" s="12">
        <f t="shared" si="3819"/>
        <v>0</v>
      </c>
      <c r="AE2414" s="12">
        <f t="shared" si="3819"/>
        <v>0</v>
      </c>
      <c r="AF2414" s="12">
        <f t="shared" si="3819"/>
        <v>0</v>
      </c>
      <c r="AG2414" s="12">
        <f t="shared" si="3819"/>
        <v>0</v>
      </c>
      <c r="AH2414" s="12">
        <f t="shared" ref="AH2414" si="3820">SUM(AH2415:AH2416)</f>
        <v>0</v>
      </c>
      <c r="AI2414" s="12">
        <f t="shared" si="3819"/>
        <v>0</v>
      </c>
      <c r="AJ2414" s="12">
        <f t="shared" si="3819"/>
        <v>0</v>
      </c>
      <c r="AK2414" s="12">
        <f t="shared" si="3819"/>
        <v>0</v>
      </c>
      <c r="AL2414" s="12">
        <f t="shared" si="3819"/>
        <v>0</v>
      </c>
      <c r="AM2414" s="12">
        <f t="shared" si="3819"/>
        <v>0</v>
      </c>
      <c r="AN2414" s="12">
        <f t="shared" si="3819"/>
        <v>0</v>
      </c>
      <c r="AO2414" s="12">
        <f t="shared" si="3819"/>
        <v>0</v>
      </c>
      <c r="AP2414" s="12">
        <f t="shared" si="3819"/>
        <v>0</v>
      </c>
      <c r="AQ2414" s="12">
        <f t="shared" si="3819"/>
        <v>0</v>
      </c>
      <c r="AR2414" s="12">
        <v>0</v>
      </c>
      <c r="AS2414" s="12">
        <v>0</v>
      </c>
      <c r="AT2414" s="12">
        <f t="shared" ref="AT2414:BI2414" si="3821">SUM(AT2415:AT2416)</f>
        <v>0</v>
      </c>
      <c r="AU2414" s="12">
        <f t="shared" si="3821"/>
        <v>0</v>
      </c>
      <c r="AV2414" s="12">
        <f t="shared" si="3821"/>
        <v>0</v>
      </c>
      <c r="AW2414" s="12">
        <f t="shared" si="3821"/>
        <v>0</v>
      </c>
      <c r="AX2414" s="12">
        <f t="shared" si="3821"/>
        <v>0</v>
      </c>
      <c r="AY2414" s="12">
        <f t="shared" si="3821"/>
        <v>0</v>
      </c>
      <c r="AZ2414" s="12">
        <f t="shared" ref="AZ2414" si="3822">SUM(AZ2415:AZ2416)</f>
        <v>0</v>
      </c>
      <c r="BA2414" s="12">
        <f t="shared" si="3821"/>
        <v>0</v>
      </c>
      <c r="BB2414" s="12">
        <f t="shared" si="3821"/>
        <v>0</v>
      </c>
      <c r="BC2414" s="12">
        <f t="shared" si="3821"/>
        <v>0</v>
      </c>
      <c r="BD2414" s="12">
        <f t="shared" si="3821"/>
        <v>0</v>
      </c>
      <c r="BE2414" s="12">
        <f t="shared" si="3821"/>
        <v>0</v>
      </c>
      <c r="BF2414" s="12">
        <f t="shared" si="3821"/>
        <v>0</v>
      </c>
      <c r="BG2414" s="12">
        <f t="shared" si="3821"/>
        <v>0</v>
      </c>
      <c r="BH2414" s="12">
        <f t="shared" si="3821"/>
        <v>0</v>
      </c>
      <c r="BI2414" s="12">
        <f t="shared" si="3821"/>
        <v>0</v>
      </c>
      <c r="BJ2414" s="12">
        <v>0</v>
      </c>
      <c r="BK2414" s="12">
        <v>0</v>
      </c>
    </row>
    <row r="2415" spans="1:63" x14ac:dyDescent="0.25">
      <c r="A2415" s="4" t="s">
        <v>720</v>
      </c>
      <c r="B2415" s="4" t="s">
        <v>60</v>
      </c>
      <c r="C2415" s="4" t="s">
        <v>14</v>
      </c>
      <c r="D2415" s="107" t="s">
        <v>776</v>
      </c>
      <c r="E2415" s="117">
        <v>6111</v>
      </c>
      <c r="F2415" s="107"/>
      <c r="G2415" s="103" t="s">
        <v>1663</v>
      </c>
      <c r="H2415" s="13" t="s">
        <v>18</v>
      </c>
      <c r="I2415" s="14">
        <v>2146549</v>
      </c>
      <c r="J2415" s="14">
        <v>0</v>
      </c>
      <c r="K2415" s="14"/>
      <c r="L2415" s="14"/>
      <c r="M2415" s="14"/>
      <c r="N2415" s="14"/>
      <c r="O2415" s="14"/>
      <c r="P2415" s="14">
        <f t="shared" ref="P2415:P2475" si="3823">J2415+K2415+L2415+M2415+N2415+O2415</f>
        <v>0</v>
      </c>
      <c r="Q2415" s="14"/>
      <c r="R2415" s="14"/>
      <c r="S2415" s="14"/>
      <c r="T2415" s="14"/>
      <c r="U2415" s="14"/>
      <c r="V2415" s="14"/>
      <c r="W2415" s="14"/>
      <c r="X2415" s="14"/>
      <c r="Y2415" s="14"/>
      <c r="Z2415" s="14">
        <v>0</v>
      </c>
      <c r="AA2415" s="14">
        <v>0</v>
      </c>
      <c r="AB2415" s="14">
        <v>0</v>
      </c>
      <c r="AC2415" s="14"/>
      <c r="AD2415" s="14"/>
      <c r="AE2415" s="14"/>
      <c r="AF2415" s="14"/>
      <c r="AG2415" s="14"/>
      <c r="AH2415" s="14">
        <f t="shared" ref="AH2415:AH2475" si="3824">AB2415+AC2415+AD2415+AE2415+AF2415+AG2415</f>
        <v>0</v>
      </c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>
        <v>0</v>
      </c>
      <c r="AS2415" s="14">
        <v>0</v>
      </c>
      <c r="AT2415" s="14">
        <v>0</v>
      </c>
      <c r="AU2415" s="14"/>
      <c r="AV2415" s="14"/>
      <c r="AW2415" s="14"/>
      <c r="AX2415" s="14"/>
      <c r="AY2415" s="14"/>
      <c r="AZ2415" s="14">
        <f t="shared" ref="AZ2415:AZ2475" si="3825">AT2415+AU2415+AV2415+AW2415+AX2415+AY2415</f>
        <v>0</v>
      </c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>
        <v>0</v>
      </c>
      <c r="BK2415" s="14">
        <v>0</v>
      </c>
    </row>
    <row r="2416" spans="1:63" x14ac:dyDescent="0.25">
      <c r="A2416" s="1" t="s">
        <v>720</v>
      </c>
      <c r="B2416" s="1" t="s">
        <v>60</v>
      </c>
      <c r="C2416" s="1" t="s">
        <v>14</v>
      </c>
      <c r="D2416" s="110" t="s">
        <v>776</v>
      </c>
      <c r="E2416" s="110" t="s">
        <v>20</v>
      </c>
      <c r="F2416" s="107" t="s">
        <v>0</v>
      </c>
      <c r="G2416" s="13" t="s">
        <v>0</v>
      </c>
      <c r="H2416" s="2" t="s">
        <v>21</v>
      </c>
      <c r="I2416" s="12">
        <f>SUM(I2417:I2421)</f>
        <v>381500</v>
      </c>
      <c r="J2416" s="12">
        <f t="shared" ref="J2416:Y2416" si="3826">SUM(J2417:J2421)</f>
        <v>0</v>
      </c>
      <c r="K2416" s="12">
        <f t="shared" si="3826"/>
        <v>0</v>
      </c>
      <c r="L2416" s="12">
        <f t="shared" si="3826"/>
        <v>0</v>
      </c>
      <c r="M2416" s="12">
        <f t="shared" si="3826"/>
        <v>0</v>
      </c>
      <c r="N2416" s="12">
        <f t="shared" si="3826"/>
        <v>0</v>
      </c>
      <c r="O2416" s="12">
        <f t="shared" si="3826"/>
        <v>0</v>
      </c>
      <c r="P2416" s="12">
        <f t="shared" si="3826"/>
        <v>0</v>
      </c>
      <c r="Q2416" s="12">
        <f t="shared" si="3826"/>
        <v>0</v>
      </c>
      <c r="R2416" s="12">
        <f t="shared" si="3826"/>
        <v>0</v>
      </c>
      <c r="S2416" s="12">
        <f t="shared" si="3826"/>
        <v>0</v>
      </c>
      <c r="T2416" s="12">
        <f t="shared" si="3826"/>
        <v>0</v>
      </c>
      <c r="U2416" s="12">
        <f t="shared" si="3826"/>
        <v>0</v>
      </c>
      <c r="V2416" s="12">
        <f t="shared" si="3826"/>
        <v>0</v>
      </c>
      <c r="W2416" s="12">
        <f t="shared" si="3826"/>
        <v>0</v>
      </c>
      <c r="X2416" s="12">
        <f t="shared" si="3826"/>
        <v>0</v>
      </c>
      <c r="Y2416" s="12">
        <f t="shared" si="3826"/>
        <v>0</v>
      </c>
      <c r="Z2416" s="12">
        <v>0</v>
      </c>
      <c r="AA2416" s="12">
        <v>0</v>
      </c>
      <c r="AB2416" s="12">
        <f t="shared" ref="AB2416:AQ2416" si="3827">SUM(AB2417:AB2421)</f>
        <v>0</v>
      </c>
      <c r="AC2416" s="12">
        <f t="shared" si="3827"/>
        <v>0</v>
      </c>
      <c r="AD2416" s="12">
        <f t="shared" si="3827"/>
        <v>0</v>
      </c>
      <c r="AE2416" s="12">
        <f t="shared" si="3827"/>
        <v>0</v>
      </c>
      <c r="AF2416" s="12">
        <f t="shared" si="3827"/>
        <v>0</v>
      </c>
      <c r="AG2416" s="12">
        <f t="shared" si="3827"/>
        <v>0</v>
      </c>
      <c r="AH2416" s="12">
        <f t="shared" si="3827"/>
        <v>0</v>
      </c>
      <c r="AI2416" s="12">
        <f t="shared" si="3827"/>
        <v>0</v>
      </c>
      <c r="AJ2416" s="12">
        <f t="shared" si="3827"/>
        <v>0</v>
      </c>
      <c r="AK2416" s="12">
        <f t="shared" si="3827"/>
        <v>0</v>
      </c>
      <c r="AL2416" s="12">
        <f t="shared" si="3827"/>
        <v>0</v>
      </c>
      <c r="AM2416" s="12">
        <f t="shared" si="3827"/>
        <v>0</v>
      </c>
      <c r="AN2416" s="12">
        <f t="shared" si="3827"/>
        <v>0</v>
      </c>
      <c r="AO2416" s="12">
        <f t="shared" si="3827"/>
        <v>0</v>
      </c>
      <c r="AP2416" s="12">
        <f t="shared" si="3827"/>
        <v>0</v>
      </c>
      <c r="AQ2416" s="12">
        <f t="shared" si="3827"/>
        <v>0</v>
      </c>
      <c r="AR2416" s="12">
        <v>0</v>
      </c>
      <c r="AS2416" s="12">
        <v>0</v>
      </c>
      <c r="AT2416" s="12">
        <f t="shared" ref="AT2416:BI2416" si="3828">SUM(AT2417:AT2421)</f>
        <v>0</v>
      </c>
      <c r="AU2416" s="12">
        <f t="shared" si="3828"/>
        <v>0</v>
      </c>
      <c r="AV2416" s="12">
        <f t="shared" si="3828"/>
        <v>0</v>
      </c>
      <c r="AW2416" s="12">
        <f t="shared" si="3828"/>
        <v>0</v>
      </c>
      <c r="AX2416" s="12">
        <f t="shared" si="3828"/>
        <v>0</v>
      </c>
      <c r="AY2416" s="12">
        <f t="shared" si="3828"/>
        <v>0</v>
      </c>
      <c r="AZ2416" s="12">
        <f t="shared" si="3828"/>
        <v>0</v>
      </c>
      <c r="BA2416" s="12">
        <f t="shared" si="3828"/>
        <v>0</v>
      </c>
      <c r="BB2416" s="12">
        <f t="shared" si="3828"/>
        <v>0</v>
      </c>
      <c r="BC2416" s="12">
        <f t="shared" si="3828"/>
        <v>0</v>
      </c>
      <c r="BD2416" s="12">
        <f t="shared" si="3828"/>
        <v>0</v>
      </c>
      <c r="BE2416" s="12">
        <f t="shared" si="3828"/>
        <v>0</v>
      </c>
      <c r="BF2416" s="12">
        <f t="shared" si="3828"/>
        <v>0</v>
      </c>
      <c r="BG2416" s="12">
        <f t="shared" si="3828"/>
        <v>0</v>
      </c>
      <c r="BH2416" s="12">
        <f t="shared" si="3828"/>
        <v>0</v>
      </c>
      <c r="BI2416" s="12">
        <f t="shared" si="3828"/>
        <v>0</v>
      </c>
      <c r="BJ2416" s="12">
        <v>0</v>
      </c>
      <c r="BK2416" s="12">
        <v>0</v>
      </c>
    </row>
    <row r="2417" spans="1:63" ht="22.5" x14ac:dyDescent="0.25">
      <c r="A2417" s="4" t="s">
        <v>720</v>
      </c>
      <c r="B2417" s="4" t="s">
        <v>60</v>
      </c>
      <c r="C2417" s="4" t="s">
        <v>14</v>
      </c>
      <c r="D2417" s="107" t="s">
        <v>776</v>
      </c>
      <c r="E2417" s="117">
        <v>6112</v>
      </c>
      <c r="F2417" s="107" t="s">
        <v>778</v>
      </c>
      <c r="G2417" s="103" t="s">
        <v>1663</v>
      </c>
      <c r="H2417" s="13" t="s">
        <v>59</v>
      </c>
      <c r="I2417" s="14">
        <v>63000</v>
      </c>
      <c r="J2417" s="14">
        <v>0</v>
      </c>
      <c r="K2417" s="14"/>
      <c r="L2417" s="14"/>
      <c r="M2417" s="14"/>
      <c r="N2417" s="14"/>
      <c r="O2417" s="14"/>
      <c r="P2417" s="14">
        <f t="shared" si="3823"/>
        <v>0</v>
      </c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v>0</v>
      </c>
      <c r="AA2417" s="14">
        <v>0</v>
      </c>
      <c r="AB2417" s="14">
        <v>0</v>
      </c>
      <c r="AC2417" s="14"/>
      <c r="AD2417" s="14"/>
      <c r="AE2417" s="14"/>
      <c r="AF2417" s="14"/>
      <c r="AG2417" s="14"/>
      <c r="AH2417" s="14">
        <f t="shared" si="3824"/>
        <v>0</v>
      </c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>
        <v>0</v>
      </c>
      <c r="AS2417" s="14">
        <v>0</v>
      </c>
      <c r="AT2417" s="14">
        <v>0</v>
      </c>
      <c r="AU2417" s="14"/>
      <c r="AV2417" s="14"/>
      <c r="AW2417" s="14"/>
      <c r="AX2417" s="14"/>
      <c r="AY2417" s="14"/>
      <c r="AZ2417" s="14">
        <f t="shared" si="3825"/>
        <v>0</v>
      </c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>
        <v>0</v>
      </c>
      <c r="BK2417" s="14">
        <v>0</v>
      </c>
    </row>
    <row r="2418" spans="1:63" x14ac:dyDescent="0.25">
      <c r="A2418" s="4" t="s">
        <v>720</v>
      </c>
      <c r="B2418" s="4" t="s">
        <v>60</v>
      </c>
      <c r="C2418" s="4" t="s">
        <v>14</v>
      </c>
      <c r="D2418" s="107" t="s">
        <v>776</v>
      </c>
      <c r="E2418" s="117">
        <v>6112</v>
      </c>
      <c r="F2418" s="107" t="s">
        <v>779</v>
      </c>
      <c r="G2418" s="103" t="s">
        <v>1663</v>
      </c>
      <c r="H2418" s="13" t="s">
        <v>24</v>
      </c>
      <c r="I2418" s="14">
        <v>200000</v>
      </c>
      <c r="J2418" s="14">
        <v>0</v>
      </c>
      <c r="K2418" s="14"/>
      <c r="L2418" s="14"/>
      <c r="M2418" s="14"/>
      <c r="N2418" s="14"/>
      <c r="O2418" s="14"/>
      <c r="P2418" s="14">
        <f t="shared" si="3823"/>
        <v>0</v>
      </c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v>0</v>
      </c>
      <c r="AA2418" s="14">
        <v>0</v>
      </c>
      <c r="AB2418" s="14">
        <v>0</v>
      </c>
      <c r="AC2418" s="14"/>
      <c r="AD2418" s="14"/>
      <c r="AE2418" s="14"/>
      <c r="AF2418" s="14"/>
      <c r="AG2418" s="14"/>
      <c r="AH2418" s="14">
        <f t="shared" si="3824"/>
        <v>0</v>
      </c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>
        <v>0</v>
      </c>
      <c r="AS2418" s="14">
        <v>0</v>
      </c>
      <c r="AT2418" s="14">
        <v>0</v>
      </c>
      <c r="AU2418" s="14"/>
      <c r="AV2418" s="14"/>
      <c r="AW2418" s="14"/>
      <c r="AX2418" s="14"/>
      <c r="AY2418" s="14"/>
      <c r="AZ2418" s="14">
        <f t="shared" si="3825"/>
        <v>0</v>
      </c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>
        <v>0</v>
      </c>
      <c r="BK2418" s="14">
        <v>0</v>
      </c>
    </row>
    <row r="2419" spans="1:63" x14ac:dyDescent="0.25">
      <c r="A2419" s="4" t="s">
        <v>720</v>
      </c>
      <c r="B2419" s="4" t="s">
        <v>60</v>
      </c>
      <c r="C2419" s="4" t="s">
        <v>14</v>
      </c>
      <c r="D2419" s="107" t="s">
        <v>776</v>
      </c>
      <c r="E2419" s="117">
        <v>6112</v>
      </c>
      <c r="F2419" s="107" t="s">
        <v>780</v>
      </c>
      <c r="G2419" s="103" t="s">
        <v>1663</v>
      </c>
      <c r="H2419" s="13" t="s">
        <v>25</v>
      </c>
      <c r="I2419" s="14">
        <v>54600</v>
      </c>
      <c r="J2419" s="14">
        <v>0</v>
      </c>
      <c r="K2419" s="14"/>
      <c r="L2419" s="14"/>
      <c r="M2419" s="14"/>
      <c r="N2419" s="14"/>
      <c r="O2419" s="14"/>
      <c r="P2419" s="14">
        <f t="shared" si="3823"/>
        <v>0</v>
      </c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v>0</v>
      </c>
      <c r="AA2419" s="14">
        <v>0</v>
      </c>
      <c r="AB2419" s="14">
        <v>0</v>
      </c>
      <c r="AC2419" s="14"/>
      <c r="AD2419" s="14"/>
      <c r="AE2419" s="14"/>
      <c r="AF2419" s="14"/>
      <c r="AG2419" s="14"/>
      <c r="AH2419" s="14">
        <f t="shared" si="3824"/>
        <v>0</v>
      </c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>
        <v>0</v>
      </c>
      <c r="AS2419" s="14">
        <v>0</v>
      </c>
      <c r="AT2419" s="14">
        <v>0</v>
      </c>
      <c r="AU2419" s="14"/>
      <c r="AV2419" s="14"/>
      <c r="AW2419" s="14"/>
      <c r="AX2419" s="14"/>
      <c r="AY2419" s="14"/>
      <c r="AZ2419" s="14">
        <f t="shared" si="3825"/>
        <v>0</v>
      </c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>
        <v>0</v>
      </c>
      <c r="BK2419" s="14">
        <v>0</v>
      </c>
    </row>
    <row r="2420" spans="1:63" x14ac:dyDescent="0.25">
      <c r="A2420" s="4" t="s">
        <v>720</v>
      </c>
      <c r="B2420" s="4" t="s">
        <v>60</v>
      </c>
      <c r="C2420" s="4" t="s">
        <v>14</v>
      </c>
      <c r="D2420" s="107" t="s">
        <v>776</v>
      </c>
      <c r="E2420" s="117">
        <v>6112</v>
      </c>
      <c r="F2420" s="107" t="s">
        <v>781</v>
      </c>
      <c r="G2420" s="103" t="s">
        <v>1663</v>
      </c>
      <c r="H2420" s="13" t="s">
        <v>23</v>
      </c>
      <c r="I2420" s="14">
        <v>13000</v>
      </c>
      <c r="J2420" s="14">
        <v>0</v>
      </c>
      <c r="K2420" s="14"/>
      <c r="L2420" s="14"/>
      <c r="M2420" s="14"/>
      <c r="N2420" s="14"/>
      <c r="O2420" s="14"/>
      <c r="P2420" s="14">
        <f t="shared" si="3823"/>
        <v>0</v>
      </c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v>0</v>
      </c>
      <c r="AA2420" s="14">
        <v>0</v>
      </c>
      <c r="AB2420" s="14">
        <v>0</v>
      </c>
      <c r="AC2420" s="14"/>
      <c r="AD2420" s="14"/>
      <c r="AE2420" s="14"/>
      <c r="AF2420" s="14"/>
      <c r="AG2420" s="14"/>
      <c r="AH2420" s="14">
        <f t="shared" si="3824"/>
        <v>0</v>
      </c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>
        <v>0</v>
      </c>
      <c r="AS2420" s="14">
        <v>0</v>
      </c>
      <c r="AT2420" s="14">
        <v>0</v>
      </c>
      <c r="AU2420" s="14"/>
      <c r="AV2420" s="14"/>
      <c r="AW2420" s="14"/>
      <c r="AX2420" s="14"/>
      <c r="AY2420" s="14"/>
      <c r="AZ2420" s="14">
        <f t="shared" si="3825"/>
        <v>0</v>
      </c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>
        <v>0</v>
      </c>
      <c r="BK2420" s="14">
        <v>0</v>
      </c>
    </row>
    <row r="2421" spans="1:63" x14ac:dyDescent="0.25">
      <c r="A2421" s="4" t="s">
        <v>720</v>
      </c>
      <c r="B2421" s="4" t="s">
        <v>60</v>
      </c>
      <c r="C2421" s="4" t="s">
        <v>14</v>
      </c>
      <c r="D2421" s="107" t="s">
        <v>776</v>
      </c>
      <c r="E2421" s="117">
        <v>6112</v>
      </c>
      <c r="F2421" s="107" t="s">
        <v>782</v>
      </c>
      <c r="G2421" s="103" t="s">
        <v>1663</v>
      </c>
      <c r="H2421" s="13" t="s">
        <v>26</v>
      </c>
      <c r="I2421" s="14">
        <v>50900</v>
      </c>
      <c r="J2421" s="14">
        <v>0</v>
      </c>
      <c r="K2421" s="14"/>
      <c r="L2421" s="14"/>
      <c r="M2421" s="14"/>
      <c r="N2421" s="14"/>
      <c r="O2421" s="14"/>
      <c r="P2421" s="14">
        <f t="shared" si="3823"/>
        <v>0</v>
      </c>
      <c r="Q2421" s="14"/>
      <c r="R2421" s="14"/>
      <c r="S2421" s="14"/>
      <c r="T2421" s="14"/>
      <c r="U2421" s="14"/>
      <c r="V2421" s="14"/>
      <c r="W2421" s="14"/>
      <c r="X2421" s="14"/>
      <c r="Y2421" s="14"/>
      <c r="Z2421" s="14">
        <v>0</v>
      </c>
      <c r="AA2421" s="14">
        <v>0</v>
      </c>
      <c r="AB2421" s="14">
        <v>0</v>
      </c>
      <c r="AC2421" s="14"/>
      <c r="AD2421" s="14"/>
      <c r="AE2421" s="14"/>
      <c r="AF2421" s="14"/>
      <c r="AG2421" s="14"/>
      <c r="AH2421" s="14">
        <f t="shared" si="3824"/>
        <v>0</v>
      </c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>
        <v>0</v>
      </c>
      <c r="AS2421" s="14">
        <v>0</v>
      </c>
      <c r="AT2421" s="14">
        <v>0</v>
      </c>
      <c r="AU2421" s="14"/>
      <c r="AV2421" s="14"/>
      <c r="AW2421" s="14"/>
      <c r="AX2421" s="14"/>
      <c r="AY2421" s="14"/>
      <c r="AZ2421" s="14">
        <f t="shared" si="3825"/>
        <v>0</v>
      </c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>
        <v>0</v>
      </c>
      <c r="BK2421" s="14">
        <v>0</v>
      </c>
    </row>
    <row r="2422" spans="1:63" ht="22.5" x14ac:dyDescent="0.25">
      <c r="A2422" s="4" t="s">
        <v>720</v>
      </c>
      <c r="B2422" s="4" t="s">
        <v>60</v>
      </c>
      <c r="C2422" s="4" t="s">
        <v>14</v>
      </c>
      <c r="D2422" s="107" t="s">
        <v>776</v>
      </c>
      <c r="E2422" s="106" t="s">
        <v>27</v>
      </c>
      <c r="F2422" s="106" t="s">
        <v>0</v>
      </c>
      <c r="G2422" s="2" t="s">
        <v>0</v>
      </c>
      <c r="H2422" s="2" t="s">
        <v>28</v>
      </c>
      <c r="I2422" s="12">
        <f>SUM(I2423)</f>
        <v>225387</v>
      </c>
      <c r="J2422" s="12">
        <f t="shared" ref="J2422:Y2422" si="3829">SUM(J2423)</f>
        <v>0</v>
      </c>
      <c r="K2422" s="12">
        <f t="shared" si="3829"/>
        <v>0</v>
      </c>
      <c r="L2422" s="12">
        <f t="shared" si="3829"/>
        <v>0</v>
      </c>
      <c r="M2422" s="12">
        <f t="shared" si="3829"/>
        <v>0</v>
      </c>
      <c r="N2422" s="12">
        <f t="shared" si="3829"/>
        <v>0</v>
      </c>
      <c r="O2422" s="12">
        <f t="shared" si="3829"/>
        <v>0</v>
      </c>
      <c r="P2422" s="12">
        <f t="shared" si="3829"/>
        <v>0</v>
      </c>
      <c r="Q2422" s="12">
        <f t="shared" si="3829"/>
        <v>0</v>
      </c>
      <c r="R2422" s="12">
        <f t="shared" si="3829"/>
        <v>0</v>
      </c>
      <c r="S2422" s="12">
        <f t="shared" si="3829"/>
        <v>0</v>
      </c>
      <c r="T2422" s="12">
        <f t="shared" si="3829"/>
        <v>0</v>
      </c>
      <c r="U2422" s="12">
        <f t="shared" si="3829"/>
        <v>0</v>
      </c>
      <c r="V2422" s="12">
        <f t="shared" si="3829"/>
        <v>0</v>
      </c>
      <c r="W2422" s="12">
        <f t="shared" si="3829"/>
        <v>0</v>
      </c>
      <c r="X2422" s="12">
        <f t="shared" si="3829"/>
        <v>0</v>
      </c>
      <c r="Y2422" s="12">
        <f t="shared" si="3829"/>
        <v>0</v>
      </c>
      <c r="Z2422" s="12">
        <v>0</v>
      </c>
      <c r="AA2422" s="12">
        <v>0</v>
      </c>
      <c r="AB2422" s="12">
        <f t="shared" ref="AB2422:AQ2422" si="3830">SUM(AB2423)</f>
        <v>0</v>
      </c>
      <c r="AC2422" s="12">
        <f t="shared" si="3830"/>
        <v>0</v>
      </c>
      <c r="AD2422" s="12">
        <f t="shared" si="3830"/>
        <v>0</v>
      </c>
      <c r="AE2422" s="12">
        <f t="shared" si="3830"/>
        <v>0</v>
      </c>
      <c r="AF2422" s="12">
        <f t="shared" si="3830"/>
        <v>0</v>
      </c>
      <c r="AG2422" s="12">
        <f t="shared" si="3830"/>
        <v>0</v>
      </c>
      <c r="AH2422" s="12">
        <f t="shared" si="3830"/>
        <v>0</v>
      </c>
      <c r="AI2422" s="12">
        <f t="shared" si="3830"/>
        <v>0</v>
      </c>
      <c r="AJ2422" s="12">
        <f t="shared" si="3830"/>
        <v>0</v>
      </c>
      <c r="AK2422" s="12">
        <f t="shared" si="3830"/>
        <v>0</v>
      </c>
      <c r="AL2422" s="12">
        <f t="shared" si="3830"/>
        <v>0</v>
      </c>
      <c r="AM2422" s="12">
        <f t="shared" si="3830"/>
        <v>0</v>
      </c>
      <c r="AN2422" s="12">
        <f t="shared" si="3830"/>
        <v>0</v>
      </c>
      <c r="AO2422" s="12">
        <f t="shared" si="3830"/>
        <v>0</v>
      </c>
      <c r="AP2422" s="12">
        <f t="shared" si="3830"/>
        <v>0</v>
      </c>
      <c r="AQ2422" s="12">
        <f t="shared" si="3830"/>
        <v>0</v>
      </c>
      <c r="AR2422" s="12">
        <v>0</v>
      </c>
      <c r="AS2422" s="12">
        <v>0</v>
      </c>
      <c r="AT2422" s="12">
        <f t="shared" ref="AT2422:BI2422" si="3831">SUM(AT2423)</f>
        <v>0</v>
      </c>
      <c r="AU2422" s="12">
        <f t="shared" si="3831"/>
        <v>0</v>
      </c>
      <c r="AV2422" s="12">
        <f t="shared" si="3831"/>
        <v>0</v>
      </c>
      <c r="AW2422" s="12">
        <f t="shared" si="3831"/>
        <v>0</v>
      </c>
      <c r="AX2422" s="12">
        <f t="shared" si="3831"/>
        <v>0</v>
      </c>
      <c r="AY2422" s="12">
        <f t="shared" si="3831"/>
        <v>0</v>
      </c>
      <c r="AZ2422" s="12">
        <f t="shared" si="3831"/>
        <v>0</v>
      </c>
      <c r="BA2422" s="12">
        <f t="shared" si="3831"/>
        <v>0</v>
      </c>
      <c r="BB2422" s="12">
        <f t="shared" si="3831"/>
        <v>0</v>
      </c>
      <c r="BC2422" s="12">
        <f t="shared" si="3831"/>
        <v>0</v>
      </c>
      <c r="BD2422" s="12">
        <f t="shared" si="3831"/>
        <v>0</v>
      </c>
      <c r="BE2422" s="12">
        <f t="shared" si="3831"/>
        <v>0</v>
      </c>
      <c r="BF2422" s="12">
        <f t="shared" si="3831"/>
        <v>0</v>
      </c>
      <c r="BG2422" s="12">
        <f t="shared" si="3831"/>
        <v>0</v>
      </c>
      <c r="BH2422" s="12">
        <f t="shared" si="3831"/>
        <v>0</v>
      </c>
      <c r="BI2422" s="12">
        <f t="shared" si="3831"/>
        <v>0</v>
      </c>
      <c r="BJ2422" s="12">
        <v>0</v>
      </c>
      <c r="BK2422" s="12">
        <v>0</v>
      </c>
    </row>
    <row r="2423" spans="1:63" x14ac:dyDescent="0.25">
      <c r="A2423" s="4" t="s">
        <v>720</v>
      </c>
      <c r="B2423" s="4" t="s">
        <v>60</v>
      </c>
      <c r="C2423" s="4" t="s">
        <v>14</v>
      </c>
      <c r="D2423" s="107" t="s">
        <v>776</v>
      </c>
      <c r="E2423" s="117">
        <v>6121</v>
      </c>
      <c r="F2423" s="107"/>
      <c r="G2423" s="103" t="s">
        <v>1663</v>
      </c>
      <c r="H2423" s="13" t="s">
        <v>29</v>
      </c>
      <c r="I2423" s="14">
        <v>225387</v>
      </c>
      <c r="J2423" s="14">
        <v>0</v>
      </c>
      <c r="K2423" s="14"/>
      <c r="L2423" s="14"/>
      <c r="M2423" s="14"/>
      <c r="N2423" s="14"/>
      <c r="O2423" s="14"/>
      <c r="P2423" s="14">
        <f t="shared" si="3823"/>
        <v>0</v>
      </c>
      <c r="Q2423" s="14"/>
      <c r="R2423" s="14"/>
      <c r="S2423" s="14"/>
      <c r="T2423" s="14"/>
      <c r="U2423" s="14"/>
      <c r="V2423" s="14"/>
      <c r="W2423" s="14"/>
      <c r="X2423" s="14"/>
      <c r="Y2423" s="14"/>
      <c r="Z2423" s="14">
        <v>0</v>
      </c>
      <c r="AA2423" s="14">
        <v>0</v>
      </c>
      <c r="AB2423" s="14">
        <v>0</v>
      </c>
      <c r="AC2423" s="14"/>
      <c r="AD2423" s="14"/>
      <c r="AE2423" s="14"/>
      <c r="AF2423" s="14"/>
      <c r="AG2423" s="14"/>
      <c r="AH2423" s="14">
        <f t="shared" si="3824"/>
        <v>0</v>
      </c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>
        <v>0</v>
      </c>
      <c r="AS2423" s="14">
        <v>0</v>
      </c>
      <c r="AT2423" s="14">
        <v>0</v>
      </c>
      <c r="AU2423" s="14"/>
      <c r="AV2423" s="14"/>
      <c r="AW2423" s="14"/>
      <c r="AX2423" s="14"/>
      <c r="AY2423" s="14"/>
      <c r="AZ2423" s="14">
        <f t="shared" si="3825"/>
        <v>0</v>
      </c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>
        <v>0</v>
      </c>
      <c r="BK2423" s="14">
        <v>0</v>
      </c>
    </row>
    <row r="2424" spans="1:63" ht="22.5" x14ac:dyDescent="0.25">
      <c r="A2424" s="4" t="s">
        <v>720</v>
      </c>
      <c r="B2424" s="4" t="s">
        <v>60</v>
      </c>
      <c r="C2424" s="4" t="s">
        <v>14</v>
      </c>
      <c r="D2424" s="107" t="s">
        <v>776</v>
      </c>
      <c r="E2424" s="106" t="s">
        <v>31</v>
      </c>
      <c r="F2424" s="106" t="s">
        <v>0</v>
      </c>
      <c r="G2424" s="2" t="s">
        <v>0</v>
      </c>
      <c r="H2424" s="2" t="s">
        <v>32</v>
      </c>
      <c r="I2424" s="12">
        <f>SUM(I2425:I2433)</f>
        <v>1763445</v>
      </c>
      <c r="J2424" s="12">
        <f t="shared" ref="J2424:Y2424" si="3832">SUM(J2425:J2433)</f>
        <v>0</v>
      </c>
      <c r="K2424" s="12">
        <f t="shared" si="3832"/>
        <v>0</v>
      </c>
      <c r="L2424" s="12">
        <f t="shared" si="3832"/>
        <v>0</v>
      </c>
      <c r="M2424" s="12">
        <f t="shared" si="3832"/>
        <v>0</v>
      </c>
      <c r="N2424" s="12">
        <f t="shared" si="3832"/>
        <v>0</v>
      </c>
      <c r="O2424" s="12">
        <f t="shared" si="3832"/>
        <v>0</v>
      </c>
      <c r="P2424" s="12">
        <f t="shared" si="3832"/>
        <v>0</v>
      </c>
      <c r="Q2424" s="12">
        <f t="shared" si="3832"/>
        <v>0</v>
      </c>
      <c r="R2424" s="12">
        <f t="shared" si="3832"/>
        <v>0</v>
      </c>
      <c r="S2424" s="12">
        <f t="shared" si="3832"/>
        <v>0</v>
      </c>
      <c r="T2424" s="12">
        <f t="shared" si="3832"/>
        <v>0</v>
      </c>
      <c r="U2424" s="12">
        <f t="shared" si="3832"/>
        <v>0</v>
      </c>
      <c r="V2424" s="12">
        <f t="shared" si="3832"/>
        <v>0</v>
      </c>
      <c r="W2424" s="12">
        <f t="shared" si="3832"/>
        <v>0</v>
      </c>
      <c r="X2424" s="12">
        <f t="shared" si="3832"/>
        <v>0</v>
      </c>
      <c r="Y2424" s="12">
        <f t="shared" si="3832"/>
        <v>0</v>
      </c>
      <c r="Z2424" s="12">
        <v>0</v>
      </c>
      <c r="AA2424" s="12">
        <v>0</v>
      </c>
      <c r="AB2424" s="12">
        <f t="shared" ref="AB2424:AQ2424" si="3833">SUM(AB2425:AB2433)</f>
        <v>0</v>
      </c>
      <c r="AC2424" s="12">
        <f t="shared" si="3833"/>
        <v>0</v>
      </c>
      <c r="AD2424" s="12">
        <f t="shared" si="3833"/>
        <v>0</v>
      </c>
      <c r="AE2424" s="12">
        <f t="shared" si="3833"/>
        <v>200</v>
      </c>
      <c r="AF2424" s="12">
        <f t="shared" si="3833"/>
        <v>0</v>
      </c>
      <c r="AG2424" s="12">
        <f t="shared" si="3833"/>
        <v>0</v>
      </c>
      <c r="AH2424" s="12">
        <f t="shared" si="3833"/>
        <v>200</v>
      </c>
      <c r="AI2424" s="12">
        <f t="shared" si="3833"/>
        <v>0</v>
      </c>
      <c r="AJ2424" s="12">
        <f t="shared" si="3833"/>
        <v>0</v>
      </c>
      <c r="AK2424" s="12">
        <f t="shared" si="3833"/>
        <v>0</v>
      </c>
      <c r="AL2424" s="12">
        <f t="shared" si="3833"/>
        <v>0</v>
      </c>
      <c r="AM2424" s="12">
        <f t="shared" si="3833"/>
        <v>0</v>
      </c>
      <c r="AN2424" s="12">
        <f t="shared" si="3833"/>
        <v>0</v>
      </c>
      <c r="AO2424" s="12">
        <f t="shared" si="3833"/>
        <v>0</v>
      </c>
      <c r="AP2424" s="12">
        <f t="shared" si="3833"/>
        <v>0</v>
      </c>
      <c r="AQ2424" s="12">
        <f t="shared" si="3833"/>
        <v>200</v>
      </c>
      <c r="AR2424" s="12">
        <v>200</v>
      </c>
      <c r="AS2424" s="12">
        <v>0</v>
      </c>
      <c r="AT2424" s="12">
        <f t="shared" ref="AT2424:BI2424" si="3834">SUM(AT2425:AT2433)</f>
        <v>0</v>
      </c>
      <c r="AU2424" s="12">
        <f t="shared" si="3834"/>
        <v>603559</v>
      </c>
      <c r="AV2424" s="12">
        <f t="shared" si="3834"/>
        <v>0</v>
      </c>
      <c r="AW2424" s="12">
        <f t="shared" si="3834"/>
        <v>15000</v>
      </c>
      <c r="AX2424" s="12">
        <f t="shared" si="3834"/>
        <v>0</v>
      </c>
      <c r="AY2424" s="12">
        <f t="shared" si="3834"/>
        <v>0</v>
      </c>
      <c r="AZ2424" s="12">
        <f t="shared" si="3834"/>
        <v>618559</v>
      </c>
      <c r="BA2424" s="12">
        <f t="shared" si="3834"/>
        <v>0</v>
      </c>
      <c r="BB2424" s="12">
        <f t="shared" si="3834"/>
        <v>0</v>
      </c>
      <c r="BC2424" s="12">
        <f t="shared" si="3834"/>
        <v>603559</v>
      </c>
      <c r="BD2424" s="12">
        <f t="shared" si="3834"/>
        <v>0</v>
      </c>
      <c r="BE2424" s="12">
        <f t="shared" si="3834"/>
        <v>0</v>
      </c>
      <c r="BF2424" s="12">
        <f t="shared" si="3834"/>
        <v>0</v>
      </c>
      <c r="BG2424" s="12">
        <f t="shared" si="3834"/>
        <v>15000</v>
      </c>
      <c r="BH2424" s="12">
        <f t="shared" si="3834"/>
        <v>0</v>
      </c>
      <c r="BI2424" s="12">
        <f t="shared" si="3834"/>
        <v>0</v>
      </c>
      <c r="BJ2424" s="12">
        <v>618559</v>
      </c>
      <c r="BK2424" s="12">
        <v>0</v>
      </c>
    </row>
    <row r="2425" spans="1:63" x14ac:dyDescent="0.25">
      <c r="A2425" s="4" t="s">
        <v>720</v>
      </c>
      <c r="B2425" s="4" t="s">
        <v>60</v>
      </c>
      <c r="C2425" s="4" t="s">
        <v>14</v>
      </c>
      <c r="D2425" s="107" t="s">
        <v>776</v>
      </c>
      <c r="E2425" s="117">
        <v>6131</v>
      </c>
      <c r="F2425" s="107"/>
      <c r="G2425" s="103" t="s">
        <v>1663</v>
      </c>
      <c r="H2425" s="13" t="s">
        <v>34</v>
      </c>
      <c r="I2425" s="14">
        <v>1500</v>
      </c>
      <c r="J2425" s="14">
        <v>0</v>
      </c>
      <c r="K2425" s="14"/>
      <c r="L2425" s="14"/>
      <c r="M2425" s="14"/>
      <c r="N2425" s="14"/>
      <c r="O2425" s="14"/>
      <c r="P2425" s="14">
        <f t="shared" si="3823"/>
        <v>0</v>
      </c>
      <c r="Q2425" s="14"/>
      <c r="R2425" s="14"/>
      <c r="S2425" s="14"/>
      <c r="T2425" s="14"/>
      <c r="U2425" s="14"/>
      <c r="V2425" s="14"/>
      <c r="W2425" s="14"/>
      <c r="X2425" s="14"/>
      <c r="Y2425" s="14"/>
      <c r="Z2425" s="14">
        <v>0</v>
      </c>
      <c r="AA2425" s="14">
        <v>0</v>
      </c>
      <c r="AB2425" s="14">
        <v>0</v>
      </c>
      <c r="AC2425" s="14"/>
      <c r="AD2425" s="14"/>
      <c r="AE2425" s="14"/>
      <c r="AF2425" s="14"/>
      <c r="AG2425" s="14"/>
      <c r="AH2425" s="14">
        <f t="shared" si="3824"/>
        <v>0</v>
      </c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>
        <v>0</v>
      </c>
      <c r="AS2425" s="14">
        <v>0</v>
      </c>
      <c r="AT2425" s="14">
        <v>0</v>
      </c>
      <c r="AU2425" s="14"/>
      <c r="AV2425" s="14"/>
      <c r="AW2425" s="14"/>
      <c r="AX2425" s="14"/>
      <c r="AY2425" s="14"/>
      <c r="AZ2425" s="14">
        <f t="shared" si="3825"/>
        <v>0</v>
      </c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>
        <v>0</v>
      </c>
      <c r="BK2425" s="14">
        <v>0</v>
      </c>
    </row>
    <row r="2426" spans="1:63" x14ac:dyDescent="0.25">
      <c r="A2426" s="4" t="s">
        <v>720</v>
      </c>
      <c r="B2426" s="4" t="s">
        <v>60</v>
      </c>
      <c r="C2426" s="4" t="s">
        <v>14</v>
      </c>
      <c r="D2426" s="107" t="s">
        <v>776</v>
      </c>
      <c r="E2426" s="117">
        <v>6132</v>
      </c>
      <c r="F2426" s="107"/>
      <c r="G2426" s="103" t="s">
        <v>1663</v>
      </c>
      <c r="H2426" s="13" t="s">
        <v>74</v>
      </c>
      <c r="I2426" s="14">
        <v>288500</v>
      </c>
      <c r="J2426" s="14">
        <v>0</v>
      </c>
      <c r="K2426" s="14"/>
      <c r="L2426" s="14"/>
      <c r="M2426" s="14"/>
      <c r="N2426" s="14"/>
      <c r="O2426" s="14"/>
      <c r="P2426" s="14">
        <f t="shared" si="3823"/>
        <v>0</v>
      </c>
      <c r="Q2426" s="14"/>
      <c r="R2426" s="14"/>
      <c r="S2426" s="14"/>
      <c r="T2426" s="14"/>
      <c r="U2426" s="14"/>
      <c r="V2426" s="14"/>
      <c r="W2426" s="14"/>
      <c r="X2426" s="14"/>
      <c r="Y2426" s="14"/>
      <c r="Z2426" s="14">
        <v>0</v>
      </c>
      <c r="AA2426" s="14">
        <v>0</v>
      </c>
      <c r="AB2426" s="14">
        <v>0</v>
      </c>
      <c r="AC2426" s="14"/>
      <c r="AD2426" s="14"/>
      <c r="AE2426" s="14"/>
      <c r="AF2426" s="14"/>
      <c r="AG2426" s="14"/>
      <c r="AH2426" s="14">
        <f t="shared" si="3824"/>
        <v>0</v>
      </c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>
        <v>0</v>
      </c>
      <c r="AS2426" s="14">
        <v>0</v>
      </c>
      <c r="AT2426" s="14">
        <v>0</v>
      </c>
      <c r="AU2426" s="14"/>
      <c r="AV2426" s="14"/>
      <c r="AW2426" s="14"/>
      <c r="AX2426" s="14"/>
      <c r="AY2426" s="14"/>
      <c r="AZ2426" s="14">
        <f t="shared" si="3825"/>
        <v>0</v>
      </c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>
        <v>0</v>
      </c>
      <c r="BK2426" s="14">
        <v>0</v>
      </c>
    </row>
    <row r="2427" spans="1:63" x14ac:dyDescent="0.25">
      <c r="A2427" s="4" t="s">
        <v>720</v>
      </c>
      <c r="B2427" s="4" t="s">
        <v>60</v>
      </c>
      <c r="C2427" s="4" t="s">
        <v>14</v>
      </c>
      <c r="D2427" s="107" t="s">
        <v>776</v>
      </c>
      <c r="E2427" s="117">
        <v>6133</v>
      </c>
      <c r="F2427" s="107"/>
      <c r="G2427" s="103" t="s">
        <v>1663</v>
      </c>
      <c r="H2427" s="13" t="s">
        <v>77</v>
      </c>
      <c r="I2427" s="14">
        <v>65700</v>
      </c>
      <c r="J2427" s="14">
        <v>0</v>
      </c>
      <c r="K2427" s="14"/>
      <c r="L2427" s="14"/>
      <c r="M2427" s="14"/>
      <c r="N2427" s="14"/>
      <c r="O2427" s="14"/>
      <c r="P2427" s="14">
        <f t="shared" si="3823"/>
        <v>0</v>
      </c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v>0</v>
      </c>
      <c r="AA2427" s="14">
        <v>0</v>
      </c>
      <c r="AB2427" s="14">
        <v>0</v>
      </c>
      <c r="AC2427" s="14"/>
      <c r="AD2427" s="14"/>
      <c r="AE2427" s="14"/>
      <c r="AF2427" s="14"/>
      <c r="AG2427" s="14"/>
      <c r="AH2427" s="14">
        <f t="shared" si="3824"/>
        <v>0</v>
      </c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>
        <v>0</v>
      </c>
      <c r="AS2427" s="14">
        <v>0</v>
      </c>
      <c r="AT2427" s="14">
        <v>0</v>
      </c>
      <c r="AU2427" s="14"/>
      <c r="AV2427" s="14"/>
      <c r="AW2427" s="14"/>
      <c r="AX2427" s="14"/>
      <c r="AY2427" s="14"/>
      <c r="AZ2427" s="14">
        <f t="shared" si="3825"/>
        <v>0</v>
      </c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>
        <v>0</v>
      </c>
      <c r="BK2427" s="14">
        <v>0</v>
      </c>
    </row>
    <row r="2428" spans="1:63" x14ac:dyDescent="0.25">
      <c r="A2428" s="4" t="s">
        <v>720</v>
      </c>
      <c r="B2428" s="4" t="s">
        <v>60</v>
      </c>
      <c r="C2428" s="4" t="s">
        <v>14</v>
      </c>
      <c r="D2428" s="107" t="s">
        <v>776</v>
      </c>
      <c r="E2428" s="117">
        <v>6134</v>
      </c>
      <c r="F2428" s="107"/>
      <c r="G2428" s="103" t="s">
        <v>1663</v>
      </c>
      <c r="H2428" s="13" t="s">
        <v>80</v>
      </c>
      <c r="I2428" s="14">
        <v>642445</v>
      </c>
      <c r="J2428" s="14">
        <v>0</v>
      </c>
      <c r="K2428" s="14"/>
      <c r="L2428" s="14"/>
      <c r="M2428" s="14"/>
      <c r="N2428" s="14"/>
      <c r="O2428" s="14"/>
      <c r="P2428" s="14">
        <f t="shared" si="3823"/>
        <v>0</v>
      </c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v>0</v>
      </c>
      <c r="AA2428" s="14">
        <v>0</v>
      </c>
      <c r="AB2428" s="14">
        <v>0</v>
      </c>
      <c r="AC2428" s="14"/>
      <c r="AD2428" s="14"/>
      <c r="AE2428" s="14">
        <v>200</v>
      </c>
      <c r="AF2428" s="14"/>
      <c r="AG2428" s="14"/>
      <c r="AH2428" s="14">
        <f t="shared" si="3824"/>
        <v>200</v>
      </c>
      <c r="AI2428" s="14"/>
      <c r="AJ2428" s="14"/>
      <c r="AK2428" s="14"/>
      <c r="AL2428" s="14"/>
      <c r="AM2428" s="14"/>
      <c r="AN2428" s="14"/>
      <c r="AO2428" s="14"/>
      <c r="AP2428" s="14"/>
      <c r="AQ2428" s="14">
        <v>200</v>
      </c>
      <c r="AR2428" s="14">
        <v>200</v>
      </c>
      <c r="AS2428" s="14">
        <v>0</v>
      </c>
      <c r="AT2428" s="14">
        <v>0</v>
      </c>
      <c r="AU2428" s="14">
        <v>453057</v>
      </c>
      <c r="AV2428" s="14"/>
      <c r="AW2428" s="14"/>
      <c r="AX2428" s="14"/>
      <c r="AY2428" s="14"/>
      <c r="AZ2428" s="14">
        <f t="shared" si="3825"/>
        <v>453057</v>
      </c>
      <c r="BA2428" s="14"/>
      <c r="BB2428" s="14"/>
      <c r="BC2428" s="14">
        <v>453057</v>
      </c>
      <c r="BD2428" s="14"/>
      <c r="BE2428" s="14"/>
      <c r="BF2428" s="14"/>
      <c r="BG2428" s="14"/>
      <c r="BH2428" s="14"/>
      <c r="BI2428" s="14"/>
      <c r="BJ2428" s="14">
        <v>453057</v>
      </c>
      <c r="BK2428" s="14">
        <v>0</v>
      </c>
    </row>
    <row r="2429" spans="1:63" x14ac:dyDescent="0.25">
      <c r="A2429" s="4" t="s">
        <v>720</v>
      </c>
      <c r="B2429" s="4" t="s">
        <v>60</v>
      </c>
      <c r="C2429" s="4" t="s">
        <v>14</v>
      </c>
      <c r="D2429" s="107" t="s">
        <v>776</v>
      </c>
      <c r="E2429" s="117">
        <v>6135</v>
      </c>
      <c r="F2429" s="107"/>
      <c r="G2429" s="103" t="s">
        <v>1663</v>
      </c>
      <c r="H2429" s="13" t="s">
        <v>83</v>
      </c>
      <c r="I2429" s="14">
        <v>27200</v>
      </c>
      <c r="J2429" s="14">
        <v>0</v>
      </c>
      <c r="K2429" s="14"/>
      <c r="L2429" s="14"/>
      <c r="M2429" s="14"/>
      <c r="N2429" s="14"/>
      <c r="O2429" s="14"/>
      <c r="P2429" s="14">
        <f t="shared" si="3823"/>
        <v>0</v>
      </c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v>0</v>
      </c>
      <c r="AA2429" s="14">
        <v>0</v>
      </c>
      <c r="AB2429" s="14">
        <v>0</v>
      </c>
      <c r="AC2429" s="14"/>
      <c r="AD2429" s="14"/>
      <c r="AE2429" s="14"/>
      <c r="AF2429" s="14"/>
      <c r="AG2429" s="14"/>
      <c r="AH2429" s="14">
        <f t="shared" si="3824"/>
        <v>0</v>
      </c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>
        <v>0</v>
      </c>
      <c r="AS2429" s="14">
        <v>0</v>
      </c>
      <c r="AT2429" s="14">
        <v>0</v>
      </c>
      <c r="AU2429" s="14"/>
      <c r="AV2429" s="14"/>
      <c r="AW2429" s="14"/>
      <c r="AX2429" s="14"/>
      <c r="AY2429" s="14"/>
      <c r="AZ2429" s="14">
        <f t="shared" si="3825"/>
        <v>0</v>
      </c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>
        <v>0</v>
      </c>
      <c r="BK2429" s="14">
        <v>0</v>
      </c>
    </row>
    <row r="2430" spans="1:63" ht="22.5" x14ac:dyDescent="0.25">
      <c r="A2430" s="4" t="s">
        <v>720</v>
      </c>
      <c r="B2430" s="4" t="s">
        <v>60</v>
      </c>
      <c r="C2430" s="4" t="s">
        <v>14</v>
      </c>
      <c r="D2430" s="107" t="s">
        <v>776</v>
      </c>
      <c r="E2430" s="117">
        <v>6136</v>
      </c>
      <c r="F2430" s="107"/>
      <c r="G2430" s="103" t="s">
        <v>1663</v>
      </c>
      <c r="H2430" s="13" t="s">
        <v>86</v>
      </c>
      <c r="I2430" s="14">
        <v>606600</v>
      </c>
      <c r="J2430" s="14">
        <v>0</v>
      </c>
      <c r="K2430" s="14"/>
      <c r="L2430" s="14"/>
      <c r="M2430" s="14"/>
      <c r="N2430" s="14"/>
      <c r="O2430" s="14"/>
      <c r="P2430" s="14">
        <f t="shared" si="3823"/>
        <v>0</v>
      </c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v>0</v>
      </c>
      <c r="AA2430" s="14">
        <v>0</v>
      </c>
      <c r="AB2430" s="14">
        <v>0</v>
      </c>
      <c r="AC2430" s="14"/>
      <c r="AD2430" s="14"/>
      <c r="AE2430" s="14"/>
      <c r="AF2430" s="14"/>
      <c r="AG2430" s="14"/>
      <c r="AH2430" s="14">
        <f t="shared" si="3824"/>
        <v>0</v>
      </c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>
        <v>0</v>
      </c>
      <c r="AS2430" s="14">
        <v>0</v>
      </c>
      <c r="AT2430" s="14">
        <v>0</v>
      </c>
      <c r="AU2430" s="14"/>
      <c r="AV2430" s="14"/>
      <c r="AW2430" s="14"/>
      <c r="AX2430" s="14"/>
      <c r="AY2430" s="14"/>
      <c r="AZ2430" s="14">
        <f t="shared" si="3825"/>
        <v>0</v>
      </c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>
        <v>0</v>
      </c>
      <c r="BK2430" s="14">
        <v>0</v>
      </c>
    </row>
    <row r="2431" spans="1:63" x14ac:dyDescent="0.25">
      <c r="A2431" s="4" t="s">
        <v>720</v>
      </c>
      <c r="B2431" s="4" t="s">
        <v>60</v>
      </c>
      <c r="C2431" s="4" t="s">
        <v>14</v>
      </c>
      <c r="D2431" s="107" t="s">
        <v>776</v>
      </c>
      <c r="E2431" s="117">
        <v>6137</v>
      </c>
      <c r="F2431" s="107"/>
      <c r="G2431" s="103" t="s">
        <v>1663</v>
      </c>
      <c r="H2431" s="13" t="s">
        <v>89</v>
      </c>
      <c r="I2431" s="14">
        <v>42300</v>
      </c>
      <c r="J2431" s="14">
        <v>0</v>
      </c>
      <c r="K2431" s="14"/>
      <c r="L2431" s="14"/>
      <c r="M2431" s="14"/>
      <c r="N2431" s="14"/>
      <c r="O2431" s="14"/>
      <c r="P2431" s="14">
        <f t="shared" si="3823"/>
        <v>0</v>
      </c>
      <c r="Q2431" s="14"/>
      <c r="R2431" s="14"/>
      <c r="S2431" s="14"/>
      <c r="T2431" s="14"/>
      <c r="U2431" s="14"/>
      <c r="V2431" s="14"/>
      <c r="W2431" s="14"/>
      <c r="X2431" s="14"/>
      <c r="Y2431" s="14"/>
      <c r="Z2431" s="14">
        <v>0</v>
      </c>
      <c r="AA2431" s="14">
        <v>0</v>
      </c>
      <c r="AB2431" s="14">
        <v>0</v>
      </c>
      <c r="AC2431" s="14"/>
      <c r="AD2431" s="14"/>
      <c r="AE2431" s="14"/>
      <c r="AF2431" s="14"/>
      <c r="AG2431" s="14"/>
      <c r="AH2431" s="14">
        <f t="shared" si="3824"/>
        <v>0</v>
      </c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>
        <v>0</v>
      </c>
      <c r="AS2431" s="14">
        <v>0</v>
      </c>
      <c r="AT2431" s="14">
        <v>0</v>
      </c>
      <c r="AU2431" s="14"/>
      <c r="AV2431" s="14"/>
      <c r="AW2431" s="14"/>
      <c r="AX2431" s="14"/>
      <c r="AY2431" s="14"/>
      <c r="AZ2431" s="14">
        <f t="shared" si="3825"/>
        <v>0</v>
      </c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>
        <v>0</v>
      </c>
      <c r="BK2431" s="14">
        <v>0</v>
      </c>
    </row>
    <row r="2432" spans="1:63" ht="22.5" x14ac:dyDescent="0.25">
      <c r="A2432" s="4" t="s">
        <v>720</v>
      </c>
      <c r="B2432" s="4" t="s">
        <v>60</v>
      </c>
      <c r="C2432" s="4" t="s">
        <v>14</v>
      </c>
      <c r="D2432" s="107" t="s">
        <v>776</v>
      </c>
      <c r="E2432" s="117">
        <v>6138</v>
      </c>
      <c r="F2432" s="107"/>
      <c r="G2432" s="103" t="s">
        <v>1663</v>
      </c>
      <c r="H2432" s="13" t="s">
        <v>92</v>
      </c>
      <c r="I2432" s="14">
        <v>13000</v>
      </c>
      <c r="J2432" s="14">
        <v>0</v>
      </c>
      <c r="K2432" s="14"/>
      <c r="L2432" s="14"/>
      <c r="M2432" s="14"/>
      <c r="N2432" s="14"/>
      <c r="O2432" s="14"/>
      <c r="P2432" s="14">
        <f t="shared" si="3823"/>
        <v>0</v>
      </c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v>0</v>
      </c>
      <c r="AA2432" s="14">
        <v>0</v>
      </c>
      <c r="AB2432" s="14">
        <v>0</v>
      </c>
      <c r="AC2432" s="14"/>
      <c r="AD2432" s="14"/>
      <c r="AE2432" s="14"/>
      <c r="AF2432" s="14"/>
      <c r="AG2432" s="14"/>
      <c r="AH2432" s="14">
        <f t="shared" si="3824"/>
        <v>0</v>
      </c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>
        <v>0</v>
      </c>
      <c r="AS2432" s="14">
        <v>0</v>
      </c>
      <c r="AT2432" s="14">
        <v>0</v>
      </c>
      <c r="AU2432" s="14"/>
      <c r="AV2432" s="14"/>
      <c r="AW2432" s="14"/>
      <c r="AX2432" s="14"/>
      <c r="AY2432" s="14"/>
      <c r="AZ2432" s="14">
        <f t="shared" si="3825"/>
        <v>0</v>
      </c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>
        <v>0</v>
      </c>
      <c r="BK2432" s="14">
        <v>0</v>
      </c>
    </row>
    <row r="2433" spans="1:63" x14ac:dyDescent="0.25">
      <c r="A2433" s="1" t="s">
        <v>720</v>
      </c>
      <c r="B2433" s="1" t="s">
        <v>60</v>
      </c>
      <c r="C2433" s="1" t="s">
        <v>14</v>
      </c>
      <c r="D2433" s="110" t="s">
        <v>776</v>
      </c>
      <c r="E2433" s="110" t="s">
        <v>36</v>
      </c>
      <c r="F2433" s="107" t="s">
        <v>0</v>
      </c>
      <c r="G2433" s="13" t="s">
        <v>0</v>
      </c>
      <c r="H2433" s="2" t="s">
        <v>37</v>
      </c>
      <c r="I2433" s="12">
        <f>SUM(I2434:I2436)</f>
        <v>76200</v>
      </c>
      <c r="J2433" s="12">
        <f t="shared" ref="J2433:Y2433" si="3835">SUM(J2434:J2436)</f>
        <v>0</v>
      </c>
      <c r="K2433" s="12">
        <f t="shared" si="3835"/>
        <v>0</v>
      </c>
      <c r="L2433" s="12">
        <f t="shared" si="3835"/>
        <v>0</v>
      </c>
      <c r="M2433" s="12">
        <f t="shared" si="3835"/>
        <v>0</v>
      </c>
      <c r="N2433" s="12">
        <f t="shared" si="3835"/>
        <v>0</v>
      </c>
      <c r="O2433" s="12">
        <f t="shared" si="3835"/>
        <v>0</v>
      </c>
      <c r="P2433" s="12">
        <f t="shared" si="3835"/>
        <v>0</v>
      </c>
      <c r="Q2433" s="12">
        <f t="shared" si="3835"/>
        <v>0</v>
      </c>
      <c r="R2433" s="12">
        <f t="shared" si="3835"/>
        <v>0</v>
      </c>
      <c r="S2433" s="12">
        <f t="shared" si="3835"/>
        <v>0</v>
      </c>
      <c r="T2433" s="12">
        <f t="shared" si="3835"/>
        <v>0</v>
      </c>
      <c r="U2433" s="12">
        <f t="shared" si="3835"/>
        <v>0</v>
      </c>
      <c r="V2433" s="12">
        <f t="shared" si="3835"/>
        <v>0</v>
      </c>
      <c r="W2433" s="12">
        <f t="shared" si="3835"/>
        <v>0</v>
      </c>
      <c r="X2433" s="12">
        <f t="shared" si="3835"/>
        <v>0</v>
      </c>
      <c r="Y2433" s="12">
        <f t="shared" si="3835"/>
        <v>0</v>
      </c>
      <c r="Z2433" s="12">
        <v>0</v>
      </c>
      <c r="AA2433" s="12">
        <v>0</v>
      </c>
      <c r="AB2433" s="12">
        <f t="shared" ref="AB2433:AQ2433" si="3836">SUM(AB2434:AB2436)</f>
        <v>0</v>
      </c>
      <c r="AC2433" s="12">
        <f t="shared" si="3836"/>
        <v>0</v>
      </c>
      <c r="AD2433" s="12">
        <f t="shared" si="3836"/>
        <v>0</v>
      </c>
      <c r="AE2433" s="12">
        <f t="shared" si="3836"/>
        <v>0</v>
      </c>
      <c r="AF2433" s="12">
        <f t="shared" si="3836"/>
        <v>0</v>
      </c>
      <c r="AG2433" s="12">
        <f t="shared" si="3836"/>
        <v>0</v>
      </c>
      <c r="AH2433" s="12">
        <f t="shared" si="3836"/>
        <v>0</v>
      </c>
      <c r="AI2433" s="12">
        <f t="shared" si="3836"/>
        <v>0</v>
      </c>
      <c r="AJ2433" s="12">
        <f t="shared" si="3836"/>
        <v>0</v>
      </c>
      <c r="AK2433" s="12">
        <f t="shared" si="3836"/>
        <v>0</v>
      </c>
      <c r="AL2433" s="12">
        <f t="shared" si="3836"/>
        <v>0</v>
      </c>
      <c r="AM2433" s="12">
        <f t="shared" si="3836"/>
        <v>0</v>
      </c>
      <c r="AN2433" s="12">
        <f t="shared" si="3836"/>
        <v>0</v>
      </c>
      <c r="AO2433" s="12">
        <f t="shared" si="3836"/>
        <v>0</v>
      </c>
      <c r="AP2433" s="12">
        <f t="shared" si="3836"/>
        <v>0</v>
      </c>
      <c r="AQ2433" s="12">
        <f t="shared" si="3836"/>
        <v>0</v>
      </c>
      <c r="AR2433" s="12">
        <v>0</v>
      </c>
      <c r="AS2433" s="12">
        <v>0</v>
      </c>
      <c r="AT2433" s="12">
        <f t="shared" ref="AT2433:BI2433" si="3837">SUM(AT2434:AT2436)</f>
        <v>0</v>
      </c>
      <c r="AU2433" s="12">
        <f t="shared" si="3837"/>
        <v>150502</v>
      </c>
      <c r="AV2433" s="12">
        <f t="shared" si="3837"/>
        <v>0</v>
      </c>
      <c r="AW2433" s="12">
        <f t="shared" si="3837"/>
        <v>15000</v>
      </c>
      <c r="AX2433" s="12">
        <f t="shared" si="3837"/>
        <v>0</v>
      </c>
      <c r="AY2433" s="12">
        <f t="shared" si="3837"/>
        <v>0</v>
      </c>
      <c r="AZ2433" s="12">
        <f t="shared" si="3837"/>
        <v>165502</v>
      </c>
      <c r="BA2433" s="12">
        <f t="shared" si="3837"/>
        <v>0</v>
      </c>
      <c r="BB2433" s="12">
        <f t="shared" si="3837"/>
        <v>0</v>
      </c>
      <c r="BC2433" s="12">
        <f t="shared" si="3837"/>
        <v>150502</v>
      </c>
      <c r="BD2433" s="12">
        <f t="shared" si="3837"/>
        <v>0</v>
      </c>
      <c r="BE2433" s="12">
        <f t="shared" si="3837"/>
        <v>0</v>
      </c>
      <c r="BF2433" s="12">
        <f t="shared" si="3837"/>
        <v>0</v>
      </c>
      <c r="BG2433" s="12">
        <f t="shared" si="3837"/>
        <v>15000</v>
      </c>
      <c r="BH2433" s="12">
        <f t="shared" si="3837"/>
        <v>0</v>
      </c>
      <c r="BI2433" s="12">
        <f t="shared" si="3837"/>
        <v>0</v>
      </c>
      <c r="BJ2433" s="12">
        <v>165502</v>
      </c>
      <c r="BK2433" s="12">
        <v>0</v>
      </c>
    </row>
    <row r="2434" spans="1:63" x14ac:dyDescent="0.25">
      <c r="A2434" s="4" t="s">
        <v>720</v>
      </c>
      <c r="B2434" s="4" t="s">
        <v>60</v>
      </c>
      <c r="C2434" s="4" t="s">
        <v>14</v>
      </c>
      <c r="D2434" s="107" t="s">
        <v>776</v>
      </c>
      <c r="E2434" s="117">
        <v>6139</v>
      </c>
      <c r="F2434" s="107"/>
      <c r="G2434" s="103" t="s">
        <v>1663</v>
      </c>
      <c r="H2434" s="13" t="s">
        <v>37</v>
      </c>
      <c r="I2434" s="14">
        <v>65355</v>
      </c>
      <c r="J2434" s="14">
        <v>0</v>
      </c>
      <c r="K2434" s="14"/>
      <c r="L2434" s="14"/>
      <c r="M2434" s="14"/>
      <c r="N2434" s="14"/>
      <c r="O2434" s="14"/>
      <c r="P2434" s="14">
        <f t="shared" si="3823"/>
        <v>0</v>
      </c>
      <c r="Q2434" s="14"/>
      <c r="R2434" s="14"/>
      <c r="S2434" s="14"/>
      <c r="T2434" s="14"/>
      <c r="U2434" s="14"/>
      <c r="V2434" s="14"/>
      <c r="W2434" s="14"/>
      <c r="X2434" s="14"/>
      <c r="Y2434" s="14"/>
      <c r="Z2434" s="14">
        <v>0</v>
      </c>
      <c r="AA2434" s="14">
        <v>0</v>
      </c>
      <c r="AB2434" s="14">
        <v>0</v>
      </c>
      <c r="AC2434" s="14"/>
      <c r="AD2434" s="14"/>
      <c r="AE2434" s="14"/>
      <c r="AF2434" s="14"/>
      <c r="AG2434" s="14"/>
      <c r="AH2434" s="14">
        <f t="shared" si="3824"/>
        <v>0</v>
      </c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>
        <v>0</v>
      </c>
      <c r="AS2434" s="14">
        <v>0</v>
      </c>
      <c r="AT2434" s="14">
        <v>0</v>
      </c>
      <c r="AU2434" s="14">
        <f>150453+49</f>
        <v>150502</v>
      </c>
      <c r="AV2434" s="14"/>
      <c r="AW2434" s="14">
        <v>15000</v>
      </c>
      <c r="AX2434" s="14"/>
      <c r="AY2434" s="14"/>
      <c r="AZ2434" s="14">
        <f t="shared" si="3825"/>
        <v>165502</v>
      </c>
      <c r="BA2434" s="14"/>
      <c r="BB2434" s="14"/>
      <c r="BC2434" s="14">
        <f>150453+49</f>
        <v>150502</v>
      </c>
      <c r="BD2434" s="14"/>
      <c r="BE2434" s="14"/>
      <c r="BF2434" s="14"/>
      <c r="BG2434" s="14">
        <v>15000</v>
      </c>
      <c r="BH2434" s="14"/>
      <c r="BI2434" s="14"/>
      <c r="BJ2434" s="14">
        <v>165502</v>
      </c>
      <c r="BK2434" s="14">
        <v>0</v>
      </c>
    </row>
    <row r="2435" spans="1:63" ht="22.5" x14ac:dyDescent="0.25">
      <c r="A2435" s="4" t="s">
        <v>720</v>
      </c>
      <c r="B2435" s="4" t="s">
        <v>60</v>
      </c>
      <c r="C2435" s="4" t="s">
        <v>14</v>
      </c>
      <c r="D2435" s="107" t="s">
        <v>776</v>
      </c>
      <c r="E2435" s="117">
        <v>6139</v>
      </c>
      <c r="F2435" s="107" t="s">
        <v>783</v>
      </c>
      <c r="G2435" s="103" t="s">
        <v>1663</v>
      </c>
      <c r="H2435" s="13" t="s">
        <v>39</v>
      </c>
      <c r="I2435" s="14">
        <v>6945</v>
      </c>
      <c r="J2435" s="14">
        <v>0</v>
      </c>
      <c r="K2435" s="14"/>
      <c r="L2435" s="14"/>
      <c r="M2435" s="14"/>
      <c r="N2435" s="14"/>
      <c r="O2435" s="14"/>
      <c r="P2435" s="14">
        <f t="shared" si="3823"/>
        <v>0</v>
      </c>
      <c r="Q2435" s="14"/>
      <c r="R2435" s="14"/>
      <c r="S2435" s="14"/>
      <c r="T2435" s="14"/>
      <c r="U2435" s="14"/>
      <c r="V2435" s="14"/>
      <c r="W2435" s="14"/>
      <c r="X2435" s="14"/>
      <c r="Y2435" s="14"/>
      <c r="Z2435" s="14">
        <v>0</v>
      </c>
      <c r="AA2435" s="14">
        <v>0</v>
      </c>
      <c r="AB2435" s="14">
        <v>0</v>
      </c>
      <c r="AC2435" s="14"/>
      <c r="AD2435" s="14"/>
      <c r="AE2435" s="14"/>
      <c r="AF2435" s="14"/>
      <c r="AG2435" s="14"/>
      <c r="AH2435" s="14">
        <f t="shared" si="3824"/>
        <v>0</v>
      </c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>
        <v>0</v>
      </c>
      <c r="AS2435" s="14">
        <v>0</v>
      </c>
      <c r="AT2435" s="14">
        <v>0</v>
      </c>
      <c r="AU2435" s="14"/>
      <c r="AV2435" s="14"/>
      <c r="AW2435" s="14"/>
      <c r="AX2435" s="14"/>
      <c r="AY2435" s="14"/>
      <c r="AZ2435" s="14">
        <f t="shared" si="3825"/>
        <v>0</v>
      </c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>
        <v>0</v>
      </c>
      <c r="BK2435" s="14">
        <v>0</v>
      </c>
    </row>
    <row r="2436" spans="1:63" ht="33.75" x14ac:dyDescent="0.25">
      <c r="A2436" s="4" t="s">
        <v>720</v>
      </c>
      <c r="B2436" s="4" t="s">
        <v>60</v>
      </c>
      <c r="C2436" s="4" t="s">
        <v>14</v>
      </c>
      <c r="D2436" s="107" t="s">
        <v>776</v>
      </c>
      <c r="E2436" s="117">
        <v>6139</v>
      </c>
      <c r="F2436" s="107" t="s">
        <v>784</v>
      </c>
      <c r="G2436" s="103" t="s">
        <v>1663</v>
      </c>
      <c r="H2436" s="13" t="s">
        <v>40</v>
      </c>
      <c r="I2436" s="14">
        <v>3900</v>
      </c>
      <c r="J2436" s="14">
        <v>0</v>
      </c>
      <c r="K2436" s="14"/>
      <c r="L2436" s="14"/>
      <c r="M2436" s="14"/>
      <c r="N2436" s="14"/>
      <c r="O2436" s="14"/>
      <c r="P2436" s="14">
        <f t="shared" si="3823"/>
        <v>0</v>
      </c>
      <c r="Q2436" s="14"/>
      <c r="R2436" s="14"/>
      <c r="S2436" s="14"/>
      <c r="T2436" s="14"/>
      <c r="U2436" s="14"/>
      <c r="V2436" s="14"/>
      <c r="W2436" s="14"/>
      <c r="X2436" s="14"/>
      <c r="Y2436" s="14"/>
      <c r="Z2436" s="14">
        <v>0</v>
      </c>
      <c r="AA2436" s="14">
        <v>0</v>
      </c>
      <c r="AB2436" s="14">
        <v>0</v>
      </c>
      <c r="AC2436" s="14"/>
      <c r="AD2436" s="14"/>
      <c r="AE2436" s="14"/>
      <c r="AF2436" s="14"/>
      <c r="AG2436" s="14"/>
      <c r="AH2436" s="14">
        <f t="shared" si="3824"/>
        <v>0</v>
      </c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>
        <v>0</v>
      </c>
      <c r="AS2436" s="14">
        <v>0</v>
      </c>
      <c r="AT2436" s="14">
        <v>0</v>
      </c>
      <c r="AU2436" s="14"/>
      <c r="AV2436" s="14"/>
      <c r="AW2436" s="14"/>
      <c r="AX2436" s="14"/>
      <c r="AY2436" s="14"/>
      <c r="AZ2436" s="14">
        <f t="shared" si="3825"/>
        <v>0</v>
      </c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>
        <v>0</v>
      </c>
      <c r="BK2436" s="14">
        <v>0</v>
      </c>
    </row>
    <row r="2437" spans="1:63" ht="33.75" x14ac:dyDescent="0.25">
      <c r="A2437" s="1" t="s">
        <v>0</v>
      </c>
      <c r="B2437" s="1" t="s">
        <v>0</v>
      </c>
      <c r="C2437" s="1" t="s">
        <v>0</v>
      </c>
      <c r="D2437" s="106" t="s">
        <v>0</v>
      </c>
      <c r="E2437" s="106" t="s">
        <v>0</v>
      </c>
      <c r="F2437" s="106"/>
      <c r="G2437" s="2" t="s">
        <v>0</v>
      </c>
      <c r="H2437" s="10" t="s">
        <v>41</v>
      </c>
      <c r="I2437" s="11">
        <f>SUM(I2438)</f>
        <v>50000</v>
      </c>
      <c r="J2437" s="11">
        <f t="shared" ref="J2437:Y2438" si="3838">SUM(J2438)</f>
        <v>0</v>
      </c>
      <c r="K2437" s="11">
        <f t="shared" si="3838"/>
        <v>0</v>
      </c>
      <c r="L2437" s="11">
        <f t="shared" si="3838"/>
        <v>0</v>
      </c>
      <c r="M2437" s="11">
        <f t="shared" si="3838"/>
        <v>0</v>
      </c>
      <c r="N2437" s="11">
        <f t="shared" si="3838"/>
        <v>0</v>
      </c>
      <c r="O2437" s="11">
        <f t="shared" si="3838"/>
        <v>0</v>
      </c>
      <c r="P2437" s="11">
        <f t="shared" si="3838"/>
        <v>0</v>
      </c>
      <c r="Q2437" s="11">
        <f t="shared" si="3838"/>
        <v>0</v>
      </c>
      <c r="R2437" s="11">
        <f t="shared" si="3838"/>
        <v>0</v>
      </c>
      <c r="S2437" s="11">
        <f t="shared" si="3838"/>
        <v>0</v>
      </c>
      <c r="T2437" s="11">
        <f t="shared" si="3838"/>
        <v>0</v>
      </c>
      <c r="U2437" s="11">
        <f t="shared" si="3838"/>
        <v>0</v>
      </c>
      <c r="V2437" s="11">
        <f t="shared" si="3838"/>
        <v>0</v>
      </c>
      <c r="W2437" s="11">
        <f t="shared" si="3838"/>
        <v>0</v>
      </c>
      <c r="X2437" s="11">
        <f t="shared" si="3838"/>
        <v>0</v>
      </c>
      <c r="Y2437" s="11">
        <f t="shared" si="3838"/>
        <v>0</v>
      </c>
      <c r="Z2437" s="11">
        <v>0</v>
      </c>
      <c r="AA2437" s="11">
        <v>0</v>
      </c>
      <c r="AB2437" s="11">
        <f t="shared" ref="AB2437:AQ2438" si="3839">SUM(AB2438)</f>
        <v>0</v>
      </c>
      <c r="AC2437" s="11">
        <f t="shared" si="3839"/>
        <v>0</v>
      </c>
      <c r="AD2437" s="11">
        <f t="shared" si="3839"/>
        <v>0</v>
      </c>
      <c r="AE2437" s="11">
        <f t="shared" si="3839"/>
        <v>0</v>
      </c>
      <c r="AF2437" s="11">
        <f t="shared" si="3839"/>
        <v>0</v>
      </c>
      <c r="AG2437" s="11">
        <f t="shared" si="3839"/>
        <v>0</v>
      </c>
      <c r="AH2437" s="11">
        <f t="shared" si="3839"/>
        <v>0</v>
      </c>
      <c r="AI2437" s="11">
        <f t="shared" si="3839"/>
        <v>0</v>
      </c>
      <c r="AJ2437" s="11">
        <f t="shared" si="3839"/>
        <v>0</v>
      </c>
      <c r="AK2437" s="11">
        <f t="shared" si="3839"/>
        <v>0</v>
      </c>
      <c r="AL2437" s="11">
        <f t="shared" si="3839"/>
        <v>0</v>
      </c>
      <c r="AM2437" s="11">
        <f t="shared" si="3839"/>
        <v>0</v>
      </c>
      <c r="AN2437" s="11">
        <f t="shared" si="3839"/>
        <v>0</v>
      </c>
      <c r="AO2437" s="11">
        <f t="shared" si="3839"/>
        <v>0</v>
      </c>
      <c r="AP2437" s="11">
        <f t="shared" si="3839"/>
        <v>0</v>
      </c>
      <c r="AQ2437" s="11">
        <f t="shared" si="3839"/>
        <v>0</v>
      </c>
      <c r="AR2437" s="11">
        <v>0</v>
      </c>
      <c r="AS2437" s="11">
        <v>0</v>
      </c>
      <c r="AT2437" s="11">
        <f t="shared" ref="AT2437:BI2438" si="3840">SUM(AT2438)</f>
        <v>0</v>
      </c>
      <c r="AU2437" s="11">
        <f t="shared" si="3840"/>
        <v>0</v>
      </c>
      <c r="AV2437" s="11">
        <f t="shared" si="3840"/>
        <v>0</v>
      </c>
      <c r="AW2437" s="11">
        <f t="shared" si="3840"/>
        <v>0</v>
      </c>
      <c r="AX2437" s="11">
        <f t="shared" si="3840"/>
        <v>0</v>
      </c>
      <c r="AY2437" s="11">
        <f t="shared" si="3840"/>
        <v>0</v>
      </c>
      <c r="AZ2437" s="11">
        <f t="shared" si="3840"/>
        <v>0</v>
      </c>
      <c r="BA2437" s="11">
        <f t="shared" si="3840"/>
        <v>0</v>
      </c>
      <c r="BB2437" s="11">
        <f t="shared" si="3840"/>
        <v>0</v>
      </c>
      <c r="BC2437" s="11">
        <f t="shared" si="3840"/>
        <v>0</v>
      </c>
      <c r="BD2437" s="11">
        <f t="shared" si="3840"/>
        <v>0</v>
      </c>
      <c r="BE2437" s="11">
        <f t="shared" si="3840"/>
        <v>0</v>
      </c>
      <c r="BF2437" s="11">
        <f t="shared" si="3840"/>
        <v>0</v>
      </c>
      <c r="BG2437" s="11">
        <f t="shared" si="3840"/>
        <v>0</v>
      </c>
      <c r="BH2437" s="11">
        <f t="shared" si="3840"/>
        <v>0</v>
      </c>
      <c r="BI2437" s="11">
        <f t="shared" si="3840"/>
        <v>0</v>
      </c>
      <c r="BJ2437" s="11">
        <v>0</v>
      </c>
      <c r="BK2437" s="11">
        <v>0</v>
      </c>
    </row>
    <row r="2438" spans="1:63" ht="22.5" x14ac:dyDescent="0.25">
      <c r="A2438" s="4" t="s">
        <v>720</v>
      </c>
      <c r="B2438" s="4" t="s">
        <v>60</v>
      </c>
      <c r="C2438" s="4" t="s">
        <v>14</v>
      </c>
      <c r="D2438" s="107" t="s">
        <v>776</v>
      </c>
      <c r="E2438" s="106" t="s">
        <v>42</v>
      </c>
      <c r="F2438" s="106" t="s">
        <v>0</v>
      </c>
      <c r="G2438" s="2" t="s">
        <v>0</v>
      </c>
      <c r="H2438" s="2" t="s">
        <v>43</v>
      </c>
      <c r="I2438" s="12">
        <f>SUM(I2439)</f>
        <v>50000</v>
      </c>
      <c r="J2438" s="12">
        <f t="shared" si="3838"/>
        <v>0</v>
      </c>
      <c r="K2438" s="12">
        <f t="shared" ref="K2438:Y2438" si="3841">SUM(K2439)</f>
        <v>0</v>
      </c>
      <c r="L2438" s="12">
        <f t="shared" si="3841"/>
        <v>0</v>
      </c>
      <c r="M2438" s="12">
        <f t="shared" si="3841"/>
        <v>0</v>
      </c>
      <c r="N2438" s="12">
        <f t="shared" si="3841"/>
        <v>0</v>
      </c>
      <c r="O2438" s="12">
        <f t="shared" si="3841"/>
        <v>0</v>
      </c>
      <c r="P2438" s="12">
        <f t="shared" si="3841"/>
        <v>0</v>
      </c>
      <c r="Q2438" s="12">
        <f t="shared" si="3841"/>
        <v>0</v>
      </c>
      <c r="R2438" s="12">
        <f t="shared" si="3841"/>
        <v>0</v>
      </c>
      <c r="S2438" s="12">
        <f t="shared" si="3841"/>
        <v>0</v>
      </c>
      <c r="T2438" s="12">
        <f t="shared" si="3841"/>
        <v>0</v>
      </c>
      <c r="U2438" s="12">
        <f t="shared" si="3841"/>
        <v>0</v>
      </c>
      <c r="V2438" s="12">
        <f t="shared" si="3841"/>
        <v>0</v>
      </c>
      <c r="W2438" s="12">
        <f t="shared" si="3841"/>
        <v>0</v>
      </c>
      <c r="X2438" s="12">
        <f t="shared" si="3841"/>
        <v>0</v>
      </c>
      <c r="Y2438" s="12">
        <f t="shared" si="3841"/>
        <v>0</v>
      </c>
      <c r="Z2438" s="12">
        <v>0</v>
      </c>
      <c r="AA2438" s="12">
        <v>0</v>
      </c>
      <c r="AB2438" s="12">
        <f t="shared" si="3839"/>
        <v>0</v>
      </c>
      <c r="AC2438" s="12">
        <f t="shared" ref="AC2438:AQ2438" si="3842">SUM(AC2439)</f>
        <v>0</v>
      </c>
      <c r="AD2438" s="12">
        <f t="shared" si="3842"/>
        <v>0</v>
      </c>
      <c r="AE2438" s="12">
        <f t="shared" si="3842"/>
        <v>0</v>
      </c>
      <c r="AF2438" s="12">
        <f t="shared" si="3842"/>
        <v>0</v>
      </c>
      <c r="AG2438" s="12">
        <f t="shared" si="3842"/>
        <v>0</v>
      </c>
      <c r="AH2438" s="12">
        <f t="shared" si="3842"/>
        <v>0</v>
      </c>
      <c r="AI2438" s="12">
        <f t="shared" si="3842"/>
        <v>0</v>
      </c>
      <c r="AJ2438" s="12">
        <f t="shared" si="3842"/>
        <v>0</v>
      </c>
      <c r="AK2438" s="12">
        <f t="shared" si="3842"/>
        <v>0</v>
      </c>
      <c r="AL2438" s="12">
        <f t="shared" si="3842"/>
        <v>0</v>
      </c>
      <c r="AM2438" s="12">
        <f t="shared" si="3842"/>
        <v>0</v>
      </c>
      <c r="AN2438" s="12">
        <f t="shared" si="3842"/>
        <v>0</v>
      </c>
      <c r="AO2438" s="12">
        <f t="shared" si="3842"/>
        <v>0</v>
      </c>
      <c r="AP2438" s="12">
        <f t="shared" si="3842"/>
        <v>0</v>
      </c>
      <c r="AQ2438" s="12">
        <f t="shared" si="3842"/>
        <v>0</v>
      </c>
      <c r="AR2438" s="12">
        <v>0</v>
      </c>
      <c r="AS2438" s="12">
        <v>0</v>
      </c>
      <c r="AT2438" s="12">
        <f t="shared" si="3840"/>
        <v>0</v>
      </c>
      <c r="AU2438" s="12">
        <f t="shared" ref="AU2438:BI2438" si="3843">SUM(AU2439)</f>
        <v>0</v>
      </c>
      <c r="AV2438" s="12">
        <f t="shared" si="3843"/>
        <v>0</v>
      </c>
      <c r="AW2438" s="12">
        <f t="shared" si="3843"/>
        <v>0</v>
      </c>
      <c r="AX2438" s="12">
        <f t="shared" si="3843"/>
        <v>0</v>
      </c>
      <c r="AY2438" s="12">
        <f t="shared" si="3843"/>
        <v>0</v>
      </c>
      <c r="AZ2438" s="12">
        <f t="shared" si="3843"/>
        <v>0</v>
      </c>
      <c r="BA2438" s="12">
        <f t="shared" si="3843"/>
        <v>0</v>
      </c>
      <c r="BB2438" s="12">
        <f t="shared" si="3843"/>
        <v>0</v>
      </c>
      <c r="BC2438" s="12">
        <f t="shared" si="3843"/>
        <v>0</v>
      </c>
      <c r="BD2438" s="12">
        <f t="shared" si="3843"/>
        <v>0</v>
      </c>
      <c r="BE2438" s="12">
        <f t="shared" si="3843"/>
        <v>0</v>
      </c>
      <c r="BF2438" s="12">
        <f t="shared" si="3843"/>
        <v>0</v>
      </c>
      <c r="BG2438" s="12">
        <f t="shared" si="3843"/>
        <v>0</v>
      </c>
      <c r="BH2438" s="12">
        <f t="shared" si="3843"/>
        <v>0</v>
      </c>
      <c r="BI2438" s="12">
        <f t="shared" si="3843"/>
        <v>0</v>
      </c>
      <c r="BJ2438" s="12">
        <v>0</v>
      </c>
      <c r="BK2438" s="12">
        <v>0</v>
      </c>
    </row>
    <row r="2439" spans="1:63" x14ac:dyDescent="0.25">
      <c r="A2439" s="4" t="s">
        <v>720</v>
      </c>
      <c r="B2439" s="4" t="s">
        <v>60</v>
      </c>
      <c r="C2439" s="4" t="s">
        <v>14</v>
      </c>
      <c r="D2439" s="107" t="s">
        <v>776</v>
      </c>
      <c r="E2439" s="117">
        <v>6148</v>
      </c>
      <c r="F2439" s="107"/>
      <c r="G2439" s="103" t="s">
        <v>1663</v>
      </c>
      <c r="H2439" s="13" t="s">
        <v>47</v>
      </c>
      <c r="I2439" s="14">
        <v>50000</v>
      </c>
      <c r="J2439" s="14">
        <v>0</v>
      </c>
      <c r="K2439" s="14"/>
      <c r="L2439" s="14"/>
      <c r="M2439" s="14"/>
      <c r="N2439" s="14"/>
      <c r="O2439" s="14"/>
      <c r="P2439" s="14">
        <f t="shared" si="3823"/>
        <v>0</v>
      </c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v>0</v>
      </c>
      <c r="AA2439" s="14">
        <v>0</v>
      </c>
      <c r="AB2439" s="14">
        <v>0</v>
      </c>
      <c r="AC2439" s="14"/>
      <c r="AD2439" s="14"/>
      <c r="AE2439" s="14"/>
      <c r="AF2439" s="14"/>
      <c r="AG2439" s="14"/>
      <c r="AH2439" s="14">
        <f t="shared" si="3824"/>
        <v>0</v>
      </c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>
        <v>0</v>
      </c>
      <c r="AS2439" s="14">
        <v>0</v>
      </c>
      <c r="AT2439" s="14">
        <v>0</v>
      </c>
      <c r="AU2439" s="14"/>
      <c r="AV2439" s="14"/>
      <c r="AW2439" s="14"/>
      <c r="AX2439" s="14"/>
      <c r="AY2439" s="14"/>
      <c r="AZ2439" s="14">
        <f t="shared" si="3825"/>
        <v>0</v>
      </c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>
        <v>0</v>
      </c>
      <c r="BK2439" s="14">
        <v>0</v>
      </c>
    </row>
    <row r="2440" spans="1:63" ht="33.75" x14ac:dyDescent="0.25">
      <c r="A2440" s="1" t="s">
        <v>0</v>
      </c>
      <c r="B2440" s="1" t="s">
        <v>0</v>
      </c>
      <c r="C2440" s="1" t="s">
        <v>0</v>
      </c>
      <c r="D2440" s="106" t="s">
        <v>0</v>
      </c>
      <c r="E2440" s="106" t="s">
        <v>0</v>
      </c>
      <c r="F2440" s="106" t="s">
        <v>0</v>
      </c>
      <c r="G2440" s="2" t="s">
        <v>0</v>
      </c>
      <c r="H2440" s="10" t="s">
        <v>49</v>
      </c>
      <c r="I2440" s="11">
        <f>SUM(I2441)</f>
        <v>2000</v>
      </c>
      <c r="J2440" s="11">
        <f t="shared" ref="J2440:Y2440" si="3844">SUM(J2441)</f>
        <v>0</v>
      </c>
      <c r="K2440" s="11">
        <f t="shared" si="3844"/>
        <v>0</v>
      </c>
      <c r="L2440" s="11">
        <f t="shared" si="3844"/>
        <v>0</v>
      </c>
      <c r="M2440" s="11">
        <f t="shared" si="3844"/>
        <v>0</v>
      </c>
      <c r="N2440" s="11">
        <f t="shared" si="3844"/>
        <v>0</v>
      </c>
      <c r="O2440" s="11">
        <f t="shared" si="3844"/>
        <v>0</v>
      </c>
      <c r="P2440" s="11">
        <f t="shared" si="3844"/>
        <v>0</v>
      </c>
      <c r="Q2440" s="11">
        <f t="shared" si="3844"/>
        <v>0</v>
      </c>
      <c r="R2440" s="11">
        <f t="shared" si="3844"/>
        <v>0</v>
      </c>
      <c r="S2440" s="11">
        <f t="shared" si="3844"/>
        <v>0</v>
      </c>
      <c r="T2440" s="11">
        <f t="shared" si="3844"/>
        <v>0</v>
      </c>
      <c r="U2440" s="11">
        <f t="shared" si="3844"/>
        <v>0</v>
      </c>
      <c r="V2440" s="11">
        <f t="shared" si="3844"/>
        <v>0</v>
      </c>
      <c r="W2440" s="11">
        <f t="shared" si="3844"/>
        <v>0</v>
      </c>
      <c r="X2440" s="11">
        <f t="shared" si="3844"/>
        <v>0</v>
      </c>
      <c r="Y2440" s="11">
        <f t="shared" si="3844"/>
        <v>0</v>
      </c>
      <c r="Z2440" s="11">
        <v>0</v>
      </c>
      <c r="AA2440" s="11">
        <v>0</v>
      </c>
      <c r="AB2440" s="11">
        <f t="shared" ref="AB2440:AQ2440" si="3845">SUM(AB2441)</f>
        <v>0</v>
      </c>
      <c r="AC2440" s="11">
        <f t="shared" si="3845"/>
        <v>0</v>
      </c>
      <c r="AD2440" s="11">
        <f t="shared" si="3845"/>
        <v>0</v>
      </c>
      <c r="AE2440" s="11">
        <f t="shared" si="3845"/>
        <v>0</v>
      </c>
      <c r="AF2440" s="11">
        <f t="shared" si="3845"/>
        <v>0</v>
      </c>
      <c r="AG2440" s="11">
        <f t="shared" si="3845"/>
        <v>0</v>
      </c>
      <c r="AH2440" s="11">
        <f t="shared" si="3845"/>
        <v>0</v>
      </c>
      <c r="AI2440" s="11">
        <f t="shared" si="3845"/>
        <v>0</v>
      </c>
      <c r="AJ2440" s="11">
        <f t="shared" si="3845"/>
        <v>0</v>
      </c>
      <c r="AK2440" s="11">
        <f t="shared" si="3845"/>
        <v>0</v>
      </c>
      <c r="AL2440" s="11">
        <f t="shared" si="3845"/>
        <v>0</v>
      </c>
      <c r="AM2440" s="11">
        <f t="shared" si="3845"/>
        <v>0</v>
      </c>
      <c r="AN2440" s="11">
        <f t="shared" si="3845"/>
        <v>0</v>
      </c>
      <c r="AO2440" s="11">
        <f t="shared" si="3845"/>
        <v>0</v>
      </c>
      <c r="AP2440" s="11">
        <f t="shared" si="3845"/>
        <v>0</v>
      </c>
      <c r="AQ2440" s="11">
        <f t="shared" si="3845"/>
        <v>0</v>
      </c>
      <c r="AR2440" s="11">
        <v>0</v>
      </c>
      <c r="AS2440" s="11">
        <v>0</v>
      </c>
      <c r="AT2440" s="11">
        <f t="shared" ref="AT2440:BI2440" si="3846">SUM(AT2441)</f>
        <v>0</v>
      </c>
      <c r="AU2440" s="11">
        <f t="shared" si="3846"/>
        <v>8</v>
      </c>
      <c r="AV2440" s="11">
        <f t="shared" si="3846"/>
        <v>0</v>
      </c>
      <c r="AW2440" s="11">
        <f t="shared" si="3846"/>
        <v>30000</v>
      </c>
      <c r="AX2440" s="11">
        <f t="shared" si="3846"/>
        <v>0</v>
      </c>
      <c r="AY2440" s="11">
        <f t="shared" si="3846"/>
        <v>0</v>
      </c>
      <c r="AZ2440" s="11">
        <f t="shared" si="3846"/>
        <v>30008</v>
      </c>
      <c r="BA2440" s="11">
        <f t="shared" si="3846"/>
        <v>0</v>
      </c>
      <c r="BB2440" s="11">
        <f t="shared" si="3846"/>
        <v>0</v>
      </c>
      <c r="BC2440" s="11">
        <f t="shared" si="3846"/>
        <v>8</v>
      </c>
      <c r="BD2440" s="11">
        <f t="shared" si="3846"/>
        <v>0</v>
      </c>
      <c r="BE2440" s="11">
        <f t="shared" si="3846"/>
        <v>30000</v>
      </c>
      <c r="BF2440" s="11">
        <f t="shared" si="3846"/>
        <v>0</v>
      </c>
      <c r="BG2440" s="11">
        <f t="shared" si="3846"/>
        <v>0</v>
      </c>
      <c r="BH2440" s="11">
        <f t="shared" si="3846"/>
        <v>0</v>
      </c>
      <c r="BI2440" s="11">
        <f t="shared" si="3846"/>
        <v>0</v>
      </c>
      <c r="BJ2440" s="11">
        <v>30008</v>
      </c>
      <c r="BK2440" s="11">
        <v>0</v>
      </c>
    </row>
    <row r="2441" spans="1:63" x14ac:dyDescent="0.25">
      <c r="A2441" s="4" t="s">
        <v>720</v>
      </c>
      <c r="B2441" s="4" t="s">
        <v>60</v>
      </c>
      <c r="C2441" s="4" t="s">
        <v>14</v>
      </c>
      <c r="D2441" s="107" t="s">
        <v>776</v>
      </c>
      <c r="E2441" s="106" t="s">
        <v>50</v>
      </c>
      <c r="F2441" s="106" t="s">
        <v>0</v>
      </c>
      <c r="G2441" s="2" t="s">
        <v>0</v>
      </c>
      <c r="H2441" s="2" t="s">
        <v>51</v>
      </c>
      <c r="I2441" s="12">
        <f>SUM(I2442:I2443)</f>
        <v>2000</v>
      </c>
      <c r="J2441" s="12">
        <f t="shared" ref="J2441:Y2441" si="3847">SUM(J2442:J2444)</f>
        <v>0</v>
      </c>
      <c r="K2441" s="12">
        <f t="shared" si="3847"/>
        <v>0</v>
      </c>
      <c r="L2441" s="12">
        <f t="shared" si="3847"/>
        <v>0</v>
      </c>
      <c r="M2441" s="12">
        <f t="shared" si="3847"/>
        <v>0</v>
      </c>
      <c r="N2441" s="12">
        <f t="shared" si="3847"/>
        <v>0</v>
      </c>
      <c r="O2441" s="12">
        <f t="shared" si="3847"/>
        <v>0</v>
      </c>
      <c r="P2441" s="12">
        <f t="shared" ref="P2441" si="3848">SUM(P2442:P2444)</f>
        <v>0</v>
      </c>
      <c r="Q2441" s="12">
        <f t="shared" si="3847"/>
        <v>0</v>
      </c>
      <c r="R2441" s="12">
        <f t="shared" si="3847"/>
        <v>0</v>
      </c>
      <c r="S2441" s="12">
        <f t="shared" si="3847"/>
        <v>0</v>
      </c>
      <c r="T2441" s="12">
        <f t="shared" si="3847"/>
        <v>0</v>
      </c>
      <c r="U2441" s="12">
        <f t="shared" si="3847"/>
        <v>0</v>
      </c>
      <c r="V2441" s="12">
        <f t="shared" si="3847"/>
        <v>0</v>
      </c>
      <c r="W2441" s="12">
        <f t="shared" si="3847"/>
        <v>0</v>
      </c>
      <c r="X2441" s="12">
        <f t="shared" si="3847"/>
        <v>0</v>
      </c>
      <c r="Y2441" s="12">
        <f t="shared" si="3847"/>
        <v>0</v>
      </c>
      <c r="Z2441" s="12">
        <v>0</v>
      </c>
      <c r="AA2441" s="12">
        <v>0</v>
      </c>
      <c r="AB2441" s="12">
        <f t="shared" ref="AB2441:AQ2441" si="3849">SUM(AB2442:AB2444)</f>
        <v>0</v>
      </c>
      <c r="AC2441" s="12">
        <f t="shared" si="3849"/>
        <v>0</v>
      </c>
      <c r="AD2441" s="12">
        <f t="shared" si="3849"/>
        <v>0</v>
      </c>
      <c r="AE2441" s="12">
        <f t="shared" si="3849"/>
        <v>0</v>
      </c>
      <c r="AF2441" s="12">
        <f t="shared" si="3849"/>
        <v>0</v>
      </c>
      <c r="AG2441" s="12">
        <f t="shared" si="3849"/>
        <v>0</v>
      </c>
      <c r="AH2441" s="12">
        <f t="shared" ref="AH2441" si="3850">SUM(AH2442:AH2444)</f>
        <v>0</v>
      </c>
      <c r="AI2441" s="12">
        <f t="shared" si="3849"/>
        <v>0</v>
      </c>
      <c r="AJ2441" s="12">
        <f t="shared" si="3849"/>
        <v>0</v>
      </c>
      <c r="AK2441" s="12">
        <f t="shared" si="3849"/>
        <v>0</v>
      </c>
      <c r="AL2441" s="12">
        <f t="shared" si="3849"/>
        <v>0</v>
      </c>
      <c r="AM2441" s="12">
        <f t="shared" si="3849"/>
        <v>0</v>
      </c>
      <c r="AN2441" s="12">
        <f t="shared" si="3849"/>
        <v>0</v>
      </c>
      <c r="AO2441" s="12">
        <f t="shared" si="3849"/>
        <v>0</v>
      </c>
      <c r="AP2441" s="12">
        <f t="shared" si="3849"/>
        <v>0</v>
      </c>
      <c r="AQ2441" s="12">
        <f t="shared" si="3849"/>
        <v>0</v>
      </c>
      <c r="AR2441" s="12">
        <v>0</v>
      </c>
      <c r="AS2441" s="12">
        <v>0</v>
      </c>
      <c r="AT2441" s="12">
        <f t="shared" ref="AT2441:BI2441" si="3851">SUM(AT2442:AT2444)</f>
        <v>0</v>
      </c>
      <c r="AU2441" s="12">
        <f t="shared" si="3851"/>
        <v>8</v>
      </c>
      <c r="AV2441" s="12">
        <f t="shared" si="3851"/>
        <v>0</v>
      </c>
      <c r="AW2441" s="12">
        <f t="shared" si="3851"/>
        <v>30000</v>
      </c>
      <c r="AX2441" s="12">
        <f t="shared" si="3851"/>
        <v>0</v>
      </c>
      <c r="AY2441" s="12">
        <f t="shared" si="3851"/>
        <v>0</v>
      </c>
      <c r="AZ2441" s="12">
        <f t="shared" ref="AZ2441" si="3852">SUM(AZ2442:AZ2444)</f>
        <v>30008</v>
      </c>
      <c r="BA2441" s="12">
        <f t="shared" si="3851"/>
        <v>0</v>
      </c>
      <c r="BB2441" s="12">
        <f t="shared" si="3851"/>
        <v>0</v>
      </c>
      <c r="BC2441" s="12">
        <f t="shared" si="3851"/>
        <v>8</v>
      </c>
      <c r="BD2441" s="12">
        <f t="shared" si="3851"/>
        <v>0</v>
      </c>
      <c r="BE2441" s="12">
        <f t="shared" si="3851"/>
        <v>30000</v>
      </c>
      <c r="BF2441" s="12">
        <f t="shared" si="3851"/>
        <v>0</v>
      </c>
      <c r="BG2441" s="12">
        <f t="shared" si="3851"/>
        <v>0</v>
      </c>
      <c r="BH2441" s="12">
        <f t="shared" si="3851"/>
        <v>0</v>
      </c>
      <c r="BI2441" s="12">
        <f t="shared" si="3851"/>
        <v>0</v>
      </c>
      <c r="BJ2441" s="12">
        <v>30008</v>
      </c>
      <c r="BK2441" s="12">
        <v>0</v>
      </c>
    </row>
    <row r="2442" spans="1:63" x14ac:dyDescent="0.25">
      <c r="A2442" s="4" t="s">
        <v>720</v>
      </c>
      <c r="B2442" s="4" t="s">
        <v>60</v>
      </c>
      <c r="C2442" s="4" t="s">
        <v>14</v>
      </c>
      <c r="D2442" s="107" t="s">
        <v>776</v>
      </c>
      <c r="E2442" s="117">
        <v>8213</v>
      </c>
      <c r="F2442" s="107"/>
      <c r="G2442" s="103" t="s">
        <v>1663</v>
      </c>
      <c r="H2442" s="13" t="s">
        <v>53</v>
      </c>
      <c r="I2442" s="14">
        <v>1000</v>
      </c>
      <c r="J2442" s="14">
        <v>0</v>
      </c>
      <c r="K2442" s="14"/>
      <c r="L2442" s="14"/>
      <c r="M2442" s="14"/>
      <c r="N2442" s="14"/>
      <c r="O2442" s="14"/>
      <c r="P2442" s="14">
        <f t="shared" si="3823"/>
        <v>0</v>
      </c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v>0</v>
      </c>
      <c r="AA2442" s="14">
        <v>0</v>
      </c>
      <c r="AB2442" s="14">
        <v>0</v>
      </c>
      <c r="AC2442" s="14"/>
      <c r="AD2442" s="14"/>
      <c r="AE2442" s="14"/>
      <c r="AF2442" s="14"/>
      <c r="AG2442" s="14"/>
      <c r="AH2442" s="14">
        <f t="shared" si="3824"/>
        <v>0</v>
      </c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>
        <v>0</v>
      </c>
      <c r="AS2442" s="14">
        <v>0</v>
      </c>
      <c r="AT2442" s="14">
        <v>0</v>
      </c>
      <c r="AU2442" s="14">
        <v>8</v>
      </c>
      <c r="AV2442" s="14"/>
      <c r="AW2442" s="14">
        <v>30000</v>
      </c>
      <c r="AX2442" s="14"/>
      <c r="AY2442" s="14"/>
      <c r="AZ2442" s="14">
        <f t="shared" si="3825"/>
        <v>30008</v>
      </c>
      <c r="BA2442" s="14"/>
      <c r="BB2442" s="14"/>
      <c r="BC2442" s="14">
        <v>8</v>
      </c>
      <c r="BD2442" s="14"/>
      <c r="BE2442" s="14">
        <v>30000</v>
      </c>
      <c r="BF2442" s="14"/>
      <c r="BG2442" s="14"/>
      <c r="BH2442" s="14"/>
      <c r="BI2442" s="14"/>
      <c r="BJ2442" s="14">
        <v>30008</v>
      </c>
      <c r="BK2442" s="14">
        <v>0</v>
      </c>
    </row>
    <row r="2443" spans="1:63" x14ac:dyDescent="0.25">
      <c r="A2443" s="4" t="s">
        <v>720</v>
      </c>
      <c r="B2443" s="4" t="s">
        <v>60</v>
      </c>
      <c r="C2443" s="4" t="s">
        <v>14</v>
      </c>
      <c r="D2443" s="107" t="s">
        <v>776</v>
      </c>
      <c r="E2443" s="117">
        <v>8215</v>
      </c>
      <c r="F2443" s="107"/>
      <c r="G2443" s="103" t="s">
        <v>1663</v>
      </c>
      <c r="H2443" s="13" t="s">
        <v>70</v>
      </c>
      <c r="I2443" s="14">
        <v>1000</v>
      </c>
      <c r="J2443" s="14">
        <v>0</v>
      </c>
      <c r="K2443" s="14"/>
      <c r="L2443" s="14"/>
      <c r="M2443" s="14"/>
      <c r="N2443" s="14"/>
      <c r="O2443" s="14"/>
      <c r="P2443" s="14">
        <f t="shared" si="3823"/>
        <v>0</v>
      </c>
      <c r="Q2443" s="14"/>
      <c r="R2443" s="14"/>
      <c r="S2443" s="14"/>
      <c r="T2443" s="14"/>
      <c r="U2443" s="14"/>
      <c r="V2443" s="14"/>
      <c r="W2443" s="14"/>
      <c r="X2443" s="14"/>
      <c r="Y2443" s="14"/>
      <c r="Z2443" s="14">
        <v>0</v>
      </c>
      <c r="AA2443" s="14">
        <v>0</v>
      </c>
      <c r="AB2443" s="14">
        <v>0</v>
      </c>
      <c r="AC2443" s="14"/>
      <c r="AD2443" s="14"/>
      <c r="AE2443" s="14"/>
      <c r="AF2443" s="14"/>
      <c r="AG2443" s="14"/>
      <c r="AH2443" s="14">
        <f t="shared" si="3824"/>
        <v>0</v>
      </c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>
        <v>0</v>
      </c>
      <c r="AS2443" s="14">
        <v>0</v>
      </c>
      <c r="AT2443" s="14">
        <v>0</v>
      </c>
      <c r="AU2443" s="14"/>
      <c r="AV2443" s="14"/>
      <c r="AW2443" s="14"/>
      <c r="AX2443" s="14"/>
      <c r="AY2443" s="14"/>
      <c r="AZ2443" s="14">
        <f t="shared" si="3825"/>
        <v>0</v>
      </c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>
        <v>0</v>
      </c>
      <c r="BK2443" s="14">
        <v>0</v>
      </c>
    </row>
    <row r="2444" spans="1:63" x14ac:dyDescent="0.25">
      <c r="A2444" s="4" t="s">
        <v>720</v>
      </c>
      <c r="B2444" s="4" t="s">
        <v>60</v>
      </c>
      <c r="C2444" s="4" t="s">
        <v>14</v>
      </c>
      <c r="D2444" s="107" t="s">
        <v>776</v>
      </c>
      <c r="E2444" s="117">
        <v>8216</v>
      </c>
      <c r="F2444" s="107"/>
      <c r="G2444" s="103" t="s">
        <v>1663</v>
      </c>
      <c r="H2444" s="13" t="s">
        <v>110</v>
      </c>
      <c r="I2444" s="14"/>
      <c r="J2444" s="14">
        <v>0</v>
      </c>
      <c r="K2444" s="14"/>
      <c r="L2444" s="14"/>
      <c r="M2444" s="14"/>
      <c r="N2444" s="14"/>
      <c r="O2444" s="14"/>
      <c r="P2444" s="14">
        <f t="shared" si="3823"/>
        <v>0</v>
      </c>
      <c r="Q2444" s="14"/>
      <c r="R2444" s="14"/>
      <c r="S2444" s="14"/>
      <c r="T2444" s="14"/>
      <c r="U2444" s="14"/>
      <c r="V2444" s="14"/>
      <c r="W2444" s="14"/>
      <c r="X2444" s="14"/>
      <c r="Y2444" s="14"/>
      <c r="Z2444" s="14">
        <v>0</v>
      </c>
      <c r="AA2444" s="14">
        <v>0</v>
      </c>
      <c r="AB2444" s="14"/>
      <c r="AC2444" s="14"/>
      <c r="AD2444" s="14"/>
      <c r="AE2444" s="14"/>
      <c r="AF2444" s="14"/>
      <c r="AG2444" s="14"/>
      <c r="AH2444" s="14">
        <f t="shared" si="3824"/>
        <v>0</v>
      </c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>
        <v>0</v>
      </c>
      <c r="AS2444" s="14">
        <v>0</v>
      </c>
      <c r="AT2444" s="14"/>
      <c r="AU2444" s="14"/>
      <c r="AV2444" s="14"/>
      <c r="AW2444" s="14"/>
      <c r="AX2444" s="14"/>
      <c r="AY2444" s="14"/>
      <c r="AZ2444" s="14">
        <f t="shared" si="3825"/>
        <v>0</v>
      </c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>
        <v>0</v>
      </c>
      <c r="BK2444" s="14">
        <v>0</v>
      </c>
    </row>
    <row r="2445" spans="1:63" ht="45" x14ac:dyDescent="0.25">
      <c r="A2445" s="13" t="s">
        <v>0</v>
      </c>
      <c r="B2445" s="13" t="s">
        <v>0</v>
      </c>
      <c r="C2445" s="13" t="s">
        <v>0</v>
      </c>
      <c r="D2445" s="103" t="s">
        <v>0</v>
      </c>
      <c r="E2445" s="103" t="s">
        <v>0</v>
      </c>
      <c r="F2445" s="103" t="s">
        <v>0</v>
      </c>
      <c r="G2445" s="13" t="s">
        <v>0</v>
      </c>
      <c r="H2445" s="10" t="s">
        <v>785</v>
      </c>
      <c r="I2445" s="11">
        <f>SUM(I2440,I2437,I2413)</f>
        <v>4568881</v>
      </c>
      <c r="J2445" s="11">
        <f t="shared" ref="J2445:Y2445" si="3853">SUM(J2440,J2437,J2413)</f>
        <v>0</v>
      </c>
      <c r="K2445" s="11">
        <f t="shared" si="3853"/>
        <v>0</v>
      </c>
      <c r="L2445" s="11">
        <f t="shared" si="3853"/>
        <v>0</v>
      </c>
      <c r="M2445" s="11">
        <f t="shared" si="3853"/>
        <v>0</v>
      </c>
      <c r="N2445" s="11">
        <f t="shared" si="3853"/>
        <v>0</v>
      </c>
      <c r="O2445" s="11">
        <f t="shared" si="3853"/>
        <v>0</v>
      </c>
      <c r="P2445" s="11">
        <f t="shared" si="3853"/>
        <v>0</v>
      </c>
      <c r="Q2445" s="11">
        <f t="shared" si="3853"/>
        <v>0</v>
      </c>
      <c r="R2445" s="11">
        <f t="shared" si="3853"/>
        <v>0</v>
      </c>
      <c r="S2445" s="11">
        <f t="shared" si="3853"/>
        <v>0</v>
      </c>
      <c r="T2445" s="11">
        <f t="shared" si="3853"/>
        <v>0</v>
      </c>
      <c r="U2445" s="11">
        <f t="shared" si="3853"/>
        <v>0</v>
      </c>
      <c r="V2445" s="11">
        <f t="shared" si="3853"/>
        <v>0</v>
      </c>
      <c r="W2445" s="11">
        <f t="shared" si="3853"/>
        <v>0</v>
      </c>
      <c r="X2445" s="11">
        <f t="shared" si="3853"/>
        <v>0</v>
      </c>
      <c r="Y2445" s="11">
        <f t="shared" si="3853"/>
        <v>0</v>
      </c>
      <c r="Z2445" s="11">
        <v>0</v>
      </c>
      <c r="AA2445" s="11">
        <v>0</v>
      </c>
      <c r="AB2445" s="11">
        <f t="shared" ref="AB2445:AQ2445" si="3854">SUM(AB2440,AB2437,AB2413)</f>
        <v>0</v>
      </c>
      <c r="AC2445" s="11">
        <f t="shared" si="3854"/>
        <v>0</v>
      </c>
      <c r="AD2445" s="11">
        <f t="shared" si="3854"/>
        <v>0</v>
      </c>
      <c r="AE2445" s="11">
        <f t="shared" si="3854"/>
        <v>200</v>
      </c>
      <c r="AF2445" s="11">
        <f t="shared" si="3854"/>
        <v>0</v>
      </c>
      <c r="AG2445" s="11">
        <f t="shared" si="3854"/>
        <v>0</v>
      </c>
      <c r="AH2445" s="11">
        <f t="shared" si="3854"/>
        <v>200</v>
      </c>
      <c r="AI2445" s="11">
        <f t="shared" si="3854"/>
        <v>0</v>
      </c>
      <c r="AJ2445" s="11">
        <f t="shared" si="3854"/>
        <v>0</v>
      </c>
      <c r="AK2445" s="11">
        <f t="shared" si="3854"/>
        <v>0</v>
      </c>
      <c r="AL2445" s="11">
        <f t="shared" si="3854"/>
        <v>0</v>
      </c>
      <c r="AM2445" s="11">
        <f t="shared" si="3854"/>
        <v>0</v>
      </c>
      <c r="AN2445" s="11">
        <f t="shared" si="3854"/>
        <v>0</v>
      </c>
      <c r="AO2445" s="11">
        <f t="shared" si="3854"/>
        <v>0</v>
      </c>
      <c r="AP2445" s="11">
        <f t="shared" si="3854"/>
        <v>0</v>
      </c>
      <c r="AQ2445" s="11">
        <f t="shared" si="3854"/>
        <v>200</v>
      </c>
      <c r="AR2445" s="11">
        <v>200</v>
      </c>
      <c r="AS2445" s="11">
        <v>0</v>
      </c>
      <c r="AT2445" s="11">
        <f t="shared" ref="AT2445:BI2445" si="3855">SUM(AT2440,AT2437,AT2413)</f>
        <v>0</v>
      </c>
      <c r="AU2445" s="11">
        <f t="shared" si="3855"/>
        <v>603567</v>
      </c>
      <c r="AV2445" s="11">
        <f t="shared" si="3855"/>
        <v>0</v>
      </c>
      <c r="AW2445" s="11">
        <f t="shared" si="3855"/>
        <v>45000</v>
      </c>
      <c r="AX2445" s="11">
        <f t="shared" si="3855"/>
        <v>0</v>
      </c>
      <c r="AY2445" s="11">
        <f t="shared" si="3855"/>
        <v>0</v>
      </c>
      <c r="AZ2445" s="11">
        <f t="shared" si="3855"/>
        <v>648567</v>
      </c>
      <c r="BA2445" s="11">
        <f t="shared" si="3855"/>
        <v>0</v>
      </c>
      <c r="BB2445" s="11">
        <f t="shared" si="3855"/>
        <v>0</v>
      </c>
      <c r="BC2445" s="11">
        <f t="shared" si="3855"/>
        <v>603567</v>
      </c>
      <c r="BD2445" s="11">
        <f t="shared" si="3855"/>
        <v>0</v>
      </c>
      <c r="BE2445" s="11">
        <f t="shared" si="3855"/>
        <v>30000</v>
      </c>
      <c r="BF2445" s="11">
        <f t="shared" si="3855"/>
        <v>0</v>
      </c>
      <c r="BG2445" s="11">
        <f t="shared" si="3855"/>
        <v>15000</v>
      </c>
      <c r="BH2445" s="11">
        <f t="shared" si="3855"/>
        <v>0</v>
      </c>
      <c r="BI2445" s="11">
        <f t="shared" si="3855"/>
        <v>0</v>
      </c>
      <c r="BJ2445" s="11">
        <v>648567</v>
      </c>
      <c r="BK2445" s="11">
        <v>0</v>
      </c>
    </row>
    <row r="2446" spans="1:63" ht="15.75" thickBot="1" x14ac:dyDescent="0.3">
      <c r="A2446" s="13" t="s">
        <v>0</v>
      </c>
      <c r="B2446" s="13" t="s">
        <v>0</v>
      </c>
      <c r="C2446" s="13" t="s">
        <v>0</v>
      </c>
      <c r="D2446" s="103" t="s">
        <v>0</v>
      </c>
      <c r="E2446" s="103" t="s">
        <v>0</v>
      </c>
      <c r="F2446" s="103" t="s">
        <v>0</v>
      </c>
      <c r="G2446" s="13" t="s">
        <v>0</v>
      </c>
      <c r="H2446" s="2" t="s">
        <v>55</v>
      </c>
      <c r="I2446" s="12">
        <v>92</v>
      </c>
      <c r="J2446" s="13" t="s">
        <v>0</v>
      </c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>
        <v>0</v>
      </c>
      <c r="AA2446" s="13"/>
      <c r="AB2446" s="13" t="s">
        <v>0</v>
      </c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>
        <v>0</v>
      </c>
      <c r="AS2446" s="13"/>
      <c r="AT2446" s="13" t="s">
        <v>0</v>
      </c>
      <c r="AU2446" s="13"/>
      <c r="AV2446" s="13"/>
      <c r="AW2446" s="13"/>
      <c r="AX2446" s="13"/>
      <c r="AY2446" s="13"/>
      <c r="AZ2446" s="13"/>
      <c r="BA2446" s="13"/>
      <c r="BB2446" s="13"/>
      <c r="BC2446" s="13"/>
      <c r="BD2446" s="13"/>
      <c r="BE2446" s="13"/>
      <c r="BF2446" s="13"/>
      <c r="BG2446" s="13"/>
      <c r="BH2446" s="13"/>
      <c r="BI2446" s="13"/>
      <c r="BJ2446" s="13">
        <v>0</v>
      </c>
      <c r="BK2446" s="13"/>
    </row>
    <row r="2447" spans="1:63" ht="69.75" customHeight="1" thickBot="1" x14ac:dyDescent="0.3">
      <c r="A2447" s="148" t="s">
        <v>0</v>
      </c>
      <c r="B2447" s="148" t="s">
        <v>0</v>
      </c>
      <c r="C2447" s="148" t="s">
        <v>0</v>
      </c>
      <c r="D2447" s="151" t="s">
        <v>0</v>
      </c>
      <c r="E2447" s="151" t="s">
        <v>0</v>
      </c>
      <c r="F2447" s="151" t="s">
        <v>0</v>
      </c>
      <c r="G2447" s="154" t="s">
        <v>0</v>
      </c>
      <c r="H2447" s="5" t="s">
        <v>56</v>
      </c>
      <c r="I2447" s="5" t="s">
        <v>9</v>
      </c>
      <c r="J2447" s="94" t="s">
        <v>10</v>
      </c>
      <c r="K2447" s="94" t="s">
        <v>1602</v>
      </c>
      <c r="L2447" s="94" t="s">
        <v>1535</v>
      </c>
      <c r="M2447" s="94" t="s">
        <v>1591</v>
      </c>
      <c r="N2447" s="94" t="s">
        <v>1592</v>
      </c>
      <c r="O2447" s="94" t="s">
        <v>1593</v>
      </c>
      <c r="P2447" s="94" t="s">
        <v>1606</v>
      </c>
      <c r="Q2447" s="94" t="s">
        <v>1603</v>
      </c>
      <c r="R2447" s="94" t="s">
        <v>1594</v>
      </c>
      <c r="S2447" s="94" t="s">
        <v>1595</v>
      </c>
      <c r="T2447" s="94" t="s">
        <v>1596</v>
      </c>
      <c r="U2447" s="94" t="s">
        <v>1597</v>
      </c>
      <c r="V2447" s="94" t="s">
        <v>1598</v>
      </c>
      <c r="W2447" s="94" t="s">
        <v>1599</v>
      </c>
      <c r="X2447" s="94" t="s">
        <v>1604</v>
      </c>
      <c r="Y2447" s="94" t="s">
        <v>1605</v>
      </c>
      <c r="Z2447" s="94" t="s">
        <v>1600</v>
      </c>
      <c r="AA2447" s="94" t="s">
        <v>1601</v>
      </c>
      <c r="AB2447" s="95" t="s">
        <v>11</v>
      </c>
      <c r="AC2447" s="95" t="s">
        <v>1602</v>
      </c>
      <c r="AD2447" s="95" t="s">
        <v>1535</v>
      </c>
      <c r="AE2447" s="95" t="s">
        <v>1591</v>
      </c>
      <c r="AF2447" s="95" t="s">
        <v>1592</v>
      </c>
      <c r="AG2447" s="95" t="s">
        <v>1593</v>
      </c>
      <c r="AH2447" s="95" t="s">
        <v>1607</v>
      </c>
      <c r="AI2447" s="95" t="s">
        <v>1603</v>
      </c>
      <c r="AJ2447" s="95" t="s">
        <v>1594</v>
      </c>
      <c r="AK2447" s="95" t="s">
        <v>1595</v>
      </c>
      <c r="AL2447" s="95" t="s">
        <v>1596</v>
      </c>
      <c r="AM2447" s="95" t="s">
        <v>1597</v>
      </c>
      <c r="AN2447" s="95" t="s">
        <v>1598</v>
      </c>
      <c r="AO2447" s="95" t="s">
        <v>1599</v>
      </c>
      <c r="AP2447" s="95" t="s">
        <v>1604</v>
      </c>
      <c r="AQ2447" s="95" t="s">
        <v>1605</v>
      </c>
      <c r="AR2447" s="95" t="s">
        <v>1600</v>
      </c>
      <c r="AS2447" s="95" t="s">
        <v>1601</v>
      </c>
      <c r="AT2447" s="96" t="s">
        <v>12</v>
      </c>
      <c r="AU2447" s="96" t="s">
        <v>1602</v>
      </c>
      <c r="AV2447" s="96" t="s">
        <v>1535</v>
      </c>
      <c r="AW2447" s="96" t="s">
        <v>1591</v>
      </c>
      <c r="AX2447" s="96" t="s">
        <v>1592</v>
      </c>
      <c r="AY2447" s="96" t="s">
        <v>1593</v>
      </c>
      <c r="AZ2447" s="96" t="s">
        <v>1608</v>
      </c>
      <c r="BA2447" s="96" t="s">
        <v>1603</v>
      </c>
      <c r="BB2447" s="96" t="s">
        <v>1594</v>
      </c>
      <c r="BC2447" s="96" t="s">
        <v>1595</v>
      </c>
      <c r="BD2447" s="96" t="s">
        <v>1596</v>
      </c>
      <c r="BE2447" s="96" t="s">
        <v>1597</v>
      </c>
      <c r="BF2447" s="96" t="s">
        <v>1598</v>
      </c>
      <c r="BG2447" s="96" t="s">
        <v>1599</v>
      </c>
      <c r="BH2447" s="96" t="s">
        <v>1604</v>
      </c>
      <c r="BI2447" s="96" t="s">
        <v>1605</v>
      </c>
      <c r="BJ2447" s="96" t="s">
        <v>1600</v>
      </c>
      <c r="BK2447" s="96" t="s">
        <v>1601</v>
      </c>
    </row>
    <row r="2448" spans="1:63" x14ac:dyDescent="0.25">
      <c r="A2448" s="149"/>
      <c r="B2448" s="149"/>
      <c r="C2448" s="149"/>
      <c r="D2448" s="152"/>
      <c r="E2448" s="152"/>
      <c r="F2448" s="152"/>
      <c r="G2448" s="155"/>
      <c r="H2448" s="15" t="s">
        <v>0</v>
      </c>
      <c r="I2448" s="9" t="s">
        <v>13</v>
      </c>
      <c r="J2448" s="9">
        <v>1</v>
      </c>
      <c r="K2448" s="9">
        <v>2</v>
      </c>
      <c r="L2448" s="9">
        <v>3</v>
      </c>
      <c r="M2448" s="9">
        <v>4</v>
      </c>
      <c r="N2448" s="9">
        <v>5</v>
      </c>
      <c r="O2448" s="9">
        <v>6</v>
      </c>
      <c r="P2448" s="9">
        <v>7</v>
      </c>
      <c r="Q2448" s="9">
        <v>8</v>
      </c>
      <c r="R2448" s="9">
        <v>9</v>
      </c>
      <c r="S2448" s="9">
        <v>10</v>
      </c>
      <c r="T2448" s="9">
        <v>11</v>
      </c>
      <c r="U2448" s="9">
        <v>12</v>
      </c>
      <c r="V2448" s="9">
        <v>13</v>
      </c>
      <c r="W2448" s="9">
        <v>14</v>
      </c>
      <c r="X2448" s="9">
        <v>15</v>
      </c>
      <c r="Y2448" s="9">
        <v>16</v>
      </c>
      <c r="Z2448" s="9">
        <v>20</v>
      </c>
      <c r="AA2448" s="9">
        <v>21</v>
      </c>
      <c r="AB2448" s="9">
        <v>1</v>
      </c>
      <c r="AC2448" s="9">
        <v>2</v>
      </c>
      <c r="AD2448" s="9">
        <v>3</v>
      </c>
      <c r="AE2448" s="9">
        <v>4</v>
      </c>
      <c r="AF2448" s="9">
        <v>5</v>
      </c>
      <c r="AG2448" s="9">
        <v>6</v>
      </c>
      <c r="AH2448" s="9">
        <v>7</v>
      </c>
      <c r="AI2448" s="9">
        <v>8</v>
      </c>
      <c r="AJ2448" s="9">
        <v>9</v>
      </c>
      <c r="AK2448" s="9">
        <v>10</v>
      </c>
      <c r="AL2448" s="9">
        <v>11</v>
      </c>
      <c r="AM2448" s="9">
        <v>12</v>
      </c>
      <c r="AN2448" s="9">
        <v>13</v>
      </c>
      <c r="AO2448" s="9">
        <v>14</v>
      </c>
      <c r="AP2448" s="9">
        <v>15</v>
      </c>
      <c r="AQ2448" s="9">
        <v>16</v>
      </c>
      <c r="AR2448" s="9">
        <v>20</v>
      </c>
      <c r="AS2448" s="9">
        <v>21</v>
      </c>
      <c r="AT2448" s="9">
        <v>1</v>
      </c>
      <c r="AU2448" s="9">
        <v>2</v>
      </c>
      <c r="AV2448" s="9">
        <v>3</v>
      </c>
      <c r="AW2448" s="9">
        <v>4</v>
      </c>
      <c r="AX2448" s="9">
        <v>5</v>
      </c>
      <c r="AY2448" s="9">
        <v>6</v>
      </c>
      <c r="AZ2448" s="9">
        <v>7</v>
      </c>
      <c r="BA2448" s="9">
        <v>8</v>
      </c>
      <c r="BB2448" s="9">
        <v>9</v>
      </c>
      <c r="BC2448" s="9">
        <v>10</v>
      </c>
      <c r="BD2448" s="9">
        <v>11</v>
      </c>
      <c r="BE2448" s="9">
        <v>12</v>
      </c>
      <c r="BF2448" s="9">
        <v>13</v>
      </c>
      <c r="BG2448" s="9">
        <v>14</v>
      </c>
      <c r="BH2448" s="9">
        <v>15</v>
      </c>
      <c r="BI2448" s="9">
        <v>16</v>
      </c>
      <c r="BJ2448" s="9">
        <v>20</v>
      </c>
      <c r="BK2448" s="9">
        <v>21</v>
      </c>
    </row>
    <row r="2449" spans="1:63" x14ac:dyDescent="0.25">
      <c r="A2449" s="149"/>
      <c r="B2449" s="149"/>
      <c r="C2449" s="149"/>
      <c r="D2449" s="152"/>
      <c r="E2449" s="152"/>
      <c r="F2449" s="152"/>
      <c r="G2449" s="155"/>
      <c r="H2449" s="16" t="s">
        <v>786</v>
      </c>
      <c r="I2449" s="17">
        <f>SUM(I2445)</f>
        <v>4568881</v>
      </c>
      <c r="J2449" s="17">
        <f t="shared" ref="J2449:Y2449" si="3856">SUM(J2445)</f>
        <v>0</v>
      </c>
      <c r="K2449" s="17">
        <f t="shared" si="3856"/>
        <v>0</v>
      </c>
      <c r="L2449" s="17">
        <f t="shared" si="3856"/>
        <v>0</v>
      </c>
      <c r="M2449" s="17">
        <f t="shared" si="3856"/>
        <v>0</v>
      </c>
      <c r="N2449" s="17">
        <f t="shared" si="3856"/>
        <v>0</v>
      </c>
      <c r="O2449" s="17">
        <f t="shared" si="3856"/>
        <v>0</v>
      </c>
      <c r="P2449" s="17">
        <f t="shared" ref="P2449" si="3857">SUM(P2445)</f>
        <v>0</v>
      </c>
      <c r="Q2449" s="17">
        <f t="shared" si="3856"/>
        <v>0</v>
      </c>
      <c r="R2449" s="17">
        <f t="shared" si="3856"/>
        <v>0</v>
      </c>
      <c r="S2449" s="17">
        <f t="shared" si="3856"/>
        <v>0</v>
      </c>
      <c r="T2449" s="17">
        <f t="shared" si="3856"/>
        <v>0</v>
      </c>
      <c r="U2449" s="17">
        <f t="shared" si="3856"/>
        <v>0</v>
      </c>
      <c r="V2449" s="17">
        <f t="shared" si="3856"/>
        <v>0</v>
      </c>
      <c r="W2449" s="17">
        <f t="shared" si="3856"/>
        <v>0</v>
      </c>
      <c r="X2449" s="17">
        <f t="shared" si="3856"/>
        <v>0</v>
      </c>
      <c r="Y2449" s="17">
        <f t="shared" si="3856"/>
        <v>0</v>
      </c>
      <c r="Z2449" s="17">
        <v>0</v>
      </c>
      <c r="AA2449" s="17">
        <v>0</v>
      </c>
      <c r="AB2449" s="17">
        <f t="shared" ref="AB2449:AQ2449" si="3858">SUM(AB2445)</f>
        <v>0</v>
      </c>
      <c r="AC2449" s="17">
        <f t="shared" si="3858"/>
        <v>0</v>
      </c>
      <c r="AD2449" s="17">
        <f t="shared" si="3858"/>
        <v>0</v>
      </c>
      <c r="AE2449" s="17">
        <f t="shared" si="3858"/>
        <v>200</v>
      </c>
      <c r="AF2449" s="17">
        <f t="shared" si="3858"/>
        <v>0</v>
      </c>
      <c r="AG2449" s="17">
        <f t="shared" si="3858"/>
        <v>0</v>
      </c>
      <c r="AH2449" s="17">
        <f t="shared" ref="AH2449" si="3859">SUM(AH2445)</f>
        <v>200</v>
      </c>
      <c r="AI2449" s="17">
        <f t="shared" si="3858"/>
        <v>0</v>
      </c>
      <c r="AJ2449" s="17">
        <f t="shared" si="3858"/>
        <v>0</v>
      </c>
      <c r="AK2449" s="17">
        <f t="shared" si="3858"/>
        <v>0</v>
      </c>
      <c r="AL2449" s="17">
        <f t="shared" si="3858"/>
        <v>0</v>
      </c>
      <c r="AM2449" s="17">
        <f t="shared" si="3858"/>
        <v>0</v>
      </c>
      <c r="AN2449" s="17">
        <f t="shared" si="3858"/>
        <v>0</v>
      </c>
      <c r="AO2449" s="17">
        <f t="shared" si="3858"/>
        <v>0</v>
      </c>
      <c r="AP2449" s="17">
        <f t="shared" si="3858"/>
        <v>0</v>
      </c>
      <c r="AQ2449" s="17">
        <f t="shared" si="3858"/>
        <v>200</v>
      </c>
      <c r="AR2449" s="17">
        <v>200</v>
      </c>
      <c r="AS2449" s="17">
        <v>0</v>
      </c>
      <c r="AT2449" s="17">
        <f t="shared" ref="AT2449:BI2449" si="3860">SUM(AT2445)</f>
        <v>0</v>
      </c>
      <c r="AU2449" s="17">
        <f t="shared" si="3860"/>
        <v>603567</v>
      </c>
      <c r="AV2449" s="17">
        <f t="shared" si="3860"/>
        <v>0</v>
      </c>
      <c r="AW2449" s="17">
        <f t="shared" si="3860"/>
        <v>45000</v>
      </c>
      <c r="AX2449" s="17">
        <f t="shared" si="3860"/>
        <v>0</v>
      </c>
      <c r="AY2449" s="17">
        <f t="shared" si="3860"/>
        <v>0</v>
      </c>
      <c r="AZ2449" s="17">
        <f t="shared" ref="AZ2449" si="3861">SUM(AZ2445)</f>
        <v>648567</v>
      </c>
      <c r="BA2449" s="17">
        <f t="shared" si="3860"/>
        <v>0</v>
      </c>
      <c r="BB2449" s="17">
        <f t="shared" si="3860"/>
        <v>0</v>
      </c>
      <c r="BC2449" s="17">
        <f t="shared" si="3860"/>
        <v>603567</v>
      </c>
      <c r="BD2449" s="17">
        <f t="shared" si="3860"/>
        <v>0</v>
      </c>
      <c r="BE2449" s="17">
        <f t="shared" si="3860"/>
        <v>30000</v>
      </c>
      <c r="BF2449" s="17">
        <f t="shared" si="3860"/>
        <v>0</v>
      </c>
      <c r="BG2449" s="17">
        <f t="shared" si="3860"/>
        <v>15000</v>
      </c>
      <c r="BH2449" s="17">
        <f t="shared" si="3860"/>
        <v>0</v>
      </c>
      <c r="BI2449" s="17">
        <f t="shared" si="3860"/>
        <v>0</v>
      </c>
      <c r="BJ2449" s="17">
        <v>648567</v>
      </c>
      <c r="BK2449" s="17">
        <v>0</v>
      </c>
    </row>
    <row r="2450" spans="1:63" x14ac:dyDescent="0.25">
      <c r="A2450" s="149"/>
      <c r="B2450" s="149"/>
      <c r="C2450" s="149"/>
      <c r="D2450" s="152"/>
      <c r="E2450" s="152"/>
      <c r="F2450" s="152"/>
      <c r="G2450" s="155"/>
      <c r="H2450" s="18" t="s">
        <v>57</v>
      </c>
      <c r="I2450" s="17">
        <f>SUM(I2449)</f>
        <v>4568881</v>
      </c>
      <c r="J2450" s="17">
        <f t="shared" ref="J2450:Y2450" si="3862">SUM(J2449)</f>
        <v>0</v>
      </c>
      <c r="K2450" s="17">
        <f t="shared" si="3862"/>
        <v>0</v>
      </c>
      <c r="L2450" s="17">
        <f t="shared" si="3862"/>
        <v>0</v>
      </c>
      <c r="M2450" s="17">
        <f t="shared" si="3862"/>
        <v>0</v>
      </c>
      <c r="N2450" s="17">
        <f t="shared" si="3862"/>
        <v>0</v>
      </c>
      <c r="O2450" s="17">
        <f t="shared" si="3862"/>
        <v>0</v>
      </c>
      <c r="P2450" s="17">
        <f t="shared" ref="P2450" si="3863">SUM(P2449)</f>
        <v>0</v>
      </c>
      <c r="Q2450" s="17">
        <f t="shared" si="3862"/>
        <v>0</v>
      </c>
      <c r="R2450" s="17">
        <f t="shared" si="3862"/>
        <v>0</v>
      </c>
      <c r="S2450" s="17">
        <f t="shared" si="3862"/>
        <v>0</v>
      </c>
      <c r="T2450" s="17">
        <f t="shared" si="3862"/>
        <v>0</v>
      </c>
      <c r="U2450" s="17">
        <f t="shared" si="3862"/>
        <v>0</v>
      </c>
      <c r="V2450" s="17">
        <f t="shared" si="3862"/>
        <v>0</v>
      </c>
      <c r="W2450" s="17">
        <f t="shared" si="3862"/>
        <v>0</v>
      </c>
      <c r="X2450" s="17">
        <f t="shared" si="3862"/>
        <v>0</v>
      </c>
      <c r="Y2450" s="17">
        <f t="shared" si="3862"/>
        <v>0</v>
      </c>
      <c r="Z2450" s="17">
        <v>0</v>
      </c>
      <c r="AA2450" s="17">
        <v>0</v>
      </c>
      <c r="AB2450" s="17">
        <f t="shared" ref="AB2450:AQ2450" si="3864">SUM(AB2449)</f>
        <v>0</v>
      </c>
      <c r="AC2450" s="17">
        <f t="shared" si="3864"/>
        <v>0</v>
      </c>
      <c r="AD2450" s="17">
        <f t="shared" si="3864"/>
        <v>0</v>
      </c>
      <c r="AE2450" s="17">
        <f t="shared" si="3864"/>
        <v>200</v>
      </c>
      <c r="AF2450" s="17">
        <f t="shared" si="3864"/>
        <v>0</v>
      </c>
      <c r="AG2450" s="17">
        <f t="shared" si="3864"/>
        <v>0</v>
      </c>
      <c r="AH2450" s="17">
        <f t="shared" ref="AH2450" si="3865">SUM(AH2449)</f>
        <v>200</v>
      </c>
      <c r="AI2450" s="17">
        <f t="shared" si="3864"/>
        <v>0</v>
      </c>
      <c r="AJ2450" s="17">
        <f t="shared" si="3864"/>
        <v>0</v>
      </c>
      <c r="AK2450" s="17">
        <f t="shared" si="3864"/>
        <v>0</v>
      </c>
      <c r="AL2450" s="17">
        <f t="shared" si="3864"/>
        <v>0</v>
      </c>
      <c r="AM2450" s="17">
        <f t="shared" si="3864"/>
        <v>0</v>
      </c>
      <c r="AN2450" s="17">
        <f t="shared" si="3864"/>
        <v>0</v>
      </c>
      <c r="AO2450" s="17">
        <f t="shared" si="3864"/>
        <v>0</v>
      </c>
      <c r="AP2450" s="17">
        <f t="shared" si="3864"/>
        <v>0</v>
      </c>
      <c r="AQ2450" s="17">
        <f t="shared" si="3864"/>
        <v>200</v>
      </c>
      <c r="AR2450" s="17">
        <v>200</v>
      </c>
      <c r="AS2450" s="17">
        <v>0</v>
      </c>
      <c r="AT2450" s="17">
        <f t="shared" ref="AT2450:BI2450" si="3866">SUM(AT2449)</f>
        <v>0</v>
      </c>
      <c r="AU2450" s="17">
        <f t="shared" si="3866"/>
        <v>603567</v>
      </c>
      <c r="AV2450" s="17">
        <f t="shared" si="3866"/>
        <v>0</v>
      </c>
      <c r="AW2450" s="17">
        <f t="shared" si="3866"/>
        <v>45000</v>
      </c>
      <c r="AX2450" s="17">
        <f t="shared" si="3866"/>
        <v>0</v>
      </c>
      <c r="AY2450" s="17">
        <f t="shared" si="3866"/>
        <v>0</v>
      </c>
      <c r="AZ2450" s="17">
        <f t="shared" ref="AZ2450" si="3867">SUM(AZ2449)</f>
        <v>648567</v>
      </c>
      <c r="BA2450" s="17">
        <f t="shared" si="3866"/>
        <v>0</v>
      </c>
      <c r="BB2450" s="17">
        <f t="shared" si="3866"/>
        <v>0</v>
      </c>
      <c r="BC2450" s="17">
        <f t="shared" si="3866"/>
        <v>603567</v>
      </c>
      <c r="BD2450" s="17">
        <f t="shared" si="3866"/>
        <v>0</v>
      </c>
      <c r="BE2450" s="17">
        <f t="shared" si="3866"/>
        <v>30000</v>
      </c>
      <c r="BF2450" s="17">
        <f t="shared" si="3866"/>
        <v>0</v>
      </c>
      <c r="BG2450" s="17">
        <f t="shared" si="3866"/>
        <v>15000</v>
      </c>
      <c r="BH2450" s="17">
        <f t="shared" si="3866"/>
        <v>0</v>
      </c>
      <c r="BI2450" s="17">
        <f t="shared" si="3866"/>
        <v>0</v>
      </c>
      <c r="BJ2450" s="17">
        <v>648567</v>
      </c>
      <c r="BK2450" s="17">
        <v>0</v>
      </c>
    </row>
    <row r="2451" spans="1:63" x14ac:dyDescent="0.25">
      <c r="A2451" s="150"/>
      <c r="B2451" s="150"/>
      <c r="C2451" s="150"/>
      <c r="D2451" s="153"/>
      <c r="E2451" s="153"/>
      <c r="F2451" s="153"/>
      <c r="G2451" s="156"/>
      <c r="P2451">
        <f t="shared" si="3823"/>
        <v>0</v>
      </c>
      <c r="Z2451">
        <v>0</v>
      </c>
      <c r="AA2451">
        <v>0</v>
      </c>
      <c r="AH2451">
        <f t="shared" si="3824"/>
        <v>0</v>
      </c>
      <c r="AR2451">
        <v>0</v>
      </c>
      <c r="AS2451">
        <v>0</v>
      </c>
      <c r="AZ2451">
        <f t="shared" si="3825"/>
        <v>0</v>
      </c>
      <c r="BJ2451">
        <v>0</v>
      </c>
      <c r="BK2451">
        <v>0</v>
      </c>
    </row>
    <row r="2452" spans="1:63" x14ac:dyDescent="0.25">
      <c r="A2452" s="13" t="s">
        <v>0</v>
      </c>
      <c r="B2452" s="13" t="s">
        <v>0</v>
      </c>
      <c r="C2452" s="13" t="s">
        <v>0</v>
      </c>
      <c r="D2452" s="103" t="s">
        <v>0</v>
      </c>
      <c r="E2452" s="103" t="s">
        <v>0</v>
      </c>
      <c r="F2452" s="103" t="s">
        <v>0</v>
      </c>
      <c r="G2452" s="13" t="s">
        <v>0</v>
      </c>
      <c r="H2452" s="10" t="s">
        <v>787</v>
      </c>
      <c r="I2452" s="11">
        <f>SUM(I2445)</f>
        <v>4568881</v>
      </c>
      <c r="J2452" s="11">
        <f>SUM(J2445)</f>
        <v>0</v>
      </c>
      <c r="K2452" s="11">
        <f t="shared" ref="K2452:Y2452" si="3868">SUM(K2445)</f>
        <v>0</v>
      </c>
      <c r="L2452" s="11">
        <f t="shared" si="3868"/>
        <v>0</v>
      </c>
      <c r="M2452" s="11">
        <f t="shared" si="3868"/>
        <v>0</v>
      </c>
      <c r="N2452" s="11">
        <f t="shared" si="3868"/>
        <v>0</v>
      </c>
      <c r="O2452" s="11">
        <f t="shared" si="3868"/>
        <v>0</v>
      </c>
      <c r="P2452" s="11">
        <f t="shared" si="3868"/>
        <v>0</v>
      </c>
      <c r="Q2452" s="11">
        <f t="shared" si="3868"/>
        <v>0</v>
      </c>
      <c r="R2452" s="11">
        <f t="shared" si="3868"/>
        <v>0</v>
      </c>
      <c r="S2452" s="11">
        <f t="shared" si="3868"/>
        <v>0</v>
      </c>
      <c r="T2452" s="11">
        <f t="shared" si="3868"/>
        <v>0</v>
      </c>
      <c r="U2452" s="11">
        <f t="shared" si="3868"/>
        <v>0</v>
      </c>
      <c r="V2452" s="11">
        <f t="shared" si="3868"/>
        <v>0</v>
      </c>
      <c r="W2452" s="11">
        <f t="shared" si="3868"/>
        <v>0</v>
      </c>
      <c r="X2452" s="11">
        <f t="shared" si="3868"/>
        <v>0</v>
      </c>
      <c r="Y2452" s="11">
        <f t="shared" si="3868"/>
        <v>0</v>
      </c>
      <c r="Z2452" s="11">
        <v>0</v>
      </c>
      <c r="AA2452" s="11">
        <v>0</v>
      </c>
      <c r="AB2452" s="11">
        <f>SUM(AB2445)</f>
        <v>0</v>
      </c>
      <c r="AC2452" s="11">
        <f t="shared" ref="AC2452:AQ2452" si="3869">SUM(AC2445)</f>
        <v>0</v>
      </c>
      <c r="AD2452" s="11">
        <f t="shared" si="3869"/>
        <v>0</v>
      </c>
      <c r="AE2452" s="11">
        <f t="shared" si="3869"/>
        <v>200</v>
      </c>
      <c r="AF2452" s="11">
        <f t="shared" si="3869"/>
        <v>0</v>
      </c>
      <c r="AG2452" s="11">
        <f t="shared" si="3869"/>
        <v>0</v>
      </c>
      <c r="AH2452" s="11">
        <f t="shared" si="3869"/>
        <v>200</v>
      </c>
      <c r="AI2452" s="11">
        <f t="shared" si="3869"/>
        <v>0</v>
      </c>
      <c r="AJ2452" s="11">
        <f t="shared" si="3869"/>
        <v>0</v>
      </c>
      <c r="AK2452" s="11">
        <f t="shared" si="3869"/>
        <v>0</v>
      </c>
      <c r="AL2452" s="11">
        <f t="shared" si="3869"/>
        <v>0</v>
      </c>
      <c r="AM2452" s="11">
        <f t="shared" si="3869"/>
        <v>0</v>
      </c>
      <c r="AN2452" s="11">
        <f t="shared" si="3869"/>
        <v>0</v>
      </c>
      <c r="AO2452" s="11">
        <f t="shared" si="3869"/>
        <v>0</v>
      </c>
      <c r="AP2452" s="11">
        <f t="shared" si="3869"/>
        <v>0</v>
      </c>
      <c r="AQ2452" s="11">
        <f t="shared" si="3869"/>
        <v>200</v>
      </c>
      <c r="AR2452" s="11">
        <v>200</v>
      </c>
      <c r="AS2452" s="11">
        <v>0</v>
      </c>
      <c r="AT2452" s="11">
        <f>SUM(AT2445)</f>
        <v>0</v>
      </c>
      <c r="AU2452" s="11">
        <f t="shared" ref="AU2452:BI2452" si="3870">SUM(AU2445)</f>
        <v>603567</v>
      </c>
      <c r="AV2452" s="11">
        <f t="shared" si="3870"/>
        <v>0</v>
      </c>
      <c r="AW2452" s="11">
        <f t="shared" si="3870"/>
        <v>45000</v>
      </c>
      <c r="AX2452" s="11">
        <f t="shared" si="3870"/>
        <v>0</v>
      </c>
      <c r="AY2452" s="11">
        <f t="shared" si="3870"/>
        <v>0</v>
      </c>
      <c r="AZ2452" s="11">
        <f t="shared" si="3870"/>
        <v>648567</v>
      </c>
      <c r="BA2452" s="11">
        <f t="shared" si="3870"/>
        <v>0</v>
      </c>
      <c r="BB2452" s="11">
        <f t="shared" si="3870"/>
        <v>0</v>
      </c>
      <c r="BC2452" s="11">
        <f t="shared" si="3870"/>
        <v>603567</v>
      </c>
      <c r="BD2452" s="11">
        <f t="shared" si="3870"/>
        <v>0</v>
      </c>
      <c r="BE2452" s="11">
        <f t="shared" si="3870"/>
        <v>30000</v>
      </c>
      <c r="BF2452" s="11">
        <f t="shared" si="3870"/>
        <v>0</v>
      </c>
      <c r="BG2452" s="11">
        <f t="shared" si="3870"/>
        <v>15000</v>
      </c>
      <c r="BH2452" s="11">
        <f t="shared" si="3870"/>
        <v>0</v>
      </c>
      <c r="BI2452" s="11">
        <f t="shared" si="3870"/>
        <v>0</v>
      </c>
      <c r="BJ2452" s="11">
        <v>648567</v>
      </c>
      <c r="BK2452" s="11">
        <v>0</v>
      </c>
    </row>
    <row r="2453" spans="1:63" x14ac:dyDescent="0.25">
      <c r="A2453" s="13" t="s">
        <v>0</v>
      </c>
      <c r="B2453" s="13" t="s">
        <v>0</v>
      </c>
      <c r="C2453" s="13" t="s">
        <v>0</v>
      </c>
      <c r="D2453" s="103" t="s">
        <v>0</v>
      </c>
      <c r="E2453" s="103" t="s">
        <v>0</v>
      </c>
      <c r="F2453" s="103" t="s">
        <v>0</v>
      </c>
      <c r="G2453" s="13" t="s">
        <v>0</v>
      </c>
      <c r="H2453" s="2" t="s">
        <v>55</v>
      </c>
      <c r="I2453" s="12">
        <f>SUM(I2446)</f>
        <v>92</v>
      </c>
      <c r="J2453" s="13" t="s">
        <v>0</v>
      </c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>
        <v>0</v>
      </c>
      <c r="AA2453" s="13"/>
      <c r="AB2453" s="13" t="s">
        <v>0</v>
      </c>
      <c r="AC2453" s="13"/>
      <c r="AD2453" s="13"/>
      <c r="AE2453" s="13"/>
      <c r="AF2453" s="13"/>
      <c r="AG2453" s="13"/>
      <c r="AH2453" s="13"/>
      <c r="AI2453" s="13"/>
      <c r="AJ2453" s="13"/>
      <c r="AK2453" s="13"/>
      <c r="AL2453" s="13"/>
      <c r="AM2453" s="13"/>
      <c r="AN2453" s="13"/>
      <c r="AO2453" s="13"/>
      <c r="AP2453" s="13"/>
      <c r="AQ2453" s="13"/>
      <c r="AR2453" s="13">
        <v>0</v>
      </c>
      <c r="AS2453" s="13"/>
      <c r="AT2453" s="13" t="s">
        <v>0</v>
      </c>
      <c r="AU2453" s="13"/>
      <c r="AV2453" s="13"/>
      <c r="AW2453" s="13"/>
      <c r="AX2453" s="13"/>
      <c r="AY2453" s="13"/>
      <c r="AZ2453" s="13"/>
      <c r="BA2453" s="13"/>
      <c r="BB2453" s="13"/>
      <c r="BC2453" s="13"/>
      <c r="BD2453" s="13"/>
      <c r="BE2453" s="13"/>
      <c r="BF2453" s="13"/>
      <c r="BG2453" s="13"/>
      <c r="BH2453" s="13"/>
      <c r="BI2453" s="13"/>
      <c r="BJ2453" s="13">
        <v>0</v>
      </c>
      <c r="BK2453" s="13"/>
    </row>
    <row r="2454" spans="1:63" x14ac:dyDescent="0.25">
      <c r="A2454" s="13" t="s">
        <v>0</v>
      </c>
      <c r="B2454" s="13" t="s">
        <v>0</v>
      </c>
      <c r="C2454" s="13" t="s">
        <v>0</v>
      </c>
      <c r="D2454" s="103" t="s">
        <v>0</v>
      </c>
      <c r="E2454" s="103" t="s">
        <v>0</v>
      </c>
      <c r="F2454" s="103" t="s">
        <v>0</v>
      </c>
      <c r="G2454" s="13" t="s">
        <v>0</v>
      </c>
      <c r="H2454" s="20" t="s">
        <v>0</v>
      </c>
      <c r="I2454" s="21" t="s">
        <v>0</v>
      </c>
      <c r="J2454" s="21" t="s">
        <v>0</v>
      </c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>
        <v>0</v>
      </c>
      <c r="AA2454" s="21">
        <v>0</v>
      </c>
      <c r="AB2454" s="21" t="s">
        <v>0</v>
      </c>
      <c r="AC2454" s="21"/>
      <c r="AD2454" s="21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>
        <v>0</v>
      </c>
      <c r="AS2454" s="21">
        <v>0</v>
      </c>
      <c r="AT2454" s="21" t="s">
        <v>0</v>
      </c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>
        <v>0</v>
      </c>
      <c r="BK2454" s="21">
        <v>0</v>
      </c>
    </row>
    <row r="2455" spans="1:63" ht="15.75" thickBot="1" x14ac:dyDescent="0.3">
      <c r="A2455" s="1" t="s">
        <v>720</v>
      </c>
      <c r="B2455" s="1" t="s">
        <v>65</v>
      </c>
      <c r="C2455" s="4" t="s">
        <v>0</v>
      </c>
      <c r="D2455" s="107" t="s">
        <v>0</v>
      </c>
      <c r="E2455" s="106" t="s">
        <v>0</v>
      </c>
      <c r="F2455" s="106" t="s">
        <v>0</v>
      </c>
      <c r="G2455" s="2" t="s">
        <v>0</v>
      </c>
      <c r="H2455" s="2" t="s">
        <v>0</v>
      </c>
      <c r="I2455" s="3" t="s">
        <v>0</v>
      </c>
      <c r="J2455" s="3" t="s">
        <v>0</v>
      </c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>
        <v>0</v>
      </c>
      <c r="AA2455" s="3">
        <v>0</v>
      </c>
      <c r="AB2455" s="3" t="s">
        <v>0</v>
      </c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>
        <v>0</v>
      </c>
      <c r="AS2455" s="3">
        <v>0</v>
      </c>
      <c r="AT2455" s="3" t="s">
        <v>0</v>
      </c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>
        <v>0</v>
      </c>
      <c r="BK2455" s="3">
        <v>0</v>
      </c>
    </row>
    <row r="2456" spans="1:63" ht="69.75" customHeight="1" thickBot="1" x14ac:dyDescent="0.3">
      <c r="A2456" s="5" t="s">
        <v>2</v>
      </c>
      <c r="B2456" s="5" t="s">
        <v>3</v>
      </c>
      <c r="C2456" s="5" t="s">
        <v>4</v>
      </c>
      <c r="D2456" s="108" t="s">
        <v>0</v>
      </c>
      <c r="E2456" s="116" t="s">
        <v>5</v>
      </c>
      <c r="F2456" s="116" t="s">
        <v>6</v>
      </c>
      <c r="G2456" s="5" t="s">
        <v>7</v>
      </c>
      <c r="H2456" s="5" t="s">
        <v>8</v>
      </c>
      <c r="I2456" s="5" t="s">
        <v>9</v>
      </c>
      <c r="J2456" s="94" t="s">
        <v>10</v>
      </c>
      <c r="K2456" s="94" t="s">
        <v>1602</v>
      </c>
      <c r="L2456" s="94" t="s">
        <v>1535</v>
      </c>
      <c r="M2456" s="94" t="s">
        <v>1591</v>
      </c>
      <c r="N2456" s="94" t="s">
        <v>1592</v>
      </c>
      <c r="O2456" s="94" t="s">
        <v>1593</v>
      </c>
      <c r="P2456" s="94" t="s">
        <v>1606</v>
      </c>
      <c r="Q2456" s="94" t="s">
        <v>1603</v>
      </c>
      <c r="R2456" s="94" t="s">
        <v>1594</v>
      </c>
      <c r="S2456" s="94" t="s">
        <v>1595</v>
      </c>
      <c r="T2456" s="94" t="s">
        <v>1596</v>
      </c>
      <c r="U2456" s="94" t="s">
        <v>1597</v>
      </c>
      <c r="V2456" s="94" t="s">
        <v>1598</v>
      </c>
      <c r="W2456" s="94" t="s">
        <v>1599</v>
      </c>
      <c r="X2456" s="94" t="s">
        <v>1604</v>
      </c>
      <c r="Y2456" s="94" t="s">
        <v>1605</v>
      </c>
      <c r="Z2456" s="94" t="s">
        <v>1600</v>
      </c>
      <c r="AA2456" s="94" t="s">
        <v>1601</v>
      </c>
      <c r="AB2456" s="95" t="s">
        <v>11</v>
      </c>
      <c r="AC2456" s="95" t="s">
        <v>1602</v>
      </c>
      <c r="AD2456" s="95" t="s">
        <v>1535</v>
      </c>
      <c r="AE2456" s="95" t="s">
        <v>1591</v>
      </c>
      <c r="AF2456" s="95" t="s">
        <v>1592</v>
      </c>
      <c r="AG2456" s="95" t="s">
        <v>1593</v>
      </c>
      <c r="AH2456" s="95" t="s">
        <v>1607</v>
      </c>
      <c r="AI2456" s="95" t="s">
        <v>1603</v>
      </c>
      <c r="AJ2456" s="95" t="s">
        <v>1594</v>
      </c>
      <c r="AK2456" s="95" t="s">
        <v>1595</v>
      </c>
      <c r="AL2456" s="95" t="s">
        <v>1596</v>
      </c>
      <c r="AM2456" s="95" t="s">
        <v>1597</v>
      </c>
      <c r="AN2456" s="95" t="s">
        <v>1598</v>
      </c>
      <c r="AO2456" s="95" t="s">
        <v>1599</v>
      </c>
      <c r="AP2456" s="95" t="s">
        <v>1604</v>
      </c>
      <c r="AQ2456" s="95" t="s">
        <v>1605</v>
      </c>
      <c r="AR2456" s="95" t="s">
        <v>1600</v>
      </c>
      <c r="AS2456" s="95" t="s">
        <v>1601</v>
      </c>
      <c r="AT2456" s="96" t="s">
        <v>12</v>
      </c>
      <c r="AU2456" s="96" t="s">
        <v>1602</v>
      </c>
      <c r="AV2456" s="96" t="s">
        <v>1535</v>
      </c>
      <c r="AW2456" s="96" t="s">
        <v>1591</v>
      </c>
      <c r="AX2456" s="96" t="s">
        <v>1592</v>
      </c>
      <c r="AY2456" s="96" t="s">
        <v>1593</v>
      </c>
      <c r="AZ2456" s="96" t="s">
        <v>1608</v>
      </c>
      <c r="BA2456" s="96" t="s">
        <v>1603</v>
      </c>
      <c r="BB2456" s="96" t="s">
        <v>1594</v>
      </c>
      <c r="BC2456" s="96" t="s">
        <v>1595</v>
      </c>
      <c r="BD2456" s="96" t="s">
        <v>1596</v>
      </c>
      <c r="BE2456" s="96" t="s">
        <v>1597</v>
      </c>
      <c r="BF2456" s="96" t="s">
        <v>1598</v>
      </c>
      <c r="BG2456" s="96" t="s">
        <v>1599</v>
      </c>
      <c r="BH2456" s="96" t="s">
        <v>1604</v>
      </c>
      <c r="BI2456" s="96" t="s">
        <v>1605</v>
      </c>
      <c r="BJ2456" s="96" t="s">
        <v>1600</v>
      </c>
      <c r="BK2456" s="96" t="s">
        <v>1601</v>
      </c>
    </row>
    <row r="2457" spans="1:63" x14ac:dyDescent="0.25">
      <c r="A2457" s="6" t="s">
        <v>0</v>
      </c>
      <c r="B2457" s="6" t="s">
        <v>0</v>
      </c>
      <c r="C2457" s="6" t="s">
        <v>0</v>
      </c>
      <c r="D2457" s="109" t="s">
        <v>0</v>
      </c>
      <c r="E2457" s="109" t="s">
        <v>0</v>
      </c>
      <c r="F2457" s="125" t="s">
        <v>0</v>
      </c>
      <c r="G2457" s="7" t="s">
        <v>0</v>
      </c>
      <c r="H2457" s="8" t="s">
        <v>0</v>
      </c>
      <c r="I2457" s="9" t="s">
        <v>13</v>
      </c>
      <c r="J2457" s="9">
        <v>1</v>
      </c>
      <c r="K2457" s="9">
        <v>2</v>
      </c>
      <c r="L2457" s="9">
        <v>3</v>
      </c>
      <c r="M2457" s="9">
        <v>4</v>
      </c>
      <c r="N2457" s="9">
        <v>5</v>
      </c>
      <c r="O2457" s="9">
        <v>6</v>
      </c>
      <c r="P2457" s="9">
        <v>7</v>
      </c>
      <c r="Q2457" s="9">
        <v>8</v>
      </c>
      <c r="R2457" s="9">
        <v>9</v>
      </c>
      <c r="S2457" s="9">
        <v>10</v>
      </c>
      <c r="T2457" s="9">
        <v>11</v>
      </c>
      <c r="U2457" s="9">
        <v>12</v>
      </c>
      <c r="V2457" s="9">
        <v>13</v>
      </c>
      <c r="W2457" s="9">
        <v>14</v>
      </c>
      <c r="X2457" s="9">
        <v>15</v>
      </c>
      <c r="Y2457" s="9">
        <v>16</v>
      </c>
      <c r="Z2457" s="9">
        <v>20</v>
      </c>
      <c r="AA2457" s="9">
        <v>21</v>
      </c>
      <c r="AB2457" s="9">
        <v>1</v>
      </c>
      <c r="AC2457" s="9">
        <v>2</v>
      </c>
      <c r="AD2457" s="9">
        <v>3</v>
      </c>
      <c r="AE2457" s="9">
        <v>4</v>
      </c>
      <c r="AF2457" s="9">
        <v>5</v>
      </c>
      <c r="AG2457" s="9">
        <v>6</v>
      </c>
      <c r="AH2457" s="9">
        <v>7</v>
      </c>
      <c r="AI2457" s="9">
        <v>8</v>
      </c>
      <c r="AJ2457" s="9">
        <v>9</v>
      </c>
      <c r="AK2457" s="9">
        <v>10</v>
      </c>
      <c r="AL2457" s="9">
        <v>11</v>
      </c>
      <c r="AM2457" s="9">
        <v>12</v>
      </c>
      <c r="AN2457" s="9">
        <v>13</v>
      </c>
      <c r="AO2457" s="9">
        <v>14</v>
      </c>
      <c r="AP2457" s="9">
        <v>15</v>
      </c>
      <c r="AQ2457" s="9">
        <v>16</v>
      </c>
      <c r="AR2457" s="9">
        <v>20</v>
      </c>
      <c r="AS2457" s="9">
        <v>21</v>
      </c>
      <c r="AT2457" s="9">
        <v>1</v>
      </c>
      <c r="AU2457" s="9">
        <v>2</v>
      </c>
      <c r="AV2457" s="9">
        <v>3</v>
      </c>
      <c r="AW2457" s="9">
        <v>4</v>
      </c>
      <c r="AX2457" s="9">
        <v>5</v>
      </c>
      <c r="AY2457" s="9">
        <v>6</v>
      </c>
      <c r="AZ2457" s="9">
        <v>7</v>
      </c>
      <c r="BA2457" s="9">
        <v>8</v>
      </c>
      <c r="BB2457" s="9">
        <v>9</v>
      </c>
      <c r="BC2457" s="9">
        <v>10</v>
      </c>
      <c r="BD2457" s="9">
        <v>11</v>
      </c>
      <c r="BE2457" s="9">
        <v>12</v>
      </c>
      <c r="BF2457" s="9">
        <v>13</v>
      </c>
      <c r="BG2457" s="9">
        <v>14</v>
      </c>
      <c r="BH2457" s="9">
        <v>15</v>
      </c>
      <c r="BI2457" s="9">
        <v>16</v>
      </c>
      <c r="BJ2457" s="9">
        <v>20</v>
      </c>
      <c r="BK2457" s="9">
        <v>21</v>
      </c>
    </row>
    <row r="2458" spans="1:63" ht="22.5" x14ac:dyDescent="0.25">
      <c r="A2458" s="1" t="s">
        <v>720</v>
      </c>
      <c r="B2458" s="1" t="s">
        <v>65</v>
      </c>
      <c r="C2458" s="4" t="s">
        <v>14</v>
      </c>
      <c r="D2458" s="107" t="s">
        <v>788</v>
      </c>
      <c r="E2458" s="106" t="s">
        <v>0</v>
      </c>
      <c r="F2458" s="106" t="s">
        <v>0</v>
      </c>
      <c r="G2458" s="2" t="s">
        <v>0</v>
      </c>
      <c r="H2458" s="2" t="s">
        <v>789</v>
      </c>
      <c r="I2458" s="3" t="s">
        <v>0</v>
      </c>
      <c r="J2458" s="3" t="s">
        <v>0</v>
      </c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>
        <v>0</v>
      </c>
      <c r="AA2458" s="3">
        <v>0</v>
      </c>
      <c r="AB2458" s="3" t="s">
        <v>0</v>
      </c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>
        <v>0</v>
      </c>
      <c r="AS2458" s="3">
        <v>0</v>
      </c>
      <c r="AT2458" s="3" t="s">
        <v>0</v>
      </c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>
        <v>0</v>
      </c>
      <c r="BK2458" s="3">
        <v>0</v>
      </c>
    </row>
    <row r="2459" spans="1:63" ht="33.75" x14ac:dyDescent="0.25">
      <c r="A2459" s="1" t="s">
        <v>0</v>
      </c>
      <c r="B2459" s="1" t="s">
        <v>0</v>
      </c>
      <c r="C2459" s="1" t="s">
        <v>0</v>
      </c>
      <c r="D2459" s="106" t="s">
        <v>0</v>
      </c>
      <c r="E2459" s="106" t="s">
        <v>0</v>
      </c>
      <c r="F2459" s="106" t="s">
        <v>0</v>
      </c>
      <c r="G2459" s="2" t="s">
        <v>0</v>
      </c>
      <c r="H2459" s="10" t="s">
        <v>15</v>
      </c>
      <c r="I2459" s="11">
        <f>SUM(I2460,I2467,I2469)</f>
        <v>902016</v>
      </c>
      <c r="J2459" s="11">
        <f t="shared" ref="J2459:Y2459" si="3871">SUM(J2460,J2467,J2469)</f>
        <v>0</v>
      </c>
      <c r="K2459" s="11">
        <f t="shared" si="3871"/>
        <v>0</v>
      </c>
      <c r="L2459" s="11">
        <f t="shared" si="3871"/>
        <v>0</v>
      </c>
      <c r="M2459" s="11">
        <f t="shared" si="3871"/>
        <v>0</v>
      </c>
      <c r="N2459" s="11">
        <f t="shared" si="3871"/>
        <v>0</v>
      </c>
      <c r="O2459" s="11">
        <f t="shared" si="3871"/>
        <v>0</v>
      </c>
      <c r="P2459" s="11">
        <f t="shared" ref="P2459" si="3872">SUM(P2460,P2467,P2469)</f>
        <v>0</v>
      </c>
      <c r="Q2459" s="11">
        <f t="shared" si="3871"/>
        <v>0</v>
      </c>
      <c r="R2459" s="11">
        <f t="shared" si="3871"/>
        <v>0</v>
      </c>
      <c r="S2459" s="11">
        <f t="shared" si="3871"/>
        <v>0</v>
      </c>
      <c r="T2459" s="11">
        <f t="shared" si="3871"/>
        <v>0</v>
      </c>
      <c r="U2459" s="11">
        <f t="shared" si="3871"/>
        <v>0</v>
      </c>
      <c r="V2459" s="11">
        <f t="shared" si="3871"/>
        <v>0</v>
      </c>
      <c r="W2459" s="11">
        <f t="shared" si="3871"/>
        <v>0</v>
      </c>
      <c r="X2459" s="11">
        <f t="shared" si="3871"/>
        <v>0</v>
      </c>
      <c r="Y2459" s="11">
        <f t="shared" si="3871"/>
        <v>0</v>
      </c>
      <c r="Z2459" s="11">
        <v>0</v>
      </c>
      <c r="AA2459" s="11">
        <v>0</v>
      </c>
      <c r="AB2459" s="11">
        <f t="shared" ref="AB2459:AQ2459" si="3873">SUM(AB2460,AB2467,AB2469)</f>
        <v>0</v>
      </c>
      <c r="AC2459" s="11">
        <f t="shared" si="3873"/>
        <v>0</v>
      </c>
      <c r="AD2459" s="11">
        <f t="shared" si="3873"/>
        <v>0</v>
      </c>
      <c r="AE2459" s="11">
        <f t="shared" si="3873"/>
        <v>5000</v>
      </c>
      <c r="AF2459" s="11">
        <f t="shared" si="3873"/>
        <v>0</v>
      </c>
      <c r="AG2459" s="11">
        <f t="shared" si="3873"/>
        <v>0</v>
      </c>
      <c r="AH2459" s="11">
        <f t="shared" ref="AH2459" si="3874">SUM(AH2460,AH2467,AH2469)</f>
        <v>5000</v>
      </c>
      <c r="AI2459" s="11">
        <f t="shared" si="3873"/>
        <v>0</v>
      </c>
      <c r="AJ2459" s="11">
        <f t="shared" si="3873"/>
        <v>0</v>
      </c>
      <c r="AK2459" s="11">
        <f t="shared" si="3873"/>
        <v>5000</v>
      </c>
      <c r="AL2459" s="11">
        <f t="shared" si="3873"/>
        <v>0</v>
      </c>
      <c r="AM2459" s="11">
        <f t="shared" si="3873"/>
        <v>0</v>
      </c>
      <c r="AN2459" s="11">
        <f t="shared" si="3873"/>
        <v>0</v>
      </c>
      <c r="AO2459" s="11">
        <f t="shared" si="3873"/>
        <v>0</v>
      </c>
      <c r="AP2459" s="11">
        <f t="shared" si="3873"/>
        <v>0</v>
      </c>
      <c r="AQ2459" s="11">
        <f t="shared" si="3873"/>
        <v>0</v>
      </c>
      <c r="AR2459" s="11">
        <v>5000</v>
      </c>
      <c r="AS2459" s="11">
        <v>0</v>
      </c>
      <c r="AT2459" s="11">
        <f t="shared" ref="AT2459:BI2459" si="3875">SUM(AT2460,AT2467,AT2469)</f>
        <v>0</v>
      </c>
      <c r="AU2459" s="11">
        <f t="shared" si="3875"/>
        <v>0</v>
      </c>
      <c r="AV2459" s="11">
        <f t="shared" si="3875"/>
        <v>0</v>
      </c>
      <c r="AW2459" s="11">
        <f t="shared" si="3875"/>
        <v>35000</v>
      </c>
      <c r="AX2459" s="11">
        <f t="shared" si="3875"/>
        <v>0</v>
      </c>
      <c r="AY2459" s="11">
        <f t="shared" si="3875"/>
        <v>0</v>
      </c>
      <c r="AZ2459" s="11">
        <f t="shared" ref="AZ2459" si="3876">SUM(AZ2460,AZ2467,AZ2469)</f>
        <v>35000</v>
      </c>
      <c r="BA2459" s="11">
        <f t="shared" si="3875"/>
        <v>0</v>
      </c>
      <c r="BB2459" s="11">
        <f t="shared" si="3875"/>
        <v>0</v>
      </c>
      <c r="BC2459" s="11">
        <f t="shared" si="3875"/>
        <v>0</v>
      </c>
      <c r="BD2459" s="11">
        <f t="shared" si="3875"/>
        <v>15000</v>
      </c>
      <c r="BE2459" s="11">
        <f t="shared" si="3875"/>
        <v>0</v>
      </c>
      <c r="BF2459" s="11">
        <f t="shared" si="3875"/>
        <v>0</v>
      </c>
      <c r="BG2459" s="11">
        <f t="shared" si="3875"/>
        <v>20000</v>
      </c>
      <c r="BH2459" s="11">
        <f t="shared" si="3875"/>
        <v>0</v>
      </c>
      <c r="BI2459" s="11">
        <f t="shared" si="3875"/>
        <v>0</v>
      </c>
      <c r="BJ2459" s="11">
        <v>35000</v>
      </c>
      <c r="BK2459" s="11">
        <v>0</v>
      </c>
    </row>
    <row r="2460" spans="1:63" x14ac:dyDescent="0.25">
      <c r="A2460" s="4" t="s">
        <v>720</v>
      </c>
      <c r="B2460" s="4" t="s">
        <v>65</v>
      </c>
      <c r="C2460" s="4" t="s">
        <v>14</v>
      </c>
      <c r="D2460" s="107" t="s">
        <v>788</v>
      </c>
      <c r="E2460" s="106" t="s">
        <v>16</v>
      </c>
      <c r="F2460" s="106" t="s">
        <v>0</v>
      </c>
      <c r="G2460" s="2" t="s">
        <v>0</v>
      </c>
      <c r="H2460" s="2" t="s">
        <v>17</v>
      </c>
      <c r="I2460" s="12">
        <f>SUM(I2461:I2462)</f>
        <v>720021</v>
      </c>
      <c r="J2460" s="12">
        <f t="shared" ref="J2460:Y2460" si="3877">SUM(J2461:J2462)</f>
        <v>0</v>
      </c>
      <c r="K2460" s="12">
        <f t="shared" si="3877"/>
        <v>0</v>
      </c>
      <c r="L2460" s="12">
        <f t="shared" si="3877"/>
        <v>0</v>
      </c>
      <c r="M2460" s="12">
        <f t="shared" si="3877"/>
        <v>0</v>
      </c>
      <c r="N2460" s="12">
        <f t="shared" si="3877"/>
        <v>0</v>
      </c>
      <c r="O2460" s="12">
        <f t="shared" si="3877"/>
        <v>0</v>
      </c>
      <c r="P2460" s="12">
        <f t="shared" ref="P2460" si="3878">SUM(P2461:P2462)</f>
        <v>0</v>
      </c>
      <c r="Q2460" s="12">
        <f t="shared" si="3877"/>
        <v>0</v>
      </c>
      <c r="R2460" s="12">
        <f t="shared" si="3877"/>
        <v>0</v>
      </c>
      <c r="S2460" s="12">
        <f t="shared" si="3877"/>
        <v>0</v>
      </c>
      <c r="T2460" s="12">
        <f t="shared" si="3877"/>
        <v>0</v>
      </c>
      <c r="U2460" s="12">
        <f t="shared" si="3877"/>
        <v>0</v>
      </c>
      <c r="V2460" s="12">
        <f t="shared" si="3877"/>
        <v>0</v>
      </c>
      <c r="W2460" s="12">
        <f t="shared" si="3877"/>
        <v>0</v>
      </c>
      <c r="X2460" s="12">
        <f t="shared" si="3877"/>
        <v>0</v>
      </c>
      <c r="Y2460" s="12">
        <f t="shared" si="3877"/>
        <v>0</v>
      </c>
      <c r="Z2460" s="12">
        <v>0</v>
      </c>
      <c r="AA2460" s="12">
        <v>0</v>
      </c>
      <c r="AB2460" s="12">
        <f t="shared" ref="AB2460:AQ2460" si="3879">SUM(AB2461:AB2462)</f>
        <v>0</v>
      </c>
      <c r="AC2460" s="12">
        <f t="shared" si="3879"/>
        <v>0</v>
      </c>
      <c r="AD2460" s="12">
        <f t="shared" si="3879"/>
        <v>0</v>
      </c>
      <c r="AE2460" s="12">
        <f t="shared" si="3879"/>
        <v>0</v>
      </c>
      <c r="AF2460" s="12">
        <f t="shared" si="3879"/>
        <v>0</v>
      </c>
      <c r="AG2460" s="12">
        <f t="shared" si="3879"/>
        <v>0</v>
      </c>
      <c r="AH2460" s="12">
        <f t="shared" ref="AH2460" si="3880">SUM(AH2461:AH2462)</f>
        <v>0</v>
      </c>
      <c r="AI2460" s="12">
        <f t="shared" si="3879"/>
        <v>0</v>
      </c>
      <c r="AJ2460" s="12">
        <f t="shared" si="3879"/>
        <v>0</v>
      </c>
      <c r="AK2460" s="12">
        <f t="shared" si="3879"/>
        <v>0</v>
      </c>
      <c r="AL2460" s="12">
        <f t="shared" si="3879"/>
        <v>0</v>
      </c>
      <c r="AM2460" s="12">
        <f t="shared" si="3879"/>
        <v>0</v>
      </c>
      <c r="AN2460" s="12">
        <f t="shared" si="3879"/>
        <v>0</v>
      </c>
      <c r="AO2460" s="12">
        <f t="shared" si="3879"/>
        <v>0</v>
      </c>
      <c r="AP2460" s="12">
        <f t="shared" si="3879"/>
        <v>0</v>
      </c>
      <c r="AQ2460" s="12">
        <f t="shared" si="3879"/>
        <v>0</v>
      </c>
      <c r="AR2460" s="12">
        <v>0</v>
      </c>
      <c r="AS2460" s="12">
        <v>0</v>
      </c>
      <c r="AT2460" s="12">
        <f t="shared" ref="AT2460:BI2460" si="3881">SUM(AT2461:AT2462)</f>
        <v>0</v>
      </c>
      <c r="AU2460" s="12">
        <f t="shared" si="3881"/>
        <v>0</v>
      </c>
      <c r="AV2460" s="12">
        <f t="shared" si="3881"/>
        <v>0</v>
      </c>
      <c r="AW2460" s="12">
        <f t="shared" si="3881"/>
        <v>0</v>
      </c>
      <c r="AX2460" s="12">
        <f t="shared" si="3881"/>
        <v>0</v>
      </c>
      <c r="AY2460" s="12">
        <f t="shared" si="3881"/>
        <v>0</v>
      </c>
      <c r="AZ2460" s="12">
        <f t="shared" ref="AZ2460" si="3882">SUM(AZ2461:AZ2462)</f>
        <v>0</v>
      </c>
      <c r="BA2460" s="12">
        <f t="shared" si="3881"/>
        <v>0</v>
      </c>
      <c r="BB2460" s="12">
        <f t="shared" si="3881"/>
        <v>0</v>
      </c>
      <c r="BC2460" s="12">
        <f t="shared" si="3881"/>
        <v>0</v>
      </c>
      <c r="BD2460" s="12">
        <f t="shared" si="3881"/>
        <v>0</v>
      </c>
      <c r="BE2460" s="12">
        <f t="shared" si="3881"/>
        <v>0</v>
      </c>
      <c r="BF2460" s="12">
        <f t="shared" si="3881"/>
        <v>0</v>
      </c>
      <c r="BG2460" s="12">
        <f t="shared" si="3881"/>
        <v>0</v>
      </c>
      <c r="BH2460" s="12">
        <f t="shared" si="3881"/>
        <v>0</v>
      </c>
      <c r="BI2460" s="12">
        <f t="shared" si="3881"/>
        <v>0</v>
      </c>
      <c r="BJ2460" s="12">
        <v>0</v>
      </c>
      <c r="BK2460" s="12">
        <v>0</v>
      </c>
    </row>
    <row r="2461" spans="1:63" x14ac:dyDescent="0.25">
      <c r="A2461" s="4" t="s">
        <v>720</v>
      </c>
      <c r="B2461" s="4" t="s">
        <v>65</v>
      </c>
      <c r="C2461" s="4" t="s">
        <v>14</v>
      </c>
      <c r="D2461" s="107" t="s">
        <v>788</v>
      </c>
      <c r="E2461" s="117">
        <v>6111</v>
      </c>
      <c r="F2461" s="107"/>
      <c r="G2461" s="103" t="s">
        <v>1665</v>
      </c>
      <c r="H2461" s="13" t="s">
        <v>18</v>
      </c>
      <c r="I2461" s="14">
        <v>624621</v>
      </c>
      <c r="J2461" s="14">
        <v>0</v>
      </c>
      <c r="K2461" s="14"/>
      <c r="L2461" s="14"/>
      <c r="M2461" s="14"/>
      <c r="N2461" s="14"/>
      <c r="O2461" s="14"/>
      <c r="P2461" s="14">
        <f t="shared" si="3823"/>
        <v>0</v>
      </c>
      <c r="Q2461" s="14"/>
      <c r="R2461" s="14"/>
      <c r="S2461" s="14"/>
      <c r="T2461" s="14"/>
      <c r="U2461" s="14"/>
      <c r="V2461" s="14"/>
      <c r="W2461" s="14"/>
      <c r="X2461" s="14"/>
      <c r="Y2461" s="14"/>
      <c r="Z2461" s="14">
        <v>0</v>
      </c>
      <c r="AA2461" s="14">
        <v>0</v>
      </c>
      <c r="AB2461" s="14">
        <v>0</v>
      </c>
      <c r="AC2461" s="14"/>
      <c r="AD2461" s="14"/>
      <c r="AE2461" s="14"/>
      <c r="AF2461" s="14"/>
      <c r="AG2461" s="14"/>
      <c r="AH2461" s="14">
        <f t="shared" si="3824"/>
        <v>0</v>
      </c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>
        <v>0</v>
      </c>
      <c r="AS2461" s="14">
        <v>0</v>
      </c>
      <c r="AT2461" s="14">
        <v>0</v>
      </c>
      <c r="AU2461" s="14"/>
      <c r="AV2461" s="14"/>
      <c r="AW2461" s="14"/>
      <c r="AX2461" s="14"/>
      <c r="AY2461" s="14"/>
      <c r="AZ2461" s="14">
        <f t="shared" si="3825"/>
        <v>0</v>
      </c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>
        <v>0</v>
      </c>
      <c r="BK2461" s="14">
        <v>0</v>
      </c>
    </row>
    <row r="2462" spans="1:63" x14ac:dyDescent="0.25">
      <c r="A2462" s="1" t="s">
        <v>720</v>
      </c>
      <c r="B2462" s="1" t="s">
        <v>65</v>
      </c>
      <c r="C2462" s="1" t="s">
        <v>14</v>
      </c>
      <c r="D2462" s="110" t="s">
        <v>788</v>
      </c>
      <c r="E2462" s="110" t="s">
        <v>20</v>
      </c>
      <c r="F2462" s="107" t="s">
        <v>0</v>
      </c>
      <c r="G2462" s="13" t="s">
        <v>0</v>
      </c>
      <c r="H2462" s="2" t="s">
        <v>21</v>
      </c>
      <c r="I2462" s="12">
        <f>SUM(I2463:I2466)</f>
        <v>95400</v>
      </c>
      <c r="J2462" s="12">
        <f t="shared" ref="J2462:Y2462" si="3883">SUM(J2463:J2466)</f>
        <v>0</v>
      </c>
      <c r="K2462" s="12">
        <f t="shared" si="3883"/>
        <v>0</v>
      </c>
      <c r="L2462" s="12">
        <f t="shared" si="3883"/>
        <v>0</v>
      </c>
      <c r="M2462" s="12">
        <f t="shared" si="3883"/>
        <v>0</v>
      </c>
      <c r="N2462" s="12">
        <f t="shared" si="3883"/>
        <v>0</v>
      </c>
      <c r="O2462" s="12">
        <f t="shared" si="3883"/>
        <v>0</v>
      </c>
      <c r="P2462" s="12">
        <f t="shared" si="3883"/>
        <v>0</v>
      </c>
      <c r="Q2462" s="12">
        <f t="shared" si="3883"/>
        <v>0</v>
      </c>
      <c r="R2462" s="12">
        <f t="shared" si="3883"/>
        <v>0</v>
      </c>
      <c r="S2462" s="12">
        <f t="shared" si="3883"/>
        <v>0</v>
      </c>
      <c r="T2462" s="12">
        <f t="shared" si="3883"/>
        <v>0</v>
      </c>
      <c r="U2462" s="12">
        <f t="shared" si="3883"/>
        <v>0</v>
      </c>
      <c r="V2462" s="12">
        <f t="shared" si="3883"/>
        <v>0</v>
      </c>
      <c r="W2462" s="12">
        <f t="shared" si="3883"/>
        <v>0</v>
      </c>
      <c r="X2462" s="12">
        <f t="shared" si="3883"/>
        <v>0</v>
      </c>
      <c r="Y2462" s="12">
        <f t="shared" si="3883"/>
        <v>0</v>
      </c>
      <c r="Z2462" s="12">
        <v>0</v>
      </c>
      <c r="AA2462" s="12">
        <v>0</v>
      </c>
      <c r="AB2462" s="12">
        <f t="shared" ref="AB2462:AQ2462" si="3884">SUM(AB2463:AB2466)</f>
        <v>0</v>
      </c>
      <c r="AC2462" s="12">
        <f t="shared" si="3884"/>
        <v>0</v>
      </c>
      <c r="AD2462" s="12">
        <f t="shared" si="3884"/>
        <v>0</v>
      </c>
      <c r="AE2462" s="12">
        <f t="shared" si="3884"/>
        <v>0</v>
      </c>
      <c r="AF2462" s="12">
        <f t="shared" si="3884"/>
        <v>0</v>
      </c>
      <c r="AG2462" s="12">
        <f t="shared" si="3884"/>
        <v>0</v>
      </c>
      <c r="AH2462" s="12">
        <f t="shared" si="3884"/>
        <v>0</v>
      </c>
      <c r="AI2462" s="12">
        <f t="shared" si="3884"/>
        <v>0</v>
      </c>
      <c r="AJ2462" s="12">
        <f t="shared" si="3884"/>
        <v>0</v>
      </c>
      <c r="AK2462" s="12">
        <f t="shared" si="3884"/>
        <v>0</v>
      </c>
      <c r="AL2462" s="12">
        <f t="shared" si="3884"/>
        <v>0</v>
      </c>
      <c r="AM2462" s="12">
        <f t="shared" si="3884"/>
        <v>0</v>
      </c>
      <c r="AN2462" s="12">
        <f t="shared" si="3884"/>
        <v>0</v>
      </c>
      <c r="AO2462" s="12">
        <f t="shared" si="3884"/>
        <v>0</v>
      </c>
      <c r="AP2462" s="12">
        <f t="shared" si="3884"/>
        <v>0</v>
      </c>
      <c r="AQ2462" s="12">
        <f t="shared" si="3884"/>
        <v>0</v>
      </c>
      <c r="AR2462" s="12">
        <v>0</v>
      </c>
      <c r="AS2462" s="12">
        <v>0</v>
      </c>
      <c r="AT2462" s="12">
        <f t="shared" ref="AT2462:BI2462" si="3885">SUM(AT2463:AT2466)</f>
        <v>0</v>
      </c>
      <c r="AU2462" s="12">
        <f t="shared" si="3885"/>
        <v>0</v>
      </c>
      <c r="AV2462" s="12">
        <f t="shared" si="3885"/>
        <v>0</v>
      </c>
      <c r="AW2462" s="12">
        <f t="shared" si="3885"/>
        <v>0</v>
      </c>
      <c r="AX2462" s="12">
        <f t="shared" si="3885"/>
        <v>0</v>
      </c>
      <c r="AY2462" s="12">
        <f t="shared" si="3885"/>
        <v>0</v>
      </c>
      <c r="AZ2462" s="12">
        <f t="shared" si="3885"/>
        <v>0</v>
      </c>
      <c r="BA2462" s="12">
        <f t="shared" si="3885"/>
        <v>0</v>
      </c>
      <c r="BB2462" s="12">
        <f t="shared" si="3885"/>
        <v>0</v>
      </c>
      <c r="BC2462" s="12">
        <f t="shared" si="3885"/>
        <v>0</v>
      </c>
      <c r="BD2462" s="12">
        <f t="shared" si="3885"/>
        <v>0</v>
      </c>
      <c r="BE2462" s="12">
        <f t="shared" si="3885"/>
        <v>0</v>
      </c>
      <c r="BF2462" s="12">
        <f t="shared" si="3885"/>
        <v>0</v>
      </c>
      <c r="BG2462" s="12">
        <f t="shared" si="3885"/>
        <v>0</v>
      </c>
      <c r="BH2462" s="12">
        <f t="shared" si="3885"/>
        <v>0</v>
      </c>
      <c r="BI2462" s="12">
        <f t="shared" si="3885"/>
        <v>0</v>
      </c>
      <c r="BJ2462" s="12">
        <v>0</v>
      </c>
      <c r="BK2462" s="12">
        <v>0</v>
      </c>
    </row>
    <row r="2463" spans="1:63" ht="22.5" x14ac:dyDescent="0.25">
      <c r="A2463" s="4" t="s">
        <v>720</v>
      </c>
      <c r="B2463" s="4" t="s">
        <v>65</v>
      </c>
      <c r="C2463" s="4" t="s">
        <v>14</v>
      </c>
      <c r="D2463" s="107" t="s">
        <v>788</v>
      </c>
      <c r="E2463" s="117">
        <v>6112</v>
      </c>
      <c r="F2463" s="107" t="s">
        <v>790</v>
      </c>
      <c r="G2463" s="103" t="s">
        <v>1665</v>
      </c>
      <c r="H2463" s="13" t="s">
        <v>59</v>
      </c>
      <c r="I2463" s="14">
        <v>15900</v>
      </c>
      <c r="J2463" s="14">
        <v>0</v>
      </c>
      <c r="K2463" s="14"/>
      <c r="L2463" s="14"/>
      <c r="M2463" s="14"/>
      <c r="N2463" s="14"/>
      <c r="O2463" s="14"/>
      <c r="P2463" s="14">
        <f t="shared" si="3823"/>
        <v>0</v>
      </c>
      <c r="Q2463" s="14"/>
      <c r="R2463" s="14"/>
      <c r="S2463" s="14"/>
      <c r="T2463" s="14"/>
      <c r="U2463" s="14"/>
      <c r="V2463" s="14"/>
      <c r="W2463" s="14"/>
      <c r="X2463" s="14"/>
      <c r="Y2463" s="14"/>
      <c r="Z2463" s="14">
        <v>0</v>
      </c>
      <c r="AA2463" s="14">
        <v>0</v>
      </c>
      <c r="AB2463" s="14">
        <v>0</v>
      </c>
      <c r="AC2463" s="14"/>
      <c r="AD2463" s="14"/>
      <c r="AE2463" s="14"/>
      <c r="AF2463" s="14"/>
      <c r="AG2463" s="14"/>
      <c r="AH2463" s="14">
        <f t="shared" si="3824"/>
        <v>0</v>
      </c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>
        <v>0</v>
      </c>
      <c r="AS2463" s="14">
        <v>0</v>
      </c>
      <c r="AT2463" s="14">
        <v>0</v>
      </c>
      <c r="AU2463" s="14"/>
      <c r="AV2463" s="14"/>
      <c r="AW2463" s="14"/>
      <c r="AX2463" s="14"/>
      <c r="AY2463" s="14"/>
      <c r="AZ2463" s="14">
        <f t="shared" si="3825"/>
        <v>0</v>
      </c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>
        <v>0</v>
      </c>
      <c r="BK2463" s="14">
        <v>0</v>
      </c>
    </row>
    <row r="2464" spans="1:63" x14ac:dyDescent="0.25">
      <c r="A2464" s="4" t="s">
        <v>720</v>
      </c>
      <c r="B2464" s="4" t="s">
        <v>65</v>
      </c>
      <c r="C2464" s="4" t="s">
        <v>14</v>
      </c>
      <c r="D2464" s="107" t="s">
        <v>788</v>
      </c>
      <c r="E2464" s="117">
        <v>6112</v>
      </c>
      <c r="F2464" s="107" t="s">
        <v>791</v>
      </c>
      <c r="G2464" s="103" t="s">
        <v>1665</v>
      </c>
      <c r="H2464" s="13" t="s">
        <v>24</v>
      </c>
      <c r="I2464" s="14">
        <v>58750</v>
      </c>
      <c r="J2464" s="14">
        <v>0</v>
      </c>
      <c r="K2464" s="14"/>
      <c r="L2464" s="14"/>
      <c r="M2464" s="14"/>
      <c r="N2464" s="14"/>
      <c r="O2464" s="14"/>
      <c r="P2464" s="14">
        <f t="shared" si="3823"/>
        <v>0</v>
      </c>
      <c r="Q2464" s="14"/>
      <c r="R2464" s="14"/>
      <c r="S2464" s="14"/>
      <c r="T2464" s="14"/>
      <c r="U2464" s="14"/>
      <c r="V2464" s="14"/>
      <c r="W2464" s="14"/>
      <c r="X2464" s="14"/>
      <c r="Y2464" s="14"/>
      <c r="Z2464" s="14">
        <v>0</v>
      </c>
      <c r="AA2464" s="14">
        <v>0</v>
      </c>
      <c r="AB2464" s="14">
        <v>0</v>
      </c>
      <c r="AC2464" s="14"/>
      <c r="AD2464" s="14"/>
      <c r="AE2464" s="14"/>
      <c r="AF2464" s="14"/>
      <c r="AG2464" s="14"/>
      <c r="AH2464" s="14">
        <f t="shared" si="3824"/>
        <v>0</v>
      </c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>
        <v>0</v>
      </c>
      <c r="AS2464" s="14">
        <v>0</v>
      </c>
      <c r="AT2464" s="14">
        <v>0</v>
      </c>
      <c r="AU2464" s="14"/>
      <c r="AV2464" s="14"/>
      <c r="AW2464" s="14"/>
      <c r="AX2464" s="14"/>
      <c r="AY2464" s="14"/>
      <c r="AZ2464" s="14">
        <f t="shared" si="3825"/>
        <v>0</v>
      </c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>
        <v>0</v>
      </c>
      <c r="BK2464" s="14">
        <v>0</v>
      </c>
    </row>
    <row r="2465" spans="1:63" x14ac:dyDescent="0.25">
      <c r="A2465" s="4" t="s">
        <v>720</v>
      </c>
      <c r="B2465" s="4" t="s">
        <v>65</v>
      </c>
      <c r="C2465" s="4" t="s">
        <v>14</v>
      </c>
      <c r="D2465" s="107" t="s">
        <v>788</v>
      </c>
      <c r="E2465" s="117">
        <v>6112</v>
      </c>
      <c r="F2465" s="107" t="s">
        <v>792</v>
      </c>
      <c r="G2465" s="103" t="s">
        <v>1665</v>
      </c>
      <c r="H2465" s="13" t="s">
        <v>25</v>
      </c>
      <c r="I2465" s="14">
        <v>13750</v>
      </c>
      <c r="J2465" s="14">
        <v>0</v>
      </c>
      <c r="K2465" s="14"/>
      <c r="L2465" s="14"/>
      <c r="M2465" s="14"/>
      <c r="N2465" s="14"/>
      <c r="O2465" s="14"/>
      <c r="P2465" s="14">
        <f t="shared" si="3823"/>
        <v>0</v>
      </c>
      <c r="Q2465" s="14"/>
      <c r="R2465" s="14"/>
      <c r="S2465" s="14"/>
      <c r="T2465" s="14"/>
      <c r="U2465" s="14"/>
      <c r="V2465" s="14"/>
      <c r="W2465" s="14"/>
      <c r="X2465" s="14"/>
      <c r="Y2465" s="14"/>
      <c r="Z2465" s="14">
        <v>0</v>
      </c>
      <c r="AA2465" s="14">
        <v>0</v>
      </c>
      <c r="AB2465" s="14">
        <v>0</v>
      </c>
      <c r="AC2465" s="14"/>
      <c r="AD2465" s="14"/>
      <c r="AE2465" s="14"/>
      <c r="AF2465" s="14"/>
      <c r="AG2465" s="14"/>
      <c r="AH2465" s="14">
        <f t="shared" si="3824"/>
        <v>0</v>
      </c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>
        <v>0</v>
      </c>
      <c r="AS2465" s="14">
        <v>0</v>
      </c>
      <c r="AT2465" s="14">
        <v>0</v>
      </c>
      <c r="AU2465" s="14"/>
      <c r="AV2465" s="14"/>
      <c r="AW2465" s="14"/>
      <c r="AX2465" s="14"/>
      <c r="AY2465" s="14"/>
      <c r="AZ2465" s="14">
        <f t="shared" si="3825"/>
        <v>0</v>
      </c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>
        <v>0</v>
      </c>
      <c r="BK2465" s="14">
        <v>0</v>
      </c>
    </row>
    <row r="2466" spans="1:63" x14ac:dyDescent="0.25">
      <c r="A2466" s="4" t="s">
        <v>720</v>
      </c>
      <c r="B2466" s="4" t="s">
        <v>65</v>
      </c>
      <c r="C2466" s="4" t="s">
        <v>14</v>
      </c>
      <c r="D2466" s="107" t="s">
        <v>788</v>
      </c>
      <c r="E2466" s="117">
        <v>6112</v>
      </c>
      <c r="F2466" s="107" t="s">
        <v>793</v>
      </c>
      <c r="G2466" s="103" t="s">
        <v>1665</v>
      </c>
      <c r="H2466" s="13" t="s">
        <v>26</v>
      </c>
      <c r="I2466" s="14">
        <v>7000</v>
      </c>
      <c r="J2466" s="14">
        <v>0</v>
      </c>
      <c r="K2466" s="14"/>
      <c r="L2466" s="14"/>
      <c r="M2466" s="14"/>
      <c r="N2466" s="14"/>
      <c r="O2466" s="14"/>
      <c r="P2466" s="14">
        <f t="shared" si="3823"/>
        <v>0</v>
      </c>
      <c r="Q2466" s="14"/>
      <c r="R2466" s="14"/>
      <c r="S2466" s="14"/>
      <c r="T2466" s="14"/>
      <c r="U2466" s="14"/>
      <c r="V2466" s="14"/>
      <c r="W2466" s="14"/>
      <c r="X2466" s="14"/>
      <c r="Y2466" s="14"/>
      <c r="Z2466" s="14">
        <v>0</v>
      </c>
      <c r="AA2466" s="14">
        <v>0</v>
      </c>
      <c r="AB2466" s="14">
        <v>0</v>
      </c>
      <c r="AC2466" s="14"/>
      <c r="AD2466" s="14"/>
      <c r="AE2466" s="14"/>
      <c r="AF2466" s="14"/>
      <c r="AG2466" s="14"/>
      <c r="AH2466" s="14">
        <f t="shared" si="3824"/>
        <v>0</v>
      </c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>
        <v>0</v>
      </c>
      <c r="AS2466" s="14">
        <v>0</v>
      </c>
      <c r="AT2466" s="14">
        <v>0</v>
      </c>
      <c r="AU2466" s="14"/>
      <c r="AV2466" s="14"/>
      <c r="AW2466" s="14"/>
      <c r="AX2466" s="14"/>
      <c r="AY2466" s="14"/>
      <c r="AZ2466" s="14">
        <f t="shared" si="3825"/>
        <v>0</v>
      </c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>
        <v>0</v>
      </c>
      <c r="BK2466" s="14">
        <v>0</v>
      </c>
    </row>
    <row r="2467" spans="1:63" ht="22.5" x14ac:dyDescent="0.25">
      <c r="A2467" s="4" t="s">
        <v>720</v>
      </c>
      <c r="B2467" s="4" t="s">
        <v>65</v>
      </c>
      <c r="C2467" s="4" t="s">
        <v>14</v>
      </c>
      <c r="D2467" s="107" t="s">
        <v>788</v>
      </c>
      <c r="E2467" s="106" t="s">
        <v>27</v>
      </c>
      <c r="F2467" s="106" t="s">
        <v>0</v>
      </c>
      <c r="G2467" s="2" t="s">
        <v>0</v>
      </c>
      <c r="H2467" s="2" t="s">
        <v>28</v>
      </c>
      <c r="I2467" s="12">
        <f>SUM(I2468)</f>
        <v>65585</v>
      </c>
      <c r="J2467" s="12">
        <f t="shared" ref="J2467:Y2467" si="3886">SUM(J2468)</f>
        <v>0</v>
      </c>
      <c r="K2467" s="12">
        <f t="shared" si="3886"/>
        <v>0</v>
      </c>
      <c r="L2467" s="12">
        <f t="shared" si="3886"/>
        <v>0</v>
      </c>
      <c r="M2467" s="12">
        <f t="shared" si="3886"/>
        <v>0</v>
      </c>
      <c r="N2467" s="12">
        <f t="shared" si="3886"/>
        <v>0</v>
      </c>
      <c r="O2467" s="12">
        <f t="shared" si="3886"/>
        <v>0</v>
      </c>
      <c r="P2467" s="12">
        <f t="shared" si="3886"/>
        <v>0</v>
      </c>
      <c r="Q2467" s="12">
        <f t="shared" si="3886"/>
        <v>0</v>
      </c>
      <c r="R2467" s="12">
        <f t="shared" si="3886"/>
        <v>0</v>
      </c>
      <c r="S2467" s="12">
        <f t="shared" si="3886"/>
        <v>0</v>
      </c>
      <c r="T2467" s="12">
        <f t="shared" si="3886"/>
        <v>0</v>
      </c>
      <c r="U2467" s="12">
        <f t="shared" si="3886"/>
        <v>0</v>
      </c>
      <c r="V2467" s="12">
        <f t="shared" si="3886"/>
        <v>0</v>
      </c>
      <c r="W2467" s="12">
        <f t="shared" si="3886"/>
        <v>0</v>
      </c>
      <c r="X2467" s="12">
        <f t="shared" si="3886"/>
        <v>0</v>
      </c>
      <c r="Y2467" s="12">
        <f t="shared" si="3886"/>
        <v>0</v>
      </c>
      <c r="Z2467" s="12">
        <v>0</v>
      </c>
      <c r="AA2467" s="12">
        <v>0</v>
      </c>
      <c r="AB2467" s="12">
        <f t="shared" ref="AB2467:AQ2467" si="3887">SUM(AB2468)</f>
        <v>0</v>
      </c>
      <c r="AC2467" s="12">
        <f t="shared" si="3887"/>
        <v>0</v>
      </c>
      <c r="AD2467" s="12">
        <f t="shared" si="3887"/>
        <v>0</v>
      </c>
      <c r="AE2467" s="12">
        <f t="shared" si="3887"/>
        <v>0</v>
      </c>
      <c r="AF2467" s="12">
        <f t="shared" si="3887"/>
        <v>0</v>
      </c>
      <c r="AG2467" s="12">
        <f t="shared" si="3887"/>
        <v>0</v>
      </c>
      <c r="AH2467" s="12">
        <f t="shared" si="3887"/>
        <v>0</v>
      </c>
      <c r="AI2467" s="12">
        <f t="shared" si="3887"/>
        <v>0</v>
      </c>
      <c r="AJ2467" s="12">
        <f t="shared" si="3887"/>
        <v>0</v>
      </c>
      <c r="AK2467" s="12">
        <f t="shared" si="3887"/>
        <v>0</v>
      </c>
      <c r="AL2467" s="12">
        <f t="shared" si="3887"/>
        <v>0</v>
      </c>
      <c r="AM2467" s="12">
        <f t="shared" si="3887"/>
        <v>0</v>
      </c>
      <c r="AN2467" s="12">
        <f t="shared" si="3887"/>
        <v>0</v>
      </c>
      <c r="AO2467" s="12">
        <f t="shared" si="3887"/>
        <v>0</v>
      </c>
      <c r="AP2467" s="12">
        <f t="shared" si="3887"/>
        <v>0</v>
      </c>
      <c r="AQ2467" s="12">
        <f t="shared" si="3887"/>
        <v>0</v>
      </c>
      <c r="AR2467" s="12">
        <v>0</v>
      </c>
      <c r="AS2467" s="12">
        <v>0</v>
      </c>
      <c r="AT2467" s="12">
        <f t="shared" ref="AT2467:BI2467" si="3888">SUM(AT2468)</f>
        <v>0</v>
      </c>
      <c r="AU2467" s="12">
        <f t="shared" si="3888"/>
        <v>0</v>
      </c>
      <c r="AV2467" s="12">
        <f t="shared" si="3888"/>
        <v>0</v>
      </c>
      <c r="AW2467" s="12">
        <f t="shared" si="3888"/>
        <v>0</v>
      </c>
      <c r="AX2467" s="12">
        <f t="shared" si="3888"/>
        <v>0</v>
      </c>
      <c r="AY2467" s="12">
        <f t="shared" si="3888"/>
        <v>0</v>
      </c>
      <c r="AZ2467" s="12">
        <f t="shared" si="3888"/>
        <v>0</v>
      </c>
      <c r="BA2467" s="12">
        <f t="shared" si="3888"/>
        <v>0</v>
      </c>
      <c r="BB2467" s="12">
        <f t="shared" si="3888"/>
        <v>0</v>
      </c>
      <c r="BC2467" s="12">
        <f t="shared" si="3888"/>
        <v>0</v>
      </c>
      <c r="BD2467" s="12">
        <f t="shared" si="3888"/>
        <v>0</v>
      </c>
      <c r="BE2467" s="12">
        <f t="shared" si="3888"/>
        <v>0</v>
      </c>
      <c r="BF2467" s="12">
        <f t="shared" si="3888"/>
        <v>0</v>
      </c>
      <c r="BG2467" s="12">
        <f t="shared" si="3888"/>
        <v>0</v>
      </c>
      <c r="BH2467" s="12">
        <f t="shared" si="3888"/>
        <v>0</v>
      </c>
      <c r="BI2467" s="12">
        <f t="shared" si="3888"/>
        <v>0</v>
      </c>
      <c r="BJ2467" s="12">
        <v>0</v>
      </c>
      <c r="BK2467" s="12">
        <v>0</v>
      </c>
    </row>
    <row r="2468" spans="1:63" x14ac:dyDescent="0.25">
      <c r="A2468" s="4" t="s">
        <v>720</v>
      </c>
      <c r="B2468" s="4" t="s">
        <v>65</v>
      </c>
      <c r="C2468" s="4" t="s">
        <v>14</v>
      </c>
      <c r="D2468" s="107" t="s">
        <v>788</v>
      </c>
      <c r="E2468" s="117">
        <v>6121</v>
      </c>
      <c r="F2468" s="107"/>
      <c r="G2468" s="103" t="s">
        <v>1665</v>
      </c>
      <c r="H2468" s="13" t="s">
        <v>29</v>
      </c>
      <c r="I2468" s="14">
        <v>65585</v>
      </c>
      <c r="J2468" s="14">
        <v>0</v>
      </c>
      <c r="K2468" s="14"/>
      <c r="L2468" s="14"/>
      <c r="M2468" s="14"/>
      <c r="N2468" s="14"/>
      <c r="O2468" s="14"/>
      <c r="P2468" s="14">
        <f t="shared" si="3823"/>
        <v>0</v>
      </c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v>0</v>
      </c>
      <c r="AA2468" s="14">
        <v>0</v>
      </c>
      <c r="AB2468" s="14">
        <v>0</v>
      </c>
      <c r="AC2468" s="14"/>
      <c r="AD2468" s="14"/>
      <c r="AE2468" s="14"/>
      <c r="AF2468" s="14"/>
      <c r="AG2468" s="14"/>
      <c r="AH2468" s="14">
        <f t="shared" si="3824"/>
        <v>0</v>
      </c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>
        <v>0</v>
      </c>
      <c r="AS2468" s="14">
        <v>0</v>
      </c>
      <c r="AT2468" s="14">
        <v>0</v>
      </c>
      <c r="AU2468" s="14"/>
      <c r="AV2468" s="14"/>
      <c r="AW2468" s="14"/>
      <c r="AX2468" s="14"/>
      <c r="AY2468" s="14"/>
      <c r="AZ2468" s="14">
        <f t="shared" si="3825"/>
        <v>0</v>
      </c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>
        <v>0</v>
      </c>
      <c r="BK2468" s="14">
        <v>0</v>
      </c>
    </row>
    <row r="2469" spans="1:63" ht="22.5" x14ac:dyDescent="0.25">
      <c r="A2469" s="4" t="s">
        <v>720</v>
      </c>
      <c r="B2469" s="4" t="s">
        <v>65</v>
      </c>
      <c r="C2469" s="4" t="s">
        <v>14</v>
      </c>
      <c r="D2469" s="107" t="s">
        <v>788</v>
      </c>
      <c r="E2469" s="106" t="s">
        <v>31</v>
      </c>
      <c r="F2469" s="106" t="s">
        <v>0</v>
      </c>
      <c r="G2469" s="2" t="s">
        <v>0</v>
      </c>
      <c r="H2469" s="2" t="s">
        <v>32</v>
      </c>
      <c r="I2469" s="12">
        <f>SUM(I2470:I2478)</f>
        <v>116410</v>
      </c>
      <c r="J2469" s="12">
        <f t="shared" ref="J2469:Y2469" si="3889">SUM(J2470:J2478)</f>
        <v>0</v>
      </c>
      <c r="K2469" s="12">
        <f t="shared" si="3889"/>
        <v>0</v>
      </c>
      <c r="L2469" s="12">
        <f t="shared" si="3889"/>
        <v>0</v>
      </c>
      <c r="M2469" s="12">
        <f t="shared" si="3889"/>
        <v>0</v>
      </c>
      <c r="N2469" s="12">
        <f t="shared" si="3889"/>
        <v>0</v>
      </c>
      <c r="O2469" s="12">
        <f t="shared" si="3889"/>
        <v>0</v>
      </c>
      <c r="P2469" s="12">
        <f t="shared" si="3889"/>
        <v>0</v>
      </c>
      <c r="Q2469" s="12">
        <f t="shared" si="3889"/>
        <v>0</v>
      </c>
      <c r="R2469" s="12">
        <f t="shared" si="3889"/>
        <v>0</v>
      </c>
      <c r="S2469" s="12">
        <f t="shared" si="3889"/>
        <v>0</v>
      </c>
      <c r="T2469" s="12">
        <f t="shared" si="3889"/>
        <v>0</v>
      </c>
      <c r="U2469" s="12">
        <f t="shared" si="3889"/>
        <v>0</v>
      </c>
      <c r="V2469" s="12">
        <f t="shared" si="3889"/>
        <v>0</v>
      </c>
      <c r="W2469" s="12">
        <f t="shared" si="3889"/>
        <v>0</v>
      </c>
      <c r="X2469" s="12">
        <f t="shared" si="3889"/>
        <v>0</v>
      </c>
      <c r="Y2469" s="12">
        <f t="shared" si="3889"/>
        <v>0</v>
      </c>
      <c r="Z2469" s="12">
        <v>0</v>
      </c>
      <c r="AA2469" s="12">
        <v>0</v>
      </c>
      <c r="AB2469" s="12">
        <f t="shared" ref="AB2469:AQ2469" si="3890">SUM(AB2470:AB2478)</f>
        <v>0</v>
      </c>
      <c r="AC2469" s="12">
        <f t="shared" si="3890"/>
        <v>0</v>
      </c>
      <c r="AD2469" s="12">
        <f t="shared" si="3890"/>
        <v>0</v>
      </c>
      <c r="AE2469" s="12">
        <f t="shared" si="3890"/>
        <v>5000</v>
      </c>
      <c r="AF2469" s="12">
        <f t="shared" si="3890"/>
        <v>0</v>
      </c>
      <c r="AG2469" s="12">
        <f t="shared" si="3890"/>
        <v>0</v>
      </c>
      <c r="AH2469" s="12">
        <f t="shared" si="3890"/>
        <v>5000</v>
      </c>
      <c r="AI2469" s="12">
        <f t="shared" si="3890"/>
        <v>0</v>
      </c>
      <c r="AJ2469" s="12">
        <f t="shared" si="3890"/>
        <v>0</v>
      </c>
      <c r="AK2469" s="12">
        <f t="shared" si="3890"/>
        <v>5000</v>
      </c>
      <c r="AL2469" s="12">
        <f t="shared" si="3890"/>
        <v>0</v>
      </c>
      <c r="AM2469" s="12">
        <f t="shared" si="3890"/>
        <v>0</v>
      </c>
      <c r="AN2469" s="12">
        <f t="shared" si="3890"/>
        <v>0</v>
      </c>
      <c r="AO2469" s="12">
        <f t="shared" si="3890"/>
        <v>0</v>
      </c>
      <c r="AP2469" s="12">
        <f t="shared" si="3890"/>
        <v>0</v>
      </c>
      <c r="AQ2469" s="12">
        <f t="shared" si="3890"/>
        <v>0</v>
      </c>
      <c r="AR2469" s="12">
        <v>5000</v>
      </c>
      <c r="AS2469" s="12">
        <v>0</v>
      </c>
      <c r="AT2469" s="12">
        <f t="shared" ref="AT2469:BI2469" si="3891">SUM(AT2470:AT2478)</f>
        <v>0</v>
      </c>
      <c r="AU2469" s="12">
        <f t="shared" si="3891"/>
        <v>0</v>
      </c>
      <c r="AV2469" s="12">
        <f t="shared" si="3891"/>
        <v>0</v>
      </c>
      <c r="AW2469" s="12">
        <f t="shared" si="3891"/>
        <v>35000</v>
      </c>
      <c r="AX2469" s="12">
        <f t="shared" si="3891"/>
        <v>0</v>
      </c>
      <c r="AY2469" s="12">
        <f t="shared" si="3891"/>
        <v>0</v>
      </c>
      <c r="AZ2469" s="12">
        <f t="shared" si="3891"/>
        <v>35000</v>
      </c>
      <c r="BA2469" s="12">
        <f t="shared" si="3891"/>
        <v>0</v>
      </c>
      <c r="BB2469" s="12">
        <f t="shared" si="3891"/>
        <v>0</v>
      </c>
      <c r="BC2469" s="12">
        <f t="shared" si="3891"/>
        <v>0</v>
      </c>
      <c r="BD2469" s="12">
        <f t="shared" si="3891"/>
        <v>15000</v>
      </c>
      <c r="BE2469" s="12">
        <f t="shared" si="3891"/>
        <v>0</v>
      </c>
      <c r="BF2469" s="12">
        <f t="shared" si="3891"/>
        <v>0</v>
      </c>
      <c r="BG2469" s="12">
        <f t="shared" si="3891"/>
        <v>20000</v>
      </c>
      <c r="BH2469" s="12">
        <f t="shared" si="3891"/>
        <v>0</v>
      </c>
      <c r="BI2469" s="12">
        <f t="shared" si="3891"/>
        <v>0</v>
      </c>
      <c r="BJ2469" s="12">
        <v>35000</v>
      </c>
      <c r="BK2469" s="12">
        <v>0</v>
      </c>
    </row>
    <row r="2470" spans="1:63" x14ac:dyDescent="0.25">
      <c r="A2470" s="4" t="s">
        <v>720</v>
      </c>
      <c r="B2470" s="4" t="s">
        <v>65</v>
      </c>
      <c r="C2470" s="4" t="s">
        <v>14</v>
      </c>
      <c r="D2470" s="107" t="s">
        <v>788</v>
      </c>
      <c r="E2470" s="117">
        <v>6131</v>
      </c>
      <c r="F2470" s="107"/>
      <c r="G2470" s="103" t="s">
        <v>1665</v>
      </c>
      <c r="H2470" s="13" t="s">
        <v>34</v>
      </c>
      <c r="I2470" s="14">
        <v>500</v>
      </c>
      <c r="J2470" s="14">
        <v>0</v>
      </c>
      <c r="K2470" s="14"/>
      <c r="L2470" s="14"/>
      <c r="M2470" s="14"/>
      <c r="N2470" s="14"/>
      <c r="O2470" s="14"/>
      <c r="P2470" s="14">
        <f t="shared" si="3823"/>
        <v>0</v>
      </c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v>0</v>
      </c>
      <c r="AA2470" s="14">
        <v>0</v>
      </c>
      <c r="AB2470" s="14">
        <v>0</v>
      </c>
      <c r="AC2470" s="14"/>
      <c r="AD2470" s="14"/>
      <c r="AE2470" s="14"/>
      <c r="AF2470" s="14"/>
      <c r="AG2470" s="14"/>
      <c r="AH2470" s="14">
        <f t="shared" si="3824"/>
        <v>0</v>
      </c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>
        <v>0</v>
      </c>
      <c r="AS2470" s="14">
        <v>0</v>
      </c>
      <c r="AT2470" s="14">
        <v>0</v>
      </c>
      <c r="AU2470" s="14"/>
      <c r="AV2470" s="14"/>
      <c r="AW2470" s="14">
        <f>850+2550</f>
        <v>3400</v>
      </c>
      <c r="AX2470" s="14"/>
      <c r="AY2470" s="14"/>
      <c r="AZ2470" s="14">
        <f t="shared" si="3825"/>
        <v>3400</v>
      </c>
      <c r="BA2470" s="14"/>
      <c r="BB2470" s="14"/>
      <c r="BC2470" s="14"/>
      <c r="BD2470" s="14">
        <v>850</v>
      </c>
      <c r="BE2470" s="14"/>
      <c r="BF2470" s="14"/>
      <c r="BG2470" s="14">
        <v>2550</v>
      </c>
      <c r="BH2470" s="14"/>
      <c r="BI2470" s="14"/>
      <c r="BJ2470" s="14">
        <v>3400</v>
      </c>
      <c r="BK2470" s="14">
        <v>0</v>
      </c>
    </row>
    <row r="2471" spans="1:63" x14ac:dyDescent="0.25">
      <c r="A2471" s="4" t="s">
        <v>720</v>
      </c>
      <c r="B2471" s="4" t="s">
        <v>65</v>
      </c>
      <c r="C2471" s="4" t="s">
        <v>14</v>
      </c>
      <c r="D2471" s="107" t="s">
        <v>788</v>
      </c>
      <c r="E2471" s="117">
        <v>6132</v>
      </c>
      <c r="F2471" s="107"/>
      <c r="G2471" s="103" t="s">
        <v>1665</v>
      </c>
      <c r="H2471" s="13" t="s">
        <v>74</v>
      </c>
      <c r="I2471" s="14">
        <v>32000</v>
      </c>
      <c r="J2471" s="14">
        <v>0</v>
      </c>
      <c r="K2471" s="14"/>
      <c r="L2471" s="14"/>
      <c r="M2471" s="14"/>
      <c r="N2471" s="14"/>
      <c r="O2471" s="14"/>
      <c r="P2471" s="14">
        <f t="shared" si="3823"/>
        <v>0</v>
      </c>
      <c r="Q2471" s="14"/>
      <c r="R2471" s="14"/>
      <c r="S2471" s="14"/>
      <c r="T2471" s="14"/>
      <c r="U2471" s="14"/>
      <c r="V2471" s="14"/>
      <c r="W2471" s="14"/>
      <c r="X2471" s="14"/>
      <c r="Y2471" s="14"/>
      <c r="Z2471" s="14">
        <v>0</v>
      </c>
      <c r="AA2471" s="14">
        <v>0</v>
      </c>
      <c r="AB2471" s="14">
        <v>0</v>
      </c>
      <c r="AC2471" s="14"/>
      <c r="AD2471" s="14"/>
      <c r="AE2471" s="14"/>
      <c r="AF2471" s="14"/>
      <c r="AG2471" s="14"/>
      <c r="AH2471" s="14">
        <f t="shared" si="3824"/>
        <v>0</v>
      </c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>
        <v>0</v>
      </c>
      <c r="AS2471" s="14">
        <v>0</v>
      </c>
      <c r="AT2471" s="14">
        <v>0</v>
      </c>
      <c r="AU2471" s="14"/>
      <c r="AV2471" s="14"/>
      <c r="AW2471" s="14"/>
      <c r="AX2471" s="14"/>
      <c r="AY2471" s="14"/>
      <c r="AZ2471" s="14">
        <f t="shared" si="3825"/>
        <v>0</v>
      </c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>
        <v>0</v>
      </c>
      <c r="BK2471" s="14">
        <v>0</v>
      </c>
    </row>
    <row r="2472" spans="1:63" x14ac:dyDescent="0.25">
      <c r="A2472" s="4" t="s">
        <v>720</v>
      </c>
      <c r="B2472" s="4" t="s">
        <v>65</v>
      </c>
      <c r="C2472" s="4" t="s">
        <v>14</v>
      </c>
      <c r="D2472" s="107" t="s">
        <v>788</v>
      </c>
      <c r="E2472" s="117">
        <v>6133</v>
      </c>
      <c r="F2472" s="107"/>
      <c r="G2472" s="103" t="s">
        <v>1665</v>
      </c>
      <c r="H2472" s="13" t="s">
        <v>77</v>
      </c>
      <c r="I2472" s="14">
        <v>17000</v>
      </c>
      <c r="J2472" s="14">
        <v>0</v>
      </c>
      <c r="K2472" s="14"/>
      <c r="L2472" s="14"/>
      <c r="M2472" s="14"/>
      <c r="N2472" s="14"/>
      <c r="O2472" s="14"/>
      <c r="P2472" s="14">
        <f t="shared" si="3823"/>
        <v>0</v>
      </c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v>0</v>
      </c>
      <c r="AA2472" s="14">
        <v>0</v>
      </c>
      <c r="AB2472" s="14">
        <v>0</v>
      </c>
      <c r="AC2472" s="14"/>
      <c r="AD2472" s="14"/>
      <c r="AE2472" s="14"/>
      <c r="AF2472" s="14"/>
      <c r="AG2472" s="14"/>
      <c r="AH2472" s="14">
        <f t="shared" si="3824"/>
        <v>0</v>
      </c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>
        <v>0</v>
      </c>
      <c r="AS2472" s="14">
        <v>0</v>
      </c>
      <c r="AT2472" s="14">
        <v>0</v>
      </c>
      <c r="AU2472" s="14"/>
      <c r="AV2472" s="14"/>
      <c r="AW2472" s="14"/>
      <c r="AX2472" s="14"/>
      <c r="AY2472" s="14"/>
      <c r="AZ2472" s="14">
        <f t="shared" si="3825"/>
        <v>0</v>
      </c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>
        <v>0</v>
      </c>
      <c r="BK2472" s="14">
        <v>0</v>
      </c>
    </row>
    <row r="2473" spans="1:63" x14ac:dyDescent="0.25">
      <c r="A2473" s="4" t="s">
        <v>720</v>
      </c>
      <c r="B2473" s="4" t="s">
        <v>65</v>
      </c>
      <c r="C2473" s="4" t="s">
        <v>14</v>
      </c>
      <c r="D2473" s="107" t="s">
        <v>788</v>
      </c>
      <c r="E2473" s="117">
        <v>6134</v>
      </c>
      <c r="F2473" s="107"/>
      <c r="G2473" s="103" t="s">
        <v>1665</v>
      </c>
      <c r="H2473" s="13" t="s">
        <v>80</v>
      </c>
      <c r="I2473" s="14">
        <v>8000</v>
      </c>
      <c r="J2473" s="14">
        <v>0</v>
      </c>
      <c r="K2473" s="14"/>
      <c r="L2473" s="14"/>
      <c r="M2473" s="14"/>
      <c r="N2473" s="14"/>
      <c r="O2473" s="14"/>
      <c r="P2473" s="14">
        <f t="shared" si="3823"/>
        <v>0</v>
      </c>
      <c r="Q2473" s="14"/>
      <c r="R2473" s="14"/>
      <c r="S2473" s="14"/>
      <c r="T2473" s="14"/>
      <c r="U2473" s="14"/>
      <c r="V2473" s="14"/>
      <c r="W2473" s="14"/>
      <c r="X2473" s="14"/>
      <c r="Y2473" s="14"/>
      <c r="Z2473" s="14">
        <v>0</v>
      </c>
      <c r="AA2473" s="14">
        <v>0</v>
      </c>
      <c r="AB2473" s="14">
        <v>0</v>
      </c>
      <c r="AC2473" s="14"/>
      <c r="AD2473" s="14"/>
      <c r="AE2473" s="14">
        <v>1570</v>
      </c>
      <c r="AF2473" s="14"/>
      <c r="AG2473" s="14"/>
      <c r="AH2473" s="14">
        <f t="shared" si="3824"/>
        <v>1570</v>
      </c>
      <c r="AI2473" s="14"/>
      <c r="AJ2473" s="14"/>
      <c r="AK2473" s="14">
        <v>1570</v>
      </c>
      <c r="AL2473" s="14"/>
      <c r="AM2473" s="14"/>
      <c r="AN2473" s="14"/>
      <c r="AO2473" s="14"/>
      <c r="AP2473" s="14"/>
      <c r="AQ2473" s="14"/>
      <c r="AR2473" s="14">
        <v>1570</v>
      </c>
      <c r="AS2473" s="14">
        <v>0</v>
      </c>
      <c r="AT2473" s="14">
        <v>0</v>
      </c>
      <c r="AU2473" s="14"/>
      <c r="AV2473" s="14"/>
      <c r="AW2473" s="14">
        <f>4100+2150+785</f>
        <v>7035</v>
      </c>
      <c r="AX2473" s="14"/>
      <c r="AY2473" s="14"/>
      <c r="AZ2473" s="14">
        <f t="shared" si="3825"/>
        <v>7035</v>
      </c>
      <c r="BA2473" s="14"/>
      <c r="BB2473" s="14"/>
      <c r="BC2473" s="14"/>
      <c r="BD2473" s="14">
        <v>4100</v>
      </c>
      <c r="BE2473" s="14"/>
      <c r="BF2473" s="14"/>
      <c r="BG2473" s="14">
        <f>2150+785</f>
        <v>2935</v>
      </c>
      <c r="BH2473" s="14"/>
      <c r="BI2473" s="14"/>
      <c r="BJ2473" s="14">
        <v>7035</v>
      </c>
      <c r="BK2473" s="14">
        <v>0</v>
      </c>
    </row>
    <row r="2474" spans="1:63" x14ac:dyDescent="0.25">
      <c r="A2474" s="4" t="s">
        <v>720</v>
      </c>
      <c r="B2474" s="4" t="s">
        <v>65</v>
      </c>
      <c r="C2474" s="4" t="s">
        <v>14</v>
      </c>
      <c r="D2474" s="107" t="s">
        <v>788</v>
      </c>
      <c r="E2474" s="117">
        <v>6135</v>
      </c>
      <c r="F2474" s="107"/>
      <c r="G2474" s="103" t="s">
        <v>1665</v>
      </c>
      <c r="H2474" s="13" t="s">
        <v>83</v>
      </c>
      <c r="I2474" s="14">
        <v>4000</v>
      </c>
      <c r="J2474" s="14">
        <v>0</v>
      </c>
      <c r="K2474" s="14"/>
      <c r="L2474" s="14"/>
      <c r="M2474" s="14"/>
      <c r="N2474" s="14"/>
      <c r="O2474" s="14"/>
      <c r="P2474" s="14">
        <f t="shared" si="3823"/>
        <v>0</v>
      </c>
      <c r="Q2474" s="14"/>
      <c r="R2474" s="14"/>
      <c r="S2474" s="14"/>
      <c r="T2474" s="14"/>
      <c r="U2474" s="14"/>
      <c r="V2474" s="14"/>
      <c r="W2474" s="14"/>
      <c r="X2474" s="14"/>
      <c r="Y2474" s="14"/>
      <c r="Z2474" s="14">
        <v>0</v>
      </c>
      <c r="AA2474" s="14">
        <v>0</v>
      </c>
      <c r="AB2474" s="14">
        <v>0</v>
      </c>
      <c r="AC2474" s="14"/>
      <c r="AD2474" s="14"/>
      <c r="AE2474" s="14">
        <v>710</v>
      </c>
      <c r="AF2474" s="14"/>
      <c r="AG2474" s="14"/>
      <c r="AH2474" s="14">
        <f t="shared" si="3824"/>
        <v>710</v>
      </c>
      <c r="AI2474" s="14"/>
      <c r="AJ2474" s="14"/>
      <c r="AK2474" s="14">
        <v>710</v>
      </c>
      <c r="AL2474" s="14"/>
      <c r="AM2474" s="14"/>
      <c r="AN2474" s="14"/>
      <c r="AO2474" s="14"/>
      <c r="AP2474" s="14"/>
      <c r="AQ2474" s="14"/>
      <c r="AR2474" s="14">
        <v>710</v>
      </c>
      <c r="AS2474" s="14">
        <v>0</v>
      </c>
      <c r="AT2474" s="14">
        <v>0</v>
      </c>
      <c r="AU2474" s="14"/>
      <c r="AV2474" s="14"/>
      <c r="AW2474" s="14">
        <f>500+710+605</f>
        <v>1815</v>
      </c>
      <c r="AX2474" s="14"/>
      <c r="AY2474" s="14"/>
      <c r="AZ2474" s="14">
        <f t="shared" si="3825"/>
        <v>1815</v>
      </c>
      <c r="BA2474" s="14"/>
      <c r="BB2474" s="14"/>
      <c r="BC2474" s="14"/>
      <c r="BD2474" s="14">
        <v>500</v>
      </c>
      <c r="BE2474" s="14"/>
      <c r="BF2474" s="14"/>
      <c r="BG2474" s="14">
        <f>710+605</f>
        <v>1315</v>
      </c>
      <c r="BH2474" s="14"/>
      <c r="BI2474" s="14"/>
      <c r="BJ2474" s="14">
        <v>1815</v>
      </c>
      <c r="BK2474" s="14">
        <v>0</v>
      </c>
    </row>
    <row r="2475" spans="1:63" ht="22.5" x14ac:dyDescent="0.25">
      <c r="A2475" s="4" t="s">
        <v>720</v>
      </c>
      <c r="B2475" s="4" t="s">
        <v>65</v>
      </c>
      <c r="C2475" s="4" t="s">
        <v>14</v>
      </c>
      <c r="D2475" s="107" t="s">
        <v>788</v>
      </c>
      <c r="E2475" s="117">
        <v>6136</v>
      </c>
      <c r="F2475" s="107"/>
      <c r="G2475" s="103" t="s">
        <v>1665</v>
      </c>
      <c r="H2475" s="13" t="s">
        <v>86</v>
      </c>
      <c r="I2475" s="14">
        <v>0</v>
      </c>
      <c r="J2475" s="14">
        <v>0</v>
      </c>
      <c r="K2475" s="14"/>
      <c r="L2475" s="14"/>
      <c r="M2475" s="14"/>
      <c r="N2475" s="14"/>
      <c r="O2475" s="14"/>
      <c r="P2475" s="14">
        <f t="shared" si="3823"/>
        <v>0</v>
      </c>
      <c r="Q2475" s="14"/>
      <c r="R2475" s="14"/>
      <c r="S2475" s="14"/>
      <c r="T2475" s="14"/>
      <c r="U2475" s="14"/>
      <c r="V2475" s="14"/>
      <c r="W2475" s="14"/>
      <c r="X2475" s="14"/>
      <c r="Y2475" s="14"/>
      <c r="Z2475" s="14">
        <v>0</v>
      </c>
      <c r="AA2475" s="14">
        <v>0</v>
      </c>
      <c r="AB2475" s="14">
        <v>0</v>
      </c>
      <c r="AC2475" s="14"/>
      <c r="AD2475" s="14"/>
      <c r="AE2475" s="14"/>
      <c r="AF2475" s="14"/>
      <c r="AG2475" s="14"/>
      <c r="AH2475" s="14">
        <f t="shared" si="3824"/>
        <v>0</v>
      </c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>
        <v>0</v>
      </c>
      <c r="AS2475" s="14">
        <v>0</v>
      </c>
      <c r="AT2475" s="14">
        <v>0</v>
      </c>
      <c r="AU2475" s="14"/>
      <c r="AV2475" s="14"/>
      <c r="AW2475" s="14">
        <v>5000</v>
      </c>
      <c r="AX2475" s="14"/>
      <c r="AY2475" s="14"/>
      <c r="AZ2475" s="14">
        <f t="shared" si="3825"/>
        <v>5000</v>
      </c>
      <c r="BA2475" s="14"/>
      <c r="BB2475" s="14"/>
      <c r="BC2475" s="14"/>
      <c r="BD2475" s="14"/>
      <c r="BE2475" s="14"/>
      <c r="BF2475" s="14"/>
      <c r="BG2475" s="14">
        <v>5000</v>
      </c>
      <c r="BH2475" s="14"/>
      <c r="BI2475" s="14"/>
      <c r="BJ2475" s="14">
        <v>5000</v>
      </c>
      <c r="BK2475" s="14">
        <v>0</v>
      </c>
    </row>
    <row r="2476" spans="1:63" x14ac:dyDescent="0.25">
      <c r="A2476" s="4" t="s">
        <v>720</v>
      </c>
      <c r="B2476" s="4" t="s">
        <v>65</v>
      </c>
      <c r="C2476" s="4" t="s">
        <v>14</v>
      </c>
      <c r="D2476" s="107" t="s">
        <v>788</v>
      </c>
      <c r="E2476" s="117">
        <v>6137</v>
      </c>
      <c r="F2476" s="107"/>
      <c r="G2476" s="103" t="s">
        <v>1665</v>
      </c>
      <c r="H2476" s="13" t="s">
        <v>89</v>
      </c>
      <c r="I2476" s="14">
        <v>9527</v>
      </c>
      <c r="J2476" s="14">
        <v>0</v>
      </c>
      <c r="K2476" s="14"/>
      <c r="L2476" s="14"/>
      <c r="M2476" s="14"/>
      <c r="N2476" s="14"/>
      <c r="O2476" s="14"/>
      <c r="P2476" s="14">
        <f t="shared" ref="P2476:P2534" si="3892">J2476+K2476+L2476+M2476+N2476+O2476</f>
        <v>0</v>
      </c>
      <c r="Q2476" s="14"/>
      <c r="R2476" s="14"/>
      <c r="S2476" s="14"/>
      <c r="T2476" s="14"/>
      <c r="U2476" s="14"/>
      <c r="V2476" s="14"/>
      <c r="W2476" s="14"/>
      <c r="X2476" s="14"/>
      <c r="Y2476" s="14"/>
      <c r="Z2476" s="14">
        <v>0</v>
      </c>
      <c r="AA2476" s="14">
        <v>0</v>
      </c>
      <c r="AB2476" s="14">
        <v>0</v>
      </c>
      <c r="AC2476" s="14"/>
      <c r="AD2476" s="14"/>
      <c r="AE2476" s="14"/>
      <c r="AF2476" s="14"/>
      <c r="AG2476" s="14"/>
      <c r="AH2476" s="14">
        <f t="shared" ref="AH2476:AH2534" si="3893">AB2476+AC2476+AD2476+AE2476+AF2476+AG2476</f>
        <v>0</v>
      </c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>
        <v>0</v>
      </c>
      <c r="AS2476" s="14">
        <v>0</v>
      </c>
      <c r="AT2476" s="14">
        <v>0</v>
      </c>
      <c r="AU2476" s="14"/>
      <c r="AV2476" s="14"/>
      <c r="AW2476" s="14"/>
      <c r="AX2476" s="14"/>
      <c r="AY2476" s="14"/>
      <c r="AZ2476" s="14">
        <f t="shared" ref="AZ2476:AZ2534" si="3894">AT2476+AU2476+AV2476+AW2476+AX2476+AY2476</f>
        <v>0</v>
      </c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>
        <v>0</v>
      </c>
      <c r="BK2476" s="14">
        <v>0</v>
      </c>
    </row>
    <row r="2477" spans="1:63" ht="22.5" x14ac:dyDescent="0.25">
      <c r="A2477" s="4" t="s">
        <v>720</v>
      </c>
      <c r="B2477" s="4" t="s">
        <v>65</v>
      </c>
      <c r="C2477" s="4" t="s">
        <v>14</v>
      </c>
      <c r="D2477" s="107" t="s">
        <v>788</v>
      </c>
      <c r="E2477" s="117">
        <v>6138</v>
      </c>
      <c r="F2477" s="107"/>
      <c r="G2477" s="103" t="s">
        <v>1665</v>
      </c>
      <c r="H2477" s="13" t="s">
        <v>92</v>
      </c>
      <c r="I2477" s="14">
        <v>4170</v>
      </c>
      <c r="J2477" s="14">
        <v>0</v>
      </c>
      <c r="K2477" s="14"/>
      <c r="L2477" s="14"/>
      <c r="M2477" s="14"/>
      <c r="N2477" s="14"/>
      <c r="O2477" s="14"/>
      <c r="P2477" s="14">
        <f t="shared" si="3892"/>
        <v>0</v>
      </c>
      <c r="Q2477" s="14"/>
      <c r="R2477" s="14"/>
      <c r="S2477" s="14"/>
      <c r="T2477" s="14"/>
      <c r="U2477" s="14"/>
      <c r="V2477" s="14"/>
      <c r="W2477" s="14"/>
      <c r="X2477" s="14"/>
      <c r="Y2477" s="14"/>
      <c r="Z2477" s="14">
        <v>0</v>
      </c>
      <c r="AA2477" s="14">
        <v>0</v>
      </c>
      <c r="AB2477" s="14">
        <v>0</v>
      </c>
      <c r="AC2477" s="14"/>
      <c r="AD2477" s="14"/>
      <c r="AE2477" s="14">
        <v>150</v>
      </c>
      <c r="AF2477" s="14"/>
      <c r="AG2477" s="14"/>
      <c r="AH2477" s="14">
        <f t="shared" si="3893"/>
        <v>150</v>
      </c>
      <c r="AI2477" s="14"/>
      <c r="AJ2477" s="14"/>
      <c r="AK2477" s="14">
        <v>150</v>
      </c>
      <c r="AL2477" s="14"/>
      <c r="AM2477" s="14"/>
      <c r="AN2477" s="14"/>
      <c r="AO2477" s="14"/>
      <c r="AP2477" s="14"/>
      <c r="AQ2477" s="14"/>
      <c r="AR2477" s="14">
        <v>150</v>
      </c>
      <c r="AS2477" s="14">
        <v>0</v>
      </c>
      <c r="AT2477" s="14">
        <v>0</v>
      </c>
      <c r="AU2477" s="14"/>
      <c r="AV2477" s="14"/>
      <c r="AW2477" s="14">
        <f>150+150</f>
        <v>300</v>
      </c>
      <c r="AX2477" s="14"/>
      <c r="AY2477" s="14"/>
      <c r="AZ2477" s="14">
        <f t="shared" si="3894"/>
        <v>300</v>
      </c>
      <c r="BA2477" s="14"/>
      <c r="BB2477" s="14"/>
      <c r="BC2477" s="14"/>
      <c r="BD2477" s="14"/>
      <c r="BE2477" s="14"/>
      <c r="BF2477" s="14"/>
      <c r="BG2477" s="14">
        <f>150+150</f>
        <v>300</v>
      </c>
      <c r="BH2477" s="14"/>
      <c r="BI2477" s="14"/>
      <c r="BJ2477" s="14">
        <v>300</v>
      </c>
      <c r="BK2477" s="14">
        <v>0</v>
      </c>
    </row>
    <row r="2478" spans="1:63" x14ac:dyDescent="0.25">
      <c r="A2478" s="1" t="s">
        <v>720</v>
      </c>
      <c r="B2478" s="1" t="s">
        <v>65</v>
      </c>
      <c r="C2478" s="1" t="s">
        <v>14</v>
      </c>
      <c r="D2478" s="110" t="s">
        <v>788</v>
      </c>
      <c r="E2478" s="110" t="s">
        <v>36</v>
      </c>
      <c r="F2478" s="107" t="s">
        <v>0</v>
      </c>
      <c r="G2478" s="13" t="s">
        <v>0</v>
      </c>
      <c r="H2478" s="2" t="s">
        <v>37</v>
      </c>
      <c r="I2478" s="12">
        <f>SUM(I2479:I2481)</f>
        <v>41213</v>
      </c>
      <c r="J2478" s="12">
        <f t="shared" ref="J2478:Y2478" si="3895">SUM(J2479:J2481)</f>
        <v>0</v>
      </c>
      <c r="K2478" s="12">
        <f t="shared" si="3895"/>
        <v>0</v>
      </c>
      <c r="L2478" s="12">
        <f t="shared" si="3895"/>
        <v>0</v>
      </c>
      <c r="M2478" s="12">
        <f t="shared" si="3895"/>
        <v>0</v>
      </c>
      <c r="N2478" s="12">
        <f t="shared" si="3895"/>
        <v>0</v>
      </c>
      <c r="O2478" s="12">
        <f t="shared" si="3895"/>
        <v>0</v>
      </c>
      <c r="P2478" s="12">
        <f t="shared" si="3895"/>
        <v>0</v>
      </c>
      <c r="Q2478" s="12">
        <f t="shared" si="3895"/>
        <v>0</v>
      </c>
      <c r="R2478" s="12">
        <f t="shared" si="3895"/>
        <v>0</v>
      </c>
      <c r="S2478" s="12">
        <f t="shared" si="3895"/>
        <v>0</v>
      </c>
      <c r="T2478" s="12">
        <f t="shared" si="3895"/>
        <v>0</v>
      </c>
      <c r="U2478" s="12">
        <f t="shared" si="3895"/>
        <v>0</v>
      </c>
      <c r="V2478" s="12">
        <f t="shared" si="3895"/>
        <v>0</v>
      </c>
      <c r="W2478" s="12">
        <f t="shared" si="3895"/>
        <v>0</v>
      </c>
      <c r="X2478" s="12">
        <f t="shared" si="3895"/>
        <v>0</v>
      </c>
      <c r="Y2478" s="12">
        <f t="shared" si="3895"/>
        <v>0</v>
      </c>
      <c r="Z2478" s="12">
        <v>0</v>
      </c>
      <c r="AA2478" s="12">
        <v>0</v>
      </c>
      <c r="AB2478" s="12">
        <f t="shared" ref="AB2478:AQ2478" si="3896">SUM(AB2479:AB2481)</f>
        <v>0</v>
      </c>
      <c r="AC2478" s="12">
        <f t="shared" si="3896"/>
        <v>0</v>
      </c>
      <c r="AD2478" s="12">
        <f t="shared" si="3896"/>
        <v>0</v>
      </c>
      <c r="AE2478" s="12">
        <f t="shared" si="3896"/>
        <v>2570</v>
      </c>
      <c r="AF2478" s="12">
        <f t="shared" si="3896"/>
        <v>0</v>
      </c>
      <c r="AG2478" s="12">
        <f t="shared" si="3896"/>
        <v>0</v>
      </c>
      <c r="AH2478" s="12">
        <f t="shared" si="3896"/>
        <v>2570</v>
      </c>
      <c r="AI2478" s="12">
        <f t="shared" si="3896"/>
        <v>0</v>
      </c>
      <c r="AJ2478" s="12">
        <f t="shared" si="3896"/>
        <v>0</v>
      </c>
      <c r="AK2478" s="12">
        <f t="shared" si="3896"/>
        <v>2570</v>
      </c>
      <c r="AL2478" s="12">
        <f t="shared" si="3896"/>
        <v>0</v>
      </c>
      <c r="AM2478" s="12">
        <f t="shared" si="3896"/>
        <v>0</v>
      </c>
      <c r="AN2478" s="12">
        <f t="shared" si="3896"/>
        <v>0</v>
      </c>
      <c r="AO2478" s="12">
        <f t="shared" si="3896"/>
        <v>0</v>
      </c>
      <c r="AP2478" s="12">
        <f t="shared" si="3896"/>
        <v>0</v>
      </c>
      <c r="AQ2478" s="12">
        <f t="shared" si="3896"/>
        <v>0</v>
      </c>
      <c r="AR2478" s="12">
        <v>2570</v>
      </c>
      <c r="AS2478" s="12">
        <v>0</v>
      </c>
      <c r="AT2478" s="12">
        <f t="shared" ref="AT2478:BI2478" si="3897">SUM(AT2479:AT2481)</f>
        <v>0</v>
      </c>
      <c r="AU2478" s="12">
        <f t="shared" si="3897"/>
        <v>0</v>
      </c>
      <c r="AV2478" s="12">
        <f t="shared" si="3897"/>
        <v>0</v>
      </c>
      <c r="AW2478" s="12">
        <f t="shared" si="3897"/>
        <v>17450</v>
      </c>
      <c r="AX2478" s="12">
        <f t="shared" si="3897"/>
        <v>0</v>
      </c>
      <c r="AY2478" s="12">
        <f t="shared" si="3897"/>
        <v>0</v>
      </c>
      <c r="AZ2478" s="12">
        <f t="shared" si="3897"/>
        <v>17450</v>
      </c>
      <c r="BA2478" s="12">
        <f t="shared" si="3897"/>
        <v>0</v>
      </c>
      <c r="BB2478" s="12">
        <f t="shared" si="3897"/>
        <v>0</v>
      </c>
      <c r="BC2478" s="12">
        <f t="shared" si="3897"/>
        <v>0</v>
      </c>
      <c r="BD2478" s="12">
        <f t="shared" si="3897"/>
        <v>9550</v>
      </c>
      <c r="BE2478" s="12">
        <f t="shared" si="3897"/>
        <v>0</v>
      </c>
      <c r="BF2478" s="12">
        <f t="shared" si="3897"/>
        <v>0</v>
      </c>
      <c r="BG2478" s="12">
        <f t="shared" si="3897"/>
        <v>7900</v>
      </c>
      <c r="BH2478" s="12">
        <f t="shared" si="3897"/>
        <v>0</v>
      </c>
      <c r="BI2478" s="12">
        <f t="shared" si="3897"/>
        <v>0</v>
      </c>
      <c r="BJ2478" s="12">
        <v>17450</v>
      </c>
      <c r="BK2478" s="12">
        <v>0</v>
      </c>
    </row>
    <row r="2479" spans="1:63" x14ac:dyDescent="0.25">
      <c r="A2479" s="4" t="s">
        <v>720</v>
      </c>
      <c r="B2479" s="4" t="s">
        <v>65</v>
      </c>
      <c r="C2479" s="4" t="s">
        <v>14</v>
      </c>
      <c r="D2479" s="107" t="s">
        <v>788</v>
      </c>
      <c r="E2479" s="117">
        <v>6139</v>
      </c>
      <c r="F2479" s="107"/>
      <c r="G2479" s="103" t="s">
        <v>1665</v>
      </c>
      <c r="H2479" s="13" t="s">
        <v>37</v>
      </c>
      <c r="I2479" s="14">
        <v>39150</v>
      </c>
      <c r="J2479" s="14">
        <v>0</v>
      </c>
      <c r="K2479" s="14"/>
      <c r="L2479" s="14"/>
      <c r="M2479" s="14"/>
      <c r="N2479" s="14"/>
      <c r="O2479" s="14"/>
      <c r="P2479" s="14">
        <f t="shared" si="3892"/>
        <v>0</v>
      </c>
      <c r="Q2479" s="14"/>
      <c r="R2479" s="14"/>
      <c r="S2479" s="14"/>
      <c r="T2479" s="14"/>
      <c r="U2479" s="14"/>
      <c r="V2479" s="14"/>
      <c r="W2479" s="14"/>
      <c r="X2479" s="14"/>
      <c r="Y2479" s="14"/>
      <c r="Z2479" s="14">
        <v>0</v>
      </c>
      <c r="AA2479" s="14">
        <v>0</v>
      </c>
      <c r="AB2479" s="14">
        <v>0</v>
      </c>
      <c r="AC2479" s="14"/>
      <c r="AD2479" s="14"/>
      <c r="AE2479" s="14">
        <v>2570</v>
      </c>
      <c r="AF2479" s="14"/>
      <c r="AG2479" s="14"/>
      <c r="AH2479" s="14">
        <f t="shared" si="3893"/>
        <v>2570</v>
      </c>
      <c r="AI2479" s="14"/>
      <c r="AJ2479" s="14"/>
      <c r="AK2479" s="14">
        <v>2570</v>
      </c>
      <c r="AL2479" s="14"/>
      <c r="AM2479" s="14"/>
      <c r="AN2479" s="14"/>
      <c r="AO2479" s="14"/>
      <c r="AP2479" s="14"/>
      <c r="AQ2479" s="14"/>
      <c r="AR2479" s="14">
        <v>2570</v>
      </c>
      <c r="AS2479" s="14">
        <v>0</v>
      </c>
      <c r="AT2479" s="14">
        <v>0</v>
      </c>
      <c r="AU2479" s="14"/>
      <c r="AV2479" s="14"/>
      <c r="AW2479" s="14">
        <f>9550+4440+3460</f>
        <v>17450</v>
      </c>
      <c r="AX2479" s="14"/>
      <c r="AY2479" s="14"/>
      <c r="AZ2479" s="14">
        <f t="shared" si="3894"/>
        <v>17450</v>
      </c>
      <c r="BA2479" s="14"/>
      <c r="BB2479" s="14"/>
      <c r="BC2479" s="14"/>
      <c r="BD2479" s="14">
        <v>9550</v>
      </c>
      <c r="BE2479" s="14"/>
      <c r="BF2479" s="14"/>
      <c r="BG2479" s="14">
        <f>4440+3460</f>
        <v>7900</v>
      </c>
      <c r="BH2479" s="14"/>
      <c r="BI2479" s="14"/>
      <c r="BJ2479" s="14">
        <v>17450</v>
      </c>
      <c r="BK2479" s="14">
        <v>0</v>
      </c>
    </row>
    <row r="2480" spans="1:63" ht="22.5" x14ac:dyDescent="0.25">
      <c r="A2480" s="4" t="s">
        <v>720</v>
      </c>
      <c r="B2480" s="4" t="s">
        <v>65</v>
      </c>
      <c r="C2480" s="4" t="s">
        <v>14</v>
      </c>
      <c r="D2480" s="107" t="s">
        <v>788</v>
      </c>
      <c r="E2480" s="117">
        <v>6139</v>
      </c>
      <c r="F2480" s="107" t="s">
        <v>794</v>
      </c>
      <c r="G2480" s="103" t="s">
        <v>1665</v>
      </c>
      <c r="H2480" s="13" t="s">
        <v>39</v>
      </c>
      <c r="I2480" s="14">
        <v>1963</v>
      </c>
      <c r="J2480" s="14">
        <v>0</v>
      </c>
      <c r="K2480" s="14"/>
      <c r="L2480" s="14"/>
      <c r="M2480" s="14"/>
      <c r="N2480" s="14"/>
      <c r="O2480" s="14"/>
      <c r="P2480" s="14">
        <f t="shared" si="3892"/>
        <v>0</v>
      </c>
      <c r="Q2480" s="14"/>
      <c r="R2480" s="14"/>
      <c r="S2480" s="14"/>
      <c r="T2480" s="14"/>
      <c r="U2480" s="14"/>
      <c r="V2480" s="14"/>
      <c r="W2480" s="14"/>
      <c r="X2480" s="14"/>
      <c r="Y2480" s="14"/>
      <c r="Z2480" s="14">
        <v>0</v>
      </c>
      <c r="AA2480" s="14">
        <v>0</v>
      </c>
      <c r="AB2480" s="14">
        <v>0</v>
      </c>
      <c r="AC2480" s="14"/>
      <c r="AD2480" s="14"/>
      <c r="AE2480" s="14"/>
      <c r="AF2480" s="14"/>
      <c r="AG2480" s="14"/>
      <c r="AH2480" s="14">
        <f t="shared" si="3893"/>
        <v>0</v>
      </c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>
        <v>0</v>
      </c>
      <c r="AS2480" s="14">
        <v>0</v>
      </c>
      <c r="AT2480" s="14">
        <v>0</v>
      </c>
      <c r="AU2480" s="14"/>
      <c r="AV2480" s="14"/>
      <c r="AW2480" s="14"/>
      <c r="AX2480" s="14"/>
      <c r="AY2480" s="14"/>
      <c r="AZ2480" s="14">
        <f t="shared" si="3894"/>
        <v>0</v>
      </c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>
        <v>0</v>
      </c>
      <c r="BK2480" s="14">
        <v>0</v>
      </c>
    </row>
    <row r="2481" spans="1:63" ht="33.75" x14ac:dyDescent="0.25">
      <c r="A2481" s="4" t="s">
        <v>720</v>
      </c>
      <c r="B2481" s="4" t="s">
        <v>65</v>
      </c>
      <c r="C2481" s="4" t="s">
        <v>14</v>
      </c>
      <c r="D2481" s="107" t="s">
        <v>788</v>
      </c>
      <c r="E2481" s="117">
        <v>6139</v>
      </c>
      <c r="F2481" s="107" t="s">
        <v>795</v>
      </c>
      <c r="G2481" s="103" t="s">
        <v>1665</v>
      </c>
      <c r="H2481" s="13" t="s">
        <v>40</v>
      </c>
      <c r="I2481" s="14">
        <v>100</v>
      </c>
      <c r="J2481" s="14">
        <v>0</v>
      </c>
      <c r="K2481" s="14"/>
      <c r="L2481" s="14"/>
      <c r="M2481" s="14"/>
      <c r="N2481" s="14"/>
      <c r="O2481" s="14"/>
      <c r="P2481" s="14">
        <f t="shared" si="3892"/>
        <v>0</v>
      </c>
      <c r="Q2481" s="14"/>
      <c r="R2481" s="14"/>
      <c r="S2481" s="14"/>
      <c r="T2481" s="14"/>
      <c r="U2481" s="14"/>
      <c r="V2481" s="14"/>
      <c r="W2481" s="14"/>
      <c r="X2481" s="14"/>
      <c r="Y2481" s="14"/>
      <c r="Z2481" s="14">
        <v>0</v>
      </c>
      <c r="AA2481" s="14">
        <v>0</v>
      </c>
      <c r="AB2481" s="14">
        <v>0</v>
      </c>
      <c r="AC2481" s="14"/>
      <c r="AD2481" s="14"/>
      <c r="AE2481" s="14"/>
      <c r="AF2481" s="14"/>
      <c r="AG2481" s="14"/>
      <c r="AH2481" s="14">
        <f t="shared" si="3893"/>
        <v>0</v>
      </c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>
        <v>0</v>
      </c>
      <c r="AS2481" s="14">
        <v>0</v>
      </c>
      <c r="AT2481" s="14">
        <v>0</v>
      </c>
      <c r="AU2481" s="14"/>
      <c r="AV2481" s="14"/>
      <c r="AW2481" s="14"/>
      <c r="AX2481" s="14"/>
      <c r="AY2481" s="14"/>
      <c r="AZ2481" s="14">
        <f t="shared" si="3894"/>
        <v>0</v>
      </c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>
        <v>0</v>
      </c>
      <c r="BK2481" s="14">
        <v>0</v>
      </c>
    </row>
    <row r="2482" spans="1:63" ht="33.75" x14ac:dyDescent="0.25">
      <c r="A2482" s="1" t="s">
        <v>0</v>
      </c>
      <c r="B2482" s="1" t="s">
        <v>0</v>
      </c>
      <c r="C2482" s="1" t="s">
        <v>0</v>
      </c>
      <c r="D2482" s="106" t="s">
        <v>0</v>
      </c>
      <c r="E2482" s="106" t="s">
        <v>0</v>
      </c>
      <c r="F2482" s="106" t="s">
        <v>0</v>
      </c>
      <c r="G2482" s="2" t="s">
        <v>0</v>
      </c>
      <c r="H2482" s="10" t="s">
        <v>41</v>
      </c>
      <c r="I2482" s="11">
        <f>SUM(I2483)</f>
        <v>200</v>
      </c>
      <c r="J2482" s="11">
        <f t="shared" ref="J2482:Y2483" si="3898">SUM(J2483)</f>
        <v>0</v>
      </c>
      <c r="K2482" s="11">
        <f t="shared" si="3898"/>
        <v>0</v>
      </c>
      <c r="L2482" s="11">
        <f t="shared" si="3898"/>
        <v>0</v>
      </c>
      <c r="M2482" s="11">
        <f t="shared" si="3898"/>
        <v>0</v>
      </c>
      <c r="N2482" s="11">
        <f t="shared" si="3898"/>
        <v>0</v>
      </c>
      <c r="O2482" s="11">
        <f t="shared" si="3898"/>
        <v>0</v>
      </c>
      <c r="P2482" s="11">
        <f t="shared" si="3898"/>
        <v>0</v>
      </c>
      <c r="Q2482" s="11">
        <f t="shared" si="3898"/>
        <v>0</v>
      </c>
      <c r="R2482" s="11">
        <f t="shared" si="3898"/>
        <v>0</v>
      </c>
      <c r="S2482" s="11">
        <f t="shared" si="3898"/>
        <v>0</v>
      </c>
      <c r="T2482" s="11">
        <f t="shared" si="3898"/>
        <v>0</v>
      </c>
      <c r="U2482" s="11">
        <f t="shared" si="3898"/>
        <v>0</v>
      </c>
      <c r="V2482" s="11">
        <f t="shared" si="3898"/>
        <v>0</v>
      </c>
      <c r="W2482" s="11">
        <f t="shared" si="3898"/>
        <v>0</v>
      </c>
      <c r="X2482" s="11">
        <f t="shared" si="3898"/>
        <v>0</v>
      </c>
      <c r="Y2482" s="11">
        <f t="shared" si="3898"/>
        <v>0</v>
      </c>
      <c r="Z2482" s="11">
        <v>0</v>
      </c>
      <c r="AA2482" s="11">
        <v>0</v>
      </c>
      <c r="AB2482" s="11">
        <f t="shared" ref="AB2482:AQ2483" si="3899">SUM(AB2483)</f>
        <v>0</v>
      </c>
      <c r="AC2482" s="11">
        <f t="shared" si="3899"/>
        <v>0</v>
      </c>
      <c r="AD2482" s="11">
        <f t="shared" si="3899"/>
        <v>0</v>
      </c>
      <c r="AE2482" s="11">
        <f t="shared" si="3899"/>
        <v>0</v>
      </c>
      <c r="AF2482" s="11">
        <f t="shared" si="3899"/>
        <v>0</v>
      </c>
      <c r="AG2482" s="11">
        <f t="shared" si="3899"/>
        <v>0</v>
      </c>
      <c r="AH2482" s="11">
        <f t="shared" si="3899"/>
        <v>0</v>
      </c>
      <c r="AI2482" s="11">
        <f t="shared" si="3899"/>
        <v>0</v>
      </c>
      <c r="AJ2482" s="11">
        <f t="shared" si="3899"/>
        <v>0</v>
      </c>
      <c r="AK2482" s="11">
        <f t="shared" si="3899"/>
        <v>0</v>
      </c>
      <c r="AL2482" s="11">
        <f t="shared" si="3899"/>
        <v>0</v>
      </c>
      <c r="AM2482" s="11">
        <f t="shared" si="3899"/>
        <v>0</v>
      </c>
      <c r="AN2482" s="11">
        <f t="shared" si="3899"/>
        <v>0</v>
      </c>
      <c r="AO2482" s="11">
        <f t="shared" si="3899"/>
        <v>0</v>
      </c>
      <c r="AP2482" s="11">
        <f t="shared" si="3899"/>
        <v>0</v>
      </c>
      <c r="AQ2482" s="11">
        <f t="shared" si="3899"/>
        <v>0</v>
      </c>
      <c r="AR2482" s="11">
        <v>0</v>
      </c>
      <c r="AS2482" s="11">
        <v>0</v>
      </c>
      <c r="AT2482" s="11">
        <f t="shared" ref="AT2482:BI2483" si="3900">SUM(AT2483)</f>
        <v>0</v>
      </c>
      <c r="AU2482" s="11">
        <f t="shared" si="3900"/>
        <v>0</v>
      </c>
      <c r="AV2482" s="11">
        <f t="shared" si="3900"/>
        <v>0</v>
      </c>
      <c r="AW2482" s="11">
        <f t="shared" si="3900"/>
        <v>0</v>
      </c>
      <c r="AX2482" s="11">
        <f t="shared" si="3900"/>
        <v>0</v>
      </c>
      <c r="AY2482" s="11">
        <f t="shared" si="3900"/>
        <v>0</v>
      </c>
      <c r="AZ2482" s="11">
        <f t="shared" si="3900"/>
        <v>0</v>
      </c>
      <c r="BA2482" s="11">
        <f t="shared" si="3900"/>
        <v>0</v>
      </c>
      <c r="BB2482" s="11">
        <f t="shared" si="3900"/>
        <v>0</v>
      </c>
      <c r="BC2482" s="11">
        <f t="shared" si="3900"/>
        <v>0</v>
      </c>
      <c r="BD2482" s="11">
        <f t="shared" si="3900"/>
        <v>0</v>
      </c>
      <c r="BE2482" s="11">
        <f t="shared" si="3900"/>
        <v>0</v>
      </c>
      <c r="BF2482" s="11">
        <f t="shared" si="3900"/>
        <v>0</v>
      </c>
      <c r="BG2482" s="11">
        <f t="shared" si="3900"/>
        <v>0</v>
      </c>
      <c r="BH2482" s="11">
        <f t="shared" si="3900"/>
        <v>0</v>
      </c>
      <c r="BI2482" s="11">
        <f t="shared" si="3900"/>
        <v>0</v>
      </c>
      <c r="BJ2482" s="11">
        <v>0</v>
      </c>
      <c r="BK2482" s="11">
        <v>0</v>
      </c>
    </row>
    <row r="2483" spans="1:63" ht="22.5" x14ac:dyDescent="0.25">
      <c r="A2483" s="4" t="s">
        <v>720</v>
      </c>
      <c r="B2483" s="4" t="s">
        <v>65</v>
      </c>
      <c r="C2483" s="4" t="s">
        <v>14</v>
      </c>
      <c r="D2483" s="107" t="s">
        <v>788</v>
      </c>
      <c r="E2483" s="106" t="s">
        <v>42</v>
      </c>
      <c r="F2483" s="106" t="s">
        <v>0</v>
      </c>
      <c r="G2483" s="2" t="s">
        <v>0</v>
      </c>
      <c r="H2483" s="2" t="s">
        <v>43</v>
      </c>
      <c r="I2483" s="12">
        <f>SUM(I2484)</f>
        <v>200</v>
      </c>
      <c r="J2483" s="12">
        <f t="shared" si="3898"/>
        <v>0</v>
      </c>
      <c r="K2483" s="12">
        <f t="shared" ref="K2483:Y2483" si="3901">SUM(K2484)</f>
        <v>0</v>
      </c>
      <c r="L2483" s="12">
        <f t="shared" si="3901"/>
        <v>0</v>
      </c>
      <c r="M2483" s="12">
        <f t="shared" si="3901"/>
        <v>0</v>
      </c>
      <c r="N2483" s="12">
        <f t="shared" si="3901"/>
        <v>0</v>
      </c>
      <c r="O2483" s="12">
        <f t="shared" si="3901"/>
        <v>0</v>
      </c>
      <c r="P2483" s="12">
        <f t="shared" si="3901"/>
        <v>0</v>
      </c>
      <c r="Q2483" s="12">
        <f t="shared" si="3901"/>
        <v>0</v>
      </c>
      <c r="R2483" s="12">
        <f t="shared" si="3901"/>
        <v>0</v>
      </c>
      <c r="S2483" s="12">
        <f t="shared" si="3901"/>
        <v>0</v>
      </c>
      <c r="T2483" s="12">
        <f t="shared" si="3901"/>
        <v>0</v>
      </c>
      <c r="U2483" s="12">
        <f t="shared" si="3901"/>
        <v>0</v>
      </c>
      <c r="V2483" s="12">
        <f t="shared" si="3901"/>
        <v>0</v>
      </c>
      <c r="W2483" s="12">
        <f t="shared" si="3901"/>
        <v>0</v>
      </c>
      <c r="X2483" s="12">
        <f t="shared" si="3901"/>
        <v>0</v>
      </c>
      <c r="Y2483" s="12">
        <f t="shared" si="3901"/>
        <v>0</v>
      </c>
      <c r="Z2483" s="12">
        <v>0</v>
      </c>
      <c r="AA2483" s="12">
        <v>0</v>
      </c>
      <c r="AB2483" s="12">
        <f t="shared" si="3899"/>
        <v>0</v>
      </c>
      <c r="AC2483" s="12">
        <f t="shared" ref="AC2483:AQ2483" si="3902">SUM(AC2484)</f>
        <v>0</v>
      </c>
      <c r="AD2483" s="12">
        <f t="shared" si="3902"/>
        <v>0</v>
      </c>
      <c r="AE2483" s="12">
        <f t="shared" si="3902"/>
        <v>0</v>
      </c>
      <c r="AF2483" s="12">
        <f t="shared" si="3902"/>
        <v>0</v>
      </c>
      <c r="AG2483" s="12">
        <f t="shared" si="3902"/>
        <v>0</v>
      </c>
      <c r="AH2483" s="12">
        <f t="shared" si="3902"/>
        <v>0</v>
      </c>
      <c r="AI2483" s="12">
        <f t="shared" si="3902"/>
        <v>0</v>
      </c>
      <c r="AJ2483" s="12">
        <f t="shared" si="3902"/>
        <v>0</v>
      </c>
      <c r="AK2483" s="12">
        <f t="shared" si="3902"/>
        <v>0</v>
      </c>
      <c r="AL2483" s="12">
        <f t="shared" si="3902"/>
        <v>0</v>
      </c>
      <c r="AM2483" s="12">
        <f t="shared" si="3902"/>
        <v>0</v>
      </c>
      <c r="AN2483" s="12">
        <f t="shared" si="3902"/>
        <v>0</v>
      </c>
      <c r="AO2483" s="12">
        <f t="shared" si="3902"/>
        <v>0</v>
      </c>
      <c r="AP2483" s="12">
        <f t="shared" si="3902"/>
        <v>0</v>
      </c>
      <c r="AQ2483" s="12">
        <f t="shared" si="3902"/>
        <v>0</v>
      </c>
      <c r="AR2483" s="12">
        <v>0</v>
      </c>
      <c r="AS2483" s="12">
        <v>0</v>
      </c>
      <c r="AT2483" s="12">
        <f t="shared" si="3900"/>
        <v>0</v>
      </c>
      <c r="AU2483" s="12">
        <f t="shared" ref="AU2483:BI2483" si="3903">SUM(AU2484)</f>
        <v>0</v>
      </c>
      <c r="AV2483" s="12">
        <f t="shared" si="3903"/>
        <v>0</v>
      </c>
      <c r="AW2483" s="12">
        <f t="shared" si="3903"/>
        <v>0</v>
      </c>
      <c r="AX2483" s="12">
        <f t="shared" si="3903"/>
        <v>0</v>
      </c>
      <c r="AY2483" s="12">
        <f t="shared" si="3903"/>
        <v>0</v>
      </c>
      <c r="AZ2483" s="12">
        <f t="shared" si="3903"/>
        <v>0</v>
      </c>
      <c r="BA2483" s="12">
        <f t="shared" si="3903"/>
        <v>0</v>
      </c>
      <c r="BB2483" s="12">
        <f t="shared" si="3903"/>
        <v>0</v>
      </c>
      <c r="BC2483" s="12">
        <f t="shared" si="3903"/>
        <v>0</v>
      </c>
      <c r="BD2483" s="12">
        <f t="shared" si="3903"/>
        <v>0</v>
      </c>
      <c r="BE2483" s="12">
        <f t="shared" si="3903"/>
        <v>0</v>
      </c>
      <c r="BF2483" s="12">
        <f t="shared" si="3903"/>
        <v>0</v>
      </c>
      <c r="BG2483" s="12">
        <f t="shared" si="3903"/>
        <v>0</v>
      </c>
      <c r="BH2483" s="12">
        <f t="shared" si="3903"/>
        <v>0</v>
      </c>
      <c r="BI2483" s="12">
        <f t="shared" si="3903"/>
        <v>0</v>
      </c>
      <c r="BJ2483" s="12">
        <v>0</v>
      </c>
      <c r="BK2483" s="12">
        <v>0</v>
      </c>
    </row>
    <row r="2484" spans="1:63" x14ac:dyDescent="0.25">
      <c r="A2484" s="4" t="s">
        <v>720</v>
      </c>
      <c r="B2484" s="4" t="s">
        <v>65</v>
      </c>
      <c r="C2484" s="4" t="s">
        <v>14</v>
      </c>
      <c r="D2484" s="107" t="s">
        <v>788</v>
      </c>
      <c r="E2484" s="117">
        <v>6148</v>
      </c>
      <c r="F2484" s="107"/>
      <c r="G2484" s="103" t="s">
        <v>1665</v>
      </c>
      <c r="H2484" s="13" t="s">
        <v>47</v>
      </c>
      <c r="I2484" s="14">
        <v>200</v>
      </c>
      <c r="J2484" s="14">
        <v>0</v>
      </c>
      <c r="K2484" s="14"/>
      <c r="L2484" s="14"/>
      <c r="M2484" s="14"/>
      <c r="N2484" s="14"/>
      <c r="O2484" s="14"/>
      <c r="P2484" s="14">
        <f t="shared" si="3892"/>
        <v>0</v>
      </c>
      <c r="Q2484" s="14"/>
      <c r="R2484" s="14"/>
      <c r="S2484" s="14"/>
      <c r="T2484" s="14"/>
      <c r="U2484" s="14"/>
      <c r="V2484" s="14"/>
      <c r="W2484" s="14"/>
      <c r="X2484" s="14"/>
      <c r="Y2484" s="14"/>
      <c r="Z2484" s="14">
        <v>0</v>
      </c>
      <c r="AA2484" s="14">
        <v>0</v>
      </c>
      <c r="AB2484" s="14">
        <v>0</v>
      </c>
      <c r="AC2484" s="14"/>
      <c r="AD2484" s="14"/>
      <c r="AE2484" s="14"/>
      <c r="AF2484" s="14"/>
      <c r="AG2484" s="14"/>
      <c r="AH2484" s="14">
        <f t="shared" si="3893"/>
        <v>0</v>
      </c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>
        <v>0</v>
      </c>
      <c r="AS2484" s="14">
        <v>0</v>
      </c>
      <c r="AT2484" s="14">
        <v>0</v>
      </c>
      <c r="AU2484" s="14"/>
      <c r="AV2484" s="14"/>
      <c r="AW2484" s="14"/>
      <c r="AX2484" s="14"/>
      <c r="AY2484" s="14"/>
      <c r="AZ2484" s="14">
        <f t="shared" si="3894"/>
        <v>0</v>
      </c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>
        <v>0</v>
      </c>
      <c r="BK2484" s="14">
        <v>0</v>
      </c>
    </row>
    <row r="2485" spans="1:63" ht="33.75" x14ac:dyDescent="0.25">
      <c r="A2485" s="1" t="s">
        <v>0</v>
      </c>
      <c r="B2485" s="1" t="s">
        <v>0</v>
      </c>
      <c r="C2485" s="1" t="s">
        <v>0</v>
      </c>
      <c r="D2485" s="106" t="s">
        <v>0</v>
      </c>
      <c r="E2485" s="106" t="s">
        <v>0</v>
      </c>
      <c r="F2485" s="106" t="s">
        <v>0</v>
      </c>
      <c r="G2485" s="2" t="s">
        <v>0</v>
      </c>
      <c r="H2485" s="10" t="s">
        <v>49</v>
      </c>
      <c r="I2485" s="11"/>
      <c r="J2485" s="11">
        <f t="shared" ref="J2485:Y2485" si="3904">SUM(J2486)</f>
        <v>0</v>
      </c>
      <c r="K2485" s="11">
        <f t="shared" si="3904"/>
        <v>0</v>
      </c>
      <c r="L2485" s="11">
        <f t="shared" si="3904"/>
        <v>0</v>
      </c>
      <c r="M2485" s="11">
        <f t="shared" si="3904"/>
        <v>0</v>
      </c>
      <c r="N2485" s="11">
        <f t="shared" si="3904"/>
        <v>0</v>
      </c>
      <c r="O2485" s="11">
        <f t="shared" si="3904"/>
        <v>0</v>
      </c>
      <c r="P2485" s="11">
        <f t="shared" si="3904"/>
        <v>0</v>
      </c>
      <c r="Q2485" s="11">
        <f t="shared" si="3904"/>
        <v>0</v>
      </c>
      <c r="R2485" s="11">
        <f t="shared" si="3904"/>
        <v>0</v>
      </c>
      <c r="S2485" s="11">
        <f t="shared" si="3904"/>
        <v>0</v>
      </c>
      <c r="T2485" s="11">
        <f t="shared" si="3904"/>
        <v>0</v>
      </c>
      <c r="U2485" s="11">
        <f t="shared" si="3904"/>
        <v>0</v>
      </c>
      <c r="V2485" s="11">
        <f t="shared" si="3904"/>
        <v>0</v>
      </c>
      <c r="W2485" s="11">
        <f t="shared" si="3904"/>
        <v>0</v>
      </c>
      <c r="X2485" s="11">
        <f t="shared" si="3904"/>
        <v>0</v>
      </c>
      <c r="Y2485" s="11">
        <f t="shared" si="3904"/>
        <v>0</v>
      </c>
      <c r="Z2485" s="11">
        <v>0</v>
      </c>
      <c r="AA2485" s="11">
        <v>0</v>
      </c>
      <c r="AB2485" s="11">
        <f t="shared" ref="AB2485:AQ2485" si="3905">SUM(AB2486)</f>
        <v>0</v>
      </c>
      <c r="AC2485" s="11">
        <f t="shared" si="3905"/>
        <v>0</v>
      </c>
      <c r="AD2485" s="11">
        <f t="shared" si="3905"/>
        <v>0</v>
      </c>
      <c r="AE2485" s="11">
        <f t="shared" si="3905"/>
        <v>0</v>
      </c>
      <c r="AF2485" s="11">
        <f t="shared" si="3905"/>
        <v>0</v>
      </c>
      <c r="AG2485" s="11">
        <f t="shared" si="3905"/>
        <v>0</v>
      </c>
      <c r="AH2485" s="11">
        <f t="shared" si="3905"/>
        <v>0</v>
      </c>
      <c r="AI2485" s="11">
        <f t="shared" si="3905"/>
        <v>0</v>
      </c>
      <c r="AJ2485" s="11">
        <f t="shared" si="3905"/>
        <v>0</v>
      </c>
      <c r="AK2485" s="11">
        <f t="shared" si="3905"/>
        <v>0</v>
      </c>
      <c r="AL2485" s="11">
        <f t="shared" si="3905"/>
        <v>0</v>
      </c>
      <c r="AM2485" s="11">
        <f t="shared" si="3905"/>
        <v>0</v>
      </c>
      <c r="AN2485" s="11">
        <f t="shared" si="3905"/>
        <v>0</v>
      </c>
      <c r="AO2485" s="11">
        <f t="shared" si="3905"/>
        <v>0</v>
      </c>
      <c r="AP2485" s="11">
        <f t="shared" si="3905"/>
        <v>0</v>
      </c>
      <c r="AQ2485" s="11">
        <f t="shared" si="3905"/>
        <v>0</v>
      </c>
      <c r="AR2485" s="11">
        <v>0</v>
      </c>
      <c r="AS2485" s="11">
        <v>0</v>
      </c>
      <c r="AT2485" s="11">
        <f t="shared" ref="AT2485:BI2485" si="3906">SUM(AT2486)</f>
        <v>0</v>
      </c>
      <c r="AU2485" s="11">
        <f t="shared" si="3906"/>
        <v>0</v>
      </c>
      <c r="AV2485" s="11">
        <f t="shared" si="3906"/>
        <v>0</v>
      </c>
      <c r="AW2485" s="11">
        <f t="shared" si="3906"/>
        <v>0</v>
      </c>
      <c r="AX2485" s="11">
        <f t="shared" si="3906"/>
        <v>0</v>
      </c>
      <c r="AY2485" s="11">
        <f t="shared" si="3906"/>
        <v>0</v>
      </c>
      <c r="AZ2485" s="11">
        <f t="shared" si="3906"/>
        <v>0</v>
      </c>
      <c r="BA2485" s="11">
        <f t="shared" si="3906"/>
        <v>0</v>
      </c>
      <c r="BB2485" s="11">
        <f t="shared" si="3906"/>
        <v>0</v>
      </c>
      <c r="BC2485" s="11">
        <f t="shared" si="3906"/>
        <v>0</v>
      </c>
      <c r="BD2485" s="11">
        <f t="shared" si="3906"/>
        <v>0</v>
      </c>
      <c r="BE2485" s="11">
        <f t="shared" si="3906"/>
        <v>0</v>
      </c>
      <c r="BF2485" s="11">
        <f t="shared" si="3906"/>
        <v>0</v>
      </c>
      <c r="BG2485" s="11">
        <f t="shared" si="3906"/>
        <v>0</v>
      </c>
      <c r="BH2485" s="11">
        <f t="shared" si="3906"/>
        <v>0</v>
      </c>
      <c r="BI2485" s="11">
        <f t="shared" si="3906"/>
        <v>0</v>
      </c>
      <c r="BJ2485" s="11">
        <v>0</v>
      </c>
      <c r="BK2485" s="11">
        <v>0</v>
      </c>
    </row>
    <row r="2486" spans="1:63" x14ac:dyDescent="0.25">
      <c r="A2486" s="4" t="s">
        <v>720</v>
      </c>
      <c r="B2486" s="4" t="s">
        <v>65</v>
      </c>
      <c r="C2486" s="4" t="s">
        <v>14</v>
      </c>
      <c r="D2486" s="107" t="s">
        <v>788</v>
      </c>
      <c r="E2486" s="106" t="s">
        <v>50</v>
      </c>
      <c r="F2486" s="106" t="s">
        <v>0</v>
      </c>
      <c r="G2486" s="2" t="s">
        <v>0</v>
      </c>
      <c r="H2486" s="2" t="s">
        <v>51</v>
      </c>
      <c r="I2486" s="12"/>
      <c r="J2486" s="12">
        <f t="shared" ref="J2486:Y2486" si="3907">SUM(J2487:J2488)</f>
        <v>0</v>
      </c>
      <c r="K2486" s="12">
        <f t="shared" si="3907"/>
        <v>0</v>
      </c>
      <c r="L2486" s="12">
        <f t="shared" si="3907"/>
        <v>0</v>
      </c>
      <c r="M2486" s="12">
        <f t="shared" si="3907"/>
        <v>0</v>
      </c>
      <c r="N2486" s="12">
        <f t="shared" si="3907"/>
        <v>0</v>
      </c>
      <c r="O2486" s="12">
        <f t="shared" si="3907"/>
        <v>0</v>
      </c>
      <c r="P2486" s="12">
        <f t="shared" ref="P2486" si="3908">SUM(P2487:P2488)</f>
        <v>0</v>
      </c>
      <c r="Q2486" s="12">
        <f t="shared" si="3907"/>
        <v>0</v>
      </c>
      <c r="R2486" s="12">
        <f t="shared" si="3907"/>
        <v>0</v>
      </c>
      <c r="S2486" s="12">
        <f t="shared" si="3907"/>
        <v>0</v>
      </c>
      <c r="T2486" s="12">
        <f t="shared" si="3907"/>
        <v>0</v>
      </c>
      <c r="U2486" s="12">
        <f t="shared" si="3907"/>
        <v>0</v>
      </c>
      <c r="V2486" s="12">
        <f t="shared" si="3907"/>
        <v>0</v>
      </c>
      <c r="W2486" s="12">
        <f t="shared" si="3907"/>
        <v>0</v>
      </c>
      <c r="X2486" s="12">
        <f t="shared" si="3907"/>
        <v>0</v>
      </c>
      <c r="Y2486" s="12">
        <f t="shared" si="3907"/>
        <v>0</v>
      </c>
      <c r="Z2486" s="12">
        <v>0</v>
      </c>
      <c r="AA2486" s="12">
        <v>0</v>
      </c>
      <c r="AB2486" s="12">
        <f t="shared" ref="AB2486:AQ2486" si="3909">SUM(AB2487:AB2488)</f>
        <v>0</v>
      </c>
      <c r="AC2486" s="12">
        <f t="shared" si="3909"/>
        <v>0</v>
      </c>
      <c r="AD2486" s="12">
        <f t="shared" si="3909"/>
        <v>0</v>
      </c>
      <c r="AE2486" s="12">
        <f t="shared" si="3909"/>
        <v>0</v>
      </c>
      <c r="AF2486" s="12">
        <f t="shared" si="3909"/>
        <v>0</v>
      </c>
      <c r="AG2486" s="12">
        <f t="shared" si="3909"/>
        <v>0</v>
      </c>
      <c r="AH2486" s="12">
        <f t="shared" ref="AH2486" si="3910">SUM(AH2487:AH2488)</f>
        <v>0</v>
      </c>
      <c r="AI2486" s="12">
        <f t="shared" si="3909"/>
        <v>0</v>
      </c>
      <c r="AJ2486" s="12">
        <f t="shared" si="3909"/>
        <v>0</v>
      </c>
      <c r="AK2486" s="12">
        <f t="shared" si="3909"/>
        <v>0</v>
      </c>
      <c r="AL2486" s="12">
        <f t="shared" si="3909"/>
        <v>0</v>
      </c>
      <c r="AM2486" s="12">
        <f t="shared" si="3909"/>
        <v>0</v>
      </c>
      <c r="AN2486" s="12">
        <f t="shared" si="3909"/>
        <v>0</v>
      </c>
      <c r="AO2486" s="12">
        <f t="shared" si="3909"/>
        <v>0</v>
      </c>
      <c r="AP2486" s="12">
        <f t="shared" si="3909"/>
        <v>0</v>
      </c>
      <c r="AQ2486" s="12">
        <f t="shared" si="3909"/>
        <v>0</v>
      </c>
      <c r="AR2486" s="12">
        <v>0</v>
      </c>
      <c r="AS2486" s="12">
        <v>0</v>
      </c>
      <c r="AT2486" s="12">
        <f t="shared" ref="AT2486:BI2486" si="3911">SUM(AT2487:AT2488)</f>
        <v>0</v>
      </c>
      <c r="AU2486" s="12">
        <f t="shared" si="3911"/>
        <v>0</v>
      </c>
      <c r="AV2486" s="12">
        <f t="shared" si="3911"/>
        <v>0</v>
      </c>
      <c r="AW2486" s="12">
        <f t="shared" si="3911"/>
        <v>0</v>
      </c>
      <c r="AX2486" s="12">
        <f t="shared" si="3911"/>
        <v>0</v>
      </c>
      <c r="AY2486" s="12">
        <f t="shared" si="3911"/>
        <v>0</v>
      </c>
      <c r="AZ2486" s="12">
        <f t="shared" ref="AZ2486" si="3912">SUM(AZ2487:AZ2488)</f>
        <v>0</v>
      </c>
      <c r="BA2486" s="12">
        <f t="shared" si="3911"/>
        <v>0</v>
      </c>
      <c r="BB2486" s="12">
        <f t="shared" si="3911"/>
        <v>0</v>
      </c>
      <c r="BC2486" s="12">
        <f t="shared" si="3911"/>
        <v>0</v>
      </c>
      <c r="BD2486" s="12">
        <f t="shared" si="3911"/>
        <v>0</v>
      </c>
      <c r="BE2486" s="12">
        <f t="shared" si="3911"/>
        <v>0</v>
      </c>
      <c r="BF2486" s="12">
        <f t="shared" si="3911"/>
        <v>0</v>
      </c>
      <c r="BG2486" s="12">
        <f t="shared" si="3911"/>
        <v>0</v>
      </c>
      <c r="BH2486" s="12">
        <f t="shared" si="3911"/>
        <v>0</v>
      </c>
      <c r="BI2486" s="12">
        <f t="shared" si="3911"/>
        <v>0</v>
      </c>
      <c r="BJ2486" s="12">
        <v>0</v>
      </c>
      <c r="BK2486" s="12">
        <v>0</v>
      </c>
    </row>
    <row r="2487" spans="1:63" x14ac:dyDescent="0.25">
      <c r="A2487" s="4" t="s">
        <v>720</v>
      </c>
      <c r="B2487" s="4" t="s">
        <v>65</v>
      </c>
      <c r="C2487" s="4" t="s">
        <v>14</v>
      </c>
      <c r="D2487" s="107" t="s">
        <v>788</v>
      </c>
      <c r="E2487" s="117">
        <v>8213</v>
      </c>
      <c r="F2487" s="107"/>
      <c r="G2487" s="103" t="s">
        <v>1665</v>
      </c>
      <c r="H2487" s="13" t="s">
        <v>53</v>
      </c>
      <c r="I2487" s="14"/>
      <c r="J2487" s="14">
        <v>0</v>
      </c>
      <c r="K2487" s="14"/>
      <c r="L2487" s="14"/>
      <c r="M2487" s="14"/>
      <c r="N2487" s="14"/>
      <c r="O2487" s="14"/>
      <c r="P2487" s="14">
        <f t="shared" si="3892"/>
        <v>0</v>
      </c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v>0</v>
      </c>
      <c r="AA2487" s="14">
        <v>0</v>
      </c>
      <c r="AB2487" s="14"/>
      <c r="AC2487" s="14"/>
      <c r="AD2487" s="14"/>
      <c r="AE2487" s="14"/>
      <c r="AF2487" s="14"/>
      <c r="AG2487" s="14"/>
      <c r="AH2487" s="14">
        <f t="shared" si="3893"/>
        <v>0</v>
      </c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>
        <v>0</v>
      </c>
      <c r="AS2487" s="14">
        <v>0</v>
      </c>
      <c r="AT2487" s="14"/>
      <c r="AU2487" s="14"/>
      <c r="AV2487" s="14"/>
      <c r="AW2487" s="14"/>
      <c r="AX2487" s="14"/>
      <c r="AY2487" s="14"/>
      <c r="AZ2487" s="14">
        <f t="shared" si="3894"/>
        <v>0</v>
      </c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>
        <v>0</v>
      </c>
      <c r="BK2487" s="14">
        <v>0</v>
      </c>
    </row>
    <row r="2488" spans="1:63" x14ac:dyDescent="0.25">
      <c r="A2488" s="4" t="s">
        <v>720</v>
      </c>
      <c r="B2488" s="4" t="s">
        <v>65</v>
      </c>
      <c r="C2488" s="4" t="s">
        <v>14</v>
      </c>
      <c r="D2488" s="107" t="s">
        <v>788</v>
      </c>
      <c r="E2488" s="117">
        <v>8216</v>
      </c>
      <c r="F2488" s="107"/>
      <c r="G2488" s="103" t="s">
        <v>1665</v>
      </c>
      <c r="H2488" s="13" t="s">
        <v>110</v>
      </c>
      <c r="I2488" s="14"/>
      <c r="J2488" s="14">
        <v>0</v>
      </c>
      <c r="K2488" s="14"/>
      <c r="L2488" s="14"/>
      <c r="M2488" s="14"/>
      <c r="N2488" s="14"/>
      <c r="O2488" s="14"/>
      <c r="P2488" s="14">
        <f t="shared" si="3892"/>
        <v>0</v>
      </c>
      <c r="Q2488" s="14"/>
      <c r="R2488" s="14"/>
      <c r="S2488" s="14"/>
      <c r="T2488" s="14"/>
      <c r="U2488" s="14"/>
      <c r="V2488" s="14"/>
      <c r="W2488" s="14"/>
      <c r="X2488" s="14"/>
      <c r="Y2488" s="14"/>
      <c r="Z2488" s="14">
        <v>0</v>
      </c>
      <c r="AA2488" s="14">
        <v>0</v>
      </c>
      <c r="AB2488" s="14"/>
      <c r="AC2488" s="14"/>
      <c r="AD2488" s="14"/>
      <c r="AE2488" s="14"/>
      <c r="AF2488" s="14"/>
      <c r="AG2488" s="14"/>
      <c r="AH2488" s="14">
        <f t="shared" si="3893"/>
        <v>0</v>
      </c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>
        <v>0</v>
      </c>
      <c r="AS2488" s="14">
        <v>0</v>
      </c>
      <c r="AT2488" s="14"/>
      <c r="AU2488" s="14"/>
      <c r="AV2488" s="14"/>
      <c r="AW2488" s="14"/>
      <c r="AX2488" s="14"/>
      <c r="AY2488" s="14"/>
      <c r="AZ2488" s="14">
        <f t="shared" si="3894"/>
        <v>0</v>
      </c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>
        <v>0</v>
      </c>
      <c r="BK2488" s="14">
        <v>0</v>
      </c>
    </row>
    <row r="2489" spans="1:63" ht="22.5" x14ac:dyDescent="0.25">
      <c r="A2489" s="13" t="s">
        <v>0</v>
      </c>
      <c r="B2489" s="13" t="s">
        <v>0</v>
      </c>
      <c r="C2489" s="13" t="s">
        <v>0</v>
      </c>
      <c r="D2489" s="103" t="s">
        <v>0</v>
      </c>
      <c r="E2489" s="103" t="s">
        <v>0</v>
      </c>
      <c r="F2489" s="103" t="s">
        <v>0</v>
      </c>
      <c r="G2489" s="13" t="s">
        <v>0</v>
      </c>
      <c r="H2489" s="10" t="s">
        <v>796</v>
      </c>
      <c r="I2489" s="11">
        <f>SUM(I2482,I2459)</f>
        <v>902216</v>
      </c>
      <c r="J2489" s="11">
        <f t="shared" ref="J2489:Y2489" si="3913">SUM(J2482,J2459,J2485)</f>
        <v>0</v>
      </c>
      <c r="K2489" s="11">
        <f t="shared" si="3913"/>
        <v>0</v>
      </c>
      <c r="L2489" s="11">
        <f t="shared" si="3913"/>
        <v>0</v>
      </c>
      <c r="M2489" s="11">
        <f t="shared" si="3913"/>
        <v>0</v>
      </c>
      <c r="N2489" s="11">
        <f t="shared" si="3913"/>
        <v>0</v>
      </c>
      <c r="O2489" s="11">
        <f t="shared" si="3913"/>
        <v>0</v>
      </c>
      <c r="P2489" s="11">
        <f t="shared" si="3913"/>
        <v>0</v>
      </c>
      <c r="Q2489" s="11">
        <f t="shared" si="3913"/>
        <v>0</v>
      </c>
      <c r="R2489" s="11">
        <f t="shared" si="3913"/>
        <v>0</v>
      </c>
      <c r="S2489" s="11">
        <f t="shared" si="3913"/>
        <v>0</v>
      </c>
      <c r="T2489" s="11">
        <f t="shared" si="3913"/>
        <v>0</v>
      </c>
      <c r="U2489" s="11">
        <f t="shared" si="3913"/>
        <v>0</v>
      </c>
      <c r="V2489" s="11">
        <f t="shared" si="3913"/>
        <v>0</v>
      </c>
      <c r="W2489" s="11">
        <f t="shared" si="3913"/>
        <v>0</v>
      </c>
      <c r="X2489" s="11">
        <f t="shared" si="3913"/>
        <v>0</v>
      </c>
      <c r="Y2489" s="11">
        <f t="shared" si="3913"/>
        <v>0</v>
      </c>
      <c r="Z2489" s="11">
        <v>0</v>
      </c>
      <c r="AA2489" s="11">
        <v>0</v>
      </c>
      <c r="AB2489" s="11">
        <f t="shared" ref="AB2489:AQ2489" si="3914">SUM(AB2482,AB2459,AB2485)</f>
        <v>0</v>
      </c>
      <c r="AC2489" s="11">
        <f t="shared" si="3914"/>
        <v>0</v>
      </c>
      <c r="AD2489" s="11">
        <f t="shared" si="3914"/>
        <v>0</v>
      </c>
      <c r="AE2489" s="11">
        <f t="shared" si="3914"/>
        <v>5000</v>
      </c>
      <c r="AF2489" s="11">
        <f t="shared" si="3914"/>
        <v>0</v>
      </c>
      <c r="AG2489" s="11">
        <f t="shared" si="3914"/>
        <v>0</v>
      </c>
      <c r="AH2489" s="11">
        <f t="shared" si="3914"/>
        <v>5000</v>
      </c>
      <c r="AI2489" s="11">
        <f t="shared" si="3914"/>
        <v>0</v>
      </c>
      <c r="AJ2489" s="11">
        <f t="shared" si="3914"/>
        <v>0</v>
      </c>
      <c r="AK2489" s="11">
        <f t="shared" si="3914"/>
        <v>5000</v>
      </c>
      <c r="AL2489" s="11">
        <f t="shared" si="3914"/>
        <v>0</v>
      </c>
      <c r="AM2489" s="11">
        <f t="shared" si="3914"/>
        <v>0</v>
      </c>
      <c r="AN2489" s="11">
        <f t="shared" si="3914"/>
        <v>0</v>
      </c>
      <c r="AO2489" s="11">
        <f t="shared" si="3914"/>
        <v>0</v>
      </c>
      <c r="AP2489" s="11">
        <f t="shared" si="3914"/>
        <v>0</v>
      </c>
      <c r="AQ2489" s="11">
        <f t="shared" si="3914"/>
        <v>0</v>
      </c>
      <c r="AR2489" s="11">
        <v>5000</v>
      </c>
      <c r="AS2489" s="11">
        <v>0</v>
      </c>
      <c r="AT2489" s="11">
        <f t="shared" ref="AT2489:BI2489" si="3915">SUM(AT2482,AT2459,AT2485)</f>
        <v>0</v>
      </c>
      <c r="AU2489" s="11">
        <f t="shared" si="3915"/>
        <v>0</v>
      </c>
      <c r="AV2489" s="11">
        <f t="shared" si="3915"/>
        <v>0</v>
      </c>
      <c r="AW2489" s="11">
        <f t="shared" si="3915"/>
        <v>35000</v>
      </c>
      <c r="AX2489" s="11">
        <f t="shared" si="3915"/>
        <v>0</v>
      </c>
      <c r="AY2489" s="11">
        <f t="shared" si="3915"/>
        <v>0</v>
      </c>
      <c r="AZ2489" s="11">
        <f t="shared" si="3915"/>
        <v>35000</v>
      </c>
      <c r="BA2489" s="11">
        <f t="shared" si="3915"/>
        <v>0</v>
      </c>
      <c r="BB2489" s="11">
        <f t="shared" si="3915"/>
        <v>0</v>
      </c>
      <c r="BC2489" s="11">
        <f t="shared" si="3915"/>
        <v>0</v>
      </c>
      <c r="BD2489" s="11">
        <f t="shared" si="3915"/>
        <v>15000</v>
      </c>
      <c r="BE2489" s="11">
        <f t="shared" si="3915"/>
        <v>0</v>
      </c>
      <c r="BF2489" s="11">
        <f t="shared" si="3915"/>
        <v>0</v>
      </c>
      <c r="BG2489" s="11">
        <f t="shared" si="3915"/>
        <v>20000</v>
      </c>
      <c r="BH2489" s="11">
        <f t="shared" si="3915"/>
        <v>0</v>
      </c>
      <c r="BI2489" s="11">
        <f t="shared" si="3915"/>
        <v>0</v>
      </c>
      <c r="BJ2489" s="11">
        <v>35000</v>
      </c>
      <c r="BK2489" s="11">
        <v>0</v>
      </c>
    </row>
    <row r="2490" spans="1:63" ht="15.75" thickBot="1" x14ac:dyDescent="0.3">
      <c r="A2490" s="13" t="s">
        <v>0</v>
      </c>
      <c r="B2490" s="13" t="s">
        <v>0</v>
      </c>
      <c r="C2490" s="13" t="s">
        <v>0</v>
      </c>
      <c r="D2490" s="103" t="s">
        <v>0</v>
      </c>
      <c r="E2490" s="103" t="s">
        <v>0</v>
      </c>
      <c r="F2490" s="103" t="s">
        <v>0</v>
      </c>
      <c r="G2490" s="13" t="s">
        <v>0</v>
      </c>
      <c r="H2490" s="2" t="s">
        <v>55</v>
      </c>
      <c r="I2490" s="12">
        <v>31</v>
      </c>
      <c r="J2490" s="13" t="s">
        <v>0</v>
      </c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>
        <v>0</v>
      </c>
      <c r="AA2490" s="13"/>
      <c r="AB2490" s="13" t="s">
        <v>0</v>
      </c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>
        <v>0</v>
      </c>
      <c r="AS2490" s="13"/>
      <c r="AT2490" s="13" t="s">
        <v>0</v>
      </c>
      <c r="AU2490" s="13"/>
      <c r="AV2490" s="13"/>
      <c r="AW2490" s="13"/>
      <c r="AX2490" s="13"/>
      <c r="AY2490" s="13"/>
      <c r="AZ2490" s="13"/>
      <c r="BA2490" s="13"/>
      <c r="BB2490" s="13"/>
      <c r="BC2490" s="13"/>
      <c r="BD2490" s="13"/>
      <c r="BE2490" s="13"/>
      <c r="BF2490" s="13"/>
      <c r="BG2490" s="13"/>
      <c r="BH2490" s="13"/>
      <c r="BI2490" s="13"/>
      <c r="BJ2490" s="13">
        <v>0</v>
      </c>
      <c r="BK2490" s="13"/>
    </row>
    <row r="2491" spans="1:63" ht="69.75" customHeight="1" thickBot="1" x14ac:dyDescent="0.3">
      <c r="A2491" s="148" t="s">
        <v>0</v>
      </c>
      <c r="B2491" s="148" t="s">
        <v>0</v>
      </c>
      <c r="C2491" s="148" t="s">
        <v>0</v>
      </c>
      <c r="D2491" s="151" t="s">
        <v>0</v>
      </c>
      <c r="E2491" s="151" t="s">
        <v>0</v>
      </c>
      <c r="F2491" s="151" t="s">
        <v>0</v>
      </c>
      <c r="G2491" s="154" t="s">
        <v>0</v>
      </c>
      <c r="H2491" s="5" t="s">
        <v>56</v>
      </c>
      <c r="I2491" s="5" t="s">
        <v>9</v>
      </c>
      <c r="J2491" s="94" t="s">
        <v>10</v>
      </c>
      <c r="K2491" s="94" t="s">
        <v>1602</v>
      </c>
      <c r="L2491" s="94" t="s">
        <v>1535</v>
      </c>
      <c r="M2491" s="94" t="s">
        <v>1591</v>
      </c>
      <c r="N2491" s="94" t="s">
        <v>1592</v>
      </c>
      <c r="O2491" s="94" t="s">
        <v>1593</v>
      </c>
      <c r="P2491" s="94" t="s">
        <v>1606</v>
      </c>
      <c r="Q2491" s="94" t="s">
        <v>1603</v>
      </c>
      <c r="R2491" s="94" t="s">
        <v>1594</v>
      </c>
      <c r="S2491" s="94" t="s">
        <v>1595</v>
      </c>
      <c r="T2491" s="94" t="s">
        <v>1596</v>
      </c>
      <c r="U2491" s="94" t="s">
        <v>1597</v>
      </c>
      <c r="V2491" s="94" t="s">
        <v>1598</v>
      </c>
      <c r="W2491" s="94" t="s">
        <v>1599</v>
      </c>
      <c r="X2491" s="94" t="s">
        <v>1604</v>
      </c>
      <c r="Y2491" s="94" t="s">
        <v>1605</v>
      </c>
      <c r="Z2491" s="94" t="s">
        <v>1600</v>
      </c>
      <c r="AA2491" s="94" t="s">
        <v>1601</v>
      </c>
      <c r="AB2491" s="95" t="s">
        <v>11</v>
      </c>
      <c r="AC2491" s="95" t="s">
        <v>1602</v>
      </c>
      <c r="AD2491" s="95" t="s">
        <v>1535</v>
      </c>
      <c r="AE2491" s="95" t="s">
        <v>1591</v>
      </c>
      <c r="AF2491" s="95" t="s">
        <v>1592</v>
      </c>
      <c r="AG2491" s="95" t="s">
        <v>1593</v>
      </c>
      <c r="AH2491" s="95" t="s">
        <v>1607</v>
      </c>
      <c r="AI2491" s="95" t="s">
        <v>1603</v>
      </c>
      <c r="AJ2491" s="95" t="s">
        <v>1594</v>
      </c>
      <c r="AK2491" s="95" t="s">
        <v>1595</v>
      </c>
      <c r="AL2491" s="95" t="s">
        <v>1596</v>
      </c>
      <c r="AM2491" s="95" t="s">
        <v>1597</v>
      </c>
      <c r="AN2491" s="95" t="s">
        <v>1598</v>
      </c>
      <c r="AO2491" s="95" t="s">
        <v>1599</v>
      </c>
      <c r="AP2491" s="95" t="s">
        <v>1604</v>
      </c>
      <c r="AQ2491" s="95" t="s">
        <v>1605</v>
      </c>
      <c r="AR2491" s="95" t="s">
        <v>1600</v>
      </c>
      <c r="AS2491" s="95" t="s">
        <v>1601</v>
      </c>
      <c r="AT2491" s="96" t="s">
        <v>12</v>
      </c>
      <c r="AU2491" s="96" t="s">
        <v>1602</v>
      </c>
      <c r="AV2491" s="96" t="s">
        <v>1535</v>
      </c>
      <c r="AW2491" s="96" t="s">
        <v>1591</v>
      </c>
      <c r="AX2491" s="96" t="s">
        <v>1592</v>
      </c>
      <c r="AY2491" s="96" t="s">
        <v>1593</v>
      </c>
      <c r="AZ2491" s="96" t="s">
        <v>1608</v>
      </c>
      <c r="BA2491" s="96" t="s">
        <v>1603</v>
      </c>
      <c r="BB2491" s="96" t="s">
        <v>1594</v>
      </c>
      <c r="BC2491" s="96" t="s">
        <v>1595</v>
      </c>
      <c r="BD2491" s="96" t="s">
        <v>1596</v>
      </c>
      <c r="BE2491" s="96" t="s">
        <v>1597</v>
      </c>
      <c r="BF2491" s="96" t="s">
        <v>1598</v>
      </c>
      <c r="BG2491" s="96" t="s">
        <v>1599</v>
      </c>
      <c r="BH2491" s="96" t="s">
        <v>1604</v>
      </c>
      <c r="BI2491" s="96" t="s">
        <v>1605</v>
      </c>
      <c r="BJ2491" s="96" t="s">
        <v>1600</v>
      </c>
      <c r="BK2491" s="96" t="s">
        <v>1601</v>
      </c>
    </row>
    <row r="2492" spans="1:63" x14ac:dyDescent="0.25">
      <c r="A2492" s="149"/>
      <c r="B2492" s="149"/>
      <c r="C2492" s="149"/>
      <c r="D2492" s="152"/>
      <c r="E2492" s="152"/>
      <c r="F2492" s="152"/>
      <c r="G2492" s="155"/>
      <c r="H2492" s="15" t="s">
        <v>0</v>
      </c>
      <c r="I2492" s="9" t="s">
        <v>13</v>
      </c>
      <c r="J2492" s="9">
        <v>1</v>
      </c>
      <c r="K2492" s="9">
        <v>2</v>
      </c>
      <c r="L2492" s="9">
        <v>3</v>
      </c>
      <c r="M2492" s="9">
        <v>4</v>
      </c>
      <c r="N2492" s="9">
        <v>5</v>
      </c>
      <c r="O2492" s="9">
        <v>6</v>
      </c>
      <c r="P2492" s="9">
        <v>7</v>
      </c>
      <c r="Q2492" s="9">
        <v>8</v>
      </c>
      <c r="R2492" s="9">
        <v>9</v>
      </c>
      <c r="S2492" s="9">
        <v>10</v>
      </c>
      <c r="T2492" s="9">
        <v>11</v>
      </c>
      <c r="U2492" s="9">
        <v>12</v>
      </c>
      <c r="V2492" s="9">
        <v>13</v>
      </c>
      <c r="W2492" s="9">
        <v>14</v>
      </c>
      <c r="X2492" s="9">
        <v>15</v>
      </c>
      <c r="Y2492" s="9">
        <v>16</v>
      </c>
      <c r="Z2492" s="9">
        <v>20</v>
      </c>
      <c r="AA2492" s="9">
        <v>21</v>
      </c>
      <c r="AB2492" s="9">
        <v>1</v>
      </c>
      <c r="AC2492" s="9">
        <v>2</v>
      </c>
      <c r="AD2492" s="9">
        <v>3</v>
      </c>
      <c r="AE2492" s="9">
        <v>4</v>
      </c>
      <c r="AF2492" s="9">
        <v>5</v>
      </c>
      <c r="AG2492" s="9">
        <v>6</v>
      </c>
      <c r="AH2492" s="9">
        <v>7</v>
      </c>
      <c r="AI2492" s="9">
        <v>8</v>
      </c>
      <c r="AJ2492" s="9">
        <v>9</v>
      </c>
      <c r="AK2492" s="9">
        <v>10</v>
      </c>
      <c r="AL2492" s="9">
        <v>11</v>
      </c>
      <c r="AM2492" s="9">
        <v>12</v>
      </c>
      <c r="AN2492" s="9">
        <v>13</v>
      </c>
      <c r="AO2492" s="9">
        <v>14</v>
      </c>
      <c r="AP2492" s="9">
        <v>15</v>
      </c>
      <c r="AQ2492" s="9">
        <v>16</v>
      </c>
      <c r="AR2492" s="9">
        <v>20</v>
      </c>
      <c r="AS2492" s="9">
        <v>21</v>
      </c>
      <c r="AT2492" s="9">
        <v>1</v>
      </c>
      <c r="AU2492" s="9">
        <v>2</v>
      </c>
      <c r="AV2492" s="9">
        <v>3</v>
      </c>
      <c r="AW2492" s="9">
        <v>4</v>
      </c>
      <c r="AX2492" s="9">
        <v>5</v>
      </c>
      <c r="AY2492" s="9">
        <v>6</v>
      </c>
      <c r="AZ2492" s="9">
        <v>7</v>
      </c>
      <c r="BA2492" s="9">
        <v>8</v>
      </c>
      <c r="BB2492" s="9">
        <v>9</v>
      </c>
      <c r="BC2492" s="9">
        <v>10</v>
      </c>
      <c r="BD2492" s="9">
        <v>11</v>
      </c>
      <c r="BE2492" s="9">
        <v>12</v>
      </c>
      <c r="BF2492" s="9">
        <v>13</v>
      </c>
      <c r="BG2492" s="9">
        <v>14</v>
      </c>
      <c r="BH2492" s="9">
        <v>15</v>
      </c>
      <c r="BI2492" s="9">
        <v>16</v>
      </c>
      <c r="BJ2492" s="9">
        <v>20</v>
      </c>
      <c r="BK2492" s="9">
        <v>21</v>
      </c>
    </row>
    <row r="2493" spans="1:63" x14ac:dyDescent="0.25">
      <c r="A2493" s="149"/>
      <c r="B2493" s="149"/>
      <c r="C2493" s="149"/>
      <c r="D2493" s="152"/>
      <c r="E2493" s="152"/>
      <c r="F2493" s="152"/>
      <c r="G2493" s="155"/>
      <c r="H2493" s="16" t="s">
        <v>118</v>
      </c>
      <c r="I2493" s="17">
        <f>SUM(I2489)</f>
        <v>902216</v>
      </c>
      <c r="J2493" s="17">
        <f t="shared" ref="J2493:Y2493" si="3916">SUM(J2489)</f>
        <v>0</v>
      </c>
      <c r="K2493" s="17">
        <f t="shared" si="3916"/>
        <v>0</v>
      </c>
      <c r="L2493" s="17">
        <f t="shared" si="3916"/>
        <v>0</v>
      </c>
      <c r="M2493" s="17">
        <f t="shared" si="3916"/>
        <v>0</v>
      </c>
      <c r="N2493" s="17">
        <f t="shared" si="3916"/>
        <v>0</v>
      </c>
      <c r="O2493" s="17">
        <f t="shared" si="3916"/>
        <v>0</v>
      </c>
      <c r="P2493" s="17">
        <f t="shared" ref="P2493" si="3917">SUM(P2489)</f>
        <v>0</v>
      </c>
      <c r="Q2493" s="17">
        <f t="shared" si="3916"/>
        <v>0</v>
      </c>
      <c r="R2493" s="17">
        <f t="shared" si="3916"/>
        <v>0</v>
      </c>
      <c r="S2493" s="17">
        <f t="shared" si="3916"/>
        <v>0</v>
      </c>
      <c r="T2493" s="17">
        <f t="shared" si="3916"/>
        <v>0</v>
      </c>
      <c r="U2493" s="17">
        <f t="shared" si="3916"/>
        <v>0</v>
      </c>
      <c r="V2493" s="17">
        <f t="shared" si="3916"/>
        <v>0</v>
      </c>
      <c r="W2493" s="17">
        <f t="shared" si="3916"/>
        <v>0</v>
      </c>
      <c r="X2493" s="17">
        <f t="shared" si="3916"/>
        <v>0</v>
      </c>
      <c r="Y2493" s="17">
        <f t="shared" si="3916"/>
        <v>0</v>
      </c>
      <c r="Z2493" s="17">
        <v>0</v>
      </c>
      <c r="AA2493" s="17">
        <v>0</v>
      </c>
      <c r="AB2493" s="17">
        <f t="shared" ref="AB2493:AQ2493" si="3918">SUM(AB2489)</f>
        <v>0</v>
      </c>
      <c r="AC2493" s="17">
        <f t="shared" si="3918"/>
        <v>0</v>
      </c>
      <c r="AD2493" s="17">
        <f t="shared" si="3918"/>
        <v>0</v>
      </c>
      <c r="AE2493" s="17">
        <f t="shared" si="3918"/>
        <v>5000</v>
      </c>
      <c r="AF2493" s="17">
        <f t="shared" si="3918"/>
        <v>0</v>
      </c>
      <c r="AG2493" s="17">
        <f t="shared" si="3918"/>
        <v>0</v>
      </c>
      <c r="AH2493" s="17">
        <f t="shared" ref="AH2493" si="3919">SUM(AH2489)</f>
        <v>5000</v>
      </c>
      <c r="AI2493" s="17">
        <f t="shared" si="3918"/>
        <v>0</v>
      </c>
      <c r="AJ2493" s="17">
        <f t="shared" si="3918"/>
        <v>0</v>
      </c>
      <c r="AK2493" s="17">
        <f t="shared" si="3918"/>
        <v>5000</v>
      </c>
      <c r="AL2493" s="17">
        <f t="shared" si="3918"/>
        <v>0</v>
      </c>
      <c r="AM2493" s="17">
        <f t="shared" si="3918"/>
        <v>0</v>
      </c>
      <c r="AN2493" s="17">
        <f t="shared" si="3918"/>
        <v>0</v>
      </c>
      <c r="AO2493" s="17">
        <f t="shared" si="3918"/>
        <v>0</v>
      </c>
      <c r="AP2493" s="17">
        <f t="shared" si="3918"/>
        <v>0</v>
      </c>
      <c r="AQ2493" s="17">
        <f t="shared" si="3918"/>
        <v>0</v>
      </c>
      <c r="AR2493" s="17">
        <v>5000</v>
      </c>
      <c r="AS2493" s="17">
        <v>0</v>
      </c>
      <c r="AT2493" s="17">
        <f t="shared" ref="AT2493:BI2493" si="3920">SUM(AT2489)</f>
        <v>0</v>
      </c>
      <c r="AU2493" s="17">
        <f t="shared" si="3920"/>
        <v>0</v>
      </c>
      <c r="AV2493" s="17">
        <f t="shared" si="3920"/>
        <v>0</v>
      </c>
      <c r="AW2493" s="17">
        <f t="shared" si="3920"/>
        <v>35000</v>
      </c>
      <c r="AX2493" s="17">
        <f t="shared" si="3920"/>
        <v>0</v>
      </c>
      <c r="AY2493" s="17">
        <f t="shared" si="3920"/>
        <v>0</v>
      </c>
      <c r="AZ2493" s="17">
        <f t="shared" ref="AZ2493" si="3921">SUM(AZ2489)</f>
        <v>35000</v>
      </c>
      <c r="BA2493" s="17">
        <f t="shared" si="3920"/>
        <v>0</v>
      </c>
      <c r="BB2493" s="17">
        <f t="shared" si="3920"/>
        <v>0</v>
      </c>
      <c r="BC2493" s="17">
        <f t="shared" si="3920"/>
        <v>0</v>
      </c>
      <c r="BD2493" s="17">
        <f t="shared" si="3920"/>
        <v>15000</v>
      </c>
      <c r="BE2493" s="17">
        <f t="shared" si="3920"/>
        <v>0</v>
      </c>
      <c r="BF2493" s="17">
        <f t="shared" si="3920"/>
        <v>0</v>
      </c>
      <c r="BG2493" s="17">
        <f t="shared" si="3920"/>
        <v>20000</v>
      </c>
      <c r="BH2493" s="17">
        <f t="shared" si="3920"/>
        <v>0</v>
      </c>
      <c r="BI2493" s="17">
        <f t="shared" si="3920"/>
        <v>0</v>
      </c>
      <c r="BJ2493" s="17">
        <v>35000</v>
      </c>
      <c r="BK2493" s="17">
        <v>0</v>
      </c>
    </row>
    <row r="2494" spans="1:63" x14ac:dyDescent="0.25">
      <c r="A2494" s="149"/>
      <c r="B2494" s="149"/>
      <c r="C2494" s="149"/>
      <c r="D2494" s="152"/>
      <c r="E2494" s="152"/>
      <c r="F2494" s="152"/>
      <c r="G2494" s="155"/>
      <c r="H2494" s="18" t="s">
        <v>57</v>
      </c>
      <c r="I2494" s="17">
        <f>SUM(I2493)</f>
        <v>902216</v>
      </c>
      <c r="J2494" s="17">
        <f t="shared" ref="J2494:Y2494" si="3922">SUM(J2493)</f>
        <v>0</v>
      </c>
      <c r="K2494" s="17">
        <f t="shared" si="3922"/>
        <v>0</v>
      </c>
      <c r="L2494" s="17">
        <f t="shared" si="3922"/>
        <v>0</v>
      </c>
      <c r="M2494" s="17">
        <f t="shared" si="3922"/>
        <v>0</v>
      </c>
      <c r="N2494" s="17">
        <f t="shared" si="3922"/>
        <v>0</v>
      </c>
      <c r="O2494" s="17">
        <f t="shared" si="3922"/>
        <v>0</v>
      </c>
      <c r="P2494" s="17">
        <f t="shared" ref="P2494" si="3923">SUM(P2493)</f>
        <v>0</v>
      </c>
      <c r="Q2494" s="17">
        <f t="shared" si="3922"/>
        <v>0</v>
      </c>
      <c r="R2494" s="17">
        <f t="shared" si="3922"/>
        <v>0</v>
      </c>
      <c r="S2494" s="17">
        <f t="shared" si="3922"/>
        <v>0</v>
      </c>
      <c r="T2494" s="17">
        <f t="shared" si="3922"/>
        <v>0</v>
      </c>
      <c r="U2494" s="17">
        <f t="shared" si="3922"/>
        <v>0</v>
      </c>
      <c r="V2494" s="17">
        <f t="shared" si="3922"/>
        <v>0</v>
      </c>
      <c r="W2494" s="17">
        <f t="shared" si="3922"/>
        <v>0</v>
      </c>
      <c r="X2494" s="17">
        <f t="shared" si="3922"/>
        <v>0</v>
      </c>
      <c r="Y2494" s="17">
        <f t="shared" si="3922"/>
        <v>0</v>
      </c>
      <c r="Z2494" s="17">
        <v>0</v>
      </c>
      <c r="AA2494" s="17">
        <v>0</v>
      </c>
      <c r="AB2494" s="17">
        <f t="shared" ref="AB2494:AQ2494" si="3924">SUM(AB2493)</f>
        <v>0</v>
      </c>
      <c r="AC2494" s="17">
        <f t="shared" si="3924"/>
        <v>0</v>
      </c>
      <c r="AD2494" s="17">
        <f t="shared" si="3924"/>
        <v>0</v>
      </c>
      <c r="AE2494" s="17">
        <f t="shared" si="3924"/>
        <v>5000</v>
      </c>
      <c r="AF2494" s="17">
        <f t="shared" si="3924"/>
        <v>0</v>
      </c>
      <c r="AG2494" s="17">
        <f t="shared" si="3924"/>
        <v>0</v>
      </c>
      <c r="AH2494" s="17">
        <f t="shared" ref="AH2494" si="3925">SUM(AH2493)</f>
        <v>5000</v>
      </c>
      <c r="AI2494" s="17">
        <f t="shared" si="3924"/>
        <v>0</v>
      </c>
      <c r="AJ2494" s="17">
        <f t="shared" si="3924"/>
        <v>0</v>
      </c>
      <c r="AK2494" s="17">
        <f t="shared" si="3924"/>
        <v>5000</v>
      </c>
      <c r="AL2494" s="17">
        <f t="shared" si="3924"/>
        <v>0</v>
      </c>
      <c r="AM2494" s="17">
        <f t="shared" si="3924"/>
        <v>0</v>
      </c>
      <c r="AN2494" s="17">
        <f t="shared" si="3924"/>
        <v>0</v>
      </c>
      <c r="AO2494" s="17">
        <f t="shared" si="3924"/>
        <v>0</v>
      </c>
      <c r="AP2494" s="17">
        <f t="shared" si="3924"/>
        <v>0</v>
      </c>
      <c r="AQ2494" s="17">
        <f t="shared" si="3924"/>
        <v>0</v>
      </c>
      <c r="AR2494" s="17">
        <v>5000</v>
      </c>
      <c r="AS2494" s="17">
        <v>0</v>
      </c>
      <c r="AT2494" s="17">
        <f t="shared" ref="AT2494:BI2494" si="3926">SUM(AT2493)</f>
        <v>0</v>
      </c>
      <c r="AU2494" s="17">
        <f t="shared" si="3926"/>
        <v>0</v>
      </c>
      <c r="AV2494" s="17">
        <f t="shared" si="3926"/>
        <v>0</v>
      </c>
      <c r="AW2494" s="17">
        <f t="shared" si="3926"/>
        <v>35000</v>
      </c>
      <c r="AX2494" s="17">
        <f t="shared" si="3926"/>
        <v>0</v>
      </c>
      <c r="AY2494" s="17">
        <f t="shared" si="3926"/>
        <v>0</v>
      </c>
      <c r="AZ2494" s="17">
        <f t="shared" ref="AZ2494" si="3927">SUM(AZ2493)</f>
        <v>35000</v>
      </c>
      <c r="BA2494" s="17">
        <f t="shared" si="3926"/>
        <v>0</v>
      </c>
      <c r="BB2494" s="17">
        <f t="shared" si="3926"/>
        <v>0</v>
      </c>
      <c r="BC2494" s="17">
        <f t="shared" si="3926"/>
        <v>0</v>
      </c>
      <c r="BD2494" s="17">
        <f t="shared" si="3926"/>
        <v>15000</v>
      </c>
      <c r="BE2494" s="17">
        <f t="shared" si="3926"/>
        <v>0</v>
      </c>
      <c r="BF2494" s="17">
        <f t="shared" si="3926"/>
        <v>0</v>
      </c>
      <c r="BG2494" s="17">
        <f t="shared" si="3926"/>
        <v>20000</v>
      </c>
      <c r="BH2494" s="17">
        <f t="shared" si="3926"/>
        <v>0</v>
      </c>
      <c r="BI2494" s="17">
        <f t="shared" si="3926"/>
        <v>0</v>
      </c>
      <c r="BJ2494" s="17">
        <v>35000</v>
      </c>
      <c r="BK2494" s="17">
        <v>0</v>
      </c>
    </row>
    <row r="2495" spans="1:63" x14ac:dyDescent="0.25">
      <c r="A2495" s="150"/>
      <c r="B2495" s="150"/>
      <c r="C2495" s="150"/>
      <c r="D2495" s="153"/>
      <c r="E2495" s="153"/>
      <c r="F2495" s="153"/>
      <c r="G2495" s="156"/>
      <c r="P2495">
        <f t="shared" si="3892"/>
        <v>0</v>
      </c>
      <c r="Z2495">
        <v>0</v>
      </c>
      <c r="AA2495">
        <v>0</v>
      </c>
      <c r="AH2495">
        <f t="shared" si="3893"/>
        <v>0</v>
      </c>
      <c r="AR2495">
        <v>0</v>
      </c>
      <c r="AS2495">
        <v>0</v>
      </c>
      <c r="AZ2495">
        <f t="shared" si="3894"/>
        <v>0</v>
      </c>
      <c r="BJ2495">
        <v>0</v>
      </c>
      <c r="BK2495">
        <v>0</v>
      </c>
    </row>
    <row r="2496" spans="1:63" x14ac:dyDescent="0.25">
      <c r="A2496" s="13" t="s">
        <v>0</v>
      </c>
      <c r="B2496" s="13" t="s">
        <v>0</v>
      </c>
      <c r="C2496" s="13" t="s">
        <v>0</v>
      </c>
      <c r="D2496" s="103" t="s">
        <v>0</v>
      </c>
      <c r="E2496" s="103" t="s">
        <v>0</v>
      </c>
      <c r="F2496" s="103" t="s">
        <v>0</v>
      </c>
      <c r="G2496" s="13" t="s">
        <v>0</v>
      </c>
      <c r="H2496" s="19" t="s">
        <v>0</v>
      </c>
      <c r="I2496" s="19" t="s">
        <v>0</v>
      </c>
      <c r="J2496" s="19" t="s">
        <v>0</v>
      </c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>
        <v>0</v>
      </c>
      <c r="AA2496" s="19">
        <v>0</v>
      </c>
      <c r="AB2496" s="19" t="s">
        <v>0</v>
      </c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>
        <v>0</v>
      </c>
      <c r="AS2496" s="19">
        <v>0</v>
      </c>
      <c r="AT2496" s="19" t="s">
        <v>0</v>
      </c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>
        <v>0</v>
      </c>
      <c r="BK2496" s="19">
        <v>0</v>
      </c>
    </row>
    <row r="2497" spans="1:63" x14ac:dyDescent="0.25">
      <c r="A2497" s="13" t="s">
        <v>0</v>
      </c>
      <c r="B2497" s="13" t="s">
        <v>0</v>
      </c>
      <c r="C2497" s="13" t="s">
        <v>0</v>
      </c>
      <c r="D2497" s="103" t="s">
        <v>0</v>
      </c>
      <c r="E2497" s="103" t="s">
        <v>0</v>
      </c>
      <c r="F2497" s="103" t="s">
        <v>0</v>
      </c>
      <c r="G2497" s="13" t="s">
        <v>0</v>
      </c>
      <c r="H2497" s="10" t="s">
        <v>797</v>
      </c>
      <c r="I2497" s="11">
        <f>SUM(I2489)</f>
        <v>902216</v>
      </c>
      <c r="J2497" s="11">
        <f t="shared" ref="J2497:Y2497" si="3928">SUM(J2489)</f>
        <v>0</v>
      </c>
      <c r="K2497" s="11">
        <f t="shared" si="3928"/>
        <v>0</v>
      </c>
      <c r="L2497" s="11">
        <f t="shared" si="3928"/>
        <v>0</v>
      </c>
      <c r="M2497" s="11">
        <f t="shared" si="3928"/>
        <v>0</v>
      </c>
      <c r="N2497" s="11">
        <f t="shared" si="3928"/>
        <v>0</v>
      </c>
      <c r="O2497" s="11">
        <f t="shared" si="3928"/>
        <v>0</v>
      </c>
      <c r="P2497" s="11">
        <f t="shared" si="3928"/>
        <v>0</v>
      </c>
      <c r="Q2497" s="11">
        <f t="shared" si="3928"/>
        <v>0</v>
      </c>
      <c r="R2497" s="11">
        <f t="shared" si="3928"/>
        <v>0</v>
      </c>
      <c r="S2497" s="11">
        <f t="shared" si="3928"/>
        <v>0</v>
      </c>
      <c r="T2497" s="11">
        <f t="shared" si="3928"/>
        <v>0</v>
      </c>
      <c r="U2497" s="11">
        <f t="shared" si="3928"/>
        <v>0</v>
      </c>
      <c r="V2497" s="11">
        <f t="shared" si="3928"/>
        <v>0</v>
      </c>
      <c r="W2497" s="11">
        <f t="shared" si="3928"/>
        <v>0</v>
      </c>
      <c r="X2497" s="11">
        <f t="shared" si="3928"/>
        <v>0</v>
      </c>
      <c r="Y2497" s="11">
        <f t="shared" si="3928"/>
        <v>0</v>
      </c>
      <c r="Z2497" s="11">
        <v>0</v>
      </c>
      <c r="AA2497" s="11">
        <v>0</v>
      </c>
      <c r="AB2497" s="11">
        <f t="shared" ref="AB2497:AQ2497" si="3929">SUM(AB2489)</f>
        <v>0</v>
      </c>
      <c r="AC2497" s="11">
        <f t="shared" si="3929"/>
        <v>0</v>
      </c>
      <c r="AD2497" s="11">
        <f t="shared" si="3929"/>
        <v>0</v>
      </c>
      <c r="AE2497" s="11">
        <f t="shared" si="3929"/>
        <v>5000</v>
      </c>
      <c r="AF2497" s="11">
        <f t="shared" si="3929"/>
        <v>0</v>
      </c>
      <c r="AG2497" s="11">
        <f t="shared" si="3929"/>
        <v>0</v>
      </c>
      <c r="AH2497" s="11">
        <f t="shared" si="3929"/>
        <v>5000</v>
      </c>
      <c r="AI2497" s="11">
        <f t="shared" si="3929"/>
        <v>0</v>
      </c>
      <c r="AJ2497" s="11">
        <f t="shared" si="3929"/>
        <v>0</v>
      </c>
      <c r="AK2497" s="11">
        <f t="shared" si="3929"/>
        <v>5000</v>
      </c>
      <c r="AL2497" s="11">
        <f t="shared" si="3929"/>
        <v>0</v>
      </c>
      <c r="AM2497" s="11">
        <f t="shared" si="3929"/>
        <v>0</v>
      </c>
      <c r="AN2497" s="11">
        <f t="shared" si="3929"/>
        <v>0</v>
      </c>
      <c r="AO2497" s="11">
        <f t="shared" si="3929"/>
        <v>0</v>
      </c>
      <c r="AP2497" s="11">
        <f t="shared" si="3929"/>
        <v>0</v>
      </c>
      <c r="AQ2497" s="11">
        <f t="shared" si="3929"/>
        <v>0</v>
      </c>
      <c r="AR2497" s="11">
        <v>5000</v>
      </c>
      <c r="AS2497" s="11">
        <v>0</v>
      </c>
      <c r="AT2497" s="11">
        <f t="shared" ref="AT2497:BI2497" si="3930">SUM(AT2489)</f>
        <v>0</v>
      </c>
      <c r="AU2497" s="11">
        <f t="shared" si="3930"/>
        <v>0</v>
      </c>
      <c r="AV2497" s="11">
        <f t="shared" si="3930"/>
        <v>0</v>
      </c>
      <c r="AW2497" s="11">
        <f t="shared" si="3930"/>
        <v>35000</v>
      </c>
      <c r="AX2497" s="11">
        <f t="shared" si="3930"/>
        <v>0</v>
      </c>
      <c r="AY2497" s="11">
        <f t="shared" si="3930"/>
        <v>0</v>
      </c>
      <c r="AZ2497" s="11">
        <f t="shared" si="3930"/>
        <v>35000</v>
      </c>
      <c r="BA2497" s="11">
        <f t="shared" si="3930"/>
        <v>0</v>
      </c>
      <c r="BB2497" s="11">
        <f t="shared" si="3930"/>
        <v>0</v>
      </c>
      <c r="BC2497" s="11">
        <f t="shared" si="3930"/>
        <v>0</v>
      </c>
      <c r="BD2497" s="11">
        <f t="shared" si="3930"/>
        <v>15000</v>
      </c>
      <c r="BE2497" s="11">
        <f t="shared" si="3930"/>
        <v>0</v>
      </c>
      <c r="BF2497" s="11">
        <f t="shared" si="3930"/>
        <v>0</v>
      </c>
      <c r="BG2497" s="11">
        <f t="shared" si="3930"/>
        <v>20000</v>
      </c>
      <c r="BH2497" s="11">
        <f t="shared" si="3930"/>
        <v>0</v>
      </c>
      <c r="BI2497" s="11">
        <f t="shared" si="3930"/>
        <v>0</v>
      </c>
      <c r="BJ2497" s="11">
        <v>35000</v>
      </c>
      <c r="BK2497" s="11">
        <v>0</v>
      </c>
    </row>
    <row r="2498" spans="1:63" x14ac:dyDescent="0.25">
      <c r="A2498" s="13" t="s">
        <v>0</v>
      </c>
      <c r="B2498" s="13" t="s">
        <v>0</v>
      </c>
      <c r="C2498" s="13" t="s">
        <v>0</v>
      </c>
      <c r="D2498" s="103" t="s">
        <v>0</v>
      </c>
      <c r="E2498" s="103" t="s">
        <v>0</v>
      </c>
      <c r="F2498" s="103" t="s">
        <v>0</v>
      </c>
      <c r="G2498" s="13" t="s">
        <v>0</v>
      </c>
      <c r="H2498" s="2" t="s">
        <v>55</v>
      </c>
      <c r="I2498" s="12">
        <f>SUM(I2490)</f>
        <v>31</v>
      </c>
      <c r="J2498" s="13" t="s">
        <v>0</v>
      </c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>
        <v>0</v>
      </c>
      <c r="AA2498" s="13"/>
      <c r="AB2498" s="13" t="s">
        <v>0</v>
      </c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>
        <v>0</v>
      </c>
      <c r="AS2498" s="13"/>
      <c r="AT2498" s="13" t="s">
        <v>0</v>
      </c>
      <c r="AU2498" s="13"/>
      <c r="AV2498" s="13"/>
      <c r="AW2498" s="13"/>
      <c r="AX2498" s="13"/>
      <c r="AY2498" s="13"/>
      <c r="AZ2498" s="13"/>
      <c r="BA2498" s="13"/>
      <c r="BB2498" s="13"/>
      <c r="BC2498" s="13"/>
      <c r="BD2498" s="13"/>
      <c r="BE2498" s="13"/>
      <c r="BF2498" s="13"/>
      <c r="BG2498" s="13"/>
      <c r="BH2498" s="13"/>
      <c r="BI2498" s="13"/>
      <c r="BJ2498" s="13">
        <v>0</v>
      </c>
      <c r="BK2498" s="13"/>
    </row>
    <row r="2499" spans="1:63" x14ac:dyDescent="0.25">
      <c r="A2499" s="13" t="s">
        <v>0</v>
      </c>
      <c r="B2499" s="13" t="s">
        <v>0</v>
      </c>
      <c r="C2499" s="13" t="s">
        <v>0</v>
      </c>
      <c r="D2499" s="103" t="s">
        <v>0</v>
      </c>
      <c r="E2499" s="103" t="s">
        <v>0</v>
      </c>
      <c r="F2499" s="103" t="s">
        <v>0</v>
      </c>
      <c r="G2499" s="13" t="s">
        <v>0</v>
      </c>
      <c r="H2499" s="20" t="s">
        <v>0</v>
      </c>
      <c r="I2499" s="21" t="s">
        <v>0</v>
      </c>
      <c r="J2499" s="21" t="s">
        <v>0</v>
      </c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>
        <v>0</v>
      </c>
      <c r="AA2499" s="21">
        <v>0</v>
      </c>
      <c r="AB2499" s="21" t="s">
        <v>0</v>
      </c>
      <c r="AC2499" s="21"/>
      <c r="AD2499" s="21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>
        <v>0</v>
      </c>
      <c r="AS2499" s="21">
        <v>0</v>
      </c>
      <c r="AT2499" s="21" t="s">
        <v>0</v>
      </c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>
        <v>0</v>
      </c>
      <c r="BK2499" s="21">
        <v>0</v>
      </c>
    </row>
    <row r="2500" spans="1:63" ht="15.75" thickBot="1" x14ac:dyDescent="0.3">
      <c r="A2500" s="1" t="s">
        <v>720</v>
      </c>
      <c r="B2500" s="1" t="s">
        <v>67</v>
      </c>
      <c r="C2500" s="4" t="s">
        <v>0</v>
      </c>
      <c r="D2500" s="107" t="s">
        <v>0</v>
      </c>
      <c r="E2500" s="106" t="s">
        <v>0</v>
      </c>
      <c r="F2500" s="106" t="s">
        <v>0</v>
      </c>
      <c r="G2500" s="2" t="s">
        <v>0</v>
      </c>
      <c r="H2500" s="2" t="s">
        <v>0</v>
      </c>
      <c r="I2500" s="3" t="s">
        <v>0</v>
      </c>
      <c r="J2500" s="3" t="s">
        <v>0</v>
      </c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>
        <v>0</v>
      </c>
      <c r="AA2500" s="3">
        <v>0</v>
      </c>
      <c r="AB2500" s="3" t="s">
        <v>0</v>
      </c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>
        <v>0</v>
      </c>
      <c r="AS2500" s="3">
        <v>0</v>
      </c>
      <c r="AT2500" s="3" t="s">
        <v>0</v>
      </c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>
        <v>0</v>
      </c>
      <c r="BK2500" s="3">
        <v>0</v>
      </c>
    </row>
    <row r="2501" spans="1:63" ht="69.75" customHeight="1" thickBot="1" x14ac:dyDescent="0.3">
      <c r="A2501" s="5" t="s">
        <v>2</v>
      </c>
      <c r="B2501" s="5" t="s">
        <v>3</v>
      </c>
      <c r="C2501" s="5" t="s">
        <v>4</v>
      </c>
      <c r="D2501" s="108" t="s">
        <v>0</v>
      </c>
      <c r="E2501" s="116" t="s">
        <v>5</v>
      </c>
      <c r="F2501" s="116" t="s">
        <v>6</v>
      </c>
      <c r="G2501" s="5" t="s">
        <v>7</v>
      </c>
      <c r="H2501" s="5" t="s">
        <v>8</v>
      </c>
      <c r="I2501" s="5" t="s">
        <v>9</v>
      </c>
      <c r="J2501" s="94" t="s">
        <v>10</v>
      </c>
      <c r="K2501" s="94" t="s">
        <v>1602</v>
      </c>
      <c r="L2501" s="94" t="s">
        <v>1535</v>
      </c>
      <c r="M2501" s="94" t="s">
        <v>1591</v>
      </c>
      <c r="N2501" s="94" t="s">
        <v>1592</v>
      </c>
      <c r="O2501" s="94" t="s">
        <v>1593</v>
      </c>
      <c r="P2501" s="94" t="s">
        <v>1606</v>
      </c>
      <c r="Q2501" s="94" t="s">
        <v>1603</v>
      </c>
      <c r="R2501" s="94" t="s">
        <v>1594</v>
      </c>
      <c r="S2501" s="94" t="s">
        <v>1595</v>
      </c>
      <c r="T2501" s="94" t="s">
        <v>1596</v>
      </c>
      <c r="U2501" s="94" t="s">
        <v>1597</v>
      </c>
      <c r="V2501" s="94" t="s">
        <v>1598</v>
      </c>
      <c r="W2501" s="94" t="s">
        <v>1599</v>
      </c>
      <c r="X2501" s="94" t="s">
        <v>1604</v>
      </c>
      <c r="Y2501" s="94" t="s">
        <v>1605</v>
      </c>
      <c r="Z2501" s="94" t="s">
        <v>1600</v>
      </c>
      <c r="AA2501" s="94" t="s">
        <v>1601</v>
      </c>
      <c r="AB2501" s="95" t="s">
        <v>11</v>
      </c>
      <c r="AC2501" s="95" t="s">
        <v>1602</v>
      </c>
      <c r="AD2501" s="95" t="s">
        <v>1535</v>
      </c>
      <c r="AE2501" s="95" t="s">
        <v>1591</v>
      </c>
      <c r="AF2501" s="95" t="s">
        <v>1592</v>
      </c>
      <c r="AG2501" s="95" t="s">
        <v>1593</v>
      </c>
      <c r="AH2501" s="95" t="s">
        <v>1607</v>
      </c>
      <c r="AI2501" s="95" t="s">
        <v>1603</v>
      </c>
      <c r="AJ2501" s="95" t="s">
        <v>1594</v>
      </c>
      <c r="AK2501" s="95" t="s">
        <v>1595</v>
      </c>
      <c r="AL2501" s="95" t="s">
        <v>1596</v>
      </c>
      <c r="AM2501" s="95" t="s">
        <v>1597</v>
      </c>
      <c r="AN2501" s="95" t="s">
        <v>1598</v>
      </c>
      <c r="AO2501" s="95" t="s">
        <v>1599</v>
      </c>
      <c r="AP2501" s="95" t="s">
        <v>1604</v>
      </c>
      <c r="AQ2501" s="95" t="s">
        <v>1605</v>
      </c>
      <c r="AR2501" s="95" t="s">
        <v>1600</v>
      </c>
      <c r="AS2501" s="95" t="s">
        <v>1601</v>
      </c>
      <c r="AT2501" s="96" t="s">
        <v>12</v>
      </c>
      <c r="AU2501" s="96" t="s">
        <v>1602</v>
      </c>
      <c r="AV2501" s="96" t="s">
        <v>1535</v>
      </c>
      <c r="AW2501" s="96" t="s">
        <v>1591</v>
      </c>
      <c r="AX2501" s="96" t="s">
        <v>1592</v>
      </c>
      <c r="AY2501" s="96" t="s">
        <v>1593</v>
      </c>
      <c r="AZ2501" s="96" t="s">
        <v>1608</v>
      </c>
      <c r="BA2501" s="96" t="s">
        <v>1603</v>
      </c>
      <c r="BB2501" s="96" t="s">
        <v>1594</v>
      </c>
      <c r="BC2501" s="96" t="s">
        <v>1595</v>
      </c>
      <c r="BD2501" s="96" t="s">
        <v>1596</v>
      </c>
      <c r="BE2501" s="96" t="s">
        <v>1597</v>
      </c>
      <c r="BF2501" s="96" t="s">
        <v>1598</v>
      </c>
      <c r="BG2501" s="96" t="s">
        <v>1599</v>
      </c>
      <c r="BH2501" s="96" t="s">
        <v>1604</v>
      </c>
      <c r="BI2501" s="96" t="s">
        <v>1605</v>
      </c>
      <c r="BJ2501" s="96" t="s">
        <v>1600</v>
      </c>
      <c r="BK2501" s="96" t="s">
        <v>1601</v>
      </c>
    </row>
    <row r="2502" spans="1:63" x14ac:dyDescent="0.25">
      <c r="A2502" s="6" t="s">
        <v>0</v>
      </c>
      <c r="B2502" s="6" t="s">
        <v>0</v>
      </c>
      <c r="C2502" s="6" t="s">
        <v>0</v>
      </c>
      <c r="D2502" s="109" t="s">
        <v>0</v>
      </c>
      <c r="E2502" s="109" t="s">
        <v>0</v>
      </c>
      <c r="F2502" s="125" t="s">
        <v>0</v>
      </c>
      <c r="G2502" s="7" t="s">
        <v>0</v>
      </c>
      <c r="H2502" s="8" t="s">
        <v>0</v>
      </c>
      <c r="I2502" s="9" t="s">
        <v>13</v>
      </c>
      <c r="J2502" s="9">
        <v>1</v>
      </c>
      <c r="K2502" s="9">
        <v>2</v>
      </c>
      <c r="L2502" s="9">
        <v>3</v>
      </c>
      <c r="M2502" s="9">
        <v>4</v>
      </c>
      <c r="N2502" s="9">
        <v>5</v>
      </c>
      <c r="O2502" s="9">
        <v>6</v>
      </c>
      <c r="P2502" s="9">
        <v>7</v>
      </c>
      <c r="Q2502" s="9">
        <v>8</v>
      </c>
      <c r="R2502" s="9">
        <v>9</v>
      </c>
      <c r="S2502" s="9">
        <v>10</v>
      </c>
      <c r="T2502" s="9">
        <v>11</v>
      </c>
      <c r="U2502" s="9">
        <v>12</v>
      </c>
      <c r="V2502" s="9">
        <v>13</v>
      </c>
      <c r="W2502" s="9">
        <v>14</v>
      </c>
      <c r="X2502" s="9">
        <v>15</v>
      </c>
      <c r="Y2502" s="9">
        <v>16</v>
      </c>
      <c r="Z2502" s="9">
        <v>20</v>
      </c>
      <c r="AA2502" s="9">
        <v>21</v>
      </c>
      <c r="AB2502" s="9">
        <v>1</v>
      </c>
      <c r="AC2502" s="9">
        <v>2</v>
      </c>
      <c r="AD2502" s="9">
        <v>3</v>
      </c>
      <c r="AE2502" s="9">
        <v>4</v>
      </c>
      <c r="AF2502" s="9">
        <v>5</v>
      </c>
      <c r="AG2502" s="9">
        <v>6</v>
      </c>
      <c r="AH2502" s="9">
        <v>7</v>
      </c>
      <c r="AI2502" s="9">
        <v>8</v>
      </c>
      <c r="AJ2502" s="9">
        <v>9</v>
      </c>
      <c r="AK2502" s="9">
        <v>10</v>
      </c>
      <c r="AL2502" s="9">
        <v>11</v>
      </c>
      <c r="AM2502" s="9">
        <v>12</v>
      </c>
      <c r="AN2502" s="9">
        <v>13</v>
      </c>
      <c r="AO2502" s="9">
        <v>14</v>
      </c>
      <c r="AP2502" s="9">
        <v>15</v>
      </c>
      <c r="AQ2502" s="9">
        <v>16</v>
      </c>
      <c r="AR2502" s="9">
        <v>20</v>
      </c>
      <c r="AS2502" s="9">
        <v>21</v>
      </c>
      <c r="AT2502" s="9">
        <v>1</v>
      </c>
      <c r="AU2502" s="9">
        <v>2</v>
      </c>
      <c r="AV2502" s="9">
        <v>3</v>
      </c>
      <c r="AW2502" s="9">
        <v>4</v>
      </c>
      <c r="AX2502" s="9">
        <v>5</v>
      </c>
      <c r="AY2502" s="9">
        <v>6</v>
      </c>
      <c r="AZ2502" s="9">
        <v>7</v>
      </c>
      <c r="BA2502" s="9">
        <v>8</v>
      </c>
      <c r="BB2502" s="9">
        <v>9</v>
      </c>
      <c r="BC2502" s="9">
        <v>10</v>
      </c>
      <c r="BD2502" s="9">
        <v>11</v>
      </c>
      <c r="BE2502" s="9">
        <v>12</v>
      </c>
      <c r="BF2502" s="9">
        <v>13</v>
      </c>
      <c r="BG2502" s="9">
        <v>14</v>
      </c>
      <c r="BH2502" s="9">
        <v>15</v>
      </c>
      <c r="BI2502" s="9">
        <v>16</v>
      </c>
      <c r="BJ2502" s="9">
        <v>20</v>
      </c>
      <c r="BK2502" s="9">
        <v>21</v>
      </c>
    </row>
    <row r="2503" spans="1:63" ht="22.5" x14ac:dyDescent="0.25">
      <c r="A2503" s="1" t="s">
        <v>720</v>
      </c>
      <c r="B2503" s="1" t="s">
        <v>67</v>
      </c>
      <c r="C2503" s="4" t="s">
        <v>14</v>
      </c>
      <c r="D2503" s="107" t="s">
        <v>798</v>
      </c>
      <c r="E2503" s="106" t="s">
        <v>0</v>
      </c>
      <c r="F2503" s="106" t="s">
        <v>0</v>
      </c>
      <c r="G2503" s="2" t="s">
        <v>0</v>
      </c>
      <c r="H2503" s="2" t="s">
        <v>799</v>
      </c>
      <c r="I2503" s="3" t="s">
        <v>0</v>
      </c>
      <c r="J2503" s="3" t="s">
        <v>0</v>
      </c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>
        <v>0</v>
      </c>
      <c r="AA2503" s="3">
        <v>0</v>
      </c>
      <c r="AB2503" s="3" t="s">
        <v>0</v>
      </c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>
        <v>0</v>
      </c>
      <c r="AS2503" s="3">
        <v>0</v>
      </c>
      <c r="AT2503" s="3" t="s">
        <v>0</v>
      </c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>
        <v>0</v>
      </c>
      <c r="BK2503" s="3">
        <v>0</v>
      </c>
    </row>
    <row r="2504" spans="1:63" ht="33.75" x14ac:dyDescent="0.25">
      <c r="A2504" s="1" t="s">
        <v>0</v>
      </c>
      <c r="B2504" s="1" t="s">
        <v>0</v>
      </c>
      <c r="C2504" s="1" t="s">
        <v>0</v>
      </c>
      <c r="D2504" s="106" t="s">
        <v>0</v>
      </c>
      <c r="E2504" s="106" t="s">
        <v>0</v>
      </c>
      <c r="F2504" s="106" t="s">
        <v>0</v>
      </c>
      <c r="G2504" s="2" t="s">
        <v>0</v>
      </c>
      <c r="H2504" s="10" t="s">
        <v>15</v>
      </c>
      <c r="I2504" s="11">
        <f>SUM(I2505,I2513,I2515)</f>
        <v>2955601</v>
      </c>
      <c r="J2504" s="11">
        <f t="shared" ref="J2504:Y2504" si="3931">SUM(J2505,J2513,J2515)</f>
        <v>0</v>
      </c>
      <c r="K2504" s="11">
        <f t="shared" si="3931"/>
        <v>0</v>
      </c>
      <c r="L2504" s="11">
        <f t="shared" si="3931"/>
        <v>0</v>
      </c>
      <c r="M2504" s="11">
        <f t="shared" si="3931"/>
        <v>0</v>
      </c>
      <c r="N2504" s="11">
        <f t="shared" si="3931"/>
        <v>0</v>
      </c>
      <c r="O2504" s="11">
        <f t="shared" si="3931"/>
        <v>0</v>
      </c>
      <c r="P2504" s="11">
        <f t="shared" ref="P2504" si="3932">SUM(P2505,P2513,P2515)</f>
        <v>0</v>
      </c>
      <c r="Q2504" s="11">
        <f t="shared" si="3931"/>
        <v>0</v>
      </c>
      <c r="R2504" s="11">
        <f t="shared" si="3931"/>
        <v>0</v>
      </c>
      <c r="S2504" s="11">
        <f t="shared" si="3931"/>
        <v>0</v>
      </c>
      <c r="T2504" s="11">
        <f t="shared" si="3931"/>
        <v>0</v>
      </c>
      <c r="U2504" s="11">
        <f t="shared" si="3931"/>
        <v>0</v>
      </c>
      <c r="V2504" s="11">
        <f t="shared" si="3931"/>
        <v>0</v>
      </c>
      <c r="W2504" s="11">
        <f t="shared" si="3931"/>
        <v>0</v>
      </c>
      <c r="X2504" s="11">
        <f t="shared" si="3931"/>
        <v>0</v>
      </c>
      <c r="Y2504" s="11">
        <f t="shared" si="3931"/>
        <v>0</v>
      </c>
      <c r="Z2504" s="11">
        <v>0</v>
      </c>
      <c r="AA2504" s="11">
        <v>0</v>
      </c>
      <c r="AB2504" s="11">
        <f t="shared" ref="AB2504:AQ2504" si="3933">SUM(AB2505,AB2513,AB2515)</f>
        <v>45000</v>
      </c>
      <c r="AC2504" s="11">
        <f t="shared" si="3933"/>
        <v>27846</v>
      </c>
      <c r="AD2504" s="11">
        <f t="shared" si="3933"/>
        <v>0</v>
      </c>
      <c r="AE2504" s="11">
        <f t="shared" si="3933"/>
        <v>0</v>
      </c>
      <c r="AF2504" s="11">
        <f t="shared" si="3933"/>
        <v>0</v>
      </c>
      <c r="AG2504" s="11">
        <f t="shared" si="3933"/>
        <v>0</v>
      </c>
      <c r="AH2504" s="11">
        <f t="shared" ref="AH2504" si="3934">SUM(AH2505,AH2513,AH2515)</f>
        <v>72846</v>
      </c>
      <c r="AI2504" s="11">
        <f t="shared" si="3933"/>
        <v>10800</v>
      </c>
      <c r="AJ2504" s="11">
        <f t="shared" si="3933"/>
        <v>0</v>
      </c>
      <c r="AK2504" s="11">
        <f t="shared" si="3933"/>
        <v>27846</v>
      </c>
      <c r="AL2504" s="11">
        <f t="shared" si="3933"/>
        <v>9200</v>
      </c>
      <c r="AM2504" s="11">
        <f t="shared" si="3933"/>
        <v>0</v>
      </c>
      <c r="AN2504" s="11">
        <f t="shared" si="3933"/>
        <v>0</v>
      </c>
      <c r="AO2504" s="11">
        <f t="shared" si="3933"/>
        <v>0</v>
      </c>
      <c r="AP2504" s="11">
        <f t="shared" si="3933"/>
        <v>0</v>
      </c>
      <c r="AQ2504" s="11">
        <f t="shared" si="3933"/>
        <v>0</v>
      </c>
      <c r="AR2504" s="11">
        <v>47846</v>
      </c>
      <c r="AS2504" s="11">
        <v>25000</v>
      </c>
      <c r="AT2504" s="11">
        <f t="shared" ref="AT2504:BI2504" si="3935">SUM(AT2505,AT2513,AT2515)</f>
        <v>0</v>
      </c>
      <c r="AU2504" s="11">
        <f t="shared" si="3935"/>
        <v>2000</v>
      </c>
      <c r="AV2504" s="11">
        <f t="shared" si="3935"/>
        <v>0</v>
      </c>
      <c r="AW2504" s="11">
        <f t="shared" si="3935"/>
        <v>0</v>
      </c>
      <c r="AX2504" s="11">
        <f t="shared" si="3935"/>
        <v>0</v>
      </c>
      <c r="AY2504" s="11">
        <f t="shared" si="3935"/>
        <v>0</v>
      </c>
      <c r="AZ2504" s="11">
        <f t="shared" ref="AZ2504" si="3936">SUM(AZ2505,AZ2513,AZ2515)</f>
        <v>2000</v>
      </c>
      <c r="BA2504" s="11">
        <f t="shared" si="3935"/>
        <v>0</v>
      </c>
      <c r="BB2504" s="11">
        <f t="shared" si="3935"/>
        <v>0</v>
      </c>
      <c r="BC2504" s="11">
        <f t="shared" si="3935"/>
        <v>2000</v>
      </c>
      <c r="BD2504" s="11">
        <f t="shared" si="3935"/>
        <v>0</v>
      </c>
      <c r="BE2504" s="11">
        <f t="shared" si="3935"/>
        <v>0</v>
      </c>
      <c r="BF2504" s="11">
        <f t="shared" si="3935"/>
        <v>0</v>
      </c>
      <c r="BG2504" s="11">
        <f t="shared" si="3935"/>
        <v>0</v>
      </c>
      <c r="BH2504" s="11">
        <f t="shared" si="3935"/>
        <v>0</v>
      </c>
      <c r="BI2504" s="11">
        <f t="shared" si="3935"/>
        <v>0</v>
      </c>
      <c r="BJ2504" s="11">
        <v>2000</v>
      </c>
      <c r="BK2504" s="11">
        <v>0</v>
      </c>
    </row>
    <row r="2505" spans="1:63" x14ac:dyDescent="0.25">
      <c r="A2505" s="4" t="s">
        <v>720</v>
      </c>
      <c r="B2505" s="4" t="s">
        <v>67</v>
      </c>
      <c r="C2505" s="4" t="s">
        <v>14</v>
      </c>
      <c r="D2505" s="107" t="s">
        <v>798</v>
      </c>
      <c r="E2505" s="106" t="s">
        <v>16</v>
      </c>
      <c r="F2505" s="106" t="s">
        <v>0</v>
      </c>
      <c r="G2505" s="2" t="s">
        <v>0</v>
      </c>
      <c r="H2505" s="2" t="s">
        <v>17</v>
      </c>
      <c r="I2505" s="12">
        <f>SUM(I2506:I2507)</f>
        <v>2230117</v>
      </c>
      <c r="J2505" s="12">
        <f t="shared" ref="J2505:Y2505" si="3937">SUM(J2506:J2507)</f>
        <v>0</v>
      </c>
      <c r="K2505" s="12">
        <f t="shared" si="3937"/>
        <v>0</v>
      </c>
      <c r="L2505" s="12">
        <f t="shared" si="3937"/>
        <v>0</v>
      </c>
      <c r="M2505" s="12">
        <f t="shared" si="3937"/>
        <v>0</v>
      </c>
      <c r="N2505" s="12">
        <f t="shared" si="3937"/>
        <v>0</v>
      </c>
      <c r="O2505" s="12">
        <f t="shared" si="3937"/>
        <v>0</v>
      </c>
      <c r="P2505" s="12">
        <f t="shared" ref="P2505" si="3938">SUM(P2506:P2507)</f>
        <v>0</v>
      </c>
      <c r="Q2505" s="12">
        <f t="shared" si="3937"/>
        <v>0</v>
      </c>
      <c r="R2505" s="12">
        <f t="shared" si="3937"/>
        <v>0</v>
      </c>
      <c r="S2505" s="12">
        <f t="shared" si="3937"/>
        <v>0</v>
      </c>
      <c r="T2505" s="12">
        <f t="shared" si="3937"/>
        <v>0</v>
      </c>
      <c r="U2505" s="12">
        <f t="shared" si="3937"/>
        <v>0</v>
      </c>
      <c r="V2505" s="12">
        <f t="shared" si="3937"/>
        <v>0</v>
      </c>
      <c r="W2505" s="12">
        <f t="shared" si="3937"/>
        <v>0</v>
      </c>
      <c r="X2505" s="12">
        <f t="shared" si="3937"/>
        <v>0</v>
      </c>
      <c r="Y2505" s="12">
        <f t="shared" si="3937"/>
        <v>0</v>
      </c>
      <c r="Z2505" s="12">
        <v>0</v>
      </c>
      <c r="AA2505" s="12">
        <v>0</v>
      </c>
      <c r="AB2505" s="12">
        <f t="shared" ref="AB2505:AQ2505" si="3939">SUM(AB2506:AB2507)</f>
        <v>0</v>
      </c>
      <c r="AC2505" s="12">
        <f t="shared" si="3939"/>
        <v>0</v>
      </c>
      <c r="AD2505" s="12">
        <f t="shared" si="3939"/>
        <v>0</v>
      </c>
      <c r="AE2505" s="12">
        <f t="shared" si="3939"/>
        <v>0</v>
      </c>
      <c r="AF2505" s="12">
        <f t="shared" si="3939"/>
        <v>0</v>
      </c>
      <c r="AG2505" s="12">
        <f t="shared" si="3939"/>
        <v>0</v>
      </c>
      <c r="AH2505" s="12">
        <f t="shared" ref="AH2505" si="3940">SUM(AH2506:AH2507)</f>
        <v>0</v>
      </c>
      <c r="AI2505" s="12">
        <f t="shared" si="3939"/>
        <v>0</v>
      </c>
      <c r="AJ2505" s="12">
        <f t="shared" si="3939"/>
        <v>0</v>
      </c>
      <c r="AK2505" s="12">
        <f t="shared" si="3939"/>
        <v>0</v>
      </c>
      <c r="AL2505" s="12">
        <f t="shared" si="3939"/>
        <v>0</v>
      </c>
      <c r="AM2505" s="12">
        <f t="shared" si="3939"/>
        <v>0</v>
      </c>
      <c r="AN2505" s="12">
        <f t="shared" si="3939"/>
        <v>0</v>
      </c>
      <c r="AO2505" s="12">
        <f t="shared" si="3939"/>
        <v>0</v>
      </c>
      <c r="AP2505" s="12">
        <f t="shared" si="3939"/>
        <v>0</v>
      </c>
      <c r="AQ2505" s="12">
        <f t="shared" si="3939"/>
        <v>0</v>
      </c>
      <c r="AR2505" s="12">
        <v>0</v>
      </c>
      <c r="AS2505" s="12">
        <v>0</v>
      </c>
      <c r="AT2505" s="12">
        <f t="shared" ref="AT2505:BI2505" si="3941">SUM(AT2506:AT2507)</f>
        <v>0</v>
      </c>
      <c r="AU2505" s="12">
        <f t="shared" si="3941"/>
        <v>0</v>
      </c>
      <c r="AV2505" s="12">
        <f t="shared" si="3941"/>
        <v>0</v>
      </c>
      <c r="AW2505" s="12">
        <f t="shared" si="3941"/>
        <v>0</v>
      </c>
      <c r="AX2505" s="12">
        <f t="shared" si="3941"/>
        <v>0</v>
      </c>
      <c r="AY2505" s="12">
        <f t="shared" si="3941"/>
        <v>0</v>
      </c>
      <c r="AZ2505" s="12">
        <f t="shared" ref="AZ2505" si="3942">SUM(AZ2506:AZ2507)</f>
        <v>0</v>
      </c>
      <c r="BA2505" s="12">
        <f t="shared" si="3941"/>
        <v>0</v>
      </c>
      <c r="BB2505" s="12">
        <f t="shared" si="3941"/>
        <v>0</v>
      </c>
      <c r="BC2505" s="12">
        <f t="shared" si="3941"/>
        <v>0</v>
      </c>
      <c r="BD2505" s="12">
        <f t="shared" si="3941"/>
        <v>0</v>
      </c>
      <c r="BE2505" s="12">
        <f t="shared" si="3941"/>
        <v>0</v>
      </c>
      <c r="BF2505" s="12">
        <f t="shared" si="3941"/>
        <v>0</v>
      </c>
      <c r="BG2505" s="12">
        <f t="shared" si="3941"/>
        <v>0</v>
      </c>
      <c r="BH2505" s="12">
        <f t="shared" si="3941"/>
        <v>0</v>
      </c>
      <c r="BI2505" s="12">
        <f t="shared" si="3941"/>
        <v>0</v>
      </c>
      <c r="BJ2505" s="12">
        <v>0</v>
      </c>
      <c r="BK2505" s="12">
        <v>0</v>
      </c>
    </row>
    <row r="2506" spans="1:63" x14ac:dyDescent="0.25">
      <c r="A2506" s="4" t="s">
        <v>720</v>
      </c>
      <c r="B2506" s="4" t="s">
        <v>67</v>
      </c>
      <c r="C2506" s="4" t="s">
        <v>14</v>
      </c>
      <c r="D2506" s="107" t="s">
        <v>798</v>
      </c>
      <c r="E2506" s="117">
        <v>6111</v>
      </c>
      <c r="F2506" s="107"/>
      <c r="G2506" s="104" t="s">
        <v>1664</v>
      </c>
      <c r="H2506" s="13" t="s">
        <v>18</v>
      </c>
      <c r="I2506" s="14">
        <v>1929817</v>
      </c>
      <c r="J2506" s="14">
        <v>0</v>
      </c>
      <c r="K2506" s="14"/>
      <c r="L2506" s="14"/>
      <c r="M2506" s="14"/>
      <c r="N2506" s="14"/>
      <c r="O2506" s="14"/>
      <c r="P2506" s="14">
        <f t="shared" si="3892"/>
        <v>0</v>
      </c>
      <c r="Q2506" s="14"/>
      <c r="R2506" s="14"/>
      <c r="S2506" s="14"/>
      <c r="T2506" s="14"/>
      <c r="U2506" s="14"/>
      <c r="V2506" s="14"/>
      <c r="W2506" s="14"/>
      <c r="X2506" s="14"/>
      <c r="Y2506" s="14"/>
      <c r="Z2506" s="14">
        <v>0</v>
      </c>
      <c r="AA2506" s="14">
        <v>0</v>
      </c>
      <c r="AB2506" s="14">
        <v>0</v>
      </c>
      <c r="AC2506" s="14"/>
      <c r="AD2506" s="14"/>
      <c r="AE2506" s="14"/>
      <c r="AF2506" s="14"/>
      <c r="AG2506" s="14"/>
      <c r="AH2506" s="14">
        <f t="shared" si="3893"/>
        <v>0</v>
      </c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>
        <v>0</v>
      </c>
      <c r="AS2506" s="14">
        <v>0</v>
      </c>
      <c r="AT2506" s="14">
        <v>0</v>
      </c>
      <c r="AU2506" s="14"/>
      <c r="AV2506" s="14"/>
      <c r="AW2506" s="14"/>
      <c r="AX2506" s="14"/>
      <c r="AY2506" s="14"/>
      <c r="AZ2506" s="14">
        <f t="shared" si="3894"/>
        <v>0</v>
      </c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>
        <v>0</v>
      </c>
      <c r="BK2506" s="14">
        <v>0</v>
      </c>
    </row>
    <row r="2507" spans="1:63" x14ac:dyDescent="0.25">
      <c r="A2507" s="1" t="s">
        <v>720</v>
      </c>
      <c r="B2507" s="1" t="s">
        <v>67</v>
      </c>
      <c r="C2507" s="1" t="s">
        <v>14</v>
      </c>
      <c r="D2507" s="110" t="s">
        <v>798</v>
      </c>
      <c r="E2507" s="110" t="s">
        <v>20</v>
      </c>
      <c r="F2507" s="107" t="s">
        <v>0</v>
      </c>
      <c r="G2507" s="13" t="s">
        <v>0</v>
      </c>
      <c r="H2507" s="2" t="s">
        <v>21</v>
      </c>
      <c r="I2507" s="12">
        <f>SUM(I2508:I2512)</f>
        <v>300300</v>
      </c>
      <c r="J2507" s="12">
        <f t="shared" ref="J2507:Y2507" si="3943">SUM(J2508:J2512)</f>
        <v>0</v>
      </c>
      <c r="K2507" s="12">
        <f t="shared" si="3943"/>
        <v>0</v>
      </c>
      <c r="L2507" s="12">
        <f t="shared" si="3943"/>
        <v>0</v>
      </c>
      <c r="M2507" s="12">
        <f t="shared" si="3943"/>
        <v>0</v>
      </c>
      <c r="N2507" s="12">
        <f t="shared" si="3943"/>
        <v>0</v>
      </c>
      <c r="O2507" s="12">
        <f t="shared" si="3943"/>
        <v>0</v>
      </c>
      <c r="P2507" s="12">
        <f t="shared" si="3943"/>
        <v>0</v>
      </c>
      <c r="Q2507" s="12">
        <f t="shared" si="3943"/>
        <v>0</v>
      </c>
      <c r="R2507" s="12">
        <f t="shared" si="3943"/>
        <v>0</v>
      </c>
      <c r="S2507" s="12">
        <f t="shared" si="3943"/>
        <v>0</v>
      </c>
      <c r="T2507" s="12">
        <f t="shared" si="3943"/>
        <v>0</v>
      </c>
      <c r="U2507" s="12">
        <f t="shared" si="3943"/>
        <v>0</v>
      </c>
      <c r="V2507" s="12">
        <f t="shared" si="3943"/>
        <v>0</v>
      </c>
      <c r="W2507" s="12">
        <f t="shared" si="3943"/>
        <v>0</v>
      </c>
      <c r="X2507" s="12">
        <f t="shared" si="3943"/>
        <v>0</v>
      </c>
      <c r="Y2507" s="12">
        <f t="shared" si="3943"/>
        <v>0</v>
      </c>
      <c r="Z2507" s="12">
        <v>0</v>
      </c>
      <c r="AA2507" s="12">
        <v>0</v>
      </c>
      <c r="AB2507" s="12">
        <f t="shared" ref="AB2507:AQ2507" si="3944">SUM(AB2508:AB2512)</f>
        <v>0</v>
      </c>
      <c r="AC2507" s="12">
        <f t="shared" si="3944"/>
        <v>0</v>
      </c>
      <c r="AD2507" s="12">
        <f t="shared" si="3944"/>
        <v>0</v>
      </c>
      <c r="AE2507" s="12">
        <f t="shared" si="3944"/>
        <v>0</v>
      </c>
      <c r="AF2507" s="12">
        <f t="shared" si="3944"/>
        <v>0</v>
      </c>
      <c r="AG2507" s="12">
        <f t="shared" si="3944"/>
        <v>0</v>
      </c>
      <c r="AH2507" s="12">
        <f t="shared" si="3944"/>
        <v>0</v>
      </c>
      <c r="AI2507" s="12">
        <f t="shared" si="3944"/>
        <v>0</v>
      </c>
      <c r="AJ2507" s="12">
        <f t="shared" si="3944"/>
        <v>0</v>
      </c>
      <c r="AK2507" s="12">
        <f t="shared" si="3944"/>
        <v>0</v>
      </c>
      <c r="AL2507" s="12">
        <f t="shared" si="3944"/>
        <v>0</v>
      </c>
      <c r="AM2507" s="12">
        <f t="shared" si="3944"/>
        <v>0</v>
      </c>
      <c r="AN2507" s="12">
        <f t="shared" si="3944"/>
        <v>0</v>
      </c>
      <c r="AO2507" s="12">
        <f t="shared" si="3944"/>
        <v>0</v>
      </c>
      <c r="AP2507" s="12">
        <f t="shared" si="3944"/>
        <v>0</v>
      </c>
      <c r="AQ2507" s="12">
        <f t="shared" si="3944"/>
        <v>0</v>
      </c>
      <c r="AR2507" s="12">
        <v>0</v>
      </c>
      <c r="AS2507" s="12">
        <v>0</v>
      </c>
      <c r="AT2507" s="12">
        <f t="shared" ref="AT2507:BI2507" si="3945">SUM(AT2508:AT2512)</f>
        <v>0</v>
      </c>
      <c r="AU2507" s="12">
        <f t="shared" si="3945"/>
        <v>0</v>
      </c>
      <c r="AV2507" s="12">
        <f t="shared" si="3945"/>
        <v>0</v>
      </c>
      <c r="AW2507" s="12">
        <f t="shared" si="3945"/>
        <v>0</v>
      </c>
      <c r="AX2507" s="12">
        <f t="shared" si="3945"/>
        <v>0</v>
      </c>
      <c r="AY2507" s="12">
        <f t="shared" si="3945"/>
        <v>0</v>
      </c>
      <c r="AZ2507" s="12">
        <f t="shared" si="3945"/>
        <v>0</v>
      </c>
      <c r="BA2507" s="12">
        <f t="shared" si="3945"/>
        <v>0</v>
      </c>
      <c r="BB2507" s="12">
        <f t="shared" si="3945"/>
        <v>0</v>
      </c>
      <c r="BC2507" s="12">
        <f t="shared" si="3945"/>
        <v>0</v>
      </c>
      <c r="BD2507" s="12">
        <f t="shared" si="3945"/>
        <v>0</v>
      </c>
      <c r="BE2507" s="12">
        <f t="shared" si="3945"/>
        <v>0</v>
      </c>
      <c r="BF2507" s="12">
        <f t="shared" si="3945"/>
        <v>0</v>
      </c>
      <c r="BG2507" s="12">
        <f t="shared" si="3945"/>
        <v>0</v>
      </c>
      <c r="BH2507" s="12">
        <f t="shared" si="3945"/>
        <v>0</v>
      </c>
      <c r="BI2507" s="12">
        <f t="shared" si="3945"/>
        <v>0</v>
      </c>
      <c r="BJ2507" s="12">
        <v>0</v>
      </c>
      <c r="BK2507" s="12">
        <v>0</v>
      </c>
    </row>
    <row r="2508" spans="1:63" ht="22.5" x14ac:dyDescent="0.25">
      <c r="A2508" s="4" t="s">
        <v>720</v>
      </c>
      <c r="B2508" s="4" t="s">
        <v>67</v>
      </c>
      <c r="C2508" s="4" t="s">
        <v>14</v>
      </c>
      <c r="D2508" s="107" t="s">
        <v>798</v>
      </c>
      <c r="E2508" s="117">
        <v>6112</v>
      </c>
      <c r="F2508" s="107" t="s">
        <v>800</v>
      </c>
      <c r="G2508" s="104" t="s">
        <v>1664</v>
      </c>
      <c r="H2508" s="13" t="s">
        <v>59</v>
      </c>
      <c r="I2508" s="14">
        <v>47400</v>
      </c>
      <c r="J2508" s="14">
        <v>0</v>
      </c>
      <c r="K2508" s="14"/>
      <c r="L2508" s="14"/>
      <c r="M2508" s="14"/>
      <c r="N2508" s="14"/>
      <c r="O2508" s="14"/>
      <c r="P2508" s="14">
        <f t="shared" si="3892"/>
        <v>0</v>
      </c>
      <c r="Q2508" s="14"/>
      <c r="R2508" s="14"/>
      <c r="S2508" s="14"/>
      <c r="T2508" s="14"/>
      <c r="U2508" s="14"/>
      <c r="V2508" s="14"/>
      <c r="W2508" s="14"/>
      <c r="X2508" s="14"/>
      <c r="Y2508" s="14"/>
      <c r="Z2508" s="14">
        <v>0</v>
      </c>
      <c r="AA2508" s="14">
        <v>0</v>
      </c>
      <c r="AB2508" s="14">
        <v>0</v>
      </c>
      <c r="AC2508" s="14"/>
      <c r="AD2508" s="14"/>
      <c r="AE2508" s="14"/>
      <c r="AF2508" s="14"/>
      <c r="AG2508" s="14"/>
      <c r="AH2508" s="14">
        <f t="shared" si="3893"/>
        <v>0</v>
      </c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>
        <v>0</v>
      </c>
      <c r="AS2508" s="14">
        <v>0</v>
      </c>
      <c r="AT2508" s="14">
        <v>0</v>
      </c>
      <c r="AU2508" s="14"/>
      <c r="AV2508" s="14"/>
      <c r="AW2508" s="14"/>
      <c r="AX2508" s="14"/>
      <c r="AY2508" s="14"/>
      <c r="AZ2508" s="14">
        <f t="shared" si="3894"/>
        <v>0</v>
      </c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>
        <v>0</v>
      </c>
      <c r="BK2508" s="14">
        <v>0</v>
      </c>
    </row>
    <row r="2509" spans="1:63" x14ac:dyDescent="0.25">
      <c r="A2509" s="4" t="s">
        <v>720</v>
      </c>
      <c r="B2509" s="4" t="s">
        <v>67</v>
      </c>
      <c r="C2509" s="4" t="s">
        <v>14</v>
      </c>
      <c r="D2509" s="107" t="s">
        <v>798</v>
      </c>
      <c r="E2509" s="117">
        <v>6112</v>
      </c>
      <c r="F2509" s="107" t="s">
        <v>801</v>
      </c>
      <c r="G2509" s="104" t="s">
        <v>1664</v>
      </c>
      <c r="H2509" s="13" t="s">
        <v>24</v>
      </c>
      <c r="I2509" s="14">
        <v>195900</v>
      </c>
      <c r="J2509" s="14">
        <v>0</v>
      </c>
      <c r="K2509" s="14"/>
      <c r="L2509" s="14"/>
      <c r="M2509" s="14"/>
      <c r="N2509" s="14"/>
      <c r="O2509" s="14"/>
      <c r="P2509" s="14">
        <f t="shared" si="3892"/>
        <v>0</v>
      </c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v>0</v>
      </c>
      <c r="AA2509" s="14">
        <v>0</v>
      </c>
      <c r="AB2509" s="14">
        <v>0</v>
      </c>
      <c r="AC2509" s="14"/>
      <c r="AD2509" s="14"/>
      <c r="AE2509" s="14"/>
      <c r="AF2509" s="14"/>
      <c r="AG2509" s="14"/>
      <c r="AH2509" s="14">
        <f t="shared" si="3893"/>
        <v>0</v>
      </c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>
        <v>0</v>
      </c>
      <c r="AS2509" s="14">
        <v>0</v>
      </c>
      <c r="AT2509" s="14">
        <v>0</v>
      </c>
      <c r="AU2509" s="14"/>
      <c r="AV2509" s="14"/>
      <c r="AW2509" s="14"/>
      <c r="AX2509" s="14"/>
      <c r="AY2509" s="14"/>
      <c r="AZ2509" s="14">
        <f t="shared" si="3894"/>
        <v>0</v>
      </c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>
        <v>0</v>
      </c>
      <c r="BK2509" s="14">
        <v>0</v>
      </c>
    </row>
    <row r="2510" spans="1:63" x14ac:dyDescent="0.25">
      <c r="A2510" s="4" t="s">
        <v>720</v>
      </c>
      <c r="B2510" s="4" t="s">
        <v>67</v>
      </c>
      <c r="C2510" s="4" t="s">
        <v>14</v>
      </c>
      <c r="D2510" s="107" t="s">
        <v>798</v>
      </c>
      <c r="E2510" s="117">
        <v>6112</v>
      </c>
      <c r="F2510" s="107" t="s">
        <v>802</v>
      </c>
      <c r="G2510" s="104" t="s">
        <v>1664</v>
      </c>
      <c r="H2510" s="13" t="s">
        <v>25</v>
      </c>
      <c r="I2510" s="14">
        <v>40000</v>
      </c>
      <c r="J2510" s="14">
        <v>0</v>
      </c>
      <c r="K2510" s="14"/>
      <c r="L2510" s="14"/>
      <c r="M2510" s="14"/>
      <c r="N2510" s="14"/>
      <c r="O2510" s="14"/>
      <c r="P2510" s="14">
        <f t="shared" si="3892"/>
        <v>0</v>
      </c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v>0</v>
      </c>
      <c r="AA2510" s="14">
        <v>0</v>
      </c>
      <c r="AB2510" s="14">
        <v>0</v>
      </c>
      <c r="AC2510" s="14"/>
      <c r="AD2510" s="14"/>
      <c r="AE2510" s="14"/>
      <c r="AF2510" s="14"/>
      <c r="AG2510" s="14"/>
      <c r="AH2510" s="14">
        <f t="shared" si="3893"/>
        <v>0</v>
      </c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>
        <v>0</v>
      </c>
      <c r="AS2510" s="14">
        <v>0</v>
      </c>
      <c r="AT2510" s="14">
        <v>0</v>
      </c>
      <c r="AU2510" s="14"/>
      <c r="AV2510" s="14"/>
      <c r="AW2510" s="14"/>
      <c r="AX2510" s="14"/>
      <c r="AY2510" s="14"/>
      <c r="AZ2510" s="14">
        <f t="shared" si="3894"/>
        <v>0</v>
      </c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>
        <v>0</v>
      </c>
      <c r="BK2510" s="14">
        <v>0</v>
      </c>
    </row>
    <row r="2511" spans="1:63" x14ac:dyDescent="0.25">
      <c r="A2511" s="4" t="s">
        <v>720</v>
      </c>
      <c r="B2511" s="4" t="s">
        <v>67</v>
      </c>
      <c r="C2511" s="4" t="s">
        <v>14</v>
      </c>
      <c r="D2511" s="107" t="s">
        <v>798</v>
      </c>
      <c r="E2511" s="117">
        <v>6112</v>
      </c>
      <c r="F2511" s="107" t="s">
        <v>803</v>
      </c>
      <c r="G2511" s="104" t="s">
        <v>1664</v>
      </c>
      <c r="H2511" s="13" t="s">
        <v>23</v>
      </c>
      <c r="I2511" s="14">
        <v>7000</v>
      </c>
      <c r="J2511" s="14">
        <v>0</v>
      </c>
      <c r="K2511" s="14"/>
      <c r="L2511" s="14"/>
      <c r="M2511" s="14"/>
      <c r="N2511" s="14"/>
      <c r="O2511" s="14"/>
      <c r="P2511" s="14">
        <f t="shared" si="3892"/>
        <v>0</v>
      </c>
      <c r="Q2511" s="14"/>
      <c r="R2511" s="14"/>
      <c r="S2511" s="14"/>
      <c r="T2511" s="14"/>
      <c r="U2511" s="14"/>
      <c r="V2511" s="14"/>
      <c r="W2511" s="14"/>
      <c r="X2511" s="14"/>
      <c r="Y2511" s="14"/>
      <c r="Z2511" s="14">
        <v>0</v>
      </c>
      <c r="AA2511" s="14">
        <v>0</v>
      </c>
      <c r="AB2511" s="14">
        <v>0</v>
      </c>
      <c r="AC2511" s="14"/>
      <c r="AD2511" s="14"/>
      <c r="AE2511" s="14"/>
      <c r="AF2511" s="14"/>
      <c r="AG2511" s="14"/>
      <c r="AH2511" s="14">
        <f t="shared" si="3893"/>
        <v>0</v>
      </c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>
        <v>0</v>
      </c>
      <c r="AS2511" s="14">
        <v>0</v>
      </c>
      <c r="AT2511" s="14">
        <v>0</v>
      </c>
      <c r="AU2511" s="14"/>
      <c r="AV2511" s="14"/>
      <c r="AW2511" s="14"/>
      <c r="AX2511" s="14"/>
      <c r="AY2511" s="14"/>
      <c r="AZ2511" s="14">
        <f t="shared" si="3894"/>
        <v>0</v>
      </c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>
        <v>0</v>
      </c>
      <c r="BK2511" s="14">
        <v>0</v>
      </c>
    </row>
    <row r="2512" spans="1:63" x14ac:dyDescent="0.25">
      <c r="A2512" s="4" t="s">
        <v>720</v>
      </c>
      <c r="B2512" s="4" t="s">
        <v>67</v>
      </c>
      <c r="C2512" s="4" t="s">
        <v>14</v>
      </c>
      <c r="D2512" s="107" t="s">
        <v>798</v>
      </c>
      <c r="E2512" s="117">
        <v>6112</v>
      </c>
      <c r="F2512" s="107" t="s">
        <v>804</v>
      </c>
      <c r="G2512" s="104" t="s">
        <v>1664</v>
      </c>
      <c r="H2512" s="13" t="s">
        <v>26</v>
      </c>
      <c r="I2512" s="14">
        <v>10000</v>
      </c>
      <c r="J2512" s="14">
        <v>0</v>
      </c>
      <c r="K2512" s="14"/>
      <c r="L2512" s="14"/>
      <c r="M2512" s="14"/>
      <c r="N2512" s="14"/>
      <c r="O2512" s="14"/>
      <c r="P2512" s="14">
        <f t="shared" si="3892"/>
        <v>0</v>
      </c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v>0</v>
      </c>
      <c r="AA2512" s="14">
        <v>0</v>
      </c>
      <c r="AB2512" s="14">
        <v>0</v>
      </c>
      <c r="AC2512" s="14"/>
      <c r="AD2512" s="14"/>
      <c r="AE2512" s="14"/>
      <c r="AF2512" s="14"/>
      <c r="AG2512" s="14"/>
      <c r="AH2512" s="14">
        <f t="shared" si="3893"/>
        <v>0</v>
      </c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>
        <v>0</v>
      </c>
      <c r="AS2512" s="14">
        <v>0</v>
      </c>
      <c r="AT2512" s="14">
        <v>0</v>
      </c>
      <c r="AU2512" s="14"/>
      <c r="AV2512" s="14"/>
      <c r="AW2512" s="14"/>
      <c r="AX2512" s="14"/>
      <c r="AY2512" s="14"/>
      <c r="AZ2512" s="14">
        <f t="shared" si="3894"/>
        <v>0</v>
      </c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>
        <v>0</v>
      </c>
      <c r="BK2512" s="14">
        <v>0</v>
      </c>
    </row>
    <row r="2513" spans="1:63" ht="22.5" x14ac:dyDescent="0.25">
      <c r="A2513" s="4" t="s">
        <v>720</v>
      </c>
      <c r="B2513" s="4" t="s">
        <v>67</v>
      </c>
      <c r="C2513" s="4" t="s">
        <v>14</v>
      </c>
      <c r="D2513" s="107" t="s">
        <v>798</v>
      </c>
      <c r="E2513" s="106" t="s">
        <v>27</v>
      </c>
      <c r="F2513" s="106" t="s">
        <v>0</v>
      </c>
      <c r="G2513" s="2" t="s">
        <v>0</v>
      </c>
      <c r="H2513" s="2" t="s">
        <v>28</v>
      </c>
      <c r="I2513" s="12">
        <f>SUM(I2514)</f>
        <v>202630</v>
      </c>
      <c r="J2513" s="12">
        <f t="shared" ref="J2513:Y2513" si="3946">SUM(J2514)</f>
        <v>0</v>
      </c>
      <c r="K2513" s="12">
        <f t="shared" si="3946"/>
        <v>0</v>
      </c>
      <c r="L2513" s="12">
        <f t="shared" si="3946"/>
        <v>0</v>
      </c>
      <c r="M2513" s="12">
        <f t="shared" si="3946"/>
        <v>0</v>
      </c>
      <c r="N2513" s="12">
        <f t="shared" si="3946"/>
        <v>0</v>
      </c>
      <c r="O2513" s="12">
        <f t="shared" si="3946"/>
        <v>0</v>
      </c>
      <c r="P2513" s="12">
        <f t="shared" si="3946"/>
        <v>0</v>
      </c>
      <c r="Q2513" s="12">
        <f t="shared" si="3946"/>
        <v>0</v>
      </c>
      <c r="R2513" s="12">
        <f t="shared" si="3946"/>
        <v>0</v>
      </c>
      <c r="S2513" s="12">
        <f t="shared" si="3946"/>
        <v>0</v>
      </c>
      <c r="T2513" s="12">
        <f t="shared" si="3946"/>
        <v>0</v>
      </c>
      <c r="U2513" s="12">
        <f t="shared" si="3946"/>
        <v>0</v>
      </c>
      <c r="V2513" s="12">
        <f t="shared" si="3946"/>
        <v>0</v>
      </c>
      <c r="W2513" s="12">
        <f t="shared" si="3946"/>
        <v>0</v>
      </c>
      <c r="X2513" s="12">
        <f t="shared" si="3946"/>
        <v>0</v>
      </c>
      <c r="Y2513" s="12">
        <f t="shared" si="3946"/>
        <v>0</v>
      </c>
      <c r="Z2513" s="12">
        <v>0</v>
      </c>
      <c r="AA2513" s="12">
        <v>0</v>
      </c>
      <c r="AB2513" s="12">
        <f t="shared" ref="AB2513:AQ2513" si="3947">SUM(AB2514)</f>
        <v>0</v>
      </c>
      <c r="AC2513" s="12">
        <f t="shared" si="3947"/>
        <v>0</v>
      </c>
      <c r="AD2513" s="12">
        <f t="shared" si="3947"/>
        <v>0</v>
      </c>
      <c r="AE2513" s="12">
        <f t="shared" si="3947"/>
        <v>0</v>
      </c>
      <c r="AF2513" s="12">
        <f t="shared" si="3947"/>
        <v>0</v>
      </c>
      <c r="AG2513" s="12">
        <f t="shared" si="3947"/>
        <v>0</v>
      </c>
      <c r="AH2513" s="12">
        <f t="shared" si="3947"/>
        <v>0</v>
      </c>
      <c r="AI2513" s="12">
        <f t="shared" si="3947"/>
        <v>0</v>
      </c>
      <c r="AJ2513" s="12">
        <f t="shared" si="3947"/>
        <v>0</v>
      </c>
      <c r="AK2513" s="12">
        <f t="shared" si="3947"/>
        <v>0</v>
      </c>
      <c r="AL2513" s="12">
        <f t="shared" si="3947"/>
        <v>0</v>
      </c>
      <c r="AM2513" s="12">
        <f t="shared" si="3947"/>
        <v>0</v>
      </c>
      <c r="AN2513" s="12">
        <f t="shared" si="3947"/>
        <v>0</v>
      </c>
      <c r="AO2513" s="12">
        <f t="shared" si="3947"/>
        <v>0</v>
      </c>
      <c r="AP2513" s="12">
        <f t="shared" si="3947"/>
        <v>0</v>
      </c>
      <c r="AQ2513" s="12">
        <f t="shared" si="3947"/>
        <v>0</v>
      </c>
      <c r="AR2513" s="12">
        <v>0</v>
      </c>
      <c r="AS2513" s="12">
        <v>0</v>
      </c>
      <c r="AT2513" s="12">
        <f t="shared" ref="AT2513:BI2513" si="3948">SUM(AT2514)</f>
        <v>0</v>
      </c>
      <c r="AU2513" s="12">
        <f t="shared" si="3948"/>
        <v>0</v>
      </c>
      <c r="AV2513" s="12">
        <f t="shared" si="3948"/>
        <v>0</v>
      </c>
      <c r="AW2513" s="12">
        <f t="shared" si="3948"/>
        <v>0</v>
      </c>
      <c r="AX2513" s="12">
        <f t="shared" si="3948"/>
        <v>0</v>
      </c>
      <c r="AY2513" s="12">
        <f t="shared" si="3948"/>
        <v>0</v>
      </c>
      <c r="AZ2513" s="12">
        <f t="shared" si="3948"/>
        <v>0</v>
      </c>
      <c r="BA2513" s="12">
        <f t="shared" si="3948"/>
        <v>0</v>
      </c>
      <c r="BB2513" s="12">
        <f t="shared" si="3948"/>
        <v>0</v>
      </c>
      <c r="BC2513" s="12">
        <f t="shared" si="3948"/>
        <v>0</v>
      </c>
      <c r="BD2513" s="12">
        <f t="shared" si="3948"/>
        <v>0</v>
      </c>
      <c r="BE2513" s="12">
        <f t="shared" si="3948"/>
        <v>0</v>
      </c>
      <c r="BF2513" s="12">
        <f t="shared" si="3948"/>
        <v>0</v>
      </c>
      <c r="BG2513" s="12">
        <f t="shared" si="3948"/>
        <v>0</v>
      </c>
      <c r="BH2513" s="12">
        <f t="shared" si="3948"/>
        <v>0</v>
      </c>
      <c r="BI2513" s="12">
        <f t="shared" si="3948"/>
        <v>0</v>
      </c>
      <c r="BJ2513" s="12">
        <v>0</v>
      </c>
      <c r="BK2513" s="12">
        <v>0</v>
      </c>
    </row>
    <row r="2514" spans="1:63" x14ac:dyDescent="0.25">
      <c r="A2514" s="4" t="s">
        <v>720</v>
      </c>
      <c r="B2514" s="4" t="s">
        <v>67</v>
      </c>
      <c r="C2514" s="4" t="s">
        <v>14</v>
      </c>
      <c r="D2514" s="107" t="s">
        <v>798</v>
      </c>
      <c r="E2514" s="117">
        <v>6121</v>
      </c>
      <c r="F2514" s="107"/>
      <c r="G2514" s="104" t="s">
        <v>1664</v>
      </c>
      <c r="H2514" s="13" t="s">
        <v>29</v>
      </c>
      <c r="I2514" s="14">
        <v>202630</v>
      </c>
      <c r="J2514" s="14">
        <v>0</v>
      </c>
      <c r="K2514" s="14"/>
      <c r="L2514" s="14"/>
      <c r="M2514" s="14"/>
      <c r="N2514" s="14"/>
      <c r="O2514" s="14"/>
      <c r="P2514" s="14">
        <f t="shared" si="3892"/>
        <v>0</v>
      </c>
      <c r="Q2514" s="14"/>
      <c r="R2514" s="14"/>
      <c r="S2514" s="14"/>
      <c r="T2514" s="14"/>
      <c r="U2514" s="14"/>
      <c r="V2514" s="14"/>
      <c r="W2514" s="14"/>
      <c r="X2514" s="14"/>
      <c r="Y2514" s="14"/>
      <c r="Z2514" s="14">
        <v>0</v>
      </c>
      <c r="AA2514" s="14">
        <v>0</v>
      </c>
      <c r="AB2514" s="14">
        <v>0</v>
      </c>
      <c r="AC2514" s="14"/>
      <c r="AD2514" s="14"/>
      <c r="AE2514" s="14"/>
      <c r="AF2514" s="14"/>
      <c r="AG2514" s="14"/>
      <c r="AH2514" s="14">
        <f t="shared" si="3893"/>
        <v>0</v>
      </c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>
        <v>0</v>
      </c>
      <c r="AS2514" s="14">
        <v>0</v>
      </c>
      <c r="AT2514" s="14">
        <v>0</v>
      </c>
      <c r="AU2514" s="14"/>
      <c r="AV2514" s="14"/>
      <c r="AW2514" s="14"/>
      <c r="AX2514" s="14"/>
      <c r="AY2514" s="14"/>
      <c r="AZ2514" s="14">
        <f t="shared" si="3894"/>
        <v>0</v>
      </c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>
        <v>0</v>
      </c>
      <c r="BK2514" s="14">
        <v>0</v>
      </c>
    </row>
    <row r="2515" spans="1:63" ht="22.5" x14ac:dyDescent="0.25">
      <c r="A2515" s="4" t="s">
        <v>720</v>
      </c>
      <c r="B2515" s="4" t="s">
        <v>67</v>
      </c>
      <c r="C2515" s="4" t="s">
        <v>14</v>
      </c>
      <c r="D2515" s="107" t="s">
        <v>798</v>
      </c>
      <c r="E2515" s="106" t="s">
        <v>31</v>
      </c>
      <c r="F2515" s="106" t="s">
        <v>0</v>
      </c>
      <c r="G2515" s="2" t="s">
        <v>0</v>
      </c>
      <c r="H2515" s="2" t="s">
        <v>32</v>
      </c>
      <c r="I2515" s="12">
        <f>SUM(I2516:I2524)</f>
        <v>522854</v>
      </c>
      <c r="J2515" s="12">
        <f t="shared" ref="J2515:Y2515" si="3949">SUM(J2516:J2524)</f>
        <v>0</v>
      </c>
      <c r="K2515" s="12">
        <f t="shared" si="3949"/>
        <v>0</v>
      </c>
      <c r="L2515" s="12">
        <f t="shared" si="3949"/>
        <v>0</v>
      </c>
      <c r="M2515" s="12">
        <f t="shared" si="3949"/>
        <v>0</v>
      </c>
      <c r="N2515" s="12">
        <f t="shared" si="3949"/>
        <v>0</v>
      </c>
      <c r="O2515" s="12">
        <f t="shared" si="3949"/>
        <v>0</v>
      </c>
      <c r="P2515" s="12">
        <f t="shared" si="3949"/>
        <v>0</v>
      </c>
      <c r="Q2515" s="12">
        <f t="shared" si="3949"/>
        <v>0</v>
      </c>
      <c r="R2515" s="12">
        <f t="shared" si="3949"/>
        <v>0</v>
      </c>
      <c r="S2515" s="12">
        <f t="shared" si="3949"/>
        <v>0</v>
      </c>
      <c r="T2515" s="12">
        <f t="shared" si="3949"/>
        <v>0</v>
      </c>
      <c r="U2515" s="12">
        <f t="shared" si="3949"/>
        <v>0</v>
      </c>
      <c r="V2515" s="12">
        <f t="shared" si="3949"/>
        <v>0</v>
      </c>
      <c r="W2515" s="12">
        <f t="shared" si="3949"/>
        <v>0</v>
      </c>
      <c r="X2515" s="12">
        <f t="shared" si="3949"/>
        <v>0</v>
      </c>
      <c r="Y2515" s="12">
        <f t="shared" si="3949"/>
        <v>0</v>
      </c>
      <c r="Z2515" s="12">
        <v>0</v>
      </c>
      <c r="AA2515" s="12">
        <v>0</v>
      </c>
      <c r="AB2515" s="12">
        <f t="shared" ref="AB2515:AQ2515" si="3950">SUM(AB2516:AB2524)</f>
        <v>45000</v>
      </c>
      <c r="AC2515" s="12">
        <f t="shared" si="3950"/>
        <v>27846</v>
      </c>
      <c r="AD2515" s="12">
        <f t="shared" si="3950"/>
        <v>0</v>
      </c>
      <c r="AE2515" s="12">
        <f t="shared" si="3950"/>
        <v>0</v>
      </c>
      <c r="AF2515" s="12">
        <f t="shared" si="3950"/>
        <v>0</v>
      </c>
      <c r="AG2515" s="12">
        <f t="shared" si="3950"/>
        <v>0</v>
      </c>
      <c r="AH2515" s="12">
        <f t="shared" si="3950"/>
        <v>72846</v>
      </c>
      <c r="AI2515" s="12">
        <f t="shared" si="3950"/>
        <v>10800</v>
      </c>
      <c r="AJ2515" s="12">
        <f t="shared" si="3950"/>
        <v>0</v>
      </c>
      <c r="AK2515" s="12">
        <f t="shared" si="3950"/>
        <v>27846</v>
      </c>
      <c r="AL2515" s="12">
        <f t="shared" si="3950"/>
        <v>9200</v>
      </c>
      <c r="AM2515" s="12">
        <f t="shared" si="3950"/>
        <v>0</v>
      </c>
      <c r="AN2515" s="12">
        <f t="shared" si="3950"/>
        <v>0</v>
      </c>
      <c r="AO2515" s="12">
        <f t="shared" si="3950"/>
        <v>0</v>
      </c>
      <c r="AP2515" s="12">
        <f t="shared" si="3950"/>
        <v>0</v>
      </c>
      <c r="AQ2515" s="12">
        <f t="shared" si="3950"/>
        <v>0</v>
      </c>
      <c r="AR2515" s="12">
        <v>47846</v>
      </c>
      <c r="AS2515" s="12">
        <v>25000</v>
      </c>
      <c r="AT2515" s="12">
        <f t="shared" ref="AT2515:BI2515" si="3951">SUM(AT2516:AT2524)</f>
        <v>0</v>
      </c>
      <c r="AU2515" s="12">
        <f t="shared" si="3951"/>
        <v>2000</v>
      </c>
      <c r="AV2515" s="12">
        <f t="shared" si="3951"/>
        <v>0</v>
      </c>
      <c r="AW2515" s="12">
        <f t="shared" si="3951"/>
        <v>0</v>
      </c>
      <c r="AX2515" s="12">
        <f t="shared" si="3951"/>
        <v>0</v>
      </c>
      <c r="AY2515" s="12">
        <f t="shared" si="3951"/>
        <v>0</v>
      </c>
      <c r="AZ2515" s="12">
        <f t="shared" si="3951"/>
        <v>2000</v>
      </c>
      <c r="BA2515" s="12">
        <f t="shared" si="3951"/>
        <v>0</v>
      </c>
      <c r="BB2515" s="12">
        <f t="shared" si="3951"/>
        <v>0</v>
      </c>
      <c r="BC2515" s="12">
        <f t="shared" si="3951"/>
        <v>2000</v>
      </c>
      <c r="BD2515" s="12">
        <f t="shared" si="3951"/>
        <v>0</v>
      </c>
      <c r="BE2515" s="12">
        <f t="shared" si="3951"/>
        <v>0</v>
      </c>
      <c r="BF2515" s="12">
        <f t="shared" si="3951"/>
        <v>0</v>
      </c>
      <c r="BG2515" s="12">
        <f t="shared" si="3951"/>
        <v>0</v>
      </c>
      <c r="BH2515" s="12">
        <f t="shared" si="3951"/>
        <v>0</v>
      </c>
      <c r="BI2515" s="12">
        <f t="shared" si="3951"/>
        <v>0</v>
      </c>
      <c r="BJ2515" s="12">
        <v>2000</v>
      </c>
      <c r="BK2515" s="12">
        <v>0</v>
      </c>
    </row>
    <row r="2516" spans="1:63" x14ac:dyDescent="0.25">
      <c r="A2516" s="4" t="s">
        <v>720</v>
      </c>
      <c r="B2516" s="4" t="s">
        <v>67</v>
      </c>
      <c r="C2516" s="4" t="s">
        <v>14</v>
      </c>
      <c r="D2516" s="107" t="s">
        <v>798</v>
      </c>
      <c r="E2516" s="117">
        <v>6131</v>
      </c>
      <c r="F2516" s="107"/>
      <c r="G2516" s="104" t="s">
        <v>1664</v>
      </c>
      <c r="H2516" s="13" t="s">
        <v>34</v>
      </c>
      <c r="I2516" s="14">
        <v>14000</v>
      </c>
      <c r="J2516" s="14">
        <v>0</v>
      </c>
      <c r="K2516" s="14"/>
      <c r="L2516" s="14"/>
      <c r="M2516" s="14"/>
      <c r="N2516" s="14"/>
      <c r="O2516" s="14"/>
      <c r="P2516" s="14">
        <f t="shared" si="3892"/>
        <v>0</v>
      </c>
      <c r="Q2516" s="14"/>
      <c r="R2516" s="14"/>
      <c r="S2516" s="14"/>
      <c r="T2516" s="14"/>
      <c r="U2516" s="14"/>
      <c r="V2516" s="14"/>
      <c r="W2516" s="14"/>
      <c r="X2516" s="14"/>
      <c r="Y2516" s="14"/>
      <c r="Z2516" s="14">
        <v>0</v>
      </c>
      <c r="AA2516" s="14">
        <v>0</v>
      </c>
      <c r="AB2516" s="14">
        <v>0</v>
      </c>
      <c r="AC2516" s="14"/>
      <c r="AD2516" s="14"/>
      <c r="AE2516" s="14"/>
      <c r="AF2516" s="14"/>
      <c r="AG2516" s="14"/>
      <c r="AH2516" s="14">
        <f t="shared" si="3893"/>
        <v>0</v>
      </c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>
        <v>0</v>
      </c>
      <c r="AS2516" s="14">
        <v>0</v>
      </c>
      <c r="AT2516" s="14">
        <v>0</v>
      </c>
      <c r="AU2516" s="14"/>
      <c r="AV2516" s="14"/>
      <c r="AW2516" s="14"/>
      <c r="AX2516" s="14"/>
      <c r="AY2516" s="14"/>
      <c r="AZ2516" s="14">
        <f t="shared" si="3894"/>
        <v>0</v>
      </c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>
        <v>0</v>
      </c>
      <c r="BK2516" s="14">
        <v>0</v>
      </c>
    </row>
    <row r="2517" spans="1:63" x14ac:dyDescent="0.25">
      <c r="A2517" s="4" t="s">
        <v>720</v>
      </c>
      <c r="B2517" s="4" t="s">
        <v>67</v>
      </c>
      <c r="C2517" s="4" t="s">
        <v>14</v>
      </c>
      <c r="D2517" s="107" t="s">
        <v>798</v>
      </c>
      <c r="E2517" s="117">
        <v>6132</v>
      </c>
      <c r="F2517" s="107"/>
      <c r="G2517" s="104" t="s">
        <v>1664</v>
      </c>
      <c r="H2517" s="13" t="s">
        <v>74</v>
      </c>
      <c r="I2517" s="14">
        <v>85000</v>
      </c>
      <c r="J2517" s="14">
        <v>0</v>
      </c>
      <c r="K2517" s="14"/>
      <c r="L2517" s="14"/>
      <c r="M2517" s="14"/>
      <c r="N2517" s="14"/>
      <c r="O2517" s="14"/>
      <c r="P2517" s="14">
        <f t="shared" si="3892"/>
        <v>0</v>
      </c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v>0</v>
      </c>
      <c r="AA2517" s="14">
        <v>0</v>
      </c>
      <c r="AB2517" s="14">
        <v>5000</v>
      </c>
      <c r="AC2517" s="14">
        <v>5000</v>
      </c>
      <c r="AD2517" s="14"/>
      <c r="AE2517" s="14"/>
      <c r="AF2517" s="14"/>
      <c r="AG2517" s="14"/>
      <c r="AH2517" s="14">
        <f t="shared" si="3893"/>
        <v>10000</v>
      </c>
      <c r="AI2517" s="14"/>
      <c r="AJ2517" s="14"/>
      <c r="AK2517" s="14">
        <v>5000</v>
      </c>
      <c r="AL2517" s="14"/>
      <c r="AM2517" s="14"/>
      <c r="AN2517" s="14"/>
      <c r="AO2517" s="14"/>
      <c r="AP2517" s="14"/>
      <c r="AQ2517" s="14"/>
      <c r="AR2517" s="14">
        <v>5000</v>
      </c>
      <c r="AS2517" s="14">
        <v>5000</v>
      </c>
      <c r="AT2517" s="14">
        <v>0</v>
      </c>
      <c r="AU2517" s="14"/>
      <c r="AV2517" s="14"/>
      <c r="AW2517" s="14"/>
      <c r="AX2517" s="14"/>
      <c r="AY2517" s="14"/>
      <c r="AZ2517" s="14">
        <f t="shared" si="3894"/>
        <v>0</v>
      </c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>
        <v>0</v>
      </c>
      <c r="BK2517" s="14">
        <v>0</v>
      </c>
    </row>
    <row r="2518" spans="1:63" x14ac:dyDescent="0.25">
      <c r="A2518" s="4" t="s">
        <v>720</v>
      </c>
      <c r="B2518" s="4" t="s">
        <v>67</v>
      </c>
      <c r="C2518" s="4" t="s">
        <v>14</v>
      </c>
      <c r="D2518" s="107" t="s">
        <v>798</v>
      </c>
      <c r="E2518" s="117">
        <v>6133</v>
      </c>
      <c r="F2518" s="107"/>
      <c r="G2518" s="104" t="s">
        <v>1664</v>
      </c>
      <c r="H2518" s="13" t="s">
        <v>77</v>
      </c>
      <c r="I2518" s="14">
        <v>25000</v>
      </c>
      <c r="J2518" s="14">
        <v>0</v>
      </c>
      <c r="K2518" s="14"/>
      <c r="L2518" s="14"/>
      <c r="M2518" s="14"/>
      <c r="N2518" s="14"/>
      <c r="O2518" s="14"/>
      <c r="P2518" s="14">
        <f t="shared" si="3892"/>
        <v>0</v>
      </c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v>0</v>
      </c>
      <c r="AA2518" s="14">
        <v>0</v>
      </c>
      <c r="AB2518" s="14">
        <v>0</v>
      </c>
      <c r="AC2518" s="14">
        <v>3000</v>
      </c>
      <c r="AD2518" s="14"/>
      <c r="AE2518" s="14"/>
      <c r="AF2518" s="14"/>
      <c r="AG2518" s="14"/>
      <c r="AH2518" s="14">
        <f t="shared" si="3893"/>
        <v>3000</v>
      </c>
      <c r="AI2518" s="14"/>
      <c r="AJ2518" s="14"/>
      <c r="AK2518" s="14">
        <v>3000</v>
      </c>
      <c r="AL2518" s="14"/>
      <c r="AM2518" s="14"/>
      <c r="AN2518" s="14"/>
      <c r="AO2518" s="14"/>
      <c r="AP2518" s="14"/>
      <c r="AQ2518" s="14"/>
      <c r="AR2518" s="14">
        <v>3000</v>
      </c>
      <c r="AS2518" s="14">
        <v>0</v>
      </c>
      <c r="AT2518" s="14">
        <v>0</v>
      </c>
      <c r="AU2518" s="14"/>
      <c r="AV2518" s="14"/>
      <c r="AW2518" s="14"/>
      <c r="AX2518" s="14"/>
      <c r="AY2518" s="14"/>
      <c r="AZ2518" s="14">
        <f t="shared" si="3894"/>
        <v>0</v>
      </c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>
        <v>0</v>
      </c>
      <c r="BK2518" s="14">
        <v>0</v>
      </c>
    </row>
    <row r="2519" spans="1:63" x14ac:dyDescent="0.25">
      <c r="A2519" s="4" t="s">
        <v>720</v>
      </c>
      <c r="B2519" s="4" t="s">
        <v>67</v>
      </c>
      <c r="C2519" s="4" t="s">
        <v>14</v>
      </c>
      <c r="D2519" s="107" t="s">
        <v>798</v>
      </c>
      <c r="E2519" s="117">
        <v>6134</v>
      </c>
      <c r="F2519" s="107"/>
      <c r="G2519" s="104" t="s">
        <v>1664</v>
      </c>
      <c r="H2519" s="13" t="s">
        <v>80</v>
      </c>
      <c r="I2519" s="14">
        <v>180354</v>
      </c>
      <c r="J2519" s="14">
        <v>0</v>
      </c>
      <c r="K2519" s="14"/>
      <c r="L2519" s="14"/>
      <c r="M2519" s="14"/>
      <c r="N2519" s="14"/>
      <c r="O2519" s="14"/>
      <c r="P2519" s="14">
        <f t="shared" si="3892"/>
        <v>0</v>
      </c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v>0</v>
      </c>
      <c r="AA2519" s="14">
        <v>0</v>
      </c>
      <c r="AB2519" s="14">
        <v>15000</v>
      </c>
      <c r="AC2519" s="14">
        <v>2000</v>
      </c>
      <c r="AD2519" s="14"/>
      <c r="AE2519" s="14"/>
      <c r="AF2519" s="14"/>
      <c r="AG2519" s="14"/>
      <c r="AH2519" s="14">
        <f t="shared" si="3893"/>
        <v>17000</v>
      </c>
      <c r="AI2519" s="14"/>
      <c r="AJ2519" s="14"/>
      <c r="AK2519" s="14">
        <v>2000</v>
      </c>
      <c r="AL2519" s="14"/>
      <c r="AM2519" s="14"/>
      <c r="AN2519" s="14"/>
      <c r="AO2519" s="14"/>
      <c r="AP2519" s="14"/>
      <c r="AQ2519" s="14"/>
      <c r="AR2519" s="14">
        <v>2000</v>
      </c>
      <c r="AS2519" s="14">
        <v>15000</v>
      </c>
      <c r="AT2519" s="14">
        <v>0</v>
      </c>
      <c r="AU2519" s="14">
        <v>2000</v>
      </c>
      <c r="AV2519" s="14"/>
      <c r="AW2519" s="14"/>
      <c r="AX2519" s="14"/>
      <c r="AY2519" s="14"/>
      <c r="AZ2519" s="14">
        <f t="shared" si="3894"/>
        <v>2000</v>
      </c>
      <c r="BA2519" s="14"/>
      <c r="BB2519" s="14"/>
      <c r="BC2519" s="14">
        <v>2000</v>
      </c>
      <c r="BD2519" s="14"/>
      <c r="BE2519" s="14"/>
      <c r="BF2519" s="14"/>
      <c r="BG2519" s="14"/>
      <c r="BH2519" s="14"/>
      <c r="BI2519" s="14"/>
      <c r="BJ2519" s="14">
        <v>2000</v>
      </c>
      <c r="BK2519" s="14">
        <v>0</v>
      </c>
    </row>
    <row r="2520" spans="1:63" x14ac:dyDescent="0.25">
      <c r="A2520" s="4" t="s">
        <v>720</v>
      </c>
      <c r="B2520" s="4" t="s">
        <v>67</v>
      </c>
      <c r="C2520" s="4" t="s">
        <v>14</v>
      </c>
      <c r="D2520" s="107" t="s">
        <v>798</v>
      </c>
      <c r="E2520" s="117">
        <v>6135</v>
      </c>
      <c r="F2520" s="107"/>
      <c r="G2520" s="104" t="s">
        <v>1664</v>
      </c>
      <c r="H2520" s="13" t="s">
        <v>83</v>
      </c>
      <c r="I2520" s="14">
        <v>15000</v>
      </c>
      <c r="J2520" s="14">
        <v>0</v>
      </c>
      <c r="K2520" s="14"/>
      <c r="L2520" s="14"/>
      <c r="M2520" s="14"/>
      <c r="N2520" s="14"/>
      <c r="O2520" s="14"/>
      <c r="P2520" s="14">
        <f t="shared" si="3892"/>
        <v>0</v>
      </c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v>0</v>
      </c>
      <c r="AA2520" s="14">
        <v>0</v>
      </c>
      <c r="AB2520" s="14">
        <v>5000</v>
      </c>
      <c r="AC2520" s="14">
        <v>3000</v>
      </c>
      <c r="AD2520" s="14"/>
      <c r="AE2520" s="14"/>
      <c r="AF2520" s="14"/>
      <c r="AG2520" s="14"/>
      <c r="AH2520" s="14">
        <f t="shared" si="3893"/>
        <v>8000</v>
      </c>
      <c r="AI2520" s="14"/>
      <c r="AJ2520" s="14"/>
      <c r="AK2520" s="14">
        <v>3000</v>
      </c>
      <c r="AL2520" s="14"/>
      <c r="AM2520" s="14"/>
      <c r="AN2520" s="14"/>
      <c r="AO2520" s="14"/>
      <c r="AP2520" s="14"/>
      <c r="AQ2520" s="14"/>
      <c r="AR2520" s="14">
        <v>3000</v>
      </c>
      <c r="AS2520" s="14">
        <v>5000</v>
      </c>
      <c r="AT2520" s="14">
        <v>0</v>
      </c>
      <c r="AU2520" s="14"/>
      <c r="AV2520" s="14"/>
      <c r="AW2520" s="14"/>
      <c r="AX2520" s="14"/>
      <c r="AY2520" s="14"/>
      <c r="AZ2520" s="14">
        <f t="shared" si="3894"/>
        <v>0</v>
      </c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>
        <v>0</v>
      </c>
      <c r="BK2520" s="14">
        <v>0</v>
      </c>
    </row>
    <row r="2521" spans="1:63" ht="22.5" x14ac:dyDescent="0.25">
      <c r="A2521" s="4" t="s">
        <v>720</v>
      </c>
      <c r="B2521" s="4" t="s">
        <v>67</v>
      </c>
      <c r="C2521" s="4" t="s">
        <v>14</v>
      </c>
      <c r="D2521" s="107" t="s">
        <v>798</v>
      </c>
      <c r="E2521" s="117">
        <v>6136</v>
      </c>
      <c r="F2521" s="107"/>
      <c r="G2521" s="104" t="s">
        <v>1664</v>
      </c>
      <c r="H2521" s="13" t="s">
        <v>86</v>
      </c>
      <c r="I2521" s="14">
        <v>1500</v>
      </c>
      <c r="J2521" s="14">
        <v>0</v>
      </c>
      <c r="K2521" s="14"/>
      <c r="L2521" s="14"/>
      <c r="M2521" s="14"/>
      <c r="N2521" s="14"/>
      <c r="O2521" s="14"/>
      <c r="P2521" s="14">
        <f t="shared" si="3892"/>
        <v>0</v>
      </c>
      <c r="Q2521" s="14"/>
      <c r="R2521" s="14"/>
      <c r="S2521" s="14"/>
      <c r="T2521" s="14"/>
      <c r="U2521" s="14"/>
      <c r="V2521" s="14"/>
      <c r="W2521" s="14"/>
      <c r="X2521" s="14"/>
      <c r="Y2521" s="14"/>
      <c r="Z2521" s="14">
        <v>0</v>
      </c>
      <c r="AA2521" s="14">
        <v>0</v>
      </c>
      <c r="AB2521" s="14">
        <v>0</v>
      </c>
      <c r="AC2521" s="14"/>
      <c r="AD2521" s="14"/>
      <c r="AE2521" s="14"/>
      <c r="AF2521" s="14"/>
      <c r="AG2521" s="14"/>
      <c r="AH2521" s="14">
        <f t="shared" si="3893"/>
        <v>0</v>
      </c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>
        <v>0</v>
      </c>
      <c r="AS2521" s="14">
        <v>0</v>
      </c>
      <c r="AT2521" s="14">
        <v>0</v>
      </c>
      <c r="AU2521" s="14"/>
      <c r="AV2521" s="14"/>
      <c r="AW2521" s="14"/>
      <c r="AX2521" s="14"/>
      <c r="AY2521" s="14"/>
      <c r="AZ2521" s="14">
        <f t="shared" si="3894"/>
        <v>0</v>
      </c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>
        <v>0</v>
      </c>
      <c r="BK2521" s="14">
        <v>0</v>
      </c>
    </row>
    <row r="2522" spans="1:63" x14ac:dyDescent="0.25">
      <c r="A2522" s="4" t="s">
        <v>720</v>
      </c>
      <c r="B2522" s="4" t="s">
        <v>67</v>
      </c>
      <c r="C2522" s="4" t="s">
        <v>14</v>
      </c>
      <c r="D2522" s="107" t="s">
        <v>798</v>
      </c>
      <c r="E2522" s="117">
        <v>6137</v>
      </c>
      <c r="F2522" s="107"/>
      <c r="G2522" s="104" t="s">
        <v>1664</v>
      </c>
      <c r="H2522" s="13" t="s">
        <v>89</v>
      </c>
      <c r="I2522" s="14">
        <v>30000</v>
      </c>
      <c r="J2522" s="14">
        <v>0</v>
      </c>
      <c r="K2522" s="14"/>
      <c r="L2522" s="14"/>
      <c r="M2522" s="14"/>
      <c r="N2522" s="14"/>
      <c r="O2522" s="14"/>
      <c r="P2522" s="14">
        <f t="shared" si="3892"/>
        <v>0</v>
      </c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v>0</v>
      </c>
      <c r="AA2522" s="14">
        <v>0</v>
      </c>
      <c r="AB2522" s="14">
        <v>5000</v>
      </c>
      <c r="AC2522" s="14">
        <v>3000</v>
      </c>
      <c r="AD2522" s="14"/>
      <c r="AE2522" s="14"/>
      <c r="AF2522" s="14"/>
      <c r="AG2522" s="14"/>
      <c r="AH2522" s="14">
        <f t="shared" si="3893"/>
        <v>8000</v>
      </c>
      <c r="AI2522" s="14"/>
      <c r="AJ2522" s="14"/>
      <c r="AK2522" s="14">
        <v>3000</v>
      </c>
      <c r="AL2522" s="14">
        <v>5000</v>
      </c>
      <c r="AM2522" s="14"/>
      <c r="AN2522" s="14"/>
      <c r="AO2522" s="14"/>
      <c r="AP2522" s="14"/>
      <c r="AQ2522" s="14"/>
      <c r="AR2522" s="14">
        <v>8000</v>
      </c>
      <c r="AS2522" s="14">
        <v>0</v>
      </c>
      <c r="AT2522" s="14">
        <v>0</v>
      </c>
      <c r="AU2522" s="14"/>
      <c r="AV2522" s="14"/>
      <c r="AW2522" s="14"/>
      <c r="AX2522" s="14"/>
      <c r="AY2522" s="14"/>
      <c r="AZ2522" s="14">
        <f t="shared" si="3894"/>
        <v>0</v>
      </c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>
        <v>0</v>
      </c>
      <c r="BK2522" s="14">
        <v>0</v>
      </c>
    </row>
    <row r="2523" spans="1:63" ht="22.5" x14ac:dyDescent="0.25">
      <c r="A2523" s="4" t="s">
        <v>720</v>
      </c>
      <c r="B2523" s="4" t="s">
        <v>67</v>
      </c>
      <c r="C2523" s="4" t="s">
        <v>14</v>
      </c>
      <c r="D2523" s="107" t="s">
        <v>798</v>
      </c>
      <c r="E2523" s="117">
        <v>6138</v>
      </c>
      <c r="F2523" s="107"/>
      <c r="G2523" s="104" t="s">
        <v>1664</v>
      </c>
      <c r="H2523" s="13" t="s">
        <v>92</v>
      </c>
      <c r="I2523" s="14">
        <v>10000</v>
      </c>
      <c r="J2523" s="14">
        <v>0</v>
      </c>
      <c r="K2523" s="14"/>
      <c r="L2523" s="14"/>
      <c r="M2523" s="14"/>
      <c r="N2523" s="14"/>
      <c r="O2523" s="14"/>
      <c r="P2523" s="14">
        <f t="shared" si="3892"/>
        <v>0</v>
      </c>
      <c r="Q2523" s="14"/>
      <c r="R2523" s="14"/>
      <c r="S2523" s="14"/>
      <c r="T2523" s="14"/>
      <c r="U2523" s="14"/>
      <c r="V2523" s="14"/>
      <c r="W2523" s="14"/>
      <c r="X2523" s="14"/>
      <c r="Y2523" s="14"/>
      <c r="Z2523" s="14">
        <v>0</v>
      </c>
      <c r="AA2523" s="14">
        <v>0</v>
      </c>
      <c r="AB2523" s="14">
        <v>0</v>
      </c>
      <c r="AC2523" s="14"/>
      <c r="AD2523" s="14"/>
      <c r="AE2523" s="14"/>
      <c r="AF2523" s="14"/>
      <c r="AG2523" s="14"/>
      <c r="AH2523" s="14">
        <f t="shared" si="3893"/>
        <v>0</v>
      </c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>
        <v>0</v>
      </c>
      <c r="AS2523" s="14">
        <v>0</v>
      </c>
      <c r="AT2523" s="14">
        <v>0</v>
      </c>
      <c r="AU2523" s="14"/>
      <c r="AV2523" s="14"/>
      <c r="AW2523" s="14"/>
      <c r="AX2523" s="14"/>
      <c r="AY2523" s="14"/>
      <c r="AZ2523" s="14">
        <f t="shared" si="3894"/>
        <v>0</v>
      </c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>
        <v>0</v>
      </c>
      <c r="BK2523" s="14">
        <v>0</v>
      </c>
    </row>
    <row r="2524" spans="1:63" x14ac:dyDescent="0.25">
      <c r="A2524" s="1" t="s">
        <v>720</v>
      </c>
      <c r="B2524" s="1" t="s">
        <v>67</v>
      </c>
      <c r="C2524" s="1" t="s">
        <v>14</v>
      </c>
      <c r="D2524" s="110" t="s">
        <v>798</v>
      </c>
      <c r="E2524" s="110" t="s">
        <v>36</v>
      </c>
      <c r="F2524" s="107" t="s">
        <v>0</v>
      </c>
      <c r="G2524" s="13" t="s">
        <v>0</v>
      </c>
      <c r="H2524" s="2" t="s">
        <v>37</v>
      </c>
      <c r="I2524" s="12">
        <f>SUM(I2525:I2527)</f>
        <v>162000</v>
      </c>
      <c r="J2524" s="12">
        <f t="shared" ref="J2524:Y2524" si="3952">SUM(J2525:J2527)</f>
        <v>0</v>
      </c>
      <c r="K2524" s="12">
        <f t="shared" si="3952"/>
        <v>0</v>
      </c>
      <c r="L2524" s="12">
        <f t="shared" si="3952"/>
        <v>0</v>
      </c>
      <c r="M2524" s="12">
        <f t="shared" si="3952"/>
        <v>0</v>
      </c>
      <c r="N2524" s="12">
        <f t="shared" si="3952"/>
        <v>0</v>
      </c>
      <c r="O2524" s="12">
        <f t="shared" si="3952"/>
        <v>0</v>
      </c>
      <c r="P2524" s="12">
        <f t="shared" si="3952"/>
        <v>0</v>
      </c>
      <c r="Q2524" s="12">
        <f t="shared" si="3952"/>
        <v>0</v>
      </c>
      <c r="R2524" s="12">
        <f t="shared" si="3952"/>
        <v>0</v>
      </c>
      <c r="S2524" s="12">
        <f t="shared" si="3952"/>
        <v>0</v>
      </c>
      <c r="T2524" s="12">
        <f t="shared" si="3952"/>
        <v>0</v>
      </c>
      <c r="U2524" s="12">
        <f t="shared" si="3952"/>
        <v>0</v>
      </c>
      <c r="V2524" s="12">
        <f t="shared" si="3952"/>
        <v>0</v>
      </c>
      <c r="W2524" s="12">
        <f t="shared" si="3952"/>
        <v>0</v>
      </c>
      <c r="X2524" s="12">
        <f t="shared" si="3952"/>
        <v>0</v>
      </c>
      <c r="Y2524" s="12">
        <f t="shared" si="3952"/>
        <v>0</v>
      </c>
      <c r="Z2524" s="12">
        <v>0</v>
      </c>
      <c r="AA2524" s="12">
        <v>0</v>
      </c>
      <c r="AB2524" s="12">
        <f t="shared" ref="AB2524:AQ2524" si="3953">SUM(AB2525:AB2527)</f>
        <v>15000</v>
      </c>
      <c r="AC2524" s="12">
        <f t="shared" si="3953"/>
        <v>11846</v>
      </c>
      <c r="AD2524" s="12">
        <f t="shared" si="3953"/>
        <v>0</v>
      </c>
      <c r="AE2524" s="12">
        <f t="shared" si="3953"/>
        <v>0</v>
      </c>
      <c r="AF2524" s="12">
        <f t="shared" si="3953"/>
        <v>0</v>
      </c>
      <c r="AG2524" s="12">
        <f t="shared" si="3953"/>
        <v>0</v>
      </c>
      <c r="AH2524" s="12">
        <f t="shared" si="3953"/>
        <v>26846</v>
      </c>
      <c r="AI2524" s="12">
        <f t="shared" si="3953"/>
        <v>10800</v>
      </c>
      <c r="AJ2524" s="12">
        <f t="shared" si="3953"/>
        <v>0</v>
      </c>
      <c r="AK2524" s="12">
        <f t="shared" si="3953"/>
        <v>11846</v>
      </c>
      <c r="AL2524" s="12">
        <f t="shared" si="3953"/>
        <v>4200</v>
      </c>
      <c r="AM2524" s="12">
        <f t="shared" si="3953"/>
        <v>0</v>
      </c>
      <c r="AN2524" s="12">
        <f t="shared" si="3953"/>
        <v>0</v>
      </c>
      <c r="AO2524" s="12">
        <f t="shared" si="3953"/>
        <v>0</v>
      </c>
      <c r="AP2524" s="12">
        <f t="shared" si="3953"/>
        <v>0</v>
      </c>
      <c r="AQ2524" s="12">
        <f t="shared" si="3953"/>
        <v>0</v>
      </c>
      <c r="AR2524" s="12">
        <v>26846</v>
      </c>
      <c r="AS2524" s="12">
        <v>0</v>
      </c>
      <c r="AT2524" s="12">
        <f t="shared" ref="AT2524:BI2524" si="3954">SUM(AT2525:AT2527)</f>
        <v>0</v>
      </c>
      <c r="AU2524" s="12">
        <f t="shared" si="3954"/>
        <v>0</v>
      </c>
      <c r="AV2524" s="12">
        <f t="shared" si="3954"/>
        <v>0</v>
      </c>
      <c r="AW2524" s="12">
        <f t="shared" si="3954"/>
        <v>0</v>
      </c>
      <c r="AX2524" s="12">
        <f t="shared" si="3954"/>
        <v>0</v>
      </c>
      <c r="AY2524" s="12">
        <f t="shared" si="3954"/>
        <v>0</v>
      </c>
      <c r="AZ2524" s="12">
        <f t="shared" si="3954"/>
        <v>0</v>
      </c>
      <c r="BA2524" s="12">
        <f t="shared" si="3954"/>
        <v>0</v>
      </c>
      <c r="BB2524" s="12">
        <f t="shared" si="3954"/>
        <v>0</v>
      </c>
      <c r="BC2524" s="12">
        <f t="shared" si="3954"/>
        <v>0</v>
      </c>
      <c r="BD2524" s="12">
        <f t="shared" si="3954"/>
        <v>0</v>
      </c>
      <c r="BE2524" s="12">
        <f t="shared" si="3954"/>
        <v>0</v>
      </c>
      <c r="BF2524" s="12">
        <f t="shared" si="3954"/>
        <v>0</v>
      </c>
      <c r="BG2524" s="12">
        <f t="shared" si="3954"/>
        <v>0</v>
      </c>
      <c r="BH2524" s="12">
        <f t="shared" si="3954"/>
        <v>0</v>
      </c>
      <c r="BI2524" s="12">
        <f t="shared" si="3954"/>
        <v>0</v>
      </c>
      <c r="BJ2524" s="12">
        <v>0</v>
      </c>
      <c r="BK2524" s="12">
        <v>0</v>
      </c>
    </row>
    <row r="2525" spans="1:63" x14ac:dyDescent="0.25">
      <c r="A2525" s="4" t="s">
        <v>720</v>
      </c>
      <c r="B2525" s="4" t="s">
        <v>67</v>
      </c>
      <c r="C2525" s="4" t="s">
        <v>14</v>
      </c>
      <c r="D2525" s="107" t="s">
        <v>798</v>
      </c>
      <c r="E2525" s="117">
        <v>6139</v>
      </c>
      <c r="F2525" s="107"/>
      <c r="G2525" s="104" t="s">
        <v>1664</v>
      </c>
      <c r="H2525" s="13" t="s">
        <v>37</v>
      </c>
      <c r="I2525" s="14">
        <v>155000</v>
      </c>
      <c r="J2525" s="14">
        <v>0</v>
      </c>
      <c r="K2525" s="14"/>
      <c r="L2525" s="14"/>
      <c r="M2525" s="14"/>
      <c r="N2525" s="14"/>
      <c r="O2525" s="14"/>
      <c r="P2525" s="14">
        <f t="shared" si="3892"/>
        <v>0</v>
      </c>
      <c r="Q2525" s="14"/>
      <c r="R2525" s="14"/>
      <c r="S2525" s="14"/>
      <c r="T2525" s="14"/>
      <c r="U2525" s="14"/>
      <c r="V2525" s="14"/>
      <c r="W2525" s="14"/>
      <c r="X2525" s="14"/>
      <c r="Y2525" s="14"/>
      <c r="Z2525" s="14">
        <v>0</v>
      </c>
      <c r="AA2525" s="14">
        <v>0</v>
      </c>
      <c r="AB2525" s="14">
        <v>15000</v>
      </c>
      <c r="AC2525" s="14">
        <v>11846</v>
      </c>
      <c r="AD2525" s="14"/>
      <c r="AE2525" s="14"/>
      <c r="AF2525" s="14"/>
      <c r="AG2525" s="14"/>
      <c r="AH2525" s="14">
        <f t="shared" si="3893"/>
        <v>26846</v>
      </c>
      <c r="AI2525" s="14">
        <v>10800</v>
      </c>
      <c r="AJ2525" s="14"/>
      <c r="AK2525" s="14">
        <v>11846</v>
      </c>
      <c r="AL2525" s="14">
        <v>4200</v>
      </c>
      <c r="AM2525" s="14"/>
      <c r="AN2525" s="14"/>
      <c r="AO2525" s="14"/>
      <c r="AP2525" s="14"/>
      <c r="AQ2525" s="14"/>
      <c r="AR2525" s="14">
        <v>26846</v>
      </c>
      <c r="AS2525" s="14">
        <v>0</v>
      </c>
      <c r="AT2525" s="14">
        <v>0</v>
      </c>
      <c r="AU2525" s="14"/>
      <c r="AV2525" s="14"/>
      <c r="AW2525" s="14"/>
      <c r="AX2525" s="14"/>
      <c r="AY2525" s="14"/>
      <c r="AZ2525" s="14">
        <f t="shared" si="3894"/>
        <v>0</v>
      </c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>
        <v>0</v>
      </c>
      <c r="BK2525" s="14">
        <v>0</v>
      </c>
    </row>
    <row r="2526" spans="1:63" ht="22.5" x14ac:dyDescent="0.25">
      <c r="A2526" s="4" t="s">
        <v>720</v>
      </c>
      <c r="B2526" s="4" t="s">
        <v>67</v>
      </c>
      <c r="C2526" s="4" t="s">
        <v>14</v>
      </c>
      <c r="D2526" s="107" t="s">
        <v>798</v>
      </c>
      <c r="E2526" s="117">
        <v>6139</v>
      </c>
      <c r="F2526" s="107" t="s">
        <v>805</v>
      </c>
      <c r="G2526" s="104" t="s">
        <v>1664</v>
      </c>
      <c r="H2526" s="13" t="s">
        <v>39</v>
      </c>
      <c r="I2526" s="14">
        <v>6000</v>
      </c>
      <c r="J2526" s="14">
        <v>0</v>
      </c>
      <c r="K2526" s="14"/>
      <c r="L2526" s="14"/>
      <c r="M2526" s="14"/>
      <c r="N2526" s="14"/>
      <c r="O2526" s="14"/>
      <c r="P2526" s="14">
        <f t="shared" si="3892"/>
        <v>0</v>
      </c>
      <c r="Q2526" s="14"/>
      <c r="R2526" s="14"/>
      <c r="S2526" s="14"/>
      <c r="T2526" s="14"/>
      <c r="U2526" s="14"/>
      <c r="V2526" s="14"/>
      <c r="W2526" s="14"/>
      <c r="X2526" s="14"/>
      <c r="Y2526" s="14"/>
      <c r="Z2526" s="14">
        <v>0</v>
      </c>
      <c r="AA2526" s="14">
        <v>0</v>
      </c>
      <c r="AB2526" s="14">
        <v>0</v>
      </c>
      <c r="AC2526" s="14"/>
      <c r="AD2526" s="14"/>
      <c r="AE2526" s="14"/>
      <c r="AF2526" s="14"/>
      <c r="AG2526" s="14"/>
      <c r="AH2526" s="14">
        <f t="shared" si="3893"/>
        <v>0</v>
      </c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>
        <v>0</v>
      </c>
      <c r="AS2526" s="14">
        <v>0</v>
      </c>
      <c r="AT2526" s="14">
        <v>0</v>
      </c>
      <c r="AU2526" s="14"/>
      <c r="AV2526" s="14"/>
      <c r="AW2526" s="14"/>
      <c r="AX2526" s="14"/>
      <c r="AY2526" s="14"/>
      <c r="AZ2526" s="14">
        <f t="shared" si="3894"/>
        <v>0</v>
      </c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>
        <v>0</v>
      </c>
      <c r="BK2526" s="14">
        <v>0</v>
      </c>
    </row>
    <row r="2527" spans="1:63" ht="33.75" x14ac:dyDescent="0.25">
      <c r="A2527" s="4" t="s">
        <v>720</v>
      </c>
      <c r="B2527" s="4" t="s">
        <v>67</v>
      </c>
      <c r="C2527" s="4" t="s">
        <v>14</v>
      </c>
      <c r="D2527" s="107" t="s">
        <v>798</v>
      </c>
      <c r="E2527" s="117">
        <v>6139</v>
      </c>
      <c r="F2527" s="107" t="s">
        <v>806</v>
      </c>
      <c r="G2527" s="103" t="s">
        <v>1665</v>
      </c>
      <c r="H2527" s="13" t="s">
        <v>40</v>
      </c>
      <c r="I2527" s="14">
        <v>1000</v>
      </c>
      <c r="J2527" s="14">
        <v>0</v>
      </c>
      <c r="K2527" s="14"/>
      <c r="L2527" s="14"/>
      <c r="M2527" s="14"/>
      <c r="N2527" s="14"/>
      <c r="O2527" s="14"/>
      <c r="P2527" s="14">
        <f t="shared" si="3892"/>
        <v>0</v>
      </c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v>0</v>
      </c>
      <c r="AA2527" s="14">
        <v>0</v>
      </c>
      <c r="AB2527" s="14">
        <v>0</v>
      </c>
      <c r="AC2527" s="14"/>
      <c r="AD2527" s="14"/>
      <c r="AE2527" s="14"/>
      <c r="AF2527" s="14"/>
      <c r="AG2527" s="14"/>
      <c r="AH2527" s="14">
        <f t="shared" si="3893"/>
        <v>0</v>
      </c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>
        <v>0</v>
      </c>
      <c r="AS2527" s="14">
        <v>0</v>
      </c>
      <c r="AT2527" s="14">
        <v>0</v>
      </c>
      <c r="AU2527" s="14"/>
      <c r="AV2527" s="14"/>
      <c r="AW2527" s="14"/>
      <c r="AX2527" s="14"/>
      <c r="AY2527" s="14"/>
      <c r="AZ2527" s="14">
        <f t="shared" si="3894"/>
        <v>0</v>
      </c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>
        <v>0</v>
      </c>
      <c r="BK2527" s="14">
        <v>0</v>
      </c>
    </row>
    <row r="2528" spans="1:63" ht="33.75" x14ac:dyDescent="0.25">
      <c r="A2528" s="1" t="s">
        <v>0</v>
      </c>
      <c r="B2528" s="1" t="s">
        <v>0</v>
      </c>
      <c r="C2528" s="1" t="s">
        <v>0</v>
      </c>
      <c r="D2528" s="106" t="s">
        <v>0</v>
      </c>
      <c r="E2528" s="106" t="s">
        <v>0</v>
      </c>
      <c r="F2528" s="106" t="s">
        <v>0</v>
      </c>
      <c r="G2528" s="2" t="s">
        <v>0</v>
      </c>
      <c r="H2528" s="10" t="s">
        <v>41</v>
      </c>
      <c r="I2528" s="11">
        <f>SUM(I2529)</f>
        <v>100</v>
      </c>
      <c r="J2528" s="11">
        <f t="shared" ref="J2528:Y2529" si="3955">SUM(J2529)</f>
        <v>0</v>
      </c>
      <c r="K2528" s="11">
        <f t="shared" si="3955"/>
        <v>0</v>
      </c>
      <c r="L2528" s="11">
        <f t="shared" si="3955"/>
        <v>0</v>
      </c>
      <c r="M2528" s="11">
        <f t="shared" si="3955"/>
        <v>0</v>
      </c>
      <c r="N2528" s="11">
        <f t="shared" si="3955"/>
        <v>0</v>
      </c>
      <c r="O2528" s="11">
        <f t="shared" si="3955"/>
        <v>0</v>
      </c>
      <c r="P2528" s="11">
        <f t="shared" si="3955"/>
        <v>0</v>
      </c>
      <c r="Q2528" s="11">
        <f t="shared" si="3955"/>
        <v>0</v>
      </c>
      <c r="R2528" s="11">
        <f t="shared" si="3955"/>
        <v>0</v>
      </c>
      <c r="S2528" s="11">
        <f t="shared" si="3955"/>
        <v>0</v>
      </c>
      <c r="T2528" s="11">
        <f t="shared" si="3955"/>
        <v>0</v>
      </c>
      <c r="U2528" s="11">
        <f t="shared" si="3955"/>
        <v>0</v>
      </c>
      <c r="V2528" s="11">
        <f t="shared" si="3955"/>
        <v>0</v>
      </c>
      <c r="W2528" s="11">
        <f t="shared" si="3955"/>
        <v>0</v>
      </c>
      <c r="X2528" s="11">
        <f t="shared" si="3955"/>
        <v>0</v>
      </c>
      <c r="Y2528" s="11">
        <f t="shared" si="3955"/>
        <v>0</v>
      </c>
      <c r="Z2528" s="11">
        <v>0</v>
      </c>
      <c r="AA2528" s="11">
        <v>0</v>
      </c>
      <c r="AB2528" s="11">
        <f t="shared" ref="AB2528:AQ2529" si="3956">SUM(AB2529)</f>
        <v>0</v>
      </c>
      <c r="AC2528" s="11">
        <f t="shared" si="3956"/>
        <v>0</v>
      </c>
      <c r="AD2528" s="11">
        <f t="shared" si="3956"/>
        <v>0</v>
      </c>
      <c r="AE2528" s="11">
        <f t="shared" si="3956"/>
        <v>0</v>
      </c>
      <c r="AF2528" s="11">
        <f t="shared" si="3956"/>
        <v>0</v>
      </c>
      <c r="AG2528" s="11">
        <f t="shared" si="3956"/>
        <v>0</v>
      </c>
      <c r="AH2528" s="11">
        <f t="shared" si="3956"/>
        <v>0</v>
      </c>
      <c r="AI2528" s="11">
        <f t="shared" si="3956"/>
        <v>0</v>
      </c>
      <c r="AJ2528" s="11">
        <f t="shared" si="3956"/>
        <v>0</v>
      </c>
      <c r="AK2528" s="11">
        <f t="shared" si="3956"/>
        <v>0</v>
      </c>
      <c r="AL2528" s="11">
        <f t="shared" si="3956"/>
        <v>0</v>
      </c>
      <c r="AM2528" s="11">
        <f t="shared" si="3956"/>
        <v>0</v>
      </c>
      <c r="AN2528" s="11">
        <f t="shared" si="3956"/>
        <v>0</v>
      </c>
      <c r="AO2528" s="11">
        <f t="shared" si="3956"/>
        <v>0</v>
      </c>
      <c r="AP2528" s="11">
        <f t="shared" si="3956"/>
        <v>0</v>
      </c>
      <c r="AQ2528" s="11">
        <f t="shared" si="3956"/>
        <v>0</v>
      </c>
      <c r="AR2528" s="11">
        <v>0</v>
      </c>
      <c r="AS2528" s="11">
        <v>0</v>
      </c>
      <c r="AT2528" s="11">
        <f t="shared" ref="AT2528:BI2529" si="3957">SUM(AT2529)</f>
        <v>0</v>
      </c>
      <c r="AU2528" s="11">
        <f t="shared" si="3957"/>
        <v>0</v>
      </c>
      <c r="AV2528" s="11">
        <f t="shared" si="3957"/>
        <v>0</v>
      </c>
      <c r="AW2528" s="11">
        <f t="shared" si="3957"/>
        <v>0</v>
      </c>
      <c r="AX2528" s="11">
        <f t="shared" si="3957"/>
        <v>0</v>
      </c>
      <c r="AY2528" s="11">
        <f t="shared" si="3957"/>
        <v>0</v>
      </c>
      <c r="AZ2528" s="11">
        <f t="shared" si="3957"/>
        <v>0</v>
      </c>
      <c r="BA2528" s="11">
        <f t="shared" si="3957"/>
        <v>0</v>
      </c>
      <c r="BB2528" s="11">
        <f t="shared" si="3957"/>
        <v>0</v>
      </c>
      <c r="BC2528" s="11">
        <f t="shared" si="3957"/>
        <v>0</v>
      </c>
      <c r="BD2528" s="11">
        <f t="shared" si="3957"/>
        <v>0</v>
      </c>
      <c r="BE2528" s="11">
        <f t="shared" si="3957"/>
        <v>0</v>
      </c>
      <c r="BF2528" s="11">
        <f t="shared" si="3957"/>
        <v>0</v>
      </c>
      <c r="BG2528" s="11">
        <f t="shared" si="3957"/>
        <v>0</v>
      </c>
      <c r="BH2528" s="11">
        <f t="shared" si="3957"/>
        <v>0</v>
      </c>
      <c r="BI2528" s="11">
        <f t="shared" si="3957"/>
        <v>0</v>
      </c>
      <c r="BJ2528" s="11">
        <v>0</v>
      </c>
      <c r="BK2528" s="11">
        <v>0</v>
      </c>
    </row>
    <row r="2529" spans="1:63" ht="22.5" x14ac:dyDescent="0.25">
      <c r="A2529" s="4" t="s">
        <v>720</v>
      </c>
      <c r="B2529" s="4" t="s">
        <v>67</v>
      </c>
      <c r="C2529" s="4" t="s">
        <v>14</v>
      </c>
      <c r="D2529" s="107" t="s">
        <v>798</v>
      </c>
      <c r="E2529" s="106" t="s">
        <v>42</v>
      </c>
      <c r="F2529" s="106" t="s">
        <v>0</v>
      </c>
      <c r="G2529" s="2" t="s">
        <v>0</v>
      </c>
      <c r="H2529" s="2" t="s">
        <v>43</v>
      </c>
      <c r="I2529" s="12">
        <f>SUM(I2530)</f>
        <v>100</v>
      </c>
      <c r="J2529" s="12">
        <f t="shared" si="3955"/>
        <v>0</v>
      </c>
      <c r="K2529" s="12">
        <f t="shared" ref="K2529:Y2529" si="3958">SUM(K2530)</f>
        <v>0</v>
      </c>
      <c r="L2529" s="12">
        <f t="shared" si="3958"/>
        <v>0</v>
      </c>
      <c r="M2529" s="12">
        <f t="shared" si="3958"/>
        <v>0</v>
      </c>
      <c r="N2529" s="12">
        <f t="shared" si="3958"/>
        <v>0</v>
      </c>
      <c r="O2529" s="12">
        <f t="shared" si="3958"/>
        <v>0</v>
      </c>
      <c r="P2529" s="12">
        <f t="shared" si="3958"/>
        <v>0</v>
      </c>
      <c r="Q2529" s="12">
        <f t="shared" si="3958"/>
        <v>0</v>
      </c>
      <c r="R2529" s="12">
        <f t="shared" si="3958"/>
        <v>0</v>
      </c>
      <c r="S2529" s="12">
        <f t="shared" si="3958"/>
        <v>0</v>
      </c>
      <c r="T2529" s="12">
        <f t="shared" si="3958"/>
        <v>0</v>
      </c>
      <c r="U2529" s="12">
        <f t="shared" si="3958"/>
        <v>0</v>
      </c>
      <c r="V2529" s="12">
        <f t="shared" si="3958"/>
        <v>0</v>
      </c>
      <c r="W2529" s="12">
        <f t="shared" si="3958"/>
        <v>0</v>
      </c>
      <c r="X2529" s="12">
        <f t="shared" si="3958"/>
        <v>0</v>
      </c>
      <c r="Y2529" s="12">
        <f t="shared" si="3958"/>
        <v>0</v>
      </c>
      <c r="Z2529" s="12">
        <v>0</v>
      </c>
      <c r="AA2529" s="12">
        <v>0</v>
      </c>
      <c r="AB2529" s="12">
        <f t="shared" si="3956"/>
        <v>0</v>
      </c>
      <c r="AC2529" s="12">
        <f t="shared" ref="AC2529:AQ2529" si="3959">SUM(AC2530)</f>
        <v>0</v>
      </c>
      <c r="AD2529" s="12">
        <f t="shared" si="3959"/>
        <v>0</v>
      </c>
      <c r="AE2529" s="12">
        <f t="shared" si="3959"/>
        <v>0</v>
      </c>
      <c r="AF2529" s="12">
        <f t="shared" si="3959"/>
        <v>0</v>
      </c>
      <c r="AG2529" s="12">
        <f t="shared" si="3959"/>
        <v>0</v>
      </c>
      <c r="AH2529" s="12">
        <f t="shared" si="3959"/>
        <v>0</v>
      </c>
      <c r="AI2529" s="12">
        <f t="shared" si="3959"/>
        <v>0</v>
      </c>
      <c r="AJ2529" s="12">
        <f t="shared" si="3959"/>
        <v>0</v>
      </c>
      <c r="AK2529" s="12">
        <f t="shared" si="3959"/>
        <v>0</v>
      </c>
      <c r="AL2529" s="12">
        <f t="shared" si="3959"/>
        <v>0</v>
      </c>
      <c r="AM2529" s="12">
        <f t="shared" si="3959"/>
        <v>0</v>
      </c>
      <c r="AN2529" s="12">
        <f t="shared" si="3959"/>
        <v>0</v>
      </c>
      <c r="AO2529" s="12">
        <f t="shared" si="3959"/>
        <v>0</v>
      </c>
      <c r="AP2529" s="12">
        <f t="shared" si="3959"/>
        <v>0</v>
      </c>
      <c r="AQ2529" s="12">
        <f t="shared" si="3959"/>
        <v>0</v>
      </c>
      <c r="AR2529" s="12">
        <v>0</v>
      </c>
      <c r="AS2529" s="12">
        <v>0</v>
      </c>
      <c r="AT2529" s="12">
        <f t="shared" si="3957"/>
        <v>0</v>
      </c>
      <c r="AU2529" s="12">
        <f t="shared" ref="AU2529:BI2529" si="3960">SUM(AU2530)</f>
        <v>0</v>
      </c>
      <c r="AV2529" s="12">
        <f t="shared" si="3960"/>
        <v>0</v>
      </c>
      <c r="AW2529" s="12">
        <f t="shared" si="3960"/>
        <v>0</v>
      </c>
      <c r="AX2529" s="12">
        <f t="shared" si="3960"/>
        <v>0</v>
      </c>
      <c r="AY2529" s="12">
        <f t="shared" si="3960"/>
        <v>0</v>
      </c>
      <c r="AZ2529" s="12">
        <f t="shared" si="3960"/>
        <v>0</v>
      </c>
      <c r="BA2529" s="12">
        <f t="shared" si="3960"/>
        <v>0</v>
      </c>
      <c r="BB2529" s="12">
        <f t="shared" si="3960"/>
        <v>0</v>
      </c>
      <c r="BC2529" s="12">
        <f t="shared" si="3960"/>
        <v>0</v>
      </c>
      <c r="BD2529" s="12">
        <f t="shared" si="3960"/>
        <v>0</v>
      </c>
      <c r="BE2529" s="12">
        <f t="shared" si="3960"/>
        <v>0</v>
      </c>
      <c r="BF2529" s="12">
        <f t="shared" si="3960"/>
        <v>0</v>
      </c>
      <c r="BG2529" s="12">
        <f t="shared" si="3960"/>
        <v>0</v>
      </c>
      <c r="BH2529" s="12">
        <f t="shared" si="3960"/>
        <v>0</v>
      </c>
      <c r="BI2529" s="12">
        <f t="shared" si="3960"/>
        <v>0</v>
      </c>
      <c r="BJ2529" s="12">
        <v>0</v>
      </c>
      <c r="BK2529" s="12">
        <v>0</v>
      </c>
    </row>
    <row r="2530" spans="1:63" x14ac:dyDescent="0.25">
      <c r="A2530" s="4" t="s">
        <v>720</v>
      </c>
      <c r="B2530" s="4" t="s">
        <v>67</v>
      </c>
      <c r="C2530" s="4" t="s">
        <v>14</v>
      </c>
      <c r="D2530" s="107" t="s">
        <v>798</v>
      </c>
      <c r="E2530" s="117">
        <v>6148</v>
      </c>
      <c r="F2530" s="107"/>
      <c r="G2530" s="103" t="s">
        <v>1665</v>
      </c>
      <c r="H2530" s="13" t="s">
        <v>47</v>
      </c>
      <c r="I2530" s="14">
        <v>100</v>
      </c>
      <c r="J2530" s="14">
        <v>0</v>
      </c>
      <c r="K2530" s="14"/>
      <c r="L2530" s="14"/>
      <c r="M2530" s="14"/>
      <c r="N2530" s="14"/>
      <c r="O2530" s="14"/>
      <c r="P2530" s="14">
        <f t="shared" si="3892"/>
        <v>0</v>
      </c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v>0</v>
      </c>
      <c r="AA2530" s="14">
        <v>0</v>
      </c>
      <c r="AB2530" s="14">
        <v>0</v>
      </c>
      <c r="AC2530" s="14"/>
      <c r="AD2530" s="14"/>
      <c r="AE2530" s="14"/>
      <c r="AF2530" s="14"/>
      <c r="AG2530" s="14"/>
      <c r="AH2530" s="14">
        <f t="shared" si="3893"/>
        <v>0</v>
      </c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>
        <v>0</v>
      </c>
      <c r="AS2530" s="14">
        <v>0</v>
      </c>
      <c r="AT2530" s="14">
        <v>0</v>
      </c>
      <c r="AU2530" s="14"/>
      <c r="AV2530" s="14"/>
      <c r="AW2530" s="14"/>
      <c r="AX2530" s="14"/>
      <c r="AY2530" s="14"/>
      <c r="AZ2530" s="14">
        <f t="shared" si="3894"/>
        <v>0</v>
      </c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>
        <v>0</v>
      </c>
      <c r="BK2530" s="14">
        <v>0</v>
      </c>
    </row>
    <row r="2531" spans="1:63" ht="33.75" x14ac:dyDescent="0.25">
      <c r="A2531" s="1" t="s">
        <v>0</v>
      </c>
      <c r="B2531" s="1" t="s">
        <v>0</v>
      </c>
      <c r="C2531" s="1" t="s">
        <v>0</v>
      </c>
      <c r="D2531" s="106" t="s">
        <v>0</v>
      </c>
      <c r="E2531" s="106" t="s">
        <v>0</v>
      </c>
      <c r="F2531" s="106" t="s">
        <v>0</v>
      </c>
      <c r="G2531" s="2" t="s">
        <v>0</v>
      </c>
      <c r="H2531" s="10" t="s">
        <v>49</v>
      </c>
      <c r="I2531" s="11">
        <f>SUM(I2532)</f>
        <v>15000</v>
      </c>
      <c r="J2531" s="11">
        <f t="shared" ref="J2531:Y2531" si="3961">SUM(J2532)</f>
        <v>0</v>
      </c>
      <c r="K2531" s="11">
        <f t="shared" si="3961"/>
        <v>0</v>
      </c>
      <c r="L2531" s="11">
        <f t="shared" si="3961"/>
        <v>0</v>
      </c>
      <c r="M2531" s="11">
        <f t="shared" si="3961"/>
        <v>0</v>
      </c>
      <c r="N2531" s="11">
        <f t="shared" si="3961"/>
        <v>0</v>
      </c>
      <c r="O2531" s="11">
        <f t="shared" si="3961"/>
        <v>0</v>
      </c>
      <c r="P2531" s="11">
        <f t="shared" si="3961"/>
        <v>0</v>
      </c>
      <c r="Q2531" s="11">
        <f t="shared" si="3961"/>
        <v>0</v>
      </c>
      <c r="R2531" s="11">
        <f t="shared" si="3961"/>
        <v>0</v>
      </c>
      <c r="S2531" s="11">
        <f t="shared" si="3961"/>
        <v>0</v>
      </c>
      <c r="T2531" s="11">
        <f t="shared" si="3961"/>
        <v>0</v>
      </c>
      <c r="U2531" s="11">
        <f t="shared" si="3961"/>
        <v>0</v>
      </c>
      <c r="V2531" s="11">
        <f t="shared" si="3961"/>
        <v>0</v>
      </c>
      <c r="W2531" s="11">
        <f t="shared" si="3961"/>
        <v>0</v>
      </c>
      <c r="X2531" s="11">
        <f t="shared" si="3961"/>
        <v>0</v>
      </c>
      <c r="Y2531" s="11">
        <f t="shared" si="3961"/>
        <v>0</v>
      </c>
      <c r="Z2531" s="11">
        <v>0</v>
      </c>
      <c r="AA2531" s="11">
        <v>0</v>
      </c>
      <c r="AB2531" s="11">
        <f t="shared" ref="AB2531:AQ2531" si="3962">SUM(AB2532)</f>
        <v>5000</v>
      </c>
      <c r="AC2531" s="11">
        <f t="shared" si="3962"/>
        <v>0</v>
      </c>
      <c r="AD2531" s="11">
        <f t="shared" si="3962"/>
        <v>0</v>
      </c>
      <c r="AE2531" s="11">
        <f t="shared" si="3962"/>
        <v>0</v>
      </c>
      <c r="AF2531" s="11">
        <f t="shared" si="3962"/>
        <v>0</v>
      </c>
      <c r="AG2531" s="11">
        <f t="shared" si="3962"/>
        <v>0</v>
      </c>
      <c r="AH2531" s="11">
        <f t="shared" si="3962"/>
        <v>5000</v>
      </c>
      <c r="AI2531" s="11">
        <f t="shared" si="3962"/>
        <v>0</v>
      </c>
      <c r="AJ2531" s="11">
        <f t="shared" si="3962"/>
        <v>0</v>
      </c>
      <c r="AK2531" s="11">
        <f t="shared" si="3962"/>
        <v>0</v>
      </c>
      <c r="AL2531" s="11">
        <f t="shared" si="3962"/>
        <v>0</v>
      </c>
      <c r="AM2531" s="11">
        <f t="shared" si="3962"/>
        <v>0</v>
      </c>
      <c r="AN2531" s="11">
        <f t="shared" si="3962"/>
        <v>0</v>
      </c>
      <c r="AO2531" s="11">
        <f t="shared" si="3962"/>
        <v>0</v>
      </c>
      <c r="AP2531" s="11">
        <f t="shared" si="3962"/>
        <v>0</v>
      </c>
      <c r="AQ2531" s="11">
        <f t="shared" si="3962"/>
        <v>0</v>
      </c>
      <c r="AR2531" s="11">
        <v>0</v>
      </c>
      <c r="AS2531" s="11">
        <v>5000</v>
      </c>
      <c r="AT2531" s="11">
        <f t="shared" ref="AT2531:BI2531" si="3963">SUM(AT2532)</f>
        <v>5000</v>
      </c>
      <c r="AU2531" s="11">
        <f t="shared" si="3963"/>
        <v>15000</v>
      </c>
      <c r="AV2531" s="11">
        <f t="shared" si="3963"/>
        <v>0</v>
      </c>
      <c r="AW2531" s="11">
        <f t="shared" si="3963"/>
        <v>0</v>
      </c>
      <c r="AX2531" s="11">
        <f t="shared" si="3963"/>
        <v>0</v>
      </c>
      <c r="AY2531" s="11">
        <f t="shared" si="3963"/>
        <v>0</v>
      </c>
      <c r="AZ2531" s="11">
        <f t="shared" si="3963"/>
        <v>20000</v>
      </c>
      <c r="BA2531" s="11">
        <f t="shared" si="3963"/>
        <v>0</v>
      </c>
      <c r="BB2531" s="11">
        <f t="shared" si="3963"/>
        <v>0</v>
      </c>
      <c r="BC2531" s="11">
        <f t="shared" si="3963"/>
        <v>15000</v>
      </c>
      <c r="BD2531" s="11">
        <f t="shared" si="3963"/>
        <v>0</v>
      </c>
      <c r="BE2531" s="11">
        <f t="shared" si="3963"/>
        <v>0</v>
      </c>
      <c r="BF2531" s="11">
        <f t="shared" si="3963"/>
        <v>0</v>
      </c>
      <c r="BG2531" s="11">
        <f t="shared" si="3963"/>
        <v>0</v>
      </c>
      <c r="BH2531" s="11">
        <f t="shared" si="3963"/>
        <v>0</v>
      </c>
      <c r="BI2531" s="11">
        <f t="shared" si="3963"/>
        <v>0</v>
      </c>
      <c r="BJ2531" s="11">
        <v>15000</v>
      </c>
      <c r="BK2531" s="11">
        <v>5000</v>
      </c>
    </row>
    <row r="2532" spans="1:63" x14ac:dyDescent="0.25">
      <c r="A2532" s="4" t="s">
        <v>720</v>
      </c>
      <c r="B2532" s="4" t="s">
        <v>67</v>
      </c>
      <c r="C2532" s="4" t="s">
        <v>14</v>
      </c>
      <c r="D2532" s="107" t="s">
        <v>798</v>
      </c>
      <c r="E2532" s="106" t="s">
        <v>50</v>
      </c>
      <c r="F2532" s="106" t="s">
        <v>0</v>
      </c>
      <c r="G2532" s="2" t="s">
        <v>0</v>
      </c>
      <c r="H2532" s="2" t="s">
        <v>51</v>
      </c>
      <c r="I2532" s="12">
        <f>SUM(I2533:I2534)</f>
        <v>15000</v>
      </c>
      <c r="J2532" s="12">
        <f t="shared" ref="J2532:Y2532" si="3964">SUM(J2533:J2534)</f>
        <v>0</v>
      </c>
      <c r="K2532" s="12">
        <f t="shared" si="3964"/>
        <v>0</v>
      </c>
      <c r="L2532" s="12">
        <f t="shared" si="3964"/>
        <v>0</v>
      </c>
      <c r="M2532" s="12">
        <f t="shared" si="3964"/>
        <v>0</v>
      </c>
      <c r="N2532" s="12">
        <f t="shared" si="3964"/>
        <v>0</v>
      </c>
      <c r="O2532" s="12">
        <f t="shared" si="3964"/>
        <v>0</v>
      </c>
      <c r="P2532" s="12">
        <f t="shared" ref="P2532" si="3965">SUM(P2533:P2534)</f>
        <v>0</v>
      </c>
      <c r="Q2532" s="12">
        <f t="shared" si="3964"/>
        <v>0</v>
      </c>
      <c r="R2532" s="12">
        <f t="shared" si="3964"/>
        <v>0</v>
      </c>
      <c r="S2532" s="12">
        <f t="shared" si="3964"/>
        <v>0</v>
      </c>
      <c r="T2532" s="12">
        <f t="shared" si="3964"/>
        <v>0</v>
      </c>
      <c r="U2532" s="12">
        <f t="shared" si="3964"/>
        <v>0</v>
      </c>
      <c r="V2532" s="12">
        <f t="shared" si="3964"/>
        <v>0</v>
      </c>
      <c r="W2532" s="12">
        <f t="shared" si="3964"/>
        <v>0</v>
      </c>
      <c r="X2532" s="12">
        <f t="shared" si="3964"/>
        <v>0</v>
      </c>
      <c r="Y2532" s="12">
        <f t="shared" si="3964"/>
        <v>0</v>
      </c>
      <c r="Z2532" s="12">
        <v>0</v>
      </c>
      <c r="AA2532" s="12">
        <v>0</v>
      </c>
      <c r="AB2532" s="12">
        <f t="shared" ref="AB2532:AQ2532" si="3966">SUM(AB2533:AB2534)</f>
        <v>5000</v>
      </c>
      <c r="AC2532" s="12">
        <f t="shared" si="3966"/>
        <v>0</v>
      </c>
      <c r="AD2532" s="12">
        <f t="shared" si="3966"/>
        <v>0</v>
      </c>
      <c r="AE2532" s="12">
        <f t="shared" si="3966"/>
        <v>0</v>
      </c>
      <c r="AF2532" s="12">
        <f t="shared" si="3966"/>
        <v>0</v>
      </c>
      <c r="AG2532" s="12">
        <f t="shared" si="3966"/>
        <v>0</v>
      </c>
      <c r="AH2532" s="12">
        <f t="shared" ref="AH2532" si="3967">SUM(AH2533:AH2534)</f>
        <v>5000</v>
      </c>
      <c r="AI2532" s="12">
        <f t="shared" si="3966"/>
        <v>0</v>
      </c>
      <c r="AJ2532" s="12">
        <f t="shared" si="3966"/>
        <v>0</v>
      </c>
      <c r="AK2532" s="12">
        <f t="shared" si="3966"/>
        <v>0</v>
      </c>
      <c r="AL2532" s="12">
        <f t="shared" si="3966"/>
        <v>0</v>
      </c>
      <c r="AM2532" s="12">
        <f t="shared" si="3966"/>
        <v>0</v>
      </c>
      <c r="AN2532" s="12">
        <f t="shared" si="3966"/>
        <v>0</v>
      </c>
      <c r="AO2532" s="12">
        <f t="shared" si="3966"/>
        <v>0</v>
      </c>
      <c r="AP2532" s="12">
        <f t="shared" si="3966"/>
        <v>0</v>
      </c>
      <c r="AQ2532" s="12">
        <f t="shared" si="3966"/>
        <v>0</v>
      </c>
      <c r="AR2532" s="12">
        <v>0</v>
      </c>
      <c r="AS2532" s="12">
        <v>5000</v>
      </c>
      <c r="AT2532" s="12">
        <f t="shared" ref="AT2532:BI2532" si="3968">SUM(AT2533:AT2534)</f>
        <v>5000</v>
      </c>
      <c r="AU2532" s="12">
        <f t="shared" si="3968"/>
        <v>15000</v>
      </c>
      <c r="AV2532" s="12">
        <f t="shared" si="3968"/>
        <v>0</v>
      </c>
      <c r="AW2532" s="12">
        <f t="shared" si="3968"/>
        <v>0</v>
      </c>
      <c r="AX2532" s="12">
        <f t="shared" si="3968"/>
        <v>0</v>
      </c>
      <c r="AY2532" s="12">
        <f t="shared" si="3968"/>
        <v>0</v>
      </c>
      <c r="AZ2532" s="12">
        <f t="shared" ref="AZ2532" si="3969">SUM(AZ2533:AZ2534)</f>
        <v>20000</v>
      </c>
      <c r="BA2532" s="12">
        <f t="shared" si="3968"/>
        <v>0</v>
      </c>
      <c r="BB2532" s="12">
        <f t="shared" si="3968"/>
        <v>0</v>
      </c>
      <c r="BC2532" s="12">
        <f t="shared" si="3968"/>
        <v>15000</v>
      </c>
      <c r="BD2532" s="12">
        <f t="shared" si="3968"/>
        <v>0</v>
      </c>
      <c r="BE2532" s="12">
        <f t="shared" si="3968"/>
        <v>0</v>
      </c>
      <c r="BF2532" s="12">
        <f t="shared" si="3968"/>
        <v>0</v>
      </c>
      <c r="BG2532" s="12">
        <f t="shared" si="3968"/>
        <v>0</v>
      </c>
      <c r="BH2532" s="12">
        <f t="shared" si="3968"/>
        <v>0</v>
      </c>
      <c r="BI2532" s="12">
        <f t="shared" si="3968"/>
        <v>0</v>
      </c>
      <c r="BJ2532" s="12">
        <v>15000</v>
      </c>
      <c r="BK2532" s="12">
        <v>5000</v>
      </c>
    </row>
    <row r="2533" spans="1:63" x14ac:dyDescent="0.25">
      <c r="A2533" s="4" t="s">
        <v>720</v>
      </c>
      <c r="B2533" s="4" t="s">
        <v>67</v>
      </c>
      <c r="C2533" s="4" t="s">
        <v>14</v>
      </c>
      <c r="D2533" s="107" t="s">
        <v>798</v>
      </c>
      <c r="E2533" s="117">
        <v>8213</v>
      </c>
      <c r="F2533" s="107"/>
      <c r="G2533" s="104" t="s">
        <v>1664</v>
      </c>
      <c r="H2533" s="13" t="s">
        <v>53</v>
      </c>
      <c r="I2533" s="14">
        <v>10000</v>
      </c>
      <c r="J2533" s="14">
        <v>0</v>
      </c>
      <c r="K2533" s="14"/>
      <c r="L2533" s="14"/>
      <c r="M2533" s="14"/>
      <c r="N2533" s="14"/>
      <c r="O2533" s="14"/>
      <c r="P2533" s="14">
        <f t="shared" si="3892"/>
        <v>0</v>
      </c>
      <c r="Q2533" s="14"/>
      <c r="R2533" s="14"/>
      <c r="S2533" s="14"/>
      <c r="T2533" s="14"/>
      <c r="U2533" s="14"/>
      <c r="V2533" s="14"/>
      <c r="W2533" s="14"/>
      <c r="X2533" s="14"/>
      <c r="Y2533" s="14"/>
      <c r="Z2533" s="14">
        <v>0</v>
      </c>
      <c r="AA2533" s="14">
        <v>0</v>
      </c>
      <c r="AB2533" s="14">
        <v>5000</v>
      </c>
      <c r="AC2533" s="14"/>
      <c r="AD2533" s="14"/>
      <c r="AE2533" s="14"/>
      <c r="AF2533" s="14"/>
      <c r="AG2533" s="14"/>
      <c r="AH2533" s="14">
        <f t="shared" si="3893"/>
        <v>5000</v>
      </c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>
        <v>0</v>
      </c>
      <c r="AS2533" s="14">
        <v>5000</v>
      </c>
      <c r="AT2533" s="14">
        <v>0</v>
      </c>
      <c r="AU2533" s="14">
        <v>15000</v>
      </c>
      <c r="AV2533" s="14"/>
      <c r="AW2533" s="14"/>
      <c r="AX2533" s="14"/>
      <c r="AY2533" s="14"/>
      <c r="AZ2533" s="14">
        <f t="shared" si="3894"/>
        <v>15000</v>
      </c>
      <c r="BA2533" s="14"/>
      <c r="BB2533" s="14"/>
      <c r="BC2533" s="14">
        <v>15000</v>
      </c>
      <c r="BD2533" s="14"/>
      <c r="BE2533" s="14"/>
      <c r="BF2533" s="14"/>
      <c r="BG2533" s="14"/>
      <c r="BH2533" s="14"/>
      <c r="BI2533" s="14"/>
      <c r="BJ2533" s="14">
        <v>15000</v>
      </c>
      <c r="BK2533" s="14">
        <v>0</v>
      </c>
    </row>
    <row r="2534" spans="1:63" x14ac:dyDescent="0.25">
      <c r="A2534" s="4" t="s">
        <v>720</v>
      </c>
      <c r="B2534" s="4" t="s">
        <v>67</v>
      </c>
      <c r="C2534" s="4" t="s">
        <v>14</v>
      </c>
      <c r="D2534" s="107" t="s">
        <v>798</v>
      </c>
      <c r="E2534" s="117">
        <v>8216</v>
      </c>
      <c r="F2534" s="107"/>
      <c r="G2534" s="104" t="s">
        <v>1664</v>
      </c>
      <c r="H2534" s="13" t="s">
        <v>110</v>
      </c>
      <c r="I2534" s="14">
        <v>5000</v>
      </c>
      <c r="J2534" s="14">
        <v>0</v>
      </c>
      <c r="K2534" s="14"/>
      <c r="L2534" s="14"/>
      <c r="M2534" s="14"/>
      <c r="N2534" s="14"/>
      <c r="O2534" s="14"/>
      <c r="P2534" s="14">
        <f t="shared" si="3892"/>
        <v>0</v>
      </c>
      <c r="Q2534" s="14"/>
      <c r="R2534" s="14"/>
      <c r="S2534" s="14"/>
      <c r="T2534" s="14"/>
      <c r="U2534" s="14"/>
      <c r="V2534" s="14"/>
      <c r="W2534" s="14"/>
      <c r="X2534" s="14"/>
      <c r="Y2534" s="14"/>
      <c r="Z2534" s="14">
        <v>0</v>
      </c>
      <c r="AA2534" s="14">
        <v>0</v>
      </c>
      <c r="AB2534" s="14">
        <v>0</v>
      </c>
      <c r="AC2534" s="14"/>
      <c r="AD2534" s="14"/>
      <c r="AE2534" s="14"/>
      <c r="AF2534" s="14"/>
      <c r="AG2534" s="14"/>
      <c r="AH2534" s="14">
        <f t="shared" si="3893"/>
        <v>0</v>
      </c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>
        <v>0</v>
      </c>
      <c r="AS2534" s="14">
        <v>0</v>
      </c>
      <c r="AT2534" s="14">
        <v>5000</v>
      </c>
      <c r="AU2534" s="14"/>
      <c r="AV2534" s="14"/>
      <c r="AW2534" s="14"/>
      <c r="AX2534" s="14"/>
      <c r="AY2534" s="14"/>
      <c r="AZ2534" s="14">
        <f t="shared" si="3894"/>
        <v>5000</v>
      </c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>
        <v>0</v>
      </c>
      <c r="BK2534" s="14">
        <v>5000</v>
      </c>
    </row>
    <row r="2535" spans="1:63" ht="33.75" x14ac:dyDescent="0.25">
      <c r="A2535" s="13" t="s">
        <v>0</v>
      </c>
      <c r="B2535" s="13" t="s">
        <v>0</v>
      </c>
      <c r="C2535" s="13" t="s">
        <v>0</v>
      </c>
      <c r="D2535" s="103" t="s">
        <v>0</v>
      </c>
      <c r="E2535" s="103" t="s">
        <v>0</v>
      </c>
      <c r="F2535" s="103" t="s">
        <v>0</v>
      </c>
      <c r="G2535" s="13" t="s">
        <v>0</v>
      </c>
      <c r="H2535" s="10" t="s">
        <v>807</v>
      </c>
      <c r="I2535" s="11">
        <f>SUM(I2531,I2528,I2504)</f>
        <v>2970701</v>
      </c>
      <c r="J2535" s="11">
        <f t="shared" ref="J2535:Y2535" si="3970">SUM(J2531,J2528,J2504)</f>
        <v>0</v>
      </c>
      <c r="K2535" s="11">
        <f t="shared" si="3970"/>
        <v>0</v>
      </c>
      <c r="L2535" s="11">
        <f t="shared" si="3970"/>
        <v>0</v>
      </c>
      <c r="M2535" s="11">
        <f t="shared" si="3970"/>
        <v>0</v>
      </c>
      <c r="N2535" s="11">
        <f t="shared" si="3970"/>
        <v>0</v>
      </c>
      <c r="O2535" s="11">
        <f t="shared" si="3970"/>
        <v>0</v>
      </c>
      <c r="P2535" s="11">
        <f t="shared" si="3970"/>
        <v>0</v>
      </c>
      <c r="Q2535" s="11">
        <f t="shared" si="3970"/>
        <v>0</v>
      </c>
      <c r="R2535" s="11">
        <f t="shared" si="3970"/>
        <v>0</v>
      </c>
      <c r="S2535" s="11">
        <f t="shared" si="3970"/>
        <v>0</v>
      </c>
      <c r="T2535" s="11">
        <f t="shared" si="3970"/>
        <v>0</v>
      </c>
      <c r="U2535" s="11">
        <f t="shared" si="3970"/>
        <v>0</v>
      </c>
      <c r="V2535" s="11">
        <f t="shared" si="3970"/>
        <v>0</v>
      </c>
      <c r="W2535" s="11">
        <f t="shared" si="3970"/>
        <v>0</v>
      </c>
      <c r="X2535" s="11">
        <f t="shared" si="3970"/>
        <v>0</v>
      </c>
      <c r="Y2535" s="11">
        <f t="shared" si="3970"/>
        <v>0</v>
      </c>
      <c r="Z2535" s="11">
        <v>0</v>
      </c>
      <c r="AA2535" s="11">
        <v>0</v>
      </c>
      <c r="AB2535" s="11">
        <f t="shared" ref="AB2535:AQ2535" si="3971">SUM(AB2531,AB2528,AB2504)</f>
        <v>50000</v>
      </c>
      <c r="AC2535" s="11">
        <f t="shared" si="3971"/>
        <v>27846</v>
      </c>
      <c r="AD2535" s="11">
        <f t="shared" si="3971"/>
        <v>0</v>
      </c>
      <c r="AE2535" s="11">
        <f t="shared" si="3971"/>
        <v>0</v>
      </c>
      <c r="AF2535" s="11">
        <f t="shared" si="3971"/>
        <v>0</v>
      </c>
      <c r="AG2535" s="11">
        <f t="shared" si="3971"/>
        <v>0</v>
      </c>
      <c r="AH2535" s="11">
        <f t="shared" si="3971"/>
        <v>77846</v>
      </c>
      <c r="AI2535" s="11">
        <f t="shared" si="3971"/>
        <v>10800</v>
      </c>
      <c r="AJ2535" s="11">
        <f t="shared" si="3971"/>
        <v>0</v>
      </c>
      <c r="AK2535" s="11">
        <f t="shared" si="3971"/>
        <v>27846</v>
      </c>
      <c r="AL2535" s="11">
        <f t="shared" si="3971"/>
        <v>9200</v>
      </c>
      <c r="AM2535" s="11">
        <f t="shared" si="3971"/>
        <v>0</v>
      </c>
      <c r="AN2535" s="11">
        <f t="shared" si="3971"/>
        <v>0</v>
      </c>
      <c r="AO2535" s="11">
        <f t="shared" si="3971"/>
        <v>0</v>
      </c>
      <c r="AP2535" s="11">
        <f t="shared" si="3971"/>
        <v>0</v>
      </c>
      <c r="AQ2535" s="11">
        <f t="shared" si="3971"/>
        <v>0</v>
      </c>
      <c r="AR2535" s="11">
        <v>47846</v>
      </c>
      <c r="AS2535" s="11">
        <v>30000</v>
      </c>
      <c r="AT2535" s="11">
        <f t="shared" ref="AT2535:BI2535" si="3972">SUM(AT2531,AT2528,AT2504)</f>
        <v>5000</v>
      </c>
      <c r="AU2535" s="11">
        <f t="shared" si="3972"/>
        <v>17000</v>
      </c>
      <c r="AV2535" s="11">
        <f t="shared" si="3972"/>
        <v>0</v>
      </c>
      <c r="AW2535" s="11">
        <f t="shared" si="3972"/>
        <v>0</v>
      </c>
      <c r="AX2535" s="11">
        <f t="shared" si="3972"/>
        <v>0</v>
      </c>
      <c r="AY2535" s="11">
        <f t="shared" si="3972"/>
        <v>0</v>
      </c>
      <c r="AZ2535" s="11">
        <f t="shared" si="3972"/>
        <v>22000</v>
      </c>
      <c r="BA2535" s="11">
        <f t="shared" si="3972"/>
        <v>0</v>
      </c>
      <c r="BB2535" s="11">
        <f t="shared" si="3972"/>
        <v>0</v>
      </c>
      <c r="BC2535" s="11">
        <f t="shared" si="3972"/>
        <v>17000</v>
      </c>
      <c r="BD2535" s="11">
        <f t="shared" si="3972"/>
        <v>0</v>
      </c>
      <c r="BE2535" s="11">
        <f t="shared" si="3972"/>
        <v>0</v>
      </c>
      <c r="BF2535" s="11">
        <f t="shared" si="3972"/>
        <v>0</v>
      </c>
      <c r="BG2535" s="11">
        <f t="shared" si="3972"/>
        <v>0</v>
      </c>
      <c r="BH2535" s="11">
        <f t="shared" si="3972"/>
        <v>0</v>
      </c>
      <c r="BI2535" s="11">
        <f t="shared" si="3972"/>
        <v>0</v>
      </c>
      <c r="BJ2535" s="11">
        <v>17000</v>
      </c>
      <c r="BK2535" s="11">
        <v>5000</v>
      </c>
    </row>
    <row r="2536" spans="1:63" ht="15.75" thickBot="1" x14ac:dyDescent="0.3">
      <c r="A2536" s="13" t="s">
        <v>0</v>
      </c>
      <c r="B2536" s="13" t="s">
        <v>0</v>
      </c>
      <c r="C2536" s="13" t="s">
        <v>0</v>
      </c>
      <c r="D2536" s="103" t="s">
        <v>0</v>
      </c>
      <c r="E2536" s="103" t="s">
        <v>0</v>
      </c>
      <c r="F2536" s="103" t="s">
        <v>0</v>
      </c>
      <c r="G2536" s="13" t="s">
        <v>0</v>
      </c>
      <c r="H2536" s="2" t="s">
        <v>55</v>
      </c>
      <c r="I2536" s="12">
        <v>75</v>
      </c>
      <c r="J2536" s="13" t="s">
        <v>0</v>
      </c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  <c r="W2536" s="13"/>
      <c r="X2536" s="13"/>
      <c r="Y2536" s="13"/>
      <c r="Z2536" s="13">
        <v>0</v>
      </c>
      <c r="AA2536" s="13"/>
      <c r="AB2536" s="13" t="s">
        <v>0</v>
      </c>
      <c r="AC2536" s="13"/>
      <c r="AD2536" s="13"/>
      <c r="AE2536" s="13"/>
      <c r="AF2536" s="13"/>
      <c r="AG2536" s="13"/>
      <c r="AH2536" s="13"/>
      <c r="AI2536" s="13"/>
      <c r="AJ2536" s="13"/>
      <c r="AK2536" s="13"/>
      <c r="AL2536" s="13"/>
      <c r="AM2536" s="13"/>
      <c r="AN2536" s="13"/>
      <c r="AO2536" s="13"/>
      <c r="AP2536" s="13"/>
      <c r="AQ2536" s="13"/>
      <c r="AR2536" s="13">
        <v>0</v>
      </c>
      <c r="AS2536" s="13"/>
      <c r="AT2536" s="13" t="s">
        <v>0</v>
      </c>
      <c r="AU2536" s="13"/>
      <c r="AV2536" s="13"/>
      <c r="AW2536" s="13"/>
      <c r="AX2536" s="13"/>
      <c r="AY2536" s="13"/>
      <c r="AZ2536" s="13"/>
      <c r="BA2536" s="13"/>
      <c r="BB2536" s="13"/>
      <c r="BC2536" s="13"/>
      <c r="BD2536" s="13"/>
      <c r="BE2536" s="13"/>
      <c r="BF2536" s="13"/>
      <c r="BG2536" s="13"/>
      <c r="BH2536" s="13"/>
      <c r="BI2536" s="13"/>
      <c r="BJ2536" s="13">
        <v>0</v>
      </c>
      <c r="BK2536" s="13"/>
    </row>
    <row r="2537" spans="1:63" ht="69.75" customHeight="1" thickBot="1" x14ac:dyDescent="0.3">
      <c r="A2537" s="148" t="s">
        <v>0</v>
      </c>
      <c r="B2537" s="148" t="s">
        <v>0</v>
      </c>
      <c r="C2537" s="148" t="s">
        <v>0</v>
      </c>
      <c r="D2537" s="151" t="s">
        <v>0</v>
      </c>
      <c r="E2537" s="151" t="s">
        <v>0</v>
      </c>
      <c r="F2537" s="151" t="s">
        <v>0</v>
      </c>
      <c r="G2537" s="154" t="s">
        <v>0</v>
      </c>
      <c r="H2537" s="5" t="s">
        <v>56</v>
      </c>
      <c r="I2537" s="5" t="s">
        <v>9</v>
      </c>
      <c r="J2537" s="94" t="s">
        <v>10</v>
      </c>
      <c r="K2537" s="94" t="s">
        <v>1602</v>
      </c>
      <c r="L2537" s="94" t="s">
        <v>1535</v>
      </c>
      <c r="M2537" s="94" t="s">
        <v>1591</v>
      </c>
      <c r="N2537" s="94" t="s">
        <v>1592</v>
      </c>
      <c r="O2537" s="94" t="s">
        <v>1593</v>
      </c>
      <c r="P2537" s="94" t="s">
        <v>1606</v>
      </c>
      <c r="Q2537" s="94" t="s">
        <v>1603</v>
      </c>
      <c r="R2537" s="94" t="s">
        <v>1594</v>
      </c>
      <c r="S2537" s="94" t="s">
        <v>1595</v>
      </c>
      <c r="T2537" s="94" t="s">
        <v>1596</v>
      </c>
      <c r="U2537" s="94" t="s">
        <v>1597</v>
      </c>
      <c r="V2537" s="94" t="s">
        <v>1598</v>
      </c>
      <c r="W2537" s="94" t="s">
        <v>1599</v>
      </c>
      <c r="X2537" s="94" t="s">
        <v>1604</v>
      </c>
      <c r="Y2537" s="94" t="s">
        <v>1605</v>
      </c>
      <c r="Z2537" s="94" t="s">
        <v>1600</v>
      </c>
      <c r="AA2537" s="94" t="s">
        <v>1601</v>
      </c>
      <c r="AB2537" s="95" t="s">
        <v>11</v>
      </c>
      <c r="AC2537" s="95" t="s">
        <v>1602</v>
      </c>
      <c r="AD2537" s="95" t="s">
        <v>1535</v>
      </c>
      <c r="AE2537" s="95" t="s">
        <v>1591</v>
      </c>
      <c r="AF2537" s="95" t="s">
        <v>1592</v>
      </c>
      <c r="AG2537" s="95" t="s">
        <v>1593</v>
      </c>
      <c r="AH2537" s="95" t="s">
        <v>1607</v>
      </c>
      <c r="AI2537" s="95" t="s">
        <v>1603</v>
      </c>
      <c r="AJ2537" s="95" t="s">
        <v>1594</v>
      </c>
      <c r="AK2537" s="95" t="s">
        <v>1595</v>
      </c>
      <c r="AL2537" s="95" t="s">
        <v>1596</v>
      </c>
      <c r="AM2537" s="95" t="s">
        <v>1597</v>
      </c>
      <c r="AN2537" s="95" t="s">
        <v>1598</v>
      </c>
      <c r="AO2537" s="95" t="s">
        <v>1599</v>
      </c>
      <c r="AP2537" s="95" t="s">
        <v>1604</v>
      </c>
      <c r="AQ2537" s="95" t="s">
        <v>1605</v>
      </c>
      <c r="AR2537" s="95" t="s">
        <v>1600</v>
      </c>
      <c r="AS2537" s="95" t="s">
        <v>1601</v>
      </c>
      <c r="AT2537" s="96" t="s">
        <v>12</v>
      </c>
      <c r="AU2537" s="96" t="s">
        <v>1602</v>
      </c>
      <c r="AV2537" s="96" t="s">
        <v>1535</v>
      </c>
      <c r="AW2537" s="96" t="s">
        <v>1591</v>
      </c>
      <c r="AX2537" s="96" t="s">
        <v>1592</v>
      </c>
      <c r="AY2537" s="96" t="s">
        <v>1593</v>
      </c>
      <c r="AZ2537" s="96" t="s">
        <v>1608</v>
      </c>
      <c r="BA2537" s="96" t="s">
        <v>1603</v>
      </c>
      <c r="BB2537" s="96" t="s">
        <v>1594</v>
      </c>
      <c r="BC2537" s="96" t="s">
        <v>1595</v>
      </c>
      <c r="BD2537" s="96" t="s">
        <v>1596</v>
      </c>
      <c r="BE2537" s="96" t="s">
        <v>1597</v>
      </c>
      <c r="BF2537" s="96" t="s">
        <v>1598</v>
      </c>
      <c r="BG2537" s="96" t="s">
        <v>1599</v>
      </c>
      <c r="BH2537" s="96" t="s">
        <v>1604</v>
      </c>
      <c r="BI2537" s="96" t="s">
        <v>1605</v>
      </c>
      <c r="BJ2537" s="96" t="s">
        <v>1600</v>
      </c>
      <c r="BK2537" s="96" t="s">
        <v>1601</v>
      </c>
    </row>
    <row r="2538" spans="1:63" x14ac:dyDescent="0.25">
      <c r="A2538" s="149"/>
      <c r="B2538" s="149"/>
      <c r="C2538" s="149"/>
      <c r="D2538" s="152"/>
      <c r="E2538" s="152"/>
      <c r="F2538" s="152"/>
      <c r="G2538" s="155"/>
      <c r="H2538" s="15" t="s">
        <v>0</v>
      </c>
      <c r="I2538" s="9" t="s">
        <v>13</v>
      </c>
      <c r="J2538" s="9">
        <v>1</v>
      </c>
      <c r="K2538" s="9">
        <v>2</v>
      </c>
      <c r="L2538" s="9">
        <v>3</v>
      </c>
      <c r="M2538" s="9">
        <v>4</v>
      </c>
      <c r="N2538" s="9">
        <v>5</v>
      </c>
      <c r="O2538" s="9">
        <v>6</v>
      </c>
      <c r="P2538" s="9">
        <v>7</v>
      </c>
      <c r="Q2538" s="9">
        <v>8</v>
      </c>
      <c r="R2538" s="9">
        <v>9</v>
      </c>
      <c r="S2538" s="9">
        <v>10</v>
      </c>
      <c r="T2538" s="9">
        <v>11</v>
      </c>
      <c r="U2538" s="9">
        <v>12</v>
      </c>
      <c r="V2538" s="9">
        <v>13</v>
      </c>
      <c r="W2538" s="9">
        <v>14</v>
      </c>
      <c r="X2538" s="9">
        <v>15</v>
      </c>
      <c r="Y2538" s="9">
        <v>16</v>
      </c>
      <c r="Z2538" s="9">
        <v>20</v>
      </c>
      <c r="AA2538" s="9">
        <v>21</v>
      </c>
      <c r="AB2538" s="9">
        <v>1</v>
      </c>
      <c r="AC2538" s="9">
        <v>2</v>
      </c>
      <c r="AD2538" s="9">
        <v>3</v>
      </c>
      <c r="AE2538" s="9">
        <v>4</v>
      </c>
      <c r="AF2538" s="9">
        <v>5</v>
      </c>
      <c r="AG2538" s="9">
        <v>6</v>
      </c>
      <c r="AH2538" s="9">
        <v>7</v>
      </c>
      <c r="AI2538" s="9">
        <v>8</v>
      </c>
      <c r="AJ2538" s="9">
        <v>9</v>
      </c>
      <c r="AK2538" s="9">
        <v>10</v>
      </c>
      <c r="AL2538" s="9">
        <v>11</v>
      </c>
      <c r="AM2538" s="9">
        <v>12</v>
      </c>
      <c r="AN2538" s="9">
        <v>13</v>
      </c>
      <c r="AO2538" s="9">
        <v>14</v>
      </c>
      <c r="AP2538" s="9">
        <v>15</v>
      </c>
      <c r="AQ2538" s="9">
        <v>16</v>
      </c>
      <c r="AR2538" s="9">
        <v>20</v>
      </c>
      <c r="AS2538" s="9">
        <v>21</v>
      </c>
      <c r="AT2538" s="9">
        <v>1</v>
      </c>
      <c r="AU2538" s="9">
        <v>2</v>
      </c>
      <c r="AV2538" s="9">
        <v>3</v>
      </c>
      <c r="AW2538" s="9">
        <v>4</v>
      </c>
      <c r="AX2538" s="9">
        <v>5</v>
      </c>
      <c r="AY2538" s="9">
        <v>6</v>
      </c>
      <c r="AZ2538" s="9">
        <v>7</v>
      </c>
      <c r="BA2538" s="9">
        <v>8</v>
      </c>
      <c r="BB2538" s="9">
        <v>9</v>
      </c>
      <c r="BC2538" s="9">
        <v>10</v>
      </c>
      <c r="BD2538" s="9">
        <v>11</v>
      </c>
      <c r="BE2538" s="9">
        <v>12</v>
      </c>
      <c r="BF2538" s="9">
        <v>13</v>
      </c>
      <c r="BG2538" s="9">
        <v>14</v>
      </c>
      <c r="BH2538" s="9">
        <v>15</v>
      </c>
      <c r="BI2538" s="9">
        <v>16</v>
      </c>
      <c r="BJ2538" s="9">
        <v>20</v>
      </c>
      <c r="BK2538" s="9">
        <v>21</v>
      </c>
    </row>
    <row r="2539" spans="1:63" x14ac:dyDescent="0.25">
      <c r="A2539" s="149"/>
      <c r="B2539" s="149"/>
      <c r="C2539" s="149"/>
      <c r="D2539" s="152"/>
      <c r="E2539" s="152"/>
      <c r="F2539" s="152"/>
      <c r="G2539" s="155"/>
      <c r="H2539" s="16" t="s">
        <v>762</v>
      </c>
      <c r="I2539" s="17">
        <f>SUM(I2506,I2508,I2509,I2510,I2511,I2512,I2514,I2516,I2517,I2518,I2519,I2520,I2521,I2522,I2523,I2525,I2526,I2533,I2534)</f>
        <v>2969601</v>
      </c>
      <c r="J2539" s="17">
        <f t="shared" ref="J2539:Y2539" si="3973">SUM(J2506,J2508,J2509,J2510,J2511,J2512,J2514,J2516,J2517,J2518,J2519,J2520,J2521,J2522,J2523,J2525,J2526,J2533,J2534)</f>
        <v>0</v>
      </c>
      <c r="K2539" s="17">
        <f t="shared" si="3973"/>
        <v>0</v>
      </c>
      <c r="L2539" s="17">
        <f t="shared" si="3973"/>
        <v>0</v>
      </c>
      <c r="M2539" s="17">
        <f t="shared" si="3973"/>
        <v>0</v>
      </c>
      <c r="N2539" s="17">
        <f t="shared" si="3973"/>
        <v>0</v>
      </c>
      <c r="O2539" s="17">
        <f t="shared" si="3973"/>
        <v>0</v>
      </c>
      <c r="P2539" s="17">
        <f t="shared" ref="P2539" si="3974">SUM(P2506,P2508,P2509,P2510,P2511,P2512,P2514,P2516,P2517,P2518,P2519,P2520,P2521,P2522,P2523,P2525,P2526,P2533,P2534)</f>
        <v>0</v>
      </c>
      <c r="Q2539" s="17">
        <f t="shared" si="3973"/>
        <v>0</v>
      </c>
      <c r="R2539" s="17">
        <f t="shared" si="3973"/>
        <v>0</v>
      </c>
      <c r="S2539" s="17">
        <f t="shared" si="3973"/>
        <v>0</v>
      </c>
      <c r="T2539" s="17">
        <f t="shared" si="3973"/>
        <v>0</v>
      </c>
      <c r="U2539" s="17">
        <f t="shared" si="3973"/>
        <v>0</v>
      </c>
      <c r="V2539" s="17">
        <f t="shared" si="3973"/>
        <v>0</v>
      </c>
      <c r="W2539" s="17">
        <f t="shared" si="3973"/>
        <v>0</v>
      </c>
      <c r="X2539" s="17">
        <f t="shared" si="3973"/>
        <v>0</v>
      </c>
      <c r="Y2539" s="17">
        <f t="shared" si="3973"/>
        <v>0</v>
      </c>
      <c r="Z2539" s="17">
        <v>0</v>
      </c>
      <c r="AA2539" s="17">
        <v>0</v>
      </c>
      <c r="AB2539" s="17">
        <f t="shared" ref="AB2539:AQ2539" si="3975">SUM(AB2506,AB2508,AB2509,AB2510,AB2511,AB2512,AB2514,AB2516,AB2517,AB2518,AB2519,AB2520,AB2521,AB2522,AB2523,AB2525,AB2526,AB2533,AB2534)</f>
        <v>50000</v>
      </c>
      <c r="AC2539" s="17">
        <f t="shared" si="3975"/>
        <v>27846</v>
      </c>
      <c r="AD2539" s="17">
        <f t="shared" si="3975"/>
        <v>0</v>
      </c>
      <c r="AE2539" s="17">
        <f t="shared" si="3975"/>
        <v>0</v>
      </c>
      <c r="AF2539" s="17">
        <f t="shared" si="3975"/>
        <v>0</v>
      </c>
      <c r="AG2539" s="17">
        <f t="shared" si="3975"/>
        <v>0</v>
      </c>
      <c r="AH2539" s="17">
        <f t="shared" ref="AH2539" si="3976">SUM(AH2506,AH2508,AH2509,AH2510,AH2511,AH2512,AH2514,AH2516,AH2517,AH2518,AH2519,AH2520,AH2521,AH2522,AH2523,AH2525,AH2526,AH2533,AH2534)</f>
        <v>77846</v>
      </c>
      <c r="AI2539" s="17">
        <f t="shared" si="3975"/>
        <v>10800</v>
      </c>
      <c r="AJ2539" s="17">
        <f t="shared" si="3975"/>
        <v>0</v>
      </c>
      <c r="AK2539" s="17">
        <f t="shared" si="3975"/>
        <v>27846</v>
      </c>
      <c r="AL2539" s="17">
        <f t="shared" si="3975"/>
        <v>9200</v>
      </c>
      <c r="AM2539" s="17">
        <f t="shared" si="3975"/>
        <v>0</v>
      </c>
      <c r="AN2539" s="17">
        <f t="shared" si="3975"/>
        <v>0</v>
      </c>
      <c r="AO2539" s="17">
        <f t="shared" si="3975"/>
        <v>0</v>
      </c>
      <c r="AP2539" s="17">
        <f t="shared" si="3975"/>
        <v>0</v>
      </c>
      <c r="AQ2539" s="17">
        <f t="shared" si="3975"/>
        <v>0</v>
      </c>
      <c r="AR2539" s="17">
        <v>47846</v>
      </c>
      <c r="AS2539" s="17">
        <v>30000</v>
      </c>
      <c r="AT2539" s="17">
        <f t="shared" ref="AT2539:BI2539" si="3977">SUM(AT2506,AT2508,AT2509,AT2510,AT2511,AT2512,AT2514,AT2516,AT2517,AT2518,AT2519,AT2520,AT2521,AT2522,AT2523,AT2525,AT2526,AT2533,AT2534)</f>
        <v>5000</v>
      </c>
      <c r="AU2539" s="17">
        <f t="shared" si="3977"/>
        <v>17000</v>
      </c>
      <c r="AV2539" s="17">
        <f t="shared" si="3977"/>
        <v>0</v>
      </c>
      <c r="AW2539" s="17">
        <f t="shared" si="3977"/>
        <v>0</v>
      </c>
      <c r="AX2539" s="17">
        <f t="shared" si="3977"/>
        <v>0</v>
      </c>
      <c r="AY2539" s="17">
        <f t="shared" si="3977"/>
        <v>0</v>
      </c>
      <c r="AZ2539" s="17">
        <f t="shared" ref="AZ2539" si="3978">SUM(AZ2506,AZ2508,AZ2509,AZ2510,AZ2511,AZ2512,AZ2514,AZ2516,AZ2517,AZ2518,AZ2519,AZ2520,AZ2521,AZ2522,AZ2523,AZ2525,AZ2526,AZ2533,AZ2534)</f>
        <v>22000</v>
      </c>
      <c r="BA2539" s="17">
        <f t="shared" si="3977"/>
        <v>0</v>
      </c>
      <c r="BB2539" s="17">
        <f t="shared" si="3977"/>
        <v>0</v>
      </c>
      <c r="BC2539" s="17">
        <f t="shared" si="3977"/>
        <v>17000</v>
      </c>
      <c r="BD2539" s="17">
        <f t="shared" si="3977"/>
        <v>0</v>
      </c>
      <c r="BE2539" s="17">
        <f t="shared" si="3977"/>
        <v>0</v>
      </c>
      <c r="BF2539" s="17">
        <f t="shared" si="3977"/>
        <v>0</v>
      </c>
      <c r="BG2539" s="17">
        <f t="shared" si="3977"/>
        <v>0</v>
      </c>
      <c r="BH2539" s="17">
        <f t="shared" si="3977"/>
        <v>0</v>
      </c>
      <c r="BI2539" s="17">
        <f t="shared" si="3977"/>
        <v>0</v>
      </c>
      <c r="BJ2539" s="17">
        <v>17000</v>
      </c>
      <c r="BK2539" s="17">
        <v>5000</v>
      </c>
    </row>
    <row r="2540" spans="1:63" x14ac:dyDescent="0.25">
      <c r="A2540" s="149"/>
      <c r="B2540" s="149"/>
      <c r="C2540" s="149"/>
      <c r="D2540" s="152"/>
      <c r="E2540" s="152"/>
      <c r="F2540" s="152"/>
      <c r="G2540" s="155"/>
      <c r="H2540" s="16" t="s">
        <v>118</v>
      </c>
      <c r="I2540" s="17">
        <f>SUM(I2527,I2530)</f>
        <v>1100</v>
      </c>
      <c r="J2540" s="17">
        <f t="shared" ref="J2540:Y2540" si="3979">SUM(J2527,J2530)</f>
        <v>0</v>
      </c>
      <c r="K2540" s="17">
        <f t="shared" si="3979"/>
        <v>0</v>
      </c>
      <c r="L2540" s="17">
        <f t="shared" si="3979"/>
        <v>0</v>
      </c>
      <c r="M2540" s="17">
        <f t="shared" si="3979"/>
        <v>0</v>
      </c>
      <c r="N2540" s="17">
        <f t="shared" si="3979"/>
        <v>0</v>
      </c>
      <c r="O2540" s="17">
        <f t="shared" si="3979"/>
        <v>0</v>
      </c>
      <c r="P2540" s="17">
        <f t="shared" ref="P2540" si="3980">SUM(P2527,P2530)</f>
        <v>0</v>
      </c>
      <c r="Q2540" s="17">
        <f t="shared" si="3979"/>
        <v>0</v>
      </c>
      <c r="R2540" s="17">
        <f t="shared" si="3979"/>
        <v>0</v>
      </c>
      <c r="S2540" s="17">
        <f t="shared" si="3979"/>
        <v>0</v>
      </c>
      <c r="T2540" s="17">
        <f t="shared" si="3979"/>
        <v>0</v>
      </c>
      <c r="U2540" s="17">
        <f t="shared" si="3979"/>
        <v>0</v>
      </c>
      <c r="V2540" s="17">
        <f t="shared" si="3979"/>
        <v>0</v>
      </c>
      <c r="W2540" s="17">
        <f t="shared" si="3979"/>
        <v>0</v>
      </c>
      <c r="X2540" s="17">
        <f t="shared" si="3979"/>
        <v>0</v>
      </c>
      <c r="Y2540" s="17">
        <f t="shared" si="3979"/>
        <v>0</v>
      </c>
      <c r="Z2540" s="17">
        <v>0</v>
      </c>
      <c r="AA2540" s="17">
        <v>0</v>
      </c>
      <c r="AB2540" s="17">
        <f t="shared" ref="AB2540:AQ2540" si="3981">SUM(AB2527,AB2530)</f>
        <v>0</v>
      </c>
      <c r="AC2540" s="17">
        <f t="shared" si="3981"/>
        <v>0</v>
      </c>
      <c r="AD2540" s="17">
        <f t="shared" si="3981"/>
        <v>0</v>
      </c>
      <c r="AE2540" s="17">
        <f t="shared" si="3981"/>
        <v>0</v>
      </c>
      <c r="AF2540" s="17">
        <f t="shared" si="3981"/>
        <v>0</v>
      </c>
      <c r="AG2540" s="17">
        <f t="shared" si="3981"/>
        <v>0</v>
      </c>
      <c r="AH2540" s="17">
        <f t="shared" ref="AH2540" si="3982">SUM(AH2527,AH2530)</f>
        <v>0</v>
      </c>
      <c r="AI2540" s="17">
        <f t="shared" si="3981"/>
        <v>0</v>
      </c>
      <c r="AJ2540" s="17">
        <f t="shared" si="3981"/>
        <v>0</v>
      </c>
      <c r="AK2540" s="17">
        <f t="shared" si="3981"/>
        <v>0</v>
      </c>
      <c r="AL2540" s="17">
        <f t="shared" si="3981"/>
        <v>0</v>
      </c>
      <c r="AM2540" s="17">
        <f t="shared" si="3981"/>
        <v>0</v>
      </c>
      <c r="AN2540" s="17">
        <f t="shared" si="3981"/>
        <v>0</v>
      </c>
      <c r="AO2540" s="17">
        <f t="shared" si="3981"/>
        <v>0</v>
      </c>
      <c r="AP2540" s="17">
        <f t="shared" si="3981"/>
        <v>0</v>
      </c>
      <c r="AQ2540" s="17">
        <f t="shared" si="3981"/>
        <v>0</v>
      </c>
      <c r="AR2540" s="17">
        <v>0</v>
      </c>
      <c r="AS2540" s="17">
        <v>0</v>
      </c>
      <c r="AT2540" s="17">
        <f t="shared" ref="AT2540:BI2540" si="3983">SUM(AT2527,AT2530)</f>
        <v>0</v>
      </c>
      <c r="AU2540" s="17">
        <f t="shared" si="3983"/>
        <v>0</v>
      </c>
      <c r="AV2540" s="17">
        <f t="shared" si="3983"/>
        <v>0</v>
      </c>
      <c r="AW2540" s="17">
        <f t="shared" si="3983"/>
        <v>0</v>
      </c>
      <c r="AX2540" s="17">
        <f t="shared" si="3983"/>
        <v>0</v>
      </c>
      <c r="AY2540" s="17">
        <f t="shared" si="3983"/>
        <v>0</v>
      </c>
      <c r="AZ2540" s="17">
        <f t="shared" ref="AZ2540" si="3984">SUM(AZ2527,AZ2530)</f>
        <v>0</v>
      </c>
      <c r="BA2540" s="17">
        <f t="shared" si="3983"/>
        <v>0</v>
      </c>
      <c r="BB2540" s="17">
        <f t="shared" si="3983"/>
        <v>0</v>
      </c>
      <c r="BC2540" s="17">
        <f t="shared" si="3983"/>
        <v>0</v>
      </c>
      <c r="BD2540" s="17">
        <f t="shared" si="3983"/>
        <v>0</v>
      </c>
      <c r="BE2540" s="17">
        <f t="shared" si="3983"/>
        <v>0</v>
      </c>
      <c r="BF2540" s="17">
        <f t="shared" si="3983"/>
        <v>0</v>
      </c>
      <c r="BG2540" s="17">
        <f t="shared" si="3983"/>
        <v>0</v>
      </c>
      <c r="BH2540" s="17">
        <f t="shared" si="3983"/>
        <v>0</v>
      </c>
      <c r="BI2540" s="17">
        <f t="shared" si="3983"/>
        <v>0</v>
      </c>
      <c r="BJ2540" s="17">
        <v>0</v>
      </c>
      <c r="BK2540" s="17">
        <v>0</v>
      </c>
    </row>
    <row r="2541" spans="1:63" x14ac:dyDescent="0.25">
      <c r="A2541" s="149"/>
      <c r="B2541" s="149"/>
      <c r="C2541" s="149"/>
      <c r="D2541" s="152"/>
      <c r="E2541" s="152"/>
      <c r="F2541" s="152"/>
      <c r="G2541" s="155"/>
      <c r="H2541" s="18" t="s">
        <v>57</v>
      </c>
      <c r="I2541" s="17">
        <f>SUM(I2539:I2540)</f>
        <v>2970701</v>
      </c>
      <c r="J2541" s="17">
        <f t="shared" ref="J2541:Y2541" si="3985">SUM(J2539:J2540)</f>
        <v>0</v>
      </c>
      <c r="K2541" s="17">
        <f t="shared" si="3985"/>
        <v>0</v>
      </c>
      <c r="L2541" s="17">
        <f t="shared" si="3985"/>
        <v>0</v>
      </c>
      <c r="M2541" s="17">
        <f t="shared" si="3985"/>
        <v>0</v>
      </c>
      <c r="N2541" s="17">
        <f t="shared" si="3985"/>
        <v>0</v>
      </c>
      <c r="O2541" s="17">
        <f t="shared" si="3985"/>
        <v>0</v>
      </c>
      <c r="P2541" s="17">
        <f t="shared" ref="P2541" si="3986">SUM(P2539:P2540)</f>
        <v>0</v>
      </c>
      <c r="Q2541" s="17">
        <f t="shared" si="3985"/>
        <v>0</v>
      </c>
      <c r="R2541" s="17">
        <f t="shared" si="3985"/>
        <v>0</v>
      </c>
      <c r="S2541" s="17">
        <f t="shared" si="3985"/>
        <v>0</v>
      </c>
      <c r="T2541" s="17">
        <f t="shared" si="3985"/>
        <v>0</v>
      </c>
      <c r="U2541" s="17">
        <f t="shared" si="3985"/>
        <v>0</v>
      </c>
      <c r="V2541" s="17">
        <f t="shared" si="3985"/>
        <v>0</v>
      </c>
      <c r="W2541" s="17">
        <f t="shared" si="3985"/>
        <v>0</v>
      </c>
      <c r="X2541" s="17">
        <f t="shared" si="3985"/>
        <v>0</v>
      </c>
      <c r="Y2541" s="17">
        <f t="shared" si="3985"/>
        <v>0</v>
      </c>
      <c r="Z2541" s="17">
        <v>0</v>
      </c>
      <c r="AA2541" s="17">
        <v>0</v>
      </c>
      <c r="AB2541" s="17">
        <f t="shared" ref="AB2541:AQ2541" si="3987">SUM(AB2539:AB2540)</f>
        <v>50000</v>
      </c>
      <c r="AC2541" s="17">
        <f t="shared" si="3987"/>
        <v>27846</v>
      </c>
      <c r="AD2541" s="17">
        <f t="shared" si="3987"/>
        <v>0</v>
      </c>
      <c r="AE2541" s="17">
        <f t="shared" si="3987"/>
        <v>0</v>
      </c>
      <c r="AF2541" s="17">
        <f t="shared" si="3987"/>
        <v>0</v>
      </c>
      <c r="AG2541" s="17">
        <f t="shared" si="3987"/>
        <v>0</v>
      </c>
      <c r="AH2541" s="17">
        <f t="shared" ref="AH2541" si="3988">SUM(AH2539:AH2540)</f>
        <v>77846</v>
      </c>
      <c r="AI2541" s="17">
        <f t="shared" si="3987"/>
        <v>10800</v>
      </c>
      <c r="AJ2541" s="17">
        <f t="shared" si="3987"/>
        <v>0</v>
      </c>
      <c r="AK2541" s="17">
        <f t="shared" si="3987"/>
        <v>27846</v>
      </c>
      <c r="AL2541" s="17">
        <f t="shared" si="3987"/>
        <v>9200</v>
      </c>
      <c r="AM2541" s="17">
        <f t="shared" si="3987"/>
        <v>0</v>
      </c>
      <c r="AN2541" s="17">
        <f t="shared" si="3987"/>
        <v>0</v>
      </c>
      <c r="AO2541" s="17">
        <f t="shared" si="3987"/>
        <v>0</v>
      </c>
      <c r="AP2541" s="17">
        <f t="shared" si="3987"/>
        <v>0</v>
      </c>
      <c r="AQ2541" s="17">
        <f t="shared" si="3987"/>
        <v>0</v>
      </c>
      <c r="AR2541" s="17">
        <v>47846</v>
      </c>
      <c r="AS2541" s="17">
        <v>30000</v>
      </c>
      <c r="AT2541" s="17">
        <f t="shared" ref="AT2541:BI2541" si="3989">SUM(AT2539:AT2540)</f>
        <v>5000</v>
      </c>
      <c r="AU2541" s="17">
        <f t="shared" si="3989"/>
        <v>17000</v>
      </c>
      <c r="AV2541" s="17">
        <f t="shared" si="3989"/>
        <v>0</v>
      </c>
      <c r="AW2541" s="17">
        <f t="shared" si="3989"/>
        <v>0</v>
      </c>
      <c r="AX2541" s="17">
        <f t="shared" si="3989"/>
        <v>0</v>
      </c>
      <c r="AY2541" s="17">
        <f t="shared" si="3989"/>
        <v>0</v>
      </c>
      <c r="AZ2541" s="17">
        <f t="shared" ref="AZ2541" si="3990">SUM(AZ2539:AZ2540)</f>
        <v>22000</v>
      </c>
      <c r="BA2541" s="17">
        <f t="shared" si="3989"/>
        <v>0</v>
      </c>
      <c r="BB2541" s="17">
        <f t="shared" si="3989"/>
        <v>0</v>
      </c>
      <c r="BC2541" s="17">
        <f t="shared" si="3989"/>
        <v>17000</v>
      </c>
      <c r="BD2541" s="17">
        <f t="shared" si="3989"/>
        <v>0</v>
      </c>
      <c r="BE2541" s="17">
        <f t="shared" si="3989"/>
        <v>0</v>
      </c>
      <c r="BF2541" s="17">
        <f t="shared" si="3989"/>
        <v>0</v>
      </c>
      <c r="BG2541" s="17">
        <f t="shared" si="3989"/>
        <v>0</v>
      </c>
      <c r="BH2541" s="17">
        <f t="shared" si="3989"/>
        <v>0</v>
      </c>
      <c r="BI2541" s="17">
        <f t="shared" si="3989"/>
        <v>0</v>
      </c>
      <c r="BJ2541" s="17">
        <v>17000</v>
      </c>
      <c r="BK2541" s="17">
        <v>5000</v>
      </c>
    </row>
    <row r="2542" spans="1:63" x14ac:dyDescent="0.25">
      <c r="A2542" s="150"/>
      <c r="B2542" s="150"/>
      <c r="C2542" s="150"/>
      <c r="D2542" s="153"/>
      <c r="E2542" s="153"/>
      <c r="F2542" s="153"/>
      <c r="G2542" s="156"/>
      <c r="P2542">
        <f t="shared" ref="P2542:P2603" si="3991">J2542+K2542+L2542+M2542+N2542+O2542</f>
        <v>0</v>
      </c>
      <c r="Z2542">
        <v>0</v>
      </c>
      <c r="AA2542">
        <v>0</v>
      </c>
      <c r="AH2542">
        <f t="shared" ref="AH2542:AH2603" si="3992">AB2542+AC2542+AD2542+AE2542+AF2542+AG2542</f>
        <v>0</v>
      </c>
      <c r="AR2542">
        <v>0</v>
      </c>
      <c r="AS2542">
        <v>0</v>
      </c>
      <c r="AZ2542">
        <f t="shared" ref="AZ2542:AZ2603" si="3993">AT2542+AU2542+AV2542+AW2542+AX2542+AY2542</f>
        <v>0</v>
      </c>
      <c r="BJ2542">
        <v>0</v>
      </c>
      <c r="BK2542">
        <v>0</v>
      </c>
    </row>
    <row r="2543" spans="1:63" x14ac:dyDescent="0.25">
      <c r="A2543" s="13" t="s">
        <v>0</v>
      </c>
      <c r="B2543" s="13" t="s">
        <v>0</v>
      </c>
      <c r="C2543" s="13" t="s">
        <v>0</v>
      </c>
      <c r="D2543" s="103" t="s">
        <v>0</v>
      </c>
      <c r="E2543" s="103" t="s">
        <v>0</v>
      </c>
      <c r="F2543" s="103" t="s">
        <v>0</v>
      </c>
      <c r="G2543" s="13" t="s">
        <v>0</v>
      </c>
      <c r="H2543" s="19" t="s">
        <v>0</v>
      </c>
      <c r="I2543" s="19" t="s">
        <v>0</v>
      </c>
      <c r="J2543" s="19" t="s">
        <v>0</v>
      </c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>
        <v>0</v>
      </c>
      <c r="AA2543" s="19">
        <v>0</v>
      </c>
      <c r="AB2543" s="19" t="s">
        <v>0</v>
      </c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>
        <v>0</v>
      </c>
      <c r="AS2543" s="19">
        <v>0</v>
      </c>
      <c r="AT2543" s="19" t="s">
        <v>0</v>
      </c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>
        <v>0</v>
      </c>
      <c r="BK2543" s="19">
        <v>0</v>
      </c>
    </row>
    <row r="2544" spans="1:63" x14ac:dyDescent="0.25">
      <c r="A2544" s="13" t="s">
        <v>0</v>
      </c>
      <c r="B2544" s="13" t="s">
        <v>0</v>
      </c>
      <c r="C2544" s="13" t="s">
        <v>0</v>
      </c>
      <c r="D2544" s="103" t="s">
        <v>0</v>
      </c>
      <c r="E2544" s="103" t="s">
        <v>0</v>
      </c>
      <c r="F2544" s="103" t="s">
        <v>0</v>
      </c>
      <c r="G2544" s="13" t="s">
        <v>0</v>
      </c>
      <c r="H2544" s="10" t="s">
        <v>808</v>
      </c>
      <c r="I2544" s="11">
        <f>SUM(I2535)</f>
        <v>2970701</v>
      </c>
      <c r="J2544" s="11">
        <f t="shared" ref="J2544:Y2544" si="3994">SUM(J2535)</f>
        <v>0</v>
      </c>
      <c r="K2544" s="11">
        <f t="shared" si="3994"/>
        <v>0</v>
      </c>
      <c r="L2544" s="11">
        <f t="shared" si="3994"/>
        <v>0</v>
      </c>
      <c r="M2544" s="11">
        <f t="shared" si="3994"/>
        <v>0</v>
      </c>
      <c r="N2544" s="11">
        <f t="shared" si="3994"/>
        <v>0</v>
      </c>
      <c r="O2544" s="11">
        <f t="shared" si="3994"/>
        <v>0</v>
      </c>
      <c r="P2544" s="11">
        <f t="shared" si="3994"/>
        <v>0</v>
      </c>
      <c r="Q2544" s="11">
        <f t="shared" si="3994"/>
        <v>0</v>
      </c>
      <c r="R2544" s="11">
        <f t="shared" si="3994"/>
        <v>0</v>
      </c>
      <c r="S2544" s="11">
        <f t="shared" si="3994"/>
        <v>0</v>
      </c>
      <c r="T2544" s="11">
        <f t="shared" si="3994"/>
        <v>0</v>
      </c>
      <c r="U2544" s="11">
        <f t="shared" si="3994"/>
        <v>0</v>
      </c>
      <c r="V2544" s="11">
        <f t="shared" si="3994"/>
        <v>0</v>
      </c>
      <c r="W2544" s="11">
        <f t="shared" si="3994"/>
        <v>0</v>
      </c>
      <c r="X2544" s="11">
        <f t="shared" si="3994"/>
        <v>0</v>
      </c>
      <c r="Y2544" s="11">
        <f t="shared" si="3994"/>
        <v>0</v>
      </c>
      <c r="Z2544" s="11">
        <v>0</v>
      </c>
      <c r="AA2544" s="11">
        <v>0</v>
      </c>
      <c r="AB2544" s="11">
        <f t="shared" ref="AB2544:AQ2544" si="3995">SUM(AB2535)</f>
        <v>50000</v>
      </c>
      <c r="AC2544" s="11">
        <f t="shared" si="3995"/>
        <v>27846</v>
      </c>
      <c r="AD2544" s="11">
        <f t="shared" si="3995"/>
        <v>0</v>
      </c>
      <c r="AE2544" s="11">
        <f t="shared" si="3995"/>
        <v>0</v>
      </c>
      <c r="AF2544" s="11">
        <f t="shared" si="3995"/>
        <v>0</v>
      </c>
      <c r="AG2544" s="11">
        <f t="shared" si="3995"/>
        <v>0</v>
      </c>
      <c r="AH2544" s="11">
        <f t="shared" si="3995"/>
        <v>77846</v>
      </c>
      <c r="AI2544" s="11">
        <f t="shared" si="3995"/>
        <v>10800</v>
      </c>
      <c r="AJ2544" s="11">
        <f t="shared" si="3995"/>
        <v>0</v>
      </c>
      <c r="AK2544" s="11">
        <f t="shared" si="3995"/>
        <v>27846</v>
      </c>
      <c r="AL2544" s="11">
        <f t="shared" si="3995"/>
        <v>9200</v>
      </c>
      <c r="AM2544" s="11">
        <f t="shared" si="3995"/>
        <v>0</v>
      </c>
      <c r="AN2544" s="11">
        <f t="shared" si="3995"/>
        <v>0</v>
      </c>
      <c r="AO2544" s="11">
        <f t="shared" si="3995"/>
        <v>0</v>
      </c>
      <c r="AP2544" s="11">
        <f t="shared" si="3995"/>
        <v>0</v>
      </c>
      <c r="AQ2544" s="11">
        <f t="shared" si="3995"/>
        <v>0</v>
      </c>
      <c r="AR2544" s="11">
        <v>47846</v>
      </c>
      <c r="AS2544" s="11">
        <v>30000</v>
      </c>
      <c r="AT2544" s="11">
        <f t="shared" ref="AT2544:BI2544" si="3996">SUM(AT2535)</f>
        <v>5000</v>
      </c>
      <c r="AU2544" s="11">
        <f t="shared" si="3996"/>
        <v>17000</v>
      </c>
      <c r="AV2544" s="11">
        <f t="shared" si="3996"/>
        <v>0</v>
      </c>
      <c r="AW2544" s="11">
        <f t="shared" si="3996"/>
        <v>0</v>
      </c>
      <c r="AX2544" s="11">
        <f t="shared" si="3996"/>
        <v>0</v>
      </c>
      <c r="AY2544" s="11">
        <f t="shared" si="3996"/>
        <v>0</v>
      </c>
      <c r="AZ2544" s="11">
        <f t="shared" si="3996"/>
        <v>22000</v>
      </c>
      <c r="BA2544" s="11">
        <f t="shared" si="3996"/>
        <v>0</v>
      </c>
      <c r="BB2544" s="11">
        <f t="shared" si="3996"/>
        <v>0</v>
      </c>
      <c r="BC2544" s="11">
        <f t="shared" si="3996"/>
        <v>17000</v>
      </c>
      <c r="BD2544" s="11">
        <f t="shared" si="3996"/>
        <v>0</v>
      </c>
      <c r="BE2544" s="11">
        <f t="shared" si="3996"/>
        <v>0</v>
      </c>
      <c r="BF2544" s="11">
        <f t="shared" si="3996"/>
        <v>0</v>
      </c>
      <c r="BG2544" s="11">
        <f t="shared" si="3996"/>
        <v>0</v>
      </c>
      <c r="BH2544" s="11">
        <f t="shared" si="3996"/>
        <v>0</v>
      </c>
      <c r="BI2544" s="11">
        <f t="shared" si="3996"/>
        <v>0</v>
      </c>
      <c r="BJ2544" s="11">
        <v>17000</v>
      </c>
      <c r="BK2544" s="11">
        <v>5000</v>
      </c>
    </row>
    <row r="2545" spans="1:63" x14ac:dyDescent="0.25">
      <c r="A2545" s="13" t="s">
        <v>0</v>
      </c>
      <c r="B2545" s="13" t="s">
        <v>0</v>
      </c>
      <c r="C2545" s="13" t="s">
        <v>0</v>
      </c>
      <c r="D2545" s="103" t="s">
        <v>0</v>
      </c>
      <c r="E2545" s="103" t="s">
        <v>0</v>
      </c>
      <c r="F2545" s="103" t="s">
        <v>0</v>
      </c>
      <c r="G2545" s="13" t="s">
        <v>0</v>
      </c>
      <c r="H2545" s="2" t="s">
        <v>55</v>
      </c>
      <c r="I2545" s="12">
        <f>SUM(I2536)</f>
        <v>75</v>
      </c>
      <c r="J2545" s="13" t="s">
        <v>0</v>
      </c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  <c r="W2545" s="13"/>
      <c r="X2545" s="13"/>
      <c r="Y2545" s="13"/>
      <c r="Z2545" s="13">
        <v>0</v>
      </c>
      <c r="AA2545" s="13"/>
      <c r="AB2545" s="13" t="s">
        <v>0</v>
      </c>
      <c r="AC2545" s="13"/>
      <c r="AD2545" s="13"/>
      <c r="AE2545" s="13"/>
      <c r="AF2545" s="13"/>
      <c r="AG2545" s="13"/>
      <c r="AH2545" s="13"/>
      <c r="AI2545" s="13"/>
      <c r="AJ2545" s="13"/>
      <c r="AK2545" s="13"/>
      <c r="AL2545" s="13"/>
      <c r="AM2545" s="13"/>
      <c r="AN2545" s="13"/>
      <c r="AO2545" s="13"/>
      <c r="AP2545" s="13"/>
      <c r="AQ2545" s="13"/>
      <c r="AR2545" s="13">
        <v>0</v>
      </c>
      <c r="AS2545" s="13"/>
      <c r="AT2545" s="13" t="s">
        <v>0</v>
      </c>
      <c r="AU2545" s="13"/>
      <c r="AV2545" s="13"/>
      <c r="AW2545" s="13"/>
      <c r="AX2545" s="13"/>
      <c r="AY2545" s="13"/>
      <c r="AZ2545" s="13"/>
      <c r="BA2545" s="13"/>
      <c r="BB2545" s="13"/>
      <c r="BC2545" s="13"/>
      <c r="BD2545" s="13"/>
      <c r="BE2545" s="13"/>
      <c r="BF2545" s="13"/>
      <c r="BG2545" s="13"/>
      <c r="BH2545" s="13"/>
      <c r="BI2545" s="13"/>
      <c r="BJ2545" s="13">
        <v>0</v>
      </c>
      <c r="BK2545" s="13"/>
    </row>
    <row r="2546" spans="1:63" ht="15.75" thickBot="1" x14ac:dyDescent="0.3">
      <c r="A2546" s="1" t="s">
        <v>720</v>
      </c>
      <c r="B2546" s="1" t="s">
        <v>527</v>
      </c>
      <c r="C2546" s="4" t="s">
        <v>0</v>
      </c>
      <c r="D2546" s="107" t="s">
        <v>0</v>
      </c>
      <c r="E2546" s="106" t="s">
        <v>0</v>
      </c>
      <c r="F2546" s="106" t="s">
        <v>0</v>
      </c>
      <c r="G2546" s="2" t="s">
        <v>0</v>
      </c>
      <c r="H2546" s="2" t="s">
        <v>0</v>
      </c>
      <c r="I2546" s="3" t="s">
        <v>0</v>
      </c>
      <c r="J2546" s="3" t="s">
        <v>0</v>
      </c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>
        <v>0</v>
      </c>
      <c r="AA2546" s="3">
        <v>0</v>
      </c>
      <c r="AB2546" s="3" t="s">
        <v>0</v>
      </c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>
        <v>0</v>
      </c>
      <c r="AS2546" s="3">
        <v>0</v>
      </c>
      <c r="AT2546" s="3" t="s">
        <v>0</v>
      </c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>
        <v>0</v>
      </c>
      <c r="BK2546" s="3">
        <v>0</v>
      </c>
    </row>
    <row r="2547" spans="1:63" ht="69.75" customHeight="1" thickBot="1" x14ac:dyDescent="0.3">
      <c r="A2547" s="5" t="s">
        <v>2</v>
      </c>
      <c r="B2547" s="5" t="s">
        <v>3</v>
      </c>
      <c r="C2547" s="5" t="s">
        <v>4</v>
      </c>
      <c r="D2547" s="108" t="s">
        <v>0</v>
      </c>
      <c r="E2547" s="116" t="s">
        <v>5</v>
      </c>
      <c r="F2547" s="116" t="s">
        <v>6</v>
      </c>
      <c r="G2547" s="5" t="s">
        <v>7</v>
      </c>
      <c r="H2547" s="5" t="s">
        <v>8</v>
      </c>
      <c r="I2547" s="5" t="s">
        <v>9</v>
      </c>
      <c r="J2547" s="94" t="s">
        <v>10</v>
      </c>
      <c r="K2547" s="94" t="s">
        <v>1602</v>
      </c>
      <c r="L2547" s="94" t="s">
        <v>1535</v>
      </c>
      <c r="M2547" s="94" t="s">
        <v>1591</v>
      </c>
      <c r="N2547" s="94" t="s">
        <v>1592</v>
      </c>
      <c r="O2547" s="94" t="s">
        <v>1593</v>
      </c>
      <c r="P2547" s="94" t="s">
        <v>1606</v>
      </c>
      <c r="Q2547" s="94" t="s">
        <v>1603</v>
      </c>
      <c r="R2547" s="94" t="s">
        <v>1594</v>
      </c>
      <c r="S2547" s="94" t="s">
        <v>1595</v>
      </c>
      <c r="T2547" s="94" t="s">
        <v>1596</v>
      </c>
      <c r="U2547" s="94" t="s">
        <v>1597</v>
      </c>
      <c r="V2547" s="94" t="s">
        <v>1598</v>
      </c>
      <c r="W2547" s="94" t="s">
        <v>1599</v>
      </c>
      <c r="X2547" s="94" t="s">
        <v>1604</v>
      </c>
      <c r="Y2547" s="94" t="s">
        <v>1605</v>
      </c>
      <c r="Z2547" s="94" t="s">
        <v>1600</v>
      </c>
      <c r="AA2547" s="94" t="s">
        <v>1601</v>
      </c>
      <c r="AB2547" s="95" t="s">
        <v>11</v>
      </c>
      <c r="AC2547" s="95" t="s">
        <v>1602</v>
      </c>
      <c r="AD2547" s="95" t="s">
        <v>1535</v>
      </c>
      <c r="AE2547" s="95" t="s">
        <v>1591</v>
      </c>
      <c r="AF2547" s="95" t="s">
        <v>1592</v>
      </c>
      <c r="AG2547" s="95" t="s">
        <v>1593</v>
      </c>
      <c r="AH2547" s="95" t="s">
        <v>1607</v>
      </c>
      <c r="AI2547" s="95" t="s">
        <v>1603</v>
      </c>
      <c r="AJ2547" s="95" t="s">
        <v>1594</v>
      </c>
      <c r="AK2547" s="95" t="s">
        <v>1595</v>
      </c>
      <c r="AL2547" s="95" t="s">
        <v>1596</v>
      </c>
      <c r="AM2547" s="95" t="s">
        <v>1597</v>
      </c>
      <c r="AN2547" s="95" t="s">
        <v>1598</v>
      </c>
      <c r="AO2547" s="95" t="s">
        <v>1599</v>
      </c>
      <c r="AP2547" s="95" t="s">
        <v>1604</v>
      </c>
      <c r="AQ2547" s="95" t="s">
        <v>1605</v>
      </c>
      <c r="AR2547" s="95" t="s">
        <v>1600</v>
      </c>
      <c r="AS2547" s="95" t="s">
        <v>1601</v>
      </c>
      <c r="AT2547" s="96" t="s">
        <v>12</v>
      </c>
      <c r="AU2547" s="96" t="s">
        <v>1602</v>
      </c>
      <c r="AV2547" s="96" t="s">
        <v>1535</v>
      </c>
      <c r="AW2547" s="96" t="s">
        <v>1591</v>
      </c>
      <c r="AX2547" s="96" t="s">
        <v>1592</v>
      </c>
      <c r="AY2547" s="96" t="s">
        <v>1593</v>
      </c>
      <c r="AZ2547" s="96" t="s">
        <v>1608</v>
      </c>
      <c r="BA2547" s="96" t="s">
        <v>1603</v>
      </c>
      <c r="BB2547" s="96" t="s">
        <v>1594</v>
      </c>
      <c r="BC2547" s="96" t="s">
        <v>1595</v>
      </c>
      <c r="BD2547" s="96" t="s">
        <v>1596</v>
      </c>
      <c r="BE2547" s="96" t="s">
        <v>1597</v>
      </c>
      <c r="BF2547" s="96" t="s">
        <v>1598</v>
      </c>
      <c r="BG2547" s="96" t="s">
        <v>1599</v>
      </c>
      <c r="BH2547" s="96" t="s">
        <v>1604</v>
      </c>
      <c r="BI2547" s="96" t="s">
        <v>1605</v>
      </c>
      <c r="BJ2547" s="96" t="s">
        <v>1600</v>
      </c>
      <c r="BK2547" s="96" t="s">
        <v>1601</v>
      </c>
    </row>
    <row r="2548" spans="1:63" x14ac:dyDescent="0.25">
      <c r="A2548" s="6" t="s">
        <v>0</v>
      </c>
      <c r="B2548" s="6" t="s">
        <v>0</v>
      </c>
      <c r="C2548" s="6" t="s">
        <v>0</v>
      </c>
      <c r="D2548" s="109" t="s">
        <v>0</v>
      </c>
      <c r="E2548" s="109" t="s">
        <v>0</v>
      </c>
      <c r="F2548" s="125" t="s">
        <v>0</v>
      </c>
      <c r="G2548" s="7" t="s">
        <v>0</v>
      </c>
      <c r="H2548" s="8" t="s">
        <v>0</v>
      </c>
      <c r="I2548" s="9" t="s">
        <v>13</v>
      </c>
      <c r="J2548" s="9">
        <v>1</v>
      </c>
      <c r="K2548" s="9">
        <v>2</v>
      </c>
      <c r="L2548" s="9">
        <v>3</v>
      </c>
      <c r="M2548" s="9">
        <v>4</v>
      </c>
      <c r="N2548" s="9">
        <v>5</v>
      </c>
      <c r="O2548" s="9">
        <v>6</v>
      </c>
      <c r="P2548" s="9">
        <v>7</v>
      </c>
      <c r="Q2548" s="9">
        <v>8</v>
      </c>
      <c r="R2548" s="9">
        <v>9</v>
      </c>
      <c r="S2548" s="9">
        <v>10</v>
      </c>
      <c r="T2548" s="9">
        <v>11</v>
      </c>
      <c r="U2548" s="9">
        <v>12</v>
      </c>
      <c r="V2548" s="9">
        <v>13</v>
      </c>
      <c r="W2548" s="9">
        <v>14</v>
      </c>
      <c r="X2548" s="9">
        <v>15</v>
      </c>
      <c r="Y2548" s="9">
        <v>16</v>
      </c>
      <c r="Z2548" s="9">
        <v>20</v>
      </c>
      <c r="AA2548" s="9">
        <v>21</v>
      </c>
      <c r="AB2548" s="9">
        <v>1</v>
      </c>
      <c r="AC2548" s="9">
        <v>2</v>
      </c>
      <c r="AD2548" s="9">
        <v>3</v>
      </c>
      <c r="AE2548" s="9">
        <v>4</v>
      </c>
      <c r="AF2548" s="9">
        <v>5</v>
      </c>
      <c r="AG2548" s="9">
        <v>6</v>
      </c>
      <c r="AH2548" s="9">
        <v>7</v>
      </c>
      <c r="AI2548" s="9">
        <v>8</v>
      </c>
      <c r="AJ2548" s="9">
        <v>9</v>
      </c>
      <c r="AK2548" s="9">
        <v>10</v>
      </c>
      <c r="AL2548" s="9">
        <v>11</v>
      </c>
      <c r="AM2548" s="9">
        <v>12</v>
      </c>
      <c r="AN2548" s="9">
        <v>13</v>
      </c>
      <c r="AO2548" s="9">
        <v>14</v>
      </c>
      <c r="AP2548" s="9">
        <v>15</v>
      </c>
      <c r="AQ2548" s="9">
        <v>16</v>
      </c>
      <c r="AR2548" s="9">
        <v>20</v>
      </c>
      <c r="AS2548" s="9">
        <v>21</v>
      </c>
      <c r="AT2548" s="9">
        <v>1</v>
      </c>
      <c r="AU2548" s="9">
        <v>2</v>
      </c>
      <c r="AV2548" s="9">
        <v>3</v>
      </c>
      <c r="AW2548" s="9">
        <v>4</v>
      </c>
      <c r="AX2548" s="9">
        <v>5</v>
      </c>
      <c r="AY2548" s="9">
        <v>6</v>
      </c>
      <c r="AZ2548" s="9">
        <v>7</v>
      </c>
      <c r="BA2548" s="9">
        <v>8</v>
      </c>
      <c r="BB2548" s="9">
        <v>9</v>
      </c>
      <c r="BC2548" s="9">
        <v>10</v>
      </c>
      <c r="BD2548" s="9">
        <v>11</v>
      </c>
      <c r="BE2548" s="9">
        <v>12</v>
      </c>
      <c r="BF2548" s="9">
        <v>13</v>
      </c>
      <c r="BG2548" s="9">
        <v>14</v>
      </c>
      <c r="BH2548" s="9">
        <v>15</v>
      </c>
      <c r="BI2548" s="9">
        <v>16</v>
      </c>
      <c r="BJ2548" s="9">
        <v>20</v>
      </c>
      <c r="BK2548" s="9">
        <v>21</v>
      </c>
    </row>
    <row r="2549" spans="1:63" ht="22.5" x14ac:dyDescent="0.25">
      <c r="A2549" s="1" t="s">
        <v>720</v>
      </c>
      <c r="B2549" s="1" t="s">
        <v>527</v>
      </c>
      <c r="C2549" s="4" t="s">
        <v>14</v>
      </c>
      <c r="D2549" s="107" t="s">
        <v>809</v>
      </c>
      <c r="E2549" s="106" t="s">
        <v>0</v>
      </c>
      <c r="F2549" s="106" t="s">
        <v>0</v>
      </c>
      <c r="G2549" s="2" t="s">
        <v>0</v>
      </c>
      <c r="H2549" s="2" t="s">
        <v>810</v>
      </c>
      <c r="I2549" s="3" t="s">
        <v>0</v>
      </c>
      <c r="J2549" s="3" t="s">
        <v>0</v>
      </c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>
        <v>0</v>
      </c>
      <c r="AA2549" s="3">
        <v>0</v>
      </c>
      <c r="AB2549" s="3" t="s">
        <v>0</v>
      </c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>
        <v>0</v>
      </c>
      <c r="AS2549" s="3">
        <v>0</v>
      </c>
      <c r="AT2549" s="3" t="s">
        <v>0</v>
      </c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>
        <v>0</v>
      </c>
      <c r="BK2549" s="3">
        <v>0</v>
      </c>
    </row>
    <row r="2550" spans="1:63" ht="33.75" x14ac:dyDescent="0.25">
      <c r="A2550" s="1" t="s">
        <v>0</v>
      </c>
      <c r="B2550" s="1" t="s">
        <v>0</v>
      </c>
      <c r="C2550" s="1" t="s">
        <v>0</v>
      </c>
      <c r="D2550" s="106" t="s">
        <v>0</v>
      </c>
      <c r="E2550" s="106" t="s">
        <v>0</v>
      </c>
      <c r="F2550" s="106" t="s">
        <v>0</v>
      </c>
      <c r="G2550" s="2" t="s">
        <v>0</v>
      </c>
      <c r="H2550" s="10" t="s">
        <v>15</v>
      </c>
      <c r="I2550" s="11">
        <f>SUM(I2551,I2559,I2561)</f>
        <v>1627581</v>
      </c>
      <c r="J2550" s="11">
        <f t="shared" ref="J2550:Y2550" si="3997">SUM(J2551,J2559,J2561)</f>
        <v>0</v>
      </c>
      <c r="K2550" s="11">
        <f t="shared" si="3997"/>
        <v>0</v>
      </c>
      <c r="L2550" s="11">
        <f t="shared" si="3997"/>
        <v>0</v>
      </c>
      <c r="M2550" s="11">
        <f t="shared" si="3997"/>
        <v>0</v>
      </c>
      <c r="N2550" s="11">
        <f t="shared" si="3997"/>
        <v>0</v>
      </c>
      <c r="O2550" s="11">
        <f t="shared" si="3997"/>
        <v>0</v>
      </c>
      <c r="P2550" s="11">
        <f t="shared" ref="P2550" si="3998">SUM(P2551,P2559,P2561)</f>
        <v>0</v>
      </c>
      <c r="Q2550" s="11">
        <f t="shared" si="3997"/>
        <v>0</v>
      </c>
      <c r="R2550" s="11">
        <f t="shared" si="3997"/>
        <v>0</v>
      </c>
      <c r="S2550" s="11">
        <f t="shared" si="3997"/>
        <v>0</v>
      </c>
      <c r="T2550" s="11">
        <f t="shared" si="3997"/>
        <v>0</v>
      </c>
      <c r="U2550" s="11">
        <f t="shared" si="3997"/>
        <v>0</v>
      </c>
      <c r="V2550" s="11">
        <f t="shared" si="3997"/>
        <v>0</v>
      </c>
      <c r="W2550" s="11">
        <f t="shared" si="3997"/>
        <v>0</v>
      </c>
      <c r="X2550" s="11">
        <f t="shared" si="3997"/>
        <v>0</v>
      </c>
      <c r="Y2550" s="11">
        <f t="shared" si="3997"/>
        <v>0</v>
      </c>
      <c r="Z2550" s="11">
        <v>0</v>
      </c>
      <c r="AA2550" s="11">
        <v>0</v>
      </c>
      <c r="AB2550" s="11">
        <f t="shared" ref="AB2550:AQ2550" si="3999">SUM(AB2551,AB2559,AB2561)</f>
        <v>0</v>
      </c>
      <c r="AC2550" s="11">
        <f t="shared" si="3999"/>
        <v>0</v>
      </c>
      <c r="AD2550" s="11">
        <f t="shared" si="3999"/>
        <v>0</v>
      </c>
      <c r="AE2550" s="11">
        <f t="shared" si="3999"/>
        <v>0</v>
      </c>
      <c r="AF2550" s="11">
        <f t="shared" si="3999"/>
        <v>0</v>
      </c>
      <c r="AG2550" s="11">
        <f t="shared" si="3999"/>
        <v>0</v>
      </c>
      <c r="AH2550" s="11">
        <f t="shared" ref="AH2550" si="4000">SUM(AH2551,AH2559,AH2561)</f>
        <v>0</v>
      </c>
      <c r="AI2550" s="11">
        <f t="shared" si="3999"/>
        <v>0</v>
      </c>
      <c r="AJ2550" s="11">
        <f t="shared" si="3999"/>
        <v>0</v>
      </c>
      <c r="AK2550" s="11">
        <f t="shared" si="3999"/>
        <v>0</v>
      </c>
      <c r="AL2550" s="11">
        <f t="shared" si="3999"/>
        <v>0</v>
      </c>
      <c r="AM2550" s="11">
        <f t="shared" si="3999"/>
        <v>0</v>
      </c>
      <c r="AN2550" s="11">
        <f t="shared" si="3999"/>
        <v>0</v>
      </c>
      <c r="AO2550" s="11">
        <f t="shared" si="3999"/>
        <v>0</v>
      </c>
      <c r="AP2550" s="11">
        <f t="shared" si="3999"/>
        <v>0</v>
      </c>
      <c r="AQ2550" s="11">
        <f t="shared" si="3999"/>
        <v>0</v>
      </c>
      <c r="AR2550" s="11">
        <v>0</v>
      </c>
      <c r="AS2550" s="11">
        <v>0</v>
      </c>
      <c r="AT2550" s="11">
        <f t="shared" ref="AT2550:BI2550" si="4001">SUM(AT2551,AT2559,AT2561)</f>
        <v>0</v>
      </c>
      <c r="AU2550" s="11">
        <f t="shared" si="4001"/>
        <v>0</v>
      </c>
      <c r="AV2550" s="11">
        <f t="shared" si="4001"/>
        <v>0</v>
      </c>
      <c r="AW2550" s="11">
        <f t="shared" si="4001"/>
        <v>0</v>
      </c>
      <c r="AX2550" s="11">
        <f t="shared" si="4001"/>
        <v>0</v>
      </c>
      <c r="AY2550" s="11">
        <f t="shared" si="4001"/>
        <v>0</v>
      </c>
      <c r="AZ2550" s="11">
        <f t="shared" ref="AZ2550" si="4002">SUM(AZ2551,AZ2559,AZ2561)</f>
        <v>0</v>
      </c>
      <c r="BA2550" s="11">
        <f t="shared" si="4001"/>
        <v>0</v>
      </c>
      <c r="BB2550" s="11">
        <f t="shared" si="4001"/>
        <v>0</v>
      </c>
      <c r="BC2550" s="11">
        <f t="shared" si="4001"/>
        <v>0</v>
      </c>
      <c r="BD2550" s="11">
        <f t="shared" si="4001"/>
        <v>0</v>
      </c>
      <c r="BE2550" s="11">
        <f t="shared" si="4001"/>
        <v>0</v>
      </c>
      <c r="BF2550" s="11">
        <f t="shared" si="4001"/>
        <v>0</v>
      </c>
      <c r="BG2550" s="11">
        <f t="shared" si="4001"/>
        <v>0</v>
      </c>
      <c r="BH2550" s="11">
        <f t="shared" si="4001"/>
        <v>0</v>
      </c>
      <c r="BI2550" s="11">
        <f t="shared" si="4001"/>
        <v>0</v>
      </c>
      <c r="BJ2550" s="11">
        <v>0</v>
      </c>
      <c r="BK2550" s="11">
        <v>0</v>
      </c>
    </row>
    <row r="2551" spans="1:63" x14ac:dyDescent="0.25">
      <c r="A2551" s="4" t="s">
        <v>720</v>
      </c>
      <c r="B2551" s="4" t="s">
        <v>527</v>
      </c>
      <c r="C2551" s="4" t="s">
        <v>14</v>
      </c>
      <c r="D2551" s="107" t="s">
        <v>809</v>
      </c>
      <c r="E2551" s="106" t="s">
        <v>16</v>
      </c>
      <c r="F2551" s="106" t="s">
        <v>0</v>
      </c>
      <c r="G2551" s="2" t="s">
        <v>0</v>
      </c>
      <c r="H2551" s="2" t="s">
        <v>17</v>
      </c>
      <c r="I2551" s="12">
        <f>SUM(I2552:I2553)</f>
        <v>1363696</v>
      </c>
      <c r="J2551" s="12">
        <f t="shared" ref="J2551:Y2551" si="4003">SUM(J2552:J2553)</f>
        <v>0</v>
      </c>
      <c r="K2551" s="12">
        <f t="shared" si="4003"/>
        <v>0</v>
      </c>
      <c r="L2551" s="12">
        <f t="shared" si="4003"/>
        <v>0</v>
      </c>
      <c r="M2551" s="12">
        <f t="shared" si="4003"/>
        <v>0</v>
      </c>
      <c r="N2551" s="12">
        <f t="shared" si="4003"/>
        <v>0</v>
      </c>
      <c r="O2551" s="12">
        <f t="shared" si="4003"/>
        <v>0</v>
      </c>
      <c r="P2551" s="12">
        <f t="shared" ref="P2551" si="4004">SUM(P2552:P2553)</f>
        <v>0</v>
      </c>
      <c r="Q2551" s="12">
        <f t="shared" si="4003"/>
        <v>0</v>
      </c>
      <c r="R2551" s="12">
        <f t="shared" si="4003"/>
        <v>0</v>
      </c>
      <c r="S2551" s="12">
        <f t="shared" si="4003"/>
        <v>0</v>
      </c>
      <c r="T2551" s="12">
        <f t="shared" si="4003"/>
        <v>0</v>
      </c>
      <c r="U2551" s="12">
        <f t="shared" si="4003"/>
        <v>0</v>
      </c>
      <c r="V2551" s="12">
        <f t="shared" si="4003"/>
        <v>0</v>
      </c>
      <c r="W2551" s="12">
        <f t="shared" si="4003"/>
        <v>0</v>
      </c>
      <c r="X2551" s="12">
        <f t="shared" si="4003"/>
        <v>0</v>
      </c>
      <c r="Y2551" s="12">
        <f t="shared" si="4003"/>
        <v>0</v>
      </c>
      <c r="Z2551" s="12">
        <v>0</v>
      </c>
      <c r="AA2551" s="12">
        <v>0</v>
      </c>
      <c r="AB2551" s="12">
        <f t="shared" ref="AB2551:AQ2551" si="4005">SUM(AB2552:AB2553)</f>
        <v>0</v>
      </c>
      <c r="AC2551" s="12">
        <f t="shared" si="4005"/>
        <v>0</v>
      </c>
      <c r="AD2551" s="12">
        <f t="shared" si="4005"/>
        <v>0</v>
      </c>
      <c r="AE2551" s="12">
        <f t="shared" si="4005"/>
        <v>0</v>
      </c>
      <c r="AF2551" s="12">
        <f t="shared" si="4005"/>
        <v>0</v>
      </c>
      <c r="AG2551" s="12">
        <f t="shared" si="4005"/>
        <v>0</v>
      </c>
      <c r="AH2551" s="12">
        <f t="shared" ref="AH2551" si="4006">SUM(AH2552:AH2553)</f>
        <v>0</v>
      </c>
      <c r="AI2551" s="12">
        <f t="shared" si="4005"/>
        <v>0</v>
      </c>
      <c r="AJ2551" s="12">
        <f t="shared" si="4005"/>
        <v>0</v>
      </c>
      <c r="AK2551" s="12">
        <f t="shared" si="4005"/>
        <v>0</v>
      </c>
      <c r="AL2551" s="12">
        <f t="shared" si="4005"/>
        <v>0</v>
      </c>
      <c r="AM2551" s="12">
        <f t="shared" si="4005"/>
        <v>0</v>
      </c>
      <c r="AN2551" s="12">
        <f t="shared" si="4005"/>
        <v>0</v>
      </c>
      <c r="AO2551" s="12">
        <f t="shared" si="4005"/>
        <v>0</v>
      </c>
      <c r="AP2551" s="12">
        <f t="shared" si="4005"/>
        <v>0</v>
      </c>
      <c r="AQ2551" s="12">
        <f t="shared" si="4005"/>
        <v>0</v>
      </c>
      <c r="AR2551" s="12">
        <v>0</v>
      </c>
      <c r="AS2551" s="12">
        <v>0</v>
      </c>
      <c r="AT2551" s="12">
        <f t="shared" ref="AT2551:BI2551" si="4007">SUM(AT2552:AT2553)</f>
        <v>0</v>
      </c>
      <c r="AU2551" s="12">
        <f t="shared" si="4007"/>
        <v>0</v>
      </c>
      <c r="AV2551" s="12">
        <f t="shared" si="4007"/>
        <v>0</v>
      </c>
      <c r="AW2551" s="12">
        <f t="shared" si="4007"/>
        <v>0</v>
      </c>
      <c r="AX2551" s="12">
        <f t="shared" si="4007"/>
        <v>0</v>
      </c>
      <c r="AY2551" s="12">
        <f t="shared" si="4007"/>
        <v>0</v>
      </c>
      <c r="AZ2551" s="12">
        <f t="shared" ref="AZ2551" si="4008">SUM(AZ2552:AZ2553)</f>
        <v>0</v>
      </c>
      <c r="BA2551" s="12">
        <f t="shared" si="4007"/>
        <v>0</v>
      </c>
      <c r="BB2551" s="12">
        <f t="shared" si="4007"/>
        <v>0</v>
      </c>
      <c r="BC2551" s="12">
        <f t="shared" si="4007"/>
        <v>0</v>
      </c>
      <c r="BD2551" s="12">
        <f t="shared" si="4007"/>
        <v>0</v>
      </c>
      <c r="BE2551" s="12">
        <f t="shared" si="4007"/>
        <v>0</v>
      </c>
      <c r="BF2551" s="12">
        <f t="shared" si="4007"/>
        <v>0</v>
      </c>
      <c r="BG2551" s="12">
        <f t="shared" si="4007"/>
        <v>0</v>
      </c>
      <c r="BH2551" s="12">
        <f t="shared" si="4007"/>
        <v>0</v>
      </c>
      <c r="BI2551" s="12">
        <f t="shared" si="4007"/>
        <v>0</v>
      </c>
      <c r="BJ2551" s="12">
        <v>0</v>
      </c>
      <c r="BK2551" s="12">
        <v>0</v>
      </c>
    </row>
    <row r="2552" spans="1:63" x14ac:dyDescent="0.25">
      <c r="A2552" s="4" t="s">
        <v>720</v>
      </c>
      <c r="B2552" s="4" t="s">
        <v>527</v>
      </c>
      <c r="C2552" s="4" t="s">
        <v>14</v>
      </c>
      <c r="D2552" s="107" t="s">
        <v>809</v>
      </c>
      <c r="E2552" s="117">
        <v>6111</v>
      </c>
      <c r="F2552" s="107"/>
      <c r="G2552" s="103" t="s">
        <v>1665</v>
      </c>
      <c r="H2552" s="13" t="s">
        <v>18</v>
      </c>
      <c r="I2552" s="14">
        <v>1203896</v>
      </c>
      <c r="J2552" s="14">
        <v>0</v>
      </c>
      <c r="K2552" s="14"/>
      <c r="L2552" s="14"/>
      <c r="M2552" s="14"/>
      <c r="N2552" s="14"/>
      <c r="O2552" s="14"/>
      <c r="P2552" s="14">
        <f t="shared" si="3991"/>
        <v>0</v>
      </c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v>0</v>
      </c>
      <c r="AA2552" s="14">
        <v>0</v>
      </c>
      <c r="AB2552" s="14">
        <v>0</v>
      </c>
      <c r="AC2552" s="14"/>
      <c r="AD2552" s="14"/>
      <c r="AE2552" s="14"/>
      <c r="AF2552" s="14"/>
      <c r="AG2552" s="14"/>
      <c r="AH2552" s="14">
        <f t="shared" si="3992"/>
        <v>0</v>
      </c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>
        <v>0</v>
      </c>
      <c r="AS2552" s="14">
        <v>0</v>
      </c>
      <c r="AT2552" s="14">
        <v>0</v>
      </c>
      <c r="AU2552" s="14"/>
      <c r="AV2552" s="14"/>
      <c r="AW2552" s="14"/>
      <c r="AX2552" s="14"/>
      <c r="AY2552" s="14"/>
      <c r="AZ2552" s="14">
        <f t="shared" si="3993"/>
        <v>0</v>
      </c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>
        <v>0</v>
      </c>
      <c r="BK2552" s="14">
        <v>0</v>
      </c>
    </row>
    <row r="2553" spans="1:63" x14ac:dyDescent="0.25">
      <c r="A2553" s="1" t="s">
        <v>720</v>
      </c>
      <c r="B2553" s="1" t="s">
        <v>527</v>
      </c>
      <c r="C2553" s="1" t="s">
        <v>14</v>
      </c>
      <c r="D2553" s="110" t="s">
        <v>809</v>
      </c>
      <c r="E2553" s="110" t="s">
        <v>20</v>
      </c>
      <c r="F2553" s="107" t="s">
        <v>0</v>
      </c>
      <c r="G2553" s="13" t="s">
        <v>0</v>
      </c>
      <c r="H2553" s="2" t="s">
        <v>21</v>
      </c>
      <c r="I2553" s="12">
        <f>SUM(I2554:I2558)</f>
        <v>159800</v>
      </c>
      <c r="J2553" s="12">
        <f t="shared" ref="J2553:Y2553" si="4009">SUM(J2554:J2558)</f>
        <v>0</v>
      </c>
      <c r="K2553" s="12">
        <f t="shared" si="4009"/>
        <v>0</v>
      </c>
      <c r="L2553" s="12">
        <f t="shared" si="4009"/>
        <v>0</v>
      </c>
      <c r="M2553" s="12">
        <f t="shared" si="4009"/>
        <v>0</v>
      </c>
      <c r="N2553" s="12">
        <f t="shared" si="4009"/>
        <v>0</v>
      </c>
      <c r="O2553" s="12">
        <f t="shared" si="4009"/>
        <v>0</v>
      </c>
      <c r="P2553" s="12">
        <f t="shared" si="4009"/>
        <v>0</v>
      </c>
      <c r="Q2553" s="12">
        <f t="shared" si="4009"/>
        <v>0</v>
      </c>
      <c r="R2553" s="12">
        <f t="shared" si="4009"/>
        <v>0</v>
      </c>
      <c r="S2553" s="12">
        <f t="shared" si="4009"/>
        <v>0</v>
      </c>
      <c r="T2553" s="12">
        <f t="shared" si="4009"/>
        <v>0</v>
      </c>
      <c r="U2553" s="12">
        <f t="shared" si="4009"/>
        <v>0</v>
      </c>
      <c r="V2553" s="12">
        <f t="shared" si="4009"/>
        <v>0</v>
      </c>
      <c r="W2553" s="12">
        <f t="shared" si="4009"/>
        <v>0</v>
      </c>
      <c r="X2553" s="12">
        <f t="shared" si="4009"/>
        <v>0</v>
      </c>
      <c r="Y2553" s="12">
        <f t="shared" si="4009"/>
        <v>0</v>
      </c>
      <c r="Z2553" s="12">
        <v>0</v>
      </c>
      <c r="AA2553" s="12">
        <v>0</v>
      </c>
      <c r="AB2553" s="12">
        <f t="shared" ref="AB2553:AQ2553" si="4010">SUM(AB2554:AB2558)</f>
        <v>0</v>
      </c>
      <c r="AC2553" s="12">
        <f t="shared" si="4010"/>
        <v>0</v>
      </c>
      <c r="AD2553" s="12">
        <f t="shared" si="4010"/>
        <v>0</v>
      </c>
      <c r="AE2553" s="12">
        <f t="shared" si="4010"/>
        <v>0</v>
      </c>
      <c r="AF2553" s="12">
        <f t="shared" si="4010"/>
        <v>0</v>
      </c>
      <c r="AG2553" s="12">
        <f t="shared" si="4010"/>
        <v>0</v>
      </c>
      <c r="AH2553" s="12">
        <f t="shared" si="4010"/>
        <v>0</v>
      </c>
      <c r="AI2553" s="12">
        <f t="shared" si="4010"/>
        <v>0</v>
      </c>
      <c r="AJ2553" s="12">
        <f t="shared" si="4010"/>
        <v>0</v>
      </c>
      <c r="AK2553" s="12">
        <f t="shared" si="4010"/>
        <v>0</v>
      </c>
      <c r="AL2553" s="12">
        <f t="shared" si="4010"/>
        <v>0</v>
      </c>
      <c r="AM2553" s="12">
        <f t="shared" si="4010"/>
        <v>0</v>
      </c>
      <c r="AN2553" s="12">
        <f t="shared" si="4010"/>
        <v>0</v>
      </c>
      <c r="AO2553" s="12">
        <f t="shared" si="4010"/>
        <v>0</v>
      </c>
      <c r="AP2553" s="12">
        <f t="shared" si="4010"/>
        <v>0</v>
      </c>
      <c r="AQ2553" s="12">
        <f t="shared" si="4010"/>
        <v>0</v>
      </c>
      <c r="AR2553" s="12">
        <v>0</v>
      </c>
      <c r="AS2553" s="12">
        <v>0</v>
      </c>
      <c r="AT2553" s="12">
        <f t="shared" ref="AT2553:BI2553" si="4011">SUM(AT2554:AT2558)</f>
        <v>0</v>
      </c>
      <c r="AU2553" s="12">
        <f t="shared" si="4011"/>
        <v>0</v>
      </c>
      <c r="AV2553" s="12">
        <f t="shared" si="4011"/>
        <v>0</v>
      </c>
      <c r="AW2553" s="12">
        <f t="shared" si="4011"/>
        <v>0</v>
      </c>
      <c r="AX2553" s="12">
        <f t="shared" si="4011"/>
        <v>0</v>
      </c>
      <c r="AY2553" s="12">
        <f t="shared" si="4011"/>
        <v>0</v>
      </c>
      <c r="AZ2553" s="12">
        <f t="shared" si="4011"/>
        <v>0</v>
      </c>
      <c r="BA2553" s="12">
        <f t="shared" si="4011"/>
        <v>0</v>
      </c>
      <c r="BB2553" s="12">
        <f t="shared" si="4011"/>
        <v>0</v>
      </c>
      <c r="BC2553" s="12">
        <f t="shared" si="4011"/>
        <v>0</v>
      </c>
      <c r="BD2553" s="12">
        <f t="shared" si="4011"/>
        <v>0</v>
      </c>
      <c r="BE2553" s="12">
        <f t="shared" si="4011"/>
        <v>0</v>
      </c>
      <c r="BF2553" s="12">
        <f t="shared" si="4011"/>
        <v>0</v>
      </c>
      <c r="BG2553" s="12">
        <f t="shared" si="4011"/>
        <v>0</v>
      </c>
      <c r="BH2553" s="12">
        <f t="shared" si="4011"/>
        <v>0</v>
      </c>
      <c r="BI2553" s="12">
        <f t="shared" si="4011"/>
        <v>0</v>
      </c>
      <c r="BJ2553" s="12">
        <v>0</v>
      </c>
      <c r="BK2553" s="12">
        <v>0</v>
      </c>
    </row>
    <row r="2554" spans="1:63" ht="22.5" x14ac:dyDescent="0.25">
      <c r="A2554" s="4" t="s">
        <v>720</v>
      </c>
      <c r="B2554" s="4" t="s">
        <v>527</v>
      </c>
      <c r="C2554" s="4" t="s">
        <v>14</v>
      </c>
      <c r="D2554" s="107" t="s">
        <v>809</v>
      </c>
      <c r="E2554" s="117">
        <v>6112</v>
      </c>
      <c r="F2554" s="107" t="s">
        <v>811</v>
      </c>
      <c r="G2554" s="103" t="s">
        <v>1665</v>
      </c>
      <c r="H2554" s="13" t="s">
        <v>59</v>
      </c>
      <c r="I2554" s="14">
        <v>28100</v>
      </c>
      <c r="J2554" s="14">
        <v>0</v>
      </c>
      <c r="K2554" s="14"/>
      <c r="L2554" s="14"/>
      <c r="M2554" s="14"/>
      <c r="N2554" s="14"/>
      <c r="O2554" s="14"/>
      <c r="P2554" s="14">
        <f t="shared" si="3991"/>
        <v>0</v>
      </c>
      <c r="Q2554" s="14"/>
      <c r="R2554" s="14"/>
      <c r="S2554" s="14"/>
      <c r="T2554" s="14"/>
      <c r="U2554" s="14"/>
      <c r="V2554" s="14"/>
      <c r="W2554" s="14"/>
      <c r="X2554" s="14"/>
      <c r="Y2554" s="14"/>
      <c r="Z2554" s="14">
        <v>0</v>
      </c>
      <c r="AA2554" s="14">
        <v>0</v>
      </c>
      <c r="AB2554" s="14">
        <v>0</v>
      </c>
      <c r="AC2554" s="14"/>
      <c r="AD2554" s="14"/>
      <c r="AE2554" s="14"/>
      <c r="AF2554" s="14"/>
      <c r="AG2554" s="14"/>
      <c r="AH2554" s="14">
        <f t="shared" si="3992"/>
        <v>0</v>
      </c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>
        <v>0</v>
      </c>
      <c r="AS2554" s="14">
        <v>0</v>
      </c>
      <c r="AT2554" s="14">
        <v>0</v>
      </c>
      <c r="AU2554" s="14"/>
      <c r="AV2554" s="14"/>
      <c r="AW2554" s="14"/>
      <c r="AX2554" s="14"/>
      <c r="AY2554" s="14"/>
      <c r="AZ2554" s="14">
        <f t="shared" si="3993"/>
        <v>0</v>
      </c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>
        <v>0</v>
      </c>
      <c r="BK2554" s="14">
        <v>0</v>
      </c>
    </row>
    <row r="2555" spans="1:63" x14ac:dyDescent="0.25">
      <c r="A2555" s="4" t="s">
        <v>720</v>
      </c>
      <c r="B2555" s="4" t="s">
        <v>527</v>
      </c>
      <c r="C2555" s="4" t="s">
        <v>14</v>
      </c>
      <c r="D2555" s="107" t="s">
        <v>809</v>
      </c>
      <c r="E2555" s="117">
        <v>6112</v>
      </c>
      <c r="F2555" s="107" t="s">
        <v>812</v>
      </c>
      <c r="G2555" s="103" t="s">
        <v>1665</v>
      </c>
      <c r="H2555" s="13" t="s">
        <v>24</v>
      </c>
      <c r="I2555" s="14">
        <v>104300</v>
      </c>
      <c r="J2555" s="14">
        <v>0</v>
      </c>
      <c r="K2555" s="14"/>
      <c r="L2555" s="14"/>
      <c r="M2555" s="14"/>
      <c r="N2555" s="14"/>
      <c r="O2555" s="14"/>
      <c r="P2555" s="14">
        <f t="shared" si="3991"/>
        <v>0</v>
      </c>
      <c r="Q2555" s="14"/>
      <c r="R2555" s="14"/>
      <c r="S2555" s="14"/>
      <c r="T2555" s="14"/>
      <c r="U2555" s="14"/>
      <c r="V2555" s="14"/>
      <c r="W2555" s="14"/>
      <c r="X2555" s="14"/>
      <c r="Y2555" s="14"/>
      <c r="Z2555" s="14">
        <v>0</v>
      </c>
      <c r="AA2555" s="14">
        <v>0</v>
      </c>
      <c r="AB2555" s="14">
        <v>0</v>
      </c>
      <c r="AC2555" s="14"/>
      <c r="AD2555" s="14"/>
      <c r="AE2555" s="14"/>
      <c r="AF2555" s="14"/>
      <c r="AG2555" s="14"/>
      <c r="AH2555" s="14">
        <f t="shared" si="3992"/>
        <v>0</v>
      </c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>
        <v>0</v>
      </c>
      <c r="AS2555" s="14">
        <v>0</v>
      </c>
      <c r="AT2555" s="14">
        <v>0</v>
      </c>
      <c r="AU2555" s="14"/>
      <c r="AV2555" s="14"/>
      <c r="AW2555" s="14"/>
      <c r="AX2555" s="14"/>
      <c r="AY2555" s="14"/>
      <c r="AZ2555" s="14">
        <f t="shared" si="3993"/>
        <v>0</v>
      </c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>
        <v>0</v>
      </c>
      <c r="BK2555" s="14">
        <v>0</v>
      </c>
    </row>
    <row r="2556" spans="1:63" x14ac:dyDescent="0.25">
      <c r="A2556" s="4" t="s">
        <v>720</v>
      </c>
      <c r="B2556" s="4" t="s">
        <v>527</v>
      </c>
      <c r="C2556" s="4" t="s">
        <v>14</v>
      </c>
      <c r="D2556" s="107" t="s">
        <v>809</v>
      </c>
      <c r="E2556" s="117">
        <v>6112</v>
      </c>
      <c r="F2556" s="107" t="s">
        <v>813</v>
      </c>
      <c r="G2556" s="103" t="s">
        <v>1665</v>
      </c>
      <c r="H2556" s="13" t="s">
        <v>25</v>
      </c>
      <c r="I2556" s="14">
        <v>18400</v>
      </c>
      <c r="J2556" s="14">
        <v>0</v>
      </c>
      <c r="K2556" s="14"/>
      <c r="L2556" s="14"/>
      <c r="M2556" s="14"/>
      <c r="N2556" s="14"/>
      <c r="O2556" s="14"/>
      <c r="P2556" s="14">
        <f t="shared" si="3991"/>
        <v>0</v>
      </c>
      <c r="Q2556" s="14"/>
      <c r="R2556" s="14"/>
      <c r="S2556" s="14"/>
      <c r="T2556" s="14"/>
      <c r="U2556" s="14"/>
      <c r="V2556" s="14"/>
      <c r="W2556" s="14"/>
      <c r="X2556" s="14"/>
      <c r="Y2556" s="14"/>
      <c r="Z2556" s="14">
        <v>0</v>
      </c>
      <c r="AA2556" s="14">
        <v>0</v>
      </c>
      <c r="AB2556" s="14">
        <v>0</v>
      </c>
      <c r="AC2556" s="14"/>
      <c r="AD2556" s="14"/>
      <c r="AE2556" s="14"/>
      <c r="AF2556" s="14"/>
      <c r="AG2556" s="14"/>
      <c r="AH2556" s="14">
        <f t="shared" si="3992"/>
        <v>0</v>
      </c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>
        <v>0</v>
      </c>
      <c r="AS2556" s="14">
        <v>0</v>
      </c>
      <c r="AT2556" s="14">
        <v>0</v>
      </c>
      <c r="AU2556" s="14"/>
      <c r="AV2556" s="14"/>
      <c r="AW2556" s="14"/>
      <c r="AX2556" s="14"/>
      <c r="AY2556" s="14"/>
      <c r="AZ2556" s="14">
        <f t="shared" si="3993"/>
        <v>0</v>
      </c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>
        <v>0</v>
      </c>
      <c r="BK2556" s="14">
        <v>0</v>
      </c>
    </row>
    <row r="2557" spans="1:63" x14ac:dyDescent="0.25">
      <c r="A2557" s="4" t="s">
        <v>720</v>
      </c>
      <c r="B2557" s="4" t="s">
        <v>527</v>
      </c>
      <c r="C2557" s="4" t="s">
        <v>14</v>
      </c>
      <c r="D2557" s="107" t="s">
        <v>809</v>
      </c>
      <c r="E2557" s="117">
        <v>6112</v>
      </c>
      <c r="F2557" s="107" t="s">
        <v>814</v>
      </c>
      <c r="G2557" s="103" t="s">
        <v>1665</v>
      </c>
      <c r="H2557" s="13" t="s">
        <v>23</v>
      </c>
      <c r="I2557" s="14">
        <v>0</v>
      </c>
      <c r="J2557" s="14">
        <v>0</v>
      </c>
      <c r="K2557" s="14"/>
      <c r="L2557" s="14"/>
      <c r="M2557" s="14"/>
      <c r="N2557" s="14"/>
      <c r="O2557" s="14"/>
      <c r="P2557" s="14">
        <f t="shared" si="3991"/>
        <v>0</v>
      </c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v>0</v>
      </c>
      <c r="AA2557" s="14">
        <v>0</v>
      </c>
      <c r="AB2557" s="14">
        <v>0</v>
      </c>
      <c r="AC2557" s="14"/>
      <c r="AD2557" s="14"/>
      <c r="AE2557" s="14"/>
      <c r="AF2557" s="14"/>
      <c r="AG2557" s="14"/>
      <c r="AH2557" s="14">
        <f t="shared" si="3992"/>
        <v>0</v>
      </c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>
        <v>0</v>
      </c>
      <c r="AS2557" s="14">
        <v>0</v>
      </c>
      <c r="AT2557" s="14">
        <v>0</v>
      </c>
      <c r="AU2557" s="14"/>
      <c r="AV2557" s="14"/>
      <c r="AW2557" s="14"/>
      <c r="AX2557" s="14"/>
      <c r="AY2557" s="14"/>
      <c r="AZ2557" s="14">
        <f t="shared" si="3993"/>
        <v>0</v>
      </c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>
        <v>0</v>
      </c>
      <c r="BK2557" s="14">
        <v>0</v>
      </c>
    </row>
    <row r="2558" spans="1:63" x14ac:dyDescent="0.25">
      <c r="A2558" s="4" t="s">
        <v>720</v>
      </c>
      <c r="B2558" s="4" t="s">
        <v>527</v>
      </c>
      <c r="C2558" s="4" t="s">
        <v>14</v>
      </c>
      <c r="D2558" s="107" t="s">
        <v>809</v>
      </c>
      <c r="E2558" s="117">
        <v>6112</v>
      </c>
      <c r="F2558" s="107" t="s">
        <v>815</v>
      </c>
      <c r="G2558" s="103" t="s">
        <v>1665</v>
      </c>
      <c r="H2558" s="13" t="s">
        <v>26</v>
      </c>
      <c r="I2558" s="14">
        <v>9000</v>
      </c>
      <c r="J2558" s="14">
        <v>0</v>
      </c>
      <c r="K2558" s="14"/>
      <c r="L2558" s="14"/>
      <c r="M2558" s="14"/>
      <c r="N2558" s="14"/>
      <c r="O2558" s="14"/>
      <c r="P2558" s="14">
        <f t="shared" si="3991"/>
        <v>0</v>
      </c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v>0</v>
      </c>
      <c r="AA2558" s="14">
        <v>0</v>
      </c>
      <c r="AB2558" s="14">
        <v>0</v>
      </c>
      <c r="AC2558" s="14"/>
      <c r="AD2558" s="14"/>
      <c r="AE2558" s="14"/>
      <c r="AF2558" s="14"/>
      <c r="AG2558" s="14"/>
      <c r="AH2558" s="14">
        <f t="shared" si="3992"/>
        <v>0</v>
      </c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>
        <v>0</v>
      </c>
      <c r="AS2558" s="14">
        <v>0</v>
      </c>
      <c r="AT2558" s="14">
        <v>0</v>
      </c>
      <c r="AU2558" s="14"/>
      <c r="AV2558" s="14"/>
      <c r="AW2558" s="14"/>
      <c r="AX2558" s="14"/>
      <c r="AY2558" s="14"/>
      <c r="AZ2558" s="14">
        <f t="shared" si="3993"/>
        <v>0</v>
      </c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>
        <v>0</v>
      </c>
      <c r="BK2558" s="14">
        <v>0</v>
      </c>
    </row>
    <row r="2559" spans="1:63" ht="22.5" x14ac:dyDescent="0.25">
      <c r="A2559" s="4" t="s">
        <v>720</v>
      </c>
      <c r="B2559" s="4" t="s">
        <v>527</v>
      </c>
      <c r="C2559" s="4" t="s">
        <v>14</v>
      </c>
      <c r="D2559" s="107" t="s">
        <v>809</v>
      </c>
      <c r="E2559" s="106" t="s">
        <v>27</v>
      </c>
      <c r="F2559" s="106" t="s">
        <v>0</v>
      </c>
      <c r="G2559" s="2" t="s">
        <v>0</v>
      </c>
      <c r="H2559" s="2" t="s">
        <v>28</v>
      </c>
      <c r="I2559" s="12">
        <f>SUM(I2560)</f>
        <v>126409</v>
      </c>
      <c r="J2559" s="12">
        <f t="shared" ref="J2559:Y2559" si="4012">SUM(J2560)</f>
        <v>0</v>
      </c>
      <c r="K2559" s="12">
        <f t="shared" si="4012"/>
        <v>0</v>
      </c>
      <c r="L2559" s="12">
        <f t="shared" si="4012"/>
        <v>0</v>
      </c>
      <c r="M2559" s="12">
        <f t="shared" si="4012"/>
        <v>0</v>
      </c>
      <c r="N2559" s="12">
        <f t="shared" si="4012"/>
        <v>0</v>
      </c>
      <c r="O2559" s="12">
        <f t="shared" si="4012"/>
        <v>0</v>
      </c>
      <c r="P2559" s="12">
        <f t="shared" si="4012"/>
        <v>0</v>
      </c>
      <c r="Q2559" s="12">
        <f t="shared" si="4012"/>
        <v>0</v>
      </c>
      <c r="R2559" s="12">
        <f t="shared" si="4012"/>
        <v>0</v>
      </c>
      <c r="S2559" s="12">
        <f t="shared" si="4012"/>
        <v>0</v>
      </c>
      <c r="T2559" s="12">
        <f t="shared" si="4012"/>
        <v>0</v>
      </c>
      <c r="U2559" s="12">
        <f t="shared" si="4012"/>
        <v>0</v>
      </c>
      <c r="V2559" s="12">
        <f t="shared" si="4012"/>
        <v>0</v>
      </c>
      <c r="W2559" s="12">
        <f t="shared" si="4012"/>
        <v>0</v>
      </c>
      <c r="X2559" s="12">
        <f t="shared" si="4012"/>
        <v>0</v>
      </c>
      <c r="Y2559" s="12">
        <f t="shared" si="4012"/>
        <v>0</v>
      </c>
      <c r="Z2559" s="12">
        <v>0</v>
      </c>
      <c r="AA2559" s="12">
        <v>0</v>
      </c>
      <c r="AB2559" s="12">
        <f t="shared" ref="AB2559:AQ2559" si="4013">SUM(AB2560)</f>
        <v>0</v>
      </c>
      <c r="AC2559" s="12">
        <f t="shared" si="4013"/>
        <v>0</v>
      </c>
      <c r="AD2559" s="12">
        <f t="shared" si="4013"/>
        <v>0</v>
      </c>
      <c r="AE2559" s="12">
        <f t="shared" si="4013"/>
        <v>0</v>
      </c>
      <c r="AF2559" s="12">
        <f t="shared" si="4013"/>
        <v>0</v>
      </c>
      <c r="AG2559" s="12">
        <f t="shared" si="4013"/>
        <v>0</v>
      </c>
      <c r="AH2559" s="12">
        <f t="shared" si="4013"/>
        <v>0</v>
      </c>
      <c r="AI2559" s="12">
        <f t="shared" si="4013"/>
        <v>0</v>
      </c>
      <c r="AJ2559" s="12">
        <f t="shared" si="4013"/>
        <v>0</v>
      </c>
      <c r="AK2559" s="12">
        <f t="shared" si="4013"/>
        <v>0</v>
      </c>
      <c r="AL2559" s="12">
        <f t="shared" si="4013"/>
        <v>0</v>
      </c>
      <c r="AM2559" s="12">
        <f t="shared" si="4013"/>
        <v>0</v>
      </c>
      <c r="AN2559" s="12">
        <f t="shared" si="4013"/>
        <v>0</v>
      </c>
      <c r="AO2559" s="12">
        <f t="shared" si="4013"/>
        <v>0</v>
      </c>
      <c r="AP2559" s="12">
        <f t="shared" si="4013"/>
        <v>0</v>
      </c>
      <c r="AQ2559" s="12">
        <f t="shared" si="4013"/>
        <v>0</v>
      </c>
      <c r="AR2559" s="12">
        <v>0</v>
      </c>
      <c r="AS2559" s="12">
        <v>0</v>
      </c>
      <c r="AT2559" s="12">
        <f t="shared" ref="AT2559:BI2559" si="4014">SUM(AT2560)</f>
        <v>0</v>
      </c>
      <c r="AU2559" s="12">
        <f t="shared" si="4014"/>
        <v>0</v>
      </c>
      <c r="AV2559" s="12">
        <f t="shared" si="4014"/>
        <v>0</v>
      </c>
      <c r="AW2559" s="12">
        <f t="shared" si="4014"/>
        <v>0</v>
      </c>
      <c r="AX2559" s="12">
        <f t="shared" si="4014"/>
        <v>0</v>
      </c>
      <c r="AY2559" s="12">
        <f t="shared" si="4014"/>
        <v>0</v>
      </c>
      <c r="AZ2559" s="12">
        <f t="shared" si="4014"/>
        <v>0</v>
      </c>
      <c r="BA2559" s="12">
        <f t="shared" si="4014"/>
        <v>0</v>
      </c>
      <c r="BB2559" s="12">
        <f t="shared" si="4014"/>
        <v>0</v>
      </c>
      <c r="BC2559" s="12">
        <f t="shared" si="4014"/>
        <v>0</v>
      </c>
      <c r="BD2559" s="12">
        <f t="shared" si="4014"/>
        <v>0</v>
      </c>
      <c r="BE2559" s="12">
        <f t="shared" si="4014"/>
        <v>0</v>
      </c>
      <c r="BF2559" s="12">
        <f t="shared" si="4014"/>
        <v>0</v>
      </c>
      <c r="BG2559" s="12">
        <f t="shared" si="4014"/>
        <v>0</v>
      </c>
      <c r="BH2559" s="12">
        <f t="shared" si="4014"/>
        <v>0</v>
      </c>
      <c r="BI2559" s="12">
        <f t="shared" si="4014"/>
        <v>0</v>
      </c>
      <c r="BJ2559" s="12">
        <v>0</v>
      </c>
      <c r="BK2559" s="12">
        <v>0</v>
      </c>
    </row>
    <row r="2560" spans="1:63" x14ac:dyDescent="0.25">
      <c r="A2560" s="4" t="s">
        <v>720</v>
      </c>
      <c r="B2560" s="4" t="s">
        <v>527</v>
      </c>
      <c r="C2560" s="4" t="s">
        <v>14</v>
      </c>
      <c r="D2560" s="107" t="s">
        <v>809</v>
      </c>
      <c r="E2560" s="117">
        <v>6121</v>
      </c>
      <c r="F2560" s="107"/>
      <c r="G2560" s="103" t="s">
        <v>1665</v>
      </c>
      <c r="H2560" s="13" t="s">
        <v>29</v>
      </c>
      <c r="I2560" s="14">
        <v>126409</v>
      </c>
      <c r="J2560" s="14">
        <v>0</v>
      </c>
      <c r="K2560" s="14"/>
      <c r="L2560" s="14"/>
      <c r="M2560" s="14"/>
      <c r="N2560" s="14"/>
      <c r="O2560" s="14"/>
      <c r="P2560" s="14">
        <f t="shared" si="3991"/>
        <v>0</v>
      </c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v>0</v>
      </c>
      <c r="AA2560" s="14">
        <v>0</v>
      </c>
      <c r="AB2560" s="14">
        <v>0</v>
      </c>
      <c r="AC2560" s="14"/>
      <c r="AD2560" s="14"/>
      <c r="AE2560" s="14"/>
      <c r="AF2560" s="14"/>
      <c r="AG2560" s="14"/>
      <c r="AH2560" s="14">
        <f t="shared" si="3992"/>
        <v>0</v>
      </c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>
        <v>0</v>
      </c>
      <c r="AS2560" s="14">
        <v>0</v>
      </c>
      <c r="AT2560" s="14">
        <v>0</v>
      </c>
      <c r="AU2560" s="14"/>
      <c r="AV2560" s="14"/>
      <c r="AW2560" s="14"/>
      <c r="AX2560" s="14"/>
      <c r="AY2560" s="14"/>
      <c r="AZ2560" s="14">
        <f t="shared" si="3993"/>
        <v>0</v>
      </c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>
        <v>0</v>
      </c>
      <c r="BK2560" s="14">
        <v>0</v>
      </c>
    </row>
    <row r="2561" spans="1:63" ht="22.5" x14ac:dyDescent="0.25">
      <c r="A2561" s="4" t="s">
        <v>720</v>
      </c>
      <c r="B2561" s="4" t="s">
        <v>527</v>
      </c>
      <c r="C2561" s="4" t="s">
        <v>14</v>
      </c>
      <c r="D2561" s="107" t="s">
        <v>809</v>
      </c>
      <c r="E2561" s="106" t="s">
        <v>31</v>
      </c>
      <c r="F2561" s="106" t="s">
        <v>0</v>
      </c>
      <c r="G2561" s="2" t="s">
        <v>0</v>
      </c>
      <c r="H2561" s="2" t="s">
        <v>32</v>
      </c>
      <c r="I2561" s="12">
        <f>SUM(I2562:I2570)</f>
        <v>137476</v>
      </c>
      <c r="J2561" s="12">
        <f t="shared" ref="J2561:Y2561" si="4015">SUM(J2562:J2570)</f>
        <v>0</v>
      </c>
      <c r="K2561" s="12">
        <f t="shared" si="4015"/>
        <v>0</v>
      </c>
      <c r="L2561" s="12">
        <f t="shared" si="4015"/>
        <v>0</v>
      </c>
      <c r="M2561" s="12">
        <f t="shared" si="4015"/>
        <v>0</v>
      </c>
      <c r="N2561" s="12">
        <f t="shared" si="4015"/>
        <v>0</v>
      </c>
      <c r="O2561" s="12">
        <f t="shared" si="4015"/>
        <v>0</v>
      </c>
      <c r="P2561" s="12">
        <f t="shared" si="4015"/>
        <v>0</v>
      </c>
      <c r="Q2561" s="12">
        <f t="shared" si="4015"/>
        <v>0</v>
      </c>
      <c r="R2561" s="12">
        <f t="shared" si="4015"/>
        <v>0</v>
      </c>
      <c r="S2561" s="12">
        <f t="shared" si="4015"/>
        <v>0</v>
      </c>
      <c r="T2561" s="12">
        <f t="shared" si="4015"/>
        <v>0</v>
      </c>
      <c r="U2561" s="12">
        <f t="shared" si="4015"/>
        <v>0</v>
      </c>
      <c r="V2561" s="12">
        <f t="shared" si="4015"/>
        <v>0</v>
      </c>
      <c r="W2561" s="12">
        <f t="shared" si="4015"/>
        <v>0</v>
      </c>
      <c r="X2561" s="12">
        <f t="shared" si="4015"/>
        <v>0</v>
      </c>
      <c r="Y2561" s="12">
        <f t="shared" si="4015"/>
        <v>0</v>
      </c>
      <c r="Z2561" s="12">
        <v>0</v>
      </c>
      <c r="AA2561" s="12">
        <v>0</v>
      </c>
      <c r="AB2561" s="12">
        <f t="shared" ref="AB2561:AQ2561" si="4016">SUM(AB2562:AB2570)</f>
        <v>0</v>
      </c>
      <c r="AC2561" s="12">
        <f t="shared" si="4016"/>
        <v>0</v>
      </c>
      <c r="AD2561" s="12">
        <f t="shared" si="4016"/>
        <v>0</v>
      </c>
      <c r="AE2561" s="12">
        <f t="shared" si="4016"/>
        <v>0</v>
      </c>
      <c r="AF2561" s="12">
        <f t="shared" si="4016"/>
        <v>0</v>
      </c>
      <c r="AG2561" s="12">
        <f t="shared" si="4016"/>
        <v>0</v>
      </c>
      <c r="AH2561" s="12">
        <f t="shared" si="4016"/>
        <v>0</v>
      </c>
      <c r="AI2561" s="12">
        <f t="shared" si="4016"/>
        <v>0</v>
      </c>
      <c r="AJ2561" s="12">
        <f t="shared" si="4016"/>
        <v>0</v>
      </c>
      <c r="AK2561" s="12">
        <f t="shared" si="4016"/>
        <v>0</v>
      </c>
      <c r="AL2561" s="12">
        <f t="shared" si="4016"/>
        <v>0</v>
      </c>
      <c r="AM2561" s="12">
        <f t="shared" si="4016"/>
        <v>0</v>
      </c>
      <c r="AN2561" s="12">
        <f t="shared" si="4016"/>
        <v>0</v>
      </c>
      <c r="AO2561" s="12">
        <f t="shared" si="4016"/>
        <v>0</v>
      </c>
      <c r="AP2561" s="12">
        <f t="shared" si="4016"/>
        <v>0</v>
      </c>
      <c r="AQ2561" s="12">
        <f t="shared" si="4016"/>
        <v>0</v>
      </c>
      <c r="AR2561" s="12">
        <v>0</v>
      </c>
      <c r="AS2561" s="12">
        <v>0</v>
      </c>
      <c r="AT2561" s="12">
        <f t="shared" ref="AT2561:BI2561" si="4017">SUM(AT2562:AT2570)</f>
        <v>0</v>
      </c>
      <c r="AU2561" s="12">
        <f t="shared" si="4017"/>
        <v>0</v>
      </c>
      <c r="AV2561" s="12">
        <f t="shared" si="4017"/>
        <v>0</v>
      </c>
      <c r="AW2561" s="12">
        <f t="shared" si="4017"/>
        <v>0</v>
      </c>
      <c r="AX2561" s="12">
        <f t="shared" si="4017"/>
        <v>0</v>
      </c>
      <c r="AY2561" s="12">
        <f t="shared" si="4017"/>
        <v>0</v>
      </c>
      <c r="AZ2561" s="12">
        <f t="shared" si="4017"/>
        <v>0</v>
      </c>
      <c r="BA2561" s="12">
        <f t="shared" si="4017"/>
        <v>0</v>
      </c>
      <c r="BB2561" s="12">
        <f t="shared" si="4017"/>
        <v>0</v>
      </c>
      <c r="BC2561" s="12">
        <f t="shared" si="4017"/>
        <v>0</v>
      </c>
      <c r="BD2561" s="12">
        <f t="shared" si="4017"/>
        <v>0</v>
      </c>
      <c r="BE2561" s="12">
        <f t="shared" si="4017"/>
        <v>0</v>
      </c>
      <c r="BF2561" s="12">
        <f t="shared" si="4017"/>
        <v>0</v>
      </c>
      <c r="BG2561" s="12">
        <f t="shared" si="4017"/>
        <v>0</v>
      </c>
      <c r="BH2561" s="12">
        <f t="shared" si="4017"/>
        <v>0</v>
      </c>
      <c r="BI2561" s="12">
        <f t="shared" si="4017"/>
        <v>0</v>
      </c>
      <c r="BJ2561" s="12">
        <v>0</v>
      </c>
      <c r="BK2561" s="12">
        <v>0</v>
      </c>
    </row>
    <row r="2562" spans="1:63" x14ac:dyDescent="0.25">
      <c r="A2562" s="4" t="s">
        <v>720</v>
      </c>
      <c r="B2562" s="4" t="s">
        <v>527</v>
      </c>
      <c r="C2562" s="4" t="s">
        <v>14</v>
      </c>
      <c r="D2562" s="107" t="s">
        <v>809</v>
      </c>
      <c r="E2562" s="117">
        <v>6131</v>
      </c>
      <c r="F2562" s="107"/>
      <c r="G2562" s="103" t="s">
        <v>1665</v>
      </c>
      <c r="H2562" s="13" t="s">
        <v>34</v>
      </c>
      <c r="I2562" s="14">
        <v>500</v>
      </c>
      <c r="J2562" s="14">
        <v>0</v>
      </c>
      <c r="K2562" s="14"/>
      <c r="L2562" s="14"/>
      <c r="M2562" s="14"/>
      <c r="N2562" s="14"/>
      <c r="O2562" s="14"/>
      <c r="P2562" s="14">
        <f t="shared" si="3991"/>
        <v>0</v>
      </c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v>0</v>
      </c>
      <c r="AA2562" s="14">
        <v>0</v>
      </c>
      <c r="AB2562" s="14">
        <v>0</v>
      </c>
      <c r="AC2562" s="14"/>
      <c r="AD2562" s="14"/>
      <c r="AE2562" s="14"/>
      <c r="AF2562" s="14"/>
      <c r="AG2562" s="14"/>
      <c r="AH2562" s="14">
        <f t="shared" si="3992"/>
        <v>0</v>
      </c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>
        <v>0</v>
      </c>
      <c r="AS2562" s="14">
        <v>0</v>
      </c>
      <c r="AT2562" s="14">
        <v>0</v>
      </c>
      <c r="AU2562" s="14"/>
      <c r="AV2562" s="14"/>
      <c r="AW2562" s="14"/>
      <c r="AX2562" s="14"/>
      <c r="AY2562" s="14"/>
      <c r="AZ2562" s="14">
        <f t="shared" si="3993"/>
        <v>0</v>
      </c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>
        <v>0</v>
      </c>
      <c r="BK2562" s="14">
        <v>0</v>
      </c>
    </row>
    <row r="2563" spans="1:63" x14ac:dyDescent="0.25">
      <c r="A2563" s="4" t="s">
        <v>720</v>
      </c>
      <c r="B2563" s="4" t="s">
        <v>527</v>
      </c>
      <c r="C2563" s="4" t="s">
        <v>14</v>
      </c>
      <c r="D2563" s="107" t="s">
        <v>809</v>
      </c>
      <c r="E2563" s="117">
        <v>6132</v>
      </c>
      <c r="F2563" s="107"/>
      <c r="G2563" s="103" t="s">
        <v>1665</v>
      </c>
      <c r="H2563" s="13" t="s">
        <v>74</v>
      </c>
      <c r="I2563" s="14">
        <v>28000</v>
      </c>
      <c r="J2563" s="14">
        <v>0</v>
      </c>
      <c r="K2563" s="14"/>
      <c r="L2563" s="14"/>
      <c r="M2563" s="14"/>
      <c r="N2563" s="14"/>
      <c r="O2563" s="14"/>
      <c r="P2563" s="14">
        <f t="shared" si="3991"/>
        <v>0</v>
      </c>
      <c r="Q2563" s="14"/>
      <c r="R2563" s="14"/>
      <c r="S2563" s="14"/>
      <c r="T2563" s="14"/>
      <c r="U2563" s="14"/>
      <c r="V2563" s="14"/>
      <c r="W2563" s="14"/>
      <c r="X2563" s="14"/>
      <c r="Y2563" s="14"/>
      <c r="Z2563" s="14">
        <v>0</v>
      </c>
      <c r="AA2563" s="14">
        <v>0</v>
      </c>
      <c r="AB2563" s="14">
        <v>0</v>
      </c>
      <c r="AC2563" s="14"/>
      <c r="AD2563" s="14"/>
      <c r="AE2563" s="14"/>
      <c r="AF2563" s="14"/>
      <c r="AG2563" s="14"/>
      <c r="AH2563" s="14">
        <f t="shared" si="3992"/>
        <v>0</v>
      </c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>
        <v>0</v>
      </c>
      <c r="AS2563" s="14">
        <v>0</v>
      </c>
      <c r="AT2563" s="14">
        <v>0</v>
      </c>
      <c r="AU2563" s="14"/>
      <c r="AV2563" s="14"/>
      <c r="AW2563" s="14"/>
      <c r="AX2563" s="14"/>
      <c r="AY2563" s="14"/>
      <c r="AZ2563" s="14">
        <f t="shared" si="3993"/>
        <v>0</v>
      </c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>
        <v>0</v>
      </c>
      <c r="BK2563" s="14">
        <v>0</v>
      </c>
    </row>
    <row r="2564" spans="1:63" x14ac:dyDescent="0.25">
      <c r="A2564" s="4" t="s">
        <v>720</v>
      </c>
      <c r="B2564" s="4" t="s">
        <v>527</v>
      </c>
      <c r="C2564" s="4" t="s">
        <v>14</v>
      </c>
      <c r="D2564" s="107" t="s">
        <v>809</v>
      </c>
      <c r="E2564" s="117">
        <v>6133</v>
      </c>
      <c r="F2564" s="107"/>
      <c r="G2564" s="103" t="s">
        <v>1665</v>
      </c>
      <c r="H2564" s="13" t="s">
        <v>77</v>
      </c>
      <c r="I2564" s="14">
        <v>17500</v>
      </c>
      <c r="J2564" s="14">
        <v>0</v>
      </c>
      <c r="K2564" s="14"/>
      <c r="L2564" s="14"/>
      <c r="M2564" s="14"/>
      <c r="N2564" s="14"/>
      <c r="O2564" s="14"/>
      <c r="P2564" s="14">
        <f t="shared" si="3991"/>
        <v>0</v>
      </c>
      <c r="Q2564" s="14"/>
      <c r="R2564" s="14"/>
      <c r="S2564" s="14"/>
      <c r="T2564" s="14"/>
      <c r="U2564" s="14"/>
      <c r="V2564" s="14"/>
      <c r="W2564" s="14"/>
      <c r="X2564" s="14"/>
      <c r="Y2564" s="14"/>
      <c r="Z2564" s="14">
        <v>0</v>
      </c>
      <c r="AA2564" s="14">
        <v>0</v>
      </c>
      <c r="AB2564" s="14">
        <v>0</v>
      </c>
      <c r="AC2564" s="14"/>
      <c r="AD2564" s="14"/>
      <c r="AE2564" s="14"/>
      <c r="AF2564" s="14"/>
      <c r="AG2564" s="14"/>
      <c r="AH2564" s="14">
        <f t="shared" si="3992"/>
        <v>0</v>
      </c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>
        <v>0</v>
      </c>
      <c r="AS2564" s="14">
        <v>0</v>
      </c>
      <c r="AT2564" s="14">
        <v>0</v>
      </c>
      <c r="AU2564" s="14"/>
      <c r="AV2564" s="14"/>
      <c r="AW2564" s="14"/>
      <c r="AX2564" s="14"/>
      <c r="AY2564" s="14"/>
      <c r="AZ2564" s="14">
        <f t="shared" si="3993"/>
        <v>0</v>
      </c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>
        <v>0</v>
      </c>
      <c r="BK2564" s="14">
        <v>0</v>
      </c>
    </row>
    <row r="2565" spans="1:63" x14ac:dyDescent="0.25">
      <c r="A2565" s="4" t="s">
        <v>720</v>
      </c>
      <c r="B2565" s="4" t="s">
        <v>527</v>
      </c>
      <c r="C2565" s="4" t="s">
        <v>14</v>
      </c>
      <c r="D2565" s="107" t="s">
        <v>809</v>
      </c>
      <c r="E2565" s="117">
        <v>6134</v>
      </c>
      <c r="F2565" s="107"/>
      <c r="G2565" s="103" t="s">
        <v>1665</v>
      </c>
      <c r="H2565" s="13" t="s">
        <v>80</v>
      </c>
      <c r="I2565" s="14">
        <v>29500</v>
      </c>
      <c r="J2565" s="14">
        <v>0</v>
      </c>
      <c r="K2565" s="14"/>
      <c r="L2565" s="14"/>
      <c r="M2565" s="14"/>
      <c r="N2565" s="14"/>
      <c r="O2565" s="14"/>
      <c r="P2565" s="14">
        <f t="shared" si="3991"/>
        <v>0</v>
      </c>
      <c r="Q2565" s="14"/>
      <c r="R2565" s="14"/>
      <c r="S2565" s="14"/>
      <c r="T2565" s="14"/>
      <c r="U2565" s="14"/>
      <c r="V2565" s="14"/>
      <c r="W2565" s="14"/>
      <c r="X2565" s="14"/>
      <c r="Y2565" s="14"/>
      <c r="Z2565" s="14">
        <v>0</v>
      </c>
      <c r="AA2565" s="14">
        <v>0</v>
      </c>
      <c r="AB2565" s="14">
        <v>0</v>
      </c>
      <c r="AC2565" s="14"/>
      <c r="AD2565" s="14"/>
      <c r="AE2565" s="14"/>
      <c r="AF2565" s="14"/>
      <c r="AG2565" s="14"/>
      <c r="AH2565" s="14">
        <f t="shared" si="3992"/>
        <v>0</v>
      </c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>
        <v>0</v>
      </c>
      <c r="AS2565" s="14">
        <v>0</v>
      </c>
      <c r="AT2565" s="14">
        <v>0</v>
      </c>
      <c r="AU2565" s="14"/>
      <c r="AV2565" s="14"/>
      <c r="AW2565" s="14"/>
      <c r="AX2565" s="14"/>
      <c r="AY2565" s="14"/>
      <c r="AZ2565" s="14">
        <f t="shared" si="3993"/>
        <v>0</v>
      </c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>
        <v>0</v>
      </c>
      <c r="BK2565" s="14">
        <v>0</v>
      </c>
    </row>
    <row r="2566" spans="1:63" x14ac:dyDescent="0.25">
      <c r="A2566" s="4" t="s">
        <v>720</v>
      </c>
      <c r="B2566" s="4" t="s">
        <v>527</v>
      </c>
      <c r="C2566" s="4" t="s">
        <v>14</v>
      </c>
      <c r="D2566" s="107" t="s">
        <v>809</v>
      </c>
      <c r="E2566" s="117">
        <v>6135</v>
      </c>
      <c r="F2566" s="107"/>
      <c r="G2566" s="103" t="s">
        <v>1665</v>
      </c>
      <c r="H2566" s="13" t="s">
        <v>83</v>
      </c>
      <c r="I2566" s="14">
        <v>5000</v>
      </c>
      <c r="J2566" s="14">
        <v>0</v>
      </c>
      <c r="K2566" s="14"/>
      <c r="L2566" s="14"/>
      <c r="M2566" s="14"/>
      <c r="N2566" s="14"/>
      <c r="O2566" s="14"/>
      <c r="P2566" s="14">
        <f t="shared" si="3991"/>
        <v>0</v>
      </c>
      <c r="Q2566" s="14"/>
      <c r="R2566" s="14"/>
      <c r="S2566" s="14"/>
      <c r="T2566" s="14"/>
      <c r="U2566" s="14"/>
      <c r="V2566" s="14"/>
      <c r="W2566" s="14"/>
      <c r="X2566" s="14"/>
      <c r="Y2566" s="14"/>
      <c r="Z2566" s="14">
        <v>0</v>
      </c>
      <c r="AA2566" s="14">
        <v>0</v>
      </c>
      <c r="AB2566" s="14">
        <v>0</v>
      </c>
      <c r="AC2566" s="14"/>
      <c r="AD2566" s="14"/>
      <c r="AE2566" s="14"/>
      <c r="AF2566" s="14"/>
      <c r="AG2566" s="14"/>
      <c r="AH2566" s="14">
        <f t="shared" si="3992"/>
        <v>0</v>
      </c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>
        <v>0</v>
      </c>
      <c r="AS2566" s="14">
        <v>0</v>
      </c>
      <c r="AT2566" s="14">
        <v>0</v>
      </c>
      <c r="AU2566" s="14"/>
      <c r="AV2566" s="14"/>
      <c r="AW2566" s="14"/>
      <c r="AX2566" s="14"/>
      <c r="AY2566" s="14"/>
      <c r="AZ2566" s="14">
        <f t="shared" si="3993"/>
        <v>0</v>
      </c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>
        <v>0</v>
      </c>
      <c r="BK2566" s="14">
        <v>0</v>
      </c>
    </row>
    <row r="2567" spans="1:63" ht="22.5" x14ac:dyDescent="0.25">
      <c r="A2567" s="4" t="s">
        <v>720</v>
      </c>
      <c r="B2567" s="4" t="s">
        <v>527</v>
      </c>
      <c r="C2567" s="4" t="s">
        <v>14</v>
      </c>
      <c r="D2567" s="107" t="s">
        <v>809</v>
      </c>
      <c r="E2567" s="117">
        <v>6136</v>
      </c>
      <c r="F2567" s="107"/>
      <c r="G2567" s="103" t="s">
        <v>1665</v>
      </c>
      <c r="H2567" s="13" t="s">
        <v>86</v>
      </c>
      <c r="I2567" s="14">
        <v>100</v>
      </c>
      <c r="J2567" s="14">
        <v>0</v>
      </c>
      <c r="K2567" s="14"/>
      <c r="L2567" s="14"/>
      <c r="M2567" s="14"/>
      <c r="N2567" s="14"/>
      <c r="O2567" s="14"/>
      <c r="P2567" s="14">
        <f t="shared" si="3991"/>
        <v>0</v>
      </c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v>0</v>
      </c>
      <c r="AA2567" s="14">
        <v>0</v>
      </c>
      <c r="AB2567" s="14">
        <v>0</v>
      </c>
      <c r="AC2567" s="14"/>
      <c r="AD2567" s="14"/>
      <c r="AE2567" s="14"/>
      <c r="AF2567" s="14"/>
      <c r="AG2567" s="14"/>
      <c r="AH2567" s="14">
        <f t="shared" si="3992"/>
        <v>0</v>
      </c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>
        <v>0</v>
      </c>
      <c r="AS2567" s="14">
        <v>0</v>
      </c>
      <c r="AT2567" s="14">
        <v>0</v>
      </c>
      <c r="AU2567" s="14"/>
      <c r="AV2567" s="14"/>
      <c r="AW2567" s="14"/>
      <c r="AX2567" s="14"/>
      <c r="AY2567" s="14"/>
      <c r="AZ2567" s="14">
        <f t="shared" si="3993"/>
        <v>0</v>
      </c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>
        <v>0</v>
      </c>
      <c r="BK2567" s="14">
        <v>0</v>
      </c>
    </row>
    <row r="2568" spans="1:63" x14ac:dyDescent="0.25">
      <c r="A2568" s="4" t="s">
        <v>720</v>
      </c>
      <c r="B2568" s="4" t="s">
        <v>527</v>
      </c>
      <c r="C2568" s="4" t="s">
        <v>14</v>
      </c>
      <c r="D2568" s="107" t="s">
        <v>809</v>
      </c>
      <c r="E2568" s="117">
        <v>6137</v>
      </c>
      <c r="F2568" s="107"/>
      <c r="G2568" s="103" t="s">
        <v>1665</v>
      </c>
      <c r="H2568" s="13" t="s">
        <v>89</v>
      </c>
      <c r="I2568" s="14">
        <v>9000</v>
      </c>
      <c r="J2568" s="14">
        <v>0</v>
      </c>
      <c r="K2568" s="14"/>
      <c r="L2568" s="14"/>
      <c r="M2568" s="14"/>
      <c r="N2568" s="14"/>
      <c r="O2568" s="14"/>
      <c r="P2568" s="14">
        <f t="shared" si="3991"/>
        <v>0</v>
      </c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v>0</v>
      </c>
      <c r="AA2568" s="14">
        <v>0</v>
      </c>
      <c r="AB2568" s="14">
        <v>0</v>
      </c>
      <c r="AC2568" s="14"/>
      <c r="AD2568" s="14"/>
      <c r="AE2568" s="14"/>
      <c r="AF2568" s="14"/>
      <c r="AG2568" s="14"/>
      <c r="AH2568" s="14">
        <f t="shared" si="3992"/>
        <v>0</v>
      </c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>
        <v>0</v>
      </c>
      <c r="AS2568" s="14">
        <v>0</v>
      </c>
      <c r="AT2568" s="14">
        <v>0</v>
      </c>
      <c r="AU2568" s="14"/>
      <c r="AV2568" s="14"/>
      <c r="AW2568" s="14"/>
      <c r="AX2568" s="14"/>
      <c r="AY2568" s="14"/>
      <c r="AZ2568" s="14">
        <f t="shared" si="3993"/>
        <v>0</v>
      </c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>
        <v>0</v>
      </c>
      <c r="BK2568" s="14">
        <v>0</v>
      </c>
    </row>
    <row r="2569" spans="1:63" ht="22.5" x14ac:dyDescent="0.25">
      <c r="A2569" s="4" t="s">
        <v>720</v>
      </c>
      <c r="B2569" s="4" t="s">
        <v>527</v>
      </c>
      <c r="C2569" s="4" t="s">
        <v>14</v>
      </c>
      <c r="D2569" s="107" t="s">
        <v>809</v>
      </c>
      <c r="E2569" s="117">
        <v>6138</v>
      </c>
      <c r="F2569" s="107"/>
      <c r="G2569" s="103" t="s">
        <v>1665</v>
      </c>
      <c r="H2569" s="13" t="s">
        <v>92</v>
      </c>
      <c r="I2569" s="14">
        <v>5200</v>
      </c>
      <c r="J2569" s="14">
        <v>0</v>
      </c>
      <c r="K2569" s="14"/>
      <c r="L2569" s="14"/>
      <c r="M2569" s="14"/>
      <c r="N2569" s="14"/>
      <c r="O2569" s="14"/>
      <c r="P2569" s="14">
        <f t="shared" si="3991"/>
        <v>0</v>
      </c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v>0</v>
      </c>
      <c r="AA2569" s="14">
        <v>0</v>
      </c>
      <c r="AB2569" s="14">
        <v>0</v>
      </c>
      <c r="AC2569" s="14"/>
      <c r="AD2569" s="14"/>
      <c r="AE2569" s="14"/>
      <c r="AF2569" s="14"/>
      <c r="AG2569" s="14"/>
      <c r="AH2569" s="14">
        <f t="shared" si="3992"/>
        <v>0</v>
      </c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>
        <v>0</v>
      </c>
      <c r="AS2569" s="14">
        <v>0</v>
      </c>
      <c r="AT2569" s="14">
        <v>0</v>
      </c>
      <c r="AU2569" s="14"/>
      <c r="AV2569" s="14"/>
      <c r="AW2569" s="14"/>
      <c r="AX2569" s="14"/>
      <c r="AY2569" s="14"/>
      <c r="AZ2569" s="14">
        <f t="shared" si="3993"/>
        <v>0</v>
      </c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>
        <v>0</v>
      </c>
      <c r="BK2569" s="14">
        <v>0</v>
      </c>
    </row>
    <row r="2570" spans="1:63" x14ac:dyDescent="0.25">
      <c r="A2570" s="1" t="s">
        <v>720</v>
      </c>
      <c r="B2570" s="1" t="s">
        <v>527</v>
      </c>
      <c r="C2570" s="1" t="s">
        <v>14</v>
      </c>
      <c r="D2570" s="110" t="s">
        <v>809</v>
      </c>
      <c r="E2570" s="110" t="s">
        <v>36</v>
      </c>
      <c r="F2570" s="107" t="s">
        <v>0</v>
      </c>
      <c r="G2570" s="13" t="s">
        <v>0</v>
      </c>
      <c r="H2570" s="2" t="s">
        <v>37</v>
      </c>
      <c r="I2570" s="12">
        <f>SUM(I2571:I2573)</f>
        <v>42676</v>
      </c>
      <c r="J2570" s="12">
        <f t="shared" ref="J2570:Y2570" si="4018">SUM(J2571:J2573)</f>
        <v>0</v>
      </c>
      <c r="K2570" s="12">
        <f t="shared" si="4018"/>
        <v>0</v>
      </c>
      <c r="L2570" s="12">
        <f t="shared" si="4018"/>
        <v>0</v>
      </c>
      <c r="M2570" s="12">
        <f t="shared" si="4018"/>
        <v>0</v>
      </c>
      <c r="N2570" s="12">
        <f t="shared" si="4018"/>
        <v>0</v>
      </c>
      <c r="O2570" s="12">
        <f t="shared" si="4018"/>
        <v>0</v>
      </c>
      <c r="P2570" s="12">
        <f t="shared" si="4018"/>
        <v>0</v>
      </c>
      <c r="Q2570" s="12">
        <f t="shared" si="4018"/>
        <v>0</v>
      </c>
      <c r="R2570" s="12">
        <f t="shared" si="4018"/>
        <v>0</v>
      </c>
      <c r="S2570" s="12">
        <f t="shared" si="4018"/>
        <v>0</v>
      </c>
      <c r="T2570" s="12">
        <f t="shared" si="4018"/>
        <v>0</v>
      </c>
      <c r="U2570" s="12">
        <f t="shared" si="4018"/>
        <v>0</v>
      </c>
      <c r="V2570" s="12">
        <f t="shared" si="4018"/>
        <v>0</v>
      </c>
      <c r="W2570" s="12">
        <f t="shared" si="4018"/>
        <v>0</v>
      </c>
      <c r="X2570" s="12">
        <f t="shared" si="4018"/>
        <v>0</v>
      </c>
      <c r="Y2570" s="12">
        <f t="shared" si="4018"/>
        <v>0</v>
      </c>
      <c r="Z2570" s="12">
        <v>0</v>
      </c>
      <c r="AA2570" s="12">
        <v>0</v>
      </c>
      <c r="AB2570" s="12">
        <f t="shared" ref="AB2570:AQ2570" si="4019">SUM(AB2571:AB2573)</f>
        <v>0</v>
      </c>
      <c r="AC2570" s="12">
        <f t="shared" si="4019"/>
        <v>0</v>
      </c>
      <c r="AD2570" s="12">
        <f t="shared" si="4019"/>
        <v>0</v>
      </c>
      <c r="AE2570" s="12">
        <f t="shared" si="4019"/>
        <v>0</v>
      </c>
      <c r="AF2570" s="12">
        <f t="shared" si="4019"/>
        <v>0</v>
      </c>
      <c r="AG2570" s="12">
        <f t="shared" si="4019"/>
        <v>0</v>
      </c>
      <c r="AH2570" s="12">
        <f t="shared" si="4019"/>
        <v>0</v>
      </c>
      <c r="AI2570" s="12">
        <f t="shared" si="4019"/>
        <v>0</v>
      </c>
      <c r="AJ2570" s="12">
        <f t="shared" si="4019"/>
        <v>0</v>
      </c>
      <c r="AK2570" s="12">
        <f t="shared" si="4019"/>
        <v>0</v>
      </c>
      <c r="AL2570" s="12">
        <f t="shared" si="4019"/>
        <v>0</v>
      </c>
      <c r="AM2570" s="12">
        <f t="shared" si="4019"/>
        <v>0</v>
      </c>
      <c r="AN2570" s="12">
        <f t="shared" si="4019"/>
        <v>0</v>
      </c>
      <c r="AO2570" s="12">
        <f t="shared" si="4019"/>
        <v>0</v>
      </c>
      <c r="AP2570" s="12">
        <f t="shared" si="4019"/>
        <v>0</v>
      </c>
      <c r="AQ2570" s="12">
        <f t="shared" si="4019"/>
        <v>0</v>
      </c>
      <c r="AR2570" s="12">
        <v>0</v>
      </c>
      <c r="AS2570" s="12">
        <v>0</v>
      </c>
      <c r="AT2570" s="12">
        <f t="shared" ref="AT2570:BI2570" si="4020">SUM(AT2571:AT2573)</f>
        <v>0</v>
      </c>
      <c r="AU2570" s="12">
        <f t="shared" si="4020"/>
        <v>0</v>
      </c>
      <c r="AV2570" s="12">
        <f t="shared" si="4020"/>
        <v>0</v>
      </c>
      <c r="AW2570" s="12">
        <f t="shared" si="4020"/>
        <v>0</v>
      </c>
      <c r="AX2570" s="12">
        <f t="shared" si="4020"/>
        <v>0</v>
      </c>
      <c r="AY2570" s="12">
        <f t="shared" si="4020"/>
        <v>0</v>
      </c>
      <c r="AZ2570" s="12">
        <f t="shared" si="4020"/>
        <v>0</v>
      </c>
      <c r="BA2570" s="12">
        <f t="shared" si="4020"/>
        <v>0</v>
      </c>
      <c r="BB2570" s="12">
        <f t="shared" si="4020"/>
        <v>0</v>
      </c>
      <c r="BC2570" s="12">
        <f t="shared" si="4020"/>
        <v>0</v>
      </c>
      <c r="BD2570" s="12">
        <f t="shared" si="4020"/>
        <v>0</v>
      </c>
      <c r="BE2570" s="12">
        <f t="shared" si="4020"/>
        <v>0</v>
      </c>
      <c r="BF2570" s="12">
        <f t="shared" si="4020"/>
        <v>0</v>
      </c>
      <c r="BG2570" s="12">
        <f t="shared" si="4020"/>
        <v>0</v>
      </c>
      <c r="BH2570" s="12">
        <f t="shared" si="4020"/>
        <v>0</v>
      </c>
      <c r="BI2570" s="12">
        <f t="shared" si="4020"/>
        <v>0</v>
      </c>
      <c r="BJ2570" s="12">
        <v>0</v>
      </c>
      <c r="BK2570" s="12">
        <v>0</v>
      </c>
    </row>
    <row r="2571" spans="1:63" x14ac:dyDescent="0.25">
      <c r="A2571" s="4" t="s">
        <v>720</v>
      </c>
      <c r="B2571" s="4" t="s">
        <v>527</v>
      </c>
      <c r="C2571" s="4" t="s">
        <v>14</v>
      </c>
      <c r="D2571" s="107" t="s">
        <v>809</v>
      </c>
      <c r="E2571" s="117">
        <v>6139</v>
      </c>
      <c r="F2571" s="107"/>
      <c r="G2571" s="103" t="s">
        <v>1665</v>
      </c>
      <c r="H2571" s="13" t="s">
        <v>37</v>
      </c>
      <c r="I2571" s="14">
        <v>39300</v>
      </c>
      <c r="J2571" s="14">
        <v>0</v>
      </c>
      <c r="K2571" s="14"/>
      <c r="L2571" s="14"/>
      <c r="M2571" s="14"/>
      <c r="N2571" s="14"/>
      <c r="O2571" s="14"/>
      <c r="P2571" s="14">
        <f t="shared" si="3991"/>
        <v>0</v>
      </c>
      <c r="Q2571" s="14"/>
      <c r="R2571" s="14"/>
      <c r="S2571" s="14"/>
      <c r="T2571" s="14"/>
      <c r="U2571" s="14"/>
      <c r="V2571" s="14"/>
      <c r="W2571" s="14"/>
      <c r="X2571" s="14"/>
      <c r="Y2571" s="14"/>
      <c r="Z2571" s="14">
        <v>0</v>
      </c>
      <c r="AA2571" s="14">
        <v>0</v>
      </c>
      <c r="AB2571" s="14">
        <v>0</v>
      </c>
      <c r="AC2571" s="14"/>
      <c r="AD2571" s="14"/>
      <c r="AE2571" s="14"/>
      <c r="AF2571" s="14"/>
      <c r="AG2571" s="14"/>
      <c r="AH2571" s="14">
        <f t="shared" si="3992"/>
        <v>0</v>
      </c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>
        <v>0</v>
      </c>
      <c r="AS2571" s="14">
        <v>0</v>
      </c>
      <c r="AT2571" s="14">
        <v>0</v>
      </c>
      <c r="AU2571" s="14"/>
      <c r="AV2571" s="14"/>
      <c r="AW2571" s="14"/>
      <c r="AX2571" s="14"/>
      <c r="AY2571" s="14"/>
      <c r="AZ2571" s="14">
        <f t="shared" si="3993"/>
        <v>0</v>
      </c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>
        <v>0</v>
      </c>
      <c r="BK2571" s="14">
        <v>0</v>
      </c>
    </row>
    <row r="2572" spans="1:63" ht="22.5" x14ac:dyDescent="0.25">
      <c r="A2572" s="4" t="s">
        <v>720</v>
      </c>
      <c r="B2572" s="4" t="s">
        <v>527</v>
      </c>
      <c r="C2572" s="4" t="s">
        <v>14</v>
      </c>
      <c r="D2572" s="107" t="s">
        <v>809</v>
      </c>
      <c r="E2572" s="117">
        <v>6139</v>
      </c>
      <c r="F2572" s="107" t="s">
        <v>816</v>
      </c>
      <c r="G2572" s="103" t="s">
        <v>1665</v>
      </c>
      <c r="H2572" s="13" t="s">
        <v>39</v>
      </c>
      <c r="I2572" s="14">
        <v>3276</v>
      </c>
      <c r="J2572" s="14">
        <v>0</v>
      </c>
      <c r="K2572" s="14"/>
      <c r="L2572" s="14"/>
      <c r="M2572" s="14"/>
      <c r="N2572" s="14"/>
      <c r="O2572" s="14"/>
      <c r="P2572" s="14">
        <f t="shared" si="3991"/>
        <v>0</v>
      </c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v>0</v>
      </c>
      <c r="AA2572" s="14">
        <v>0</v>
      </c>
      <c r="AB2572" s="14">
        <v>0</v>
      </c>
      <c r="AC2572" s="14"/>
      <c r="AD2572" s="14"/>
      <c r="AE2572" s="14"/>
      <c r="AF2572" s="14"/>
      <c r="AG2572" s="14"/>
      <c r="AH2572" s="14">
        <f t="shared" si="3992"/>
        <v>0</v>
      </c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>
        <v>0</v>
      </c>
      <c r="AS2572" s="14">
        <v>0</v>
      </c>
      <c r="AT2572" s="14">
        <v>0</v>
      </c>
      <c r="AU2572" s="14"/>
      <c r="AV2572" s="14"/>
      <c r="AW2572" s="14"/>
      <c r="AX2572" s="14"/>
      <c r="AY2572" s="14"/>
      <c r="AZ2572" s="14">
        <f t="shared" si="3993"/>
        <v>0</v>
      </c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>
        <v>0</v>
      </c>
      <c r="BK2572" s="14">
        <v>0</v>
      </c>
    </row>
    <row r="2573" spans="1:63" ht="33.75" x14ac:dyDescent="0.25">
      <c r="A2573" s="4" t="s">
        <v>720</v>
      </c>
      <c r="B2573" s="4" t="s">
        <v>527</v>
      </c>
      <c r="C2573" s="4" t="s">
        <v>14</v>
      </c>
      <c r="D2573" s="107" t="s">
        <v>809</v>
      </c>
      <c r="E2573" s="117">
        <v>6139</v>
      </c>
      <c r="F2573" s="107" t="s">
        <v>817</v>
      </c>
      <c r="G2573" s="103" t="s">
        <v>1665</v>
      </c>
      <c r="H2573" s="13" t="s">
        <v>40</v>
      </c>
      <c r="I2573" s="14">
        <v>100</v>
      </c>
      <c r="J2573" s="14">
        <v>0</v>
      </c>
      <c r="K2573" s="14"/>
      <c r="L2573" s="14"/>
      <c r="M2573" s="14"/>
      <c r="N2573" s="14"/>
      <c r="O2573" s="14"/>
      <c r="P2573" s="14">
        <f t="shared" si="3991"/>
        <v>0</v>
      </c>
      <c r="Q2573" s="14"/>
      <c r="R2573" s="14"/>
      <c r="S2573" s="14"/>
      <c r="T2573" s="14"/>
      <c r="U2573" s="14"/>
      <c r="V2573" s="14"/>
      <c r="W2573" s="14"/>
      <c r="X2573" s="14"/>
      <c r="Y2573" s="14"/>
      <c r="Z2573" s="14">
        <v>0</v>
      </c>
      <c r="AA2573" s="14">
        <v>0</v>
      </c>
      <c r="AB2573" s="14">
        <v>0</v>
      </c>
      <c r="AC2573" s="14"/>
      <c r="AD2573" s="14"/>
      <c r="AE2573" s="14"/>
      <c r="AF2573" s="14"/>
      <c r="AG2573" s="14"/>
      <c r="AH2573" s="14">
        <f t="shared" si="3992"/>
        <v>0</v>
      </c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>
        <v>0</v>
      </c>
      <c r="AS2573" s="14">
        <v>0</v>
      </c>
      <c r="AT2573" s="14">
        <v>0</v>
      </c>
      <c r="AU2573" s="14"/>
      <c r="AV2573" s="14"/>
      <c r="AW2573" s="14"/>
      <c r="AX2573" s="14"/>
      <c r="AY2573" s="14"/>
      <c r="AZ2573" s="14">
        <f t="shared" si="3993"/>
        <v>0</v>
      </c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>
        <v>0</v>
      </c>
      <c r="BK2573" s="14">
        <v>0</v>
      </c>
    </row>
    <row r="2574" spans="1:63" ht="33.75" x14ac:dyDescent="0.25">
      <c r="A2574" s="1" t="s">
        <v>0</v>
      </c>
      <c r="B2574" s="1" t="s">
        <v>0</v>
      </c>
      <c r="C2574" s="1" t="s">
        <v>0</v>
      </c>
      <c r="D2574" s="106" t="s">
        <v>0</v>
      </c>
      <c r="E2574" s="106" t="s">
        <v>0</v>
      </c>
      <c r="F2574" s="106" t="s">
        <v>0</v>
      </c>
      <c r="G2574" s="2" t="s">
        <v>0</v>
      </c>
      <c r="H2574" s="10" t="s">
        <v>41</v>
      </c>
      <c r="I2574" s="11">
        <f>SUM(I2575)</f>
        <v>200</v>
      </c>
      <c r="J2574" s="11">
        <f t="shared" ref="J2574:Y2575" si="4021">SUM(J2575)</f>
        <v>0</v>
      </c>
      <c r="K2574" s="11">
        <f t="shared" si="4021"/>
        <v>0</v>
      </c>
      <c r="L2574" s="11">
        <f t="shared" si="4021"/>
        <v>0</v>
      </c>
      <c r="M2574" s="11">
        <f t="shared" si="4021"/>
        <v>0</v>
      </c>
      <c r="N2574" s="11">
        <f t="shared" si="4021"/>
        <v>0</v>
      </c>
      <c r="O2574" s="11">
        <f t="shared" si="4021"/>
        <v>0</v>
      </c>
      <c r="P2574" s="11">
        <f t="shared" si="4021"/>
        <v>0</v>
      </c>
      <c r="Q2574" s="11">
        <f t="shared" si="4021"/>
        <v>0</v>
      </c>
      <c r="R2574" s="11">
        <f t="shared" si="4021"/>
        <v>0</v>
      </c>
      <c r="S2574" s="11">
        <f t="shared" si="4021"/>
        <v>0</v>
      </c>
      <c r="T2574" s="11">
        <f t="shared" si="4021"/>
        <v>0</v>
      </c>
      <c r="U2574" s="11">
        <f t="shared" si="4021"/>
        <v>0</v>
      </c>
      <c r="V2574" s="11">
        <f t="shared" si="4021"/>
        <v>0</v>
      </c>
      <c r="W2574" s="11">
        <f t="shared" si="4021"/>
        <v>0</v>
      </c>
      <c r="X2574" s="11">
        <f t="shared" si="4021"/>
        <v>0</v>
      </c>
      <c r="Y2574" s="11">
        <f t="shared" si="4021"/>
        <v>0</v>
      </c>
      <c r="Z2574" s="11">
        <v>0</v>
      </c>
      <c r="AA2574" s="11">
        <v>0</v>
      </c>
      <c r="AB2574" s="11">
        <f t="shared" ref="AB2574:AQ2575" si="4022">SUM(AB2575)</f>
        <v>0</v>
      </c>
      <c r="AC2574" s="11">
        <f t="shared" si="4022"/>
        <v>0</v>
      </c>
      <c r="AD2574" s="11">
        <f t="shared" si="4022"/>
        <v>0</v>
      </c>
      <c r="AE2574" s="11">
        <f t="shared" si="4022"/>
        <v>0</v>
      </c>
      <c r="AF2574" s="11">
        <f t="shared" si="4022"/>
        <v>0</v>
      </c>
      <c r="AG2574" s="11">
        <f t="shared" si="4022"/>
        <v>0</v>
      </c>
      <c r="AH2574" s="11">
        <f t="shared" si="4022"/>
        <v>0</v>
      </c>
      <c r="AI2574" s="11">
        <f t="shared" si="4022"/>
        <v>0</v>
      </c>
      <c r="AJ2574" s="11">
        <f t="shared" si="4022"/>
        <v>0</v>
      </c>
      <c r="AK2574" s="11">
        <f t="shared" si="4022"/>
        <v>0</v>
      </c>
      <c r="AL2574" s="11">
        <f t="shared" si="4022"/>
        <v>0</v>
      </c>
      <c r="AM2574" s="11">
        <f t="shared" si="4022"/>
        <v>0</v>
      </c>
      <c r="AN2574" s="11">
        <f t="shared" si="4022"/>
        <v>0</v>
      </c>
      <c r="AO2574" s="11">
        <f t="shared" si="4022"/>
        <v>0</v>
      </c>
      <c r="AP2574" s="11">
        <f t="shared" si="4022"/>
        <v>0</v>
      </c>
      <c r="AQ2574" s="11">
        <f t="shared" si="4022"/>
        <v>0</v>
      </c>
      <c r="AR2574" s="11">
        <v>0</v>
      </c>
      <c r="AS2574" s="11">
        <v>0</v>
      </c>
      <c r="AT2574" s="11">
        <f t="shared" ref="AT2574:BI2575" si="4023">SUM(AT2575)</f>
        <v>0</v>
      </c>
      <c r="AU2574" s="11">
        <f t="shared" si="4023"/>
        <v>0</v>
      </c>
      <c r="AV2574" s="11">
        <f t="shared" si="4023"/>
        <v>0</v>
      </c>
      <c r="AW2574" s="11">
        <f t="shared" si="4023"/>
        <v>0</v>
      </c>
      <c r="AX2574" s="11">
        <f t="shared" si="4023"/>
        <v>0</v>
      </c>
      <c r="AY2574" s="11">
        <f t="shared" si="4023"/>
        <v>0</v>
      </c>
      <c r="AZ2574" s="11">
        <f t="shared" si="4023"/>
        <v>0</v>
      </c>
      <c r="BA2574" s="11">
        <f t="shared" si="4023"/>
        <v>0</v>
      </c>
      <c r="BB2574" s="11">
        <f t="shared" si="4023"/>
        <v>0</v>
      </c>
      <c r="BC2574" s="11">
        <f t="shared" si="4023"/>
        <v>0</v>
      </c>
      <c r="BD2574" s="11">
        <f t="shared" si="4023"/>
        <v>0</v>
      </c>
      <c r="BE2574" s="11">
        <f t="shared" si="4023"/>
        <v>0</v>
      </c>
      <c r="BF2574" s="11">
        <f t="shared" si="4023"/>
        <v>0</v>
      </c>
      <c r="BG2574" s="11">
        <f t="shared" si="4023"/>
        <v>0</v>
      </c>
      <c r="BH2574" s="11">
        <f t="shared" si="4023"/>
        <v>0</v>
      </c>
      <c r="BI2574" s="11">
        <f t="shared" si="4023"/>
        <v>0</v>
      </c>
      <c r="BJ2574" s="11">
        <v>0</v>
      </c>
      <c r="BK2574" s="11">
        <v>0</v>
      </c>
    </row>
    <row r="2575" spans="1:63" ht="22.5" x14ac:dyDescent="0.25">
      <c r="A2575" s="4" t="s">
        <v>720</v>
      </c>
      <c r="B2575" s="4" t="s">
        <v>527</v>
      </c>
      <c r="C2575" s="4" t="s">
        <v>14</v>
      </c>
      <c r="D2575" s="107" t="s">
        <v>809</v>
      </c>
      <c r="E2575" s="106" t="s">
        <v>42</v>
      </c>
      <c r="F2575" s="106" t="s">
        <v>0</v>
      </c>
      <c r="G2575" s="2" t="s">
        <v>0</v>
      </c>
      <c r="H2575" s="2" t="s">
        <v>43</v>
      </c>
      <c r="I2575" s="12">
        <f>SUM(I2576)</f>
        <v>200</v>
      </c>
      <c r="J2575" s="12">
        <f t="shared" si="4021"/>
        <v>0</v>
      </c>
      <c r="K2575" s="12">
        <f t="shared" ref="K2575:Y2575" si="4024">SUM(K2576)</f>
        <v>0</v>
      </c>
      <c r="L2575" s="12">
        <f t="shared" si="4024"/>
        <v>0</v>
      </c>
      <c r="M2575" s="12">
        <f t="shared" si="4024"/>
        <v>0</v>
      </c>
      <c r="N2575" s="12">
        <f t="shared" si="4024"/>
        <v>0</v>
      </c>
      <c r="O2575" s="12">
        <f t="shared" si="4024"/>
        <v>0</v>
      </c>
      <c r="P2575" s="12">
        <f t="shared" si="4024"/>
        <v>0</v>
      </c>
      <c r="Q2575" s="12">
        <f t="shared" si="4024"/>
        <v>0</v>
      </c>
      <c r="R2575" s="12">
        <f t="shared" si="4024"/>
        <v>0</v>
      </c>
      <c r="S2575" s="12">
        <f t="shared" si="4024"/>
        <v>0</v>
      </c>
      <c r="T2575" s="12">
        <f t="shared" si="4024"/>
        <v>0</v>
      </c>
      <c r="U2575" s="12">
        <f t="shared" si="4024"/>
        <v>0</v>
      </c>
      <c r="V2575" s="12">
        <f t="shared" si="4024"/>
        <v>0</v>
      </c>
      <c r="W2575" s="12">
        <f t="shared" si="4024"/>
        <v>0</v>
      </c>
      <c r="X2575" s="12">
        <f t="shared" si="4024"/>
        <v>0</v>
      </c>
      <c r="Y2575" s="12">
        <f t="shared" si="4024"/>
        <v>0</v>
      </c>
      <c r="Z2575" s="12">
        <v>0</v>
      </c>
      <c r="AA2575" s="12">
        <v>0</v>
      </c>
      <c r="AB2575" s="12">
        <f t="shared" si="4022"/>
        <v>0</v>
      </c>
      <c r="AC2575" s="12">
        <f t="shared" ref="AC2575:AQ2575" si="4025">SUM(AC2576)</f>
        <v>0</v>
      </c>
      <c r="AD2575" s="12">
        <f t="shared" si="4025"/>
        <v>0</v>
      </c>
      <c r="AE2575" s="12">
        <f t="shared" si="4025"/>
        <v>0</v>
      </c>
      <c r="AF2575" s="12">
        <f t="shared" si="4025"/>
        <v>0</v>
      </c>
      <c r="AG2575" s="12">
        <f t="shared" si="4025"/>
        <v>0</v>
      </c>
      <c r="AH2575" s="12">
        <f t="shared" si="4025"/>
        <v>0</v>
      </c>
      <c r="AI2575" s="12">
        <f t="shared" si="4025"/>
        <v>0</v>
      </c>
      <c r="AJ2575" s="12">
        <f t="shared" si="4025"/>
        <v>0</v>
      </c>
      <c r="AK2575" s="12">
        <f t="shared" si="4025"/>
        <v>0</v>
      </c>
      <c r="AL2575" s="12">
        <f t="shared" si="4025"/>
        <v>0</v>
      </c>
      <c r="AM2575" s="12">
        <f t="shared" si="4025"/>
        <v>0</v>
      </c>
      <c r="AN2575" s="12">
        <f t="shared" si="4025"/>
        <v>0</v>
      </c>
      <c r="AO2575" s="12">
        <f t="shared" si="4025"/>
        <v>0</v>
      </c>
      <c r="AP2575" s="12">
        <f t="shared" si="4025"/>
        <v>0</v>
      </c>
      <c r="AQ2575" s="12">
        <f t="shared" si="4025"/>
        <v>0</v>
      </c>
      <c r="AR2575" s="12">
        <v>0</v>
      </c>
      <c r="AS2575" s="12">
        <v>0</v>
      </c>
      <c r="AT2575" s="12">
        <f t="shared" si="4023"/>
        <v>0</v>
      </c>
      <c r="AU2575" s="12">
        <f t="shared" ref="AU2575:BI2575" si="4026">SUM(AU2576)</f>
        <v>0</v>
      </c>
      <c r="AV2575" s="12">
        <f t="shared" si="4026"/>
        <v>0</v>
      </c>
      <c r="AW2575" s="12">
        <f t="shared" si="4026"/>
        <v>0</v>
      </c>
      <c r="AX2575" s="12">
        <f t="shared" si="4026"/>
        <v>0</v>
      </c>
      <c r="AY2575" s="12">
        <f t="shared" si="4026"/>
        <v>0</v>
      </c>
      <c r="AZ2575" s="12">
        <f t="shared" si="4026"/>
        <v>0</v>
      </c>
      <c r="BA2575" s="12">
        <f t="shared" si="4026"/>
        <v>0</v>
      </c>
      <c r="BB2575" s="12">
        <f t="shared" si="4026"/>
        <v>0</v>
      </c>
      <c r="BC2575" s="12">
        <f t="shared" si="4026"/>
        <v>0</v>
      </c>
      <c r="BD2575" s="12">
        <f t="shared" si="4026"/>
        <v>0</v>
      </c>
      <c r="BE2575" s="12">
        <f t="shared" si="4026"/>
        <v>0</v>
      </c>
      <c r="BF2575" s="12">
        <f t="shared" si="4026"/>
        <v>0</v>
      </c>
      <c r="BG2575" s="12">
        <f t="shared" si="4026"/>
        <v>0</v>
      </c>
      <c r="BH2575" s="12">
        <f t="shared" si="4026"/>
        <v>0</v>
      </c>
      <c r="BI2575" s="12">
        <f t="shared" si="4026"/>
        <v>0</v>
      </c>
      <c r="BJ2575" s="12">
        <v>0</v>
      </c>
      <c r="BK2575" s="12">
        <v>0</v>
      </c>
    </row>
    <row r="2576" spans="1:63" x14ac:dyDescent="0.25">
      <c r="A2576" s="1" t="s">
        <v>720</v>
      </c>
      <c r="B2576" s="1" t="s">
        <v>527</v>
      </c>
      <c r="C2576" s="1" t="s">
        <v>14</v>
      </c>
      <c r="D2576" s="110" t="s">
        <v>809</v>
      </c>
      <c r="E2576" s="110" t="s">
        <v>46</v>
      </c>
      <c r="F2576" s="107" t="s">
        <v>0</v>
      </c>
      <c r="G2576" s="13" t="s">
        <v>0</v>
      </c>
      <c r="H2576" s="2" t="s">
        <v>47</v>
      </c>
      <c r="I2576" s="12">
        <f>SUM(I2577:I2578)</f>
        <v>200</v>
      </c>
      <c r="J2576" s="12">
        <f t="shared" ref="J2576:Y2576" si="4027">SUM(J2577:J2578)</f>
        <v>0</v>
      </c>
      <c r="K2576" s="12">
        <f t="shared" si="4027"/>
        <v>0</v>
      </c>
      <c r="L2576" s="12">
        <f t="shared" si="4027"/>
        <v>0</v>
      </c>
      <c r="M2576" s="12">
        <f t="shared" si="4027"/>
        <v>0</v>
      </c>
      <c r="N2576" s="12">
        <f t="shared" si="4027"/>
        <v>0</v>
      </c>
      <c r="O2576" s="12">
        <f t="shared" si="4027"/>
        <v>0</v>
      </c>
      <c r="P2576" s="12">
        <f t="shared" ref="P2576" si="4028">SUM(P2577:P2578)</f>
        <v>0</v>
      </c>
      <c r="Q2576" s="12">
        <f t="shared" si="4027"/>
        <v>0</v>
      </c>
      <c r="R2576" s="12">
        <f t="shared" si="4027"/>
        <v>0</v>
      </c>
      <c r="S2576" s="12">
        <f t="shared" si="4027"/>
        <v>0</v>
      </c>
      <c r="T2576" s="12">
        <f t="shared" si="4027"/>
        <v>0</v>
      </c>
      <c r="U2576" s="12">
        <f t="shared" si="4027"/>
        <v>0</v>
      </c>
      <c r="V2576" s="12">
        <f t="shared" si="4027"/>
        <v>0</v>
      </c>
      <c r="W2576" s="12">
        <f t="shared" si="4027"/>
        <v>0</v>
      </c>
      <c r="X2576" s="12">
        <f t="shared" si="4027"/>
        <v>0</v>
      </c>
      <c r="Y2576" s="12">
        <f t="shared" si="4027"/>
        <v>0</v>
      </c>
      <c r="Z2576" s="12">
        <v>0</v>
      </c>
      <c r="AA2576" s="12">
        <v>0</v>
      </c>
      <c r="AB2576" s="12">
        <f t="shared" ref="AB2576:AQ2576" si="4029">SUM(AB2577:AB2578)</f>
        <v>0</v>
      </c>
      <c r="AC2576" s="12">
        <f t="shared" si="4029"/>
        <v>0</v>
      </c>
      <c r="AD2576" s="12">
        <f t="shared" si="4029"/>
        <v>0</v>
      </c>
      <c r="AE2576" s="12">
        <f t="shared" si="4029"/>
        <v>0</v>
      </c>
      <c r="AF2576" s="12">
        <f t="shared" si="4029"/>
        <v>0</v>
      </c>
      <c r="AG2576" s="12">
        <f t="shared" si="4029"/>
        <v>0</v>
      </c>
      <c r="AH2576" s="12">
        <f t="shared" ref="AH2576" si="4030">SUM(AH2577:AH2578)</f>
        <v>0</v>
      </c>
      <c r="AI2576" s="12">
        <f t="shared" si="4029"/>
        <v>0</v>
      </c>
      <c r="AJ2576" s="12">
        <f t="shared" si="4029"/>
        <v>0</v>
      </c>
      <c r="AK2576" s="12">
        <f t="shared" si="4029"/>
        <v>0</v>
      </c>
      <c r="AL2576" s="12">
        <f t="shared" si="4029"/>
        <v>0</v>
      </c>
      <c r="AM2576" s="12">
        <f t="shared" si="4029"/>
        <v>0</v>
      </c>
      <c r="AN2576" s="12">
        <f t="shared" si="4029"/>
        <v>0</v>
      </c>
      <c r="AO2576" s="12">
        <f t="shared" si="4029"/>
        <v>0</v>
      </c>
      <c r="AP2576" s="12">
        <f t="shared" si="4029"/>
        <v>0</v>
      </c>
      <c r="AQ2576" s="12">
        <f t="shared" si="4029"/>
        <v>0</v>
      </c>
      <c r="AR2576" s="12">
        <v>0</v>
      </c>
      <c r="AS2576" s="12">
        <v>0</v>
      </c>
      <c r="AT2576" s="12">
        <f t="shared" ref="AT2576:BI2576" si="4031">SUM(AT2577:AT2578)</f>
        <v>0</v>
      </c>
      <c r="AU2576" s="12">
        <f t="shared" si="4031"/>
        <v>0</v>
      </c>
      <c r="AV2576" s="12">
        <f t="shared" si="4031"/>
        <v>0</v>
      </c>
      <c r="AW2576" s="12">
        <f t="shared" si="4031"/>
        <v>0</v>
      </c>
      <c r="AX2576" s="12">
        <f t="shared" si="4031"/>
        <v>0</v>
      </c>
      <c r="AY2576" s="12">
        <f t="shared" si="4031"/>
        <v>0</v>
      </c>
      <c r="AZ2576" s="12">
        <f t="shared" ref="AZ2576" si="4032">SUM(AZ2577:AZ2578)</f>
        <v>0</v>
      </c>
      <c r="BA2576" s="12">
        <f t="shared" si="4031"/>
        <v>0</v>
      </c>
      <c r="BB2576" s="12">
        <f t="shared" si="4031"/>
        <v>0</v>
      </c>
      <c r="BC2576" s="12">
        <f t="shared" si="4031"/>
        <v>0</v>
      </c>
      <c r="BD2576" s="12">
        <f t="shared" si="4031"/>
        <v>0</v>
      </c>
      <c r="BE2576" s="12">
        <f t="shared" si="4031"/>
        <v>0</v>
      </c>
      <c r="BF2576" s="12">
        <f t="shared" si="4031"/>
        <v>0</v>
      </c>
      <c r="BG2576" s="12">
        <f t="shared" si="4031"/>
        <v>0</v>
      </c>
      <c r="BH2576" s="12">
        <f t="shared" si="4031"/>
        <v>0</v>
      </c>
      <c r="BI2576" s="12">
        <f t="shared" si="4031"/>
        <v>0</v>
      </c>
      <c r="BJ2576" s="12">
        <v>0</v>
      </c>
      <c r="BK2576" s="12">
        <v>0</v>
      </c>
    </row>
    <row r="2577" spans="1:63" x14ac:dyDescent="0.25">
      <c r="A2577" s="4" t="s">
        <v>720</v>
      </c>
      <c r="B2577" s="4" t="s">
        <v>527</v>
      </c>
      <c r="C2577" s="4" t="s">
        <v>14</v>
      </c>
      <c r="D2577" s="107" t="s">
        <v>809</v>
      </c>
      <c r="E2577" s="117">
        <v>6148</v>
      </c>
      <c r="F2577" s="107"/>
      <c r="G2577" s="103" t="s">
        <v>1665</v>
      </c>
      <c r="H2577" s="13" t="s">
        <v>47</v>
      </c>
      <c r="I2577" s="14">
        <v>100</v>
      </c>
      <c r="J2577" s="14">
        <v>0</v>
      </c>
      <c r="K2577" s="14"/>
      <c r="L2577" s="14"/>
      <c r="M2577" s="14"/>
      <c r="N2577" s="14"/>
      <c r="O2577" s="14"/>
      <c r="P2577" s="14">
        <f t="shared" si="3991"/>
        <v>0</v>
      </c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v>0</v>
      </c>
      <c r="AA2577" s="14">
        <v>0</v>
      </c>
      <c r="AB2577" s="14">
        <v>0</v>
      </c>
      <c r="AC2577" s="14"/>
      <c r="AD2577" s="14"/>
      <c r="AE2577" s="14"/>
      <c r="AF2577" s="14"/>
      <c r="AG2577" s="14"/>
      <c r="AH2577" s="14">
        <f t="shared" si="3992"/>
        <v>0</v>
      </c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>
        <v>0</v>
      </c>
      <c r="AS2577" s="14">
        <v>0</v>
      </c>
      <c r="AT2577" s="14">
        <v>0</v>
      </c>
      <c r="AU2577" s="14"/>
      <c r="AV2577" s="14"/>
      <c r="AW2577" s="14"/>
      <c r="AX2577" s="14"/>
      <c r="AY2577" s="14"/>
      <c r="AZ2577" s="14">
        <f t="shared" si="3993"/>
        <v>0</v>
      </c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>
        <v>0</v>
      </c>
      <c r="BK2577" s="14">
        <v>0</v>
      </c>
    </row>
    <row r="2578" spans="1:63" ht="22.5" x14ac:dyDescent="0.25">
      <c r="A2578" s="4" t="s">
        <v>720</v>
      </c>
      <c r="B2578" s="4" t="s">
        <v>527</v>
      </c>
      <c r="C2578" s="4" t="s">
        <v>14</v>
      </c>
      <c r="D2578" s="107" t="s">
        <v>809</v>
      </c>
      <c r="E2578" s="117">
        <v>6148</v>
      </c>
      <c r="F2578" s="107" t="s">
        <v>818</v>
      </c>
      <c r="G2578" s="103" t="s">
        <v>1665</v>
      </c>
      <c r="H2578" s="13" t="s">
        <v>115</v>
      </c>
      <c r="I2578" s="14">
        <v>100</v>
      </c>
      <c r="J2578" s="14">
        <v>0</v>
      </c>
      <c r="K2578" s="14"/>
      <c r="L2578" s="14"/>
      <c r="M2578" s="14"/>
      <c r="N2578" s="14"/>
      <c r="O2578" s="14"/>
      <c r="P2578" s="14">
        <f t="shared" si="3991"/>
        <v>0</v>
      </c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v>0</v>
      </c>
      <c r="AA2578" s="14">
        <v>0</v>
      </c>
      <c r="AB2578" s="14">
        <v>0</v>
      </c>
      <c r="AC2578" s="14"/>
      <c r="AD2578" s="14"/>
      <c r="AE2578" s="14"/>
      <c r="AF2578" s="14"/>
      <c r="AG2578" s="14"/>
      <c r="AH2578" s="14">
        <f t="shared" si="3992"/>
        <v>0</v>
      </c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>
        <v>0</v>
      </c>
      <c r="AS2578" s="14">
        <v>0</v>
      </c>
      <c r="AT2578" s="14">
        <v>0</v>
      </c>
      <c r="AU2578" s="14"/>
      <c r="AV2578" s="14"/>
      <c r="AW2578" s="14"/>
      <c r="AX2578" s="14"/>
      <c r="AY2578" s="14"/>
      <c r="AZ2578" s="14">
        <f t="shared" si="3993"/>
        <v>0</v>
      </c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>
        <v>0</v>
      </c>
      <c r="BK2578" s="14">
        <v>0</v>
      </c>
    </row>
    <row r="2579" spans="1:63" ht="33.75" x14ac:dyDescent="0.25">
      <c r="A2579" s="1" t="s">
        <v>0</v>
      </c>
      <c r="B2579" s="1" t="s">
        <v>0</v>
      </c>
      <c r="C2579" s="1" t="s">
        <v>0</v>
      </c>
      <c r="D2579" s="106" t="s">
        <v>0</v>
      </c>
      <c r="E2579" s="106" t="s">
        <v>0</v>
      </c>
      <c r="F2579" s="106" t="s">
        <v>0</v>
      </c>
      <c r="G2579" s="2" t="s">
        <v>0</v>
      </c>
      <c r="H2579" s="10" t="s">
        <v>49</v>
      </c>
      <c r="I2579" s="11">
        <f>SUM(I2580)</f>
        <v>16500</v>
      </c>
      <c r="J2579" s="11">
        <f t="shared" ref="J2579:Y2579" si="4033">SUM(J2580)</f>
        <v>0</v>
      </c>
      <c r="K2579" s="11">
        <f t="shared" si="4033"/>
        <v>0</v>
      </c>
      <c r="L2579" s="11">
        <f t="shared" si="4033"/>
        <v>0</v>
      </c>
      <c r="M2579" s="11">
        <f t="shared" si="4033"/>
        <v>0</v>
      </c>
      <c r="N2579" s="11">
        <f t="shared" si="4033"/>
        <v>0</v>
      </c>
      <c r="O2579" s="11">
        <f t="shared" si="4033"/>
        <v>0</v>
      </c>
      <c r="P2579" s="11">
        <f t="shared" si="4033"/>
        <v>0</v>
      </c>
      <c r="Q2579" s="11">
        <f t="shared" si="4033"/>
        <v>0</v>
      </c>
      <c r="R2579" s="11">
        <f t="shared" si="4033"/>
        <v>0</v>
      </c>
      <c r="S2579" s="11">
        <f t="shared" si="4033"/>
        <v>0</v>
      </c>
      <c r="T2579" s="11">
        <f t="shared" si="4033"/>
        <v>0</v>
      </c>
      <c r="U2579" s="11">
        <f t="shared" si="4033"/>
        <v>0</v>
      </c>
      <c r="V2579" s="11">
        <f t="shared" si="4033"/>
        <v>0</v>
      </c>
      <c r="W2579" s="11">
        <f t="shared" si="4033"/>
        <v>0</v>
      </c>
      <c r="X2579" s="11">
        <f t="shared" si="4033"/>
        <v>0</v>
      </c>
      <c r="Y2579" s="11">
        <f t="shared" si="4033"/>
        <v>0</v>
      </c>
      <c r="Z2579" s="11">
        <v>0</v>
      </c>
      <c r="AA2579" s="11">
        <v>0</v>
      </c>
      <c r="AB2579" s="11">
        <f t="shared" ref="AB2579:AQ2579" si="4034">SUM(AB2580)</f>
        <v>0</v>
      </c>
      <c r="AC2579" s="11">
        <f t="shared" si="4034"/>
        <v>0</v>
      </c>
      <c r="AD2579" s="11">
        <f t="shared" si="4034"/>
        <v>0</v>
      </c>
      <c r="AE2579" s="11">
        <f t="shared" si="4034"/>
        <v>0</v>
      </c>
      <c r="AF2579" s="11">
        <f t="shared" si="4034"/>
        <v>0</v>
      </c>
      <c r="AG2579" s="11">
        <f t="shared" si="4034"/>
        <v>0</v>
      </c>
      <c r="AH2579" s="11">
        <f t="shared" si="4034"/>
        <v>0</v>
      </c>
      <c r="AI2579" s="11">
        <f t="shared" si="4034"/>
        <v>0</v>
      </c>
      <c r="AJ2579" s="11">
        <f t="shared" si="4034"/>
        <v>0</v>
      </c>
      <c r="AK2579" s="11">
        <f t="shared" si="4034"/>
        <v>0</v>
      </c>
      <c r="AL2579" s="11">
        <f t="shared" si="4034"/>
        <v>0</v>
      </c>
      <c r="AM2579" s="11">
        <f t="shared" si="4034"/>
        <v>0</v>
      </c>
      <c r="AN2579" s="11">
        <f t="shared" si="4034"/>
        <v>0</v>
      </c>
      <c r="AO2579" s="11">
        <f t="shared" si="4034"/>
        <v>0</v>
      </c>
      <c r="AP2579" s="11">
        <f t="shared" si="4034"/>
        <v>0</v>
      </c>
      <c r="AQ2579" s="11">
        <f t="shared" si="4034"/>
        <v>0</v>
      </c>
      <c r="AR2579" s="11">
        <v>0</v>
      </c>
      <c r="AS2579" s="11">
        <v>0</v>
      </c>
      <c r="AT2579" s="11">
        <f t="shared" ref="AT2579:BI2579" si="4035">SUM(AT2580)</f>
        <v>15000</v>
      </c>
      <c r="AU2579" s="11">
        <f t="shared" si="4035"/>
        <v>0</v>
      </c>
      <c r="AV2579" s="11">
        <f t="shared" si="4035"/>
        <v>0</v>
      </c>
      <c r="AW2579" s="11">
        <f t="shared" si="4035"/>
        <v>0</v>
      </c>
      <c r="AX2579" s="11">
        <f t="shared" si="4035"/>
        <v>0</v>
      </c>
      <c r="AY2579" s="11">
        <f t="shared" si="4035"/>
        <v>0</v>
      </c>
      <c r="AZ2579" s="11">
        <f t="shared" si="4035"/>
        <v>15000</v>
      </c>
      <c r="BA2579" s="11">
        <f t="shared" si="4035"/>
        <v>0</v>
      </c>
      <c r="BB2579" s="11">
        <f t="shared" si="4035"/>
        <v>0</v>
      </c>
      <c r="BC2579" s="11">
        <f t="shared" si="4035"/>
        <v>0</v>
      </c>
      <c r="BD2579" s="11">
        <f t="shared" si="4035"/>
        <v>5000</v>
      </c>
      <c r="BE2579" s="11">
        <f t="shared" si="4035"/>
        <v>0</v>
      </c>
      <c r="BF2579" s="11">
        <f t="shared" si="4035"/>
        <v>0</v>
      </c>
      <c r="BG2579" s="11">
        <f t="shared" si="4035"/>
        <v>5000</v>
      </c>
      <c r="BH2579" s="11">
        <f t="shared" si="4035"/>
        <v>0</v>
      </c>
      <c r="BI2579" s="11">
        <f t="shared" si="4035"/>
        <v>0</v>
      </c>
      <c r="BJ2579" s="11">
        <v>10000</v>
      </c>
      <c r="BK2579" s="11">
        <v>5000</v>
      </c>
    </row>
    <row r="2580" spans="1:63" x14ac:dyDescent="0.25">
      <c r="A2580" s="4" t="s">
        <v>720</v>
      </c>
      <c r="B2580" s="4" t="s">
        <v>527</v>
      </c>
      <c r="C2580" s="4" t="s">
        <v>14</v>
      </c>
      <c r="D2580" s="107" t="s">
        <v>809</v>
      </c>
      <c r="E2580" s="106" t="s">
        <v>50</v>
      </c>
      <c r="F2580" s="106" t="s">
        <v>0</v>
      </c>
      <c r="G2580" s="2" t="s">
        <v>0</v>
      </c>
      <c r="H2580" s="2" t="s">
        <v>51</v>
      </c>
      <c r="I2580" s="12">
        <f>SUM(I2581:I2583)</f>
        <v>16500</v>
      </c>
      <c r="J2580" s="12">
        <f t="shared" ref="J2580:Y2580" si="4036">SUM(J2581:J2583)</f>
        <v>0</v>
      </c>
      <c r="K2580" s="12">
        <f t="shared" si="4036"/>
        <v>0</v>
      </c>
      <c r="L2580" s="12">
        <f t="shared" si="4036"/>
        <v>0</v>
      </c>
      <c r="M2580" s="12">
        <f t="shared" si="4036"/>
        <v>0</v>
      </c>
      <c r="N2580" s="12">
        <f t="shared" si="4036"/>
        <v>0</v>
      </c>
      <c r="O2580" s="12">
        <f t="shared" si="4036"/>
        <v>0</v>
      </c>
      <c r="P2580" s="12">
        <f t="shared" ref="P2580" si="4037">SUM(P2581:P2583)</f>
        <v>0</v>
      </c>
      <c r="Q2580" s="12">
        <f t="shared" si="4036"/>
        <v>0</v>
      </c>
      <c r="R2580" s="12">
        <f t="shared" si="4036"/>
        <v>0</v>
      </c>
      <c r="S2580" s="12">
        <f t="shared" si="4036"/>
        <v>0</v>
      </c>
      <c r="T2580" s="12">
        <f t="shared" si="4036"/>
        <v>0</v>
      </c>
      <c r="U2580" s="12">
        <f t="shared" si="4036"/>
        <v>0</v>
      </c>
      <c r="V2580" s="12">
        <f t="shared" si="4036"/>
        <v>0</v>
      </c>
      <c r="W2580" s="12">
        <f t="shared" si="4036"/>
        <v>0</v>
      </c>
      <c r="X2580" s="12">
        <f t="shared" si="4036"/>
        <v>0</v>
      </c>
      <c r="Y2580" s="12">
        <f t="shared" si="4036"/>
        <v>0</v>
      </c>
      <c r="Z2580" s="12">
        <v>0</v>
      </c>
      <c r="AA2580" s="12">
        <v>0</v>
      </c>
      <c r="AB2580" s="12">
        <f t="shared" ref="AB2580:AQ2580" si="4038">SUM(AB2581:AB2583)</f>
        <v>0</v>
      </c>
      <c r="AC2580" s="12">
        <f t="shared" si="4038"/>
        <v>0</v>
      </c>
      <c r="AD2580" s="12">
        <f t="shared" si="4038"/>
        <v>0</v>
      </c>
      <c r="AE2580" s="12">
        <f t="shared" si="4038"/>
        <v>0</v>
      </c>
      <c r="AF2580" s="12">
        <f t="shared" si="4038"/>
        <v>0</v>
      </c>
      <c r="AG2580" s="12">
        <f t="shared" si="4038"/>
        <v>0</v>
      </c>
      <c r="AH2580" s="12">
        <f t="shared" ref="AH2580" si="4039">SUM(AH2581:AH2583)</f>
        <v>0</v>
      </c>
      <c r="AI2580" s="12">
        <f t="shared" si="4038"/>
        <v>0</v>
      </c>
      <c r="AJ2580" s="12">
        <f t="shared" si="4038"/>
        <v>0</v>
      </c>
      <c r="AK2580" s="12">
        <f t="shared" si="4038"/>
        <v>0</v>
      </c>
      <c r="AL2580" s="12">
        <f t="shared" si="4038"/>
        <v>0</v>
      </c>
      <c r="AM2580" s="12">
        <f t="shared" si="4038"/>
        <v>0</v>
      </c>
      <c r="AN2580" s="12">
        <f t="shared" si="4038"/>
        <v>0</v>
      </c>
      <c r="AO2580" s="12">
        <f t="shared" si="4038"/>
        <v>0</v>
      </c>
      <c r="AP2580" s="12">
        <f t="shared" si="4038"/>
        <v>0</v>
      </c>
      <c r="AQ2580" s="12">
        <f t="shared" si="4038"/>
        <v>0</v>
      </c>
      <c r="AR2580" s="12">
        <v>0</v>
      </c>
      <c r="AS2580" s="12">
        <v>0</v>
      </c>
      <c r="AT2580" s="12">
        <f t="shared" ref="AT2580:BI2580" si="4040">SUM(AT2581:AT2583)</f>
        <v>15000</v>
      </c>
      <c r="AU2580" s="12">
        <f t="shared" si="4040"/>
        <v>0</v>
      </c>
      <c r="AV2580" s="12">
        <f t="shared" si="4040"/>
        <v>0</v>
      </c>
      <c r="AW2580" s="12">
        <f t="shared" si="4040"/>
        <v>0</v>
      </c>
      <c r="AX2580" s="12">
        <f t="shared" si="4040"/>
        <v>0</v>
      </c>
      <c r="AY2580" s="12">
        <f t="shared" si="4040"/>
        <v>0</v>
      </c>
      <c r="AZ2580" s="12">
        <f t="shared" ref="AZ2580" si="4041">SUM(AZ2581:AZ2583)</f>
        <v>15000</v>
      </c>
      <c r="BA2580" s="12">
        <f t="shared" si="4040"/>
        <v>0</v>
      </c>
      <c r="BB2580" s="12">
        <f t="shared" si="4040"/>
        <v>0</v>
      </c>
      <c r="BC2580" s="12">
        <f t="shared" si="4040"/>
        <v>0</v>
      </c>
      <c r="BD2580" s="12">
        <f t="shared" si="4040"/>
        <v>5000</v>
      </c>
      <c r="BE2580" s="12">
        <f t="shared" si="4040"/>
        <v>0</v>
      </c>
      <c r="BF2580" s="12">
        <f t="shared" si="4040"/>
        <v>0</v>
      </c>
      <c r="BG2580" s="12">
        <f t="shared" si="4040"/>
        <v>5000</v>
      </c>
      <c r="BH2580" s="12">
        <f t="shared" si="4040"/>
        <v>0</v>
      </c>
      <c r="BI2580" s="12">
        <f t="shared" si="4040"/>
        <v>0</v>
      </c>
      <c r="BJ2580" s="12">
        <v>10000</v>
      </c>
      <c r="BK2580" s="12">
        <v>5000</v>
      </c>
    </row>
    <row r="2581" spans="1:63" x14ac:dyDescent="0.25">
      <c r="A2581" s="4" t="s">
        <v>720</v>
      </c>
      <c r="B2581" s="4" t="s">
        <v>527</v>
      </c>
      <c r="C2581" s="4" t="s">
        <v>14</v>
      </c>
      <c r="D2581" s="107" t="s">
        <v>809</v>
      </c>
      <c r="E2581" s="117">
        <v>8213</v>
      </c>
      <c r="F2581" s="107"/>
      <c r="G2581" s="103" t="s">
        <v>1665</v>
      </c>
      <c r="H2581" s="13" t="s">
        <v>53</v>
      </c>
      <c r="I2581" s="14">
        <v>16300</v>
      </c>
      <c r="J2581" s="14">
        <v>0</v>
      </c>
      <c r="K2581" s="14"/>
      <c r="L2581" s="14"/>
      <c r="M2581" s="14"/>
      <c r="N2581" s="14"/>
      <c r="O2581" s="14"/>
      <c r="P2581" s="14">
        <f t="shared" si="3991"/>
        <v>0</v>
      </c>
      <c r="Q2581" s="14"/>
      <c r="R2581" s="14"/>
      <c r="S2581" s="14"/>
      <c r="T2581" s="14"/>
      <c r="U2581" s="14"/>
      <c r="V2581" s="14"/>
      <c r="W2581" s="14"/>
      <c r="X2581" s="14"/>
      <c r="Y2581" s="14"/>
      <c r="Z2581" s="14">
        <v>0</v>
      </c>
      <c r="AA2581" s="14">
        <v>0</v>
      </c>
      <c r="AB2581" s="14">
        <v>0</v>
      </c>
      <c r="AC2581" s="14"/>
      <c r="AD2581" s="14"/>
      <c r="AE2581" s="14"/>
      <c r="AF2581" s="14"/>
      <c r="AG2581" s="14"/>
      <c r="AH2581" s="14">
        <f t="shared" si="3992"/>
        <v>0</v>
      </c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>
        <v>0</v>
      </c>
      <c r="AS2581" s="14">
        <v>0</v>
      </c>
      <c r="AT2581" s="14">
        <v>15000</v>
      </c>
      <c r="AU2581" s="14"/>
      <c r="AV2581" s="14"/>
      <c r="AW2581" s="14"/>
      <c r="AX2581" s="14"/>
      <c r="AY2581" s="14"/>
      <c r="AZ2581" s="14">
        <f t="shared" si="3993"/>
        <v>15000</v>
      </c>
      <c r="BA2581" s="14"/>
      <c r="BB2581" s="14"/>
      <c r="BC2581" s="14"/>
      <c r="BD2581" s="14">
        <v>5000</v>
      </c>
      <c r="BE2581" s="14"/>
      <c r="BF2581" s="14"/>
      <c r="BG2581" s="14">
        <v>5000</v>
      </c>
      <c r="BH2581" s="14"/>
      <c r="BI2581" s="14"/>
      <c r="BJ2581" s="14">
        <v>10000</v>
      </c>
      <c r="BK2581" s="14">
        <v>5000</v>
      </c>
    </row>
    <row r="2582" spans="1:63" x14ac:dyDescent="0.25">
      <c r="A2582" s="4" t="s">
        <v>720</v>
      </c>
      <c r="B2582" s="4" t="s">
        <v>527</v>
      </c>
      <c r="C2582" s="4" t="s">
        <v>14</v>
      </c>
      <c r="D2582" s="107" t="s">
        <v>809</v>
      </c>
      <c r="E2582" s="117">
        <v>8215</v>
      </c>
      <c r="F2582" s="107"/>
      <c r="G2582" s="103" t="s">
        <v>1665</v>
      </c>
      <c r="H2582" s="13" t="s">
        <v>70</v>
      </c>
      <c r="I2582" s="14">
        <v>100</v>
      </c>
      <c r="J2582" s="14">
        <v>0</v>
      </c>
      <c r="K2582" s="14"/>
      <c r="L2582" s="14"/>
      <c r="M2582" s="14"/>
      <c r="N2582" s="14"/>
      <c r="O2582" s="14"/>
      <c r="P2582" s="14">
        <f t="shared" si="3991"/>
        <v>0</v>
      </c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v>0</v>
      </c>
      <c r="AA2582" s="14">
        <v>0</v>
      </c>
      <c r="AB2582" s="14">
        <v>0</v>
      </c>
      <c r="AC2582" s="14"/>
      <c r="AD2582" s="14"/>
      <c r="AE2582" s="14"/>
      <c r="AF2582" s="14"/>
      <c r="AG2582" s="14"/>
      <c r="AH2582" s="14">
        <f t="shared" si="3992"/>
        <v>0</v>
      </c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>
        <v>0</v>
      </c>
      <c r="AS2582" s="14">
        <v>0</v>
      </c>
      <c r="AT2582" s="14">
        <v>0</v>
      </c>
      <c r="AU2582" s="14"/>
      <c r="AV2582" s="14"/>
      <c r="AW2582" s="14"/>
      <c r="AX2582" s="14"/>
      <c r="AY2582" s="14"/>
      <c r="AZ2582" s="14">
        <f t="shared" si="3993"/>
        <v>0</v>
      </c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>
        <v>0</v>
      </c>
      <c r="BK2582" s="14">
        <v>0</v>
      </c>
    </row>
    <row r="2583" spans="1:63" x14ac:dyDescent="0.25">
      <c r="A2583" s="4" t="s">
        <v>720</v>
      </c>
      <c r="B2583" s="4" t="s">
        <v>527</v>
      </c>
      <c r="C2583" s="4" t="s">
        <v>14</v>
      </c>
      <c r="D2583" s="107" t="s">
        <v>809</v>
      </c>
      <c r="E2583" s="117">
        <v>8216</v>
      </c>
      <c r="F2583" s="107"/>
      <c r="G2583" s="103" t="s">
        <v>1665</v>
      </c>
      <c r="H2583" s="13" t="s">
        <v>110</v>
      </c>
      <c r="I2583" s="14">
        <v>100</v>
      </c>
      <c r="J2583" s="14">
        <v>0</v>
      </c>
      <c r="K2583" s="14"/>
      <c r="L2583" s="14"/>
      <c r="M2583" s="14"/>
      <c r="N2583" s="14"/>
      <c r="O2583" s="14"/>
      <c r="P2583" s="14">
        <f t="shared" si="3991"/>
        <v>0</v>
      </c>
      <c r="Q2583" s="14"/>
      <c r="R2583" s="14"/>
      <c r="S2583" s="14"/>
      <c r="T2583" s="14"/>
      <c r="U2583" s="14"/>
      <c r="V2583" s="14"/>
      <c r="W2583" s="14"/>
      <c r="X2583" s="14"/>
      <c r="Y2583" s="14"/>
      <c r="Z2583" s="14">
        <v>0</v>
      </c>
      <c r="AA2583" s="14">
        <v>0</v>
      </c>
      <c r="AB2583" s="14">
        <v>0</v>
      </c>
      <c r="AC2583" s="14"/>
      <c r="AD2583" s="14"/>
      <c r="AE2583" s="14"/>
      <c r="AF2583" s="14"/>
      <c r="AG2583" s="14"/>
      <c r="AH2583" s="14">
        <f t="shared" si="3992"/>
        <v>0</v>
      </c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>
        <v>0</v>
      </c>
      <c r="AS2583" s="14">
        <v>0</v>
      </c>
      <c r="AT2583" s="14">
        <v>0</v>
      </c>
      <c r="AU2583" s="14"/>
      <c r="AV2583" s="14"/>
      <c r="AW2583" s="14"/>
      <c r="AX2583" s="14"/>
      <c r="AY2583" s="14"/>
      <c r="AZ2583" s="14">
        <f t="shared" si="3993"/>
        <v>0</v>
      </c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>
        <v>0</v>
      </c>
      <c r="BK2583" s="14">
        <v>0</v>
      </c>
    </row>
    <row r="2584" spans="1:63" ht="33.75" x14ac:dyDescent="0.25">
      <c r="A2584" s="13" t="s">
        <v>0</v>
      </c>
      <c r="B2584" s="13" t="s">
        <v>0</v>
      </c>
      <c r="C2584" s="13" t="s">
        <v>0</v>
      </c>
      <c r="D2584" s="103" t="s">
        <v>0</v>
      </c>
      <c r="E2584" s="103" t="s">
        <v>0</v>
      </c>
      <c r="F2584" s="103" t="s">
        <v>0</v>
      </c>
      <c r="G2584" s="13" t="s">
        <v>0</v>
      </c>
      <c r="H2584" s="10" t="s">
        <v>819</v>
      </c>
      <c r="I2584" s="11">
        <f>SUM(I2579,I2574,I2550)</f>
        <v>1644281</v>
      </c>
      <c r="J2584" s="11">
        <f t="shared" ref="J2584:Y2584" si="4042">SUM(J2579,J2574,J2550)</f>
        <v>0</v>
      </c>
      <c r="K2584" s="11">
        <f t="shared" si="4042"/>
        <v>0</v>
      </c>
      <c r="L2584" s="11">
        <f t="shared" si="4042"/>
        <v>0</v>
      </c>
      <c r="M2584" s="11">
        <f t="shared" si="4042"/>
        <v>0</v>
      </c>
      <c r="N2584" s="11">
        <f t="shared" si="4042"/>
        <v>0</v>
      </c>
      <c r="O2584" s="11">
        <f t="shared" si="4042"/>
        <v>0</v>
      </c>
      <c r="P2584" s="11">
        <f t="shared" si="4042"/>
        <v>0</v>
      </c>
      <c r="Q2584" s="11">
        <f t="shared" si="4042"/>
        <v>0</v>
      </c>
      <c r="R2584" s="11">
        <f t="shared" si="4042"/>
        <v>0</v>
      </c>
      <c r="S2584" s="11">
        <f t="shared" si="4042"/>
        <v>0</v>
      </c>
      <c r="T2584" s="11">
        <f t="shared" si="4042"/>
        <v>0</v>
      </c>
      <c r="U2584" s="11">
        <f t="shared" si="4042"/>
        <v>0</v>
      </c>
      <c r="V2584" s="11">
        <f t="shared" si="4042"/>
        <v>0</v>
      </c>
      <c r="W2584" s="11">
        <f t="shared" si="4042"/>
        <v>0</v>
      </c>
      <c r="X2584" s="11">
        <f t="shared" si="4042"/>
        <v>0</v>
      </c>
      <c r="Y2584" s="11">
        <f t="shared" si="4042"/>
        <v>0</v>
      </c>
      <c r="Z2584" s="11">
        <v>0</v>
      </c>
      <c r="AA2584" s="11">
        <v>0</v>
      </c>
      <c r="AB2584" s="11">
        <f t="shared" ref="AB2584:AQ2584" si="4043">SUM(AB2579,AB2574,AB2550)</f>
        <v>0</v>
      </c>
      <c r="AC2584" s="11">
        <f t="shared" si="4043"/>
        <v>0</v>
      </c>
      <c r="AD2584" s="11">
        <f t="shared" si="4043"/>
        <v>0</v>
      </c>
      <c r="AE2584" s="11">
        <f t="shared" si="4043"/>
        <v>0</v>
      </c>
      <c r="AF2584" s="11">
        <f t="shared" si="4043"/>
        <v>0</v>
      </c>
      <c r="AG2584" s="11">
        <f t="shared" si="4043"/>
        <v>0</v>
      </c>
      <c r="AH2584" s="11">
        <f t="shared" si="4043"/>
        <v>0</v>
      </c>
      <c r="AI2584" s="11">
        <f t="shared" si="4043"/>
        <v>0</v>
      </c>
      <c r="AJ2584" s="11">
        <f t="shared" si="4043"/>
        <v>0</v>
      </c>
      <c r="AK2584" s="11">
        <f t="shared" si="4043"/>
        <v>0</v>
      </c>
      <c r="AL2584" s="11">
        <f t="shared" si="4043"/>
        <v>0</v>
      </c>
      <c r="AM2584" s="11">
        <f t="shared" si="4043"/>
        <v>0</v>
      </c>
      <c r="AN2584" s="11">
        <f t="shared" si="4043"/>
        <v>0</v>
      </c>
      <c r="AO2584" s="11">
        <f t="shared" si="4043"/>
        <v>0</v>
      </c>
      <c r="AP2584" s="11">
        <f t="shared" si="4043"/>
        <v>0</v>
      </c>
      <c r="AQ2584" s="11">
        <f t="shared" si="4043"/>
        <v>0</v>
      </c>
      <c r="AR2584" s="11">
        <v>0</v>
      </c>
      <c r="AS2584" s="11">
        <v>0</v>
      </c>
      <c r="AT2584" s="11">
        <f t="shared" ref="AT2584:BI2584" si="4044">SUM(AT2579,AT2574,AT2550)</f>
        <v>15000</v>
      </c>
      <c r="AU2584" s="11">
        <f t="shared" si="4044"/>
        <v>0</v>
      </c>
      <c r="AV2584" s="11">
        <f t="shared" si="4044"/>
        <v>0</v>
      </c>
      <c r="AW2584" s="11">
        <f t="shared" si="4044"/>
        <v>0</v>
      </c>
      <c r="AX2584" s="11">
        <f t="shared" si="4044"/>
        <v>0</v>
      </c>
      <c r="AY2584" s="11">
        <f t="shared" si="4044"/>
        <v>0</v>
      </c>
      <c r="AZ2584" s="11">
        <f t="shared" si="4044"/>
        <v>15000</v>
      </c>
      <c r="BA2584" s="11">
        <f t="shared" si="4044"/>
        <v>0</v>
      </c>
      <c r="BB2584" s="11">
        <f t="shared" si="4044"/>
        <v>0</v>
      </c>
      <c r="BC2584" s="11">
        <f t="shared" si="4044"/>
        <v>0</v>
      </c>
      <c r="BD2584" s="11">
        <f t="shared" si="4044"/>
        <v>5000</v>
      </c>
      <c r="BE2584" s="11">
        <f t="shared" si="4044"/>
        <v>0</v>
      </c>
      <c r="BF2584" s="11">
        <f t="shared" si="4044"/>
        <v>0</v>
      </c>
      <c r="BG2584" s="11">
        <f t="shared" si="4044"/>
        <v>5000</v>
      </c>
      <c r="BH2584" s="11">
        <f t="shared" si="4044"/>
        <v>0</v>
      </c>
      <c r="BI2584" s="11">
        <f t="shared" si="4044"/>
        <v>0</v>
      </c>
      <c r="BJ2584" s="11">
        <v>10000</v>
      </c>
      <c r="BK2584" s="11">
        <v>5000</v>
      </c>
    </row>
    <row r="2585" spans="1:63" ht="15.75" thickBot="1" x14ac:dyDescent="0.3">
      <c r="A2585" s="13" t="s">
        <v>0</v>
      </c>
      <c r="B2585" s="13" t="s">
        <v>0</v>
      </c>
      <c r="C2585" s="13" t="s">
        <v>0</v>
      </c>
      <c r="D2585" s="103" t="s">
        <v>0</v>
      </c>
      <c r="E2585" s="103" t="s">
        <v>0</v>
      </c>
      <c r="F2585" s="103" t="s">
        <v>0</v>
      </c>
      <c r="G2585" s="13" t="s">
        <v>0</v>
      </c>
      <c r="H2585" s="2" t="s">
        <v>55</v>
      </c>
      <c r="I2585" s="12">
        <v>39</v>
      </c>
      <c r="J2585" s="13" t="s">
        <v>0</v>
      </c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  <c r="W2585" s="13"/>
      <c r="X2585" s="13"/>
      <c r="Y2585" s="13"/>
      <c r="Z2585" s="13">
        <v>0</v>
      </c>
      <c r="AA2585" s="13"/>
      <c r="AB2585" s="13" t="s">
        <v>0</v>
      </c>
      <c r="AC2585" s="13"/>
      <c r="AD2585" s="13"/>
      <c r="AE2585" s="13"/>
      <c r="AF2585" s="13"/>
      <c r="AG2585" s="13"/>
      <c r="AH2585" s="13"/>
      <c r="AI2585" s="13"/>
      <c r="AJ2585" s="13"/>
      <c r="AK2585" s="13"/>
      <c r="AL2585" s="13"/>
      <c r="AM2585" s="13"/>
      <c r="AN2585" s="13"/>
      <c r="AO2585" s="13"/>
      <c r="AP2585" s="13"/>
      <c r="AQ2585" s="13"/>
      <c r="AR2585" s="13">
        <v>0</v>
      </c>
      <c r="AS2585" s="13"/>
      <c r="AT2585" s="13" t="s">
        <v>0</v>
      </c>
      <c r="AU2585" s="13"/>
      <c r="AV2585" s="13"/>
      <c r="AW2585" s="13"/>
      <c r="AX2585" s="13"/>
      <c r="AY2585" s="13"/>
      <c r="AZ2585" s="13"/>
      <c r="BA2585" s="13"/>
      <c r="BB2585" s="13"/>
      <c r="BC2585" s="13"/>
      <c r="BD2585" s="13"/>
      <c r="BE2585" s="13"/>
      <c r="BF2585" s="13"/>
      <c r="BG2585" s="13"/>
      <c r="BH2585" s="13"/>
      <c r="BI2585" s="13"/>
      <c r="BJ2585" s="13">
        <v>0</v>
      </c>
      <c r="BK2585" s="13"/>
    </row>
    <row r="2586" spans="1:63" ht="69.75" customHeight="1" thickBot="1" x14ac:dyDescent="0.3">
      <c r="A2586" s="148" t="s">
        <v>0</v>
      </c>
      <c r="B2586" s="148" t="s">
        <v>0</v>
      </c>
      <c r="C2586" s="148" t="s">
        <v>0</v>
      </c>
      <c r="D2586" s="151" t="s">
        <v>0</v>
      </c>
      <c r="E2586" s="151" t="s">
        <v>0</v>
      </c>
      <c r="F2586" s="151" t="s">
        <v>0</v>
      </c>
      <c r="G2586" s="154" t="s">
        <v>0</v>
      </c>
      <c r="H2586" s="5" t="s">
        <v>56</v>
      </c>
      <c r="I2586" s="5" t="s">
        <v>9</v>
      </c>
      <c r="J2586" s="94" t="s">
        <v>10</v>
      </c>
      <c r="K2586" s="94" t="s">
        <v>1602</v>
      </c>
      <c r="L2586" s="94" t="s">
        <v>1535</v>
      </c>
      <c r="M2586" s="94" t="s">
        <v>1591</v>
      </c>
      <c r="N2586" s="94" t="s">
        <v>1592</v>
      </c>
      <c r="O2586" s="94" t="s">
        <v>1593</v>
      </c>
      <c r="P2586" s="94" t="s">
        <v>1606</v>
      </c>
      <c r="Q2586" s="94" t="s">
        <v>1603</v>
      </c>
      <c r="R2586" s="94" t="s">
        <v>1594</v>
      </c>
      <c r="S2586" s="94" t="s">
        <v>1595</v>
      </c>
      <c r="T2586" s="94" t="s">
        <v>1596</v>
      </c>
      <c r="U2586" s="94" t="s">
        <v>1597</v>
      </c>
      <c r="V2586" s="94" t="s">
        <v>1598</v>
      </c>
      <c r="W2586" s="94" t="s">
        <v>1599</v>
      </c>
      <c r="X2586" s="94" t="s">
        <v>1604</v>
      </c>
      <c r="Y2586" s="94" t="s">
        <v>1605</v>
      </c>
      <c r="Z2586" s="94" t="s">
        <v>1600</v>
      </c>
      <c r="AA2586" s="94" t="s">
        <v>1601</v>
      </c>
      <c r="AB2586" s="95" t="s">
        <v>11</v>
      </c>
      <c r="AC2586" s="95" t="s">
        <v>1602</v>
      </c>
      <c r="AD2586" s="95" t="s">
        <v>1535</v>
      </c>
      <c r="AE2586" s="95" t="s">
        <v>1591</v>
      </c>
      <c r="AF2586" s="95" t="s">
        <v>1592</v>
      </c>
      <c r="AG2586" s="95" t="s">
        <v>1593</v>
      </c>
      <c r="AH2586" s="95" t="s">
        <v>1607</v>
      </c>
      <c r="AI2586" s="95" t="s">
        <v>1603</v>
      </c>
      <c r="AJ2586" s="95" t="s">
        <v>1594</v>
      </c>
      <c r="AK2586" s="95" t="s">
        <v>1595</v>
      </c>
      <c r="AL2586" s="95" t="s">
        <v>1596</v>
      </c>
      <c r="AM2586" s="95" t="s">
        <v>1597</v>
      </c>
      <c r="AN2586" s="95" t="s">
        <v>1598</v>
      </c>
      <c r="AO2586" s="95" t="s">
        <v>1599</v>
      </c>
      <c r="AP2586" s="95" t="s">
        <v>1604</v>
      </c>
      <c r="AQ2586" s="95" t="s">
        <v>1605</v>
      </c>
      <c r="AR2586" s="95" t="s">
        <v>1600</v>
      </c>
      <c r="AS2586" s="95" t="s">
        <v>1601</v>
      </c>
      <c r="AT2586" s="96" t="s">
        <v>12</v>
      </c>
      <c r="AU2586" s="96" t="s">
        <v>1602</v>
      </c>
      <c r="AV2586" s="96" t="s">
        <v>1535</v>
      </c>
      <c r="AW2586" s="96" t="s">
        <v>1591</v>
      </c>
      <c r="AX2586" s="96" t="s">
        <v>1592</v>
      </c>
      <c r="AY2586" s="96" t="s">
        <v>1593</v>
      </c>
      <c r="AZ2586" s="96" t="s">
        <v>1608</v>
      </c>
      <c r="BA2586" s="96" t="s">
        <v>1603</v>
      </c>
      <c r="BB2586" s="96" t="s">
        <v>1594</v>
      </c>
      <c r="BC2586" s="96" t="s">
        <v>1595</v>
      </c>
      <c r="BD2586" s="96" t="s">
        <v>1596</v>
      </c>
      <c r="BE2586" s="96" t="s">
        <v>1597</v>
      </c>
      <c r="BF2586" s="96" t="s">
        <v>1598</v>
      </c>
      <c r="BG2586" s="96" t="s">
        <v>1599</v>
      </c>
      <c r="BH2586" s="96" t="s">
        <v>1604</v>
      </c>
      <c r="BI2586" s="96" t="s">
        <v>1605</v>
      </c>
      <c r="BJ2586" s="96" t="s">
        <v>1600</v>
      </c>
      <c r="BK2586" s="96" t="s">
        <v>1601</v>
      </c>
    </row>
    <row r="2587" spans="1:63" x14ac:dyDescent="0.25">
      <c r="A2587" s="149"/>
      <c r="B2587" s="149"/>
      <c r="C2587" s="149"/>
      <c r="D2587" s="152"/>
      <c r="E2587" s="152"/>
      <c r="F2587" s="152"/>
      <c r="G2587" s="155"/>
      <c r="H2587" s="15" t="s">
        <v>0</v>
      </c>
      <c r="I2587" s="9" t="s">
        <v>13</v>
      </c>
      <c r="J2587" s="9">
        <v>1</v>
      </c>
      <c r="K2587" s="9">
        <v>2</v>
      </c>
      <c r="L2587" s="9">
        <v>3</v>
      </c>
      <c r="M2587" s="9">
        <v>4</v>
      </c>
      <c r="N2587" s="9">
        <v>5</v>
      </c>
      <c r="O2587" s="9">
        <v>6</v>
      </c>
      <c r="P2587" s="9">
        <v>7</v>
      </c>
      <c r="Q2587" s="9">
        <v>8</v>
      </c>
      <c r="R2587" s="9">
        <v>9</v>
      </c>
      <c r="S2587" s="9">
        <v>10</v>
      </c>
      <c r="T2587" s="9">
        <v>11</v>
      </c>
      <c r="U2587" s="9">
        <v>12</v>
      </c>
      <c r="V2587" s="9">
        <v>13</v>
      </c>
      <c r="W2587" s="9">
        <v>14</v>
      </c>
      <c r="X2587" s="9">
        <v>15</v>
      </c>
      <c r="Y2587" s="9">
        <v>16</v>
      </c>
      <c r="Z2587" s="9">
        <v>20</v>
      </c>
      <c r="AA2587" s="9">
        <v>21</v>
      </c>
      <c r="AB2587" s="9">
        <v>1</v>
      </c>
      <c r="AC2587" s="9">
        <v>2</v>
      </c>
      <c r="AD2587" s="9">
        <v>3</v>
      </c>
      <c r="AE2587" s="9">
        <v>4</v>
      </c>
      <c r="AF2587" s="9">
        <v>5</v>
      </c>
      <c r="AG2587" s="9">
        <v>6</v>
      </c>
      <c r="AH2587" s="9">
        <v>7</v>
      </c>
      <c r="AI2587" s="9">
        <v>8</v>
      </c>
      <c r="AJ2587" s="9">
        <v>9</v>
      </c>
      <c r="AK2587" s="9">
        <v>10</v>
      </c>
      <c r="AL2587" s="9">
        <v>11</v>
      </c>
      <c r="AM2587" s="9">
        <v>12</v>
      </c>
      <c r="AN2587" s="9">
        <v>13</v>
      </c>
      <c r="AO2587" s="9">
        <v>14</v>
      </c>
      <c r="AP2587" s="9">
        <v>15</v>
      </c>
      <c r="AQ2587" s="9">
        <v>16</v>
      </c>
      <c r="AR2587" s="9">
        <v>20</v>
      </c>
      <c r="AS2587" s="9">
        <v>21</v>
      </c>
      <c r="AT2587" s="9">
        <v>1</v>
      </c>
      <c r="AU2587" s="9">
        <v>2</v>
      </c>
      <c r="AV2587" s="9">
        <v>3</v>
      </c>
      <c r="AW2587" s="9">
        <v>4</v>
      </c>
      <c r="AX2587" s="9">
        <v>5</v>
      </c>
      <c r="AY2587" s="9">
        <v>6</v>
      </c>
      <c r="AZ2587" s="9">
        <v>7</v>
      </c>
      <c r="BA2587" s="9">
        <v>8</v>
      </c>
      <c r="BB2587" s="9">
        <v>9</v>
      </c>
      <c r="BC2587" s="9">
        <v>10</v>
      </c>
      <c r="BD2587" s="9">
        <v>11</v>
      </c>
      <c r="BE2587" s="9">
        <v>12</v>
      </c>
      <c r="BF2587" s="9">
        <v>13</v>
      </c>
      <c r="BG2587" s="9">
        <v>14</v>
      </c>
      <c r="BH2587" s="9">
        <v>15</v>
      </c>
      <c r="BI2587" s="9">
        <v>16</v>
      </c>
      <c r="BJ2587" s="9">
        <v>20</v>
      </c>
      <c r="BK2587" s="9">
        <v>21</v>
      </c>
    </row>
    <row r="2588" spans="1:63" x14ac:dyDescent="0.25">
      <c r="A2588" s="149"/>
      <c r="B2588" s="149"/>
      <c r="C2588" s="149"/>
      <c r="D2588" s="152"/>
      <c r="E2588" s="152"/>
      <c r="F2588" s="152"/>
      <c r="G2588" s="155"/>
      <c r="H2588" s="16" t="s">
        <v>118</v>
      </c>
      <c r="I2588" s="17">
        <f>SUM(I2584)</f>
        <v>1644281</v>
      </c>
      <c r="J2588" s="17">
        <f t="shared" ref="J2588:Y2588" si="4045">SUM(J2584)</f>
        <v>0</v>
      </c>
      <c r="K2588" s="17">
        <f t="shared" si="4045"/>
        <v>0</v>
      </c>
      <c r="L2588" s="17">
        <f t="shared" si="4045"/>
        <v>0</v>
      </c>
      <c r="M2588" s="17">
        <f t="shared" si="4045"/>
        <v>0</v>
      </c>
      <c r="N2588" s="17">
        <f t="shared" si="4045"/>
        <v>0</v>
      </c>
      <c r="O2588" s="17">
        <f t="shared" si="4045"/>
        <v>0</v>
      </c>
      <c r="P2588" s="17">
        <f t="shared" ref="P2588" si="4046">SUM(P2584)</f>
        <v>0</v>
      </c>
      <c r="Q2588" s="17">
        <f t="shared" si="4045"/>
        <v>0</v>
      </c>
      <c r="R2588" s="17">
        <f t="shared" si="4045"/>
        <v>0</v>
      </c>
      <c r="S2588" s="17">
        <f t="shared" si="4045"/>
        <v>0</v>
      </c>
      <c r="T2588" s="17">
        <f t="shared" si="4045"/>
        <v>0</v>
      </c>
      <c r="U2588" s="17">
        <f t="shared" si="4045"/>
        <v>0</v>
      </c>
      <c r="V2588" s="17">
        <f t="shared" si="4045"/>
        <v>0</v>
      </c>
      <c r="W2588" s="17">
        <f t="shared" si="4045"/>
        <v>0</v>
      </c>
      <c r="X2588" s="17">
        <f t="shared" si="4045"/>
        <v>0</v>
      </c>
      <c r="Y2588" s="17">
        <f t="shared" si="4045"/>
        <v>0</v>
      </c>
      <c r="Z2588" s="17">
        <v>0</v>
      </c>
      <c r="AA2588" s="17">
        <v>0</v>
      </c>
      <c r="AB2588" s="17">
        <f t="shared" ref="AB2588:AQ2588" si="4047">SUM(AB2584)</f>
        <v>0</v>
      </c>
      <c r="AC2588" s="17">
        <f t="shared" si="4047"/>
        <v>0</v>
      </c>
      <c r="AD2588" s="17">
        <f t="shared" si="4047"/>
        <v>0</v>
      </c>
      <c r="AE2588" s="17">
        <f t="shared" si="4047"/>
        <v>0</v>
      </c>
      <c r="AF2588" s="17">
        <f t="shared" si="4047"/>
        <v>0</v>
      </c>
      <c r="AG2588" s="17">
        <f t="shared" si="4047"/>
        <v>0</v>
      </c>
      <c r="AH2588" s="17">
        <f t="shared" ref="AH2588" si="4048">SUM(AH2584)</f>
        <v>0</v>
      </c>
      <c r="AI2588" s="17">
        <f t="shared" si="4047"/>
        <v>0</v>
      </c>
      <c r="AJ2588" s="17">
        <f t="shared" si="4047"/>
        <v>0</v>
      </c>
      <c r="AK2588" s="17">
        <f t="shared" si="4047"/>
        <v>0</v>
      </c>
      <c r="AL2588" s="17">
        <f t="shared" si="4047"/>
        <v>0</v>
      </c>
      <c r="AM2588" s="17">
        <f t="shared" si="4047"/>
        <v>0</v>
      </c>
      <c r="AN2588" s="17">
        <f t="shared" si="4047"/>
        <v>0</v>
      </c>
      <c r="AO2588" s="17">
        <f t="shared" si="4047"/>
        <v>0</v>
      </c>
      <c r="AP2588" s="17">
        <f t="shared" si="4047"/>
        <v>0</v>
      </c>
      <c r="AQ2588" s="17">
        <f t="shared" si="4047"/>
        <v>0</v>
      </c>
      <c r="AR2588" s="17">
        <v>0</v>
      </c>
      <c r="AS2588" s="17">
        <v>0</v>
      </c>
      <c r="AT2588" s="17">
        <f t="shared" ref="AT2588:BI2588" si="4049">SUM(AT2584)</f>
        <v>15000</v>
      </c>
      <c r="AU2588" s="17">
        <f t="shared" si="4049"/>
        <v>0</v>
      </c>
      <c r="AV2588" s="17">
        <f t="shared" si="4049"/>
        <v>0</v>
      </c>
      <c r="AW2588" s="17">
        <f t="shared" si="4049"/>
        <v>0</v>
      </c>
      <c r="AX2588" s="17">
        <f t="shared" si="4049"/>
        <v>0</v>
      </c>
      <c r="AY2588" s="17">
        <f t="shared" si="4049"/>
        <v>0</v>
      </c>
      <c r="AZ2588" s="17">
        <f t="shared" ref="AZ2588" si="4050">SUM(AZ2584)</f>
        <v>15000</v>
      </c>
      <c r="BA2588" s="17">
        <f t="shared" si="4049"/>
        <v>0</v>
      </c>
      <c r="BB2588" s="17">
        <f t="shared" si="4049"/>
        <v>0</v>
      </c>
      <c r="BC2588" s="17">
        <f t="shared" si="4049"/>
        <v>0</v>
      </c>
      <c r="BD2588" s="17">
        <f t="shared" si="4049"/>
        <v>5000</v>
      </c>
      <c r="BE2588" s="17">
        <f t="shared" si="4049"/>
        <v>0</v>
      </c>
      <c r="BF2588" s="17">
        <f t="shared" si="4049"/>
        <v>0</v>
      </c>
      <c r="BG2588" s="17">
        <f t="shared" si="4049"/>
        <v>5000</v>
      </c>
      <c r="BH2588" s="17">
        <f t="shared" si="4049"/>
        <v>0</v>
      </c>
      <c r="BI2588" s="17">
        <f t="shared" si="4049"/>
        <v>0</v>
      </c>
      <c r="BJ2588" s="17">
        <v>10000</v>
      </c>
      <c r="BK2588" s="17">
        <v>5000</v>
      </c>
    </row>
    <row r="2589" spans="1:63" x14ac:dyDescent="0.25">
      <c r="A2589" s="150"/>
      <c r="B2589" s="150"/>
      <c r="C2589" s="150"/>
      <c r="D2589" s="153"/>
      <c r="E2589" s="153"/>
      <c r="F2589" s="153"/>
      <c r="G2589" s="156"/>
      <c r="H2589" s="18" t="s">
        <v>57</v>
      </c>
      <c r="I2589" s="17">
        <f>SUM(I2588)</f>
        <v>1644281</v>
      </c>
      <c r="J2589" s="17">
        <f t="shared" ref="J2589:Y2589" si="4051">SUM(J2588)</f>
        <v>0</v>
      </c>
      <c r="K2589" s="17">
        <f t="shared" si="4051"/>
        <v>0</v>
      </c>
      <c r="L2589" s="17">
        <f t="shared" si="4051"/>
        <v>0</v>
      </c>
      <c r="M2589" s="17">
        <f t="shared" si="4051"/>
        <v>0</v>
      </c>
      <c r="N2589" s="17">
        <f t="shared" si="4051"/>
        <v>0</v>
      </c>
      <c r="O2589" s="17">
        <f t="shared" si="4051"/>
        <v>0</v>
      </c>
      <c r="P2589" s="17">
        <f t="shared" ref="P2589" si="4052">SUM(P2588)</f>
        <v>0</v>
      </c>
      <c r="Q2589" s="17">
        <f t="shared" si="4051"/>
        <v>0</v>
      </c>
      <c r="R2589" s="17">
        <f t="shared" si="4051"/>
        <v>0</v>
      </c>
      <c r="S2589" s="17">
        <f t="shared" si="4051"/>
        <v>0</v>
      </c>
      <c r="T2589" s="17">
        <f t="shared" si="4051"/>
        <v>0</v>
      </c>
      <c r="U2589" s="17">
        <f t="shared" si="4051"/>
        <v>0</v>
      </c>
      <c r="V2589" s="17">
        <f t="shared" si="4051"/>
        <v>0</v>
      </c>
      <c r="W2589" s="17">
        <f t="shared" si="4051"/>
        <v>0</v>
      </c>
      <c r="X2589" s="17">
        <f t="shared" si="4051"/>
        <v>0</v>
      </c>
      <c r="Y2589" s="17">
        <f t="shared" si="4051"/>
        <v>0</v>
      </c>
      <c r="Z2589" s="17">
        <v>0</v>
      </c>
      <c r="AA2589" s="17">
        <v>0</v>
      </c>
      <c r="AB2589" s="17">
        <f t="shared" ref="AB2589:AQ2589" si="4053">SUM(AB2588)</f>
        <v>0</v>
      </c>
      <c r="AC2589" s="17">
        <f t="shared" si="4053"/>
        <v>0</v>
      </c>
      <c r="AD2589" s="17">
        <f t="shared" si="4053"/>
        <v>0</v>
      </c>
      <c r="AE2589" s="17">
        <f t="shared" si="4053"/>
        <v>0</v>
      </c>
      <c r="AF2589" s="17">
        <f t="shared" si="4053"/>
        <v>0</v>
      </c>
      <c r="AG2589" s="17">
        <f t="shared" si="4053"/>
        <v>0</v>
      </c>
      <c r="AH2589" s="17">
        <f t="shared" ref="AH2589" si="4054">SUM(AH2588)</f>
        <v>0</v>
      </c>
      <c r="AI2589" s="17">
        <f t="shared" si="4053"/>
        <v>0</v>
      </c>
      <c r="AJ2589" s="17">
        <f t="shared" si="4053"/>
        <v>0</v>
      </c>
      <c r="AK2589" s="17">
        <f t="shared" si="4053"/>
        <v>0</v>
      </c>
      <c r="AL2589" s="17">
        <f t="shared" si="4053"/>
        <v>0</v>
      </c>
      <c r="AM2589" s="17">
        <f t="shared" si="4053"/>
        <v>0</v>
      </c>
      <c r="AN2589" s="17">
        <f t="shared" si="4053"/>
        <v>0</v>
      </c>
      <c r="AO2589" s="17">
        <f t="shared" si="4053"/>
        <v>0</v>
      </c>
      <c r="AP2589" s="17">
        <f t="shared" si="4053"/>
        <v>0</v>
      </c>
      <c r="AQ2589" s="17">
        <f t="shared" si="4053"/>
        <v>0</v>
      </c>
      <c r="AR2589" s="17">
        <v>0</v>
      </c>
      <c r="AS2589" s="17">
        <v>0</v>
      </c>
      <c r="AT2589" s="17">
        <f t="shared" ref="AT2589:BI2589" si="4055">SUM(AT2588)</f>
        <v>15000</v>
      </c>
      <c r="AU2589" s="17">
        <f t="shared" si="4055"/>
        <v>0</v>
      </c>
      <c r="AV2589" s="17">
        <f t="shared" si="4055"/>
        <v>0</v>
      </c>
      <c r="AW2589" s="17">
        <f t="shared" si="4055"/>
        <v>0</v>
      </c>
      <c r="AX2589" s="17">
        <f t="shared" si="4055"/>
        <v>0</v>
      </c>
      <c r="AY2589" s="17">
        <f t="shared" si="4055"/>
        <v>0</v>
      </c>
      <c r="AZ2589" s="17">
        <f t="shared" ref="AZ2589" si="4056">SUM(AZ2588)</f>
        <v>15000</v>
      </c>
      <c r="BA2589" s="17">
        <f t="shared" si="4055"/>
        <v>0</v>
      </c>
      <c r="BB2589" s="17">
        <f t="shared" si="4055"/>
        <v>0</v>
      </c>
      <c r="BC2589" s="17">
        <f t="shared" si="4055"/>
        <v>0</v>
      </c>
      <c r="BD2589" s="17">
        <f t="shared" si="4055"/>
        <v>5000</v>
      </c>
      <c r="BE2589" s="17">
        <f t="shared" si="4055"/>
        <v>0</v>
      </c>
      <c r="BF2589" s="17">
        <f t="shared" si="4055"/>
        <v>0</v>
      </c>
      <c r="BG2589" s="17">
        <f t="shared" si="4055"/>
        <v>5000</v>
      </c>
      <c r="BH2589" s="17">
        <f t="shared" si="4055"/>
        <v>0</v>
      </c>
      <c r="BI2589" s="17">
        <f t="shared" si="4055"/>
        <v>0</v>
      </c>
      <c r="BJ2589" s="17">
        <v>10000</v>
      </c>
      <c r="BK2589" s="17">
        <v>5000</v>
      </c>
    </row>
    <row r="2590" spans="1:63" x14ac:dyDescent="0.25">
      <c r="A2590" s="13" t="s">
        <v>0</v>
      </c>
      <c r="B2590" s="13" t="s">
        <v>0</v>
      </c>
      <c r="C2590" s="13" t="s">
        <v>0</v>
      </c>
      <c r="D2590" s="103" t="s">
        <v>0</v>
      </c>
      <c r="E2590" s="103" t="s">
        <v>0</v>
      </c>
      <c r="F2590" s="103" t="s">
        <v>0</v>
      </c>
      <c r="G2590" s="13" t="s">
        <v>0</v>
      </c>
      <c r="H2590" s="10" t="s">
        <v>820</v>
      </c>
      <c r="I2590" s="11">
        <f>SUM(I2584)</f>
        <v>1644281</v>
      </c>
      <c r="J2590" s="11">
        <f t="shared" ref="J2590:Y2590" si="4057">SUM(J2584)</f>
        <v>0</v>
      </c>
      <c r="K2590" s="11">
        <f t="shared" si="4057"/>
        <v>0</v>
      </c>
      <c r="L2590" s="11">
        <f t="shared" si="4057"/>
        <v>0</v>
      </c>
      <c r="M2590" s="11">
        <f t="shared" si="4057"/>
        <v>0</v>
      </c>
      <c r="N2590" s="11">
        <f t="shared" si="4057"/>
        <v>0</v>
      </c>
      <c r="O2590" s="11">
        <f t="shared" si="4057"/>
        <v>0</v>
      </c>
      <c r="P2590" s="11">
        <f t="shared" ref="P2590" si="4058">SUM(P2584)</f>
        <v>0</v>
      </c>
      <c r="Q2590" s="11">
        <f t="shared" si="4057"/>
        <v>0</v>
      </c>
      <c r="R2590" s="11">
        <f t="shared" si="4057"/>
        <v>0</v>
      </c>
      <c r="S2590" s="11">
        <f t="shared" si="4057"/>
        <v>0</v>
      </c>
      <c r="T2590" s="11">
        <f t="shared" si="4057"/>
        <v>0</v>
      </c>
      <c r="U2590" s="11">
        <f t="shared" si="4057"/>
        <v>0</v>
      </c>
      <c r="V2590" s="11">
        <f t="shared" si="4057"/>
        <v>0</v>
      </c>
      <c r="W2590" s="11">
        <f t="shared" si="4057"/>
        <v>0</v>
      </c>
      <c r="X2590" s="11">
        <f t="shared" si="4057"/>
        <v>0</v>
      </c>
      <c r="Y2590" s="11">
        <f t="shared" si="4057"/>
        <v>0</v>
      </c>
      <c r="Z2590" s="11">
        <v>0</v>
      </c>
      <c r="AA2590" s="11">
        <v>0</v>
      </c>
      <c r="AB2590" s="11">
        <f t="shared" ref="AB2590:AQ2590" si="4059">SUM(AB2584)</f>
        <v>0</v>
      </c>
      <c r="AC2590" s="11">
        <f t="shared" si="4059"/>
        <v>0</v>
      </c>
      <c r="AD2590" s="11">
        <f t="shared" si="4059"/>
        <v>0</v>
      </c>
      <c r="AE2590" s="11">
        <f t="shared" si="4059"/>
        <v>0</v>
      </c>
      <c r="AF2590" s="11">
        <f t="shared" si="4059"/>
        <v>0</v>
      </c>
      <c r="AG2590" s="11">
        <f t="shared" si="4059"/>
        <v>0</v>
      </c>
      <c r="AH2590" s="11">
        <f t="shared" ref="AH2590" si="4060">SUM(AH2584)</f>
        <v>0</v>
      </c>
      <c r="AI2590" s="11">
        <f t="shared" si="4059"/>
        <v>0</v>
      </c>
      <c r="AJ2590" s="11">
        <f t="shared" si="4059"/>
        <v>0</v>
      </c>
      <c r="AK2590" s="11">
        <f t="shared" si="4059"/>
        <v>0</v>
      </c>
      <c r="AL2590" s="11">
        <f t="shared" si="4059"/>
        <v>0</v>
      </c>
      <c r="AM2590" s="11">
        <f t="shared" si="4059"/>
        <v>0</v>
      </c>
      <c r="AN2590" s="11">
        <f t="shared" si="4059"/>
        <v>0</v>
      </c>
      <c r="AO2590" s="11">
        <f t="shared" si="4059"/>
        <v>0</v>
      </c>
      <c r="AP2590" s="11">
        <f t="shared" si="4059"/>
        <v>0</v>
      </c>
      <c r="AQ2590" s="11">
        <f t="shared" si="4059"/>
        <v>0</v>
      </c>
      <c r="AR2590" s="11">
        <v>0</v>
      </c>
      <c r="AS2590" s="11">
        <v>0</v>
      </c>
      <c r="AT2590" s="11">
        <f t="shared" ref="AT2590:BI2590" si="4061">SUM(AT2584)</f>
        <v>15000</v>
      </c>
      <c r="AU2590" s="11">
        <f t="shared" si="4061"/>
        <v>0</v>
      </c>
      <c r="AV2590" s="11">
        <f t="shared" si="4061"/>
        <v>0</v>
      </c>
      <c r="AW2590" s="11">
        <f t="shared" si="4061"/>
        <v>0</v>
      </c>
      <c r="AX2590" s="11">
        <f t="shared" si="4061"/>
        <v>0</v>
      </c>
      <c r="AY2590" s="11">
        <f t="shared" si="4061"/>
        <v>0</v>
      </c>
      <c r="AZ2590" s="11">
        <f t="shared" ref="AZ2590" si="4062">SUM(AZ2584)</f>
        <v>15000</v>
      </c>
      <c r="BA2590" s="11">
        <f t="shared" si="4061"/>
        <v>0</v>
      </c>
      <c r="BB2590" s="11">
        <f t="shared" si="4061"/>
        <v>0</v>
      </c>
      <c r="BC2590" s="11">
        <f t="shared" si="4061"/>
        <v>0</v>
      </c>
      <c r="BD2590" s="11">
        <f t="shared" si="4061"/>
        <v>5000</v>
      </c>
      <c r="BE2590" s="11">
        <f t="shared" si="4061"/>
        <v>0</v>
      </c>
      <c r="BF2590" s="11">
        <f t="shared" si="4061"/>
        <v>0</v>
      </c>
      <c r="BG2590" s="11">
        <f t="shared" si="4061"/>
        <v>5000</v>
      </c>
      <c r="BH2590" s="11">
        <f t="shared" si="4061"/>
        <v>0</v>
      </c>
      <c r="BI2590" s="11">
        <f t="shared" si="4061"/>
        <v>0</v>
      </c>
      <c r="BJ2590" s="11">
        <v>10000</v>
      </c>
      <c r="BK2590" s="11">
        <v>5000</v>
      </c>
    </row>
    <row r="2591" spans="1:63" x14ac:dyDescent="0.25">
      <c r="A2591" s="13" t="s">
        <v>0</v>
      </c>
      <c r="B2591" s="13" t="s">
        <v>0</v>
      </c>
      <c r="C2591" s="13" t="s">
        <v>0</v>
      </c>
      <c r="D2591" s="103" t="s">
        <v>0</v>
      </c>
      <c r="E2591" s="103" t="s">
        <v>0</v>
      </c>
      <c r="F2591" s="103" t="s">
        <v>0</v>
      </c>
      <c r="G2591" s="13" t="s">
        <v>0</v>
      </c>
      <c r="H2591" s="2" t="s">
        <v>55</v>
      </c>
      <c r="I2591" s="12">
        <f>SUM(I2585)</f>
        <v>39</v>
      </c>
      <c r="J2591" s="13" t="s">
        <v>0</v>
      </c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  <c r="W2591" s="13"/>
      <c r="X2591" s="13"/>
      <c r="Y2591" s="13"/>
      <c r="Z2591" s="13">
        <v>0</v>
      </c>
      <c r="AA2591" s="13"/>
      <c r="AB2591" s="13" t="s">
        <v>0</v>
      </c>
      <c r="AC2591" s="13"/>
      <c r="AD2591" s="13"/>
      <c r="AE2591" s="13"/>
      <c r="AF2591" s="13"/>
      <c r="AG2591" s="13"/>
      <c r="AH2591" s="13"/>
      <c r="AI2591" s="13"/>
      <c r="AJ2591" s="13"/>
      <c r="AK2591" s="13"/>
      <c r="AL2591" s="13"/>
      <c r="AM2591" s="13"/>
      <c r="AN2591" s="13"/>
      <c r="AO2591" s="13"/>
      <c r="AP2591" s="13"/>
      <c r="AQ2591" s="13"/>
      <c r="AR2591" s="13">
        <v>0</v>
      </c>
      <c r="AS2591" s="13"/>
      <c r="AT2591" s="13" t="s">
        <v>0</v>
      </c>
      <c r="AU2591" s="13"/>
      <c r="AV2591" s="13"/>
      <c r="AW2591" s="13"/>
      <c r="AX2591" s="13"/>
      <c r="AY2591" s="13"/>
      <c r="AZ2591" s="13"/>
      <c r="BA2591" s="13"/>
      <c r="BB2591" s="13"/>
      <c r="BC2591" s="13"/>
      <c r="BD2591" s="13"/>
      <c r="BE2591" s="13"/>
      <c r="BF2591" s="13"/>
      <c r="BG2591" s="13"/>
      <c r="BH2591" s="13"/>
      <c r="BI2591" s="13"/>
      <c r="BJ2591" s="13">
        <v>0</v>
      </c>
      <c r="BK2591" s="13"/>
    </row>
    <row r="2592" spans="1:63" ht="15.75" thickBot="1" x14ac:dyDescent="0.3">
      <c r="A2592" s="1" t="s">
        <v>720</v>
      </c>
      <c r="B2592" s="1" t="s">
        <v>821</v>
      </c>
      <c r="C2592" s="4" t="s">
        <v>0</v>
      </c>
      <c r="D2592" s="107" t="s">
        <v>0</v>
      </c>
      <c r="E2592" s="106" t="s">
        <v>0</v>
      </c>
      <c r="F2592" s="106" t="s">
        <v>0</v>
      </c>
      <c r="G2592" s="2" t="s">
        <v>0</v>
      </c>
      <c r="H2592" s="2" t="s">
        <v>0</v>
      </c>
      <c r="I2592" s="3" t="s">
        <v>0</v>
      </c>
      <c r="J2592" s="3" t="s">
        <v>0</v>
      </c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>
        <v>0</v>
      </c>
      <c r="AA2592" s="3">
        <v>0</v>
      </c>
      <c r="AB2592" s="3" t="s">
        <v>0</v>
      </c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>
        <v>0</v>
      </c>
      <c r="AS2592" s="3">
        <v>0</v>
      </c>
      <c r="AT2592" s="3" t="s">
        <v>0</v>
      </c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>
        <v>0</v>
      </c>
      <c r="BK2592" s="3">
        <v>0</v>
      </c>
    </row>
    <row r="2593" spans="1:63" ht="69.75" customHeight="1" thickBot="1" x14ac:dyDescent="0.3">
      <c r="A2593" s="5" t="s">
        <v>2</v>
      </c>
      <c r="B2593" s="5" t="s">
        <v>3</v>
      </c>
      <c r="C2593" s="5" t="s">
        <v>4</v>
      </c>
      <c r="D2593" s="108" t="s">
        <v>0</v>
      </c>
      <c r="E2593" s="116" t="s">
        <v>5</v>
      </c>
      <c r="F2593" s="116" t="s">
        <v>6</v>
      </c>
      <c r="G2593" s="5" t="s">
        <v>7</v>
      </c>
      <c r="H2593" s="5" t="s">
        <v>8</v>
      </c>
      <c r="I2593" s="5" t="s">
        <v>9</v>
      </c>
      <c r="J2593" s="94" t="s">
        <v>10</v>
      </c>
      <c r="K2593" s="94" t="s">
        <v>1602</v>
      </c>
      <c r="L2593" s="94" t="s">
        <v>1535</v>
      </c>
      <c r="M2593" s="94" t="s">
        <v>1591</v>
      </c>
      <c r="N2593" s="94" t="s">
        <v>1592</v>
      </c>
      <c r="O2593" s="94" t="s">
        <v>1593</v>
      </c>
      <c r="P2593" s="94" t="s">
        <v>1606</v>
      </c>
      <c r="Q2593" s="94" t="s">
        <v>1603</v>
      </c>
      <c r="R2593" s="94" t="s">
        <v>1594</v>
      </c>
      <c r="S2593" s="94" t="s">
        <v>1595</v>
      </c>
      <c r="T2593" s="94" t="s">
        <v>1596</v>
      </c>
      <c r="U2593" s="94" t="s">
        <v>1597</v>
      </c>
      <c r="V2593" s="94" t="s">
        <v>1598</v>
      </c>
      <c r="W2593" s="94" t="s">
        <v>1599</v>
      </c>
      <c r="X2593" s="94" t="s">
        <v>1604</v>
      </c>
      <c r="Y2593" s="94" t="s">
        <v>1605</v>
      </c>
      <c r="Z2593" s="94" t="s">
        <v>1600</v>
      </c>
      <c r="AA2593" s="94" t="s">
        <v>1601</v>
      </c>
      <c r="AB2593" s="95" t="s">
        <v>11</v>
      </c>
      <c r="AC2593" s="95" t="s">
        <v>1602</v>
      </c>
      <c r="AD2593" s="95" t="s">
        <v>1535</v>
      </c>
      <c r="AE2593" s="95" t="s">
        <v>1591</v>
      </c>
      <c r="AF2593" s="95" t="s">
        <v>1592</v>
      </c>
      <c r="AG2593" s="95" t="s">
        <v>1593</v>
      </c>
      <c r="AH2593" s="95" t="s">
        <v>1607</v>
      </c>
      <c r="AI2593" s="95" t="s">
        <v>1603</v>
      </c>
      <c r="AJ2593" s="95" t="s">
        <v>1594</v>
      </c>
      <c r="AK2593" s="95" t="s">
        <v>1595</v>
      </c>
      <c r="AL2593" s="95" t="s">
        <v>1596</v>
      </c>
      <c r="AM2593" s="95" t="s">
        <v>1597</v>
      </c>
      <c r="AN2593" s="95" t="s">
        <v>1598</v>
      </c>
      <c r="AO2593" s="95" t="s">
        <v>1599</v>
      </c>
      <c r="AP2593" s="95" t="s">
        <v>1604</v>
      </c>
      <c r="AQ2593" s="95" t="s">
        <v>1605</v>
      </c>
      <c r="AR2593" s="95" t="s">
        <v>1600</v>
      </c>
      <c r="AS2593" s="95" t="s">
        <v>1601</v>
      </c>
      <c r="AT2593" s="96" t="s">
        <v>12</v>
      </c>
      <c r="AU2593" s="96" t="s">
        <v>1602</v>
      </c>
      <c r="AV2593" s="96" t="s">
        <v>1535</v>
      </c>
      <c r="AW2593" s="96" t="s">
        <v>1591</v>
      </c>
      <c r="AX2593" s="96" t="s">
        <v>1592</v>
      </c>
      <c r="AY2593" s="96" t="s">
        <v>1593</v>
      </c>
      <c r="AZ2593" s="96" t="s">
        <v>1608</v>
      </c>
      <c r="BA2593" s="96" t="s">
        <v>1603</v>
      </c>
      <c r="BB2593" s="96" t="s">
        <v>1594</v>
      </c>
      <c r="BC2593" s="96" t="s">
        <v>1595</v>
      </c>
      <c r="BD2593" s="96" t="s">
        <v>1596</v>
      </c>
      <c r="BE2593" s="96" t="s">
        <v>1597</v>
      </c>
      <c r="BF2593" s="96" t="s">
        <v>1598</v>
      </c>
      <c r="BG2593" s="96" t="s">
        <v>1599</v>
      </c>
      <c r="BH2593" s="96" t="s">
        <v>1604</v>
      </c>
      <c r="BI2593" s="96" t="s">
        <v>1605</v>
      </c>
      <c r="BJ2593" s="96" t="s">
        <v>1600</v>
      </c>
      <c r="BK2593" s="96" t="s">
        <v>1601</v>
      </c>
    </row>
    <row r="2594" spans="1:63" x14ac:dyDescent="0.25">
      <c r="A2594" s="6" t="s">
        <v>0</v>
      </c>
      <c r="B2594" s="6" t="s">
        <v>0</v>
      </c>
      <c r="C2594" s="6" t="s">
        <v>0</v>
      </c>
      <c r="D2594" s="109" t="s">
        <v>0</v>
      </c>
      <c r="E2594" s="109" t="s">
        <v>0</v>
      </c>
      <c r="F2594" s="125" t="s">
        <v>0</v>
      </c>
      <c r="G2594" s="7" t="s">
        <v>0</v>
      </c>
      <c r="H2594" s="8" t="s">
        <v>0</v>
      </c>
      <c r="I2594" s="9" t="s">
        <v>13</v>
      </c>
      <c r="J2594" s="9">
        <v>1</v>
      </c>
      <c r="K2594" s="9">
        <v>2</v>
      </c>
      <c r="L2594" s="9">
        <v>3</v>
      </c>
      <c r="M2594" s="9">
        <v>4</v>
      </c>
      <c r="N2594" s="9">
        <v>5</v>
      </c>
      <c r="O2594" s="9">
        <v>6</v>
      </c>
      <c r="P2594" s="9">
        <v>7</v>
      </c>
      <c r="Q2594" s="9">
        <v>8</v>
      </c>
      <c r="R2594" s="9">
        <v>9</v>
      </c>
      <c r="S2594" s="9">
        <v>10</v>
      </c>
      <c r="T2594" s="9">
        <v>11</v>
      </c>
      <c r="U2594" s="9">
        <v>12</v>
      </c>
      <c r="V2594" s="9">
        <v>13</v>
      </c>
      <c r="W2594" s="9">
        <v>14</v>
      </c>
      <c r="X2594" s="9">
        <v>15</v>
      </c>
      <c r="Y2594" s="9">
        <v>16</v>
      </c>
      <c r="Z2594" s="9">
        <v>20</v>
      </c>
      <c r="AA2594" s="9">
        <v>21</v>
      </c>
      <c r="AB2594" s="9">
        <v>1</v>
      </c>
      <c r="AC2594" s="9">
        <v>2</v>
      </c>
      <c r="AD2594" s="9">
        <v>3</v>
      </c>
      <c r="AE2594" s="9">
        <v>4</v>
      </c>
      <c r="AF2594" s="9">
        <v>5</v>
      </c>
      <c r="AG2594" s="9">
        <v>6</v>
      </c>
      <c r="AH2594" s="9">
        <v>7</v>
      </c>
      <c r="AI2594" s="9">
        <v>8</v>
      </c>
      <c r="AJ2594" s="9">
        <v>9</v>
      </c>
      <c r="AK2594" s="9">
        <v>10</v>
      </c>
      <c r="AL2594" s="9">
        <v>11</v>
      </c>
      <c r="AM2594" s="9">
        <v>12</v>
      </c>
      <c r="AN2594" s="9">
        <v>13</v>
      </c>
      <c r="AO2594" s="9">
        <v>14</v>
      </c>
      <c r="AP2594" s="9">
        <v>15</v>
      </c>
      <c r="AQ2594" s="9">
        <v>16</v>
      </c>
      <c r="AR2594" s="9">
        <v>20</v>
      </c>
      <c r="AS2594" s="9">
        <v>21</v>
      </c>
      <c r="AT2594" s="9">
        <v>1</v>
      </c>
      <c r="AU2594" s="9">
        <v>2</v>
      </c>
      <c r="AV2594" s="9">
        <v>3</v>
      </c>
      <c r="AW2594" s="9">
        <v>4</v>
      </c>
      <c r="AX2594" s="9">
        <v>5</v>
      </c>
      <c r="AY2594" s="9">
        <v>6</v>
      </c>
      <c r="AZ2594" s="9">
        <v>7</v>
      </c>
      <c r="BA2594" s="9">
        <v>8</v>
      </c>
      <c r="BB2594" s="9">
        <v>9</v>
      </c>
      <c r="BC2594" s="9">
        <v>10</v>
      </c>
      <c r="BD2594" s="9">
        <v>11</v>
      </c>
      <c r="BE2594" s="9">
        <v>12</v>
      </c>
      <c r="BF2594" s="9">
        <v>13</v>
      </c>
      <c r="BG2594" s="9">
        <v>14</v>
      </c>
      <c r="BH2594" s="9">
        <v>15</v>
      </c>
      <c r="BI2594" s="9">
        <v>16</v>
      </c>
      <c r="BJ2594" s="9">
        <v>20</v>
      </c>
      <c r="BK2594" s="9">
        <v>21</v>
      </c>
    </row>
    <row r="2595" spans="1:63" ht="22.5" x14ac:dyDescent="0.25">
      <c r="A2595" s="1" t="s">
        <v>720</v>
      </c>
      <c r="B2595" s="1" t="s">
        <v>821</v>
      </c>
      <c r="C2595" s="4" t="s">
        <v>14</v>
      </c>
      <c r="D2595" s="107" t="s">
        <v>822</v>
      </c>
      <c r="E2595" s="106" t="s">
        <v>0</v>
      </c>
      <c r="F2595" s="106" t="s">
        <v>0</v>
      </c>
      <c r="G2595" s="2" t="s">
        <v>0</v>
      </c>
      <c r="H2595" s="2" t="s">
        <v>823</v>
      </c>
      <c r="I2595" s="3" t="s">
        <v>0</v>
      </c>
      <c r="J2595" s="3" t="s">
        <v>0</v>
      </c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>
        <v>0</v>
      </c>
      <c r="AA2595" s="3">
        <v>0</v>
      </c>
      <c r="AB2595" s="3" t="s">
        <v>0</v>
      </c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>
        <v>0</v>
      </c>
      <c r="AS2595" s="3">
        <v>0</v>
      </c>
      <c r="AT2595" s="3" t="s">
        <v>0</v>
      </c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>
        <v>0</v>
      </c>
      <c r="BK2595" s="3">
        <v>0</v>
      </c>
    </row>
    <row r="2596" spans="1:63" ht="33.75" x14ac:dyDescent="0.25">
      <c r="A2596" s="1" t="s">
        <v>0</v>
      </c>
      <c r="B2596" s="1" t="s">
        <v>0</v>
      </c>
      <c r="C2596" s="1" t="s">
        <v>0</v>
      </c>
      <c r="D2596" s="106" t="s">
        <v>0</v>
      </c>
      <c r="E2596" s="106" t="s">
        <v>0</v>
      </c>
      <c r="F2596" s="106" t="s">
        <v>0</v>
      </c>
      <c r="G2596" s="2" t="s">
        <v>0</v>
      </c>
      <c r="H2596" s="10" t="s">
        <v>15</v>
      </c>
      <c r="I2596" s="11">
        <f>SUM(I2597,I2605,I2607)</f>
        <v>2894705</v>
      </c>
      <c r="J2596" s="11">
        <f t="shared" ref="J2596:Y2596" si="4063">SUM(J2597,J2605,J2607)</f>
        <v>0</v>
      </c>
      <c r="K2596" s="11">
        <f t="shared" si="4063"/>
        <v>0</v>
      </c>
      <c r="L2596" s="11">
        <f t="shared" si="4063"/>
        <v>0</v>
      </c>
      <c r="M2596" s="11">
        <f t="shared" si="4063"/>
        <v>0</v>
      </c>
      <c r="N2596" s="11">
        <f t="shared" si="4063"/>
        <v>0</v>
      </c>
      <c r="O2596" s="11">
        <f t="shared" si="4063"/>
        <v>0</v>
      </c>
      <c r="P2596" s="11">
        <f t="shared" ref="P2596" si="4064">SUM(P2597,P2605,P2607)</f>
        <v>0</v>
      </c>
      <c r="Q2596" s="11">
        <f t="shared" si="4063"/>
        <v>0</v>
      </c>
      <c r="R2596" s="11">
        <f t="shared" si="4063"/>
        <v>0</v>
      </c>
      <c r="S2596" s="11">
        <f t="shared" si="4063"/>
        <v>0</v>
      </c>
      <c r="T2596" s="11">
        <f t="shared" si="4063"/>
        <v>0</v>
      </c>
      <c r="U2596" s="11">
        <f t="shared" si="4063"/>
        <v>0</v>
      </c>
      <c r="V2596" s="11">
        <f t="shared" si="4063"/>
        <v>0</v>
      </c>
      <c r="W2596" s="11">
        <f t="shared" si="4063"/>
        <v>0</v>
      </c>
      <c r="X2596" s="11">
        <f t="shared" si="4063"/>
        <v>0</v>
      </c>
      <c r="Y2596" s="11">
        <f t="shared" si="4063"/>
        <v>0</v>
      </c>
      <c r="Z2596" s="11">
        <v>0</v>
      </c>
      <c r="AA2596" s="11">
        <v>0</v>
      </c>
      <c r="AB2596" s="11">
        <f t="shared" ref="AB2596:AQ2596" si="4065">SUM(AB2597,AB2605,AB2607)</f>
        <v>0</v>
      </c>
      <c r="AC2596" s="11">
        <f t="shared" si="4065"/>
        <v>0</v>
      </c>
      <c r="AD2596" s="11">
        <f t="shared" si="4065"/>
        <v>0</v>
      </c>
      <c r="AE2596" s="11">
        <f t="shared" si="4065"/>
        <v>0</v>
      </c>
      <c r="AF2596" s="11">
        <f t="shared" si="4065"/>
        <v>0</v>
      </c>
      <c r="AG2596" s="11">
        <f t="shared" si="4065"/>
        <v>0</v>
      </c>
      <c r="AH2596" s="11">
        <f t="shared" ref="AH2596" si="4066">SUM(AH2597,AH2605,AH2607)</f>
        <v>0</v>
      </c>
      <c r="AI2596" s="11">
        <f t="shared" si="4065"/>
        <v>0</v>
      </c>
      <c r="AJ2596" s="11">
        <f t="shared" si="4065"/>
        <v>0</v>
      </c>
      <c r="AK2596" s="11">
        <f t="shared" si="4065"/>
        <v>0</v>
      </c>
      <c r="AL2596" s="11">
        <f t="shared" si="4065"/>
        <v>0</v>
      </c>
      <c r="AM2596" s="11">
        <f t="shared" si="4065"/>
        <v>0</v>
      </c>
      <c r="AN2596" s="11">
        <f t="shared" si="4065"/>
        <v>0</v>
      </c>
      <c r="AO2596" s="11">
        <f t="shared" si="4065"/>
        <v>0</v>
      </c>
      <c r="AP2596" s="11">
        <f t="shared" si="4065"/>
        <v>0</v>
      </c>
      <c r="AQ2596" s="11">
        <f t="shared" si="4065"/>
        <v>0</v>
      </c>
      <c r="AR2596" s="11">
        <v>0</v>
      </c>
      <c r="AS2596" s="11">
        <v>0</v>
      </c>
      <c r="AT2596" s="11">
        <f t="shared" ref="AT2596:BI2596" si="4067">SUM(AT2597,AT2605,AT2607)</f>
        <v>0</v>
      </c>
      <c r="AU2596" s="11">
        <f t="shared" si="4067"/>
        <v>0</v>
      </c>
      <c r="AV2596" s="11">
        <f t="shared" si="4067"/>
        <v>0</v>
      </c>
      <c r="AW2596" s="11">
        <f t="shared" si="4067"/>
        <v>0</v>
      </c>
      <c r="AX2596" s="11">
        <f t="shared" si="4067"/>
        <v>0</v>
      </c>
      <c r="AY2596" s="11">
        <f t="shared" si="4067"/>
        <v>0</v>
      </c>
      <c r="AZ2596" s="11">
        <f t="shared" ref="AZ2596" si="4068">SUM(AZ2597,AZ2605,AZ2607)</f>
        <v>0</v>
      </c>
      <c r="BA2596" s="11">
        <f t="shared" si="4067"/>
        <v>0</v>
      </c>
      <c r="BB2596" s="11">
        <f t="shared" si="4067"/>
        <v>0</v>
      </c>
      <c r="BC2596" s="11">
        <f t="shared" si="4067"/>
        <v>0</v>
      </c>
      <c r="BD2596" s="11">
        <f t="shared" si="4067"/>
        <v>0</v>
      </c>
      <c r="BE2596" s="11">
        <f t="shared" si="4067"/>
        <v>0</v>
      </c>
      <c r="BF2596" s="11">
        <f t="shared" si="4067"/>
        <v>0</v>
      </c>
      <c r="BG2596" s="11">
        <f t="shared" si="4067"/>
        <v>0</v>
      </c>
      <c r="BH2596" s="11">
        <f t="shared" si="4067"/>
        <v>0</v>
      </c>
      <c r="BI2596" s="11">
        <f t="shared" si="4067"/>
        <v>0</v>
      </c>
      <c r="BJ2596" s="11">
        <v>0</v>
      </c>
      <c r="BK2596" s="11">
        <v>0</v>
      </c>
    </row>
    <row r="2597" spans="1:63" x14ac:dyDescent="0.25">
      <c r="A2597" s="4" t="s">
        <v>720</v>
      </c>
      <c r="B2597" s="4" t="s">
        <v>821</v>
      </c>
      <c r="C2597" s="4" t="s">
        <v>14</v>
      </c>
      <c r="D2597" s="107" t="s">
        <v>822</v>
      </c>
      <c r="E2597" s="106" t="s">
        <v>16</v>
      </c>
      <c r="F2597" s="106" t="s">
        <v>0</v>
      </c>
      <c r="G2597" s="2" t="s">
        <v>0</v>
      </c>
      <c r="H2597" s="2" t="s">
        <v>17</v>
      </c>
      <c r="I2597" s="12">
        <f>SUM(I2598:I2599)</f>
        <v>2367699</v>
      </c>
      <c r="J2597" s="12">
        <f t="shared" ref="J2597:Y2597" si="4069">SUM(J2598:J2599)</f>
        <v>0</v>
      </c>
      <c r="K2597" s="12">
        <f t="shared" si="4069"/>
        <v>0</v>
      </c>
      <c r="L2597" s="12">
        <f t="shared" si="4069"/>
        <v>0</v>
      </c>
      <c r="M2597" s="12">
        <f t="shared" si="4069"/>
        <v>0</v>
      </c>
      <c r="N2597" s="12">
        <f t="shared" si="4069"/>
        <v>0</v>
      </c>
      <c r="O2597" s="12">
        <f t="shared" si="4069"/>
        <v>0</v>
      </c>
      <c r="P2597" s="12">
        <f t="shared" ref="P2597" si="4070">SUM(P2598:P2599)</f>
        <v>0</v>
      </c>
      <c r="Q2597" s="12">
        <f t="shared" si="4069"/>
        <v>0</v>
      </c>
      <c r="R2597" s="12">
        <f t="shared" si="4069"/>
        <v>0</v>
      </c>
      <c r="S2597" s="12">
        <f t="shared" si="4069"/>
        <v>0</v>
      </c>
      <c r="T2597" s="12">
        <f t="shared" si="4069"/>
        <v>0</v>
      </c>
      <c r="U2597" s="12">
        <f t="shared" si="4069"/>
        <v>0</v>
      </c>
      <c r="V2597" s="12">
        <f t="shared" si="4069"/>
        <v>0</v>
      </c>
      <c r="W2597" s="12">
        <f t="shared" si="4069"/>
        <v>0</v>
      </c>
      <c r="X2597" s="12">
        <f t="shared" si="4069"/>
        <v>0</v>
      </c>
      <c r="Y2597" s="12">
        <f t="shared" si="4069"/>
        <v>0</v>
      </c>
      <c r="Z2597" s="12">
        <v>0</v>
      </c>
      <c r="AA2597" s="12">
        <v>0</v>
      </c>
      <c r="AB2597" s="12">
        <f t="shared" ref="AB2597:AQ2597" si="4071">SUM(AB2598:AB2599)</f>
        <v>0</v>
      </c>
      <c r="AC2597" s="12">
        <f t="shared" si="4071"/>
        <v>0</v>
      </c>
      <c r="AD2597" s="12">
        <f t="shared" si="4071"/>
        <v>0</v>
      </c>
      <c r="AE2597" s="12">
        <f t="shared" si="4071"/>
        <v>0</v>
      </c>
      <c r="AF2597" s="12">
        <f t="shared" si="4071"/>
        <v>0</v>
      </c>
      <c r="AG2597" s="12">
        <f t="shared" si="4071"/>
        <v>0</v>
      </c>
      <c r="AH2597" s="12">
        <f t="shared" ref="AH2597" si="4072">SUM(AH2598:AH2599)</f>
        <v>0</v>
      </c>
      <c r="AI2597" s="12">
        <f t="shared" si="4071"/>
        <v>0</v>
      </c>
      <c r="AJ2597" s="12">
        <f t="shared" si="4071"/>
        <v>0</v>
      </c>
      <c r="AK2597" s="12">
        <f t="shared" si="4071"/>
        <v>0</v>
      </c>
      <c r="AL2597" s="12">
        <f t="shared" si="4071"/>
        <v>0</v>
      </c>
      <c r="AM2597" s="12">
        <f t="shared" si="4071"/>
        <v>0</v>
      </c>
      <c r="AN2597" s="12">
        <f t="shared" si="4071"/>
        <v>0</v>
      </c>
      <c r="AO2597" s="12">
        <f t="shared" si="4071"/>
        <v>0</v>
      </c>
      <c r="AP2597" s="12">
        <f t="shared" si="4071"/>
        <v>0</v>
      </c>
      <c r="AQ2597" s="12">
        <f t="shared" si="4071"/>
        <v>0</v>
      </c>
      <c r="AR2597" s="12">
        <v>0</v>
      </c>
      <c r="AS2597" s="12">
        <v>0</v>
      </c>
      <c r="AT2597" s="12">
        <f t="shared" ref="AT2597:BI2597" si="4073">SUM(AT2598:AT2599)</f>
        <v>0</v>
      </c>
      <c r="AU2597" s="12">
        <f t="shared" si="4073"/>
        <v>0</v>
      </c>
      <c r="AV2597" s="12">
        <f t="shared" si="4073"/>
        <v>0</v>
      </c>
      <c r="AW2597" s="12">
        <f t="shared" si="4073"/>
        <v>0</v>
      </c>
      <c r="AX2597" s="12">
        <f t="shared" si="4073"/>
        <v>0</v>
      </c>
      <c r="AY2597" s="12">
        <f t="shared" si="4073"/>
        <v>0</v>
      </c>
      <c r="AZ2597" s="12">
        <f t="shared" ref="AZ2597" si="4074">SUM(AZ2598:AZ2599)</f>
        <v>0</v>
      </c>
      <c r="BA2597" s="12">
        <f t="shared" si="4073"/>
        <v>0</v>
      </c>
      <c r="BB2597" s="12">
        <f t="shared" si="4073"/>
        <v>0</v>
      </c>
      <c r="BC2597" s="12">
        <f t="shared" si="4073"/>
        <v>0</v>
      </c>
      <c r="BD2597" s="12">
        <f t="shared" si="4073"/>
        <v>0</v>
      </c>
      <c r="BE2597" s="12">
        <f t="shared" si="4073"/>
        <v>0</v>
      </c>
      <c r="BF2597" s="12">
        <f t="shared" si="4073"/>
        <v>0</v>
      </c>
      <c r="BG2597" s="12">
        <f t="shared" si="4073"/>
        <v>0</v>
      </c>
      <c r="BH2597" s="12">
        <f t="shared" si="4073"/>
        <v>0</v>
      </c>
      <c r="BI2597" s="12">
        <f t="shared" si="4073"/>
        <v>0</v>
      </c>
      <c r="BJ2597" s="12">
        <v>0</v>
      </c>
      <c r="BK2597" s="12">
        <v>0</v>
      </c>
    </row>
    <row r="2598" spans="1:63" x14ac:dyDescent="0.25">
      <c r="A2598" s="4" t="s">
        <v>720</v>
      </c>
      <c r="B2598" s="4" t="s">
        <v>821</v>
      </c>
      <c r="C2598" s="4" t="s">
        <v>14</v>
      </c>
      <c r="D2598" s="107" t="s">
        <v>822</v>
      </c>
      <c r="E2598" s="117">
        <v>6111</v>
      </c>
      <c r="F2598" s="107"/>
      <c r="G2598" s="103" t="s">
        <v>1665</v>
      </c>
      <c r="H2598" s="13" t="s">
        <v>18</v>
      </c>
      <c r="I2598" s="14">
        <v>2024763</v>
      </c>
      <c r="J2598" s="14">
        <v>0</v>
      </c>
      <c r="K2598" s="14"/>
      <c r="L2598" s="14"/>
      <c r="M2598" s="14"/>
      <c r="N2598" s="14"/>
      <c r="O2598" s="14"/>
      <c r="P2598" s="14">
        <f t="shared" si="3991"/>
        <v>0</v>
      </c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v>0</v>
      </c>
      <c r="AA2598" s="14">
        <v>0</v>
      </c>
      <c r="AB2598" s="14">
        <v>0</v>
      </c>
      <c r="AC2598" s="14"/>
      <c r="AD2598" s="14"/>
      <c r="AE2598" s="14"/>
      <c r="AF2598" s="14"/>
      <c r="AG2598" s="14"/>
      <c r="AH2598" s="14">
        <f t="shared" si="3992"/>
        <v>0</v>
      </c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>
        <v>0</v>
      </c>
      <c r="AS2598" s="14">
        <v>0</v>
      </c>
      <c r="AT2598" s="14">
        <v>0</v>
      </c>
      <c r="AU2598" s="14"/>
      <c r="AV2598" s="14"/>
      <c r="AW2598" s="14"/>
      <c r="AX2598" s="14"/>
      <c r="AY2598" s="14"/>
      <c r="AZ2598" s="14">
        <f t="shared" si="3993"/>
        <v>0</v>
      </c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>
        <v>0</v>
      </c>
      <c r="BK2598" s="14">
        <v>0</v>
      </c>
    </row>
    <row r="2599" spans="1:63" x14ac:dyDescent="0.25">
      <c r="A2599" s="1" t="s">
        <v>720</v>
      </c>
      <c r="B2599" s="1" t="s">
        <v>821</v>
      </c>
      <c r="C2599" s="1" t="s">
        <v>14</v>
      </c>
      <c r="D2599" s="110" t="s">
        <v>822</v>
      </c>
      <c r="E2599" s="110" t="s">
        <v>20</v>
      </c>
      <c r="F2599" s="107" t="s">
        <v>0</v>
      </c>
      <c r="G2599" s="13" t="s">
        <v>0</v>
      </c>
      <c r="H2599" s="2" t="s">
        <v>21</v>
      </c>
      <c r="I2599" s="12">
        <f>SUM(I2600:I2604)</f>
        <v>342936</v>
      </c>
      <c r="J2599" s="12">
        <f t="shared" ref="J2599:Y2599" si="4075">SUM(J2600:J2604)</f>
        <v>0</v>
      </c>
      <c r="K2599" s="12">
        <f t="shared" si="4075"/>
        <v>0</v>
      </c>
      <c r="L2599" s="12">
        <f t="shared" si="4075"/>
        <v>0</v>
      </c>
      <c r="M2599" s="12">
        <f t="shared" si="4075"/>
        <v>0</v>
      </c>
      <c r="N2599" s="12">
        <f t="shared" si="4075"/>
        <v>0</v>
      </c>
      <c r="O2599" s="12">
        <f t="shared" si="4075"/>
        <v>0</v>
      </c>
      <c r="P2599" s="12">
        <f t="shared" si="4075"/>
        <v>0</v>
      </c>
      <c r="Q2599" s="12">
        <f t="shared" si="4075"/>
        <v>0</v>
      </c>
      <c r="R2599" s="12">
        <f t="shared" si="4075"/>
        <v>0</v>
      </c>
      <c r="S2599" s="12">
        <f t="shared" si="4075"/>
        <v>0</v>
      </c>
      <c r="T2599" s="12">
        <f t="shared" si="4075"/>
        <v>0</v>
      </c>
      <c r="U2599" s="12">
        <f t="shared" si="4075"/>
        <v>0</v>
      </c>
      <c r="V2599" s="12">
        <f t="shared" si="4075"/>
        <v>0</v>
      </c>
      <c r="W2599" s="12">
        <f t="shared" si="4075"/>
        <v>0</v>
      </c>
      <c r="X2599" s="12">
        <f t="shared" si="4075"/>
        <v>0</v>
      </c>
      <c r="Y2599" s="12">
        <f t="shared" si="4075"/>
        <v>0</v>
      </c>
      <c r="Z2599" s="12">
        <v>0</v>
      </c>
      <c r="AA2599" s="12">
        <v>0</v>
      </c>
      <c r="AB2599" s="12">
        <f t="shared" ref="AB2599:AQ2599" si="4076">SUM(AB2600:AB2604)</f>
        <v>0</v>
      </c>
      <c r="AC2599" s="12">
        <f t="shared" si="4076"/>
        <v>0</v>
      </c>
      <c r="AD2599" s="12">
        <f t="shared" si="4076"/>
        <v>0</v>
      </c>
      <c r="AE2599" s="12">
        <f t="shared" si="4076"/>
        <v>0</v>
      </c>
      <c r="AF2599" s="12">
        <f t="shared" si="4076"/>
        <v>0</v>
      </c>
      <c r="AG2599" s="12">
        <f t="shared" si="4076"/>
        <v>0</v>
      </c>
      <c r="AH2599" s="12">
        <f t="shared" si="4076"/>
        <v>0</v>
      </c>
      <c r="AI2599" s="12">
        <f t="shared" si="4076"/>
        <v>0</v>
      </c>
      <c r="AJ2599" s="12">
        <f t="shared" si="4076"/>
        <v>0</v>
      </c>
      <c r="AK2599" s="12">
        <f t="shared" si="4076"/>
        <v>0</v>
      </c>
      <c r="AL2599" s="12">
        <f t="shared" si="4076"/>
        <v>0</v>
      </c>
      <c r="AM2599" s="12">
        <f t="shared" si="4076"/>
        <v>0</v>
      </c>
      <c r="AN2599" s="12">
        <f t="shared" si="4076"/>
        <v>0</v>
      </c>
      <c r="AO2599" s="12">
        <f t="shared" si="4076"/>
        <v>0</v>
      </c>
      <c r="AP2599" s="12">
        <f t="shared" si="4076"/>
        <v>0</v>
      </c>
      <c r="AQ2599" s="12">
        <f t="shared" si="4076"/>
        <v>0</v>
      </c>
      <c r="AR2599" s="12">
        <v>0</v>
      </c>
      <c r="AS2599" s="12">
        <v>0</v>
      </c>
      <c r="AT2599" s="12">
        <f t="shared" ref="AT2599:BI2599" si="4077">SUM(AT2600:AT2604)</f>
        <v>0</v>
      </c>
      <c r="AU2599" s="12">
        <f t="shared" si="4077"/>
        <v>0</v>
      </c>
      <c r="AV2599" s="12">
        <f t="shared" si="4077"/>
        <v>0</v>
      </c>
      <c r="AW2599" s="12">
        <f t="shared" si="4077"/>
        <v>0</v>
      </c>
      <c r="AX2599" s="12">
        <f t="shared" si="4077"/>
        <v>0</v>
      </c>
      <c r="AY2599" s="12">
        <f t="shared" si="4077"/>
        <v>0</v>
      </c>
      <c r="AZ2599" s="12">
        <f t="shared" si="4077"/>
        <v>0</v>
      </c>
      <c r="BA2599" s="12">
        <f t="shared" si="4077"/>
        <v>0</v>
      </c>
      <c r="BB2599" s="12">
        <f t="shared" si="4077"/>
        <v>0</v>
      </c>
      <c r="BC2599" s="12">
        <f t="shared" si="4077"/>
        <v>0</v>
      </c>
      <c r="BD2599" s="12">
        <f t="shared" si="4077"/>
        <v>0</v>
      </c>
      <c r="BE2599" s="12">
        <f t="shared" si="4077"/>
        <v>0</v>
      </c>
      <c r="BF2599" s="12">
        <f t="shared" si="4077"/>
        <v>0</v>
      </c>
      <c r="BG2599" s="12">
        <f t="shared" si="4077"/>
        <v>0</v>
      </c>
      <c r="BH2599" s="12">
        <f t="shared" si="4077"/>
        <v>0</v>
      </c>
      <c r="BI2599" s="12">
        <f t="shared" si="4077"/>
        <v>0</v>
      </c>
      <c r="BJ2599" s="12">
        <v>0</v>
      </c>
      <c r="BK2599" s="12">
        <v>0</v>
      </c>
    </row>
    <row r="2600" spans="1:63" ht="22.5" x14ac:dyDescent="0.25">
      <c r="A2600" s="4" t="s">
        <v>720</v>
      </c>
      <c r="B2600" s="4" t="s">
        <v>821</v>
      </c>
      <c r="C2600" s="4" t="s">
        <v>14</v>
      </c>
      <c r="D2600" s="107" t="s">
        <v>822</v>
      </c>
      <c r="E2600" s="117">
        <v>6112</v>
      </c>
      <c r="F2600" s="107" t="s">
        <v>824</v>
      </c>
      <c r="G2600" s="103" t="s">
        <v>1665</v>
      </c>
      <c r="H2600" s="13" t="s">
        <v>59</v>
      </c>
      <c r="I2600" s="14">
        <v>94100</v>
      </c>
      <c r="J2600" s="14">
        <v>0</v>
      </c>
      <c r="K2600" s="14"/>
      <c r="L2600" s="14"/>
      <c r="M2600" s="14"/>
      <c r="N2600" s="14"/>
      <c r="O2600" s="14"/>
      <c r="P2600" s="14">
        <f t="shared" si="3991"/>
        <v>0</v>
      </c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v>0</v>
      </c>
      <c r="AA2600" s="14">
        <v>0</v>
      </c>
      <c r="AB2600" s="14">
        <v>0</v>
      </c>
      <c r="AC2600" s="14"/>
      <c r="AD2600" s="14"/>
      <c r="AE2600" s="14"/>
      <c r="AF2600" s="14"/>
      <c r="AG2600" s="14"/>
      <c r="AH2600" s="14">
        <f t="shared" si="3992"/>
        <v>0</v>
      </c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>
        <v>0</v>
      </c>
      <c r="AS2600" s="14">
        <v>0</v>
      </c>
      <c r="AT2600" s="14">
        <v>0</v>
      </c>
      <c r="AU2600" s="14"/>
      <c r="AV2600" s="14"/>
      <c r="AW2600" s="14"/>
      <c r="AX2600" s="14"/>
      <c r="AY2600" s="14"/>
      <c r="AZ2600" s="14">
        <f t="shared" si="3993"/>
        <v>0</v>
      </c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>
        <v>0</v>
      </c>
      <c r="BK2600" s="14">
        <v>0</v>
      </c>
    </row>
    <row r="2601" spans="1:63" x14ac:dyDescent="0.25">
      <c r="A2601" s="4" t="s">
        <v>720</v>
      </c>
      <c r="B2601" s="4" t="s">
        <v>821</v>
      </c>
      <c r="C2601" s="4" t="s">
        <v>14</v>
      </c>
      <c r="D2601" s="107" t="s">
        <v>822</v>
      </c>
      <c r="E2601" s="117">
        <v>6112</v>
      </c>
      <c r="F2601" s="107" t="s">
        <v>825</v>
      </c>
      <c r="G2601" s="103" t="s">
        <v>1665</v>
      </c>
      <c r="H2601" s="13" t="s">
        <v>24</v>
      </c>
      <c r="I2601" s="14">
        <v>208700</v>
      </c>
      <c r="J2601" s="14">
        <v>0</v>
      </c>
      <c r="K2601" s="14"/>
      <c r="L2601" s="14"/>
      <c r="M2601" s="14"/>
      <c r="N2601" s="14"/>
      <c r="O2601" s="14"/>
      <c r="P2601" s="14">
        <f t="shared" si="3991"/>
        <v>0</v>
      </c>
      <c r="Q2601" s="14"/>
      <c r="R2601" s="14"/>
      <c r="S2601" s="14"/>
      <c r="T2601" s="14"/>
      <c r="U2601" s="14"/>
      <c r="V2601" s="14"/>
      <c r="W2601" s="14"/>
      <c r="X2601" s="14"/>
      <c r="Y2601" s="14"/>
      <c r="Z2601" s="14">
        <v>0</v>
      </c>
      <c r="AA2601" s="14">
        <v>0</v>
      </c>
      <c r="AB2601" s="14">
        <v>0</v>
      </c>
      <c r="AC2601" s="14"/>
      <c r="AD2601" s="14"/>
      <c r="AE2601" s="14"/>
      <c r="AF2601" s="14"/>
      <c r="AG2601" s="14"/>
      <c r="AH2601" s="14">
        <f t="shared" si="3992"/>
        <v>0</v>
      </c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>
        <v>0</v>
      </c>
      <c r="AS2601" s="14">
        <v>0</v>
      </c>
      <c r="AT2601" s="14">
        <v>0</v>
      </c>
      <c r="AU2601" s="14"/>
      <c r="AV2601" s="14"/>
      <c r="AW2601" s="14"/>
      <c r="AX2601" s="14"/>
      <c r="AY2601" s="14"/>
      <c r="AZ2601" s="14">
        <f t="shared" si="3993"/>
        <v>0</v>
      </c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>
        <v>0</v>
      </c>
      <c r="BK2601" s="14">
        <v>0</v>
      </c>
    </row>
    <row r="2602" spans="1:63" x14ac:dyDescent="0.25">
      <c r="A2602" s="4" t="s">
        <v>720</v>
      </c>
      <c r="B2602" s="4" t="s">
        <v>821</v>
      </c>
      <c r="C2602" s="4" t="s">
        <v>14</v>
      </c>
      <c r="D2602" s="107" t="s">
        <v>822</v>
      </c>
      <c r="E2602" s="117">
        <v>6112</v>
      </c>
      <c r="F2602" s="107" t="s">
        <v>826</v>
      </c>
      <c r="G2602" s="103" t="s">
        <v>1665</v>
      </c>
      <c r="H2602" s="13" t="s">
        <v>25</v>
      </c>
      <c r="I2602" s="14">
        <v>30686</v>
      </c>
      <c r="J2602" s="14">
        <v>0</v>
      </c>
      <c r="K2602" s="14"/>
      <c r="L2602" s="14"/>
      <c r="M2602" s="14"/>
      <c r="N2602" s="14"/>
      <c r="O2602" s="14"/>
      <c r="P2602" s="14">
        <f t="shared" si="3991"/>
        <v>0</v>
      </c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v>0</v>
      </c>
      <c r="AA2602" s="14">
        <v>0</v>
      </c>
      <c r="AB2602" s="14">
        <v>0</v>
      </c>
      <c r="AC2602" s="14"/>
      <c r="AD2602" s="14"/>
      <c r="AE2602" s="14"/>
      <c r="AF2602" s="14"/>
      <c r="AG2602" s="14"/>
      <c r="AH2602" s="14">
        <f t="shared" si="3992"/>
        <v>0</v>
      </c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>
        <v>0</v>
      </c>
      <c r="AS2602" s="14">
        <v>0</v>
      </c>
      <c r="AT2602" s="14">
        <v>0</v>
      </c>
      <c r="AU2602" s="14"/>
      <c r="AV2602" s="14"/>
      <c r="AW2602" s="14"/>
      <c r="AX2602" s="14"/>
      <c r="AY2602" s="14"/>
      <c r="AZ2602" s="14">
        <f t="shared" si="3993"/>
        <v>0</v>
      </c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>
        <v>0</v>
      </c>
      <c r="BK2602" s="14">
        <v>0</v>
      </c>
    </row>
    <row r="2603" spans="1:63" x14ac:dyDescent="0.25">
      <c r="A2603" s="4" t="s">
        <v>720</v>
      </c>
      <c r="B2603" s="4" t="s">
        <v>821</v>
      </c>
      <c r="C2603" s="4" t="s">
        <v>14</v>
      </c>
      <c r="D2603" s="107" t="s">
        <v>822</v>
      </c>
      <c r="E2603" s="117">
        <v>6112</v>
      </c>
      <c r="F2603" s="107" t="s">
        <v>827</v>
      </c>
      <c r="G2603" s="103" t="s">
        <v>1665</v>
      </c>
      <c r="H2603" s="13" t="s">
        <v>23</v>
      </c>
      <c r="I2603" s="14">
        <v>0</v>
      </c>
      <c r="J2603" s="14">
        <v>0</v>
      </c>
      <c r="K2603" s="14"/>
      <c r="L2603" s="14"/>
      <c r="M2603" s="14"/>
      <c r="N2603" s="14"/>
      <c r="O2603" s="14"/>
      <c r="P2603" s="14">
        <f t="shared" si="3991"/>
        <v>0</v>
      </c>
      <c r="Q2603" s="14"/>
      <c r="R2603" s="14"/>
      <c r="S2603" s="14"/>
      <c r="T2603" s="14"/>
      <c r="U2603" s="14"/>
      <c r="V2603" s="14"/>
      <c r="W2603" s="14"/>
      <c r="X2603" s="14"/>
      <c r="Y2603" s="14"/>
      <c r="Z2603" s="14">
        <v>0</v>
      </c>
      <c r="AA2603" s="14">
        <v>0</v>
      </c>
      <c r="AB2603" s="14">
        <v>0</v>
      </c>
      <c r="AC2603" s="14"/>
      <c r="AD2603" s="14"/>
      <c r="AE2603" s="14"/>
      <c r="AF2603" s="14"/>
      <c r="AG2603" s="14"/>
      <c r="AH2603" s="14">
        <f t="shared" si="3992"/>
        <v>0</v>
      </c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>
        <v>0</v>
      </c>
      <c r="AS2603" s="14">
        <v>0</v>
      </c>
      <c r="AT2603" s="14">
        <v>0</v>
      </c>
      <c r="AU2603" s="14"/>
      <c r="AV2603" s="14"/>
      <c r="AW2603" s="14"/>
      <c r="AX2603" s="14"/>
      <c r="AY2603" s="14"/>
      <c r="AZ2603" s="14">
        <f t="shared" si="3993"/>
        <v>0</v>
      </c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>
        <v>0</v>
      </c>
      <c r="BK2603" s="14">
        <v>0</v>
      </c>
    </row>
    <row r="2604" spans="1:63" x14ac:dyDescent="0.25">
      <c r="A2604" s="4" t="s">
        <v>720</v>
      </c>
      <c r="B2604" s="4" t="s">
        <v>821</v>
      </c>
      <c r="C2604" s="4" t="s">
        <v>14</v>
      </c>
      <c r="D2604" s="107" t="s">
        <v>822</v>
      </c>
      <c r="E2604" s="117">
        <v>6112</v>
      </c>
      <c r="F2604" s="107" t="s">
        <v>828</v>
      </c>
      <c r="G2604" s="103" t="s">
        <v>1665</v>
      </c>
      <c r="H2604" s="13" t="s">
        <v>26</v>
      </c>
      <c r="I2604" s="14">
        <v>9450</v>
      </c>
      <c r="J2604" s="14">
        <v>0</v>
      </c>
      <c r="K2604" s="14"/>
      <c r="L2604" s="14"/>
      <c r="M2604" s="14"/>
      <c r="N2604" s="14"/>
      <c r="O2604" s="14"/>
      <c r="P2604" s="14">
        <f t="shared" ref="P2604:P2667" si="4078">J2604+K2604+L2604+M2604+N2604+O2604</f>
        <v>0</v>
      </c>
      <c r="Q2604" s="14"/>
      <c r="R2604" s="14"/>
      <c r="S2604" s="14"/>
      <c r="T2604" s="14"/>
      <c r="U2604" s="14"/>
      <c r="V2604" s="14"/>
      <c r="W2604" s="14"/>
      <c r="X2604" s="14"/>
      <c r="Y2604" s="14"/>
      <c r="Z2604" s="14">
        <v>0</v>
      </c>
      <c r="AA2604" s="14">
        <v>0</v>
      </c>
      <c r="AB2604" s="14">
        <v>0</v>
      </c>
      <c r="AC2604" s="14"/>
      <c r="AD2604" s="14"/>
      <c r="AE2604" s="14"/>
      <c r="AF2604" s="14"/>
      <c r="AG2604" s="14"/>
      <c r="AH2604" s="14">
        <f t="shared" ref="AH2604:AH2667" si="4079">AB2604+AC2604+AD2604+AE2604+AF2604+AG2604</f>
        <v>0</v>
      </c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>
        <v>0</v>
      </c>
      <c r="AS2604" s="14">
        <v>0</v>
      </c>
      <c r="AT2604" s="14">
        <v>0</v>
      </c>
      <c r="AU2604" s="14"/>
      <c r="AV2604" s="14"/>
      <c r="AW2604" s="14"/>
      <c r="AX2604" s="14"/>
      <c r="AY2604" s="14"/>
      <c r="AZ2604" s="14">
        <f t="shared" ref="AZ2604:AZ2667" si="4080">AT2604+AU2604+AV2604+AW2604+AX2604+AY2604</f>
        <v>0</v>
      </c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>
        <v>0</v>
      </c>
      <c r="BK2604" s="14">
        <v>0</v>
      </c>
    </row>
    <row r="2605" spans="1:63" ht="22.5" x14ac:dyDescent="0.25">
      <c r="A2605" s="4" t="s">
        <v>720</v>
      </c>
      <c r="B2605" s="4" t="s">
        <v>821</v>
      </c>
      <c r="C2605" s="4" t="s">
        <v>14</v>
      </c>
      <c r="D2605" s="107" t="s">
        <v>822</v>
      </c>
      <c r="E2605" s="106" t="s">
        <v>27</v>
      </c>
      <c r="F2605" s="106" t="s">
        <v>0</v>
      </c>
      <c r="G2605" s="2" t="s">
        <v>0</v>
      </c>
      <c r="H2605" s="2" t="s">
        <v>28</v>
      </c>
      <c r="I2605" s="12">
        <f>SUM(I2606)</f>
        <v>212600</v>
      </c>
      <c r="J2605" s="12">
        <f t="shared" ref="J2605:Y2605" si="4081">SUM(J2606)</f>
        <v>0</v>
      </c>
      <c r="K2605" s="12">
        <f t="shared" si="4081"/>
        <v>0</v>
      </c>
      <c r="L2605" s="12">
        <f t="shared" si="4081"/>
        <v>0</v>
      </c>
      <c r="M2605" s="12">
        <f t="shared" si="4081"/>
        <v>0</v>
      </c>
      <c r="N2605" s="12">
        <f t="shared" si="4081"/>
        <v>0</v>
      </c>
      <c r="O2605" s="12">
        <f t="shared" si="4081"/>
        <v>0</v>
      </c>
      <c r="P2605" s="12">
        <f t="shared" si="4081"/>
        <v>0</v>
      </c>
      <c r="Q2605" s="12">
        <f t="shared" si="4081"/>
        <v>0</v>
      </c>
      <c r="R2605" s="12">
        <f t="shared" si="4081"/>
        <v>0</v>
      </c>
      <c r="S2605" s="12">
        <f t="shared" si="4081"/>
        <v>0</v>
      </c>
      <c r="T2605" s="12">
        <f t="shared" si="4081"/>
        <v>0</v>
      </c>
      <c r="U2605" s="12">
        <f t="shared" si="4081"/>
        <v>0</v>
      </c>
      <c r="V2605" s="12">
        <f t="shared" si="4081"/>
        <v>0</v>
      </c>
      <c r="W2605" s="12">
        <f t="shared" si="4081"/>
        <v>0</v>
      </c>
      <c r="X2605" s="12">
        <f t="shared" si="4081"/>
        <v>0</v>
      </c>
      <c r="Y2605" s="12">
        <f t="shared" si="4081"/>
        <v>0</v>
      </c>
      <c r="Z2605" s="12">
        <v>0</v>
      </c>
      <c r="AA2605" s="12">
        <v>0</v>
      </c>
      <c r="AB2605" s="12">
        <f t="shared" ref="AB2605:AQ2605" si="4082">SUM(AB2606)</f>
        <v>0</v>
      </c>
      <c r="AC2605" s="12">
        <f t="shared" si="4082"/>
        <v>0</v>
      </c>
      <c r="AD2605" s="12">
        <f t="shared" si="4082"/>
        <v>0</v>
      </c>
      <c r="AE2605" s="12">
        <f t="shared" si="4082"/>
        <v>0</v>
      </c>
      <c r="AF2605" s="12">
        <f t="shared" si="4082"/>
        <v>0</v>
      </c>
      <c r="AG2605" s="12">
        <f t="shared" si="4082"/>
        <v>0</v>
      </c>
      <c r="AH2605" s="12">
        <f t="shared" si="4082"/>
        <v>0</v>
      </c>
      <c r="AI2605" s="12">
        <f t="shared" si="4082"/>
        <v>0</v>
      </c>
      <c r="AJ2605" s="12">
        <f t="shared" si="4082"/>
        <v>0</v>
      </c>
      <c r="AK2605" s="12">
        <f t="shared" si="4082"/>
        <v>0</v>
      </c>
      <c r="AL2605" s="12">
        <f t="shared" si="4082"/>
        <v>0</v>
      </c>
      <c r="AM2605" s="12">
        <f t="shared" si="4082"/>
        <v>0</v>
      </c>
      <c r="AN2605" s="12">
        <f t="shared" si="4082"/>
        <v>0</v>
      </c>
      <c r="AO2605" s="12">
        <f t="shared" si="4082"/>
        <v>0</v>
      </c>
      <c r="AP2605" s="12">
        <f t="shared" si="4082"/>
        <v>0</v>
      </c>
      <c r="AQ2605" s="12">
        <f t="shared" si="4082"/>
        <v>0</v>
      </c>
      <c r="AR2605" s="12">
        <v>0</v>
      </c>
      <c r="AS2605" s="12">
        <v>0</v>
      </c>
      <c r="AT2605" s="12">
        <f t="shared" ref="AT2605:BI2605" si="4083">SUM(AT2606)</f>
        <v>0</v>
      </c>
      <c r="AU2605" s="12">
        <f t="shared" si="4083"/>
        <v>0</v>
      </c>
      <c r="AV2605" s="12">
        <f t="shared" si="4083"/>
        <v>0</v>
      </c>
      <c r="AW2605" s="12">
        <f t="shared" si="4083"/>
        <v>0</v>
      </c>
      <c r="AX2605" s="12">
        <f t="shared" si="4083"/>
        <v>0</v>
      </c>
      <c r="AY2605" s="12">
        <f t="shared" si="4083"/>
        <v>0</v>
      </c>
      <c r="AZ2605" s="12">
        <f t="shared" si="4083"/>
        <v>0</v>
      </c>
      <c r="BA2605" s="12">
        <f t="shared" si="4083"/>
        <v>0</v>
      </c>
      <c r="BB2605" s="12">
        <f t="shared" si="4083"/>
        <v>0</v>
      </c>
      <c r="BC2605" s="12">
        <f t="shared" si="4083"/>
        <v>0</v>
      </c>
      <c r="BD2605" s="12">
        <f t="shared" si="4083"/>
        <v>0</v>
      </c>
      <c r="BE2605" s="12">
        <f t="shared" si="4083"/>
        <v>0</v>
      </c>
      <c r="BF2605" s="12">
        <f t="shared" si="4083"/>
        <v>0</v>
      </c>
      <c r="BG2605" s="12">
        <f t="shared" si="4083"/>
        <v>0</v>
      </c>
      <c r="BH2605" s="12">
        <f t="shared" si="4083"/>
        <v>0</v>
      </c>
      <c r="BI2605" s="12">
        <f t="shared" si="4083"/>
        <v>0</v>
      </c>
      <c r="BJ2605" s="12">
        <v>0</v>
      </c>
      <c r="BK2605" s="12">
        <v>0</v>
      </c>
    </row>
    <row r="2606" spans="1:63" x14ac:dyDescent="0.25">
      <c r="A2606" s="4" t="s">
        <v>720</v>
      </c>
      <c r="B2606" s="4" t="s">
        <v>821</v>
      </c>
      <c r="C2606" s="4" t="s">
        <v>14</v>
      </c>
      <c r="D2606" s="107" t="s">
        <v>822</v>
      </c>
      <c r="E2606" s="117">
        <v>6121</v>
      </c>
      <c r="F2606" s="107"/>
      <c r="G2606" s="103" t="s">
        <v>1665</v>
      </c>
      <c r="H2606" s="13" t="s">
        <v>29</v>
      </c>
      <c r="I2606" s="14">
        <v>212600</v>
      </c>
      <c r="J2606" s="14">
        <v>0</v>
      </c>
      <c r="K2606" s="14"/>
      <c r="L2606" s="14"/>
      <c r="M2606" s="14"/>
      <c r="N2606" s="14"/>
      <c r="O2606" s="14"/>
      <c r="P2606" s="14">
        <f t="shared" si="4078"/>
        <v>0</v>
      </c>
      <c r="Q2606" s="14"/>
      <c r="R2606" s="14"/>
      <c r="S2606" s="14"/>
      <c r="T2606" s="14"/>
      <c r="U2606" s="14"/>
      <c r="V2606" s="14"/>
      <c r="W2606" s="14"/>
      <c r="X2606" s="14"/>
      <c r="Y2606" s="14"/>
      <c r="Z2606" s="14">
        <v>0</v>
      </c>
      <c r="AA2606" s="14">
        <v>0</v>
      </c>
      <c r="AB2606" s="14">
        <v>0</v>
      </c>
      <c r="AC2606" s="14"/>
      <c r="AD2606" s="14"/>
      <c r="AE2606" s="14"/>
      <c r="AF2606" s="14"/>
      <c r="AG2606" s="14"/>
      <c r="AH2606" s="14">
        <f t="shared" si="4079"/>
        <v>0</v>
      </c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>
        <v>0</v>
      </c>
      <c r="AS2606" s="14">
        <v>0</v>
      </c>
      <c r="AT2606" s="14">
        <v>0</v>
      </c>
      <c r="AU2606" s="14"/>
      <c r="AV2606" s="14"/>
      <c r="AW2606" s="14"/>
      <c r="AX2606" s="14"/>
      <c r="AY2606" s="14"/>
      <c r="AZ2606" s="14">
        <f t="shared" si="4080"/>
        <v>0</v>
      </c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>
        <v>0</v>
      </c>
      <c r="BK2606" s="14">
        <v>0</v>
      </c>
    </row>
    <row r="2607" spans="1:63" ht="22.5" x14ac:dyDescent="0.25">
      <c r="A2607" s="4" t="s">
        <v>720</v>
      </c>
      <c r="B2607" s="4" t="s">
        <v>821</v>
      </c>
      <c r="C2607" s="4" t="s">
        <v>14</v>
      </c>
      <c r="D2607" s="107" t="s">
        <v>822</v>
      </c>
      <c r="E2607" s="106" t="s">
        <v>31</v>
      </c>
      <c r="F2607" s="106" t="s">
        <v>0</v>
      </c>
      <c r="G2607" s="2" t="s">
        <v>0</v>
      </c>
      <c r="H2607" s="2" t="s">
        <v>32</v>
      </c>
      <c r="I2607" s="12">
        <f>SUM(I2608:I2616)</f>
        <v>314406</v>
      </c>
      <c r="J2607" s="12">
        <f t="shared" ref="J2607:Y2607" si="4084">SUM(J2608:J2616)</f>
        <v>0</v>
      </c>
      <c r="K2607" s="12">
        <f t="shared" si="4084"/>
        <v>0</v>
      </c>
      <c r="L2607" s="12">
        <f t="shared" si="4084"/>
        <v>0</v>
      </c>
      <c r="M2607" s="12">
        <f t="shared" si="4084"/>
        <v>0</v>
      </c>
      <c r="N2607" s="12">
        <f t="shared" si="4084"/>
        <v>0</v>
      </c>
      <c r="O2607" s="12">
        <f t="shared" si="4084"/>
        <v>0</v>
      </c>
      <c r="P2607" s="12">
        <f t="shared" si="4084"/>
        <v>0</v>
      </c>
      <c r="Q2607" s="12">
        <f t="shared" si="4084"/>
        <v>0</v>
      </c>
      <c r="R2607" s="12">
        <f t="shared" si="4084"/>
        <v>0</v>
      </c>
      <c r="S2607" s="12">
        <f t="shared" si="4084"/>
        <v>0</v>
      </c>
      <c r="T2607" s="12">
        <f t="shared" si="4084"/>
        <v>0</v>
      </c>
      <c r="U2607" s="12">
        <f t="shared" si="4084"/>
        <v>0</v>
      </c>
      <c r="V2607" s="12">
        <f t="shared" si="4084"/>
        <v>0</v>
      </c>
      <c r="W2607" s="12">
        <f t="shared" si="4084"/>
        <v>0</v>
      </c>
      <c r="X2607" s="12">
        <f t="shared" si="4084"/>
        <v>0</v>
      </c>
      <c r="Y2607" s="12">
        <f t="shared" si="4084"/>
        <v>0</v>
      </c>
      <c r="Z2607" s="12">
        <v>0</v>
      </c>
      <c r="AA2607" s="12">
        <v>0</v>
      </c>
      <c r="AB2607" s="12">
        <f t="shared" ref="AB2607:AQ2607" si="4085">SUM(AB2608:AB2616)</f>
        <v>0</v>
      </c>
      <c r="AC2607" s="12">
        <f t="shared" si="4085"/>
        <v>0</v>
      </c>
      <c r="AD2607" s="12">
        <f t="shared" si="4085"/>
        <v>0</v>
      </c>
      <c r="AE2607" s="12">
        <f t="shared" si="4085"/>
        <v>0</v>
      </c>
      <c r="AF2607" s="12">
        <f t="shared" si="4085"/>
        <v>0</v>
      </c>
      <c r="AG2607" s="12">
        <f t="shared" si="4085"/>
        <v>0</v>
      </c>
      <c r="AH2607" s="12">
        <f t="shared" si="4085"/>
        <v>0</v>
      </c>
      <c r="AI2607" s="12">
        <f t="shared" si="4085"/>
        <v>0</v>
      </c>
      <c r="AJ2607" s="12">
        <f t="shared" si="4085"/>
        <v>0</v>
      </c>
      <c r="AK2607" s="12">
        <f t="shared" si="4085"/>
        <v>0</v>
      </c>
      <c r="AL2607" s="12">
        <f t="shared" si="4085"/>
        <v>0</v>
      </c>
      <c r="AM2607" s="12">
        <f t="shared" si="4085"/>
        <v>0</v>
      </c>
      <c r="AN2607" s="12">
        <f t="shared" si="4085"/>
        <v>0</v>
      </c>
      <c r="AO2607" s="12">
        <f t="shared" si="4085"/>
        <v>0</v>
      </c>
      <c r="AP2607" s="12">
        <f t="shared" si="4085"/>
        <v>0</v>
      </c>
      <c r="AQ2607" s="12">
        <f t="shared" si="4085"/>
        <v>0</v>
      </c>
      <c r="AR2607" s="12">
        <v>0</v>
      </c>
      <c r="AS2607" s="12">
        <v>0</v>
      </c>
      <c r="AT2607" s="12">
        <f t="shared" ref="AT2607:BI2607" si="4086">SUM(AT2608:AT2616)</f>
        <v>0</v>
      </c>
      <c r="AU2607" s="12">
        <f t="shared" si="4086"/>
        <v>0</v>
      </c>
      <c r="AV2607" s="12">
        <f t="shared" si="4086"/>
        <v>0</v>
      </c>
      <c r="AW2607" s="12">
        <f t="shared" si="4086"/>
        <v>0</v>
      </c>
      <c r="AX2607" s="12">
        <f t="shared" si="4086"/>
        <v>0</v>
      </c>
      <c r="AY2607" s="12">
        <f t="shared" si="4086"/>
        <v>0</v>
      </c>
      <c r="AZ2607" s="12">
        <f t="shared" si="4086"/>
        <v>0</v>
      </c>
      <c r="BA2607" s="12">
        <f t="shared" si="4086"/>
        <v>0</v>
      </c>
      <c r="BB2607" s="12">
        <f t="shared" si="4086"/>
        <v>0</v>
      </c>
      <c r="BC2607" s="12">
        <f t="shared" si="4086"/>
        <v>0</v>
      </c>
      <c r="BD2607" s="12">
        <f t="shared" si="4086"/>
        <v>0</v>
      </c>
      <c r="BE2607" s="12">
        <f t="shared" si="4086"/>
        <v>0</v>
      </c>
      <c r="BF2607" s="12">
        <f t="shared" si="4086"/>
        <v>0</v>
      </c>
      <c r="BG2607" s="12">
        <f t="shared" si="4086"/>
        <v>0</v>
      </c>
      <c r="BH2607" s="12">
        <f t="shared" si="4086"/>
        <v>0</v>
      </c>
      <c r="BI2607" s="12">
        <f t="shared" si="4086"/>
        <v>0</v>
      </c>
      <c r="BJ2607" s="12">
        <v>0</v>
      </c>
      <c r="BK2607" s="12">
        <v>0</v>
      </c>
    </row>
    <row r="2608" spans="1:63" x14ac:dyDescent="0.25">
      <c r="A2608" s="4" t="s">
        <v>720</v>
      </c>
      <c r="B2608" s="4" t="s">
        <v>821</v>
      </c>
      <c r="C2608" s="4" t="s">
        <v>14</v>
      </c>
      <c r="D2608" s="107" t="s">
        <v>822</v>
      </c>
      <c r="E2608" s="117">
        <v>6131</v>
      </c>
      <c r="F2608" s="107"/>
      <c r="G2608" s="103" t="s">
        <v>1665</v>
      </c>
      <c r="H2608" s="13" t="s">
        <v>34</v>
      </c>
      <c r="I2608" s="14">
        <v>500</v>
      </c>
      <c r="J2608" s="14">
        <v>0</v>
      </c>
      <c r="K2608" s="14"/>
      <c r="L2608" s="14"/>
      <c r="M2608" s="14"/>
      <c r="N2608" s="14"/>
      <c r="O2608" s="14"/>
      <c r="P2608" s="14">
        <f t="shared" si="4078"/>
        <v>0</v>
      </c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v>0</v>
      </c>
      <c r="AA2608" s="14">
        <v>0</v>
      </c>
      <c r="AB2608" s="14">
        <v>0</v>
      </c>
      <c r="AC2608" s="14"/>
      <c r="AD2608" s="14"/>
      <c r="AE2608" s="14"/>
      <c r="AF2608" s="14"/>
      <c r="AG2608" s="14"/>
      <c r="AH2608" s="14">
        <f t="shared" si="4079"/>
        <v>0</v>
      </c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>
        <v>0</v>
      </c>
      <c r="AS2608" s="14">
        <v>0</v>
      </c>
      <c r="AT2608" s="14">
        <v>0</v>
      </c>
      <c r="AU2608" s="14"/>
      <c r="AV2608" s="14"/>
      <c r="AW2608" s="14"/>
      <c r="AX2608" s="14"/>
      <c r="AY2608" s="14"/>
      <c r="AZ2608" s="14">
        <f t="shared" si="4080"/>
        <v>0</v>
      </c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>
        <v>0</v>
      </c>
      <c r="BK2608" s="14">
        <v>0</v>
      </c>
    </row>
    <row r="2609" spans="1:63" x14ac:dyDescent="0.25">
      <c r="A2609" s="4" t="s">
        <v>720</v>
      </c>
      <c r="B2609" s="4" t="s">
        <v>821</v>
      </c>
      <c r="C2609" s="4" t="s">
        <v>14</v>
      </c>
      <c r="D2609" s="107" t="s">
        <v>822</v>
      </c>
      <c r="E2609" s="117">
        <v>6132</v>
      </c>
      <c r="F2609" s="107"/>
      <c r="G2609" s="103" t="s">
        <v>1665</v>
      </c>
      <c r="H2609" s="13" t="s">
        <v>74</v>
      </c>
      <c r="I2609" s="14">
        <v>67600</v>
      </c>
      <c r="J2609" s="14">
        <v>0</v>
      </c>
      <c r="K2609" s="14"/>
      <c r="L2609" s="14"/>
      <c r="M2609" s="14"/>
      <c r="N2609" s="14"/>
      <c r="O2609" s="14"/>
      <c r="P2609" s="14">
        <f t="shared" si="4078"/>
        <v>0</v>
      </c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v>0</v>
      </c>
      <c r="AA2609" s="14">
        <v>0</v>
      </c>
      <c r="AB2609" s="14">
        <v>0</v>
      </c>
      <c r="AC2609" s="14"/>
      <c r="AD2609" s="14"/>
      <c r="AE2609" s="14"/>
      <c r="AF2609" s="14"/>
      <c r="AG2609" s="14"/>
      <c r="AH2609" s="14">
        <f t="shared" si="4079"/>
        <v>0</v>
      </c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>
        <v>0</v>
      </c>
      <c r="AS2609" s="14">
        <v>0</v>
      </c>
      <c r="AT2609" s="14">
        <v>0</v>
      </c>
      <c r="AU2609" s="14"/>
      <c r="AV2609" s="14"/>
      <c r="AW2609" s="14"/>
      <c r="AX2609" s="14"/>
      <c r="AY2609" s="14"/>
      <c r="AZ2609" s="14">
        <f t="shared" si="4080"/>
        <v>0</v>
      </c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>
        <v>0</v>
      </c>
      <c r="BK2609" s="14">
        <v>0</v>
      </c>
    </row>
    <row r="2610" spans="1:63" x14ac:dyDescent="0.25">
      <c r="A2610" s="4" t="s">
        <v>720</v>
      </c>
      <c r="B2610" s="4" t="s">
        <v>821</v>
      </c>
      <c r="C2610" s="4" t="s">
        <v>14</v>
      </c>
      <c r="D2610" s="107" t="s">
        <v>822</v>
      </c>
      <c r="E2610" s="117">
        <v>6133</v>
      </c>
      <c r="F2610" s="107"/>
      <c r="G2610" s="103" t="s">
        <v>1665</v>
      </c>
      <c r="H2610" s="13" t="s">
        <v>77</v>
      </c>
      <c r="I2610" s="14">
        <v>21800</v>
      </c>
      <c r="J2610" s="14">
        <v>0</v>
      </c>
      <c r="K2610" s="14"/>
      <c r="L2610" s="14"/>
      <c r="M2610" s="14"/>
      <c r="N2610" s="14"/>
      <c r="O2610" s="14"/>
      <c r="P2610" s="14">
        <f t="shared" si="4078"/>
        <v>0</v>
      </c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v>0</v>
      </c>
      <c r="AA2610" s="14">
        <v>0</v>
      </c>
      <c r="AB2610" s="14">
        <v>0</v>
      </c>
      <c r="AC2610" s="14"/>
      <c r="AD2610" s="14"/>
      <c r="AE2610" s="14"/>
      <c r="AF2610" s="14"/>
      <c r="AG2610" s="14"/>
      <c r="AH2610" s="14">
        <f t="shared" si="4079"/>
        <v>0</v>
      </c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>
        <v>0</v>
      </c>
      <c r="AS2610" s="14">
        <v>0</v>
      </c>
      <c r="AT2610" s="14">
        <v>0</v>
      </c>
      <c r="AU2610" s="14"/>
      <c r="AV2610" s="14"/>
      <c r="AW2610" s="14"/>
      <c r="AX2610" s="14"/>
      <c r="AY2610" s="14"/>
      <c r="AZ2610" s="14">
        <f t="shared" si="4080"/>
        <v>0</v>
      </c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>
        <v>0</v>
      </c>
      <c r="BK2610" s="14">
        <v>0</v>
      </c>
    </row>
    <row r="2611" spans="1:63" x14ac:dyDescent="0.25">
      <c r="A2611" s="4" t="s">
        <v>720</v>
      </c>
      <c r="B2611" s="4" t="s">
        <v>821</v>
      </c>
      <c r="C2611" s="4" t="s">
        <v>14</v>
      </c>
      <c r="D2611" s="107" t="s">
        <v>822</v>
      </c>
      <c r="E2611" s="117">
        <v>6134</v>
      </c>
      <c r="F2611" s="107"/>
      <c r="G2611" s="103" t="s">
        <v>1665</v>
      </c>
      <c r="H2611" s="13" t="s">
        <v>80</v>
      </c>
      <c r="I2611" s="14">
        <v>91734</v>
      </c>
      <c r="J2611" s="14">
        <v>0</v>
      </c>
      <c r="K2611" s="14"/>
      <c r="L2611" s="14"/>
      <c r="M2611" s="14"/>
      <c r="N2611" s="14"/>
      <c r="O2611" s="14"/>
      <c r="P2611" s="14">
        <f t="shared" si="4078"/>
        <v>0</v>
      </c>
      <c r="Q2611" s="14"/>
      <c r="R2611" s="14"/>
      <c r="S2611" s="14"/>
      <c r="T2611" s="14"/>
      <c r="U2611" s="14"/>
      <c r="V2611" s="14"/>
      <c r="W2611" s="14"/>
      <c r="X2611" s="14"/>
      <c r="Y2611" s="14"/>
      <c r="Z2611" s="14">
        <v>0</v>
      </c>
      <c r="AA2611" s="14">
        <v>0</v>
      </c>
      <c r="AB2611" s="14">
        <v>0</v>
      </c>
      <c r="AC2611" s="14"/>
      <c r="AD2611" s="14"/>
      <c r="AE2611" s="14"/>
      <c r="AF2611" s="14"/>
      <c r="AG2611" s="14"/>
      <c r="AH2611" s="14">
        <f t="shared" si="4079"/>
        <v>0</v>
      </c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>
        <v>0</v>
      </c>
      <c r="AS2611" s="14">
        <v>0</v>
      </c>
      <c r="AT2611" s="14">
        <v>0</v>
      </c>
      <c r="AU2611" s="14"/>
      <c r="AV2611" s="14"/>
      <c r="AW2611" s="14"/>
      <c r="AX2611" s="14"/>
      <c r="AY2611" s="14"/>
      <c r="AZ2611" s="14">
        <f t="shared" si="4080"/>
        <v>0</v>
      </c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>
        <v>0</v>
      </c>
      <c r="BK2611" s="14">
        <v>0</v>
      </c>
    </row>
    <row r="2612" spans="1:63" x14ac:dyDescent="0.25">
      <c r="A2612" s="4" t="s">
        <v>720</v>
      </c>
      <c r="B2612" s="4" t="s">
        <v>821</v>
      </c>
      <c r="C2612" s="4" t="s">
        <v>14</v>
      </c>
      <c r="D2612" s="107" t="s">
        <v>822</v>
      </c>
      <c r="E2612" s="117">
        <v>6135</v>
      </c>
      <c r="F2612" s="107"/>
      <c r="G2612" s="103" t="s">
        <v>1665</v>
      </c>
      <c r="H2612" s="13" t="s">
        <v>83</v>
      </c>
      <c r="I2612" s="14">
        <v>19817</v>
      </c>
      <c r="J2612" s="14">
        <v>0</v>
      </c>
      <c r="K2612" s="14"/>
      <c r="L2612" s="14"/>
      <c r="M2612" s="14"/>
      <c r="N2612" s="14"/>
      <c r="O2612" s="14"/>
      <c r="P2612" s="14">
        <f t="shared" si="4078"/>
        <v>0</v>
      </c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v>0</v>
      </c>
      <c r="AA2612" s="14">
        <v>0</v>
      </c>
      <c r="AB2612" s="14">
        <v>0</v>
      </c>
      <c r="AC2612" s="14"/>
      <c r="AD2612" s="14"/>
      <c r="AE2612" s="14"/>
      <c r="AF2612" s="14"/>
      <c r="AG2612" s="14"/>
      <c r="AH2612" s="14">
        <f t="shared" si="4079"/>
        <v>0</v>
      </c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>
        <v>0</v>
      </c>
      <c r="AS2612" s="14">
        <v>0</v>
      </c>
      <c r="AT2612" s="14">
        <v>0</v>
      </c>
      <c r="AU2612" s="14"/>
      <c r="AV2612" s="14"/>
      <c r="AW2612" s="14"/>
      <c r="AX2612" s="14"/>
      <c r="AY2612" s="14"/>
      <c r="AZ2612" s="14">
        <f t="shared" si="4080"/>
        <v>0</v>
      </c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>
        <v>0</v>
      </c>
      <c r="BK2612" s="14">
        <v>0</v>
      </c>
    </row>
    <row r="2613" spans="1:63" ht="22.5" x14ac:dyDescent="0.25">
      <c r="A2613" s="4" t="s">
        <v>720</v>
      </c>
      <c r="B2613" s="4" t="s">
        <v>821</v>
      </c>
      <c r="C2613" s="4" t="s">
        <v>14</v>
      </c>
      <c r="D2613" s="107" t="s">
        <v>822</v>
      </c>
      <c r="E2613" s="117">
        <v>6136</v>
      </c>
      <c r="F2613" s="107"/>
      <c r="G2613" s="103" t="s">
        <v>1665</v>
      </c>
      <c r="H2613" s="13" t="s">
        <v>86</v>
      </c>
      <c r="I2613" s="14">
        <v>20000</v>
      </c>
      <c r="J2613" s="14">
        <v>0</v>
      </c>
      <c r="K2613" s="14"/>
      <c r="L2613" s="14"/>
      <c r="M2613" s="14"/>
      <c r="N2613" s="14"/>
      <c r="O2613" s="14"/>
      <c r="P2613" s="14">
        <f t="shared" si="4078"/>
        <v>0</v>
      </c>
      <c r="Q2613" s="14"/>
      <c r="R2613" s="14"/>
      <c r="S2613" s="14"/>
      <c r="T2613" s="14"/>
      <c r="U2613" s="14"/>
      <c r="V2613" s="14"/>
      <c r="W2613" s="14"/>
      <c r="X2613" s="14"/>
      <c r="Y2613" s="14"/>
      <c r="Z2613" s="14">
        <v>0</v>
      </c>
      <c r="AA2613" s="14">
        <v>0</v>
      </c>
      <c r="AB2613" s="14">
        <v>0</v>
      </c>
      <c r="AC2613" s="14"/>
      <c r="AD2613" s="14"/>
      <c r="AE2613" s="14"/>
      <c r="AF2613" s="14"/>
      <c r="AG2613" s="14"/>
      <c r="AH2613" s="14">
        <f t="shared" si="4079"/>
        <v>0</v>
      </c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>
        <v>0</v>
      </c>
      <c r="AS2613" s="14">
        <v>0</v>
      </c>
      <c r="AT2613" s="14">
        <v>0</v>
      </c>
      <c r="AU2613" s="14"/>
      <c r="AV2613" s="14"/>
      <c r="AW2613" s="14"/>
      <c r="AX2613" s="14"/>
      <c r="AY2613" s="14"/>
      <c r="AZ2613" s="14">
        <f t="shared" si="4080"/>
        <v>0</v>
      </c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>
        <v>0</v>
      </c>
      <c r="BK2613" s="14">
        <v>0</v>
      </c>
    </row>
    <row r="2614" spans="1:63" x14ac:dyDescent="0.25">
      <c r="A2614" s="4" t="s">
        <v>720</v>
      </c>
      <c r="B2614" s="4" t="s">
        <v>821</v>
      </c>
      <c r="C2614" s="4" t="s">
        <v>14</v>
      </c>
      <c r="D2614" s="107" t="s">
        <v>822</v>
      </c>
      <c r="E2614" s="117">
        <v>6137</v>
      </c>
      <c r="F2614" s="107"/>
      <c r="G2614" s="103" t="s">
        <v>1665</v>
      </c>
      <c r="H2614" s="13" t="s">
        <v>89</v>
      </c>
      <c r="I2614" s="14">
        <v>35000</v>
      </c>
      <c r="J2614" s="14">
        <v>0</v>
      </c>
      <c r="K2614" s="14"/>
      <c r="L2614" s="14"/>
      <c r="M2614" s="14"/>
      <c r="N2614" s="14"/>
      <c r="O2614" s="14"/>
      <c r="P2614" s="14">
        <f t="shared" si="4078"/>
        <v>0</v>
      </c>
      <c r="Q2614" s="14"/>
      <c r="R2614" s="14"/>
      <c r="S2614" s="14"/>
      <c r="T2614" s="14"/>
      <c r="U2614" s="14"/>
      <c r="V2614" s="14"/>
      <c r="W2614" s="14"/>
      <c r="X2614" s="14"/>
      <c r="Y2614" s="14"/>
      <c r="Z2614" s="14">
        <v>0</v>
      </c>
      <c r="AA2614" s="14">
        <v>0</v>
      </c>
      <c r="AB2614" s="14">
        <v>0</v>
      </c>
      <c r="AC2614" s="14"/>
      <c r="AD2614" s="14"/>
      <c r="AE2614" s="14"/>
      <c r="AF2614" s="14"/>
      <c r="AG2614" s="14"/>
      <c r="AH2614" s="14">
        <f t="shared" si="4079"/>
        <v>0</v>
      </c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>
        <v>0</v>
      </c>
      <c r="AS2614" s="14">
        <v>0</v>
      </c>
      <c r="AT2614" s="14">
        <v>0</v>
      </c>
      <c r="AU2614" s="14"/>
      <c r="AV2614" s="14"/>
      <c r="AW2614" s="14"/>
      <c r="AX2614" s="14"/>
      <c r="AY2614" s="14"/>
      <c r="AZ2614" s="14">
        <f t="shared" si="4080"/>
        <v>0</v>
      </c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>
        <v>0</v>
      </c>
      <c r="BK2614" s="14">
        <v>0</v>
      </c>
    </row>
    <row r="2615" spans="1:63" ht="22.5" x14ac:dyDescent="0.25">
      <c r="A2615" s="4" t="s">
        <v>720</v>
      </c>
      <c r="B2615" s="4" t="s">
        <v>821</v>
      </c>
      <c r="C2615" s="4" t="s">
        <v>14</v>
      </c>
      <c r="D2615" s="107" t="s">
        <v>822</v>
      </c>
      <c r="E2615" s="117">
        <v>6138</v>
      </c>
      <c r="F2615" s="107"/>
      <c r="G2615" s="103" t="s">
        <v>1665</v>
      </c>
      <c r="H2615" s="13" t="s">
        <v>92</v>
      </c>
      <c r="I2615" s="14">
        <v>7365</v>
      </c>
      <c r="J2615" s="14">
        <v>0</v>
      </c>
      <c r="K2615" s="14"/>
      <c r="L2615" s="14"/>
      <c r="M2615" s="14"/>
      <c r="N2615" s="14"/>
      <c r="O2615" s="14"/>
      <c r="P2615" s="14">
        <f t="shared" si="4078"/>
        <v>0</v>
      </c>
      <c r="Q2615" s="14"/>
      <c r="R2615" s="14"/>
      <c r="S2615" s="14"/>
      <c r="T2615" s="14"/>
      <c r="U2615" s="14"/>
      <c r="V2615" s="14"/>
      <c r="W2615" s="14"/>
      <c r="X2615" s="14"/>
      <c r="Y2615" s="14"/>
      <c r="Z2615" s="14">
        <v>0</v>
      </c>
      <c r="AA2615" s="14">
        <v>0</v>
      </c>
      <c r="AB2615" s="14">
        <v>0</v>
      </c>
      <c r="AC2615" s="14"/>
      <c r="AD2615" s="14"/>
      <c r="AE2615" s="14"/>
      <c r="AF2615" s="14"/>
      <c r="AG2615" s="14"/>
      <c r="AH2615" s="14">
        <f t="shared" si="4079"/>
        <v>0</v>
      </c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>
        <v>0</v>
      </c>
      <c r="AS2615" s="14">
        <v>0</v>
      </c>
      <c r="AT2615" s="14">
        <v>0</v>
      </c>
      <c r="AU2615" s="14"/>
      <c r="AV2615" s="14"/>
      <c r="AW2615" s="14"/>
      <c r="AX2615" s="14"/>
      <c r="AY2615" s="14"/>
      <c r="AZ2615" s="14">
        <f t="shared" si="4080"/>
        <v>0</v>
      </c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>
        <v>0</v>
      </c>
      <c r="BK2615" s="14">
        <v>0</v>
      </c>
    </row>
    <row r="2616" spans="1:63" x14ac:dyDescent="0.25">
      <c r="A2616" s="1" t="s">
        <v>720</v>
      </c>
      <c r="B2616" s="1" t="s">
        <v>821</v>
      </c>
      <c r="C2616" s="1" t="s">
        <v>14</v>
      </c>
      <c r="D2616" s="110" t="s">
        <v>822</v>
      </c>
      <c r="E2616" s="110" t="s">
        <v>36</v>
      </c>
      <c r="F2616" s="107" t="s">
        <v>0</v>
      </c>
      <c r="G2616" s="13" t="s">
        <v>0</v>
      </c>
      <c r="H2616" s="2" t="s">
        <v>37</v>
      </c>
      <c r="I2616" s="12">
        <f>SUM(I2617:I2619)</f>
        <v>50590</v>
      </c>
      <c r="J2616" s="12">
        <f t="shared" ref="J2616:Y2616" si="4087">SUM(J2617:J2619)</f>
        <v>0</v>
      </c>
      <c r="K2616" s="12">
        <f t="shared" si="4087"/>
        <v>0</v>
      </c>
      <c r="L2616" s="12">
        <f t="shared" si="4087"/>
        <v>0</v>
      </c>
      <c r="M2616" s="12">
        <f t="shared" si="4087"/>
        <v>0</v>
      </c>
      <c r="N2616" s="12">
        <f t="shared" si="4087"/>
        <v>0</v>
      </c>
      <c r="O2616" s="12">
        <f t="shared" si="4087"/>
        <v>0</v>
      </c>
      <c r="P2616" s="12">
        <f t="shared" si="4087"/>
        <v>0</v>
      </c>
      <c r="Q2616" s="12">
        <f t="shared" si="4087"/>
        <v>0</v>
      </c>
      <c r="R2616" s="12">
        <f t="shared" si="4087"/>
        <v>0</v>
      </c>
      <c r="S2616" s="12">
        <f t="shared" si="4087"/>
        <v>0</v>
      </c>
      <c r="T2616" s="12">
        <f t="shared" si="4087"/>
        <v>0</v>
      </c>
      <c r="U2616" s="12">
        <f t="shared" si="4087"/>
        <v>0</v>
      </c>
      <c r="V2616" s="12">
        <f t="shared" si="4087"/>
        <v>0</v>
      </c>
      <c r="W2616" s="12">
        <f t="shared" si="4087"/>
        <v>0</v>
      </c>
      <c r="X2616" s="12">
        <f t="shared" si="4087"/>
        <v>0</v>
      </c>
      <c r="Y2616" s="12">
        <f t="shared" si="4087"/>
        <v>0</v>
      </c>
      <c r="Z2616" s="12">
        <v>0</v>
      </c>
      <c r="AA2616" s="12">
        <v>0</v>
      </c>
      <c r="AB2616" s="12">
        <f t="shared" ref="AB2616:AQ2616" si="4088">SUM(AB2617:AB2619)</f>
        <v>0</v>
      </c>
      <c r="AC2616" s="12">
        <f t="shared" si="4088"/>
        <v>0</v>
      </c>
      <c r="AD2616" s="12">
        <f t="shared" si="4088"/>
        <v>0</v>
      </c>
      <c r="AE2616" s="12">
        <f t="shared" si="4088"/>
        <v>0</v>
      </c>
      <c r="AF2616" s="12">
        <f t="shared" si="4088"/>
        <v>0</v>
      </c>
      <c r="AG2616" s="12">
        <f t="shared" si="4088"/>
        <v>0</v>
      </c>
      <c r="AH2616" s="12">
        <f t="shared" si="4088"/>
        <v>0</v>
      </c>
      <c r="AI2616" s="12">
        <f t="shared" si="4088"/>
        <v>0</v>
      </c>
      <c r="AJ2616" s="12">
        <f t="shared" si="4088"/>
        <v>0</v>
      </c>
      <c r="AK2616" s="12">
        <f t="shared" si="4088"/>
        <v>0</v>
      </c>
      <c r="AL2616" s="12">
        <f t="shared" si="4088"/>
        <v>0</v>
      </c>
      <c r="AM2616" s="12">
        <f t="shared" si="4088"/>
        <v>0</v>
      </c>
      <c r="AN2616" s="12">
        <f t="shared" si="4088"/>
        <v>0</v>
      </c>
      <c r="AO2616" s="12">
        <f t="shared" si="4088"/>
        <v>0</v>
      </c>
      <c r="AP2616" s="12">
        <f t="shared" si="4088"/>
        <v>0</v>
      </c>
      <c r="AQ2616" s="12">
        <f t="shared" si="4088"/>
        <v>0</v>
      </c>
      <c r="AR2616" s="12">
        <v>0</v>
      </c>
      <c r="AS2616" s="12">
        <v>0</v>
      </c>
      <c r="AT2616" s="12">
        <f t="shared" ref="AT2616:BI2616" si="4089">SUM(AT2617:AT2619)</f>
        <v>0</v>
      </c>
      <c r="AU2616" s="12">
        <f t="shared" si="4089"/>
        <v>0</v>
      </c>
      <c r="AV2616" s="12">
        <f t="shared" si="4089"/>
        <v>0</v>
      </c>
      <c r="AW2616" s="12">
        <f t="shared" si="4089"/>
        <v>0</v>
      </c>
      <c r="AX2616" s="12">
        <f t="shared" si="4089"/>
        <v>0</v>
      </c>
      <c r="AY2616" s="12">
        <f t="shared" si="4089"/>
        <v>0</v>
      </c>
      <c r="AZ2616" s="12">
        <f t="shared" si="4089"/>
        <v>0</v>
      </c>
      <c r="BA2616" s="12">
        <f t="shared" si="4089"/>
        <v>0</v>
      </c>
      <c r="BB2616" s="12">
        <f t="shared" si="4089"/>
        <v>0</v>
      </c>
      <c r="BC2616" s="12">
        <f t="shared" si="4089"/>
        <v>0</v>
      </c>
      <c r="BD2616" s="12">
        <f t="shared" si="4089"/>
        <v>0</v>
      </c>
      <c r="BE2616" s="12">
        <f t="shared" si="4089"/>
        <v>0</v>
      </c>
      <c r="BF2616" s="12">
        <f t="shared" si="4089"/>
        <v>0</v>
      </c>
      <c r="BG2616" s="12">
        <f t="shared" si="4089"/>
        <v>0</v>
      </c>
      <c r="BH2616" s="12">
        <f t="shared" si="4089"/>
        <v>0</v>
      </c>
      <c r="BI2616" s="12">
        <f t="shared" si="4089"/>
        <v>0</v>
      </c>
      <c r="BJ2616" s="12">
        <v>0</v>
      </c>
      <c r="BK2616" s="12">
        <v>0</v>
      </c>
    </row>
    <row r="2617" spans="1:63" x14ac:dyDescent="0.25">
      <c r="A2617" s="4" t="s">
        <v>720</v>
      </c>
      <c r="B2617" s="4" t="s">
        <v>821</v>
      </c>
      <c r="C2617" s="4" t="s">
        <v>14</v>
      </c>
      <c r="D2617" s="107" t="s">
        <v>822</v>
      </c>
      <c r="E2617" s="117">
        <v>6139</v>
      </c>
      <c r="F2617" s="107"/>
      <c r="G2617" s="103" t="s">
        <v>1665</v>
      </c>
      <c r="H2617" s="13" t="s">
        <v>37</v>
      </c>
      <c r="I2617" s="14">
        <v>39157</v>
      </c>
      <c r="J2617" s="14">
        <v>0</v>
      </c>
      <c r="K2617" s="14"/>
      <c r="L2617" s="14"/>
      <c r="M2617" s="14"/>
      <c r="N2617" s="14"/>
      <c r="O2617" s="14"/>
      <c r="P2617" s="14">
        <f t="shared" si="4078"/>
        <v>0</v>
      </c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v>0</v>
      </c>
      <c r="AA2617" s="14">
        <v>0</v>
      </c>
      <c r="AB2617" s="14">
        <v>0</v>
      </c>
      <c r="AC2617" s="14"/>
      <c r="AD2617" s="14"/>
      <c r="AE2617" s="14"/>
      <c r="AF2617" s="14"/>
      <c r="AG2617" s="14"/>
      <c r="AH2617" s="14">
        <f t="shared" si="4079"/>
        <v>0</v>
      </c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>
        <v>0</v>
      </c>
      <c r="AS2617" s="14">
        <v>0</v>
      </c>
      <c r="AT2617" s="14">
        <v>0</v>
      </c>
      <c r="AU2617" s="14"/>
      <c r="AV2617" s="14"/>
      <c r="AW2617" s="14"/>
      <c r="AX2617" s="14"/>
      <c r="AY2617" s="14"/>
      <c r="AZ2617" s="14">
        <f t="shared" si="4080"/>
        <v>0</v>
      </c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>
        <v>0</v>
      </c>
      <c r="BK2617" s="14">
        <v>0</v>
      </c>
    </row>
    <row r="2618" spans="1:63" ht="22.5" x14ac:dyDescent="0.25">
      <c r="A2618" s="4" t="s">
        <v>720</v>
      </c>
      <c r="B2618" s="4" t="s">
        <v>821</v>
      </c>
      <c r="C2618" s="4" t="s">
        <v>14</v>
      </c>
      <c r="D2618" s="107" t="s">
        <v>822</v>
      </c>
      <c r="E2618" s="117">
        <v>6139</v>
      </c>
      <c r="F2618" s="107" t="s">
        <v>829</v>
      </c>
      <c r="G2618" s="103" t="s">
        <v>1665</v>
      </c>
      <c r="H2618" s="13" t="s">
        <v>39</v>
      </c>
      <c r="I2618" s="14">
        <v>5933</v>
      </c>
      <c r="J2618" s="14">
        <v>0</v>
      </c>
      <c r="K2618" s="14"/>
      <c r="L2618" s="14"/>
      <c r="M2618" s="14"/>
      <c r="N2618" s="14"/>
      <c r="O2618" s="14"/>
      <c r="P2618" s="14">
        <f t="shared" si="4078"/>
        <v>0</v>
      </c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v>0</v>
      </c>
      <c r="AA2618" s="14">
        <v>0</v>
      </c>
      <c r="AB2618" s="14">
        <v>0</v>
      </c>
      <c r="AC2618" s="14"/>
      <c r="AD2618" s="14"/>
      <c r="AE2618" s="14"/>
      <c r="AF2618" s="14"/>
      <c r="AG2618" s="14"/>
      <c r="AH2618" s="14">
        <f t="shared" si="4079"/>
        <v>0</v>
      </c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>
        <v>0</v>
      </c>
      <c r="AS2618" s="14">
        <v>0</v>
      </c>
      <c r="AT2618" s="14">
        <v>0</v>
      </c>
      <c r="AU2618" s="14"/>
      <c r="AV2618" s="14"/>
      <c r="AW2618" s="14"/>
      <c r="AX2618" s="14"/>
      <c r="AY2618" s="14"/>
      <c r="AZ2618" s="14">
        <f t="shared" si="4080"/>
        <v>0</v>
      </c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>
        <v>0</v>
      </c>
      <c r="BK2618" s="14">
        <v>0</v>
      </c>
    </row>
    <row r="2619" spans="1:63" ht="33.75" x14ac:dyDescent="0.25">
      <c r="A2619" s="4" t="s">
        <v>720</v>
      </c>
      <c r="B2619" s="4" t="s">
        <v>821</v>
      </c>
      <c r="C2619" s="4" t="s">
        <v>14</v>
      </c>
      <c r="D2619" s="107" t="s">
        <v>822</v>
      </c>
      <c r="E2619" s="117">
        <v>6139</v>
      </c>
      <c r="F2619" s="107" t="s">
        <v>830</v>
      </c>
      <c r="G2619" s="103" t="s">
        <v>1665</v>
      </c>
      <c r="H2619" s="13" t="s">
        <v>40</v>
      </c>
      <c r="I2619" s="14">
        <v>5500</v>
      </c>
      <c r="J2619" s="14">
        <v>0</v>
      </c>
      <c r="K2619" s="14"/>
      <c r="L2619" s="14"/>
      <c r="M2619" s="14"/>
      <c r="N2619" s="14"/>
      <c r="O2619" s="14"/>
      <c r="P2619" s="14">
        <f t="shared" si="4078"/>
        <v>0</v>
      </c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v>0</v>
      </c>
      <c r="AA2619" s="14">
        <v>0</v>
      </c>
      <c r="AB2619" s="14">
        <v>0</v>
      </c>
      <c r="AC2619" s="14"/>
      <c r="AD2619" s="14"/>
      <c r="AE2619" s="14"/>
      <c r="AF2619" s="14"/>
      <c r="AG2619" s="14"/>
      <c r="AH2619" s="14">
        <f t="shared" si="4079"/>
        <v>0</v>
      </c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>
        <v>0</v>
      </c>
      <c r="AS2619" s="14">
        <v>0</v>
      </c>
      <c r="AT2619" s="14">
        <v>0</v>
      </c>
      <c r="AU2619" s="14"/>
      <c r="AV2619" s="14"/>
      <c r="AW2619" s="14"/>
      <c r="AX2619" s="14"/>
      <c r="AY2619" s="14"/>
      <c r="AZ2619" s="14">
        <f t="shared" si="4080"/>
        <v>0</v>
      </c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>
        <v>0</v>
      </c>
      <c r="BK2619" s="14">
        <v>0</v>
      </c>
    </row>
    <row r="2620" spans="1:63" ht="15.75" customHeight="1" x14ac:dyDescent="0.25">
      <c r="A2620" s="1" t="s">
        <v>0</v>
      </c>
      <c r="B2620" s="1" t="s">
        <v>0</v>
      </c>
      <c r="C2620" s="1" t="s">
        <v>0</v>
      </c>
      <c r="D2620" s="106" t="s">
        <v>0</v>
      </c>
      <c r="E2620" s="106" t="s">
        <v>0</v>
      </c>
      <c r="F2620" s="106" t="s">
        <v>0</v>
      </c>
      <c r="G2620" s="2" t="s">
        <v>0</v>
      </c>
      <c r="H2620" s="10" t="s">
        <v>41</v>
      </c>
      <c r="I2620" s="11">
        <f>SUM(I2621)</f>
        <v>600</v>
      </c>
      <c r="J2620" s="11">
        <f t="shared" ref="J2620:Y2621" si="4090">SUM(J2621)</f>
        <v>0</v>
      </c>
      <c r="K2620" s="11">
        <f t="shared" si="4090"/>
        <v>0</v>
      </c>
      <c r="L2620" s="11">
        <f t="shared" si="4090"/>
        <v>0</v>
      </c>
      <c r="M2620" s="11">
        <f t="shared" si="4090"/>
        <v>0</v>
      </c>
      <c r="N2620" s="11">
        <f t="shared" si="4090"/>
        <v>0</v>
      </c>
      <c r="O2620" s="11">
        <f t="shared" si="4090"/>
        <v>0</v>
      </c>
      <c r="P2620" s="11">
        <f t="shared" si="4090"/>
        <v>0</v>
      </c>
      <c r="Q2620" s="11">
        <f t="shared" si="4090"/>
        <v>0</v>
      </c>
      <c r="R2620" s="11">
        <f t="shared" si="4090"/>
        <v>0</v>
      </c>
      <c r="S2620" s="11">
        <f t="shared" si="4090"/>
        <v>0</v>
      </c>
      <c r="T2620" s="11">
        <f t="shared" si="4090"/>
        <v>0</v>
      </c>
      <c r="U2620" s="11">
        <f t="shared" si="4090"/>
        <v>0</v>
      </c>
      <c r="V2620" s="11">
        <f t="shared" si="4090"/>
        <v>0</v>
      </c>
      <c r="W2620" s="11">
        <f t="shared" si="4090"/>
        <v>0</v>
      </c>
      <c r="X2620" s="11">
        <f t="shared" si="4090"/>
        <v>0</v>
      </c>
      <c r="Y2620" s="11">
        <f t="shared" si="4090"/>
        <v>0</v>
      </c>
      <c r="Z2620" s="11">
        <v>0</v>
      </c>
      <c r="AA2620" s="11">
        <v>0</v>
      </c>
      <c r="AB2620" s="11">
        <f t="shared" ref="AB2620:AQ2621" si="4091">SUM(AB2621)</f>
        <v>0</v>
      </c>
      <c r="AC2620" s="11">
        <f t="shared" si="4091"/>
        <v>0</v>
      </c>
      <c r="AD2620" s="11">
        <f t="shared" si="4091"/>
        <v>0</v>
      </c>
      <c r="AE2620" s="11">
        <f t="shared" si="4091"/>
        <v>0</v>
      </c>
      <c r="AF2620" s="11">
        <f t="shared" si="4091"/>
        <v>0</v>
      </c>
      <c r="AG2620" s="11">
        <f t="shared" si="4091"/>
        <v>0</v>
      </c>
      <c r="AH2620" s="11">
        <f t="shared" si="4091"/>
        <v>0</v>
      </c>
      <c r="AI2620" s="11">
        <f t="shared" si="4091"/>
        <v>0</v>
      </c>
      <c r="AJ2620" s="11">
        <f t="shared" si="4091"/>
        <v>0</v>
      </c>
      <c r="AK2620" s="11">
        <f t="shared" si="4091"/>
        <v>0</v>
      </c>
      <c r="AL2620" s="11">
        <f t="shared" si="4091"/>
        <v>0</v>
      </c>
      <c r="AM2620" s="11">
        <f t="shared" si="4091"/>
        <v>0</v>
      </c>
      <c r="AN2620" s="11">
        <f t="shared" si="4091"/>
        <v>0</v>
      </c>
      <c r="AO2620" s="11">
        <f t="shared" si="4091"/>
        <v>0</v>
      </c>
      <c r="AP2620" s="11">
        <f t="shared" si="4091"/>
        <v>0</v>
      </c>
      <c r="AQ2620" s="11">
        <f t="shared" si="4091"/>
        <v>0</v>
      </c>
      <c r="AR2620" s="11">
        <v>0</v>
      </c>
      <c r="AS2620" s="11">
        <v>0</v>
      </c>
      <c r="AT2620" s="11">
        <f t="shared" ref="AT2620:BI2621" si="4092">SUM(AT2621)</f>
        <v>0</v>
      </c>
      <c r="AU2620" s="11">
        <f t="shared" si="4092"/>
        <v>0</v>
      </c>
      <c r="AV2620" s="11">
        <f t="shared" si="4092"/>
        <v>0</v>
      </c>
      <c r="AW2620" s="11">
        <f t="shared" si="4092"/>
        <v>0</v>
      </c>
      <c r="AX2620" s="11">
        <f t="shared" si="4092"/>
        <v>0</v>
      </c>
      <c r="AY2620" s="11">
        <f t="shared" si="4092"/>
        <v>0</v>
      </c>
      <c r="AZ2620" s="11">
        <f t="shared" si="4092"/>
        <v>0</v>
      </c>
      <c r="BA2620" s="11">
        <f t="shared" si="4092"/>
        <v>0</v>
      </c>
      <c r="BB2620" s="11">
        <f t="shared" si="4092"/>
        <v>0</v>
      </c>
      <c r="BC2620" s="11">
        <f t="shared" si="4092"/>
        <v>0</v>
      </c>
      <c r="BD2620" s="11">
        <f t="shared" si="4092"/>
        <v>0</v>
      </c>
      <c r="BE2620" s="11">
        <f t="shared" si="4092"/>
        <v>0</v>
      </c>
      <c r="BF2620" s="11">
        <f t="shared" si="4092"/>
        <v>0</v>
      </c>
      <c r="BG2620" s="11">
        <f t="shared" si="4092"/>
        <v>0</v>
      </c>
      <c r="BH2620" s="11">
        <f t="shared" si="4092"/>
        <v>0</v>
      </c>
      <c r="BI2620" s="11">
        <f t="shared" si="4092"/>
        <v>0</v>
      </c>
      <c r="BJ2620" s="11">
        <v>0</v>
      </c>
      <c r="BK2620" s="11">
        <v>0</v>
      </c>
    </row>
    <row r="2621" spans="1:63" ht="22.5" x14ac:dyDescent="0.25">
      <c r="A2621" s="4" t="s">
        <v>720</v>
      </c>
      <c r="B2621" s="4" t="s">
        <v>821</v>
      </c>
      <c r="C2621" s="4" t="s">
        <v>14</v>
      </c>
      <c r="D2621" s="107" t="s">
        <v>822</v>
      </c>
      <c r="E2621" s="106" t="s">
        <v>42</v>
      </c>
      <c r="F2621" s="106" t="s">
        <v>0</v>
      </c>
      <c r="G2621" s="2" t="s">
        <v>0</v>
      </c>
      <c r="H2621" s="2" t="s">
        <v>43</v>
      </c>
      <c r="I2621" s="12">
        <f>SUM(I2622)</f>
        <v>600</v>
      </c>
      <c r="J2621" s="12">
        <f t="shared" si="4090"/>
        <v>0</v>
      </c>
      <c r="K2621" s="12">
        <f t="shared" ref="K2621:Y2621" si="4093">SUM(K2622)</f>
        <v>0</v>
      </c>
      <c r="L2621" s="12">
        <f t="shared" si="4093"/>
        <v>0</v>
      </c>
      <c r="M2621" s="12">
        <f t="shared" si="4093"/>
        <v>0</v>
      </c>
      <c r="N2621" s="12">
        <f t="shared" si="4093"/>
        <v>0</v>
      </c>
      <c r="O2621" s="12">
        <f t="shared" si="4093"/>
        <v>0</v>
      </c>
      <c r="P2621" s="12">
        <f t="shared" si="4093"/>
        <v>0</v>
      </c>
      <c r="Q2621" s="12">
        <f t="shared" si="4093"/>
        <v>0</v>
      </c>
      <c r="R2621" s="12">
        <f t="shared" si="4093"/>
        <v>0</v>
      </c>
      <c r="S2621" s="12">
        <f t="shared" si="4093"/>
        <v>0</v>
      </c>
      <c r="T2621" s="12">
        <f t="shared" si="4093"/>
        <v>0</v>
      </c>
      <c r="U2621" s="12">
        <f t="shared" si="4093"/>
        <v>0</v>
      </c>
      <c r="V2621" s="12">
        <f t="shared" si="4093"/>
        <v>0</v>
      </c>
      <c r="W2621" s="12">
        <f t="shared" si="4093"/>
        <v>0</v>
      </c>
      <c r="X2621" s="12">
        <f t="shared" si="4093"/>
        <v>0</v>
      </c>
      <c r="Y2621" s="12">
        <f t="shared" si="4093"/>
        <v>0</v>
      </c>
      <c r="Z2621" s="12">
        <v>0</v>
      </c>
      <c r="AA2621" s="12">
        <v>0</v>
      </c>
      <c r="AB2621" s="12">
        <f t="shared" si="4091"/>
        <v>0</v>
      </c>
      <c r="AC2621" s="12">
        <f t="shared" ref="AC2621:AQ2621" si="4094">SUM(AC2622)</f>
        <v>0</v>
      </c>
      <c r="AD2621" s="12">
        <f t="shared" si="4094"/>
        <v>0</v>
      </c>
      <c r="AE2621" s="12">
        <f t="shared" si="4094"/>
        <v>0</v>
      </c>
      <c r="AF2621" s="12">
        <f t="shared" si="4094"/>
        <v>0</v>
      </c>
      <c r="AG2621" s="12">
        <f t="shared" si="4094"/>
        <v>0</v>
      </c>
      <c r="AH2621" s="12">
        <f t="shared" si="4094"/>
        <v>0</v>
      </c>
      <c r="AI2621" s="12">
        <f t="shared" si="4094"/>
        <v>0</v>
      </c>
      <c r="AJ2621" s="12">
        <f t="shared" si="4094"/>
        <v>0</v>
      </c>
      <c r="AK2621" s="12">
        <f t="shared" si="4094"/>
        <v>0</v>
      </c>
      <c r="AL2621" s="12">
        <f t="shared" si="4094"/>
        <v>0</v>
      </c>
      <c r="AM2621" s="12">
        <f t="shared" si="4094"/>
        <v>0</v>
      </c>
      <c r="AN2621" s="12">
        <f t="shared" si="4094"/>
        <v>0</v>
      </c>
      <c r="AO2621" s="12">
        <f t="shared" si="4094"/>
        <v>0</v>
      </c>
      <c r="AP2621" s="12">
        <f t="shared" si="4094"/>
        <v>0</v>
      </c>
      <c r="AQ2621" s="12">
        <f t="shared" si="4094"/>
        <v>0</v>
      </c>
      <c r="AR2621" s="12">
        <v>0</v>
      </c>
      <c r="AS2621" s="12">
        <v>0</v>
      </c>
      <c r="AT2621" s="12">
        <f t="shared" si="4092"/>
        <v>0</v>
      </c>
      <c r="AU2621" s="12">
        <f t="shared" ref="AU2621:BI2621" si="4095">SUM(AU2622)</f>
        <v>0</v>
      </c>
      <c r="AV2621" s="12">
        <f t="shared" si="4095"/>
        <v>0</v>
      </c>
      <c r="AW2621" s="12">
        <f t="shared" si="4095"/>
        <v>0</v>
      </c>
      <c r="AX2621" s="12">
        <f t="shared" si="4095"/>
        <v>0</v>
      </c>
      <c r="AY2621" s="12">
        <f t="shared" si="4095"/>
        <v>0</v>
      </c>
      <c r="AZ2621" s="12">
        <f t="shared" si="4095"/>
        <v>0</v>
      </c>
      <c r="BA2621" s="12">
        <f t="shared" si="4095"/>
        <v>0</v>
      </c>
      <c r="BB2621" s="12">
        <f t="shared" si="4095"/>
        <v>0</v>
      </c>
      <c r="BC2621" s="12">
        <f t="shared" si="4095"/>
        <v>0</v>
      </c>
      <c r="BD2621" s="12">
        <f t="shared" si="4095"/>
        <v>0</v>
      </c>
      <c r="BE2621" s="12">
        <f t="shared" si="4095"/>
        <v>0</v>
      </c>
      <c r="BF2621" s="12">
        <f t="shared" si="4095"/>
        <v>0</v>
      </c>
      <c r="BG2621" s="12">
        <f t="shared" si="4095"/>
        <v>0</v>
      </c>
      <c r="BH2621" s="12">
        <f t="shared" si="4095"/>
        <v>0</v>
      </c>
      <c r="BI2621" s="12">
        <f t="shared" si="4095"/>
        <v>0</v>
      </c>
      <c r="BJ2621" s="12">
        <v>0</v>
      </c>
      <c r="BK2621" s="12">
        <v>0</v>
      </c>
    </row>
    <row r="2622" spans="1:63" x14ac:dyDescent="0.25">
      <c r="A2622" s="1" t="s">
        <v>720</v>
      </c>
      <c r="B2622" s="1" t="s">
        <v>821</v>
      </c>
      <c r="C2622" s="1" t="s">
        <v>14</v>
      </c>
      <c r="D2622" s="110" t="s">
        <v>822</v>
      </c>
      <c r="E2622" s="110" t="s">
        <v>46</v>
      </c>
      <c r="F2622" s="107" t="s">
        <v>0</v>
      </c>
      <c r="G2622" s="13" t="s">
        <v>0</v>
      </c>
      <c r="H2622" s="2" t="s">
        <v>47</v>
      </c>
      <c r="I2622" s="12">
        <f>SUM(I2623:I2624)</f>
        <v>600</v>
      </c>
      <c r="J2622" s="12">
        <f t="shared" ref="J2622:Y2622" si="4096">SUM(J2623:J2624)</f>
        <v>0</v>
      </c>
      <c r="K2622" s="12">
        <f t="shared" si="4096"/>
        <v>0</v>
      </c>
      <c r="L2622" s="12">
        <f t="shared" si="4096"/>
        <v>0</v>
      </c>
      <c r="M2622" s="12">
        <f t="shared" si="4096"/>
        <v>0</v>
      </c>
      <c r="N2622" s="12">
        <f t="shared" si="4096"/>
        <v>0</v>
      </c>
      <c r="O2622" s="12">
        <f t="shared" si="4096"/>
        <v>0</v>
      </c>
      <c r="P2622" s="12">
        <f t="shared" ref="P2622" si="4097">SUM(P2623:P2624)</f>
        <v>0</v>
      </c>
      <c r="Q2622" s="12">
        <f t="shared" si="4096"/>
        <v>0</v>
      </c>
      <c r="R2622" s="12">
        <f t="shared" si="4096"/>
        <v>0</v>
      </c>
      <c r="S2622" s="12">
        <f t="shared" si="4096"/>
        <v>0</v>
      </c>
      <c r="T2622" s="12">
        <f t="shared" si="4096"/>
        <v>0</v>
      </c>
      <c r="U2622" s="12">
        <f t="shared" si="4096"/>
        <v>0</v>
      </c>
      <c r="V2622" s="12">
        <f t="shared" si="4096"/>
        <v>0</v>
      </c>
      <c r="W2622" s="12">
        <f t="shared" si="4096"/>
        <v>0</v>
      </c>
      <c r="X2622" s="12">
        <f t="shared" si="4096"/>
        <v>0</v>
      </c>
      <c r="Y2622" s="12">
        <f t="shared" si="4096"/>
        <v>0</v>
      </c>
      <c r="Z2622" s="12">
        <v>0</v>
      </c>
      <c r="AA2622" s="12">
        <v>0</v>
      </c>
      <c r="AB2622" s="12">
        <f t="shared" ref="AB2622:AQ2622" si="4098">SUM(AB2623:AB2624)</f>
        <v>0</v>
      </c>
      <c r="AC2622" s="12">
        <f t="shared" si="4098"/>
        <v>0</v>
      </c>
      <c r="AD2622" s="12">
        <f t="shared" si="4098"/>
        <v>0</v>
      </c>
      <c r="AE2622" s="12">
        <f t="shared" si="4098"/>
        <v>0</v>
      </c>
      <c r="AF2622" s="12">
        <f t="shared" si="4098"/>
        <v>0</v>
      </c>
      <c r="AG2622" s="12">
        <f t="shared" si="4098"/>
        <v>0</v>
      </c>
      <c r="AH2622" s="12">
        <f t="shared" ref="AH2622" si="4099">SUM(AH2623:AH2624)</f>
        <v>0</v>
      </c>
      <c r="AI2622" s="12">
        <f t="shared" si="4098"/>
        <v>0</v>
      </c>
      <c r="AJ2622" s="12">
        <f t="shared" si="4098"/>
        <v>0</v>
      </c>
      <c r="AK2622" s="12">
        <f t="shared" si="4098"/>
        <v>0</v>
      </c>
      <c r="AL2622" s="12">
        <f t="shared" si="4098"/>
        <v>0</v>
      </c>
      <c r="AM2622" s="12">
        <f t="shared" si="4098"/>
        <v>0</v>
      </c>
      <c r="AN2622" s="12">
        <f t="shared" si="4098"/>
        <v>0</v>
      </c>
      <c r="AO2622" s="12">
        <f t="shared" si="4098"/>
        <v>0</v>
      </c>
      <c r="AP2622" s="12">
        <f t="shared" si="4098"/>
        <v>0</v>
      </c>
      <c r="AQ2622" s="12">
        <f t="shared" si="4098"/>
        <v>0</v>
      </c>
      <c r="AR2622" s="12">
        <v>0</v>
      </c>
      <c r="AS2622" s="12">
        <v>0</v>
      </c>
      <c r="AT2622" s="12">
        <f t="shared" ref="AT2622:BI2622" si="4100">SUM(AT2623:AT2624)</f>
        <v>0</v>
      </c>
      <c r="AU2622" s="12">
        <f t="shared" si="4100"/>
        <v>0</v>
      </c>
      <c r="AV2622" s="12">
        <f t="shared" si="4100"/>
        <v>0</v>
      </c>
      <c r="AW2622" s="12">
        <f t="shared" si="4100"/>
        <v>0</v>
      </c>
      <c r="AX2622" s="12">
        <f t="shared" si="4100"/>
        <v>0</v>
      </c>
      <c r="AY2622" s="12">
        <f t="shared" si="4100"/>
        <v>0</v>
      </c>
      <c r="AZ2622" s="12">
        <f t="shared" ref="AZ2622" si="4101">SUM(AZ2623:AZ2624)</f>
        <v>0</v>
      </c>
      <c r="BA2622" s="12">
        <f t="shared" si="4100"/>
        <v>0</v>
      </c>
      <c r="BB2622" s="12">
        <f t="shared" si="4100"/>
        <v>0</v>
      </c>
      <c r="BC2622" s="12">
        <f t="shared" si="4100"/>
        <v>0</v>
      </c>
      <c r="BD2622" s="12">
        <f t="shared" si="4100"/>
        <v>0</v>
      </c>
      <c r="BE2622" s="12">
        <f t="shared" si="4100"/>
        <v>0</v>
      </c>
      <c r="BF2622" s="12">
        <f t="shared" si="4100"/>
        <v>0</v>
      </c>
      <c r="BG2622" s="12">
        <f t="shared" si="4100"/>
        <v>0</v>
      </c>
      <c r="BH2622" s="12">
        <f t="shared" si="4100"/>
        <v>0</v>
      </c>
      <c r="BI2622" s="12">
        <f t="shared" si="4100"/>
        <v>0</v>
      </c>
      <c r="BJ2622" s="12">
        <v>0</v>
      </c>
      <c r="BK2622" s="12">
        <v>0</v>
      </c>
    </row>
    <row r="2623" spans="1:63" x14ac:dyDescent="0.25">
      <c r="A2623" s="4" t="s">
        <v>720</v>
      </c>
      <c r="B2623" s="4" t="s">
        <v>821</v>
      </c>
      <c r="C2623" s="4" t="s">
        <v>14</v>
      </c>
      <c r="D2623" s="107" t="s">
        <v>822</v>
      </c>
      <c r="E2623" s="117">
        <v>6148</v>
      </c>
      <c r="F2623" s="107"/>
      <c r="G2623" s="103" t="s">
        <v>1665</v>
      </c>
      <c r="H2623" s="13" t="s">
        <v>47</v>
      </c>
      <c r="I2623" s="14">
        <v>500</v>
      </c>
      <c r="J2623" s="14">
        <v>0</v>
      </c>
      <c r="K2623" s="14"/>
      <c r="L2623" s="14"/>
      <c r="M2623" s="14"/>
      <c r="N2623" s="14"/>
      <c r="O2623" s="14"/>
      <c r="P2623" s="14">
        <f t="shared" si="4078"/>
        <v>0</v>
      </c>
      <c r="Q2623" s="14"/>
      <c r="R2623" s="14"/>
      <c r="S2623" s="14"/>
      <c r="T2623" s="14"/>
      <c r="U2623" s="14"/>
      <c r="V2623" s="14"/>
      <c r="W2623" s="14"/>
      <c r="X2623" s="14"/>
      <c r="Y2623" s="14"/>
      <c r="Z2623" s="14">
        <v>0</v>
      </c>
      <c r="AA2623" s="14">
        <v>0</v>
      </c>
      <c r="AB2623" s="14">
        <v>0</v>
      </c>
      <c r="AC2623" s="14"/>
      <c r="AD2623" s="14"/>
      <c r="AE2623" s="14"/>
      <c r="AF2623" s="14"/>
      <c r="AG2623" s="14"/>
      <c r="AH2623" s="14">
        <f t="shared" si="4079"/>
        <v>0</v>
      </c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>
        <v>0</v>
      </c>
      <c r="AS2623" s="14">
        <v>0</v>
      </c>
      <c r="AT2623" s="14">
        <v>0</v>
      </c>
      <c r="AU2623" s="14"/>
      <c r="AV2623" s="14"/>
      <c r="AW2623" s="14"/>
      <c r="AX2623" s="14"/>
      <c r="AY2623" s="14"/>
      <c r="AZ2623" s="14">
        <f t="shared" si="4080"/>
        <v>0</v>
      </c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>
        <v>0</v>
      </c>
      <c r="BK2623" s="14">
        <v>0</v>
      </c>
    </row>
    <row r="2624" spans="1:63" ht="22.5" x14ac:dyDescent="0.25">
      <c r="A2624" s="4" t="s">
        <v>720</v>
      </c>
      <c r="B2624" s="4" t="s">
        <v>821</v>
      </c>
      <c r="C2624" s="4" t="s">
        <v>14</v>
      </c>
      <c r="D2624" s="107" t="s">
        <v>822</v>
      </c>
      <c r="E2624" s="117">
        <v>6148</v>
      </c>
      <c r="F2624" s="107" t="s">
        <v>831</v>
      </c>
      <c r="G2624" s="103" t="s">
        <v>1665</v>
      </c>
      <c r="H2624" s="13" t="s">
        <v>115</v>
      </c>
      <c r="I2624" s="14">
        <v>100</v>
      </c>
      <c r="J2624" s="14">
        <v>0</v>
      </c>
      <c r="K2624" s="14"/>
      <c r="L2624" s="14"/>
      <c r="M2624" s="14"/>
      <c r="N2624" s="14"/>
      <c r="O2624" s="14"/>
      <c r="P2624" s="14">
        <f t="shared" si="4078"/>
        <v>0</v>
      </c>
      <c r="Q2624" s="14"/>
      <c r="R2624" s="14"/>
      <c r="S2624" s="14"/>
      <c r="T2624" s="14"/>
      <c r="U2624" s="14"/>
      <c r="V2624" s="14"/>
      <c r="W2624" s="14"/>
      <c r="X2624" s="14"/>
      <c r="Y2624" s="14"/>
      <c r="Z2624" s="14">
        <v>0</v>
      </c>
      <c r="AA2624" s="14">
        <v>0</v>
      </c>
      <c r="AB2624" s="14">
        <v>0</v>
      </c>
      <c r="AC2624" s="14"/>
      <c r="AD2624" s="14"/>
      <c r="AE2624" s="14"/>
      <c r="AF2624" s="14"/>
      <c r="AG2624" s="14"/>
      <c r="AH2624" s="14">
        <f t="shared" si="4079"/>
        <v>0</v>
      </c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>
        <v>0</v>
      </c>
      <c r="AS2624" s="14">
        <v>0</v>
      </c>
      <c r="AT2624" s="14">
        <v>0</v>
      </c>
      <c r="AU2624" s="14"/>
      <c r="AV2624" s="14"/>
      <c r="AW2624" s="14"/>
      <c r="AX2624" s="14"/>
      <c r="AY2624" s="14"/>
      <c r="AZ2624" s="14">
        <f t="shared" si="4080"/>
        <v>0</v>
      </c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>
        <v>0</v>
      </c>
      <c r="BK2624" s="14">
        <v>0</v>
      </c>
    </row>
    <row r="2625" spans="1:63" ht="13.5" customHeight="1" x14ac:dyDescent="0.25">
      <c r="A2625" s="1" t="s">
        <v>0</v>
      </c>
      <c r="B2625" s="1" t="s">
        <v>0</v>
      </c>
      <c r="C2625" s="1" t="s">
        <v>0</v>
      </c>
      <c r="D2625" s="106" t="s">
        <v>0</v>
      </c>
      <c r="E2625" s="106" t="s">
        <v>0</v>
      </c>
      <c r="F2625" s="106" t="s">
        <v>0</v>
      </c>
      <c r="G2625" s="2" t="s">
        <v>0</v>
      </c>
      <c r="H2625" s="10" t="s">
        <v>49</v>
      </c>
      <c r="I2625" s="11">
        <f>SUM(I2626)</f>
        <v>30000</v>
      </c>
      <c r="J2625" s="11">
        <f t="shared" ref="J2625:Y2625" si="4102">SUM(J2626)</f>
        <v>0</v>
      </c>
      <c r="K2625" s="11">
        <f t="shared" si="4102"/>
        <v>0</v>
      </c>
      <c r="L2625" s="11">
        <f t="shared" si="4102"/>
        <v>0</v>
      </c>
      <c r="M2625" s="11">
        <f t="shared" si="4102"/>
        <v>0</v>
      </c>
      <c r="N2625" s="11">
        <f t="shared" si="4102"/>
        <v>0</v>
      </c>
      <c r="O2625" s="11">
        <f t="shared" si="4102"/>
        <v>0</v>
      </c>
      <c r="P2625" s="11">
        <f t="shared" si="4102"/>
        <v>0</v>
      </c>
      <c r="Q2625" s="11">
        <f t="shared" si="4102"/>
        <v>0</v>
      </c>
      <c r="R2625" s="11">
        <f t="shared" si="4102"/>
        <v>0</v>
      </c>
      <c r="S2625" s="11">
        <f t="shared" si="4102"/>
        <v>0</v>
      </c>
      <c r="T2625" s="11">
        <f t="shared" si="4102"/>
        <v>0</v>
      </c>
      <c r="U2625" s="11">
        <f t="shared" si="4102"/>
        <v>0</v>
      </c>
      <c r="V2625" s="11">
        <f t="shared" si="4102"/>
        <v>0</v>
      </c>
      <c r="W2625" s="11">
        <f t="shared" si="4102"/>
        <v>0</v>
      </c>
      <c r="X2625" s="11">
        <f t="shared" si="4102"/>
        <v>0</v>
      </c>
      <c r="Y2625" s="11">
        <f t="shared" si="4102"/>
        <v>0</v>
      </c>
      <c r="Z2625" s="11">
        <v>0</v>
      </c>
      <c r="AA2625" s="11">
        <v>0</v>
      </c>
      <c r="AB2625" s="11">
        <f t="shared" ref="AB2625:AQ2625" si="4103">SUM(AB2626)</f>
        <v>0</v>
      </c>
      <c r="AC2625" s="11">
        <f t="shared" si="4103"/>
        <v>0</v>
      </c>
      <c r="AD2625" s="11">
        <f t="shared" si="4103"/>
        <v>0</v>
      </c>
      <c r="AE2625" s="11">
        <f t="shared" si="4103"/>
        <v>0</v>
      </c>
      <c r="AF2625" s="11">
        <f t="shared" si="4103"/>
        <v>0</v>
      </c>
      <c r="AG2625" s="11">
        <f t="shared" si="4103"/>
        <v>0</v>
      </c>
      <c r="AH2625" s="11">
        <f t="shared" si="4103"/>
        <v>0</v>
      </c>
      <c r="AI2625" s="11">
        <f t="shared" si="4103"/>
        <v>0</v>
      </c>
      <c r="AJ2625" s="11">
        <f t="shared" si="4103"/>
        <v>0</v>
      </c>
      <c r="AK2625" s="11">
        <f t="shared" si="4103"/>
        <v>0</v>
      </c>
      <c r="AL2625" s="11">
        <f t="shared" si="4103"/>
        <v>0</v>
      </c>
      <c r="AM2625" s="11">
        <f t="shared" si="4103"/>
        <v>0</v>
      </c>
      <c r="AN2625" s="11">
        <f t="shared" si="4103"/>
        <v>0</v>
      </c>
      <c r="AO2625" s="11">
        <f t="shared" si="4103"/>
        <v>0</v>
      </c>
      <c r="AP2625" s="11">
        <f t="shared" si="4103"/>
        <v>0</v>
      </c>
      <c r="AQ2625" s="11">
        <f t="shared" si="4103"/>
        <v>0</v>
      </c>
      <c r="AR2625" s="11">
        <v>0</v>
      </c>
      <c r="AS2625" s="11">
        <v>0</v>
      </c>
      <c r="AT2625" s="11">
        <f t="shared" ref="AT2625:BI2625" si="4104">SUM(AT2626)</f>
        <v>0</v>
      </c>
      <c r="AU2625" s="11">
        <f t="shared" si="4104"/>
        <v>0</v>
      </c>
      <c r="AV2625" s="11">
        <f t="shared" si="4104"/>
        <v>0</v>
      </c>
      <c r="AW2625" s="11">
        <f t="shared" si="4104"/>
        <v>5000</v>
      </c>
      <c r="AX2625" s="11">
        <f t="shared" si="4104"/>
        <v>0</v>
      </c>
      <c r="AY2625" s="11">
        <f t="shared" si="4104"/>
        <v>0</v>
      </c>
      <c r="AZ2625" s="11">
        <f t="shared" si="4104"/>
        <v>5000</v>
      </c>
      <c r="BA2625" s="11">
        <f t="shared" si="4104"/>
        <v>0</v>
      </c>
      <c r="BB2625" s="11">
        <f t="shared" si="4104"/>
        <v>0</v>
      </c>
      <c r="BC2625" s="11">
        <f t="shared" si="4104"/>
        <v>0</v>
      </c>
      <c r="BD2625" s="11">
        <f t="shared" si="4104"/>
        <v>0</v>
      </c>
      <c r="BE2625" s="11">
        <f t="shared" si="4104"/>
        <v>0</v>
      </c>
      <c r="BF2625" s="11">
        <f t="shared" si="4104"/>
        <v>0</v>
      </c>
      <c r="BG2625" s="11">
        <f t="shared" si="4104"/>
        <v>0</v>
      </c>
      <c r="BH2625" s="11">
        <f t="shared" si="4104"/>
        <v>5000</v>
      </c>
      <c r="BI2625" s="11">
        <f t="shared" si="4104"/>
        <v>0</v>
      </c>
      <c r="BJ2625" s="11">
        <v>5000</v>
      </c>
      <c r="BK2625" s="11">
        <v>0</v>
      </c>
    </row>
    <row r="2626" spans="1:63" x14ac:dyDescent="0.25">
      <c r="A2626" s="4" t="s">
        <v>720</v>
      </c>
      <c r="B2626" s="4" t="s">
        <v>821</v>
      </c>
      <c r="C2626" s="4" t="s">
        <v>14</v>
      </c>
      <c r="D2626" s="107" t="s">
        <v>822</v>
      </c>
      <c r="E2626" s="106" t="s">
        <v>50</v>
      </c>
      <c r="F2626" s="106" t="s">
        <v>0</v>
      </c>
      <c r="G2626" s="2" t="s">
        <v>0</v>
      </c>
      <c r="H2626" s="2" t="s">
        <v>51</v>
      </c>
      <c r="I2626" s="12">
        <f>SUM(I2627)</f>
        <v>30000</v>
      </c>
      <c r="J2626" s="12">
        <f t="shared" ref="J2626:Y2626" si="4105">SUM(J2627:J2628)</f>
        <v>0</v>
      </c>
      <c r="K2626" s="12">
        <f t="shared" si="4105"/>
        <v>0</v>
      </c>
      <c r="L2626" s="12">
        <f t="shared" si="4105"/>
        <v>0</v>
      </c>
      <c r="M2626" s="12">
        <f t="shared" si="4105"/>
        <v>0</v>
      </c>
      <c r="N2626" s="12">
        <f t="shared" si="4105"/>
        <v>0</v>
      </c>
      <c r="O2626" s="12">
        <f t="shared" si="4105"/>
        <v>0</v>
      </c>
      <c r="P2626" s="12">
        <f t="shared" ref="P2626" si="4106">SUM(P2627:P2628)</f>
        <v>0</v>
      </c>
      <c r="Q2626" s="12">
        <f t="shared" si="4105"/>
        <v>0</v>
      </c>
      <c r="R2626" s="12">
        <f t="shared" si="4105"/>
        <v>0</v>
      </c>
      <c r="S2626" s="12">
        <f t="shared" si="4105"/>
        <v>0</v>
      </c>
      <c r="T2626" s="12">
        <f t="shared" si="4105"/>
        <v>0</v>
      </c>
      <c r="U2626" s="12">
        <f t="shared" si="4105"/>
        <v>0</v>
      </c>
      <c r="V2626" s="12">
        <f t="shared" si="4105"/>
        <v>0</v>
      </c>
      <c r="W2626" s="12">
        <f t="shared" si="4105"/>
        <v>0</v>
      </c>
      <c r="X2626" s="12">
        <f t="shared" si="4105"/>
        <v>0</v>
      </c>
      <c r="Y2626" s="12">
        <f t="shared" si="4105"/>
        <v>0</v>
      </c>
      <c r="Z2626" s="12">
        <v>0</v>
      </c>
      <c r="AA2626" s="12">
        <v>0</v>
      </c>
      <c r="AB2626" s="12">
        <f t="shared" ref="AB2626:AQ2626" si="4107">SUM(AB2627:AB2628)</f>
        <v>0</v>
      </c>
      <c r="AC2626" s="12">
        <f t="shared" si="4107"/>
        <v>0</v>
      </c>
      <c r="AD2626" s="12">
        <f t="shared" si="4107"/>
        <v>0</v>
      </c>
      <c r="AE2626" s="12">
        <f t="shared" si="4107"/>
        <v>0</v>
      </c>
      <c r="AF2626" s="12">
        <f t="shared" si="4107"/>
        <v>0</v>
      </c>
      <c r="AG2626" s="12">
        <f t="shared" si="4107"/>
        <v>0</v>
      </c>
      <c r="AH2626" s="12">
        <f t="shared" ref="AH2626" si="4108">SUM(AH2627:AH2628)</f>
        <v>0</v>
      </c>
      <c r="AI2626" s="12">
        <f t="shared" si="4107"/>
        <v>0</v>
      </c>
      <c r="AJ2626" s="12">
        <f t="shared" si="4107"/>
        <v>0</v>
      </c>
      <c r="AK2626" s="12">
        <f t="shared" si="4107"/>
        <v>0</v>
      </c>
      <c r="AL2626" s="12">
        <f t="shared" si="4107"/>
        <v>0</v>
      </c>
      <c r="AM2626" s="12">
        <f t="shared" si="4107"/>
        <v>0</v>
      </c>
      <c r="AN2626" s="12">
        <f t="shared" si="4107"/>
        <v>0</v>
      </c>
      <c r="AO2626" s="12">
        <f t="shared" si="4107"/>
        <v>0</v>
      </c>
      <c r="AP2626" s="12">
        <f t="shared" si="4107"/>
        <v>0</v>
      </c>
      <c r="AQ2626" s="12">
        <f t="shared" si="4107"/>
        <v>0</v>
      </c>
      <c r="AR2626" s="12">
        <v>0</v>
      </c>
      <c r="AS2626" s="12">
        <v>0</v>
      </c>
      <c r="AT2626" s="12">
        <f t="shared" ref="AT2626:BI2626" si="4109">SUM(AT2627:AT2628)</f>
        <v>0</v>
      </c>
      <c r="AU2626" s="12">
        <f t="shared" si="4109"/>
        <v>0</v>
      </c>
      <c r="AV2626" s="12">
        <f t="shared" si="4109"/>
        <v>0</v>
      </c>
      <c r="AW2626" s="12">
        <f t="shared" si="4109"/>
        <v>5000</v>
      </c>
      <c r="AX2626" s="12">
        <f t="shared" si="4109"/>
        <v>0</v>
      </c>
      <c r="AY2626" s="12">
        <f t="shared" si="4109"/>
        <v>0</v>
      </c>
      <c r="AZ2626" s="12">
        <f t="shared" ref="AZ2626" si="4110">SUM(AZ2627:AZ2628)</f>
        <v>5000</v>
      </c>
      <c r="BA2626" s="12">
        <f t="shared" si="4109"/>
        <v>0</v>
      </c>
      <c r="BB2626" s="12">
        <f t="shared" si="4109"/>
        <v>0</v>
      </c>
      <c r="BC2626" s="12">
        <f t="shared" si="4109"/>
        <v>0</v>
      </c>
      <c r="BD2626" s="12">
        <f t="shared" si="4109"/>
        <v>0</v>
      </c>
      <c r="BE2626" s="12">
        <f t="shared" si="4109"/>
        <v>0</v>
      </c>
      <c r="BF2626" s="12">
        <f t="shared" si="4109"/>
        <v>0</v>
      </c>
      <c r="BG2626" s="12">
        <f t="shared" si="4109"/>
        <v>0</v>
      </c>
      <c r="BH2626" s="12">
        <f t="shared" si="4109"/>
        <v>5000</v>
      </c>
      <c r="BI2626" s="12">
        <f t="shared" si="4109"/>
        <v>0</v>
      </c>
      <c r="BJ2626" s="12">
        <v>5000</v>
      </c>
      <c r="BK2626" s="12">
        <v>0</v>
      </c>
    </row>
    <row r="2627" spans="1:63" x14ac:dyDescent="0.25">
      <c r="A2627" s="4" t="s">
        <v>720</v>
      </c>
      <c r="B2627" s="4" t="s">
        <v>821</v>
      </c>
      <c r="C2627" s="4" t="s">
        <v>14</v>
      </c>
      <c r="D2627" s="107" t="s">
        <v>822</v>
      </c>
      <c r="E2627" s="117">
        <v>8213</v>
      </c>
      <c r="F2627" s="107"/>
      <c r="G2627" s="103" t="s">
        <v>1665</v>
      </c>
      <c r="H2627" s="13" t="s">
        <v>53</v>
      </c>
      <c r="I2627" s="14">
        <v>30000</v>
      </c>
      <c r="J2627" s="14">
        <v>0</v>
      </c>
      <c r="K2627" s="14"/>
      <c r="L2627" s="14"/>
      <c r="M2627" s="14"/>
      <c r="N2627" s="14"/>
      <c r="O2627" s="14"/>
      <c r="P2627" s="14">
        <f t="shared" si="4078"/>
        <v>0</v>
      </c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v>0</v>
      </c>
      <c r="AA2627" s="14">
        <v>0</v>
      </c>
      <c r="AB2627" s="14">
        <v>0</v>
      </c>
      <c r="AC2627" s="14"/>
      <c r="AD2627" s="14"/>
      <c r="AE2627" s="14"/>
      <c r="AF2627" s="14"/>
      <c r="AG2627" s="14"/>
      <c r="AH2627" s="14">
        <f t="shared" si="4079"/>
        <v>0</v>
      </c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>
        <v>0</v>
      </c>
      <c r="AS2627" s="14">
        <v>0</v>
      </c>
      <c r="AT2627" s="14">
        <v>0</v>
      </c>
      <c r="AU2627" s="14"/>
      <c r="AV2627" s="14"/>
      <c r="AW2627" s="14">
        <v>5000</v>
      </c>
      <c r="AX2627" s="14"/>
      <c r="AY2627" s="14"/>
      <c r="AZ2627" s="14">
        <f t="shared" si="4080"/>
        <v>5000</v>
      </c>
      <c r="BA2627" s="14"/>
      <c r="BB2627" s="14"/>
      <c r="BC2627" s="14"/>
      <c r="BD2627" s="14"/>
      <c r="BE2627" s="14"/>
      <c r="BF2627" s="14"/>
      <c r="BG2627" s="14"/>
      <c r="BH2627" s="14">
        <v>5000</v>
      </c>
      <c r="BI2627" s="14"/>
      <c r="BJ2627" s="14">
        <v>5000</v>
      </c>
      <c r="BK2627" s="14">
        <v>0</v>
      </c>
    </row>
    <row r="2628" spans="1:63" x14ac:dyDescent="0.25">
      <c r="A2628" s="4" t="s">
        <v>720</v>
      </c>
      <c r="B2628" s="4" t="s">
        <v>821</v>
      </c>
      <c r="C2628" s="4" t="s">
        <v>14</v>
      </c>
      <c r="D2628" s="107" t="s">
        <v>822</v>
      </c>
      <c r="E2628" s="117">
        <v>8216</v>
      </c>
      <c r="F2628" s="107"/>
      <c r="G2628" s="103" t="s">
        <v>1665</v>
      </c>
      <c r="H2628" s="13" t="s">
        <v>110</v>
      </c>
      <c r="I2628" s="14"/>
      <c r="J2628" s="14">
        <v>0</v>
      </c>
      <c r="K2628" s="14"/>
      <c r="L2628" s="14"/>
      <c r="M2628" s="14"/>
      <c r="N2628" s="14"/>
      <c r="O2628" s="14"/>
      <c r="P2628" s="14">
        <f t="shared" si="4078"/>
        <v>0</v>
      </c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v>0</v>
      </c>
      <c r="AA2628" s="14">
        <v>0</v>
      </c>
      <c r="AB2628" s="14"/>
      <c r="AC2628" s="14"/>
      <c r="AD2628" s="14"/>
      <c r="AE2628" s="14"/>
      <c r="AF2628" s="14"/>
      <c r="AG2628" s="14"/>
      <c r="AH2628" s="14">
        <f t="shared" si="4079"/>
        <v>0</v>
      </c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>
        <v>0</v>
      </c>
      <c r="AS2628" s="14">
        <v>0</v>
      </c>
      <c r="AT2628" s="14"/>
      <c r="AU2628" s="14"/>
      <c r="AV2628" s="14"/>
      <c r="AW2628" s="14"/>
      <c r="AX2628" s="14"/>
      <c r="AY2628" s="14"/>
      <c r="AZ2628" s="14">
        <f t="shared" si="4080"/>
        <v>0</v>
      </c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>
        <v>0</v>
      </c>
      <c r="BK2628" s="14">
        <v>0</v>
      </c>
    </row>
    <row r="2629" spans="1:63" ht="15.75" customHeight="1" x14ac:dyDescent="0.25">
      <c r="A2629" s="13" t="s">
        <v>0</v>
      </c>
      <c r="B2629" s="13" t="s">
        <v>0</v>
      </c>
      <c r="C2629" s="13" t="s">
        <v>0</v>
      </c>
      <c r="D2629" s="103" t="s">
        <v>0</v>
      </c>
      <c r="E2629" s="103" t="s">
        <v>0</v>
      </c>
      <c r="F2629" s="103" t="s">
        <v>0</v>
      </c>
      <c r="G2629" s="13" t="s">
        <v>0</v>
      </c>
      <c r="H2629" s="10" t="s">
        <v>832</v>
      </c>
      <c r="I2629" s="11">
        <f>SUM(I2625,I2620,I2596)</f>
        <v>2925305</v>
      </c>
      <c r="J2629" s="11">
        <f t="shared" ref="J2629:Y2629" si="4111">SUM(J2625,J2620,J2596)</f>
        <v>0</v>
      </c>
      <c r="K2629" s="11">
        <f t="shared" si="4111"/>
        <v>0</v>
      </c>
      <c r="L2629" s="11">
        <f t="shared" si="4111"/>
        <v>0</v>
      </c>
      <c r="M2629" s="11">
        <f t="shared" si="4111"/>
        <v>0</v>
      </c>
      <c r="N2629" s="11">
        <f t="shared" si="4111"/>
        <v>0</v>
      </c>
      <c r="O2629" s="11">
        <f t="shared" si="4111"/>
        <v>0</v>
      </c>
      <c r="P2629" s="11">
        <f t="shared" si="4111"/>
        <v>0</v>
      </c>
      <c r="Q2629" s="11">
        <f t="shared" si="4111"/>
        <v>0</v>
      </c>
      <c r="R2629" s="11">
        <f t="shared" si="4111"/>
        <v>0</v>
      </c>
      <c r="S2629" s="11">
        <f t="shared" si="4111"/>
        <v>0</v>
      </c>
      <c r="T2629" s="11">
        <f t="shared" si="4111"/>
        <v>0</v>
      </c>
      <c r="U2629" s="11">
        <f t="shared" si="4111"/>
        <v>0</v>
      </c>
      <c r="V2629" s="11">
        <f t="shared" si="4111"/>
        <v>0</v>
      </c>
      <c r="W2629" s="11">
        <f t="shared" si="4111"/>
        <v>0</v>
      </c>
      <c r="X2629" s="11">
        <f t="shared" si="4111"/>
        <v>0</v>
      </c>
      <c r="Y2629" s="11">
        <f t="shared" si="4111"/>
        <v>0</v>
      </c>
      <c r="Z2629" s="11">
        <v>0</v>
      </c>
      <c r="AA2629" s="11">
        <v>0</v>
      </c>
      <c r="AB2629" s="11">
        <f t="shared" ref="AB2629:AQ2629" si="4112">SUM(AB2625,AB2620,AB2596)</f>
        <v>0</v>
      </c>
      <c r="AC2629" s="11">
        <f t="shared" si="4112"/>
        <v>0</v>
      </c>
      <c r="AD2629" s="11">
        <f t="shared" si="4112"/>
        <v>0</v>
      </c>
      <c r="AE2629" s="11">
        <f t="shared" si="4112"/>
        <v>0</v>
      </c>
      <c r="AF2629" s="11">
        <f t="shared" si="4112"/>
        <v>0</v>
      </c>
      <c r="AG2629" s="11">
        <f t="shared" si="4112"/>
        <v>0</v>
      </c>
      <c r="AH2629" s="11">
        <f t="shared" si="4112"/>
        <v>0</v>
      </c>
      <c r="AI2629" s="11">
        <f t="shared" si="4112"/>
        <v>0</v>
      </c>
      <c r="AJ2629" s="11">
        <f t="shared" si="4112"/>
        <v>0</v>
      </c>
      <c r="AK2629" s="11">
        <f t="shared" si="4112"/>
        <v>0</v>
      </c>
      <c r="AL2629" s="11">
        <f t="shared" si="4112"/>
        <v>0</v>
      </c>
      <c r="AM2629" s="11">
        <f t="shared" si="4112"/>
        <v>0</v>
      </c>
      <c r="AN2629" s="11">
        <f t="shared" si="4112"/>
        <v>0</v>
      </c>
      <c r="AO2629" s="11">
        <f t="shared" si="4112"/>
        <v>0</v>
      </c>
      <c r="AP2629" s="11">
        <f t="shared" si="4112"/>
        <v>0</v>
      </c>
      <c r="AQ2629" s="11">
        <f t="shared" si="4112"/>
        <v>0</v>
      </c>
      <c r="AR2629" s="11">
        <v>0</v>
      </c>
      <c r="AS2629" s="11">
        <v>0</v>
      </c>
      <c r="AT2629" s="11">
        <f t="shared" ref="AT2629:BI2629" si="4113">SUM(AT2625,AT2620,AT2596)</f>
        <v>0</v>
      </c>
      <c r="AU2629" s="11">
        <f t="shared" si="4113"/>
        <v>0</v>
      </c>
      <c r="AV2629" s="11">
        <f t="shared" si="4113"/>
        <v>0</v>
      </c>
      <c r="AW2629" s="11">
        <f t="shared" si="4113"/>
        <v>5000</v>
      </c>
      <c r="AX2629" s="11">
        <f t="shared" si="4113"/>
        <v>0</v>
      </c>
      <c r="AY2629" s="11">
        <f t="shared" si="4113"/>
        <v>0</v>
      </c>
      <c r="AZ2629" s="11">
        <f t="shared" si="4113"/>
        <v>5000</v>
      </c>
      <c r="BA2629" s="11">
        <f t="shared" si="4113"/>
        <v>0</v>
      </c>
      <c r="BB2629" s="11">
        <f t="shared" si="4113"/>
        <v>0</v>
      </c>
      <c r="BC2629" s="11">
        <f t="shared" si="4113"/>
        <v>0</v>
      </c>
      <c r="BD2629" s="11">
        <f t="shared" si="4113"/>
        <v>0</v>
      </c>
      <c r="BE2629" s="11">
        <f t="shared" si="4113"/>
        <v>0</v>
      </c>
      <c r="BF2629" s="11">
        <f t="shared" si="4113"/>
        <v>0</v>
      </c>
      <c r="BG2629" s="11">
        <f t="shared" si="4113"/>
        <v>0</v>
      </c>
      <c r="BH2629" s="11">
        <f t="shared" si="4113"/>
        <v>5000</v>
      </c>
      <c r="BI2629" s="11">
        <f t="shared" si="4113"/>
        <v>0</v>
      </c>
      <c r="BJ2629" s="11">
        <v>5000</v>
      </c>
      <c r="BK2629" s="11">
        <v>0</v>
      </c>
    </row>
    <row r="2630" spans="1:63" ht="15.75" thickBot="1" x14ac:dyDescent="0.3">
      <c r="A2630" s="13" t="s">
        <v>0</v>
      </c>
      <c r="B2630" s="13" t="s">
        <v>0</v>
      </c>
      <c r="C2630" s="13" t="s">
        <v>0</v>
      </c>
      <c r="D2630" s="103" t="s">
        <v>0</v>
      </c>
      <c r="E2630" s="103" t="s">
        <v>0</v>
      </c>
      <c r="F2630" s="103" t="s">
        <v>0</v>
      </c>
      <c r="G2630" s="13" t="s">
        <v>0</v>
      </c>
      <c r="H2630" s="2" t="s">
        <v>55</v>
      </c>
      <c r="I2630" s="12">
        <v>62</v>
      </c>
      <c r="J2630" s="13" t="s">
        <v>0</v>
      </c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  <c r="W2630" s="13"/>
      <c r="X2630" s="13"/>
      <c r="Y2630" s="13"/>
      <c r="Z2630" s="13">
        <v>0</v>
      </c>
      <c r="AA2630" s="13"/>
      <c r="AB2630" s="13" t="s">
        <v>0</v>
      </c>
      <c r="AC2630" s="13"/>
      <c r="AD2630" s="13"/>
      <c r="AE2630" s="13"/>
      <c r="AF2630" s="13"/>
      <c r="AG2630" s="13"/>
      <c r="AH2630" s="13"/>
      <c r="AI2630" s="13"/>
      <c r="AJ2630" s="13"/>
      <c r="AK2630" s="13"/>
      <c r="AL2630" s="13"/>
      <c r="AM2630" s="13"/>
      <c r="AN2630" s="13"/>
      <c r="AO2630" s="13"/>
      <c r="AP2630" s="13"/>
      <c r="AQ2630" s="13"/>
      <c r="AR2630" s="13">
        <v>0</v>
      </c>
      <c r="AS2630" s="13"/>
      <c r="AT2630" s="13" t="s">
        <v>0</v>
      </c>
      <c r="AU2630" s="13"/>
      <c r="AV2630" s="13"/>
      <c r="AW2630" s="13"/>
      <c r="AX2630" s="13"/>
      <c r="AY2630" s="13"/>
      <c r="AZ2630" s="13"/>
      <c r="BA2630" s="13"/>
      <c r="BB2630" s="13"/>
      <c r="BC2630" s="13"/>
      <c r="BD2630" s="13"/>
      <c r="BE2630" s="13"/>
      <c r="BF2630" s="13"/>
      <c r="BG2630" s="13"/>
      <c r="BH2630" s="13"/>
      <c r="BI2630" s="13"/>
      <c r="BJ2630" s="13">
        <v>0</v>
      </c>
      <c r="BK2630" s="13"/>
    </row>
    <row r="2631" spans="1:63" ht="69.75" customHeight="1" thickBot="1" x14ac:dyDescent="0.3">
      <c r="A2631" s="148" t="s">
        <v>0</v>
      </c>
      <c r="B2631" s="148" t="s">
        <v>0</v>
      </c>
      <c r="C2631" s="148" t="s">
        <v>0</v>
      </c>
      <c r="D2631" s="151" t="s">
        <v>0</v>
      </c>
      <c r="E2631" s="151" t="s">
        <v>0</v>
      </c>
      <c r="F2631" s="151" t="s">
        <v>0</v>
      </c>
      <c r="G2631" s="154" t="s">
        <v>0</v>
      </c>
      <c r="H2631" s="5" t="s">
        <v>56</v>
      </c>
      <c r="I2631" s="5" t="s">
        <v>9</v>
      </c>
      <c r="J2631" s="94" t="s">
        <v>10</v>
      </c>
      <c r="K2631" s="94" t="s">
        <v>1602</v>
      </c>
      <c r="L2631" s="94" t="s">
        <v>1535</v>
      </c>
      <c r="M2631" s="94" t="s">
        <v>1591</v>
      </c>
      <c r="N2631" s="94" t="s">
        <v>1592</v>
      </c>
      <c r="O2631" s="94" t="s">
        <v>1593</v>
      </c>
      <c r="P2631" s="94" t="s">
        <v>1606</v>
      </c>
      <c r="Q2631" s="94" t="s">
        <v>1603</v>
      </c>
      <c r="R2631" s="94" t="s">
        <v>1594</v>
      </c>
      <c r="S2631" s="94" t="s">
        <v>1595</v>
      </c>
      <c r="T2631" s="94" t="s">
        <v>1596</v>
      </c>
      <c r="U2631" s="94" t="s">
        <v>1597</v>
      </c>
      <c r="V2631" s="94" t="s">
        <v>1598</v>
      </c>
      <c r="W2631" s="94" t="s">
        <v>1599</v>
      </c>
      <c r="X2631" s="94" t="s">
        <v>1604</v>
      </c>
      <c r="Y2631" s="94" t="s">
        <v>1605</v>
      </c>
      <c r="Z2631" s="94" t="s">
        <v>1600</v>
      </c>
      <c r="AA2631" s="94" t="s">
        <v>1601</v>
      </c>
      <c r="AB2631" s="95" t="s">
        <v>11</v>
      </c>
      <c r="AC2631" s="95" t="s">
        <v>1602</v>
      </c>
      <c r="AD2631" s="95" t="s">
        <v>1535</v>
      </c>
      <c r="AE2631" s="95" t="s">
        <v>1591</v>
      </c>
      <c r="AF2631" s="95" t="s">
        <v>1592</v>
      </c>
      <c r="AG2631" s="95" t="s">
        <v>1593</v>
      </c>
      <c r="AH2631" s="95" t="s">
        <v>1607</v>
      </c>
      <c r="AI2631" s="95" t="s">
        <v>1603</v>
      </c>
      <c r="AJ2631" s="95" t="s">
        <v>1594</v>
      </c>
      <c r="AK2631" s="95" t="s">
        <v>1595</v>
      </c>
      <c r="AL2631" s="95" t="s">
        <v>1596</v>
      </c>
      <c r="AM2631" s="95" t="s">
        <v>1597</v>
      </c>
      <c r="AN2631" s="95" t="s">
        <v>1598</v>
      </c>
      <c r="AO2631" s="95" t="s">
        <v>1599</v>
      </c>
      <c r="AP2631" s="95" t="s">
        <v>1604</v>
      </c>
      <c r="AQ2631" s="95" t="s">
        <v>1605</v>
      </c>
      <c r="AR2631" s="95" t="s">
        <v>1600</v>
      </c>
      <c r="AS2631" s="95" t="s">
        <v>1601</v>
      </c>
      <c r="AT2631" s="96" t="s">
        <v>12</v>
      </c>
      <c r="AU2631" s="96" t="s">
        <v>1602</v>
      </c>
      <c r="AV2631" s="96" t="s">
        <v>1535</v>
      </c>
      <c r="AW2631" s="96" t="s">
        <v>1591</v>
      </c>
      <c r="AX2631" s="96" t="s">
        <v>1592</v>
      </c>
      <c r="AY2631" s="96" t="s">
        <v>1593</v>
      </c>
      <c r="AZ2631" s="96" t="s">
        <v>1608</v>
      </c>
      <c r="BA2631" s="96" t="s">
        <v>1603</v>
      </c>
      <c r="BB2631" s="96" t="s">
        <v>1594</v>
      </c>
      <c r="BC2631" s="96" t="s">
        <v>1595</v>
      </c>
      <c r="BD2631" s="96" t="s">
        <v>1596</v>
      </c>
      <c r="BE2631" s="96" t="s">
        <v>1597</v>
      </c>
      <c r="BF2631" s="96" t="s">
        <v>1598</v>
      </c>
      <c r="BG2631" s="96" t="s">
        <v>1599</v>
      </c>
      <c r="BH2631" s="96" t="s">
        <v>1604</v>
      </c>
      <c r="BI2631" s="96" t="s">
        <v>1605</v>
      </c>
      <c r="BJ2631" s="96" t="s">
        <v>1600</v>
      </c>
      <c r="BK2631" s="96" t="s">
        <v>1601</v>
      </c>
    </row>
    <row r="2632" spans="1:63" x14ac:dyDescent="0.25">
      <c r="A2632" s="149"/>
      <c r="B2632" s="149"/>
      <c r="C2632" s="149"/>
      <c r="D2632" s="152"/>
      <c r="E2632" s="152"/>
      <c r="F2632" s="152"/>
      <c r="G2632" s="155"/>
      <c r="H2632" s="15" t="s">
        <v>0</v>
      </c>
      <c r="I2632" s="9" t="s">
        <v>13</v>
      </c>
      <c r="J2632" s="9">
        <v>1</v>
      </c>
      <c r="K2632" s="9">
        <v>2</v>
      </c>
      <c r="L2632" s="9">
        <v>3</v>
      </c>
      <c r="M2632" s="9">
        <v>4</v>
      </c>
      <c r="N2632" s="9">
        <v>5</v>
      </c>
      <c r="O2632" s="9">
        <v>6</v>
      </c>
      <c r="P2632" s="9">
        <v>7</v>
      </c>
      <c r="Q2632" s="9">
        <v>8</v>
      </c>
      <c r="R2632" s="9">
        <v>9</v>
      </c>
      <c r="S2632" s="9">
        <v>10</v>
      </c>
      <c r="T2632" s="9">
        <v>11</v>
      </c>
      <c r="U2632" s="9">
        <v>12</v>
      </c>
      <c r="V2632" s="9">
        <v>13</v>
      </c>
      <c r="W2632" s="9">
        <v>14</v>
      </c>
      <c r="X2632" s="9">
        <v>15</v>
      </c>
      <c r="Y2632" s="9">
        <v>16</v>
      </c>
      <c r="Z2632" s="9">
        <v>20</v>
      </c>
      <c r="AA2632" s="9">
        <v>21</v>
      </c>
      <c r="AB2632" s="9">
        <v>1</v>
      </c>
      <c r="AC2632" s="9">
        <v>2</v>
      </c>
      <c r="AD2632" s="9">
        <v>3</v>
      </c>
      <c r="AE2632" s="9">
        <v>4</v>
      </c>
      <c r="AF2632" s="9">
        <v>5</v>
      </c>
      <c r="AG2632" s="9">
        <v>6</v>
      </c>
      <c r="AH2632" s="9">
        <v>7</v>
      </c>
      <c r="AI2632" s="9">
        <v>8</v>
      </c>
      <c r="AJ2632" s="9">
        <v>9</v>
      </c>
      <c r="AK2632" s="9">
        <v>10</v>
      </c>
      <c r="AL2632" s="9">
        <v>11</v>
      </c>
      <c r="AM2632" s="9">
        <v>12</v>
      </c>
      <c r="AN2632" s="9">
        <v>13</v>
      </c>
      <c r="AO2632" s="9">
        <v>14</v>
      </c>
      <c r="AP2632" s="9">
        <v>15</v>
      </c>
      <c r="AQ2632" s="9">
        <v>16</v>
      </c>
      <c r="AR2632" s="9">
        <v>20</v>
      </c>
      <c r="AS2632" s="9">
        <v>21</v>
      </c>
      <c r="AT2632" s="9">
        <v>1</v>
      </c>
      <c r="AU2632" s="9">
        <v>2</v>
      </c>
      <c r="AV2632" s="9">
        <v>3</v>
      </c>
      <c r="AW2632" s="9">
        <v>4</v>
      </c>
      <c r="AX2632" s="9">
        <v>5</v>
      </c>
      <c r="AY2632" s="9">
        <v>6</v>
      </c>
      <c r="AZ2632" s="9">
        <v>7</v>
      </c>
      <c r="BA2632" s="9">
        <v>8</v>
      </c>
      <c r="BB2632" s="9">
        <v>9</v>
      </c>
      <c r="BC2632" s="9">
        <v>10</v>
      </c>
      <c r="BD2632" s="9">
        <v>11</v>
      </c>
      <c r="BE2632" s="9">
        <v>12</v>
      </c>
      <c r="BF2632" s="9">
        <v>13</v>
      </c>
      <c r="BG2632" s="9">
        <v>14</v>
      </c>
      <c r="BH2632" s="9">
        <v>15</v>
      </c>
      <c r="BI2632" s="9">
        <v>16</v>
      </c>
      <c r="BJ2632" s="9">
        <v>20</v>
      </c>
      <c r="BK2632" s="9">
        <v>21</v>
      </c>
    </row>
    <row r="2633" spans="1:63" x14ac:dyDescent="0.25">
      <c r="A2633" s="149"/>
      <c r="B2633" s="149"/>
      <c r="C2633" s="149"/>
      <c r="D2633" s="152"/>
      <c r="E2633" s="152"/>
      <c r="F2633" s="152"/>
      <c r="G2633" s="155"/>
      <c r="H2633" s="16" t="s">
        <v>118</v>
      </c>
      <c r="I2633" s="17">
        <f>SUM(I2629)</f>
        <v>2925305</v>
      </c>
      <c r="J2633" s="17">
        <f t="shared" ref="J2633:Y2633" si="4114">SUM(J2629)</f>
        <v>0</v>
      </c>
      <c r="K2633" s="17">
        <f t="shared" si="4114"/>
        <v>0</v>
      </c>
      <c r="L2633" s="17">
        <f t="shared" si="4114"/>
        <v>0</v>
      </c>
      <c r="M2633" s="17">
        <f t="shared" si="4114"/>
        <v>0</v>
      </c>
      <c r="N2633" s="17">
        <f t="shared" si="4114"/>
        <v>0</v>
      </c>
      <c r="O2633" s="17">
        <f t="shared" si="4114"/>
        <v>0</v>
      </c>
      <c r="P2633" s="17">
        <f t="shared" ref="P2633" si="4115">SUM(P2629)</f>
        <v>0</v>
      </c>
      <c r="Q2633" s="17">
        <f t="shared" si="4114"/>
        <v>0</v>
      </c>
      <c r="R2633" s="17">
        <f t="shared" si="4114"/>
        <v>0</v>
      </c>
      <c r="S2633" s="17">
        <f t="shared" si="4114"/>
        <v>0</v>
      </c>
      <c r="T2633" s="17">
        <f t="shared" si="4114"/>
        <v>0</v>
      </c>
      <c r="U2633" s="17">
        <f t="shared" si="4114"/>
        <v>0</v>
      </c>
      <c r="V2633" s="17">
        <f t="shared" si="4114"/>
        <v>0</v>
      </c>
      <c r="W2633" s="17">
        <f t="shared" si="4114"/>
        <v>0</v>
      </c>
      <c r="X2633" s="17">
        <f t="shared" si="4114"/>
        <v>0</v>
      </c>
      <c r="Y2633" s="17">
        <f t="shared" si="4114"/>
        <v>0</v>
      </c>
      <c r="Z2633" s="17">
        <v>0</v>
      </c>
      <c r="AA2633" s="17">
        <v>0</v>
      </c>
      <c r="AB2633" s="17">
        <f t="shared" ref="AB2633:AQ2633" si="4116">SUM(AB2629)</f>
        <v>0</v>
      </c>
      <c r="AC2633" s="17">
        <f t="shared" si="4116"/>
        <v>0</v>
      </c>
      <c r="AD2633" s="17">
        <f t="shared" si="4116"/>
        <v>0</v>
      </c>
      <c r="AE2633" s="17">
        <f t="shared" si="4116"/>
        <v>0</v>
      </c>
      <c r="AF2633" s="17">
        <f t="shared" si="4116"/>
        <v>0</v>
      </c>
      <c r="AG2633" s="17">
        <f t="shared" si="4116"/>
        <v>0</v>
      </c>
      <c r="AH2633" s="17">
        <f t="shared" ref="AH2633" si="4117">SUM(AH2629)</f>
        <v>0</v>
      </c>
      <c r="AI2633" s="17">
        <f t="shared" si="4116"/>
        <v>0</v>
      </c>
      <c r="AJ2633" s="17">
        <f t="shared" si="4116"/>
        <v>0</v>
      </c>
      <c r="AK2633" s="17">
        <f t="shared" si="4116"/>
        <v>0</v>
      </c>
      <c r="AL2633" s="17">
        <f t="shared" si="4116"/>
        <v>0</v>
      </c>
      <c r="AM2633" s="17">
        <f t="shared" si="4116"/>
        <v>0</v>
      </c>
      <c r="AN2633" s="17">
        <f t="shared" si="4116"/>
        <v>0</v>
      </c>
      <c r="AO2633" s="17">
        <f t="shared" si="4116"/>
        <v>0</v>
      </c>
      <c r="AP2633" s="17">
        <f t="shared" si="4116"/>
        <v>0</v>
      </c>
      <c r="AQ2633" s="17">
        <f t="shared" si="4116"/>
        <v>0</v>
      </c>
      <c r="AR2633" s="17">
        <v>0</v>
      </c>
      <c r="AS2633" s="17">
        <v>0</v>
      </c>
      <c r="AT2633" s="17">
        <f t="shared" ref="AT2633:BI2633" si="4118">SUM(AT2629)</f>
        <v>0</v>
      </c>
      <c r="AU2633" s="17">
        <f t="shared" si="4118"/>
        <v>0</v>
      </c>
      <c r="AV2633" s="17">
        <f t="shared" si="4118"/>
        <v>0</v>
      </c>
      <c r="AW2633" s="17">
        <f t="shared" si="4118"/>
        <v>5000</v>
      </c>
      <c r="AX2633" s="17">
        <f t="shared" si="4118"/>
        <v>0</v>
      </c>
      <c r="AY2633" s="17">
        <f t="shared" si="4118"/>
        <v>0</v>
      </c>
      <c r="AZ2633" s="17">
        <f t="shared" ref="AZ2633" si="4119">SUM(AZ2629)</f>
        <v>5000</v>
      </c>
      <c r="BA2633" s="17">
        <f t="shared" si="4118"/>
        <v>0</v>
      </c>
      <c r="BB2633" s="17">
        <f t="shared" si="4118"/>
        <v>0</v>
      </c>
      <c r="BC2633" s="17">
        <f t="shared" si="4118"/>
        <v>0</v>
      </c>
      <c r="BD2633" s="17">
        <f t="shared" si="4118"/>
        <v>0</v>
      </c>
      <c r="BE2633" s="17">
        <f t="shared" si="4118"/>
        <v>0</v>
      </c>
      <c r="BF2633" s="17">
        <f t="shared" si="4118"/>
        <v>0</v>
      </c>
      <c r="BG2633" s="17">
        <f t="shared" si="4118"/>
        <v>0</v>
      </c>
      <c r="BH2633" s="17">
        <f t="shared" si="4118"/>
        <v>5000</v>
      </c>
      <c r="BI2633" s="17">
        <f t="shared" si="4118"/>
        <v>0</v>
      </c>
      <c r="BJ2633" s="17">
        <v>5000</v>
      </c>
      <c r="BK2633" s="17">
        <v>0</v>
      </c>
    </row>
    <row r="2634" spans="1:63" x14ac:dyDescent="0.25">
      <c r="A2634" s="150"/>
      <c r="B2634" s="150"/>
      <c r="C2634" s="150"/>
      <c r="D2634" s="153"/>
      <c r="E2634" s="153"/>
      <c r="F2634" s="153"/>
      <c r="G2634" s="156"/>
      <c r="H2634" s="18" t="s">
        <v>57</v>
      </c>
      <c r="I2634" s="17">
        <f>SUM(I2633)</f>
        <v>2925305</v>
      </c>
      <c r="J2634" s="17">
        <f t="shared" ref="J2634:Y2634" si="4120">SUM(J2633)</f>
        <v>0</v>
      </c>
      <c r="K2634" s="17">
        <f t="shared" si="4120"/>
        <v>0</v>
      </c>
      <c r="L2634" s="17">
        <f t="shared" si="4120"/>
        <v>0</v>
      </c>
      <c r="M2634" s="17">
        <f t="shared" si="4120"/>
        <v>0</v>
      </c>
      <c r="N2634" s="17">
        <f t="shared" si="4120"/>
        <v>0</v>
      </c>
      <c r="O2634" s="17">
        <f t="shared" si="4120"/>
        <v>0</v>
      </c>
      <c r="P2634" s="17">
        <f t="shared" ref="P2634" si="4121">SUM(P2633)</f>
        <v>0</v>
      </c>
      <c r="Q2634" s="17">
        <f t="shared" si="4120"/>
        <v>0</v>
      </c>
      <c r="R2634" s="17">
        <f t="shared" si="4120"/>
        <v>0</v>
      </c>
      <c r="S2634" s="17">
        <f t="shared" si="4120"/>
        <v>0</v>
      </c>
      <c r="T2634" s="17">
        <f t="shared" si="4120"/>
        <v>0</v>
      </c>
      <c r="U2634" s="17">
        <f t="shared" si="4120"/>
        <v>0</v>
      </c>
      <c r="V2634" s="17">
        <f t="shared" si="4120"/>
        <v>0</v>
      </c>
      <c r="W2634" s="17">
        <f t="shared" si="4120"/>
        <v>0</v>
      </c>
      <c r="X2634" s="17">
        <f t="shared" si="4120"/>
        <v>0</v>
      </c>
      <c r="Y2634" s="17">
        <f t="shared" si="4120"/>
        <v>0</v>
      </c>
      <c r="Z2634" s="17">
        <v>0</v>
      </c>
      <c r="AA2634" s="17">
        <v>0</v>
      </c>
      <c r="AB2634" s="17">
        <f t="shared" ref="AB2634:AQ2634" si="4122">SUM(AB2633)</f>
        <v>0</v>
      </c>
      <c r="AC2634" s="17">
        <f t="shared" si="4122"/>
        <v>0</v>
      </c>
      <c r="AD2634" s="17">
        <f t="shared" si="4122"/>
        <v>0</v>
      </c>
      <c r="AE2634" s="17">
        <f t="shared" si="4122"/>
        <v>0</v>
      </c>
      <c r="AF2634" s="17">
        <f t="shared" si="4122"/>
        <v>0</v>
      </c>
      <c r="AG2634" s="17">
        <f t="shared" si="4122"/>
        <v>0</v>
      </c>
      <c r="AH2634" s="17">
        <f t="shared" ref="AH2634" si="4123">SUM(AH2633)</f>
        <v>0</v>
      </c>
      <c r="AI2634" s="17">
        <f t="shared" si="4122"/>
        <v>0</v>
      </c>
      <c r="AJ2634" s="17">
        <f t="shared" si="4122"/>
        <v>0</v>
      </c>
      <c r="AK2634" s="17">
        <f t="shared" si="4122"/>
        <v>0</v>
      </c>
      <c r="AL2634" s="17">
        <f t="shared" si="4122"/>
        <v>0</v>
      </c>
      <c r="AM2634" s="17">
        <f t="shared" si="4122"/>
        <v>0</v>
      </c>
      <c r="AN2634" s="17">
        <f t="shared" si="4122"/>
        <v>0</v>
      </c>
      <c r="AO2634" s="17">
        <f t="shared" si="4122"/>
        <v>0</v>
      </c>
      <c r="AP2634" s="17">
        <f t="shared" si="4122"/>
        <v>0</v>
      </c>
      <c r="AQ2634" s="17">
        <f t="shared" si="4122"/>
        <v>0</v>
      </c>
      <c r="AR2634" s="17">
        <v>0</v>
      </c>
      <c r="AS2634" s="17">
        <v>0</v>
      </c>
      <c r="AT2634" s="17">
        <f t="shared" ref="AT2634:BI2634" si="4124">SUM(AT2633)</f>
        <v>0</v>
      </c>
      <c r="AU2634" s="17">
        <f t="shared" si="4124"/>
        <v>0</v>
      </c>
      <c r="AV2634" s="17">
        <f t="shared" si="4124"/>
        <v>0</v>
      </c>
      <c r="AW2634" s="17">
        <f t="shared" si="4124"/>
        <v>5000</v>
      </c>
      <c r="AX2634" s="17">
        <f t="shared" si="4124"/>
        <v>0</v>
      </c>
      <c r="AY2634" s="17">
        <f t="shared" si="4124"/>
        <v>0</v>
      </c>
      <c r="AZ2634" s="17">
        <f t="shared" ref="AZ2634" si="4125">SUM(AZ2633)</f>
        <v>5000</v>
      </c>
      <c r="BA2634" s="17">
        <f t="shared" si="4124"/>
        <v>0</v>
      </c>
      <c r="BB2634" s="17">
        <f t="shared" si="4124"/>
        <v>0</v>
      </c>
      <c r="BC2634" s="17">
        <f t="shared" si="4124"/>
        <v>0</v>
      </c>
      <c r="BD2634" s="17">
        <f t="shared" si="4124"/>
        <v>0</v>
      </c>
      <c r="BE2634" s="17">
        <f t="shared" si="4124"/>
        <v>0</v>
      </c>
      <c r="BF2634" s="17">
        <f t="shared" si="4124"/>
        <v>0</v>
      </c>
      <c r="BG2634" s="17">
        <f t="shared" si="4124"/>
        <v>0</v>
      </c>
      <c r="BH2634" s="17">
        <f t="shared" si="4124"/>
        <v>5000</v>
      </c>
      <c r="BI2634" s="17">
        <f t="shared" si="4124"/>
        <v>0</v>
      </c>
      <c r="BJ2634" s="17">
        <v>5000</v>
      </c>
      <c r="BK2634" s="17">
        <v>0</v>
      </c>
    </row>
    <row r="2635" spans="1:63" x14ac:dyDescent="0.25">
      <c r="A2635" s="13" t="s">
        <v>0</v>
      </c>
      <c r="B2635" s="13" t="s">
        <v>0</v>
      </c>
      <c r="C2635" s="13" t="s">
        <v>0</v>
      </c>
      <c r="D2635" s="103" t="s">
        <v>0</v>
      </c>
      <c r="E2635" s="103" t="s">
        <v>0</v>
      </c>
      <c r="F2635" s="103" t="s">
        <v>0</v>
      </c>
      <c r="G2635" s="13" t="s">
        <v>0</v>
      </c>
      <c r="H2635" s="10" t="s">
        <v>833</v>
      </c>
      <c r="I2635" s="11">
        <f>SUM(I2629)</f>
        <v>2925305</v>
      </c>
      <c r="J2635" s="11">
        <f t="shared" ref="J2635:Y2635" si="4126">SUM(J2629)</f>
        <v>0</v>
      </c>
      <c r="K2635" s="11">
        <f t="shared" si="4126"/>
        <v>0</v>
      </c>
      <c r="L2635" s="11">
        <f t="shared" si="4126"/>
        <v>0</v>
      </c>
      <c r="M2635" s="11">
        <f t="shared" si="4126"/>
        <v>0</v>
      </c>
      <c r="N2635" s="11">
        <f t="shared" si="4126"/>
        <v>0</v>
      </c>
      <c r="O2635" s="11">
        <f t="shared" si="4126"/>
        <v>0</v>
      </c>
      <c r="P2635" s="11">
        <f t="shared" ref="P2635" si="4127">SUM(P2629)</f>
        <v>0</v>
      </c>
      <c r="Q2635" s="11">
        <f t="shared" si="4126"/>
        <v>0</v>
      </c>
      <c r="R2635" s="11">
        <f t="shared" si="4126"/>
        <v>0</v>
      </c>
      <c r="S2635" s="11">
        <f t="shared" si="4126"/>
        <v>0</v>
      </c>
      <c r="T2635" s="11">
        <f t="shared" si="4126"/>
        <v>0</v>
      </c>
      <c r="U2635" s="11">
        <f t="shared" si="4126"/>
        <v>0</v>
      </c>
      <c r="V2635" s="11">
        <f t="shared" si="4126"/>
        <v>0</v>
      </c>
      <c r="W2635" s="11">
        <f t="shared" si="4126"/>
        <v>0</v>
      </c>
      <c r="X2635" s="11">
        <f t="shared" si="4126"/>
        <v>0</v>
      </c>
      <c r="Y2635" s="11">
        <f t="shared" si="4126"/>
        <v>0</v>
      </c>
      <c r="Z2635" s="11">
        <v>0</v>
      </c>
      <c r="AA2635" s="11">
        <v>0</v>
      </c>
      <c r="AB2635" s="11">
        <f t="shared" ref="AB2635:AQ2635" si="4128">SUM(AB2629)</f>
        <v>0</v>
      </c>
      <c r="AC2635" s="11">
        <f t="shared" si="4128"/>
        <v>0</v>
      </c>
      <c r="AD2635" s="11">
        <f t="shared" si="4128"/>
        <v>0</v>
      </c>
      <c r="AE2635" s="11">
        <f t="shared" si="4128"/>
        <v>0</v>
      </c>
      <c r="AF2635" s="11">
        <f t="shared" si="4128"/>
        <v>0</v>
      </c>
      <c r="AG2635" s="11">
        <f t="shared" si="4128"/>
        <v>0</v>
      </c>
      <c r="AH2635" s="11">
        <f t="shared" ref="AH2635" si="4129">SUM(AH2629)</f>
        <v>0</v>
      </c>
      <c r="AI2635" s="11">
        <f t="shared" si="4128"/>
        <v>0</v>
      </c>
      <c r="AJ2635" s="11">
        <f t="shared" si="4128"/>
        <v>0</v>
      </c>
      <c r="AK2635" s="11">
        <f t="shared" si="4128"/>
        <v>0</v>
      </c>
      <c r="AL2635" s="11">
        <f t="shared" si="4128"/>
        <v>0</v>
      </c>
      <c r="AM2635" s="11">
        <f t="shared" si="4128"/>
        <v>0</v>
      </c>
      <c r="AN2635" s="11">
        <f t="shared" si="4128"/>
        <v>0</v>
      </c>
      <c r="AO2635" s="11">
        <f t="shared" si="4128"/>
        <v>0</v>
      </c>
      <c r="AP2635" s="11">
        <f t="shared" si="4128"/>
        <v>0</v>
      </c>
      <c r="AQ2635" s="11">
        <f t="shared" si="4128"/>
        <v>0</v>
      </c>
      <c r="AR2635" s="11">
        <v>0</v>
      </c>
      <c r="AS2635" s="11">
        <v>0</v>
      </c>
      <c r="AT2635" s="11">
        <f t="shared" ref="AT2635:BI2635" si="4130">SUM(AT2629)</f>
        <v>0</v>
      </c>
      <c r="AU2635" s="11">
        <f t="shared" si="4130"/>
        <v>0</v>
      </c>
      <c r="AV2635" s="11">
        <f t="shared" si="4130"/>
        <v>0</v>
      </c>
      <c r="AW2635" s="11">
        <f t="shared" si="4130"/>
        <v>5000</v>
      </c>
      <c r="AX2635" s="11">
        <f t="shared" si="4130"/>
        <v>0</v>
      </c>
      <c r="AY2635" s="11">
        <f t="shared" si="4130"/>
        <v>0</v>
      </c>
      <c r="AZ2635" s="11">
        <f t="shared" ref="AZ2635" si="4131">SUM(AZ2629)</f>
        <v>5000</v>
      </c>
      <c r="BA2635" s="11">
        <f t="shared" si="4130"/>
        <v>0</v>
      </c>
      <c r="BB2635" s="11">
        <f t="shared" si="4130"/>
        <v>0</v>
      </c>
      <c r="BC2635" s="11">
        <f t="shared" si="4130"/>
        <v>0</v>
      </c>
      <c r="BD2635" s="11">
        <f t="shared" si="4130"/>
        <v>0</v>
      </c>
      <c r="BE2635" s="11">
        <f t="shared" si="4130"/>
        <v>0</v>
      </c>
      <c r="BF2635" s="11">
        <f t="shared" si="4130"/>
        <v>0</v>
      </c>
      <c r="BG2635" s="11">
        <f t="shared" si="4130"/>
        <v>0</v>
      </c>
      <c r="BH2635" s="11">
        <f t="shared" si="4130"/>
        <v>5000</v>
      </c>
      <c r="BI2635" s="11">
        <f t="shared" si="4130"/>
        <v>0</v>
      </c>
      <c r="BJ2635" s="11">
        <v>5000</v>
      </c>
      <c r="BK2635" s="11">
        <v>0</v>
      </c>
    </row>
    <row r="2636" spans="1:63" x14ac:dyDescent="0.25">
      <c r="A2636" s="13" t="s">
        <v>0</v>
      </c>
      <c r="B2636" s="13" t="s">
        <v>0</v>
      </c>
      <c r="C2636" s="13" t="s">
        <v>0</v>
      </c>
      <c r="D2636" s="103" t="s">
        <v>0</v>
      </c>
      <c r="E2636" s="103" t="s">
        <v>0</v>
      </c>
      <c r="F2636" s="103" t="s">
        <v>0</v>
      </c>
      <c r="G2636" s="13" t="s">
        <v>0</v>
      </c>
      <c r="H2636" s="2" t="s">
        <v>55</v>
      </c>
      <c r="I2636" s="12">
        <f>SUM(I2630)</f>
        <v>62</v>
      </c>
      <c r="J2636" s="13" t="s">
        <v>0</v>
      </c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  <c r="W2636" s="13"/>
      <c r="X2636" s="13"/>
      <c r="Y2636" s="13"/>
      <c r="Z2636" s="13">
        <v>0</v>
      </c>
      <c r="AA2636" s="13"/>
      <c r="AB2636" s="13" t="s">
        <v>0</v>
      </c>
      <c r="AC2636" s="13"/>
      <c r="AD2636" s="13"/>
      <c r="AE2636" s="13"/>
      <c r="AF2636" s="13"/>
      <c r="AG2636" s="13"/>
      <c r="AH2636" s="13"/>
      <c r="AI2636" s="13"/>
      <c r="AJ2636" s="13"/>
      <c r="AK2636" s="13"/>
      <c r="AL2636" s="13"/>
      <c r="AM2636" s="13"/>
      <c r="AN2636" s="13"/>
      <c r="AO2636" s="13"/>
      <c r="AP2636" s="13"/>
      <c r="AQ2636" s="13"/>
      <c r="AR2636" s="13">
        <v>0</v>
      </c>
      <c r="AS2636" s="13"/>
      <c r="AT2636" s="13" t="s">
        <v>0</v>
      </c>
      <c r="AU2636" s="13"/>
      <c r="AV2636" s="13"/>
      <c r="AW2636" s="13"/>
      <c r="AX2636" s="13"/>
      <c r="AY2636" s="13"/>
      <c r="AZ2636" s="13"/>
      <c r="BA2636" s="13"/>
      <c r="BB2636" s="13"/>
      <c r="BC2636" s="13"/>
      <c r="BD2636" s="13"/>
      <c r="BE2636" s="13"/>
      <c r="BF2636" s="13"/>
      <c r="BG2636" s="13"/>
      <c r="BH2636" s="13"/>
      <c r="BI2636" s="13"/>
      <c r="BJ2636" s="13">
        <v>0</v>
      </c>
      <c r="BK2636" s="13"/>
    </row>
    <row r="2637" spans="1:63" x14ac:dyDescent="0.25">
      <c r="A2637" s="13" t="s">
        <v>0</v>
      </c>
      <c r="B2637" s="13" t="s">
        <v>0</v>
      </c>
      <c r="C2637" s="13" t="s">
        <v>0</v>
      </c>
      <c r="D2637" s="103" t="s">
        <v>0</v>
      </c>
      <c r="E2637" s="103" t="s">
        <v>0</v>
      </c>
      <c r="F2637" s="103" t="s">
        <v>0</v>
      </c>
      <c r="G2637" s="13" t="s">
        <v>0</v>
      </c>
      <c r="H2637" s="10" t="s">
        <v>834</v>
      </c>
      <c r="I2637" s="22">
        <f>SUM(I2361,I2316)</f>
        <v>140229402</v>
      </c>
      <c r="J2637" s="22">
        <f>SUM(J2361,J2316)</f>
        <v>0</v>
      </c>
      <c r="K2637" s="22">
        <f t="shared" ref="K2637:Y2637" si="4132">SUM(K2361,K2316)</f>
        <v>0</v>
      </c>
      <c r="L2637" s="22">
        <f t="shared" si="4132"/>
        <v>0</v>
      </c>
      <c r="M2637" s="22">
        <f t="shared" si="4132"/>
        <v>0</v>
      </c>
      <c r="N2637" s="22">
        <f t="shared" si="4132"/>
        <v>0</v>
      </c>
      <c r="O2637" s="22">
        <f t="shared" si="4132"/>
        <v>0</v>
      </c>
      <c r="P2637" s="22">
        <f t="shared" si="4132"/>
        <v>0</v>
      </c>
      <c r="Q2637" s="22">
        <f t="shared" si="4132"/>
        <v>0</v>
      </c>
      <c r="R2637" s="22">
        <f t="shared" si="4132"/>
        <v>0</v>
      </c>
      <c r="S2637" s="22">
        <f t="shared" si="4132"/>
        <v>0</v>
      </c>
      <c r="T2637" s="22">
        <f t="shared" si="4132"/>
        <v>0</v>
      </c>
      <c r="U2637" s="22">
        <f t="shared" si="4132"/>
        <v>0</v>
      </c>
      <c r="V2637" s="22">
        <f t="shared" si="4132"/>
        <v>0</v>
      </c>
      <c r="W2637" s="22">
        <f t="shared" si="4132"/>
        <v>0</v>
      </c>
      <c r="X2637" s="22">
        <f t="shared" si="4132"/>
        <v>0</v>
      </c>
      <c r="Y2637" s="22">
        <f t="shared" si="4132"/>
        <v>0</v>
      </c>
      <c r="Z2637" s="22">
        <v>0</v>
      </c>
      <c r="AA2637" s="22">
        <v>0</v>
      </c>
      <c r="AB2637" s="22">
        <f>SUM(AB2361,AB2316)</f>
        <v>90000</v>
      </c>
      <c r="AC2637" s="22">
        <f t="shared" ref="AC2637:AQ2637" si="4133">SUM(AC2361,AC2316)</f>
        <v>27846</v>
      </c>
      <c r="AD2637" s="22">
        <f t="shared" si="4133"/>
        <v>0</v>
      </c>
      <c r="AE2637" s="22">
        <f t="shared" si="4133"/>
        <v>5200</v>
      </c>
      <c r="AF2637" s="22">
        <f t="shared" si="4133"/>
        <v>0</v>
      </c>
      <c r="AG2637" s="22">
        <f t="shared" si="4133"/>
        <v>0</v>
      </c>
      <c r="AH2637" s="22">
        <f t="shared" si="4133"/>
        <v>123046</v>
      </c>
      <c r="AI2637" s="22">
        <f t="shared" si="4133"/>
        <v>10800</v>
      </c>
      <c r="AJ2637" s="22">
        <f t="shared" si="4133"/>
        <v>0</v>
      </c>
      <c r="AK2637" s="22">
        <f t="shared" si="4133"/>
        <v>39605</v>
      </c>
      <c r="AL2637" s="22">
        <f t="shared" si="4133"/>
        <v>9200</v>
      </c>
      <c r="AM2637" s="22">
        <f t="shared" si="4133"/>
        <v>0</v>
      </c>
      <c r="AN2637" s="22">
        <f t="shared" si="4133"/>
        <v>6800</v>
      </c>
      <c r="AO2637" s="22">
        <f t="shared" si="4133"/>
        <v>0</v>
      </c>
      <c r="AP2637" s="22">
        <f t="shared" si="4133"/>
        <v>0</v>
      </c>
      <c r="AQ2637" s="22">
        <f t="shared" si="4133"/>
        <v>6834</v>
      </c>
      <c r="AR2637" s="22">
        <v>73239</v>
      </c>
      <c r="AS2637" s="22">
        <v>49807</v>
      </c>
      <c r="AT2637" s="22">
        <f>SUM(AT2361,AT2316)</f>
        <v>21220000</v>
      </c>
      <c r="AU2637" s="22">
        <f t="shared" ref="AU2637:BI2637" si="4134">SUM(AU2361,AU2316)</f>
        <v>620567</v>
      </c>
      <c r="AV2637" s="22">
        <f t="shared" si="4134"/>
        <v>0</v>
      </c>
      <c r="AW2637" s="22">
        <f t="shared" si="4134"/>
        <v>86185</v>
      </c>
      <c r="AX2637" s="22">
        <f t="shared" si="4134"/>
        <v>0</v>
      </c>
      <c r="AY2637" s="22">
        <f t="shared" si="4134"/>
        <v>0</v>
      </c>
      <c r="AZ2637" s="22">
        <f t="shared" si="4134"/>
        <v>21926752</v>
      </c>
      <c r="BA2637" s="22">
        <f t="shared" si="4134"/>
        <v>1246442</v>
      </c>
      <c r="BB2637" s="22">
        <f t="shared" si="4134"/>
        <v>1042200</v>
      </c>
      <c r="BC2637" s="22">
        <f t="shared" si="4134"/>
        <v>1650436</v>
      </c>
      <c r="BD2637" s="22">
        <f t="shared" si="4134"/>
        <v>1040644</v>
      </c>
      <c r="BE2637" s="22">
        <f t="shared" si="4134"/>
        <v>1070257</v>
      </c>
      <c r="BF2637" s="22">
        <f t="shared" si="4134"/>
        <v>1040158</v>
      </c>
      <c r="BG2637" s="22">
        <f t="shared" si="4134"/>
        <v>1170045</v>
      </c>
      <c r="BH2637" s="22">
        <f t="shared" si="4134"/>
        <v>1061222</v>
      </c>
      <c r="BI2637" s="22">
        <f t="shared" si="4134"/>
        <v>1053539</v>
      </c>
      <c r="BJ2637" s="22">
        <v>10374943</v>
      </c>
      <c r="BK2637" s="22">
        <v>11551809</v>
      </c>
    </row>
    <row r="2638" spans="1:63" x14ac:dyDescent="0.25">
      <c r="A2638" s="13" t="s">
        <v>0</v>
      </c>
      <c r="B2638" s="13" t="s">
        <v>0</v>
      </c>
      <c r="C2638" s="13" t="s">
        <v>0</v>
      </c>
      <c r="D2638" s="103" t="s">
        <v>0</v>
      </c>
      <c r="E2638" s="103" t="s">
        <v>0</v>
      </c>
      <c r="F2638" s="103" t="s">
        <v>0</v>
      </c>
      <c r="G2638" s="13" t="s">
        <v>0</v>
      </c>
      <c r="H2638" s="2" t="s">
        <v>63</v>
      </c>
      <c r="I2638" s="12">
        <f>SUM(I2636,I2591,I2545,I2498,I2453,I2408,I2317)</f>
        <v>519</v>
      </c>
      <c r="J2638" s="13" t="s">
        <v>0</v>
      </c>
      <c r="K2638" s="13"/>
      <c r="L2638" s="1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3"/>
      <c r="W2638" s="13"/>
      <c r="X2638" s="13"/>
      <c r="Y2638" s="13"/>
      <c r="Z2638" s="13">
        <v>0</v>
      </c>
      <c r="AA2638" s="13"/>
      <c r="AB2638" s="13" t="s">
        <v>0</v>
      </c>
      <c r="AC2638" s="13"/>
      <c r="AD2638" s="13"/>
      <c r="AE2638" s="13"/>
      <c r="AF2638" s="13"/>
      <c r="AG2638" s="13"/>
      <c r="AH2638" s="13"/>
      <c r="AI2638" s="13"/>
      <c r="AJ2638" s="13"/>
      <c r="AK2638" s="13"/>
      <c r="AL2638" s="13"/>
      <c r="AM2638" s="13"/>
      <c r="AN2638" s="13"/>
      <c r="AO2638" s="13"/>
      <c r="AP2638" s="13"/>
      <c r="AQ2638" s="13"/>
      <c r="AR2638" s="13">
        <v>0</v>
      </c>
      <c r="AS2638" s="13"/>
      <c r="AT2638" s="13" t="s">
        <v>0</v>
      </c>
      <c r="AU2638" s="13"/>
      <c r="AV2638" s="13"/>
      <c r="AW2638" s="13"/>
      <c r="AX2638" s="13"/>
      <c r="AY2638" s="13"/>
      <c r="AZ2638" s="13"/>
      <c r="BA2638" s="13"/>
      <c r="BB2638" s="13"/>
      <c r="BC2638" s="13"/>
      <c r="BD2638" s="13"/>
      <c r="BE2638" s="13"/>
      <c r="BF2638" s="13"/>
      <c r="BG2638" s="13"/>
      <c r="BH2638" s="13"/>
      <c r="BI2638" s="13"/>
      <c r="BJ2638" s="13">
        <v>0</v>
      </c>
      <c r="BK2638" s="13"/>
    </row>
    <row r="2639" spans="1:63" ht="22.5" x14ac:dyDescent="0.25">
      <c r="A2639" s="1" t="s">
        <v>835</v>
      </c>
      <c r="B2639" s="2" t="s">
        <v>0</v>
      </c>
      <c r="C2639" s="2" t="s">
        <v>0</v>
      </c>
      <c r="D2639" s="106" t="s">
        <v>0</v>
      </c>
      <c r="E2639" s="106" t="s">
        <v>0</v>
      </c>
      <c r="F2639" s="106" t="s">
        <v>0</v>
      </c>
      <c r="G2639" s="2" t="s">
        <v>0</v>
      </c>
      <c r="H2639" s="2" t="s">
        <v>836</v>
      </c>
      <c r="I2639" s="3" t="s">
        <v>0</v>
      </c>
      <c r="J2639" s="3" t="s">
        <v>0</v>
      </c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>
        <v>0</v>
      </c>
      <c r="AA2639" s="3">
        <v>0</v>
      </c>
      <c r="AB2639" s="3" t="s">
        <v>0</v>
      </c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>
        <v>0</v>
      </c>
      <c r="AS2639" s="3">
        <v>0</v>
      </c>
      <c r="AT2639" s="3" t="s">
        <v>0</v>
      </c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>
        <v>0</v>
      </c>
      <c r="BK2639" s="3">
        <v>0</v>
      </c>
    </row>
    <row r="2640" spans="1:63" ht="15.75" thickBot="1" x14ac:dyDescent="0.3">
      <c r="A2640" s="1" t="s">
        <v>835</v>
      </c>
      <c r="B2640" s="1" t="s">
        <v>1</v>
      </c>
      <c r="C2640" s="4" t="s">
        <v>0</v>
      </c>
      <c r="D2640" s="107" t="s">
        <v>0</v>
      </c>
      <c r="E2640" s="106" t="s">
        <v>0</v>
      </c>
      <c r="F2640" s="106" t="s">
        <v>0</v>
      </c>
      <c r="G2640" s="2" t="s">
        <v>0</v>
      </c>
      <c r="H2640" s="2" t="s">
        <v>0</v>
      </c>
      <c r="I2640" s="3" t="s">
        <v>0</v>
      </c>
      <c r="J2640" s="3" t="s">
        <v>0</v>
      </c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>
        <v>0</v>
      </c>
      <c r="AA2640" s="3">
        <v>0</v>
      </c>
      <c r="AB2640" s="3" t="s">
        <v>0</v>
      </c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>
        <v>0</v>
      </c>
      <c r="AS2640" s="3">
        <v>0</v>
      </c>
      <c r="AT2640" s="3" t="s">
        <v>0</v>
      </c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>
        <v>0</v>
      </c>
      <c r="BK2640" s="3">
        <v>0</v>
      </c>
    </row>
    <row r="2641" spans="1:63" ht="69.75" customHeight="1" thickBot="1" x14ac:dyDescent="0.3">
      <c r="A2641" s="5" t="s">
        <v>2</v>
      </c>
      <c r="B2641" s="5" t="s">
        <v>3</v>
      </c>
      <c r="C2641" s="5" t="s">
        <v>4</v>
      </c>
      <c r="D2641" s="108" t="s">
        <v>0</v>
      </c>
      <c r="E2641" s="116" t="s">
        <v>5</v>
      </c>
      <c r="F2641" s="116" t="s">
        <v>6</v>
      </c>
      <c r="G2641" s="5" t="s">
        <v>7</v>
      </c>
      <c r="H2641" s="5" t="s">
        <v>8</v>
      </c>
      <c r="I2641" s="5" t="s">
        <v>9</v>
      </c>
      <c r="J2641" s="94" t="s">
        <v>10</v>
      </c>
      <c r="K2641" s="94" t="s">
        <v>1602</v>
      </c>
      <c r="L2641" s="94" t="s">
        <v>1535</v>
      </c>
      <c r="M2641" s="94" t="s">
        <v>1591</v>
      </c>
      <c r="N2641" s="94" t="s">
        <v>1592</v>
      </c>
      <c r="O2641" s="94" t="s">
        <v>1593</v>
      </c>
      <c r="P2641" s="94" t="s">
        <v>1606</v>
      </c>
      <c r="Q2641" s="94" t="s">
        <v>1603</v>
      </c>
      <c r="R2641" s="94" t="s">
        <v>1594</v>
      </c>
      <c r="S2641" s="94" t="s">
        <v>1595</v>
      </c>
      <c r="T2641" s="94" t="s">
        <v>1596</v>
      </c>
      <c r="U2641" s="94" t="s">
        <v>1597</v>
      </c>
      <c r="V2641" s="94" t="s">
        <v>1598</v>
      </c>
      <c r="W2641" s="94" t="s">
        <v>1599</v>
      </c>
      <c r="X2641" s="94" t="s">
        <v>1604</v>
      </c>
      <c r="Y2641" s="94" t="s">
        <v>1605</v>
      </c>
      <c r="Z2641" s="94" t="s">
        <v>1600</v>
      </c>
      <c r="AA2641" s="94" t="s">
        <v>1601</v>
      </c>
      <c r="AB2641" s="95" t="s">
        <v>11</v>
      </c>
      <c r="AC2641" s="95" t="s">
        <v>1602</v>
      </c>
      <c r="AD2641" s="95" t="s">
        <v>1535</v>
      </c>
      <c r="AE2641" s="95" t="s">
        <v>1591</v>
      </c>
      <c r="AF2641" s="95" t="s">
        <v>1592</v>
      </c>
      <c r="AG2641" s="95" t="s">
        <v>1593</v>
      </c>
      <c r="AH2641" s="95" t="s">
        <v>1607</v>
      </c>
      <c r="AI2641" s="95" t="s">
        <v>1603</v>
      </c>
      <c r="AJ2641" s="95" t="s">
        <v>1594</v>
      </c>
      <c r="AK2641" s="95" t="s">
        <v>1595</v>
      </c>
      <c r="AL2641" s="95" t="s">
        <v>1596</v>
      </c>
      <c r="AM2641" s="95" t="s">
        <v>1597</v>
      </c>
      <c r="AN2641" s="95" t="s">
        <v>1598</v>
      </c>
      <c r="AO2641" s="95" t="s">
        <v>1599</v>
      </c>
      <c r="AP2641" s="95" t="s">
        <v>1604</v>
      </c>
      <c r="AQ2641" s="95" t="s">
        <v>1605</v>
      </c>
      <c r="AR2641" s="95" t="s">
        <v>1600</v>
      </c>
      <c r="AS2641" s="95" t="s">
        <v>1601</v>
      </c>
      <c r="AT2641" s="96" t="s">
        <v>12</v>
      </c>
      <c r="AU2641" s="96" t="s">
        <v>1602</v>
      </c>
      <c r="AV2641" s="96" t="s">
        <v>1535</v>
      </c>
      <c r="AW2641" s="96" t="s">
        <v>1591</v>
      </c>
      <c r="AX2641" s="96" t="s">
        <v>1592</v>
      </c>
      <c r="AY2641" s="96" t="s">
        <v>1593</v>
      </c>
      <c r="AZ2641" s="96" t="s">
        <v>1608</v>
      </c>
      <c r="BA2641" s="96" t="s">
        <v>1603</v>
      </c>
      <c r="BB2641" s="96" t="s">
        <v>1594</v>
      </c>
      <c r="BC2641" s="96" t="s">
        <v>1595</v>
      </c>
      <c r="BD2641" s="96" t="s">
        <v>1596</v>
      </c>
      <c r="BE2641" s="96" t="s">
        <v>1597</v>
      </c>
      <c r="BF2641" s="96" t="s">
        <v>1598</v>
      </c>
      <c r="BG2641" s="96" t="s">
        <v>1599</v>
      </c>
      <c r="BH2641" s="96" t="s">
        <v>1604</v>
      </c>
      <c r="BI2641" s="96" t="s">
        <v>1605</v>
      </c>
      <c r="BJ2641" s="96" t="s">
        <v>1600</v>
      </c>
      <c r="BK2641" s="96" t="s">
        <v>1601</v>
      </c>
    </row>
    <row r="2642" spans="1:63" x14ac:dyDescent="0.25">
      <c r="A2642" s="6" t="s">
        <v>0</v>
      </c>
      <c r="B2642" s="6" t="s">
        <v>0</v>
      </c>
      <c r="C2642" s="6" t="s">
        <v>0</v>
      </c>
      <c r="D2642" s="109" t="s">
        <v>0</v>
      </c>
      <c r="E2642" s="109" t="s">
        <v>0</v>
      </c>
      <c r="F2642" s="125" t="s">
        <v>0</v>
      </c>
      <c r="G2642" s="7" t="s">
        <v>0</v>
      </c>
      <c r="H2642" s="8" t="s">
        <v>0</v>
      </c>
      <c r="I2642" s="9" t="s">
        <v>13</v>
      </c>
      <c r="J2642" s="9">
        <v>1</v>
      </c>
      <c r="K2642" s="9">
        <v>2</v>
      </c>
      <c r="L2642" s="9">
        <v>3</v>
      </c>
      <c r="M2642" s="9">
        <v>4</v>
      </c>
      <c r="N2642" s="9">
        <v>5</v>
      </c>
      <c r="O2642" s="9">
        <v>6</v>
      </c>
      <c r="P2642" s="9">
        <v>7</v>
      </c>
      <c r="Q2642" s="9">
        <v>8</v>
      </c>
      <c r="R2642" s="9">
        <v>9</v>
      </c>
      <c r="S2642" s="9">
        <v>10</v>
      </c>
      <c r="T2642" s="9">
        <v>11</v>
      </c>
      <c r="U2642" s="9">
        <v>12</v>
      </c>
      <c r="V2642" s="9">
        <v>13</v>
      </c>
      <c r="W2642" s="9">
        <v>14</v>
      </c>
      <c r="X2642" s="9">
        <v>15</v>
      </c>
      <c r="Y2642" s="9">
        <v>16</v>
      </c>
      <c r="Z2642" s="9">
        <v>20</v>
      </c>
      <c r="AA2642" s="9">
        <v>21</v>
      </c>
      <c r="AB2642" s="9">
        <v>1</v>
      </c>
      <c r="AC2642" s="9">
        <v>2</v>
      </c>
      <c r="AD2642" s="9">
        <v>3</v>
      </c>
      <c r="AE2642" s="9">
        <v>4</v>
      </c>
      <c r="AF2642" s="9">
        <v>5</v>
      </c>
      <c r="AG2642" s="9">
        <v>6</v>
      </c>
      <c r="AH2642" s="9">
        <v>7</v>
      </c>
      <c r="AI2642" s="9">
        <v>8</v>
      </c>
      <c r="AJ2642" s="9">
        <v>9</v>
      </c>
      <c r="AK2642" s="9">
        <v>10</v>
      </c>
      <c r="AL2642" s="9">
        <v>11</v>
      </c>
      <c r="AM2642" s="9">
        <v>12</v>
      </c>
      <c r="AN2642" s="9">
        <v>13</v>
      </c>
      <c r="AO2642" s="9">
        <v>14</v>
      </c>
      <c r="AP2642" s="9">
        <v>15</v>
      </c>
      <c r="AQ2642" s="9">
        <v>16</v>
      </c>
      <c r="AR2642" s="9">
        <v>20</v>
      </c>
      <c r="AS2642" s="9">
        <v>21</v>
      </c>
      <c r="AT2642" s="9">
        <v>1</v>
      </c>
      <c r="AU2642" s="9">
        <v>2</v>
      </c>
      <c r="AV2642" s="9">
        <v>3</v>
      </c>
      <c r="AW2642" s="9">
        <v>4</v>
      </c>
      <c r="AX2642" s="9">
        <v>5</v>
      </c>
      <c r="AY2642" s="9">
        <v>6</v>
      </c>
      <c r="AZ2642" s="9">
        <v>7</v>
      </c>
      <c r="BA2642" s="9">
        <v>8</v>
      </c>
      <c r="BB2642" s="9">
        <v>9</v>
      </c>
      <c r="BC2642" s="9">
        <v>10</v>
      </c>
      <c r="BD2642" s="9">
        <v>11</v>
      </c>
      <c r="BE2642" s="9">
        <v>12</v>
      </c>
      <c r="BF2642" s="9">
        <v>13</v>
      </c>
      <c r="BG2642" s="9">
        <v>14</v>
      </c>
      <c r="BH2642" s="9">
        <v>15</v>
      </c>
      <c r="BI2642" s="9">
        <v>16</v>
      </c>
      <c r="BJ2642" s="9">
        <v>20</v>
      </c>
      <c r="BK2642" s="9">
        <v>21</v>
      </c>
    </row>
    <row r="2643" spans="1:63" ht="22.5" x14ac:dyDescent="0.25">
      <c r="A2643" s="1" t="s">
        <v>835</v>
      </c>
      <c r="B2643" s="1" t="s">
        <v>1</v>
      </c>
      <c r="C2643" s="4" t="s">
        <v>14</v>
      </c>
      <c r="D2643" s="107" t="s">
        <v>837</v>
      </c>
      <c r="E2643" s="106" t="s">
        <v>0</v>
      </c>
      <c r="F2643" s="106" t="s">
        <v>0</v>
      </c>
      <c r="G2643" s="2" t="s">
        <v>0</v>
      </c>
      <c r="H2643" s="2" t="s">
        <v>836</v>
      </c>
      <c r="I2643" s="3" t="s">
        <v>0</v>
      </c>
      <c r="J2643" s="3" t="s">
        <v>0</v>
      </c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>
        <v>0</v>
      </c>
      <c r="AA2643" s="3">
        <v>0</v>
      </c>
      <c r="AB2643" s="3" t="s">
        <v>0</v>
      </c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>
        <v>0</v>
      </c>
      <c r="AS2643" s="3">
        <v>0</v>
      </c>
      <c r="AT2643" s="3" t="s">
        <v>0</v>
      </c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>
        <v>0</v>
      </c>
      <c r="BK2643" s="3">
        <v>0</v>
      </c>
    </row>
    <row r="2644" spans="1:63" ht="33.75" x14ac:dyDescent="0.25">
      <c r="A2644" s="1" t="s">
        <v>0</v>
      </c>
      <c r="B2644" s="1" t="s">
        <v>0</v>
      </c>
      <c r="C2644" s="1" t="s">
        <v>0</v>
      </c>
      <c r="D2644" s="106" t="s">
        <v>0</v>
      </c>
      <c r="E2644" s="106" t="s">
        <v>0</v>
      </c>
      <c r="F2644" s="106" t="s">
        <v>0</v>
      </c>
      <c r="G2644" s="2" t="s">
        <v>0</v>
      </c>
      <c r="H2644" s="10" t="s">
        <v>15</v>
      </c>
      <c r="I2644" s="11">
        <f>SUM(I2645,I2653,I2655)</f>
        <v>6128868</v>
      </c>
      <c r="J2644" s="11">
        <f t="shared" ref="J2644:Y2644" si="4135">SUM(J2645,J2653,J2655)</f>
        <v>0</v>
      </c>
      <c r="K2644" s="11">
        <f t="shared" si="4135"/>
        <v>0</v>
      </c>
      <c r="L2644" s="11">
        <f t="shared" si="4135"/>
        <v>0</v>
      </c>
      <c r="M2644" s="11">
        <f t="shared" si="4135"/>
        <v>0</v>
      </c>
      <c r="N2644" s="11">
        <f t="shared" si="4135"/>
        <v>0</v>
      </c>
      <c r="O2644" s="11">
        <f t="shared" si="4135"/>
        <v>0</v>
      </c>
      <c r="P2644" s="11">
        <f t="shared" ref="P2644" si="4136">SUM(P2645,P2653,P2655)</f>
        <v>0</v>
      </c>
      <c r="Q2644" s="11">
        <f t="shared" si="4135"/>
        <v>0</v>
      </c>
      <c r="R2644" s="11">
        <f t="shared" si="4135"/>
        <v>0</v>
      </c>
      <c r="S2644" s="11">
        <f t="shared" si="4135"/>
        <v>0</v>
      </c>
      <c r="T2644" s="11">
        <f t="shared" si="4135"/>
        <v>0</v>
      </c>
      <c r="U2644" s="11">
        <f t="shared" si="4135"/>
        <v>0</v>
      </c>
      <c r="V2644" s="11">
        <f t="shared" si="4135"/>
        <v>0</v>
      </c>
      <c r="W2644" s="11">
        <f t="shared" si="4135"/>
        <v>0</v>
      </c>
      <c r="X2644" s="11">
        <f t="shared" si="4135"/>
        <v>0</v>
      </c>
      <c r="Y2644" s="11">
        <f t="shared" si="4135"/>
        <v>0</v>
      </c>
      <c r="Z2644" s="11">
        <v>0</v>
      </c>
      <c r="AA2644" s="11">
        <v>0</v>
      </c>
      <c r="AB2644" s="11">
        <f t="shared" ref="AB2644:AQ2644" si="4137">SUM(AB2645,AB2653,AB2655)</f>
        <v>0</v>
      </c>
      <c r="AC2644" s="11">
        <f t="shared" si="4137"/>
        <v>0</v>
      </c>
      <c r="AD2644" s="11">
        <f t="shared" si="4137"/>
        <v>0</v>
      </c>
      <c r="AE2644" s="11">
        <f t="shared" si="4137"/>
        <v>0</v>
      </c>
      <c r="AF2644" s="11">
        <f t="shared" si="4137"/>
        <v>0</v>
      </c>
      <c r="AG2644" s="11">
        <f t="shared" si="4137"/>
        <v>0</v>
      </c>
      <c r="AH2644" s="11">
        <f t="shared" ref="AH2644" si="4138">SUM(AH2645,AH2653,AH2655)</f>
        <v>0</v>
      </c>
      <c r="AI2644" s="11">
        <f t="shared" si="4137"/>
        <v>0</v>
      </c>
      <c r="AJ2644" s="11">
        <f t="shared" si="4137"/>
        <v>0</v>
      </c>
      <c r="AK2644" s="11">
        <f t="shared" si="4137"/>
        <v>0</v>
      </c>
      <c r="AL2644" s="11">
        <f t="shared" si="4137"/>
        <v>0</v>
      </c>
      <c r="AM2644" s="11">
        <f t="shared" si="4137"/>
        <v>0</v>
      </c>
      <c r="AN2644" s="11">
        <f t="shared" si="4137"/>
        <v>0</v>
      </c>
      <c r="AO2644" s="11">
        <f t="shared" si="4137"/>
        <v>0</v>
      </c>
      <c r="AP2644" s="11">
        <f t="shared" si="4137"/>
        <v>0</v>
      </c>
      <c r="AQ2644" s="11">
        <f t="shared" si="4137"/>
        <v>0</v>
      </c>
      <c r="AR2644" s="11">
        <v>0</v>
      </c>
      <c r="AS2644" s="11">
        <v>0</v>
      </c>
      <c r="AT2644" s="11">
        <f t="shared" ref="AT2644:BI2644" si="4139">SUM(AT2645,AT2653,AT2655)</f>
        <v>0</v>
      </c>
      <c r="AU2644" s="11">
        <f t="shared" si="4139"/>
        <v>0</v>
      </c>
      <c r="AV2644" s="11">
        <f t="shared" si="4139"/>
        <v>0</v>
      </c>
      <c r="AW2644" s="11">
        <f t="shared" si="4139"/>
        <v>0</v>
      </c>
      <c r="AX2644" s="11">
        <f t="shared" si="4139"/>
        <v>0</v>
      </c>
      <c r="AY2644" s="11">
        <f t="shared" si="4139"/>
        <v>0</v>
      </c>
      <c r="AZ2644" s="11">
        <f t="shared" ref="AZ2644" si="4140">SUM(AZ2645,AZ2653,AZ2655)</f>
        <v>0</v>
      </c>
      <c r="BA2644" s="11">
        <f t="shared" si="4139"/>
        <v>0</v>
      </c>
      <c r="BB2644" s="11">
        <f t="shared" si="4139"/>
        <v>0</v>
      </c>
      <c r="BC2644" s="11">
        <f t="shared" si="4139"/>
        <v>0</v>
      </c>
      <c r="BD2644" s="11">
        <f t="shared" si="4139"/>
        <v>0</v>
      </c>
      <c r="BE2644" s="11">
        <f t="shared" si="4139"/>
        <v>0</v>
      </c>
      <c r="BF2644" s="11">
        <f t="shared" si="4139"/>
        <v>0</v>
      </c>
      <c r="BG2644" s="11">
        <f t="shared" si="4139"/>
        <v>0</v>
      </c>
      <c r="BH2644" s="11">
        <f t="shared" si="4139"/>
        <v>0</v>
      </c>
      <c r="BI2644" s="11">
        <f t="shared" si="4139"/>
        <v>0</v>
      </c>
      <c r="BJ2644" s="11">
        <v>0</v>
      </c>
      <c r="BK2644" s="11">
        <v>0</v>
      </c>
    </row>
    <row r="2645" spans="1:63" x14ac:dyDescent="0.25">
      <c r="A2645" s="4" t="s">
        <v>835</v>
      </c>
      <c r="B2645" s="4" t="s">
        <v>1</v>
      </c>
      <c r="C2645" s="4" t="s">
        <v>14</v>
      </c>
      <c r="D2645" s="107" t="s">
        <v>837</v>
      </c>
      <c r="E2645" s="106" t="s">
        <v>16</v>
      </c>
      <c r="F2645" s="106" t="s">
        <v>0</v>
      </c>
      <c r="G2645" s="2" t="s">
        <v>0</v>
      </c>
      <c r="H2645" s="2" t="s">
        <v>17</v>
      </c>
      <c r="I2645" s="12">
        <f>SUM(I2646:I2647)</f>
        <v>2377342</v>
      </c>
      <c r="J2645" s="12">
        <f t="shared" ref="J2645:Y2645" si="4141">SUM(J2646:J2647)</f>
        <v>0</v>
      </c>
      <c r="K2645" s="12">
        <f t="shared" si="4141"/>
        <v>0</v>
      </c>
      <c r="L2645" s="12">
        <f t="shared" si="4141"/>
        <v>0</v>
      </c>
      <c r="M2645" s="12">
        <f t="shared" si="4141"/>
        <v>0</v>
      </c>
      <c r="N2645" s="12">
        <f t="shared" si="4141"/>
        <v>0</v>
      </c>
      <c r="O2645" s="12">
        <f t="shared" si="4141"/>
        <v>0</v>
      </c>
      <c r="P2645" s="12">
        <f t="shared" ref="P2645" si="4142">SUM(P2646:P2647)</f>
        <v>0</v>
      </c>
      <c r="Q2645" s="12">
        <f t="shared" si="4141"/>
        <v>0</v>
      </c>
      <c r="R2645" s="12">
        <f t="shared" si="4141"/>
        <v>0</v>
      </c>
      <c r="S2645" s="12">
        <f t="shared" si="4141"/>
        <v>0</v>
      </c>
      <c r="T2645" s="12">
        <f t="shared" si="4141"/>
        <v>0</v>
      </c>
      <c r="U2645" s="12">
        <f t="shared" si="4141"/>
        <v>0</v>
      </c>
      <c r="V2645" s="12">
        <f t="shared" si="4141"/>
        <v>0</v>
      </c>
      <c r="W2645" s="12">
        <f t="shared" si="4141"/>
        <v>0</v>
      </c>
      <c r="X2645" s="12">
        <f t="shared" si="4141"/>
        <v>0</v>
      </c>
      <c r="Y2645" s="12">
        <f t="shared" si="4141"/>
        <v>0</v>
      </c>
      <c r="Z2645" s="12">
        <v>0</v>
      </c>
      <c r="AA2645" s="12">
        <v>0</v>
      </c>
      <c r="AB2645" s="12">
        <f t="shared" ref="AB2645:AQ2645" si="4143">SUM(AB2646:AB2647)</f>
        <v>0</v>
      </c>
      <c r="AC2645" s="12">
        <f t="shared" si="4143"/>
        <v>0</v>
      </c>
      <c r="AD2645" s="12">
        <f t="shared" si="4143"/>
        <v>0</v>
      </c>
      <c r="AE2645" s="12">
        <f t="shared" si="4143"/>
        <v>0</v>
      </c>
      <c r="AF2645" s="12">
        <f t="shared" si="4143"/>
        <v>0</v>
      </c>
      <c r="AG2645" s="12">
        <f t="shared" si="4143"/>
        <v>0</v>
      </c>
      <c r="AH2645" s="12">
        <f t="shared" ref="AH2645" si="4144">SUM(AH2646:AH2647)</f>
        <v>0</v>
      </c>
      <c r="AI2645" s="12">
        <f t="shared" si="4143"/>
        <v>0</v>
      </c>
      <c r="AJ2645" s="12">
        <f t="shared" si="4143"/>
        <v>0</v>
      </c>
      <c r="AK2645" s="12">
        <f t="shared" si="4143"/>
        <v>0</v>
      </c>
      <c r="AL2645" s="12">
        <f t="shared" si="4143"/>
        <v>0</v>
      </c>
      <c r="AM2645" s="12">
        <f t="shared" si="4143"/>
        <v>0</v>
      </c>
      <c r="AN2645" s="12">
        <f t="shared" si="4143"/>
        <v>0</v>
      </c>
      <c r="AO2645" s="12">
        <f t="shared" si="4143"/>
        <v>0</v>
      </c>
      <c r="AP2645" s="12">
        <f t="shared" si="4143"/>
        <v>0</v>
      </c>
      <c r="AQ2645" s="12">
        <f t="shared" si="4143"/>
        <v>0</v>
      </c>
      <c r="AR2645" s="12">
        <v>0</v>
      </c>
      <c r="AS2645" s="12">
        <v>0</v>
      </c>
      <c r="AT2645" s="12">
        <f t="shared" ref="AT2645:BI2645" si="4145">SUM(AT2646:AT2647)</f>
        <v>0</v>
      </c>
      <c r="AU2645" s="12">
        <f t="shared" si="4145"/>
        <v>0</v>
      </c>
      <c r="AV2645" s="12">
        <f t="shared" si="4145"/>
        <v>0</v>
      </c>
      <c r="AW2645" s="12">
        <f t="shared" si="4145"/>
        <v>0</v>
      </c>
      <c r="AX2645" s="12">
        <f t="shared" si="4145"/>
        <v>0</v>
      </c>
      <c r="AY2645" s="12">
        <f t="shared" si="4145"/>
        <v>0</v>
      </c>
      <c r="AZ2645" s="12">
        <f t="shared" ref="AZ2645" si="4146">SUM(AZ2646:AZ2647)</f>
        <v>0</v>
      </c>
      <c r="BA2645" s="12">
        <f t="shared" si="4145"/>
        <v>0</v>
      </c>
      <c r="BB2645" s="12">
        <f t="shared" si="4145"/>
        <v>0</v>
      </c>
      <c r="BC2645" s="12">
        <f t="shared" si="4145"/>
        <v>0</v>
      </c>
      <c r="BD2645" s="12">
        <f t="shared" si="4145"/>
        <v>0</v>
      </c>
      <c r="BE2645" s="12">
        <f t="shared" si="4145"/>
        <v>0</v>
      </c>
      <c r="BF2645" s="12">
        <f t="shared" si="4145"/>
        <v>0</v>
      </c>
      <c r="BG2645" s="12">
        <f t="shared" si="4145"/>
        <v>0</v>
      </c>
      <c r="BH2645" s="12">
        <f t="shared" si="4145"/>
        <v>0</v>
      </c>
      <c r="BI2645" s="12">
        <f t="shared" si="4145"/>
        <v>0</v>
      </c>
      <c r="BJ2645" s="12">
        <v>0</v>
      </c>
      <c r="BK2645" s="12">
        <v>0</v>
      </c>
    </row>
    <row r="2646" spans="1:63" x14ac:dyDescent="0.25">
      <c r="A2646" s="4" t="s">
        <v>835</v>
      </c>
      <c r="B2646" s="4" t="s">
        <v>1</v>
      </c>
      <c r="C2646" s="4" t="s">
        <v>14</v>
      </c>
      <c r="D2646" s="107" t="s">
        <v>837</v>
      </c>
      <c r="E2646" s="117">
        <v>6111</v>
      </c>
      <c r="F2646" s="107"/>
      <c r="G2646" s="103" t="s">
        <v>1640</v>
      </c>
      <c r="H2646" s="13" t="s">
        <v>18</v>
      </c>
      <c r="I2646" s="14">
        <v>1944600</v>
      </c>
      <c r="J2646" s="14">
        <v>0</v>
      </c>
      <c r="K2646" s="14"/>
      <c r="L2646" s="14"/>
      <c r="M2646" s="14"/>
      <c r="N2646" s="14"/>
      <c r="O2646" s="14"/>
      <c r="P2646" s="14">
        <f t="shared" si="4078"/>
        <v>0</v>
      </c>
      <c r="Q2646" s="14"/>
      <c r="R2646" s="14"/>
      <c r="S2646" s="14"/>
      <c r="T2646" s="14"/>
      <c r="U2646" s="14"/>
      <c r="V2646" s="14"/>
      <c r="W2646" s="14"/>
      <c r="X2646" s="14"/>
      <c r="Y2646" s="14"/>
      <c r="Z2646" s="14">
        <v>0</v>
      </c>
      <c r="AA2646" s="14">
        <v>0</v>
      </c>
      <c r="AB2646" s="14">
        <v>0</v>
      </c>
      <c r="AC2646" s="14"/>
      <c r="AD2646" s="14"/>
      <c r="AE2646" s="14"/>
      <c r="AF2646" s="14"/>
      <c r="AG2646" s="14"/>
      <c r="AH2646" s="14">
        <f t="shared" si="4079"/>
        <v>0</v>
      </c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>
        <v>0</v>
      </c>
      <c r="AS2646" s="14">
        <v>0</v>
      </c>
      <c r="AT2646" s="14">
        <v>0</v>
      </c>
      <c r="AU2646" s="14"/>
      <c r="AV2646" s="14"/>
      <c r="AW2646" s="14"/>
      <c r="AX2646" s="14"/>
      <c r="AY2646" s="14"/>
      <c r="AZ2646" s="14">
        <f t="shared" si="4080"/>
        <v>0</v>
      </c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>
        <v>0</v>
      </c>
      <c r="BK2646" s="14">
        <v>0</v>
      </c>
    </row>
    <row r="2647" spans="1:63" x14ac:dyDescent="0.25">
      <c r="A2647" s="1" t="s">
        <v>835</v>
      </c>
      <c r="B2647" s="1" t="s">
        <v>1</v>
      </c>
      <c r="C2647" s="1" t="s">
        <v>14</v>
      </c>
      <c r="D2647" s="110" t="s">
        <v>837</v>
      </c>
      <c r="E2647" s="110" t="s">
        <v>20</v>
      </c>
      <c r="F2647" s="107" t="s">
        <v>0</v>
      </c>
      <c r="G2647" s="13" t="s">
        <v>0</v>
      </c>
      <c r="H2647" s="2" t="s">
        <v>21</v>
      </c>
      <c r="I2647" s="12">
        <f>SUM(I2648:I2652)</f>
        <v>432742</v>
      </c>
      <c r="J2647" s="12">
        <f t="shared" ref="J2647:Y2647" si="4147">SUM(J2648:J2652)</f>
        <v>0</v>
      </c>
      <c r="K2647" s="12">
        <f t="shared" si="4147"/>
        <v>0</v>
      </c>
      <c r="L2647" s="12">
        <f t="shared" si="4147"/>
        <v>0</v>
      </c>
      <c r="M2647" s="12">
        <f t="shared" si="4147"/>
        <v>0</v>
      </c>
      <c r="N2647" s="12">
        <f t="shared" si="4147"/>
        <v>0</v>
      </c>
      <c r="O2647" s="12">
        <f t="shared" si="4147"/>
        <v>0</v>
      </c>
      <c r="P2647" s="12">
        <f t="shared" si="4147"/>
        <v>0</v>
      </c>
      <c r="Q2647" s="12">
        <f t="shared" si="4147"/>
        <v>0</v>
      </c>
      <c r="R2647" s="12">
        <f t="shared" si="4147"/>
        <v>0</v>
      </c>
      <c r="S2647" s="12">
        <f t="shared" si="4147"/>
        <v>0</v>
      </c>
      <c r="T2647" s="12">
        <f t="shared" si="4147"/>
        <v>0</v>
      </c>
      <c r="U2647" s="12">
        <f t="shared" si="4147"/>
        <v>0</v>
      </c>
      <c r="V2647" s="12">
        <f t="shared" si="4147"/>
        <v>0</v>
      </c>
      <c r="W2647" s="12">
        <f t="shared" si="4147"/>
        <v>0</v>
      </c>
      <c r="X2647" s="12">
        <f t="shared" si="4147"/>
        <v>0</v>
      </c>
      <c r="Y2647" s="12">
        <f t="shared" si="4147"/>
        <v>0</v>
      </c>
      <c r="Z2647" s="12">
        <v>0</v>
      </c>
      <c r="AA2647" s="12">
        <v>0</v>
      </c>
      <c r="AB2647" s="12">
        <f t="shared" ref="AB2647:AQ2647" si="4148">SUM(AB2648:AB2652)</f>
        <v>0</v>
      </c>
      <c r="AC2647" s="12">
        <f t="shared" si="4148"/>
        <v>0</v>
      </c>
      <c r="AD2647" s="12">
        <f t="shared" si="4148"/>
        <v>0</v>
      </c>
      <c r="AE2647" s="12">
        <f t="shared" si="4148"/>
        <v>0</v>
      </c>
      <c r="AF2647" s="12">
        <f t="shared" si="4148"/>
        <v>0</v>
      </c>
      <c r="AG2647" s="12">
        <f t="shared" si="4148"/>
        <v>0</v>
      </c>
      <c r="AH2647" s="12">
        <f t="shared" si="4148"/>
        <v>0</v>
      </c>
      <c r="AI2647" s="12">
        <f t="shared" si="4148"/>
        <v>0</v>
      </c>
      <c r="AJ2647" s="12">
        <f t="shared" si="4148"/>
        <v>0</v>
      </c>
      <c r="AK2647" s="12">
        <f t="shared" si="4148"/>
        <v>0</v>
      </c>
      <c r="AL2647" s="12">
        <f t="shared" si="4148"/>
        <v>0</v>
      </c>
      <c r="AM2647" s="12">
        <f t="shared" si="4148"/>
        <v>0</v>
      </c>
      <c r="AN2647" s="12">
        <f t="shared" si="4148"/>
        <v>0</v>
      </c>
      <c r="AO2647" s="12">
        <f t="shared" si="4148"/>
        <v>0</v>
      </c>
      <c r="AP2647" s="12">
        <f t="shared" si="4148"/>
        <v>0</v>
      </c>
      <c r="AQ2647" s="12">
        <f t="shared" si="4148"/>
        <v>0</v>
      </c>
      <c r="AR2647" s="12">
        <v>0</v>
      </c>
      <c r="AS2647" s="12">
        <v>0</v>
      </c>
      <c r="AT2647" s="12">
        <f t="shared" ref="AT2647:BI2647" si="4149">SUM(AT2648:AT2652)</f>
        <v>0</v>
      </c>
      <c r="AU2647" s="12">
        <f t="shared" si="4149"/>
        <v>0</v>
      </c>
      <c r="AV2647" s="12">
        <f t="shared" si="4149"/>
        <v>0</v>
      </c>
      <c r="AW2647" s="12">
        <f t="shared" si="4149"/>
        <v>0</v>
      </c>
      <c r="AX2647" s="12">
        <f t="shared" si="4149"/>
        <v>0</v>
      </c>
      <c r="AY2647" s="12">
        <f t="shared" si="4149"/>
        <v>0</v>
      </c>
      <c r="AZ2647" s="12">
        <f t="shared" si="4149"/>
        <v>0</v>
      </c>
      <c r="BA2647" s="12">
        <f t="shared" si="4149"/>
        <v>0</v>
      </c>
      <c r="BB2647" s="12">
        <f t="shared" si="4149"/>
        <v>0</v>
      </c>
      <c r="BC2647" s="12">
        <f t="shared" si="4149"/>
        <v>0</v>
      </c>
      <c r="BD2647" s="12">
        <f t="shared" si="4149"/>
        <v>0</v>
      </c>
      <c r="BE2647" s="12">
        <f t="shared" si="4149"/>
        <v>0</v>
      </c>
      <c r="BF2647" s="12">
        <f t="shared" si="4149"/>
        <v>0</v>
      </c>
      <c r="BG2647" s="12">
        <f t="shared" si="4149"/>
        <v>0</v>
      </c>
      <c r="BH2647" s="12">
        <f t="shared" si="4149"/>
        <v>0</v>
      </c>
      <c r="BI2647" s="12">
        <f t="shared" si="4149"/>
        <v>0</v>
      </c>
      <c r="BJ2647" s="12">
        <v>0</v>
      </c>
      <c r="BK2647" s="12">
        <v>0</v>
      </c>
    </row>
    <row r="2648" spans="1:63" ht="22.5" x14ac:dyDescent="0.25">
      <c r="A2648" s="4" t="s">
        <v>835</v>
      </c>
      <c r="B2648" s="4" t="s">
        <v>1</v>
      </c>
      <c r="C2648" s="4" t="s">
        <v>14</v>
      </c>
      <c r="D2648" s="107" t="s">
        <v>837</v>
      </c>
      <c r="E2648" s="117">
        <v>6112</v>
      </c>
      <c r="F2648" s="107" t="s">
        <v>838</v>
      </c>
      <c r="G2648" s="103" t="s">
        <v>1640</v>
      </c>
      <c r="H2648" s="13" t="s">
        <v>59</v>
      </c>
      <c r="I2648" s="14">
        <v>56342</v>
      </c>
      <c r="J2648" s="14">
        <v>0</v>
      </c>
      <c r="K2648" s="14"/>
      <c r="L2648" s="14"/>
      <c r="M2648" s="14"/>
      <c r="N2648" s="14"/>
      <c r="O2648" s="14"/>
      <c r="P2648" s="14">
        <f t="shared" si="4078"/>
        <v>0</v>
      </c>
      <c r="Q2648" s="14"/>
      <c r="R2648" s="14"/>
      <c r="S2648" s="14"/>
      <c r="T2648" s="14"/>
      <c r="U2648" s="14"/>
      <c r="V2648" s="14"/>
      <c r="W2648" s="14"/>
      <c r="X2648" s="14"/>
      <c r="Y2648" s="14"/>
      <c r="Z2648" s="14">
        <v>0</v>
      </c>
      <c r="AA2648" s="14">
        <v>0</v>
      </c>
      <c r="AB2648" s="14">
        <v>0</v>
      </c>
      <c r="AC2648" s="14"/>
      <c r="AD2648" s="14"/>
      <c r="AE2648" s="14"/>
      <c r="AF2648" s="14"/>
      <c r="AG2648" s="14"/>
      <c r="AH2648" s="14">
        <f t="shared" si="4079"/>
        <v>0</v>
      </c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>
        <v>0</v>
      </c>
      <c r="AS2648" s="14">
        <v>0</v>
      </c>
      <c r="AT2648" s="14">
        <v>0</v>
      </c>
      <c r="AU2648" s="14"/>
      <c r="AV2648" s="14"/>
      <c r="AW2648" s="14"/>
      <c r="AX2648" s="14"/>
      <c r="AY2648" s="14"/>
      <c r="AZ2648" s="14">
        <f t="shared" si="4080"/>
        <v>0</v>
      </c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>
        <v>0</v>
      </c>
      <c r="BK2648" s="14">
        <v>0</v>
      </c>
    </row>
    <row r="2649" spans="1:63" x14ac:dyDescent="0.25">
      <c r="A2649" s="4" t="s">
        <v>835</v>
      </c>
      <c r="B2649" s="4" t="s">
        <v>1</v>
      </c>
      <c r="C2649" s="4" t="s">
        <v>14</v>
      </c>
      <c r="D2649" s="107" t="s">
        <v>837</v>
      </c>
      <c r="E2649" s="117">
        <v>6112</v>
      </c>
      <c r="F2649" s="107" t="s">
        <v>839</v>
      </c>
      <c r="G2649" s="103" t="s">
        <v>1640</v>
      </c>
      <c r="H2649" s="13" t="s">
        <v>24</v>
      </c>
      <c r="I2649" s="14">
        <v>255000</v>
      </c>
      <c r="J2649" s="14">
        <v>0</v>
      </c>
      <c r="K2649" s="14"/>
      <c r="L2649" s="14"/>
      <c r="M2649" s="14"/>
      <c r="N2649" s="14"/>
      <c r="O2649" s="14"/>
      <c r="P2649" s="14">
        <f t="shared" si="4078"/>
        <v>0</v>
      </c>
      <c r="Q2649" s="14"/>
      <c r="R2649" s="14"/>
      <c r="S2649" s="14"/>
      <c r="T2649" s="14"/>
      <c r="U2649" s="14"/>
      <c r="V2649" s="14"/>
      <c r="W2649" s="14"/>
      <c r="X2649" s="14"/>
      <c r="Y2649" s="14"/>
      <c r="Z2649" s="14">
        <v>0</v>
      </c>
      <c r="AA2649" s="14">
        <v>0</v>
      </c>
      <c r="AB2649" s="14">
        <v>0</v>
      </c>
      <c r="AC2649" s="14"/>
      <c r="AD2649" s="14"/>
      <c r="AE2649" s="14"/>
      <c r="AF2649" s="14"/>
      <c r="AG2649" s="14"/>
      <c r="AH2649" s="14">
        <f t="shared" si="4079"/>
        <v>0</v>
      </c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>
        <v>0</v>
      </c>
      <c r="AS2649" s="14">
        <v>0</v>
      </c>
      <c r="AT2649" s="14">
        <v>0</v>
      </c>
      <c r="AU2649" s="14"/>
      <c r="AV2649" s="14"/>
      <c r="AW2649" s="14"/>
      <c r="AX2649" s="14"/>
      <c r="AY2649" s="14"/>
      <c r="AZ2649" s="14">
        <f t="shared" si="4080"/>
        <v>0</v>
      </c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>
        <v>0</v>
      </c>
      <c r="BK2649" s="14">
        <v>0</v>
      </c>
    </row>
    <row r="2650" spans="1:63" x14ac:dyDescent="0.25">
      <c r="A2650" s="4" t="s">
        <v>835</v>
      </c>
      <c r="B2650" s="4" t="s">
        <v>1</v>
      </c>
      <c r="C2650" s="4" t="s">
        <v>14</v>
      </c>
      <c r="D2650" s="107" t="s">
        <v>837</v>
      </c>
      <c r="E2650" s="117">
        <v>6112</v>
      </c>
      <c r="F2650" s="107" t="s">
        <v>840</v>
      </c>
      <c r="G2650" s="103" t="s">
        <v>1640</v>
      </c>
      <c r="H2650" s="13" t="s">
        <v>25</v>
      </c>
      <c r="I2650" s="14">
        <v>51000</v>
      </c>
      <c r="J2650" s="14">
        <v>0</v>
      </c>
      <c r="K2650" s="14"/>
      <c r="L2650" s="14"/>
      <c r="M2650" s="14"/>
      <c r="N2650" s="14"/>
      <c r="O2650" s="14"/>
      <c r="P2650" s="14">
        <f t="shared" si="4078"/>
        <v>0</v>
      </c>
      <c r="Q2650" s="14"/>
      <c r="R2650" s="14"/>
      <c r="S2650" s="14"/>
      <c r="T2650" s="14"/>
      <c r="U2650" s="14"/>
      <c r="V2650" s="14"/>
      <c r="W2650" s="14"/>
      <c r="X2650" s="14"/>
      <c r="Y2650" s="14"/>
      <c r="Z2650" s="14">
        <v>0</v>
      </c>
      <c r="AA2650" s="14">
        <v>0</v>
      </c>
      <c r="AB2650" s="14">
        <v>0</v>
      </c>
      <c r="AC2650" s="14"/>
      <c r="AD2650" s="14"/>
      <c r="AE2650" s="14"/>
      <c r="AF2650" s="14"/>
      <c r="AG2650" s="14"/>
      <c r="AH2650" s="14">
        <f t="shared" si="4079"/>
        <v>0</v>
      </c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>
        <v>0</v>
      </c>
      <c r="AS2650" s="14">
        <v>0</v>
      </c>
      <c r="AT2650" s="14">
        <v>0</v>
      </c>
      <c r="AU2650" s="14"/>
      <c r="AV2650" s="14"/>
      <c r="AW2650" s="14"/>
      <c r="AX2650" s="14"/>
      <c r="AY2650" s="14"/>
      <c r="AZ2650" s="14">
        <f t="shared" si="4080"/>
        <v>0</v>
      </c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>
        <v>0</v>
      </c>
      <c r="BK2650" s="14">
        <v>0</v>
      </c>
    </row>
    <row r="2651" spans="1:63" x14ac:dyDescent="0.25">
      <c r="A2651" s="4" t="s">
        <v>835</v>
      </c>
      <c r="B2651" s="4" t="s">
        <v>1</v>
      </c>
      <c r="C2651" s="4" t="s">
        <v>14</v>
      </c>
      <c r="D2651" s="107" t="s">
        <v>837</v>
      </c>
      <c r="E2651" s="117">
        <v>6112</v>
      </c>
      <c r="F2651" s="107" t="s">
        <v>841</v>
      </c>
      <c r="G2651" s="103" t="s">
        <v>1640</v>
      </c>
      <c r="H2651" s="13" t="s">
        <v>23</v>
      </c>
      <c r="I2651" s="14">
        <v>27500</v>
      </c>
      <c r="J2651" s="14">
        <v>0</v>
      </c>
      <c r="K2651" s="14"/>
      <c r="L2651" s="14"/>
      <c r="M2651" s="14"/>
      <c r="N2651" s="14"/>
      <c r="O2651" s="14"/>
      <c r="P2651" s="14">
        <f t="shared" si="4078"/>
        <v>0</v>
      </c>
      <c r="Q2651" s="14"/>
      <c r="R2651" s="14"/>
      <c r="S2651" s="14"/>
      <c r="T2651" s="14"/>
      <c r="U2651" s="14"/>
      <c r="V2651" s="14"/>
      <c r="W2651" s="14"/>
      <c r="X2651" s="14"/>
      <c r="Y2651" s="14"/>
      <c r="Z2651" s="14">
        <v>0</v>
      </c>
      <c r="AA2651" s="14">
        <v>0</v>
      </c>
      <c r="AB2651" s="14">
        <v>0</v>
      </c>
      <c r="AC2651" s="14"/>
      <c r="AD2651" s="14"/>
      <c r="AE2651" s="14"/>
      <c r="AF2651" s="14"/>
      <c r="AG2651" s="14"/>
      <c r="AH2651" s="14">
        <f t="shared" si="4079"/>
        <v>0</v>
      </c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>
        <v>0</v>
      </c>
      <c r="AS2651" s="14">
        <v>0</v>
      </c>
      <c r="AT2651" s="14">
        <v>0</v>
      </c>
      <c r="AU2651" s="14"/>
      <c r="AV2651" s="14"/>
      <c r="AW2651" s="14"/>
      <c r="AX2651" s="14"/>
      <c r="AY2651" s="14"/>
      <c r="AZ2651" s="14">
        <f t="shared" si="4080"/>
        <v>0</v>
      </c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>
        <v>0</v>
      </c>
      <c r="BK2651" s="14">
        <v>0</v>
      </c>
    </row>
    <row r="2652" spans="1:63" x14ac:dyDescent="0.25">
      <c r="A2652" s="4" t="s">
        <v>835</v>
      </c>
      <c r="B2652" s="4" t="s">
        <v>1</v>
      </c>
      <c r="C2652" s="4" t="s">
        <v>14</v>
      </c>
      <c r="D2652" s="107" t="s">
        <v>837</v>
      </c>
      <c r="E2652" s="117">
        <v>6112</v>
      </c>
      <c r="F2652" s="107" t="s">
        <v>842</v>
      </c>
      <c r="G2652" s="103" t="s">
        <v>1640</v>
      </c>
      <c r="H2652" s="13" t="s">
        <v>26</v>
      </c>
      <c r="I2652" s="14">
        <v>42900</v>
      </c>
      <c r="J2652" s="14">
        <v>0</v>
      </c>
      <c r="K2652" s="14"/>
      <c r="L2652" s="14"/>
      <c r="M2652" s="14"/>
      <c r="N2652" s="14"/>
      <c r="O2652" s="14"/>
      <c r="P2652" s="14">
        <f t="shared" si="4078"/>
        <v>0</v>
      </c>
      <c r="Q2652" s="14"/>
      <c r="R2652" s="14"/>
      <c r="S2652" s="14"/>
      <c r="T2652" s="14"/>
      <c r="U2652" s="14"/>
      <c r="V2652" s="14"/>
      <c r="W2652" s="14"/>
      <c r="X2652" s="14"/>
      <c r="Y2652" s="14"/>
      <c r="Z2652" s="14">
        <v>0</v>
      </c>
      <c r="AA2652" s="14">
        <v>0</v>
      </c>
      <c r="AB2652" s="14">
        <v>0</v>
      </c>
      <c r="AC2652" s="14"/>
      <c r="AD2652" s="14"/>
      <c r="AE2652" s="14"/>
      <c r="AF2652" s="14"/>
      <c r="AG2652" s="14"/>
      <c r="AH2652" s="14">
        <f t="shared" si="4079"/>
        <v>0</v>
      </c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>
        <v>0</v>
      </c>
      <c r="AS2652" s="14">
        <v>0</v>
      </c>
      <c r="AT2652" s="14">
        <v>0</v>
      </c>
      <c r="AU2652" s="14"/>
      <c r="AV2652" s="14"/>
      <c r="AW2652" s="14"/>
      <c r="AX2652" s="14"/>
      <c r="AY2652" s="14"/>
      <c r="AZ2652" s="14">
        <f t="shared" si="4080"/>
        <v>0</v>
      </c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>
        <v>0</v>
      </c>
      <c r="BK2652" s="14">
        <v>0</v>
      </c>
    </row>
    <row r="2653" spans="1:63" ht="22.5" x14ac:dyDescent="0.25">
      <c r="A2653" s="4" t="s">
        <v>835</v>
      </c>
      <c r="B2653" s="4" t="s">
        <v>1</v>
      </c>
      <c r="C2653" s="4" t="s">
        <v>14</v>
      </c>
      <c r="D2653" s="107" t="s">
        <v>837</v>
      </c>
      <c r="E2653" s="106" t="s">
        <v>27</v>
      </c>
      <c r="F2653" s="106" t="s">
        <v>0</v>
      </c>
      <c r="G2653" s="2" t="s">
        <v>0</v>
      </c>
      <c r="H2653" s="2" t="s">
        <v>28</v>
      </c>
      <c r="I2653" s="12">
        <f>SUM(I2654)</f>
        <v>189746</v>
      </c>
      <c r="J2653" s="12">
        <f t="shared" ref="J2653:Y2653" si="4150">SUM(J2654)</f>
        <v>0</v>
      </c>
      <c r="K2653" s="12">
        <f t="shared" si="4150"/>
        <v>0</v>
      </c>
      <c r="L2653" s="12">
        <f t="shared" si="4150"/>
        <v>0</v>
      </c>
      <c r="M2653" s="12">
        <f t="shared" si="4150"/>
        <v>0</v>
      </c>
      <c r="N2653" s="12">
        <f t="shared" si="4150"/>
        <v>0</v>
      </c>
      <c r="O2653" s="12">
        <f t="shared" si="4150"/>
        <v>0</v>
      </c>
      <c r="P2653" s="12">
        <f t="shared" si="4150"/>
        <v>0</v>
      </c>
      <c r="Q2653" s="12">
        <f t="shared" si="4150"/>
        <v>0</v>
      </c>
      <c r="R2653" s="12">
        <f t="shared" si="4150"/>
        <v>0</v>
      </c>
      <c r="S2653" s="12">
        <f t="shared" si="4150"/>
        <v>0</v>
      </c>
      <c r="T2653" s="12">
        <f t="shared" si="4150"/>
        <v>0</v>
      </c>
      <c r="U2653" s="12">
        <f t="shared" si="4150"/>
        <v>0</v>
      </c>
      <c r="V2653" s="12">
        <f t="shared" si="4150"/>
        <v>0</v>
      </c>
      <c r="W2653" s="12">
        <f t="shared" si="4150"/>
        <v>0</v>
      </c>
      <c r="X2653" s="12">
        <f t="shared" si="4150"/>
        <v>0</v>
      </c>
      <c r="Y2653" s="12">
        <f t="shared" si="4150"/>
        <v>0</v>
      </c>
      <c r="Z2653" s="12">
        <v>0</v>
      </c>
      <c r="AA2653" s="12">
        <v>0</v>
      </c>
      <c r="AB2653" s="12">
        <f t="shared" ref="AB2653:AQ2653" si="4151">SUM(AB2654)</f>
        <v>0</v>
      </c>
      <c r="AC2653" s="12">
        <f t="shared" si="4151"/>
        <v>0</v>
      </c>
      <c r="AD2653" s="12">
        <f t="shared" si="4151"/>
        <v>0</v>
      </c>
      <c r="AE2653" s="12">
        <f t="shared" si="4151"/>
        <v>0</v>
      </c>
      <c r="AF2653" s="12">
        <f t="shared" si="4151"/>
        <v>0</v>
      </c>
      <c r="AG2653" s="12">
        <f t="shared" si="4151"/>
        <v>0</v>
      </c>
      <c r="AH2653" s="12">
        <f t="shared" si="4151"/>
        <v>0</v>
      </c>
      <c r="AI2653" s="12">
        <f t="shared" si="4151"/>
        <v>0</v>
      </c>
      <c r="AJ2653" s="12">
        <f t="shared" si="4151"/>
        <v>0</v>
      </c>
      <c r="AK2653" s="12">
        <f t="shared" si="4151"/>
        <v>0</v>
      </c>
      <c r="AL2653" s="12">
        <f t="shared" si="4151"/>
        <v>0</v>
      </c>
      <c r="AM2653" s="12">
        <f t="shared" si="4151"/>
        <v>0</v>
      </c>
      <c r="AN2653" s="12">
        <f t="shared" si="4151"/>
        <v>0</v>
      </c>
      <c r="AO2653" s="12">
        <f t="shared" si="4151"/>
        <v>0</v>
      </c>
      <c r="AP2653" s="12">
        <f t="shared" si="4151"/>
        <v>0</v>
      </c>
      <c r="AQ2653" s="12">
        <f t="shared" si="4151"/>
        <v>0</v>
      </c>
      <c r="AR2653" s="12">
        <v>0</v>
      </c>
      <c r="AS2653" s="12">
        <v>0</v>
      </c>
      <c r="AT2653" s="12">
        <f t="shared" ref="AT2653:BI2653" si="4152">SUM(AT2654)</f>
        <v>0</v>
      </c>
      <c r="AU2653" s="12">
        <f t="shared" si="4152"/>
        <v>0</v>
      </c>
      <c r="AV2653" s="12">
        <f t="shared" si="4152"/>
        <v>0</v>
      </c>
      <c r="AW2653" s="12">
        <f t="shared" si="4152"/>
        <v>0</v>
      </c>
      <c r="AX2653" s="12">
        <f t="shared" si="4152"/>
        <v>0</v>
      </c>
      <c r="AY2653" s="12">
        <f t="shared" si="4152"/>
        <v>0</v>
      </c>
      <c r="AZ2653" s="12">
        <f t="shared" si="4152"/>
        <v>0</v>
      </c>
      <c r="BA2653" s="12">
        <f t="shared" si="4152"/>
        <v>0</v>
      </c>
      <c r="BB2653" s="12">
        <f t="shared" si="4152"/>
        <v>0</v>
      </c>
      <c r="BC2653" s="12">
        <f t="shared" si="4152"/>
        <v>0</v>
      </c>
      <c r="BD2653" s="12">
        <f t="shared" si="4152"/>
        <v>0</v>
      </c>
      <c r="BE2653" s="12">
        <f t="shared" si="4152"/>
        <v>0</v>
      </c>
      <c r="BF2653" s="12">
        <f t="shared" si="4152"/>
        <v>0</v>
      </c>
      <c r="BG2653" s="12">
        <f t="shared" si="4152"/>
        <v>0</v>
      </c>
      <c r="BH2653" s="12">
        <f t="shared" si="4152"/>
        <v>0</v>
      </c>
      <c r="BI2653" s="12">
        <f t="shared" si="4152"/>
        <v>0</v>
      </c>
      <c r="BJ2653" s="12">
        <v>0</v>
      </c>
      <c r="BK2653" s="12">
        <v>0</v>
      </c>
    </row>
    <row r="2654" spans="1:63" x14ac:dyDescent="0.25">
      <c r="A2654" s="4" t="s">
        <v>835</v>
      </c>
      <c r="B2654" s="4" t="s">
        <v>1</v>
      </c>
      <c r="C2654" s="4" t="s">
        <v>14</v>
      </c>
      <c r="D2654" s="107" t="s">
        <v>837</v>
      </c>
      <c r="E2654" s="117">
        <v>6121</v>
      </c>
      <c r="F2654" s="107"/>
      <c r="G2654" s="103" t="s">
        <v>1640</v>
      </c>
      <c r="H2654" s="13" t="s">
        <v>29</v>
      </c>
      <c r="I2654" s="14">
        <v>189746</v>
      </c>
      <c r="J2654" s="14">
        <v>0</v>
      </c>
      <c r="K2654" s="14"/>
      <c r="L2654" s="14"/>
      <c r="M2654" s="14"/>
      <c r="N2654" s="14"/>
      <c r="O2654" s="14"/>
      <c r="P2654" s="14">
        <f t="shared" si="4078"/>
        <v>0</v>
      </c>
      <c r="Q2654" s="14"/>
      <c r="R2654" s="14"/>
      <c r="S2654" s="14"/>
      <c r="T2654" s="14"/>
      <c r="U2654" s="14"/>
      <c r="V2654" s="14"/>
      <c r="W2654" s="14"/>
      <c r="X2654" s="14"/>
      <c r="Y2654" s="14"/>
      <c r="Z2654" s="14">
        <v>0</v>
      </c>
      <c r="AA2654" s="14">
        <v>0</v>
      </c>
      <c r="AB2654" s="14">
        <v>0</v>
      </c>
      <c r="AC2654" s="14"/>
      <c r="AD2654" s="14"/>
      <c r="AE2654" s="14"/>
      <c r="AF2654" s="14"/>
      <c r="AG2654" s="14"/>
      <c r="AH2654" s="14">
        <f t="shared" si="4079"/>
        <v>0</v>
      </c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>
        <v>0</v>
      </c>
      <c r="AS2654" s="14">
        <v>0</v>
      </c>
      <c r="AT2654" s="14">
        <v>0</v>
      </c>
      <c r="AU2654" s="14"/>
      <c r="AV2654" s="14"/>
      <c r="AW2654" s="14"/>
      <c r="AX2654" s="14"/>
      <c r="AY2654" s="14"/>
      <c r="AZ2654" s="14">
        <f t="shared" si="4080"/>
        <v>0</v>
      </c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>
        <v>0</v>
      </c>
      <c r="BK2654" s="14">
        <v>0</v>
      </c>
    </row>
    <row r="2655" spans="1:63" ht="22.5" x14ac:dyDescent="0.25">
      <c r="A2655" s="4" t="s">
        <v>835</v>
      </c>
      <c r="B2655" s="4" t="s">
        <v>1</v>
      </c>
      <c r="C2655" s="4" t="s">
        <v>14</v>
      </c>
      <c r="D2655" s="107" t="s">
        <v>837</v>
      </c>
      <c r="E2655" s="106" t="s">
        <v>31</v>
      </c>
      <c r="F2655" s="106" t="s">
        <v>0</v>
      </c>
      <c r="G2655" s="2" t="s">
        <v>0</v>
      </c>
      <c r="H2655" s="2" t="s">
        <v>32</v>
      </c>
      <c r="I2655" s="12">
        <f>SUM(I2656:I2664)</f>
        <v>3561780</v>
      </c>
      <c r="J2655" s="12">
        <f t="shared" ref="J2655:Y2655" si="4153">SUM(J2656:J2664)</f>
        <v>0</v>
      </c>
      <c r="K2655" s="12">
        <f t="shared" si="4153"/>
        <v>0</v>
      </c>
      <c r="L2655" s="12">
        <f t="shared" si="4153"/>
        <v>0</v>
      </c>
      <c r="M2655" s="12">
        <f t="shared" si="4153"/>
        <v>0</v>
      </c>
      <c r="N2655" s="12">
        <f t="shared" si="4153"/>
        <v>0</v>
      </c>
      <c r="O2655" s="12">
        <f t="shared" si="4153"/>
        <v>0</v>
      </c>
      <c r="P2655" s="12">
        <f t="shared" si="4153"/>
        <v>0</v>
      </c>
      <c r="Q2655" s="12">
        <f t="shared" si="4153"/>
        <v>0</v>
      </c>
      <c r="R2655" s="12">
        <f t="shared" si="4153"/>
        <v>0</v>
      </c>
      <c r="S2655" s="12">
        <f t="shared" si="4153"/>
        <v>0</v>
      </c>
      <c r="T2655" s="12">
        <f t="shared" si="4153"/>
        <v>0</v>
      </c>
      <c r="U2655" s="12">
        <f t="shared" si="4153"/>
        <v>0</v>
      </c>
      <c r="V2655" s="12">
        <f t="shared" si="4153"/>
        <v>0</v>
      </c>
      <c r="W2655" s="12">
        <f t="shared" si="4153"/>
        <v>0</v>
      </c>
      <c r="X2655" s="12">
        <f t="shared" si="4153"/>
        <v>0</v>
      </c>
      <c r="Y2655" s="12">
        <f t="shared" si="4153"/>
        <v>0</v>
      </c>
      <c r="Z2655" s="12">
        <v>0</v>
      </c>
      <c r="AA2655" s="12">
        <v>0</v>
      </c>
      <c r="AB2655" s="12">
        <f t="shared" ref="AB2655:AQ2655" si="4154">SUM(AB2656:AB2664)</f>
        <v>0</v>
      </c>
      <c r="AC2655" s="12">
        <f t="shared" si="4154"/>
        <v>0</v>
      </c>
      <c r="AD2655" s="12">
        <f t="shared" si="4154"/>
        <v>0</v>
      </c>
      <c r="AE2655" s="12">
        <f t="shared" si="4154"/>
        <v>0</v>
      </c>
      <c r="AF2655" s="12">
        <f t="shared" si="4154"/>
        <v>0</v>
      </c>
      <c r="AG2655" s="12">
        <f t="shared" si="4154"/>
        <v>0</v>
      </c>
      <c r="AH2655" s="12">
        <f t="shared" si="4154"/>
        <v>0</v>
      </c>
      <c r="AI2655" s="12">
        <f t="shared" si="4154"/>
        <v>0</v>
      </c>
      <c r="AJ2655" s="12">
        <f t="shared" si="4154"/>
        <v>0</v>
      </c>
      <c r="AK2655" s="12">
        <f t="shared" si="4154"/>
        <v>0</v>
      </c>
      <c r="AL2655" s="12">
        <f t="shared" si="4154"/>
        <v>0</v>
      </c>
      <c r="AM2655" s="12">
        <f t="shared" si="4154"/>
        <v>0</v>
      </c>
      <c r="AN2655" s="12">
        <f t="shared" si="4154"/>
        <v>0</v>
      </c>
      <c r="AO2655" s="12">
        <f t="shared" si="4154"/>
        <v>0</v>
      </c>
      <c r="AP2655" s="12">
        <f t="shared" si="4154"/>
        <v>0</v>
      </c>
      <c r="AQ2655" s="12">
        <f t="shared" si="4154"/>
        <v>0</v>
      </c>
      <c r="AR2655" s="12">
        <v>0</v>
      </c>
      <c r="AS2655" s="12">
        <v>0</v>
      </c>
      <c r="AT2655" s="12">
        <f t="shared" ref="AT2655:BI2655" si="4155">SUM(AT2656:AT2664)</f>
        <v>0</v>
      </c>
      <c r="AU2655" s="12">
        <f t="shared" si="4155"/>
        <v>0</v>
      </c>
      <c r="AV2655" s="12">
        <f t="shared" si="4155"/>
        <v>0</v>
      </c>
      <c r="AW2655" s="12">
        <f t="shared" si="4155"/>
        <v>0</v>
      </c>
      <c r="AX2655" s="12">
        <f t="shared" si="4155"/>
        <v>0</v>
      </c>
      <c r="AY2655" s="12">
        <f t="shared" si="4155"/>
        <v>0</v>
      </c>
      <c r="AZ2655" s="12">
        <f t="shared" si="4155"/>
        <v>0</v>
      </c>
      <c r="BA2655" s="12">
        <f t="shared" si="4155"/>
        <v>0</v>
      </c>
      <c r="BB2655" s="12">
        <f t="shared" si="4155"/>
        <v>0</v>
      </c>
      <c r="BC2655" s="12">
        <f t="shared" si="4155"/>
        <v>0</v>
      </c>
      <c r="BD2655" s="12">
        <f t="shared" si="4155"/>
        <v>0</v>
      </c>
      <c r="BE2655" s="12">
        <f t="shared" si="4155"/>
        <v>0</v>
      </c>
      <c r="BF2655" s="12">
        <f t="shared" si="4155"/>
        <v>0</v>
      </c>
      <c r="BG2655" s="12">
        <f t="shared" si="4155"/>
        <v>0</v>
      </c>
      <c r="BH2655" s="12">
        <f t="shared" si="4155"/>
        <v>0</v>
      </c>
      <c r="BI2655" s="12">
        <f t="shared" si="4155"/>
        <v>0</v>
      </c>
      <c r="BJ2655" s="12">
        <v>0</v>
      </c>
      <c r="BK2655" s="12">
        <v>0</v>
      </c>
    </row>
    <row r="2656" spans="1:63" x14ac:dyDescent="0.25">
      <c r="A2656" s="4" t="s">
        <v>835</v>
      </c>
      <c r="B2656" s="4" t="s">
        <v>1</v>
      </c>
      <c r="C2656" s="4" t="s">
        <v>14</v>
      </c>
      <c r="D2656" s="107" t="s">
        <v>837</v>
      </c>
      <c r="E2656" s="117">
        <v>6131</v>
      </c>
      <c r="F2656" s="107"/>
      <c r="G2656" s="103" t="s">
        <v>1640</v>
      </c>
      <c r="H2656" s="13" t="s">
        <v>34</v>
      </c>
      <c r="I2656" s="14">
        <v>2000</v>
      </c>
      <c r="J2656" s="14">
        <v>0</v>
      </c>
      <c r="K2656" s="14"/>
      <c r="L2656" s="14"/>
      <c r="M2656" s="14"/>
      <c r="N2656" s="14"/>
      <c r="O2656" s="14"/>
      <c r="P2656" s="14">
        <f t="shared" si="4078"/>
        <v>0</v>
      </c>
      <c r="Q2656" s="14"/>
      <c r="R2656" s="14"/>
      <c r="S2656" s="14"/>
      <c r="T2656" s="14"/>
      <c r="U2656" s="14"/>
      <c r="V2656" s="14"/>
      <c r="W2656" s="14"/>
      <c r="X2656" s="14"/>
      <c r="Y2656" s="14"/>
      <c r="Z2656" s="14">
        <v>0</v>
      </c>
      <c r="AA2656" s="14">
        <v>0</v>
      </c>
      <c r="AB2656" s="14">
        <v>0</v>
      </c>
      <c r="AC2656" s="14"/>
      <c r="AD2656" s="14"/>
      <c r="AE2656" s="14"/>
      <c r="AF2656" s="14"/>
      <c r="AG2656" s="14"/>
      <c r="AH2656" s="14">
        <f t="shared" si="4079"/>
        <v>0</v>
      </c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>
        <v>0</v>
      </c>
      <c r="AS2656" s="14">
        <v>0</v>
      </c>
      <c r="AT2656" s="14">
        <v>0</v>
      </c>
      <c r="AU2656" s="14"/>
      <c r="AV2656" s="14"/>
      <c r="AW2656" s="14"/>
      <c r="AX2656" s="14"/>
      <c r="AY2656" s="14"/>
      <c r="AZ2656" s="14">
        <f t="shared" si="4080"/>
        <v>0</v>
      </c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>
        <v>0</v>
      </c>
      <c r="BK2656" s="14">
        <v>0</v>
      </c>
    </row>
    <row r="2657" spans="1:63" x14ac:dyDescent="0.25">
      <c r="A2657" s="4" t="s">
        <v>835</v>
      </c>
      <c r="B2657" s="4" t="s">
        <v>1</v>
      </c>
      <c r="C2657" s="4" t="s">
        <v>14</v>
      </c>
      <c r="D2657" s="107" t="s">
        <v>837</v>
      </c>
      <c r="E2657" s="117">
        <v>6132</v>
      </c>
      <c r="F2657" s="107"/>
      <c r="G2657" s="103" t="s">
        <v>1640</v>
      </c>
      <c r="H2657" s="13" t="s">
        <v>74</v>
      </c>
      <c r="I2657" s="14">
        <v>506400</v>
      </c>
      <c r="J2657" s="14">
        <v>0</v>
      </c>
      <c r="K2657" s="14"/>
      <c r="L2657" s="14"/>
      <c r="M2657" s="14"/>
      <c r="N2657" s="14"/>
      <c r="O2657" s="14"/>
      <c r="P2657" s="14">
        <f t="shared" si="4078"/>
        <v>0</v>
      </c>
      <c r="Q2657" s="14"/>
      <c r="R2657" s="14"/>
      <c r="S2657" s="14"/>
      <c r="T2657" s="14"/>
      <c r="U2657" s="14"/>
      <c r="V2657" s="14"/>
      <c r="W2657" s="14"/>
      <c r="X2657" s="14"/>
      <c r="Y2657" s="14"/>
      <c r="Z2657" s="14">
        <v>0</v>
      </c>
      <c r="AA2657" s="14">
        <v>0</v>
      </c>
      <c r="AB2657" s="14">
        <v>0</v>
      </c>
      <c r="AC2657" s="14"/>
      <c r="AD2657" s="14"/>
      <c r="AE2657" s="14"/>
      <c r="AF2657" s="14"/>
      <c r="AG2657" s="14"/>
      <c r="AH2657" s="14">
        <f t="shared" si="4079"/>
        <v>0</v>
      </c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>
        <v>0</v>
      </c>
      <c r="AS2657" s="14">
        <v>0</v>
      </c>
      <c r="AT2657" s="14">
        <v>0</v>
      </c>
      <c r="AU2657" s="14"/>
      <c r="AV2657" s="14"/>
      <c r="AW2657" s="14"/>
      <c r="AX2657" s="14"/>
      <c r="AY2657" s="14"/>
      <c r="AZ2657" s="14">
        <f t="shared" si="4080"/>
        <v>0</v>
      </c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>
        <v>0</v>
      </c>
      <c r="BK2657" s="14">
        <v>0</v>
      </c>
    </row>
    <row r="2658" spans="1:63" x14ac:dyDescent="0.25">
      <c r="A2658" s="4" t="s">
        <v>835</v>
      </c>
      <c r="B2658" s="4" t="s">
        <v>1</v>
      </c>
      <c r="C2658" s="4" t="s">
        <v>14</v>
      </c>
      <c r="D2658" s="107" t="s">
        <v>837</v>
      </c>
      <c r="E2658" s="117">
        <v>6133</v>
      </c>
      <c r="F2658" s="107"/>
      <c r="G2658" s="103" t="s">
        <v>1640</v>
      </c>
      <c r="H2658" s="13" t="s">
        <v>77</v>
      </c>
      <c r="I2658" s="14">
        <v>550000</v>
      </c>
      <c r="J2658" s="14">
        <v>0</v>
      </c>
      <c r="K2658" s="14"/>
      <c r="L2658" s="14"/>
      <c r="M2658" s="14"/>
      <c r="N2658" s="14"/>
      <c r="O2658" s="14"/>
      <c r="P2658" s="14">
        <f t="shared" si="4078"/>
        <v>0</v>
      </c>
      <c r="Q2658" s="14"/>
      <c r="R2658" s="14"/>
      <c r="S2658" s="14"/>
      <c r="T2658" s="14"/>
      <c r="U2658" s="14"/>
      <c r="V2658" s="14"/>
      <c r="W2658" s="14"/>
      <c r="X2658" s="14"/>
      <c r="Y2658" s="14"/>
      <c r="Z2658" s="14">
        <v>0</v>
      </c>
      <c r="AA2658" s="14">
        <v>0</v>
      </c>
      <c r="AB2658" s="14">
        <v>0</v>
      </c>
      <c r="AC2658" s="14"/>
      <c r="AD2658" s="14"/>
      <c r="AE2658" s="14"/>
      <c r="AF2658" s="14"/>
      <c r="AG2658" s="14"/>
      <c r="AH2658" s="14">
        <f t="shared" si="4079"/>
        <v>0</v>
      </c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>
        <v>0</v>
      </c>
      <c r="AS2658" s="14">
        <v>0</v>
      </c>
      <c r="AT2658" s="14">
        <v>0</v>
      </c>
      <c r="AU2658" s="14"/>
      <c r="AV2658" s="14"/>
      <c r="AW2658" s="14"/>
      <c r="AX2658" s="14"/>
      <c r="AY2658" s="14"/>
      <c r="AZ2658" s="14">
        <f t="shared" si="4080"/>
        <v>0</v>
      </c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>
        <v>0</v>
      </c>
      <c r="BK2658" s="14">
        <v>0</v>
      </c>
    </row>
    <row r="2659" spans="1:63" x14ac:dyDescent="0.25">
      <c r="A2659" s="4" t="s">
        <v>835</v>
      </c>
      <c r="B2659" s="4" t="s">
        <v>1</v>
      </c>
      <c r="C2659" s="4" t="s">
        <v>14</v>
      </c>
      <c r="D2659" s="107" t="s">
        <v>837</v>
      </c>
      <c r="E2659" s="117">
        <v>6134</v>
      </c>
      <c r="F2659" s="107"/>
      <c r="G2659" s="103" t="s">
        <v>1640</v>
      </c>
      <c r="H2659" s="13" t="s">
        <v>80</v>
      </c>
      <c r="I2659" s="14">
        <v>502000</v>
      </c>
      <c r="J2659" s="14">
        <v>0</v>
      </c>
      <c r="K2659" s="14"/>
      <c r="L2659" s="14"/>
      <c r="M2659" s="14"/>
      <c r="N2659" s="14"/>
      <c r="O2659" s="14"/>
      <c r="P2659" s="14">
        <f t="shared" si="4078"/>
        <v>0</v>
      </c>
      <c r="Q2659" s="14"/>
      <c r="R2659" s="14"/>
      <c r="S2659" s="14"/>
      <c r="T2659" s="14"/>
      <c r="U2659" s="14"/>
      <c r="V2659" s="14"/>
      <c r="W2659" s="14"/>
      <c r="X2659" s="14"/>
      <c r="Y2659" s="14"/>
      <c r="Z2659" s="14">
        <v>0</v>
      </c>
      <c r="AA2659" s="14">
        <v>0</v>
      </c>
      <c r="AB2659" s="14">
        <v>0</v>
      </c>
      <c r="AC2659" s="14"/>
      <c r="AD2659" s="14"/>
      <c r="AE2659" s="14"/>
      <c r="AF2659" s="14"/>
      <c r="AG2659" s="14"/>
      <c r="AH2659" s="14">
        <f t="shared" si="4079"/>
        <v>0</v>
      </c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>
        <v>0</v>
      </c>
      <c r="AS2659" s="14">
        <v>0</v>
      </c>
      <c r="AT2659" s="14">
        <v>0</v>
      </c>
      <c r="AU2659" s="14"/>
      <c r="AV2659" s="14"/>
      <c r="AW2659" s="14"/>
      <c r="AX2659" s="14"/>
      <c r="AY2659" s="14"/>
      <c r="AZ2659" s="14">
        <f t="shared" si="4080"/>
        <v>0</v>
      </c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>
        <v>0</v>
      </c>
      <c r="BK2659" s="14">
        <v>0</v>
      </c>
    </row>
    <row r="2660" spans="1:63" x14ac:dyDescent="0.25">
      <c r="A2660" s="4" t="s">
        <v>835</v>
      </c>
      <c r="B2660" s="4" t="s">
        <v>1</v>
      </c>
      <c r="C2660" s="4" t="s">
        <v>14</v>
      </c>
      <c r="D2660" s="107" t="s">
        <v>837</v>
      </c>
      <c r="E2660" s="117">
        <v>6135</v>
      </c>
      <c r="F2660" s="107"/>
      <c r="G2660" s="103" t="s">
        <v>1640</v>
      </c>
      <c r="H2660" s="13" t="s">
        <v>83</v>
      </c>
      <c r="I2660" s="14">
        <v>280000</v>
      </c>
      <c r="J2660" s="14">
        <v>0</v>
      </c>
      <c r="K2660" s="14"/>
      <c r="L2660" s="14"/>
      <c r="M2660" s="14"/>
      <c r="N2660" s="14"/>
      <c r="O2660" s="14"/>
      <c r="P2660" s="14">
        <f t="shared" si="4078"/>
        <v>0</v>
      </c>
      <c r="Q2660" s="14"/>
      <c r="R2660" s="14"/>
      <c r="S2660" s="14"/>
      <c r="T2660" s="14"/>
      <c r="U2660" s="14"/>
      <c r="V2660" s="14"/>
      <c r="W2660" s="14"/>
      <c r="X2660" s="14"/>
      <c r="Y2660" s="14"/>
      <c r="Z2660" s="14">
        <v>0</v>
      </c>
      <c r="AA2660" s="14">
        <v>0</v>
      </c>
      <c r="AB2660" s="14">
        <v>0</v>
      </c>
      <c r="AC2660" s="14"/>
      <c r="AD2660" s="14"/>
      <c r="AE2660" s="14"/>
      <c r="AF2660" s="14"/>
      <c r="AG2660" s="14"/>
      <c r="AH2660" s="14">
        <f t="shared" si="4079"/>
        <v>0</v>
      </c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>
        <v>0</v>
      </c>
      <c r="AS2660" s="14">
        <v>0</v>
      </c>
      <c r="AT2660" s="14">
        <v>0</v>
      </c>
      <c r="AU2660" s="14"/>
      <c r="AV2660" s="14"/>
      <c r="AW2660" s="14"/>
      <c r="AX2660" s="14"/>
      <c r="AY2660" s="14"/>
      <c r="AZ2660" s="14">
        <f t="shared" si="4080"/>
        <v>0</v>
      </c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>
        <v>0</v>
      </c>
      <c r="BK2660" s="14">
        <v>0</v>
      </c>
    </row>
    <row r="2661" spans="1:63" ht="22.5" x14ac:dyDescent="0.25">
      <c r="A2661" s="4" t="s">
        <v>835</v>
      </c>
      <c r="B2661" s="4" t="s">
        <v>1</v>
      </c>
      <c r="C2661" s="4" t="s">
        <v>14</v>
      </c>
      <c r="D2661" s="107" t="s">
        <v>837</v>
      </c>
      <c r="E2661" s="117">
        <v>6136</v>
      </c>
      <c r="F2661" s="107"/>
      <c r="G2661" s="103" t="s">
        <v>1640</v>
      </c>
      <c r="H2661" s="13" t="s">
        <v>86</v>
      </c>
      <c r="I2661" s="14">
        <v>750000</v>
      </c>
      <c r="J2661" s="14">
        <v>0</v>
      </c>
      <c r="K2661" s="14"/>
      <c r="L2661" s="14"/>
      <c r="M2661" s="14"/>
      <c r="N2661" s="14"/>
      <c r="O2661" s="14"/>
      <c r="P2661" s="14">
        <f t="shared" si="4078"/>
        <v>0</v>
      </c>
      <c r="Q2661" s="14"/>
      <c r="R2661" s="14"/>
      <c r="S2661" s="14"/>
      <c r="T2661" s="14"/>
      <c r="U2661" s="14"/>
      <c r="V2661" s="14"/>
      <c r="W2661" s="14"/>
      <c r="X2661" s="14"/>
      <c r="Y2661" s="14"/>
      <c r="Z2661" s="14">
        <v>0</v>
      </c>
      <c r="AA2661" s="14">
        <v>0</v>
      </c>
      <c r="AB2661" s="14">
        <v>0</v>
      </c>
      <c r="AC2661" s="14"/>
      <c r="AD2661" s="14"/>
      <c r="AE2661" s="14"/>
      <c r="AF2661" s="14"/>
      <c r="AG2661" s="14"/>
      <c r="AH2661" s="14">
        <f t="shared" si="4079"/>
        <v>0</v>
      </c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>
        <v>0</v>
      </c>
      <c r="AS2661" s="14">
        <v>0</v>
      </c>
      <c r="AT2661" s="14">
        <v>0</v>
      </c>
      <c r="AU2661" s="14"/>
      <c r="AV2661" s="14"/>
      <c r="AW2661" s="14"/>
      <c r="AX2661" s="14"/>
      <c r="AY2661" s="14"/>
      <c r="AZ2661" s="14">
        <f t="shared" si="4080"/>
        <v>0</v>
      </c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>
        <v>0</v>
      </c>
      <c r="BK2661" s="14">
        <v>0</v>
      </c>
    </row>
    <row r="2662" spans="1:63" x14ac:dyDescent="0.25">
      <c r="A2662" s="4" t="s">
        <v>835</v>
      </c>
      <c r="B2662" s="4" t="s">
        <v>1</v>
      </c>
      <c r="C2662" s="4" t="s">
        <v>14</v>
      </c>
      <c r="D2662" s="107" t="s">
        <v>837</v>
      </c>
      <c r="E2662" s="117">
        <v>6137</v>
      </c>
      <c r="F2662" s="107"/>
      <c r="G2662" s="103" t="s">
        <v>1640</v>
      </c>
      <c r="H2662" s="13" t="s">
        <v>89</v>
      </c>
      <c r="I2662" s="14">
        <v>350000</v>
      </c>
      <c r="J2662" s="14">
        <v>0</v>
      </c>
      <c r="K2662" s="14"/>
      <c r="L2662" s="14"/>
      <c r="M2662" s="14"/>
      <c r="N2662" s="14"/>
      <c r="O2662" s="14"/>
      <c r="P2662" s="14">
        <f t="shared" si="4078"/>
        <v>0</v>
      </c>
      <c r="Q2662" s="14"/>
      <c r="R2662" s="14"/>
      <c r="S2662" s="14"/>
      <c r="T2662" s="14"/>
      <c r="U2662" s="14"/>
      <c r="V2662" s="14"/>
      <c r="W2662" s="14"/>
      <c r="X2662" s="14"/>
      <c r="Y2662" s="14"/>
      <c r="Z2662" s="14">
        <v>0</v>
      </c>
      <c r="AA2662" s="14">
        <v>0</v>
      </c>
      <c r="AB2662" s="14">
        <v>0</v>
      </c>
      <c r="AC2662" s="14"/>
      <c r="AD2662" s="14"/>
      <c r="AE2662" s="14"/>
      <c r="AF2662" s="14"/>
      <c r="AG2662" s="14"/>
      <c r="AH2662" s="14">
        <f t="shared" si="4079"/>
        <v>0</v>
      </c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>
        <v>0</v>
      </c>
      <c r="AS2662" s="14">
        <v>0</v>
      </c>
      <c r="AT2662" s="14">
        <v>0</v>
      </c>
      <c r="AU2662" s="14"/>
      <c r="AV2662" s="14"/>
      <c r="AW2662" s="14"/>
      <c r="AX2662" s="14"/>
      <c r="AY2662" s="14"/>
      <c r="AZ2662" s="14">
        <f t="shared" si="4080"/>
        <v>0</v>
      </c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>
        <v>0</v>
      </c>
      <c r="BK2662" s="14">
        <v>0</v>
      </c>
    </row>
    <row r="2663" spans="1:63" ht="22.5" x14ac:dyDescent="0.25">
      <c r="A2663" s="4" t="s">
        <v>835</v>
      </c>
      <c r="B2663" s="4" t="s">
        <v>1</v>
      </c>
      <c r="C2663" s="4" t="s">
        <v>14</v>
      </c>
      <c r="D2663" s="107" t="s">
        <v>837</v>
      </c>
      <c r="E2663" s="117">
        <v>6138</v>
      </c>
      <c r="F2663" s="107"/>
      <c r="G2663" s="103" t="s">
        <v>1640</v>
      </c>
      <c r="H2663" s="13" t="s">
        <v>92</v>
      </c>
      <c r="I2663" s="14">
        <v>100380</v>
      </c>
      <c r="J2663" s="14">
        <v>0</v>
      </c>
      <c r="K2663" s="14"/>
      <c r="L2663" s="14"/>
      <c r="M2663" s="14"/>
      <c r="N2663" s="14"/>
      <c r="O2663" s="14"/>
      <c r="P2663" s="14">
        <f t="shared" si="4078"/>
        <v>0</v>
      </c>
      <c r="Q2663" s="14"/>
      <c r="R2663" s="14"/>
      <c r="S2663" s="14"/>
      <c r="T2663" s="14"/>
      <c r="U2663" s="14"/>
      <c r="V2663" s="14"/>
      <c r="W2663" s="14"/>
      <c r="X2663" s="14"/>
      <c r="Y2663" s="14"/>
      <c r="Z2663" s="14">
        <v>0</v>
      </c>
      <c r="AA2663" s="14">
        <v>0</v>
      </c>
      <c r="AB2663" s="14">
        <v>0</v>
      </c>
      <c r="AC2663" s="14"/>
      <c r="AD2663" s="14"/>
      <c r="AE2663" s="14"/>
      <c r="AF2663" s="14"/>
      <c r="AG2663" s="14"/>
      <c r="AH2663" s="14">
        <f t="shared" si="4079"/>
        <v>0</v>
      </c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>
        <v>0</v>
      </c>
      <c r="AS2663" s="14">
        <v>0</v>
      </c>
      <c r="AT2663" s="14">
        <v>0</v>
      </c>
      <c r="AU2663" s="14"/>
      <c r="AV2663" s="14"/>
      <c r="AW2663" s="14"/>
      <c r="AX2663" s="14"/>
      <c r="AY2663" s="14"/>
      <c r="AZ2663" s="14">
        <f t="shared" si="4080"/>
        <v>0</v>
      </c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>
        <v>0</v>
      </c>
      <c r="BK2663" s="14">
        <v>0</v>
      </c>
    </row>
    <row r="2664" spans="1:63" x14ac:dyDescent="0.25">
      <c r="A2664" s="1" t="s">
        <v>835</v>
      </c>
      <c r="B2664" s="1" t="s">
        <v>1</v>
      </c>
      <c r="C2664" s="1" t="s">
        <v>14</v>
      </c>
      <c r="D2664" s="110" t="s">
        <v>837</v>
      </c>
      <c r="E2664" s="110" t="s">
        <v>36</v>
      </c>
      <c r="F2664" s="107" t="s">
        <v>0</v>
      </c>
      <c r="G2664" s="13" t="s">
        <v>0</v>
      </c>
      <c r="H2664" s="2" t="s">
        <v>37</v>
      </c>
      <c r="I2664" s="12">
        <f>SUM(I2665:I2667)</f>
        <v>521000</v>
      </c>
      <c r="J2664" s="12">
        <f t="shared" ref="J2664:Y2664" si="4156">SUM(J2665:J2667)</f>
        <v>0</v>
      </c>
      <c r="K2664" s="12">
        <f t="shared" si="4156"/>
        <v>0</v>
      </c>
      <c r="L2664" s="12">
        <f t="shared" si="4156"/>
        <v>0</v>
      </c>
      <c r="M2664" s="12">
        <f t="shared" si="4156"/>
        <v>0</v>
      </c>
      <c r="N2664" s="12">
        <f t="shared" si="4156"/>
        <v>0</v>
      </c>
      <c r="O2664" s="12">
        <f t="shared" si="4156"/>
        <v>0</v>
      </c>
      <c r="P2664" s="12">
        <f t="shared" si="4156"/>
        <v>0</v>
      </c>
      <c r="Q2664" s="12">
        <f t="shared" si="4156"/>
        <v>0</v>
      </c>
      <c r="R2664" s="12">
        <f t="shared" si="4156"/>
        <v>0</v>
      </c>
      <c r="S2664" s="12">
        <f t="shared" si="4156"/>
        <v>0</v>
      </c>
      <c r="T2664" s="12">
        <f t="shared" si="4156"/>
        <v>0</v>
      </c>
      <c r="U2664" s="12">
        <f t="shared" si="4156"/>
        <v>0</v>
      </c>
      <c r="V2664" s="12">
        <f t="shared" si="4156"/>
        <v>0</v>
      </c>
      <c r="W2664" s="12">
        <f t="shared" si="4156"/>
        <v>0</v>
      </c>
      <c r="X2664" s="12">
        <f t="shared" si="4156"/>
        <v>0</v>
      </c>
      <c r="Y2664" s="12">
        <f t="shared" si="4156"/>
        <v>0</v>
      </c>
      <c r="Z2664" s="12">
        <v>0</v>
      </c>
      <c r="AA2664" s="12">
        <v>0</v>
      </c>
      <c r="AB2664" s="12">
        <f t="shared" ref="AB2664:AQ2664" si="4157">SUM(AB2665:AB2667)</f>
        <v>0</v>
      </c>
      <c r="AC2664" s="12">
        <f t="shared" si="4157"/>
        <v>0</v>
      </c>
      <c r="AD2664" s="12">
        <f t="shared" si="4157"/>
        <v>0</v>
      </c>
      <c r="AE2664" s="12">
        <f t="shared" si="4157"/>
        <v>0</v>
      </c>
      <c r="AF2664" s="12">
        <f t="shared" si="4157"/>
        <v>0</v>
      </c>
      <c r="AG2664" s="12">
        <f t="shared" si="4157"/>
        <v>0</v>
      </c>
      <c r="AH2664" s="12">
        <f t="shared" si="4157"/>
        <v>0</v>
      </c>
      <c r="AI2664" s="12">
        <f t="shared" si="4157"/>
        <v>0</v>
      </c>
      <c r="AJ2664" s="12">
        <f t="shared" si="4157"/>
        <v>0</v>
      </c>
      <c r="AK2664" s="12">
        <f t="shared" si="4157"/>
        <v>0</v>
      </c>
      <c r="AL2664" s="12">
        <f t="shared" si="4157"/>
        <v>0</v>
      </c>
      <c r="AM2664" s="12">
        <f t="shared" si="4157"/>
        <v>0</v>
      </c>
      <c r="AN2664" s="12">
        <f t="shared" si="4157"/>
        <v>0</v>
      </c>
      <c r="AO2664" s="12">
        <f t="shared" si="4157"/>
        <v>0</v>
      </c>
      <c r="AP2664" s="12">
        <f t="shared" si="4157"/>
        <v>0</v>
      </c>
      <c r="AQ2664" s="12">
        <f t="shared" si="4157"/>
        <v>0</v>
      </c>
      <c r="AR2664" s="12">
        <v>0</v>
      </c>
      <c r="AS2664" s="12">
        <v>0</v>
      </c>
      <c r="AT2664" s="12">
        <f t="shared" ref="AT2664:BI2664" si="4158">SUM(AT2665:AT2667)</f>
        <v>0</v>
      </c>
      <c r="AU2664" s="12">
        <f t="shared" si="4158"/>
        <v>0</v>
      </c>
      <c r="AV2664" s="12">
        <f t="shared" si="4158"/>
        <v>0</v>
      </c>
      <c r="AW2664" s="12">
        <f t="shared" si="4158"/>
        <v>0</v>
      </c>
      <c r="AX2664" s="12">
        <f t="shared" si="4158"/>
        <v>0</v>
      </c>
      <c r="AY2664" s="12">
        <f t="shared" si="4158"/>
        <v>0</v>
      </c>
      <c r="AZ2664" s="12">
        <f t="shared" si="4158"/>
        <v>0</v>
      </c>
      <c r="BA2664" s="12">
        <f t="shared" si="4158"/>
        <v>0</v>
      </c>
      <c r="BB2664" s="12">
        <f t="shared" si="4158"/>
        <v>0</v>
      </c>
      <c r="BC2664" s="12">
        <f t="shared" si="4158"/>
        <v>0</v>
      </c>
      <c r="BD2664" s="12">
        <f t="shared" si="4158"/>
        <v>0</v>
      </c>
      <c r="BE2664" s="12">
        <f t="shared" si="4158"/>
        <v>0</v>
      </c>
      <c r="BF2664" s="12">
        <f t="shared" si="4158"/>
        <v>0</v>
      </c>
      <c r="BG2664" s="12">
        <f t="shared" si="4158"/>
        <v>0</v>
      </c>
      <c r="BH2664" s="12">
        <f t="shared" si="4158"/>
        <v>0</v>
      </c>
      <c r="BI2664" s="12">
        <f t="shared" si="4158"/>
        <v>0</v>
      </c>
      <c r="BJ2664" s="12">
        <v>0</v>
      </c>
      <c r="BK2664" s="12">
        <v>0</v>
      </c>
    </row>
    <row r="2665" spans="1:63" x14ac:dyDescent="0.25">
      <c r="A2665" s="4" t="s">
        <v>835</v>
      </c>
      <c r="B2665" s="4" t="s">
        <v>1</v>
      </c>
      <c r="C2665" s="4" t="s">
        <v>14</v>
      </c>
      <c r="D2665" s="107" t="s">
        <v>837</v>
      </c>
      <c r="E2665" s="117">
        <v>6139</v>
      </c>
      <c r="F2665" s="107"/>
      <c r="G2665" s="103" t="s">
        <v>1640</v>
      </c>
      <c r="H2665" s="13" t="s">
        <v>37</v>
      </c>
      <c r="I2665" s="14">
        <v>513400</v>
      </c>
      <c r="J2665" s="14">
        <v>0</v>
      </c>
      <c r="K2665" s="14"/>
      <c r="L2665" s="14"/>
      <c r="M2665" s="14"/>
      <c r="N2665" s="14"/>
      <c r="O2665" s="14"/>
      <c r="P2665" s="14">
        <f t="shared" si="4078"/>
        <v>0</v>
      </c>
      <c r="Q2665" s="14"/>
      <c r="R2665" s="14"/>
      <c r="S2665" s="14"/>
      <c r="T2665" s="14"/>
      <c r="U2665" s="14"/>
      <c r="V2665" s="14"/>
      <c r="W2665" s="14"/>
      <c r="X2665" s="14"/>
      <c r="Y2665" s="14"/>
      <c r="Z2665" s="14">
        <v>0</v>
      </c>
      <c r="AA2665" s="14">
        <v>0</v>
      </c>
      <c r="AB2665" s="14">
        <v>0</v>
      </c>
      <c r="AC2665" s="14"/>
      <c r="AD2665" s="14"/>
      <c r="AE2665" s="14"/>
      <c r="AF2665" s="14"/>
      <c r="AG2665" s="14"/>
      <c r="AH2665" s="14">
        <f t="shared" si="4079"/>
        <v>0</v>
      </c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>
        <v>0</v>
      </c>
      <c r="AS2665" s="14">
        <v>0</v>
      </c>
      <c r="AT2665" s="14">
        <v>0</v>
      </c>
      <c r="AU2665" s="14"/>
      <c r="AV2665" s="14"/>
      <c r="AW2665" s="14"/>
      <c r="AX2665" s="14"/>
      <c r="AY2665" s="14"/>
      <c r="AZ2665" s="14">
        <f t="shared" si="4080"/>
        <v>0</v>
      </c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>
        <v>0</v>
      </c>
      <c r="BK2665" s="14">
        <v>0</v>
      </c>
    </row>
    <row r="2666" spans="1:63" ht="22.5" x14ac:dyDescent="0.25">
      <c r="A2666" s="4" t="s">
        <v>835</v>
      </c>
      <c r="B2666" s="4" t="s">
        <v>1</v>
      </c>
      <c r="C2666" s="4" t="s">
        <v>14</v>
      </c>
      <c r="D2666" s="107" t="s">
        <v>837</v>
      </c>
      <c r="E2666" s="117">
        <v>6139</v>
      </c>
      <c r="F2666" s="107" t="s">
        <v>843</v>
      </c>
      <c r="G2666" s="103" t="s">
        <v>1640</v>
      </c>
      <c r="H2666" s="13" t="s">
        <v>39</v>
      </c>
      <c r="I2666" s="14">
        <v>5600</v>
      </c>
      <c r="J2666" s="14">
        <v>0</v>
      </c>
      <c r="K2666" s="14"/>
      <c r="L2666" s="14"/>
      <c r="M2666" s="14"/>
      <c r="N2666" s="14"/>
      <c r="O2666" s="14"/>
      <c r="P2666" s="14">
        <f t="shared" si="4078"/>
        <v>0</v>
      </c>
      <c r="Q2666" s="14"/>
      <c r="R2666" s="14"/>
      <c r="S2666" s="14"/>
      <c r="T2666" s="14"/>
      <c r="U2666" s="14"/>
      <c r="V2666" s="14"/>
      <c r="W2666" s="14"/>
      <c r="X2666" s="14"/>
      <c r="Y2666" s="14"/>
      <c r="Z2666" s="14">
        <v>0</v>
      </c>
      <c r="AA2666" s="14">
        <v>0</v>
      </c>
      <c r="AB2666" s="14">
        <v>0</v>
      </c>
      <c r="AC2666" s="14"/>
      <c r="AD2666" s="14"/>
      <c r="AE2666" s="14"/>
      <c r="AF2666" s="14"/>
      <c r="AG2666" s="14"/>
      <c r="AH2666" s="14">
        <f t="shared" si="4079"/>
        <v>0</v>
      </c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>
        <v>0</v>
      </c>
      <c r="AS2666" s="14">
        <v>0</v>
      </c>
      <c r="AT2666" s="14">
        <v>0</v>
      </c>
      <c r="AU2666" s="14"/>
      <c r="AV2666" s="14"/>
      <c r="AW2666" s="14"/>
      <c r="AX2666" s="14"/>
      <c r="AY2666" s="14"/>
      <c r="AZ2666" s="14">
        <f t="shared" si="4080"/>
        <v>0</v>
      </c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>
        <v>0</v>
      </c>
      <c r="BK2666" s="14">
        <v>0</v>
      </c>
    </row>
    <row r="2667" spans="1:63" ht="33.75" x14ac:dyDescent="0.25">
      <c r="A2667" s="4" t="s">
        <v>835</v>
      </c>
      <c r="B2667" s="4" t="s">
        <v>1</v>
      </c>
      <c r="C2667" s="4" t="s">
        <v>14</v>
      </c>
      <c r="D2667" s="107" t="s">
        <v>837</v>
      </c>
      <c r="E2667" s="117">
        <v>6139</v>
      </c>
      <c r="F2667" s="107" t="s">
        <v>844</v>
      </c>
      <c r="G2667" s="103" t="s">
        <v>1640</v>
      </c>
      <c r="H2667" s="13" t="s">
        <v>40</v>
      </c>
      <c r="I2667" s="14">
        <v>2000</v>
      </c>
      <c r="J2667" s="14">
        <v>0</v>
      </c>
      <c r="K2667" s="14"/>
      <c r="L2667" s="14"/>
      <c r="M2667" s="14"/>
      <c r="N2667" s="14"/>
      <c r="O2667" s="14"/>
      <c r="P2667" s="14">
        <f t="shared" si="4078"/>
        <v>0</v>
      </c>
      <c r="Q2667" s="14"/>
      <c r="R2667" s="14"/>
      <c r="S2667" s="14"/>
      <c r="T2667" s="14"/>
      <c r="U2667" s="14"/>
      <c r="V2667" s="14"/>
      <c r="W2667" s="14"/>
      <c r="X2667" s="14"/>
      <c r="Y2667" s="14"/>
      <c r="Z2667" s="14">
        <v>0</v>
      </c>
      <c r="AA2667" s="14">
        <v>0</v>
      </c>
      <c r="AB2667" s="14">
        <v>0</v>
      </c>
      <c r="AC2667" s="14"/>
      <c r="AD2667" s="14"/>
      <c r="AE2667" s="14"/>
      <c r="AF2667" s="14"/>
      <c r="AG2667" s="14"/>
      <c r="AH2667" s="14">
        <f t="shared" si="4079"/>
        <v>0</v>
      </c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>
        <v>0</v>
      </c>
      <c r="AS2667" s="14">
        <v>0</v>
      </c>
      <c r="AT2667" s="14">
        <v>0</v>
      </c>
      <c r="AU2667" s="14"/>
      <c r="AV2667" s="14"/>
      <c r="AW2667" s="14"/>
      <c r="AX2667" s="14"/>
      <c r="AY2667" s="14"/>
      <c r="AZ2667" s="14">
        <f t="shared" si="4080"/>
        <v>0</v>
      </c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>
        <v>0</v>
      </c>
      <c r="BK2667" s="14">
        <v>0</v>
      </c>
    </row>
    <row r="2668" spans="1:63" ht="33.75" x14ac:dyDescent="0.25">
      <c r="A2668" s="1" t="s">
        <v>0</v>
      </c>
      <c r="B2668" s="1" t="s">
        <v>0</v>
      </c>
      <c r="C2668" s="1" t="s">
        <v>0</v>
      </c>
      <c r="D2668" s="106" t="s">
        <v>0</v>
      </c>
      <c r="E2668" s="106" t="s">
        <v>0</v>
      </c>
      <c r="F2668" s="106" t="s">
        <v>0</v>
      </c>
      <c r="G2668" s="2" t="s">
        <v>0</v>
      </c>
      <c r="H2668" s="10" t="s">
        <v>41</v>
      </c>
      <c r="I2668" s="11">
        <f>SUM(I2669)</f>
        <v>100</v>
      </c>
      <c r="J2668" s="11">
        <f t="shared" ref="J2668:Y2669" si="4159">SUM(J2669)</f>
        <v>0</v>
      </c>
      <c r="K2668" s="11">
        <f t="shared" si="4159"/>
        <v>0</v>
      </c>
      <c r="L2668" s="11">
        <f t="shared" si="4159"/>
        <v>0</v>
      </c>
      <c r="M2668" s="11">
        <f t="shared" si="4159"/>
        <v>0</v>
      </c>
      <c r="N2668" s="11">
        <f t="shared" si="4159"/>
        <v>0</v>
      </c>
      <c r="O2668" s="11">
        <f t="shared" si="4159"/>
        <v>0</v>
      </c>
      <c r="P2668" s="11">
        <f t="shared" si="4159"/>
        <v>0</v>
      </c>
      <c r="Q2668" s="11">
        <f t="shared" si="4159"/>
        <v>0</v>
      </c>
      <c r="R2668" s="11">
        <f t="shared" si="4159"/>
        <v>0</v>
      </c>
      <c r="S2668" s="11">
        <f t="shared" si="4159"/>
        <v>0</v>
      </c>
      <c r="T2668" s="11">
        <f t="shared" si="4159"/>
        <v>0</v>
      </c>
      <c r="U2668" s="11">
        <f t="shared" si="4159"/>
        <v>0</v>
      </c>
      <c r="V2668" s="11">
        <f t="shared" si="4159"/>
        <v>0</v>
      </c>
      <c r="W2668" s="11">
        <f t="shared" si="4159"/>
        <v>0</v>
      </c>
      <c r="X2668" s="11">
        <f t="shared" si="4159"/>
        <v>0</v>
      </c>
      <c r="Y2668" s="11">
        <f t="shared" si="4159"/>
        <v>0</v>
      </c>
      <c r="Z2668" s="11">
        <v>0</v>
      </c>
      <c r="AA2668" s="11">
        <v>0</v>
      </c>
      <c r="AB2668" s="11">
        <f t="shared" ref="AB2668:AQ2669" si="4160">SUM(AB2669)</f>
        <v>0</v>
      </c>
      <c r="AC2668" s="11">
        <f t="shared" si="4160"/>
        <v>0</v>
      </c>
      <c r="AD2668" s="11">
        <f t="shared" si="4160"/>
        <v>0</v>
      </c>
      <c r="AE2668" s="11">
        <f t="shared" si="4160"/>
        <v>0</v>
      </c>
      <c r="AF2668" s="11">
        <f t="shared" si="4160"/>
        <v>0</v>
      </c>
      <c r="AG2668" s="11">
        <f t="shared" si="4160"/>
        <v>0</v>
      </c>
      <c r="AH2668" s="11">
        <f t="shared" si="4160"/>
        <v>0</v>
      </c>
      <c r="AI2668" s="11">
        <f t="shared" si="4160"/>
        <v>0</v>
      </c>
      <c r="AJ2668" s="11">
        <f t="shared" si="4160"/>
        <v>0</v>
      </c>
      <c r="AK2668" s="11">
        <f t="shared" si="4160"/>
        <v>0</v>
      </c>
      <c r="AL2668" s="11">
        <f t="shared" si="4160"/>
        <v>0</v>
      </c>
      <c r="AM2668" s="11">
        <f t="shared" si="4160"/>
        <v>0</v>
      </c>
      <c r="AN2668" s="11">
        <f t="shared" si="4160"/>
        <v>0</v>
      </c>
      <c r="AO2668" s="11">
        <f t="shared" si="4160"/>
        <v>0</v>
      </c>
      <c r="AP2668" s="11">
        <f t="shared" si="4160"/>
        <v>0</v>
      </c>
      <c r="AQ2668" s="11">
        <f t="shared" si="4160"/>
        <v>0</v>
      </c>
      <c r="AR2668" s="11">
        <v>0</v>
      </c>
      <c r="AS2668" s="11">
        <v>0</v>
      </c>
      <c r="AT2668" s="11">
        <f t="shared" ref="AT2668:BI2669" si="4161">SUM(AT2669)</f>
        <v>0</v>
      </c>
      <c r="AU2668" s="11">
        <f t="shared" si="4161"/>
        <v>0</v>
      </c>
      <c r="AV2668" s="11">
        <f t="shared" si="4161"/>
        <v>0</v>
      </c>
      <c r="AW2668" s="11">
        <f t="shared" si="4161"/>
        <v>0</v>
      </c>
      <c r="AX2668" s="11">
        <f t="shared" si="4161"/>
        <v>0</v>
      </c>
      <c r="AY2668" s="11">
        <f t="shared" si="4161"/>
        <v>0</v>
      </c>
      <c r="AZ2668" s="11">
        <f t="shared" si="4161"/>
        <v>0</v>
      </c>
      <c r="BA2668" s="11">
        <f t="shared" si="4161"/>
        <v>0</v>
      </c>
      <c r="BB2668" s="11">
        <f t="shared" si="4161"/>
        <v>0</v>
      </c>
      <c r="BC2668" s="11">
        <f t="shared" si="4161"/>
        <v>0</v>
      </c>
      <c r="BD2668" s="11">
        <f t="shared" si="4161"/>
        <v>0</v>
      </c>
      <c r="BE2668" s="11">
        <f t="shared" si="4161"/>
        <v>0</v>
      </c>
      <c r="BF2668" s="11">
        <f t="shared" si="4161"/>
        <v>0</v>
      </c>
      <c r="BG2668" s="11">
        <f t="shared" si="4161"/>
        <v>0</v>
      </c>
      <c r="BH2668" s="11">
        <f t="shared" si="4161"/>
        <v>0</v>
      </c>
      <c r="BI2668" s="11">
        <f t="shared" si="4161"/>
        <v>0</v>
      </c>
      <c r="BJ2668" s="11">
        <v>0</v>
      </c>
      <c r="BK2668" s="11">
        <v>0</v>
      </c>
    </row>
    <row r="2669" spans="1:63" ht="22.5" x14ac:dyDescent="0.25">
      <c r="A2669" s="4" t="s">
        <v>835</v>
      </c>
      <c r="B2669" s="4" t="s">
        <v>1</v>
      </c>
      <c r="C2669" s="4" t="s">
        <v>14</v>
      </c>
      <c r="D2669" s="107" t="s">
        <v>837</v>
      </c>
      <c r="E2669" s="106" t="s">
        <v>42</v>
      </c>
      <c r="F2669" s="106" t="s">
        <v>0</v>
      </c>
      <c r="G2669" s="2" t="s">
        <v>0</v>
      </c>
      <c r="H2669" s="2" t="s">
        <v>43</v>
      </c>
      <c r="I2669" s="12">
        <f>SUM(I2670)</f>
        <v>100</v>
      </c>
      <c r="J2669" s="12">
        <f t="shared" si="4159"/>
        <v>0</v>
      </c>
      <c r="K2669" s="12">
        <f t="shared" ref="K2669:Y2669" si="4162">SUM(K2670)</f>
        <v>0</v>
      </c>
      <c r="L2669" s="12">
        <f t="shared" si="4162"/>
        <v>0</v>
      </c>
      <c r="M2669" s="12">
        <f t="shared" si="4162"/>
        <v>0</v>
      </c>
      <c r="N2669" s="12">
        <f t="shared" si="4162"/>
        <v>0</v>
      </c>
      <c r="O2669" s="12">
        <f t="shared" si="4162"/>
        <v>0</v>
      </c>
      <c r="P2669" s="12">
        <f t="shared" si="4162"/>
        <v>0</v>
      </c>
      <c r="Q2669" s="12">
        <f t="shared" si="4162"/>
        <v>0</v>
      </c>
      <c r="R2669" s="12">
        <f t="shared" si="4162"/>
        <v>0</v>
      </c>
      <c r="S2669" s="12">
        <f t="shared" si="4162"/>
        <v>0</v>
      </c>
      <c r="T2669" s="12">
        <f t="shared" si="4162"/>
        <v>0</v>
      </c>
      <c r="U2669" s="12">
        <f t="shared" si="4162"/>
        <v>0</v>
      </c>
      <c r="V2669" s="12">
        <f t="shared" si="4162"/>
        <v>0</v>
      </c>
      <c r="W2669" s="12">
        <f t="shared" si="4162"/>
        <v>0</v>
      </c>
      <c r="X2669" s="12">
        <f t="shared" si="4162"/>
        <v>0</v>
      </c>
      <c r="Y2669" s="12">
        <f t="shared" si="4162"/>
        <v>0</v>
      </c>
      <c r="Z2669" s="12">
        <v>0</v>
      </c>
      <c r="AA2669" s="12">
        <v>0</v>
      </c>
      <c r="AB2669" s="12">
        <f t="shared" si="4160"/>
        <v>0</v>
      </c>
      <c r="AC2669" s="12">
        <f t="shared" ref="AC2669:AQ2669" si="4163">SUM(AC2670)</f>
        <v>0</v>
      </c>
      <c r="AD2669" s="12">
        <f t="shared" si="4163"/>
        <v>0</v>
      </c>
      <c r="AE2669" s="12">
        <f t="shared" si="4163"/>
        <v>0</v>
      </c>
      <c r="AF2669" s="12">
        <f t="shared" si="4163"/>
        <v>0</v>
      </c>
      <c r="AG2669" s="12">
        <f t="shared" si="4163"/>
        <v>0</v>
      </c>
      <c r="AH2669" s="12">
        <f t="shared" si="4163"/>
        <v>0</v>
      </c>
      <c r="AI2669" s="12">
        <f t="shared" si="4163"/>
        <v>0</v>
      </c>
      <c r="AJ2669" s="12">
        <f t="shared" si="4163"/>
        <v>0</v>
      </c>
      <c r="AK2669" s="12">
        <f t="shared" si="4163"/>
        <v>0</v>
      </c>
      <c r="AL2669" s="12">
        <f t="shared" si="4163"/>
        <v>0</v>
      </c>
      <c r="AM2669" s="12">
        <f t="shared" si="4163"/>
        <v>0</v>
      </c>
      <c r="AN2669" s="12">
        <f t="shared" si="4163"/>
        <v>0</v>
      </c>
      <c r="AO2669" s="12">
        <f t="shared" si="4163"/>
        <v>0</v>
      </c>
      <c r="AP2669" s="12">
        <f t="shared" si="4163"/>
        <v>0</v>
      </c>
      <c r="AQ2669" s="12">
        <f t="shared" si="4163"/>
        <v>0</v>
      </c>
      <c r="AR2669" s="12">
        <v>0</v>
      </c>
      <c r="AS2669" s="12">
        <v>0</v>
      </c>
      <c r="AT2669" s="12">
        <f t="shared" si="4161"/>
        <v>0</v>
      </c>
      <c r="AU2669" s="12">
        <f t="shared" ref="AU2669:BI2669" si="4164">SUM(AU2670)</f>
        <v>0</v>
      </c>
      <c r="AV2669" s="12">
        <f t="shared" si="4164"/>
        <v>0</v>
      </c>
      <c r="AW2669" s="12">
        <f t="shared" si="4164"/>
        <v>0</v>
      </c>
      <c r="AX2669" s="12">
        <f t="shared" si="4164"/>
        <v>0</v>
      </c>
      <c r="AY2669" s="12">
        <f t="shared" si="4164"/>
        <v>0</v>
      </c>
      <c r="AZ2669" s="12">
        <f t="shared" si="4164"/>
        <v>0</v>
      </c>
      <c r="BA2669" s="12">
        <f t="shared" si="4164"/>
        <v>0</v>
      </c>
      <c r="BB2669" s="12">
        <f t="shared" si="4164"/>
        <v>0</v>
      </c>
      <c r="BC2669" s="12">
        <f t="shared" si="4164"/>
        <v>0</v>
      </c>
      <c r="BD2669" s="12">
        <f t="shared" si="4164"/>
        <v>0</v>
      </c>
      <c r="BE2669" s="12">
        <f t="shared" si="4164"/>
        <v>0</v>
      </c>
      <c r="BF2669" s="12">
        <f t="shared" si="4164"/>
        <v>0</v>
      </c>
      <c r="BG2669" s="12">
        <f t="shared" si="4164"/>
        <v>0</v>
      </c>
      <c r="BH2669" s="12">
        <f t="shared" si="4164"/>
        <v>0</v>
      </c>
      <c r="BI2669" s="12">
        <f t="shared" si="4164"/>
        <v>0</v>
      </c>
      <c r="BJ2669" s="12">
        <v>0</v>
      </c>
      <c r="BK2669" s="12">
        <v>0</v>
      </c>
    </row>
    <row r="2670" spans="1:63" x14ac:dyDescent="0.25">
      <c r="A2670" s="4" t="s">
        <v>835</v>
      </c>
      <c r="B2670" s="4" t="s">
        <v>1</v>
      </c>
      <c r="C2670" s="4" t="s">
        <v>14</v>
      </c>
      <c r="D2670" s="107" t="s">
        <v>837</v>
      </c>
      <c r="E2670" s="117">
        <v>6148</v>
      </c>
      <c r="F2670" s="107"/>
      <c r="G2670" s="103" t="s">
        <v>1640</v>
      </c>
      <c r="H2670" s="13" t="s">
        <v>47</v>
      </c>
      <c r="I2670" s="14">
        <v>100</v>
      </c>
      <c r="J2670" s="14">
        <v>0</v>
      </c>
      <c r="K2670" s="14"/>
      <c r="L2670" s="14"/>
      <c r="M2670" s="14"/>
      <c r="N2670" s="14"/>
      <c r="O2670" s="14"/>
      <c r="P2670" s="14">
        <f t="shared" ref="P2670:P2731" si="4165">J2670+K2670+L2670+M2670+N2670+O2670</f>
        <v>0</v>
      </c>
      <c r="Q2670" s="14"/>
      <c r="R2670" s="14"/>
      <c r="S2670" s="14"/>
      <c r="T2670" s="14"/>
      <c r="U2670" s="14"/>
      <c r="V2670" s="14"/>
      <c r="W2670" s="14"/>
      <c r="X2670" s="14"/>
      <c r="Y2670" s="14"/>
      <c r="Z2670" s="14">
        <v>0</v>
      </c>
      <c r="AA2670" s="14">
        <v>0</v>
      </c>
      <c r="AB2670" s="14">
        <v>0</v>
      </c>
      <c r="AC2670" s="14"/>
      <c r="AD2670" s="14"/>
      <c r="AE2670" s="14"/>
      <c r="AF2670" s="14"/>
      <c r="AG2670" s="14"/>
      <c r="AH2670" s="14">
        <f t="shared" ref="AH2670:AH2731" si="4166">AB2670+AC2670+AD2670+AE2670+AF2670+AG2670</f>
        <v>0</v>
      </c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>
        <v>0</v>
      </c>
      <c r="AS2670" s="14">
        <v>0</v>
      </c>
      <c r="AT2670" s="14">
        <v>0</v>
      </c>
      <c r="AU2670" s="14"/>
      <c r="AV2670" s="14"/>
      <c r="AW2670" s="14"/>
      <c r="AX2670" s="14"/>
      <c r="AY2670" s="14"/>
      <c r="AZ2670" s="14">
        <f t="shared" ref="AZ2670:AZ2731" si="4167">AT2670+AU2670+AV2670+AW2670+AX2670+AY2670</f>
        <v>0</v>
      </c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>
        <v>0</v>
      </c>
      <c r="BK2670" s="14">
        <v>0</v>
      </c>
    </row>
    <row r="2671" spans="1:63" ht="33.75" x14ac:dyDescent="0.25">
      <c r="A2671" s="1" t="s">
        <v>0</v>
      </c>
      <c r="B2671" s="1" t="s">
        <v>0</v>
      </c>
      <c r="C2671" s="1" t="s">
        <v>0</v>
      </c>
      <c r="D2671" s="106" t="s">
        <v>0</v>
      </c>
      <c r="E2671" s="106" t="s">
        <v>0</v>
      </c>
      <c r="F2671" s="106" t="s">
        <v>0</v>
      </c>
      <c r="G2671" s="2" t="s">
        <v>0</v>
      </c>
      <c r="H2671" s="10" t="s">
        <v>49</v>
      </c>
      <c r="I2671" s="11">
        <f>SUM(I2672)</f>
        <v>390000</v>
      </c>
      <c r="J2671" s="11">
        <f t="shared" ref="J2671:Y2671" si="4168">SUM(J2672)</f>
        <v>0</v>
      </c>
      <c r="K2671" s="11">
        <f t="shared" si="4168"/>
        <v>0</v>
      </c>
      <c r="L2671" s="11">
        <f t="shared" si="4168"/>
        <v>0</v>
      </c>
      <c r="M2671" s="11">
        <f t="shared" si="4168"/>
        <v>0</v>
      </c>
      <c r="N2671" s="11">
        <f t="shared" si="4168"/>
        <v>0</v>
      </c>
      <c r="O2671" s="11">
        <f t="shared" si="4168"/>
        <v>0</v>
      </c>
      <c r="P2671" s="11">
        <f t="shared" si="4168"/>
        <v>0</v>
      </c>
      <c r="Q2671" s="11">
        <f t="shared" si="4168"/>
        <v>0</v>
      </c>
      <c r="R2671" s="11">
        <f t="shared" si="4168"/>
        <v>0</v>
      </c>
      <c r="S2671" s="11">
        <f t="shared" si="4168"/>
        <v>0</v>
      </c>
      <c r="T2671" s="11">
        <f t="shared" si="4168"/>
        <v>0</v>
      </c>
      <c r="U2671" s="11">
        <f t="shared" si="4168"/>
        <v>0</v>
      </c>
      <c r="V2671" s="11">
        <f t="shared" si="4168"/>
        <v>0</v>
      </c>
      <c r="W2671" s="11">
        <f t="shared" si="4168"/>
        <v>0</v>
      </c>
      <c r="X2671" s="11">
        <f t="shared" si="4168"/>
        <v>0</v>
      </c>
      <c r="Y2671" s="11">
        <f t="shared" si="4168"/>
        <v>0</v>
      </c>
      <c r="Z2671" s="11">
        <v>0</v>
      </c>
      <c r="AA2671" s="11">
        <v>0</v>
      </c>
      <c r="AB2671" s="11">
        <f t="shared" ref="AB2671:AQ2671" si="4169">SUM(AB2672)</f>
        <v>0</v>
      </c>
      <c r="AC2671" s="11">
        <f t="shared" si="4169"/>
        <v>0</v>
      </c>
      <c r="AD2671" s="11">
        <f t="shared" si="4169"/>
        <v>0</v>
      </c>
      <c r="AE2671" s="11">
        <f t="shared" si="4169"/>
        <v>0</v>
      </c>
      <c r="AF2671" s="11">
        <f t="shared" si="4169"/>
        <v>0</v>
      </c>
      <c r="AG2671" s="11">
        <f t="shared" si="4169"/>
        <v>0</v>
      </c>
      <c r="AH2671" s="11">
        <f t="shared" si="4169"/>
        <v>0</v>
      </c>
      <c r="AI2671" s="11">
        <f t="shared" si="4169"/>
        <v>0</v>
      </c>
      <c r="AJ2671" s="11">
        <f t="shared" si="4169"/>
        <v>0</v>
      </c>
      <c r="AK2671" s="11">
        <f t="shared" si="4169"/>
        <v>0</v>
      </c>
      <c r="AL2671" s="11">
        <f t="shared" si="4169"/>
        <v>0</v>
      </c>
      <c r="AM2671" s="11">
        <f t="shared" si="4169"/>
        <v>0</v>
      </c>
      <c r="AN2671" s="11">
        <f t="shared" si="4169"/>
        <v>0</v>
      </c>
      <c r="AO2671" s="11">
        <f t="shared" si="4169"/>
        <v>0</v>
      </c>
      <c r="AP2671" s="11">
        <f t="shared" si="4169"/>
        <v>0</v>
      </c>
      <c r="AQ2671" s="11">
        <f t="shared" si="4169"/>
        <v>0</v>
      </c>
      <c r="AR2671" s="11">
        <v>0</v>
      </c>
      <c r="AS2671" s="11">
        <v>0</v>
      </c>
      <c r="AT2671" s="11">
        <f t="shared" ref="AT2671:BI2671" si="4170">SUM(AT2672)</f>
        <v>0</v>
      </c>
      <c r="AU2671" s="11">
        <f t="shared" si="4170"/>
        <v>0</v>
      </c>
      <c r="AV2671" s="11">
        <f t="shared" si="4170"/>
        <v>0</v>
      </c>
      <c r="AW2671" s="11">
        <f t="shared" si="4170"/>
        <v>0</v>
      </c>
      <c r="AX2671" s="11">
        <f t="shared" si="4170"/>
        <v>0</v>
      </c>
      <c r="AY2671" s="11">
        <f t="shared" si="4170"/>
        <v>0</v>
      </c>
      <c r="AZ2671" s="11">
        <f t="shared" si="4170"/>
        <v>0</v>
      </c>
      <c r="BA2671" s="11">
        <f t="shared" si="4170"/>
        <v>0</v>
      </c>
      <c r="BB2671" s="11">
        <f t="shared" si="4170"/>
        <v>0</v>
      </c>
      <c r="BC2671" s="11">
        <f t="shared" si="4170"/>
        <v>0</v>
      </c>
      <c r="BD2671" s="11">
        <f t="shared" si="4170"/>
        <v>0</v>
      </c>
      <c r="BE2671" s="11">
        <f t="shared" si="4170"/>
        <v>0</v>
      </c>
      <c r="BF2671" s="11">
        <f t="shared" si="4170"/>
        <v>0</v>
      </c>
      <c r="BG2671" s="11">
        <f t="shared" si="4170"/>
        <v>0</v>
      </c>
      <c r="BH2671" s="11">
        <f t="shared" si="4170"/>
        <v>0</v>
      </c>
      <c r="BI2671" s="11">
        <f t="shared" si="4170"/>
        <v>0</v>
      </c>
      <c r="BJ2671" s="11">
        <v>0</v>
      </c>
      <c r="BK2671" s="11">
        <v>0</v>
      </c>
    </row>
    <row r="2672" spans="1:63" x14ac:dyDescent="0.25">
      <c r="A2672" s="4" t="s">
        <v>835</v>
      </c>
      <c r="B2672" s="4" t="s">
        <v>1</v>
      </c>
      <c r="C2672" s="4" t="s">
        <v>14</v>
      </c>
      <c r="D2672" s="107" t="s">
        <v>837</v>
      </c>
      <c r="E2672" s="106" t="s">
        <v>50</v>
      </c>
      <c r="F2672" s="106" t="s">
        <v>0</v>
      </c>
      <c r="G2672" s="2" t="s">
        <v>0</v>
      </c>
      <c r="H2672" s="2" t="s">
        <v>51</v>
      </c>
      <c r="I2672" s="12">
        <f>SUM(I2673,I2676,I2677)</f>
        <v>390000</v>
      </c>
      <c r="J2672" s="12">
        <f t="shared" ref="J2672:Y2672" si="4171">SUM(J2673,J2676,J2677)</f>
        <v>0</v>
      </c>
      <c r="K2672" s="12">
        <f t="shared" si="4171"/>
        <v>0</v>
      </c>
      <c r="L2672" s="12">
        <f t="shared" si="4171"/>
        <v>0</v>
      </c>
      <c r="M2672" s="12">
        <f t="shared" si="4171"/>
        <v>0</v>
      </c>
      <c r="N2672" s="12">
        <f t="shared" si="4171"/>
        <v>0</v>
      </c>
      <c r="O2672" s="12">
        <f t="shared" si="4171"/>
        <v>0</v>
      </c>
      <c r="P2672" s="12">
        <f t="shared" ref="P2672" si="4172">SUM(P2673,P2676,P2677)</f>
        <v>0</v>
      </c>
      <c r="Q2672" s="12">
        <f t="shared" si="4171"/>
        <v>0</v>
      </c>
      <c r="R2672" s="12">
        <f t="shared" si="4171"/>
        <v>0</v>
      </c>
      <c r="S2672" s="12">
        <f t="shared" si="4171"/>
        <v>0</v>
      </c>
      <c r="T2672" s="12">
        <f t="shared" si="4171"/>
        <v>0</v>
      </c>
      <c r="U2672" s="12">
        <f t="shared" si="4171"/>
        <v>0</v>
      </c>
      <c r="V2672" s="12">
        <f t="shared" si="4171"/>
        <v>0</v>
      </c>
      <c r="W2672" s="12">
        <f t="shared" si="4171"/>
        <v>0</v>
      </c>
      <c r="X2672" s="12">
        <f t="shared" si="4171"/>
        <v>0</v>
      </c>
      <c r="Y2672" s="12">
        <f t="shared" si="4171"/>
        <v>0</v>
      </c>
      <c r="Z2672" s="12">
        <v>0</v>
      </c>
      <c r="AA2672" s="12">
        <v>0</v>
      </c>
      <c r="AB2672" s="12">
        <f t="shared" ref="AB2672:AQ2672" si="4173">SUM(AB2673,AB2676,AB2677)</f>
        <v>0</v>
      </c>
      <c r="AC2672" s="12">
        <f t="shared" si="4173"/>
        <v>0</v>
      </c>
      <c r="AD2672" s="12">
        <f t="shared" si="4173"/>
        <v>0</v>
      </c>
      <c r="AE2672" s="12">
        <f t="shared" si="4173"/>
        <v>0</v>
      </c>
      <c r="AF2672" s="12">
        <f t="shared" si="4173"/>
        <v>0</v>
      </c>
      <c r="AG2672" s="12">
        <f t="shared" si="4173"/>
        <v>0</v>
      </c>
      <c r="AH2672" s="12">
        <f t="shared" ref="AH2672" si="4174">SUM(AH2673,AH2676,AH2677)</f>
        <v>0</v>
      </c>
      <c r="AI2672" s="12">
        <f t="shared" si="4173"/>
        <v>0</v>
      </c>
      <c r="AJ2672" s="12">
        <f t="shared" si="4173"/>
        <v>0</v>
      </c>
      <c r="AK2672" s="12">
        <f t="shared" si="4173"/>
        <v>0</v>
      </c>
      <c r="AL2672" s="12">
        <f t="shared" si="4173"/>
        <v>0</v>
      </c>
      <c r="AM2672" s="12">
        <f t="shared" si="4173"/>
        <v>0</v>
      </c>
      <c r="AN2672" s="12">
        <f t="shared" si="4173"/>
        <v>0</v>
      </c>
      <c r="AO2672" s="12">
        <f t="shared" si="4173"/>
        <v>0</v>
      </c>
      <c r="AP2672" s="12">
        <f t="shared" si="4173"/>
        <v>0</v>
      </c>
      <c r="AQ2672" s="12">
        <f t="shared" si="4173"/>
        <v>0</v>
      </c>
      <c r="AR2672" s="12">
        <v>0</v>
      </c>
      <c r="AS2672" s="12">
        <v>0</v>
      </c>
      <c r="AT2672" s="12">
        <f t="shared" ref="AT2672:BI2672" si="4175">SUM(AT2673,AT2676,AT2677)</f>
        <v>0</v>
      </c>
      <c r="AU2672" s="12">
        <f t="shared" si="4175"/>
        <v>0</v>
      </c>
      <c r="AV2672" s="12">
        <f t="shared" si="4175"/>
        <v>0</v>
      </c>
      <c r="AW2672" s="12">
        <f t="shared" si="4175"/>
        <v>0</v>
      </c>
      <c r="AX2672" s="12">
        <f t="shared" si="4175"/>
        <v>0</v>
      </c>
      <c r="AY2672" s="12">
        <f t="shared" si="4175"/>
        <v>0</v>
      </c>
      <c r="AZ2672" s="12">
        <f t="shared" ref="AZ2672" si="4176">SUM(AZ2673,AZ2676,AZ2677)</f>
        <v>0</v>
      </c>
      <c r="BA2672" s="12">
        <f t="shared" si="4175"/>
        <v>0</v>
      </c>
      <c r="BB2672" s="12">
        <f t="shared" si="4175"/>
        <v>0</v>
      </c>
      <c r="BC2672" s="12">
        <f t="shared" si="4175"/>
        <v>0</v>
      </c>
      <c r="BD2672" s="12">
        <f t="shared" si="4175"/>
        <v>0</v>
      </c>
      <c r="BE2672" s="12">
        <f t="shared" si="4175"/>
        <v>0</v>
      </c>
      <c r="BF2672" s="12">
        <f t="shared" si="4175"/>
        <v>0</v>
      </c>
      <c r="BG2672" s="12">
        <f t="shared" si="4175"/>
        <v>0</v>
      </c>
      <c r="BH2672" s="12">
        <f t="shared" si="4175"/>
        <v>0</v>
      </c>
      <c r="BI2672" s="12">
        <f t="shared" si="4175"/>
        <v>0</v>
      </c>
      <c r="BJ2672" s="12">
        <v>0</v>
      </c>
      <c r="BK2672" s="12">
        <v>0</v>
      </c>
    </row>
    <row r="2673" spans="1:63" x14ac:dyDescent="0.25">
      <c r="A2673" s="1" t="s">
        <v>835</v>
      </c>
      <c r="B2673" s="1" t="s">
        <v>1</v>
      </c>
      <c r="C2673" s="1" t="s">
        <v>14</v>
      </c>
      <c r="D2673" s="110" t="s">
        <v>837</v>
      </c>
      <c r="E2673" s="110" t="s">
        <v>52</v>
      </c>
      <c r="F2673" s="107" t="s">
        <v>0</v>
      </c>
      <c r="G2673" s="13" t="s">
        <v>0</v>
      </c>
      <c r="H2673" s="2" t="s">
        <v>53</v>
      </c>
      <c r="I2673" s="12">
        <f>SUM(I2674:I2675)</f>
        <v>170000</v>
      </c>
      <c r="J2673" s="12">
        <f t="shared" ref="J2673:Y2673" si="4177">SUM(J2674:J2675)</f>
        <v>0</v>
      </c>
      <c r="K2673" s="12">
        <f t="shared" si="4177"/>
        <v>0</v>
      </c>
      <c r="L2673" s="12">
        <f t="shared" si="4177"/>
        <v>0</v>
      </c>
      <c r="M2673" s="12">
        <f t="shared" si="4177"/>
        <v>0</v>
      </c>
      <c r="N2673" s="12">
        <f t="shared" si="4177"/>
        <v>0</v>
      </c>
      <c r="O2673" s="12">
        <f t="shared" si="4177"/>
        <v>0</v>
      </c>
      <c r="P2673" s="12">
        <f t="shared" ref="P2673" si="4178">SUM(P2674:P2675)</f>
        <v>0</v>
      </c>
      <c r="Q2673" s="12">
        <f t="shared" si="4177"/>
        <v>0</v>
      </c>
      <c r="R2673" s="12">
        <f t="shared" si="4177"/>
        <v>0</v>
      </c>
      <c r="S2673" s="12">
        <f t="shared" si="4177"/>
        <v>0</v>
      </c>
      <c r="T2673" s="12">
        <f t="shared" si="4177"/>
        <v>0</v>
      </c>
      <c r="U2673" s="12">
        <f t="shared" si="4177"/>
        <v>0</v>
      </c>
      <c r="V2673" s="12">
        <f t="shared" si="4177"/>
        <v>0</v>
      </c>
      <c r="W2673" s="12">
        <f t="shared" si="4177"/>
        <v>0</v>
      </c>
      <c r="X2673" s="12">
        <f t="shared" si="4177"/>
        <v>0</v>
      </c>
      <c r="Y2673" s="12">
        <f t="shared" si="4177"/>
        <v>0</v>
      </c>
      <c r="Z2673" s="12">
        <v>0</v>
      </c>
      <c r="AA2673" s="12">
        <v>0</v>
      </c>
      <c r="AB2673" s="12">
        <f t="shared" ref="AB2673:AQ2673" si="4179">SUM(AB2674:AB2675)</f>
        <v>0</v>
      </c>
      <c r="AC2673" s="12">
        <f t="shared" si="4179"/>
        <v>0</v>
      </c>
      <c r="AD2673" s="12">
        <f t="shared" si="4179"/>
        <v>0</v>
      </c>
      <c r="AE2673" s="12">
        <f t="shared" si="4179"/>
        <v>0</v>
      </c>
      <c r="AF2673" s="12">
        <f t="shared" si="4179"/>
        <v>0</v>
      </c>
      <c r="AG2673" s="12">
        <f t="shared" si="4179"/>
        <v>0</v>
      </c>
      <c r="AH2673" s="12">
        <f t="shared" ref="AH2673" si="4180">SUM(AH2674:AH2675)</f>
        <v>0</v>
      </c>
      <c r="AI2673" s="12">
        <f t="shared" si="4179"/>
        <v>0</v>
      </c>
      <c r="AJ2673" s="12">
        <f t="shared" si="4179"/>
        <v>0</v>
      </c>
      <c r="AK2673" s="12">
        <f t="shared" si="4179"/>
        <v>0</v>
      </c>
      <c r="AL2673" s="12">
        <f t="shared" si="4179"/>
        <v>0</v>
      </c>
      <c r="AM2673" s="12">
        <f t="shared" si="4179"/>
        <v>0</v>
      </c>
      <c r="AN2673" s="12">
        <f t="shared" si="4179"/>
        <v>0</v>
      </c>
      <c r="AO2673" s="12">
        <f t="shared" si="4179"/>
        <v>0</v>
      </c>
      <c r="AP2673" s="12">
        <f t="shared" si="4179"/>
        <v>0</v>
      </c>
      <c r="AQ2673" s="12">
        <f t="shared" si="4179"/>
        <v>0</v>
      </c>
      <c r="AR2673" s="12">
        <v>0</v>
      </c>
      <c r="AS2673" s="12">
        <v>0</v>
      </c>
      <c r="AT2673" s="12">
        <f t="shared" ref="AT2673:BI2673" si="4181">SUM(AT2674:AT2675)</f>
        <v>0</v>
      </c>
      <c r="AU2673" s="12">
        <f t="shared" si="4181"/>
        <v>0</v>
      </c>
      <c r="AV2673" s="12">
        <f t="shared" si="4181"/>
        <v>0</v>
      </c>
      <c r="AW2673" s="12">
        <f t="shared" si="4181"/>
        <v>0</v>
      </c>
      <c r="AX2673" s="12">
        <f t="shared" si="4181"/>
        <v>0</v>
      </c>
      <c r="AY2673" s="12">
        <f t="shared" si="4181"/>
        <v>0</v>
      </c>
      <c r="AZ2673" s="12">
        <f t="shared" ref="AZ2673" si="4182">SUM(AZ2674:AZ2675)</f>
        <v>0</v>
      </c>
      <c r="BA2673" s="12">
        <f t="shared" si="4181"/>
        <v>0</v>
      </c>
      <c r="BB2673" s="12">
        <f t="shared" si="4181"/>
        <v>0</v>
      </c>
      <c r="BC2673" s="12">
        <f t="shared" si="4181"/>
        <v>0</v>
      </c>
      <c r="BD2673" s="12">
        <f t="shared" si="4181"/>
        <v>0</v>
      </c>
      <c r="BE2673" s="12">
        <f t="shared" si="4181"/>
        <v>0</v>
      </c>
      <c r="BF2673" s="12">
        <f t="shared" si="4181"/>
        <v>0</v>
      </c>
      <c r="BG2673" s="12">
        <f t="shared" si="4181"/>
        <v>0</v>
      </c>
      <c r="BH2673" s="12">
        <f t="shared" si="4181"/>
        <v>0</v>
      </c>
      <c r="BI2673" s="12">
        <f t="shared" si="4181"/>
        <v>0</v>
      </c>
      <c r="BJ2673" s="12">
        <v>0</v>
      </c>
      <c r="BK2673" s="12">
        <v>0</v>
      </c>
    </row>
    <row r="2674" spans="1:63" x14ac:dyDescent="0.25">
      <c r="A2674" s="4" t="s">
        <v>835</v>
      </c>
      <c r="B2674" s="4" t="s">
        <v>1</v>
      </c>
      <c r="C2674" s="4" t="s">
        <v>14</v>
      </c>
      <c r="D2674" s="107" t="s">
        <v>837</v>
      </c>
      <c r="E2674" s="117">
        <v>8213</v>
      </c>
      <c r="F2674" s="107"/>
      <c r="G2674" s="103" t="s">
        <v>1640</v>
      </c>
      <c r="H2674" s="13" t="s">
        <v>53</v>
      </c>
      <c r="I2674" s="14">
        <v>169000</v>
      </c>
      <c r="J2674" s="14">
        <v>0</v>
      </c>
      <c r="K2674" s="14"/>
      <c r="L2674" s="14"/>
      <c r="M2674" s="14"/>
      <c r="N2674" s="14"/>
      <c r="O2674" s="14"/>
      <c r="P2674" s="14">
        <f t="shared" si="4165"/>
        <v>0</v>
      </c>
      <c r="Q2674" s="14"/>
      <c r="R2674" s="14"/>
      <c r="S2674" s="14"/>
      <c r="T2674" s="14"/>
      <c r="U2674" s="14"/>
      <c r="V2674" s="14"/>
      <c r="W2674" s="14"/>
      <c r="X2674" s="14"/>
      <c r="Y2674" s="14"/>
      <c r="Z2674" s="14">
        <v>0</v>
      </c>
      <c r="AA2674" s="14">
        <v>0</v>
      </c>
      <c r="AB2674" s="14">
        <v>0</v>
      </c>
      <c r="AC2674" s="14"/>
      <c r="AD2674" s="14"/>
      <c r="AE2674" s="14"/>
      <c r="AF2674" s="14"/>
      <c r="AG2674" s="14"/>
      <c r="AH2674" s="14">
        <f t="shared" si="4166"/>
        <v>0</v>
      </c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>
        <v>0</v>
      </c>
      <c r="AS2674" s="14">
        <v>0</v>
      </c>
      <c r="AT2674" s="14">
        <v>0</v>
      </c>
      <c r="AU2674" s="14"/>
      <c r="AV2674" s="14"/>
      <c r="AW2674" s="14"/>
      <c r="AX2674" s="14"/>
      <c r="AY2674" s="14"/>
      <c r="AZ2674" s="14">
        <f t="shared" si="4167"/>
        <v>0</v>
      </c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>
        <v>0</v>
      </c>
      <c r="BK2674" s="14">
        <v>0</v>
      </c>
    </row>
    <row r="2675" spans="1:63" ht="22.5" x14ac:dyDescent="0.25">
      <c r="A2675" s="4" t="s">
        <v>835</v>
      </c>
      <c r="B2675" s="4" t="s">
        <v>1</v>
      </c>
      <c r="C2675" s="4" t="s">
        <v>14</v>
      </c>
      <c r="D2675" s="107" t="s">
        <v>837</v>
      </c>
      <c r="E2675" s="117">
        <v>8213</v>
      </c>
      <c r="F2675" s="107" t="s">
        <v>845</v>
      </c>
      <c r="G2675" s="103" t="s">
        <v>1640</v>
      </c>
      <c r="H2675" s="13" t="s">
        <v>846</v>
      </c>
      <c r="I2675" s="14">
        <v>1000</v>
      </c>
      <c r="J2675" s="14">
        <v>0</v>
      </c>
      <c r="K2675" s="14"/>
      <c r="L2675" s="14"/>
      <c r="M2675" s="14"/>
      <c r="N2675" s="14"/>
      <c r="O2675" s="14"/>
      <c r="P2675" s="14">
        <f t="shared" si="4165"/>
        <v>0</v>
      </c>
      <c r="Q2675" s="14"/>
      <c r="R2675" s="14"/>
      <c r="S2675" s="14"/>
      <c r="T2675" s="14"/>
      <c r="U2675" s="14"/>
      <c r="V2675" s="14"/>
      <c r="W2675" s="14"/>
      <c r="X2675" s="14"/>
      <c r="Y2675" s="14"/>
      <c r="Z2675" s="14">
        <v>0</v>
      </c>
      <c r="AA2675" s="14">
        <v>0</v>
      </c>
      <c r="AB2675" s="14">
        <v>0</v>
      </c>
      <c r="AC2675" s="14"/>
      <c r="AD2675" s="14"/>
      <c r="AE2675" s="14"/>
      <c r="AF2675" s="14"/>
      <c r="AG2675" s="14"/>
      <c r="AH2675" s="14">
        <f t="shared" si="4166"/>
        <v>0</v>
      </c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>
        <v>0</v>
      </c>
      <c r="AS2675" s="14">
        <v>0</v>
      </c>
      <c r="AT2675" s="14">
        <v>0</v>
      </c>
      <c r="AU2675" s="14"/>
      <c r="AV2675" s="14"/>
      <c r="AW2675" s="14"/>
      <c r="AX2675" s="14"/>
      <c r="AY2675" s="14"/>
      <c r="AZ2675" s="14">
        <f t="shared" si="4167"/>
        <v>0</v>
      </c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>
        <v>0</v>
      </c>
      <c r="BK2675" s="14">
        <v>0</v>
      </c>
    </row>
    <row r="2676" spans="1:63" x14ac:dyDescent="0.25">
      <c r="A2676" s="4" t="s">
        <v>835</v>
      </c>
      <c r="B2676" s="4" t="s">
        <v>1</v>
      </c>
      <c r="C2676" s="4" t="s">
        <v>14</v>
      </c>
      <c r="D2676" s="107" t="s">
        <v>837</v>
      </c>
      <c r="E2676" s="117">
        <v>8215</v>
      </c>
      <c r="F2676" s="107"/>
      <c r="G2676" s="103" t="s">
        <v>1640</v>
      </c>
      <c r="H2676" s="13" t="s">
        <v>70</v>
      </c>
      <c r="I2676" s="14">
        <v>40000</v>
      </c>
      <c r="J2676" s="14">
        <v>0</v>
      </c>
      <c r="K2676" s="14"/>
      <c r="L2676" s="14"/>
      <c r="M2676" s="14"/>
      <c r="N2676" s="14"/>
      <c r="O2676" s="14"/>
      <c r="P2676" s="14">
        <f t="shared" si="4165"/>
        <v>0</v>
      </c>
      <c r="Q2676" s="14"/>
      <c r="R2676" s="14"/>
      <c r="S2676" s="14"/>
      <c r="T2676" s="14"/>
      <c r="U2676" s="14"/>
      <c r="V2676" s="14"/>
      <c r="W2676" s="14"/>
      <c r="X2676" s="14"/>
      <c r="Y2676" s="14"/>
      <c r="Z2676" s="14">
        <v>0</v>
      </c>
      <c r="AA2676" s="14">
        <v>0</v>
      </c>
      <c r="AB2676" s="14">
        <v>0</v>
      </c>
      <c r="AC2676" s="14"/>
      <c r="AD2676" s="14"/>
      <c r="AE2676" s="14"/>
      <c r="AF2676" s="14"/>
      <c r="AG2676" s="14"/>
      <c r="AH2676" s="14">
        <f t="shared" si="4166"/>
        <v>0</v>
      </c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>
        <v>0</v>
      </c>
      <c r="AS2676" s="14">
        <v>0</v>
      </c>
      <c r="AT2676" s="14">
        <v>0</v>
      </c>
      <c r="AU2676" s="14"/>
      <c r="AV2676" s="14"/>
      <c r="AW2676" s="14"/>
      <c r="AX2676" s="14"/>
      <c r="AY2676" s="14"/>
      <c r="AZ2676" s="14">
        <f t="shared" si="4167"/>
        <v>0</v>
      </c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>
        <v>0</v>
      </c>
      <c r="BK2676" s="14">
        <v>0</v>
      </c>
    </row>
    <row r="2677" spans="1:63" ht="22.5" x14ac:dyDescent="0.25">
      <c r="A2677" s="1" t="s">
        <v>835</v>
      </c>
      <c r="B2677" s="1" t="s">
        <v>1</v>
      </c>
      <c r="C2677" s="1" t="s">
        <v>14</v>
      </c>
      <c r="D2677" s="110" t="s">
        <v>837</v>
      </c>
      <c r="E2677" s="110" t="s">
        <v>109</v>
      </c>
      <c r="F2677" s="107" t="s">
        <v>0</v>
      </c>
      <c r="G2677" s="13" t="s">
        <v>0</v>
      </c>
      <c r="H2677" s="2" t="s">
        <v>110</v>
      </c>
      <c r="I2677" s="12">
        <f>SUM(I2678:I2679)</f>
        <v>180000</v>
      </c>
      <c r="J2677" s="12">
        <f t="shared" ref="J2677:Y2677" si="4183">SUM(J2678:J2679)</f>
        <v>0</v>
      </c>
      <c r="K2677" s="12">
        <f t="shared" si="4183"/>
        <v>0</v>
      </c>
      <c r="L2677" s="12">
        <f t="shared" si="4183"/>
        <v>0</v>
      </c>
      <c r="M2677" s="12">
        <f t="shared" si="4183"/>
        <v>0</v>
      </c>
      <c r="N2677" s="12">
        <f t="shared" si="4183"/>
        <v>0</v>
      </c>
      <c r="O2677" s="12">
        <f t="shared" si="4183"/>
        <v>0</v>
      </c>
      <c r="P2677" s="12">
        <f t="shared" si="4183"/>
        <v>0</v>
      </c>
      <c r="Q2677" s="12">
        <f t="shared" si="4183"/>
        <v>0</v>
      </c>
      <c r="R2677" s="12">
        <f t="shared" si="4183"/>
        <v>0</v>
      </c>
      <c r="S2677" s="12">
        <f t="shared" si="4183"/>
        <v>0</v>
      </c>
      <c r="T2677" s="12">
        <f t="shared" si="4183"/>
        <v>0</v>
      </c>
      <c r="U2677" s="12">
        <f t="shared" si="4183"/>
        <v>0</v>
      </c>
      <c r="V2677" s="12">
        <f t="shared" si="4183"/>
        <v>0</v>
      </c>
      <c r="W2677" s="12">
        <f t="shared" si="4183"/>
        <v>0</v>
      </c>
      <c r="X2677" s="12">
        <f t="shared" si="4183"/>
        <v>0</v>
      </c>
      <c r="Y2677" s="12">
        <f t="shared" si="4183"/>
        <v>0</v>
      </c>
      <c r="Z2677" s="12">
        <v>0</v>
      </c>
      <c r="AA2677" s="12">
        <v>0</v>
      </c>
      <c r="AB2677" s="12">
        <f t="shared" ref="AB2677:AQ2677" si="4184">SUM(AB2678:AB2679)</f>
        <v>0</v>
      </c>
      <c r="AC2677" s="12">
        <f t="shared" si="4184"/>
        <v>0</v>
      </c>
      <c r="AD2677" s="12">
        <f t="shared" si="4184"/>
        <v>0</v>
      </c>
      <c r="AE2677" s="12">
        <f t="shared" si="4184"/>
        <v>0</v>
      </c>
      <c r="AF2677" s="12">
        <f t="shared" si="4184"/>
        <v>0</v>
      </c>
      <c r="AG2677" s="12">
        <f t="shared" si="4184"/>
        <v>0</v>
      </c>
      <c r="AH2677" s="12">
        <f t="shared" si="4184"/>
        <v>0</v>
      </c>
      <c r="AI2677" s="12">
        <f t="shared" si="4184"/>
        <v>0</v>
      </c>
      <c r="AJ2677" s="12">
        <f t="shared" si="4184"/>
        <v>0</v>
      </c>
      <c r="AK2677" s="12">
        <f t="shared" si="4184"/>
        <v>0</v>
      </c>
      <c r="AL2677" s="12">
        <f t="shared" si="4184"/>
        <v>0</v>
      </c>
      <c r="AM2677" s="12">
        <f t="shared" si="4184"/>
        <v>0</v>
      </c>
      <c r="AN2677" s="12">
        <f t="shared" si="4184"/>
        <v>0</v>
      </c>
      <c r="AO2677" s="12">
        <f t="shared" si="4184"/>
        <v>0</v>
      </c>
      <c r="AP2677" s="12">
        <f t="shared" si="4184"/>
        <v>0</v>
      </c>
      <c r="AQ2677" s="12">
        <f t="shared" si="4184"/>
        <v>0</v>
      </c>
      <c r="AR2677" s="12">
        <v>0</v>
      </c>
      <c r="AS2677" s="12">
        <v>0</v>
      </c>
      <c r="AT2677" s="12">
        <f t="shared" ref="AT2677:BI2677" si="4185">SUM(AT2678:AT2679)</f>
        <v>0</v>
      </c>
      <c r="AU2677" s="12">
        <f t="shared" si="4185"/>
        <v>0</v>
      </c>
      <c r="AV2677" s="12">
        <f t="shared" si="4185"/>
        <v>0</v>
      </c>
      <c r="AW2677" s="12">
        <f t="shared" si="4185"/>
        <v>0</v>
      </c>
      <c r="AX2677" s="12">
        <f t="shared" si="4185"/>
        <v>0</v>
      </c>
      <c r="AY2677" s="12">
        <f t="shared" si="4185"/>
        <v>0</v>
      </c>
      <c r="AZ2677" s="12">
        <f t="shared" si="4185"/>
        <v>0</v>
      </c>
      <c r="BA2677" s="12">
        <f t="shared" si="4185"/>
        <v>0</v>
      </c>
      <c r="BB2677" s="12">
        <f t="shared" si="4185"/>
        <v>0</v>
      </c>
      <c r="BC2677" s="12">
        <f t="shared" si="4185"/>
        <v>0</v>
      </c>
      <c r="BD2677" s="12">
        <f t="shared" si="4185"/>
        <v>0</v>
      </c>
      <c r="BE2677" s="12">
        <f t="shared" si="4185"/>
        <v>0</v>
      </c>
      <c r="BF2677" s="12">
        <f t="shared" si="4185"/>
        <v>0</v>
      </c>
      <c r="BG2677" s="12">
        <f t="shared" si="4185"/>
        <v>0</v>
      </c>
      <c r="BH2677" s="12">
        <f t="shared" si="4185"/>
        <v>0</v>
      </c>
      <c r="BI2677" s="12">
        <f t="shared" si="4185"/>
        <v>0</v>
      </c>
      <c r="BJ2677" s="12">
        <v>0</v>
      </c>
      <c r="BK2677" s="12">
        <v>0</v>
      </c>
    </row>
    <row r="2678" spans="1:63" ht="22.5" x14ac:dyDescent="0.25">
      <c r="A2678" s="4" t="s">
        <v>835</v>
      </c>
      <c r="B2678" s="4" t="s">
        <v>1</v>
      </c>
      <c r="C2678" s="4" t="s">
        <v>14</v>
      </c>
      <c r="D2678" s="107" t="s">
        <v>837</v>
      </c>
      <c r="E2678" s="117">
        <v>8216</v>
      </c>
      <c r="F2678" s="107" t="s">
        <v>847</v>
      </c>
      <c r="G2678" s="103" t="s">
        <v>1640</v>
      </c>
      <c r="H2678" s="13" t="s">
        <v>848</v>
      </c>
      <c r="I2678" s="14">
        <v>45000</v>
      </c>
      <c r="J2678" s="14">
        <v>0</v>
      </c>
      <c r="K2678" s="14"/>
      <c r="L2678" s="14"/>
      <c r="M2678" s="14"/>
      <c r="N2678" s="14"/>
      <c r="O2678" s="14"/>
      <c r="P2678" s="14">
        <f t="shared" si="4165"/>
        <v>0</v>
      </c>
      <c r="Q2678" s="14"/>
      <c r="R2678" s="14"/>
      <c r="S2678" s="14"/>
      <c r="T2678" s="14"/>
      <c r="U2678" s="14"/>
      <c r="V2678" s="14"/>
      <c r="W2678" s="14"/>
      <c r="X2678" s="14"/>
      <c r="Y2678" s="14"/>
      <c r="Z2678" s="14">
        <v>0</v>
      </c>
      <c r="AA2678" s="14">
        <v>0</v>
      </c>
      <c r="AB2678" s="14">
        <v>0</v>
      </c>
      <c r="AC2678" s="14"/>
      <c r="AD2678" s="14"/>
      <c r="AE2678" s="14"/>
      <c r="AF2678" s="14"/>
      <c r="AG2678" s="14"/>
      <c r="AH2678" s="14">
        <f t="shared" si="4166"/>
        <v>0</v>
      </c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>
        <v>0</v>
      </c>
      <c r="AS2678" s="14">
        <v>0</v>
      </c>
      <c r="AT2678" s="14">
        <v>0</v>
      </c>
      <c r="AU2678" s="14"/>
      <c r="AV2678" s="14"/>
      <c r="AW2678" s="14"/>
      <c r="AX2678" s="14"/>
      <c r="AY2678" s="14"/>
      <c r="AZ2678" s="14">
        <f t="shared" si="4167"/>
        <v>0</v>
      </c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>
        <v>0</v>
      </c>
      <c r="BK2678" s="14">
        <v>0</v>
      </c>
    </row>
    <row r="2679" spans="1:63" ht="22.5" x14ac:dyDescent="0.25">
      <c r="A2679" s="4" t="s">
        <v>835</v>
      </c>
      <c r="B2679" s="4" t="s">
        <v>1</v>
      </c>
      <c r="C2679" s="4" t="s">
        <v>14</v>
      </c>
      <c r="D2679" s="107" t="s">
        <v>837</v>
      </c>
      <c r="E2679" s="117">
        <v>8216</v>
      </c>
      <c r="F2679" s="107" t="s">
        <v>849</v>
      </c>
      <c r="G2679" s="103" t="s">
        <v>1640</v>
      </c>
      <c r="H2679" s="13" t="s">
        <v>850</v>
      </c>
      <c r="I2679" s="14">
        <v>135000</v>
      </c>
      <c r="J2679" s="14">
        <v>0</v>
      </c>
      <c r="K2679" s="14"/>
      <c r="L2679" s="14"/>
      <c r="M2679" s="14"/>
      <c r="N2679" s="14"/>
      <c r="O2679" s="14"/>
      <c r="P2679" s="14">
        <f t="shared" si="4165"/>
        <v>0</v>
      </c>
      <c r="Q2679" s="14"/>
      <c r="R2679" s="14"/>
      <c r="S2679" s="14"/>
      <c r="T2679" s="14"/>
      <c r="U2679" s="14"/>
      <c r="V2679" s="14"/>
      <c r="W2679" s="14"/>
      <c r="X2679" s="14"/>
      <c r="Y2679" s="14"/>
      <c r="Z2679" s="14">
        <v>0</v>
      </c>
      <c r="AA2679" s="14">
        <v>0</v>
      </c>
      <c r="AB2679" s="14">
        <v>0</v>
      </c>
      <c r="AC2679" s="14"/>
      <c r="AD2679" s="14"/>
      <c r="AE2679" s="14"/>
      <c r="AF2679" s="14"/>
      <c r="AG2679" s="14"/>
      <c r="AH2679" s="14">
        <f t="shared" si="4166"/>
        <v>0</v>
      </c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>
        <v>0</v>
      </c>
      <c r="AS2679" s="14">
        <v>0</v>
      </c>
      <c r="AT2679" s="14">
        <v>0</v>
      </c>
      <c r="AU2679" s="14"/>
      <c r="AV2679" s="14"/>
      <c r="AW2679" s="14"/>
      <c r="AX2679" s="14"/>
      <c r="AY2679" s="14"/>
      <c r="AZ2679" s="14">
        <f t="shared" si="4167"/>
        <v>0</v>
      </c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>
        <v>0</v>
      </c>
      <c r="BK2679" s="14">
        <v>0</v>
      </c>
    </row>
    <row r="2680" spans="1:63" ht="22.5" x14ac:dyDescent="0.25">
      <c r="A2680" s="13" t="s">
        <v>0</v>
      </c>
      <c r="B2680" s="13" t="s">
        <v>0</v>
      </c>
      <c r="C2680" s="13" t="s">
        <v>0</v>
      </c>
      <c r="D2680" s="103" t="s">
        <v>0</v>
      </c>
      <c r="E2680" s="103" t="s">
        <v>0</v>
      </c>
      <c r="F2680" s="103" t="s">
        <v>0</v>
      </c>
      <c r="G2680" s="13" t="s">
        <v>0</v>
      </c>
      <c r="H2680" s="10" t="s">
        <v>851</v>
      </c>
      <c r="I2680" s="11">
        <f>SUM(I2671,I2668,I2644)</f>
        <v>6518968</v>
      </c>
      <c r="J2680" s="11">
        <f t="shared" ref="J2680:Y2680" si="4186">SUM(J2671,J2668,J2644)</f>
        <v>0</v>
      </c>
      <c r="K2680" s="11">
        <f t="shared" si="4186"/>
        <v>0</v>
      </c>
      <c r="L2680" s="11">
        <f t="shared" si="4186"/>
        <v>0</v>
      </c>
      <c r="M2680" s="11">
        <f t="shared" si="4186"/>
        <v>0</v>
      </c>
      <c r="N2680" s="11">
        <f t="shared" si="4186"/>
        <v>0</v>
      </c>
      <c r="O2680" s="11">
        <f t="shared" si="4186"/>
        <v>0</v>
      </c>
      <c r="P2680" s="11">
        <f t="shared" si="4186"/>
        <v>0</v>
      </c>
      <c r="Q2680" s="11">
        <f t="shared" si="4186"/>
        <v>0</v>
      </c>
      <c r="R2680" s="11">
        <f t="shared" si="4186"/>
        <v>0</v>
      </c>
      <c r="S2680" s="11">
        <f t="shared" si="4186"/>
        <v>0</v>
      </c>
      <c r="T2680" s="11">
        <f t="shared" si="4186"/>
        <v>0</v>
      </c>
      <c r="U2680" s="11">
        <f t="shared" si="4186"/>
        <v>0</v>
      </c>
      <c r="V2680" s="11">
        <f t="shared" si="4186"/>
        <v>0</v>
      </c>
      <c r="W2680" s="11">
        <f t="shared" si="4186"/>
        <v>0</v>
      </c>
      <c r="X2680" s="11">
        <f t="shared" si="4186"/>
        <v>0</v>
      </c>
      <c r="Y2680" s="11">
        <f t="shared" si="4186"/>
        <v>0</v>
      </c>
      <c r="Z2680" s="11">
        <v>0</v>
      </c>
      <c r="AA2680" s="11">
        <v>0</v>
      </c>
      <c r="AB2680" s="11">
        <f t="shared" ref="AB2680:AQ2680" si="4187">SUM(AB2671,AB2668,AB2644)</f>
        <v>0</v>
      </c>
      <c r="AC2680" s="11">
        <f t="shared" si="4187"/>
        <v>0</v>
      </c>
      <c r="AD2680" s="11">
        <f t="shared" si="4187"/>
        <v>0</v>
      </c>
      <c r="AE2680" s="11">
        <f t="shared" si="4187"/>
        <v>0</v>
      </c>
      <c r="AF2680" s="11">
        <f t="shared" si="4187"/>
        <v>0</v>
      </c>
      <c r="AG2680" s="11">
        <f t="shared" si="4187"/>
        <v>0</v>
      </c>
      <c r="AH2680" s="11">
        <f t="shared" si="4187"/>
        <v>0</v>
      </c>
      <c r="AI2680" s="11">
        <f t="shared" si="4187"/>
        <v>0</v>
      </c>
      <c r="AJ2680" s="11">
        <f t="shared" si="4187"/>
        <v>0</v>
      </c>
      <c r="AK2680" s="11">
        <f t="shared" si="4187"/>
        <v>0</v>
      </c>
      <c r="AL2680" s="11">
        <f t="shared" si="4187"/>
        <v>0</v>
      </c>
      <c r="AM2680" s="11">
        <f t="shared" si="4187"/>
        <v>0</v>
      </c>
      <c r="AN2680" s="11">
        <f t="shared" si="4187"/>
        <v>0</v>
      </c>
      <c r="AO2680" s="11">
        <f t="shared" si="4187"/>
        <v>0</v>
      </c>
      <c r="AP2680" s="11">
        <f t="shared" si="4187"/>
        <v>0</v>
      </c>
      <c r="AQ2680" s="11">
        <f t="shared" si="4187"/>
        <v>0</v>
      </c>
      <c r="AR2680" s="11">
        <v>0</v>
      </c>
      <c r="AS2680" s="11">
        <v>0</v>
      </c>
      <c r="AT2680" s="11">
        <f t="shared" ref="AT2680:BI2680" si="4188">SUM(AT2671,AT2668,AT2644)</f>
        <v>0</v>
      </c>
      <c r="AU2680" s="11">
        <f t="shared" si="4188"/>
        <v>0</v>
      </c>
      <c r="AV2680" s="11">
        <f t="shared" si="4188"/>
        <v>0</v>
      </c>
      <c r="AW2680" s="11">
        <f t="shared" si="4188"/>
        <v>0</v>
      </c>
      <c r="AX2680" s="11">
        <f t="shared" si="4188"/>
        <v>0</v>
      </c>
      <c r="AY2680" s="11">
        <f t="shared" si="4188"/>
        <v>0</v>
      </c>
      <c r="AZ2680" s="11">
        <f t="shared" si="4188"/>
        <v>0</v>
      </c>
      <c r="BA2680" s="11">
        <f t="shared" si="4188"/>
        <v>0</v>
      </c>
      <c r="BB2680" s="11">
        <f t="shared" si="4188"/>
        <v>0</v>
      </c>
      <c r="BC2680" s="11">
        <f t="shared" si="4188"/>
        <v>0</v>
      </c>
      <c r="BD2680" s="11">
        <f t="shared" si="4188"/>
        <v>0</v>
      </c>
      <c r="BE2680" s="11">
        <f t="shared" si="4188"/>
        <v>0</v>
      </c>
      <c r="BF2680" s="11">
        <f t="shared" si="4188"/>
        <v>0</v>
      </c>
      <c r="BG2680" s="11">
        <f t="shared" si="4188"/>
        <v>0</v>
      </c>
      <c r="BH2680" s="11">
        <f t="shared" si="4188"/>
        <v>0</v>
      </c>
      <c r="BI2680" s="11">
        <f t="shared" si="4188"/>
        <v>0</v>
      </c>
      <c r="BJ2680" s="11">
        <v>0</v>
      </c>
      <c r="BK2680" s="11">
        <v>0</v>
      </c>
    </row>
    <row r="2681" spans="1:63" ht="15.75" thickBot="1" x14ac:dyDescent="0.3">
      <c r="A2681" s="13" t="s">
        <v>0</v>
      </c>
      <c r="B2681" s="13" t="s">
        <v>0</v>
      </c>
      <c r="C2681" s="13" t="s">
        <v>0</v>
      </c>
      <c r="D2681" s="103" t="s">
        <v>0</v>
      </c>
      <c r="E2681" s="103" t="s">
        <v>0</v>
      </c>
      <c r="F2681" s="103" t="s">
        <v>0</v>
      </c>
      <c r="G2681" s="13" t="s">
        <v>0</v>
      </c>
      <c r="H2681" s="2" t="s">
        <v>55</v>
      </c>
      <c r="I2681" s="12">
        <v>85</v>
      </c>
      <c r="J2681" s="13" t="s">
        <v>0</v>
      </c>
      <c r="K2681" s="13"/>
      <c r="L2681" s="13"/>
      <c r="M2681" s="13"/>
      <c r="N2681" s="13"/>
      <c r="O2681" s="13"/>
      <c r="P2681" s="13"/>
      <c r="Q2681" s="13"/>
      <c r="R2681" s="13"/>
      <c r="S2681" s="13"/>
      <c r="T2681" s="13"/>
      <c r="U2681" s="13"/>
      <c r="V2681" s="13"/>
      <c r="W2681" s="13"/>
      <c r="X2681" s="13"/>
      <c r="Y2681" s="13"/>
      <c r="Z2681" s="13">
        <v>0</v>
      </c>
      <c r="AA2681" s="13"/>
      <c r="AB2681" s="13" t="s">
        <v>0</v>
      </c>
      <c r="AC2681" s="13"/>
      <c r="AD2681" s="13"/>
      <c r="AE2681" s="13"/>
      <c r="AF2681" s="13"/>
      <c r="AG2681" s="13"/>
      <c r="AH2681" s="13"/>
      <c r="AI2681" s="13"/>
      <c r="AJ2681" s="13"/>
      <c r="AK2681" s="13"/>
      <c r="AL2681" s="13"/>
      <c r="AM2681" s="13"/>
      <c r="AN2681" s="13"/>
      <c r="AO2681" s="13"/>
      <c r="AP2681" s="13"/>
      <c r="AQ2681" s="13"/>
      <c r="AR2681" s="13">
        <v>0</v>
      </c>
      <c r="AS2681" s="13"/>
      <c r="AT2681" s="13" t="s">
        <v>0</v>
      </c>
      <c r="AU2681" s="13"/>
      <c r="AV2681" s="13"/>
      <c r="AW2681" s="13"/>
      <c r="AX2681" s="13"/>
      <c r="AY2681" s="13"/>
      <c r="AZ2681" s="13"/>
      <c r="BA2681" s="13"/>
      <c r="BB2681" s="13"/>
      <c r="BC2681" s="13"/>
      <c r="BD2681" s="13"/>
      <c r="BE2681" s="13"/>
      <c r="BF2681" s="13"/>
      <c r="BG2681" s="13"/>
      <c r="BH2681" s="13"/>
      <c r="BI2681" s="13"/>
      <c r="BJ2681" s="13">
        <v>0</v>
      </c>
      <c r="BK2681" s="13"/>
    </row>
    <row r="2682" spans="1:63" ht="69.75" customHeight="1" thickBot="1" x14ac:dyDescent="0.3">
      <c r="A2682" s="148" t="s">
        <v>0</v>
      </c>
      <c r="B2682" s="148" t="s">
        <v>0</v>
      </c>
      <c r="C2682" s="148" t="s">
        <v>0</v>
      </c>
      <c r="D2682" s="151" t="s">
        <v>0</v>
      </c>
      <c r="E2682" s="151" t="s">
        <v>0</v>
      </c>
      <c r="F2682" s="151" t="s">
        <v>0</v>
      </c>
      <c r="G2682" s="154" t="s">
        <v>0</v>
      </c>
      <c r="H2682" s="5" t="s">
        <v>56</v>
      </c>
      <c r="I2682" s="5" t="s">
        <v>9</v>
      </c>
      <c r="J2682" s="94" t="s">
        <v>10</v>
      </c>
      <c r="K2682" s="94" t="s">
        <v>1602</v>
      </c>
      <c r="L2682" s="94" t="s">
        <v>1535</v>
      </c>
      <c r="M2682" s="94" t="s">
        <v>1591</v>
      </c>
      <c r="N2682" s="94" t="s">
        <v>1592</v>
      </c>
      <c r="O2682" s="94" t="s">
        <v>1593</v>
      </c>
      <c r="P2682" s="94" t="s">
        <v>1606</v>
      </c>
      <c r="Q2682" s="94" t="s">
        <v>1603</v>
      </c>
      <c r="R2682" s="94" t="s">
        <v>1594</v>
      </c>
      <c r="S2682" s="94" t="s">
        <v>1595</v>
      </c>
      <c r="T2682" s="94" t="s">
        <v>1596</v>
      </c>
      <c r="U2682" s="94" t="s">
        <v>1597</v>
      </c>
      <c r="V2682" s="94" t="s">
        <v>1598</v>
      </c>
      <c r="W2682" s="94" t="s">
        <v>1599</v>
      </c>
      <c r="X2682" s="94" t="s">
        <v>1604</v>
      </c>
      <c r="Y2682" s="94" t="s">
        <v>1605</v>
      </c>
      <c r="Z2682" s="94" t="s">
        <v>1600</v>
      </c>
      <c r="AA2682" s="94" t="s">
        <v>1601</v>
      </c>
      <c r="AB2682" s="95" t="s">
        <v>11</v>
      </c>
      <c r="AC2682" s="95" t="s">
        <v>1602</v>
      </c>
      <c r="AD2682" s="95" t="s">
        <v>1535</v>
      </c>
      <c r="AE2682" s="95" t="s">
        <v>1591</v>
      </c>
      <c r="AF2682" s="95" t="s">
        <v>1592</v>
      </c>
      <c r="AG2682" s="95" t="s">
        <v>1593</v>
      </c>
      <c r="AH2682" s="95" t="s">
        <v>1607</v>
      </c>
      <c r="AI2682" s="95" t="s">
        <v>1603</v>
      </c>
      <c r="AJ2682" s="95" t="s">
        <v>1594</v>
      </c>
      <c r="AK2682" s="95" t="s">
        <v>1595</v>
      </c>
      <c r="AL2682" s="95" t="s">
        <v>1596</v>
      </c>
      <c r="AM2682" s="95" t="s">
        <v>1597</v>
      </c>
      <c r="AN2682" s="95" t="s">
        <v>1598</v>
      </c>
      <c r="AO2682" s="95" t="s">
        <v>1599</v>
      </c>
      <c r="AP2682" s="95" t="s">
        <v>1604</v>
      </c>
      <c r="AQ2682" s="95" t="s">
        <v>1605</v>
      </c>
      <c r="AR2682" s="95" t="s">
        <v>1600</v>
      </c>
      <c r="AS2682" s="95" t="s">
        <v>1601</v>
      </c>
      <c r="AT2682" s="96" t="s">
        <v>12</v>
      </c>
      <c r="AU2682" s="96" t="s">
        <v>1602</v>
      </c>
      <c r="AV2682" s="96" t="s">
        <v>1535</v>
      </c>
      <c r="AW2682" s="96" t="s">
        <v>1591</v>
      </c>
      <c r="AX2682" s="96" t="s">
        <v>1592</v>
      </c>
      <c r="AY2682" s="96" t="s">
        <v>1593</v>
      </c>
      <c r="AZ2682" s="96" t="s">
        <v>1608</v>
      </c>
      <c r="BA2682" s="96" t="s">
        <v>1603</v>
      </c>
      <c r="BB2682" s="96" t="s">
        <v>1594</v>
      </c>
      <c r="BC2682" s="96" t="s">
        <v>1595</v>
      </c>
      <c r="BD2682" s="96" t="s">
        <v>1596</v>
      </c>
      <c r="BE2682" s="96" t="s">
        <v>1597</v>
      </c>
      <c r="BF2682" s="96" t="s">
        <v>1598</v>
      </c>
      <c r="BG2682" s="96" t="s">
        <v>1599</v>
      </c>
      <c r="BH2682" s="96" t="s">
        <v>1604</v>
      </c>
      <c r="BI2682" s="96" t="s">
        <v>1605</v>
      </c>
      <c r="BJ2682" s="96" t="s">
        <v>1600</v>
      </c>
      <c r="BK2682" s="96" t="s">
        <v>1601</v>
      </c>
    </row>
    <row r="2683" spans="1:63" x14ac:dyDescent="0.25">
      <c r="A2683" s="149"/>
      <c r="B2683" s="149"/>
      <c r="C2683" s="149"/>
      <c r="D2683" s="152"/>
      <c r="E2683" s="152"/>
      <c r="F2683" s="152"/>
      <c r="G2683" s="155"/>
      <c r="H2683" s="15" t="s">
        <v>0</v>
      </c>
      <c r="I2683" s="9" t="s">
        <v>13</v>
      </c>
      <c r="J2683" s="9">
        <v>1</v>
      </c>
      <c r="K2683" s="9">
        <v>2</v>
      </c>
      <c r="L2683" s="9">
        <v>3</v>
      </c>
      <c r="M2683" s="9">
        <v>4</v>
      </c>
      <c r="N2683" s="9">
        <v>5</v>
      </c>
      <c r="O2683" s="9">
        <v>6</v>
      </c>
      <c r="P2683" s="9">
        <v>7</v>
      </c>
      <c r="Q2683" s="9">
        <v>8</v>
      </c>
      <c r="R2683" s="9">
        <v>9</v>
      </c>
      <c r="S2683" s="9">
        <v>10</v>
      </c>
      <c r="T2683" s="9">
        <v>11</v>
      </c>
      <c r="U2683" s="9">
        <v>12</v>
      </c>
      <c r="V2683" s="9">
        <v>13</v>
      </c>
      <c r="W2683" s="9">
        <v>14</v>
      </c>
      <c r="X2683" s="9">
        <v>15</v>
      </c>
      <c r="Y2683" s="9">
        <v>16</v>
      </c>
      <c r="Z2683" s="9">
        <v>20</v>
      </c>
      <c r="AA2683" s="9">
        <v>21</v>
      </c>
      <c r="AB2683" s="9">
        <v>1</v>
      </c>
      <c r="AC2683" s="9">
        <v>2</v>
      </c>
      <c r="AD2683" s="9">
        <v>3</v>
      </c>
      <c r="AE2683" s="9">
        <v>4</v>
      </c>
      <c r="AF2683" s="9">
        <v>5</v>
      </c>
      <c r="AG2683" s="9">
        <v>6</v>
      </c>
      <c r="AH2683" s="9">
        <v>7</v>
      </c>
      <c r="AI2683" s="9">
        <v>8</v>
      </c>
      <c r="AJ2683" s="9">
        <v>9</v>
      </c>
      <c r="AK2683" s="9">
        <v>10</v>
      </c>
      <c r="AL2683" s="9">
        <v>11</v>
      </c>
      <c r="AM2683" s="9">
        <v>12</v>
      </c>
      <c r="AN2683" s="9">
        <v>13</v>
      </c>
      <c r="AO2683" s="9">
        <v>14</v>
      </c>
      <c r="AP2683" s="9">
        <v>15</v>
      </c>
      <c r="AQ2683" s="9">
        <v>16</v>
      </c>
      <c r="AR2683" s="9">
        <v>20</v>
      </c>
      <c r="AS2683" s="9">
        <v>21</v>
      </c>
      <c r="AT2683" s="9">
        <v>1</v>
      </c>
      <c r="AU2683" s="9">
        <v>2</v>
      </c>
      <c r="AV2683" s="9">
        <v>3</v>
      </c>
      <c r="AW2683" s="9">
        <v>4</v>
      </c>
      <c r="AX2683" s="9">
        <v>5</v>
      </c>
      <c r="AY2683" s="9">
        <v>6</v>
      </c>
      <c r="AZ2683" s="9">
        <v>7</v>
      </c>
      <c r="BA2683" s="9">
        <v>8</v>
      </c>
      <c r="BB2683" s="9">
        <v>9</v>
      </c>
      <c r="BC2683" s="9">
        <v>10</v>
      </c>
      <c r="BD2683" s="9">
        <v>11</v>
      </c>
      <c r="BE2683" s="9">
        <v>12</v>
      </c>
      <c r="BF2683" s="9">
        <v>13</v>
      </c>
      <c r="BG2683" s="9">
        <v>14</v>
      </c>
      <c r="BH2683" s="9">
        <v>15</v>
      </c>
      <c r="BI2683" s="9">
        <v>16</v>
      </c>
      <c r="BJ2683" s="9">
        <v>20</v>
      </c>
      <c r="BK2683" s="9">
        <v>21</v>
      </c>
    </row>
    <row r="2684" spans="1:63" x14ac:dyDescent="0.25">
      <c r="A2684" s="149"/>
      <c r="B2684" s="149"/>
      <c r="C2684" s="149"/>
      <c r="D2684" s="152"/>
      <c r="E2684" s="152"/>
      <c r="F2684" s="152"/>
      <c r="G2684" s="155"/>
      <c r="H2684" s="16" t="s">
        <v>72</v>
      </c>
      <c r="I2684" s="17">
        <f>SUM(I2680)</f>
        <v>6518968</v>
      </c>
      <c r="J2684" s="17">
        <f t="shared" ref="J2684:Y2684" si="4189">SUM(J2680)</f>
        <v>0</v>
      </c>
      <c r="K2684" s="17">
        <f t="shared" si="4189"/>
        <v>0</v>
      </c>
      <c r="L2684" s="17">
        <f t="shared" si="4189"/>
        <v>0</v>
      </c>
      <c r="M2684" s="17">
        <f t="shared" si="4189"/>
        <v>0</v>
      </c>
      <c r="N2684" s="17">
        <f t="shared" si="4189"/>
        <v>0</v>
      </c>
      <c r="O2684" s="17">
        <f t="shared" si="4189"/>
        <v>0</v>
      </c>
      <c r="P2684" s="17">
        <f t="shared" ref="P2684" si="4190">SUM(P2680)</f>
        <v>0</v>
      </c>
      <c r="Q2684" s="17">
        <f t="shared" si="4189"/>
        <v>0</v>
      </c>
      <c r="R2684" s="17">
        <f t="shared" si="4189"/>
        <v>0</v>
      </c>
      <c r="S2684" s="17">
        <f t="shared" si="4189"/>
        <v>0</v>
      </c>
      <c r="T2684" s="17">
        <f t="shared" si="4189"/>
        <v>0</v>
      </c>
      <c r="U2684" s="17">
        <f t="shared" si="4189"/>
        <v>0</v>
      </c>
      <c r="V2684" s="17">
        <f t="shared" si="4189"/>
        <v>0</v>
      </c>
      <c r="W2684" s="17">
        <f t="shared" si="4189"/>
        <v>0</v>
      </c>
      <c r="X2684" s="17">
        <f t="shared" si="4189"/>
        <v>0</v>
      </c>
      <c r="Y2684" s="17">
        <f t="shared" si="4189"/>
        <v>0</v>
      </c>
      <c r="Z2684" s="17">
        <v>0</v>
      </c>
      <c r="AA2684" s="17">
        <v>0</v>
      </c>
      <c r="AB2684" s="17">
        <f t="shared" ref="AB2684:AQ2684" si="4191">SUM(AB2680)</f>
        <v>0</v>
      </c>
      <c r="AC2684" s="17">
        <f t="shared" si="4191"/>
        <v>0</v>
      </c>
      <c r="AD2684" s="17">
        <f t="shared" si="4191"/>
        <v>0</v>
      </c>
      <c r="AE2684" s="17">
        <f t="shared" si="4191"/>
        <v>0</v>
      </c>
      <c r="AF2684" s="17">
        <f t="shared" si="4191"/>
        <v>0</v>
      </c>
      <c r="AG2684" s="17">
        <f t="shared" si="4191"/>
        <v>0</v>
      </c>
      <c r="AH2684" s="17">
        <f t="shared" ref="AH2684" si="4192">SUM(AH2680)</f>
        <v>0</v>
      </c>
      <c r="AI2684" s="17">
        <f t="shared" si="4191"/>
        <v>0</v>
      </c>
      <c r="AJ2684" s="17">
        <f t="shared" si="4191"/>
        <v>0</v>
      </c>
      <c r="AK2684" s="17">
        <f t="shared" si="4191"/>
        <v>0</v>
      </c>
      <c r="AL2684" s="17">
        <f t="shared" si="4191"/>
        <v>0</v>
      </c>
      <c r="AM2684" s="17">
        <f t="shared" si="4191"/>
        <v>0</v>
      </c>
      <c r="AN2684" s="17">
        <f t="shared" si="4191"/>
        <v>0</v>
      </c>
      <c r="AO2684" s="17">
        <f t="shared" si="4191"/>
        <v>0</v>
      </c>
      <c r="AP2684" s="17">
        <f t="shared" si="4191"/>
        <v>0</v>
      </c>
      <c r="AQ2684" s="17">
        <f t="shared" si="4191"/>
        <v>0</v>
      </c>
      <c r="AR2684" s="17">
        <v>0</v>
      </c>
      <c r="AS2684" s="17">
        <v>0</v>
      </c>
      <c r="AT2684" s="17">
        <f t="shared" ref="AT2684:BI2684" si="4193">SUM(AT2680)</f>
        <v>0</v>
      </c>
      <c r="AU2684" s="17">
        <f t="shared" si="4193"/>
        <v>0</v>
      </c>
      <c r="AV2684" s="17">
        <f t="shared" si="4193"/>
        <v>0</v>
      </c>
      <c r="AW2684" s="17">
        <f t="shared" si="4193"/>
        <v>0</v>
      </c>
      <c r="AX2684" s="17">
        <f t="shared" si="4193"/>
        <v>0</v>
      </c>
      <c r="AY2684" s="17">
        <f t="shared" si="4193"/>
        <v>0</v>
      </c>
      <c r="AZ2684" s="17">
        <f t="shared" ref="AZ2684" si="4194">SUM(AZ2680)</f>
        <v>0</v>
      </c>
      <c r="BA2684" s="17">
        <f t="shared" si="4193"/>
        <v>0</v>
      </c>
      <c r="BB2684" s="17">
        <f t="shared" si="4193"/>
        <v>0</v>
      </c>
      <c r="BC2684" s="17">
        <f t="shared" si="4193"/>
        <v>0</v>
      </c>
      <c r="BD2684" s="17">
        <f t="shared" si="4193"/>
        <v>0</v>
      </c>
      <c r="BE2684" s="17">
        <f t="shared" si="4193"/>
        <v>0</v>
      </c>
      <c r="BF2684" s="17">
        <f t="shared" si="4193"/>
        <v>0</v>
      </c>
      <c r="BG2684" s="17">
        <f t="shared" si="4193"/>
        <v>0</v>
      </c>
      <c r="BH2684" s="17">
        <f t="shared" si="4193"/>
        <v>0</v>
      </c>
      <c r="BI2684" s="17">
        <f t="shared" si="4193"/>
        <v>0</v>
      </c>
      <c r="BJ2684" s="17">
        <v>0</v>
      </c>
      <c r="BK2684" s="17">
        <v>0</v>
      </c>
    </row>
    <row r="2685" spans="1:63" x14ac:dyDescent="0.25">
      <c r="A2685" s="149"/>
      <c r="B2685" s="149"/>
      <c r="C2685" s="149"/>
      <c r="D2685" s="152"/>
      <c r="E2685" s="152"/>
      <c r="F2685" s="152"/>
      <c r="G2685" s="155"/>
      <c r="H2685" s="18" t="s">
        <v>57</v>
      </c>
      <c r="I2685" s="17">
        <f>SUM(I2684)</f>
        <v>6518968</v>
      </c>
      <c r="J2685" s="17">
        <f t="shared" ref="J2685:Y2685" si="4195">SUM(J2684)</f>
        <v>0</v>
      </c>
      <c r="K2685" s="17">
        <f t="shared" si="4195"/>
        <v>0</v>
      </c>
      <c r="L2685" s="17">
        <f t="shared" si="4195"/>
        <v>0</v>
      </c>
      <c r="M2685" s="17">
        <f t="shared" si="4195"/>
        <v>0</v>
      </c>
      <c r="N2685" s="17">
        <f t="shared" si="4195"/>
        <v>0</v>
      </c>
      <c r="O2685" s="17">
        <f t="shared" si="4195"/>
        <v>0</v>
      </c>
      <c r="P2685" s="17">
        <f t="shared" ref="P2685" si="4196">SUM(P2684)</f>
        <v>0</v>
      </c>
      <c r="Q2685" s="17">
        <f t="shared" si="4195"/>
        <v>0</v>
      </c>
      <c r="R2685" s="17">
        <f t="shared" si="4195"/>
        <v>0</v>
      </c>
      <c r="S2685" s="17">
        <f t="shared" si="4195"/>
        <v>0</v>
      </c>
      <c r="T2685" s="17">
        <f t="shared" si="4195"/>
        <v>0</v>
      </c>
      <c r="U2685" s="17">
        <f t="shared" si="4195"/>
        <v>0</v>
      </c>
      <c r="V2685" s="17">
        <f t="shared" si="4195"/>
        <v>0</v>
      </c>
      <c r="W2685" s="17">
        <f t="shared" si="4195"/>
        <v>0</v>
      </c>
      <c r="X2685" s="17">
        <f t="shared" si="4195"/>
        <v>0</v>
      </c>
      <c r="Y2685" s="17">
        <f t="shared" si="4195"/>
        <v>0</v>
      </c>
      <c r="Z2685" s="17">
        <v>0</v>
      </c>
      <c r="AA2685" s="17">
        <v>0</v>
      </c>
      <c r="AB2685" s="17">
        <f t="shared" ref="AB2685:AQ2685" si="4197">SUM(AB2684)</f>
        <v>0</v>
      </c>
      <c r="AC2685" s="17">
        <f t="shared" si="4197"/>
        <v>0</v>
      </c>
      <c r="AD2685" s="17">
        <f t="shared" si="4197"/>
        <v>0</v>
      </c>
      <c r="AE2685" s="17">
        <f t="shared" si="4197"/>
        <v>0</v>
      </c>
      <c r="AF2685" s="17">
        <f t="shared" si="4197"/>
        <v>0</v>
      </c>
      <c r="AG2685" s="17">
        <f t="shared" si="4197"/>
        <v>0</v>
      </c>
      <c r="AH2685" s="17">
        <f t="shared" ref="AH2685" si="4198">SUM(AH2684)</f>
        <v>0</v>
      </c>
      <c r="AI2685" s="17">
        <f t="shared" si="4197"/>
        <v>0</v>
      </c>
      <c r="AJ2685" s="17">
        <f t="shared" si="4197"/>
        <v>0</v>
      </c>
      <c r="AK2685" s="17">
        <f t="shared" si="4197"/>
        <v>0</v>
      </c>
      <c r="AL2685" s="17">
        <f t="shared" si="4197"/>
        <v>0</v>
      </c>
      <c r="AM2685" s="17">
        <f t="shared" si="4197"/>
        <v>0</v>
      </c>
      <c r="AN2685" s="17">
        <f t="shared" si="4197"/>
        <v>0</v>
      </c>
      <c r="AO2685" s="17">
        <f t="shared" si="4197"/>
        <v>0</v>
      </c>
      <c r="AP2685" s="17">
        <f t="shared" si="4197"/>
        <v>0</v>
      </c>
      <c r="AQ2685" s="17">
        <f t="shared" si="4197"/>
        <v>0</v>
      </c>
      <c r="AR2685" s="17">
        <v>0</v>
      </c>
      <c r="AS2685" s="17">
        <v>0</v>
      </c>
      <c r="AT2685" s="17">
        <f t="shared" ref="AT2685:BI2685" si="4199">SUM(AT2684)</f>
        <v>0</v>
      </c>
      <c r="AU2685" s="17">
        <f t="shared" si="4199"/>
        <v>0</v>
      </c>
      <c r="AV2685" s="17">
        <f t="shared" si="4199"/>
        <v>0</v>
      </c>
      <c r="AW2685" s="17">
        <f t="shared" si="4199"/>
        <v>0</v>
      </c>
      <c r="AX2685" s="17">
        <f t="shared" si="4199"/>
        <v>0</v>
      </c>
      <c r="AY2685" s="17">
        <f t="shared" si="4199"/>
        <v>0</v>
      </c>
      <c r="AZ2685" s="17">
        <f t="shared" ref="AZ2685" si="4200">SUM(AZ2684)</f>
        <v>0</v>
      </c>
      <c r="BA2685" s="17">
        <f t="shared" si="4199"/>
        <v>0</v>
      </c>
      <c r="BB2685" s="17">
        <f t="shared" si="4199"/>
        <v>0</v>
      </c>
      <c r="BC2685" s="17">
        <f t="shared" si="4199"/>
        <v>0</v>
      </c>
      <c r="BD2685" s="17">
        <f t="shared" si="4199"/>
        <v>0</v>
      </c>
      <c r="BE2685" s="17">
        <f t="shared" si="4199"/>
        <v>0</v>
      </c>
      <c r="BF2685" s="17">
        <f t="shared" si="4199"/>
        <v>0</v>
      </c>
      <c r="BG2685" s="17">
        <f t="shared" si="4199"/>
        <v>0</v>
      </c>
      <c r="BH2685" s="17">
        <f t="shared" si="4199"/>
        <v>0</v>
      </c>
      <c r="BI2685" s="17">
        <f t="shared" si="4199"/>
        <v>0</v>
      </c>
      <c r="BJ2685" s="17">
        <v>0</v>
      </c>
      <c r="BK2685" s="17">
        <v>0</v>
      </c>
    </row>
    <row r="2686" spans="1:63" x14ac:dyDescent="0.25">
      <c r="A2686" s="150"/>
      <c r="B2686" s="150"/>
      <c r="C2686" s="150"/>
      <c r="D2686" s="153"/>
      <c r="E2686" s="153"/>
      <c r="F2686" s="153"/>
      <c r="G2686" s="156"/>
      <c r="P2686">
        <f t="shared" si="4165"/>
        <v>0</v>
      </c>
      <c r="Z2686">
        <v>0</v>
      </c>
      <c r="AA2686">
        <v>0</v>
      </c>
      <c r="AH2686">
        <f t="shared" si="4166"/>
        <v>0</v>
      </c>
      <c r="AR2686">
        <v>0</v>
      </c>
      <c r="AS2686">
        <v>0</v>
      </c>
      <c r="AZ2686">
        <f t="shared" si="4167"/>
        <v>0</v>
      </c>
      <c r="BJ2686">
        <v>0</v>
      </c>
      <c r="BK2686">
        <v>0</v>
      </c>
    </row>
    <row r="2687" spans="1:63" x14ac:dyDescent="0.25">
      <c r="A2687" s="13" t="s">
        <v>0</v>
      </c>
      <c r="B2687" s="13" t="s">
        <v>0</v>
      </c>
      <c r="C2687" s="13" t="s">
        <v>0</v>
      </c>
      <c r="D2687" s="103" t="s">
        <v>0</v>
      </c>
      <c r="E2687" s="103" t="s">
        <v>0</v>
      </c>
      <c r="F2687" s="103" t="s">
        <v>0</v>
      </c>
      <c r="G2687" s="13" t="s">
        <v>0</v>
      </c>
      <c r="H2687" s="19" t="s">
        <v>0</v>
      </c>
      <c r="I2687" s="19" t="s">
        <v>0</v>
      </c>
      <c r="J2687" s="19" t="s">
        <v>0</v>
      </c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>
        <v>0</v>
      </c>
      <c r="AA2687" s="19">
        <v>0</v>
      </c>
      <c r="AB2687" s="19" t="s">
        <v>0</v>
      </c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>
        <v>0</v>
      </c>
      <c r="AS2687" s="19">
        <v>0</v>
      </c>
      <c r="AT2687" s="19" t="s">
        <v>0</v>
      </c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>
        <v>0</v>
      </c>
      <c r="BK2687" s="19">
        <v>0</v>
      </c>
    </row>
    <row r="2688" spans="1:63" x14ac:dyDescent="0.25">
      <c r="A2688" s="13" t="s">
        <v>0</v>
      </c>
      <c r="B2688" s="13" t="s">
        <v>0</v>
      </c>
      <c r="C2688" s="13" t="s">
        <v>0</v>
      </c>
      <c r="D2688" s="103" t="s">
        <v>0</v>
      </c>
      <c r="E2688" s="103" t="s">
        <v>0</v>
      </c>
      <c r="F2688" s="103" t="s">
        <v>0</v>
      </c>
      <c r="G2688" s="13" t="s">
        <v>0</v>
      </c>
      <c r="H2688" s="10" t="s">
        <v>852</v>
      </c>
      <c r="I2688" s="11">
        <f>SUM(I2680)</f>
        <v>6518968</v>
      </c>
      <c r="J2688" s="11">
        <f t="shared" ref="J2688:Y2688" si="4201">SUM(J2680)</f>
        <v>0</v>
      </c>
      <c r="K2688" s="11">
        <f t="shared" si="4201"/>
        <v>0</v>
      </c>
      <c r="L2688" s="11">
        <f t="shared" si="4201"/>
        <v>0</v>
      </c>
      <c r="M2688" s="11">
        <f t="shared" si="4201"/>
        <v>0</v>
      </c>
      <c r="N2688" s="11">
        <f t="shared" si="4201"/>
        <v>0</v>
      </c>
      <c r="O2688" s="11">
        <f t="shared" si="4201"/>
        <v>0</v>
      </c>
      <c r="P2688" s="11">
        <f t="shared" si="4201"/>
        <v>0</v>
      </c>
      <c r="Q2688" s="11">
        <f t="shared" si="4201"/>
        <v>0</v>
      </c>
      <c r="R2688" s="11">
        <f t="shared" si="4201"/>
        <v>0</v>
      </c>
      <c r="S2688" s="11">
        <f t="shared" si="4201"/>
        <v>0</v>
      </c>
      <c r="T2688" s="11">
        <f t="shared" si="4201"/>
        <v>0</v>
      </c>
      <c r="U2688" s="11">
        <f t="shared" si="4201"/>
        <v>0</v>
      </c>
      <c r="V2688" s="11">
        <f t="shared" si="4201"/>
        <v>0</v>
      </c>
      <c r="W2688" s="11">
        <f t="shared" si="4201"/>
        <v>0</v>
      </c>
      <c r="X2688" s="11">
        <f t="shared" si="4201"/>
        <v>0</v>
      </c>
      <c r="Y2688" s="11">
        <f t="shared" si="4201"/>
        <v>0</v>
      </c>
      <c r="Z2688" s="11">
        <v>0</v>
      </c>
      <c r="AA2688" s="11">
        <v>0</v>
      </c>
      <c r="AB2688" s="11">
        <f t="shared" ref="AB2688:AQ2688" si="4202">SUM(AB2680)</f>
        <v>0</v>
      </c>
      <c r="AC2688" s="11">
        <f t="shared" si="4202"/>
        <v>0</v>
      </c>
      <c r="AD2688" s="11">
        <f t="shared" si="4202"/>
        <v>0</v>
      </c>
      <c r="AE2688" s="11">
        <f t="shared" si="4202"/>
        <v>0</v>
      </c>
      <c r="AF2688" s="11">
        <f t="shared" si="4202"/>
        <v>0</v>
      </c>
      <c r="AG2688" s="11">
        <f t="shared" si="4202"/>
        <v>0</v>
      </c>
      <c r="AH2688" s="11">
        <f t="shared" si="4202"/>
        <v>0</v>
      </c>
      <c r="AI2688" s="11">
        <f t="shared" si="4202"/>
        <v>0</v>
      </c>
      <c r="AJ2688" s="11">
        <f t="shared" si="4202"/>
        <v>0</v>
      </c>
      <c r="AK2688" s="11">
        <f t="shared" si="4202"/>
        <v>0</v>
      </c>
      <c r="AL2688" s="11">
        <f t="shared" si="4202"/>
        <v>0</v>
      </c>
      <c r="AM2688" s="11">
        <f t="shared" si="4202"/>
        <v>0</v>
      </c>
      <c r="AN2688" s="11">
        <f t="shared" si="4202"/>
        <v>0</v>
      </c>
      <c r="AO2688" s="11">
        <f t="shared" si="4202"/>
        <v>0</v>
      </c>
      <c r="AP2688" s="11">
        <f t="shared" si="4202"/>
        <v>0</v>
      </c>
      <c r="AQ2688" s="11">
        <f t="shared" si="4202"/>
        <v>0</v>
      </c>
      <c r="AR2688" s="11">
        <v>0</v>
      </c>
      <c r="AS2688" s="11">
        <v>0</v>
      </c>
      <c r="AT2688" s="11">
        <f t="shared" ref="AT2688:BI2688" si="4203">SUM(AT2680)</f>
        <v>0</v>
      </c>
      <c r="AU2688" s="11">
        <f t="shared" si="4203"/>
        <v>0</v>
      </c>
      <c r="AV2688" s="11">
        <f t="shared" si="4203"/>
        <v>0</v>
      </c>
      <c r="AW2688" s="11">
        <f t="shared" si="4203"/>
        <v>0</v>
      </c>
      <c r="AX2688" s="11">
        <f t="shared" si="4203"/>
        <v>0</v>
      </c>
      <c r="AY2688" s="11">
        <f t="shared" si="4203"/>
        <v>0</v>
      </c>
      <c r="AZ2688" s="11">
        <f t="shared" si="4203"/>
        <v>0</v>
      </c>
      <c r="BA2688" s="11">
        <f t="shared" si="4203"/>
        <v>0</v>
      </c>
      <c r="BB2688" s="11">
        <f t="shared" si="4203"/>
        <v>0</v>
      </c>
      <c r="BC2688" s="11">
        <f t="shared" si="4203"/>
        <v>0</v>
      </c>
      <c r="BD2688" s="11">
        <f t="shared" si="4203"/>
        <v>0</v>
      </c>
      <c r="BE2688" s="11">
        <f t="shared" si="4203"/>
        <v>0</v>
      </c>
      <c r="BF2688" s="11">
        <f t="shared" si="4203"/>
        <v>0</v>
      </c>
      <c r="BG2688" s="11">
        <f t="shared" si="4203"/>
        <v>0</v>
      </c>
      <c r="BH2688" s="11">
        <f t="shared" si="4203"/>
        <v>0</v>
      </c>
      <c r="BI2688" s="11">
        <f t="shared" si="4203"/>
        <v>0</v>
      </c>
      <c r="BJ2688" s="11">
        <v>0</v>
      </c>
      <c r="BK2688" s="11">
        <v>0</v>
      </c>
    </row>
    <row r="2689" spans="1:63" x14ac:dyDescent="0.25">
      <c r="A2689" s="13" t="s">
        <v>0</v>
      </c>
      <c r="B2689" s="13" t="s">
        <v>0</v>
      </c>
      <c r="C2689" s="13" t="s">
        <v>0</v>
      </c>
      <c r="D2689" s="103" t="s">
        <v>0</v>
      </c>
      <c r="E2689" s="103" t="s">
        <v>0</v>
      </c>
      <c r="F2689" s="103" t="s">
        <v>0</v>
      </c>
      <c r="G2689" s="13" t="s">
        <v>0</v>
      </c>
      <c r="H2689" s="2" t="s">
        <v>55</v>
      </c>
      <c r="I2689" s="12">
        <f>SUM(I2681)</f>
        <v>85</v>
      </c>
      <c r="J2689" s="13" t="s">
        <v>0</v>
      </c>
      <c r="K2689" s="13"/>
      <c r="L2689" s="1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3"/>
      <c r="W2689" s="13"/>
      <c r="X2689" s="13"/>
      <c r="Y2689" s="13"/>
      <c r="Z2689" s="13">
        <v>0</v>
      </c>
      <c r="AA2689" s="13"/>
      <c r="AB2689" s="13" t="s">
        <v>0</v>
      </c>
      <c r="AC2689" s="13"/>
      <c r="AD2689" s="13"/>
      <c r="AE2689" s="13"/>
      <c r="AF2689" s="13"/>
      <c r="AG2689" s="13"/>
      <c r="AH2689" s="13"/>
      <c r="AI2689" s="13"/>
      <c r="AJ2689" s="13"/>
      <c r="AK2689" s="13"/>
      <c r="AL2689" s="13"/>
      <c r="AM2689" s="13"/>
      <c r="AN2689" s="13"/>
      <c r="AO2689" s="13"/>
      <c r="AP2689" s="13"/>
      <c r="AQ2689" s="13"/>
      <c r="AR2689" s="13">
        <v>0</v>
      </c>
      <c r="AS2689" s="13"/>
      <c r="AT2689" s="13" t="s">
        <v>0</v>
      </c>
      <c r="AU2689" s="13"/>
      <c r="AV2689" s="13"/>
      <c r="AW2689" s="13"/>
      <c r="AX2689" s="13"/>
      <c r="AY2689" s="13"/>
      <c r="AZ2689" s="13"/>
      <c r="BA2689" s="13"/>
      <c r="BB2689" s="13"/>
      <c r="BC2689" s="13"/>
      <c r="BD2689" s="13"/>
      <c r="BE2689" s="13"/>
      <c r="BF2689" s="13"/>
      <c r="BG2689" s="13"/>
      <c r="BH2689" s="13"/>
      <c r="BI2689" s="13"/>
      <c r="BJ2689" s="13">
        <v>0</v>
      </c>
      <c r="BK2689" s="13"/>
    </row>
    <row r="2690" spans="1:63" x14ac:dyDescent="0.25">
      <c r="A2690" s="13" t="s">
        <v>0</v>
      </c>
      <c r="B2690" s="13" t="s">
        <v>0</v>
      </c>
      <c r="C2690" s="13" t="s">
        <v>0</v>
      </c>
      <c r="D2690" s="103" t="s">
        <v>0</v>
      </c>
      <c r="E2690" s="103" t="s">
        <v>0</v>
      </c>
      <c r="F2690" s="103" t="s">
        <v>0</v>
      </c>
      <c r="G2690" s="13" t="s">
        <v>0</v>
      </c>
      <c r="H2690" s="20" t="s">
        <v>0</v>
      </c>
      <c r="I2690" s="21" t="s">
        <v>0</v>
      </c>
      <c r="J2690" s="21" t="s">
        <v>0</v>
      </c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>
        <v>0</v>
      </c>
      <c r="AA2690" s="21">
        <v>0</v>
      </c>
      <c r="AB2690" s="21" t="s">
        <v>0</v>
      </c>
      <c r="AC2690" s="21"/>
      <c r="AD2690" s="21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>
        <v>0</v>
      </c>
      <c r="AS2690" s="21">
        <v>0</v>
      </c>
      <c r="AT2690" s="21" t="s">
        <v>0</v>
      </c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>
        <v>0</v>
      </c>
      <c r="BK2690" s="21">
        <v>0</v>
      </c>
    </row>
    <row r="2691" spans="1:63" x14ac:dyDescent="0.25">
      <c r="A2691" s="13" t="s">
        <v>0</v>
      </c>
      <c r="B2691" s="13" t="s">
        <v>0</v>
      </c>
      <c r="C2691" s="13" t="s">
        <v>0</v>
      </c>
      <c r="D2691" s="103" t="s">
        <v>0</v>
      </c>
      <c r="E2691" s="103" t="s">
        <v>0</v>
      </c>
      <c r="F2691" s="103" t="s">
        <v>0</v>
      </c>
      <c r="G2691" s="13" t="s">
        <v>0</v>
      </c>
      <c r="H2691" s="10" t="s">
        <v>853</v>
      </c>
      <c r="I2691" s="22">
        <f>SUM(I2688)</f>
        <v>6518968</v>
      </c>
      <c r="J2691" s="22">
        <f t="shared" ref="J2691:Y2691" si="4204">SUM(J2688)</f>
        <v>0</v>
      </c>
      <c r="K2691" s="22">
        <f t="shared" si="4204"/>
        <v>0</v>
      </c>
      <c r="L2691" s="22">
        <f t="shared" si="4204"/>
        <v>0</v>
      </c>
      <c r="M2691" s="22">
        <f t="shared" si="4204"/>
        <v>0</v>
      </c>
      <c r="N2691" s="22">
        <f t="shared" si="4204"/>
        <v>0</v>
      </c>
      <c r="O2691" s="22">
        <f t="shared" si="4204"/>
        <v>0</v>
      </c>
      <c r="P2691" s="22">
        <f t="shared" si="4204"/>
        <v>0</v>
      </c>
      <c r="Q2691" s="22">
        <f t="shared" si="4204"/>
        <v>0</v>
      </c>
      <c r="R2691" s="22">
        <f t="shared" si="4204"/>
        <v>0</v>
      </c>
      <c r="S2691" s="22">
        <f t="shared" si="4204"/>
        <v>0</v>
      </c>
      <c r="T2691" s="22">
        <f t="shared" si="4204"/>
        <v>0</v>
      </c>
      <c r="U2691" s="22">
        <f t="shared" si="4204"/>
        <v>0</v>
      </c>
      <c r="V2691" s="22">
        <f t="shared" si="4204"/>
        <v>0</v>
      </c>
      <c r="W2691" s="22">
        <f t="shared" si="4204"/>
        <v>0</v>
      </c>
      <c r="X2691" s="22">
        <f t="shared" si="4204"/>
        <v>0</v>
      </c>
      <c r="Y2691" s="22">
        <f t="shared" si="4204"/>
        <v>0</v>
      </c>
      <c r="Z2691" s="22">
        <v>0</v>
      </c>
      <c r="AA2691" s="22">
        <v>0</v>
      </c>
      <c r="AB2691" s="22">
        <f t="shared" ref="AB2691:AQ2691" si="4205">SUM(AB2688)</f>
        <v>0</v>
      </c>
      <c r="AC2691" s="22">
        <f t="shared" si="4205"/>
        <v>0</v>
      </c>
      <c r="AD2691" s="22">
        <f t="shared" si="4205"/>
        <v>0</v>
      </c>
      <c r="AE2691" s="22">
        <f t="shared" si="4205"/>
        <v>0</v>
      </c>
      <c r="AF2691" s="22">
        <f t="shared" si="4205"/>
        <v>0</v>
      </c>
      <c r="AG2691" s="22">
        <f t="shared" si="4205"/>
        <v>0</v>
      </c>
      <c r="AH2691" s="22">
        <f t="shared" si="4205"/>
        <v>0</v>
      </c>
      <c r="AI2691" s="22">
        <f t="shared" si="4205"/>
        <v>0</v>
      </c>
      <c r="AJ2691" s="22">
        <f t="shared" si="4205"/>
        <v>0</v>
      </c>
      <c r="AK2691" s="22">
        <f t="shared" si="4205"/>
        <v>0</v>
      </c>
      <c r="AL2691" s="22">
        <f t="shared" si="4205"/>
        <v>0</v>
      </c>
      <c r="AM2691" s="22">
        <f t="shared" si="4205"/>
        <v>0</v>
      </c>
      <c r="AN2691" s="22">
        <f t="shared" si="4205"/>
        <v>0</v>
      </c>
      <c r="AO2691" s="22">
        <f t="shared" si="4205"/>
        <v>0</v>
      </c>
      <c r="AP2691" s="22">
        <f t="shared" si="4205"/>
        <v>0</v>
      </c>
      <c r="AQ2691" s="22">
        <f t="shared" si="4205"/>
        <v>0</v>
      </c>
      <c r="AR2691" s="22">
        <v>0</v>
      </c>
      <c r="AS2691" s="22">
        <v>0</v>
      </c>
      <c r="AT2691" s="22">
        <f t="shared" ref="AT2691:BI2691" si="4206">SUM(AT2688)</f>
        <v>0</v>
      </c>
      <c r="AU2691" s="22">
        <f t="shared" si="4206"/>
        <v>0</v>
      </c>
      <c r="AV2691" s="22">
        <f t="shared" si="4206"/>
        <v>0</v>
      </c>
      <c r="AW2691" s="22">
        <f t="shared" si="4206"/>
        <v>0</v>
      </c>
      <c r="AX2691" s="22">
        <f t="shared" si="4206"/>
        <v>0</v>
      </c>
      <c r="AY2691" s="22">
        <f t="shared" si="4206"/>
        <v>0</v>
      </c>
      <c r="AZ2691" s="22">
        <f t="shared" si="4206"/>
        <v>0</v>
      </c>
      <c r="BA2691" s="22">
        <f t="shared" si="4206"/>
        <v>0</v>
      </c>
      <c r="BB2691" s="22">
        <f t="shared" si="4206"/>
        <v>0</v>
      </c>
      <c r="BC2691" s="22">
        <f t="shared" si="4206"/>
        <v>0</v>
      </c>
      <c r="BD2691" s="22">
        <f t="shared" si="4206"/>
        <v>0</v>
      </c>
      <c r="BE2691" s="22">
        <f t="shared" si="4206"/>
        <v>0</v>
      </c>
      <c r="BF2691" s="22">
        <f t="shared" si="4206"/>
        <v>0</v>
      </c>
      <c r="BG2691" s="22">
        <f t="shared" si="4206"/>
        <v>0</v>
      </c>
      <c r="BH2691" s="22">
        <f t="shared" si="4206"/>
        <v>0</v>
      </c>
      <c r="BI2691" s="22">
        <f t="shared" si="4206"/>
        <v>0</v>
      </c>
      <c r="BJ2691" s="22">
        <v>0</v>
      </c>
      <c r="BK2691" s="22">
        <v>0</v>
      </c>
    </row>
    <row r="2692" spans="1:63" x14ac:dyDescent="0.25">
      <c r="A2692" s="13" t="s">
        <v>0</v>
      </c>
      <c r="B2692" s="13" t="s">
        <v>0</v>
      </c>
      <c r="C2692" s="13" t="s">
        <v>0</v>
      </c>
      <c r="D2692" s="103" t="s">
        <v>0</v>
      </c>
      <c r="E2692" s="103" t="s">
        <v>0</v>
      </c>
      <c r="F2692" s="103" t="s">
        <v>0</v>
      </c>
      <c r="G2692" s="13" t="s">
        <v>0</v>
      </c>
      <c r="H2692" s="2" t="s">
        <v>63</v>
      </c>
      <c r="I2692" s="12">
        <f>SUM(I2689)</f>
        <v>85</v>
      </c>
      <c r="J2692" s="13" t="s">
        <v>0</v>
      </c>
      <c r="K2692" s="13"/>
      <c r="L2692" s="13"/>
      <c r="M2692" s="13"/>
      <c r="N2692" s="13"/>
      <c r="O2692" s="13"/>
      <c r="P2692" s="13"/>
      <c r="Q2692" s="13"/>
      <c r="R2692" s="13"/>
      <c r="S2692" s="13"/>
      <c r="T2692" s="13"/>
      <c r="U2692" s="13"/>
      <c r="V2692" s="13"/>
      <c r="W2692" s="13"/>
      <c r="X2692" s="13"/>
      <c r="Y2692" s="13"/>
      <c r="Z2692" s="13">
        <v>0</v>
      </c>
      <c r="AA2692" s="13"/>
      <c r="AB2692" s="13" t="s">
        <v>0</v>
      </c>
      <c r="AC2692" s="13"/>
      <c r="AD2692" s="13"/>
      <c r="AE2692" s="13"/>
      <c r="AF2692" s="13"/>
      <c r="AG2692" s="13"/>
      <c r="AH2692" s="13"/>
      <c r="AI2692" s="13"/>
      <c r="AJ2692" s="13"/>
      <c r="AK2692" s="13"/>
      <c r="AL2692" s="13"/>
      <c r="AM2692" s="13"/>
      <c r="AN2692" s="13"/>
      <c r="AO2692" s="13"/>
      <c r="AP2692" s="13"/>
      <c r="AQ2692" s="13"/>
      <c r="AR2692" s="13">
        <v>0</v>
      </c>
      <c r="AS2692" s="13"/>
      <c r="AT2692" s="13" t="s">
        <v>0</v>
      </c>
      <c r="AU2692" s="13"/>
      <c r="AV2692" s="13"/>
      <c r="AW2692" s="13"/>
      <c r="AX2692" s="13"/>
      <c r="AY2692" s="13"/>
      <c r="AZ2692" s="13"/>
      <c r="BA2692" s="13"/>
      <c r="BB2692" s="13"/>
      <c r="BC2692" s="13"/>
      <c r="BD2692" s="13"/>
      <c r="BE2692" s="13"/>
      <c r="BF2692" s="13"/>
      <c r="BG2692" s="13"/>
      <c r="BH2692" s="13"/>
      <c r="BI2692" s="13"/>
      <c r="BJ2692" s="13">
        <v>0</v>
      </c>
      <c r="BK2692" s="13"/>
    </row>
    <row r="2693" spans="1:63" x14ac:dyDescent="0.25">
      <c r="A2693" s="1" t="s">
        <v>854</v>
      </c>
      <c r="B2693" s="2" t="s">
        <v>0</v>
      </c>
      <c r="C2693" s="2" t="s">
        <v>0</v>
      </c>
      <c r="D2693" s="106" t="s">
        <v>0</v>
      </c>
      <c r="E2693" s="106" t="s">
        <v>0</v>
      </c>
      <c r="F2693" s="106" t="s">
        <v>0</v>
      </c>
      <c r="G2693" s="2" t="s">
        <v>0</v>
      </c>
      <c r="H2693" s="2" t="s">
        <v>855</v>
      </c>
      <c r="I2693" s="3" t="s">
        <v>0</v>
      </c>
      <c r="J2693" s="3" t="s">
        <v>0</v>
      </c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>
        <v>0</v>
      </c>
      <c r="AA2693" s="3">
        <v>0</v>
      </c>
      <c r="AB2693" s="3" t="s">
        <v>0</v>
      </c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>
        <v>0</v>
      </c>
      <c r="AS2693" s="3">
        <v>0</v>
      </c>
      <c r="AT2693" s="3" t="s">
        <v>0</v>
      </c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>
        <v>0</v>
      </c>
      <c r="BK2693" s="3">
        <v>0</v>
      </c>
    </row>
    <row r="2694" spans="1:63" ht="15.75" thickBot="1" x14ac:dyDescent="0.3">
      <c r="A2694" s="1" t="s">
        <v>854</v>
      </c>
      <c r="B2694" s="1" t="s">
        <v>1</v>
      </c>
      <c r="C2694" s="4" t="s">
        <v>0</v>
      </c>
      <c r="D2694" s="107" t="s">
        <v>0</v>
      </c>
      <c r="E2694" s="106" t="s">
        <v>0</v>
      </c>
      <c r="F2694" s="106" t="s">
        <v>0</v>
      </c>
      <c r="G2694" s="2" t="s">
        <v>0</v>
      </c>
      <c r="H2694" s="2" t="s">
        <v>0</v>
      </c>
      <c r="I2694" s="3" t="s">
        <v>0</v>
      </c>
      <c r="J2694" s="3" t="s">
        <v>0</v>
      </c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>
        <v>0</v>
      </c>
      <c r="AA2694" s="3">
        <v>0</v>
      </c>
      <c r="AB2694" s="3" t="s">
        <v>0</v>
      </c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>
        <v>0</v>
      </c>
      <c r="AS2694" s="3">
        <v>0</v>
      </c>
      <c r="AT2694" s="3" t="s">
        <v>0</v>
      </c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>
        <v>0</v>
      </c>
      <c r="BK2694" s="3">
        <v>0</v>
      </c>
    </row>
    <row r="2695" spans="1:63" ht="69.75" customHeight="1" thickBot="1" x14ac:dyDescent="0.3">
      <c r="A2695" s="5" t="s">
        <v>2</v>
      </c>
      <c r="B2695" s="5" t="s">
        <v>3</v>
      </c>
      <c r="C2695" s="5" t="s">
        <v>4</v>
      </c>
      <c r="D2695" s="108" t="s">
        <v>0</v>
      </c>
      <c r="E2695" s="116" t="s">
        <v>5</v>
      </c>
      <c r="F2695" s="116" t="s">
        <v>6</v>
      </c>
      <c r="G2695" s="5" t="s">
        <v>7</v>
      </c>
      <c r="H2695" s="5" t="s">
        <v>8</v>
      </c>
      <c r="I2695" s="5" t="s">
        <v>9</v>
      </c>
      <c r="J2695" s="94" t="s">
        <v>10</v>
      </c>
      <c r="K2695" s="94" t="s">
        <v>1602</v>
      </c>
      <c r="L2695" s="94" t="s">
        <v>1535</v>
      </c>
      <c r="M2695" s="94" t="s">
        <v>1591</v>
      </c>
      <c r="N2695" s="94" t="s">
        <v>1592</v>
      </c>
      <c r="O2695" s="94" t="s">
        <v>1593</v>
      </c>
      <c r="P2695" s="94" t="s">
        <v>1606</v>
      </c>
      <c r="Q2695" s="94" t="s">
        <v>1603</v>
      </c>
      <c r="R2695" s="94" t="s">
        <v>1594</v>
      </c>
      <c r="S2695" s="94" t="s">
        <v>1595</v>
      </c>
      <c r="T2695" s="94" t="s">
        <v>1596</v>
      </c>
      <c r="U2695" s="94" t="s">
        <v>1597</v>
      </c>
      <c r="V2695" s="94" t="s">
        <v>1598</v>
      </c>
      <c r="W2695" s="94" t="s">
        <v>1599</v>
      </c>
      <c r="X2695" s="94" t="s">
        <v>1604</v>
      </c>
      <c r="Y2695" s="94" t="s">
        <v>1605</v>
      </c>
      <c r="Z2695" s="94" t="s">
        <v>1600</v>
      </c>
      <c r="AA2695" s="94" t="s">
        <v>1601</v>
      </c>
      <c r="AB2695" s="95" t="s">
        <v>11</v>
      </c>
      <c r="AC2695" s="95" t="s">
        <v>1602</v>
      </c>
      <c r="AD2695" s="95" t="s">
        <v>1535</v>
      </c>
      <c r="AE2695" s="95" t="s">
        <v>1591</v>
      </c>
      <c r="AF2695" s="95" t="s">
        <v>1592</v>
      </c>
      <c r="AG2695" s="95" t="s">
        <v>1593</v>
      </c>
      <c r="AH2695" s="95" t="s">
        <v>1607</v>
      </c>
      <c r="AI2695" s="95" t="s">
        <v>1603</v>
      </c>
      <c r="AJ2695" s="95" t="s">
        <v>1594</v>
      </c>
      <c r="AK2695" s="95" t="s">
        <v>1595</v>
      </c>
      <c r="AL2695" s="95" t="s">
        <v>1596</v>
      </c>
      <c r="AM2695" s="95" t="s">
        <v>1597</v>
      </c>
      <c r="AN2695" s="95" t="s">
        <v>1598</v>
      </c>
      <c r="AO2695" s="95" t="s">
        <v>1599</v>
      </c>
      <c r="AP2695" s="95" t="s">
        <v>1604</v>
      </c>
      <c r="AQ2695" s="95" t="s">
        <v>1605</v>
      </c>
      <c r="AR2695" s="95" t="s">
        <v>1600</v>
      </c>
      <c r="AS2695" s="95" t="s">
        <v>1601</v>
      </c>
      <c r="AT2695" s="96" t="s">
        <v>12</v>
      </c>
      <c r="AU2695" s="96" t="s">
        <v>1602</v>
      </c>
      <c r="AV2695" s="96" t="s">
        <v>1535</v>
      </c>
      <c r="AW2695" s="96" t="s">
        <v>1591</v>
      </c>
      <c r="AX2695" s="96" t="s">
        <v>1592</v>
      </c>
      <c r="AY2695" s="96" t="s">
        <v>1593</v>
      </c>
      <c r="AZ2695" s="96" t="s">
        <v>1608</v>
      </c>
      <c r="BA2695" s="96" t="s">
        <v>1603</v>
      </c>
      <c r="BB2695" s="96" t="s">
        <v>1594</v>
      </c>
      <c r="BC2695" s="96" t="s">
        <v>1595</v>
      </c>
      <c r="BD2695" s="96" t="s">
        <v>1596</v>
      </c>
      <c r="BE2695" s="96" t="s">
        <v>1597</v>
      </c>
      <c r="BF2695" s="96" t="s">
        <v>1598</v>
      </c>
      <c r="BG2695" s="96" t="s">
        <v>1599</v>
      </c>
      <c r="BH2695" s="96" t="s">
        <v>1604</v>
      </c>
      <c r="BI2695" s="96" t="s">
        <v>1605</v>
      </c>
      <c r="BJ2695" s="96" t="s">
        <v>1600</v>
      </c>
      <c r="BK2695" s="96" t="s">
        <v>1601</v>
      </c>
    </row>
    <row r="2696" spans="1:63" x14ac:dyDescent="0.25">
      <c r="A2696" s="6" t="s">
        <v>0</v>
      </c>
      <c r="B2696" s="6" t="s">
        <v>0</v>
      </c>
      <c r="C2696" s="6" t="s">
        <v>0</v>
      </c>
      <c r="D2696" s="109" t="s">
        <v>0</v>
      </c>
      <c r="E2696" s="109" t="s">
        <v>0</v>
      </c>
      <c r="F2696" s="125" t="s">
        <v>0</v>
      </c>
      <c r="G2696" s="7" t="s">
        <v>0</v>
      </c>
      <c r="H2696" s="8" t="s">
        <v>0</v>
      </c>
      <c r="I2696" s="9" t="s">
        <v>13</v>
      </c>
      <c r="J2696" s="9">
        <v>1</v>
      </c>
      <c r="K2696" s="9">
        <v>2</v>
      </c>
      <c r="L2696" s="9">
        <v>3</v>
      </c>
      <c r="M2696" s="9">
        <v>4</v>
      </c>
      <c r="N2696" s="9">
        <v>5</v>
      </c>
      <c r="O2696" s="9">
        <v>6</v>
      </c>
      <c r="P2696" s="9">
        <v>7</v>
      </c>
      <c r="Q2696" s="9">
        <v>8</v>
      </c>
      <c r="R2696" s="9">
        <v>9</v>
      </c>
      <c r="S2696" s="9">
        <v>10</v>
      </c>
      <c r="T2696" s="9">
        <v>11</v>
      </c>
      <c r="U2696" s="9">
        <v>12</v>
      </c>
      <c r="V2696" s="9">
        <v>13</v>
      </c>
      <c r="W2696" s="9">
        <v>14</v>
      </c>
      <c r="X2696" s="9">
        <v>15</v>
      </c>
      <c r="Y2696" s="9">
        <v>16</v>
      </c>
      <c r="Z2696" s="9">
        <v>20</v>
      </c>
      <c r="AA2696" s="9">
        <v>21</v>
      </c>
      <c r="AB2696" s="9">
        <v>1</v>
      </c>
      <c r="AC2696" s="9">
        <v>2</v>
      </c>
      <c r="AD2696" s="9">
        <v>3</v>
      </c>
      <c r="AE2696" s="9">
        <v>4</v>
      </c>
      <c r="AF2696" s="9">
        <v>5</v>
      </c>
      <c r="AG2696" s="9">
        <v>6</v>
      </c>
      <c r="AH2696" s="9">
        <v>7</v>
      </c>
      <c r="AI2696" s="9">
        <v>8</v>
      </c>
      <c r="AJ2696" s="9">
        <v>9</v>
      </c>
      <c r="AK2696" s="9">
        <v>10</v>
      </c>
      <c r="AL2696" s="9">
        <v>11</v>
      </c>
      <c r="AM2696" s="9">
        <v>12</v>
      </c>
      <c r="AN2696" s="9">
        <v>13</v>
      </c>
      <c r="AO2696" s="9">
        <v>14</v>
      </c>
      <c r="AP2696" s="9">
        <v>15</v>
      </c>
      <c r="AQ2696" s="9">
        <v>16</v>
      </c>
      <c r="AR2696" s="9">
        <v>20</v>
      </c>
      <c r="AS2696" s="9">
        <v>21</v>
      </c>
      <c r="AT2696" s="9">
        <v>1</v>
      </c>
      <c r="AU2696" s="9">
        <v>2</v>
      </c>
      <c r="AV2696" s="9">
        <v>3</v>
      </c>
      <c r="AW2696" s="9">
        <v>4</v>
      </c>
      <c r="AX2696" s="9">
        <v>5</v>
      </c>
      <c r="AY2696" s="9">
        <v>6</v>
      </c>
      <c r="AZ2696" s="9">
        <v>7</v>
      </c>
      <c r="BA2696" s="9">
        <v>8</v>
      </c>
      <c r="BB2696" s="9">
        <v>9</v>
      </c>
      <c r="BC2696" s="9">
        <v>10</v>
      </c>
      <c r="BD2696" s="9">
        <v>11</v>
      </c>
      <c r="BE2696" s="9">
        <v>12</v>
      </c>
      <c r="BF2696" s="9">
        <v>13</v>
      </c>
      <c r="BG2696" s="9">
        <v>14</v>
      </c>
      <c r="BH2696" s="9">
        <v>15</v>
      </c>
      <c r="BI2696" s="9">
        <v>16</v>
      </c>
      <c r="BJ2696" s="9">
        <v>20</v>
      </c>
      <c r="BK2696" s="9">
        <v>21</v>
      </c>
    </row>
    <row r="2697" spans="1:63" x14ac:dyDescent="0.25">
      <c r="A2697" s="1" t="s">
        <v>854</v>
      </c>
      <c r="B2697" s="1" t="s">
        <v>1</v>
      </c>
      <c r="C2697" s="4" t="s">
        <v>14</v>
      </c>
      <c r="D2697" s="107" t="s">
        <v>856</v>
      </c>
      <c r="E2697" s="106" t="s">
        <v>0</v>
      </c>
      <c r="F2697" s="106" t="s">
        <v>0</v>
      </c>
      <c r="G2697" s="2" t="s">
        <v>0</v>
      </c>
      <c r="H2697" s="2" t="s">
        <v>855</v>
      </c>
      <c r="I2697" s="3" t="s">
        <v>0</v>
      </c>
      <c r="J2697" s="3" t="s">
        <v>0</v>
      </c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>
        <v>0</v>
      </c>
      <c r="AA2697" s="3">
        <v>0</v>
      </c>
      <c r="AB2697" s="3" t="s">
        <v>0</v>
      </c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>
        <v>0</v>
      </c>
      <c r="AS2697" s="3">
        <v>0</v>
      </c>
      <c r="AT2697" s="3" t="s">
        <v>0</v>
      </c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>
        <v>0</v>
      </c>
      <c r="BK2697" s="3">
        <v>0</v>
      </c>
    </row>
    <row r="2698" spans="1:63" ht="33.75" x14ac:dyDescent="0.25">
      <c r="A2698" s="1" t="s">
        <v>0</v>
      </c>
      <c r="B2698" s="1" t="s">
        <v>0</v>
      </c>
      <c r="C2698" s="1" t="s">
        <v>0</v>
      </c>
      <c r="D2698" s="106" t="s">
        <v>0</v>
      </c>
      <c r="E2698" s="106" t="s">
        <v>0</v>
      </c>
      <c r="F2698" s="106" t="s">
        <v>0</v>
      </c>
      <c r="G2698" s="2" t="s">
        <v>0</v>
      </c>
      <c r="H2698" s="10" t="s">
        <v>15</v>
      </c>
      <c r="I2698" s="11">
        <f>SUM(I2699,I2707,I2709)</f>
        <v>3190379</v>
      </c>
      <c r="J2698" s="11">
        <f t="shared" ref="J2698:Y2698" si="4207">SUM(J2699,J2707,J2709)</f>
        <v>0</v>
      </c>
      <c r="K2698" s="11">
        <f t="shared" si="4207"/>
        <v>0</v>
      </c>
      <c r="L2698" s="11">
        <f t="shared" si="4207"/>
        <v>0</v>
      </c>
      <c r="M2698" s="11">
        <f t="shared" si="4207"/>
        <v>24000</v>
      </c>
      <c r="N2698" s="11">
        <f t="shared" si="4207"/>
        <v>0</v>
      </c>
      <c r="O2698" s="11">
        <f t="shared" si="4207"/>
        <v>0</v>
      </c>
      <c r="P2698" s="11">
        <f t="shared" ref="P2698" si="4208">SUM(P2699,P2707,P2709)</f>
        <v>24000</v>
      </c>
      <c r="Q2698" s="11">
        <f t="shared" si="4207"/>
        <v>0</v>
      </c>
      <c r="R2698" s="11">
        <f t="shared" si="4207"/>
        <v>0</v>
      </c>
      <c r="S2698" s="11">
        <f t="shared" si="4207"/>
        <v>0</v>
      </c>
      <c r="T2698" s="11">
        <f t="shared" si="4207"/>
        <v>0</v>
      </c>
      <c r="U2698" s="11">
        <f t="shared" si="4207"/>
        <v>24000</v>
      </c>
      <c r="V2698" s="11">
        <f t="shared" si="4207"/>
        <v>0</v>
      </c>
      <c r="W2698" s="11">
        <f t="shared" si="4207"/>
        <v>0</v>
      </c>
      <c r="X2698" s="11">
        <f t="shared" si="4207"/>
        <v>0</v>
      </c>
      <c r="Y2698" s="11">
        <f t="shared" si="4207"/>
        <v>0</v>
      </c>
      <c r="Z2698" s="11">
        <v>24000</v>
      </c>
      <c r="AA2698" s="11">
        <v>0</v>
      </c>
      <c r="AB2698" s="11">
        <f t="shared" ref="AB2698:AQ2698" si="4209">SUM(AB2699,AB2707,AB2709)</f>
        <v>0</v>
      </c>
      <c r="AC2698" s="11">
        <f t="shared" si="4209"/>
        <v>0</v>
      </c>
      <c r="AD2698" s="11">
        <f t="shared" si="4209"/>
        <v>0</v>
      </c>
      <c r="AE2698" s="11">
        <f t="shared" si="4209"/>
        <v>0</v>
      </c>
      <c r="AF2698" s="11">
        <f t="shared" si="4209"/>
        <v>0</v>
      </c>
      <c r="AG2698" s="11">
        <f t="shared" si="4209"/>
        <v>0</v>
      </c>
      <c r="AH2698" s="11">
        <f t="shared" ref="AH2698" si="4210">SUM(AH2699,AH2707,AH2709)</f>
        <v>0</v>
      </c>
      <c r="AI2698" s="11">
        <f t="shared" si="4209"/>
        <v>0</v>
      </c>
      <c r="AJ2698" s="11">
        <f t="shared" si="4209"/>
        <v>0</v>
      </c>
      <c r="AK2698" s="11">
        <f t="shared" si="4209"/>
        <v>0</v>
      </c>
      <c r="AL2698" s="11">
        <f t="shared" si="4209"/>
        <v>0</v>
      </c>
      <c r="AM2698" s="11">
        <f t="shared" si="4209"/>
        <v>0</v>
      </c>
      <c r="AN2698" s="11">
        <f t="shared" si="4209"/>
        <v>0</v>
      </c>
      <c r="AO2698" s="11">
        <f t="shared" si="4209"/>
        <v>0</v>
      </c>
      <c r="AP2698" s="11">
        <f t="shared" si="4209"/>
        <v>0</v>
      </c>
      <c r="AQ2698" s="11">
        <f t="shared" si="4209"/>
        <v>0</v>
      </c>
      <c r="AR2698" s="11">
        <v>0</v>
      </c>
      <c r="AS2698" s="11">
        <v>0</v>
      </c>
      <c r="AT2698" s="11">
        <f t="shared" ref="AT2698:BI2698" si="4211">SUM(AT2699,AT2707,AT2709)</f>
        <v>100100</v>
      </c>
      <c r="AU2698" s="11">
        <f t="shared" si="4211"/>
        <v>220895</v>
      </c>
      <c r="AV2698" s="11">
        <f t="shared" si="4211"/>
        <v>0</v>
      </c>
      <c r="AW2698" s="11">
        <f t="shared" si="4211"/>
        <v>0</v>
      </c>
      <c r="AX2698" s="11">
        <f t="shared" si="4211"/>
        <v>0</v>
      </c>
      <c r="AY2698" s="11">
        <f t="shared" si="4211"/>
        <v>0</v>
      </c>
      <c r="AZ2698" s="11">
        <f t="shared" ref="AZ2698" si="4212">SUM(AZ2699,AZ2707,AZ2709)</f>
        <v>320995</v>
      </c>
      <c r="BA2698" s="11">
        <f t="shared" si="4211"/>
        <v>0</v>
      </c>
      <c r="BB2698" s="11">
        <f t="shared" si="4211"/>
        <v>0</v>
      </c>
      <c r="BC2698" s="11">
        <f t="shared" si="4211"/>
        <v>220895</v>
      </c>
      <c r="BD2698" s="11">
        <f t="shared" si="4211"/>
        <v>0</v>
      </c>
      <c r="BE2698" s="11">
        <f t="shared" si="4211"/>
        <v>0</v>
      </c>
      <c r="BF2698" s="11">
        <f t="shared" si="4211"/>
        <v>0</v>
      </c>
      <c r="BG2698" s="11">
        <f t="shared" si="4211"/>
        <v>0</v>
      </c>
      <c r="BH2698" s="11">
        <f t="shared" si="4211"/>
        <v>0</v>
      </c>
      <c r="BI2698" s="11">
        <f t="shared" si="4211"/>
        <v>0</v>
      </c>
      <c r="BJ2698" s="11">
        <v>220895</v>
      </c>
      <c r="BK2698" s="11">
        <v>100100</v>
      </c>
    </row>
    <row r="2699" spans="1:63" x14ac:dyDescent="0.25">
      <c r="A2699" s="4" t="s">
        <v>854</v>
      </c>
      <c r="B2699" s="4" t="s">
        <v>1</v>
      </c>
      <c r="C2699" s="4" t="s">
        <v>14</v>
      </c>
      <c r="D2699" s="107" t="s">
        <v>856</v>
      </c>
      <c r="E2699" s="106" t="s">
        <v>16</v>
      </c>
      <c r="F2699" s="106" t="s">
        <v>0</v>
      </c>
      <c r="G2699" s="2" t="s">
        <v>0</v>
      </c>
      <c r="H2699" s="2" t="s">
        <v>17</v>
      </c>
      <c r="I2699" s="12">
        <f>SUM(I2700:I2701)</f>
        <v>2419348</v>
      </c>
      <c r="J2699" s="12">
        <f t="shared" ref="J2699:Y2699" si="4213">SUM(J2700:J2701)</f>
        <v>0</v>
      </c>
      <c r="K2699" s="12">
        <f t="shared" si="4213"/>
        <v>0</v>
      </c>
      <c r="L2699" s="12">
        <f t="shared" si="4213"/>
        <v>0</v>
      </c>
      <c r="M2699" s="12">
        <f t="shared" si="4213"/>
        <v>0</v>
      </c>
      <c r="N2699" s="12">
        <f t="shared" si="4213"/>
        <v>0</v>
      </c>
      <c r="O2699" s="12">
        <f t="shared" si="4213"/>
        <v>0</v>
      </c>
      <c r="P2699" s="12">
        <f t="shared" ref="P2699" si="4214">SUM(P2700:P2701)</f>
        <v>0</v>
      </c>
      <c r="Q2699" s="12">
        <f t="shared" si="4213"/>
        <v>0</v>
      </c>
      <c r="R2699" s="12">
        <f t="shared" si="4213"/>
        <v>0</v>
      </c>
      <c r="S2699" s="12">
        <f t="shared" si="4213"/>
        <v>0</v>
      </c>
      <c r="T2699" s="12">
        <f t="shared" si="4213"/>
        <v>0</v>
      </c>
      <c r="U2699" s="12">
        <f t="shared" si="4213"/>
        <v>0</v>
      </c>
      <c r="V2699" s="12">
        <f t="shared" si="4213"/>
        <v>0</v>
      </c>
      <c r="W2699" s="12">
        <f t="shared" si="4213"/>
        <v>0</v>
      </c>
      <c r="X2699" s="12">
        <f t="shared" si="4213"/>
        <v>0</v>
      </c>
      <c r="Y2699" s="12">
        <f t="shared" si="4213"/>
        <v>0</v>
      </c>
      <c r="Z2699" s="12">
        <v>0</v>
      </c>
      <c r="AA2699" s="12">
        <v>0</v>
      </c>
      <c r="AB2699" s="12">
        <f t="shared" ref="AB2699:AQ2699" si="4215">SUM(AB2700:AB2701)</f>
        <v>0</v>
      </c>
      <c r="AC2699" s="12">
        <f t="shared" si="4215"/>
        <v>0</v>
      </c>
      <c r="AD2699" s="12">
        <f t="shared" si="4215"/>
        <v>0</v>
      </c>
      <c r="AE2699" s="12">
        <f t="shared" si="4215"/>
        <v>0</v>
      </c>
      <c r="AF2699" s="12">
        <f t="shared" si="4215"/>
        <v>0</v>
      </c>
      <c r="AG2699" s="12">
        <f t="shared" si="4215"/>
        <v>0</v>
      </c>
      <c r="AH2699" s="12">
        <f t="shared" ref="AH2699" si="4216">SUM(AH2700:AH2701)</f>
        <v>0</v>
      </c>
      <c r="AI2699" s="12">
        <f t="shared" si="4215"/>
        <v>0</v>
      </c>
      <c r="AJ2699" s="12">
        <f t="shared" si="4215"/>
        <v>0</v>
      </c>
      <c r="AK2699" s="12">
        <f t="shared" si="4215"/>
        <v>0</v>
      </c>
      <c r="AL2699" s="12">
        <f t="shared" si="4215"/>
        <v>0</v>
      </c>
      <c r="AM2699" s="12">
        <f t="shared" si="4215"/>
        <v>0</v>
      </c>
      <c r="AN2699" s="12">
        <f t="shared" si="4215"/>
        <v>0</v>
      </c>
      <c r="AO2699" s="12">
        <f t="shared" si="4215"/>
        <v>0</v>
      </c>
      <c r="AP2699" s="12">
        <f t="shared" si="4215"/>
        <v>0</v>
      </c>
      <c r="AQ2699" s="12">
        <f t="shared" si="4215"/>
        <v>0</v>
      </c>
      <c r="AR2699" s="12">
        <v>0</v>
      </c>
      <c r="AS2699" s="12">
        <v>0</v>
      </c>
      <c r="AT2699" s="12">
        <f t="shared" ref="AT2699:BI2699" si="4217">SUM(AT2700:AT2701)</f>
        <v>0</v>
      </c>
      <c r="AU2699" s="12">
        <f t="shared" si="4217"/>
        <v>0</v>
      </c>
      <c r="AV2699" s="12">
        <f t="shared" si="4217"/>
        <v>0</v>
      </c>
      <c r="AW2699" s="12">
        <f t="shared" si="4217"/>
        <v>0</v>
      </c>
      <c r="AX2699" s="12">
        <f t="shared" si="4217"/>
        <v>0</v>
      </c>
      <c r="AY2699" s="12">
        <f t="shared" si="4217"/>
        <v>0</v>
      </c>
      <c r="AZ2699" s="12">
        <f t="shared" ref="AZ2699" si="4218">SUM(AZ2700:AZ2701)</f>
        <v>0</v>
      </c>
      <c r="BA2699" s="12">
        <f t="shared" si="4217"/>
        <v>0</v>
      </c>
      <c r="BB2699" s="12">
        <f t="shared" si="4217"/>
        <v>0</v>
      </c>
      <c r="BC2699" s="12">
        <f t="shared" si="4217"/>
        <v>0</v>
      </c>
      <c r="BD2699" s="12">
        <f t="shared" si="4217"/>
        <v>0</v>
      </c>
      <c r="BE2699" s="12">
        <f t="shared" si="4217"/>
        <v>0</v>
      </c>
      <c r="BF2699" s="12">
        <f t="shared" si="4217"/>
        <v>0</v>
      </c>
      <c r="BG2699" s="12">
        <f t="shared" si="4217"/>
        <v>0</v>
      </c>
      <c r="BH2699" s="12">
        <f t="shared" si="4217"/>
        <v>0</v>
      </c>
      <c r="BI2699" s="12">
        <f t="shared" si="4217"/>
        <v>0</v>
      </c>
      <c r="BJ2699" s="12">
        <v>0</v>
      </c>
      <c r="BK2699" s="12">
        <v>0</v>
      </c>
    </row>
    <row r="2700" spans="1:63" x14ac:dyDescent="0.25">
      <c r="A2700" s="4" t="s">
        <v>854</v>
      </c>
      <c r="B2700" s="4" t="s">
        <v>1</v>
      </c>
      <c r="C2700" s="4" t="s">
        <v>14</v>
      </c>
      <c r="D2700" s="107" t="s">
        <v>856</v>
      </c>
      <c r="E2700" s="117">
        <v>6111</v>
      </c>
      <c r="F2700" s="107"/>
      <c r="G2700" s="103" t="s">
        <v>1646</v>
      </c>
      <c r="H2700" s="13" t="s">
        <v>18</v>
      </c>
      <c r="I2700" s="14">
        <v>2106148</v>
      </c>
      <c r="J2700" s="14">
        <v>0</v>
      </c>
      <c r="K2700" s="14"/>
      <c r="L2700" s="14"/>
      <c r="M2700" s="14"/>
      <c r="N2700" s="14"/>
      <c r="O2700" s="14"/>
      <c r="P2700" s="14">
        <f t="shared" si="4165"/>
        <v>0</v>
      </c>
      <c r="Q2700" s="14"/>
      <c r="R2700" s="14"/>
      <c r="S2700" s="14"/>
      <c r="T2700" s="14"/>
      <c r="U2700" s="14"/>
      <c r="V2700" s="14"/>
      <c r="W2700" s="14"/>
      <c r="X2700" s="14"/>
      <c r="Y2700" s="14"/>
      <c r="Z2700" s="14">
        <v>0</v>
      </c>
      <c r="AA2700" s="14">
        <v>0</v>
      </c>
      <c r="AB2700" s="14">
        <v>0</v>
      </c>
      <c r="AC2700" s="14"/>
      <c r="AD2700" s="14"/>
      <c r="AE2700" s="14"/>
      <c r="AF2700" s="14"/>
      <c r="AG2700" s="14"/>
      <c r="AH2700" s="14">
        <f t="shared" si="4166"/>
        <v>0</v>
      </c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>
        <v>0</v>
      </c>
      <c r="AS2700" s="14">
        <v>0</v>
      </c>
      <c r="AT2700" s="14">
        <v>0</v>
      </c>
      <c r="AU2700" s="14"/>
      <c r="AV2700" s="14"/>
      <c r="AW2700" s="14"/>
      <c r="AX2700" s="14"/>
      <c r="AY2700" s="14"/>
      <c r="AZ2700" s="14">
        <f t="shared" si="4167"/>
        <v>0</v>
      </c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>
        <v>0</v>
      </c>
      <c r="BK2700" s="14">
        <v>0</v>
      </c>
    </row>
    <row r="2701" spans="1:63" x14ac:dyDescent="0.25">
      <c r="A2701" s="1" t="s">
        <v>854</v>
      </c>
      <c r="B2701" s="1" t="s">
        <v>1</v>
      </c>
      <c r="C2701" s="1" t="s">
        <v>14</v>
      </c>
      <c r="D2701" s="110" t="s">
        <v>856</v>
      </c>
      <c r="E2701" s="110" t="s">
        <v>20</v>
      </c>
      <c r="F2701" s="107" t="s">
        <v>0</v>
      </c>
      <c r="G2701" s="13" t="s">
        <v>0</v>
      </c>
      <c r="H2701" s="2" t="s">
        <v>21</v>
      </c>
      <c r="I2701" s="12">
        <f>SUM(I2702:I2706)</f>
        <v>313200</v>
      </c>
      <c r="J2701" s="12">
        <f t="shared" ref="J2701:Y2701" si="4219">SUM(J2702:J2706)</f>
        <v>0</v>
      </c>
      <c r="K2701" s="12">
        <f t="shared" si="4219"/>
        <v>0</v>
      </c>
      <c r="L2701" s="12">
        <f t="shared" si="4219"/>
        <v>0</v>
      </c>
      <c r="M2701" s="12">
        <f t="shared" si="4219"/>
        <v>0</v>
      </c>
      <c r="N2701" s="12">
        <f t="shared" si="4219"/>
        <v>0</v>
      </c>
      <c r="O2701" s="12">
        <f t="shared" si="4219"/>
        <v>0</v>
      </c>
      <c r="P2701" s="12">
        <f t="shared" si="4219"/>
        <v>0</v>
      </c>
      <c r="Q2701" s="12">
        <f t="shared" si="4219"/>
        <v>0</v>
      </c>
      <c r="R2701" s="12">
        <f t="shared" si="4219"/>
        <v>0</v>
      </c>
      <c r="S2701" s="12">
        <f t="shared" si="4219"/>
        <v>0</v>
      </c>
      <c r="T2701" s="12">
        <f t="shared" si="4219"/>
        <v>0</v>
      </c>
      <c r="U2701" s="12">
        <f t="shared" si="4219"/>
        <v>0</v>
      </c>
      <c r="V2701" s="12">
        <f t="shared" si="4219"/>
        <v>0</v>
      </c>
      <c r="W2701" s="12">
        <f t="shared" si="4219"/>
        <v>0</v>
      </c>
      <c r="X2701" s="12">
        <f t="shared" si="4219"/>
        <v>0</v>
      </c>
      <c r="Y2701" s="12">
        <f t="shared" si="4219"/>
        <v>0</v>
      </c>
      <c r="Z2701" s="12">
        <v>0</v>
      </c>
      <c r="AA2701" s="12">
        <v>0</v>
      </c>
      <c r="AB2701" s="12">
        <f t="shared" ref="AB2701:AQ2701" si="4220">SUM(AB2702:AB2706)</f>
        <v>0</v>
      </c>
      <c r="AC2701" s="12">
        <f t="shared" si="4220"/>
        <v>0</v>
      </c>
      <c r="AD2701" s="12">
        <f t="shared" si="4220"/>
        <v>0</v>
      </c>
      <c r="AE2701" s="12">
        <f t="shared" si="4220"/>
        <v>0</v>
      </c>
      <c r="AF2701" s="12">
        <f t="shared" si="4220"/>
        <v>0</v>
      </c>
      <c r="AG2701" s="12">
        <f t="shared" si="4220"/>
        <v>0</v>
      </c>
      <c r="AH2701" s="12">
        <f t="shared" si="4220"/>
        <v>0</v>
      </c>
      <c r="AI2701" s="12">
        <f t="shared" si="4220"/>
        <v>0</v>
      </c>
      <c r="AJ2701" s="12">
        <f t="shared" si="4220"/>
        <v>0</v>
      </c>
      <c r="AK2701" s="12">
        <f t="shared" si="4220"/>
        <v>0</v>
      </c>
      <c r="AL2701" s="12">
        <f t="shared" si="4220"/>
        <v>0</v>
      </c>
      <c r="AM2701" s="12">
        <f t="shared" si="4220"/>
        <v>0</v>
      </c>
      <c r="AN2701" s="12">
        <f t="shared" si="4220"/>
        <v>0</v>
      </c>
      <c r="AO2701" s="12">
        <f t="shared" si="4220"/>
        <v>0</v>
      </c>
      <c r="AP2701" s="12">
        <f t="shared" si="4220"/>
        <v>0</v>
      </c>
      <c r="AQ2701" s="12">
        <f t="shared" si="4220"/>
        <v>0</v>
      </c>
      <c r="AR2701" s="12">
        <v>0</v>
      </c>
      <c r="AS2701" s="12">
        <v>0</v>
      </c>
      <c r="AT2701" s="12">
        <f t="shared" ref="AT2701:BI2701" si="4221">SUM(AT2702:AT2706)</f>
        <v>0</v>
      </c>
      <c r="AU2701" s="12">
        <f t="shared" si="4221"/>
        <v>0</v>
      </c>
      <c r="AV2701" s="12">
        <f t="shared" si="4221"/>
        <v>0</v>
      </c>
      <c r="AW2701" s="12">
        <f t="shared" si="4221"/>
        <v>0</v>
      </c>
      <c r="AX2701" s="12">
        <f t="shared" si="4221"/>
        <v>0</v>
      </c>
      <c r="AY2701" s="12">
        <f t="shared" si="4221"/>
        <v>0</v>
      </c>
      <c r="AZ2701" s="12">
        <f t="shared" si="4221"/>
        <v>0</v>
      </c>
      <c r="BA2701" s="12">
        <f t="shared" si="4221"/>
        <v>0</v>
      </c>
      <c r="BB2701" s="12">
        <f t="shared" si="4221"/>
        <v>0</v>
      </c>
      <c r="BC2701" s="12">
        <f t="shared" si="4221"/>
        <v>0</v>
      </c>
      <c r="BD2701" s="12">
        <f t="shared" si="4221"/>
        <v>0</v>
      </c>
      <c r="BE2701" s="12">
        <f t="shared" si="4221"/>
        <v>0</v>
      </c>
      <c r="BF2701" s="12">
        <f t="shared" si="4221"/>
        <v>0</v>
      </c>
      <c r="BG2701" s="12">
        <f t="shared" si="4221"/>
        <v>0</v>
      </c>
      <c r="BH2701" s="12">
        <f t="shared" si="4221"/>
        <v>0</v>
      </c>
      <c r="BI2701" s="12">
        <f t="shared" si="4221"/>
        <v>0</v>
      </c>
      <c r="BJ2701" s="12">
        <v>0</v>
      </c>
      <c r="BK2701" s="12">
        <v>0</v>
      </c>
    </row>
    <row r="2702" spans="1:63" ht="22.5" x14ac:dyDescent="0.25">
      <c r="A2702" s="4" t="s">
        <v>854</v>
      </c>
      <c r="B2702" s="4" t="s">
        <v>1</v>
      </c>
      <c r="C2702" s="4" t="s">
        <v>14</v>
      </c>
      <c r="D2702" s="107" t="s">
        <v>856</v>
      </c>
      <c r="E2702" s="117">
        <v>6112</v>
      </c>
      <c r="F2702" s="107" t="s">
        <v>857</v>
      </c>
      <c r="G2702" s="103" t="s">
        <v>1646</v>
      </c>
      <c r="H2702" s="13" t="s">
        <v>59</v>
      </c>
      <c r="I2702" s="14">
        <v>55000</v>
      </c>
      <c r="J2702" s="14">
        <v>0</v>
      </c>
      <c r="K2702" s="14"/>
      <c r="L2702" s="14"/>
      <c r="M2702" s="14"/>
      <c r="N2702" s="14"/>
      <c r="O2702" s="14"/>
      <c r="P2702" s="14">
        <f t="shared" si="4165"/>
        <v>0</v>
      </c>
      <c r="Q2702" s="14"/>
      <c r="R2702" s="14"/>
      <c r="S2702" s="14"/>
      <c r="T2702" s="14"/>
      <c r="U2702" s="14"/>
      <c r="V2702" s="14"/>
      <c r="W2702" s="14"/>
      <c r="X2702" s="14"/>
      <c r="Y2702" s="14"/>
      <c r="Z2702" s="14">
        <v>0</v>
      </c>
      <c r="AA2702" s="14">
        <v>0</v>
      </c>
      <c r="AB2702" s="14">
        <v>0</v>
      </c>
      <c r="AC2702" s="14"/>
      <c r="AD2702" s="14"/>
      <c r="AE2702" s="14"/>
      <c r="AF2702" s="14"/>
      <c r="AG2702" s="14"/>
      <c r="AH2702" s="14">
        <f t="shared" si="4166"/>
        <v>0</v>
      </c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>
        <v>0</v>
      </c>
      <c r="AS2702" s="14">
        <v>0</v>
      </c>
      <c r="AT2702" s="14">
        <v>0</v>
      </c>
      <c r="AU2702" s="14"/>
      <c r="AV2702" s="14"/>
      <c r="AW2702" s="14"/>
      <c r="AX2702" s="14"/>
      <c r="AY2702" s="14"/>
      <c r="AZ2702" s="14">
        <f t="shared" si="4167"/>
        <v>0</v>
      </c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>
        <v>0</v>
      </c>
      <c r="BK2702" s="14">
        <v>0</v>
      </c>
    </row>
    <row r="2703" spans="1:63" x14ac:dyDescent="0.25">
      <c r="A2703" s="4" t="s">
        <v>854</v>
      </c>
      <c r="B2703" s="4" t="s">
        <v>1</v>
      </c>
      <c r="C2703" s="4" t="s">
        <v>14</v>
      </c>
      <c r="D2703" s="107" t="s">
        <v>856</v>
      </c>
      <c r="E2703" s="117">
        <v>6112</v>
      </c>
      <c r="F2703" s="107" t="s">
        <v>858</v>
      </c>
      <c r="G2703" s="103" t="s">
        <v>1646</v>
      </c>
      <c r="H2703" s="13" t="s">
        <v>24</v>
      </c>
      <c r="I2703" s="14">
        <v>168200</v>
      </c>
      <c r="J2703" s="14">
        <v>0</v>
      </c>
      <c r="K2703" s="14"/>
      <c r="L2703" s="14"/>
      <c r="M2703" s="14"/>
      <c r="N2703" s="14"/>
      <c r="O2703" s="14"/>
      <c r="P2703" s="14">
        <f t="shared" si="4165"/>
        <v>0</v>
      </c>
      <c r="Q2703" s="14"/>
      <c r="R2703" s="14"/>
      <c r="S2703" s="14"/>
      <c r="T2703" s="14"/>
      <c r="U2703" s="14"/>
      <c r="V2703" s="14"/>
      <c r="W2703" s="14"/>
      <c r="X2703" s="14"/>
      <c r="Y2703" s="14"/>
      <c r="Z2703" s="14">
        <v>0</v>
      </c>
      <c r="AA2703" s="14">
        <v>0</v>
      </c>
      <c r="AB2703" s="14">
        <v>0</v>
      </c>
      <c r="AC2703" s="14"/>
      <c r="AD2703" s="14"/>
      <c r="AE2703" s="14"/>
      <c r="AF2703" s="14"/>
      <c r="AG2703" s="14"/>
      <c r="AH2703" s="14">
        <f t="shared" si="4166"/>
        <v>0</v>
      </c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>
        <v>0</v>
      </c>
      <c r="AS2703" s="14">
        <v>0</v>
      </c>
      <c r="AT2703" s="14">
        <v>0</v>
      </c>
      <c r="AU2703" s="14"/>
      <c r="AV2703" s="14"/>
      <c r="AW2703" s="14"/>
      <c r="AX2703" s="14"/>
      <c r="AY2703" s="14"/>
      <c r="AZ2703" s="14">
        <f t="shared" si="4167"/>
        <v>0</v>
      </c>
      <c r="BA2703" s="14"/>
      <c r="BB2703" s="14"/>
      <c r="BC2703" s="14"/>
      <c r="BD2703" s="14"/>
      <c r="BE2703" s="14"/>
      <c r="BF2703" s="14"/>
      <c r="BG2703" s="14"/>
      <c r="BH2703" s="14"/>
      <c r="BI2703" s="14"/>
      <c r="BJ2703" s="14">
        <v>0</v>
      </c>
      <c r="BK2703" s="14">
        <v>0</v>
      </c>
    </row>
    <row r="2704" spans="1:63" x14ac:dyDescent="0.25">
      <c r="A2704" s="4" t="s">
        <v>854</v>
      </c>
      <c r="B2704" s="4" t="s">
        <v>1</v>
      </c>
      <c r="C2704" s="4" t="s">
        <v>14</v>
      </c>
      <c r="D2704" s="107" t="s">
        <v>856</v>
      </c>
      <c r="E2704" s="117">
        <v>6112</v>
      </c>
      <c r="F2704" s="107" t="s">
        <v>859</v>
      </c>
      <c r="G2704" s="103" t="s">
        <v>1646</v>
      </c>
      <c r="H2704" s="13" t="s">
        <v>25</v>
      </c>
      <c r="I2704" s="14">
        <v>42000</v>
      </c>
      <c r="J2704" s="14">
        <v>0</v>
      </c>
      <c r="K2704" s="14"/>
      <c r="L2704" s="14"/>
      <c r="M2704" s="14"/>
      <c r="N2704" s="14"/>
      <c r="O2704" s="14"/>
      <c r="P2704" s="14">
        <f t="shared" si="4165"/>
        <v>0</v>
      </c>
      <c r="Q2704" s="14"/>
      <c r="R2704" s="14"/>
      <c r="S2704" s="14"/>
      <c r="T2704" s="14"/>
      <c r="U2704" s="14"/>
      <c r="V2704" s="14"/>
      <c r="W2704" s="14"/>
      <c r="X2704" s="14"/>
      <c r="Y2704" s="14"/>
      <c r="Z2704" s="14">
        <v>0</v>
      </c>
      <c r="AA2704" s="14">
        <v>0</v>
      </c>
      <c r="AB2704" s="14">
        <v>0</v>
      </c>
      <c r="AC2704" s="14"/>
      <c r="AD2704" s="14"/>
      <c r="AE2704" s="14"/>
      <c r="AF2704" s="14"/>
      <c r="AG2704" s="14"/>
      <c r="AH2704" s="14">
        <f t="shared" si="4166"/>
        <v>0</v>
      </c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>
        <v>0</v>
      </c>
      <c r="AS2704" s="14">
        <v>0</v>
      </c>
      <c r="AT2704" s="14">
        <v>0</v>
      </c>
      <c r="AU2704" s="14"/>
      <c r="AV2704" s="14"/>
      <c r="AW2704" s="14"/>
      <c r="AX2704" s="14"/>
      <c r="AY2704" s="14"/>
      <c r="AZ2704" s="14">
        <f t="shared" si="4167"/>
        <v>0</v>
      </c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>
        <v>0</v>
      </c>
      <c r="BK2704" s="14">
        <v>0</v>
      </c>
    </row>
    <row r="2705" spans="1:63" x14ac:dyDescent="0.25">
      <c r="A2705" s="4" t="s">
        <v>854</v>
      </c>
      <c r="B2705" s="4" t="s">
        <v>1</v>
      </c>
      <c r="C2705" s="4" t="s">
        <v>14</v>
      </c>
      <c r="D2705" s="107" t="s">
        <v>856</v>
      </c>
      <c r="E2705" s="117">
        <v>6112</v>
      </c>
      <c r="F2705" s="107" t="s">
        <v>860</v>
      </c>
      <c r="G2705" s="103" t="s">
        <v>1646</v>
      </c>
      <c r="H2705" s="13" t="s">
        <v>23</v>
      </c>
      <c r="I2705" s="14">
        <v>39000</v>
      </c>
      <c r="J2705" s="14">
        <v>0</v>
      </c>
      <c r="K2705" s="14"/>
      <c r="L2705" s="14"/>
      <c r="M2705" s="14"/>
      <c r="N2705" s="14"/>
      <c r="O2705" s="14"/>
      <c r="P2705" s="14">
        <f t="shared" si="4165"/>
        <v>0</v>
      </c>
      <c r="Q2705" s="14"/>
      <c r="R2705" s="14"/>
      <c r="S2705" s="14"/>
      <c r="T2705" s="14"/>
      <c r="U2705" s="14"/>
      <c r="V2705" s="14"/>
      <c r="W2705" s="14"/>
      <c r="X2705" s="14"/>
      <c r="Y2705" s="14"/>
      <c r="Z2705" s="14">
        <v>0</v>
      </c>
      <c r="AA2705" s="14">
        <v>0</v>
      </c>
      <c r="AB2705" s="14">
        <v>0</v>
      </c>
      <c r="AC2705" s="14"/>
      <c r="AD2705" s="14"/>
      <c r="AE2705" s="14"/>
      <c r="AF2705" s="14"/>
      <c r="AG2705" s="14"/>
      <c r="AH2705" s="14">
        <f t="shared" si="4166"/>
        <v>0</v>
      </c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>
        <v>0</v>
      </c>
      <c r="AS2705" s="14">
        <v>0</v>
      </c>
      <c r="AT2705" s="14">
        <v>0</v>
      </c>
      <c r="AU2705" s="14"/>
      <c r="AV2705" s="14"/>
      <c r="AW2705" s="14"/>
      <c r="AX2705" s="14"/>
      <c r="AY2705" s="14"/>
      <c r="AZ2705" s="14">
        <f t="shared" si="4167"/>
        <v>0</v>
      </c>
      <c r="BA2705" s="14"/>
      <c r="BB2705" s="14"/>
      <c r="BC2705" s="14"/>
      <c r="BD2705" s="14"/>
      <c r="BE2705" s="14"/>
      <c r="BF2705" s="14"/>
      <c r="BG2705" s="14"/>
      <c r="BH2705" s="14"/>
      <c r="BI2705" s="14"/>
      <c r="BJ2705" s="14">
        <v>0</v>
      </c>
      <c r="BK2705" s="14">
        <v>0</v>
      </c>
    </row>
    <row r="2706" spans="1:63" x14ac:dyDescent="0.25">
      <c r="A2706" s="4" t="s">
        <v>854</v>
      </c>
      <c r="B2706" s="4" t="s">
        <v>1</v>
      </c>
      <c r="C2706" s="4" t="s">
        <v>14</v>
      </c>
      <c r="D2706" s="107" t="s">
        <v>856</v>
      </c>
      <c r="E2706" s="117">
        <v>6112</v>
      </c>
      <c r="F2706" s="107" t="s">
        <v>861</v>
      </c>
      <c r="G2706" s="103" t="s">
        <v>1646</v>
      </c>
      <c r="H2706" s="13" t="s">
        <v>26</v>
      </c>
      <c r="I2706" s="14">
        <v>9000</v>
      </c>
      <c r="J2706" s="14">
        <v>0</v>
      </c>
      <c r="K2706" s="14"/>
      <c r="L2706" s="14"/>
      <c r="M2706" s="14"/>
      <c r="N2706" s="14"/>
      <c r="O2706" s="14"/>
      <c r="P2706" s="14">
        <f t="shared" si="4165"/>
        <v>0</v>
      </c>
      <c r="Q2706" s="14"/>
      <c r="R2706" s="14"/>
      <c r="S2706" s="14"/>
      <c r="T2706" s="14"/>
      <c r="U2706" s="14"/>
      <c r="V2706" s="14"/>
      <c r="W2706" s="14"/>
      <c r="X2706" s="14"/>
      <c r="Y2706" s="14"/>
      <c r="Z2706" s="14">
        <v>0</v>
      </c>
      <c r="AA2706" s="14">
        <v>0</v>
      </c>
      <c r="AB2706" s="14">
        <v>0</v>
      </c>
      <c r="AC2706" s="14"/>
      <c r="AD2706" s="14"/>
      <c r="AE2706" s="14"/>
      <c r="AF2706" s="14"/>
      <c r="AG2706" s="14"/>
      <c r="AH2706" s="14">
        <f t="shared" si="4166"/>
        <v>0</v>
      </c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>
        <v>0</v>
      </c>
      <c r="AS2706" s="14">
        <v>0</v>
      </c>
      <c r="AT2706" s="14">
        <v>0</v>
      </c>
      <c r="AU2706" s="14"/>
      <c r="AV2706" s="14"/>
      <c r="AW2706" s="14"/>
      <c r="AX2706" s="14"/>
      <c r="AY2706" s="14"/>
      <c r="AZ2706" s="14">
        <f t="shared" si="4167"/>
        <v>0</v>
      </c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>
        <v>0</v>
      </c>
      <c r="BK2706" s="14">
        <v>0</v>
      </c>
    </row>
    <row r="2707" spans="1:63" ht="22.5" x14ac:dyDescent="0.25">
      <c r="A2707" s="4" t="s">
        <v>854</v>
      </c>
      <c r="B2707" s="4" t="s">
        <v>1</v>
      </c>
      <c r="C2707" s="4" t="s">
        <v>14</v>
      </c>
      <c r="D2707" s="107" t="s">
        <v>856</v>
      </c>
      <c r="E2707" s="106" t="s">
        <v>27</v>
      </c>
      <c r="F2707" s="106" t="s">
        <v>0</v>
      </c>
      <c r="G2707" s="2" t="s">
        <v>0</v>
      </c>
      <c r="H2707" s="2" t="s">
        <v>28</v>
      </c>
      <c r="I2707" s="12">
        <f>SUM(I2708)</f>
        <v>221145</v>
      </c>
      <c r="J2707" s="12">
        <f t="shared" ref="J2707:Y2707" si="4222">SUM(J2708)</f>
        <v>0</v>
      </c>
      <c r="K2707" s="12">
        <f t="shared" si="4222"/>
        <v>0</v>
      </c>
      <c r="L2707" s="12">
        <f t="shared" si="4222"/>
        <v>0</v>
      </c>
      <c r="M2707" s="12">
        <f t="shared" si="4222"/>
        <v>0</v>
      </c>
      <c r="N2707" s="12">
        <f t="shared" si="4222"/>
        <v>0</v>
      </c>
      <c r="O2707" s="12">
        <f t="shared" si="4222"/>
        <v>0</v>
      </c>
      <c r="P2707" s="12">
        <f t="shared" si="4222"/>
        <v>0</v>
      </c>
      <c r="Q2707" s="12">
        <f t="shared" si="4222"/>
        <v>0</v>
      </c>
      <c r="R2707" s="12">
        <f t="shared" si="4222"/>
        <v>0</v>
      </c>
      <c r="S2707" s="12">
        <f t="shared" si="4222"/>
        <v>0</v>
      </c>
      <c r="T2707" s="12">
        <f t="shared" si="4222"/>
        <v>0</v>
      </c>
      <c r="U2707" s="12">
        <f t="shared" si="4222"/>
        <v>0</v>
      </c>
      <c r="V2707" s="12">
        <f t="shared" si="4222"/>
        <v>0</v>
      </c>
      <c r="W2707" s="12">
        <f t="shared" si="4222"/>
        <v>0</v>
      </c>
      <c r="X2707" s="12">
        <f t="shared" si="4222"/>
        <v>0</v>
      </c>
      <c r="Y2707" s="12">
        <f t="shared" si="4222"/>
        <v>0</v>
      </c>
      <c r="Z2707" s="12">
        <v>0</v>
      </c>
      <c r="AA2707" s="12">
        <v>0</v>
      </c>
      <c r="AB2707" s="12">
        <f t="shared" ref="AB2707:AQ2707" si="4223">SUM(AB2708)</f>
        <v>0</v>
      </c>
      <c r="AC2707" s="12">
        <f t="shared" si="4223"/>
        <v>0</v>
      </c>
      <c r="AD2707" s="12">
        <f t="shared" si="4223"/>
        <v>0</v>
      </c>
      <c r="AE2707" s="12">
        <f t="shared" si="4223"/>
        <v>0</v>
      </c>
      <c r="AF2707" s="12">
        <f t="shared" si="4223"/>
        <v>0</v>
      </c>
      <c r="AG2707" s="12">
        <f t="shared" si="4223"/>
        <v>0</v>
      </c>
      <c r="AH2707" s="12">
        <f t="shared" si="4223"/>
        <v>0</v>
      </c>
      <c r="AI2707" s="12">
        <f t="shared" si="4223"/>
        <v>0</v>
      </c>
      <c r="AJ2707" s="12">
        <f t="shared" si="4223"/>
        <v>0</v>
      </c>
      <c r="AK2707" s="12">
        <f t="shared" si="4223"/>
        <v>0</v>
      </c>
      <c r="AL2707" s="12">
        <f t="shared" si="4223"/>
        <v>0</v>
      </c>
      <c r="AM2707" s="12">
        <f t="shared" si="4223"/>
        <v>0</v>
      </c>
      <c r="AN2707" s="12">
        <f t="shared" si="4223"/>
        <v>0</v>
      </c>
      <c r="AO2707" s="12">
        <f t="shared" si="4223"/>
        <v>0</v>
      </c>
      <c r="AP2707" s="12">
        <f t="shared" si="4223"/>
        <v>0</v>
      </c>
      <c r="AQ2707" s="12">
        <f t="shared" si="4223"/>
        <v>0</v>
      </c>
      <c r="AR2707" s="12">
        <v>0</v>
      </c>
      <c r="AS2707" s="12">
        <v>0</v>
      </c>
      <c r="AT2707" s="12">
        <f t="shared" ref="AT2707:BI2707" si="4224">SUM(AT2708)</f>
        <v>0</v>
      </c>
      <c r="AU2707" s="12">
        <f t="shared" si="4224"/>
        <v>0</v>
      </c>
      <c r="AV2707" s="12">
        <f t="shared" si="4224"/>
        <v>0</v>
      </c>
      <c r="AW2707" s="12">
        <f t="shared" si="4224"/>
        <v>0</v>
      </c>
      <c r="AX2707" s="12">
        <f t="shared" si="4224"/>
        <v>0</v>
      </c>
      <c r="AY2707" s="12">
        <f t="shared" si="4224"/>
        <v>0</v>
      </c>
      <c r="AZ2707" s="12">
        <f t="shared" si="4224"/>
        <v>0</v>
      </c>
      <c r="BA2707" s="12">
        <f t="shared" si="4224"/>
        <v>0</v>
      </c>
      <c r="BB2707" s="12">
        <f t="shared" si="4224"/>
        <v>0</v>
      </c>
      <c r="BC2707" s="12">
        <f t="shared" si="4224"/>
        <v>0</v>
      </c>
      <c r="BD2707" s="12">
        <f t="shared" si="4224"/>
        <v>0</v>
      </c>
      <c r="BE2707" s="12">
        <f t="shared" si="4224"/>
        <v>0</v>
      </c>
      <c r="BF2707" s="12">
        <f t="shared" si="4224"/>
        <v>0</v>
      </c>
      <c r="BG2707" s="12">
        <f t="shared" si="4224"/>
        <v>0</v>
      </c>
      <c r="BH2707" s="12">
        <f t="shared" si="4224"/>
        <v>0</v>
      </c>
      <c r="BI2707" s="12">
        <f t="shared" si="4224"/>
        <v>0</v>
      </c>
      <c r="BJ2707" s="12">
        <v>0</v>
      </c>
      <c r="BK2707" s="12">
        <v>0</v>
      </c>
    </row>
    <row r="2708" spans="1:63" x14ac:dyDescent="0.25">
      <c r="A2708" s="4" t="s">
        <v>854</v>
      </c>
      <c r="B2708" s="4" t="s">
        <v>1</v>
      </c>
      <c r="C2708" s="4" t="s">
        <v>14</v>
      </c>
      <c r="D2708" s="107" t="s">
        <v>856</v>
      </c>
      <c r="E2708" s="117">
        <v>6121</v>
      </c>
      <c r="F2708" s="107"/>
      <c r="G2708" s="103" t="s">
        <v>1646</v>
      </c>
      <c r="H2708" s="13" t="s">
        <v>29</v>
      </c>
      <c r="I2708" s="14">
        <v>221145</v>
      </c>
      <c r="J2708" s="14">
        <v>0</v>
      </c>
      <c r="K2708" s="14"/>
      <c r="L2708" s="14"/>
      <c r="M2708" s="14"/>
      <c r="N2708" s="14"/>
      <c r="O2708" s="14"/>
      <c r="P2708" s="14">
        <f t="shared" si="4165"/>
        <v>0</v>
      </c>
      <c r="Q2708" s="14"/>
      <c r="R2708" s="14"/>
      <c r="S2708" s="14"/>
      <c r="T2708" s="14"/>
      <c r="U2708" s="14"/>
      <c r="V2708" s="14"/>
      <c r="W2708" s="14"/>
      <c r="X2708" s="14"/>
      <c r="Y2708" s="14"/>
      <c r="Z2708" s="14">
        <v>0</v>
      </c>
      <c r="AA2708" s="14">
        <v>0</v>
      </c>
      <c r="AB2708" s="14">
        <v>0</v>
      </c>
      <c r="AC2708" s="14"/>
      <c r="AD2708" s="14"/>
      <c r="AE2708" s="14"/>
      <c r="AF2708" s="14"/>
      <c r="AG2708" s="14"/>
      <c r="AH2708" s="14">
        <f t="shared" si="4166"/>
        <v>0</v>
      </c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>
        <v>0</v>
      </c>
      <c r="AS2708" s="14">
        <v>0</v>
      </c>
      <c r="AT2708" s="14">
        <v>0</v>
      </c>
      <c r="AU2708" s="14"/>
      <c r="AV2708" s="14"/>
      <c r="AW2708" s="14"/>
      <c r="AX2708" s="14"/>
      <c r="AY2708" s="14"/>
      <c r="AZ2708" s="14">
        <f t="shared" si="4167"/>
        <v>0</v>
      </c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>
        <v>0</v>
      </c>
      <c r="BK2708" s="14">
        <v>0</v>
      </c>
    </row>
    <row r="2709" spans="1:63" ht="22.5" x14ac:dyDescent="0.25">
      <c r="A2709" s="4" t="s">
        <v>854</v>
      </c>
      <c r="B2709" s="4" t="s">
        <v>1</v>
      </c>
      <c r="C2709" s="4" t="s">
        <v>14</v>
      </c>
      <c r="D2709" s="107" t="s">
        <v>856</v>
      </c>
      <c r="E2709" s="106" t="s">
        <v>31</v>
      </c>
      <c r="F2709" s="106" t="s">
        <v>0</v>
      </c>
      <c r="G2709" s="2" t="s">
        <v>0</v>
      </c>
      <c r="H2709" s="2" t="s">
        <v>32</v>
      </c>
      <c r="I2709" s="12">
        <f>SUM(I2710,I2711,I2714,I2720,I2723,I2729,I2718,I2719,I2717)</f>
        <v>549886</v>
      </c>
      <c r="J2709" s="12">
        <f t="shared" ref="J2709:Y2709" si="4225">SUM(J2710,J2711,J2714,J2720,J2723,J2729,J2718,J2719,J2717)</f>
        <v>0</v>
      </c>
      <c r="K2709" s="12">
        <f t="shared" si="4225"/>
        <v>0</v>
      </c>
      <c r="L2709" s="12">
        <f t="shared" si="4225"/>
        <v>0</v>
      </c>
      <c r="M2709" s="12">
        <f t="shared" si="4225"/>
        <v>24000</v>
      </c>
      <c r="N2709" s="12">
        <f t="shared" si="4225"/>
        <v>0</v>
      </c>
      <c r="O2709" s="12">
        <f t="shared" si="4225"/>
        <v>0</v>
      </c>
      <c r="P2709" s="12">
        <f t="shared" si="4225"/>
        <v>24000</v>
      </c>
      <c r="Q2709" s="12">
        <f t="shared" si="4225"/>
        <v>0</v>
      </c>
      <c r="R2709" s="12">
        <f t="shared" si="4225"/>
        <v>0</v>
      </c>
      <c r="S2709" s="12">
        <f t="shared" si="4225"/>
        <v>0</v>
      </c>
      <c r="T2709" s="12">
        <f t="shared" si="4225"/>
        <v>0</v>
      </c>
      <c r="U2709" s="12">
        <f t="shared" si="4225"/>
        <v>24000</v>
      </c>
      <c r="V2709" s="12">
        <f t="shared" si="4225"/>
        <v>0</v>
      </c>
      <c r="W2709" s="12">
        <f t="shared" si="4225"/>
        <v>0</v>
      </c>
      <c r="X2709" s="12">
        <f t="shared" si="4225"/>
        <v>0</v>
      </c>
      <c r="Y2709" s="12">
        <f t="shared" si="4225"/>
        <v>0</v>
      </c>
      <c r="Z2709" s="12">
        <v>24000</v>
      </c>
      <c r="AA2709" s="12">
        <v>0</v>
      </c>
      <c r="AB2709" s="12">
        <f t="shared" ref="AB2709:AQ2709" si="4226">SUM(AB2710,AB2711,AB2714,AB2720,AB2723,AB2729,AB2718,AB2719,AB2717)</f>
        <v>0</v>
      </c>
      <c r="AC2709" s="12">
        <f t="shared" si="4226"/>
        <v>0</v>
      </c>
      <c r="AD2709" s="12">
        <f t="shared" si="4226"/>
        <v>0</v>
      </c>
      <c r="AE2709" s="12">
        <f t="shared" si="4226"/>
        <v>0</v>
      </c>
      <c r="AF2709" s="12">
        <f t="shared" si="4226"/>
        <v>0</v>
      </c>
      <c r="AG2709" s="12">
        <f t="shared" si="4226"/>
        <v>0</v>
      </c>
      <c r="AH2709" s="12">
        <f t="shared" si="4226"/>
        <v>0</v>
      </c>
      <c r="AI2709" s="12">
        <f t="shared" si="4226"/>
        <v>0</v>
      </c>
      <c r="AJ2709" s="12">
        <f t="shared" si="4226"/>
        <v>0</v>
      </c>
      <c r="AK2709" s="12">
        <f t="shared" si="4226"/>
        <v>0</v>
      </c>
      <c r="AL2709" s="12">
        <f t="shared" si="4226"/>
        <v>0</v>
      </c>
      <c r="AM2709" s="12">
        <f t="shared" si="4226"/>
        <v>0</v>
      </c>
      <c r="AN2709" s="12">
        <f t="shared" si="4226"/>
        <v>0</v>
      </c>
      <c r="AO2709" s="12">
        <f t="shared" si="4226"/>
        <v>0</v>
      </c>
      <c r="AP2709" s="12">
        <f t="shared" si="4226"/>
        <v>0</v>
      </c>
      <c r="AQ2709" s="12">
        <f t="shared" si="4226"/>
        <v>0</v>
      </c>
      <c r="AR2709" s="12">
        <v>0</v>
      </c>
      <c r="AS2709" s="12">
        <v>0</v>
      </c>
      <c r="AT2709" s="12">
        <f t="shared" ref="AT2709:BI2709" si="4227">SUM(AT2710,AT2711,AT2714,AT2720,AT2723,AT2729,AT2718,AT2719,AT2717)</f>
        <v>100100</v>
      </c>
      <c r="AU2709" s="12">
        <f t="shared" si="4227"/>
        <v>220895</v>
      </c>
      <c r="AV2709" s="12">
        <f t="shared" si="4227"/>
        <v>0</v>
      </c>
      <c r="AW2709" s="12">
        <f t="shared" si="4227"/>
        <v>0</v>
      </c>
      <c r="AX2709" s="12">
        <f t="shared" si="4227"/>
        <v>0</v>
      </c>
      <c r="AY2709" s="12">
        <f t="shared" si="4227"/>
        <v>0</v>
      </c>
      <c r="AZ2709" s="12">
        <f t="shared" si="4227"/>
        <v>320995</v>
      </c>
      <c r="BA2709" s="12">
        <f t="shared" si="4227"/>
        <v>0</v>
      </c>
      <c r="BB2709" s="12">
        <f t="shared" si="4227"/>
        <v>0</v>
      </c>
      <c r="BC2709" s="12">
        <f t="shared" si="4227"/>
        <v>220895</v>
      </c>
      <c r="BD2709" s="12">
        <f t="shared" si="4227"/>
        <v>0</v>
      </c>
      <c r="BE2709" s="12">
        <f t="shared" si="4227"/>
        <v>0</v>
      </c>
      <c r="BF2709" s="12">
        <f t="shared" si="4227"/>
        <v>0</v>
      </c>
      <c r="BG2709" s="12">
        <f t="shared" si="4227"/>
        <v>0</v>
      </c>
      <c r="BH2709" s="12">
        <f t="shared" si="4227"/>
        <v>0</v>
      </c>
      <c r="BI2709" s="12">
        <f t="shared" si="4227"/>
        <v>0</v>
      </c>
      <c r="BJ2709" s="12">
        <v>220895</v>
      </c>
      <c r="BK2709" s="12">
        <v>100100</v>
      </c>
    </row>
    <row r="2710" spans="1:63" x14ac:dyDescent="0.25">
      <c r="A2710" s="4" t="s">
        <v>854</v>
      </c>
      <c r="B2710" s="4" t="s">
        <v>1</v>
      </c>
      <c r="C2710" s="4" t="s">
        <v>14</v>
      </c>
      <c r="D2710" s="107" t="s">
        <v>856</v>
      </c>
      <c r="E2710" s="117">
        <v>6131</v>
      </c>
      <c r="F2710" s="107"/>
      <c r="G2710" s="103" t="s">
        <v>1646</v>
      </c>
      <c r="H2710" s="13" t="s">
        <v>34</v>
      </c>
      <c r="I2710" s="14">
        <v>3000</v>
      </c>
      <c r="J2710" s="14">
        <v>0</v>
      </c>
      <c r="K2710" s="14"/>
      <c r="L2710" s="14"/>
      <c r="M2710" s="14"/>
      <c r="N2710" s="14"/>
      <c r="O2710" s="14"/>
      <c r="P2710" s="14">
        <f t="shared" si="4165"/>
        <v>0</v>
      </c>
      <c r="Q2710" s="14"/>
      <c r="R2710" s="14"/>
      <c r="S2710" s="14"/>
      <c r="T2710" s="14"/>
      <c r="U2710" s="14"/>
      <c r="V2710" s="14"/>
      <c r="W2710" s="14"/>
      <c r="X2710" s="14"/>
      <c r="Y2710" s="14"/>
      <c r="Z2710" s="14">
        <v>0</v>
      </c>
      <c r="AA2710" s="14">
        <v>0</v>
      </c>
      <c r="AB2710" s="14">
        <v>0</v>
      </c>
      <c r="AC2710" s="14"/>
      <c r="AD2710" s="14"/>
      <c r="AE2710" s="14"/>
      <c r="AF2710" s="14"/>
      <c r="AG2710" s="14"/>
      <c r="AH2710" s="14">
        <f t="shared" si="4166"/>
        <v>0</v>
      </c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>
        <v>0</v>
      </c>
      <c r="AS2710" s="14">
        <v>0</v>
      </c>
      <c r="AT2710" s="14">
        <v>0</v>
      </c>
      <c r="AU2710" s="14"/>
      <c r="AV2710" s="14"/>
      <c r="AW2710" s="14"/>
      <c r="AX2710" s="14"/>
      <c r="AY2710" s="14"/>
      <c r="AZ2710" s="14">
        <f t="shared" si="4167"/>
        <v>0</v>
      </c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>
        <v>0</v>
      </c>
      <c r="BK2710" s="14">
        <v>0</v>
      </c>
    </row>
    <row r="2711" spans="1:63" x14ac:dyDescent="0.25">
      <c r="A2711" s="1" t="s">
        <v>854</v>
      </c>
      <c r="B2711" s="1" t="s">
        <v>1</v>
      </c>
      <c r="C2711" s="1" t="s">
        <v>14</v>
      </c>
      <c r="D2711" s="110" t="s">
        <v>856</v>
      </c>
      <c r="E2711" s="110" t="s">
        <v>73</v>
      </c>
      <c r="F2711" s="107" t="s">
        <v>0</v>
      </c>
      <c r="G2711" s="13" t="s">
        <v>0</v>
      </c>
      <c r="H2711" s="2" t="s">
        <v>74</v>
      </c>
      <c r="I2711" s="12">
        <f>SUM(I2712:I2713)</f>
        <v>57600</v>
      </c>
      <c r="J2711" s="12">
        <f t="shared" ref="J2711:Y2711" si="4228">SUM(J2712:J2713)</f>
        <v>0</v>
      </c>
      <c r="K2711" s="12">
        <f t="shared" si="4228"/>
        <v>0</v>
      </c>
      <c r="L2711" s="12">
        <f t="shared" si="4228"/>
        <v>0</v>
      </c>
      <c r="M2711" s="12">
        <f t="shared" si="4228"/>
        <v>0</v>
      </c>
      <c r="N2711" s="12">
        <f t="shared" si="4228"/>
        <v>0</v>
      </c>
      <c r="O2711" s="12">
        <f t="shared" si="4228"/>
        <v>0</v>
      </c>
      <c r="P2711" s="12">
        <f t="shared" si="4228"/>
        <v>0</v>
      </c>
      <c r="Q2711" s="12">
        <f t="shared" si="4228"/>
        <v>0</v>
      </c>
      <c r="R2711" s="12">
        <f t="shared" si="4228"/>
        <v>0</v>
      </c>
      <c r="S2711" s="12">
        <f t="shared" si="4228"/>
        <v>0</v>
      </c>
      <c r="T2711" s="12">
        <f t="shared" si="4228"/>
        <v>0</v>
      </c>
      <c r="U2711" s="12">
        <f t="shared" si="4228"/>
        <v>0</v>
      </c>
      <c r="V2711" s="12">
        <f t="shared" si="4228"/>
        <v>0</v>
      </c>
      <c r="W2711" s="12">
        <f t="shared" si="4228"/>
        <v>0</v>
      </c>
      <c r="X2711" s="12">
        <f t="shared" si="4228"/>
        <v>0</v>
      </c>
      <c r="Y2711" s="12">
        <f t="shared" si="4228"/>
        <v>0</v>
      </c>
      <c r="Z2711" s="12">
        <v>0</v>
      </c>
      <c r="AA2711" s="12">
        <v>0</v>
      </c>
      <c r="AB2711" s="12">
        <f t="shared" ref="AB2711:AQ2711" si="4229">SUM(AB2712:AB2713)</f>
        <v>0</v>
      </c>
      <c r="AC2711" s="12">
        <f t="shared" si="4229"/>
        <v>0</v>
      </c>
      <c r="AD2711" s="12">
        <f t="shared" si="4229"/>
        <v>0</v>
      </c>
      <c r="AE2711" s="12">
        <f t="shared" si="4229"/>
        <v>0</v>
      </c>
      <c r="AF2711" s="12">
        <f t="shared" si="4229"/>
        <v>0</v>
      </c>
      <c r="AG2711" s="12">
        <f t="shared" si="4229"/>
        <v>0</v>
      </c>
      <c r="AH2711" s="12">
        <f t="shared" si="4229"/>
        <v>0</v>
      </c>
      <c r="AI2711" s="12">
        <f t="shared" si="4229"/>
        <v>0</v>
      </c>
      <c r="AJ2711" s="12">
        <f t="shared" si="4229"/>
        <v>0</v>
      </c>
      <c r="AK2711" s="12">
        <f t="shared" si="4229"/>
        <v>0</v>
      </c>
      <c r="AL2711" s="12">
        <f t="shared" si="4229"/>
        <v>0</v>
      </c>
      <c r="AM2711" s="12">
        <f t="shared" si="4229"/>
        <v>0</v>
      </c>
      <c r="AN2711" s="12">
        <f t="shared" si="4229"/>
        <v>0</v>
      </c>
      <c r="AO2711" s="12">
        <f t="shared" si="4229"/>
        <v>0</v>
      </c>
      <c r="AP2711" s="12">
        <f t="shared" si="4229"/>
        <v>0</v>
      </c>
      <c r="AQ2711" s="12">
        <f t="shared" si="4229"/>
        <v>0</v>
      </c>
      <c r="AR2711" s="12">
        <v>0</v>
      </c>
      <c r="AS2711" s="12">
        <v>0</v>
      </c>
      <c r="AT2711" s="12">
        <f t="shared" ref="AT2711:BI2711" si="4230">SUM(AT2712:AT2713)</f>
        <v>0</v>
      </c>
      <c r="AU2711" s="12">
        <f t="shared" si="4230"/>
        <v>0</v>
      </c>
      <c r="AV2711" s="12">
        <f t="shared" si="4230"/>
        <v>0</v>
      </c>
      <c r="AW2711" s="12">
        <f t="shared" si="4230"/>
        <v>0</v>
      </c>
      <c r="AX2711" s="12">
        <f t="shared" si="4230"/>
        <v>0</v>
      </c>
      <c r="AY2711" s="12">
        <f t="shared" si="4230"/>
        <v>0</v>
      </c>
      <c r="AZ2711" s="12">
        <f t="shared" si="4230"/>
        <v>0</v>
      </c>
      <c r="BA2711" s="12">
        <f t="shared" si="4230"/>
        <v>0</v>
      </c>
      <c r="BB2711" s="12">
        <f t="shared" si="4230"/>
        <v>0</v>
      </c>
      <c r="BC2711" s="12">
        <f t="shared" si="4230"/>
        <v>0</v>
      </c>
      <c r="BD2711" s="12">
        <f t="shared" si="4230"/>
        <v>0</v>
      </c>
      <c r="BE2711" s="12">
        <f t="shared" si="4230"/>
        <v>0</v>
      </c>
      <c r="BF2711" s="12">
        <f t="shared" si="4230"/>
        <v>0</v>
      </c>
      <c r="BG2711" s="12">
        <f t="shared" si="4230"/>
        <v>0</v>
      </c>
      <c r="BH2711" s="12">
        <f t="shared" si="4230"/>
        <v>0</v>
      </c>
      <c r="BI2711" s="12">
        <f t="shared" si="4230"/>
        <v>0</v>
      </c>
      <c r="BJ2711" s="12">
        <v>0</v>
      </c>
      <c r="BK2711" s="12">
        <v>0</v>
      </c>
    </row>
    <row r="2712" spans="1:63" x14ac:dyDescent="0.25">
      <c r="A2712" s="4" t="s">
        <v>854</v>
      </c>
      <c r="B2712" s="4" t="s">
        <v>1</v>
      </c>
      <c r="C2712" s="4" t="s">
        <v>14</v>
      </c>
      <c r="D2712" s="107" t="s">
        <v>856</v>
      </c>
      <c r="E2712" s="117">
        <v>6132</v>
      </c>
      <c r="F2712" s="107"/>
      <c r="G2712" s="103" t="s">
        <v>1646</v>
      </c>
      <c r="H2712" s="13" t="s">
        <v>74</v>
      </c>
      <c r="I2712" s="14">
        <v>57500</v>
      </c>
      <c r="J2712" s="14">
        <v>0</v>
      </c>
      <c r="K2712" s="14"/>
      <c r="L2712" s="14"/>
      <c r="M2712" s="14"/>
      <c r="N2712" s="14"/>
      <c r="O2712" s="14"/>
      <c r="P2712" s="14">
        <f t="shared" si="4165"/>
        <v>0</v>
      </c>
      <c r="Q2712" s="14"/>
      <c r="R2712" s="14"/>
      <c r="S2712" s="14"/>
      <c r="T2712" s="14"/>
      <c r="U2712" s="14"/>
      <c r="V2712" s="14"/>
      <c r="W2712" s="14"/>
      <c r="X2712" s="14"/>
      <c r="Y2712" s="14"/>
      <c r="Z2712" s="14">
        <v>0</v>
      </c>
      <c r="AA2712" s="14">
        <v>0</v>
      </c>
      <c r="AB2712" s="14">
        <v>0</v>
      </c>
      <c r="AC2712" s="14"/>
      <c r="AD2712" s="14"/>
      <c r="AE2712" s="14"/>
      <c r="AF2712" s="14"/>
      <c r="AG2712" s="14"/>
      <c r="AH2712" s="14">
        <f t="shared" si="4166"/>
        <v>0</v>
      </c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>
        <v>0</v>
      </c>
      <c r="AS2712" s="14">
        <v>0</v>
      </c>
      <c r="AT2712" s="14">
        <v>0</v>
      </c>
      <c r="AU2712" s="14"/>
      <c r="AV2712" s="14"/>
      <c r="AW2712" s="14"/>
      <c r="AX2712" s="14"/>
      <c r="AY2712" s="14"/>
      <c r="AZ2712" s="14">
        <f t="shared" si="4167"/>
        <v>0</v>
      </c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>
        <v>0</v>
      </c>
      <c r="BK2712" s="14">
        <v>0</v>
      </c>
    </row>
    <row r="2713" spans="1:63" ht="22.5" x14ac:dyDescent="0.25">
      <c r="A2713" s="4" t="s">
        <v>854</v>
      </c>
      <c r="B2713" s="4" t="s">
        <v>1</v>
      </c>
      <c r="C2713" s="4" t="s">
        <v>14</v>
      </c>
      <c r="D2713" s="107" t="s">
        <v>856</v>
      </c>
      <c r="E2713" s="117">
        <v>6132</v>
      </c>
      <c r="F2713" s="107" t="s">
        <v>862</v>
      </c>
      <c r="G2713" s="103" t="s">
        <v>1646</v>
      </c>
      <c r="H2713" s="13" t="s">
        <v>863</v>
      </c>
      <c r="I2713" s="14">
        <v>100</v>
      </c>
      <c r="J2713" s="14">
        <v>0</v>
      </c>
      <c r="K2713" s="14"/>
      <c r="L2713" s="14"/>
      <c r="M2713" s="14"/>
      <c r="N2713" s="14"/>
      <c r="O2713" s="14"/>
      <c r="P2713" s="14">
        <f t="shared" si="4165"/>
        <v>0</v>
      </c>
      <c r="Q2713" s="14"/>
      <c r="R2713" s="14"/>
      <c r="S2713" s="14"/>
      <c r="T2713" s="14"/>
      <c r="U2713" s="14"/>
      <c r="V2713" s="14"/>
      <c r="W2713" s="14"/>
      <c r="X2713" s="14"/>
      <c r="Y2713" s="14"/>
      <c r="Z2713" s="14">
        <v>0</v>
      </c>
      <c r="AA2713" s="14">
        <v>0</v>
      </c>
      <c r="AB2713" s="14">
        <v>0</v>
      </c>
      <c r="AC2713" s="14"/>
      <c r="AD2713" s="14"/>
      <c r="AE2713" s="14"/>
      <c r="AF2713" s="14"/>
      <c r="AG2713" s="14"/>
      <c r="AH2713" s="14">
        <f t="shared" si="4166"/>
        <v>0</v>
      </c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>
        <v>0</v>
      </c>
      <c r="AS2713" s="14">
        <v>0</v>
      </c>
      <c r="AT2713" s="14">
        <v>0</v>
      </c>
      <c r="AU2713" s="14"/>
      <c r="AV2713" s="14"/>
      <c r="AW2713" s="14"/>
      <c r="AX2713" s="14"/>
      <c r="AY2713" s="14"/>
      <c r="AZ2713" s="14">
        <f t="shared" si="4167"/>
        <v>0</v>
      </c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>
        <v>0</v>
      </c>
      <c r="BK2713" s="14">
        <v>0</v>
      </c>
    </row>
    <row r="2714" spans="1:63" ht="22.5" x14ac:dyDescent="0.25">
      <c r="A2714" s="1" t="s">
        <v>854</v>
      </c>
      <c r="B2714" s="1" t="s">
        <v>1</v>
      </c>
      <c r="C2714" s="1" t="s">
        <v>14</v>
      </c>
      <c r="D2714" s="110" t="s">
        <v>856</v>
      </c>
      <c r="E2714" s="110" t="s">
        <v>76</v>
      </c>
      <c r="F2714" s="107" t="s">
        <v>0</v>
      </c>
      <c r="G2714" s="13" t="s">
        <v>0</v>
      </c>
      <c r="H2714" s="2" t="s">
        <v>77</v>
      </c>
      <c r="I2714" s="12">
        <f>SUM(I2715:I2716)</f>
        <v>48100</v>
      </c>
      <c r="J2714" s="12">
        <f t="shared" ref="J2714:Y2714" si="4231">SUM(J2715:J2716)</f>
        <v>0</v>
      </c>
      <c r="K2714" s="12">
        <f t="shared" si="4231"/>
        <v>0</v>
      </c>
      <c r="L2714" s="12">
        <f t="shared" si="4231"/>
        <v>0</v>
      </c>
      <c r="M2714" s="12">
        <f t="shared" si="4231"/>
        <v>0</v>
      </c>
      <c r="N2714" s="12">
        <f t="shared" si="4231"/>
        <v>0</v>
      </c>
      <c r="O2714" s="12">
        <f t="shared" si="4231"/>
        <v>0</v>
      </c>
      <c r="P2714" s="12">
        <f t="shared" si="4231"/>
        <v>0</v>
      </c>
      <c r="Q2714" s="12">
        <f t="shared" si="4231"/>
        <v>0</v>
      </c>
      <c r="R2714" s="12">
        <f t="shared" si="4231"/>
        <v>0</v>
      </c>
      <c r="S2714" s="12">
        <f t="shared" si="4231"/>
        <v>0</v>
      </c>
      <c r="T2714" s="12">
        <f t="shared" si="4231"/>
        <v>0</v>
      </c>
      <c r="U2714" s="12">
        <f t="shared" si="4231"/>
        <v>0</v>
      </c>
      <c r="V2714" s="12">
        <f t="shared" si="4231"/>
        <v>0</v>
      </c>
      <c r="W2714" s="12">
        <f t="shared" si="4231"/>
        <v>0</v>
      </c>
      <c r="X2714" s="12">
        <f t="shared" si="4231"/>
        <v>0</v>
      </c>
      <c r="Y2714" s="12">
        <f t="shared" si="4231"/>
        <v>0</v>
      </c>
      <c r="Z2714" s="12">
        <v>0</v>
      </c>
      <c r="AA2714" s="12">
        <v>0</v>
      </c>
      <c r="AB2714" s="12">
        <f t="shared" ref="AB2714:AQ2714" si="4232">SUM(AB2715:AB2716)</f>
        <v>0</v>
      </c>
      <c r="AC2714" s="12">
        <f t="shared" si="4232"/>
        <v>0</v>
      </c>
      <c r="AD2714" s="12">
        <f t="shared" si="4232"/>
        <v>0</v>
      </c>
      <c r="AE2714" s="12">
        <f t="shared" si="4232"/>
        <v>0</v>
      </c>
      <c r="AF2714" s="12">
        <f t="shared" si="4232"/>
        <v>0</v>
      </c>
      <c r="AG2714" s="12">
        <f t="shared" si="4232"/>
        <v>0</v>
      </c>
      <c r="AH2714" s="12">
        <f t="shared" si="4232"/>
        <v>0</v>
      </c>
      <c r="AI2714" s="12">
        <f t="shared" si="4232"/>
        <v>0</v>
      </c>
      <c r="AJ2714" s="12">
        <f t="shared" si="4232"/>
        <v>0</v>
      </c>
      <c r="AK2714" s="12">
        <f t="shared" si="4232"/>
        <v>0</v>
      </c>
      <c r="AL2714" s="12">
        <f t="shared" si="4232"/>
        <v>0</v>
      </c>
      <c r="AM2714" s="12">
        <f t="shared" si="4232"/>
        <v>0</v>
      </c>
      <c r="AN2714" s="12">
        <f t="shared" si="4232"/>
        <v>0</v>
      </c>
      <c r="AO2714" s="12">
        <f t="shared" si="4232"/>
        <v>0</v>
      </c>
      <c r="AP2714" s="12">
        <f t="shared" si="4232"/>
        <v>0</v>
      </c>
      <c r="AQ2714" s="12">
        <f t="shared" si="4232"/>
        <v>0</v>
      </c>
      <c r="AR2714" s="12">
        <v>0</v>
      </c>
      <c r="AS2714" s="12">
        <v>0</v>
      </c>
      <c r="AT2714" s="12">
        <f t="shared" ref="AT2714:BI2714" si="4233">SUM(AT2715:AT2716)</f>
        <v>0</v>
      </c>
      <c r="AU2714" s="12">
        <f t="shared" si="4233"/>
        <v>0</v>
      </c>
      <c r="AV2714" s="12">
        <f t="shared" si="4233"/>
        <v>0</v>
      </c>
      <c r="AW2714" s="12">
        <f t="shared" si="4233"/>
        <v>0</v>
      </c>
      <c r="AX2714" s="12">
        <f t="shared" si="4233"/>
        <v>0</v>
      </c>
      <c r="AY2714" s="12">
        <f t="shared" si="4233"/>
        <v>0</v>
      </c>
      <c r="AZ2714" s="12">
        <f t="shared" si="4233"/>
        <v>0</v>
      </c>
      <c r="BA2714" s="12">
        <f t="shared" si="4233"/>
        <v>0</v>
      </c>
      <c r="BB2714" s="12">
        <f t="shared" si="4233"/>
        <v>0</v>
      </c>
      <c r="BC2714" s="12">
        <f t="shared" si="4233"/>
        <v>0</v>
      </c>
      <c r="BD2714" s="12">
        <f t="shared" si="4233"/>
        <v>0</v>
      </c>
      <c r="BE2714" s="12">
        <f t="shared" si="4233"/>
        <v>0</v>
      </c>
      <c r="BF2714" s="12">
        <f t="shared" si="4233"/>
        <v>0</v>
      </c>
      <c r="BG2714" s="12">
        <f t="shared" si="4233"/>
        <v>0</v>
      </c>
      <c r="BH2714" s="12">
        <f t="shared" si="4233"/>
        <v>0</v>
      </c>
      <c r="BI2714" s="12">
        <f t="shared" si="4233"/>
        <v>0</v>
      </c>
      <c r="BJ2714" s="12">
        <v>0</v>
      </c>
      <c r="BK2714" s="12">
        <v>0</v>
      </c>
    </row>
    <row r="2715" spans="1:63" x14ac:dyDescent="0.25">
      <c r="A2715" s="4" t="s">
        <v>854</v>
      </c>
      <c r="B2715" s="4" t="s">
        <v>1</v>
      </c>
      <c r="C2715" s="4" t="s">
        <v>14</v>
      </c>
      <c r="D2715" s="107" t="s">
        <v>856</v>
      </c>
      <c r="E2715" s="117">
        <v>6133</v>
      </c>
      <c r="F2715" s="107"/>
      <c r="G2715" s="103" t="s">
        <v>1646</v>
      </c>
      <c r="H2715" s="13" t="s">
        <v>77</v>
      </c>
      <c r="I2715" s="14">
        <v>48000</v>
      </c>
      <c r="J2715" s="14">
        <v>0</v>
      </c>
      <c r="K2715" s="14"/>
      <c r="L2715" s="14"/>
      <c r="M2715" s="14"/>
      <c r="N2715" s="14"/>
      <c r="O2715" s="14"/>
      <c r="P2715" s="14">
        <f t="shared" si="4165"/>
        <v>0</v>
      </c>
      <c r="Q2715" s="14"/>
      <c r="R2715" s="14"/>
      <c r="S2715" s="14"/>
      <c r="T2715" s="14"/>
      <c r="U2715" s="14"/>
      <c r="V2715" s="14"/>
      <c r="W2715" s="14"/>
      <c r="X2715" s="14"/>
      <c r="Y2715" s="14"/>
      <c r="Z2715" s="14">
        <v>0</v>
      </c>
      <c r="AA2715" s="14">
        <v>0</v>
      </c>
      <c r="AB2715" s="14">
        <v>0</v>
      </c>
      <c r="AC2715" s="14"/>
      <c r="AD2715" s="14"/>
      <c r="AE2715" s="14"/>
      <c r="AF2715" s="14"/>
      <c r="AG2715" s="14"/>
      <c r="AH2715" s="14">
        <f t="shared" si="4166"/>
        <v>0</v>
      </c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>
        <v>0</v>
      </c>
      <c r="AS2715" s="14">
        <v>0</v>
      </c>
      <c r="AT2715" s="14">
        <v>0</v>
      </c>
      <c r="AU2715" s="14"/>
      <c r="AV2715" s="14"/>
      <c r="AW2715" s="14"/>
      <c r="AX2715" s="14"/>
      <c r="AY2715" s="14"/>
      <c r="AZ2715" s="14">
        <f t="shared" si="4167"/>
        <v>0</v>
      </c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>
        <v>0</v>
      </c>
      <c r="BK2715" s="14">
        <v>0</v>
      </c>
    </row>
    <row r="2716" spans="1:63" ht="22.5" x14ac:dyDescent="0.25">
      <c r="A2716" s="4" t="s">
        <v>854</v>
      </c>
      <c r="B2716" s="4" t="s">
        <v>1</v>
      </c>
      <c r="C2716" s="4" t="s">
        <v>14</v>
      </c>
      <c r="D2716" s="107" t="s">
        <v>856</v>
      </c>
      <c r="E2716" s="117">
        <v>6133</v>
      </c>
      <c r="F2716" s="107" t="s">
        <v>864</v>
      </c>
      <c r="G2716" s="103" t="s">
        <v>1646</v>
      </c>
      <c r="H2716" s="13" t="s">
        <v>865</v>
      </c>
      <c r="I2716" s="14">
        <v>100</v>
      </c>
      <c r="J2716" s="14">
        <v>0</v>
      </c>
      <c r="K2716" s="14"/>
      <c r="L2716" s="14"/>
      <c r="M2716" s="14"/>
      <c r="N2716" s="14"/>
      <c r="O2716" s="14"/>
      <c r="P2716" s="14">
        <f t="shared" si="4165"/>
        <v>0</v>
      </c>
      <c r="Q2716" s="14"/>
      <c r="R2716" s="14"/>
      <c r="S2716" s="14"/>
      <c r="T2716" s="14"/>
      <c r="U2716" s="14"/>
      <c r="V2716" s="14"/>
      <c r="W2716" s="14"/>
      <c r="X2716" s="14"/>
      <c r="Y2716" s="14"/>
      <c r="Z2716" s="14">
        <v>0</v>
      </c>
      <c r="AA2716" s="14">
        <v>0</v>
      </c>
      <c r="AB2716" s="14">
        <v>0</v>
      </c>
      <c r="AC2716" s="14"/>
      <c r="AD2716" s="14"/>
      <c r="AE2716" s="14"/>
      <c r="AF2716" s="14"/>
      <c r="AG2716" s="14"/>
      <c r="AH2716" s="14">
        <f t="shared" si="4166"/>
        <v>0</v>
      </c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>
        <v>0</v>
      </c>
      <c r="AS2716" s="14">
        <v>0</v>
      </c>
      <c r="AT2716" s="14">
        <v>0</v>
      </c>
      <c r="AU2716" s="14"/>
      <c r="AV2716" s="14"/>
      <c r="AW2716" s="14"/>
      <c r="AX2716" s="14"/>
      <c r="AY2716" s="14"/>
      <c r="AZ2716" s="14">
        <f t="shared" si="4167"/>
        <v>0</v>
      </c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>
        <v>0</v>
      </c>
      <c r="BK2716" s="14">
        <v>0</v>
      </c>
    </row>
    <row r="2717" spans="1:63" x14ac:dyDescent="0.25">
      <c r="A2717" s="4" t="s">
        <v>854</v>
      </c>
      <c r="B2717" s="4" t="s">
        <v>1</v>
      </c>
      <c r="C2717" s="4" t="s">
        <v>14</v>
      </c>
      <c r="D2717" s="107" t="s">
        <v>856</v>
      </c>
      <c r="E2717" s="117">
        <v>6134</v>
      </c>
      <c r="F2717" s="107"/>
      <c r="G2717" s="103" t="s">
        <v>1646</v>
      </c>
      <c r="H2717" s="13" t="s">
        <v>80</v>
      </c>
      <c r="I2717" s="14">
        <v>31000</v>
      </c>
      <c r="J2717" s="14">
        <v>0</v>
      </c>
      <c r="K2717" s="14"/>
      <c r="L2717" s="14"/>
      <c r="M2717" s="14"/>
      <c r="N2717" s="14"/>
      <c r="O2717" s="14"/>
      <c r="P2717" s="14">
        <f t="shared" si="4165"/>
        <v>0</v>
      </c>
      <c r="Q2717" s="14"/>
      <c r="R2717" s="14"/>
      <c r="S2717" s="14"/>
      <c r="T2717" s="14"/>
      <c r="U2717" s="14"/>
      <c r="V2717" s="14"/>
      <c r="W2717" s="14"/>
      <c r="X2717" s="14"/>
      <c r="Y2717" s="14"/>
      <c r="Z2717" s="14">
        <v>0</v>
      </c>
      <c r="AA2717" s="14">
        <v>0</v>
      </c>
      <c r="AB2717" s="14">
        <v>0</v>
      </c>
      <c r="AC2717" s="14"/>
      <c r="AD2717" s="14"/>
      <c r="AE2717" s="14"/>
      <c r="AF2717" s="14"/>
      <c r="AG2717" s="14"/>
      <c r="AH2717" s="14">
        <f t="shared" si="4166"/>
        <v>0</v>
      </c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>
        <v>0</v>
      </c>
      <c r="AS2717" s="14">
        <v>0</v>
      </c>
      <c r="AT2717" s="14">
        <v>0</v>
      </c>
      <c r="AU2717" s="14"/>
      <c r="AV2717" s="14"/>
      <c r="AW2717" s="14"/>
      <c r="AX2717" s="14"/>
      <c r="AY2717" s="14"/>
      <c r="AZ2717" s="14">
        <f t="shared" si="4167"/>
        <v>0</v>
      </c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>
        <v>0</v>
      </c>
      <c r="BK2717" s="14">
        <v>0</v>
      </c>
    </row>
    <row r="2718" spans="1:63" x14ac:dyDescent="0.25">
      <c r="A2718" s="4" t="s">
        <v>854</v>
      </c>
      <c r="B2718" s="4" t="s">
        <v>1</v>
      </c>
      <c r="C2718" s="4" t="s">
        <v>14</v>
      </c>
      <c r="D2718" s="107" t="s">
        <v>856</v>
      </c>
      <c r="E2718" s="117">
        <v>6135</v>
      </c>
      <c r="F2718" s="107"/>
      <c r="G2718" s="103" t="s">
        <v>1646</v>
      </c>
      <c r="H2718" s="13" t="s">
        <v>83</v>
      </c>
      <c r="I2718" s="14">
        <v>46000</v>
      </c>
      <c r="J2718" s="14">
        <v>0</v>
      </c>
      <c r="K2718" s="14"/>
      <c r="L2718" s="14"/>
      <c r="M2718" s="14"/>
      <c r="N2718" s="14"/>
      <c r="O2718" s="14"/>
      <c r="P2718" s="14">
        <f t="shared" si="4165"/>
        <v>0</v>
      </c>
      <c r="Q2718" s="14"/>
      <c r="R2718" s="14"/>
      <c r="S2718" s="14"/>
      <c r="T2718" s="14"/>
      <c r="U2718" s="14"/>
      <c r="V2718" s="14"/>
      <c r="W2718" s="14"/>
      <c r="X2718" s="14"/>
      <c r="Y2718" s="14"/>
      <c r="Z2718" s="14">
        <v>0</v>
      </c>
      <c r="AA2718" s="14">
        <v>0</v>
      </c>
      <c r="AB2718" s="14">
        <v>0</v>
      </c>
      <c r="AC2718" s="14"/>
      <c r="AD2718" s="14"/>
      <c r="AE2718" s="14"/>
      <c r="AF2718" s="14"/>
      <c r="AG2718" s="14"/>
      <c r="AH2718" s="14">
        <f t="shared" si="4166"/>
        <v>0</v>
      </c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>
        <v>0</v>
      </c>
      <c r="AS2718" s="14">
        <v>0</v>
      </c>
      <c r="AT2718" s="14">
        <v>0</v>
      </c>
      <c r="AU2718" s="14"/>
      <c r="AV2718" s="14"/>
      <c r="AW2718" s="14"/>
      <c r="AX2718" s="14"/>
      <c r="AY2718" s="14"/>
      <c r="AZ2718" s="14">
        <f t="shared" si="4167"/>
        <v>0</v>
      </c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>
        <v>0</v>
      </c>
      <c r="BK2718" s="14">
        <v>0</v>
      </c>
    </row>
    <row r="2719" spans="1:63" ht="22.5" x14ac:dyDescent="0.25">
      <c r="A2719" s="4" t="s">
        <v>854</v>
      </c>
      <c r="B2719" s="4" t="s">
        <v>1</v>
      </c>
      <c r="C2719" s="4" t="s">
        <v>14</v>
      </c>
      <c r="D2719" s="107" t="s">
        <v>856</v>
      </c>
      <c r="E2719" s="117">
        <v>6136</v>
      </c>
      <c r="F2719" s="107"/>
      <c r="G2719" s="103" t="s">
        <v>1646</v>
      </c>
      <c r="H2719" s="13" t="s">
        <v>86</v>
      </c>
      <c r="I2719" s="14">
        <v>25000</v>
      </c>
      <c r="J2719" s="14">
        <v>0</v>
      </c>
      <c r="K2719" s="14"/>
      <c r="L2719" s="14"/>
      <c r="M2719" s="14"/>
      <c r="N2719" s="14"/>
      <c r="O2719" s="14"/>
      <c r="P2719" s="14">
        <f t="shared" si="4165"/>
        <v>0</v>
      </c>
      <c r="Q2719" s="14"/>
      <c r="R2719" s="14"/>
      <c r="S2719" s="14"/>
      <c r="T2719" s="14"/>
      <c r="U2719" s="14"/>
      <c r="V2719" s="14"/>
      <c r="W2719" s="14"/>
      <c r="X2719" s="14"/>
      <c r="Y2719" s="14"/>
      <c r="Z2719" s="14">
        <v>0</v>
      </c>
      <c r="AA2719" s="14">
        <v>0</v>
      </c>
      <c r="AB2719" s="14">
        <v>0</v>
      </c>
      <c r="AC2719" s="14"/>
      <c r="AD2719" s="14"/>
      <c r="AE2719" s="14"/>
      <c r="AF2719" s="14"/>
      <c r="AG2719" s="14"/>
      <c r="AH2719" s="14">
        <f t="shared" si="4166"/>
        <v>0</v>
      </c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>
        <v>0</v>
      </c>
      <c r="AS2719" s="14">
        <v>0</v>
      </c>
      <c r="AT2719" s="14">
        <v>0</v>
      </c>
      <c r="AU2719" s="14"/>
      <c r="AV2719" s="14"/>
      <c r="AW2719" s="14"/>
      <c r="AX2719" s="14"/>
      <c r="AY2719" s="14"/>
      <c r="AZ2719" s="14">
        <f t="shared" si="4167"/>
        <v>0</v>
      </c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>
        <v>0</v>
      </c>
      <c r="BK2719" s="14">
        <v>0</v>
      </c>
    </row>
    <row r="2720" spans="1:63" x14ac:dyDescent="0.25">
      <c r="A2720" s="1" t="s">
        <v>854</v>
      </c>
      <c r="B2720" s="1" t="s">
        <v>1</v>
      </c>
      <c r="C2720" s="1" t="s">
        <v>14</v>
      </c>
      <c r="D2720" s="110" t="s">
        <v>856</v>
      </c>
      <c r="E2720" s="110" t="s">
        <v>88</v>
      </c>
      <c r="F2720" s="107" t="s">
        <v>0</v>
      </c>
      <c r="G2720" s="13" t="s">
        <v>0</v>
      </c>
      <c r="H2720" s="2" t="s">
        <v>89</v>
      </c>
      <c r="I2720" s="12">
        <f>SUM(I2721:I2722)</f>
        <v>90100</v>
      </c>
      <c r="J2720" s="12">
        <f t="shared" ref="J2720:Y2720" si="4234">SUM(J2721:J2722)</f>
        <v>0</v>
      </c>
      <c r="K2720" s="12">
        <f t="shared" si="4234"/>
        <v>0</v>
      </c>
      <c r="L2720" s="12">
        <f t="shared" si="4234"/>
        <v>0</v>
      </c>
      <c r="M2720" s="12">
        <f t="shared" si="4234"/>
        <v>0</v>
      </c>
      <c r="N2720" s="12">
        <f t="shared" si="4234"/>
        <v>0</v>
      </c>
      <c r="O2720" s="12">
        <f t="shared" si="4234"/>
        <v>0</v>
      </c>
      <c r="P2720" s="12">
        <f t="shared" si="4234"/>
        <v>0</v>
      </c>
      <c r="Q2720" s="12">
        <f t="shared" si="4234"/>
        <v>0</v>
      </c>
      <c r="R2720" s="12">
        <f t="shared" si="4234"/>
        <v>0</v>
      </c>
      <c r="S2720" s="12">
        <f t="shared" si="4234"/>
        <v>0</v>
      </c>
      <c r="T2720" s="12">
        <f t="shared" si="4234"/>
        <v>0</v>
      </c>
      <c r="U2720" s="12">
        <f t="shared" si="4234"/>
        <v>0</v>
      </c>
      <c r="V2720" s="12">
        <f t="shared" si="4234"/>
        <v>0</v>
      </c>
      <c r="W2720" s="12">
        <f t="shared" si="4234"/>
        <v>0</v>
      </c>
      <c r="X2720" s="12">
        <f t="shared" si="4234"/>
        <v>0</v>
      </c>
      <c r="Y2720" s="12">
        <f t="shared" si="4234"/>
        <v>0</v>
      </c>
      <c r="Z2720" s="12">
        <v>0</v>
      </c>
      <c r="AA2720" s="12">
        <v>0</v>
      </c>
      <c r="AB2720" s="12">
        <f t="shared" ref="AB2720:AQ2720" si="4235">SUM(AB2721:AB2722)</f>
        <v>0</v>
      </c>
      <c r="AC2720" s="12">
        <f t="shared" si="4235"/>
        <v>0</v>
      </c>
      <c r="AD2720" s="12">
        <f t="shared" si="4235"/>
        <v>0</v>
      </c>
      <c r="AE2720" s="12">
        <f t="shared" si="4235"/>
        <v>0</v>
      </c>
      <c r="AF2720" s="12">
        <f t="shared" si="4235"/>
        <v>0</v>
      </c>
      <c r="AG2720" s="12">
        <f t="shared" si="4235"/>
        <v>0</v>
      </c>
      <c r="AH2720" s="12">
        <f t="shared" si="4235"/>
        <v>0</v>
      </c>
      <c r="AI2720" s="12">
        <f t="shared" si="4235"/>
        <v>0</v>
      </c>
      <c r="AJ2720" s="12">
        <f t="shared" si="4235"/>
        <v>0</v>
      </c>
      <c r="AK2720" s="12">
        <f t="shared" si="4235"/>
        <v>0</v>
      </c>
      <c r="AL2720" s="12">
        <f t="shared" si="4235"/>
        <v>0</v>
      </c>
      <c r="AM2720" s="12">
        <f t="shared" si="4235"/>
        <v>0</v>
      </c>
      <c r="AN2720" s="12">
        <f t="shared" si="4235"/>
        <v>0</v>
      </c>
      <c r="AO2720" s="12">
        <f t="shared" si="4235"/>
        <v>0</v>
      </c>
      <c r="AP2720" s="12">
        <f t="shared" si="4235"/>
        <v>0</v>
      </c>
      <c r="AQ2720" s="12">
        <f t="shared" si="4235"/>
        <v>0</v>
      </c>
      <c r="AR2720" s="12">
        <v>0</v>
      </c>
      <c r="AS2720" s="12">
        <v>0</v>
      </c>
      <c r="AT2720" s="12">
        <f t="shared" ref="AT2720:BI2720" si="4236">SUM(AT2721:AT2722)</f>
        <v>0</v>
      </c>
      <c r="AU2720" s="12">
        <f t="shared" si="4236"/>
        <v>0</v>
      </c>
      <c r="AV2720" s="12">
        <f t="shared" si="4236"/>
        <v>0</v>
      </c>
      <c r="AW2720" s="12">
        <f t="shared" si="4236"/>
        <v>0</v>
      </c>
      <c r="AX2720" s="12">
        <f t="shared" si="4236"/>
        <v>0</v>
      </c>
      <c r="AY2720" s="12">
        <f t="shared" si="4236"/>
        <v>0</v>
      </c>
      <c r="AZ2720" s="12">
        <f t="shared" si="4236"/>
        <v>0</v>
      </c>
      <c r="BA2720" s="12">
        <f t="shared" si="4236"/>
        <v>0</v>
      </c>
      <c r="BB2720" s="12">
        <f t="shared" si="4236"/>
        <v>0</v>
      </c>
      <c r="BC2720" s="12">
        <f t="shared" si="4236"/>
        <v>0</v>
      </c>
      <c r="BD2720" s="12">
        <f t="shared" si="4236"/>
        <v>0</v>
      </c>
      <c r="BE2720" s="12">
        <f t="shared" si="4236"/>
        <v>0</v>
      </c>
      <c r="BF2720" s="12">
        <f t="shared" si="4236"/>
        <v>0</v>
      </c>
      <c r="BG2720" s="12">
        <f t="shared" si="4236"/>
        <v>0</v>
      </c>
      <c r="BH2720" s="12">
        <f t="shared" si="4236"/>
        <v>0</v>
      </c>
      <c r="BI2720" s="12">
        <f t="shared" si="4236"/>
        <v>0</v>
      </c>
      <c r="BJ2720" s="12">
        <v>0</v>
      </c>
      <c r="BK2720" s="12">
        <v>0</v>
      </c>
    </row>
    <row r="2721" spans="1:63" x14ac:dyDescent="0.25">
      <c r="A2721" s="4" t="s">
        <v>854</v>
      </c>
      <c r="B2721" s="4" t="s">
        <v>1</v>
      </c>
      <c r="C2721" s="4" t="s">
        <v>14</v>
      </c>
      <c r="D2721" s="107" t="s">
        <v>856</v>
      </c>
      <c r="E2721" s="117">
        <v>6137</v>
      </c>
      <c r="F2721" s="107"/>
      <c r="G2721" s="103" t="s">
        <v>1646</v>
      </c>
      <c r="H2721" s="13" t="s">
        <v>89</v>
      </c>
      <c r="I2721" s="14">
        <v>90000</v>
      </c>
      <c r="J2721" s="14">
        <v>0</v>
      </c>
      <c r="K2721" s="14"/>
      <c r="L2721" s="14"/>
      <c r="M2721" s="14"/>
      <c r="N2721" s="14"/>
      <c r="O2721" s="14"/>
      <c r="P2721" s="14">
        <f t="shared" si="4165"/>
        <v>0</v>
      </c>
      <c r="Q2721" s="14"/>
      <c r="R2721" s="14"/>
      <c r="S2721" s="14"/>
      <c r="T2721" s="14"/>
      <c r="U2721" s="14"/>
      <c r="V2721" s="14"/>
      <c r="W2721" s="14"/>
      <c r="X2721" s="14"/>
      <c r="Y2721" s="14"/>
      <c r="Z2721" s="14">
        <v>0</v>
      </c>
      <c r="AA2721" s="14">
        <v>0</v>
      </c>
      <c r="AB2721" s="14">
        <v>0</v>
      </c>
      <c r="AC2721" s="14"/>
      <c r="AD2721" s="14"/>
      <c r="AE2721" s="14"/>
      <c r="AF2721" s="14"/>
      <c r="AG2721" s="14"/>
      <c r="AH2721" s="14">
        <f t="shared" si="4166"/>
        <v>0</v>
      </c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>
        <v>0</v>
      </c>
      <c r="AS2721" s="14">
        <v>0</v>
      </c>
      <c r="AT2721" s="14">
        <v>0</v>
      </c>
      <c r="AU2721" s="14"/>
      <c r="AV2721" s="14"/>
      <c r="AW2721" s="14"/>
      <c r="AX2721" s="14"/>
      <c r="AY2721" s="14"/>
      <c r="AZ2721" s="14">
        <f t="shared" si="4167"/>
        <v>0</v>
      </c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>
        <v>0</v>
      </c>
      <c r="BK2721" s="14">
        <v>0</v>
      </c>
    </row>
    <row r="2722" spans="1:63" ht="22.5" x14ac:dyDescent="0.25">
      <c r="A2722" s="4" t="s">
        <v>854</v>
      </c>
      <c r="B2722" s="4" t="s">
        <v>1</v>
      </c>
      <c r="C2722" s="4" t="s">
        <v>14</v>
      </c>
      <c r="D2722" s="107" t="s">
        <v>856</v>
      </c>
      <c r="E2722" s="117">
        <v>6137</v>
      </c>
      <c r="F2722" s="107" t="s">
        <v>866</v>
      </c>
      <c r="G2722" s="103" t="s">
        <v>1646</v>
      </c>
      <c r="H2722" s="13" t="s">
        <v>867</v>
      </c>
      <c r="I2722" s="14">
        <v>100</v>
      </c>
      <c r="J2722" s="14">
        <v>0</v>
      </c>
      <c r="K2722" s="14"/>
      <c r="L2722" s="14"/>
      <c r="M2722" s="14"/>
      <c r="N2722" s="14"/>
      <c r="O2722" s="14"/>
      <c r="P2722" s="14">
        <f t="shared" si="4165"/>
        <v>0</v>
      </c>
      <c r="Q2722" s="14"/>
      <c r="R2722" s="14"/>
      <c r="S2722" s="14"/>
      <c r="T2722" s="14"/>
      <c r="U2722" s="14"/>
      <c r="V2722" s="14"/>
      <c r="W2722" s="14"/>
      <c r="X2722" s="14"/>
      <c r="Y2722" s="14"/>
      <c r="Z2722" s="14">
        <v>0</v>
      </c>
      <c r="AA2722" s="14">
        <v>0</v>
      </c>
      <c r="AB2722" s="14">
        <v>0</v>
      </c>
      <c r="AC2722" s="14"/>
      <c r="AD2722" s="14"/>
      <c r="AE2722" s="14"/>
      <c r="AF2722" s="14"/>
      <c r="AG2722" s="14"/>
      <c r="AH2722" s="14">
        <f t="shared" si="4166"/>
        <v>0</v>
      </c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>
        <v>0</v>
      </c>
      <c r="AS2722" s="14">
        <v>0</v>
      </c>
      <c r="AT2722" s="14">
        <v>0</v>
      </c>
      <c r="AU2722" s="14"/>
      <c r="AV2722" s="14"/>
      <c r="AW2722" s="14"/>
      <c r="AX2722" s="14"/>
      <c r="AY2722" s="14"/>
      <c r="AZ2722" s="14">
        <f t="shared" si="4167"/>
        <v>0</v>
      </c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>
        <v>0</v>
      </c>
      <c r="BK2722" s="14">
        <v>0</v>
      </c>
    </row>
    <row r="2723" spans="1:63" ht="22.5" x14ac:dyDescent="0.25">
      <c r="A2723" s="1" t="s">
        <v>854</v>
      </c>
      <c r="B2723" s="1" t="s">
        <v>1</v>
      </c>
      <c r="C2723" s="1" t="s">
        <v>14</v>
      </c>
      <c r="D2723" s="110" t="s">
        <v>856</v>
      </c>
      <c r="E2723" s="110" t="s">
        <v>91</v>
      </c>
      <c r="F2723" s="107" t="s">
        <v>0</v>
      </c>
      <c r="G2723" s="13" t="s">
        <v>0</v>
      </c>
      <c r="H2723" s="2" t="s">
        <v>92</v>
      </c>
      <c r="I2723" s="12">
        <f>SUM(I2724:I2728)</f>
        <v>15400</v>
      </c>
      <c r="J2723" s="12">
        <f t="shared" ref="J2723:Y2723" si="4237">SUM(J2724:J2728)</f>
        <v>0</v>
      </c>
      <c r="K2723" s="12">
        <f t="shared" si="4237"/>
        <v>0</v>
      </c>
      <c r="L2723" s="12">
        <f t="shared" si="4237"/>
        <v>0</v>
      </c>
      <c r="M2723" s="12">
        <f t="shared" si="4237"/>
        <v>0</v>
      </c>
      <c r="N2723" s="12">
        <f t="shared" si="4237"/>
        <v>0</v>
      </c>
      <c r="O2723" s="12">
        <f t="shared" si="4237"/>
        <v>0</v>
      </c>
      <c r="P2723" s="12">
        <f t="shared" si="4237"/>
        <v>0</v>
      </c>
      <c r="Q2723" s="12">
        <f t="shared" si="4237"/>
        <v>0</v>
      </c>
      <c r="R2723" s="12">
        <f t="shared" si="4237"/>
        <v>0</v>
      </c>
      <c r="S2723" s="12">
        <f t="shared" si="4237"/>
        <v>0</v>
      </c>
      <c r="T2723" s="12">
        <f t="shared" si="4237"/>
        <v>0</v>
      </c>
      <c r="U2723" s="12">
        <f t="shared" si="4237"/>
        <v>0</v>
      </c>
      <c r="V2723" s="12">
        <f t="shared" si="4237"/>
        <v>0</v>
      </c>
      <c r="W2723" s="12">
        <f t="shared" si="4237"/>
        <v>0</v>
      </c>
      <c r="X2723" s="12">
        <f t="shared" si="4237"/>
        <v>0</v>
      </c>
      <c r="Y2723" s="12">
        <f t="shared" si="4237"/>
        <v>0</v>
      </c>
      <c r="Z2723" s="12">
        <v>0</v>
      </c>
      <c r="AA2723" s="12">
        <v>0</v>
      </c>
      <c r="AB2723" s="12">
        <f t="shared" ref="AB2723:AQ2723" si="4238">SUM(AB2724:AB2728)</f>
        <v>0</v>
      </c>
      <c r="AC2723" s="12">
        <f t="shared" si="4238"/>
        <v>0</v>
      </c>
      <c r="AD2723" s="12">
        <f t="shared" si="4238"/>
        <v>0</v>
      </c>
      <c r="AE2723" s="12">
        <f t="shared" si="4238"/>
        <v>0</v>
      </c>
      <c r="AF2723" s="12">
        <f t="shared" si="4238"/>
        <v>0</v>
      </c>
      <c r="AG2723" s="12">
        <f t="shared" si="4238"/>
        <v>0</v>
      </c>
      <c r="AH2723" s="12">
        <f t="shared" si="4238"/>
        <v>0</v>
      </c>
      <c r="AI2723" s="12">
        <f t="shared" si="4238"/>
        <v>0</v>
      </c>
      <c r="AJ2723" s="12">
        <f t="shared" si="4238"/>
        <v>0</v>
      </c>
      <c r="AK2723" s="12">
        <f t="shared" si="4238"/>
        <v>0</v>
      </c>
      <c r="AL2723" s="12">
        <f t="shared" si="4238"/>
        <v>0</v>
      </c>
      <c r="AM2723" s="12">
        <f t="shared" si="4238"/>
        <v>0</v>
      </c>
      <c r="AN2723" s="12">
        <f t="shared" si="4238"/>
        <v>0</v>
      </c>
      <c r="AO2723" s="12">
        <f t="shared" si="4238"/>
        <v>0</v>
      </c>
      <c r="AP2723" s="12">
        <f t="shared" si="4238"/>
        <v>0</v>
      </c>
      <c r="AQ2723" s="12">
        <f t="shared" si="4238"/>
        <v>0</v>
      </c>
      <c r="AR2723" s="12">
        <v>0</v>
      </c>
      <c r="AS2723" s="12">
        <v>0</v>
      </c>
      <c r="AT2723" s="12">
        <f t="shared" ref="AT2723:BI2723" si="4239">SUM(AT2724:AT2728)</f>
        <v>100</v>
      </c>
      <c r="AU2723" s="12">
        <f t="shared" si="4239"/>
        <v>0</v>
      </c>
      <c r="AV2723" s="12">
        <f t="shared" si="4239"/>
        <v>0</v>
      </c>
      <c r="AW2723" s="12">
        <f t="shared" si="4239"/>
        <v>0</v>
      </c>
      <c r="AX2723" s="12">
        <f t="shared" si="4239"/>
        <v>0</v>
      </c>
      <c r="AY2723" s="12">
        <f t="shared" si="4239"/>
        <v>0</v>
      </c>
      <c r="AZ2723" s="12">
        <f t="shared" si="4239"/>
        <v>100</v>
      </c>
      <c r="BA2723" s="12">
        <f t="shared" si="4239"/>
        <v>0</v>
      </c>
      <c r="BB2723" s="12">
        <f t="shared" si="4239"/>
        <v>0</v>
      </c>
      <c r="BC2723" s="12">
        <f t="shared" si="4239"/>
        <v>0</v>
      </c>
      <c r="BD2723" s="12">
        <f t="shared" si="4239"/>
        <v>0</v>
      </c>
      <c r="BE2723" s="12">
        <f t="shared" si="4239"/>
        <v>0</v>
      </c>
      <c r="BF2723" s="12">
        <f t="shared" si="4239"/>
        <v>0</v>
      </c>
      <c r="BG2723" s="12">
        <f t="shared" si="4239"/>
        <v>0</v>
      </c>
      <c r="BH2723" s="12">
        <f t="shared" si="4239"/>
        <v>0</v>
      </c>
      <c r="BI2723" s="12">
        <f t="shared" si="4239"/>
        <v>0</v>
      </c>
      <c r="BJ2723" s="12">
        <v>0</v>
      </c>
      <c r="BK2723" s="12">
        <v>100</v>
      </c>
    </row>
    <row r="2724" spans="1:63" ht="22.5" x14ac:dyDescent="0.25">
      <c r="A2724" s="4" t="s">
        <v>854</v>
      </c>
      <c r="B2724" s="4" t="s">
        <v>1</v>
      </c>
      <c r="C2724" s="4" t="s">
        <v>14</v>
      </c>
      <c r="D2724" s="107" t="s">
        <v>856</v>
      </c>
      <c r="E2724" s="117">
        <v>6138</v>
      </c>
      <c r="F2724" s="107"/>
      <c r="G2724" s="103" t="s">
        <v>1646</v>
      </c>
      <c r="H2724" s="13" t="s">
        <v>92</v>
      </c>
      <c r="I2724" s="14">
        <v>15000</v>
      </c>
      <c r="J2724" s="14">
        <v>0</v>
      </c>
      <c r="K2724" s="14"/>
      <c r="L2724" s="14"/>
      <c r="M2724" s="14"/>
      <c r="N2724" s="14"/>
      <c r="O2724" s="14"/>
      <c r="P2724" s="14">
        <f t="shared" si="4165"/>
        <v>0</v>
      </c>
      <c r="Q2724" s="14"/>
      <c r="R2724" s="14"/>
      <c r="S2724" s="14"/>
      <c r="T2724" s="14"/>
      <c r="U2724" s="14"/>
      <c r="V2724" s="14"/>
      <c r="W2724" s="14"/>
      <c r="X2724" s="14"/>
      <c r="Y2724" s="14"/>
      <c r="Z2724" s="14">
        <v>0</v>
      </c>
      <c r="AA2724" s="14">
        <v>0</v>
      </c>
      <c r="AB2724" s="14">
        <v>0</v>
      </c>
      <c r="AC2724" s="14"/>
      <c r="AD2724" s="14"/>
      <c r="AE2724" s="14"/>
      <c r="AF2724" s="14"/>
      <c r="AG2724" s="14"/>
      <c r="AH2724" s="14">
        <f t="shared" si="4166"/>
        <v>0</v>
      </c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>
        <v>0</v>
      </c>
      <c r="AS2724" s="14">
        <v>0</v>
      </c>
      <c r="AT2724" s="14">
        <v>0</v>
      </c>
      <c r="AU2724" s="14"/>
      <c r="AV2724" s="14"/>
      <c r="AW2724" s="14"/>
      <c r="AX2724" s="14"/>
      <c r="AY2724" s="14"/>
      <c r="AZ2724" s="14">
        <f t="shared" si="4167"/>
        <v>0</v>
      </c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>
        <v>0</v>
      </c>
      <c r="BK2724" s="14">
        <v>0</v>
      </c>
    </row>
    <row r="2725" spans="1:63" ht="33.75" x14ac:dyDescent="0.25">
      <c r="A2725" s="4" t="s">
        <v>854</v>
      </c>
      <c r="B2725" s="4" t="s">
        <v>1</v>
      </c>
      <c r="C2725" s="4" t="s">
        <v>14</v>
      </c>
      <c r="D2725" s="107" t="s">
        <v>856</v>
      </c>
      <c r="E2725" s="117">
        <v>6138</v>
      </c>
      <c r="F2725" s="107" t="s">
        <v>868</v>
      </c>
      <c r="G2725" s="103" t="s">
        <v>1646</v>
      </c>
      <c r="H2725" s="13" t="s">
        <v>869</v>
      </c>
      <c r="I2725" s="14">
        <v>100</v>
      </c>
      <c r="J2725" s="14">
        <v>0</v>
      </c>
      <c r="K2725" s="14"/>
      <c r="L2725" s="14"/>
      <c r="M2725" s="14"/>
      <c r="N2725" s="14"/>
      <c r="O2725" s="14"/>
      <c r="P2725" s="14">
        <f t="shared" si="4165"/>
        <v>0</v>
      </c>
      <c r="Q2725" s="14"/>
      <c r="R2725" s="14"/>
      <c r="S2725" s="14"/>
      <c r="T2725" s="14"/>
      <c r="U2725" s="14"/>
      <c r="V2725" s="14"/>
      <c r="W2725" s="14"/>
      <c r="X2725" s="14"/>
      <c r="Y2725" s="14"/>
      <c r="Z2725" s="14">
        <v>0</v>
      </c>
      <c r="AA2725" s="14">
        <v>0</v>
      </c>
      <c r="AB2725" s="14">
        <v>0</v>
      </c>
      <c r="AC2725" s="14"/>
      <c r="AD2725" s="14"/>
      <c r="AE2725" s="14"/>
      <c r="AF2725" s="14"/>
      <c r="AG2725" s="14"/>
      <c r="AH2725" s="14">
        <f t="shared" si="4166"/>
        <v>0</v>
      </c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>
        <v>0</v>
      </c>
      <c r="AS2725" s="14">
        <v>0</v>
      </c>
      <c r="AT2725" s="14">
        <v>0</v>
      </c>
      <c r="AU2725" s="14"/>
      <c r="AV2725" s="14"/>
      <c r="AW2725" s="14"/>
      <c r="AX2725" s="14"/>
      <c r="AY2725" s="14"/>
      <c r="AZ2725" s="14">
        <f t="shared" si="4167"/>
        <v>0</v>
      </c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>
        <v>0</v>
      </c>
      <c r="BK2725" s="14">
        <v>0</v>
      </c>
    </row>
    <row r="2726" spans="1:63" x14ac:dyDescent="0.25">
      <c r="A2726" s="4" t="s">
        <v>854</v>
      </c>
      <c r="B2726" s="4" t="s">
        <v>1</v>
      </c>
      <c r="C2726" s="4" t="s">
        <v>14</v>
      </c>
      <c r="D2726" s="107" t="s">
        <v>856</v>
      </c>
      <c r="E2726" s="117">
        <v>6138</v>
      </c>
      <c r="F2726" s="107" t="s">
        <v>870</v>
      </c>
      <c r="G2726" s="103" t="s">
        <v>1646</v>
      </c>
      <c r="H2726" s="13" t="s">
        <v>871</v>
      </c>
      <c r="I2726" s="14">
        <v>100</v>
      </c>
      <c r="J2726" s="14">
        <v>0</v>
      </c>
      <c r="K2726" s="14"/>
      <c r="L2726" s="14"/>
      <c r="M2726" s="14"/>
      <c r="N2726" s="14"/>
      <c r="O2726" s="14"/>
      <c r="P2726" s="14">
        <f t="shared" si="4165"/>
        <v>0</v>
      </c>
      <c r="Q2726" s="14"/>
      <c r="R2726" s="14"/>
      <c r="S2726" s="14"/>
      <c r="T2726" s="14"/>
      <c r="U2726" s="14"/>
      <c r="V2726" s="14"/>
      <c r="W2726" s="14"/>
      <c r="X2726" s="14"/>
      <c r="Y2726" s="14"/>
      <c r="Z2726" s="14">
        <v>0</v>
      </c>
      <c r="AA2726" s="14">
        <v>0</v>
      </c>
      <c r="AB2726" s="14">
        <v>0</v>
      </c>
      <c r="AC2726" s="14"/>
      <c r="AD2726" s="14"/>
      <c r="AE2726" s="14"/>
      <c r="AF2726" s="14"/>
      <c r="AG2726" s="14"/>
      <c r="AH2726" s="14">
        <f t="shared" si="4166"/>
        <v>0</v>
      </c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>
        <v>0</v>
      </c>
      <c r="AS2726" s="14">
        <v>0</v>
      </c>
      <c r="AT2726" s="14">
        <v>100</v>
      </c>
      <c r="AU2726" s="14"/>
      <c r="AV2726" s="14"/>
      <c r="AW2726" s="14"/>
      <c r="AX2726" s="14"/>
      <c r="AY2726" s="14"/>
      <c r="AZ2726" s="14">
        <f t="shared" si="4167"/>
        <v>100</v>
      </c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>
        <v>0</v>
      </c>
      <c r="BK2726" s="14">
        <v>100</v>
      </c>
    </row>
    <row r="2727" spans="1:63" ht="22.5" x14ac:dyDescent="0.25">
      <c r="A2727" s="4" t="s">
        <v>854</v>
      </c>
      <c r="B2727" s="4" t="s">
        <v>1</v>
      </c>
      <c r="C2727" s="4" t="s">
        <v>14</v>
      </c>
      <c r="D2727" s="107" t="s">
        <v>856</v>
      </c>
      <c r="E2727" s="117">
        <v>6138</v>
      </c>
      <c r="F2727" s="107" t="s">
        <v>872</v>
      </c>
      <c r="G2727" s="103" t="s">
        <v>1646</v>
      </c>
      <c r="H2727" s="13" t="s">
        <v>873</v>
      </c>
      <c r="I2727" s="14">
        <v>100</v>
      </c>
      <c r="J2727" s="14">
        <v>0</v>
      </c>
      <c r="K2727" s="14"/>
      <c r="L2727" s="14"/>
      <c r="M2727" s="14"/>
      <c r="N2727" s="14"/>
      <c r="O2727" s="14"/>
      <c r="P2727" s="14">
        <f t="shared" si="4165"/>
        <v>0</v>
      </c>
      <c r="Q2727" s="14"/>
      <c r="R2727" s="14"/>
      <c r="S2727" s="14"/>
      <c r="T2727" s="14"/>
      <c r="U2727" s="14"/>
      <c r="V2727" s="14"/>
      <c r="W2727" s="14"/>
      <c r="X2727" s="14"/>
      <c r="Y2727" s="14"/>
      <c r="Z2727" s="14">
        <v>0</v>
      </c>
      <c r="AA2727" s="14">
        <v>0</v>
      </c>
      <c r="AB2727" s="14">
        <v>0</v>
      </c>
      <c r="AC2727" s="14"/>
      <c r="AD2727" s="14"/>
      <c r="AE2727" s="14"/>
      <c r="AF2727" s="14"/>
      <c r="AG2727" s="14"/>
      <c r="AH2727" s="14">
        <f t="shared" si="4166"/>
        <v>0</v>
      </c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>
        <v>0</v>
      </c>
      <c r="AS2727" s="14">
        <v>0</v>
      </c>
      <c r="AT2727" s="14">
        <v>0</v>
      </c>
      <c r="AU2727" s="14"/>
      <c r="AV2727" s="14"/>
      <c r="AW2727" s="14"/>
      <c r="AX2727" s="14"/>
      <c r="AY2727" s="14"/>
      <c r="AZ2727" s="14">
        <f t="shared" si="4167"/>
        <v>0</v>
      </c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>
        <v>0</v>
      </c>
      <c r="BK2727" s="14">
        <v>0</v>
      </c>
    </row>
    <row r="2728" spans="1:63" ht="22.5" x14ac:dyDescent="0.25">
      <c r="A2728" s="4" t="s">
        <v>854</v>
      </c>
      <c r="B2728" s="4" t="s">
        <v>1</v>
      </c>
      <c r="C2728" s="4" t="s">
        <v>14</v>
      </c>
      <c r="D2728" s="107" t="s">
        <v>856</v>
      </c>
      <c r="E2728" s="117">
        <v>6138</v>
      </c>
      <c r="F2728" s="107" t="s">
        <v>874</v>
      </c>
      <c r="G2728" s="103" t="s">
        <v>1646</v>
      </c>
      <c r="H2728" s="13" t="s">
        <v>875</v>
      </c>
      <c r="I2728" s="14">
        <v>100</v>
      </c>
      <c r="J2728" s="14">
        <v>0</v>
      </c>
      <c r="K2728" s="14"/>
      <c r="L2728" s="14"/>
      <c r="M2728" s="14"/>
      <c r="N2728" s="14"/>
      <c r="O2728" s="14"/>
      <c r="P2728" s="14">
        <f t="shared" si="4165"/>
        <v>0</v>
      </c>
      <c r="Q2728" s="14"/>
      <c r="R2728" s="14"/>
      <c r="S2728" s="14"/>
      <c r="T2728" s="14"/>
      <c r="U2728" s="14"/>
      <c r="V2728" s="14"/>
      <c r="W2728" s="14"/>
      <c r="X2728" s="14"/>
      <c r="Y2728" s="14"/>
      <c r="Z2728" s="14">
        <v>0</v>
      </c>
      <c r="AA2728" s="14">
        <v>0</v>
      </c>
      <c r="AB2728" s="14">
        <v>0</v>
      </c>
      <c r="AC2728" s="14"/>
      <c r="AD2728" s="14"/>
      <c r="AE2728" s="14"/>
      <c r="AF2728" s="14"/>
      <c r="AG2728" s="14"/>
      <c r="AH2728" s="14">
        <f t="shared" si="4166"/>
        <v>0</v>
      </c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>
        <v>0</v>
      </c>
      <c r="AS2728" s="14">
        <v>0</v>
      </c>
      <c r="AT2728" s="14">
        <v>0</v>
      </c>
      <c r="AU2728" s="14"/>
      <c r="AV2728" s="14"/>
      <c r="AW2728" s="14"/>
      <c r="AX2728" s="14"/>
      <c r="AY2728" s="14"/>
      <c r="AZ2728" s="14">
        <f t="shared" si="4167"/>
        <v>0</v>
      </c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>
        <v>0</v>
      </c>
      <c r="BK2728" s="14">
        <v>0</v>
      </c>
    </row>
    <row r="2729" spans="1:63" x14ac:dyDescent="0.25">
      <c r="A2729" s="1" t="s">
        <v>854</v>
      </c>
      <c r="B2729" s="1" t="s">
        <v>1</v>
      </c>
      <c r="C2729" s="1" t="s">
        <v>14</v>
      </c>
      <c r="D2729" s="110" t="s">
        <v>856</v>
      </c>
      <c r="E2729" s="110" t="s">
        <v>36</v>
      </c>
      <c r="F2729" s="107" t="s">
        <v>0</v>
      </c>
      <c r="G2729" s="13" t="s">
        <v>0</v>
      </c>
      <c r="H2729" s="2" t="s">
        <v>37</v>
      </c>
      <c r="I2729" s="12">
        <f>SUM(I2730:I2734)</f>
        <v>233686</v>
      </c>
      <c r="J2729" s="12">
        <f t="shared" ref="J2729:Y2729" si="4240">SUM(J2730:J2735)</f>
        <v>0</v>
      </c>
      <c r="K2729" s="12">
        <f t="shared" si="4240"/>
        <v>0</v>
      </c>
      <c r="L2729" s="12">
        <f t="shared" si="4240"/>
        <v>0</v>
      </c>
      <c r="M2729" s="12">
        <f t="shared" si="4240"/>
        <v>24000</v>
      </c>
      <c r="N2729" s="12">
        <f t="shared" si="4240"/>
        <v>0</v>
      </c>
      <c r="O2729" s="12">
        <f t="shared" si="4240"/>
        <v>0</v>
      </c>
      <c r="P2729" s="12">
        <f t="shared" si="4240"/>
        <v>24000</v>
      </c>
      <c r="Q2729" s="12">
        <f t="shared" si="4240"/>
        <v>0</v>
      </c>
      <c r="R2729" s="12">
        <f t="shared" si="4240"/>
        <v>0</v>
      </c>
      <c r="S2729" s="12">
        <f t="shared" si="4240"/>
        <v>0</v>
      </c>
      <c r="T2729" s="12">
        <f t="shared" si="4240"/>
        <v>0</v>
      </c>
      <c r="U2729" s="12">
        <f t="shared" si="4240"/>
        <v>24000</v>
      </c>
      <c r="V2729" s="12">
        <f t="shared" si="4240"/>
        <v>0</v>
      </c>
      <c r="W2729" s="12">
        <f t="shared" si="4240"/>
        <v>0</v>
      </c>
      <c r="X2729" s="12">
        <f t="shared" si="4240"/>
        <v>0</v>
      </c>
      <c r="Y2729" s="12">
        <f t="shared" si="4240"/>
        <v>0</v>
      </c>
      <c r="Z2729" s="12">
        <v>24000</v>
      </c>
      <c r="AA2729" s="12">
        <v>0</v>
      </c>
      <c r="AB2729" s="12">
        <f t="shared" ref="AB2729:AQ2729" si="4241">SUM(AB2730:AB2735)</f>
        <v>0</v>
      </c>
      <c r="AC2729" s="12">
        <f t="shared" si="4241"/>
        <v>0</v>
      </c>
      <c r="AD2729" s="12">
        <f t="shared" si="4241"/>
        <v>0</v>
      </c>
      <c r="AE2729" s="12">
        <f t="shared" si="4241"/>
        <v>0</v>
      </c>
      <c r="AF2729" s="12">
        <f t="shared" si="4241"/>
        <v>0</v>
      </c>
      <c r="AG2729" s="12">
        <f t="shared" si="4241"/>
        <v>0</v>
      </c>
      <c r="AH2729" s="12">
        <f t="shared" si="4241"/>
        <v>0</v>
      </c>
      <c r="AI2729" s="12">
        <f t="shared" si="4241"/>
        <v>0</v>
      </c>
      <c r="AJ2729" s="12">
        <f t="shared" si="4241"/>
        <v>0</v>
      </c>
      <c r="AK2729" s="12">
        <f t="shared" si="4241"/>
        <v>0</v>
      </c>
      <c r="AL2729" s="12">
        <f t="shared" si="4241"/>
        <v>0</v>
      </c>
      <c r="AM2729" s="12">
        <f t="shared" si="4241"/>
        <v>0</v>
      </c>
      <c r="AN2729" s="12">
        <f t="shared" si="4241"/>
        <v>0</v>
      </c>
      <c r="AO2729" s="12">
        <f t="shared" si="4241"/>
        <v>0</v>
      </c>
      <c r="AP2729" s="12">
        <f t="shared" si="4241"/>
        <v>0</v>
      </c>
      <c r="AQ2729" s="12">
        <f t="shared" si="4241"/>
        <v>0</v>
      </c>
      <c r="AR2729" s="12">
        <v>0</v>
      </c>
      <c r="AS2729" s="12">
        <v>0</v>
      </c>
      <c r="AT2729" s="12">
        <f t="shared" ref="AT2729:BI2729" si="4242">SUM(AT2730:AT2735)</f>
        <v>100000</v>
      </c>
      <c r="AU2729" s="12">
        <f t="shared" si="4242"/>
        <v>220895</v>
      </c>
      <c r="AV2729" s="12">
        <f t="shared" si="4242"/>
        <v>0</v>
      </c>
      <c r="AW2729" s="12">
        <f t="shared" si="4242"/>
        <v>0</v>
      </c>
      <c r="AX2729" s="12">
        <f t="shared" si="4242"/>
        <v>0</v>
      </c>
      <c r="AY2729" s="12">
        <f t="shared" si="4242"/>
        <v>0</v>
      </c>
      <c r="AZ2729" s="12">
        <f t="shared" si="4242"/>
        <v>320895</v>
      </c>
      <c r="BA2729" s="12">
        <f t="shared" si="4242"/>
        <v>0</v>
      </c>
      <c r="BB2729" s="12">
        <f t="shared" si="4242"/>
        <v>0</v>
      </c>
      <c r="BC2729" s="12">
        <f t="shared" si="4242"/>
        <v>220895</v>
      </c>
      <c r="BD2729" s="12">
        <f t="shared" si="4242"/>
        <v>0</v>
      </c>
      <c r="BE2729" s="12">
        <f t="shared" si="4242"/>
        <v>0</v>
      </c>
      <c r="BF2729" s="12">
        <f t="shared" si="4242"/>
        <v>0</v>
      </c>
      <c r="BG2729" s="12">
        <f t="shared" si="4242"/>
        <v>0</v>
      </c>
      <c r="BH2729" s="12">
        <f t="shared" si="4242"/>
        <v>0</v>
      </c>
      <c r="BI2729" s="12">
        <f t="shared" si="4242"/>
        <v>0</v>
      </c>
      <c r="BJ2729" s="12">
        <v>220895</v>
      </c>
      <c r="BK2729" s="12">
        <v>100000</v>
      </c>
    </row>
    <row r="2730" spans="1:63" x14ac:dyDescent="0.25">
      <c r="A2730" s="4" t="s">
        <v>854</v>
      </c>
      <c r="B2730" s="4" t="s">
        <v>1</v>
      </c>
      <c r="C2730" s="4" t="s">
        <v>14</v>
      </c>
      <c r="D2730" s="107" t="s">
        <v>856</v>
      </c>
      <c r="E2730" s="117">
        <v>6139</v>
      </c>
      <c r="F2730" s="107"/>
      <c r="G2730" s="103" t="s">
        <v>1646</v>
      </c>
      <c r="H2730" s="13" t="s">
        <v>37</v>
      </c>
      <c r="I2730" s="14">
        <v>125486</v>
      </c>
      <c r="J2730" s="14">
        <v>0</v>
      </c>
      <c r="K2730" s="14"/>
      <c r="L2730" s="14"/>
      <c r="M2730" s="14">
        <f>12000+12000</f>
        <v>24000</v>
      </c>
      <c r="N2730" s="14"/>
      <c r="O2730" s="14"/>
      <c r="P2730" s="14">
        <f t="shared" si="4165"/>
        <v>24000</v>
      </c>
      <c r="Q2730" s="14"/>
      <c r="R2730" s="14"/>
      <c r="S2730" s="14"/>
      <c r="T2730" s="14"/>
      <c r="U2730" s="14">
        <f>12000+12000</f>
        <v>24000</v>
      </c>
      <c r="V2730" s="14"/>
      <c r="W2730" s="14"/>
      <c r="X2730" s="14"/>
      <c r="Y2730" s="14"/>
      <c r="Z2730" s="14">
        <v>24000</v>
      </c>
      <c r="AA2730" s="14">
        <v>0</v>
      </c>
      <c r="AB2730" s="14">
        <v>0</v>
      </c>
      <c r="AC2730" s="14"/>
      <c r="AD2730" s="14"/>
      <c r="AE2730" s="14"/>
      <c r="AF2730" s="14"/>
      <c r="AG2730" s="14"/>
      <c r="AH2730" s="14">
        <f t="shared" si="4166"/>
        <v>0</v>
      </c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>
        <v>0</v>
      </c>
      <c r="AS2730" s="14">
        <v>0</v>
      </c>
      <c r="AT2730" s="14">
        <v>0</v>
      </c>
      <c r="AU2730" s="14"/>
      <c r="AV2730" s="14"/>
      <c r="AW2730" s="14"/>
      <c r="AX2730" s="14"/>
      <c r="AY2730" s="14"/>
      <c r="AZ2730" s="14">
        <f t="shared" si="4167"/>
        <v>0</v>
      </c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>
        <v>0</v>
      </c>
      <c r="BK2730" s="14">
        <v>0</v>
      </c>
    </row>
    <row r="2731" spans="1:63" ht="22.5" x14ac:dyDescent="0.25">
      <c r="A2731" s="4" t="s">
        <v>854</v>
      </c>
      <c r="B2731" s="4" t="s">
        <v>1</v>
      </c>
      <c r="C2731" s="4" t="s">
        <v>14</v>
      </c>
      <c r="D2731" s="107" t="s">
        <v>856</v>
      </c>
      <c r="E2731" s="117">
        <v>6139</v>
      </c>
      <c r="F2731" s="107" t="s">
        <v>876</v>
      </c>
      <c r="G2731" s="103" t="s">
        <v>1646</v>
      </c>
      <c r="H2731" s="13" t="s">
        <v>39</v>
      </c>
      <c r="I2731" s="14">
        <v>8000</v>
      </c>
      <c r="J2731" s="14">
        <v>0</v>
      </c>
      <c r="K2731" s="14"/>
      <c r="L2731" s="14"/>
      <c r="M2731" s="14"/>
      <c r="N2731" s="14"/>
      <c r="O2731" s="14"/>
      <c r="P2731" s="14">
        <f t="shared" si="4165"/>
        <v>0</v>
      </c>
      <c r="Q2731" s="14"/>
      <c r="R2731" s="14"/>
      <c r="S2731" s="14"/>
      <c r="T2731" s="14"/>
      <c r="U2731" s="14"/>
      <c r="V2731" s="14"/>
      <c r="W2731" s="14"/>
      <c r="X2731" s="14"/>
      <c r="Y2731" s="14"/>
      <c r="Z2731" s="14">
        <v>0</v>
      </c>
      <c r="AA2731" s="14">
        <v>0</v>
      </c>
      <c r="AB2731" s="14">
        <v>0</v>
      </c>
      <c r="AC2731" s="14"/>
      <c r="AD2731" s="14"/>
      <c r="AE2731" s="14"/>
      <c r="AF2731" s="14"/>
      <c r="AG2731" s="14"/>
      <c r="AH2731" s="14">
        <f t="shared" si="4166"/>
        <v>0</v>
      </c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>
        <v>0</v>
      </c>
      <c r="AS2731" s="14">
        <v>0</v>
      </c>
      <c r="AT2731" s="14">
        <v>0</v>
      </c>
      <c r="AU2731" s="14"/>
      <c r="AV2731" s="14"/>
      <c r="AW2731" s="14"/>
      <c r="AX2731" s="14"/>
      <c r="AY2731" s="14"/>
      <c r="AZ2731" s="14">
        <f t="shared" si="4167"/>
        <v>0</v>
      </c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>
        <v>0</v>
      </c>
      <c r="BK2731" s="14">
        <v>0</v>
      </c>
    </row>
    <row r="2732" spans="1:63" ht="33.75" x14ac:dyDescent="0.25">
      <c r="A2732" s="4" t="s">
        <v>854</v>
      </c>
      <c r="B2732" s="4" t="s">
        <v>1</v>
      </c>
      <c r="C2732" s="4" t="s">
        <v>14</v>
      </c>
      <c r="D2732" s="107" t="s">
        <v>856</v>
      </c>
      <c r="E2732" s="117">
        <v>6139</v>
      </c>
      <c r="F2732" s="107" t="s">
        <v>877</v>
      </c>
      <c r="G2732" s="103" t="s">
        <v>1646</v>
      </c>
      <c r="H2732" s="13" t="s">
        <v>40</v>
      </c>
      <c r="I2732" s="14">
        <v>100</v>
      </c>
      <c r="J2732" s="14">
        <v>0</v>
      </c>
      <c r="K2732" s="14"/>
      <c r="L2732" s="14"/>
      <c r="M2732" s="14"/>
      <c r="N2732" s="14"/>
      <c r="O2732" s="14"/>
      <c r="P2732" s="14">
        <f t="shared" ref="P2732:P2792" si="4243">J2732+K2732+L2732+M2732+N2732+O2732</f>
        <v>0</v>
      </c>
      <c r="Q2732" s="14"/>
      <c r="R2732" s="14"/>
      <c r="S2732" s="14"/>
      <c r="T2732" s="14"/>
      <c r="U2732" s="14"/>
      <c r="V2732" s="14"/>
      <c r="W2732" s="14"/>
      <c r="X2732" s="14"/>
      <c r="Y2732" s="14"/>
      <c r="Z2732" s="14">
        <v>0</v>
      </c>
      <c r="AA2732" s="14">
        <v>0</v>
      </c>
      <c r="AB2732" s="14">
        <v>0</v>
      </c>
      <c r="AC2732" s="14"/>
      <c r="AD2732" s="14"/>
      <c r="AE2732" s="14"/>
      <c r="AF2732" s="14"/>
      <c r="AG2732" s="14"/>
      <c r="AH2732" s="14">
        <f t="shared" ref="AH2732:AH2792" si="4244">AB2732+AC2732+AD2732+AE2732+AF2732+AG2732</f>
        <v>0</v>
      </c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>
        <v>0</v>
      </c>
      <c r="AS2732" s="14">
        <v>0</v>
      </c>
      <c r="AT2732" s="14">
        <v>0</v>
      </c>
      <c r="AU2732" s="14"/>
      <c r="AV2732" s="14"/>
      <c r="AW2732" s="14"/>
      <c r="AX2732" s="14"/>
      <c r="AY2732" s="14"/>
      <c r="AZ2732" s="14">
        <f t="shared" ref="AZ2732:AZ2792" si="4245">AT2732+AU2732+AV2732+AW2732+AX2732+AY2732</f>
        <v>0</v>
      </c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>
        <v>0</v>
      </c>
      <c r="BK2732" s="14">
        <v>0</v>
      </c>
    </row>
    <row r="2733" spans="1:63" ht="33.75" x14ac:dyDescent="0.25">
      <c r="A2733" s="4" t="s">
        <v>854</v>
      </c>
      <c r="B2733" s="4" t="s">
        <v>1</v>
      </c>
      <c r="C2733" s="4" t="s">
        <v>14</v>
      </c>
      <c r="D2733" s="107" t="s">
        <v>856</v>
      </c>
      <c r="E2733" s="117">
        <v>6139</v>
      </c>
      <c r="F2733" s="107" t="s">
        <v>878</v>
      </c>
      <c r="G2733" s="103" t="s">
        <v>1646</v>
      </c>
      <c r="H2733" s="13" t="s">
        <v>879</v>
      </c>
      <c r="I2733" s="14">
        <v>100</v>
      </c>
      <c r="J2733" s="14">
        <v>0</v>
      </c>
      <c r="K2733" s="14"/>
      <c r="L2733" s="14"/>
      <c r="M2733" s="14"/>
      <c r="N2733" s="14"/>
      <c r="O2733" s="14"/>
      <c r="P2733" s="14">
        <f t="shared" si="4243"/>
        <v>0</v>
      </c>
      <c r="Q2733" s="14"/>
      <c r="R2733" s="14"/>
      <c r="S2733" s="14"/>
      <c r="T2733" s="14"/>
      <c r="U2733" s="14"/>
      <c r="V2733" s="14"/>
      <c r="W2733" s="14"/>
      <c r="X2733" s="14"/>
      <c r="Y2733" s="14"/>
      <c r="Z2733" s="14">
        <v>0</v>
      </c>
      <c r="AA2733" s="14">
        <v>0</v>
      </c>
      <c r="AB2733" s="14">
        <v>0</v>
      </c>
      <c r="AC2733" s="14"/>
      <c r="AD2733" s="14"/>
      <c r="AE2733" s="14"/>
      <c r="AF2733" s="14"/>
      <c r="AG2733" s="14"/>
      <c r="AH2733" s="14">
        <f t="shared" si="4244"/>
        <v>0</v>
      </c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>
        <v>0</v>
      </c>
      <c r="AS2733" s="14">
        <v>0</v>
      </c>
      <c r="AT2733" s="14">
        <v>0</v>
      </c>
      <c r="AU2733" s="14">
        <v>40947</v>
      </c>
      <c r="AV2733" s="14"/>
      <c r="AW2733" s="14"/>
      <c r="AX2733" s="14"/>
      <c r="AY2733" s="14"/>
      <c r="AZ2733" s="14">
        <f t="shared" si="4245"/>
        <v>40947</v>
      </c>
      <c r="BA2733" s="14"/>
      <c r="BB2733" s="14"/>
      <c r="BC2733" s="14">
        <v>40947</v>
      </c>
      <c r="BD2733" s="14"/>
      <c r="BE2733" s="14"/>
      <c r="BF2733" s="14"/>
      <c r="BG2733" s="14"/>
      <c r="BH2733" s="14"/>
      <c r="BI2733" s="14"/>
      <c r="BJ2733" s="14">
        <v>40947</v>
      </c>
      <c r="BK2733" s="14">
        <v>0</v>
      </c>
    </row>
    <row r="2734" spans="1:63" ht="33.75" x14ac:dyDescent="0.25">
      <c r="A2734" s="4" t="s">
        <v>854</v>
      </c>
      <c r="B2734" s="4" t="s">
        <v>1</v>
      </c>
      <c r="C2734" s="4" t="s">
        <v>14</v>
      </c>
      <c r="D2734" s="107" t="s">
        <v>856</v>
      </c>
      <c r="E2734" s="117">
        <v>6139</v>
      </c>
      <c r="F2734" s="107" t="s">
        <v>880</v>
      </c>
      <c r="G2734" s="103" t="s">
        <v>1646</v>
      </c>
      <c r="H2734" s="13" t="s">
        <v>881</v>
      </c>
      <c r="I2734" s="14">
        <v>100000</v>
      </c>
      <c r="J2734" s="14">
        <v>0</v>
      </c>
      <c r="K2734" s="14"/>
      <c r="L2734" s="14"/>
      <c r="M2734" s="14"/>
      <c r="N2734" s="14"/>
      <c r="O2734" s="14"/>
      <c r="P2734" s="14">
        <f t="shared" si="4243"/>
        <v>0</v>
      </c>
      <c r="Q2734" s="14"/>
      <c r="R2734" s="14"/>
      <c r="S2734" s="14"/>
      <c r="T2734" s="14"/>
      <c r="U2734" s="14"/>
      <c r="V2734" s="14"/>
      <c r="W2734" s="14"/>
      <c r="X2734" s="14"/>
      <c r="Y2734" s="14"/>
      <c r="Z2734" s="14">
        <v>0</v>
      </c>
      <c r="AA2734" s="14">
        <v>0</v>
      </c>
      <c r="AB2734" s="14">
        <v>0</v>
      </c>
      <c r="AC2734" s="14"/>
      <c r="AD2734" s="14"/>
      <c r="AE2734" s="14"/>
      <c r="AF2734" s="14"/>
      <c r="AG2734" s="14"/>
      <c r="AH2734" s="14">
        <f t="shared" si="4244"/>
        <v>0</v>
      </c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>
        <v>0</v>
      </c>
      <c r="AS2734" s="14">
        <v>0</v>
      </c>
      <c r="AT2734" s="14">
        <v>100000</v>
      </c>
      <c r="AU2734" s="14">
        <v>179948</v>
      </c>
      <c r="AV2734" s="14"/>
      <c r="AW2734" s="14"/>
      <c r="AX2734" s="14"/>
      <c r="AY2734" s="14"/>
      <c r="AZ2734" s="14">
        <f t="shared" si="4245"/>
        <v>279948</v>
      </c>
      <c r="BA2734" s="14"/>
      <c r="BB2734" s="14"/>
      <c r="BC2734" s="14">
        <v>179948</v>
      </c>
      <c r="BD2734" s="14"/>
      <c r="BE2734" s="14"/>
      <c r="BF2734" s="14"/>
      <c r="BG2734" s="14"/>
      <c r="BH2734" s="14"/>
      <c r="BI2734" s="14"/>
      <c r="BJ2734" s="14">
        <v>179948</v>
      </c>
      <c r="BK2734" s="14">
        <v>100000</v>
      </c>
    </row>
    <row r="2735" spans="1:63" ht="22.5" x14ac:dyDescent="0.25">
      <c r="A2735" s="4" t="s">
        <v>854</v>
      </c>
      <c r="B2735" s="4" t="s">
        <v>1</v>
      </c>
      <c r="C2735" s="4" t="s">
        <v>14</v>
      </c>
      <c r="D2735" s="107" t="s">
        <v>856</v>
      </c>
      <c r="E2735" s="117">
        <v>6139</v>
      </c>
      <c r="F2735" s="107" t="s">
        <v>1613</v>
      </c>
      <c r="G2735" s="103" t="s">
        <v>1646</v>
      </c>
      <c r="H2735" s="13" t="s">
        <v>1567</v>
      </c>
      <c r="I2735" s="14"/>
      <c r="J2735" s="14">
        <v>0</v>
      </c>
      <c r="K2735" s="14"/>
      <c r="L2735" s="14"/>
      <c r="M2735" s="14"/>
      <c r="N2735" s="14"/>
      <c r="O2735" s="14"/>
      <c r="P2735" s="14">
        <f t="shared" si="4243"/>
        <v>0</v>
      </c>
      <c r="Q2735" s="14"/>
      <c r="R2735" s="14"/>
      <c r="S2735" s="14"/>
      <c r="T2735" s="14"/>
      <c r="U2735" s="14"/>
      <c r="V2735" s="14"/>
      <c r="W2735" s="14"/>
      <c r="X2735" s="14"/>
      <c r="Y2735" s="14"/>
      <c r="Z2735" s="14">
        <v>0</v>
      </c>
      <c r="AA2735" s="14">
        <v>0</v>
      </c>
      <c r="AB2735" s="14"/>
      <c r="AC2735" s="14"/>
      <c r="AD2735" s="14"/>
      <c r="AE2735" s="14"/>
      <c r="AF2735" s="14"/>
      <c r="AG2735" s="14"/>
      <c r="AH2735" s="14">
        <f t="shared" si="4244"/>
        <v>0</v>
      </c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>
        <v>0</v>
      </c>
      <c r="AS2735" s="14">
        <v>0</v>
      </c>
      <c r="AT2735" s="14"/>
      <c r="AU2735" s="14"/>
      <c r="AV2735" s="14"/>
      <c r="AW2735" s="14"/>
      <c r="AX2735" s="14"/>
      <c r="AY2735" s="14"/>
      <c r="AZ2735" s="14">
        <f t="shared" si="4245"/>
        <v>0</v>
      </c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>
        <v>0</v>
      </c>
      <c r="BK2735" s="14">
        <v>0</v>
      </c>
    </row>
    <row r="2736" spans="1:63" ht="33.75" x14ac:dyDescent="0.25">
      <c r="A2736" s="1" t="s">
        <v>0</v>
      </c>
      <c r="B2736" s="1" t="s">
        <v>0</v>
      </c>
      <c r="C2736" s="1" t="s">
        <v>0</v>
      </c>
      <c r="D2736" s="106" t="s">
        <v>0</v>
      </c>
      <c r="E2736" s="106" t="s">
        <v>0</v>
      </c>
      <c r="F2736" s="106" t="s">
        <v>0</v>
      </c>
      <c r="G2736" s="2" t="s">
        <v>0</v>
      </c>
      <c r="H2736" s="10" t="s">
        <v>41</v>
      </c>
      <c r="I2736" s="11">
        <f>SUM(I2737)</f>
        <v>400</v>
      </c>
      <c r="J2736" s="11">
        <f t="shared" ref="J2736:Y2736" si="4246">SUM(J2737)</f>
        <v>0</v>
      </c>
      <c r="K2736" s="11">
        <f t="shared" si="4246"/>
        <v>0</v>
      </c>
      <c r="L2736" s="11">
        <f t="shared" si="4246"/>
        <v>0</v>
      </c>
      <c r="M2736" s="11">
        <f t="shared" si="4246"/>
        <v>0</v>
      </c>
      <c r="N2736" s="11">
        <f t="shared" si="4246"/>
        <v>0</v>
      </c>
      <c r="O2736" s="11">
        <f t="shared" si="4246"/>
        <v>0</v>
      </c>
      <c r="P2736" s="11">
        <f t="shared" si="4246"/>
        <v>0</v>
      </c>
      <c r="Q2736" s="11">
        <f t="shared" si="4246"/>
        <v>0</v>
      </c>
      <c r="R2736" s="11">
        <f t="shared" si="4246"/>
        <v>0</v>
      </c>
      <c r="S2736" s="11">
        <f t="shared" si="4246"/>
        <v>0</v>
      </c>
      <c r="T2736" s="11">
        <f t="shared" si="4246"/>
        <v>0</v>
      </c>
      <c r="U2736" s="11">
        <f t="shared" si="4246"/>
        <v>0</v>
      </c>
      <c r="V2736" s="11">
        <f t="shared" si="4246"/>
        <v>0</v>
      </c>
      <c r="W2736" s="11">
        <f t="shared" si="4246"/>
        <v>0</v>
      </c>
      <c r="X2736" s="11">
        <f t="shared" si="4246"/>
        <v>0</v>
      </c>
      <c r="Y2736" s="11">
        <f t="shared" si="4246"/>
        <v>0</v>
      </c>
      <c r="Z2736" s="11">
        <v>0</v>
      </c>
      <c r="AA2736" s="11">
        <v>0</v>
      </c>
      <c r="AB2736" s="11">
        <f t="shared" ref="AB2736:AQ2736" si="4247">SUM(AB2737)</f>
        <v>0</v>
      </c>
      <c r="AC2736" s="11">
        <f t="shared" si="4247"/>
        <v>0</v>
      </c>
      <c r="AD2736" s="11">
        <f t="shared" si="4247"/>
        <v>0</v>
      </c>
      <c r="AE2736" s="11">
        <f t="shared" si="4247"/>
        <v>0</v>
      </c>
      <c r="AF2736" s="11">
        <f t="shared" si="4247"/>
        <v>0</v>
      </c>
      <c r="AG2736" s="11">
        <f t="shared" si="4247"/>
        <v>0</v>
      </c>
      <c r="AH2736" s="11">
        <f t="shared" si="4247"/>
        <v>0</v>
      </c>
      <c r="AI2736" s="11">
        <f t="shared" si="4247"/>
        <v>0</v>
      </c>
      <c r="AJ2736" s="11">
        <f t="shared" si="4247"/>
        <v>0</v>
      </c>
      <c r="AK2736" s="11">
        <f t="shared" si="4247"/>
        <v>0</v>
      </c>
      <c r="AL2736" s="11">
        <f t="shared" si="4247"/>
        <v>0</v>
      </c>
      <c r="AM2736" s="11">
        <f t="shared" si="4247"/>
        <v>0</v>
      </c>
      <c r="AN2736" s="11">
        <f t="shared" si="4247"/>
        <v>0</v>
      </c>
      <c r="AO2736" s="11">
        <f t="shared" si="4247"/>
        <v>0</v>
      </c>
      <c r="AP2736" s="11">
        <f t="shared" si="4247"/>
        <v>0</v>
      </c>
      <c r="AQ2736" s="11">
        <f t="shared" si="4247"/>
        <v>0</v>
      </c>
      <c r="AR2736" s="11">
        <v>0</v>
      </c>
      <c r="AS2736" s="11">
        <v>0</v>
      </c>
      <c r="AT2736" s="11">
        <f t="shared" ref="AT2736:BI2736" si="4248">SUM(AT2737)</f>
        <v>200</v>
      </c>
      <c r="AU2736" s="11">
        <f t="shared" si="4248"/>
        <v>114508</v>
      </c>
      <c r="AV2736" s="11">
        <f t="shared" si="4248"/>
        <v>0</v>
      </c>
      <c r="AW2736" s="11">
        <f t="shared" si="4248"/>
        <v>0</v>
      </c>
      <c r="AX2736" s="11">
        <f t="shared" si="4248"/>
        <v>0</v>
      </c>
      <c r="AY2736" s="11">
        <f t="shared" si="4248"/>
        <v>0</v>
      </c>
      <c r="AZ2736" s="11">
        <f t="shared" si="4248"/>
        <v>114708</v>
      </c>
      <c r="BA2736" s="11">
        <f t="shared" si="4248"/>
        <v>0</v>
      </c>
      <c r="BB2736" s="11">
        <f t="shared" si="4248"/>
        <v>0</v>
      </c>
      <c r="BC2736" s="11">
        <f t="shared" si="4248"/>
        <v>114508</v>
      </c>
      <c r="BD2736" s="11">
        <f t="shared" si="4248"/>
        <v>0</v>
      </c>
      <c r="BE2736" s="11">
        <f t="shared" si="4248"/>
        <v>0</v>
      </c>
      <c r="BF2736" s="11">
        <f t="shared" si="4248"/>
        <v>0</v>
      </c>
      <c r="BG2736" s="11">
        <f t="shared" si="4248"/>
        <v>0</v>
      </c>
      <c r="BH2736" s="11">
        <f t="shared" si="4248"/>
        <v>0</v>
      </c>
      <c r="BI2736" s="11">
        <f t="shared" si="4248"/>
        <v>0</v>
      </c>
      <c r="BJ2736" s="11">
        <v>114508</v>
      </c>
      <c r="BK2736" s="11">
        <v>200</v>
      </c>
    </row>
    <row r="2737" spans="1:63" ht="22.5" x14ac:dyDescent="0.25">
      <c r="A2737" s="4" t="s">
        <v>854</v>
      </c>
      <c r="B2737" s="4" t="s">
        <v>1</v>
      </c>
      <c r="C2737" s="4" t="s">
        <v>14</v>
      </c>
      <c r="D2737" s="107" t="s">
        <v>856</v>
      </c>
      <c r="E2737" s="106" t="s">
        <v>42</v>
      </c>
      <c r="F2737" s="106" t="s">
        <v>0</v>
      </c>
      <c r="G2737" s="2" t="s">
        <v>0</v>
      </c>
      <c r="H2737" s="2" t="s">
        <v>43</v>
      </c>
      <c r="I2737" s="12">
        <f>SUM(I2742,I2738)</f>
        <v>400</v>
      </c>
      <c r="J2737" s="12">
        <f t="shared" ref="J2737:Y2737" si="4249">SUM(J2742,J2738)</f>
        <v>0</v>
      </c>
      <c r="K2737" s="12">
        <f t="shared" si="4249"/>
        <v>0</v>
      </c>
      <c r="L2737" s="12">
        <f t="shared" si="4249"/>
        <v>0</v>
      </c>
      <c r="M2737" s="12">
        <f t="shared" si="4249"/>
        <v>0</v>
      </c>
      <c r="N2737" s="12">
        <f t="shared" si="4249"/>
        <v>0</v>
      </c>
      <c r="O2737" s="12">
        <f t="shared" si="4249"/>
        <v>0</v>
      </c>
      <c r="P2737" s="12">
        <f t="shared" ref="P2737" si="4250">SUM(P2742,P2738)</f>
        <v>0</v>
      </c>
      <c r="Q2737" s="12">
        <f t="shared" si="4249"/>
        <v>0</v>
      </c>
      <c r="R2737" s="12">
        <f t="shared" si="4249"/>
        <v>0</v>
      </c>
      <c r="S2737" s="12">
        <f t="shared" si="4249"/>
        <v>0</v>
      </c>
      <c r="T2737" s="12">
        <f t="shared" si="4249"/>
        <v>0</v>
      </c>
      <c r="U2737" s="12">
        <f t="shared" si="4249"/>
        <v>0</v>
      </c>
      <c r="V2737" s="12">
        <f t="shared" si="4249"/>
        <v>0</v>
      </c>
      <c r="W2737" s="12">
        <f t="shared" si="4249"/>
        <v>0</v>
      </c>
      <c r="X2737" s="12">
        <f t="shared" si="4249"/>
        <v>0</v>
      </c>
      <c r="Y2737" s="12">
        <f t="shared" si="4249"/>
        <v>0</v>
      </c>
      <c r="Z2737" s="12">
        <v>0</v>
      </c>
      <c r="AA2737" s="12">
        <v>0</v>
      </c>
      <c r="AB2737" s="12">
        <f t="shared" ref="AB2737:AQ2737" si="4251">SUM(AB2742,AB2738)</f>
        <v>0</v>
      </c>
      <c r="AC2737" s="12">
        <f t="shared" si="4251"/>
        <v>0</v>
      </c>
      <c r="AD2737" s="12">
        <f t="shared" si="4251"/>
        <v>0</v>
      </c>
      <c r="AE2737" s="12">
        <f t="shared" si="4251"/>
        <v>0</v>
      </c>
      <c r="AF2737" s="12">
        <f t="shared" si="4251"/>
        <v>0</v>
      </c>
      <c r="AG2737" s="12">
        <f t="shared" si="4251"/>
        <v>0</v>
      </c>
      <c r="AH2737" s="12">
        <f t="shared" ref="AH2737" si="4252">SUM(AH2742,AH2738)</f>
        <v>0</v>
      </c>
      <c r="AI2737" s="12">
        <f t="shared" si="4251"/>
        <v>0</v>
      </c>
      <c r="AJ2737" s="12">
        <f t="shared" si="4251"/>
        <v>0</v>
      </c>
      <c r="AK2737" s="12">
        <f t="shared" si="4251"/>
        <v>0</v>
      </c>
      <c r="AL2737" s="12">
        <f t="shared" si="4251"/>
        <v>0</v>
      </c>
      <c r="AM2737" s="12">
        <f t="shared" si="4251"/>
        <v>0</v>
      </c>
      <c r="AN2737" s="12">
        <f t="shared" si="4251"/>
        <v>0</v>
      </c>
      <c r="AO2737" s="12">
        <f t="shared" si="4251"/>
        <v>0</v>
      </c>
      <c r="AP2737" s="12">
        <f t="shared" si="4251"/>
        <v>0</v>
      </c>
      <c r="AQ2737" s="12">
        <f t="shared" si="4251"/>
        <v>0</v>
      </c>
      <c r="AR2737" s="12">
        <v>0</v>
      </c>
      <c r="AS2737" s="12">
        <v>0</v>
      </c>
      <c r="AT2737" s="12">
        <f t="shared" ref="AT2737:BI2737" si="4253">SUM(AT2742,AT2738)</f>
        <v>200</v>
      </c>
      <c r="AU2737" s="12">
        <f t="shared" si="4253"/>
        <v>114508</v>
      </c>
      <c r="AV2737" s="12">
        <f t="shared" si="4253"/>
        <v>0</v>
      </c>
      <c r="AW2737" s="12">
        <f t="shared" si="4253"/>
        <v>0</v>
      </c>
      <c r="AX2737" s="12">
        <f t="shared" si="4253"/>
        <v>0</v>
      </c>
      <c r="AY2737" s="12">
        <f t="shared" si="4253"/>
        <v>0</v>
      </c>
      <c r="AZ2737" s="12">
        <f t="shared" ref="AZ2737" si="4254">SUM(AZ2742,AZ2738)</f>
        <v>114708</v>
      </c>
      <c r="BA2737" s="12">
        <f t="shared" si="4253"/>
        <v>0</v>
      </c>
      <c r="BB2737" s="12">
        <f t="shared" si="4253"/>
        <v>0</v>
      </c>
      <c r="BC2737" s="12">
        <f t="shared" si="4253"/>
        <v>114508</v>
      </c>
      <c r="BD2737" s="12">
        <f t="shared" si="4253"/>
        <v>0</v>
      </c>
      <c r="BE2737" s="12">
        <f t="shared" si="4253"/>
        <v>0</v>
      </c>
      <c r="BF2737" s="12">
        <f t="shared" si="4253"/>
        <v>0</v>
      </c>
      <c r="BG2737" s="12">
        <f t="shared" si="4253"/>
        <v>0</v>
      </c>
      <c r="BH2737" s="12">
        <f t="shared" si="4253"/>
        <v>0</v>
      </c>
      <c r="BI2737" s="12">
        <f t="shared" si="4253"/>
        <v>0</v>
      </c>
      <c r="BJ2737" s="12">
        <v>114508</v>
      </c>
      <c r="BK2737" s="12">
        <v>200</v>
      </c>
    </row>
    <row r="2738" spans="1:63" x14ac:dyDescent="0.25">
      <c r="A2738" s="4" t="s">
        <v>854</v>
      </c>
      <c r="B2738" s="4" t="s">
        <v>1</v>
      </c>
      <c r="C2738" s="4" t="s">
        <v>14</v>
      </c>
      <c r="D2738" s="107" t="s">
        <v>856</v>
      </c>
      <c r="E2738" s="110">
        <v>614200</v>
      </c>
      <c r="F2738" s="107" t="s">
        <v>0</v>
      </c>
      <c r="G2738" s="13" t="s">
        <v>0</v>
      </c>
      <c r="H2738" s="2" t="s">
        <v>62</v>
      </c>
      <c r="I2738" s="12">
        <f>SUM(I2739:I2741)</f>
        <v>0</v>
      </c>
      <c r="J2738" s="12">
        <f t="shared" ref="J2738:Y2738" si="4255">SUM(J2739:J2741)</f>
        <v>0</v>
      </c>
      <c r="K2738" s="12">
        <f t="shared" si="4255"/>
        <v>0</v>
      </c>
      <c r="L2738" s="12">
        <f t="shared" si="4255"/>
        <v>0</v>
      </c>
      <c r="M2738" s="12">
        <f t="shared" si="4255"/>
        <v>0</v>
      </c>
      <c r="N2738" s="12">
        <f t="shared" si="4255"/>
        <v>0</v>
      </c>
      <c r="O2738" s="12">
        <f t="shared" si="4255"/>
        <v>0</v>
      </c>
      <c r="P2738" s="12">
        <f t="shared" ref="P2738" si="4256">SUM(P2739:P2741)</f>
        <v>0</v>
      </c>
      <c r="Q2738" s="12">
        <f t="shared" si="4255"/>
        <v>0</v>
      </c>
      <c r="R2738" s="12">
        <f t="shared" si="4255"/>
        <v>0</v>
      </c>
      <c r="S2738" s="12">
        <f t="shared" si="4255"/>
        <v>0</v>
      </c>
      <c r="T2738" s="12">
        <f t="shared" si="4255"/>
        <v>0</v>
      </c>
      <c r="U2738" s="12">
        <f t="shared" si="4255"/>
        <v>0</v>
      </c>
      <c r="V2738" s="12">
        <f t="shared" si="4255"/>
        <v>0</v>
      </c>
      <c r="W2738" s="12">
        <f t="shared" si="4255"/>
        <v>0</v>
      </c>
      <c r="X2738" s="12">
        <f t="shared" si="4255"/>
        <v>0</v>
      </c>
      <c r="Y2738" s="12">
        <f t="shared" si="4255"/>
        <v>0</v>
      </c>
      <c r="Z2738" s="12">
        <v>0</v>
      </c>
      <c r="AA2738" s="12">
        <v>0</v>
      </c>
      <c r="AB2738" s="12">
        <f t="shared" ref="AB2738:AQ2738" si="4257">SUM(AB2739:AB2741)</f>
        <v>0</v>
      </c>
      <c r="AC2738" s="12">
        <f t="shared" si="4257"/>
        <v>0</v>
      </c>
      <c r="AD2738" s="12">
        <f t="shared" si="4257"/>
        <v>0</v>
      </c>
      <c r="AE2738" s="12">
        <f t="shared" si="4257"/>
        <v>0</v>
      </c>
      <c r="AF2738" s="12">
        <f t="shared" si="4257"/>
        <v>0</v>
      </c>
      <c r="AG2738" s="12">
        <f t="shared" si="4257"/>
        <v>0</v>
      </c>
      <c r="AH2738" s="12">
        <f t="shared" ref="AH2738" si="4258">SUM(AH2739:AH2741)</f>
        <v>0</v>
      </c>
      <c r="AI2738" s="12">
        <f t="shared" si="4257"/>
        <v>0</v>
      </c>
      <c r="AJ2738" s="12">
        <f t="shared" si="4257"/>
        <v>0</v>
      </c>
      <c r="AK2738" s="12">
        <f t="shared" si="4257"/>
        <v>0</v>
      </c>
      <c r="AL2738" s="12">
        <f t="shared" si="4257"/>
        <v>0</v>
      </c>
      <c r="AM2738" s="12">
        <f t="shared" si="4257"/>
        <v>0</v>
      </c>
      <c r="AN2738" s="12">
        <f t="shared" si="4257"/>
        <v>0</v>
      </c>
      <c r="AO2738" s="12">
        <f t="shared" si="4257"/>
        <v>0</v>
      </c>
      <c r="AP2738" s="12">
        <f t="shared" si="4257"/>
        <v>0</v>
      </c>
      <c r="AQ2738" s="12">
        <f t="shared" si="4257"/>
        <v>0</v>
      </c>
      <c r="AR2738" s="12">
        <v>0</v>
      </c>
      <c r="AS2738" s="12">
        <v>0</v>
      </c>
      <c r="AT2738" s="12">
        <f t="shared" ref="AT2738:BI2738" si="4259">SUM(AT2739:AT2741)</f>
        <v>100</v>
      </c>
      <c r="AU2738" s="12">
        <f t="shared" si="4259"/>
        <v>100</v>
      </c>
      <c r="AV2738" s="12">
        <f t="shared" si="4259"/>
        <v>0</v>
      </c>
      <c r="AW2738" s="12">
        <f t="shared" si="4259"/>
        <v>0</v>
      </c>
      <c r="AX2738" s="12">
        <f t="shared" si="4259"/>
        <v>0</v>
      </c>
      <c r="AY2738" s="12">
        <f t="shared" si="4259"/>
        <v>0</v>
      </c>
      <c r="AZ2738" s="12">
        <f t="shared" ref="AZ2738" si="4260">SUM(AZ2739:AZ2741)</f>
        <v>200</v>
      </c>
      <c r="BA2738" s="12">
        <f t="shared" si="4259"/>
        <v>0</v>
      </c>
      <c r="BB2738" s="12">
        <f t="shared" si="4259"/>
        <v>0</v>
      </c>
      <c r="BC2738" s="12">
        <f t="shared" si="4259"/>
        <v>100</v>
      </c>
      <c r="BD2738" s="12">
        <f t="shared" si="4259"/>
        <v>0</v>
      </c>
      <c r="BE2738" s="12">
        <f t="shared" si="4259"/>
        <v>0</v>
      </c>
      <c r="BF2738" s="12">
        <f t="shared" si="4259"/>
        <v>0</v>
      </c>
      <c r="BG2738" s="12">
        <f t="shared" si="4259"/>
        <v>0</v>
      </c>
      <c r="BH2738" s="12">
        <f t="shared" si="4259"/>
        <v>0</v>
      </c>
      <c r="BI2738" s="12">
        <f t="shared" si="4259"/>
        <v>0</v>
      </c>
      <c r="BJ2738" s="12">
        <v>100</v>
      </c>
      <c r="BK2738" s="12">
        <v>100</v>
      </c>
    </row>
    <row r="2739" spans="1:63" x14ac:dyDescent="0.25">
      <c r="A2739" s="4" t="s">
        <v>854</v>
      </c>
      <c r="B2739" s="4" t="s">
        <v>1</v>
      </c>
      <c r="C2739" s="4" t="s">
        <v>14</v>
      </c>
      <c r="D2739" s="107" t="s">
        <v>856</v>
      </c>
      <c r="E2739" s="117">
        <v>6142</v>
      </c>
      <c r="F2739" s="107" t="s">
        <v>1614</v>
      </c>
      <c r="G2739" s="103" t="s">
        <v>1646</v>
      </c>
      <c r="H2739" s="86" t="s">
        <v>1563</v>
      </c>
      <c r="I2739" s="12"/>
      <c r="J2739" s="14">
        <v>0</v>
      </c>
      <c r="K2739" s="12"/>
      <c r="L2739" s="12"/>
      <c r="M2739" s="12"/>
      <c r="N2739" s="12"/>
      <c r="O2739" s="12"/>
      <c r="P2739" s="12">
        <f t="shared" si="4243"/>
        <v>0</v>
      </c>
      <c r="Q2739" s="12"/>
      <c r="R2739" s="12"/>
      <c r="S2739" s="12"/>
      <c r="T2739" s="12"/>
      <c r="U2739" s="12"/>
      <c r="V2739" s="12"/>
      <c r="W2739" s="12"/>
      <c r="X2739" s="12"/>
      <c r="Y2739" s="12"/>
      <c r="Z2739" s="12">
        <v>0</v>
      </c>
      <c r="AA2739" s="12">
        <v>0</v>
      </c>
      <c r="AB2739" s="12"/>
      <c r="AC2739" s="12"/>
      <c r="AD2739" s="12"/>
      <c r="AE2739" s="12"/>
      <c r="AF2739" s="12"/>
      <c r="AG2739" s="12"/>
      <c r="AH2739" s="12">
        <f t="shared" si="4244"/>
        <v>0</v>
      </c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>
        <v>0</v>
      </c>
      <c r="AS2739" s="12">
        <v>0</v>
      </c>
      <c r="AT2739" s="12">
        <v>100</v>
      </c>
      <c r="AU2739" s="12">
        <v>100</v>
      </c>
      <c r="AV2739" s="12"/>
      <c r="AW2739" s="12"/>
      <c r="AX2739" s="12"/>
      <c r="AY2739" s="12"/>
      <c r="AZ2739" s="12">
        <f t="shared" si="4245"/>
        <v>200</v>
      </c>
      <c r="BA2739" s="12"/>
      <c r="BB2739" s="12"/>
      <c r="BC2739" s="12">
        <v>100</v>
      </c>
      <c r="BD2739" s="12"/>
      <c r="BE2739" s="12"/>
      <c r="BF2739" s="12"/>
      <c r="BG2739" s="12"/>
      <c r="BH2739" s="12"/>
      <c r="BI2739" s="12"/>
      <c r="BJ2739" s="12">
        <v>100</v>
      </c>
      <c r="BK2739" s="12">
        <v>100</v>
      </c>
    </row>
    <row r="2740" spans="1:63" x14ac:dyDescent="0.25">
      <c r="A2740" s="4" t="s">
        <v>854</v>
      </c>
      <c r="B2740" s="4" t="s">
        <v>1</v>
      </c>
      <c r="C2740" s="4" t="s">
        <v>14</v>
      </c>
      <c r="D2740" s="107" t="s">
        <v>856</v>
      </c>
      <c r="E2740" s="117">
        <v>6142</v>
      </c>
      <c r="F2740" s="107" t="s">
        <v>1615</v>
      </c>
      <c r="G2740" s="103" t="s">
        <v>1646</v>
      </c>
      <c r="H2740" s="86" t="s">
        <v>1564</v>
      </c>
      <c r="I2740" s="12"/>
      <c r="J2740" s="14">
        <v>0</v>
      </c>
      <c r="K2740" s="12"/>
      <c r="L2740" s="12"/>
      <c r="M2740" s="12"/>
      <c r="N2740" s="12"/>
      <c r="O2740" s="12"/>
      <c r="P2740" s="12">
        <f t="shared" si="4243"/>
        <v>0</v>
      </c>
      <c r="Q2740" s="12"/>
      <c r="R2740" s="12"/>
      <c r="S2740" s="12"/>
      <c r="T2740" s="12"/>
      <c r="U2740" s="12"/>
      <c r="V2740" s="12"/>
      <c r="W2740" s="12"/>
      <c r="X2740" s="12"/>
      <c r="Y2740" s="12"/>
      <c r="Z2740" s="12">
        <v>0</v>
      </c>
      <c r="AA2740" s="12">
        <v>0</v>
      </c>
      <c r="AB2740" s="12"/>
      <c r="AC2740" s="12"/>
      <c r="AD2740" s="12"/>
      <c r="AE2740" s="12"/>
      <c r="AF2740" s="12"/>
      <c r="AG2740" s="12"/>
      <c r="AH2740" s="12">
        <f t="shared" si="4244"/>
        <v>0</v>
      </c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>
        <v>0</v>
      </c>
      <c r="AS2740" s="12">
        <v>0</v>
      </c>
      <c r="AT2740" s="12"/>
      <c r="AU2740" s="12"/>
      <c r="AV2740" s="12"/>
      <c r="AW2740" s="12"/>
      <c r="AX2740" s="12"/>
      <c r="AY2740" s="12"/>
      <c r="AZ2740" s="12">
        <f t="shared" si="4245"/>
        <v>0</v>
      </c>
      <c r="BA2740" s="12"/>
      <c r="BB2740" s="12"/>
      <c r="BC2740" s="12"/>
      <c r="BD2740" s="12"/>
      <c r="BE2740" s="12"/>
      <c r="BF2740" s="12"/>
      <c r="BG2740" s="12"/>
      <c r="BH2740" s="12"/>
      <c r="BI2740" s="12"/>
      <c r="BJ2740" s="12">
        <v>0</v>
      </c>
      <c r="BK2740" s="12">
        <v>0</v>
      </c>
    </row>
    <row r="2741" spans="1:63" ht="45" x14ac:dyDescent="0.25">
      <c r="A2741" s="4" t="s">
        <v>854</v>
      </c>
      <c r="B2741" s="4" t="s">
        <v>1</v>
      </c>
      <c r="C2741" s="4" t="s">
        <v>14</v>
      </c>
      <c r="D2741" s="107" t="s">
        <v>856</v>
      </c>
      <c r="E2741" s="117">
        <v>6142</v>
      </c>
      <c r="F2741" s="107" t="s">
        <v>1616</v>
      </c>
      <c r="G2741" s="103" t="s">
        <v>1646</v>
      </c>
      <c r="H2741" s="86" t="s">
        <v>1565</v>
      </c>
      <c r="I2741" s="12"/>
      <c r="J2741" s="14">
        <v>0</v>
      </c>
      <c r="K2741" s="12"/>
      <c r="L2741" s="12"/>
      <c r="M2741" s="12"/>
      <c r="N2741" s="12"/>
      <c r="O2741" s="12"/>
      <c r="P2741" s="12">
        <f t="shared" si="4243"/>
        <v>0</v>
      </c>
      <c r="Q2741" s="12"/>
      <c r="R2741" s="12"/>
      <c r="S2741" s="12"/>
      <c r="T2741" s="12"/>
      <c r="U2741" s="12"/>
      <c r="V2741" s="12"/>
      <c r="W2741" s="12"/>
      <c r="X2741" s="12"/>
      <c r="Y2741" s="12"/>
      <c r="Z2741" s="12">
        <v>0</v>
      </c>
      <c r="AA2741" s="12">
        <v>0</v>
      </c>
      <c r="AB2741" s="12"/>
      <c r="AC2741" s="12"/>
      <c r="AD2741" s="12"/>
      <c r="AE2741" s="12"/>
      <c r="AF2741" s="12"/>
      <c r="AG2741" s="12"/>
      <c r="AH2741" s="12">
        <f t="shared" si="4244"/>
        <v>0</v>
      </c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>
        <v>0</v>
      </c>
      <c r="AS2741" s="12">
        <v>0</v>
      </c>
      <c r="AT2741" s="12"/>
      <c r="AU2741" s="12"/>
      <c r="AV2741" s="12"/>
      <c r="AW2741" s="12"/>
      <c r="AX2741" s="12"/>
      <c r="AY2741" s="12"/>
      <c r="AZ2741" s="12">
        <f t="shared" si="4245"/>
        <v>0</v>
      </c>
      <c r="BA2741" s="12"/>
      <c r="BB2741" s="12"/>
      <c r="BC2741" s="12"/>
      <c r="BD2741" s="12"/>
      <c r="BE2741" s="12"/>
      <c r="BF2741" s="12"/>
      <c r="BG2741" s="12"/>
      <c r="BH2741" s="12"/>
      <c r="BI2741" s="12"/>
      <c r="BJ2741" s="12">
        <v>0</v>
      </c>
      <c r="BK2741" s="12">
        <v>0</v>
      </c>
    </row>
    <row r="2742" spans="1:63" x14ac:dyDescent="0.25">
      <c r="A2742" s="1" t="s">
        <v>854</v>
      </c>
      <c r="B2742" s="1" t="s">
        <v>1</v>
      </c>
      <c r="C2742" s="1" t="s">
        <v>14</v>
      </c>
      <c r="D2742" s="110" t="s">
        <v>856</v>
      </c>
      <c r="E2742" s="110" t="s">
        <v>46</v>
      </c>
      <c r="F2742" s="107" t="s">
        <v>0</v>
      </c>
      <c r="G2742" s="13" t="s">
        <v>0</v>
      </c>
      <c r="H2742" s="2" t="s">
        <v>47</v>
      </c>
      <c r="I2742" s="12">
        <f>SUM(I2743:I2747)</f>
        <v>400</v>
      </c>
      <c r="J2742" s="12">
        <f t="shared" ref="J2742:Y2742" si="4261">SUM(J2743:J2747)</f>
        <v>0</v>
      </c>
      <c r="K2742" s="12">
        <f t="shared" si="4261"/>
        <v>0</v>
      </c>
      <c r="L2742" s="12">
        <f t="shared" si="4261"/>
        <v>0</v>
      </c>
      <c r="M2742" s="12">
        <f t="shared" si="4261"/>
        <v>0</v>
      </c>
      <c r="N2742" s="12">
        <f t="shared" si="4261"/>
        <v>0</v>
      </c>
      <c r="O2742" s="12">
        <f t="shared" si="4261"/>
        <v>0</v>
      </c>
      <c r="P2742" s="12">
        <f t="shared" si="4261"/>
        <v>0</v>
      </c>
      <c r="Q2742" s="12">
        <f t="shared" si="4261"/>
        <v>0</v>
      </c>
      <c r="R2742" s="12">
        <f t="shared" si="4261"/>
        <v>0</v>
      </c>
      <c r="S2742" s="12">
        <f t="shared" si="4261"/>
        <v>0</v>
      </c>
      <c r="T2742" s="12">
        <f t="shared" si="4261"/>
        <v>0</v>
      </c>
      <c r="U2742" s="12">
        <f t="shared" si="4261"/>
        <v>0</v>
      </c>
      <c r="V2742" s="12">
        <f t="shared" si="4261"/>
        <v>0</v>
      </c>
      <c r="W2742" s="12">
        <f t="shared" si="4261"/>
        <v>0</v>
      </c>
      <c r="X2742" s="12">
        <f t="shared" si="4261"/>
        <v>0</v>
      </c>
      <c r="Y2742" s="12">
        <f t="shared" si="4261"/>
        <v>0</v>
      </c>
      <c r="Z2742" s="12">
        <v>0</v>
      </c>
      <c r="AA2742" s="12">
        <v>0</v>
      </c>
      <c r="AB2742" s="12">
        <f t="shared" ref="AB2742:AQ2742" si="4262">SUM(AB2743:AB2747)</f>
        <v>0</v>
      </c>
      <c r="AC2742" s="12">
        <f t="shared" si="4262"/>
        <v>0</v>
      </c>
      <c r="AD2742" s="12">
        <f t="shared" si="4262"/>
        <v>0</v>
      </c>
      <c r="AE2742" s="12">
        <f t="shared" si="4262"/>
        <v>0</v>
      </c>
      <c r="AF2742" s="12">
        <f t="shared" si="4262"/>
        <v>0</v>
      </c>
      <c r="AG2742" s="12">
        <f t="shared" si="4262"/>
        <v>0</v>
      </c>
      <c r="AH2742" s="12">
        <f t="shared" si="4262"/>
        <v>0</v>
      </c>
      <c r="AI2742" s="12">
        <f t="shared" si="4262"/>
        <v>0</v>
      </c>
      <c r="AJ2742" s="12">
        <f t="shared" si="4262"/>
        <v>0</v>
      </c>
      <c r="AK2742" s="12">
        <f t="shared" si="4262"/>
        <v>0</v>
      </c>
      <c r="AL2742" s="12">
        <f t="shared" si="4262"/>
        <v>0</v>
      </c>
      <c r="AM2742" s="12">
        <f t="shared" si="4262"/>
        <v>0</v>
      </c>
      <c r="AN2742" s="12">
        <f t="shared" si="4262"/>
        <v>0</v>
      </c>
      <c r="AO2742" s="12">
        <f t="shared" si="4262"/>
        <v>0</v>
      </c>
      <c r="AP2742" s="12">
        <f t="shared" si="4262"/>
        <v>0</v>
      </c>
      <c r="AQ2742" s="12">
        <f t="shared" si="4262"/>
        <v>0</v>
      </c>
      <c r="AR2742" s="12">
        <v>0</v>
      </c>
      <c r="AS2742" s="12">
        <v>0</v>
      </c>
      <c r="AT2742" s="12">
        <f>SUM(AT2743:AT2747)</f>
        <v>100</v>
      </c>
      <c r="AU2742" s="12">
        <f t="shared" ref="AU2742:BI2742" si="4263">SUM(AU2743:AU2747)</f>
        <v>114408</v>
      </c>
      <c r="AV2742" s="12">
        <f t="shared" si="4263"/>
        <v>0</v>
      </c>
      <c r="AW2742" s="12">
        <f t="shared" si="4263"/>
        <v>0</v>
      </c>
      <c r="AX2742" s="12">
        <f t="shared" si="4263"/>
        <v>0</v>
      </c>
      <c r="AY2742" s="12">
        <f t="shared" si="4263"/>
        <v>0</v>
      </c>
      <c r="AZ2742" s="12">
        <f t="shared" si="4263"/>
        <v>114508</v>
      </c>
      <c r="BA2742" s="12">
        <f t="shared" si="4263"/>
        <v>0</v>
      </c>
      <c r="BB2742" s="12">
        <f t="shared" si="4263"/>
        <v>0</v>
      </c>
      <c r="BC2742" s="12">
        <f t="shared" si="4263"/>
        <v>114408</v>
      </c>
      <c r="BD2742" s="12">
        <f t="shared" si="4263"/>
        <v>0</v>
      </c>
      <c r="BE2742" s="12">
        <f t="shared" si="4263"/>
        <v>0</v>
      </c>
      <c r="BF2742" s="12">
        <f t="shared" si="4263"/>
        <v>0</v>
      </c>
      <c r="BG2742" s="12">
        <f t="shared" si="4263"/>
        <v>0</v>
      </c>
      <c r="BH2742" s="12">
        <f t="shared" si="4263"/>
        <v>0</v>
      </c>
      <c r="BI2742" s="12">
        <f t="shared" si="4263"/>
        <v>0</v>
      </c>
      <c r="BJ2742" s="12">
        <v>114408</v>
      </c>
      <c r="BK2742" s="12">
        <v>100</v>
      </c>
    </row>
    <row r="2743" spans="1:63" x14ac:dyDescent="0.25">
      <c r="A2743" s="4" t="s">
        <v>854</v>
      </c>
      <c r="B2743" s="4" t="s">
        <v>1</v>
      </c>
      <c r="C2743" s="4" t="s">
        <v>14</v>
      </c>
      <c r="D2743" s="107" t="s">
        <v>856</v>
      </c>
      <c r="E2743" s="117">
        <v>6148</v>
      </c>
      <c r="F2743" s="107"/>
      <c r="G2743" s="103" t="s">
        <v>1646</v>
      </c>
      <c r="H2743" s="13" t="s">
        <v>47</v>
      </c>
      <c r="I2743" s="14">
        <v>100</v>
      </c>
      <c r="J2743" s="14">
        <v>0</v>
      </c>
      <c r="K2743" s="14"/>
      <c r="L2743" s="14"/>
      <c r="M2743" s="14"/>
      <c r="N2743" s="14"/>
      <c r="O2743" s="14"/>
      <c r="P2743" s="14">
        <f t="shared" si="4243"/>
        <v>0</v>
      </c>
      <c r="Q2743" s="14"/>
      <c r="R2743" s="14"/>
      <c r="S2743" s="14"/>
      <c r="T2743" s="14"/>
      <c r="U2743" s="14"/>
      <c r="V2743" s="14"/>
      <c r="W2743" s="14"/>
      <c r="X2743" s="14"/>
      <c r="Y2743" s="14"/>
      <c r="Z2743" s="14">
        <v>0</v>
      </c>
      <c r="AA2743" s="14">
        <v>0</v>
      </c>
      <c r="AB2743" s="14">
        <v>0</v>
      </c>
      <c r="AC2743" s="14"/>
      <c r="AD2743" s="14"/>
      <c r="AE2743" s="14"/>
      <c r="AF2743" s="14"/>
      <c r="AG2743" s="14"/>
      <c r="AH2743" s="14">
        <f t="shared" si="4244"/>
        <v>0</v>
      </c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>
        <v>0</v>
      </c>
      <c r="AS2743" s="14">
        <v>0</v>
      </c>
      <c r="AT2743" s="14">
        <v>0</v>
      </c>
      <c r="AU2743" s="14"/>
      <c r="AV2743" s="14"/>
      <c r="AW2743" s="14"/>
      <c r="AX2743" s="14"/>
      <c r="AY2743" s="14"/>
      <c r="AZ2743" s="14">
        <f t="shared" si="4245"/>
        <v>0</v>
      </c>
      <c r="BA2743" s="14"/>
      <c r="BB2743" s="14"/>
      <c r="BC2743" s="14"/>
      <c r="BD2743" s="14"/>
      <c r="BE2743" s="14"/>
      <c r="BF2743" s="14"/>
      <c r="BG2743" s="14"/>
      <c r="BH2743" s="14"/>
      <c r="BI2743" s="14"/>
      <c r="BJ2743" s="14">
        <v>0</v>
      </c>
      <c r="BK2743" s="14">
        <v>0</v>
      </c>
    </row>
    <row r="2744" spans="1:63" ht="33.75" x14ac:dyDescent="0.25">
      <c r="A2744" s="4" t="s">
        <v>854</v>
      </c>
      <c r="B2744" s="4" t="s">
        <v>1</v>
      </c>
      <c r="C2744" s="4" t="s">
        <v>14</v>
      </c>
      <c r="D2744" s="107" t="s">
        <v>856</v>
      </c>
      <c r="E2744" s="117">
        <v>6148</v>
      </c>
      <c r="F2744" s="107" t="s">
        <v>882</v>
      </c>
      <c r="G2744" s="103" t="s">
        <v>1646</v>
      </c>
      <c r="H2744" s="13" t="s">
        <v>883</v>
      </c>
      <c r="I2744" s="14">
        <v>100</v>
      </c>
      <c r="J2744" s="14">
        <v>0</v>
      </c>
      <c r="K2744" s="14"/>
      <c r="L2744" s="14"/>
      <c r="M2744" s="14"/>
      <c r="N2744" s="14"/>
      <c r="O2744" s="14"/>
      <c r="P2744" s="14">
        <f t="shared" si="4243"/>
        <v>0</v>
      </c>
      <c r="Q2744" s="14"/>
      <c r="R2744" s="14"/>
      <c r="S2744" s="14"/>
      <c r="T2744" s="14"/>
      <c r="U2744" s="14"/>
      <c r="V2744" s="14"/>
      <c r="W2744" s="14"/>
      <c r="X2744" s="14"/>
      <c r="Y2744" s="14"/>
      <c r="Z2744" s="14">
        <v>0</v>
      </c>
      <c r="AA2744" s="14">
        <v>0</v>
      </c>
      <c r="AB2744" s="14">
        <v>0</v>
      </c>
      <c r="AC2744" s="14"/>
      <c r="AD2744" s="14"/>
      <c r="AE2744" s="14"/>
      <c r="AF2744" s="14"/>
      <c r="AG2744" s="14"/>
      <c r="AH2744" s="14">
        <f t="shared" si="4244"/>
        <v>0</v>
      </c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>
        <v>0</v>
      </c>
      <c r="AS2744" s="14">
        <v>0</v>
      </c>
      <c r="AT2744" s="14">
        <v>0</v>
      </c>
      <c r="AU2744" s="14">
        <v>50000</v>
      </c>
      <c r="AV2744" s="14"/>
      <c r="AW2744" s="14"/>
      <c r="AX2744" s="14"/>
      <c r="AY2744" s="14"/>
      <c r="AZ2744" s="14">
        <f t="shared" si="4245"/>
        <v>50000</v>
      </c>
      <c r="BA2744" s="14"/>
      <c r="BB2744" s="14"/>
      <c r="BC2744" s="14">
        <v>50000</v>
      </c>
      <c r="BD2744" s="14"/>
      <c r="BE2744" s="14"/>
      <c r="BF2744" s="14"/>
      <c r="BG2744" s="14"/>
      <c r="BH2744" s="14"/>
      <c r="BI2744" s="14"/>
      <c r="BJ2744" s="14">
        <v>50000</v>
      </c>
      <c r="BK2744" s="14">
        <v>0</v>
      </c>
    </row>
    <row r="2745" spans="1:63" ht="22.5" x14ac:dyDescent="0.25">
      <c r="A2745" s="4" t="s">
        <v>854</v>
      </c>
      <c r="B2745" s="4" t="s">
        <v>1</v>
      </c>
      <c r="C2745" s="4" t="s">
        <v>14</v>
      </c>
      <c r="D2745" s="107" t="s">
        <v>856</v>
      </c>
      <c r="E2745" s="117">
        <v>6148</v>
      </c>
      <c r="F2745" s="107" t="s">
        <v>1668</v>
      </c>
      <c r="G2745" s="103" t="s">
        <v>1646</v>
      </c>
      <c r="H2745" s="13" t="s">
        <v>873</v>
      </c>
      <c r="I2745" s="14"/>
      <c r="J2745" s="14">
        <v>0</v>
      </c>
      <c r="K2745" s="14"/>
      <c r="L2745" s="14"/>
      <c r="M2745" s="14"/>
      <c r="N2745" s="14"/>
      <c r="O2745" s="14"/>
      <c r="P2745" s="14">
        <f>J2745+K2745+L2745+M2745+N2745+O2745</f>
        <v>0</v>
      </c>
      <c r="Q2745" s="14"/>
      <c r="R2745" s="14"/>
      <c r="S2745" s="14"/>
      <c r="T2745" s="14"/>
      <c r="U2745" s="14"/>
      <c r="V2745" s="14"/>
      <c r="W2745" s="14"/>
      <c r="X2745" s="14"/>
      <c r="Y2745" s="14"/>
      <c r="Z2745" s="14">
        <v>0</v>
      </c>
      <c r="AA2745" s="14">
        <v>0</v>
      </c>
      <c r="AB2745" s="14">
        <v>0</v>
      </c>
      <c r="AC2745" s="14"/>
      <c r="AD2745" s="14"/>
      <c r="AE2745" s="14"/>
      <c r="AF2745" s="14"/>
      <c r="AG2745" s="14"/>
      <c r="AH2745" s="14">
        <f t="shared" si="4244"/>
        <v>0</v>
      </c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>
        <v>0</v>
      </c>
      <c r="AS2745" s="14">
        <v>0</v>
      </c>
      <c r="AT2745" s="14">
        <v>0</v>
      </c>
      <c r="AU2745" s="14"/>
      <c r="AV2745" s="14"/>
      <c r="AW2745" s="14"/>
      <c r="AX2745" s="14"/>
      <c r="AY2745" s="14"/>
      <c r="AZ2745" s="14">
        <f>AT2745+AU2745+AV2745+AW2745+AX2745+AY2745</f>
        <v>0</v>
      </c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>
        <v>0</v>
      </c>
      <c r="BK2745" s="14">
        <v>0</v>
      </c>
    </row>
    <row r="2746" spans="1:63" ht="56.25" x14ac:dyDescent="0.25">
      <c r="A2746" s="4" t="s">
        <v>854</v>
      </c>
      <c r="B2746" s="4" t="s">
        <v>1</v>
      </c>
      <c r="C2746" s="4" t="s">
        <v>14</v>
      </c>
      <c r="D2746" s="107" t="s">
        <v>856</v>
      </c>
      <c r="E2746" s="117">
        <v>6148</v>
      </c>
      <c r="F2746" s="107" t="s">
        <v>884</v>
      </c>
      <c r="G2746" s="103" t="s">
        <v>1646</v>
      </c>
      <c r="H2746" s="13" t="s">
        <v>885</v>
      </c>
      <c r="I2746" s="14">
        <v>100</v>
      </c>
      <c r="J2746" s="14">
        <v>0</v>
      </c>
      <c r="K2746" s="14"/>
      <c r="L2746" s="14"/>
      <c r="M2746" s="14"/>
      <c r="N2746" s="14"/>
      <c r="O2746" s="14"/>
      <c r="P2746" s="14">
        <f t="shared" si="4243"/>
        <v>0</v>
      </c>
      <c r="Q2746" s="14"/>
      <c r="R2746" s="14"/>
      <c r="S2746" s="14"/>
      <c r="T2746" s="14"/>
      <c r="U2746" s="14"/>
      <c r="V2746" s="14"/>
      <c r="W2746" s="14"/>
      <c r="X2746" s="14"/>
      <c r="Y2746" s="14"/>
      <c r="Z2746" s="14">
        <v>0</v>
      </c>
      <c r="AA2746" s="14">
        <v>0</v>
      </c>
      <c r="AB2746" s="14">
        <v>0</v>
      </c>
      <c r="AC2746" s="14"/>
      <c r="AD2746" s="14"/>
      <c r="AE2746" s="14"/>
      <c r="AF2746" s="14"/>
      <c r="AG2746" s="14"/>
      <c r="AH2746" s="14">
        <f t="shared" si="4244"/>
        <v>0</v>
      </c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>
        <v>0</v>
      </c>
      <c r="AS2746" s="14">
        <v>0</v>
      </c>
      <c r="AT2746" s="14">
        <v>0</v>
      </c>
      <c r="AU2746" s="14"/>
      <c r="AV2746" s="14"/>
      <c r="AW2746" s="14"/>
      <c r="AX2746" s="14"/>
      <c r="AY2746" s="14"/>
      <c r="AZ2746" s="14">
        <f t="shared" si="4245"/>
        <v>0</v>
      </c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>
        <v>0</v>
      </c>
      <c r="BK2746" s="14">
        <v>0</v>
      </c>
    </row>
    <row r="2747" spans="1:63" ht="22.5" x14ac:dyDescent="0.25">
      <c r="A2747" s="4" t="s">
        <v>854</v>
      </c>
      <c r="B2747" s="4" t="s">
        <v>1</v>
      </c>
      <c r="C2747" s="4" t="s">
        <v>14</v>
      </c>
      <c r="D2747" s="107" t="s">
        <v>856</v>
      </c>
      <c r="E2747" s="117">
        <v>6148</v>
      </c>
      <c r="F2747" s="107" t="s">
        <v>886</v>
      </c>
      <c r="G2747" s="103" t="s">
        <v>1646</v>
      </c>
      <c r="H2747" s="13" t="s">
        <v>887</v>
      </c>
      <c r="I2747" s="14">
        <v>100</v>
      </c>
      <c r="J2747" s="14">
        <v>0</v>
      </c>
      <c r="K2747" s="14"/>
      <c r="L2747" s="14"/>
      <c r="M2747" s="14"/>
      <c r="N2747" s="14"/>
      <c r="O2747" s="14"/>
      <c r="P2747" s="14">
        <f t="shared" si="4243"/>
        <v>0</v>
      </c>
      <c r="Q2747" s="14"/>
      <c r="R2747" s="14"/>
      <c r="S2747" s="14"/>
      <c r="T2747" s="14"/>
      <c r="U2747" s="14"/>
      <c r="V2747" s="14"/>
      <c r="W2747" s="14"/>
      <c r="X2747" s="14"/>
      <c r="Y2747" s="14"/>
      <c r="Z2747" s="14">
        <v>0</v>
      </c>
      <c r="AA2747" s="14">
        <v>0</v>
      </c>
      <c r="AB2747" s="14">
        <v>0</v>
      </c>
      <c r="AC2747" s="14"/>
      <c r="AD2747" s="14"/>
      <c r="AE2747" s="14"/>
      <c r="AF2747" s="14"/>
      <c r="AG2747" s="14"/>
      <c r="AH2747" s="14">
        <f t="shared" si="4244"/>
        <v>0</v>
      </c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>
        <v>0</v>
      </c>
      <c r="AS2747" s="14">
        <v>0</v>
      </c>
      <c r="AT2747" s="14">
        <v>100</v>
      </c>
      <c r="AU2747" s="14">
        <v>64408</v>
      </c>
      <c r="AV2747" s="14"/>
      <c r="AW2747" s="14"/>
      <c r="AX2747" s="14"/>
      <c r="AY2747" s="14"/>
      <c r="AZ2747" s="14">
        <f t="shared" si="4245"/>
        <v>64508</v>
      </c>
      <c r="BA2747" s="14"/>
      <c r="BB2747" s="14"/>
      <c r="BC2747" s="14">
        <v>64408</v>
      </c>
      <c r="BD2747" s="14"/>
      <c r="BE2747" s="14"/>
      <c r="BF2747" s="14"/>
      <c r="BG2747" s="14"/>
      <c r="BH2747" s="14"/>
      <c r="BI2747" s="14"/>
      <c r="BJ2747" s="14">
        <v>64408</v>
      </c>
      <c r="BK2747" s="14">
        <v>100</v>
      </c>
    </row>
    <row r="2748" spans="1:63" ht="33.75" x14ac:dyDescent="0.25">
      <c r="A2748" s="1" t="s">
        <v>0</v>
      </c>
      <c r="B2748" s="1" t="s">
        <v>0</v>
      </c>
      <c r="C2748" s="1" t="s">
        <v>0</v>
      </c>
      <c r="D2748" s="106" t="s">
        <v>0</v>
      </c>
      <c r="E2748" s="106" t="s">
        <v>0</v>
      </c>
      <c r="F2748" s="106" t="s">
        <v>0</v>
      </c>
      <c r="G2748" s="2" t="s">
        <v>0</v>
      </c>
      <c r="H2748" s="10" t="s">
        <v>99</v>
      </c>
      <c r="I2748" s="11">
        <f>SUM(I2749)</f>
        <v>300</v>
      </c>
      <c r="J2748" s="11">
        <f t="shared" ref="J2748:Y2748" si="4264">SUM(J2749)</f>
        <v>0</v>
      </c>
      <c r="K2748" s="11">
        <f t="shared" si="4264"/>
        <v>0</v>
      </c>
      <c r="L2748" s="11">
        <f t="shared" si="4264"/>
        <v>0</v>
      </c>
      <c r="M2748" s="11">
        <f t="shared" si="4264"/>
        <v>0</v>
      </c>
      <c r="N2748" s="11">
        <f t="shared" si="4264"/>
        <v>0</v>
      </c>
      <c r="O2748" s="11">
        <f t="shared" si="4264"/>
        <v>0</v>
      </c>
      <c r="P2748" s="11">
        <f t="shared" si="4264"/>
        <v>0</v>
      </c>
      <c r="Q2748" s="11">
        <f t="shared" si="4264"/>
        <v>0</v>
      </c>
      <c r="R2748" s="11">
        <f t="shared" si="4264"/>
        <v>0</v>
      </c>
      <c r="S2748" s="11">
        <f t="shared" si="4264"/>
        <v>0</v>
      </c>
      <c r="T2748" s="11">
        <f t="shared" si="4264"/>
        <v>0</v>
      </c>
      <c r="U2748" s="11">
        <f t="shared" si="4264"/>
        <v>0</v>
      </c>
      <c r="V2748" s="11">
        <f t="shared" si="4264"/>
        <v>0</v>
      </c>
      <c r="W2748" s="11">
        <f t="shared" si="4264"/>
        <v>0</v>
      </c>
      <c r="X2748" s="11">
        <f t="shared" si="4264"/>
        <v>0</v>
      </c>
      <c r="Y2748" s="11">
        <f t="shared" si="4264"/>
        <v>0</v>
      </c>
      <c r="Z2748" s="11">
        <v>0</v>
      </c>
      <c r="AA2748" s="11">
        <v>0</v>
      </c>
      <c r="AB2748" s="11">
        <f t="shared" ref="AB2748:AQ2748" si="4265">SUM(AB2749)</f>
        <v>0</v>
      </c>
      <c r="AC2748" s="11">
        <f t="shared" si="4265"/>
        <v>0</v>
      </c>
      <c r="AD2748" s="11">
        <f t="shared" si="4265"/>
        <v>0</v>
      </c>
      <c r="AE2748" s="11">
        <f t="shared" si="4265"/>
        <v>0</v>
      </c>
      <c r="AF2748" s="11">
        <f t="shared" si="4265"/>
        <v>0</v>
      </c>
      <c r="AG2748" s="11">
        <f t="shared" si="4265"/>
        <v>0</v>
      </c>
      <c r="AH2748" s="11">
        <f t="shared" si="4265"/>
        <v>0</v>
      </c>
      <c r="AI2748" s="11">
        <f t="shared" si="4265"/>
        <v>0</v>
      </c>
      <c r="AJ2748" s="11">
        <f t="shared" si="4265"/>
        <v>0</v>
      </c>
      <c r="AK2748" s="11">
        <f t="shared" si="4265"/>
        <v>0</v>
      </c>
      <c r="AL2748" s="11">
        <f t="shared" si="4265"/>
        <v>0</v>
      </c>
      <c r="AM2748" s="11">
        <f t="shared" si="4265"/>
        <v>0</v>
      </c>
      <c r="AN2748" s="11">
        <f t="shared" si="4265"/>
        <v>0</v>
      </c>
      <c r="AO2748" s="11">
        <f t="shared" si="4265"/>
        <v>0</v>
      </c>
      <c r="AP2748" s="11">
        <f t="shared" si="4265"/>
        <v>0</v>
      </c>
      <c r="AQ2748" s="11">
        <f t="shared" si="4265"/>
        <v>0</v>
      </c>
      <c r="AR2748" s="11">
        <v>0</v>
      </c>
      <c r="AS2748" s="11">
        <v>0</v>
      </c>
      <c r="AT2748" s="11">
        <f t="shared" ref="AT2748:BI2748" si="4266">SUM(AT2749)</f>
        <v>100</v>
      </c>
      <c r="AU2748" s="11">
        <f t="shared" si="4266"/>
        <v>692448</v>
      </c>
      <c r="AV2748" s="11">
        <f t="shared" si="4266"/>
        <v>0</v>
      </c>
      <c r="AW2748" s="11">
        <f t="shared" si="4266"/>
        <v>0</v>
      </c>
      <c r="AX2748" s="11">
        <f t="shared" si="4266"/>
        <v>0</v>
      </c>
      <c r="AY2748" s="11">
        <f t="shared" si="4266"/>
        <v>0</v>
      </c>
      <c r="AZ2748" s="11">
        <f t="shared" si="4266"/>
        <v>692548</v>
      </c>
      <c r="BA2748" s="11">
        <f t="shared" si="4266"/>
        <v>0</v>
      </c>
      <c r="BB2748" s="11">
        <f t="shared" si="4266"/>
        <v>0</v>
      </c>
      <c r="BC2748" s="11">
        <f t="shared" si="4266"/>
        <v>692448</v>
      </c>
      <c r="BD2748" s="11">
        <f t="shared" si="4266"/>
        <v>0</v>
      </c>
      <c r="BE2748" s="11">
        <f t="shared" si="4266"/>
        <v>0</v>
      </c>
      <c r="BF2748" s="11">
        <f t="shared" si="4266"/>
        <v>0</v>
      </c>
      <c r="BG2748" s="11">
        <f t="shared" si="4266"/>
        <v>0</v>
      </c>
      <c r="BH2748" s="11">
        <f t="shared" si="4266"/>
        <v>0</v>
      </c>
      <c r="BI2748" s="11">
        <f t="shared" si="4266"/>
        <v>0</v>
      </c>
      <c r="BJ2748" s="11">
        <v>692448</v>
      </c>
      <c r="BK2748" s="11">
        <v>100</v>
      </c>
    </row>
    <row r="2749" spans="1:63" x14ac:dyDescent="0.25">
      <c r="A2749" s="4" t="s">
        <v>854</v>
      </c>
      <c r="B2749" s="4" t="s">
        <v>1</v>
      </c>
      <c r="C2749" s="4" t="s">
        <v>14</v>
      </c>
      <c r="D2749" s="107" t="s">
        <v>856</v>
      </c>
      <c r="E2749" s="106" t="s">
        <v>100</v>
      </c>
      <c r="F2749" s="106" t="s">
        <v>0</v>
      </c>
      <c r="G2749" s="2" t="s">
        <v>0</v>
      </c>
      <c r="H2749" s="2" t="s">
        <v>101</v>
      </c>
      <c r="I2749" s="12">
        <f>SUM(I2750,I2754)</f>
        <v>300</v>
      </c>
      <c r="J2749" s="12">
        <f t="shared" ref="J2749:Y2749" si="4267">SUM(J2750,J2754)</f>
        <v>0</v>
      </c>
      <c r="K2749" s="12">
        <f t="shared" si="4267"/>
        <v>0</v>
      </c>
      <c r="L2749" s="12">
        <f t="shared" si="4267"/>
        <v>0</v>
      </c>
      <c r="M2749" s="12">
        <f t="shared" si="4267"/>
        <v>0</v>
      </c>
      <c r="N2749" s="12">
        <f t="shared" si="4267"/>
        <v>0</v>
      </c>
      <c r="O2749" s="12">
        <f t="shared" si="4267"/>
        <v>0</v>
      </c>
      <c r="P2749" s="12">
        <f t="shared" ref="P2749" si="4268">SUM(P2750,P2754)</f>
        <v>0</v>
      </c>
      <c r="Q2749" s="12">
        <f t="shared" si="4267"/>
        <v>0</v>
      </c>
      <c r="R2749" s="12">
        <f t="shared" si="4267"/>
        <v>0</v>
      </c>
      <c r="S2749" s="12">
        <f t="shared" si="4267"/>
        <v>0</v>
      </c>
      <c r="T2749" s="12">
        <f t="shared" si="4267"/>
        <v>0</v>
      </c>
      <c r="U2749" s="12">
        <f t="shared" si="4267"/>
        <v>0</v>
      </c>
      <c r="V2749" s="12">
        <f t="shared" si="4267"/>
        <v>0</v>
      </c>
      <c r="W2749" s="12">
        <f t="shared" si="4267"/>
        <v>0</v>
      </c>
      <c r="X2749" s="12">
        <f t="shared" si="4267"/>
        <v>0</v>
      </c>
      <c r="Y2749" s="12">
        <f t="shared" si="4267"/>
        <v>0</v>
      </c>
      <c r="Z2749" s="12">
        <v>0</v>
      </c>
      <c r="AA2749" s="12">
        <v>0</v>
      </c>
      <c r="AB2749" s="12">
        <f t="shared" ref="AB2749:AQ2749" si="4269">SUM(AB2750,AB2754)</f>
        <v>0</v>
      </c>
      <c r="AC2749" s="12">
        <f t="shared" si="4269"/>
        <v>0</v>
      </c>
      <c r="AD2749" s="12">
        <f t="shared" si="4269"/>
        <v>0</v>
      </c>
      <c r="AE2749" s="12">
        <f t="shared" si="4269"/>
        <v>0</v>
      </c>
      <c r="AF2749" s="12">
        <f t="shared" si="4269"/>
        <v>0</v>
      </c>
      <c r="AG2749" s="12">
        <f t="shared" si="4269"/>
        <v>0</v>
      </c>
      <c r="AH2749" s="12">
        <f t="shared" ref="AH2749" si="4270">SUM(AH2750,AH2754)</f>
        <v>0</v>
      </c>
      <c r="AI2749" s="12">
        <f t="shared" si="4269"/>
        <v>0</v>
      </c>
      <c r="AJ2749" s="12">
        <f t="shared" si="4269"/>
        <v>0</v>
      </c>
      <c r="AK2749" s="12">
        <f t="shared" si="4269"/>
        <v>0</v>
      </c>
      <c r="AL2749" s="12">
        <f t="shared" si="4269"/>
        <v>0</v>
      </c>
      <c r="AM2749" s="12">
        <f t="shared" si="4269"/>
        <v>0</v>
      </c>
      <c r="AN2749" s="12">
        <f t="shared" si="4269"/>
        <v>0</v>
      </c>
      <c r="AO2749" s="12">
        <f t="shared" si="4269"/>
        <v>0</v>
      </c>
      <c r="AP2749" s="12">
        <f t="shared" si="4269"/>
        <v>0</v>
      </c>
      <c r="AQ2749" s="12">
        <f t="shared" si="4269"/>
        <v>0</v>
      </c>
      <c r="AR2749" s="12">
        <v>0</v>
      </c>
      <c r="AS2749" s="12">
        <v>0</v>
      </c>
      <c r="AT2749" s="12">
        <f t="shared" ref="AT2749:BI2749" si="4271">SUM(AT2750,AT2754)</f>
        <v>100</v>
      </c>
      <c r="AU2749" s="12">
        <f t="shared" si="4271"/>
        <v>692448</v>
      </c>
      <c r="AV2749" s="12">
        <f t="shared" si="4271"/>
        <v>0</v>
      </c>
      <c r="AW2749" s="12">
        <f t="shared" si="4271"/>
        <v>0</v>
      </c>
      <c r="AX2749" s="12">
        <f t="shared" si="4271"/>
        <v>0</v>
      </c>
      <c r="AY2749" s="12">
        <f t="shared" si="4271"/>
        <v>0</v>
      </c>
      <c r="AZ2749" s="12">
        <f t="shared" ref="AZ2749" si="4272">SUM(AZ2750,AZ2754)</f>
        <v>692548</v>
      </c>
      <c r="BA2749" s="12">
        <f t="shared" si="4271"/>
        <v>0</v>
      </c>
      <c r="BB2749" s="12">
        <f t="shared" si="4271"/>
        <v>0</v>
      </c>
      <c r="BC2749" s="12">
        <f t="shared" si="4271"/>
        <v>692448</v>
      </c>
      <c r="BD2749" s="12">
        <f t="shared" si="4271"/>
        <v>0</v>
      </c>
      <c r="BE2749" s="12">
        <f t="shared" si="4271"/>
        <v>0</v>
      </c>
      <c r="BF2749" s="12">
        <f t="shared" si="4271"/>
        <v>0</v>
      </c>
      <c r="BG2749" s="12">
        <f t="shared" si="4271"/>
        <v>0</v>
      </c>
      <c r="BH2749" s="12">
        <f t="shared" si="4271"/>
        <v>0</v>
      </c>
      <c r="BI2749" s="12">
        <f t="shared" si="4271"/>
        <v>0</v>
      </c>
      <c r="BJ2749" s="12">
        <v>692448</v>
      </c>
      <c r="BK2749" s="12">
        <v>100</v>
      </c>
    </row>
    <row r="2750" spans="1:63" ht="22.5" x14ac:dyDescent="0.25">
      <c r="A2750" s="1" t="s">
        <v>854</v>
      </c>
      <c r="B2750" s="1" t="s">
        <v>1</v>
      </c>
      <c r="C2750" s="1" t="s">
        <v>14</v>
      </c>
      <c r="D2750" s="110" t="s">
        <v>856</v>
      </c>
      <c r="E2750" s="110" t="s">
        <v>102</v>
      </c>
      <c r="F2750" s="107" t="s">
        <v>0</v>
      </c>
      <c r="G2750" s="13" t="s">
        <v>0</v>
      </c>
      <c r="H2750" s="2" t="s">
        <v>103</v>
      </c>
      <c r="I2750" s="12">
        <f>SUM(I2751:I2753)</f>
        <v>300</v>
      </c>
      <c r="J2750" s="12">
        <f t="shared" ref="J2750:Y2750" si="4273">SUM(J2751:J2753)</f>
        <v>0</v>
      </c>
      <c r="K2750" s="12">
        <f t="shared" si="4273"/>
        <v>0</v>
      </c>
      <c r="L2750" s="12">
        <f t="shared" si="4273"/>
        <v>0</v>
      </c>
      <c r="M2750" s="12">
        <f t="shared" si="4273"/>
        <v>0</v>
      </c>
      <c r="N2750" s="12">
        <f t="shared" si="4273"/>
        <v>0</v>
      </c>
      <c r="O2750" s="12">
        <f t="shared" si="4273"/>
        <v>0</v>
      </c>
      <c r="P2750" s="12">
        <f t="shared" ref="P2750" si="4274">SUM(P2751:P2753)</f>
        <v>0</v>
      </c>
      <c r="Q2750" s="12">
        <f t="shared" si="4273"/>
        <v>0</v>
      </c>
      <c r="R2750" s="12">
        <f t="shared" si="4273"/>
        <v>0</v>
      </c>
      <c r="S2750" s="12">
        <f t="shared" si="4273"/>
        <v>0</v>
      </c>
      <c r="T2750" s="12">
        <f t="shared" si="4273"/>
        <v>0</v>
      </c>
      <c r="U2750" s="12">
        <f t="shared" si="4273"/>
        <v>0</v>
      </c>
      <c r="V2750" s="12">
        <f t="shared" si="4273"/>
        <v>0</v>
      </c>
      <c r="W2750" s="12">
        <f t="shared" si="4273"/>
        <v>0</v>
      </c>
      <c r="X2750" s="12">
        <f t="shared" si="4273"/>
        <v>0</v>
      </c>
      <c r="Y2750" s="12">
        <f t="shared" si="4273"/>
        <v>0</v>
      </c>
      <c r="Z2750" s="12">
        <v>0</v>
      </c>
      <c r="AA2750" s="12">
        <v>0</v>
      </c>
      <c r="AB2750" s="12">
        <f t="shared" ref="AB2750:AQ2750" si="4275">SUM(AB2751:AB2753)</f>
        <v>0</v>
      </c>
      <c r="AC2750" s="12">
        <f t="shared" si="4275"/>
        <v>0</v>
      </c>
      <c r="AD2750" s="12">
        <f t="shared" si="4275"/>
        <v>0</v>
      </c>
      <c r="AE2750" s="12">
        <f t="shared" si="4275"/>
        <v>0</v>
      </c>
      <c r="AF2750" s="12">
        <f t="shared" si="4275"/>
        <v>0</v>
      </c>
      <c r="AG2750" s="12">
        <f t="shared" si="4275"/>
        <v>0</v>
      </c>
      <c r="AH2750" s="12">
        <f t="shared" ref="AH2750" si="4276">SUM(AH2751:AH2753)</f>
        <v>0</v>
      </c>
      <c r="AI2750" s="12">
        <f t="shared" si="4275"/>
        <v>0</v>
      </c>
      <c r="AJ2750" s="12">
        <f t="shared" si="4275"/>
        <v>0</v>
      </c>
      <c r="AK2750" s="12">
        <f t="shared" si="4275"/>
        <v>0</v>
      </c>
      <c r="AL2750" s="12">
        <f t="shared" si="4275"/>
        <v>0</v>
      </c>
      <c r="AM2750" s="12">
        <f t="shared" si="4275"/>
        <v>0</v>
      </c>
      <c r="AN2750" s="12">
        <f t="shared" si="4275"/>
        <v>0</v>
      </c>
      <c r="AO2750" s="12">
        <f t="shared" si="4275"/>
        <v>0</v>
      </c>
      <c r="AP2750" s="12">
        <f t="shared" si="4275"/>
        <v>0</v>
      </c>
      <c r="AQ2750" s="12">
        <f t="shared" si="4275"/>
        <v>0</v>
      </c>
      <c r="AR2750" s="12">
        <v>0</v>
      </c>
      <c r="AS2750" s="12">
        <v>0</v>
      </c>
      <c r="AT2750" s="12">
        <f t="shared" ref="AT2750:BI2750" si="4277">SUM(AT2751:AT2753)</f>
        <v>0</v>
      </c>
      <c r="AU2750" s="12">
        <f t="shared" si="4277"/>
        <v>692348</v>
      </c>
      <c r="AV2750" s="12">
        <f t="shared" si="4277"/>
        <v>0</v>
      </c>
      <c r="AW2750" s="12">
        <f t="shared" si="4277"/>
        <v>0</v>
      </c>
      <c r="AX2750" s="12">
        <f t="shared" si="4277"/>
        <v>0</v>
      </c>
      <c r="AY2750" s="12">
        <f t="shared" si="4277"/>
        <v>0</v>
      </c>
      <c r="AZ2750" s="12">
        <f t="shared" ref="AZ2750" si="4278">SUM(AZ2751:AZ2753)</f>
        <v>692348</v>
      </c>
      <c r="BA2750" s="12">
        <f t="shared" si="4277"/>
        <v>0</v>
      </c>
      <c r="BB2750" s="12">
        <f t="shared" si="4277"/>
        <v>0</v>
      </c>
      <c r="BC2750" s="12">
        <f t="shared" si="4277"/>
        <v>692348</v>
      </c>
      <c r="BD2750" s="12">
        <f t="shared" si="4277"/>
        <v>0</v>
      </c>
      <c r="BE2750" s="12">
        <f t="shared" si="4277"/>
        <v>0</v>
      </c>
      <c r="BF2750" s="12">
        <f t="shared" si="4277"/>
        <v>0</v>
      </c>
      <c r="BG2750" s="12">
        <f t="shared" si="4277"/>
        <v>0</v>
      </c>
      <c r="BH2750" s="12">
        <f t="shared" si="4277"/>
        <v>0</v>
      </c>
      <c r="BI2750" s="12">
        <f t="shared" si="4277"/>
        <v>0</v>
      </c>
      <c r="BJ2750" s="12">
        <v>692348</v>
      </c>
      <c r="BK2750" s="12">
        <v>0</v>
      </c>
    </row>
    <row r="2751" spans="1:63" ht="45" x14ac:dyDescent="0.25">
      <c r="A2751" s="4" t="s">
        <v>854</v>
      </c>
      <c r="B2751" s="4" t="s">
        <v>1</v>
      </c>
      <c r="C2751" s="4" t="s">
        <v>14</v>
      </c>
      <c r="D2751" s="107" t="s">
        <v>856</v>
      </c>
      <c r="E2751" s="117">
        <v>6151</v>
      </c>
      <c r="F2751" s="107" t="s">
        <v>888</v>
      </c>
      <c r="G2751" s="103" t="s">
        <v>1646</v>
      </c>
      <c r="H2751" s="13" t="s">
        <v>889</v>
      </c>
      <c r="I2751" s="14">
        <v>100</v>
      </c>
      <c r="J2751" s="14">
        <v>0</v>
      </c>
      <c r="K2751" s="14"/>
      <c r="L2751" s="14"/>
      <c r="M2751" s="14"/>
      <c r="N2751" s="14"/>
      <c r="O2751" s="14"/>
      <c r="P2751" s="14">
        <f t="shared" si="4243"/>
        <v>0</v>
      </c>
      <c r="Q2751" s="14"/>
      <c r="R2751" s="14"/>
      <c r="S2751" s="14"/>
      <c r="T2751" s="14"/>
      <c r="U2751" s="14"/>
      <c r="V2751" s="14"/>
      <c r="W2751" s="14"/>
      <c r="X2751" s="14"/>
      <c r="Y2751" s="14"/>
      <c r="Z2751" s="14">
        <v>0</v>
      </c>
      <c r="AA2751" s="14">
        <v>0</v>
      </c>
      <c r="AB2751" s="14">
        <v>0</v>
      </c>
      <c r="AC2751" s="14"/>
      <c r="AD2751" s="14"/>
      <c r="AE2751" s="14"/>
      <c r="AF2751" s="14"/>
      <c r="AG2751" s="14"/>
      <c r="AH2751" s="14">
        <f t="shared" si="4244"/>
        <v>0</v>
      </c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>
        <v>0</v>
      </c>
      <c r="AS2751" s="14">
        <v>0</v>
      </c>
      <c r="AT2751" s="14">
        <v>0</v>
      </c>
      <c r="AU2751" s="14"/>
      <c r="AV2751" s="14"/>
      <c r="AW2751" s="14"/>
      <c r="AX2751" s="14"/>
      <c r="AY2751" s="14"/>
      <c r="AZ2751" s="14">
        <f t="shared" si="4245"/>
        <v>0</v>
      </c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>
        <v>0</v>
      </c>
      <c r="BK2751" s="14">
        <v>0</v>
      </c>
    </row>
    <row r="2752" spans="1:63" ht="22.5" x14ac:dyDescent="0.25">
      <c r="A2752" s="4" t="s">
        <v>854</v>
      </c>
      <c r="B2752" s="4" t="s">
        <v>1</v>
      </c>
      <c r="C2752" s="4" t="s">
        <v>14</v>
      </c>
      <c r="D2752" s="107" t="s">
        <v>856</v>
      </c>
      <c r="E2752" s="117">
        <v>6151</v>
      </c>
      <c r="F2752" s="107" t="s">
        <v>890</v>
      </c>
      <c r="G2752" s="103" t="s">
        <v>1646</v>
      </c>
      <c r="H2752" s="13" t="s">
        <v>891</v>
      </c>
      <c r="I2752" s="14">
        <v>100</v>
      </c>
      <c r="J2752" s="14">
        <v>0</v>
      </c>
      <c r="K2752" s="14"/>
      <c r="L2752" s="14"/>
      <c r="M2752" s="14"/>
      <c r="N2752" s="14"/>
      <c r="O2752" s="14"/>
      <c r="P2752" s="14">
        <f t="shared" si="4243"/>
        <v>0</v>
      </c>
      <c r="Q2752" s="14"/>
      <c r="R2752" s="14"/>
      <c r="S2752" s="14"/>
      <c r="T2752" s="14"/>
      <c r="U2752" s="14"/>
      <c r="V2752" s="14"/>
      <c r="W2752" s="14"/>
      <c r="X2752" s="14"/>
      <c r="Y2752" s="14"/>
      <c r="Z2752" s="14">
        <v>0</v>
      </c>
      <c r="AA2752" s="14">
        <v>0</v>
      </c>
      <c r="AB2752" s="14">
        <v>0</v>
      </c>
      <c r="AC2752" s="14"/>
      <c r="AD2752" s="14"/>
      <c r="AE2752" s="14"/>
      <c r="AF2752" s="14"/>
      <c r="AG2752" s="14"/>
      <c r="AH2752" s="14">
        <f t="shared" si="4244"/>
        <v>0</v>
      </c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>
        <v>0</v>
      </c>
      <c r="AS2752" s="14">
        <v>0</v>
      </c>
      <c r="AT2752" s="14">
        <v>0</v>
      </c>
      <c r="AU2752" s="14">
        <v>692348</v>
      </c>
      <c r="AV2752" s="14"/>
      <c r="AW2752" s="14"/>
      <c r="AX2752" s="14"/>
      <c r="AY2752" s="14"/>
      <c r="AZ2752" s="14">
        <f t="shared" si="4245"/>
        <v>692348</v>
      </c>
      <c r="BA2752" s="14"/>
      <c r="BB2752" s="14"/>
      <c r="BC2752" s="14">
        <v>692348</v>
      </c>
      <c r="BD2752" s="14"/>
      <c r="BE2752" s="14"/>
      <c r="BF2752" s="14"/>
      <c r="BG2752" s="14"/>
      <c r="BH2752" s="14"/>
      <c r="BI2752" s="14"/>
      <c r="BJ2752" s="14">
        <v>692348</v>
      </c>
      <c r="BK2752" s="14">
        <v>0</v>
      </c>
    </row>
    <row r="2753" spans="1:63" ht="33.75" x14ac:dyDescent="0.25">
      <c r="A2753" s="4" t="s">
        <v>854</v>
      </c>
      <c r="B2753" s="4" t="s">
        <v>1</v>
      </c>
      <c r="C2753" s="4" t="s">
        <v>14</v>
      </c>
      <c r="D2753" s="107" t="s">
        <v>856</v>
      </c>
      <c r="E2753" s="117">
        <v>6151</v>
      </c>
      <c r="F2753" s="107" t="s">
        <v>892</v>
      </c>
      <c r="G2753" s="103" t="s">
        <v>1646</v>
      </c>
      <c r="H2753" s="13" t="s">
        <v>893</v>
      </c>
      <c r="I2753" s="14">
        <v>100</v>
      </c>
      <c r="J2753" s="14">
        <v>0</v>
      </c>
      <c r="K2753" s="14"/>
      <c r="L2753" s="14"/>
      <c r="M2753" s="14"/>
      <c r="N2753" s="14"/>
      <c r="O2753" s="14"/>
      <c r="P2753" s="14">
        <f t="shared" si="4243"/>
        <v>0</v>
      </c>
      <c r="Q2753" s="14"/>
      <c r="R2753" s="14"/>
      <c r="S2753" s="14"/>
      <c r="T2753" s="14"/>
      <c r="U2753" s="14"/>
      <c r="V2753" s="14"/>
      <c r="W2753" s="14"/>
      <c r="X2753" s="14"/>
      <c r="Y2753" s="14"/>
      <c r="Z2753" s="14">
        <v>0</v>
      </c>
      <c r="AA2753" s="14">
        <v>0</v>
      </c>
      <c r="AB2753" s="14">
        <v>0</v>
      </c>
      <c r="AC2753" s="14"/>
      <c r="AD2753" s="14"/>
      <c r="AE2753" s="14"/>
      <c r="AF2753" s="14"/>
      <c r="AG2753" s="14"/>
      <c r="AH2753" s="14">
        <f t="shared" si="4244"/>
        <v>0</v>
      </c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>
        <v>0</v>
      </c>
      <c r="AS2753" s="14">
        <v>0</v>
      </c>
      <c r="AT2753" s="14">
        <v>0</v>
      </c>
      <c r="AU2753" s="14"/>
      <c r="AV2753" s="14"/>
      <c r="AW2753" s="14"/>
      <c r="AX2753" s="14"/>
      <c r="AY2753" s="14"/>
      <c r="AZ2753" s="14">
        <f t="shared" si="4245"/>
        <v>0</v>
      </c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>
        <v>0</v>
      </c>
      <c r="BK2753" s="14">
        <v>0</v>
      </c>
    </row>
    <row r="2754" spans="1:63" x14ac:dyDescent="0.25">
      <c r="A2754" s="4" t="s">
        <v>854</v>
      </c>
      <c r="B2754" s="4" t="s">
        <v>1</v>
      </c>
      <c r="C2754" s="4" t="s">
        <v>14</v>
      </c>
      <c r="D2754" s="107" t="s">
        <v>856</v>
      </c>
      <c r="E2754" s="110">
        <v>615200</v>
      </c>
      <c r="F2754" s="107" t="s">
        <v>0</v>
      </c>
      <c r="G2754" s="13" t="s">
        <v>0</v>
      </c>
      <c r="H2754" s="2" t="s">
        <v>117</v>
      </c>
      <c r="I2754" s="12">
        <f>SUM(I2755:I2757)</f>
        <v>0</v>
      </c>
      <c r="J2754" s="12">
        <f t="shared" ref="J2754:Y2754" si="4279">SUM(J2755:J2757)</f>
        <v>0</v>
      </c>
      <c r="K2754" s="12">
        <f t="shared" si="4279"/>
        <v>0</v>
      </c>
      <c r="L2754" s="12">
        <f t="shared" si="4279"/>
        <v>0</v>
      </c>
      <c r="M2754" s="12">
        <f t="shared" si="4279"/>
        <v>0</v>
      </c>
      <c r="N2754" s="12">
        <f t="shared" si="4279"/>
        <v>0</v>
      </c>
      <c r="O2754" s="12">
        <f t="shared" si="4279"/>
        <v>0</v>
      </c>
      <c r="P2754" s="12">
        <f t="shared" si="4279"/>
        <v>0</v>
      </c>
      <c r="Q2754" s="12">
        <f t="shared" si="4279"/>
        <v>0</v>
      </c>
      <c r="R2754" s="12">
        <f t="shared" si="4279"/>
        <v>0</v>
      </c>
      <c r="S2754" s="12">
        <f t="shared" si="4279"/>
        <v>0</v>
      </c>
      <c r="T2754" s="12">
        <f t="shared" si="4279"/>
        <v>0</v>
      </c>
      <c r="U2754" s="12">
        <f t="shared" si="4279"/>
        <v>0</v>
      </c>
      <c r="V2754" s="12">
        <f t="shared" si="4279"/>
        <v>0</v>
      </c>
      <c r="W2754" s="12">
        <f t="shared" si="4279"/>
        <v>0</v>
      </c>
      <c r="X2754" s="12">
        <f t="shared" si="4279"/>
        <v>0</v>
      </c>
      <c r="Y2754" s="12">
        <f t="shared" si="4279"/>
        <v>0</v>
      </c>
      <c r="Z2754" s="12">
        <v>0</v>
      </c>
      <c r="AA2754" s="12">
        <v>0</v>
      </c>
      <c r="AB2754" s="12">
        <f t="shared" ref="AB2754:AQ2754" si="4280">SUM(AB2755:AB2757)</f>
        <v>0</v>
      </c>
      <c r="AC2754" s="12">
        <f t="shared" si="4280"/>
        <v>0</v>
      </c>
      <c r="AD2754" s="12">
        <f t="shared" si="4280"/>
        <v>0</v>
      </c>
      <c r="AE2754" s="12">
        <f t="shared" si="4280"/>
        <v>0</v>
      </c>
      <c r="AF2754" s="12">
        <f t="shared" si="4280"/>
        <v>0</v>
      </c>
      <c r="AG2754" s="12">
        <f t="shared" si="4280"/>
        <v>0</v>
      </c>
      <c r="AH2754" s="12">
        <f t="shared" si="4280"/>
        <v>0</v>
      </c>
      <c r="AI2754" s="12">
        <f t="shared" si="4280"/>
        <v>0</v>
      </c>
      <c r="AJ2754" s="12">
        <f t="shared" si="4280"/>
        <v>0</v>
      </c>
      <c r="AK2754" s="12">
        <f t="shared" si="4280"/>
        <v>0</v>
      </c>
      <c r="AL2754" s="12">
        <f t="shared" si="4280"/>
        <v>0</v>
      </c>
      <c r="AM2754" s="12">
        <f t="shared" si="4280"/>
        <v>0</v>
      </c>
      <c r="AN2754" s="12">
        <f t="shared" si="4280"/>
        <v>0</v>
      </c>
      <c r="AO2754" s="12">
        <f t="shared" si="4280"/>
        <v>0</v>
      </c>
      <c r="AP2754" s="12">
        <f t="shared" si="4280"/>
        <v>0</v>
      </c>
      <c r="AQ2754" s="12">
        <f t="shared" si="4280"/>
        <v>0</v>
      </c>
      <c r="AR2754" s="12">
        <v>0</v>
      </c>
      <c r="AS2754" s="12">
        <v>0</v>
      </c>
      <c r="AT2754" s="12">
        <f t="shared" ref="AT2754:BI2754" si="4281">SUM(AT2755:AT2757)</f>
        <v>100</v>
      </c>
      <c r="AU2754" s="12">
        <f t="shared" si="4281"/>
        <v>100</v>
      </c>
      <c r="AV2754" s="12">
        <f t="shared" si="4281"/>
        <v>0</v>
      </c>
      <c r="AW2754" s="12">
        <f t="shared" si="4281"/>
        <v>0</v>
      </c>
      <c r="AX2754" s="12">
        <f t="shared" si="4281"/>
        <v>0</v>
      </c>
      <c r="AY2754" s="12">
        <f t="shared" si="4281"/>
        <v>0</v>
      </c>
      <c r="AZ2754" s="12">
        <f t="shared" si="4281"/>
        <v>200</v>
      </c>
      <c r="BA2754" s="12">
        <f t="shared" si="4281"/>
        <v>0</v>
      </c>
      <c r="BB2754" s="12">
        <f t="shared" si="4281"/>
        <v>0</v>
      </c>
      <c r="BC2754" s="12">
        <f t="shared" si="4281"/>
        <v>100</v>
      </c>
      <c r="BD2754" s="12">
        <f t="shared" si="4281"/>
        <v>0</v>
      </c>
      <c r="BE2754" s="12">
        <f t="shared" si="4281"/>
        <v>0</v>
      </c>
      <c r="BF2754" s="12">
        <f t="shared" si="4281"/>
        <v>0</v>
      </c>
      <c r="BG2754" s="12">
        <f t="shared" si="4281"/>
        <v>0</v>
      </c>
      <c r="BH2754" s="12">
        <f t="shared" si="4281"/>
        <v>0</v>
      </c>
      <c r="BI2754" s="12">
        <f t="shared" si="4281"/>
        <v>0</v>
      </c>
      <c r="BJ2754" s="12">
        <v>100</v>
      </c>
      <c r="BK2754" s="12">
        <v>100</v>
      </c>
    </row>
    <row r="2755" spans="1:63" x14ac:dyDescent="0.25">
      <c r="A2755" s="4" t="s">
        <v>854</v>
      </c>
      <c r="B2755" s="4" t="s">
        <v>1</v>
      </c>
      <c r="C2755" s="4" t="s">
        <v>14</v>
      </c>
      <c r="D2755" s="107" t="s">
        <v>856</v>
      </c>
      <c r="E2755" s="117">
        <v>6152</v>
      </c>
      <c r="F2755" s="107" t="s">
        <v>1617</v>
      </c>
      <c r="G2755" s="103" t="s">
        <v>1646</v>
      </c>
      <c r="H2755" s="86" t="s">
        <v>1563</v>
      </c>
      <c r="I2755" s="12"/>
      <c r="J2755" s="14">
        <v>0</v>
      </c>
      <c r="K2755" s="12"/>
      <c r="L2755" s="12"/>
      <c r="M2755" s="12"/>
      <c r="N2755" s="12"/>
      <c r="O2755" s="12"/>
      <c r="P2755" s="12">
        <f t="shared" si="4243"/>
        <v>0</v>
      </c>
      <c r="Q2755" s="12"/>
      <c r="R2755" s="12"/>
      <c r="S2755" s="12"/>
      <c r="T2755" s="12"/>
      <c r="U2755" s="12"/>
      <c r="V2755" s="12"/>
      <c r="W2755" s="12"/>
      <c r="X2755" s="12"/>
      <c r="Y2755" s="12"/>
      <c r="Z2755" s="12">
        <v>0</v>
      </c>
      <c r="AA2755" s="12">
        <v>0</v>
      </c>
      <c r="AB2755" s="12"/>
      <c r="AC2755" s="12"/>
      <c r="AD2755" s="12"/>
      <c r="AE2755" s="12"/>
      <c r="AF2755" s="12"/>
      <c r="AG2755" s="12"/>
      <c r="AH2755" s="12">
        <f t="shared" si="4244"/>
        <v>0</v>
      </c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>
        <v>0</v>
      </c>
      <c r="AS2755" s="12">
        <v>0</v>
      </c>
      <c r="AT2755" s="12">
        <v>100</v>
      </c>
      <c r="AU2755" s="12">
        <v>100</v>
      </c>
      <c r="AV2755" s="12"/>
      <c r="AW2755" s="12"/>
      <c r="AX2755" s="12"/>
      <c r="AY2755" s="12"/>
      <c r="AZ2755" s="12">
        <f t="shared" si="4245"/>
        <v>200</v>
      </c>
      <c r="BA2755" s="12"/>
      <c r="BB2755" s="12"/>
      <c r="BC2755" s="12">
        <v>100</v>
      </c>
      <c r="BD2755" s="12"/>
      <c r="BE2755" s="12"/>
      <c r="BF2755" s="12"/>
      <c r="BG2755" s="12"/>
      <c r="BH2755" s="12"/>
      <c r="BI2755" s="12"/>
      <c r="BJ2755" s="12">
        <v>100</v>
      </c>
      <c r="BK2755" s="12">
        <v>100</v>
      </c>
    </row>
    <row r="2756" spans="1:63" x14ac:dyDescent="0.25">
      <c r="A2756" s="4" t="s">
        <v>854</v>
      </c>
      <c r="B2756" s="4" t="s">
        <v>1</v>
      </c>
      <c r="C2756" s="4" t="s">
        <v>14</v>
      </c>
      <c r="D2756" s="107" t="s">
        <v>856</v>
      </c>
      <c r="E2756" s="117">
        <v>6152</v>
      </c>
      <c r="F2756" s="107" t="s">
        <v>1618</v>
      </c>
      <c r="G2756" s="103" t="s">
        <v>1646</v>
      </c>
      <c r="H2756" s="86" t="s">
        <v>1564</v>
      </c>
      <c r="I2756" s="12"/>
      <c r="J2756" s="14">
        <v>0</v>
      </c>
      <c r="K2756" s="12"/>
      <c r="L2756" s="12"/>
      <c r="M2756" s="12"/>
      <c r="N2756" s="12"/>
      <c r="O2756" s="12"/>
      <c r="P2756" s="12">
        <f t="shared" si="4243"/>
        <v>0</v>
      </c>
      <c r="Q2756" s="12"/>
      <c r="R2756" s="12"/>
      <c r="S2756" s="12"/>
      <c r="T2756" s="12"/>
      <c r="U2756" s="12"/>
      <c r="V2756" s="12"/>
      <c r="W2756" s="12"/>
      <c r="X2756" s="12"/>
      <c r="Y2756" s="12"/>
      <c r="Z2756" s="12">
        <v>0</v>
      </c>
      <c r="AA2756" s="12">
        <v>0</v>
      </c>
      <c r="AB2756" s="12"/>
      <c r="AC2756" s="12"/>
      <c r="AD2756" s="12"/>
      <c r="AE2756" s="12"/>
      <c r="AF2756" s="12"/>
      <c r="AG2756" s="12"/>
      <c r="AH2756" s="12">
        <f t="shared" si="4244"/>
        <v>0</v>
      </c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>
        <v>0</v>
      </c>
      <c r="AS2756" s="12">
        <v>0</v>
      </c>
      <c r="AT2756" s="12"/>
      <c r="AU2756" s="12"/>
      <c r="AV2756" s="12"/>
      <c r="AW2756" s="12"/>
      <c r="AX2756" s="12"/>
      <c r="AY2756" s="12"/>
      <c r="AZ2756" s="12">
        <f t="shared" si="4245"/>
        <v>0</v>
      </c>
      <c r="BA2756" s="12"/>
      <c r="BB2756" s="12"/>
      <c r="BC2756" s="12"/>
      <c r="BD2756" s="12"/>
      <c r="BE2756" s="12"/>
      <c r="BF2756" s="12"/>
      <c r="BG2756" s="12"/>
      <c r="BH2756" s="12"/>
      <c r="BI2756" s="12"/>
      <c r="BJ2756" s="12">
        <v>0</v>
      </c>
      <c r="BK2756" s="12">
        <v>0</v>
      </c>
    </row>
    <row r="2757" spans="1:63" ht="45" x14ac:dyDescent="0.25">
      <c r="A2757" s="4" t="s">
        <v>854</v>
      </c>
      <c r="B2757" s="4" t="s">
        <v>1</v>
      </c>
      <c r="C2757" s="4" t="s">
        <v>14</v>
      </c>
      <c r="D2757" s="107" t="s">
        <v>856</v>
      </c>
      <c r="E2757" s="117">
        <v>6152</v>
      </c>
      <c r="F2757" s="107" t="s">
        <v>1619</v>
      </c>
      <c r="G2757" s="103" t="s">
        <v>1646</v>
      </c>
      <c r="H2757" s="86" t="s">
        <v>1565</v>
      </c>
      <c r="I2757" s="12"/>
      <c r="J2757" s="14">
        <v>0</v>
      </c>
      <c r="K2757" s="12"/>
      <c r="L2757" s="12"/>
      <c r="M2757" s="12"/>
      <c r="N2757" s="12"/>
      <c r="O2757" s="12"/>
      <c r="P2757" s="12">
        <f t="shared" si="4243"/>
        <v>0</v>
      </c>
      <c r="Q2757" s="12"/>
      <c r="R2757" s="12"/>
      <c r="S2757" s="12"/>
      <c r="T2757" s="12"/>
      <c r="U2757" s="12"/>
      <c r="V2757" s="12"/>
      <c r="W2757" s="12"/>
      <c r="X2757" s="12"/>
      <c r="Y2757" s="12"/>
      <c r="Z2757" s="12">
        <v>0</v>
      </c>
      <c r="AA2757" s="12">
        <v>0</v>
      </c>
      <c r="AB2757" s="12"/>
      <c r="AC2757" s="12"/>
      <c r="AD2757" s="12"/>
      <c r="AE2757" s="12"/>
      <c r="AF2757" s="12"/>
      <c r="AG2757" s="12"/>
      <c r="AH2757" s="12">
        <f t="shared" si="4244"/>
        <v>0</v>
      </c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>
        <v>0</v>
      </c>
      <c r="AS2757" s="12">
        <v>0</v>
      </c>
      <c r="AT2757" s="12"/>
      <c r="AU2757" s="12"/>
      <c r="AV2757" s="12"/>
      <c r="AW2757" s="12"/>
      <c r="AX2757" s="12"/>
      <c r="AY2757" s="12"/>
      <c r="AZ2757" s="12">
        <f t="shared" si="4245"/>
        <v>0</v>
      </c>
      <c r="BA2757" s="12"/>
      <c r="BB2757" s="12"/>
      <c r="BC2757" s="12"/>
      <c r="BD2757" s="12"/>
      <c r="BE2757" s="12"/>
      <c r="BF2757" s="12"/>
      <c r="BG2757" s="12"/>
      <c r="BH2757" s="12"/>
      <c r="BI2757" s="12"/>
      <c r="BJ2757" s="12">
        <v>0</v>
      </c>
      <c r="BK2757" s="12">
        <v>0</v>
      </c>
    </row>
    <row r="2758" spans="1:63" ht="33.75" x14ac:dyDescent="0.25">
      <c r="A2758" s="1" t="s">
        <v>0</v>
      </c>
      <c r="B2758" s="1" t="s">
        <v>0</v>
      </c>
      <c r="C2758" s="1" t="s">
        <v>0</v>
      </c>
      <c r="D2758" s="106" t="s">
        <v>0</v>
      </c>
      <c r="E2758" s="106" t="s">
        <v>0</v>
      </c>
      <c r="F2758" s="106" t="s">
        <v>0</v>
      </c>
      <c r="G2758" s="2" t="s">
        <v>0</v>
      </c>
      <c r="H2758" s="10" t="s">
        <v>49</v>
      </c>
      <c r="I2758" s="11">
        <f>SUM(I2759)</f>
        <v>4263200</v>
      </c>
      <c r="J2758" s="11">
        <f t="shared" ref="J2758:Y2758" si="4282">SUM(J2759)</f>
        <v>0</v>
      </c>
      <c r="K2758" s="11">
        <f t="shared" si="4282"/>
        <v>0</v>
      </c>
      <c r="L2758" s="11">
        <f t="shared" si="4282"/>
        <v>0</v>
      </c>
      <c r="M2758" s="11">
        <f t="shared" si="4282"/>
        <v>0</v>
      </c>
      <c r="N2758" s="11">
        <f t="shared" si="4282"/>
        <v>0</v>
      </c>
      <c r="O2758" s="11">
        <f t="shared" si="4282"/>
        <v>0</v>
      </c>
      <c r="P2758" s="11">
        <f t="shared" si="4282"/>
        <v>0</v>
      </c>
      <c r="Q2758" s="11">
        <f t="shared" si="4282"/>
        <v>0</v>
      </c>
      <c r="R2758" s="11">
        <f t="shared" si="4282"/>
        <v>0</v>
      </c>
      <c r="S2758" s="11">
        <f t="shared" si="4282"/>
        <v>0</v>
      </c>
      <c r="T2758" s="11">
        <f t="shared" si="4282"/>
        <v>0</v>
      </c>
      <c r="U2758" s="11">
        <f t="shared" si="4282"/>
        <v>0</v>
      </c>
      <c r="V2758" s="11">
        <f t="shared" si="4282"/>
        <v>0</v>
      </c>
      <c r="W2758" s="11">
        <f t="shared" si="4282"/>
        <v>0</v>
      </c>
      <c r="X2758" s="11">
        <f t="shared" si="4282"/>
        <v>0</v>
      </c>
      <c r="Y2758" s="11">
        <f t="shared" si="4282"/>
        <v>0</v>
      </c>
      <c r="Z2758" s="11">
        <v>0</v>
      </c>
      <c r="AA2758" s="11">
        <v>0</v>
      </c>
      <c r="AB2758" s="11">
        <f t="shared" ref="AB2758:AQ2758" si="4283">SUM(AB2759)</f>
        <v>0</v>
      </c>
      <c r="AC2758" s="11">
        <f t="shared" si="4283"/>
        <v>0</v>
      </c>
      <c r="AD2758" s="11">
        <f t="shared" si="4283"/>
        <v>0</v>
      </c>
      <c r="AE2758" s="11">
        <f t="shared" si="4283"/>
        <v>0</v>
      </c>
      <c r="AF2758" s="11">
        <f t="shared" si="4283"/>
        <v>0</v>
      </c>
      <c r="AG2758" s="11">
        <f t="shared" si="4283"/>
        <v>0</v>
      </c>
      <c r="AH2758" s="11">
        <f t="shared" si="4283"/>
        <v>0</v>
      </c>
      <c r="AI2758" s="11">
        <f t="shared" si="4283"/>
        <v>0</v>
      </c>
      <c r="AJ2758" s="11">
        <f t="shared" si="4283"/>
        <v>0</v>
      </c>
      <c r="AK2758" s="11">
        <f t="shared" si="4283"/>
        <v>0</v>
      </c>
      <c r="AL2758" s="11">
        <f t="shared" si="4283"/>
        <v>0</v>
      </c>
      <c r="AM2758" s="11">
        <f t="shared" si="4283"/>
        <v>0</v>
      </c>
      <c r="AN2758" s="11">
        <f t="shared" si="4283"/>
        <v>0</v>
      </c>
      <c r="AO2758" s="11">
        <f t="shared" si="4283"/>
        <v>0</v>
      </c>
      <c r="AP2758" s="11">
        <f t="shared" si="4283"/>
        <v>0</v>
      </c>
      <c r="AQ2758" s="11">
        <f t="shared" si="4283"/>
        <v>0</v>
      </c>
      <c r="AR2758" s="11">
        <v>0</v>
      </c>
      <c r="AS2758" s="11">
        <v>0</v>
      </c>
      <c r="AT2758" s="11">
        <f t="shared" ref="AT2758:BI2758" si="4284">SUM(AT2759)</f>
        <v>1706400</v>
      </c>
      <c r="AU2758" s="11">
        <f t="shared" si="4284"/>
        <v>1775781</v>
      </c>
      <c r="AV2758" s="11">
        <f t="shared" si="4284"/>
        <v>0</v>
      </c>
      <c r="AW2758" s="11">
        <f t="shared" si="4284"/>
        <v>0</v>
      </c>
      <c r="AX2758" s="11">
        <f t="shared" si="4284"/>
        <v>0</v>
      </c>
      <c r="AY2758" s="11">
        <f t="shared" si="4284"/>
        <v>0</v>
      </c>
      <c r="AZ2758" s="11">
        <f t="shared" si="4284"/>
        <v>3482181</v>
      </c>
      <c r="BA2758" s="11">
        <f t="shared" si="4284"/>
        <v>0</v>
      </c>
      <c r="BB2758" s="11">
        <f t="shared" si="4284"/>
        <v>0</v>
      </c>
      <c r="BC2758" s="11">
        <f t="shared" si="4284"/>
        <v>1775781</v>
      </c>
      <c r="BD2758" s="11">
        <f t="shared" si="4284"/>
        <v>0</v>
      </c>
      <c r="BE2758" s="11">
        <f t="shared" si="4284"/>
        <v>0</v>
      </c>
      <c r="BF2758" s="11">
        <f t="shared" si="4284"/>
        <v>0</v>
      </c>
      <c r="BG2758" s="11">
        <f t="shared" si="4284"/>
        <v>0</v>
      </c>
      <c r="BH2758" s="11">
        <f t="shared" si="4284"/>
        <v>0</v>
      </c>
      <c r="BI2758" s="11">
        <f t="shared" si="4284"/>
        <v>0</v>
      </c>
      <c r="BJ2758" s="11">
        <v>1775781</v>
      </c>
      <c r="BK2758" s="11">
        <v>1706400</v>
      </c>
    </row>
    <row r="2759" spans="1:63" x14ac:dyDescent="0.25">
      <c r="A2759" s="4" t="s">
        <v>854</v>
      </c>
      <c r="B2759" s="4" t="s">
        <v>1</v>
      </c>
      <c r="C2759" s="4" t="s">
        <v>14</v>
      </c>
      <c r="D2759" s="107" t="s">
        <v>856</v>
      </c>
      <c r="E2759" s="106" t="s">
        <v>50</v>
      </c>
      <c r="F2759" s="106" t="s">
        <v>0</v>
      </c>
      <c r="G2759" s="2" t="s">
        <v>0</v>
      </c>
      <c r="H2759" s="2" t="s">
        <v>51</v>
      </c>
      <c r="I2759" s="12">
        <f>SUM(I2760,I2764,I2768,I2775,I2781)</f>
        <v>4263200</v>
      </c>
      <c r="J2759" s="12">
        <f t="shared" ref="J2759:Y2759" si="4285">SUM(J2760,J2764,J2768,J2775,J2781)</f>
        <v>0</v>
      </c>
      <c r="K2759" s="12">
        <f t="shared" si="4285"/>
        <v>0</v>
      </c>
      <c r="L2759" s="12">
        <f t="shared" si="4285"/>
        <v>0</v>
      </c>
      <c r="M2759" s="12">
        <f t="shared" si="4285"/>
        <v>0</v>
      </c>
      <c r="N2759" s="12">
        <f t="shared" si="4285"/>
        <v>0</v>
      </c>
      <c r="O2759" s="12">
        <f t="shared" si="4285"/>
        <v>0</v>
      </c>
      <c r="P2759" s="12">
        <f t="shared" ref="P2759" si="4286">SUM(P2760,P2764,P2768,P2775,P2781)</f>
        <v>0</v>
      </c>
      <c r="Q2759" s="12">
        <f t="shared" si="4285"/>
        <v>0</v>
      </c>
      <c r="R2759" s="12">
        <f t="shared" si="4285"/>
        <v>0</v>
      </c>
      <c r="S2759" s="12">
        <f t="shared" si="4285"/>
        <v>0</v>
      </c>
      <c r="T2759" s="12">
        <f t="shared" si="4285"/>
        <v>0</v>
      </c>
      <c r="U2759" s="12">
        <f t="shared" si="4285"/>
        <v>0</v>
      </c>
      <c r="V2759" s="12">
        <f t="shared" si="4285"/>
        <v>0</v>
      </c>
      <c r="W2759" s="12">
        <f t="shared" si="4285"/>
        <v>0</v>
      </c>
      <c r="X2759" s="12">
        <f t="shared" si="4285"/>
        <v>0</v>
      </c>
      <c r="Y2759" s="12">
        <f t="shared" si="4285"/>
        <v>0</v>
      </c>
      <c r="Z2759" s="12">
        <v>0</v>
      </c>
      <c r="AA2759" s="12">
        <v>0</v>
      </c>
      <c r="AB2759" s="12">
        <f t="shared" ref="AB2759:AQ2759" si="4287">SUM(AB2760,AB2764,AB2768,AB2775,AB2781)</f>
        <v>0</v>
      </c>
      <c r="AC2759" s="12">
        <f t="shared" si="4287"/>
        <v>0</v>
      </c>
      <c r="AD2759" s="12">
        <f t="shared" si="4287"/>
        <v>0</v>
      </c>
      <c r="AE2759" s="12">
        <f t="shared" si="4287"/>
        <v>0</v>
      </c>
      <c r="AF2759" s="12">
        <f t="shared" si="4287"/>
        <v>0</v>
      </c>
      <c r="AG2759" s="12">
        <f t="shared" si="4287"/>
        <v>0</v>
      </c>
      <c r="AH2759" s="12">
        <f t="shared" ref="AH2759" si="4288">SUM(AH2760,AH2764,AH2768,AH2775,AH2781)</f>
        <v>0</v>
      </c>
      <c r="AI2759" s="12">
        <f t="shared" si="4287"/>
        <v>0</v>
      </c>
      <c r="AJ2759" s="12">
        <f t="shared" si="4287"/>
        <v>0</v>
      </c>
      <c r="AK2759" s="12">
        <f t="shared" si="4287"/>
        <v>0</v>
      </c>
      <c r="AL2759" s="12">
        <f t="shared" si="4287"/>
        <v>0</v>
      </c>
      <c r="AM2759" s="12">
        <f t="shared" si="4287"/>
        <v>0</v>
      </c>
      <c r="AN2759" s="12">
        <f t="shared" si="4287"/>
        <v>0</v>
      </c>
      <c r="AO2759" s="12">
        <f t="shared" si="4287"/>
        <v>0</v>
      </c>
      <c r="AP2759" s="12">
        <f t="shared" si="4287"/>
        <v>0</v>
      </c>
      <c r="AQ2759" s="12">
        <f t="shared" si="4287"/>
        <v>0</v>
      </c>
      <c r="AR2759" s="12">
        <v>0</v>
      </c>
      <c r="AS2759" s="12">
        <v>0</v>
      </c>
      <c r="AT2759" s="12">
        <f t="shared" ref="AT2759:BI2759" si="4289">SUM(AT2760,AT2764,AT2768,AT2775,AT2781)</f>
        <v>1706400</v>
      </c>
      <c r="AU2759" s="12">
        <f t="shared" si="4289"/>
        <v>1775781</v>
      </c>
      <c r="AV2759" s="12">
        <f t="shared" si="4289"/>
        <v>0</v>
      </c>
      <c r="AW2759" s="12">
        <f t="shared" si="4289"/>
        <v>0</v>
      </c>
      <c r="AX2759" s="12">
        <f t="shared" si="4289"/>
        <v>0</v>
      </c>
      <c r="AY2759" s="12">
        <f t="shared" si="4289"/>
        <v>0</v>
      </c>
      <c r="AZ2759" s="12">
        <f t="shared" ref="AZ2759" si="4290">SUM(AZ2760,AZ2764,AZ2768,AZ2775,AZ2781)</f>
        <v>3482181</v>
      </c>
      <c r="BA2759" s="12">
        <f t="shared" si="4289"/>
        <v>0</v>
      </c>
      <c r="BB2759" s="12">
        <f t="shared" si="4289"/>
        <v>0</v>
      </c>
      <c r="BC2759" s="12">
        <f t="shared" si="4289"/>
        <v>1775781</v>
      </c>
      <c r="BD2759" s="12">
        <f t="shared" si="4289"/>
        <v>0</v>
      </c>
      <c r="BE2759" s="12">
        <f t="shared" si="4289"/>
        <v>0</v>
      </c>
      <c r="BF2759" s="12">
        <f t="shared" si="4289"/>
        <v>0</v>
      </c>
      <c r="BG2759" s="12">
        <f t="shared" si="4289"/>
        <v>0</v>
      </c>
      <c r="BH2759" s="12">
        <f t="shared" si="4289"/>
        <v>0</v>
      </c>
      <c r="BI2759" s="12">
        <f t="shared" si="4289"/>
        <v>0</v>
      </c>
      <c r="BJ2759" s="12">
        <v>1775781</v>
      </c>
      <c r="BK2759" s="12">
        <v>1706400</v>
      </c>
    </row>
    <row r="2760" spans="1:63" ht="22.5" x14ac:dyDescent="0.25">
      <c r="A2760" s="1" t="s">
        <v>854</v>
      </c>
      <c r="B2760" s="1" t="s">
        <v>1</v>
      </c>
      <c r="C2760" s="1" t="s">
        <v>14</v>
      </c>
      <c r="D2760" s="110" t="s">
        <v>856</v>
      </c>
      <c r="E2760" s="110" t="s">
        <v>119</v>
      </c>
      <c r="F2760" s="107" t="s">
        <v>0</v>
      </c>
      <c r="G2760" s="13" t="s">
        <v>0</v>
      </c>
      <c r="H2760" s="2" t="s">
        <v>120</v>
      </c>
      <c r="I2760" s="12">
        <f>SUM(I2761:I2763)</f>
        <v>250200</v>
      </c>
      <c r="J2760" s="12">
        <f t="shared" ref="J2760:Y2760" si="4291">SUM(J2761:J2763)</f>
        <v>0</v>
      </c>
      <c r="K2760" s="12">
        <f t="shared" si="4291"/>
        <v>0</v>
      </c>
      <c r="L2760" s="12">
        <f t="shared" si="4291"/>
        <v>0</v>
      </c>
      <c r="M2760" s="12">
        <f t="shared" si="4291"/>
        <v>0</v>
      </c>
      <c r="N2760" s="12">
        <f t="shared" si="4291"/>
        <v>0</v>
      </c>
      <c r="O2760" s="12">
        <f t="shared" si="4291"/>
        <v>0</v>
      </c>
      <c r="P2760" s="12">
        <f t="shared" ref="P2760" si="4292">SUM(P2761:P2763)</f>
        <v>0</v>
      </c>
      <c r="Q2760" s="12">
        <f t="shared" si="4291"/>
        <v>0</v>
      </c>
      <c r="R2760" s="12">
        <f t="shared" si="4291"/>
        <v>0</v>
      </c>
      <c r="S2760" s="12">
        <f t="shared" si="4291"/>
        <v>0</v>
      </c>
      <c r="T2760" s="12">
        <f t="shared" si="4291"/>
        <v>0</v>
      </c>
      <c r="U2760" s="12">
        <f t="shared" si="4291"/>
        <v>0</v>
      </c>
      <c r="V2760" s="12">
        <f t="shared" si="4291"/>
        <v>0</v>
      </c>
      <c r="W2760" s="12">
        <f t="shared" si="4291"/>
        <v>0</v>
      </c>
      <c r="X2760" s="12">
        <f t="shared" si="4291"/>
        <v>0</v>
      </c>
      <c r="Y2760" s="12">
        <f t="shared" si="4291"/>
        <v>0</v>
      </c>
      <c r="Z2760" s="12">
        <v>0</v>
      </c>
      <c r="AA2760" s="12">
        <v>0</v>
      </c>
      <c r="AB2760" s="12">
        <f t="shared" ref="AB2760:AQ2760" si="4293">SUM(AB2761:AB2763)</f>
        <v>0</v>
      </c>
      <c r="AC2760" s="12">
        <f t="shared" si="4293"/>
        <v>0</v>
      </c>
      <c r="AD2760" s="12">
        <f t="shared" si="4293"/>
        <v>0</v>
      </c>
      <c r="AE2760" s="12">
        <f t="shared" si="4293"/>
        <v>0</v>
      </c>
      <c r="AF2760" s="12">
        <f t="shared" si="4293"/>
        <v>0</v>
      </c>
      <c r="AG2760" s="12">
        <f t="shared" si="4293"/>
        <v>0</v>
      </c>
      <c r="AH2760" s="12">
        <f t="shared" ref="AH2760" si="4294">SUM(AH2761:AH2763)</f>
        <v>0</v>
      </c>
      <c r="AI2760" s="12">
        <f t="shared" si="4293"/>
        <v>0</v>
      </c>
      <c r="AJ2760" s="12">
        <f t="shared" si="4293"/>
        <v>0</v>
      </c>
      <c r="AK2760" s="12">
        <f t="shared" si="4293"/>
        <v>0</v>
      </c>
      <c r="AL2760" s="12">
        <f t="shared" si="4293"/>
        <v>0</v>
      </c>
      <c r="AM2760" s="12">
        <f t="shared" si="4293"/>
        <v>0</v>
      </c>
      <c r="AN2760" s="12">
        <f t="shared" si="4293"/>
        <v>0</v>
      </c>
      <c r="AO2760" s="12">
        <f t="shared" si="4293"/>
        <v>0</v>
      </c>
      <c r="AP2760" s="12">
        <f t="shared" si="4293"/>
        <v>0</v>
      </c>
      <c r="AQ2760" s="12">
        <f t="shared" si="4293"/>
        <v>0</v>
      </c>
      <c r="AR2760" s="12">
        <v>0</v>
      </c>
      <c r="AS2760" s="12">
        <v>0</v>
      </c>
      <c r="AT2760" s="12">
        <f t="shared" ref="AT2760:BI2760" si="4295">SUM(AT2761:AT2763)</f>
        <v>200</v>
      </c>
      <c r="AU2760" s="12">
        <f t="shared" si="4295"/>
        <v>100</v>
      </c>
      <c r="AV2760" s="12">
        <f t="shared" si="4295"/>
        <v>0</v>
      </c>
      <c r="AW2760" s="12">
        <f t="shared" si="4295"/>
        <v>0</v>
      </c>
      <c r="AX2760" s="12">
        <f t="shared" si="4295"/>
        <v>0</v>
      </c>
      <c r="AY2760" s="12">
        <f t="shared" si="4295"/>
        <v>0</v>
      </c>
      <c r="AZ2760" s="12">
        <f t="shared" ref="AZ2760" si="4296">SUM(AZ2761:AZ2763)</f>
        <v>300</v>
      </c>
      <c r="BA2760" s="12">
        <f t="shared" si="4295"/>
        <v>0</v>
      </c>
      <c r="BB2760" s="12">
        <f t="shared" si="4295"/>
        <v>0</v>
      </c>
      <c r="BC2760" s="12">
        <f t="shared" si="4295"/>
        <v>100</v>
      </c>
      <c r="BD2760" s="12">
        <f t="shared" si="4295"/>
        <v>0</v>
      </c>
      <c r="BE2760" s="12">
        <f t="shared" si="4295"/>
        <v>0</v>
      </c>
      <c r="BF2760" s="12">
        <f t="shared" si="4295"/>
        <v>0</v>
      </c>
      <c r="BG2760" s="12">
        <f t="shared" si="4295"/>
        <v>0</v>
      </c>
      <c r="BH2760" s="12">
        <f t="shared" si="4295"/>
        <v>0</v>
      </c>
      <c r="BI2760" s="12">
        <f t="shared" si="4295"/>
        <v>0</v>
      </c>
      <c r="BJ2760" s="12">
        <v>100</v>
      </c>
      <c r="BK2760" s="12">
        <v>200</v>
      </c>
    </row>
    <row r="2761" spans="1:63" ht="33.75" x14ac:dyDescent="0.25">
      <c r="A2761" s="4" t="s">
        <v>854</v>
      </c>
      <c r="B2761" s="4" t="s">
        <v>1</v>
      </c>
      <c r="C2761" s="4" t="s">
        <v>14</v>
      </c>
      <c r="D2761" s="107" t="s">
        <v>856</v>
      </c>
      <c r="E2761" s="117">
        <v>8211</v>
      </c>
      <c r="F2761" s="107" t="s">
        <v>894</v>
      </c>
      <c r="G2761" s="103" t="s">
        <v>1646</v>
      </c>
      <c r="H2761" s="13" t="s">
        <v>895</v>
      </c>
      <c r="I2761" s="14">
        <v>150100</v>
      </c>
      <c r="J2761" s="14">
        <v>0</v>
      </c>
      <c r="K2761" s="14"/>
      <c r="L2761" s="14"/>
      <c r="M2761" s="14"/>
      <c r="N2761" s="14"/>
      <c r="O2761" s="14"/>
      <c r="P2761" s="14">
        <f t="shared" si="4243"/>
        <v>0</v>
      </c>
      <c r="Q2761" s="14"/>
      <c r="R2761" s="14"/>
      <c r="S2761" s="14"/>
      <c r="T2761" s="14"/>
      <c r="U2761" s="14"/>
      <c r="V2761" s="14"/>
      <c r="W2761" s="14"/>
      <c r="X2761" s="14"/>
      <c r="Y2761" s="14"/>
      <c r="Z2761" s="14">
        <v>0</v>
      </c>
      <c r="AA2761" s="14">
        <v>0</v>
      </c>
      <c r="AB2761" s="14">
        <v>0</v>
      </c>
      <c r="AC2761" s="14"/>
      <c r="AD2761" s="14"/>
      <c r="AE2761" s="14"/>
      <c r="AF2761" s="14"/>
      <c r="AG2761" s="14"/>
      <c r="AH2761" s="14">
        <f t="shared" si="4244"/>
        <v>0</v>
      </c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>
        <v>0</v>
      </c>
      <c r="AS2761" s="14">
        <v>0</v>
      </c>
      <c r="AT2761" s="14">
        <v>100</v>
      </c>
      <c r="AU2761" s="14"/>
      <c r="AV2761" s="14"/>
      <c r="AW2761" s="14"/>
      <c r="AX2761" s="14"/>
      <c r="AY2761" s="14"/>
      <c r="AZ2761" s="14">
        <f t="shared" si="4245"/>
        <v>100</v>
      </c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>
        <v>0</v>
      </c>
      <c r="BK2761" s="14">
        <v>100</v>
      </c>
    </row>
    <row r="2762" spans="1:63" ht="22.5" x14ac:dyDescent="0.25">
      <c r="A2762" s="4" t="s">
        <v>854</v>
      </c>
      <c r="B2762" s="4" t="s">
        <v>1</v>
      </c>
      <c r="C2762" s="4" t="s">
        <v>14</v>
      </c>
      <c r="D2762" s="107" t="s">
        <v>856</v>
      </c>
      <c r="E2762" s="117">
        <v>8211</v>
      </c>
      <c r="F2762" s="107" t="s">
        <v>896</v>
      </c>
      <c r="G2762" s="103" t="s">
        <v>1646</v>
      </c>
      <c r="H2762" s="13" t="s">
        <v>897</v>
      </c>
      <c r="I2762" s="14">
        <v>100</v>
      </c>
      <c r="J2762" s="14">
        <v>0</v>
      </c>
      <c r="K2762" s="14"/>
      <c r="L2762" s="14"/>
      <c r="M2762" s="14"/>
      <c r="N2762" s="14"/>
      <c r="O2762" s="14"/>
      <c r="P2762" s="14">
        <f t="shared" si="4243"/>
        <v>0</v>
      </c>
      <c r="Q2762" s="14"/>
      <c r="R2762" s="14"/>
      <c r="S2762" s="14"/>
      <c r="T2762" s="14"/>
      <c r="U2762" s="14"/>
      <c r="V2762" s="14"/>
      <c r="W2762" s="14"/>
      <c r="X2762" s="14"/>
      <c r="Y2762" s="14"/>
      <c r="Z2762" s="14">
        <v>0</v>
      </c>
      <c r="AA2762" s="14">
        <v>0</v>
      </c>
      <c r="AB2762" s="14">
        <v>0</v>
      </c>
      <c r="AC2762" s="14"/>
      <c r="AD2762" s="14"/>
      <c r="AE2762" s="14"/>
      <c r="AF2762" s="14"/>
      <c r="AG2762" s="14"/>
      <c r="AH2762" s="14">
        <f t="shared" si="4244"/>
        <v>0</v>
      </c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>
        <v>0</v>
      </c>
      <c r="AS2762" s="14">
        <v>0</v>
      </c>
      <c r="AT2762" s="14">
        <v>100</v>
      </c>
      <c r="AU2762" s="14">
        <v>100</v>
      </c>
      <c r="AV2762" s="14"/>
      <c r="AW2762" s="14"/>
      <c r="AX2762" s="14"/>
      <c r="AY2762" s="14"/>
      <c r="AZ2762" s="14">
        <f t="shared" si="4245"/>
        <v>200</v>
      </c>
      <c r="BA2762" s="14"/>
      <c r="BB2762" s="14"/>
      <c r="BC2762" s="14">
        <v>100</v>
      </c>
      <c r="BD2762" s="14"/>
      <c r="BE2762" s="14"/>
      <c r="BF2762" s="14"/>
      <c r="BG2762" s="14"/>
      <c r="BH2762" s="14"/>
      <c r="BI2762" s="14"/>
      <c r="BJ2762" s="14">
        <v>100</v>
      </c>
      <c r="BK2762" s="14">
        <v>100</v>
      </c>
    </row>
    <row r="2763" spans="1:63" ht="56.25" x14ac:dyDescent="0.25">
      <c r="A2763" s="4" t="s">
        <v>854</v>
      </c>
      <c r="B2763" s="4" t="s">
        <v>1</v>
      </c>
      <c r="C2763" s="4" t="s">
        <v>14</v>
      </c>
      <c r="D2763" s="107" t="s">
        <v>856</v>
      </c>
      <c r="E2763" s="117">
        <v>8211</v>
      </c>
      <c r="F2763" s="107" t="s">
        <v>898</v>
      </c>
      <c r="G2763" s="103" t="s">
        <v>1646</v>
      </c>
      <c r="H2763" s="13" t="s">
        <v>899</v>
      </c>
      <c r="I2763" s="14">
        <v>100000</v>
      </c>
      <c r="J2763" s="14">
        <v>0</v>
      </c>
      <c r="K2763" s="14"/>
      <c r="L2763" s="14"/>
      <c r="M2763" s="14"/>
      <c r="N2763" s="14"/>
      <c r="O2763" s="14"/>
      <c r="P2763" s="14">
        <f t="shared" si="4243"/>
        <v>0</v>
      </c>
      <c r="Q2763" s="14"/>
      <c r="R2763" s="14"/>
      <c r="S2763" s="14"/>
      <c r="T2763" s="14"/>
      <c r="U2763" s="14"/>
      <c r="V2763" s="14"/>
      <c r="W2763" s="14"/>
      <c r="X2763" s="14"/>
      <c r="Y2763" s="14"/>
      <c r="Z2763" s="14">
        <v>0</v>
      </c>
      <c r="AA2763" s="14">
        <v>0</v>
      </c>
      <c r="AB2763" s="14">
        <v>0</v>
      </c>
      <c r="AC2763" s="14"/>
      <c r="AD2763" s="14"/>
      <c r="AE2763" s="14"/>
      <c r="AF2763" s="14"/>
      <c r="AG2763" s="14"/>
      <c r="AH2763" s="14">
        <f t="shared" si="4244"/>
        <v>0</v>
      </c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>
        <v>0</v>
      </c>
      <c r="AS2763" s="14">
        <v>0</v>
      </c>
      <c r="AT2763" s="14">
        <v>0</v>
      </c>
      <c r="AU2763" s="14"/>
      <c r="AV2763" s="14"/>
      <c r="AW2763" s="14"/>
      <c r="AX2763" s="14"/>
      <c r="AY2763" s="14"/>
      <c r="AZ2763" s="14">
        <f t="shared" si="4245"/>
        <v>0</v>
      </c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>
        <v>0</v>
      </c>
      <c r="BK2763" s="14">
        <v>0</v>
      </c>
    </row>
    <row r="2764" spans="1:63" x14ac:dyDescent="0.25">
      <c r="A2764" s="1" t="s">
        <v>854</v>
      </c>
      <c r="B2764" s="1" t="s">
        <v>1</v>
      </c>
      <c r="C2764" s="1" t="s">
        <v>14</v>
      </c>
      <c r="D2764" s="110" t="s">
        <v>856</v>
      </c>
      <c r="E2764" s="110" t="s">
        <v>121</v>
      </c>
      <c r="F2764" s="107" t="s">
        <v>0</v>
      </c>
      <c r="G2764" s="13" t="s">
        <v>0</v>
      </c>
      <c r="H2764" s="2" t="s">
        <v>122</v>
      </c>
      <c r="I2764" s="12">
        <f>SUM(I2766:I2767)</f>
        <v>200000</v>
      </c>
      <c r="J2764" s="12">
        <f t="shared" ref="J2764:Y2764" si="4297">SUM(J2766:J2767)</f>
        <v>0</v>
      </c>
      <c r="K2764" s="12">
        <f t="shared" si="4297"/>
        <v>0</v>
      </c>
      <c r="L2764" s="12">
        <f t="shared" si="4297"/>
        <v>0</v>
      </c>
      <c r="M2764" s="12">
        <f t="shared" si="4297"/>
        <v>0</v>
      </c>
      <c r="N2764" s="12">
        <f t="shared" si="4297"/>
        <v>0</v>
      </c>
      <c r="O2764" s="12">
        <f t="shared" si="4297"/>
        <v>0</v>
      </c>
      <c r="P2764" s="12">
        <f t="shared" si="4297"/>
        <v>0</v>
      </c>
      <c r="Q2764" s="12">
        <f t="shared" si="4297"/>
        <v>0</v>
      </c>
      <c r="R2764" s="12">
        <f t="shared" si="4297"/>
        <v>0</v>
      </c>
      <c r="S2764" s="12">
        <f t="shared" si="4297"/>
        <v>0</v>
      </c>
      <c r="T2764" s="12">
        <f t="shared" si="4297"/>
        <v>0</v>
      </c>
      <c r="U2764" s="12">
        <f t="shared" si="4297"/>
        <v>0</v>
      </c>
      <c r="V2764" s="12">
        <f t="shared" si="4297"/>
        <v>0</v>
      </c>
      <c r="W2764" s="12">
        <f t="shared" si="4297"/>
        <v>0</v>
      </c>
      <c r="X2764" s="12">
        <f t="shared" si="4297"/>
        <v>0</v>
      </c>
      <c r="Y2764" s="12">
        <f t="shared" si="4297"/>
        <v>0</v>
      </c>
      <c r="Z2764" s="12">
        <v>0</v>
      </c>
      <c r="AA2764" s="12">
        <v>0</v>
      </c>
      <c r="AB2764" s="12">
        <f t="shared" ref="AB2764:AQ2764" si="4298">SUM(AB2766:AB2767)</f>
        <v>0</v>
      </c>
      <c r="AC2764" s="12">
        <f t="shared" si="4298"/>
        <v>0</v>
      </c>
      <c r="AD2764" s="12">
        <f t="shared" si="4298"/>
        <v>0</v>
      </c>
      <c r="AE2764" s="12">
        <f t="shared" si="4298"/>
        <v>0</v>
      </c>
      <c r="AF2764" s="12">
        <f t="shared" si="4298"/>
        <v>0</v>
      </c>
      <c r="AG2764" s="12">
        <f t="shared" si="4298"/>
        <v>0</v>
      </c>
      <c r="AH2764" s="12">
        <f t="shared" si="4298"/>
        <v>0</v>
      </c>
      <c r="AI2764" s="12">
        <f t="shared" si="4298"/>
        <v>0</v>
      </c>
      <c r="AJ2764" s="12">
        <f t="shared" si="4298"/>
        <v>0</v>
      </c>
      <c r="AK2764" s="12">
        <f t="shared" si="4298"/>
        <v>0</v>
      </c>
      <c r="AL2764" s="12">
        <f t="shared" si="4298"/>
        <v>0</v>
      </c>
      <c r="AM2764" s="12">
        <f t="shared" si="4298"/>
        <v>0</v>
      </c>
      <c r="AN2764" s="12">
        <f t="shared" si="4298"/>
        <v>0</v>
      </c>
      <c r="AO2764" s="12">
        <f t="shared" si="4298"/>
        <v>0</v>
      </c>
      <c r="AP2764" s="12">
        <f t="shared" si="4298"/>
        <v>0</v>
      </c>
      <c r="AQ2764" s="12">
        <f t="shared" si="4298"/>
        <v>0</v>
      </c>
      <c r="AR2764" s="12">
        <v>0</v>
      </c>
      <c r="AS2764" s="12">
        <v>0</v>
      </c>
      <c r="AT2764" s="12">
        <f t="shared" ref="AT2764:BI2764" si="4299">SUM(AT2766:AT2767)</f>
        <v>200000</v>
      </c>
      <c r="AU2764" s="12">
        <f t="shared" si="4299"/>
        <v>100</v>
      </c>
      <c r="AV2764" s="12">
        <f t="shared" si="4299"/>
        <v>0</v>
      </c>
      <c r="AW2764" s="12">
        <f t="shared" si="4299"/>
        <v>0</v>
      </c>
      <c r="AX2764" s="12">
        <f t="shared" si="4299"/>
        <v>0</v>
      </c>
      <c r="AY2764" s="12">
        <f t="shared" si="4299"/>
        <v>0</v>
      </c>
      <c r="AZ2764" s="12">
        <f t="shared" si="4299"/>
        <v>200100</v>
      </c>
      <c r="BA2764" s="12">
        <f t="shared" si="4299"/>
        <v>0</v>
      </c>
      <c r="BB2764" s="12">
        <f t="shared" si="4299"/>
        <v>0</v>
      </c>
      <c r="BC2764" s="12">
        <f t="shared" si="4299"/>
        <v>100</v>
      </c>
      <c r="BD2764" s="12">
        <f t="shared" si="4299"/>
        <v>0</v>
      </c>
      <c r="BE2764" s="12">
        <f t="shared" si="4299"/>
        <v>0</v>
      </c>
      <c r="BF2764" s="12">
        <f t="shared" si="4299"/>
        <v>0</v>
      </c>
      <c r="BG2764" s="12">
        <f t="shared" si="4299"/>
        <v>0</v>
      </c>
      <c r="BH2764" s="12">
        <f t="shared" si="4299"/>
        <v>0</v>
      </c>
      <c r="BI2764" s="12">
        <f t="shared" si="4299"/>
        <v>0</v>
      </c>
      <c r="BJ2764" s="12">
        <v>100</v>
      </c>
      <c r="BK2764" s="12">
        <v>200000</v>
      </c>
    </row>
    <row r="2765" spans="1:63" x14ac:dyDescent="0.25">
      <c r="A2765" s="4" t="s">
        <v>854</v>
      </c>
      <c r="B2765" s="4" t="s">
        <v>1</v>
      </c>
      <c r="C2765" s="4" t="s">
        <v>14</v>
      </c>
      <c r="D2765" s="107" t="s">
        <v>856</v>
      </c>
      <c r="E2765" s="117" t="s">
        <v>1690</v>
      </c>
      <c r="F2765" s="107"/>
      <c r="G2765" s="103" t="s">
        <v>1646</v>
      </c>
      <c r="H2765" s="13" t="s">
        <v>122</v>
      </c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2"/>
      <c r="AX2765" s="12"/>
      <c r="AY2765" s="12"/>
      <c r="AZ2765" s="12"/>
      <c r="BA2765" s="12"/>
      <c r="BB2765" s="12"/>
      <c r="BC2765" s="12"/>
      <c r="BD2765" s="12"/>
      <c r="BE2765" s="12"/>
      <c r="BF2765" s="12"/>
      <c r="BG2765" s="12"/>
      <c r="BH2765" s="12"/>
      <c r="BI2765" s="12"/>
      <c r="BJ2765" s="12"/>
      <c r="BK2765" s="12"/>
    </row>
    <row r="2766" spans="1:63" ht="22.5" x14ac:dyDescent="0.25">
      <c r="A2766" s="4" t="s">
        <v>854</v>
      </c>
      <c r="B2766" s="4" t="s">
        <v>1</v>
      </c>
      <c r="C2766" s="4" t="s">
        <v>14</v>
      </c>
      <c r="D2766" s="107" t="s">
        <v>856</v>
      </c>
      <c r="E2766" s="117">
        <v>8212</v>
      </c>
      <c r="F2766" s="107" t="s">
        <v>900</v>
      </c>
      <c r="G2766" s="103" t="s">
        <v>1646</v>
      </c>
      <c r="H2766" s="13" t="s">
        <v>901</v>
      </c>
      <c r="I2766" s="14">
        <v>100000</v>
      </c>
      <c r="J2766" s="14">
        <v>0</v>
      </c>
      <c r="K2766" s="14"/>
      <c r="L2766" s="14"/>
      <c r="M2766" s="14"/>
      <c r="N2766" s="14"/>
      <c r="O2766" s="14"/>
      <c r="P2766" s="14">
        <f t="shared" si="4243"/>
        <v>0</v>
      </c>
      <c r="Q2766" s="14"/>
      <c r="R2766" s="14"/>
      <c r="S2766" s="14"/>
      <c r="T2766" s="14"/>
      <c r="U2766" s="14"/>
      <c r="V2766" s="14"/>
      <c r="W2766" s="14"/>
      <c r="X2766" s="14"/>
      <c r="Y2766" s="14"/>
      <c r="Z2766" s="14">
        <v>0</v>
      </c>
      <c r="AA2766" s="14">
        <v>0</v>
      </c>
      <c r="AB2766" s="14">
        <v>0</v>
      </c>
      <c r="AC2766" s="14"/>
      <c r="AD2766" s="14"/>
      <c r="AE2766" s="14"/>
      <c r="AF2766" s="14"/>
      <c r="AG2766" s="14"/>
      <c r="AH2766" s="14">
        <f t="shared" si="4244"/>
        <v>0</v>
      </c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>
        <v>0</v>
      </c>
      <c r="AS2766" s="14">
        <v>0</v>
      </c>
      <c r="AT2766" s="14">
        <v>100000</v>
      </c>
      <c r="AU2766" s="14"/>
      <c r="AV2766" s="14"/>
      <c r="AW2766" s="14"/>
      <c r="AX2766" s="14"/>
      <c r="AY2766" s="14"/>
      <c r="AZ2766" s="14">
        <f t="shared" si="4245"/>
        <v>100000</v>
      </c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>
        <v>0</v>
      </c>
      <c r="BK2766" s="14">
        <v>100000</v>
      </c>
    </row>
    <row r="2767" spans="1:63" ht="22.5" x14ac:dyDescent="0.25">
      <c r="A2767" s="4" t="s">
        <v>854</v>
      </c>
      <c r="B2767" s="4" t="s">
        <v>1</v>
      </c>
      <c r="C2767" s="4" t="s">
        <v>14</v>
      </c>
      <c r="D2767" s="107" t="s">
        <v>856</v>
      </c>
      <c r="E2767" s="117">
        <v>8212</v>
      </c>
      <c r="F2767" s="107" t="s">
        <v>902</v>
      </c>
      <c r="G2767" s="103" t="s">
        <v>1646</v>
      </c>
      <c r="H2767" s="13" t="s">
        <v>903</v>
      </c>
      <c r="I2767" s="14">
        <v>100000</v>
      </c>
      <c r="J2767" s="14">
        <v>0</v>
      </c>
      <c r="K2767" s="14"/>
      <c r="L2767" s="14"/>
      <c r="M2767" s="14"/>
      <c r="N2767" s="14"/>
      <c r="O2767" s="14"/>
      <c r="P2767" s="14">
        <f t="shared" si="4243"/>
        <v>0</v>
      </c>
      <c r="Q2767" s="14"/>
      <c r="R2767" s="14"/>
      <c r="S2767" s="14"/>
      <c r="T2767" s="14"/>
      <c r="U2767" s="14"/>
      <c r="V2767" s="14"/>
      <c r="W2767" s="14"/>
      <c r="X2767" s="14"/>
      <c r="Y2767" s="14"/>
      <c r="Z2767" s="14">
        <v>0</v>
      </c>
      <c r="AA2767" s="14">
        <v>0</v>
      </c>
      <c r="AB2767" s="14">
        <v>0</v>
      </c>
      <c r="AC2767" s="14"/>
      <c r="AD2767" s="14"/>
      <c r="AE2767" s="14"/>
      <c r="AF2767" s="14"/>
      <c r="AG2767" s="14"/>
      <c r="AH2767" s="14">
        <f t="shared" si="4244"/>
        <v>0</v>
      </c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>
        <v>0</v>
      </c>
      <c r="AS2767" s="14">
        <v>0</v>
      </c>
      <c r="AT2767" s="14">
        <v>100000</v>
      </c>
      <c r="AU2767" s="14">
        <v>100</v>
      </c>
      <c r="AV2767" s="14"/>
      <c r="AW2767" s="14"/>
      <c r="AX2767" s="14"/>
      <c r="AY2767" s="14"/>
      <c r="AZ2767" s="14">
        <f t="shared" si="4245"/>
        <v>100100</v>
      </c>
      <c r="BA2767" s="14"/>
      <c r="BB2767" s="14"/>
      <c r="BC2767" s="14">
        <v>100</v>
      </c>
      <c r="BD2767" s="14"/>
      <c r="BE2767" s="14"/>
      <c r="BF2767" s="14"/>
      <c r="BG2767" s="14"/>
      <c r="BH2767" s="14"/>
      <c r="BI2767" s="14"/>
      <c r="BJ2767" s="14">
        <v>100</v>
      </c>
      <c r="BK2767" s="14">
        <v>100000</v>
      </c>
    </row>
    <row r="2768" spans="1:63" x14ac:dyDescent="0.25">
      <c r="A2768" s="1" t="s">
        <v>854</v>
      </c>
      <c r="B2768" s="1" t="s">
        <v>1</v>
      </c>
      <c r="C2768" s="1" t="s">
        <v>14</v>
      </c>
      <c r="D2768" s="110" t="s">
        <v>856</v>
      </c>
      <c r="E2768" s="110" t="s">
        <v>52</v>
      </c>
      <c r="F2768" s="107" t="s">
        <v>0</v>
      </c>
      <c r="G2768" s="13" t="s">
        <v>0</v>
      </c>
      <c r="H2768" s="2" t="s">
        <v>53</v>
      </c>
      <c r="I2768" s="12">
        <f>SUM(I2769:I2771)</f>
        <v>150300</v>
      </c>
      <c r="J2768" s="12">
        <f t="shared" ref="J2768:Y2768" si="4300">SUM(J2769:J2774)</f>
        <v>0</v>
      </c>
      <c r="K2768" s="12">
        <f t="shared" si="4300"/>
        <v>0</v>
      </c>
      <c r="L2768" s="12">
        <f t="shared" si="4300"/>
        <v>0</v>
      </c>
      <c r="M2768" s="12">
        <f t="shared" si="4300"/>
        <v>0</v>
      </c>
      <c r="N2768" s="12">
        <f t="shared" si="4300"/>
        <v>0</v>
      </c>
      <c r="O2768" s="12">
        <f t="shared" si="4300"/>
        <v>0</v>
      </c>
      <c r="P2768" s="12">
        <f t="shared" si="4300"/>
        <v>0</v>
      </c>
      <c r="Q2768" s="12">
        <f t="shared" si="4300"/>
        <v>0</v>
      </c>
      <c r="R2768" s="12">
        <f t="shared" si="4300"/>
        <v>0</v>
      </c>
      <c r="S2768" s="12">
        <f t="shared" si="4300"/>
        <v>0</v>
      </c>
      <c r="T2768" s="12">
        <f t="shared" si="4300"/>
        <v>0</v>
      </c>
      <c r="U2768" s="12">
        <f t="shared" si="4300"/>
        <v>0</v>
      </c>
      <c r="V2768" s="12">
        <f t="shared" si="4300"/>
        <v>0</v>
      </c>
      <c r="W2768" s="12">
        <f t="shared" si="4300"/>
        <v>0</v>
      </c>
      <c r="X2768" s="12">
        <f t="shared" si="4300"/>
        <v>0</v>
      </c>
      <c r="Y2768" s="12">
        <f t="shared" si="4300"/>
        <v>0</v>
      </c>
      <c r="Z2768" s="12">
        <v>0</v>
      </c>
      <c r="AA2768" s="12">
        <v>0</v>
      </c>
      <c r="AB2768" s="12">
        <f t="shared" ref="AB2768:AQ2768" si="4301">SUM(AB2769:AB2774)</f>
        <v>0</v>
      </c>
      <c r="AC2768" s="12">
        <f t="shared" si="4301"/>
        <v>0</v>
      </c>
      <c r="AD2768" s="12">
        <f t="shared" si="4301"/>
        <v>0</v>
      </c>
      <c r="AE2768" s="12">
        <f t="shared" si="4301"/>
        <v>0</v>
      </c>
      <c r="AF2768" s="12">
        <f t="shared" si="4301"/>
        <v>0</v>
      </c>
      <c r="AG2768" s="12">
        <f t="shared" si="4301"/>
        <v>0</v>
      </c>
      <c r="AH2768" s="12">
        <f t="shared" si="4301"/>
        <v>0</v>
      </c>
      <c r="AI2768" s="12">
        <f t="shared" si="4301"/>
        <v>0</v>
      </c>
      <c r="AJ2768" s="12">
        <f t="shared" si="4301"/>
        <v>0</v>
      </c>
      <c r="AK2768" s="12">
        <f t="shared" si="4301"/>
        <v>0</v>
      </c>
      <c r="AL2768" s="12">
        <f t="shared" si="4301"/>
        <v>0</v>
      </c>
      <c r="AM2768" s="12">
        <f t="shared" si="4301"/>
        <v>0</v>
      </c>
      <c r="AN2768" s="12">
        <f t="shared" si="4301"/>
        <v>0</v>
      </c>
      <c r="AO2768" s="12">
        <f t="shared" si="4301"/>
        <v>0</v>
      </c>
      <c r="AP2768" s="12">
        <f t="shared" si="4301"/>
        <v>0</v>
      </c>
      <c r="AQ2768" s="12">
        <f t="shared" si="4301"/>
        <v>0</v>
      </c>
      <c r="AR2768" s="12">
        <v>0</v>
      </c>
      <c r="AS2768" s="12">
        <v>0</v>
      </c>
      <c r="AT2768" s="12">
        <f t="shared" ref="AT2768:BI2768" si="4302">SUM(AT2769:AT2774)</f>
        <v>100</v>
      </c>
      <c r="AU2768" s="12">
        <f t="shared" si="4302"/>
        <v>100000</v>
      </c>
      <c r="AV2768" s="12">
        <f t="shared" si="4302"/>
        <v>0</v>
      </c>
      <c r="AW2768" s="12">
        <f t="shared" si="4302"/>
        <v>0</v>
      </c>
      <c r="AX2768" s="12">
        <f t="shared" si="4302"/>
        <v>0</v>
      </c>
      <c r="AY2768" s="12">
        <f t="shared" si="4302"/>
        <v>0</v>
      </c>
      <c r="AZ2768" s="12">
        <f t="shared" si="4302"/>
        <v>100100</v>
      </c>
      <c r="BA2768" s="12">
        <f t="shared" si="4302"/>
        <v>0</v>
      </c>
      <c r="BB2768" s="12">
        <f t="shared" si="4302"/>
        <v>0</v>
      </c>
      <c r="BC2768" s="12">
        <f t="shared" si="4302"/>
        <v>100000</v>
      </c>
      <c r="BD2768" s="12">
        <f t="shared" si="4302"/>
        <v>0</v>
      </c>
      <c r="BE2768" s="12">
        <f t="shared" si="4302"/>
        <v>0</v>
      </c>
      <c r="BF2768" s="12">
        <f t="shared" si="4302"/>
        <v>0</v>
      </c>
      <c r="BG2768" s="12">
        <f t="shared" si="4302"/>
        <v>0</v>
      </c>
      <c r="BH2768" s="12">
        <f t="shared" si="4302"/>
        <v>0</v>
      </c>
      <c r="BI2768" s="12">
        <f t="shared" si="4302"/>
        <v>0</v>
      </c>
      <c r="BJ2768" s="12">
        <v>100000</v>
      </c>
      <c r="BK2768" s="12">
        <v>100</v>
      </c>
    </row>
    <row r="2769" spans="1:63" x14ac:dyDescent="0.25">
      <c r="A2769" s="4" t="s">
        <v>854</v>
      </c>
      <c r="B2769" s="4" t="s">
        <v>1</v>
      </c>
      <c r="C2769" s="4" t="s">
        <v>14</v>
      </c>
      <c r="D2769" s="107" t="s">
        <v>856</v>
      </c>
      <c r="E2769" s="117">
        <v>8213</v>
      </c>
      <c r="F2769" s="107"/>
      <c r="G2769" s="103" t="s">
        <v>1646</v>
      </c>
      <c r="H2769" s="13" t="s">
        <v>53</v>
      </c>
      <c r="I2769" s="14">
        <v>150100</v>
      </c>
      <c r="J2769" s="14">
        <v>0</v>
      </c>
      <c r="K2769" s="14"/>
      <c r="L2769" s="14"/>
      <c r="M2769" s="14"/>
      <c r="N2769" s="14"/>
      <c r="O2769" s="14"/>
      <c r="P2769" s="14">
        <f t="shared" si="4243"/>
        <v>0</v>
      </c>
      <c r="Q2769" s="14"/>
      <c r="R2769" s="14"/>
      <c r="S2769" s="14"/>
      <c r="T2769" s="14"/>
      <c r="U2769" s="14"/>
      <c r="V2769" s="14"/>
      <c r="W2769" s="14"/>
      <c r="X2769" s="14"/>
      <c r="Y2769" s="14"/>
      <c r="Z2769" s="14">
        <v>0</v>
      </c>
      <c r="AA2769" s="14">
        <v>0</v>
      </c>
      <c r="AB2769" s="14">
        <v>0</v>
      </c>
      <c r="AC2769" s="14"/>
      <c r="AD2769" s="14"/>
      <c r="AE2769" s="14"/>
      <c r="AF2769" s="14"/>
      <c r="AG2769" s="14"/>
      <c r="AH2769" s="14">
        <f t="shared" si="4244"/>
        <v>0</v>
      </c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>
        <v>0</v>
      </c>
      <c r="AS2769" s="14">
        <v>0</v>
      </c>
      <c r="AT2769" s="14">
        <v>0</v>
      </c>
      <c r="AU2769" s="14"/>
      <c r="AV2769" s="14"/>
      <c r="AW2769" s="14"/>
      <c r="AX2769" s="14"/>
      <c r="AY2769" s="14"/>
      <c r="AZ2769" s="14">
        <f t="shared" si="4245"/>
        <v>0</v>
      </c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>
        <v>0</v>
      </c>
      <c r="BK2769" s="14">
        <v>0</v>
      </c>
    </row>
    <row r="2770" spans="1:63" ht="22.5" x14ac:dyDescent="0.25">
      <c r="A2770" s="4" t="s">
        <v>854</v>
      </c>
      <c r="B2770" s="4" t="s">
        <v>1</v>
      </c>
      <c r="C2770" s="4" t="s">
        <v>14</v>
      </c>
      <c r="D2770" s="107" t="s">
        <v>856</v>
      </c>
      <c r="E2770" s="117">
        <v>8213</v>
      </c>
      <c r="F2770" s="107" t="s">
        <v>904</v>
      </c>
      <c r="G2770" s="103" t="s">
        <v>1646</v>
      </c>
      <c r="H2770" s="13" t="s">
        <v>905</v>
      </c>
      <c r="I2770" s="14">
        <v>100</v>
      </c>
      <c r="J2770" s="14">
        <v>0</v>
      </c>
      <c r="K2770" s="14"/>
      <c r="L2770" s="14"/>
      <c r="M2770" s="14"/>
      <c r="N2770" s="14"/>
      <c r="O2770" s="14"/>
      <c r="P2770" s="14">
        <f t="shared" si="4243"/>
        <v>0</v>
      </c>
      <c r="Q2770" s="14"/>
      <c r="R2770" s="14"/>
      <c r="S2770" s="14"/>
      <c r="T2770" s="14"/>
      <c r="U2770" s="14"/>
      <c r="V2770" s="14"/>
      <c r="W2770" s="14"/>
      <c r="X2770" s="14"/>
      <c r="Y2770" s="14"/>
      <c r="Z2770" s="14">
        <v>0</v>
      </c>
      <c r="AA2770" s="14">
        <v>0</v>
      </c>
      <c r="AB2770" s="14">
        <v>0</v>
      </c>
      <c r="AC2770" s="14"/>
      <c r="AD2770" s="14"/>
      <c r="AE2770" s="14"/>
      <c r="AF2770" s="14"/>
      <c r="AG2770" s="14"/>
      <c r="AH2770" s="14">
        <f t="shared" si="4244"/>
        <v>0</v>
      </c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>
        <v>0</v>
      </c>
      <c r="AS2770" s="14">
        <v>0</v>
      </c>
      <c r="AT2770" s="14">
        <v>0</v>
      </c>
      <c r="AU2770" s="14"/>
      <c r="AV2770" s="14"/>
      <c r="AW2770" s="14"/>
      <c r="AX2770" s="14"/>
      <c r="AY2770" s="14"/>
      <c r="AZ2770" s="14">
        <f t="shared" si="4245"/>
        <v>0</v>
      </c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>
        <v>0</v>
      </c>
      <c r="BK2770" s="14">
        <v>0</v>
      </c>
    </row>
    <row r="2771" spans="1:63" ht="22.5" x14ac:dyDescent="0.25">
      <c r="A2771" s="4" t="s">
        <v>854</v>
      </c>
      <c r="B2771" s="4" t="s">
        <v>1</v>
      </c>
      <c r="C2771" s="4" t="s">
        <v>14</v>
      </c>
      <c r="D2771" s="107" t="s">
        <v>856</v>
      </c>
      <c r="E2771" s="117">
        <v>8213</v>
      </c>
      <c r="F2771" s="107" t="s">
        <v>906</v>
      </c>
      <c r="G2771" s="103" t="s">
        <v>1646</v>
      </c>
      <c r="H2771" s="13" t="s">
        <v>907</v>
      </c>
      <c r="I2771" s="14">
        <v>100</v>
      </c>
      <c r="J2771" s="14">
        <v>0</v>
      </c>
      <c r="K2771" s="14"/>
      <c r="L2771" s="14"/>
      <c r="M2771" s="14"/>
      <c r="N2771" s="14"/>
      <c r="O2771" s="14"/>
      <c r="P2771" s="14">
        <f t="shared" si="4243"/>
        <v>0</v>
      </c>
      <c r="Q2771" s="14"/>
      <c r="R2771" s="14"/>
      <c r="S2771" s="14"/>
      <c r="T2771" s="14"/>
      <c r="U2771" s="14"/>
      <c r="V2771" s="14"/>
      <c r="W2771" s="14"/>
      <c r="X2771" s="14"/>
      <c r="Y2771" s="14"/>
      <c r="Z2771" s="14">
        <v>0</v>
      </c>
      <c r="AA2771" s="14">
        <v>0</v>
      </c>
      <c r="AB2771" s="14">
        <v>0</v>
      </c>
      <c r="AC2771" s="14"/>
      <c r="AD2771" s="14"/>
      <c r="AE2771" s="14"/>
      <c r="AF2771" s="14"/>
      <c r="AG2771" s="14"/>
      <c r="AH2771" s="14">
        <f t="shared" si="4244"/>
        <v>0</v>
      </c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>
        <v>0</v>
      </c>
      <c r="AS2771" s="14">
        <v>0</v>
      </c>
      <c r="AT2771" s="14">
        <v>100</v>
      </c>
      <c r="AU2771" s="14">
        <v>100000</v>
      </c>
      <c r="AV2771" s="14"/>
      <c r="AW2771" s="14"/>
      <c r="AX2771" s="14"/>
      <c r="AY2771" s="14"/>
      <c r="AZ2771" s="14">
        <f t="shared" si="4245"/>
        <v>100100</v>
      </c>
      <c r="BA2771" s="14"/>
      <c r="BB2771" s="14"/>
      <c r="BC2771" s="14">
        <v>100000</v>
      </c>
      <c r="BD2771" s="14"/>
      <c r="BE2771" s="14"/>
      <c r="BF2771" s="14"/>
      <c r="BG2771" s="14"/>
      <c r="BH2771" s="14"/>
      <c r="BI2771" s="14"/>
      <c r="BJ2771" s="14">
        <v>100000</v>
      </c>
      <c r="BK2771" s="14">
        <v>100</v>
      </c>
    </row>
    <row r="2772" spans="1:63" x14ac:dyDescent="0.25">
      <c r="A2772" s="4" t="s">
        <v>854</v>
      </c>
      <c r="B2772" s="4" t="s">
        <v>1</v>
      </c>
      <c r="C2772" s="4" t="s">
        <v>14</v>
      </c>
      <c r="D2772" s="107" t="s">
        <v>856</v>
      </c>
      <c r="E2772" s="117">
        <v>8213</v>
      </c>
      <c r="F2772" s="107" t="s">
        <v>1631</v>
      </c>
      <c r="G2772" s="103" t="s">
        <v>1646</v>
      </c>
      <c r="H2772" s="13" t="s">
        <v>1570</v>
      </c>
      <c r="I2772" s="14"/>
      <c r="J2772" s="14">
        <v>0</v>
      </c>
      <c r="K2772" s="14"/>
      <c r="L2772" s="14"/>
      <c r="M2772" s="14"/>
      <c r="N2772" s="14"/>
      <c r="O2772" s="14"/>
      <c r="P2772" s="14">
        <f t="shared" si="4243"/>
        <v>0</v>
      </c>
      <c r="Q2772" s="14"/>
      <c r="R2772" s="14"/>
      <c r="S2772" s="14"/>
      <c r="T2772" s="14"/>
      <c r="U2772" s="14"/>
      <c r="V2772" s="14"/>
      <c r="W2772" s="14"/>
      <c r="X2772" s="14"/>
      <c r="Y2772" s="14"/>
      <c r="Z2772" s="14">
        <v>0</v>
      </c>
      <c r="AA2772" s="14">
        <v>0</v>
      </c>
      <c r="AB2772" s="14"/>
      <c r="AC2772" s="14"/>
      <c r="AD2772" s="14"/>
      <c r="AE2772" s="14"/>
      <c r="AF2772" s="14"/>
      <c r="AG2772" s="14"/>
      <c r="AH2772" s="14">
        <f t="shared" si="4244"/>
        <v>0</v>
      </c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>
        <v>0</v>
      </c>
      <c r="AS2772" s="14">
        <v>0</v>
      </c>
      <c r="AT2772" s="14"/>
      <c r="AU2772" s="14"/>
      <c r="AV2772" s="14"/>
      <c r="AW2772" s="14"/>
      <c r="AX2772" s="14"/>
      <c r="AY2772" s="14"/>
      <c r="AZ2772" s="14">
        <f t="shared" si="4245"/>
        <v>0</v>
      </c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>
        <v>0</v>
      </c>
      <c r="BK2772" s="14">
        <v>0</v>
      </c>
    </row>
    <row r="2773" spans="1:63" x14ac:dyDescent="0.25">
      <c r="A2773" s="4" t="s">
        <v>854</v>
      </c>
      <c r="B2773" s="4" t="s">
        <v>1</v>
      </c>
      <c r="C2773" s="4" t="s">
        <v>14</v>
      </c>
      <c r="D2773" s="107" t="s">
        <v>856</v>
      </c>
      <c r="E2773" s="117">
        <v>8213</v>
      </c>
      <c r="F2773" s="107" t="s">
        <v>1632</v>
      </c>
      <c r="G2773" s="103" t="s">
        <v>1646</v>
      </c>
      <c r="H2773" s="13" t="s">
        <v>1571</v>
      </c>
      <c r="I2773" s="14"/>
      <c r="J2773" s="14">
        <v>0</v>
      </c>
      <c r="K2773" s="14"/>
      <c r="L2773" s="14"/>
      <c r="M2773" s="14"/>
      <c r="N2773" s="14"/>
      <c r="O2773" s="14"/>
      <c r="P2773" s="14">
        <f t="shared" si="4243"/>
        <v>0</v>
      </c>
      <c r="Q2773" s="14"/>
      <c r="R2773" s="14"/>
      <c r="S2773" s="14"/>
      <c r="T2773" s="14"/>
      <c r="U2773" s="14"/>
      <c r="V2773" s="14"/>
      <c r="W2773" s="14"/>
      <c r="X2773" s="14"/>
      <c r="Y2773" s="14"/>
      <c r="Z2773" s="14">
        <v>0</v>
      </c>
      <c r="AA2773" s="14">
        <v>0</v>
      </c>
      <c r="AB2773" s="14"/>
      <c r="AC2773" s="14"/>
      <c r="AD2773" s="14"/>
      <c r="AE2773" s="14"/>
      <c r="AF2773" s="14"/>
      <c r="AG2773" s="14"/>
      <c r="AH2773" s="14">
        <f t="shared" si="4244"/>
        <v>0</v>
      </c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>
        <v>0</v>
      </c>
      <c r="AS2773" s="14">
        <v>0</v>
      </c>
      <c r="AT2773" s="14"/>
      <c r="AU2773" s="14"/>
      <c r="AV2773" s="14"/>
      <c r="AW2773" s="14"/>
      <c r="AX2773" s="14"/>
      <c r="AY2773" s="14"/>
      <c r="AZ2773" s="14">
        <f t="shared" si="4245"/>
        <v>0</v>
      </c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>
        <v>0</v>
      </c>
      <c r="BK2773" s="14">
        <v>0</v>
      </c>
    </row>
    <row r="2774" spans="1:63" x14ac:dyDescent="0.25">
      <c r="A2774" s="4" t="s">
        <v>854</v>
      </c>
      <c r="B2774" s="4" t="s">
        <v>1</v>
      </c>
      <c r="C2774" s="4" t="s">
        <v>14</v>
      </c>
      <c r="D2774" s="107" t="s">
        <v>856</v>
      </c>
      <c r="E2774" s="117">
        <v>8213</v>
      </c>
      <c r="F2774" s="107" t="s">
        <v>1633</v>
      </c>
      <c r="G2774" s="103" t="s">
        <v>1646</v>
      </c>
      <c r="H2774" s="13" t="s">
        <v>1572</v>
      </c>
      <c r="I2774" s="14"/>
      <c r="J2774" s="14">
        <v>0</v>
      </c>
      <c r="K2774" s="14"/>
      <c r="L2774" s="14"/>
      <c r="M2774" s="14"/>
      <c r="N2774" s="14"/>
      <c r="O2774" s="14"/>
      <c r="P2774" s="14">
        <f t="shared" si="4243"/>
        <v>0</v>
      </c>
      <c r="Q2774" s="14"/>
      <c r="R2774" s="14"/>
      <c r="S2774" s="14"/>
      <c r="T2774" s="14"/>
      <c r="U2774" s="14"/>
      <c r="V2774" s="14"/>
      <c r="W2774" s="14"/>
      <c r="X2774" s="14"/>
      <c r="Y2774" s="14"/>
      <c r="Z2774" s="14">
        <v>0</v>
      </c>
      <c r="AA2774" s="14">
        <v>0</v>
      </c>
      <c r="AB2774" s="14"/>
      <c r="AC2774" s="14"/>
      <c r="AD2774" s="14"/>
      <c r="AE2774" s="14"/>
      <c r="AF2774" s="14"/>
      <c r="AG2774" s="14"/>
      <c r="AH2774" s="14">
        <f t="shared" si="4244"/>
        <v>0</v>
      </c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>
        <v>0</v>
      </c>
      <c r="AS2774" s="14">
        <v>0</v>
      </c>
      <c r="AT2774" s="14"/>
      <c r="AU2774" s="14"/>
      <c r="AV2774" s="14"/>
      <c r="AW2774" s="14"/>
      <c r="AX2774" s="14"/>
      <c r="AY2774" s="14"/>
      <c r="AZ2774" s="14">
        <f t="shared" si="4245"/>
        <v>0</v>
      </c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>
        <v>0</v>
      </c>
      <c r="BK2774" s="14">
        <v>0</v>
      </c>
    </row>
    <row r="2775" spans="1:63" ht="22.5" x14ac:dyDescent="0.25">
      <c r="A2775" s="1" t="s">
        <v>854</v>
      </c>
      <c r="B2775" s="1" t="s">
        <v>1</v>
      </c>
      <c r="C2775" s="1" t="s">
        <v>14</v>
      </c>
      <c r="D2775" s="110" t="s">
        <v>856</v>
      </c>
      <c r="E2775" s="110" t="s">
        <v>69</v>
      </c>
      <c r="F2775" s="107" t="s">
        <v>0</v>
      </c>
      <c r="G2775" s="13" t="s">
        <v>0</v>
      </c>
      <c r="H2775" s="2" t="s">
        <v>70</v>
      </c>
      <c r="I2775" s="12">
        <f>SUM(I2776:I2780)</f>
        <v>827800</v>
      </c>
      <c r="J2775" s="12">
        <f t="shared" ref="J2775:Y2775" si="4303">SUM(J2776:J2780)</f>
        <v>0</v>
      </c>
      <c r="K2775" s="12">
        <f t="shared" si="4303"/>
        <v>0</v>
      </c>
      <c r="L2775" s="12">
        <f t="shared" si="4303"/>
        <v>0</v>
      </c>
      <c r="M2775" s="12">
        <f t="shared" si="4303"/>
        <v>0</v>
      </c>
      <c r="N2775" s="12">
        <f t="shared" si="4303"/>
        <v>0</v>
      </c>
      <c r="O2775" s="12">
        <f t="shared" si="4303"/>
        <v>0</v>
      </c>
      <c r="P2775" s="12">
        <f t="shared" si="4303"/>
        <v>0</v>
      </c>
      <c r="Q2775" s="12">
        <f t="shared" si="4303"/>
        <v>0</v>
      </c>
      <c r="R2775" s="12">
        <f t="shared" si="4303"/>
        <v>0</v>
      </c>
      <c r="S2775" s="12">
        <f t="shared" si="4303"/>
        <v>0</v>
      </c>
      <c r="T2775" s="12">
        <f t="shared" si="4303"/>
        <v>0</v>
      </c>
      <c r="U2775" s="12">
        <f t="shared" si="4303"/>
        <v>0</v>
      </c>
      <c r="V2775" s="12">
        <f t="shared" si="4303"/>
        <v>0</v>
      </c>
      <c r="W2775" s="12">
        <f t="shared" si="4303"/>
        <v>0</v>
      </c>
      <c r="X2775" s="12">
        <f t="shared" si="4303"/>
        <v>0</v>
      </c>
      <c r="Y2775" s="12">
        <f t="shared" si="4303"/>
        <v>0</v>
      </c>
      <c r="Z2775" s="12">
        <v>0</v>
      </c>
      <c r="AA2775" s="12">
        <v>0</v>
      </c>
      <c r="AB2775" s="12">
        <f t="shared" ref="AB2775:AQ2775" si="4304">SUM(AB2776:AB2780)</f>
        <v>0</v>
      </c>
      <c r="AC2775" s="12">
        <f t="shared" si="4304"/>
        <v>0</v>
      </c>
      <c r="AD2775" s="12">
        <f t="shared" si="4304"/>
        <v>0</v>
      </c>
      <c r="AE2775" s="12">
        <f t="shared" si="4304"/>
        <v>0</v>
      </c>
      <c r="AF2775" s="12">
        <f t="shared" si="4304"/>
        <v>0</v>
      </c>
      <c r="AG2775" s="12">
        <f t="shared" si="4304"/>
        <v>0</v>
      </c>
      <c r="AH2775" s="12">
        <f t="shared" si="4304"/>
        <v>0</v>
      </c>
      <c r="AI2775" s="12">
        <f t="shared" si="4304"/>
        <v>0</v>
      </c>
      <c r="AJ2775" s="12">
        <f t="shared" si="4304"/>
        <v>0</v>
      </c>
      <c r="AK2775" s="12">
        <f t="shared" si="4304"/>
        <v>0</v>
      </c>
      <c r="AL2775" s="12">
        <f t="shared" si="4304"/>
        <v>0</v>
      </c>
      <c r="AM2775" s="12">
        <f t="shared" si="4304"/>
        <v>0</v>
      </c>
      <c r="AN2775" s="12">
        <f t="shared" si="4304"/>
        <v>0</v>
      </c>
      <c r="AO2775" s="12">
        <f t="shared" si="4304"/>
        <v>0</v>
      </c>
      <c r="AP2775" s="12">
        <f t="shared" si="4304"/>
        <v>0</v>
      </c>
      <c r="AQ2775" s="12">
        <f t="shared" si="4304"/>
        <v>0</v>
      </c>
      <c r="AR2775" s="12">
        <v>0</v>
      </c>
      <c r="AS2775" s="12">
        <v>0</v>
      </c>
      <c r="AT2775" s="12">
        <f t="shared" ref="AT2775:BI2775" si="4305">SUM(AT2776:AT2780)</f>
        <v>505500</v>
      </c>
      <c r="AU2775" s="12">
        <f t="shared" si="4305"/>
        <v>743390</v>
      </c>
      <c r="AV2775" s="12">
        <f t="shared" si="4305"/>
        <v>0</v>
      </c>
      <c r="AW2775" s="12">
        <f t="shared" si="4305"/>
        <v>0</v>
      </c>
      <c r="AX2775" s="12">
        <f t="shared" si="4305"/>
        <v>0</v>
      </c>
      <c r="AY2775" s="12">
        <f t="shared" si="4305"/>
        <v>0</v>
      </c>
      <c r="AZ2775" s="12">
        <f t="shared" si="4305"/>
        <v>1248890</v>
      </c>
      <c r="BA2775" s="12">
        <f t="shared" si="4305"/>
        <v>0</v>
      </c>
      <c r="BB2775" s="12">
        <f t="shared" si="4305"/>
        <v>0</v>
      </c>
      <c r="BC2775" s="12">
        <f t="shared" si="4305"/>
        <v>743390</v>
      </c>
      <c r="BD2775" s="12">
        <f t="shared" si="4305"/>
        <v>0</v>
      </c>
      <c r="BE2775" s="12">
        <f t="shared" si="4305"/>
        <v>0</v>
      </c>
      <c r="BF2775" s="12">
        <f t="shared" si="4305"/>
        <v>0</v>
      </c>
      <c r="BG2775" s="12">
        <f t="shared" si="4305"/>
        <v>0</v>
      </c>
      <c r="BH2775" s="12">
        <f t="shared" si="4305"/>
        <v>0</v>
      </c>
      <c r="BI2775" s="12">
        <f t="shared" si="4305"/>
        <v>0</v>
      </c>
      <c r="BJ2775" s="12">
        <v>743390</v>
      </c>
      <c r="BK2775" s="12">
        <v>505500</v>
      </c>
    </row>
    <row r="2776" spans="1:63" x14ac:dyDescent="0.25">
      <c r="A2776" s="4" t="s">
        <v>854</v>
      </c>
      <c r="B2776" s="4" t="s">
        <v>1</v>
      </c>
      <c r="C2776" s="4" t="s">
        <v>14</v>
      </c>
      <c r="D2776" s="107" t="s">
        <v>856</v>
      </c>
      <c r="E2776" s="117">
        <v>8215</v>
      </c>
      <c r="F2776" s="107"/>
      <c r="G2776" s="103" t="s">
        <v>1646</v>
      </c>
      <c r="H2776" s="13" t="s">
        <v>70</v>
      </c>
      <c r="I2776" s="14">
        <v>22100</v>
      </c>
      <c r="J2776" s="14">
        <v>0</v>
      </c>
      <c r="K2776" s="14"/>
      <c r="L2776" s="14"/>
      <c r="M2776" s="14"/>
      <c r="N2776" s="14"/>
      <c r="O2776" s="14"/>
      <c r="P2776" s="14">
        <f t="shared" si="4243"/>
        <v>0</v>
      </c>
      <c r="Q2776" s="14"/>
      <c r="R2776" s="14"/>
      <c r="S2776" s="14"/>
      <c r="T2776" s="14"/>
      <c r="U2776" s="14"/>
      <c r="V2776" s="14"/>
      <c r="W2776" s="14"/>
      <c r="X2776" s="14"/>
      <c r="Y2776" s="14"/>
      <c r="Z2776" s="14">
        <v>0</v>
      </c>
      <c r="AA2776" s="14">
        <v>0</v>
      </c>
      <c r="AB2776" s="14">
        <v>0</v>
      </c>
      <c r="AC2776" s="14"/>
      <c r="AD2776" s="14"/>
      <c r="AE2776" s="14"/>
      <c r="AF2776" s="14"/>
      <c r="AG2776" s="14"/>
      <c r="AH2776" s="14">
        <f t="shared" si="4244"/>
        <v>0</v>
      </c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>
        <v>0</v>
      </c>
      <c r="AS2776" s="14">
        <v>0</v>
      </c>
      <c r="AT2776" s="14">
        <v>0</v>
      </c>
      <c r="AU2776" s="14"/>
      <c r="AV2776" s="14"/>
      <c r="AW2776" s="14"/>
      <c r="AX2776" s="14"/>
      <c r="AY2776" s="14"/>
      <c r="AZ2776" s="14">
        <f t="shared" si="4245"/>
        <v>0</v>
      </c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>
        <v>0</v>
      </c>
      <c r="BK2776" s="14">
        <v>0</v>
      </c>
    </row>
    <row r="2777" spans="1:63" ht="45" x14ac:dyDescent="0.25">
      <c r="A2777" s="4" t="s">
        <v>854</v>
      </c>
      <c r="B2777" s="4" t="s">
        <v>1</v>
      </c>
      <c r="C2777" s="4" t="s">
        <v>14</v>
      </c>
      <c r="D2777" s="107" t="s">
        <v>856</v>
      </c>
      <c r="E2777" s="117">
        <v>8215</v>
      </c>
      <c r="F2777" s="107" t="s">
        <v>908</v>
      </c>
      <c r="G2777" s="103" t="s">
        <v>1646</v>
      </c>
      <c r="H2777" s="13" t="s">
        <v>909</v>
      </c>
      <c r="I2777" s="14">
        <v>605500</v>
      </c>
      <c r="J2777" s="14">
        <v>0</v>
      </c>
      <c r="K2777" s="14"/>
      <c r="L2777" s="14"/>
      <c r="M2777" s="14"/>
      <c r="N2777" s="14"/>
      <c r="O2777" s="14"/>
      <c r="P2777" s="14">
        <f t="shared" si="4243"/>
        <v>0</v>
      </c>
      <c r="Q2777" s="14"/>
      <c r="R2777" s="14"/>
      <c r="S2777" s="14"/>
      <c r="T2777" s="14"/>
      <c r="U2777" s="14"/>
      <c r="V2777" s="14"/>
      <c r="W2777" s="14"/>
      <c r="X2777" s="14"/>
      <c r="Y2777" s="14"/>
      <c r="Z2777" s="14">
        <v>0</v>
      </c>
      <c r="AA2777" s="14">
        <v>0</v>
      </c>
      <c r="AB2777" s="14">
        <v>0</v>
      </c>
      <c r="AC2777" s="14"/>
      <c r="AD2777" s="14"/>
      <c r="AE2777" s="14"/>
      <c r="AF2777" s="14"/>
      <c r="AG2777" s="14"/>
      <c r="AH2777" s="14">
        <f t="shared" si="4244"/>
        <v>0</v>
      </c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>
        <v>0</v>
      </c>
      <c r="AS2777" s="14">
        <v>0</v>
      </c>
      <c r="AT2777" s="14">
        <v>305500</v>
      </c>
      <c r="AU2777" s="14">
        <v>200000</v>
      </c>
      <c r="AV2777" s="14"/>
      <c r="AW2777" s="14"/>
      <c r="AX2777" s="14"/>
      <c r="AY2777" s="14"/>
      <c r="AZ2777" s="14">
        <f t="shared" si="4245"/>
        <v>505500</v>
      </c>
      <c r="BA2777" s="14"/>
      <c r="BB2777" s="14"/>
      <c r="BC2777" s="14">
        <v>200000</v>
      </c>
      <c r="BD2777" s="14"/>
      <c r="BE2777" s="14"/>
      <c r="BF2777" s="14"/>
      <c r="BG2777" s="14"/>
      <c r="BH2777" s="14"/>
      <c r="BI2777" s="14"/>
      <c r="BJ2777" s="14">
        <v>200000</v>
      </c>
      <c r="BK2777" s="14">
        <v>305500</v>
      </c>
    </row>
    <row r="2778" spans="1:63" ht="33.75" x14ac:dyDescent="0.25">
      <c r="A2778" s="4" t="s">
        <v>854</v>
      </c>
      <c r="B2778" s="4" t="s">
        <v>1</v>
      </c>
      <c r="C2778" s="4" t="s">
        <v>14</v>
      </c>
      <c r="D2778" s="107" t="s">
        <v>856</v>
      </c>
      <c r="E2778" s="117">
        <v>8215</v>
      </c>
      <c r="F2778" s="107" t="s">
        <v>910</v>
      </c>
      <c r="G2778" s="103" t="s">
        <v>1646</v>
      </c>
      <c r="H2778" s="13" t="s">
        <v>911</v>
      </c>
      <c r="I2778" s="14">
        <v>200000</v>
      </c>
      <c r="J2778" s="14">
        <v>0</v>
      </c>
      <c r="K2778" s="14"/>
      <c r="L2778" s="14"/>
      <c r="M2778" s="14"/>
      <c r="N2778" s="14"/>
      <c r="O2778" s="14"/>
      <c r="P2778" s="14">
        <f t="shared" si="4243"/>
        <v>0</v>
      </c>
      <c r="Q2778" s="14"/>
      <c r="R2778" s="14"/>
      <c r="S2778" s="14"/>
      <c r="T2778" s="14"/>
      <c r="U2778" s="14"/>
      <c r="V2778" s="14"/>
      <c r="W2778" s="14"/>
      <c r="X2778" s="14"/>
      <c r="Y2778" s="14"/>
      <c r="Z2778" s="14">
        <v>0</v>
      </c>
      <c r="AA2778" s="14">
        <v>0</v>
      </c>
      <c r="AB2778" s="14">
        <v>0</v>
      </c>
      <c r="AC2778" s="14"/>
      <c r="AD2778" s="14"/>
      <c r="AE2778" s="14"/>
      <c r="AF2778" s="14"/>
      <c r="AG2778" s="14"/>
      <c r="AH2778" s="14">
        <f t="shared" si="4244"/>
        <v>0</v>
      </c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>
        <v>0</v>
      </c>
      <c r="AS2778" s="14">
        <v>0</v>
      </c>
      <c r="AT2778" s="14">
        <v>200000</v>
      </c>
      <c r="AU2778" s="14">
        <v>543390</v>
      </c>
      <c r="AV2778" s="14"/>
      <c r="AW2778" s="14"/>
      <c r="AX2778" s="14"/>
      <c r="AY2778" s="14"/>
      <c r="AZ2778" s="14">
        <f t="shared" si="4245"/>
        <v>743390</v>
      </c>
      <c r="BA2778" s="14"/>
      <c r="BB2778" s="14"/>
      <c r="BC2778" s="14">
        <v>543390</v>
      </c>
      <c r="BD2778" s="14"/>
      <c r="BE2778" s="14"/>
      <c r="BF2778" s="14"/>
      <c r="BG2778" s="14"/>
      <c r="BH2778" s="14"/>
      <c r="BI2778" s="14"/>
      <c r="BJ2778" s="14">
        <v>543390</v>
      </c>
      <c r="BK2778" s="14">
        <v>200000</v>
      </c>
    </row>
    <row r="2779" spans="1:63" ht="56.25" x14ac:dyDescent="0.25">
      <c r="A2779" s="4" t="s">
        <v>854</v>
      </c>
      <c r="B2779" s="4" t="s">
        <v>1</v>
      </c>
      <c r="C2779" s="4" t="s">
        <v>14</v>
      </c>
      <c r="D2779" s="107" t="s">
        <v>856</v>
      </c>
      <c r="E2779" s="117">
        <v>8215</v>
      </c>
      <c r="F2779" s="107" t="s">
        <v>912</v>
      </c>
      <c r="G2779" s="103" t="s">
        <v>1646</v>
      </c>
      <c r="H2779" s="13" t="s">
        <v>913</v>
      </c>
      <c r="I2779" s="14">
        <v>100</v>
      </c>
      <c r="J2779" s="14">
        <v>0</v>
      </c>
      <c r="K2779" s="14"/>
      <c r="L2779" s="14"/>
      <c r="M2779" s="14"/>
      <c r="N2779" s="14"/>
      <c r="O2779" s="14"/>
      <c r="P2779" s="14">
        <f t="shared" si="4243"/>
        <v>0</v>
      </c>
      <c r="Q2779" s="14"/>
      <c r="R2779" s="14"/>
      <c r="S2779" s="14"/>
      <c r="T2779" s="14"/>
      <c r="U2779" s="14"/>
      <c r="V2779" s="14"/>
      <c r="W2779" s="14"/>
      <c r="X2779" s="14"/>
      <c r="Y2779" s="14"/>
      <c r="Z2779" s="14">
        <v>0</v>
      </c>
      <c r="AA2779" s="14">
        <v>0</v>
      </c>
      <c r="AB2779" s="14">
        <v>0</v>
      </c>
      <c r="AC2779" s="14"/>
      <c r="AD2779" s="14"/>
      <c r="AE2779" s="14"/>
      <c r="AF2779" s="14"/>
      <c r="AG2779" s="14"/>
      <c r="AH2779" s="14">
        <f t="shared" si="4244"/>
        <v>0</v>
      </c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>
        <v>0</v>
      </c>
      <c r="AS2779" s="14">
        <v>0</v>
      </c>
      <c r="AT2779" s="14">
        <v>0</v>
      </c>
      <c r="AU2779" s="14"/>
      <c r="AV2779" s="14"/>
      <c r="AW2779" s="14"/>
      <c r="AX2779" s="14"/>
      <c r="AY2779" s="14"/>
      <c r="AZ2779" s="14">
        <f t="shared" si="4245"/>
        <v>0</v>
      </c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>
        <v>0</v>
      </c>
      <c r="BK2779" s="14">
        <v>0</v>
      </c>
    </row>
    <row r="2780" spans="1:63" ht="45" x14ac:dyDescent="0.25">
      <c r="A2780" s="4" t="s">
        <v>854</v>
      </c>
      <c r="B2780" s="4" t="s">
        <v>1</v>
      </c>
      <c r="C2780" s="4" t="s">
        <v>14</v>
      </c>
      <c r="D2780" s="107" t="s">
        <v>856</v>
      </c>
      <c r="E2780" s="117">
        <v>8215</v>
      </c>
      <c r="F2780" s="107" t="s">
        <v>914</v>
      </c>
      <c r="G2780" s="103" t="s">
        <v>1646</v>
      </c>
      <c r="H2780" s="13" t="s">
        <v>915</v>
      </c>
      <c r="I2780" s="14">
        <v>100</v>
      </c>
      <c r="J2780" s="14">
        <v>0</v>
      </c>
      <c r="K2780" s="14"/>
      <c r="L2780" s="14"/>
      <c r="M2780" s="14"/>
      <c r="N2780" s="14"/>
      <c r="O2780" s="14"/>
      <c r="P2780" s="14">
        <f t="shared" si="4243"/>
        <v>0</v>
      </c>
      <c r="Q2780" s="14"/>
      <c r="R2780" s="14"/>
      <c r="S2780" s="14"/>
      <c r="T2780" s="14"/>
      <c r="U2780" s="14"/>
      <c r="V2780" s="14"/>
      <c r="W2780" s="14"/>
      <c r="X2780" s="14"/>
      <c r="Y2780" s="14"/>
      <c r="Z2780" s="14">
        <v>0</v>
      </c>
      <c r="AA2780" s="14">
        <v>0</v>
      </c>
      <c r="AB2780" s="14">
        <v>0</v>
      </c>
      <c r="AC2780" s="14"/>
      <c r="AD2780" s="14"/>
      <c r="AE2780" s="14"/>
      <c r="AF2780" s="14"/>
      <c r="AG2780" s="14"/>
      <c r="AH2780" s="14">
        <f t="shared" si="4244"/>
        <v>0</v>
      </c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>
        <v>0</v>
      </c>
      <c r="AS2780" s="14">
        <v>0</v>
      </c>
      <c r="AT2780" s="14">
        <v>0</v>
      </c>
      <c r="AU2780" s="14"/>
      <c r="AV2780" s="14"/>
      <c r="AW2780" s="14"/>
      <c r="AX2780" s="14"/>
      <c r="AY2780" s="14"/>
      <c r="AZ2780" s="14">
        <f t="shared" si="4245"/>
        <v>0</v>
      </c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>
        <v>0</v>
      </c>
      <c r="BK2780" s="14">
        <v>0</v>
      </c>
    </row>
    <row r="2781" spans="1:63" ht="22.5" x14ac:dyDescent="0.25">
      <c r="A2781" s="1" t="s">
        <v>854</v>
      </c>
      <c r="B2781" s="1" t="s">
        <v>1</v>
      </c>
      <c r="C2781" s="1" t="s">
        <v>14</v>
      </c>
      <c r="D2781" s="110" t="s">
        <v>856</v>
      </c>
      <c r="E2781" s="110" t="s">
        <v>109</v>
      </c>
      <c r="F2781" s="107" t="s">
        <v>0</v>
      </c>
      <c r="G2781" s="13" t="s">
        <v>0</v>
      </c>
      <c r="H2781" s="2" t="s">
        <v>110</v>
      </c>
      <c r="I2781" s="12">
        <f>SUM(I2782:I2785)</f>
        <v>2834900</v>
      </c>
      <c r="J2781" s="12">
        <f t="shared" ref="J2781:Y2781" si="4306">SUM(J2782:J2785)</f>
        <v>0</v>
      </c>
      <c r="K2781" s="12">
        <f t="shared" si="4306"/>
        <v>0</v>
      </c>
      <c r="L2781" s="12">
        <f t="shared" si="4306"/>
        <v>0</v>
      </c>
      <c r="M2781" s="12">
        <f t="shared" si="4306"/>
        <v>0</v>
      </c>
      <c r="N2781" s="12">
        <f t="shared" si="4306"/>
        <v>0</v>
      </c>
      <c r="O2781" s="12">
        <f t="shared" si="4306"/>
        <v>0</v>
      </c>
      <c r="P2781" s="12">
        <f t="shared" si="4306"/>
        <v>0</v>
      </c>
      <c r="Q2781" s="12">
        <f t="shared" si="4306"/>
        <v>0</v>
      </c>
      <c r="R2781" s="12">
        <f t="shared" si="4306"/>
        <v>0</v>
      </c>
      <c r="S2781" s="12">
        <f t="shared" si="4306"/>
        <v>0</v>
      </c>
      <c r="T2781" s="12">
        <f t="shared" si="4306"/>
        <v>0</v>
      </c>
      <c r="U2781" s="12">
        <f t="shared" si="4306"/>
        <v>0</v>
      </c>
      <c r="V2781" s="12">
        <f t="shared" si="4306"/>
        <v>0</v>
      </c>
      <c r="W2781" s="12">
        <f t="shared" si="4306"/>
        <v>0</v>
      </c>
      <c r="X2781" s="12">
        <f t="shared" si="4306"/>
        <v>0</v>
      </c>
      <c r="Y2781" s="12">
        <f t="shared" si="4306"/>
        <v>0</v>
      </c>
      <c r="Z2781" s="12">
        <v>0</v>
      </c>
      <c r="AA2781" s="12">
        <v>0</v>
      </c>
      <c r="AB2781" s="12">
        <f t="shared" ref="AB2781:AQ2781" si="4307">SUM(AB2782:AB2785)</f>
        <v>0</v>
      </c>
      <c r="AC2781" s="12">
        <f t="shared" si="4307"/>
        <v>0</v>
      </c>
      <c r="AD2781" s="12">
        <f t="shared" si="4307"/>
        <v>0</v>
      </c>
      <c r="AE2781" s="12">
        <f t="shared" si="4307"/>
        <v>0</v>
      </c>
      <c r="AF2781" s="12">
        <f t="shared" si="4307"/>
        <v>0</v>
      </c>
      <c r="AG2781" s="12">
        <f t="shared" si="4307"/>
        <v>0</v>
      </c>
      <c r="AH2781" s="12">
        <f t="shared" si="4307"/>
        <v>0</v>
      </c>
      <c r="AI2781" s="12">
        <f t="shared" si="4307"/>
        <v>0</v>
      </c>
      <c r="AJ2781" s="12">
        <f t="shared" si="4307"/>
        <v>0</v>
      </c>
      <c r="AK2781" s="12">
        <f t="shared" si="4307"/>
        <v>0</v>
      </c>
      <c r="AL2781" s="12">
        <f t="shared" si="4307"/>
        <v>0</v>
      </c>
      <c r="AM2781" s="12">
        <f t="shared" si="4307"/>
        <v>0</v>
      </c>
      <c r="AN2781" s="12">
        <f t="shared" si="4307"/>
        <v>0</v>
      </c>
      <c r="AO2781" s="12">
        <f t="shared" si="4307"/>
        <v>0</v>
      </c>
      <c r="AP2781" s="12">
        <f t="shared" si="4307"/>
        <v>0</v>
      </c>
      <c r="AQ2781" s="12">
        <f t="shared" si="4307"/>
        <v>0</v>
      </c>
      <c r="AR2781" s="12">
        <v>0</v>
      </c>
      <c r="AS2781" s="12">
        <v>0</v>
      </c>
      <c r="AT2781" s="12">
        <f t="shared" ref="AT2781:BI2781" si="4308">SUM(AT2782:AT2785)</f>
        <v>1000600</v>
      </c>
      <c r="AU2781" s="12">
        <f t="shared" si="4308"/>
        <v>932191</v>
      </c>
      <c r="AV2781" s="12">
        <f t="shared" si="4308"/>
        <v>0</v>
      </c>
      <c r="AW2781" s="12">
        <f t="shared" si="4308"/>
        <v>0</v>
      </c>
      <c r="AX2781" s="12">
        <f t="shared" si="4308"/>
        <v>0</v>
      </c>
      <c r="AY2781" s="12">
        <f t="shared" si="4308"/>
        <v>0</v>
      </c>
      <c r="AZ2781" s="12">
        <f t="shared" si="4308"/>
        <v>1932791</v>
      </c>
      <c r="BA2781" s="12">
        <f t="shared" si="4308"/>
        <v>0</v>
      </c>
      <c r="BB2781" s="12">
        <f t="shared" si="4308"/>
        <v>0</v>
      </c>
      <c r="BC2781" s="12">
        <f t="shared" si="4308"/>
        <v>932191</v>
      </c>
      <c r="BD2781" s="12">
        <f t="shared" si="4308"/>
        <v>0</v>
      </c>
      <c r="BE2781" s="12">
        <f t="shared" si="4308"/>
        <v>0</v>
      </c>
      <c r="BF2781" s="12">
        <f t="shared" si="4308"/>
        <v>0</v>
      </c>
      <c r="BG2781" s="12">
        <f t="shared" si="4308"/>
        <v>0</v>
      </c>
      <c r="BH2781" s="12">
        <f t="shared" si="4308"/>
        <v>0</v>
      </c>
      <c r="BI2781" s="12">
        <f t="shared" si="4308"/>
        <v>0</v>
      </c>
      <c r="BJ2781" s="12">
        <v>932191</v>
      </c>
      <c r="BK2781" s="12">
        <v>1000600</v>
      </c>
    </row>
    <row r="2782" spans="1:63" ht="45" x14ac:dyDescent="0.25">
      <c r="A2782" s="4" t="s">
        <v>854</v>
      </c>
      <c r="B2782" s="4" t="s">
        <v>1</v>
      </c>
      <c r="C2782" s="4" t="s">
        <v>14</v>
      </c>
      <c r="D2782" s="107" t="s">
        <v>856</v>
      </c>
      <c r="E2782" s="117">
        <v>8216</v>
      </c>
      <c r="F2782" s="107" t="s">
        <v>916</v>
      </c>
      <c r="G2782" s="103" t="s">
        <v>1646</v>
      </c>
      <c r="H2782" s="13" t="s">
        <v>917</v>
      </c>
      <c r="I2782" s="14">
        <v>100700</v>
      </c>
      <c r="J2782" s="14">
        <v>0</v>
      </c>
      <c r="K2782" s="14"/>
      <c r="L2782" s="14"/>
      <c r="M2782" s="14"/>
      <c r="N2782" s="14"/>
      <c r="O2782" s="14"/>
      <c r="P2782" s="14">
        <f t="shared" si="4243"/>
        <v>0</v>
      </c>
      <c r="Q2782" s="14"/>
      <c r="R2782" s="14"/>
      <c r="S2782" s="14"/>
      <c r="T2782" s="14"/>
      <c r="U2782" s="14"/>
      <c r="V2782" s="14"/>
      <c r="W2782" s="14"/>
      <c r="X2782" s="14"/>
      <c r="Y2782" s="14"/>
      <c r="Z2782" s="14">
        <v>0</v>
      </c>
      <c r="AA2782" s="14">
        <v>0</v>
      </c>
      <c r="AB2782" s="14">
        <v>0</v>
      </c>
      <c r="AC2782" s="14"/>
      <c r="AD2782" s="14"/>
      <c r="AE2782" s="14"/>
      <c r="AF2782" s="14"/>
      <c r="AG2782" s="14"/>
      <c r="AH2782" s="14">
        <f t="shared" si="4244"/>
        <v>0</v>
      </c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>
        <v>0</v>
      </c>
      <c r="AS2782" s="14">
        <v>0</v>
      </c>
      <c r="AT2782" s="14">
        <v>600</v>
      </c>
      <c r="AU2782" s="14">
        <v>547027</v>
      </c>
      <c r="AV2782" s="14"/>
      <c r="AW2782" s="14"/>
      <c r="AX2782" s="14"/>
      <c r="AY2782" s="14"/>
      <c r="AZ2782" s="14">
        <f t="shared" si="4245"/>
        <v>547627</v>
      </c>
      <c r="BA2782" s="14"/>
      <c r="BB2782" s="14"/>
      <c r="BC2782" s="14">
        <v>547027</v>
      </c>
      <c r="BD2782" s="14"/>
      <c r="BE2782" s="14"/>
      <c r="BF2782" s="14"/>
      <c r="BG2782" s="14"/>
      <c r="BH2782" s="14"/>
      <c r="BI2782" s="14"/>
      <c r="BJ2782" s="14">
        <v>547027</v>
      </c>
      <c r="BK2782" s="14">
        <v>600</v>
      </c>
    </row>
    <row r="2783" spans="1:63" ht="33.75" x14ac:dyDescent="0.25">
      <c r="A2783" s="4" t="s">
        <v>854</v>
      </c>
      <c r="B2783" s="4" t="s">
        <v>1</v>
      </c>
      <c r="C2783" s="4" t="s">
        <v>14</v>
      </c>
      <c r="D2783" s="107" t="s">
        <v>856</v>
      </c>
      <c r="E2783" s="117">
        <v>8216</v>
      </c>
      <c r="F2783" s="107" t="s">
        <v>918</v>
      </c>
      <c r="G2783" s="103" t="s">
        <v>1646</v>
      </c>
      <c r="H2783" s="13" t="s">
        <v>919</v>
      </c>
      <c r="I2783" s="14">
        <v>1000100</v>
      </c>
      <c r="J2783" s="14">
        <v>0</v>
      </c>
      <c r="K2783" s="14"/>
      <c r="L2783" s="14"/>
      <c r="M2783" s="14"/>
      <c r="N2783" s="14"/>
      <c r="O2783" s="14"/>
      <c r="P2783" s="14">
        <f t="shared" si="4243"/>
        <v>0</v>
      </c>
      <c r="Q2783" s="14"/>
      <c r="R2783" s="14"/>
      <c r="S2783" s="14"/>
      <c r="T2783" s="14"/>
      <c r="U2783" s="14"/>
      <c r="V2783" s="14"/>
      <c r="W2783" s="14"/>
      <c r="X2783" s="14"/>
      <c r="Y2783" s="14"/>
      <c r="Z2783" s="14">
        <v>0</v>
      </c>
      <c r="AA2783" s="14">
        <v>0</v>
      </c>
      <c r="AB2783" s="14">
        <v>0</v>
      </c>
      <c r="AC2783" s="14"/>
      <c r="AD2783" s="14"/>
      <c r="AE2783" s="14"/>
      <c r="AF2783" s="14"/>
      <c r="AG2783" s="14"/>
      <c r="AH2783" s="14">
        <f t="shared" si="4244"/>
        <v>0</v>
      </c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>
        <v>0</v>
      </c>
      <c r="AS2783" s="14">
        <v>0</v>
      </c>
      <c r="AT2783" s="14">
        <v>1000000</v>
      </c>
      <c r="AU2783" s="14">
        <v>385164</v>
      </c>
      <c r="AV2783" s="14"/>
      <c r="AW2783" s="14"/>
      <c r="AX2783" s="14"/>
      <c r="AY2783" s="14"/>
      <c r="AZ2783" s="14">
        <f t="shared" si="4245"/>
        <v>1385164</v>
      </c>
      <c r="BA2783" s="14"/>
      <c r="BB2783" s="14"/>
      <c r="BC2783" s="14">
        <v>385164</v>
      </c>
      <c r="BD2783" s="14"/>
      <c r="BE2783" s="14"/>
      <c r="BF2783" s="14"/>
      <c r="BG2783" s="14"/>
      <c r="BH2783" s="14"/>
      <c r="BI2783" s="14"/>
      <c r="BJ2783" s="14">
        <v>385164</v>
      </c>
      <c r="BK2783" s="14">
        <v>1000000</v>
      </c>
    </row>
    <row r="2784" spans="1:63" ht="45" x14ac:dyDescent="0.25">
      <c r="A2784" s="4" t="s">
        <v>854</v>
      </c>
      <c r="B2784" s="4" t="s">
        <v>1</v>
      </c>
      <c r="C2784" s="4" t="s">
        <v>14</v>
      </c>
      <c r="D2784" s="107" t="s">
        <v>856</v>
      </c>
      <c r="E2784" s="117">
        <v>8216</v>
      </c>
      <c r="F2784" s="107" t="s">
        <v>920</v>
      </c>
      <c r="G2784" s="103" t="s">
        <v>1646</v>
      </c>
      <c r="H2784" s="13" t="s">
        <v>921</v>
      </c>
      <c r="I2784" s="14">
        <v>1284000</v>
      </c>
      <c r="J2784" s="14">
        <v>0</v>
      </c>
      <c r="K2784" s="14"/>
      <c r="L2784" s="14"/>
      <c r="M2784" s="14"/>
      <c r="N2784" s="14"/>
      <c r="O2784" s="14"/>
      <c r="P2784" s="14">
        <f t="shared" si="4243"/>
        <v>0</v>
      </c>
      <c r="Q2784" s="14"/>
      <c r="R2784" s="14"/>
      <c r="S2784" s="14"/>
      <c r="T2784" s="14"/>
      <c r="U2784" s="14"/>
      <c r="V2784" s="14"/>
      <c r="W2784" s="14"/>
      <c r="X2784" s="14"/>
      <c r="Y2784" s="14"/>
      <c r="Z2784" s="14">
        <v>0</v>
      </c>
      <c r="AA2784" s="14">
        <v>0</v>
      </c>
      <c r="AB2784" s="14">
        <v>0</v>
      </c>
      <c r="AC2784" s="14"/>
      <c r="AD2784" s="14"/>
      <c r="AE2784" s="14"/>
      <c r="AF2784" s="14"/>
      <c r="AG2784" s="14"/>
      <c r="AH2784" s="14">
        <f t="shared" si="4244"/>
        <v>0</v>
      </c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>
        <v>0</v>
      </c>
      <c r="AS2784" s="14">
        <v>0</v>
      </c>
      <c r="AT2784" s="14">
        <v>0</v>
      </c>
      <c r="AU2784" s="14"/>
      <c r="AV2784" s="14"/>
      <c r="AW2784" s="14"/>
      <c r="AX2784" s="14"/>
      <c r="AY2784" s="14"/>
      <c r="AZ2784" s="14">
        <f t="shared" si="4245"/>
        <v>0</v>
      </c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>
        <v>0</v>
      </c>
      <c r="BK2784" s="14">
        <v>0</v>
      </c>
    </row>
    <row r="2785" spans="1:63" x14ac:dyDescent="0.25">
      <c r="A2785" s="4" t="s">
        <v>854</v>
      </c>
      <c r="B2785" s="4" t="s">
        <v>1</v>
      </c>
      <c r="C2785" s="4" t="s">
        <v>14</v>
      </c>
      <c r="D2785" s="107" t="s">
        <v>856</v>
      </c>
      <c r="E2785" s="117">
        <v>8216</v>
      </c>
      <c r="F2785" s="107" t="s">
        <v>922</v>
      </c>
      <c r="G2785" s="103" t="s">
        <v>1646</v>
      </c>
      <c r="H2785" s="13" t="s">
        <v>923</v>
      </c>
      <c r="I2785" s="14">
        <v>450100</v>
      </c>
      <c r="J2785" s="14">
        <v>0</v>
      </c>
      <c r="K2785" s="14"/>
      <c r="L2785" s="14"/>
      <c r="M2785" s="14"/>
      <c r="N2785" s="14"/>
      <c r="O2785" s="14"/>
      <c r="P2785" s="14">
        <f t="shared" si="4243"/>
        <v>0</v>
      </c>
      <c r="Q2785" s="14"/>
      <c r="R2785" s="14"/>
      <c r="S2785" s="14"/>
      <c r="T2785" s="14"/>
      <c r="U2785" s="14"/>
      <c r="V2785" s="14"/>
      <c r="W2785" s="14"/>
      <c r="X2785" s="14"/>
      <c r="Y2785" s="14"/>
      <c r="Z2785" s="14">
        <v>0</v>
      </c>
      <c r="AA2785" s="14">
        <v>0</v>
      </c>
      <c r="AB2785" s="14">
        <v>0</v>
      </c>
      <c r="AC2785" s="14"/>
      <c r="AD2785" s="14"/>
      <c r="AE2785" s="14"/>
      <c r="AF2785" s="14"/>
      <c r="AG2785" s="14"/>
      <c r="AH2785" s="14">
        <f t="shared" si="4244"/>
        <v>0</v>
      </c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>
        <v>0</v>
      </c>
      <c r="AS2785" s="14">
        <v>0</v>
      </c>
      <c r="AT2785" s="14">
        <v>0</v>
      </c>
      <c r="AU2785" s="14"/>
      <c r="AV2785" s="14"/>
      <c r="AW2785" s="14"/>
      <c r="AX2785" s="14"/>
      <c r="AY2785" s="14"/>
      <c r="AZ2785" s="14">
        <f t="shared" si="4245"/>
        <v>0</v>
      </c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>
        <v>0</v>
      </c>
      <c r="BK2785" s="14">
        <v>0</v>
      </c>
    </row>
    <row r="2786" spans="1:63" ht="22.5" x14ac:dyDescent="0.25">
      <c r="A2786" s="13" t="s">
        <v>0</v>
      </c>
      <c r="B2786" s="13" t="s">
        <v>0</v>
      </c>
      <c r="C2786" s="13" t="s">
        <v>0</v>
      </c>
      <c r="D2786" s="103" t="s">
        <v>0</v>
      </c>
      <c r="E2786" s="103" t="s">
        <v>0</v>
      </c>
      <c r="F2786" s="103" t="s">
        <v>0</v>
      </c>
      <c r="G2786" s="13" t="s">
        <v>0</v>
      </c>
      <c r="H2786" s="10" t="s">
        <v>924</v>
      </c>
      <c r="I2786" s="11">
        <f>SUM(I2758,I2748,I2736,I2698)</f>
        <v>7454279</v>
      </c>
      <c r="J2786" s="11">
        <f t="shared" ref="J2786:Y2786" si="4309">SUM(J2758,J2748,J2736,J2698)</f>
        <v>0</v>
      </c>
      <c r="K2786" s="11">
        <f t="shared" si="4309"/>
        <v>0</v>
      </c>
      <c r="L2786" s="11">
        <f t="shared" si="4309"/>
        <v>0</v>
      </c>
      <c r="M2786" s="11">
        <f t="shared" si="4309"/>
        <v>24000</v>
      </c>
      <c r="N2786" s="11">
        <f t="shared" si="4309"/>
        <v>0</v>
      </c>
      <c r="O2786" s="11">
        <f t="shared" si="4309"/>
        <v>0</v>
      </c>
      <c r="P2786" s="11">
        <f t="shared" si="4309"/>
        <v>24000</v>
      </c>
      <c r="Q2786" s="11">
        <f t="shared" si="4309"/>
        <v>0</v>
      </c>
      <c r="R2786" s="11">
        <f t="shared" si="4309"/>
        <v>0</v>
      </c>
      <c r="S2786" s="11">
        <f t="shared" si="4309"/>
        <v>0</v>
      </c>
      <c r="T2786" s="11">
        <f t="shared" si="4309"/>
        <v>0</v>
      </c>
      <c r="U2786" s="11">
        <f t="shared" si="4309"/>
        <v>24000</v>
      </c>
      <c r="V2786" s="11">
        <f t="shared" si="4309"/>
        <v>0</v>
      </c>
      <c r="W2786" s="11">
        <f t="shared" si="4309"/>
        <v>0</v>
      </c>
      <c r="X2786" s="11">
        <f t="shared" si="4309"/>
        <v>0</v>
      </c>
      <c r="Y2786" s="11">
        <f t="shared" si="4309"/>
        <v>0</v>
      </c>
      <c r="Z2786" s="11">
        <v>24000</v>
      </c>
      <c r="AA2786" s="11">
        <v>0</v>
      </c>
      <c r="AB2786" s="11">
        <f t="shared" ref="AB2786:AQ2786" si="4310">SUM(AB2758,AB2748,AB2736,AB2698)</f>
        <v>0</v>
      </c>
      <c r="AC2786" s="11">
        <f t="shared" si="4310"/>
        <v>0</v>
      </c>
      <c r="AD2786" s="11">
        <f t="shared" si="4310"/>
        <v>0</v>
      </c>
      <c r="AE2786" s="11">
        <f t="shared" si="4310"/>
        <v>0</v>
      </c>
      <c r="AF2786" s="11">
        <f t="shared" si="4310"/>
        <v>0</v>
      </c>
      <c r="AG2786" s="11">
        <f t="shared" si="4310"/>
        <v>0</v>
      </c>
      <c r="AH2786" s="11">
        <f t="shared" si="4310"/>
        <v>0</v>
      </c>
      <c r="AI2786" s="11">
        <f t="shared" si="4310"/>
        <v>0</v>
      </c>
      <c r="AJ2786" s="11">
        <f t="shared" si="4310"/>
        <v>0</v>
      </c>
      <c r="AK2786" s="11">
        <f t="shared" si="4310"/>
        <v>0</v>
      </c>
      <c r="AL2786" s="11">
        <f t="shared" si="4310"/>
        <v>0</v>
      </c>
      <c r="AM2786" s="11">
        <f t="shared" si="4310"/>
        <v>0</v>
      </c>
      <c r="AN2786" s="11">
        <f t="shared" si="4310"/>
        <v>0</v>
      </c>
      <c r="AO2786" s="11">
        <f t="shared" si="4310"/>
        <v>0</v>
      </c>
      <c r="AP2786" s="11">
        <f t="shared" si="4310"/>
        <v>0</v>
      </c>
      <c r="AQ2786" s="11">
        <f t="shared" si="4310"/>
        <v>0</v>
      </c>
      <c r="AR2786" s="11">
        <v>0</v>
      </c>
      <c r="AS2786" s="11">
        <v>0</v>
      </c>
      <c r="AT2786" s="11">
        <f t="shared" ref="AT2786:BI2786" si="4311">SUM(AT2758,AT2748,AT2736,AT2698)</f>
        <v>1806800</v>
      </c>
      <c r="AU2786" s="11">
        <f t="shared" si="4311"/>
        <v>2803632</v>
      </c>
      <c r="AV2786" s="11">
        <f t="shared" si="4311"/>
        <v>0</v>
      </c>
      <c r="AW2786" s="11">
        <f t="shared" si="4311"/>
        <v>0</v>
      </c>
      <c r="AX2786" s="11">
        <f t="shared" si="4311"/>
        <v>0</v>
      </c>
      <c r="AY2786" s="11">
        <f t="shared" si="4311"/>
        <v>0</v>
      </c>
      <c r="AZ2786" s="11">
        <f t="shared" si="4311"/>
        <v>4610432</v>
      </c>
      <c r="BA2786" s="11">
        <f t="shared" si="4311"/>
        <v>0</v>
      </c>
      <c r="BB2786" s="11">
        <f t="shared" si="4311"/>
        <v>0</v>
      </c>
      <c r="BC2786" s="11">
        <f t="shared" si="4311"/>
        <v>2803632</v>
      </c>
      <c r="BD2786" s="11">
        <f t="shared" si="4311"/>
        <v>0</v>
      </c>
      <c r="BE2786" s="11">
        <f t="shared" si="4311"/>
        <v>0</v>
      </c>
      <c r="BF2786" s="11">
        <f t="shared" si="4311"/>
        <v>0</v>
      </c>
      <c r="BG2786" s="11">
        <f t="shared" si="4311"/>
        <v>0</v>
      </c>
      <c r="BH2786" s="11">
        <f t="shared" si="4311"/>
        <v>0</v>
      </c>
      <c r="BI2786" s="11">
        <f t="shared" si="4311"/>
        <v>0</v>
      </c>
      <c r="BJ2786" s="11">
        <v>2803632</v>
      </c>
      <c r="BK2786" s="11">
        <v>1806800</v>
      </c>
    </row>
    <row r="2787" spans="1:63" ht="15.75" thickBot="1" x14ac:dyDescent="0.3">
      <c r="A2787" s="13" t="s">
        <v>0</v>
      </c>
      <c r="B2787" s="13" t="s">
        <v>0</v>
      </c>
      <c r="C2787" s="13" t="s">
        <v>0</v>
      </c>
      <c r="D2787" s="103" t="s">
        <v>0</v>
      </c>
      <c r="E2787" s="103" t="s">
        <v>0</v>
      </c>
      <c r="F2787" s="103" t="s">
        <v>0</v>
      </c>
      <c r="G2787" s="13" t="s">
        <v>0</v>
      </c>
      <c r="H2787" s="2" t="s">
        <v>55</v>
      </c>
      <c r="I2787" s="12">
        <v>81</v>
      </c>
      <c r="J2787" s="13" t="s">
        <v>0</v>
      </c>
      <c r="K2787" s="13"/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>
        <v>0</v>
      </c>
      <c r="AA2787" s="13"/>
      <c r="AB2787" s="13" t="s">
        <v>0</v>
      </c>
      <c r="AC2787" s="13"/>
      <c r="AD2787" s="13"/>
      <c r="AE2787" s="13"/>
      <c r="AF2787" s="13"/>
      <c r="AG2787" s="13"/>
      <c r="AH2787" s="13"/>
      <c r="AI2787" s="13"/>
      <c r="AJ2787" s="13"/>
      <c r="AK2787" s="13"/>
      <c r="AL2787" s="13"/>
      <c r="AM2787" s="13"/>
      <c r="AN2787" s="13"/>
      <c r="AO2787" s="13"/>
      <c r="AP2787" s="13"/>
      <c r="AQ2787" s="13"/>
      <c r="AR2787" s="13">
        <v>0</v>
      </c>
      <c r="AS2787" s="13"/>
      <c r="AT2787" s="13" t="s">
        <v>0</v>
      </c>
      <c r="AU2787" s="13"/>
      <c r="AV2787" s="13"/>
      <c r="AW2787" s="13"/>
      <c r="AX2787" s="13"/>
      <c r="AY2787" s="13"/>
      <c r="AZ2787" s="13"/>
      <c r="BA2787" s="13"/>
      <c r="BB2787" s="13"/>
      <c r="BC2787" s="13"/>
      <c r="BD2787" s="13"/>
      <c r="BE2787" s="13"/>
      <c r="BF2787" s="13"/>
      <c r="BG2787" s="13"/>
      <c r="BH2787" s="13"/>
      <c r="BI2787" s="13"/>
      <c r="BJ2787" s="13">
        <v>0</v>
      </c>
      <c r="BK2787" s="13"/>
    </row>
    <row r="2788" spans="1:63" ht="69.75" customHeight="1" thickBot="1" x14ac:dyDescent="0.3">
      <c r="A2788" s="148" t="s">
        <v>0</v>
      </c>
      <c r="B2788" s="148" t="s">
        <v>0</v>
      </c>
      <c r="C2788" s="148" t="s">
        <v>0</v>
      </c>
      <c r="D2788" s="151" t="s">
        <v>0</v>
      </c>
      <c r="E2788" s="151" t="s">
        <v>0</v>
      </c>
      <c r="F2788" s="151" t="s">
        <v>0</v>
      </c>
      <c r="G2788" s="154" t="s">
        <v>0</v>
      </c>
      <c r="H2788" s="5" t="s">
        <v>56</v>
      </c>
      <c r="I2788" s="5" t="s">
        <v>9</v>
      </c>
      <c r="J2788" s="94" t="s">
        <v>10</v>
      </c>
      <c r="K2788" s="94" t="s">
        <v>1602</v>
      </c>
      <c r="L2788" s="94" t="s">
        <v>1535</v>
      </c>
      <c r="M2788" s="94" t="s">
        <v>1591</v>
      </c>
      <c r="N2788" s="94" t="s">
        <v>1592</v>
      </c>
      <c r="O2788" s="94" t="s">
        <v>1593</v>
      </c>
      <c r="P2788" s="94" t="s">
        <v>1606</v>
      </c>
      <c r="Q2788" s="94" t="s">
        <v>1603</v>
      </c>
      <c r="R2788" s="94" t="s">
        <v>1594</v>
      </c>
      <c r="S2788" s="94" t="s">
        <v>1595</v>
      </c>
      <c r="T2788" s="94" t="s">
        <v>1596</v>
      </c>
      <c r="U2788" s="94" t="s">
        <v>1597</v>
      </c>
      <c r="V2788" s="94" t="s">
        <v>1598</v>
      </c>
      <c r="W2788" s="94" t="s">
        <v>1599</v>
      </c>
      <c r="X2788" s="94" t="s">
        <v>1604</v>
      </c>
      <c r="Y2788" s="94" t="s">
        <v>1605</v>
      </c>
      <c r="Z2788" s="94" t="s">
        <v>1600</v>
      </c>
      <c r="AA2788" s="94" t="s">
        <v>1601</v>
      </c>
      <c r="AB2788" s="95" t="s">
        <v>11</v>
      </c>
      <c r="AC2788" s="95" t="s">
        <v>1602</v>
      </c>
      <c r="AD2788" s="95" t="s">
        <v>1535</v>
      </c>
      <c r="AE2788" s="95" t="s">
        <v>1591</v>
      </c>
      <c r="AF2788" s="95" t="s">
        <v>1592</v>
      </c>
      <c r="AG2788" s="95" t="s">
        <v>1593</v>
      </c>
      <c r="AH2788" s="95" t="s">
        <v>1607</v>
      </c>
      <c r="AI2788" s="95" t="s">
        <v>1603</v>
      </c>
      <c r="AJ2788" s="95" t="s">
        <v>1594</v>
      </c>
      <c r="AK2788" s="95" t="s">
        <v>1595</v>
      </c>
      <c r="AL2788" s="95" t="s">
        <v>1596</v>
      </c>
      <c r="AM2788" s="95" t="s">
        <v>1597</v>
      </c>
      <c r="AN2788" s="95" t="s">
        <v>1598</v>
      </c>
      <c r="AO2788" s="95" t="s">
        <v>1599</v>
      </c>
      <c r="AP2788" s="95" t="s">
        <v>1604</v>
      </c>
      <c r="AQ2788" s="95" t="s">
        <v>1605</v>
      </c>
      <c r="AR2788" s="95" t="s">
        <v>1600</v>
      </c>
      <c r="AS2788" s="95" t="s">
        <v>1601</v>
      </c>
      <c r="AT2788" s="96" t="s">
        <v>12</v>
      </c>
      <c r="AU2788" s="96" t="s">
        <v>1602</v>
      </c>
      <c r="AV2788" s="96" t="s">
        <v>1535</v>
      </c>
      <c r="AW2788" s="96" t="s">
        <v>1591</v>
      </c>
      <c r="AX2788" s="96" t="s">
        <v>1592</v>
      </c>
      <c r="AY2788" s="96" t="s">
        <v>1593</v>
      </c>
      <c r="AZ2788" s="96" t="s">
        <v>1608</v>
      </c>
      <c r="BA2788" s="96" t="s">
        <v>1603</v>
      </c>
      <c r="BB2788" s="96" t="s">
        <v>1594</v>
      </c>
      <c r="BC2788" s="96" t="s">
        <v>1595</v>
      </c>
      <c r="BD2788" s="96" t="s">
        <v>1596</v>
      </c>
      <c r="BE2788" s="96" t="s">
        <v>1597</v>
      </c>
      <c r="BF2788" s="96" t="s">
        <v>1598</v>
      </c>
      <c r="BG2788" s="96" t="s">
        <v>1599</v>
      </c>
      <c r="BH2788" s="96" t="s">
        <v>1604</v>
      </c>
      <c r="BI2788" s="96" t="s">
        <v>1605</v>
      </c>
      <c r="BJ2788" s="96" t="s">
        <v>1600</v>
      </c>
      <c r="BK2788" s="96" t="s">
        <v>1601</v>
      </c>
    </row>
    <row r="2789" spans="1:63" x14ac:dyDescent="0.25">
      <c r="A2789" s="149"/>
      <c r="B2789" s="149"/>
      <c r="C2789" s="149"/>
      <c r="D2789" s="152"/>
      <c r="E2789" s="152"/>
      <c r="F2789" s="152"/>
      <c r="G2789" s="155"/>
      <c r="H2789" s="15" t="s">
        <v>0</v>
      </c>
      <c r="I2789" s="9" t="s">
        <v>13</v>
      </c>
      <c r="J2789" s="9">
        <v>1</v>
      </c>
      <c r="K2789" s="9">
        <v>2</v>
      </c>
      <c r="L2789" s="9">
        <v>3</v>
      </c>
      <c r="M2789" s="9">
        <v>4</v>
      </c>
      <c r="N2789" s="9">
        <v>5</v>
      </c>
      <c r="O2789" s="9">
        <v>6</v>
      </c>
      <c r="P2789" s="9">
        <v>7</v>
      </c>
      <c r="Q2789" s="9">
        <v>8</v>
      </c>
      <c r="R2789" s="9">
        <v>9</v>
      </c>
      <c r="S2789" s="9">
        <v>10</v>
      </c>
      <c r="T2789" s="9">
        <v>11</v>
      </c>
      <c r="U2789" s="9">
        <v>12</v>
      </c>
      <c r="V2789" s="9">
        <v>13</v>
      </c>
      <c r="W2789" s="9">
        <v>14</v>
      </c>
      <c r="X2789" s="9">
        <v>15</v>
      </c>
      <c r="Y2789" s="9">
        <v>16</v>
      </c>
      <c r="Z2789" s="9">
        <v>20</v>
      </c>
      <c r="AA2789" s="9">
        <v>21</v>
      </c>
      <c r="AB2789" s="9">
        <v>1</v>
      </c>
      <c r="AC2789" s="9">
        <v>2</v>
      </c>
      <c r="AD2789" s="9">
        <v>3</v>
      </c>
      <c r="AE2789" s="9">
        <v>4</v>
      </c>
      <c r="AF2789" s="9">
        <v>5</v>
      </c>
      <c r="AG2789" s="9">
        <v>6</v>
      </c>
      <c r="AH2789" s="9">
        <v>7</v>
      </c>
      <c r="AI2789" s="9">
        <v>8</v>
      </c>
      <c r="AJ2789" s="9">
        <v>9</v>
      </c>
      <c r="AK2789" s="9">
        <v>10</v>
      </c>
      <c r="AL2789" s="9">
        <v>11</v>
      </c>
      <c r="AM2789" s="9">
        <v>12</v>
      </c>
      <c r="AN2789" s="9">
        <v>13</v>
      </c>
      <c r="AO2789" s="9">
        <v>14</v>
      </c>
      <c r="AP2789" s="9">
        <v>15</v>
      </c>
      <c r="AQ2789" s="9">
        <v>16</v>
      </c>
      <c r="AR2789" s="9">
        <v>20</v>
      </c>
      <c r="AS2789" s="9">
        <v>21</v>
      </c>
      <c r="AT2789" s="9">
        <v>1</v>
      </c>
      <c r="AU2789" s="9">
        <v>2</v>
      </c>
      <c r="AV2789" s="9">
        <v>3</v>
      </c>
      <c r="AW2789" s="9">
        <v>4</v>
      </c>
      <c r="AX2789" s="9">
        <v>5</v>
      </c>
      <c r="AY2789" s="9">
        <v>6</v>
      </c>
      <c r="AZ2789" s="9">
        <v>7</v>
      </c>
      <c r="BA2789" s="9">
        <v>8</v>
      </c>
      <c r="BB2789" s="9">
        <v>9</v>
      </c>
      <c r="BC2789" s="9">
        <v>10</v>
      </c>
      <c r="BD2789" s="9">
        <v>11</v>
      </c>
      <c r="BE2789" s="9">
        <v>12</v>
      </c>
      <c r="BF2789" s="9">
        <v>13</v>
      </c>
      <c r="BG2789" s="9">
        <v>14</v>
      </c>
      <c r="BH2789" s="9">
        <v>15</v>
      </c>
      <c r="BI2789" s="9">
        <v>16</v>
      </c>
      <c r="BJ2789" s="9">
        <v>20</v>
      </c>
      <c r="BK2789" s="9">
        <v>21</v>
      </c>
    </row>
    <row r="2790" spans="1:63" x14ac:dyDescent="0.25">
      <c r="A2790" s="149"/>
      <c r="B2790" s="149"/>
      <c r="C2790" s="149"/>
      <c r="D2790" s="152"/>
      <c r="E2790" s="152"/>
      <c r="F2790" s="152"/>
      <c r="G2790" s="155"/>
      <c r="H2790" s="16" t="s">
        <v>925</v>
      </c>
      <c r="I2790" s="17">
        <f>SUM(I2786)</f>
        <v>7454279</v>
      </c>
      <c r="J2790" s="17">
        <f t="shared" ref="J2790:Y2790" si="4312">SUM(J2786)</f>
        <v>0</v>
      </c>
      <c r="K2790" s="17">
        <f t="shared" si="4312"/>
        <v>0</v>
      </c>
      <c r="L2790" s="17">
        <f t="shared" si="4312"/>
        <v>0</v>
      </c>
      <c r="M2790" s="17">
        <f t="shared" si="4312"/>
        <v>24000</v>
      </c>
      <c r="N2790" s="17">
        <f t="shared" si="4312"/>
        <v>0</v>
      </c>
      <c r="O2790" s="17">
        <f t="shared" si="4312"/>
        <v>0</v>
      </c>
      <c r="P2790" s="17">
        <f t="shared" ref="P2790" si="4313">SUM(P2786)</f>
        <v>24000</v>
      </c>
      <c r="Q2790" s="17">
        <f t="shared" si="4312"/>
        <v>0</v>
      </c>
      <c r="R2790" s="17">
        <f t="shared" si="4312"/>
        <v>0</v>
      </c>
      <c r="S2790" s="17">
        <f t="shared" si="4312"/>
        <v>0</v>
      </c>
      <c r="T2790" s="17">
        <f t="shared" si="4312"/>
        <v>0</v>
      </c>
      <c r="U2790" s="17">
        <f t="shared" si="4312"/>
        <v>24000</v>
      </c>
      <c r="V2790" s="17">
        <f t="shared" si="4312"/>
        <v>0</v>
      </c>
      <c r="W2790" s="17">
        <f t="shared" si="4312"/>
        <v>0</v>
      </c>
      <c r="X2790" s="17">
        <f t="shared" si="4312"/>
        <v>0</v>
      </c>
      <c r="Y2790" s="17">
        <f t="shared" si="4312"/>
        <v>0</v>
      </c>
      <c r="Z2790" s="17">
        <v>24000</v>
      </c>
      <c r="AA2790" s="17">
        <v>0</v>
      </c>
      <c r="AB2790" s="17">
        <f t="shared" ref="AB2790:AQ2790" si="4314">SUM(AB2786)</f>
        <v>0</v>
      </c>
      <c r="AC2790" s="17">
        <f t="shared" si="4314"/>
        <v>0</v>
      </c>
      <c r="AD2790" s="17">
        <f t="shared" si="4314"/>
        <v>0</v>
      </c>
      <c r="AE2790" s="17">
        <f t="shared" si="4314"/>
        <v>0</v>
      </c>
      <c r="AF2790" s="17">
        <f t="shared" si="4314"/>
        <v>0</v>
      </c>
      <c r="AG2790" s="17">
        <f t="shared" si="4314"/>
        <v>0</v>
      </c>
      <c r="AH2790" s="17">
        <f t="shared" ref="AH2790" si="4315">SUM(AH2786)</f>
        <v>0</v>
      </c>
      <c r="AI2790" s="17">
        <f t="shared" si="4314"/>
        <v>0</v>
      </c>
      <c r="AJ2790" s="17">
        <f t="shared" si="4314"/>
        <v>0</v>
      </c>
      <c r="AK2790" s="17">
        <f t="shared" si="4314"/>
        <v>0</v>
      </c>
      <c r="AL2790" s="17">
        <f t="shared" si="4314"/>
        <v>0</v>
      </c>
      <c r="AM2790" s="17">
        <f t="shared" si="4314"/>
        <v>0</v>
      </c>
      <c r="AN2790" s="17">
        <f t="shared" si="4314"/>
        <v>0</v>
      </c>
      <c r="AO2790" s="17">
        <f t="shared" si="4314"/>
        <v>0</v>
      </c>
      <c r="AP2790" s="17">
        <f t="shared" si="4314"/>
        <v>0</v>
      </c>
      <c r="AQ2790" s="17">
        <f t="shared" si="4314"/>
        <v>0</v>
      </c>
      <c r="AR2790" s="17">
        <v>0</v>
      </c>
      <c r="AS2790" s="17">
        <v>0</v>
      </c>
      <c r="AT2790" s="17">
        <f t="shared" ref="AT2790:BI2790" si="4316">SUM(AT2786)</f>
        <v>1806800</v>
      </c>
      <c r="AU2790" s="17">
        <f t="shared" si="4316"/>
        <v>2803632</v>
      </c>
      <c r="AV2790" s="17">
        <f t="shared" si="4316"/>
        <v>0</v>
      </c>
      <c r="AW2790" s="17">
        <f t="shared" si="4316"/>
        <v>0</v>
      </c>
      <c r="AX2790" s="17">
        <f t="shared" si="4316"/>
        <v>0</v>
      </c>
      <c r="AY2790" s="17">
        <f t="shared" si="4316"/>
        <v>0</v>
      </c>
      <c r="AZ2790" s="17">
        <f t="shared" ref="AZ2790" si="4317">SUM(AZ2786)</f>
        <v>4610432</v>
      </c>
      <c r="BA2790" s="17">
        <f t="shared" si="4316"/>
        <v>0</v>
      </c>
      <c r="BB2790" s="17">
        <f t="shared" si="4316"/>
        <v>0</v>
      </c>
      <c r="BC2790" s="17">
        <f t="shared" si="4316"/>
        <v>2803632</v>
      </c>
      <c r="BD2790" s="17">
        <f t="shared" si="4316"/>
        <v>0</v>
      </c>
      <c r="BE2790" s="17">
        <f t="shared" si="4316"/>
        <v>0</v>
      </c>
      <c r="BF2790" s="17">
        <f t="shared" si="4316"/>
        <v>0</v>
      </c>
      <c r="BG2790" s="17">
        <f t="shared" si="4316"/>
        <v>0</v>
      </c>
      <c r="BH2790" s="17">
        <f t="shared" si="4316"/>
        <v>0</v>
      </c>
      <c r="BI2790" s="17">
        <f t="shared" si="4316"/>
        <v>0</v>
      </c>
      <c r="BJ2790" s="17">
        <v>2803632</v>
      </c>
      <c r="BK2790" s="17">
        <v>1806800</v>
      </c>
    </row>
    <row r="2791" spans="1:63" x14ac:dyDescent="0.25">
      <c r="A2791" s="149"/>
      <c r="B2791" s="149"/>
      <c r="C2791" s="149"/>
      <c r="D2791" s="152"/>
      <c r="E2791" s="152"/>
      <c r="F2791" s="152"/>
      <c r="G2791" s="155"/>
      <c r="H2791" s="18" t="s">
        <v>57</v>
      </c>
      <c r="I2791" s="17">
        <f>SUM(I2790)</f>
        <v>7454279</v>
      </c>
      <c r="J2791" s="17">
        <f t="shared" ref="J2791:Y2791" si="4318">SUM(J2790)</f>
        <v>0</v>
      </c>
      <c r="K2791" s="17">
        <f t="shared" si="4318"/>
        <v>0</v>
      </c>
      <c r="L2791" s="17">
        <f t="shared" si="4318"/>
        <v>0</v>
      </c>
      <c r="M2791" s="17">
        <f t="shared" si="4318"/>
        <v>24000</v>
      </c>
      <c r="N2791" s="17">
        <f t="shared" si="4318"/>
        <v>0</v>
      </c>
      <c r="O2791" s="17">
        <f t="shared" si="4318"/>
        <v>0</v>
      </c>
      <c r="P2791" s="17">
        <f t="shared" ref="P2791" si="4319">SUM(P2790)</f>
        <v>24000</v>
      </c>
      <c r="Q2791" s="17">
        <f t="shared" si="4318"/>
        <v>0</v>
      </c>
      <c r="R2791" s="17">
        <f t="shared" si="4318"/>
        <v>0</v>
      </c>
      <c r="S2791" s="17">
        <f t="shared" si="4318"/>
        <v>0</v>
      </c>
      <c r="T2791" s="17">
        <f t="shared" si="4318"/>
        <v>0</v>
      </c>
      <c r="U2791" s="17">
        <f t="shared" si="4318"/>
        <v>24000</v>
      </c>
      <c r="V2791" s="17">
        <f t="shared" si="4318"/>
        <v>0</v>
      </c>
      <c r="W2791" s="17">
        <f t="shared" si="4318"/>
        <v>0</v>
      </c>
      <c r="X2791" s="17">
        <f t="shared" si="4318"/>
        <v>0</v>
      </c>
      <c r="Y2791" s="17">
        <f t="shared" si="4318"/>
        <v>0</v>
      </c>
      <c r="Z2791" s="17">
        <v>24000</v>
      </c>
      <c r="AA2791" s="17">
        <v>0</v>
      </c>
      <c r="AB2791" s="17">
        <f t="shared" ref="AB2791:AQ2791" si="4320">SUM(AB2790)</f>
        <v>0</v>
      </c>
      <c r="AC2791" s="17">
        <f t="shared" si="4320"/>
        <v>0</v>
      </c>
      <c r="AD2791" s="17">
        <f t="shared" si="4320"/>
        <v>0</v>
      </c>
      <c r="AE2791" s="17">
        <f t="shared" si="4320"/>
        <v>0</v>
      </c>
      <c r="AF2791" s="17">
        <f t="shared" si="4320"/>
        <v>0</v>
      </c>
      <c r="AG2791" s="17">
        <f t="shared" si="4320"/>
        <v>0</v>
      </c>
      <c r="AH2791" s="17">
        <f t="shared" ref="AH2791" si="4321">SUM(AH2790)</f>
        <v>0</v>
      </c>
      <c r="AI2791" s="17">
        <f t="shared" si="4320"/>
        <v>0</v>
      </c>
      <c r="AJ2791" s="17">
        <f t="shared" si="4320"/>
        <v>0</v>
      </c>
      <c r="AK2791" s="17">
        <f t="shared" si="4320"/>
        <v>0</v>
      </c>
      <c r="AL2791" s="17">
        <f t="shared" si="4320"/>
        <v>0</v>
      </c>
      <c r="AM2791" s="17">
        <f t="shared" si="4320"/>
        <v>0</v>
      </c>
      <c r="AN2791" s="17">
        <f t="shared" si="4320"/>
        <v>0</v>
      </c>
      <c r="AO2791" s="17">
        <f t="shared" si="4320"/>
        <v>0</v>
      </c>
      <c r="AP2791" s="17">
        <f t="shared" si="4320"/>
        <v>0</v>
      </c>
      <c r="AQ2791" s="17">
        <f t="shared" si="4320"/>
        <v>0</v>
      </c>
      <c r="AR2791" s="17">
        <v>0</v>
      </c>
      <c r="AS2791" s="17">
        <v>0</v>
      </c>
      <c r="AT2791" s="17">
        <f t="shared" ref="AT2791:BI2791" si="4322">SUM(AT2790)</f>
        <v>1806800</v>
      </c>
      <c r="AU2791" s="17">
        <f t="shared" si="4322"/>
        <v>2803632</v>
      </c>
      <c r="AV2791" s="17">
        <f t="shared" si="4322"/>
        <v>0</v>
      </c>
      <c r="AW2791" s="17">
        <f t="shared" si="4322"/>
        <v>0</v>
      </c>
      <c r="AX2791" s="17">
        <f t="shared" si="4322"/>
        <v>0</v>
      </c>
      <c r="AY2791" s="17">
        <f t="shared" si="4322"/>
        <v>0</v>
      </c>
      <c r="AZ2791" s="17">
        <f t="shared" ref="AZ2791" si="4323">SUM(AZ2790)</f>
        <v>4610432</v>
      </c>
      <c r="BA2791" s="17">
        <f t="shared" si="4322"/>
        <v>0</v>
      </c>
      <c r="BB2791" s="17">
        <f t="shared" si="4322"/>
        <v>0</v>
      </c>
      <c r="BC2791" s="17">
        <f t="shared" si="4322"/>
        <v>2803632</v>
      </c>
      <c r="BD2791" s="17">
        <f t="shared" si="4322"/>
        <v>0</v>
      </c>
      <c r="BE2791" s="17">
        <f t="shared" si="4322"/>
        <v>0</v>
      </c>
      <c r="BF2791" s="17">
        <f t="shared" si="4322"/>
        <v>0</v>
      </c>
      <c r="BG2791" s="17">
        <f t="shared" si="4322"/>
        <v>0</v>
      </c>
      <c r="BH2791" s="17">
        <f t="shared" si="4322"/>
        <v>0</v>
      </c>
      <c r="BI2791" s="17">
        <f t="shared" si="4322"/>
        <v>0</v>
      </c>
      <c r="BJ2791" s="17">
        <v>2803632</v>
      </c>
      <c r="BK2791" s="17">
        <v>1806800</v>
      </c>
    </row>
    <row r="2792" spans="1:63" x14ac:dyDescent="0.25">
      <c r="A2792" s="150"/>
      <c r="B2792" s="150"/>
      <c r="C2792" s="150"/>
      <c r="D2792" s="153"/>
      <c r="E2792" s="153"/>
      <c r="F2792" s="153"/>
      <c r="G2792" s="156"/>
      <c r="P2792">
        <f t="shared" si="4243"/>
        <v>0</v>
      </c>
      <c r="Z2792">
        <v>0</v>
      </c>
      <c r="AA2792">
        <v>0</v>
      </c>
      <c r="AH2792">
        <f t="shared" si="4244"/>
        <v>0</v>
      </c>
      <c r="AR2792">
        <v>0</v>
      </c>
      <c r="AS2792">
        <v>0</v>
      </c>
      <c r="AZ2792">
        <f t="shared" si="4245"/>
        <v>0</v>
      </c>
      <c r="BJ2792">
        <v>0</v>
      </c>
      <c r="BK2792">
        <v>0</v>
      </c>
    </row>
    <row r="2793" spans="1:63" x14ac:dyDescent="0.25">
      <c r="A2793" s="13" t="s">
        <v>0</v>
      </c>
      <c r="B2793" s="13" t="s">
        <v>0</v>
      </c>
      <c r="C2793" s="13" t="s">
        <v>0</v>
      </c>
      <c r="D2793" s="103" t="s">
        <v>0</v>
      </c>
      <c r="E2793" s="103" t="s">
        <v>0</v>
      </c>
      <c r="F2793" s="103" t="s">
        <v>0</v>
      </c>
      <c r="G2793" s="13" t="s">
        <v>0</v>
      </c>
      <c r="H2793" s="19" t="s">
        <v>0</v>
      </c>
      <c r="I2793" s="19" t="s">
        <v>0</v>
      </c>
      <c r="J2793" s="19" t="s">
        <v>0</v>
      </c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>
        <v>0</v>
      </c>
      <c r="AA2793" s="19">
        <v>0</v>
      </c>
      <c r="AB2793" s="19" t="s">
        <v>0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>
        <v>0</v>
      </c>
      <c r="AS2793" s="19">
        <v>0</v>
      </c>
      <c r="AT2793" s="19" t="s">
        <v>0</v>
      </c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>
        <v>0</v>
      </c>
      <c r="BK2793" s="19">
        <v>0</v>
      </c>
    </row>
    <row r="2794" spans="1:63" x14ac:dyDescent="0.25">
      <c r="A2794" s="13" t="s">
        <v>0</v>
      </c>
      <c r="B2794" s="13" t="s">
        <v>0</v>
      </c>
      <c r="C2794" s="13" t="s">
        <v>0</v>
      </c>
      <c r="D2794" s="103" t="s">
        <v>0</v>
      </c>
      <c r="E2794" s="103" t="s">
        <v>0</v>
      </c>
      <c r="F2794" s="103" t="s">
        <v>0</v>
      </c>
      <c r="G2794" s="13" t="s">
        <v>0</v>
      </c>
      <c r="H2794" s="10" t="s">
        <v>926</v>
      </c>
      <c r="I2794" s="11">
        <f>SUM(I2786)</f>
        <v>7454279</v>
      </c>
      <c r="J2794" s="11">
        <f t="shared" ref="J2794:Y2794" si="4324">SUM(J2786)</f>
        <v>0</v>
      </c>
      <c r="K2794" s="11">
        <f t="shared" si="4324"/>
        <v>0</v>
      </c>
      <c r="L2794" s="11">
        <f t="shared" si="4324"/>
        <v>0</v>
      </c>
      <c r="M2794" s="11">
        <f t="shared" si="4324"/>
        <v>24000</v>
      </c>
      <c r="N2794" s="11">
        <f t="shared" si="4324"/>
        <v>0</v>
      </c>
      <c r="O2794" s="11">
        <f t="shared" si="4324"/>
        <v>0</v>
      </c>
      <c r="P2794" s="11">
        <f t="shared" si="4324"/>
        <v>24000</v>
      </c>
      <c r="Q2794" s="11">
        <f t="shared" si="4324"/>
        <v>0</v>
      </c>
      <c r="R2794" s="11">
        <f t="shared" si="4324"/>
        <v>0</v>
      </c>
      <c r="S2794" s="11">
        <f t="shared" si="4324"/>
        <v>0</v>
      </c>
      <c r="T2794" s="11">
        <f t="shared" si="4324"/>
        <v>0</v>
      </c>
      <c r="U2794" s="11">
        <f t="shared" si="4324"/>
        <v>24000</v>
      </c>
      <c r="V2794" s="11">
        <f t="shared" si="4324"/>
        <v>0</v>
      </c>
      <c r="W2794" s="11">
        <f t="shared" si="4324"/>
        <v>0</v>
      </c>
      <c r="X2794" s="11">
        <f t="shared" si="4324"/>
        <v>0</v>
      </c>
      <c r="Y2794" s="11">
        <f t="shared" si="4324"/>
        <v>0</v>
      </c>
      <c r="Z2794" s="11">
        <v>24000</v>
      </c>
      <c r="AA2794" s="11">
        <v>0</v>
      </c>
      <c r="AB2794" s="11">
        <f t="shared" ref="AB2794:AQ2794" si="4325">SUM(AB2786)</f>
        <v>0</v>
      </c>
      <c r="AC2794" s="11">
        <f t="shared" si="4325"/>
        <v>0</v>
      </c>
      <c r="AD2794" s="11">
        <f t="shared" si="4325"/>
        <v>0</v>
      </c>
      <c r="AE2794" s="11">
        <f t="shared" si="4325"/>
        <v>0</v>
      </c>
      <c r="AF2794" s="11">
        <f t="shared" si="4325"/>
        <v>0</v>
      </c>
      <c r="AG2794" s="11">
        <f t="shared" si="4325"/>
        <v>0</v>
      </c>
      <c r="AH2794" s="11">
        <f t="shared" si="4325"/>
        <v>0</v>
      </c>
      <c r="AI2794" s="11">
        <f t="shared" si="4325"/>
        <v>0</v>
      </c>
      <c r="AJ2794" s="11">
        <f t="shared" si="4325"/>
        <v>0</v>
      </c>
      <c r="AK2794" s="11">
        <f t="shared" si="4325"/>
        <v>0</v>
      </c>
      <c r="AL2794" s="11">
        <f t="shared" si="4325"/>
        <v>0</v>
      </c>
      <c r="AM2794" s="11">
        <f t="shared" si="4325"/>
        <v>0</v>
      </c>
      <c r="AN2794" s="11">
        <f t="shared" si="4325"/>
        <v>0</v>
      </c>
      <c r="AO2794" s="11">
        <f t="shared" si="4325"/>
        <v>0</v>
      </c>
      <c r="AP2794" s="11">
        <f t="shared" si="4325"/>
        <v>0</v>
      </c>
      <c r="AQ2794" s="11">
        <f t="shared" si="4325"/>
        <v>0</v>
      </c>
      <c r="AR2794" s="11">
        <v>0</v>
      </c>
      <c r="AS2794" s="11">
        <v>0</v>
      </c>
      <c r="AT2794" s="11">
        <f t="shared" ref="AT2794:BI2794" si="4326">SUM(AT2786)</f>
        <v>1806800</v>
      </c>
      <c r="AU2794" s="11">
        <f t="shared" si="4326"/>
        <v>2803632</v>
      </c>
      <c r="AV2794" s="11">
        <f t="shared" si="4326"/>
        <v>0</v>
      </c>
      <c r="AW2794" s="11">
        <f t="shared" si="4326"/>
        <v>0</v>
      </c>
      <c r="AX2794" s="11">
        <f t="shared" si="4326"/>
        <v>0</v>
      </c>
      <c r="AY2794" s="11">
        <f t="shared" si="4326"/>
        <v>0</v>
      </c>
      <c r="AZ2794" s="11">
        <f t="shared" si="4326"/>
        <v>4610432</v>
      </c>
      <c r="BA2794" s="11">
        <f t="shared" si="4326"/>
        <v>0</v>
      </c>
      <c r="BB2794" s="11">
        <f t="shared" si="4326"/>
        <v>0</v>
      </c>
      <c r="BC2794" s="11">
        <f t="shared" si="4326"/>
        <v>2803632</v>
      </c>
      <c r="BD2794" s="11">
        <f t="shared" si="4326"/>
        <v>0</v>
      </c>
      <c r="BE2794" s="11">
        <f t="shared" si="4326"/>
        <v>0</v>
      </c>
      <c r="BF2794" s="11">
        <f t="shared" si="4326"/>
        <v>0</v>
      </c>
      <c r="BG2794" s="11">
        <f t="shared" si="4326"/>
        <v>0</v>
      </c>
      <c r="BH2794" s="11">
        <f t="shared" si="4326"/>
        <v>0</v>
      </c>
      <c r="BI2794" s="11">
        <f t="shared" si="4326"/>
        <v>0</v>
      </c>
      <c r="BJ2794" s="11">
        <v>2803632</v>
      </c>
      <c r="BK2794" s="11">
        <v>1806800</v>
      </c>
    </row>
    <row r="2795" spans="1:63" x14ac:dyDescent="0.25">
      <c r="A2795" s="13" t="s">
        <v>0</v>
      </c>
      <c r="B2795" s="13" t="s">
        <v>0</v>
      </c>
      <c r="C2795" s="13" t="s">
        <v>0</v>
      </c>
      <c r="D2795" s="103" t="s">
        <v>0</v>
      </c>
      <c r="E2795" s="103" t="s">
        <v>0</v>
      </c>
      <c r="F2795" s="103" t="s">
        <v>0</v>
      </c>
      <c r="G2795" s="13" t="s">
        <v>0</v>
      </c>
      <c r="H2795" s="2" t="s">
        <v>55</v>
      </c>
      <c r="I2795" s="12">
        <f>SUM(I2787)</f>
        <v>81</v>
      </c>
      <c r="J2795" s="13" t="s">
        <v>0</v>
      </c>
      <c r="K2795" s="13"/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>
        <v>0</v>
      </c>
      <c r="AA2795" s="13"/>
      <c r="AB2795" s="13" t="s">
        <v>0</v>
      </c>
      <c r="AC2795" s="13"/>
      <c r="AD2795" s="13"/>
      <c r="AE2795" s="13"/>
      <c r="AF2795" s="13"/>
      <c r="AG2795" s="13"/>
      <c r="AH2795" s="13"/>
      <c r="AI2795" s="13"/>
      <c r="AJ2795" s="13"/>
      <c r="AK2795" s="13"/>
      <c r="AL2795" s="13"/>
      <c r="AM2795" s="13"/>
      <c r="AN2795" s="13"/>
      <c r="AO2795" s="13"/>
      <c r="AP2795" s="13"/>
      <c r="AQ2795" s="13"/>
      <c r="AR2795" s="13">
        <v>0</v>
      </c>
      <c r="AS2795" s="13"/>
      <c r="AT2795" s="13" t="s">
        <v>0</v>
      </c>
      <c r="AU2795" s="13"/>
      <c r="AV2795" s="13"/>
      <c r="AW2795" s="13"/>
      <c r="AX2795" s="13"/>
      <c r="AY2795" s="13"/>
      <c r="AZ2795" s="13"/>
      <c r="BA2795" s="13"/>
      <c r="BB2795" s="13"/>
      <c r="BC2795" s="13"/>
      <c r="BD2795" s="13"/>
      <c r="BE2795" s="13"/>
      <c r="BF2795" s="13"/>
      <c r="BG2795" s="13"/>
      <c r="BH2795" s="13"/>
      <c r="BI2795" s="13"/>
      <c r="BJ2795" s="13">
        <v>0</v>
      </c>
      <c r="BK2795" s="13"/>
    </row>
    <row r="2796" spans="1:63" x14ac:dyDescent="0.25">
      <c r="A2796" s="13" t="s">
        <v>0</v>
      </c>
      <c r="B2796" s="13" t="s">
        <v>0</v>
      </c>
      <c r="C2796" s="13" t="s">
        <v>0</v>
      </c>
      <c r="D2796" s="103" t="s">
        <v>0</v>
      </c>
      <c r="E2796" s="103" t="s">
        <v>0</v>
      </c>
      <c r="F2796" s="103" t="s">
        <v>0</v>
      </c>
      <c r="G2796" s="13" t="s">
        <v>0</v>
      </c>
      <c r="H2796" s="20" t="s">
        <v>0</v>
      </c>
      <c r="I2796" s="24"/>
      <c r="J2796" s="21" t="s">
        <v>0</v>
      </c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>
        <v>0</v>
      </c>
      <c r="AA2796" s="21">
        <v>0</v>
      </c>
      <c r="AB2796" s="21" t="s">
        <v>0</v>
      </c>
      <c r="AC2796" s="21"/>
      <c r="AD2796" s="21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>
        <v>0</v>
      </c>
      <c r="AS2796" s="21">
        <v>0</v>
      </c>
      <c r="AT2796" s="21" t="s">
        <v>0</v>
      </c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>
        <v>0</v>
      </c>
      <c r="BK2796" s="21">
        <v>0</v>
      </c>
    </row>
    <row r="2797" spans="1:63" x14ac:dyDescent="0.25">
      <c r="A2797" s="13" t="s">
        <v>0</v>
      </c>
      <c r="B2797" s="13" t="s">
        <v>0</v>
      </c>
      <c r="C2797" s="13" t="s">
        <v>0</v>
      </c>
      <c r="D2797" s="103" t="s">
        <v>0</v>
      </c>
      <c r="E2797" s="103" t="s">
        <v>0</v>
      </c>
      <c r="F2797" s="103" t="s">
        <v>0</v>
      </c>
      <c r="G2797" s="13" t="s">
        <v>0</v>
      </c>
      <c r="H2797" s="10" t="s">
        <v>927</v>
      </c>
      <c r="I2797" s="22">
        <f>SUM(I2794)</f>
        <v>7454279</v>
      </c>
      <c r="J2797" s="22">
        <f t="shared" ref="J2797:Y2797" si="4327">SUM(J2794)</f>
        <v>0</v>
      </c>
      <c r="K2797" s="22">
        <f t="shared" si="4327"/>
        <v>0</v>
      </c>
      <c r="L2797" s="22">
        <f t="shared" si="4327"/>
        <v>0</v>
      </c>
      <c r="M2797" s="22">
        <f t="shared" si="4327"/>
        <v>24000</v>
      </c>
      <c r="N2797" s="22">
        <f t="shared" si="4327"/>
        <v>0</v>
      </c>
      <c r="O2797" s="22">
        <f t="shared" si="4327"/>
        <v>0</v>
      </c>
      <c r="P2797" s="22">
        <f t="shared" si="4327"/>
        <v>24000</v>
      </c>
      <c r="Q2797" s="22">
        <f t="shared" si="4327"/>
        <v>0</v>
      </c>
      <c r="R2797" s="22">
        <f t="shared" si="4327"/>
        <v>0</v>
      </c>
      <c r="S2797" s="22">
        <f t="shared" si="4327"/>
        <v>0</v>
      </c>
      <c r="T2797" s="22">
        <f t="shared" si="4327"/>
        <v>0</v>
      </c>
      <c r="U2797" s="22">
        <f t="shared" si="4327"/>
        <v>24000</v>
      </c>
      <c r="V2797" s="22">
        <f t="shared" si="4327"/>
        <v>0</v>
      </c>
      <c r="W2797" s="22">
        <f t="shared" si="4327"/>
        <v>0</v>
      </c>
      <c r="X2797" s="22">
        <f t="shared" si="4327"/>
        <v>0</v>
      </c>
      <c r="Y2797" s="22">
        <f t="shared" si="4327"/>
        <v>0</v>
      </c>
      <c r="Z2797" s="22">
        <v>24000</v>
      </c>
      <c r="AA2797" s="22">
        <v>0</v>
      </c>
      <c r="AB2797" s="22">
        <f t="shared" ref="AB2797:AQ2797" si="4328">SUM(AB2794)</f>
        <v>0</v>
      </c>
      <c r="AC2797" s="22">
        <f t="shared" si="4328"/>
        <v>0</v>
      </c>
      <c r="AD2797" s="22">
        <f t="shared" si="4328"/>
        <v>0</v>
      </c>
      <c r="AE2797" s="22">
        <f t="shared" si="4328"/>
        <v>0</v>
      </c>
      <c r="AF2797" s="22">
        <f t="shared" si="4328"/>
        <v>0</v>
      </c>
      <c r="AG2797" s="22">
        <f t="shared" si="4328"/>
        <v>0</v>
      </c>
      <c r="AH2797" s="22">
        <f t="shared" si="4328"/>
        <v>0</v>
      </c>
      <c r="AI2797" s="22">
        <f t="shared" si="4328"/>
        <v>0</v>
      </c>
      <c r="AJ2797" s="22">
        <f t="shared" si="4328"/>
        <v>0</v>
      </c>
      <c r="AK2797" s="22">
        <f t="shared" si="4328"/>
        <v>0</v>
      </c>
      <c r="AL2797" s="22">
        <f t="shared" si="4328"/>
        <v>0</v>
      </c>
      <c r="AM2797" s="22">
        <f t="shared" si="4328"/>
        <v>0</v>
      </c>
      <c r="AN2797" s="22">
        <f t="shared" si="4328"/>
        <v>0</v>
      </c>
      <c r="AO2797" s="22">
        <f t="shared" si="4328"/>
        <v>0</v>
      </c>
      <c r="AP2797" s="22">
        <f t="shared" si="4328"/>
        <v>0</v>
      </c>
      <c r="AQ2797" s="22">
        <f t="shared" si="4328"/>
        <v>0</v>
      </c>
      <c r="AR2797" s="22">
        <v>0</v>
      </c>
      <c r="AS2797" s="22">
        <v>0</v>
      </c>
      <c r="AT2797" s="22">
        <f t="shared" ref="AT2797:BI2797" si="4329">SUM(AT2794)</f>
        <v>1806800</v>
      </c>
      <c r="AU2797" s="22">
        <f t="shared" si="4329"/>
        <v>2803632</v>
      </c>
      <c r="AV2797" s="22">
        <f t="shared" si="4329"/>
        <v>0</v>
      </c>
      <c r="AW2797" s="22">
        <f t="shared" si="4329"/>
        <v>0</v>
      </c>
      <c r="AX2797" s="22">
        <f t="shared" si="4329"/>
        <v>0</v>
      </c>
      <c r="AY2797" s="22">
        <f t="shared" si="4329"/>
        <v>0</v>
      </c>
      <c r="AZ2797" s="22">
        <f t="shared" si="4329"/>
        <v>4610432</v>
      </c>
      <c r="BA2797" s="22">
        <f t="shared" si="4329"/>
        <v>0</v>
      </c>
      <c r="BB2797" s="22">
        <f t="shared" si="4329"/>
        <v>0</v>
      </c>
      <c r="BC2797" s="22">
        <f t="shared" si="4329"/>
        <v>2803632</v>
      </c>
      <c r="BD2797" s="22">
        <f t="shared" si="4329"/>
        <v>0</v>
      </c>
      <c r="BE2797" s="22">
        <f t="shared" si="4329"/>
        <v>0</v>
      </c>
      <c r="BF2797" s="22">
        <f t="shared" si="4329"/>
        <v>0</v>
      </c>
      <c r="BG2797" s="22">
        <f t="shared" si="4329"/>
        <v>0</v>
      </c>
      <c r="BH2797" s="22">
        <f t="shared" si="4329"/>
        <v>0</v>
      </c>
      <c r="BI2797" s="22">
        <f t="shared" si="4329"/>
        <v>0</v>
      </c>
      <c r="BJ2797" s="22">
        <v>2803632</v>
      </c>
      <c r="BK2797" s="22">
        <v>1806800</v>
      </c>
    </row>
    <row r="2798" spans="1:63" x14ac:dyDescent="0.25">
      <c r="A2798" s="13" t="s">
        <v>0</v>
      </c>
      <c r="B2798" s="13" t="s">
        <v>0</v>
      </c>
      <c r="C2798" s="13" t="s">
        <v>0</v>
      </c>
      <c r="D2798" s="103" t="s">
        <v>0</v>
      </c>
      <c r="E2798" s="103" t="s">
        <v>0</v>
      </c>
      <c r="F2798" s="103" t="s">
        <v>0</v>
      </c>
      <c r="G2798" s="13" t="s">
        <v>0</v>
      </c>
      <c r="H2798" s="2" t="s">
        <v>63</v>
      </c>
      <c r="I2798" s="12">
        <f>SUM(I2795)</f>
        <v>81</v>
      </c>
      <c r="J2798" s="13" t="s">
        <v>0</v>
      </c>
      <c r="K2798" s="13"/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>
        <v>0</v>
      </c>
      <c r="AA2798" s="13"/>
      <c r="AB2798" s="13" t="s">
        <v>0</v>
      </c>
      <c r="AC2798" s="13"/>
      <c r="AD2798" s="13"/>
      <c r="AE2798" s="13"/>
      <c r="AF2798" s="13"/>
      <c r="AG2798" s="13"/>
      <c r="AH2798" s="13"/>
      <c r="AI2798" s="13"/>
      <c r="AJ2798" s="13"/>
      <c r="AK2798" s="13"/>
      <c r="AL2798" s="13"/>
      <c r="AM2798" s="13"/>
      <c r="AN2798" s="13"/>
      <c r="AO2798" s="13"/>
      <c r="AP2798" s="13"/>
      <c r="AQ2798" s="13"/>
      <c r="AR2798" s="13">
        <v>0</v>
      </c>
      <c r="AS2798" s="13"/>
      <c r="AT2798" s="13" t="s">
        <v>0</v>
      </c>
      <c r="AU2798" s="13"/>
      <c r="AV2798" s="13"/>
      <c r="AW2798" s="13"/>
      <c r="AX2798" s="13"/>
      <c r="AY2798" s="13"/>
      <c r="AZ2798" s="13"/>
      <c r="BA2798" s="13"/>
      <c r="BB2798" s="13"/>
      <c r="BC2798" s="13"/>
      <c r="BD2798" s="13"/>
      <c r="BE2798" s="13"/>
      <c r="BF2798" s="13"/>
      <c r="BG2798" s="13"/>
      <c r="BH2798" s="13"/>
      <c r="BI2798" s="13"/>
      <c r="BJ2798" s="13">
        <v>0</v>
      </c>
      <c r="BK2798" s="13"/>
    </row>
    <row r="2799" spans="1:63" x14ac:dyDescent="0.25">
      <c r="A2799" s="1" t="s">
        <v>928</v>
      </c>
      <c r="B2799" s="2" t="s">
        <v>0</v>
      </c>
      <c r="C2799" s="2" t="s">
        <v>0</v>
      </c>
      <c r="D2799" s="106" t="s">
        <v>0</v>
      </c>
      <c r="E2799" s="106" t="s">
        <v>0</v>
      </c>
      <c r="F2799" s="106" t="s">
        <v>0</v>
      </c>
      <c r="G2799" s="2" t="s">
        <v>0</v>
      </c>
      <c r="H2799" s="2" t="s">
        <v>929</v>
      </c>
      <c r="I2799" s="3" t="s">
        <v>0</v>
      </c>
      <c r="J2799" s="3" t="s">
        <v>0</v>
      </c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>
        <v>0</v>
      </c>
      <c r="AA2799" s="3">
        <v>0</v>
      </c>
      <c r="AB2799" s="3" t="s">
        <v>0</v>
      </c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>
        <v>0</v>
      </c>
      <c r="AS2799" s="3">
        <v>0</v>
      </c>
      <c r="AT2799" s="3" t="s">
        <v>0</v>
      </c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>
        <v>0</v>
      </c>
      <c r="BK2799" s="3">
        <v>0</v>
      </c>
    </row>
    <row r="2800" spans="1:63" ht="15.75" thickBot="1" x14ac:dyDescent="0.3">
      <c r="A2800" s="1" t="s">
        <v>928</v>
      </c>
      <c r="B2800" s="1" t="s">
        <v>1</v>
      </c>
      <c r="C2800" s="4" t="s">
        <v>0</v>
      </c>
      <c r="D2800" s="107" t="s">
        <v>0</v>
      </c>
      <c r="E2800" s="106" t="s">
        <v>0</v>
      </c>
      <c r="F2800" s="106" t="s">
        <v>0</v>
      </c>
      <c r="G2800" s="2" t="s">
        <v>0</v>
      </c>
      <c r="H2800" s="2" t="s">
        <v>0</v>
      </c>
      <c r="I2800" s="3" t="s">
        <v>0</v>
      </c>
      <c r="J2800" s="3" t="s">
        <v>0</v>
      </c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>
        <v>0</v>
      </c>
      <c r="AA2800" s="3">
        <v>0</v>
      </c>
      <c r="AB2800" s="3" t="s">
        <v>0</v>
      </c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>
        <v>0</v>
      </c>
      <c r="AS2800" s="3">
        <v>0</v>
      </c>
      <c r="AT2800" s="3" t="s">
        <v>0</v>
      </c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>
        <v>0</v>
      </c>
      <c r="BK2800" s="3">
        <v>0</v>
      </c>
    </row>
    <row r="2801" spans="1:63" ht="69.75" customHeight="1" thickBot="1" x14ac:dyDescent="0.3">
      <c r="A2801" s="5" t="s">
        <v>2</v>
      </c>
      <c r="B2801" s="5" t="s">
        <v>3</v>
      </c>
      <c r="C2801" s="5" t="s">
        <v>4</v>
      </c>
      <c r="D2801" s="108" t="s">
        <v>0</v>
      </c>
      <c r="E2801" s="116" t="s">
        <v>5</v>
      </c>
      <c r="F2801" s="116" t="s">
        <v>6</v>
      </c>
      <c r="G2801" s="5" t="s">
        <v>7</v>
      </c>
      <c r="H2801" s="5" t="s">
        <v>8</v>
      </c>
      <c r="I2801" s="5" t="s">
        <v>9</v>
      </c>
      <c r="J2801" s="94" t="s">
        <v>10</v>
      </c>
      <c r="K2801" s="94" t="s">
        <v>1602</v>
      </c>
      <c r="L2801" s="94" t="s">
        <v>1535</v>
      </c>
      <c r="M2801" s="94" t="s">
        <v>1591</v>
      </c>
      <c r="N2801" s="94" t="s">
        <v>1592</v>
      </c>
      <c r="O2801" s="94" t="s">
        <v>1593</v>
      </c>
      <c r="P2801" s="94" t="s">
        <v>1606</v>
      </c>
      <c r="Q2801" s="94" t="s">
        <v>1603</v>
      </c>
      <c r="R2801" s="94" t="s">
        <v>1594</v>
      </c>
      <c r="S2801" s="94" t="s">
        <v>1595</v>
      </c>
      <c r="T2801" s="94" t="s">
        <v>1596</v>
      </c>
      <c r="U2801" s="94" t="s">
        <v>1597</v>
      </c>
      <c r="V2801" s="94" t="s">
        <v>1598</v>
      </c>
      <c r="W2801" s="94" t="s">
        <v>1599</v>
      </c>
      <c r="X2801" s="94" t="s">
        <v>1604</v>
      </c>
      <c r="Y2801" s="94" t="s">
        <v>1605</v>
      </c>
      <c r="Z2801" s="94" t="s">
        <v>1600</v>
      </c>
      <c r="AA2801" s="94" t="s">
        <v>1601</v>
      </c>
      <c r="AB2801" s="95" t="s">
        <v>11</v>
      </c>
      <c r="AC2801" s="95" t="s">
        <v>1602</v>
      </c>
      <c r="AD2801" s="95" t="s">
        <v>1535</v>
      </c>
      <c r="AE2801" s="95" t="s">
        <v>1591</v>
      </c>
      <c r="AF2801" s="95" t="s">
        <v>1592</v>
      </c>
      <c r="AG2801" s="95" t="s">
        <v>1593</v>
      </c>
      <c r="AH2801" s="95" t="s">
        <v>1607</v>
      </c>
      <c r="AI2801" s="95" t="s">
        <v>1603</v>
      </c>
      <c r="AJ2801" s="95" t="s">
        <v>1594</v>
      </c>
      <c r="AK2801" s="95" t="s">
        <v>1595</v>
      </c>
      <c r="AL2801" s="95" t="s">
        <v>1596</v>
      </c>
      <c r="AM2801" s="95" t="s">
        <v>1597</v>
      </c>
      <c r="AN2801" s="95" t="s">
        <v>1598</v>
      </c>
      <c r="AO2801" s="95" t="s">
        <v>1599</v>
      </c>
      <c r="AP2801" s="95" t="s">
        <v>1604</v>
      </c>
      <c r="AQ2801" s="95" t="s">
        <v>1605</v>
      </c>
      <c r="AR2801" s="95" t="s">
        <v>1600</v>
      </c>
      <c r="AS2801" s="95" t="s">
        <v>1601</v>
      </c>
      <c r="AT2801" s="96" t="s">
        <v>12</v>
      </c>
      <c r="AU2801" s="96" t="s">
        <v>1602</v>
      </c>
      <c r="AV2801" s="96" t="s">
        <v>1535</v>
      </c>
      <c r="AW2801" s="96" t="s">
        <v>1591</v>
      </c>
      <c r="AX2801" s="96" t="s">
        <v>1592</v>
      </c>
      <c r="AY2801" s="96" t="s">
        <v>1593</v>
      </c>
      <c r="AZ2801" s="96" t="s">
        <v>1608</v>
      </c>
      <c r="BA2801" s="96" t="s">
        <v>1603</v>
      </c>
      <c r="BB2801" s="96" t="s">
        <v>1594</v>
      </c>
      <c r="BC2801" s="96" t="s">
        <v>1595</v>
      </c>
      <c r="BD2801" s="96" t="s">
        <v>1596</v>
      </c>
      <c r="BE2801" s="96" t="s">
        <v>1597</v>
      </c>
      <c r="BF2801" s="96" t="s">
        <v>1598</v>
      </c>
      <c r="BG2801" s="96" t="s">
        <v>1599</v>
      </c>
      <c r="BH2801" s="96" t="s">
        <v>1604</v>
      </c>
      <c r="BI2801" s="96" t="s">
        <v>1605</v>
      </c>
      <c r="BJ2801" s="96" t="s">
        <v>1600</v>
      </c>
      <c r="BK2801" s="96" t="s">
        <v>1601</v>
      </c>
    </row>
    <row r="2802" spans="1:63" x14ac:dyDescent="0.25">
      <c r="A2802" s="6" t="s">
        <v>0</v>
      </c>
      <c r="B2802" s="6" t="s">
        <v>0</v>
      </c>
      <c r="C2802" s="6" t="s">
        <v>0</v>
      </c>
      <c r="D2802" s="109" t="s">
        <v>0</v>
      </c>
      <c r="E2802" s="109" t="s">
        <v>0</v>
      </c>
      <c r="F2802" s="125" t="s">
        <v>0</v>
      </c>
      <c r="G2802" s="7" t="s">
        <v>0</v>
      </c>
      <c r="H2802" s="8" t="s">
        <v>0</v>
      </c>
      <c r="I2802" s="9" t="s">
        <v>13</v>
      </c>
      <c r="J2802" s="9">
        <v>1</v>
      </c>
      <c r="K2802" s="9">
        <v>2</v>
      </c>
      <c r="L2802" s="9">
        <v>3</v>
      </c>
      <c r="M2802" s="9">
        <v>4</v>
      </c>
      <c r="N2802" s="9">
        <v>5</v>
      </c>
      <c r="O2802" s="9">
        <v>6</v>
      </c>
      <c r="P2802" s="9">
        <v>7</v>
      </c>
      <c r="Q2802" s="9">
        <v>8</v>
      </c>
      <c r="R2802" s="9">
        <v>9</v>
      </c>
      <c r="S2802" s="9">
        <v>10</v>
      </c>
      <c r="T2802" s="9">
        <v>11</v>
      </c>
      <c r="U2802" s="9">
        <v>12</v>
      </c>
      <c r="V2802" s="9">
        <v>13</v>
      </c>
      <c r="W2802" s="9">
        <v>14</v>
      </c>
      <c r="X2802" s="9">
        <v>15</v>
      </c>
      <c r="Y2802" s="9">
        <v>16</v>
      </c>
      <c r="Z2802" s="9">
        <v>20</v>
      </c>
      <c r="AA2802" s="9">
        <v>21</v>
      </c>
      <c r="AB2802" s="9">
        <v>1</v>
      </c>
      <c r="AC2802" s="9">
        <v>2</v>
      </c>
      <c r="AD2802" s="9">
        <v>3</v>
      </c>
      <c r="AE2802" s="9">
        <v>4</v>
      </c>
      <c r="AF2802" s="9">
        <v>5</v>
      </c>
      <c r="AG2802" s="9">
        <v>6</v>
      </c>
      <c r="AH2802" s="9">
        <v>7</v>
      </c>
      <c r="AI2802" s="9">
        <v>8</v>
      </c>
      <c r="AJ2802" s="9">
        <v>9</v>
      </c>
      <c r="AK2802" s="9">
        <v>10</v>
      </c>
      <c r="AL2802" s="9">
        <v>11</v>
      </c>
      <c r="AM2802" s="9">
        <v>12</v>
      </c>
      <c r="AN2802" s="9">
        <v>13</v>
      </c>
      <c r="AO2802" s="9">
        <v>14</v>
      </c>
      <c r="AP2802" s="9">
        <v>15</v>
      </c>
      <c r="AQ2802" s="9">
        <v>16</v>
      </c>
      <c r="AR2802" s="9">
        <v>20</v>
      </c>
      <c r="AS2802" s="9">
        <v>21</v>
      </c>
      <c r="AT2802" s="9">
        <v>1</v>
      </c>
      <c r="AU2802" s="9">
        <v>2</v>
      </c>
      <c r="AV2802" s="9">
        <v>3</v>
      </c>
      <c r="AW2802" s="9">
        <v>4</v>
      </c>
      <c r="AX2802" s="9">
        <v>5</v>
      </c>
      <c r="AY2802" s="9">
        <v>6</v>
      </c>
      <c r="AZ2802" s="9">
        <v>7</v>
      </c>
      <c r="BA2802" s="9">
        <v>8</v>
      </c>
      <c r="BB2802" s="9">
        <v>9</v>
      </c>
      <c r="BC2802" s="9">
        <v>10</v>
      </c>
      <c r="BD2802" s="9">
        <v>11</v>
      </c>
      <c r="BE2802" s="9">
        <v>12</v>
      </c>
      <c r="BF2802" s="9">
        <v>13</v>
      </c>
      <c r="BG2802" s="9">
        <v>14</v>
      </c>
      <c r="BH2802" s="9">
        <v>15</v>
      </c>
      <c r="BI2802" s="9">
        <v>16</v>
      </c>
      <c r="BJ2802" s="9">
        <v>20</v>
      </c>
      <c r="BK2802" s="9">
        <v>21</v>
      </c>
    </row>
    <row r="2803" spans="1:63" x14ac:dyDescent="0.25">
      <c r="A2803" s="1" t="s">
        <v>928</v>
      </c>
      <c r="B2803" s="1" t="s">
        <v>1</v>
      </c>
      <c r="C2803" s="4" t="s">
        <v>14</v>
      </c>
      <c r="D2803" s="107" t="s">
        <v>930</v>
      </c>
      <c r="E2803" s="106" t="s">
        <v>0</v>
      </c>
      <c r="F2803" s="106" t="s">
        <v>0</v>
      </c>
      <c r="G2803" s="2" t="s">
        <v>0</v>
      </c>
      <c r="H2803" s="2" t="s">
        <v>929</v>
      </c>
      <c r="I2803" s="3" t="s">
        <v>0</v>
      </c>
      <c r="J2803" s="3" t="s">
        <v>0</v>
      </c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>
        <v>0</v>
      </c>
      <c r="AA2803" s="3">
        <v>0</v>
      </c>
      <c r="AB2803" s="3" t="s">
        <v>0</v>
      </c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>
        <v>0</v>
      </c>
      <c r="AS2803" s="3">
        <v>0</v>
      </c>
      <c r="AT2803" s="3" t="s">
        <v>0</v>
      </c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>
        <v>0</v>
      </c>
      <c r="BK2803" s="3">
        <v>0</v>
      </c>
    </row>
    <row r="2804" spans="1:63" ht="33.75" x14ac:dyDescent="0.25">
      <c r="A2804" s="1" t="s">
        <v>0</v>
      </c>
      <c r="B2804" s="1" t="s">
        <v>0</v>
      </c>
      <c r="C2804" s="1" t="s">
        <v>0</v>
      </c>
      <c r="D2804" s="106" t="s">
        <v>0</v>
      </c>
      <c r="E2804" s="106" t="s">
        <v>0</v>
      </c>
      <c r="F2804" s="106" t="s">
        <v>0</v>
      </c>
      <c r="G2804" s="2" t="s">
        <v>0</v>
      </c>
      <c r="H2804" s="10" t="s">
        <v>15</v>
      </c>
      <c r="I2804" s="11">
        <f>SUM(I2805,I2813,I2815)</f>
        <v>4614471</v>
      </c>
      <c r="J2804" s="11">
        <f t="shared" ref="J2804:Y2804" si="4330">SUM(J2805,J2813,J2815)</f>
        <v>104000</v>
      </c>
      <c r="K2804" s="11">
        <f t="shared" si="4330"/>
        <v>0</v>
      </c>
      <c r="L2804" s="11">
        <f t="shared" si="4330"/>
        <v>0</v>
      </c>
      <c r="M2804" s="11">
        <f t="shared" si="4330"/>
        <v>0</v>
      </c>
      <c r="N2804" s="11">
        <f t="shared" si="4330"/>
        <v>0</v>
      </c>
      <c r="O2804" s="11">
        <f t="shared" si="4330"/>
        <v>0</v>
      </c>
      <c r="P2804" s="11">
        <f t="shared" ref="P2804" si="4331">SUM(P2805,P2813,P2815)</f>
        <v>104000</v>
      </c>
      <c r="Q2804" s="11">
        <f t="shared" si="4330"/>
        <v>0</v>
      </c>
      <c r="R2804" s="11">
        <f t="shared" si="4330"/>
        <v>0</v>
      </c>
      <c r="S2804" s="11">
        <f t="shared" si="4330"/>
        <v>0</v>
      </c>
      <c r="T2804" s="11">
        <f t="shared" si="4330"/>
        <v>0</v>
      </c>
      <c r="U2804" s="11">
        <f t="shared" si="4330"/>
        <v>0</v>
      </c>
      <c r="V2804" s="11">
        <f t="shared" si="4330"/>
        <v>0</v>
      </c>
      <c r="W2804" s="11">
        <f t="shared" si="4330"/>
        <v>0</v>
      </c>
      <c r="X2804" s="11">
        <f t="shared" si="4330"/>
        <v>0</v>
      </c>
      <c r="Y2804" s="11">
        <f t="shared" si="4330"/>
        <v>0</v>
      </c>
      <c r="Z2804" s="11">
        <v>0</v>
      </c>
      <c r="AA2804" s="11">
        <v>104000</v>
      </c>
      <c r="AB2804" s="11">
        <f t="shared" ref="AB2804:AQ2804" si="4332">SUM(AB2805,AB2813,AB2815)</f>
        <v>0</v>
      </c>
      <c r="AC2804" s="11">
        <f t="shared" si="4332"/>
        <v>0</v>
      </c>
      <c r="AD2804" s="11">
        <f t="shared" si="4332"/>
        <v>0</v>
      </c>
      <c r="AE2804" s="11">
        <f t="shared" si="4332"/>
        <v>0</v>
      </c>
      <c r="AF2804" s="11">
        <f t="shared" si="4332"/>
        <v>0</v>
      </c>
      <c r="AG2804" s="11">
        <f t="shared" si="4332"/>
        <v>0</v>
      </c>
      <c r="AH2804" s="11">
        <f t="shared" ref="AH2804" si="4333">SUM(AH2805,AH2813,AH2815)</f>
        <v>0</v>
      </c>
      <c r="AI2804" s="11">
        <f t="shared" si="4332"/>
        <v>0</v>
      </c>
      <c r="AJ2804" s="11">
        <f t="shared" si="4332"/>
        <v>0</v>
      </c>
      <c r="AK2804" s="11">
        <f t="shared" si="4332"/>
        <v>0</v>
      </c>
      <c r="AL2804" s="11">
        <f t="shared" si="4332"/>
        <v>0</v>
      </c>
      <c r="AM2804" s="11">
        <f t="shared" si="4332"/>
        <v>0</v>
      </c>
      <c r="AN2804" s="11">
        <f t="shared" si="4332"/>
        <v>0</v>
      </c>
      <c r="AO2804" s="11">
        <f t="shared" si="4332"/>
        <v>0</v>
      </c>
      <c r="AP2804" s="11">
        <f t="shared" si="4332"/>
        <v>0</v>
      </c>
      <c r="AQ2804" s="11">
        <f t="shared" si="4332"/>
        <v>0</v>
      </c>
      <c r="AR2804" s="11">
        <v>0</v>
      </c>
      <c r="AS2804" s="11">
        <v>0</v>
      </c>
      <c r="AT2804" s="11">
        <f t="shared" ref="AT2804:BI2804" si="4334">SUM(AT2805,AT2813,AT2815)</f>
        <v>511000</v>
      </c>
      <c r="AU2804" s="11">
        <f t="shared" si="4334"/>
        <v>29482</v>
      </c>
      <c r="AV2804" s="11">
        <f t="shared" si="4334"/>
        <v>0</v>
      </c>
      <c r="AW2804" s="11">
        <f t="shared" si="4334"/>
        <v>0</v>
      </c>
      <c r="AX2804" s="11">
        <f t="shared" si="4334"/>
        <v>0</v>
      </c>
      <c r="AY2804" s="11">
        <f t="shared" si="4334"/>
        <v>0</v>
      </c>
      <c r="AZ2804" s="11">
        <f t="shared" ref="AZ2804" si="4335">SUM(AZ2805,AZ2813,AZ2815)</f>
        <v>540482</v>
      </c>
      <c r="BA2804" s="11">
        <f t="shared" si="4334"/>
        <v>0</v>
      </c>
      <c r="BB2804" s="11">
        <f t="shared" si="4334"/>
        <v>0</v>
      </c>
      <c r="BC2804" s="11">
        <f t="shared" si="4334"/>
        <v>40482</v>
      </c>
      <c r="BD2804" s="11">
        <f t="shared" si="4334"/>
        <v>0</v>
      </c>
      <c r="BE2804" s="11">
        <f t="shared" si="4334"/>
        <v>0</v>
      </c>
      <c r="BF2804" s="11">
        <f t="shared" si="4334"/>
        <v>0</v>
      </c>
      <c r="BG2804" s="11">
        <f t="shared" si="4334"/>
        <v>4152</v>
      </c>
      <c r="BH2804" s="11">
        <f t="shared" si="4334"/>
        <v>0</v>
      </c>
      <c r="BI2804" s="11">
        <f t="shared" si="4334"/>
        <v>1500</v>
      </c>
      <c r="BJ2804" s="11">
        <v>46134</v>
      </c>
      <c r="BK2804" s="11">
        <v>494348</v>
      </c>
    </row>
    <row r="2805" spans="1:63" x14ac:dyDescent="0.25">
      <c r="A2805" s="4" t="s">
        <v>928</v>
      </c>
      <c r="B2805" s="4" t="s">
        <v>1</v>
      </c>
      <c r="C2805" s="4" t="s">
        <v>14</v>
      </c>
      <c r="D2805" s="107" t="s">
        <v>930</v>
      </c>
      <c r="E2805" s="106" t="s">
        <v>16</v>
      </c>
      <c r="F2805" s="106" t="s">
        <v>0</v>
      </c>
      <c r="G2805" s="2" t="s">
        <v>0</v>
      </c>
      <c r="H2805" s="2" t="s">
        <v>17</v>
      </c>
      <c r="I2805" s="12">
        <f>SUM(I2806:I2807)</f>
        <v>2884317</v>
      </c>
      <c r="J2805" s="12">
        <f t="shared" ref="J2805:Y2805" si="4336">SUM(J2806:J2807)</f>
        <v>0</v>
      </c>
      <c r="K2805" s="12">
        <f t="shared" si="4336"/>
        <v>0</v>
      </c>
      <c r="L2805" s="12">
        <f t="shared" si="4336"/>
        <v>0</v>
      </c>
      <c r="M2805" s="12">
        <f t="shared" si="4336"/>
        <v>0</v>
      </c>
      <c r="N2805" s="12">
        <f t="shared" si="4336"/>
        <v>0</v>
      </c>
      <c r="O2805" s="12">
        <f t="shared" si="4336"/>
        <v>0</v>
      </c>
      <c r="P2805" s="12">
        <f t="shared" ref="P2805" si="4337">SUM(P2806:P2807)</f>
        <v>0</v>
      </c>
      <c r="Q2805" s="12">
        <f t="shared" si="4336"/>
        <v>0</v>
      </c>
      <c r="R2805" s="12">
        <f t="shared" si="4336"/>
        <v>0</v>
      </c>
      <c r="S2805" s="12">
        <f t="shared" si="4336"/>
        <v>0</v>
      </c>
      <c r="T2805" s="12">
        <f t="shared" si="4336"/>
        <v>0</v>
      </c>
      <c r="U2805" s="12">
        <f t="shared" si="4336"/>
        <v>0</v>
      </c>
      <c r="V2805" s="12">
        <f t="shared" si="4336"/>
        <v>0</v>
      </c>
      <c r="W2805" s="12">
        <f t="shared" si="4336"/>
        <v>0</v>
      </c>
      <c r="X2805" s="12">
        <f t="shared" si="4336"/>
        <v>0</v>
      </c>
      <c r="Y2805" s="12">
        <f t="shared" si="4336"/>
        <v>0</v>
      </c>
      <c r="Z2805" s="12">
        <v>0</v>
      </c>
      <c r="AA2805" s="12">
        <v>0</v>
      </c>
      <c r="AB2805" s="12">
        <f t="shared" ref="AB2805:AQ2805" si="4338">SUM(AB2806:AB2807)</f>
        <v>0</v>
      </c>
      <c r="AC2805" s="12">
        <f t="shared" si="4338"/>
        <v>0</v>
      </c>
      <c r="AD2805" s="12">
        <f t="shared" si="4338"/>
        <v>0</v>
      </c>
      <c r="AE2805" s="12">
        <f t="shared" si="4338"/>
        <v>0</v>
      </c>
      <c r="AF2805" s="12">
        <f t="shared" si="4338"/>
        <v>0</v>
      </c>
      <c r="AG2805" s="12">
        <f t="shared" si="4338"/>
        <v>0</v>
      </c>
      <c r="AH2805" s="12">
        <f t="shared" ref="AH2805" si="4339">SUM(AH2806:AH2807)</f>
        <v>0</v>
      </c>
      <c r="AI2805" s="12">
        <f t="shared" si="4338"/>
        <v>0</v>
      </c>
      <c r="AJ2805" s="12">
        <f t="shared" si="4338"/>
        <v>0</v>
      </c>
      <c r="AK2805" s="12">
        <f t="shared" si="4338"/>
        <v>0</v>
      </c>
      <c r="AL2805" s="12">
        <f t="shared" si="4338"/>
        <v>0</v>
      </c>
      <c r="AM2805" s="12">
        <f t="shared" si="4338"/>
        <v>0</v>
      </c>
      <c r="AN2805" s="12">
        <f t="shared" si="4338"/>
        <v>0</v>
      </c>
      <c r="AO2805" s="12">
        <f t="shared" si="4338"/>
        <v>0</v>
      </c>
      <c r="AP2805" s="12">
        <f t="shared" si="4338"/>
        <v>0</v>
      </c>
      <c r="AQ2805" s="12">
        <f t="shared" si="4338"/>
        <v>0</v>
      </c>
      <c r="AR2805" s="12">
        <v>0</v>
      </c>
      <c r="AS2805" s="12">
        <v>0</v>
      </c>
      <c r="AT2805" s="12">
        <f t="shared" ref="AT2805:BI2805" si="4340">SUM(AT2806:AT2807)</f>
        <v>15000</v>
      </c>
      <c r="AU2805" s="12">
        <f t="shared" si="4340"/>
        <v>0</v>
      </c>
      <c r="AV2805" s="12">
        <f t="shared" si="4340"/>
        <v>0</v>
      </c>
      <c r="AW2805" s="12">
        <f t="shared" si="4340"/>
        <v>0</v>
      </c>
      <c r="AX2805" s="12">
        <f t="shared" si="4340"/>
        <v>0</v>
      </c>
      <c r="AY2805" s="12">
        <f t="shared" si="4340"/>
        <v>0</v>
      </c>
      <c r="AZ2805" s="12">
        <f t="shared" ref="AZ2805" si="4341">SUM(AZ2806:AZ2807)</f>
        <v>15000</v>
      </c>
      <c r="BA2805" s="12">
        <f t="shared" si="4340"/>
        <v>0</v>
      </c>
      <c r="BB2805" s="12">
        <f t="shared" si="4340"/>
        <v>0</v>
      </c>
      <c r="BC2805" s="12">
        <f t="shared" si="4340"/>
        <v>0</v>
      </c>
      <c r="BD2805" s="12">
        <f t="shared" si="4340"/>
        <v>0</v>
      </c>
      <c r="BE2805" s="12">
        <f t="shared" si="4340"/>
        <v>0</v>
      </c>
      <c r="BF2805" s="12">
        <f t="shared" si="4340"/>
        <v>0</v>
      </c>
      <c r="BG2805" s="12">
        <f t="shared" si="4340"/>
        <v>4152</v>
      </c>
      <c r="BH2805" s="12">
        <f t="shared" si="4340"/>
        <v>0</v>
      </c>
      <c r="BI2805" s="12">
        <f t="shared" si="4340"/>
        <v>0</v>
      </c>
      <c r="BJ2805" s="12">
        <v>4152</v>
      </c>
      <c r="BK2805" s="12">
        <v>10848</v>
      </c>
    </row>
    <row r="2806" spans="1:63" x14ac:dyDescent="0.25">
      <c r="A2806" s="4" t="s">
        <v>928</v>
      </c>
      <c r="B2806" s="4" t="s">
        <v>1</v>
      </c>
      <c r="C2806" s="4" t="s">
        <v>14</v>
      </c>
      <c r="D2806" s="107" t="s">
        <v>930</v>
      </c>
      <c r="E2806" s="117">
        <v>6111</v>
      </c>
      <c r="F2806" s="107"/>
      <c r="G2806" s="103" t="s">
        <v>1641</v>
      </c>
      <c r="H2806" s="13" t="s">
        <v>18</v>
      </c>
      <c r="I2806" s="14">
        <v>2543317</v>
      </c>
      <c r="J2806" s="14">
        <v>0</v>
      </c>
      <c r="K2806" s="14"/>
      <c r="L2806" s="14"/>
      <c r="M2806" s="14"/>
      <c r="N2806" s="14"/>
      <c r="O2806" s="14"/>
      <c r="P2806" s="14">
        <f t="shared" ref="P2806:P2848" si="4342">J2806+K2806+L2806+M2806+N2806+O2806</f>
        <v>0</v>
      </c>
      <c r="Q2806" s="14"/>
      <c r="R2806" s="14"/>
      <c r="S2806" s="14"/>
      <c r="T2806" s="14"/>
      <c r="U2806" s="14"/>
      <c r="V2806" s="14"/>
      <c r="W2806" s="14"/>
      <c r="X2806" s="14"/>
      <c r="Y2806" s="14"/>
      <c r="Z2806" s="14">
        <v>0</v>
      </c>
      <c r="AA2806" s="14">
        <v>0</v>
      </c>
      <c r="AB2806" s="14">
        <v>0</v>
      </c>
      <c r="AC2806" s="14"/>
      <c r="AD2806" s="14"/>
      <c r="AE2806" s="14"/>
      <c r="AF2806" s="14"/>
      <c r="AG2806" s="14"/>
      <c r="AH2806" s="14">
        <f t="shared" ref="AH2806:AH2848" si="4343">AB2806+AC2806+AD2806+AE2806+AF2806+AG2806</f>
        <v>0</v>
      </c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>
        <v>0</v>
      </c>
      <c r="AS2806" s="14">
        <v>0</v>
      </c>
      <c r="AT2806" s="14">
        <v>0</v>
      </c>
      <c r="AU2806" s="14"/>
      <c r="AV2806" s="14"/>
      <c r="AW2806" s="14"/>
      <c r="AX2806" s="14"/>
      <c r="AY2806" s="14"/>
      <c r="AZ2806" s="14">
        <f t="shared" ref="AZ2806:AZ2848" si="4344">AT2806+AU2806+AV2806+AW2806+AX2806+AY2806</f>
        <v>0</v>
      </c>
      <c r="BA2806" s="14"/>
      <c r="BB2806" s="14"/>
      <c r="BC2806" s="14"/>
      <c r="BD2806" s="14"/>
      <c r="BE2806" s="14"/>
      <c r="BF2806" s="14"/>
      <c r="BG2806" s="14"/>
      <c r="BH2806" s="14"/>
      <c r="BI2806" s="14"/>
      <c r="BJ2806" s="14">
        <v>0</v>
      </c>
      <c r="BK2806" s="14">
        <v>0</v>
      </c>
    </row>
    <row r="2807" spans="1:63" x14ac:dyDescent="0.25">
      <c r="A2807" s="1" t="s">
        <v>928</v>
      </c>
      <c r="B2807" s="1" t="s">
        <v>1</v>
      </c>
      <c r="C2807" s="1" t="s">
        <v>14</v>
      </c>
      <c r="D2807" s="110" t="s">
        <v>930</v>
      </c>
      <c r="E2807" s="110" t="s">
        <v>20</v>
      </c>
      <c r="F2807" s="107" t="s">
        <v>0</v>
      </c>
      <c r="G2807" s="13" t="s">
        <v>0</v>
      </c>
      <c r="H2807" s="2" t="s">
        <v>21</v>
      </c>
      <c r="I2807" s="12">
        <f>SUM(I2808:I2812)</f>
        <v>341000</v>
      </c>
      <c r="J2807" s="12">
        <f t="shared" ref="J2807:Y2807" si="4345">SUM(J2808:J2812)</f>
        <v>0</v>
      </c>
      <c r="K2807" s="12">
        <f t="shared" si="4345"/>
        <v>0</v>
      </c>
      <c r="L2807" s="12">
        <f t="shared" si="4345"/>
        <v>0</v>
      </c>
      <c r="M2807" s="12">
        <f t="shared" si="4345"/>
        <v>0</v>
      </c>
      <c r="N2807" s="12">
        <f t="shared" si="4345"/>
        <v>0</v>
      </c>
      <c r="O2807" s="12">
        <f t="shared" si="4345"/>
        <v>0</v>
      </c>
      <c r="P2807" s="12">
        <f t="shared" si="4345"/>
        <v>0</v>
      </c>
      <c r="Q2807" s="12">
        <f t="shared" si="4345"/>
        <v>0</v>
      </c>
      <c r="R2807" s="12">
        <f t="shared" si="4345"/>
        <v>0</v>
      </c>
      <c r="S2807" s="12">
        <f t="shared" si="4345"/>
        <v>0</v>
      </c>
      <c r="T2807" s="12">
        <f t="shared" si="4345"/>
        <v>0</v>
      </c>
      <c r="U2807" s="12">
        <f t="shared" si="4345"/>
        <v>0</v>
      </c>
      <c r="V2807" s="12">
        <f t="shared" si="4345"/>
        <v>0</v>
      </c>
      <c r="W2807" s="12">
        <f t="shared" si="4345"/>
        <v>0</v>
      </c>
      <c r="X2807" s="12">
        <f t="shared" si="4345"/>
        <v>0</v>
      </c>
      <c r="Y2807" s="12">
        <f t="shared" si="4345"/>
        <v>0</v>
      </c>
      <c r="Z2807" s="12">
        <v>0</v>
      </c>
      <c r="AA2807" s="12">
        <v>0</v>
      </c>
      <c r="AB2807" s="12">
        <f t="shared" ref="AB2807:AQ2807" si="4346">SUM(AB2808:AB2812)</f>
        <v>0</v>
      </c>
      <c r="AC2807" s="12">
        <f t="shared" si="4346"/>
        <v>0</v>
      </c>
      <c r="AD2807" s="12">
        <f t="shared" si="4346"/>
        <v>0</v>
      </c>
      <c r="AE2807" s="12">
        <f t="shared" si="4346"/>
        <v>0</v>
      </c>
      <c r="AF2807" s="12">
        <f t="shared" si="4346"/>
        <v>0</v>
      </c>
      <c r="AG2807" s="12">
        <f t="shared" si="4346"/>
        <v>0</v>
      </c>
      <c r="AH2807" s="12">
        <f t="shared" si="4346"/>
        <v>0</v>
      </c>
      <c r="AI2807" s="12">
        <f t="shared" si="4346"/>
        <v>0</v>
      </c>
      <c r="AJ2807" s="12">
        <f t="shared" si="4346"/>
        <v>0</v>
      </c>
      <c r="AK2807" s="12">
        <f t="shared" si="4346"/>
        <v>0</v>
      </c>
      <c r="AL2807" s="12">
        <f t="shared" si="4346"/>
        <v>0</v>
      </c>
      <c r="AM2807" s="12">
        <f t="shared" si="4346"/>
        <v>0</v>
      </c>
      <c r="AN2807" s="12">
        <f t="shared" si="4346"/>
        <v>0</v>
      </c>
      <c r="AO2807" s="12">
        <f t="shared" si="4346"/>
        <v>0</v>
      </c>
      <c r="AP2807" s="12">
        <f t="shared" si="4346"/>
        <v>0</v>
      </c>
      <c r="AQ2807" s="12">
        <f t="shared" si="4346"/>
        <v>0</v>
      </c>
      <c r="AR2807" s="12">
        <v>0</v>
      </c>
      <c r="AS2807" s="12">
        <v>0</v>
      </c>
      <c r="AT2807" s="12">
        <f t="shared" ref="AT2807:BI2807" si="4347">SUM(AT2808:AT2812)</f>
        <v>15000</v>
      </c>
      <c r="AU2807" s="12">
        <f t="shared" si="4347"/>
        <v>0</v>
      </c>
      <c r="AV2807" s="12">
        <f t="shared" si="4347"/>
        <v>0</v>
      </c>
      <c r="AW2807" s="12">
        <f t="shared" si="4347"/>
        <v>0</v>
      </c>
      <c r="AX2807" s="12">
        <f t="shared" si="4347"/>
        <v>0</v>
      </c>
      <c r="AY2807" s="12">
        <f t="shared" si="4347"/>
        <v>0</v>
      </c>
      <c r="AZ2807" s="12">
        <f t="shared" si="4347"/>
        <v>15000</v>
      </c>
      <c r="BA2807" s="12">
        <f t="shared" si="4347"/>
        <v>0</v>
      </c>
      <c r="BB2807" s="12">
        <f t="shared" si="4347"/>
        <v>0</v>
      </c>
      <c r="BC2807" s="12">
        <f t="shared" si="4347"/>
        <v>0</v>
      </c>
      <c r="BD2807" s="12">
        <f t="shared" si="4347"/>
        <v>0</v>
      </c>
      <c r="BE2807" s="12">
        <f t="shared" si="4347"/>
        <v>0</v>
      </c>
      <c r="BF2807" s="12">
        <f t="shared" si="4347"/>
        <v>0</v>
      </c>
      <c r="BG2807" s="12">
        <f t="shared" si="4347"/>
        <v>4152</v>
      </c>
      <c r="BH2807" s="12">
        <f t="shared" si="4347"/>
        <v>0</v>
      </c>
      <c r="BI2807" s="12">
        <f t="shared" si="4347"/>
        <v>0</v>
      </c>
      <c r="BJ2807" s="12">
        <v>4152</v>
      </c>
      <c r="BK2807" s="12">
        <v>10848</v>
      </c>
    </row>
    <row r="2808" spans="1:63" ht="22.5" x14ac:dyDescent="0.25">
      <c r="A2808" s="4" t="s">
        <v>928</v>
      </c>
      <c r="B2808" s="4" t="s">
        <v>1</v>
      </c>
      <c r="C2808" s="4" t="s">
        <v>14</v>
      </c>
      <c r="D2808" s="107" t="s">
        <v>930</v>
      </c>
      <c r="E2808" s="117">
        <v>6112</v>
      </c>
      <c r="F2808" s="107" t="s">
        <v>931</v>
      </c>
      <c r="G2808" s="103" t="s">
        <v>1641</v>
      </c>
      <c r="H2808" s="13" t="s">
        <v>59</v>
      </c>
      <c r="I2808" s="14">
        <v>54000</v>
      </c>
      <c r="J2808" s="14">
        <v>0</v>
      </c>
      <c r="K2808" s="14"/>
      <c r="L2808" s="14"/>
      <c r="M2808" s="14"/>
      <c r="N2808" s="14"/>
      <c r="O2808" s="14"/>
      <c r="P2808" s="14">
        <f t="shared" si="4342"/>
        <v>0</v>
      </c>
      <c r="Q2808" s="14"/>
      <c r="R2808" s="14"/>
      <c r="S2808" s="14"/>
      <c r="T2808" s="14"/>
      <c r="U2808" s="14"/>
      <c r="V2808" s="14"/>
      <c r="W2808" s="14"/>
      <c r="X2808" s="14"/>
      <c r="Y2808" s="14"/>
      <c r="Z2808" s="14">
        <v>0</v>
      </c>
      <c r="AA2808" s="14">
        <v>0</v>
      </c>
      <c r="AB2808" s="14">
        <v>0</v>
      </c>
      <c r="AC2808" s="14"/>
      <c r="AD2808" s="14"/>
      <c r="AE2808" s="14"/>
      <c r="AF2808" s="14"/>
      <c r="AG2808" s="14"/>
      <c r="AH2808" s="14">
        <f t="shared" si="4343"/>
        <v>0</v>
      </c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>
        <v>0</v>
      </c>
      <c r="AS2808" s="14">
        <v>0</v>
      </c>
      <c r="AT2808" s="14">
        <v>0</v>
      </c>
      <c r="AU2808" s="14"/>
      <c r="AV2808" s="14"/>
      <c r="AW2808" s="14"/>
      <c r="AX2808" s="14"/>
      <c r="AY2808" s="14"/>
      <c r="AZ2808" s="14">
        <f t="shared" si="4344"/>
        <v>0</v>
      </c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>
        <v>0</v>
      </c>
      <c r="BK2808" s="14">
        <v>0</v>
      </c>
    </row>
    <row r="2809" spans="1:63" x14ac:dyDescent="0.25">
      <c r="A2809" s="4" t="s">
        <v>928</v>
      </c>
      <c r="B2809" s="4" t="s">
        <v>1</v>
      </c>
      <c r="C2809" s="4" t="s">
        <v>14</v>
      </c>
      <c r="D2809" s="107" t="s">
        <v>930</v>
      </c>
      <c r="E2809" s="117">
        <v>6112</v>
      </c>
      <c r="F2809" s="107" t="s">
        <v>932</v>
      </c>
      <c r="G2809" s="103" t="s">
        <v>1641</v>
      </c>
      <c r="H2809" s="13" t="s">
        <v>24</v>
      </c>
      <c r="I2809" s="14">
        <v>185000</v>
      </c>
      <c r="J2809" s="14">
        <v>0</v>
      </c>
      <c r="K2809" s="14"/>
      <c r="L2809" s="14"/>
      <c r="M2809" s="14"/>
      <c r="N2809" s="14"/>
      <c r="O2809" s="14"/>
      <c r="P2809" s="14">
        <f t="shared" si="4342"/>
        <v>0</v>
      </c>
      <c r="Q2809" s="14"/>
      <c r="R2809" s="14"/>
      <c r="S2809" s="14"/>
      <c r="T2809" s="14"/>
      <c r="U2809" s="14"/>
      <c r="V2809" s="14"/>
      <c r="W2809" s="14"/>
      <c r="X2809" s="14"/>
      <c r="Y2809" s="14"/>
      <c r="Z2809" s="14">
        <v>0</v>
      </c>
      <c r="AA2809" s="14">
        <v>0</v>
      </c>
      <c r="AB2809" s="14">
        <v>0</v>
      </c>
      <c r="AC2809" s="14"/>
      <c r="AD2809" s="14"/>
      <c r="AE2809" s="14"/>
      <c r="AF2809" s="14"/>
      <c r="AG2809" s="14"/>
      <c r="AH2809" s="14">
        <f t="shared" si="4343"/>
        <v>0</v>
      </c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>
        <v>0</v>
      </c>
      <c r="AS2809" s="14">
        <v>0</v>
      </c>
      <c r="AT2809" s="14">
        <v>0</v>
      </c>
      <c r="AU2809" s="14"/>
      <c r="AV2809" s="14"/>
      <c r="AW2809" s="14"/>
      <c r="AX2809" s="14"/>
      <c r="AY2809" s="14"/>
      <c r="AZ2809" s="14">
        <f t="shared" si="4344"/>
        <v>0</v>
      </c>
      <c r="BA2809" s="14"/>
      <c r="BB2809" s="14"/>
      <c r="BC2809" s="14"/>
      <c r="BD2809" s="14"/>
      <c r="BE2809" s="14"/>
      <c r="BF2809" s="14"/>
      <c r="BG2809" s="14"/>
      <c r="BH2809" s="14"/>
      <c r="BI2809" s="14"/>
      <c r="BJ2809" s="14">
        <v>0</v>
      </c>
      <c r="BK2809" s="14">
        <v>0</v>
      </c>
    </row>
    <row r="2810" spans="1:63" x14ac:dyDescent="0.25">
      <c r="A2810" s="4" t="s">
        <v>928</v>
      </c>
      <c r="B2810" s="4" t="s">
        <v>1</v>
      </c>
      <c r="C2810" s="4" t="s">
        <v>14</v>
      </c>
      <c r="D2810" s="107" t="s">
        <v>930</v>
      </c>
      <c r="E2810" s="117">
        <v>6112</v>
      </c>
      <c r="F2810" s="107" t="s">
        <v>933</v>
      </c>
      <c r="G2810" s="103" t="s">
        <v>1641</v>
      </c>
      <c r="H2810" s="13" t="s">
        <v>25</v>
      </c>
      <c r="I2810" s="14">
        <v>46000</v>
      </c>
      <c r="J2810" s="14">
        <v>0</v>
      </c>
      <c r="K2810" s="14"/>
      <c r="L2810" s="14"/>
      <c r="M2810" s="14"/>
      <c r="N2810" s="14"/>
      <c r="O2810" s="14"/>
      <c r="P2810" s="14">
        <f t="shared" si="4342"/>
        <v>0</v>
      </c>
      <c r="Q2810" s="14"/>
      <c r="R2810" s="14"/>
      <c r="S2810" s="14"/>
      <c r="T2810" s="14"/>
      <c r="U2810" s="14"/>
      <c r="V2810" s="14"/>
      <c r="W2810" s="14"/>
      <c r="X2810" s="14"/>
      <c r="Y2810" s="14"/>
      <c r="Z2810" s="14">
        <v>0</v>
      </c>
      <c r="AA2810" s="14">
        <v>0</v>
      </c>
      <c r="AB2810" s="14">
        <v>0</v>
      </c>
      <c r="AC2810" s="14"/>
      <c r="AD2810" s="14"/>
      <c r="AE2810" s="14"/>
      <c r="AF2810" s="14"/>
      <c r="AG2810" s="14"/>
      <c r="AH2810" s="14">
        <f t="shared" si="4343"/>
        <v>0</v>
      </c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>
        <v>0</v>
      </c>
      <c r="AS2810" s="14">
        <v>0</v>
      </c>
      <c r="AT2810" s="14">
        <v>0</v>
      </c>
      <c r="AU2810" s="14"/>
      <c r="AV2810" s="14"/>
      <c r="AW2810" s="14"/>
      <c r="AX2810" s="14"/>
      <c r="AY2810" s="14"/>
      <c r="AZ2810" s="14">
        <f t="shared" si="4344"/>
        <v>0</v>
      </c>
      <c r="BA2810" s="14"/>
      <c r="BB2810" s="14"/>
      <c r="BC2810" s="14"/>
      <c r="BD2810" s="14"/>
      <c r="BE2810" s="14"/>
      <c r="BF2810" s="14"/>
      <c r="BG2810" s="14"/>
      <c r="BH2810" s="14"/>
      <c r="BI2810" s="14"/>
      <c r="BJ2810" s="14">
        <v>0</v>
      </c>
      <c r="BK2810" s="14">
        <v>0</v>
      </c>
    </row>
    <row r="2811" spans="1:63" x14ac:dyDescent="0.25">
      <c r="A2811" s="4" t="s">
        <v>928</v>
      </c>
      <c r="B2811" s="4" t="s">
        <v>1</v>
      </c>
      <c r="C2811" s="4" t="s">
        <v>14</v>
      </c>
      <c r="D2811" s="107" t="s">
        <v>930</v>
      </c>
      <c r="E2811" s="117">
        <v>6112</v>
      </c>
      <c r="F2811" s="107" t="s">
        <v>934</v>
      </c>
      <c r="G2811" s="103" t="s">
        <v>1641</v>
      </c>
      <c r="H2811" s="13" t="s">
        <v>23</v>
      </c>
      <c r="I2811" s="14">
        <v>21000</v>
      </c>
      <c r="J2811" s="14">
        <v>0</v>
      </c>
      <c r="K2811" s="14"/>
      <c r="L2811" s="14"/>
      <c r="M2811" s="14"/>
      <c r="N2811" s="14"/>
      <c r="O2811" s="14"/>
      <c r="P2811" s="14">
        <f t="shared" si="4342"/>
        <v>0</v>
      </c>
      <c r="Q2811" s="14"/>
      <c r="R2811" s="14"/>
      <c r="S2811" s="14"/>
      <c r="T2811" s="14"/>
      <c r="U2811" s="14"/>
      <c r="V2811" s="14"/>
      <c r="W2811" s="14"/>
      <c r="X2811" s="14"/>
      <c r="Y2811" s="14"/>
      <c r="Z2811" s="14">
        <v>0</v>
      </c>
      <c r="AA2811" s="14">
        <v>0</v>
      </c>
      <c r="AB2811" s="14">
        <v>0</v>
      </c>
      <c r="AC2811" s="14"/>
      <c r="AD2811" s="14"/>
      <c r="AE2811" s="14"/>
      <c r="AF2811" s="14"/>
      <c r="AG2811" s="14"/>
      <c r="AH2811" s="14">
        <f t="shared" si="4343"/>
        <v>0</v>
      </c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>
        <v>0</v>
      </c>
      <c r="AS2811" s="14">
        <v>0</v>
      </c>
      <c r="AT2811" s="14">
        <v>0</v>
      </c>
      <c r="AU2811" s="14"/>
      <c r="AV2811" s="14"/>
      <c r="AW2811" s="14"/>
      <c r="AX2811" s="14"/>
      <c r="AY2811" s="14"/>
      <c r="AZ2811" s="14">
        <f t="shared" si="4344"/>
        <v>0</v>
      </c>
      <c r="BA2811" s="14"/>
      <c r="BB2811" s="14"/>
      <c r="BC2811" s="14"/>
      <c r="BD2811" s="14"/>
      <c r="BE2811" s="14"/>
      <c r="BF2811" s="14"/>
      <c r="BG2811" s="14"/>
      <c r="BH2811" s="14"/>
      <c r="BI2811" s="14"/>
      <c r="BJ2811" s="14">
        <v>0</v>
      </c>
      <c r="BK2811" s="14">
        <v>0</v>
      </c>
    </row>
    <row r="2812" spans="1:63" x14ac:dyDescent="0.25">
      <c r="A2812" s="4" t="s">
        <v>928</v>
      </c>
      <c r="B2812" s="4" t="s">
        <v>1</v>
      </c>
      <c r="C2812" s="4" t="s">
        <v>14</v>
      </c>
      <c r="D2812" s="107" t="s">
        <v>930</v>
      </c>
      <c r="E2812" s="117">
        <v>6112</v>
      </c>
      <c r="F2812" s="107" t="s">
        <v>935</v>
      </c>
      <c r="G2812" s="103" t="s">
        <v>1641</v>
      </c>
      <c r="H2812" s="13" t="s">
        <v>26</v>
      </c>
      <c r="I2812" s="14">
        <v>35000</v>
      </c>
      <c r="J2812" s="14">
        <v>0</v>
      </c>
      <c r="K2812" s="14"/>
      <c r="L2812" s="14"/>
      <c r="M2812" s="14"/>
      <c r="N2812" s="14"/>
      <c r="O2812" s="14"/>
      <c r="P2812" s="14">
        <f t="shared" si="4342"/>
        <v>0</v>
      </c>
      <c r="Q2812" s="14"/>
      <c r="R2812" s="14"/>
      <c r="S2812" s="14"/>
      <c r="T2812" s="14"/>
      <c r="U2812" s="14"/>
      <c r="V2812" s="14"/>
      <c r="W2812" s="14"/>
      <c r="X2812" s="14"/>
      <c r="Y2812" s="14"/>
      <c r="Z2812" s="14">
        <v>0</v>
      </c>
      <c r="AA2812" s="14">
        <v>0</v>
      </c>
      <c r="AB2812" s="14">
        <v>0</v>
      </c>
      <c r="AC2812" s="14"/>
      <c r="AD2812" s="14"/>
      <c r="AE2812" s="14"/>
      <c r="AF2812" s="14"/>
      <c r="AG2812" s="14"/>
      <c r="AH2812" s="14">
        <f t="shared" si="4343"/>
        <v>0</v>
      </c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>
        <v>0</v>
      </c>
      <c r="AS2812" s="14">
        <v>0</v>
      </c>
      <c r="AT2812" s="14">
        <v>15000</v>
      </c>
      <c r="AU2812" s="14"/>
      <c r="AV2812" s="14"/>
      <c r="AW2812" s="14"/>
      <c r="AX2812" s="14"/>
      <c r="AY2812" s="14"/>
      <c r="AZ2812" s="14">
        <f t="shared" si="4344"/>
        <v>15000</v>
      </c>
      <c r="BA2812" s="14"/>
      <c r="BB2812" s="14"/>
      <c r="BC2812" s="14"/>
      <c r="BD2812" s="14"/>
      <c r="BE2812" s="14"/>
      <c r="BF2812" s="14"/>
      <c r="BG2812" s="14">
        <v>4152</v>
      </c>
      <c r="BH2812" s="14"/>
      <c r="BI2812" s="14"/>
      <c r="BJ2812" s="14">
        <v>4152</v>
      </c>
      <c r="BK2812" s="14">
        <v>10848</v>
      </c>
    </row>
    <row r="2813" spans="1:63" ht="22.5" x14ac:dyDescent="0.25">
      <c r="A2813" s="4" t="s">
        <v>928</v>
      </c>
      <c r="B2813" s="4" t="s">
        <v>1</v>
      </c>
      <c r="C2813" s="4" t="s">
        <v>14</v>
      </c>
      <c r="D2813" s="107" t="s">
        <v>930</v>
      </c>
      <c r="E2813" s="106" t="s">
        <v>27</v>
      </c>
      <c r="F2813" s="106" t="s">
        <v>0</v>
      </c>
      <c r="G2813" s="2" t="s">
        <v>0</v>
      </c>
      <c r="H2813" s="2" t="s">
        <v>28</v>
      </c>
      <c r="I2813" s="12">
        <f>SUM(I2814)</f>
        <v>267048</v>
      </c>
      <c r="J2813" s="12">
        <f t="shared" ref="J2813:Y2813" si="4348">SUM(J2814)</f>
        <v>0</v>
      </c>
      <c r="K2813" s="12">
        <f t="shared" si="4348"/>
        <v>0</v>
      </c>
      <c r="L2813" s="12">
        <f t="shared" si="4348"/>
        <v>0</v>
      </c>
      <c r="M2813" s="12">
        <f t="shared" si="4348"/>
        <v>0</v>
      </c>
      <c r="N2813" s="12">
        <f t="shared" si="4348"/>
        <v>0</v>
      </c>
      <c r="O2813" s="12">
        <f t="shared" si="4348"/>
        <v>0</v>
      </c>
      <c r="P2813" s="12">
        <f t="shared" si="4348"/>
        <v>0</v>
      </c>
      <c r="Q2813" s="12">
        <f t="shared" si="4348"/>
        <v>0</v>
      </c>
      <c r="R2813" s="12">
        <f t="shared" si="4348"/>
        <v>0</v>
      </c>
      <c r="S2813" s="12">
        <f t="shared" si="4348"/>
        <v>0</v>
      </c>
      <c r="T2813" s="12">
        <f t="shared" si="4348"/>
        <v>0</v>
      </c>
      <c r="U2813" s="12">
        <f t="shared" si="4348"/>
        <v>0</v>
      </c>
      <c r="V2813" s="12">
        <f t="shared" si="4348"/>
        <v>0</v>
      </c>
      <c r="W2813" s="12">
        <f t="shared" si="4348"/>
        <v>0</v>
      </c>
      <c r="X2813" s="12">
        <f t="shared" si="4348"/>
        <v>0</v>
      </c>
      <c r="Y2813" s="12">
        <f t="shared" si="4348"/>
        <v>0</v>
      </c>
      <c r="Z2813" s="12">
        <v>0</v>
      </c>
      <c r="AA2813" s="12">
        <v>0</v>
      </c>
      <c r="AB2813" s="12">
        <f t="shared" ref="AB2813:AQ2813" si="4349">SUM(AB2814)</f>
        <v>0</v>
      </c>
      <c r="AC2813" s="12">
        <f t="shared" si="4349"/>
        <v>0</v>
      </c>
      <c r="AD2813" s="12">
        <f t="shared" si="4349"/>
        <v>0</v>
      </c>
      <c r="AE2813" s="12">
        <f t="shared" si="4349"/>
        <v>0</v>
      </c>
      <c r="AF2813" s="12">
        <f t="shared" si="4349"/>
        <v>0</v>
      </c>
      <c r="AG2813" s="12">
        <f t="shared" si="4349"/>
        <v>0</v>
      </c>
      <c r="AH2813" s="12">
        <f t="shared" si="4349"/>
        <v>0</v>
      </c>
      <c r="AI2813" s="12">
        <f t="shared" si="4349"/>
        <v>0</v>
      </c>
      <c r="AJ2813" s="12">
        <f t="shared" si="4349"/>
        <v>0</v>
      </c>
      <c r="AK2813" s="12">
        <f t="shared" si="4349"/>
        <v>0</v>
      </c>
      <c r="AL2813" s="12">
        <f t="shared" si="4349"/>
        <v>0</v>
      </c>
      <c r="AM2813" s="12">
        <f t="shared" si="4349"/>
        <v>0</v>
      </c>
      <c r="AN2813" s="12">
        <f t="shared" si="4349"/>
        <v>0</v>
      </c>
      <c r="AO2813" s="12">
        <f t="shared" si="4349"/>
        <v>0</v>
      </c>
      <c r="AP2813" s="12">
        <f t="shared" si="4349"/>
        <v>0</v>
      </c>
      <c r="AQ2813" s="12">
        <f t="shared" si="4349"/>
        <v>0</v>
      </c>
      <c r="AR2813" s="12">
        <v>0</v>
      </c>
      <c r="AS2813" s="12">
        <v>0</v>
      </c>
      <c r="AT2813" s="12">
        <f t="shared" ref="AT2813:BI2813" si="4350">SUM(AT2814)</f>
        <v>0</v>
      </c>
      <c r="AU2813" s="12">
        <f t="shared" si="4350"/>
        <v>0</v>
      </c>
      <c r="AV2813" s="12">
        <f t="shared" si="4350"/>
        <v>0</v>
      </c>
      <c r="AW2813" s="12">
        <f t="shared" si="4350"/>
        <v>0</v>
      </c>
      <c r="AX2813" s="12">
        <f t="shared" si="4350"/>
        <v>0</v>
      </c>
      <c r="AY2813" s="12">
        <f t="shared" si="4350"/>
        <v>0</v>
      </c>
      <c r="AZ2813" s="12">
        <f t="shared" si="4350"/>
        <v>0</v>
      </c>
      <c r="BA2813" s="12">
        <f t="shared" si="4350"/>
        <v>0</v>
      </c>
      <c r="BB2813" s="12">
        <f t="shared" si="4350"/>
        <v>0</v>
      </c>
      <c r="BC2813" s="12">
        <f t="shared" si="4350"/>
        <v>0</v>
      </c>
      <c r="BD2813" s="12">
        <f t="shared" si="4350"/>
        <v>0</v>
      </c>
      <c r="BE2813" s="12">
        <f t="shared" si="4350"/>
        <v>0</v>
      </c>
      <c r="BF2813" s="12">
        <f t="shared" si="4350"/>
        <v>0</v>
      </c>
      <c r="BG2813" s="12">
        <f t="shared" si="4350"/>
        <v>0</v>
      </c>
      <c r="BH2813" s="12">
        <f t="shared" si="4350"/>
        <v>0</v>
      </c>
      <c r="BI2813" s="12">
        <f t="shared" si="4350"/>
        <v>0</v>
      </c>
      <c r="BJ2813" s="12">
        <v>0</v>
      </c>
      <c r="BK2813" s="12">
        <v>0</v>
      </c>
    </row>
    <row r="2814" spans="1:63" x14ac:dyDescent="0.25">
      <c r="A2814" s="4" t="s">
        <v>928</v>
      </c>
      <c r="B2814" s="4" t="s">
        <v>1</v>
      </c>
      <c r="C2814" s="4" t="s">
        <v>14</v>
      </c>
      <c r="D2814" s="107" t="s">
        <v>930</v>
      </c>
      <c r="E2814" s="117">
        <v>6121</v>
      </c>
      <c r="F2814" s="107"/>
      <c r="G2814" s="103" t="s">
        <v>1641</v>
      </c>
      <c r="H2814" s="13" t="s">
        <v>29</v>
      </c>
      <c r="I2814" s="14">
        <v>267048</v>
      </c>
      <c r="J2814" s="14">
        <v>0</v>
      </c>
      <c r="K2814" s="14"/>
      <c r="L2814" s="14"/>
      <c r="M2814" s="14"/>
      <c r="N2814" s="14"/>
      <c r="O2814" s="14"/>
      <c r="P2814" s="14">
        <f t="shared" si="4342"/>
        <v>0</v>
      </c>
      <c r="Q2814" s="14"/>
      <c r="R2814" s="14"/>
      <c r="S2814" s="14"/>
      <c r="T2814" s="14"/>
      <c r="U2814" s="14"/>
      <c r="V2814" s="14"/>
      <c r="W2814" s="14"/>
      <c r="X2814" s="14"/>
      <c r="Y2814" s="14"/>
      <c r="Z2814" s="14">
        <v>0</v>
      </c>
      <c r="AA2814" s="14">
        <v>0</v>
      </c>
      <c r="AB2814" s="14">
        <v>0</v>
      </c>
      <c r="AC2814" s="14"/>
      <c r="AD2814" s="14"/>
      <c r="AE2814" s="14"/>
      <c r="AF2814" s="14"/>
      <c r="AG2814" s="14"/>
      <c r="AH2814" s="14">
        <f t="shared" si="4343"/>
        <v>0</v>
      </c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>
        <v>0</v>
      </c>
      <c r="AS2814" s="14">
        <v>0</v>
      </c>
      <c r="AT2814" s="14">
        <v>0</v>
      </c>
      <c r="AU2814" s="14"/>
      <c r="AV2814" s="14"/>
      <c r="AW2814" s="14"/>
      <c r="AX2814" s="14"/>
      <c r="AY2814" s="14"/>
      <c r="AZ2814" s="14">
        <f t="shared" si="4344"/>
        <v>0</v>
      </c>
      <c r="BA2814" s="14"/>
      <c r="BB2814" s="14"/>
      <c r="BC2814" s="14"/>
      <c r="BD2814" s="14"/>
      <c r="BE2814" s="14"/>
      <c r="BF2814" s="14"/>
      <c r="BG2814" s="14"/>
      <c r="BH2814" s="14"/>
      <c r="BI2814" s="14"/>
      <c r="BJ2814" s="14">
        <v>0</v>
      </c>
      <c r="BK2814" s="14">
        <v>0</v>
      </c>
    </row>
    <row r="2815" spans="1:63" ht="22.5" x14ac:dyDescent="0.25">
      <c r="A2815" s="4" t="s">
        <v>928</v>
      </c>
      <c r="B2815" s="4" t="s">
        <v>1</v>
      </c>
      <c r="C2815" s="4" t="s">
        <v>14</v>
      </c>
      <c r="D2815" s="107" t="s">
        <v>930</v>
      </c>
      <c r="E2815" s="106" t="s">
        <v>31</v>
      </c>
      <c r="F2815" s="106" t="s">
        <v>0</v>
      </c>
      <c r="G2815" s="2" t="s">
        <v>0</v>
      </c>
      <c r="H2815" s="2" t="s">
        <v>32</v>
      </c>
      <c r="I2815" s="12">
        <f>SUM(I2816,I2819,I2820,I2821,I2822,I2823,I2824,I2827,I2828)</f>
        <v>1463106</v>
      </c>
      <c r="J2815" s="12">
        <f t="shared" ref="J2815:Y2815" si="4351">SUM(J2816,J2819,J2820,J2821,J2822,J2823,J2824,J2827,J2828)</f>
        <v>104000</v>
      </c>
      <c r="K2815" s="12">
        <f t="shared" si="4351"/>
        <v>0</v>
      </c>
      <c r="L2815" s="12">
        <f t="shared" si="4351"/>
        <v>0</v>
      </c>
      <c r="M2815" s="12">
        <f t="shared" si="4351"/>
        <v>0</v>
      </c>
      <c r="N2815" s="12">
        <f t="shared" si="4351"/>
        <v>0</v>
      </c>
      <c r="O2815" s="12">
        <f t="shared" si="4351"/>
        <v>0</v>
      </c>
      <c r="P2815" s="12">
        <f t="shared" ref="P2815" si="4352">SUM(P2816,P2819,P2820,P2821,P2822,P2823,P2824,P2827,P2828)</f>
        <v>104000</v>
      </c>
      <c r="Q2815" s="12">
        <f t="shared" si="4351"/>
        <v>0</v>
      </c>
      <c r="R2815" s="12">
        <f t="shared" si="4351"/>
        <v>0</v>
      </c>
      <c r="S2815" s="12">
        <f t="shared" si="4351"/>
        <v>0</v>
      </c>
      <c r="T2815" s="12">
        <f t="shared" si="4351"/>
        <v>0</v>
      </c>
      <c r="U2815" s="12">
        <f t="shared" si="4351"/>
        <v>0</v>
      </c>
      <c r="V2815" s="12">
        <f t="shared" si="4351"/>
        <v>0</v>
      </c>
      <c r="W2815" s="12">
        <f t="shared" si="4351"/>
        <v>0</v>
      </c>
      <c r="X2815" s="12">
        <f t="shared" si="4351"/>
        <v>0</v>
      </c>
      <c r="Y2815" s="12">
        <f t="shared" si="4351"/>
        <v>0</v>
      </c>
      <c r="Z2815" s="12">
        <v>0</v>
      </c>
      <c r="AA2815" s="12">
        <v>104000</v>
      </c>
      <c r="AB2815" s="12">
        <f t="shared" ref="AB2815:AQ2815" si="4353">SUM(AB2816,AB2819,AB2820,AB2821,AB2822,AB2823,AB2824,AB2827,AB2828)</f>
        <v>0</v>
      </c>
      <c r="AC2815" s="12">
        <f t="shared" si="4353"/>
        <v>0</v>
      </c>
      <c r="AD2815" s="12">
        <f t="shared" si="4353"/>
        <v>0</v>
      </c>
      <c r="AE2815" s="12">
        <f t="shared" si="4353"/>
        <v>0</v>
      </c>
      <c r="AF2815" s="12">
        <f t="shared" si="4353"/>
        <v>0</v>
      </c>
      <c r="AG2815" s="12">
        <f t="shared" si="4353"/>
        <v>0</v>
      </c>
      <c r="AH2815" s="12">
        <f t="shared" ref="AH2815" si="4354">SUM(AH2816,AH2819,AH2820,AH2821,AH2822,AH2823,AH2824,AH2827,AH2828)</f>
        <v>0</v>
      </c>
      <c r="AI2815" s="12">
        <f t="shared" si="4353"/>
        <v>0</v>
      </c>
      <c r="AJ2815" s="12">
        <f t="shared" si="4353"/>
        <v>0</v>
      </c>
      <c r="AK2815" s="12">
        <f t="shared" si="4353"/>
        <v>0</v>
      </c>
      <c r="AL2815" s="12">
        <f t="shared" si="4353"/>
        <v>0</v>
      </c>
      <c r="AM2815" s="12">
        <f t="shared" si="4353"/>
        <v>0</v>
      </c>
      <c r="AN2815" s="12">
        <f t="shared" si="4353"/>
        <v>0</v>
      </c>
      <c r="AO2815" s="12">
        <f t="shared" si="4353"/>
        <v>0</v>
      </c>
      <c r="AP2815" s="12">
        <f t="shared" si="4353"/>
        <v>0</v>
      </c>
      <c r="AQ2815" s="12">
        <f t="shared" si="4353"/>
        <v>0</v>
      </c>
      <c r="AR2815" s="12">
        <v>0</v>
      </c>
      <c r="AS2815" s="12">
        <v>0</v>
      </c>
      <c r="AT2815" s="12">
        <f t="shared" ref="AT2815:BI2815" si="4355">SUM(AT2816,AT2819,AT2820,AT2821,AT2822,AT2823,AT2824,AT2827,AT2828)</f>
        <v>496000</v>
      </c>
      <c r="AU2815" s="12">
        <f t="shared" si="4355"/>
        <v>29482</v>
      </c>
      <c r="AV2815" s="12">
        <f t="shared" si="4355"/>
        <v>0</v>
      </c>
      <c r="AW2815" s="12">
        <f t="shared" si="4355"/>
        <v>0</v>
      </c>
      <c r="AX2815" s="12">
        <f t="shared" si="4355"/>
        <v>0</v>
      </c>
      <c r="AY2815" s="12">
        <f t="shared" si="4355"/>
        <v>0</v>
      </c>
      <c r="AZ2815" s="12">
        <f t="shared" ref="AZ2815" si="4356">SUM(AZ2816,AZ2819,AZ2820,AZ2821,AZ2822,AZ2823,AZ2824,AZ2827,AZ2828)</f>
        <v>525482</v>
      </c>
      <c r="BA2815" s="12">
        <f t="shared" si="4355"/>
        <v>0</v>
      </c>
      <c r="BB2815" s="12">
        <f t="shared" si="4355"/>
        <v>0</v>
      </c>
      <c r="BC2815" s="12">
        <f t="shared" si="4355"/>
        <v>40482</v>
      </c>
      <c r="BD2815" s="12">
        <f t="shared" si="4355"/>
        <v>0</v>
      </c>
      <c r="BE2815" s="12">
        <f t="shared" si="4355"/>
        <v>0</v>
      </c>
      <c r="BF2815" s="12">
        <f t="shared" si="4355"/>
        <v>0</v>
      </c>
      <c r="BG2815" s="12">
        <f t="shared" si="4355"/>
        <v>0</v>
      </c>
      <c r="BH2815" s="12">
        <f t="shared" si="4355"/>
        <v>0</v>
      </c>
      <c r="BI2815" s="12">
        <f t="shared" si="4355"/>
        <v>1500</v>
      </c>
      <c r="BJ2815" s="12">
        <v>41982</v>
      </c>
      <c r="BK2815" s="12">
        <v>483500</v>
      </c>
    </row>
    <row r="2816" spans="1:63" x14ac:dyDescent="0.25">
      <c r="A2816" s="1" t="s">
        <v>928</v>
      </c>
      <c r="B2816" s="1" t="s">
        <v>1</v>
      </c>
      <c r="C2816" s="1" t="s">
        <v>14</v>
      </c>
      <c r="D2816" s="110" t="s">
        <v>930</v>
      </c>
      <c r="E2816" s="110" t="s">
        <v>33</v>
      </c>
      <c r="F2816" s="107" t="s">
        <v>0</v>
      </c>
      <c r="G2816" s="13" t="s">
        <v>0</v>
      </c>
      <c r="H2816" s="2" t="s">
        <v>34</v>
      </c>
      <c r="I2816" s="12">
        <f>SUM(I2817:I2818)</f>
        <v>27006</v>
      </c>
      <c r="J2816" s="12">
        <f t="shared" ref="J2816:Y2816" si="4357">SUM(J2817:J2818)</f>
        <v>1000</v>
      </c>
      <c r="K2816" s="12">
        <f t="shared" si="4357"/>
        <v>0</v>
      </c>
      <c r="L2816" s="12">
        <f t="shared" si="4357"/>
        <v>0</v>
      </c>
      <c r="M2816" s="12">
        <f t="shared" si="4357"/>
        <v>0</v>
      </c>
      <c r="N2816" s="12">
        <f t="shared" si="4357"/>
        <v>0</v>
      </c>
      <c r="O2816" s="12">
        <f t="shared" si="4357"/>
        <v>0</v>
      </c>
      <c r="P2816" s="12">
        <f t="shared" ref="P2816" si="4358">SUM(P2817:P2818)</f>
        <v>1000</v>
      </c>
      <c r="Q2816" s="12">
        <f t="shared" si="4357"/>
        <v>0</v>
      </c>
      <c r="R2816" s="12">
        <f t="shared" si="4357"/>
        <v>0</v>
      </c>
      <c r="S2816" s="12">
        <f t="shared" si="4357"/>
        <v>0</v>
      </c>
      <c r="T2816" s="12">
        <f t="shared" si="4357"/>
        <v>0</v>
      </c>
      <c r="U2816" s="12">
        <f t="shared" si="4357"/>
        <v>0</v>
      </c>
      <c r="V2816" s="12">
        <f t="shared" si="4357"/>
        <v>0</v>
      </c>
      <c r="W2816" s="12">
        <f t="shared" si="4357"/>
        <v>0</v>
      </c>
      <c r="X2816" s="12">
        <f t="shared" si="4357"/>
        <v>0</v>
      </c>
      <c r="Y2816" s="12">
        <f t="shared" si="4357"/>
        <v>0</v>
      </c>
      <c r="Z2816" s="12">
        <v>0</v>
      </c>
      <c r="AA2816" s="12">
        <v>1000</v>
      </c>
      <c r="AB2816" s="12">
        <f t="shared" ref="AB2816:AQ2816" si="4359">SUM(AB2817:AB2818)</f>
        <v>0</v>
      </c>
      <c r="AC2816" s="12">
        <f t="shared" si="4359"/>
        <v>0</v>
      </c>
      <c r="AD2816" s="12">
        <f t="shared" si="4359"/>
        <v>0</v>
      </c>
      <c r="AE2816" s="12">
        <f t="shared" si="4359"/>
        <v>0</v>
      </c>
      <c r="AF2816" s="12">
        <f t="shared" si="4359"/>
        <v>0</v>
      </c>
      <c r="AG2816" s="12">
        <f t="shared" si="4359"/>
        <v>0</v>
      </c>
      <c r="AH2816" s="12">
        <f t="shared" ref="AH2816" si="4360">SUM(AH2817:AH2818)</f>
        <v>0</v>
      </c>
      <c r="AI2816" s="12">
        <f t="shared" si="4359"/>
        <v>0</v>
      </c>
      <c r="AJ2816" s="12">
        <f t="shared" si="4359"/>
        <v>0</v>
      </c>
      <c r="AK2816" s="12">
        <f t="shared" si="4359"/>
        <v>0</v>
      </c>
      <c r="AL2816" s="12">
        <f t="shared" si="4359"/>
        <v>0</v>
      </c>
      <c r="AM2816" s="12">
        <f t="shared" si="4359"/>
        <v>0</v>
      </c>
      <c r="AN2816" s="12">
        <f t="shared" si="4359"/>
        <v>0</v>
      </c>
      <c r="AO2816" s="12">
        <f t="shared" si="4359"/>
        <v>0</v>
      </c>
      <c r="AP2816" s="12">
        <f t="shared" si="4359"/>
        <v>0</v>
      </c>
      <c r="AQ2816" s="12">
        <f t="shared" si="4359"/>
        <v>0</v>
      </c>
      <c r="AR2816" s="12">
        <v>0</v>
      </c>
      <c r="AS2816" s="12">
        <v>0</v>
      </c>
      <c r="AT2816" s="12">
        <f t="shared" ref="AT2816:BI2816" si="4361">SUM(AT2817:AT2818)</f>
        <v>26000</v>
      </c>
      <c r="AU2816" s="12">
        <f t="shared" si="4361"/>
        <v>0</v>
      </c>
      <c r="AV2816" s="12">
        <f t="shared" si="4361"/>
        <v>0</v>
      </c>
      <c r="AW2816" s="12">
        <f t="shared" si="4361"/>
        <v>0</v>
      </c>
      <c r="AX2816" s="12">
        <f t="shared" si="4361"/>
        <v>0</v>
      </c>
      <c r="AY2816" s="12">
        <f t="shared" si="4361"/>
        <v>0</v>
      </c>
      <c r="AZ2816" s="12">
        <f t="shared" ref="AZ2816" si="4362">SUM(AZ2817:AZ2818)</f>
        <v>26000</v>
      </c>
      <c r="BA2816" s="12">
        <f t="shared" si="4361"/>
        <v>0</v>
      </c>
      <c r="BB2816" s="12">
        <f t="shared" si="4361"/>
        <v>0</v>
      </c>
      <c r="BC2816" s="12">
        <f t="shared" si="4361"/>
        <v>11000</v>
      </c>
      <c r="BD2816" s="12">
        <f t="shared" si="4361"/>
        <v>0</v>
      </c>
      <c r="BE2816" s="12">
        <f t="shared" si="4361"/>
        <v>0</v>
      </c>
      <c r="BF2816" s="12">
        <f t="shared" si="4361"/>
        <v>0</v>
      </c>
      <c r="BG2816" s="12">
        <f t="shared" si="4361"/>
        <v>0</v>
      </c>
      <c r="BH2816" s="12">
        <f t="shared" si="4361"/>
        <v>0</v>
      </c>
      <c r="BI2816" s="12">
        <f t="shared" si="4361"/>
        <v>0</v>
      </c>
      <c r="BJ2816" s="12">
        <v>11000</v>
      </c>
      <c r="BK2816" s="12">
        <v>15000</v>
      </c>
    </row>
    <row r="2817" spans="1:63" x14ac:dyDescent="0.25">
      <c r="A2817" s="4" t="s">
        <v>928</v>
      </c>
      <c r="B2817" s="4" t="s">
        <v>1</v>
      </c>
      <c r="C2817" s="4" t="s">
        <v>14</v>
      </c>
      <c r="D2817" s="107" t="s">
        <v>930</v>
      </c>
      <c r="E2817" s="117">
        <v>6131</v>
      </c>
      <c r="F2817" s="107"/>
      <c r="G2817" s="103" t="s">
        <v>1647</v>
      </c>
      <c r="H2817" s="13" t="s">
        <v>34</v>
      </c>
      <c r="I2817" s="14">
        <v>26006</v>
      </c>
      <c r="J2817" s="14">
        <v>1000</v>
      </c>
      <c r="K2817" s="14"/>
      <c r="L2817" s="14"/>
      <c r="M2817" s="14"/>
      <c r="N2817" s="14"/>
      <c r="O2817" s="14"/>
      <c r="P2817" s="14">
        <f t="shared" si="4342"/>
        <v>1000</v>
      </c>
      <c r="Q2817" s="14"/>
      <c r="R2817" s="14"/>
      <c r="S2817" s="14"/>
      <c r="T2817" s="14"/>
      <c r="U2817" s="14"/>
      <c r="V2817" s="14"/>
      <c r="W2817" s="14"/>
      <c r="X2817" s="14"/>
      <c r="Y2817" s="14"/>
      <c r="Z2817" s="14">
        <v>0</v>
      </c>
      <c r="AA2817" s="14">
        <v>1000</v>
      </c>
      <c r="AB2817" s="14">
        <v>0</v>
      </c>
      <c r="AC2817" s="14"/>
      <c r="AD2817" s="14"/>
      <c r="AE2817" s="14"/>
      <c r="AF2817" s="14"/>
      <c r="AG2817" s="14"/>
      <c r="AH2817" s="14">
        <f t="shared" si="4343"/>
        <v>0</v>
      </c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>
        <v>0</v>
      </c>
      <c r="AS2817" s="14">
        <v>0</v>
      </c>
      <c r="AT2817" s="14">
        <v>25000</v>
      </c>
      <c r="AU2817" s="14"/>
      <c r="AV2817" s="14"/>
      <c r="AW2817" s="14"/>
      <c r="AX2817" s="14"/>
      <c r="AY2817" s="14"/>
      <c r="AZ2817" s="14">
        <f t="shared" si="4344"/>
        <v>25000</v>
      </c>
      <c r="BA2817" s="14"/>
      <c r="BB2817" s="14"/>
      <c r="BC2817" s="14">
        <v>11000</v>
      </c>
      <c r="BD2817" s="14"/>
      <c r="BE2817" s="14"/>
      <c r="BF2817" s="14"/>
      <c r="BG2817" s="14"/>
      <c r="BH2817" s="14"/>
      <c r="BI2817" s="14"/>
      <c r="BJ2817" s="14">
        <v>11000</v>
      </c>
      <c r="BK2817" s="14">
        <v>14000</v>
      </c>
    </row>
    <row r="2818" spans="1:63" x14ac:dyDescent="0.25">
      <c r="A2818" s="4" t="s">
        <v>928</v>
      </c>
      <c r="B2818" s="4" t="s">
        <v>1</v>
      </c>
      <c r="C2818" s="4" t="s">
        <v>14</v>
      </c>
      <c r="D2818" s="107" t="s">
        <v>930</v>
      </c>
      <c r="E2818" s="117">
        <v>6131</v>
      </c>
      <c r="F2818" s="107" t="s">
        <v>936</v>
      </c>
      <c r="G2818" s="103" t="s">
        <v>1647</v>
      </c>
      <c r="H2818" s="13" t="s">
        <v>937</v>
      </c>
      <c r="I2818" s="14">
        <v>1000</v>
      </c>
      <c r="J2818" s="14">
        <v>0</v>
      </c>
      <c r="K2818" s="14"/>
      <c r="L2818" s="14"/>
      <c r="M2818" s="14"/>
      <c r="N2818" s="14"/>
      <c r="O2818" s="14"/>
      <c r="P2818" s="14">
        <f t="shared" si="4342"/>
        <v>0</v>
      </c>
      <c r="Q2818" s="14"/>
      <c r="R2818" s="14"/>
      <c r="S2818" s="14"/>
      <c r="T2818" s="14"/>
      <c r="U2818" s="14"/>
      <c r="V2818" s="14"/>
      <c r="W2818" s="14"/>
      <c r="X2818" s="14"/>
      <c r="Y2818" s="14"/>
      <c r="Z2818" s="14">
        <v>0</v>
      </c>
      <c r="AA2818" s="14">
        <v>0</v>
      </c>
      <c r="AB2818" s="14">
        <v>0</v>
      </c>
      <c r="AC2818" s="14"/>
      <c r="AD2818" s="14"/>
      <c r="AE2818" s="14"/>
      <c r="AF2818" s="14"/>
      <c r="AG2818" s="14"/>
      <c r="AH2818" s="14">
        <f t="shared" si="4343"/>
        <v>0</v>
      </c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>
        <v>0</v>
      </c>
      <c r="AS2818" s="14">
        <v>0</v>
      </c>
      <c r="AT2818" s="14">
        <v>1000</v>
      </c>
      <c r="AU2818" s="14"/>
      <c r="AV2818" s="14"/>
      <c r="AW2818" s="14"/>
      <c r="AX2818" s="14"/>
      <c r="AY2818" s="14"/>
      <c r="AZ2818" s="14">
        <f t="shared" si="4344"/>
        <v>1000</v>
      </c>
      <c r="BA2818" s="14"/>
      <c r="BB2818" s="14"/>
      <c r="BC2818" s="14"/>
      <c r="BD2818" s="14"/>
      <c r="BE2818" s="14"/>
      <c r="BF2818" s="14"/>
      <c r="BG2818" s="14"/>
      <c r="BH2818" s="14"/>
      <c r="BI2818" s="14"/>
      <c r="BJ2818" s="14">
        <v>0</v>
      </c>
      <c r="BK2818" s="14">
        <v>1000</v>
      </c>
    </row>
    <row r="2819" spans="1:63" x14ac:dyDescent="0.25">
      <c r="A2819" s="4" t="s">
        <v>928</v>
      </c>
      <c r="B2819" s="4" t="s">
        <v>1</v>
      </c>
      <c r="C2819" s="4" t="s">
        <v>14</v>
      </c>
      <c r="D2819" s="107" t="s">
        <v>930</v>
      </c>
      <c r="E2819" s="117">
        <v>6132</v>
      </c>
      <c r="F2819" s="107"/>
      <c r="G2819" s="103" t="s">
        <v>1647</v>
      </c>
      <c r="H2819" s="13" t="s">
        <v>74</v>
      </c>
      <c r="I2819" s="14">
        <v>75000</v>
      </c>
      <c r="J2819" s="14">
        <v>0</v>
      </c>
      <c r="K2819" s="14"/>
      <c r="L2819" s="14"/>
      <c r="M2819" s="14"/>
      <c r="N2819" s="14"/>
      <c r="O2819" s="14"/>
      <c r="P2819" s="14">
        <f t="shared" si="4342"/>
        <v>0</v>
      </c>
      <c r="Q2819" s="14"/>
      <c r="R2819" s="14"/>
      <c r="S2819" s="14"/>
      <c r="T2819" s="14"/>
      <c r="U2819" s="14"/>
      <c r="V2819" s="14"/>
      <c r="W2819" s="14"/>
      <c r="X2819" s="14"/>
      <c r="Y2819" s="14"/>
      <c r="Z2819" s="14">
        <v>0</v>
      </c>
      <c r="AA2819" s="14">
        <v>0</v>
      </c>
      <c r="AB2819" s="14">
        <v>0</v>
      </c>
      <c r="AC2819" s="14"/>
      <c r="AD2819" s="14"/>
      <c r="AE2819" s="14"/>
      <c r="AF2819" s="14"/>
      <c r="AG2819" s="14"/>
      <c r="AH2819" s="14">
        <f t="shared" si="4343"/>
        <v>0</v>
      </c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>
        <v>0</v>
      </c>
      <c r="AS2819" s="14">
        <v>0</v>
      </c>
      <c r="AT2819" s="14">
        <v>20000</v>
      </c>
      <c r="AU2819" s="14"/>
      <c r="AV2819" s="14"/>
      <c r="AW2819" s="14"/>
      <c r="AX2819" s="14"/>
      <c r="AY2819" s="14"/>
      <c r="AZ2819" s="14">
        <f t="shared" si="4344"/>
        <v>20000</v>
      </c>
      <c r="BA2819" s="14"/>
      <c r="BB2819" s="14"/>
      <c r="BC2819" s="14"/>
      <c r="BD2819" s="14"/>
      <c r="BE2819" s="14"/>
      <c r="BF2819" s="14"/>
      <c r="BG2819" s="14"/>
      <c r="BH2819" s="14"/>
      <c r="BI2819" s="14"/>
      <c r="BJ2819" s="14">
        <v>0</v>
      </c>
      <c r="BK2819" s="14">
        <v>20000</v>
      </c>
    </row>
    <row r="2820" spans="1:63" x14ac:dyDescent="0.25">
      <c r="A2820" s="4" t="s">
        <v>928</v>
      </c>
      <c r="B2820" s="4" t="s">
        <v>1</v>
      </c>
      <c r="C2820" s="4" t="s">
        <v>14</v>
      </c>
      <c r="D2820" s="107" t="s">
        <v>930</v>
      </c>
      <c r="E2820" s="117">
        <v>6133</v>
      </c>
      <c r="F2820" s="107"/>
      <c r="G2820" s="103" t="s">
        <v>1647</v>
      </c>
      <c r="H2820" s="13" t="s">
        <v>77</v>
      </c>
      <c r="I2820" s="14">
        <v>56000</v>
      </c>
      <c r="J2820" s="14">
        <v>0</v>
      </c>
      <c r="K2820" s="14"/>
      <c r="L2820" s="14"/>
      <c r="M2820" s="14"/>
      <c r="N2820" s="14"/>
      <c r="O2820" s="14"/>
      <c r="P2820" s="14">
        <f t="shared" si="4342"/>
        <v>0</v>
      </c>
      <c r="Q2820" s="14"/>
      <c r="R2820" s="14"/>
      <c r="S2820" s="14"/>
      <c r="T2820" s="14"/>
      <c r="U2820" s="14"/>
      <c r="V2820" s="14"/>
      <c r="W2820" s="14"/>
      <c r="X2820" s="14"/>
      <c r="Y2820" s="14"/>
      <c r="Z2820" s="14">
        <v>0</v>
      </c>
      <c r="AA2820" s="14">
        <v>0</v>
      </c>
      <c r="AB2820" s="14">
        <v>0</v>
      </c>
      <c r="AC2820" s="14"/>
      <c r="AD2820" s="14"/>
      <c r="AE2820" s="14"/>
      <c r="AF2820" s="14"/>
      <c r="AG2820" s="14"/>
      <c r="AH2820" s="14">
        <f t="shared" si="4343"/>
        <v>0</v>
      </c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>
        <v>0</v>
      </c>
      <c r="AS2820" s="14">
        <v>0</v>
      </c>
      <c r="AT2820" s="14">
        <v>25000</v>
      </c>
      <c r="AU2820" s="14"/>
      <c r="AV2820" s="14"/>
      <c r="AW2820" s="14"/>
      <c r="AX2820" s="14"/>
      <c r="AY2820" s="14"/>
      <c r="AZ2820" s="14">
        <f t="shared" si="4344"/>
        <v>25000</v>
      </c>
      <c r="BA2820" s="14"/>
      <c r="BB2820" s="14"/>
      <c r="BC2820" s="14"/>
      <c r="BD2820" s="14"/>
      <c r="BE2820" s="14"/>
      <c r="BF2820" s="14"/>
      <c r="BG2820" s="14"/>
      <c r="BH2820" s="14"/>
      <c r="BI2820" s="14"/>
      <c r="BJ2820" s="14">
        <v>0</v>
      </c>
      <c r="BK2820" s="14">
        <v>25000</v>
      </c>
    </row>
    <row r="2821" spans="1:63" x14ac:dyDescent="0.25">
      <c r="A2821" s="4" t="s">
        <v>928</v>
      </c>
      <c r="B2821" s="4" t="s">
        <v>1</v>
      </c>
      <c r="C2821" s="4" t="s">
        <v>14</v>
      </c>
      <c r="D2821" s="107" t="s">
        <v>930</v>
      </c>
      <c r="E2821" s="117">
        <v>6134</v>
      </c>
      <c r="F2821" s="107"/>
      <c r="G2821" s="103" t="s">
        <v>1647</v>
      </c>
      <c r="H2821" s="13" t="s">
        <v>80</v>
      </c>
      <c r="I2821" s="14">
        <v>95000</v>
      </c>
      <c r="J2821" s="14">
        <v>1000</v>
      </c>
      <c r="K2821" s="14"/>
      <c r="L2821" s="14"/>
      <c r="M2821" s="14"/>
      <c r="N2821" s="14"/>
      <c r="O2821" s="14"/>
      <c r="P2821" s="14">
        <f t="shared" si="4342"/>
        <v>1000</v>
      </c>
      <c r="Q2821" s="14"/>
      <c r="R2821" s="14"/>
      <c r="S2821" s="14"/>
      <c r="T2821" s="14"/>
      <c r="U2821" s="14"/>
      <c r="V2821" s="14"/>
      <c r="W2821" s="14"/>
      <c r="X2821" s="14"/>
      <c r="Y2821" s="14"/>
      <c r="Z2821" s="14">
        <v>0</v>
      </c>
      <c r="AA2821" s="14">
        <v>1000</v>
      </c>
      <c r="AB2821" s="14">
        <v>0</v>
      </c>
      <c r="AC2821" s="14"/>
      <c r="AD2821" s="14"/>
      <c r="AE2821" s="14"/>
      <c r="AF2821" s="14"/>
      <c r="AG2821" s="14"/>
      <c r="AH2821" s="14">
        <f t="shared" si="4343"/>
        <v>0</v>
      </c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>
        <v>0</v>
      </c>
      <c r="AS2821" s="14">
        <v>0</v>
      </c>
      <c r="AT2821" s="14">
        <v>50000</v>
      </c>
      <c r="AU2821" s="14"/>
      <c r="AV2821" s="14"/>
      <c r="AW2821" s="14"/>
      <c r="AX2821" s="14"/>
      <c r="AY2821" s="14"/>
      <c r="AZ2821" s="14">
        <f t="shared" si="4344"/>
        <v>50000</v>
      </c>
      <c r="BA2821" s="14"/>
      <c r="BB2821" s="14"/>
      <c r="BC2821" s="14"/>
      <c r="BD2821" s="14"/>
      <c r="BE2821" s="14"/>
      <c r="BF2821" s="14"/>
      <c r="BG2821" s="14"/>
      <c r="BH2821" s="14"/>
      <c r="BI2821" s="14"/>
      <c r="BJ2821" s="14">
        <v>0</v>
      </c>
      <c r="BK2821" s="14">
        <v>50000</v>
      </c>
    </row>
    <row r="2822" spans="1:63" x14ac:dyDescent="0.25">
      <c r="A2822" s="4" t="s">
        <v>928</v>
      </c>
      <c r="B2822" s="4" t="s">
        <v>1</v>
      </c>
      <c r="C2822" s="4" t="s">
        <v>14</v>
      </c>
      <c r="D2822" s="107" t="s">
        <v>930</v>
      </c>
      <c r="E2822" s="117">
        <v>6135</v>
      </c>
      <c r="F2822" s="107"/>
      <c r="G2822" s="103" t="s">
        <v>1647</v>
      </c>
      <c r="H2822" s="13" t="s">
        <v>83</v>
      </c>
      <c r="I2822" s="14">
        <v>15000</v>
      </c>
      <c r="J2822" s="14">
        <v>1000</v>
      </c>
      <c r="K2822" s="14"/>
      <c r="L2822" s="14"/>
      <c r="M2822" s="14"/>
      <c r="N2822" s="14"/>
      <c r="O2822" s="14"/>
      <c r="P2822" s="14">
        <f t="shared" si="4342"/>
        <v>1000</v>
      </c>
      <c r="Q2822" s="14"/>
      <c r="R2822" s="14"/>
      <c r="S2822" s="14"/>
      <c r="T2822" s="14"/>
      <c r="U2822" s="14"/>
      <c r="V2822" s="14"/>
      <c r="W2822" s="14"/>
      <c r="X2822" s="14"/>
      <c r="Y2822" s="14"/>
      <c r="Z2822" s="14">
        <v>0</v>
      </c>
      <c r="AA2822" s="14">
        <v>1000</v>
      </c>
      <c r="AB2822" s="14">
        <v>0</v>
      </c>
      <c r="AC2822" s="14"/>
      <c r="AD2822" s="14"/>
      <c r="AE2822" s="14"/>
      <c r="AF2822" s="14"/>
      <c r="AG2822" s="14"/>
      <c r="AH2822" s="14">
        <f t="shared" si="4343"/>
        <v>0</v>
      </c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>
        <v>0</v>
      </c>
      <c r="AS2822" s="14">
        <v>0</v>
      </c>
      <c r="AT2822" s="14">
        <v>10000</v>
      </c>
      <c r="AU2822" s="14"/>
      <c r="AV2822" s="14"/>
      <c r="AW2822" s="14"/>
      <c r="AX2822" s="14"/>
      <c r="AY2822" s="14"/>
      <c r="AZ2822" s="14">
        <f t="shared" si="4344"/>
        <v>10000</v>
      </c>
      <c r="BA2822" s="14"/>
      <c r="BB2822" s="14"/>
      <c r="BC2822" s="14"/>
      <c r="BD2822" s="14"/>
      <c r="BE2822" s="14"/>
      <c r="BF2822" s="14"/>
      <c r="BG2822" s="14"/>
      <c r="BH2822" s="14"/>
      <c r="BI2822" s="14"/>
      <c r="BJ2822" s="14">
        <v>0</v>
      </c>
      <c r="BK2822" s="14">
        <v>10000</v>
      </c>
    </row>
    <row r="2823" spans="1:63" ht="22.5" x14ac:dyDescent="0.25">
      <c r="A2823" s="4" t="s">
        <v>928</v>
      </c>
      <c r="B2823" s="4" t="s">
        <v>1</v>
      </c>
      <c r="C2823" s="4" t="s">
        <v>14</v>
      </c>
      <c r="D2823" s="107" t="s">
        <v>930</v>
      </c>
      <c r="E2823" s="117">
        <v>6136</v>
      </c>
      <c r="F2823" s="107"/>
      <c r="G2823" s="103" t="s">
        <v>1647</v>
      </c>
      <c r="H2823" s="13" t="s">
        <v>86</v>
      </c>
      <c r="I2823" s="14">
        <v>8200</v>
      </c>
      <c r="J2823" s="14">
        <v>0</v>
      </c>
      <c r="K2823" s="14"/>
      <c r="L2823" s="14"/>
      <c r="M2823" s="14"/>
      <c r="N2823" s="14"/>
      <c r="O2823" s="14"/>
      <c r="P2823" s="14">
        <f t="shared" si="4342"/>
        <v>0</v>
      </c>
      <c r="Q2823" s="14"/>
      <c r="R2823" s="14"/>
      <c r="S2823" s="14"/>
      <c r="T2823" s="14"/>
      <c r="U2823" s="14"/>
      <c r="V2823" s="14"/>
      <c r="W2823" s="14"/>
      <c r="X2823" s="14"/>
      <c r="Y2823" s="14"/>
      <c r="Z2823" s="14">
        <v>0</v>
      </c>
      <c r="AA2823" s="14">
        <v>0</v>
      </c>
      <c r="AB2823" s="14">
        <v>0</v>
      </c>
      <c r="AC2823" s="14"/>
      <c r="AD2823" s="14"/>
      <c r="AE2823" s="14"/>
      <c r="AF2823" s="14"/>
      <c r="AG2823" s="14"/>
      <c r="AH2823" s="14">
        <f t="shared" si="4343"/>
        <v>0</v>
      </c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>
        <v>0</v>
      </c>
      <c r="AS2823" s="14">
        <v>0</v>
      </c>
      <c r="AT2823" s="14">
        <v>5000</v>
      </c>
      <c r="AU2823" s="14"/>
      <c r="AV2823" s="14"/>
      <c r="AW2823" s="14"/>
      <c r="AX2823" s="14"/>
      <c r="AY2823" s="14"/>
      <c r="AZ2823" s="14">
        <f t="shared" si="4344"/>
        <v>5000</v>
      </c>
      <c r="BA2823" s="14"/>
      <c r="BB2823" s="14"/>
      <c r="BC2823" s="14"/>
      <c r="BD2823" s="14"/>
      <c r="BE2823" s="14"/>
      <c r="BF2823" s="14"/>
      <c r="BG2823" s="14"/>
      <c r="BH2823" s="14"/>
      <c r="BI2823" s="14"/>
      <c r="BJ2823" s="14">
        <v>0</v>
      </c>
      <c r="BK2823" s="14">
        <v>5000</v>
      </c>
    </row>
    <row r="2824" spans="1:63" x14ac:dyDescent="0.25">
      <c r="A2824" s="1" t="s">
        <v>928</v>
      </c>
      <c r="B2824" s="1" t="s">
        <v>1</v>
      </c>
      <c r="C2824" s="1" t="s">
        <v>14</v>
      </c>
      <c r="D2824" s="110" t="s">
        <v>930</v>
      </c>
      <c r="E2824" s="110" t="s">
        <v>88</v>
      </c>
      <c r="F2824" s="107" t="s">
        <v>0</v>
      </c>
      <c r="G2824" s="13" t="s">
        <v>0</v>
      </c>
      <c r="H2824" s="2" t="s">
        <v>89</v>
      </c>
      <c r="I2824" s="12">
        <f>SUM(I2825:I2826)</f>
        <v>105000</v>
      </c>
      <c r="J2824" s="12">
        <f t="shared" ref="J2824:Y2824" si="4363">SUM(J2825:J2826)</f>
        <v>1000</v>
      </c>
      <c r="K2824" s="12">
        <f t="shared" si="4363"/>
        <v>0</v>
      </c>
      <c r="L2824" s="12">
        <f t="shared" si="4363"/>
        <v>0</v>
      </c>
      <c r="M2824" s="12">
        <f t="shared" si="4363"/>
        <v>0</v>
      </c>
      <c r="N2824" s="12">
        <f t="shared" si="4363"/>
        <v>0</v>
      </c>
      <c r="O2824" s="12">
        <f t="shared" si="4363"/>
        <v>0</v>
      </c>
      <c r="P2824" s="12">
        <f t="shared" si="4363"/>
        <v>1000</v>
      </c>
      <c r="Q2824" s="12">
        <f t="shared" si="4363"/>
        <v>0</v>
      </c>
      <c r="R2824" s="12">
        <f t="shared" si="4363"/>
        <v>0</v>
      </c>
      <c r="S2824" s="12">
        <f t="shared" si="4363"/>
        <v>0</v>
      </c>
      <c r="T2824" s="12">
        <f t="shared" si="4363"/>
        <v>0</v>
      </c>
      <c r="U2824" s="12">
        <f t="shared" si="4363"/>
        <v>0</v>
      </c>
      <c r="V2824" s="12">
        <f t="shared" si="4363"/>
        <v>0</v>
      </c>
      <c r="W2824" s="12">
        <f t="shared" si="4363"/>
        <v>0</v>
      </c>
      <c r="X2824" s="12">
        <f t="shared" si="4363"/>
        <v>0</v>
      </c>
      <c r="Y2824" s="12">
        <f t="shared" si="4363"/>
        <v>0</v>
      </c>
      <c r="Z2824" s="12">
        <v>0</v>
      </c>
      <c r="AA2824" s="12">
        <v>1000</v>
      </c>
      <c r="AB2824" s="12">
        <f t="shared" ref="AB2824:AQ2824" si="4364">SUM(AB2825:AB2826)</f>
        <v>0</v>
      </c>
      <c r="AC2824" s="12">
        <f t="shared" si="4364"/>
        <v>0</v>
      </c>
      <c r="AD2824" s="12">
        <f t="shared" si="4364"/>
        <v>0</v>
      </c>
      <c r="AE2824" s="12">
        <f t="shared" si="4364"/>
        <v>0</v>
      </c>
      <c r="AF2824" s="12">
        <f t="shared" si="4364"/>
        <v>0</v>
      </c>
      <c r="AG2824" s="12">
        <f t="shared" si="4364"/>
        <v>0</v>
      </c>
      <c r="AH2824" s="12">
        <f t="shared" si="4364"/>
        <v>0</v>
      </c>
      <c r="AI2824" s="12">
        <f t="shared" si="4364"/>
        <v>0</v>
      </c>
      <c r="AJ2824" s="12">
        <f t="shared" si="4364"/>
        <v>0</v>
      </c>
      <c r="AK2824" s="12">
        <f t="shared" si="4364"/>
        <v>0</v>
      </c>
      <c r="AL2824" s="12">
        <f t="shared" si="4364"/>
        <v>0</v>
      </c>
      <c r="AM2824" s="12">
        <f t="shared" si="4364"/>
        <v>0</v>
      </c>
      <c r="AN2824" s="12">
        <f t="shared" si="4364"/>
        <v>0</v>
      </c>
      <c r="AO2824" s="12">
        <f t="shared" si="4364"/>
        <v>0</v>
      </c>
      <c r="AP2824" s="12">
        <f t="shared" si="4364"/>
        <v>0</v>
      </c>
      <c r="AQ2824" s="12">
        <f t="shared" si="4364"/>
        <v>0</v>
      </c>
      <c r="AR2824" s="12">
        <v>0</v>
      </c>
      <c r="AS2824" s="12">
        <v>0</v>
      </c>
      <c r="AT2824" s="12">
        <f t="shared" ref="AT2824:BI2824" si="4365">SUM(AT2825:AT2826)</f>
        <v>35000</v>
      </c>
      <c r="AU2824" s="12">
        <f t="shared" si="4365"/>
        <v>0</v>
      </c>
      <c r="AV2824" s="12">
        <f t="shared" si="4365"/>
        <v>0</v>
      </c>
      <c r="AW2824" s="12">
        <f t="shared" si="4365"/>
        <v>0</v>
      </c>
      <c r="AX2824" s="12">
        <f t="shared" si="4365"/>
        <v>0</v>
      </c>
      <c r="AY2824" s="12">
        <f t="shared" si="4365"/>
        <v>0</v>
      </c>
      <c r="AZ2824" s="12">
        <f t="shared" si="4365"/>
        <v>35000</v>
      </c>
      <c r="BA2824" s="12">
        <f t="shared" si="4365"/>
        <v>0</v>
      </c>
      <c r="BB2824" s="12">
        <f t="shared" si="4365"/>
        <v>0</v>
      </c>
      <c r="BC2824" s="12">
        <f t="shared" si="4365"/>
        <v>0</v>
      </c>
      <c r="BD2824" s="12">
        <f t="shared" si="4365"/>
        <v>0</v>
      </c>
      <c r="BE2824" s="12">
        <f t="shared" si="4365"/>
        <v>0</v>
      </c>
      <c r="BF2824" s="12">
        <f t="shared" si="4365"/>
        <v>0</v>
      </c>
      <c r="BG2824" s="12">
        <f t="shared" si="4365"/>
        <v>0</v>
      </c>
      <c r="BH2824" s="12">
        <f t="shared" si="4365"/>
        <v>0</v>
      </c>
      <c r="BI2824" s="12">
        <f t="shared" si="4365"/>
        <v>0</v>
      </c>
      <c r="BJ2824" s="12">
        <v>0</v>
      </c>
      <c r="BK2824" s="12">
        <v>35000</v>
      </c>
    </row>
    <row r="2825" spans="1:63" x14ac:dyDescent="0.25">
      <c r="A2825" s="4" t="s">
        <v>928</v>
      </c>
      <c r="B2825" s="4" t="s">
        <v>1</v>
      </c>
      <c r="C2825" s="4" t="s">
        <v>14</v>
      </c>
      <c r="D2825" s="107" t="s">
        <v>930</v>
      </c>
      <c r="E2825" s="117">
        <v>6137</v>
      </c>
      <c r="F2825" s="107"/>
      <c r="G2825" s="103" t="s">
        <v>1647</v>
      </c>
      <c r="H2825" s="13" t="s">
        <v>89</v>
      </c>
      <c r="I2825" s="14">
        <v>100000</v>
      </c>
      <c r="J2825" s="14">
        <v>1000</v>
      </c>
      <c r="K2825" s="14"/>
      <c r="L2825" s="14"/>
      <c r="M2825" s="14"/>
      <c r="N2825" s="14"/>
      <c r="O2825" s="14"/>
      <c r="P2825" s="14">
        <f t="shared" si="4342"/>
        <v>1000</v>
      </c>
      <c r="Q2825" s="14"/>
      <c r="R2825" s="14"/>
      <c r="S2825" s="14"/>
      <c r="T2825" s="14"/>
      <c r="U2825" s="14"/>
      <c r="V2825" s="14"/>
      <c r="W2825" s="14"/>
      <c r="X2825" s="14"/>
      <c r="Y2825" s="14"/>
      <c r="Z2825" s="14">
        <v>0</v>
      </c>
      <c r="AA2825" s="14">
        <v>1000</v>
      </c>
      <c r="AB2825" s="14">
        <v>0</v>
      </c>
      <c r="AC2825" s="14"/>
      <c r="AD2825" s="14"/>
      <c r="AE2825" s="14"/>
      <c r="AF2825" s="14"/>
      <c r="AG2825" s="14"/>
      <c r="AH2825" s="14">
        <f t="shared" si="4343"/>
        <v>0</v>
      </c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>
        <v>0</v>
      </c>
      <c r="AS2825" s="14">
        <v>0</v>
      </c>
      <c r="AT2825" s="14">
        <v>30000</v>
      </c>
      <c r="AU2825" s="14"/>
      <c r="AV2825" s="14"/>
      <c r="AW2825" s="14"/>
      <c r="AX2825" s="14"/>
      <c r="AY2825" s="14"/>
      <c r="AZ2825" s="14">
        <f t="shared" si="4344"/>
        <v>30000</v>
      </c>
      <c r="BA2825" s="14"/>
      <c r="BB2825" s="14"/>
      <c r="BC2825" s="14"/>
      <c r="BD2825" s="14"/>
      <c r="BE2825" s="14"/>
      <c r="BF2825" s="14"/>
      <c r="BG2825" s="14"/>
      <c r="BH2825" s="14"/>
      <c r="BI2825" s="14"/>
      <c r="BJ2825" s="14">
        <v>0</v>
      </c>
      <c r="BK2825" s="14">
        <v>30000</v>
      </c>
    </row>
    <row r="2826" spans="1:63" ht="22.5" x14ac:dyDescent="0.25">
      <c r="A2826" s="4" t="s">
        <v>928</v>
      </c>
      <c r="B2826" s="4" t="s">
        <v>1</v>
      </c>
      <c r="C2826" s="4" t="s">
        <v>14</v>
      </c>
      <c r="D2826" s="107" t="s">
        <v>930</v>
      </c>
      <c r="E2826" s="117">
        <v>6137</v>
      </c>
      <c r="F2826" s="107" t="s">
        <v>938</v>
      </c>
      <c r="G2826" s="103" t="s">
        <v>1647</v>
      </c>
      <c r="H2826" s="13" t="s">
        <v>939</v>
      </c>
      <c r="I2826" s="14">
        <v>5000</v>
      </c>
      <c r="J2826" s="14">
        <v>0</v>
      </c>
      <c r="K2826" s="14"/>
      <c r="L2826" s="14"/>
      <c r="M2826" s="14"/>
      <c r="N2826" s="14"/>
      <c r="O2826" s="14"/>
      <c r="P2826" s="14">
        <f t="shared" si="4342"/>
        <v>0</v>
      </c>
      <c r="Q2826" s="14"/>
      <c r="R2826" s="14"/>
      <c r="S2826" s="14"/>
      <c r="T2826" s="14"/>
      <c r="U2826" s="14"/>
      <c r="V2826" s="14"/>
      <c r="W2826" s="14"/>
      <c r="X2826" s="14"/>
      <c r="Y2826" s="14"/>
      <c r="Z2826" s="14">
        <v>0</v>
      </c>
      <c r="AA2826" s="14">
        <v>0</v>
      </c>
      <c r="AB2826" s="14">
        <v>0</v>
      </c>
      <c r="AC2826" s="14"/>
      <c r="AD2826" s="14"/>
      <c r="AE2826" s="14"/>
      <c r="AF2826" s="14"/>
      <c r="AG2826" s="14"/>
      <c r="AH2826" s="14">
        <f t="shared" si="4343"/>
        <v>0</v>
      </c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>
        <v>0</v>
      </c>
      <c r="AS2826" s="14">
        <v>0</v>
      </c>
      <c r="AT2826" s="14">
        <v>5000</v>
      </c>
      <c r="AU2826" s="14"/>
      <c r="AV2826" s="14"/>
      <c r="AW2826" s="14"/>
      <c r="AX2826" s="14"/>
      <c r="AY2826" s="14"/>
      <c r="AZ2826" s="14">
        <f t="shared" si="4344"/>
        <v>5000</v>
      </c>
      <c r="BA2826" s="14"/>
      <c r="BB2826" s="14"/>
      <c r="BC2826" s="14"/>
      <c r="BD2826" s="14"/>
      <c r="BE2826" s="14"/>
      <c r="BF2826" s="14"/>
      <c r="BG2826" s="14"/>
      <c r="BH2826" s="14"/>
      <c r="BI2826" s="14"/>
      <c r="BJ2826" s="14">
        <v>0</v>
      </c>
      <c r="BK2826" s="14">
        <v>5000</v>
      </c>
    </row>
    <row r="2827" spans="1:63" ht="22.5" x14ac:dyDescent="0.25">
      <c r="A2827" s="4" t="s">
        <v>928</v>
      </c>
      <c r="B2827" s="4" t="s">
        <v>1</v>
      </c>
      <c r="C2827" s="4" t="s">
        <v>14</v>
      </c>
      <c r="D2827" s="107" t="s">
        <v>930</v>
      </c>
      <c r="E2827" s="117">
        <v>6138</v>
      </c>
      <c r="F2827" s="107"/>
      <c r="G2827" s="103" t="s">
        <v>1647</v>
      </c>
      <c r="H2827" s="13" t="s">
        <v>92</v>
      </c>
      <c r="I2827" s="14">
        <v>18000</v>
      </c>
      <c r="J2827" s="14">
        <v>0</v>
      </c>
      <c r="K2827" s="14"/>
      <c r="L2827" s="14"/>
      <c r="M2827" s="14"/>
      <c r="N2827" s="14"/>
      <c r="O2827" s="14"/>
      <c r="P2827" s="14">
        <f t="shared" si="4342"/>
        <v>0</v>
      </c>
      <c r="Q2827" s="14"/>
      <c r="R2827" s="14"/>
      <c r="S2827" s="14"/>
      <c r="T2827" s="14"/>
      <c r="U2827" s="14"/>
      <c r="V2827" s="14"/>
      <c r="W2827" s="14"/>
      <c r="X2827" s="14"/>
      <c r="Y2827" s="14"/>
      <c r="Z2827" s="14">
        <v>0</v>
      </c>
      <c r="AA2827" s="14">
        <v>0</v>
      </c>
      <c r="AB2827" s="14">
        <v>0</v>
      </c>
      <c r="AC2827" s="14"/>
      <c r="AD2827" s="14"/>
      <c r="AE2827" s="14"/>
      <c r="AF2827" s="14"/>
      <c r="AG2827" s="14"/>
      <c r="AH2827" s="14">
        <f t="shared" si="4343"/>
        <v>0</v>
      </c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>
        <v>0</v>
      </c>
      <c r="AS2827" s="14">
        <v>0</v>
      </c>
      <c r="AT2827" s="14">
        <v>15000</v>
      </c>
      <c r="AU2827" s="14"/>
      <c r="AV2827" s="14"/>
      <c r="AW2827" s="14"/>
      <c r="AX2827" s="14"/>
      <c r="AY2827" s="14"/>
      <c r="AZ2827" s="14">
        <f t="shared" si="4344"/>
        <v>15000</v>
      </c>
      <c r="BA2827" s="14"/>
      <c r="BB2827" s="14"/>
      <c r="BC2827" s="14"/>
      <c r="BD2827" s="14"/>
      <c r="BE2827" s="14"/>
      <c r="BF2827" s="14"/>
      <c r="BG2827" s="14"/>
      <c r="BH2827" s="14"/>
      <c r="BI2827" s="14">
        <v>1500</v>
      </c>
      <c r="BJ2827" s="14">
        <v>1500</v>
      </c>
      <c r="BK2827" s="14">
        <v>13500</v>
      </c>
    </row>
    <row r="2828" spans="1:63" x14ac:dyDescent="0.25">
      <c r="A2828" s="1" t="s">
        <v>928</v>
      </c>
      <c r="B2828" s="1" t="s">
        <v>1</v>
      </c>
      <c r="C2828" s="1" t="s">
        <v>14</v>
      </c>
      <c r="D2828" s="110" t="s">
        <v>930</v>
      </c>
      <c r="E2828" s="110" t="s">
        <v>36</v>
      </c>
      <c r="F2828" s="107" t="s">
        <v>0</v>
      </c>
      <c r="G2828" s="13" t="s">
        <v>0</v>
      </c>
      <c r="H2828" s="2" t="s">
        <v>37</v>
      </c>
      <c r="I2828" s="12">
        <f>SUM(I2829:I2836)</f>
        <v>1063900</v>
      </c>
      <c r="J2828" s="12">
        <f t="shared" ref="J2828:Y2828" si="4366">SUM(J2829:J2836)</f>
        <v>100000</v>
      </c>
      <c r="K2828" s="12">
        <f t="shared" si="4366"/>
        <v>0</v>
      </c>
      <c r="L2828" s="12">
        <f t="shared" si="4366"/>
        <v>0</v>
      </c>
      <c r="M2828" s="12">
        <f t="shared" si="4366"/>
        <v>0</v>
      </c>
      <c r="N2828" s="12">
        <f t="shared" si="4366"/>
        <v>0</v>
      </c>
      <c r="O2828" s="12">
        <f t="shared" si="4366"/>
        <v>0</v>
      </c>
      <c r="P2828" s="12">
        <f t="shared" si="4366"/>
        <v>100000</v>
      </c>
      <c r="Q2828" s="12">
        <f t="shared" si="4366"/>
        <v>0</v>
      </c>
      <c r="R2828" s="12">
        <f t="shared" si="4366"/>
        <v>0</v>
      </c>
      <c r="S2828" s="12">
        <f t="shared" si="4366"/>
        <v>0</v>
      </c>
      <c r="T2828" s="12">
        <f t="shared" si="4366"/>
        <v>0</v>
      </c>
      <c r="U2828" s="12">
        <f t="shared" si="4366"/>
        <v>0</v>
      </c>
      <c r="V2828" s="12">
        <f t="shared" si="4366"/>
        <v>0</v>
      </c>
      <c r="W2828" s="12">
        <f t="shared" si="4366"/>
        <v>0</v>
      </c>
      <c r="X2828" s="12">
        <f t="shared" si="4366"/>
        <v>0</v>
      </c>
      <c r="Y2828" s="12">
        <f t="shared" si="4366"/>
        <v>0</v>
      </c>
      <c r="Z2828" s="12">
        <v>0</v>
      </c>
      <c r="AA2828" s="12">
        <v>100000</v>
      </c>
      <c r="AB2828" s="12">
        <f t="shared" ref="AB2828:AQ2828" si="4367">SUM(AB2829:AB2836)</f>
        <v>0</v>
      </c>
      <c r="AC2828" s="12">
        <f t="shared" si="4367"/>
        <v>0</v>
      </c>
      <c r="AD2828" s="12">
        <f t="shared" si="4367"/>
        <v>0</v>
      </c>
      <c r="AE2828" s="12">
        <f t="shared" si="4367"/>
        <v>0</v>
      </c>
      <c r="AF2828" s="12">
        <f t="shared" si="4367"/>
        <v>0</v>
      </c>
      <c r="AG2828" s="12">
        <f t="shared" si="4367"/>
        <v>0</v>
      </c>
      <c r="AH2828" s="12">
        <f t="shared" si="4367"/>
        <v>0</v>
      </c>
      <c r="AI2828" s="12">
        <f t="shared" si="4367"/>
        <v>0</v>
      </c>
      <c r="AJ2828" s="12">
        <f t="shared" si="4367"/>
        <v>0</v>
      </c>
      <c r="AK2828" s="12">
        <f t="shared" si="4367"/>
        <v>0</v>
      </c>
      <c r="AL2828" s="12">
        <f t="shared" si="4367"/>
        <v>0</v>
      </c>
      <c r="AM2828" s="12">
        <f t="shared" si="4367"/>
        <v>0</v>
      </c>
      <c r="AN2828" s="12">
        <f t="shared" si="4367"/>
        <v>0</v>
      </c>
      <c r="AO2828" s="12">
        <f t="shared" si="4367"/>
        <v>0</v>
      </c>
      <c r="AP2828" s="12">
        <f t="shared" si="4367"/>
        <v>0</v>
      </c>
      <c r="AQ2828" s="12">
        <f t="shared" si="4367"/>
        <v>0</v>
      </c>
      <c r="AR2828" s="12">
        <v>0</v>
      </c>
      <c r="AS2828" s="12">
        <v>0</v>
      </c>
      <c r="AT2828" s="12">
        <f t="shared" ref="AT2828:BI2828" si="4368">SUM(AT2829:AT2836)</f>
        <v>310000</v>
      </c>
      <c r="AU2828" s="12">
        <f t="shared" si="4368"/>
        <v>29482</v>
      </c>
      <c r="AV2828" s="12">
        <f t="shared" si="4368"/>
        <v>0</v>
      </c>
      <c r="AW2828" s="12">
        <f t="shared" si="4368"/>
        <v>0</v>
      </c>
      <c r="AX2828" s="12">
        <f t="shared" si="4368"/>
        <v>0</v>
      </c>
      <c r="AY2828" s="12">
        <f t="shared" si="4368"/>
        <v>0</v>
      </c>
      <c r="AZ2828" s="12">
        <f t="shared" si="4368"/>
        <v>339482</v>
      </c>
      <c r="BA2828" s="12">
        <f t="shared" si="4368"/>
        <v>0</v>
      </c>
      <c r="BB2828" s="12">
        <f t="shared" si="4368"/>
        <v>0</v>
      </c>
      <c r="BC2828" s="12">
        <f t="shared" si="4368"/>
        <v>29482</v>
      </c>
      <c r="BD2828" s="12">
        <f t="shared" si="4368"/>
        <v>0</v>
      </c>
      <c r="BE2828" s="12">
        <f t="shared" si="4368"/>
        <v>0</v>
      </c>
      <c r="BF2828" s="12">
        <f t="shared" si="4368"/>
        <v>0</v>
      </c>
      <c r="BG2828" s="12">
        <f t="shared" si="4368"/>
        <v>0</v>
      </c>
      <c r="BH2828" s="12">
        <f t="shared" si="4368"/>
        <v>0</v>
      </c>
      <c r="BI2828" s="12">
        <f t="shared" si="4368"/>
        <v>0</v>
      </c>
      <c r="BJ2828" s="12">
        <v>29482</v>
      </c>
      <c r="BK2828" s="12">
        <v>310000</v>
      </c>
    </row>
    <row r="2829" spans="1:63" x14ac:dyDescent="0.25">
      <c r="A2829" s="4" t="s">
        <v>928</v>
      </c>
      <c r="B2829" s="4" t="s">
        <v>1</v>
      </c>
      <c r="C2829" s="4" t="s">
        <v>14</v>
      </c>
      <c r="D2829" s="107" t="s">
        <v>930</v>
      </c>
      <c r="E2829" s="117">
        <v>6139</v>
      </c>
      <c r="F2829" s="107"/>
      <c r="G2829" s="103" t="s">
        <v>1647</v>
      </c>
      <c r="H2829" s="13" t="s">
        <v>37</v>
      </c>
      <c r="I2829" s="14">
        <v>345100</v>
      </c>
      <c r="J2829" s="14">
        <v>100000</v>
      </c>
      <c r="K2829" s="14"/>
      <c r="L2829" s="14"/>
      <c r="M2829" s="14"/>
      <c r="N2829" s="14"/>
      <c r="O2829" s="14"/>
      <c r="P2829" s="14">
        <f t="shared" si="4342"/>
        <v>100000</v>
      </c>
      <c r="Q2829" s="14"/>
      <c r="R2829" s="14"/>
      <c r="S2829" s="14"/>
      <c r="T2829" s="14"/>
      <c r="U2829" s="14"/>
      <c r="V2829" s="14"/>
      <c r="W2829" s="14"/>
      <c r="X2829" s="14"/>
      <c r="Y2829" s="14"/>
      <c r="Z2829" s="14">
        <v>0</v>
      </c>
      <c r="AA2829" s="14">
        <v>100000</v>
      </c>
      <c r="AB2829" s="14">
        <v>0</v>
      </c>
      <c r="AC2829" s="14"/>
      <c r="AD2829" s="14"/>
      <c r="AE2829" s="14"/>
      <c r="AF2829" s="14"/>
      <c r="AG2829" s="14"/>
      <c r="AH2829" s="14">
        <f t="shared" si="4343"/>
        <v>0</v>
      </c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>
        <v>0</v>
      </c>
      <c r="AS2829" s="14">
        <v>0</v>
      </c>
      <c r="AT2829" s="14">
        <v>300000</v>
      </c>
      <c r="AU2829" s="14">
        <v>29482</v>
      </c>
      <c r="AV2829" s="14"/>
      <c r="AW2829" s="14"/>
      <c r="AX2829" s="14"/>
      <c r="AY2829" s="14"/>
      <c r="AZ2829" s="14">
        <f t="shared" si="4344"/>
        <v>329482</v>
      </c>
      <c r="BA2829" s="14"/>
      <c r="BB2829" s="14"/>
      <c r="BC2829" s="14">
        <v>29482</v>
      </c>
      <c r="BD2829" s="14"/>
      <c r="BE2829" s="14"/>
      <c r="BF2829" s="14"/>
      <c r="BG2829" s="14"/>
      <c r="BH2829" s="14"/>
      <c r="BI2829" s="14"/>
      <c r="BJ2829" s="14">
        <v>29482</v>
      </c>
      <c r="BK2829" s="14">
        <v>300000</v>
      </c>
    </row>
    <row r="2830" spans="1:63" ht="22.5" x14ac:dyDescent="0.25">
      <c r="A2830" s="4" t="s">
        <v>928</v>
      </c>
      <c r="B2830" s="4" t="s">
        <v>1</v>
      </c>
      <c r="C2830" s="4" t="s">
        <v>14</v>
      </c>
      <c r="D2830" s="107" t="s">
        <v>930</v>
      </c>
      <c r="E2830" s="117">
        <v>6139</v>
      </c>
      <c r="F2830" s="107" t="s">
        <v>940</v>
      </c>
      <c r="G2830" s="103" t="s">
        <v>1641</v>
      </c>
      <c r="H2830" s="13" t="s">
        <v>39</v>
      </c>
      <c r="I2830" s="14">
        <v>7800</v>
      </c>
      <c r="J2830" s="14">
        <v>0</v>
      </c>
      <c r="K2830" s="14"/>
      <c r="L2830" s="14"/>
      <c r="M2830" s="14"/>
      <c r="N2830" s="14"/>
      <c r="O2830" s="14"/>
      <c r="P2830" s="14">
        <f t="shared" si="4342"/>
        <v>0</v>
      </c>
      <c r="Q2830" s="14"/>
      <c r="R2830" s="14"/>
      <c r="S2830" s="14"/>
      <c r="T2830" s="14"/>
      <c r="U2830" s="14"/>
      <c r="V2830" s="14"/>
      <c r="W2830" s="14"/>
      <c r="X2830" s="14"/>
      <c r="Y2830" s="14"/>
      <c r="Z2830" s="14">
        <v>0</v>
      </c>
      <c r="AA2830" s="14">
        <v>0</v>
      </c>
      <c r="AB2830" s="14">
        <v>0</v>
      </c>
      <c r="AC2830" s="14"/>
      <c r="AD2830" s="14"/>
      <c r="AE2830" s="14"/>
      <c r="AF2830" s="14"/>
      <c r="AG2830" s="14"/>
      <c r="AH2830" s="14">
        <f t="shared" si="4343"/>
        <v>0</v>
      </c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>
        <v>0</v>
      </c>
      <c r="AS2830" s="14">
        <v>0</v>
      </c>
      <c r="AT2830" s="14">
        <v>0</v>
      </c>
      <c r="AU2830" s="14"/>
      <c r="AV2830" s="14"/>
      <c r="AW2830" s="14"/>
      <c r="AX2830" s="14"/>
      <c r="AY2830" s="14"/>
      <c r="AZ2830" s="14">
        <f t="shared" si="4344"/>
        <v>0</v>
      </c>
      <c r="BA2830" s="14"/>
      <c r="BB2830" s="14"/>
      <c r="BC2830" s="14"/>
      <c r="BD2830" s="14"/>
      <c r="BE2830" s="14"/>
      <c r="BF2830" s="14"/>
      <c r="BG2830" s="14"/>
      <c r="BH2830" s="14"/>
      <c r="BI2830" s="14"/>
      <c r="BJ2830" s="14">
        <v>0</v>
      </c>
      <c r="BK2830" s="14">
        <v>0</v>
      </c>
    </row>
    <row r="2831" spans="1:63" ht="22.5" x14ac:dyDescent="0.25">
      <c r="A2831" s="4" t="s">
        <v>928</v>
      </c>
      <c r="B2831" s="4" t="s">
        <v>1</v>
      </c>
      <c r="C2831" s="4" t="s">
        <v>14</v>
      </c>
      <c r="D2831" s="107" t="s">
        <v>930</v>
      </c>
      <c r="E2831" s="117">
        <v>6139</v>
      </c>
      <c r="F2831" s="107" t="s">
        <v>941</v>
      </c>
      <c r="G2831" s="103" t="s">
        <v>1647</v>
      </c>
      <c r="H2831" s="13" t="s">
        <v>942</v>
      </c>
      <c r="I2831" s="14">
        <v>100000</v>
      </c>
      <c r="J2831" s="14">
        <v>0</v>
      </c>
      <c r="K2831" s="14"/>
      <c r="L2831" s="14"/>
      <c r="M2831" s="14"/>
      <c r="N2831" s="14"/>
      <c r="O2831" s="14"/>
      <c r="P2831" s="14">
        <f t="shared" si="4342"/>
        <v>0</v>
      </c>
      <c r="Q2831" s="14"/>
      <c r="R2831" s="14"/>
      <c r="S2831" s="14"/>
      <c r="T2831" s="14"/>
      <c r="U2831" s="14"/>
      <c r="V2831" s="14"/>
      <c r="W2831" s="14"/>
      <c r="X2831" s="14"/>
      <c r="Y2831" s="14"/>
      <c r="Z2831" s="14">
        <v>0</v>
      </c>
      <c r="AA2831" s="14">
        <v>0</v>
      </c>
      <c r="AB2831" s="14">
        <v>0</v>
      </c>
      <c r="AC2831" s="14"/>
      <c r="AD2831" s="14"/>
      <c r="AE2831" s="14"/>
      <c r="AF2831" s="14"/>
      <c r="AG2831" s="14"/>
      <c r="AH2831" s="14">
        <f t="shared" si="4343"/>
        <v>0</v>
      </c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>
        <v>0</v>
      </c>
      <c r="AS2831" s="14">
        <v>0</v>
      </c>
      <c r="AT2831" s="14">
        <v>0</v>
      </c>
      <c r="AU2831" s="14"/>
      <c r="AV2831" s="14"/>
      <c r="AW2831" s="14"/>
      <c r="AX2831" s="14"/>
      <c r="AY2831" s="14"/>
      <c r="AZ2831" s="14">
        <f t="shared" si="4344"/>
        <v>0</v>
      </c>
      <c r="BA2831" s="14"/>
      <c r="BB2831" s="14"/>
      <c r="BC2831" s="14"/>
      <c r="BD2831" s="14"/>
      <c r="BE2831" s="14"/>
      <c r="BF2831" s="14"/>
      <c r="BG2831" s="14"/>
      <c r="BH2831" s="14"/>
      <c r="BI2831" s="14"/>
      <c r="BJ2831" s="14">
        <v>0</v>
      </c>
      <c r="BK2831" s="14">
        <v>0</v>
      </c>
    </row>
    <row r="2832" spans="1:63" ht="33.75" x14ac:dyDescent="0.25">
      <c r="A2832" s="4" t="s">
        <v>928</v>
      </c>
      <c r="B2832" s="4" t="s">
        <v>1</v>
      </c>
      <c r="C2832" s="4" t="s">
        <v>14</v>
      </c>
      <c r="D2832" s="107" t="s">
        <v>930</v>
      </c>
      <c r="E2832" s="117">
        <v>6139</v>
      </c>
      <c r="F2832" s="107" t="s">
        <v>943</v>
      </c>
      <c r="G2832" s="103" t="s">
        <v>1647</v>
      </c>
      <c r="H2832" s="13" t="s">
        <v>40</v>
      </c>
      <c r="I2832" s="14">
        <v>10900</v>
      </c>
      <c r="J2832" s="14">
        <v>0</v>
      </c>
      <c r="K2832" s="14"/>
      <c r="L2832" s="14"/>
      <c r="M2832" s="14"/>
      <c r="N2832" s="14"/>
      <c r="O2832" s="14"/>
      <c r="P2832" s="14">
        <f t="shared" si="4342"/>
        <v>0</v>
      </c>
      <c r="Q2832" s="14"/>
      <c r="R2832" s="14"/>
      <c r="S2832" s="14"/>
      <c r="T2832" s="14"/>
      <c r="U2832" s="14"/>
      <c r="V2832" s="14"/>
      <c r="W2832" s="14"/>
      <c r="X2832" s="14"/>
      <c r="Y2832" s="14"/>
      <c r="Z2832" s="14">
        <v>0</v>
      </c>
      <c r="AA2832" s="14">
        <v>0</v>
      </c>
      <c r="AB2832" s="14">
        <v>0</v>
      </c>
      <c r="AC2832" s="14"/>
      <c r="AD2832" s="14"/>
      <c r="AE2832" s="14"/>
      <c r="AF2832" s="14"/>
      <c r="AG2832" s="14"/>
      <c r="AH2832" s="14">
        <f t="shared" si="4343"/>
        <v>0</v>
      </c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>
        <v>0</v>
      </c>
      <c r="AS2832" s="14">
        <v>0</v>
      </c>
      <c r="AT2832" s="14">
        <v>10000</v>
      </c>
      <c r="AU2832" s="14"/>
      <c r="AV2832" s="14"/>
      <c r="AW2832" s="14"/>
      <c r="AX2832" s="14"/>
      <c r="AY2832" s="14"/>
      <c r="AZ2832" s="14">
        <f t="shared" si="4344"/>
        <v>10000</v>
      </c>
      <c r="BA2832" s="14"/>
      <c r="BB2832" s="14"/>
      <c r="BC2832" s="14"/>
      <c r="BD2832" s="14"/>
      <c r="BE2832" s="14"/>
      <c r="BF2832" s="14"/>
      <c r="BG2832" s="14"/>
      <c r="BH2832" s="14"/>
      <c r="BI2832" s="14"/>
      <c r="BJ2832" s="14">
        <v>0</v>
      </c>
      <c r="BK2832" s="14">
        <v>10000</v>
      </c>
    </row>
    <row r="2833" spans="1:63" x14ac:dyDescent="0.25">
      <c r="A2833" s="4" t="s">
        <v>928</v>
      </c>
      <c r="B2833" s="4" t="s">
        <v>1</v>
      </c>
      <c r="C2833" s="4" t="s">
        <v>14</v>
      </c>
      <c r="D2833" s="107" t="s">
        <v>930</v>
      </c>
      <c r="E2833" s="117">
        <v>6139</v>
      </c>
      <c r="F2833" s="107" t="s">
        <v>944</v>
      </c>
      <c r="G2833" s="103" t="s">
        <v>1647</v>
      </c>
      <c r="H2833" s="13" t="s">
        <v>945</v>
      </c>
      <c r="I2833" s="14">
        <v>30000</v>
      </c>
      <c r="J2833" s="14">
        <v>0</v>
      </c>
      <c r="K2833" s="14"/>
      <c r="L2833" s="14"/>
      <c r="M2833" s="14"/>
      <c r="N2833" s="14"/>
      <c r="O2833" s="14"/>
      <c r="P2833" s="14">
        <f t="shared" si="4342"/>
        <v>0</v>
      </c>
      <c r="Q2833" s="14"/>
      <c r="R2833" s="14"/>
      <c r="S2833" s="14"/>
      <c r="T2833" s="14"/>
      <c r="U2833" s="14"/>
      <c r="V2833" s="14"/>
      <c r="W2833" s="14"/>
      <c r="X2833" s="14"/>
      <c r="Y2833" s="14"/>
      <c r="Z2833" s="14">
        <v>0</v>
      </c>
      <c r="AA2833" s="14">
        <v>0</v>
      </c>
      <c r="AB2833" s="14">
        <v>0</v>
      </c>
      <c r="AC2833" s="14"/>
      <c r="AD2833" s="14"/>
      <c r="AE2833" s="14"/>
      <c r="AF2833" s="14"/>
      <c r="AG2833" s="14"/>
      <c r="AH2833" s="14">
        <f t="shared" si="4343"/>
        <v>0</v>
      </c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>
        <v>0</v>
      </c>
      <c r="AS2833" s="14">
        <v>0</v>
      </c>
      <c r="AT2833" s="14">
        <v>0</v>
      </c>
      <c r="AU2833" s="14"/>
      <c r="AV2833" s="14"/>
      <c r="AW2833" s="14"/>
      <c r="AX2833" s="14"/>
      <c r="AY2833" s="14"/>
      <c r="AZ2833" s="14">
        <f t="shared" si="4344"/>
        <v>0</v>
      </c>
      <c r="BA2833" s="14"/>
      <c r="BB2833" s="14"/>
      <c r="BC2833" s="14"/>
      <c r="BD2833" s="14"/>
      <c r="BE2833" s="14"/>
      <c r="BF2833" s="14"/>
      <c r="BG2833" s="14"/>
      <c r="BH2833" s="14"/>
      <c r="BI2833" s="14"/>
      <c r="BJ2833" s="14">
        <v>0</v>
      </c>
      <c r="BK2833" s="14">
        <v>0</v>
      </c>
    </row>
    <row r="2834" spans="1:63" x14ac:dyDescent="0.25">
      <c r="A2834" s="4" t="s">
        <v>928</v>
      </c>
      <c r="B2834" s="4" t="s">
        <v>1</v>
      </c>
      <c r="C2834" s="4" t="s">
        <v>14</v>
      </c>
      <c r="D2834" s="107" t="s">
        <v>930</v>
      </c>
      <c r="E2834" s="117">
        <v>6139</v>
      </c>
      <c r="F2834" s="107" t="s">
        <v>946</v>
      </c>
      <c r="G2834" s="103" t="s">
        <v>1647</v>
      </c>
      <c r="H2834" s="13" t="s">
        <v>947</v>
      </c>
      <c r="I2834" s="14">
        <v>100</v>
      </c>
      <c r="J2834" s="14">
        <v>0</v>
      </c>
      <c r="K2834" s="14"/>
      <c r="L2834" s="14"/>
      <c r="M2834" s="14"/>
      <c r="N2834" s="14"/>
      <c r="O2834" s="14"/>
      <c r="P2834" s="14">
        <f t="shared" si="4342"/>
        <v>0</v>
      </c>
      <c r="Q2834" s="14"/>
      <c r="R2834" s="14"/>
      <c r="S2834" s="14"/>
      <c r="T2834" s="14"/>
      <c r="U2834" s="14"/>
      <c r="V2834" s="14"/>
      <c r="W2834" s="14"/>
      <c r="X2834" s="14"/>
      <c r="Y2834" s="14"/>
      <c r="Z2834" s="14">
        <v>0</v>
      </c>
      <c r="AA2834" s="14">
        <v>0</v>
      </c>
      <c r="AB2834" s="14">
        <v>0</v>
      </c>
      <c r="AC2834" s="14"/>
      <c r="AD2834" s="14"/>
      <c r="AE2834" s="14"/>
      <c r="AF2834" s="14"/>
      <c r="AG2834" s="14"/>
      <c r="AH2834" s="14">
        <f t="shared" si="4343"/>
        <v>0</v>
      </c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>
        <v>0</v>
      </c>
      <c r="AS2834" s="14">
        <v>0</v>
      </c>
      <c r="AT2834" s="14">
        <v>0</v>
      </c>
      <c r="AU2834" s="14"/>
      <c r="AV2834" s="14"/>
      <c r="AW2834" s="14"/>
      <c r="AX2834" s="14"/>
      <c r="AY2834" s="14"/>
      <c r="AZ2834" s="14">
        <f t="shared" si="4344"/>
        <v>0</v>
      </c>
      <c r="BA2834" s="14"/>
      <c r="BB2834" s="14"/>
      <c r="BC2834" s="14"/>
      <c r="BD2834" s="14"/>
      <c r="BE2834" s="14"/>
      <c r="BF2834" s="14"/>
      <c r="BG2834" s="14"/>
      <c r="BH2834" s="14"/>
      <c r="BI2834" s="14"/>
      <c r="BJ2834" s="14">
        <v>0</v>
      </c>
      <c r="BK2834" s="14">
        <v>0</v>
      </c>
    </row>
    <row r="2835" spans="1:63" ht="22.5" x14ac:dyDescent="0.25">
      <c r="A2835" s="4" t="s">
        <v>928</v>
      </c>
      <c r="B2835" s="4" t="s">
        <v>1</v>
      </c>
      <c r="C2835" s="4" t="s">
        <v>14</v>
      </c>
      <c r="D2835" s="107" t="s">
        <v>930</v>
      </c>
      <c r="E2835" s="117">
        <v>6139</v>
      </c>
      <c r="F2835" s="107" t="s">
        <v>948</v>
      </c>
      <c r="G2835" s="103" t="s">
        <v>1647</v>
      </c>
      <c r="H2835" s="13" t="s">
        <v>949</v>
      </c>
      <c r="I2835" s="14">
        <v>270000</v>
      </c>
      <c r="J2835" s="14">
        <v>0</v>
      </c>
      <c r="K2835" s="14"/>
      <c r="L2835" s="14"/>
      <c r="M2835" s="14"/>
      <c r="N2835" s="14"/>
      <c r="O2835" s="14"/>
      <c r="P2835" s="14">
        <f t="shared" si="4342"/>
        <v>0</v>
      </c>
      <c r="Q2835" s="14"/>
      <c r="R2835" s="14"/>
      <c r="S2835" s="14"/>
      <c r="T2835" s="14"/>
      <c r="U2835" s="14"/>
      <c r="V2835" s="14"/>
      <c r="W2835" s="14"/>
      <c r="X2835" s="14"/>
      <c r="Y2835" s="14"/>
      <c r="Z2835" s="14">
        <v>0</v>
      </c>
      <c r="AA2835" s="14">
        <v>0</v>
      </c>
      <c r="AB2835" s="14">
        <v>0</v>
      </c>
      <c r="AC2835" s="14"/>
      <c r="AD2835" s="14"/>
      <c r="AE2835" s="14"/>
      <c r="AF2835" s="14"/>
      <c r="AG2835" s="14"/>
      <c r="AH2835" s="14">
        <f t="shared" si="4343"/>
        <v>0</v>
      </c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>
        <v>0</v>
      </c>
      <c r="AS2835" s="14">
        <v>0</v>
      </c>
      <c r="AT2835" s="14">
        <v>0</v>
      </c>
      <c r="AU2835" s="14"/>
      <c r="AV2835" s="14"/>
      <c r="AW2835" s="14"/>
      <c r="AX2835" s="14"/>
      <c r="AY2835" s="14"/>
      <c r="AZ2835" s="14">
        <f t="shared" si="4344"/>
        <v>0</v>
      </c>
      <c r="BA2835" s="14"/>
      <c r="BB2835" s="14"/>
      <c r="BC2835" s="14"/>
      <c r="BD2835" s="14"/>
      <c r="BE2835" s="14"/>
      <c r="BF2835" s="14"/>
      <c r="BG2835" s="14"/>
      <c r="BH2835" s="14"/>
      <c r="BI2835" s="14"/>
      <c r="BJ2835" s="14">
        <v>0</v>
      </c>
      <c r="BK2835" s="14">
        <v>0</v>
      </c>
    </row>
    <row r="2836" spans="1:63" x14ac:dyDescent="0.25">
      <c r="A2836" s="4" t="s">
        <v>928</v>
      </c>
      <c r="B2836" s="4" t="s">
        <v>1</v>
      </c>
      <c r="C2836" s="4" t="s">
        <v>14</v>
      </c>
      <c r="D2836" s="107" t="s">
        <v>930</v>
      </c>
      <c r="E2836" s="117">
        <v>6139</v>
      </c>
      <c r="F2836" s="107" t="s">
        <v>950</v>
      </c>
      <c r="G2836" s="103" t="s">
        <v>1647</v>
      </c>
      <c r="H2836" s="13" t="s">
        <v>951</v>
      </c>
      <c r="I2836" s="14">
        <v>300000</v>
      </c>
      <c r="J2836" s="14">
        <v>0</v>
      </c>
      <c r="K2836" s="14"/>
      <c r="L2836" s="14"/>
      <c r="M2836" s="14"/>
      <c r="N2836" s="14"/>
      <c r="O2836" s="14"/>
      <c r="P2836" s="14">
        <f t="shared" si="4342"/>
        <v>0</v>
      </c>
      <c r="Q2836" s="14"/>
      <c r="R2836" s="14"/>
      <c r="S2836" s="14"/>
      <c r="T2836" s="14"/>
      <c r="U2836" s="14"/>
      <c r="V2836" s="14"/>
      <c r="W2836" s="14"/>
      <c r="X2836" s="14"/>
      <c r="Y2836" s="14"/>
      <c r="Z2836" s="14">
        <v>0</v>
      </c>
      <c r="AA2836" s="14">
        <v>0</v>
      </c>
      <c r="AB2836" s="14">
        <v>0</v>
      </c>
      <c r="AC2836" s="14"/>
      <c r="AD2836" s="14"/>
      <c r="AE2836" s="14"/>
      <c r="AF2836" s="14"/>
      <c r="AG2836" s="14"/>
      <c r="AH2836" s="14">
        <f t="shared" si="4343"/>
        <v>0</v>
      </c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>
        <v>0</v>
      </c>
      <c r="AS2836" s="14">
        <v>0</v>
      </c>
      <c r="AT2836" s="14">
        <v>0</v>
      </c>
      <c r="AU2836" s="14"/>
      <c r="AV2836" s="14"/>
      <c r="AW2836" s="14"/>
      <c r="AX2836" s="14"/>
      <c r="AY2836" s="14"/>
      <c r="AZ2836" s="14">
        <f t="shared" si="4344"/>
        <v>0</v>
      </c>
      <c r="BA2836" s="14"/>
      <c r="BB2836" s="14"/>
      <c r="BC2836" s="14"/>
      <c r="BD2836" s="14"/>
      <c r="BE2836" s="14"/>
      <c r="BF2836" s="14"/>
      <c r="BG2836" s="14"/>
      <c r="BH2836" s="14"/>
      <c r="BI2836" s="14"/>
      <c r="BJ2836" s="14">
        <v>0</v>
      </c>
      <c r="BK2836" s="14">
        <v>0</v>
      </c>
    </row>
    <row r="2837" spans="1:63" ht="33.75" x14ac:dyDescent="0.25">
      <c r="A2837" s="1" t="s">
        <v>0</v>
      </c>
      <c r="B2837" s="1" t="s">
        <v>0</v>
      </c>
      <c r="C2837" s="1" t="s">
        <v>0</v>
      </c>
      <c r="D2837" s="106" t="s">
        <v>0</v>
      </c>
      <c r="E2837" s="106" t="s">
        <v>0</v>
      </c>
      <c r="F2837" s="106" t="s">
        <v>0</v>
      </c>
      <c r="G2837" s="2" t="s">
        <v>0</v>
      </c>
      <c r="H2837" s="10" t="s">
        <v>41</v>
      </c>
      <c r="I2837" s="11">
        <f>SUM(I2838)</f>
        <v>900</v>
      </c>
      <c r="J2837" s="11">
        <f t="shared" ref="J2837:Y2838" si="4369">SUM(J2838)</f>
        <v>0</v>
      </c>
      <c r="K2837" s="11">
        <f t="shared" si="4369"/>
        <v>0</v>
      </c>
      <c r="L2837" s="11">
        <f t="shared" si="4369"/>
        <v>0</v>
      </c>
      <c r="M2837" s="11">
        <f t="shared" si="4369"/>
        <v>0</v>
      </c>
      <c r="N2837" s="11">
        <f t="shared" si="4369"/>
        <v>0</v>
      </c>
      <c r="O2837" s="11">
        <f t="shared" si="4369"/>
        <v>0</v>
      </c>
      <c r="P2837" s="11">
        <f t="shared" si="4369"/>
        <v>0</v>
      </c>
      <c r="Q2837" s="11">
        <f t="shared" si="4369"/>
        <v>0</v>
      </c>
      <c r="R2837" s="11">
        <f t="shared" si="4369"/>
        <v>0</v>
      </c>
      <c r="S2837" s="11">
        <f t="shared" si="4369"/>
        <v>0</v>
      </c>
      <c r="T2837" s="11">
        <f t="shared" si="4369"/>
        <v>0</v>
      </c>
      <c r="U2837" s="11">
        <f t="shared" si="4369"/>
        <v>0</v>
      </c>
      <c r="V2837" s="11">
        <f t="shared" si="4369"/>
        <v>0</v>
      </c>
      <c r="W2837" s="11">
        <f t="shared" si="4369"/>
        <v>0</v>
      </c>
      <c r="X2837" s="11">
        <f t="shared" si="4369"/>
        <v>0</v>
      </c>
      <c r="Y2837" s="11">
        <f t="shared" si="4369"/>
        <v>0</v>
      </c>
      <c r="Z2837" s="11">
        <v>0</v>
      </c>
      <c r="AA2837" s="11">
        <v>0</v>
      </c>
      <c r="AB2837" s="11">
        <f t="shared" ref="AB2837:AQ2838" si="4370">SUM(AB2838)</f>
        <v>0</v>
      </c>
      <c r="AC2837" s="11">
        <f t="shared" si="4370"/>
        <v>0</v>
      </c>
      <c r="AD2837" s="11">
        <f t="shared" si="4370"/>
        <v>0</v>
      </c>
      <c r="AE2837" s="11">
        <f t="shared" si="4370"/>
        <v>0</v>
      </c>
      <c r="AF2837" s="11">
        <f t="shared" si="4370"/>
        <v>0</v>
      </c>
      <c r="AG2837" s="11">
        <f t="shared" si="4370"/>
        <v>0</v>
      </c>
      <c r="AH2837" s="11">
        <f t="shared" si="4370"/>
        <v>0</v>
      </c>
      <c r="AI2837" s="11">
        <f t="shared" si="4370"/>
        <v>0</v>
      </c>
      <c r="AJ2837" s="11">
        <f t="shared" si="4370"/>
        <v>0</v>
      </c>
      <c r="AK2837" s="11">
        <f t="shared" si="4370"/>
        <v>0</v>
      </c>
      <c r="AL2837" s="11">
        <f t="shared" si="4370"/>
        <v>0</v>
      </c>
      <c r="AM2837" s="11">
        <f t="shared" si="4370"/>
        <v>0</v>
      </c>
      <c r="AN2837" s="11">
        <f t="shared" si="4370"/>
        <v>0</v>
      </c>
      <c r="AO2837" s="11">
        <f t="shared" si="4370"/>
        <v>0</v>
      </c>
      <c r="AP2837" s="11">
        <f t="shared" si="4370"/>
        <v>0</v>
      </c>
      <c r="AQ2837" s="11">
        <f t="shared" si="4370"/>
        <v>0</v>
      </c>
      <c r="AR2837" s="11">
        <v>0</v>
      </c>
      <c r="AS2837" s="11">
        <v>0</v>
      </c>
      <c r="AT2837" s="11">
        <f t="shared" ref="AT2837:BI2838" si="4371">SUM(AT2838)</f>
        <v>0</v>
      </c>
      <c r="AU2837" s="11">
        <f t="shared" si="4371"/>
        <v>0</v>
      </c>
      <c r="AV2837" s="11">
        <f t="shared" si="4371"/>
        <v>0</v>
      </c>
      <c r="AW2837" s="11">
        <f t="shared" si="4371"/>
        <v>0</v>
      </c>
      <c r="AX2837" s="11">
        <f t="shared" si="4371"/>
        <v>0</v>
      </c>
      <c r="AY2837" s="11">
        <f t="shared" si="4371"/>
        <v>0</v>
      </c>
      <c r="AZ2837" s="11">
        <f t="shared" si="4371"/>
        <v>0</v>
      </c>
      <c r="BA2837" s="11">
        <f t="shared" si="4371"/>
        <v>0</v>
      </c>
      <c r="BB2837" s="11">
        <f t="shared" si="4371"/>
        <v>0</v>
      </c>
      <c r="BC2837" s="11">
        <f t="shared" si="4371"/>
        <v>0</v>
      </c>
      <c r="BD2837" s="11">
        <f t="shared" si="4371"/>
        <v>0</v>
      </c>
      <c r="BE2837" s="11">
        <f t="shared" si="4371"/>
        <v>0</v>
      </c>
      <c r="BF2837" s="11">
        <f t="shared" si="4371"/>
        <v>0</v>
      </c>
      <c r="BG2837" s="11">
        <f t="shared" si="4371"/>
        <v>0</v>
      </c>
      <c r="BH2837" s="11">
        <f t="shared" si="4371"/>
        <v>0</v>
      </c>
      <c r="BI2837" s="11">
        <f t="shared" si="4371"/>
        <v>0</v>
      </c>
      <c r="BJ2837" s="11">
        <v>0</v>
      </c>
      <c r="BK2837" s="11">
        <v>0</v>
      </c>
    </row>
    <row r="2838" spans="1:63" ht="22.5" x14ac:dyDescent="0.25">
      <c r="A2838" s="4" t="s">
        <v>928</v>
      </c>
      <c r="B2838" s="4" t="s">
        <v>1</v>
      </c>
      <c r="C2838" s="4" t="s">
        <v>14</v>
      </c>
      <c r="D2838" s="107" t="s">
        <v>930</v>
      </c>
      <c r="E2838" s="106" t="s">
        <v>42</v>
      </c>
      <c r="F2838" s="106" t="s">
        <v>0</v>
      </c>
      <c r="G2838" s="2" t="s">
        <v>0</v>
      </c>
      <c r="H2838" s="2" t="s">
        <v>43</v>
      </c>
      <c r="I2838" s="12">
        <f>SUM(I2839)</f>
        <v>900</v>
      </c>
      <c r="J2838" s="12">
        <f t="shared" si="4369"/>
        <v>0</v>
      </c>
      <c r="K2838" s="12">
        <f t="shared" ref="K2838:Y2838" si="4372">SUM(K2839)</f>
        <v>0</v>
      </c>
      <c r="L2838" s="12">
        <f t="shared" si="4372"/>
        <v>0</v>
      </c>
      <c r="M2838" s="12">
        <f t="shared" si="4372"/>
        <v>0</v>
      </c>
      <c r="N2838" s="12">
        <f t="shared" si="4372"/>
        <v>0</v>
      </c>
      <c r="O2838" s="12">
        <f t="shared" si="4372"/>
        <v>0</v>
      </c>
      <c r="P2838" s="12">
        <f t="shared" si="4372"/>
        <v>0</v>
      </c>
      <c r="Q2838" s="12">
        <f t="shared" si="4372"/>
        <v>0</v>
      </c>
      <c r="R2838" s="12">
        <f t="shared" si="4372"/>
        <v>0</v>
      </c>
      <c r="S2838" s="12">
        <f t="shared" si="4372"/>
        <v>0</v>
      </c>
      <c r="T2838" s="12">
        <f t="shared" si="4372"/>
        <v>0</v>
      </c>
      <c r="U2838" s="12">
        <f t="shared" si="4372"/>
        <v>0</v>
      </c>
      <c r="V2838" s="12">
        <f t="shared" si="4372"/>
        <v>0</v>
      </c>
      <c r="W2838" s="12">
        <f t="shared" si="4372"/>
        <v>0</v>
      </c>
      <c r="X2838" s="12">
        <f t="shared" si="4372"/>
        <v>0</v>
      </c>
      <c r="Y2838" s="12">
        <f t="shared" si="4372"/>
        <v>0</v>
      </c>
      <c r="Z2838" s="12">
        <v>0</v>
      </c>
      <c r="AA2838" s="12">
        <v>0</v>
      </c>
      <c r="AB2838" s="12">
        <f t="shared" si="4370"/>
        <v>0</v>
      </c>
      <c r="AC2838" s="12">
        <f t="shared" ref="AC2838:AQ2838" si="4373">SUM(AC2839)</f>
        <v>0</v>
      </c>
      <c r="AD2838" s="12">
        <f t="shared" si="4373"/>
        <v>0</v>
      </c>
      <c r="AE2838" s="12">
        <f t="shared" si="4373"/>
        <v>0</v>
      </c>
      <c r="AF2838" s="12">
        <f t="shared" si="4373"/>
        <v>0</v>
      </c>
      <c r="AG2838" s="12">
        <f t="shared" si="4373"/>
        <v>0</v>
      </c>
      <c r="AH2838" s="12">
        <f t="shared" si="4373"/>
        <v>0</v>
      </c>
      <c r="AI2838" s="12">
        <f t="shared" si="4373"/>
        <v>0</v>
      </c>
      <c r="AJ2838" s="12">
        <f t="shared" si="4373"/>
        <v>0</v>
      </c>
      <c r="AK2838" s="12">
        <f t="shared" si="4373"/>
        <v>0</v>
      </c>
      <c r="AL2838" s="12">
        <f t="shared" si="4373"/>
        <v>0</v>
      </c>
      <c r="AM2838" s="12">
        <f t="shared" si="4373"/>
        <v>0</v>
      </c>
      <c r="AN2838" s="12">
        <f t="shared" si="4373"/>
        <v>0</v>
      </c>
      <c r="AO2838" s="12">
        <f t="shared" si="4373"/>
        <v>0</v>
      </c>
      <c r="AP2838" s="12">
        <f t="shared" si="4373"/>
        <v>0</v>
      </c>
      <c r="AQ2838" s="12">
        <f t="shared" si="4373"/>
        <v>0</v>
      </c>
      <c r="AR2838" s="12">
        <v>0</v>
      </c>
      <c r="AS2838" s="12">
        <v>0</v>
      </c>
      <c r="AT2838" s="12">
        <f t="shared" si="4371"/>
        <v>0</v>
      </c>
      <c r="AU2838" s="12">
        <f t="shared" ref="AU2838:BI2838" si="4374">SUM(AU2839)</f>
        <v>0</v>
      </c>
      <c r="AV2838" s="12">
        <f t="shared" si="4374"/>
        <v>0</v>
      </c>
      <c r="AW2838" s="12">
        <f t="shared" si="4374"/>
        <v>0</v>
      </c>
      <c r="AX2838" s="12">
        <f t="shared" si="4374"/>
        <v>0</v>
      </c>
      <c r="AY2838" s="12">
        <f t="shared" si="4374"/>
        <v>0</v>
      </c>
      <c r="AZ2838" s="12">
        <f t="shared" si="4374"/>
        <v>0</v>
      </c>
      <c r="BA2838" s="12">
        <f t="shared" si="4374"/>
        <v>0</v>
      </c>
      <c r="BB2838" s="12">
        <f t="shared" si="4374"/>
        <v>0</v>
      </c>
      <c r="BC2838" s="12">
        <f t="shared" si="4374"/>
        <v>0</v>
      </c>
      <c r="BD2838" s="12">
        <f t="shared" si="4374"/>
        <v>0</v>
      </c>
      <c r="BE2838" s="12">
        <f t="shared" si="4374"/>
        <v>0</v>
      </c>
      <c r="BF2838" s="12">
        <f t="shared" si="4374"/>
        <v>0</v>
      </c>
      <c r="BG2838" s="12">
        <f t="shared" si="4374"/>
        <v>0</v>
      </c>
      <c r="BH2838" s="12">
        <f t="shared" si="4374"/>
        <v>0</v>
      </c>
      <c r="BI2838" s="12">
        <f t="shared" si="4374"/>
        <v>0</v>
      </c>
      <c r="BJ2838" s="12">
        <v>0</v>
      </c>
      <c r="BK2838" s="12">
        <v>0</v>
      </c>
    </row>
    <row r="2839" spans="1:63" x14ac:dyDescent="0.25">
      <c r="A2839" s="1" t="s">
        <v>928</v>
      </c>
      <c r="B2839" s="1" t="s">
        <v>1</v>
      </c>
      <c r="C2839" s="1" t="s">
        <v>14</v>
      </c>
      <c r="D2839" s="110" t="s">
        <v>930</v>
      </c>
      <c r="E2839" s="110" t="s">
        <v>46</v>
      </c>
      <c r="F2839" s="107" t="s">
        <v>0</v>
      </c>
      <c r="G2839" s="13" t="s">
        <v>0</v>
      </c>
      <c r="H2839" s="2" t="s">
        <v>47</v>
      </c>
      <c r="I2839" s="12">
        <f>SUM(I2840:I2841)</f>
        <v>900</v>
      </c>
      <c r="J2839" s="12">
        <f t="shared" ref="J2839:Y2839" si="4375">SUM(J2840:J2841)</f>
        <v>0</v>
      </c>
      <c r="K2839" s="12">
        <f t="shared" si="4375"/>
        <v>0</v>
      </c>
      <c r="L2839" s="12">
        <f t="shared" si="4375"/>
        <v>0</v>
      </c>
      <c r="M2839" s="12">
        <f t="shared" si="4375"/>
        <v>0</v>
      </c>
      <c r="N2839" s="12">
        <f t="shared" si="4375"/>
        <v>0</v>
      </c>
      <c r="O2839" s="12">
        <f t="shared" si="4375"/>
        <v>0</v>
      </c>
      <c r="P2839" s="12">
        <f t="shared" ref="P2839" si="4376">SUM(P2840:P2841)</f>
        <v>0</v>
      </c>
      <c r="Q2839" s="12">
        <f t="shared" si="4375"/>
        <v>0</v>
      </c>
      <c r="R2839" s="12">
        <f t="shared" si="4375"/>
        <v>0</v>
      </c>
      <c r="S2839" s="12">
        <f t="shared" si="4375"/>
        <v>0</v>
      </c>
      <c r="T2839" s="12">
        <f t="shared" si="4375"/>
        <v>0</v>
      </c>
      <c r="U2839" s="12">
        <f t="shared" si="4375"/>
        <v>0</v>
      </c>
      <c r="V2839" s="12">
        <f t="shared" si="4375"/>
        <v>0</v>
      </c>
      <c r="W2839" s="12">
        <f t="shared" si="4375"/>
        <v>0</v>
      </c>
      <c r="X2839" s="12">
        <f t="shared" si="4375"/>
        <v>0</v>
      </c>
      <c r="Y2839" s="12">
        <f t="shared" si="4375"/>
        <v>0</v>
      </c>
      <c r="Z2839" s="12">
        <v>0</v>
      </c>
      <c r="AA2839" s="12">
        <v>0</v>
      </c>
      <c r="AB2839" s="12">
        <f t="shared" ref="AB2839:AQ2839" si="4377">SUM(AB2840:AB2841)</f>
        <v>0</v>
      </c>
      <c r="AC2839" s="12">
        <f t="shared" si="4377"/>
        <v>0</v>
      </c>
      <c r="AD2839" s="12">
        <f t="shared" si="4377"/>
        <v>0</v>
      </c>
      <c r="AE2839" s="12">
        <f t="shared" si="4377"/>
        <v>0</v>
      </c>
      <c r="AF2839" s="12">
        <f t="shared" si="4377"/>
        <v>0</v>
      </c>
      <c r="AG2839" s="12">
        <f t="shared" si="4377"/>
        <v>0</v>
      </c>
      <c r="AH2839" s="12">
        <f t="shared" ref="AH2839" si="4378">SUM(AH2840:AH2841)</f>
        <v>0</v>
      </c>
      <c r="AI2839" s="12">
        <f t="shared" si="4377"/>
        <v>0</v>
      </c>
      <c r="AJ2839" s="12">
        <f t="shared" si="4377"/>
        <v>0</v>
      </c>
      <c r="AK2839" s="12">
        <f t="shared" si="4377"/>
        <v>0</v>
      </c>
      <c r="AL2839" s="12">
        <f t="shared" si="4377"/>
        <v>0</v>
      </c>
      <c r="AM2839" s="12">
        <f t="shared" si="4377"/>
        <v>0</v>
      </c>
      <c r="AN2839" s="12">
        <f t="shared" si="4377"/>
        <v>0</v>
      </c>
      <c r="AO2839" s="12">
        <f t="shared" si="4377"/>
        <v>0</v>
      </c>
      <c r="AP2839" s="12">
        <f t="shared" si="4377"/>
        <v>0</v>
      </c>
      <c r="AQ2839" s="12">
        <f t="shared" si="4377"/>
        <v>0</v>
      </c>
      <c r="AR2839" s="12">
        <v>0</v>
      </c>
      <c r="AS2839" s="12">
        <v>0</v>
      </c>
      <c r="AT2839" s="12">
        <f t="shared" ref="AT2839:BI2839" si="4379">SUM(AT2840:AT2841)</f>
        <v>0</v>
      </c>
      <c r="AU2839" s="12">
        <f t="shared" si="4379"/>
        <v>0</v>
      </c>
      <c r="AV2839" s="12">
        <f t="shared" si="4379"/>
        <v>0</v>
      </c>
      <c r="AW2839" s="12">
        <f t="shared" si="4379"/>
        <v>0</v>
      </c>
      <c r="AX2839" s="12">
        <f t="shared" si="4379"/>
        <v>0</v>
      </c>
      <c r="AY2839" s="12">
        <f t="shared" si="4379"/>
        <v>0</v>
      </c>
      <c r="AZ2839" s="12">
        <f t="shared" ref="AZ2839" si="4380">SUM(AZ2840:AZ2841)</f>
        <v>0</v>
      </c>
      <c r="BA2839" s="12">
        <f t="shared" si="4379"/>
        <v>0</v>
      </c>
      <c r="BB2839" s="12">
        <f t="shared" si="4379"/>
        <v>0</v>
      </c>
      <c r="BC2839" s="12">
        <f t="shared" si="4379"/>
        <v>0</v>
      </c>
      <c r="BD2839" s="12">
        <f t="shared" si="4379"/>
        <v>0</v>
      </c>
      <c r="BE2839" s="12">
        <f t="shared" si="4379"/>
        <v>0</v>
      </c>
      <c r="BF2839" s="12">
        <f t="shared" si="4379"/>
        <v>0</v>
      </c>
      <c r="BG2839" s="12">
        <f t="shared" si="4379"/>
        <v>0</v>
      </c>
      <c r="BH2839" s="12">
        <f t="shared" si="4379"/>
        <v>0</v>
      </c>
      <c r="BI2839" s="12">
        <f t="shared" si="4379"/>
        <v>0</v>
      </c>
      <c r="BJ2839" s="12">
        <v>0</v>
      </c>
      <c r="BK2839" s="12">
        <v>0</v>
      </c>
    </row>
    <row r="2840" spans="1:63" x14ac:dyDescent="0.25">
      <c r="A2840" s="4" t="s">
        <v>928</v>
      </c>
      <c r="B2840" s="4" t="s">
        <v>1</v>
      </c>
      <c r="C2840" s="4" t="s">
        <v>14</v>
      </c>
      <c r="D2840" s="107" t="s">
        <v>930</v>
      </c>
      <c r="E2840" s="117">
        <v>6148</v>
      </c>
      <c r="F2840" s="107"/>
      <c r="G2840" s="103" t="s">
        <v>1647</v>
      </c>
      <c r="H2840" s="13" t="s">
        <v>47</v>
      </c>
      <c r="I2840" s="14">
        <v>100</v>
      </c>
      <c r="J2840" s="14">
        <v>0</v>
      </c>
      <c r="K2840" s="14"/>
      <c r="L2840" s="14"/>
      <c r="M2840" s="14"/>
      <c r="N2840" s="14"/>
      <c r="O2840" s="14"/>
      <c r="P2840" s="14">
        <f t="shared" si="4342"/>
        <v>0</v>
      </c>
      <c r="Q2840" s="14"/>
      <c r="R2840" s="14"/>
      <c r="S2840" s="14"/>
      <c r="T2840" s="14"/>
      <c r="U2840" s="14"/>
      <c r="V2840" s="14"/>
      <c r="W2840" s="14"/>
      <c r="X2840" s="14"/>
      <c r="Y2840" s="14"/>
      <c r="Z2840" s="14">
        <v>0</v>
      </c>
      <c r="AA2840" s="14">
        <v>0</v>
      </c>
      <c r="AB2840" s="14">
        <v>0</v>
      </c>
      <c r="AC2840" s="14"/>
      <c r="AD2840" s="14"/>
      <c r="AE2840" s="14"/>
      <c r="AF2840" s="14"/>
      <c r="AG2840" s="14"/>
      <c r="AH2840" s="14">
        <f t="shared" si="4343"/>
        <v>0</v>
      </c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>
        <v>0</v>
      </c>
      <c r="AS2840" s="14">
        <v>0</v>
      </c>
      <c r="AT2840" s="14">
        <v>0</v>
      </c>
      <c r="AU2840" s="14"/>
      <c r="AV2840" s="14"/>
      <c r="AW2840" s="14"/>
      <c r="AX2840" s="14"/>
      <c r="AY2840" s="14"/>
      <c r="AZ2840" s="14">
        <f t="shared" si="4344"/>
        <v>0</v>
      </c>
      <c r="BA2840" s="14"/>
      <c r="BB2840" s="14"/>
      <c r="BC2840" s="14"/>
      <c r="BD2840" s="14"/>
      <c r="BE2840" s="14"/>
      <c r="BF2840" s="14"/>
      <c r="BG2840" s="14"/>
      <c r="BH2840" s="14"/>
      <c r="BI2840" s="14"/>
      <c r="BJ2840" s="14">
        <v>0</v>
      </c>
      <c r="BK2840" s="14">
        <v>0</v>
      </c>
    </row>
    <row r="2841" spans="1:63" x14ac:dyDescent="0.25">
      <c r="A2841" s="4" t="s">
        <v>928</v>
      </c>
      <c r="B2841" s="4" t="s">
        <v>1</v>
      </c>
      <c r="C2841" s="4" t="s">
        <v>14</v>
      </c>
      <c r="D2841" s="107" t="s">
        <v>930</v>
      </c>
      <c r="E2841" s="117">
        <v>6148</v>
      </c>
      <c r="F2841" s="107" t="s">
        <v>952</v>
      </c>
      <c r="G2841" s="103" t="s">
        <v>1647</v>
      </c>
      <c r="H2841" s="13" t="s">
        <v>953</v>
      </c>
      <c r="I2841" s="14">
        <v>800</v>
      </c>
      <c r="J2841" s="14">
        <v>0</v>
      </c>
      <c r="K2841" s="14"/>
      <c r="L2841" s="14"/>
      <c r="M2841" s="14"/>
      <c r="N2841" s="14"/>
      <c r="O2841" s="14"/>
      <c r="P2841" s="14">
        <f t="shared" si="4342"/>
        <v>0</v>
      </c>
      <c r="Q2841" s="14"/>
      <c r="R2841" s="14"/>
      <c r="S2841" s="14"/>
      <c r="T2841" s="14"/>
      <c r="U2841" s="14"/>
      <c r="V2841" s="14"/>
      <c r="W2841" s="14"/>
      <c r="X2841" s="14"/>
      <c r="Y2841" s="14"/>
      <c r="Z2841" s="14">
        <v>0</v>
      </c>
      <c r="AA2841" s="14">
        <v>0</v>
      </c>
      <c r="AB2841" s="14">
        <v>0</v>
      </c>
      <c r="AC2841" s="14"/>
      <c r="AD2841" s="14"/>
      <c r="AE2841" s="14"/>
      <c r="AF2841" s="14"/>
      <c r="AG2841" s="14"/>
      <c r="AH2841" s="14">
        <f t="shared" si="4343"/>
        <v>0</v>
      </c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>
        <v>0</v>
      </c>
      <c r="AS2841" s="14">
        <v>0</v>
      </c>
      <c r="AT2841" s="14">
        <v>0</v>
      </c>
      <c r="AU2841" s="14"/>
      <c r="AV2841" s="14"/>
      <c r="AW2841" s="14"/>
      <c r="AX2841" s="14"/>
      <c r="AY2841" s="14"/>
      <c r="AZ2841" s="14">
        <f t="shared" si="4344"/>
        <v>0</v>
      </c>
      <c r="BA2841" s="14"/>
      <c r="BB2841" s="14"/>
      <c r="BC2841" s="14"/>
      <c r="BD2841" s="14"/>
      <c r="BE2841" s="14"/>
      <c r="BF2841" s="14"/>
      <c r="BG2841" s="14"/>
      <c r="BH2841" s="14"/>
      <c r="BI2841" s="14"/>
      <c r="BJ2841" s="14">
        <v>0</v>
      </c>
      <c r="BK2841" s="14">
        <v>0</v>
      </c>
    </row>
    <row r="2842" spans="1:63" ht="33.75" x14ac:dyDescent="0.25">
      <c r="A2842" s="1" t="s">
        <v>0</v>
      </c>
      <c r="B2842" s="1" t="s">
        <v>0</v>
      </c>
      <c r="C2842" s="1" t="s">
        <v>0</v>
      </c>
      <c r="D2842" s="106" t="s">
        <v>0</v>
      </c>
      <c r="E2842" s="106" t="s">
        <v>0</v>
      </c>
      <c r="F2842" s="106" t="s">
        <v>0</v>
      </c>
      <c r="G2842" s="2" t="s">
        <v>0</v>
      </c>
      <c r="H2842" s="10" t="s">
        <v>49</v>
      </c>
      <c r="I2842" s="11">
        <f>SUM(I2843)</f>
        <v>520050</v>
      </c>
      <c r="J2842" s="11">
        <f t="shared" ref="J2842:Y2842" si="4381">SUM(J2843)</f>
        <v>100000</v>
      </c>
      <c r="K2842" s="11">
        <f t="shared" si="4381"/>
        <v>0</v>
      </c>
      <c r="L2842" s="11">
        <f t="shared" si="4381"/>
        <v>0</v>
      </c>
      <c r="M2842" s="11">
        <f t="shared" si="4381"/>
        <v>0</v>
      </c>
      <c r="N2842" s="11">
        <f t="shared" si="4381"/>
        <v>0</v>
      </c>
      <c r="O2842" s="11">
        <f t="shared" si="4381"/>
        <v>0</v>
      </c>
      <c r="P2842" s="11">
        <f t="shared" si="4381"/>
        <v>100000</v>
      </c>
      <c r="Q2842" s="11">
        <f t="shared" si="4381"/>
        <v>0</v>
      </c>
      <c r="R2842" s="11">
        <f t="shared" si="4381"/>
        <v>0</v>
      </c>
      <c r="S2842" s="11">
        <f t="shared" si="4381"/>
        <v>0</v>
      </c>
      <c r="T2842" s="11">
        <f t="shared" si="4381"/>
        <v>0</v>
      </c>
      <c r="U2842" s="11">
        <f t="shared" si="4381"/>
        <v>0</v>
      </c>
      <c r="V2842" s="11">
        <f t="shared" si="4381"/>
        <v>0</v>
      </c>
      <c r="W2842" s="11">
        <f t="shared" si="4381"/>
        <v>0</v>
      </c>
      <c r="X2842" s="11">
        <f t="shared" si="4381"/>
        <v>47800</v>
      </c>
      <c r="Y2842" s="11">
        <f t="shared" si="4381"/>
        <v>0</v>
      </c>
      <c r="Z2842" s="11">
        <v>47800</v>
      </c>
      <c r="AA2842" s="11">
        <v>52200</v>
      </c>
      <c r="AB2842" s="11">
        <f t="shared" ref="AB2842:AQ2842" si="4382">SUM(AB2843)</f>
        <v>0</v>
      </c>
      <c r="AC2842" s="11">
        <f t="shared" si="4382"/>
        <v>0</v>
      </c>
      <c r="AD2842" s="11">
        <f t="shared" si="4382"/>
        <v>0</v>
      </c>
      <c r="AE2842" s="11">
        <f t="shared" si="4382"/>
        <v>0</v>
      </c>
      <c r="AF2842" s="11">
        <f t="shared" si="4382"/>
        <v>0</v>
      </c>
      <c r="AG2842" s="11">
        <f t="shared" si="4382"/>
        <v>0</v>
      </c>
      <c r="AH2842" s="11">
        <f t="shared" si="4382"/>
        <v>0</v>
      </c>
      <c r="AI2842" s="11">
        <f t="shared" si="4382"/>
        <v>0</v>
      </c>
      <c r="AJ2842" s="11">
        <f t="shared" si="4382"/>
        <v>0</v>
      </c>
      <c r="AK2842" s="11">
        <f t="shared" si="4382"/>
        <v>0</v>
      </c>
      <c r="AL2842" s="11">
        <f t="shared" si="4382"/>
        <v>0</v>
      </c>
      <c r="AM2842" s="11">
        <f t="shared" si="4382"/>
        <v>0</v>
      </c>
      <c r="AN2842" s="11">
        <f t="shared" si="4382"/>
        <v>0</v>
      </c>
      <c r="AO2842" s="11">
        <f t="shared" si="4382"/>
        <v>0</v>
      </c>
      <c r="AP2842" s="11">
        <f t="shared" si="4382"/>
        <v>0</v>
      </c>
      <c r="AQ2842" s="11">
        <f t="shared" si="4382"/>
        <v>0</v>
      </c>
      <c r="AR2842" s="11">
        <v>0</v>
      </c>
      <c r="AS2842" s="11">
        <v>0</v>
      </c>
      <c r="AT2842" s="11">
        <f t="shared" ref="AT2842:BI2842" si="4383">SUM(AT2843)</f>
        <v>200000</v>
      </c>
      <c r="AU2842" s="11">
        <f t="shared" si="4383"/>
        <v>152158</v>
      </c>
      <c r="AV2842" s="11">
        <f t="shared" si="4383"/>
        <v>0</v>
      </c>
      <c r="AW2842" s="11">
        <f t="shared" si="4383"/>
        <v>0</v>
      </c>
      <c r="AX2842" s="11">
        <f t="shared" si="4383"/>
        <v>0</v>
      </c>
      <c r="AY2842" s="11">
        <f t="shared" si="4383"/>
        <v>0</v>
      </c>
      <c r="AZ2842" s="11">
        <f t="shared" si="4383"/>
        <v>352158</v>
      </c>
      <c r="BA2842" s="11">
        <f t="shared" si="4383"/>
        <v>0</v>
      </c>
      <c r="BB2842" s="11">
        <f t="shared" si="4383"/>
        <v>0</v>
      </c>
      <c r="BC2842" s="11">
        <f t="shared" si="4383"/>
        <v>152158</v>
      </c>
      <c r="BD2842" s="11">
        <f t="shared" si="4383"/>
        <v>0</v>
      </c>
      <c r="BE2842" s="11">
        <f t="shared" si="4383"/>
        <v>0</v>
      </c>
      <c r="BF2842" s="11">
        <f t="shared" si="4383"/>
        <v>0</v>
      </c>
      <c r="BG2842" s="11">
        <f t="shared" si="4383"/>
        <v>0</v>
      </c>
      <c r="BH2842" s="11">
        <f t="shared" si="4383"/>
        <v>65000</v>
      </c>
      <c r="BI2842" s="11">
        <f t="shared" si="4383"/>
        <v>0</v>
      </c>
      <c r="BJ2842" s="11">
        <v>217158</v>
      </c>
      <c r="BK2842" s="11">
        <v>135000</v>
      </c>
    </row>
    <row r="2843" spans="1:63" x14ac:dyDescent="0.25">
      <c r="A2843" s="4" t="s">
        <v>928</v>
      </c>
      <c r="B2843" s="4" t="s">
        <v>1</v>
      </c>
      <c r="C2843" s="4" t="s">
        <v>14</v>
      </c>
      <c r="D2843" s="107" t="s">
        <v>930</v>
      </c>
      <c r="E2843" s="106" t="s">
        <v>50</v>
      </c>
      <c r="F2843" s="106" t="s">
        <v>0</v>
      </c>
      <c r="G2843" s="2" t="s">
        <v>0</v>
      </c>
      <c r="H2843" s="2" t="s">
        <v>51</v>
      </c>
      <c r="I2843" s="12">
        <f>SUM(I2844,I2846)</f>
        <v>520050</v>
      </c>
      <c r="J2843" s="12">
        <f t="shared" ref="J2843:Y2843" si="4384">SUM(J2844,J2846)</f>
        <v>100000</v>
      </c>
      <c r="K2843" s="12">
        <f t="shared" si="4384"/>
        <v>0</v>
      </c>
      <c r="L2843" s="12">
        <f t="shared" si="4384"/>
        <v>0</v>
      </c>
      <c r="M2843" s="12">
        <f t="shared" si="4384"/>
        <v>0</v>
      </c>
      <c r="N2843" s="12">
        <f t="shared" si="4384"/>
        <v>0</v>
      </c>
      <c r="O2843" s="12">
        <f t="shared" si="4384"/>
        <v>0</v>
      </c>
      <c r="P2843" s="12">
        <f t="shared" ref="P2843" si="4385">SUM(P2844,P2846)</f>
        <v>100000</v>
      </c>
      <c r="Q2843" s="12">
        <f t="shared" si="4384"/>
        <v>0</v>
      </c>
      <c r="R2843" s="12">
        <f t="shared" si="4384"/>
        <v>0</v>
      </c>
      <c r="S2843" s="12">
        <f t="shared" si="4384"/>
        <v>0</v>
      </c>
      <c r="T2843" s="12">
        <f t="shared" si="4384"/>
        <v>0</v>
      </c>
      <c r="U2843" s="12">
        <f t="shared" si="4384"/>
        <v>0</v>
      </c>
      <c r="V2843" s="12">
        <f t="shared" si="4384"/>
        <v>0</v>
      </c>
      <c r="W2843" s="12">
        <f t="shared" si="4384"/>
        <v>0</v>
      </c>
      <c r="X2843" s="12">
        <f t="shared" si="4384"/>
        <v>47800</v>
      </c>
      <c r="Y2843" s="12">
        <f t="shared" si="4384"/>
        <v>0</v>
      </c>
      <c r="Z2843" s="12">
        <v>47800</v>
      </c>
      <c r="AA2843" s="12">
        <v>52200</v>
      </c>
      <c r="AB2843" s="12">
        <f t="shared" ref="AB2843:AQ2843" si="4386">SUM(AB2844,AB2846)</f>
        <v>0</v>
      </c>
      <c r="AC2843" s="12">
        <f t="shared" si="4386"/>
        <v>0</v>
      </c>
      <c r="AD2843" s="12">
        <f t="shared" si="4386"/>
        <v>0</v>
      </c>
      <c r="AE2843" s="12">
        <f t="shared" si="4386"/>
        <v>0</v>
      </c>
      <c r="AF2843" s="12">
        <f t="shared" si="4386"/>
        <v>0</v>
      </c>
      <c r="AG2843" s="12">
        <f t="shared" si="4386"/>
        <v>0</v>
      </c>
      <c r="AH2843" s="12">
        <f t="shared" ref="AH2843" si="4387">SUM(AH2844,AH2846)</f>
        <v>0</v>
      </c>
      <c r="AI2843" s="12">
        <f t="shared" si="4386"/>
        <v>0</v>
      </c>
      <c r="AJ2843" s="12">
        <f t="shared" si="4386"/>
        <v>0</v>
      </c>
      <c r="AK2843" s="12">
        <f t="shared" si="4386"/>
        <v>0</v>
      </c>
      <c r="AL2843" s="12">
        <f t="shared" si="4386"/>
        <v>0</v>
      </c>
      <c r="AM2843" s="12">
        <f t="shared" si="4386"/>
        <v>0</v>
      </c>
      <c r="AN2843" s="12">
        <f t="shared" si="4386"/>
        <v>0</v>
      </c>
      <c r="AO2843" s="12">
        <f t="shared" si="4386"/>
        <v>0</v>
      </c>
      <c r="AP2843" s="12">
        <f t="shared" si="4386"/>
        <v>0</v>
      </c>
      <c r="AQ2843" s="12">
        <f t="shared" si="4386"/>
        <v>0</v>
      </c>
      <c r="AR2843" s="12">
        <v>0</v>
      </c>
      <c r="AS2843" s="12">
        <v>0</v>
      </c>
      <c r="AT2843" s="12">
        <f t="shared" ref="AT2843:BI2843" si="4388">SUM(AT2844,AT2846)</f>
        <v>200000</v>
      </c>
      <c r="AU2843" s="12">
        <f t="shared" si="4388"/>
        <v>152158</v>
      </c>
      <c r="AV2843" s="12">
        <f t="shared" si="4388"/>
        <v>0</v>
      </c>
      <c r="AW2843" s="12">
        <f t="shared" si="4388"/>
        <v>0</v>
      </c>
      <c r="AX2843" s="12">
        <f t="shared" si="4388"/>
        <v>0</v>
      </c>
      <c r="AY2843" s="12">
        <f t="shared" si="4388"/>
        <v>0</v>
      </c>
      <c r="AZ2843" s="12">
        <f t="shared" ref="AZ2843" si="4389">SUM(AZ2844,AZ2846)</f>
        <v>352158</v>
      </c>
      <c r="BA2843" s="12">
        <f t="shared" si="4388"/>
        <v>0</v>
      </c>
      <c r="BB2843" s="12">
        <f t="shared" si="4388"/>
        <v>0</v>
      </c>
      <c r="BC2843" s="12">
        <f t="shared" si="4388"/>
        <v>152158</v>
      </c>
      <c r="BD2843" s="12">
        <f t="shared" si="4388"/>
        <v>0</v>
      </c>
      <c r="BE2843" s="12">
        <f t="shared" si="4388"/>
        <v>0</v>
      </c>
      <c r="BF2843" s="12">
        <f t="shared" si="4388"/>
        <v>0</v>
      </c>
      <c r="BG2843" s="12">
        <f t="shared" si="4388"/>
        <v>0</v>
      </c>
      <c r="BH2843" s="12">
        <f t="shared" si="4388"/>
        <v>65000</v>
      </c>
      <c r="BI2843" s="12">
        <f t="shared" si="4388"/>
        <v>0</v>
      </c>
      <c r="BJ2843" s="12">
        <v>217158</v>
      </c>
      <c r="BK2843" s="12">
        <v>135000</v>
      </c>
    </row>
    <row r="2844" spans="1:63" x14ac:dyDescent="0.25">
      <c r="A2844" s="1" t="s">
        <v>928</v>
      </c>
      <c r="B2844" s="1" t="s">
        <v>1</v>
      </c>
      <c r="C2844" s="1" t="s">
        <v>14</v>
      </c>
      <c r="D2844" s="110" t="s">
        <v>930</v>
      </c>
      <c r="E2844" s="110" t="s">
        <v>52</v>
      </c>
      <c r="F2844" s="107" t="s">
        <v>0</v>
      </c>
      <c r="G2844" s="13" t="s">
        <v>0</v>
      </c>
      <c r="H2844" s="2" t="s">
        <v>53</v>
      </c>
      <c r="I2844" s="12">
        <f>SUM(I2845)</f>
        <v>245000</v>
      </c>
      <c r="J2844" s="12">
        <f t="shared" ref="J2844:Y2844" si="4390">SUM(J2845)</f>
        <v>100000</v>
      </c>
      <c r="K2844" s="12">
        <f t="shared" si="4390"/>
        <v>0</v>
      </c>
      <c r="L2844" s="12">
        <f t="shared" si="4390"/>
        <v>0</v>
      </c>
      <c r="M2844" s="12">
        <f t="shared" si="4390"/>
        <v>0</v>
      </c>
      <c r="N2844" s="12">
        <f t="shared" si="4390"/>
        <v>0</v>
      </c>
      <c r="O2844" s="12">
        <f t="shared" si="4390"/>
        <v>0</v>
      </c>
      <c r="P2844" s="12">
        <f t="shared" si="4390"/>
        <v>100000</v>
      </c>
      <c r="Q2844" s="12">
        <f t="shared" si="4390"/>
        <v>0</v>
      </c>
      <c r="R2844" s="12">
        <f t="shared" si="4390"/>
        <v>0</v>
      </c>
      <c r="S2844" s="12">
        <f t="shared" si="4390"/>
        <v>0</v>
      </c>
      <c r="T2844" s="12">
        <f t="shared" si="4390"/>
        <v>0</v>
      </c>
      <c r="U2844" s="12">
        <f t="shared" si="4390"/>
        <v>0</v>
      </c>
      <c r="V2844" s="12">
        <f t="shared" si="4390"/>
        <v>0</v>
      </c>
      <c r="W2844" s="12">
        <f t="shared" si="4390"/>
        <v>0</v>
      </c>
      <c r="X2844" s="12">
        <f t="shared" si="4390"/>
        <v>47800</v>
      </c>
      <c r="Y2844" s="12">
        <f t="shared" si="4390"/>
        <v>0</v>
      </c>
      <c r="Z2844" s="12">
        <v>47800</v>
      </c>
      <c r="AA2844" s="12">
        <v>52200</v>
      </c>
      <c r="AB2844" s="12">
        <f t="shared" ref="AB2844:AQ2844" si="4391">SUM(AB2845)</f>
        <v>0</v>
      </c>
      <c r="AC2844" s="12">
        <f t="shared" si="4391"/>
        <v>0</v>
      </c>
      <c r="AD2844" s="12">
        <f t="shared" si="4391"/>
        <v>0</v>
      </c>
      <c r="AE2844" s="12">
        <f t="shared" si="4391"/>
        <v>0</v>
      </c>
      <c r="AF2844" s="12">
        <f t="shared" si="4391"/>
        <v>0</v>
      </c>
      <c r="AG2844" s="12">
        <f t="shared" si="4391"/>
        <v>0</v>
      </c>
      <c r="AH2844" s="12">
        <f t="shared" si="4391"/>
        <v>0</v>
      </c>
      <c r="AI2844" s="12">
        <f t="shared" si="4391"/>
        <v>0</v>
      </c>
      <c r="AJ2844" s="12">
        <f t="shared" si="4391"/>
        <v>0</v>
      </c>
      <c r="AK2844" s="12">
        <f t="shared" si="4391"/>
        <v>0</v>
      </c>
      <c r="AL2844" s="12">
        <f t="shared" si="4391"/>
        <v>0</v>
      </c>
      <c r="AM2844" s="12">
        <f t="shared" si="4391"/>
        <v>0</v>
      </c>
      <c r="AN2844" s="12">
        <f t="shared" si="4391"/>
        <v>0</v>
      </c>
      <c r="AO2844" s="12">
        <f t="shared" si="4391"/>
        <v>0</v>
      </c>
      <c r="AP2844" s="12">
        <f t="shared" si="4391"/>
        <v>0</v>
      </c>
      <c r="AQ2844" s="12">
        <f t="shared" si="4391"/>
        <v>0</v>
      </c>
      <c r="AR2844" s="12">
        <v>0</v>
      </c>
      <c r="AS2844" s="12">
        <v>0</v>
      </c>
      <c r="AT2844" s="12">
        <f t="shared" ref="AT2844:BI2844" si="4392">SUM(AT2845)</f>
        <v>200000</v>
      </c>
      <c r="AU2844" s="12">
        <f t="shared" si="4392"/>
        <v>152158</v>
      </c>
      <c r="AV2844" s="12">
        <f t="shared" si="4392"/>
        <v>0</v>
      </c>
      <c r="AW2844" s="12">
        <f t="shared" si="4392"/>
        <v>0</v>
      </c>
      <c r="AX2844" s="12">
        <f t="shared" si="4392"/>
        <v>0</v>
      </c>
      <c r="AY2844" s="12">
        <f t="shared" si="4392"/>
        <v>0</v>
      </c>
      <c r="AZ2844" s="12">
        <f t="shared" si="4392"/>
        <v>352158</v>
      </c>
      <c r="BA2844" s="12">
        <f t="shared" si="4392"/>
        <v>0</v>
      </c>
      <c r="BB2844" s="12">
        <f t="shared" si="4392"/>
        <v>0</v>
      </c>
      <c r="BC2844" s="12">
        <f t="shared" si="4392"/>
        <v>152158</v>
      </c>
      <c r="BD2844" s="12">
        <f t="shared" si="4392"/>
        <v>0</v>
      </c>
      <c r="BE2844" s="12">
        <f t="shared" si="4392"/>
        <v>0</v>
      </c>
      <c r="BF2844" s="12">
        <f t="shared" si="4392"/>
        <v>0</v>
      </c>
      <c r="BG2844" s="12">
        <f t="shared" si="4392"/>
        <v>0</v>
      </c>
      <c r="BH2844" s="12">
        <f t="shared" si="4392"/>
        <v>65000</v>
      </c>
      <c r="BI2844" s="12">
        <f t="shared" si="4392"/>
        <v>0</v>
      </c>
      <c r="BJ2844" s="12">
        <v>217158</v>
      </c>
      <c r="BK2844" s="12">
        <v>135000</v>
      </c>
    </row>
    <row r="2845" spans="1:63" x14ac:dyDescent="0.25">
      <c r="A2845" s="4" t="s">
        <v>928</v>
      </c>
      <c r="B2845" s="4" t="s">
        <v>1</v>
      </c>
      <c r="C2845" s="4" t="s">
        <v>14</v>
      </c>
      <c r="D2845" s="107" t="s">
        <v>930</v>
      </c>
      <c r="E2845" s="117">
        <v>8213</v>
      </c>
      <c r="F2845" s="107"/>
      <c r="G2845" s="103" t="s">
        <v>1647</v>
      </c>
      <c r="H2845" s="13" t="s">
        <v>53</v>
      </c>
      <c r="I2845" s="14">
        <v>245000</v>
      </c>
      <c r="J2845" s="14">
        <v>100000</v>
      </c>
      <c r="K2845" s="14"/>
      <c r="L2845" s="14"/>
      <c r="M2845" s="14"/>
      <c r="N2845" s="14"/>
      <c r="O2845" s="14"/>
      <c r="P2845" s="14">
        <f t="shared" si="4342"/>
        <v>100000</v>
      </c>
      <c r="Q2845" s="14"/>
      <c r="R2845" s="14"/>
      <c r="S2845" s="14"/>
      <c r="T2845" s="14"/>
      <c r="U2845" s="14"/>
      <c r="V2845" s="14"/>
      <c r="W2845" s="14"/>
      <c r="X2845" s="14">
        <v>47800</v>
      </c>
      <c r="Y2845" s="14"/>
      <c r="Z2845" s="14">
        <v>47800</v>
      </c>
      <c r="AA2845" s="14">
        <v>52200</v>
      </c>
      <c r="AB2845" s="14">
        <v>0</v>
      </c>
      <c r="AC2845" s="14"/>
      <c r="AD2845" s="14"/>
      <c r="AE2845" s="14"/>
      <c r="AF2845" s="14"/>
      <c r="AG2845" s="14"/>
      <c r="AH2845" s="14">
        <f t="shared" si="4343"/>
        <v>0</v>
      </c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>
        <v>0</v>
      </c>
      <c r="AS2845" s="14">
        <v>0</v>
      </c>
      <c r="AT2845" s="14">
        <v>200000</v>
      </c>
      <c r="AU2845" s="14">
        <v>152158</v>
      </c>
      <c r="AV2845" s="14"/>
      <c r="AW2845" s="14"/>
      <c r="AX2845" s="14"/>
      <c r="AY2845" s="14"/>
      <c r="AZ2845" s="14">
        <f t="shared" si="4344"/>
        <v>352158</v>
      </c>
      <c r="BA2845" s="14"/>
      <c r="BB2845" s="14"/>
      <c r="BC2845" s="14">
        <v>152158</v>
      </c>
      <c r="BD2845" s="14"/>
      <c r="BE2845" s="14"/>
      <c r="BF2845" s="14"/>
      <c r="BG2845" s="14"/>
      <c r="BH2845" s="14">
        <v>65000</v>
      </c>
      <c r="BI2845" s="14"/>
      <c r="BJ2845" s="14">
        <v>217158</v>
      </c>
      <c r="BK2845" s="14">
        <v>135000</v>
      </c>
    </row>
    <row r="2846" spans="1:63" ht="22.5" x14ac:dyDescent="0.25">
      <c r="A2846" s="1" t="s">
        <v>928</v>
      </c>
      <c r="B2846" s="1" t="s">
        <v>1</v>
      </c>
      <c r="C2846" s="1" t="s">
        <v>14</v>
      </c>
      <c r="D2846" s="110" t="s">
        <v>930</v>
      </c>
      <c r="E2846" s="110" t="s">
        <v>69</v>
      </c>
      <c r="F2846" s="107" t="s">
        <v>0</v>
      </c>
      <c r="G2846" s="13" t="s">
        <v>0</v>
      </c>
      <c r="H2846" s="2" t="s">
        <v>70</v>
      </c>
      <c r="I2846" s="12">
        <f>SUM(I2847:I2848)</f>
        <v>275050</v>
      </c>
      <c r="J2846" s="12">
        <f t="shared" ref="J2846:Y2846" si="4393">SUM(J2847:J2848)</f>
        <v>0</v>
      </c>
      <c r="K2846" s="12">
        <f t="shared" si="4393"/>
        <v>0</v>
      </c>
      <c r="L2846" s="12">
        <f t="shared" si="4393"/>
        <v>0</v>
      </c>
      <c r="M2846" s="12">
        <f t="shared" si="4393"/>
        <v>0</v>
      </c>
      <c r="N2846" s="12">
        <f t="shared" si="4393"/>
        <v>0</v>
      </c>
      <c r="O2846" s="12">
        <f t="shared" si="4393"/>
        <v>0</v>
      </c>
      <c r="P2846" s="12">
        <f t="shared" si="4393"/>
        <v>0</v>
      </c>
      <c r="Q2846" s="12">
        <f t="shared" si="4393"/>
        <v>0</v>
      </c>
      <c r="R2846" s="12">
        <f t="shared" si="4393"/>
        <v>0</v>
      </c>
      <c r="S2846" s="12">
        <f t="shared" si="4393"/>
        <v>0</v>
      </c>
      <c r="T2846" s="12">
        <f t="shared" si="4393"/>
        <v>0</v>
      </c>
      <c r="U2846" s="12">
        <f t="shared" si="4393"/>
        <v>0</v>
      </c>
      <c r="V2846" s="12">
        <f t="shared" si="4393"/>
        <v>0</v>
      </c>
      <c r="W2846" s="12">
        <f t="shared" si="4393"/>
        <v>0</v>
      </c>
      <c r="X2846" s="12">
        <f t="shared" si="4393"/>
        <v>0</v>
      </c>
      <c r="Y2846" s="12">
        <f t="shared" si="4393"/>
        <v>0</v>
      </c>
      <c r="Z2846" s="12">
        <v>0</v>
      </c>
      <c r="AA2846" s="12">
        <v>0</v>
      </c>
      <c r="AB2846" s="12">
        <f t="shared" ref="AB2846:AQ2846" si="4394">SUM(AB2847:AB2848)</f>
        <v>0</v>
      </c>
      <c r="AC2846" s="12">
        <f t="shared" si="4394"/>
        <v>0</v>
      </c>
      <c r="AD2846" s="12">
        <f t="shared" si="4394"/>
        <v>0</v>
      </c>
      <c r="AE2846" s="12">
        <f t="shared" si="4394"/>
        <v>0</v>
      </c>
      <c r="AF2846" s="12">
        <f t="shared" si="4394"/>
        <v>0</v>
      </c>
      <c r="AG2846" s="12">
        <f t="shared" si="4394"/>
        <v>0</v>
      </c>
      <c r="AH2846" s="12">
        <f t="shared" si="4394"/>
        <v>0</v>
      </c>
      <c r="AI2846" s="12">
        <f t="shared" si="4394"/>
        <v>0</v>
      </c>
      <c r="AJ2846" s="12">
        <f t="shared" si="4394"/>
        <v>0</v>
      </c>
      <c r="AK2846" s="12">
        <f t="shared" si="4394"/>
        <v>0</v>
      </c>
      <c r="AL2846" s="12">
        <f t="shared" si="4394"/>
        <v>0</v>
      </c>
      <c r="AM2846" s="12">
        <f t="shared" si="4394"/>
        <v>0</v>
      </c>
      <c r="AN2846" s="12">
        <f t="shared" si="4394"/>
        <v>0</v>
      </c>
      <c r="AO2846" s="12">
        <f t="shared" si="4394"/>
        <v>0</v>
      </c>
      <c r="AP2846" s="12">
        <f t="shared" si="4394"/>
        <v>0</v>
      </c>
      <c r="AQ2846" s="12">
        <f t="shared" si="4394"/>
        <v>0</v>
      </c>
      <c r="AR2846" s="12">
        <v>0</v>
      </c>
      <c r="AS2846" s="12">
        <v>0</v>
      </c>
      <c r="AT2846" s="12">
        <f t="shared" ref="AT2846:BI2846" si="4395">SUM(AT2847:AT2848)</f>
        <v>0</v>
      </c>
      <c r="AU2846" s="12">
        <f t="shared" si="4395"/>
        <v>0</v>
      </c>
      <c r="AV2846" s="12">
        <f t="shared" si="4395"/>
        <v>0</v>
      </c>
      <c r="AW2846" s="12">
        <f t="shared" si="4395"/>
        <v>0</v>
      </c>
      <c r="AX2846" s="12">
        <f t="shared" si="4395"/>
        <v>0</v>
      </c>
      <c r="AY2846" s="12">
        <f t="shared" si="4395"/>
        <v>0</v>
      </c>
      <c r="AZ2846" s="12">
        <f t="shared" si="4395"/>
        <v>0</v>
      </c>
      <c r="BA2846" s="12">
        <f t="shared" si="4395"/>
        <v>0</v>
      </c>
      <c r="BB2846" s="12">
        <f t="shared" si="4395"/>
        <v>0</v>
      </c>
      <c r="BC2846" s="12">
        <f t="shared" si="4395"/>
        <v>0</v>
      </c>
      <c r="BD2846" s="12">
        <f t="shared" si="4395"/>
        <v>0</v>
      </c>
      <c r="BE2846" s="12">
        <f t="shared" si="4395"/>
        <v>0</v>
      </c>
      <c r="BF2846" s="12">
        <f t="shared" si="4395"/>
        <v>0</v>
      </c>
      <c r="BG2846" s="12">
        <f t="shared" si="4395"/>
        <v>0</v>
      </c>
      <c r="BH2846" s="12">
        <f t="shared" si="4395"/>
        <v>0</v>
      </c>
      <c r="BI2846" s="12">
        <f t="shared" si="4395"/>
        <v>0</v>
      </c>
      <c r="BJ2846" s="12">
        <v>0</v>
      </c>
      <c r="BK2846" s="12">
        <v>0</v>
      </c>
    </row>
    <row r="2847" spans="1:63" x14ac:dyDescent="0.25">
      <c r="A2847" s="4" t="s">
        <v>928</v>
      </c>
      <c r="B2847" s="4" t="s">
        <v>1</v>
      </c>
      <c r="C2847" s="4" t="s">
        <v>14</v>
      </c>
      <c r="D2847" s="107" t="s">
        <v>930</v>
      </c>
      <c r="E2847" s="117">
        <v>8215</v>
      </c>
      <c r="F2847" s="107"/>
      <c r="G2847" s="103" t="s">
        <v>1647</v>
      </c>
      <c r="H2847" s="13" t="s">
        <v>70</v>
      </c>
      <c r="I2847" s="14">
        <v>225000</v>
      </c>
      <c r="J2847" s="14">
        <v>0</v>
      </c>
      <c r="K2847" s="14"/>
      <c r="L2847" s="14"/>
      <c r="M2847" s="14"/>
      <c r="N2847" s="14"/>
      <c r="O2847" s="14"/>
      <c r="P2847" s="14">
        <f t="shared" si="4342"/>
        <v>0</v>
      </c>
      <c r="Q2847" s="14"/>
      <c r="R2847" s="14"/>
      <c r="S2847" s="14"/>
      <c r="T2847" s="14"/>
      <c r="U2847" s="14"/>
      <c r="V2847" s="14"/>
      <c r="W2847" s="14"/>
      <c r="X2847" s="14"/>
      <c r="Y2847" s="14"/>
      <c r="Z2847" s="14">
        <v>0</v>
      </c>
      <c r="AA2847" s="14">
        <v>0</v>
      </c>
      <c r="AB2847" s="14">
        <v>0</v>
      </c>
      <c r="AC2847" s="14"/>
      <c r="AD2847" s="14"/>
      <c r="AE2847" s="14"/>
      <c r="AF2847" s="14"/>
      <c r="AG2847" s="14"/>
      <c r="AH2847" s="14">
        <f t="shared" si="4343"/>
        <v>0</v>
      </c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>
        <v>0</v>
      </c>
      <c r="AS2847" s="14">
        <v>0</v>
      </c>
      <c r="AT2847" s="14">
        <v>0</v>
      </c>
      <c r="AU2847" s="14"/>
      <c r="AV2847" s="14"/>
      <c r="AW2847" s="14"/>
      <c r="AX2847" s="14"/>
      <c r="AY2847" s="14"/>
      <c r="AZ2847" s="14">
        <f t="shared" si="4344"/>
        <v>0</v>
      </c>
      <c r="BA2847" s="14"/>
      <c r="BB2847" s="14"/>
      <c r="BC2847" s="14"/>
      <c r="BD2847" s="14"/>
      <c r="BE2847" s="14"/>
      <c r="BF2847" s="14"/>
      <c r="BG2847" s="14"/>
      <c r="BH2847" s="14"/>
      <c r="BI2847" s="14"/>
      <c r="BJ2847" s="14">
        <v>0</v>
      </c>
      <c r="BK2847" s="14">
        <v>0</v>
      </c>
    </row>
    <row r="2848" spans="1:63" x14ac:dyDescent="0.25">
      <c r="A2848" s="4" t="s">
        <v>928</v>
      </c>
      <c r="B2848" s="4" t="s">
        <v>1</v>
      </c>
      <c r="C2848" s="4" t="s">
        <v>14</v>
      </c>
      <c r="D2848" s="107" t="s">
        <v>930</v>
      </c>
      <c r="E2848" s="117">
        <v>8215</v>
      </c>
      <c r="F2848" s="107" t="s">
        <v>954</v>
      </c>
      <c r="G2848" s="103" t="s">
        <v>1647</v>
      </c>
      <c r="H2848" s="13" t="s">
        <v>955</v>
      </c>
      <c r="I2848" s="14">
        <v>50050</v>
      </c>
      <c r="J2848" s="14">
        <v>0</v>
      </c>
      <c r="K2848" s="14"/>
      <c r="L2848" s="14"/>
      <c r="M2848" s="14"/>
      <c r="N2848" s="14"/>
      <c r="O2848" s="14"/>
      <c r="P2848" s="14">
        <f t="shared" si="4342"/>
        <v>0</v>
      </c>
      <c r="Q2848" s="14"/>
      <c r="R2848" s="14"/>
      <c r="S2848" s="14"/>
      <c r="T2848" s="14"/>
      <c r="U2848" s="14"/>
      <c r="V2848" s="14"/>
      <c r="W2848" s="14"/>
      <c r="X2848" s="14"/>
      <c r="Y2848" s="14"/>
      <c r="Z2848" s="14">
        <v>0</v>
      </c>
      <c r="AA2848" s="14">
        <v>0</v>
      </c>
      <c r="AB2848" s="14">
        <v>0</v>
      </c>
      <c r="AC2848" s="14"/>
      <c r="AD2848" s="14"/>
      <c r="AE2848" s="14"/>
      <c r="AF2848" s="14"/>
      <c r="AG2848" s="14"/>
      <c r="AH2848" s="14">
        <f t="shared" si="4343"/>
        <v>0</v>
      </c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>
        <v>0</v>
      </c>
      <c r="AS2848" s="14">
        <v>0</v>
      </c>
      <c r="AT2848" s="14">
        <v>0</v>
      </c>
      <c r="AU2848" s="14"/>
      <c r="AV2848" s="14"/>
      <c r="AW2848" s="14"/>
      <c r="AX2848" s="14"/>
      <c r="AY2848" s="14"/>
      <c r="AZ2848" s="14">
        <f t="shared" si="4344"/>
        <v>0</v>
      </c>
      <c r="BA2848" s="14"/>
      <c r="BB2848" s="14"/>
      <c r="BC2848" s="14"/>
      <c r="BD2848" s="14"/>
      <c r="BE2848" s="14"/>
      <c r="BF2848" s="14"/>
      <c r="BG2848" s="14"/>
      <c r="BH2848" s="14"/>
      <c r="BI2848" s="14"/>
      <c r="BJ2848" s="14">
        <v>0</v>
      </c>
      <c r="BK2848" s="14">
        <v>0</v>
      </c>
    </row>
    <row r="2849" spans="1:63" ht="22.5" x14ac:dyDescent="0.25">
      <c r="A2849" s="13" t="s">
        <v>0</v>
      </c>
      <c r="B2849" s="13" t="s">
        <v>0</v>
      </c>
      <c r="C2849" s="13" t="s">
        <v>0</v>
      </c>
      <c r="D2849" s="103" t="s">
        <v>0</v>
      </c>
      <c r="E2849" s="103" t="s">
        <v>0</v>
      </c>
      <c r="F2849" s="103" t="s">
        <v>0</v>
      </c>
      <c r="G2849" s="13" t="s">
        <v>0</v>
      </c>
      <c r="H2849" s="10" t="s">
        <v>956</v>
      </c>
      <c r="I2849" s="11">
        <f>SUM(I2842,I2837,I2804)</f>
        <v>5135421</v>
      </c>
      <c r="J2849" s="11">
        <f>SUM(J2842,J2837,J2804)</f>
        <v>204000</v>
      </c>
      <c r="K2849" s="11">
        <f t="shared" ref="K2849:Y2849" si="4396">SUM(K2842,K2837,K2804)</f>
        <v>0</v>
      </c>
      <c r="L2849" s="11">
        <f t="shared" si="4396"/>
        <v>0</v>
      </c>
      <c r="M2849" s="11">
        <f t="shared" si="4396"/>
        <v>0</v>
      </c>
      <c r="N2849" s="11">
        <f t="shared" si="4396"/>
        <v>0</v>
      </c>
      <c r="O2849" s="11">
        <f t="shared" si="4396"/>
        <v>0</v>
      </c>
      <c r="P2849" s="11">
        <f t="shared" si="4396"/>
        <v>204000</v>
      </c>
      <c r="Q2849" s="11">
        <f t="shared" si="4396"/>
        <v>0</v>
      </c>
      <c r="R2849" s="11">
        <f t="shared" si="4396"/>
        <v>0</v>
      </c>
      <c r="S2849" s="11">
        <f t="shared" si="4396"/>
        <v>0</v>
      </c>
      <c r="T2849" s="11">
        <f t="shared" si="4396"/>
        <v>0</v>
      </c>
      <c r="U2849" s="11">
        <f t="shared" si="4396"/>
        <v>0</v>
      </c>
      <c r="V2849" s="11">
        <f t="shared" si="4396"/>
        <v>0</v>
      </c>
      <c r="W2849" s="11">
        <f t="shared" si="4396"/>
        <v>0</v>
      </c>
      <c r="X2849" s="11">
        <f t="shared" si="4396"/>
        <v>47800</v>
      </c>
      <c r="Y2849" s="11">
        <f t="shared" si="4396"/>
        <v>0</v>
      </c>
      <c r="Z2849" s="11">
        <v>47800</v>
      </c>
      <c r="AA2849" s="11">
        <v>156200</v>
      </c>
      <c r="AB2849" s="11">
        <f>SUM(AB2842,AB2837,AB2804)</f>
        <v>0</v>
      </c>
      <c r="AC2849" s="11">
        <f t="shared" ref="AC2849:AQ2849" si="4397">SUM(AC2842,AC2837,AC2804)</f>
        <v>0</v>
      </c>
      <c r="AD2849" s="11">
        <f t="shared" si="4397"/>
        <v>0</v>
      </c>
      <c r="AE2849" s="11">
        <f t="shared" si="4397"/>
        <v>0</v>
      </c>
      <c r="AF2849" s="11">
        <f t="shared" si="4397"/>
        <v>0</v>
      </c>
      <c r="AG2849" s="11">
        <f t="shared" si="4397"/>
        <v>0</v>
      </c>
      <c r="AH2849" s="11">
        <f t="shared" si="4397"/>
        <v>0</v>
      </c>
      <c r="AI2849" s="11">
        <f t="shared" si="4397"/>
        <v>0</v>
      </c>
      <c r="AJ2849" s="11">
        <f t="shared" si="4397"/>
        <v>0</v>
      </c>
      <c r="AK2849" s="11">
        <f t="shared" si="4397"/>
        <v>0</v>
      </c>
      <c r="AL2849" s="11">
        <f t="shared" si="4397"/>
        <v>0</v>
      </c>
      <c r="AM2849" s="11">
        <f t="shared" si="4397"/>
        <v>0</v>
      </c>
      <c r="AN2849" s="11">
        <f t="shared" si="4397"/>
        <v>0</v>
      </c>
      <c r="AO2849" s="11">
        <f t="shared" si="4397"/>
        <v>0</v>
      </c>
      <c r="AP2849" s="11">
        <f t="shared" si="4397"/>
        <v>0</v>
      </c>
      <c r="AQ2849" s="11">
        <f t="shared" si="4397"/>
        <v>0</v>
      </c>
      <c r="AR2849" s="11">
        <v>0</v>
      </c>
      <c r="AS2849" s="11">
        <v>0</v>
      </c>
      <c r="AT2849" s="11">
        <f>SUM(AT2842,AT2837,AT2804)</f>
        <v>711000</v>
      </c>
      <c r="AU2849" s="11">
        <f t="shared" ref="AU2849:BI2849" si="4398">SUM(AU2842,AU2837,AU2804)</f>
        <v>181640</v>
      </c>
      <c r="AV2849" s="11">
        <f t="shared" si="4398"/>
        <v>0</v>
      </c>
      <c r="AW2849" s="11">
        <f t="shared" si="4398"/>
        <v>0</v>
      </c>
      <c r="AX2849" s="11">
        <f t="shared" si="4398"/>
        <v>0</v>
      </c>
      <c r="AY2849" s="11">
        <f t="shared" si="4398"/>
        <v>0</v>
      </c>
      <c r="AZ2849" s="11">
        <f t="shared" si="4398"/>
        <v>892640</v>
      </c>
      <c r="BA2849" s="11">
        <f t="shared" si="4398"/>
        <v>0</v>
      </c>
      <c r="BB2849" s="11">
        <f t="shared" si="4398"/>
        <v>0</v>
      </c>
      <c r="BC2849" s="11">
        <f t="shared" si="4398"/>
        <v>192640</v>
      </c>
      <c r="BD2849" s="11">
        <f t="shared" si="4398"/>
        <v>0</v>
      </c>
      <c r="BE2849" s="11">
        <f t="shared" si="4398"/>
        <v>0</v>
      </c>
      <c r="BF2849" s="11">
        <f t="shared" si="4398"/>
        <v>0</v>
      </c>
      <c r="BG2849" s="11">
        <f t="shared" si="4398"/>
        <v>4152</v>
      </c>
      <c r="BH2849" s="11">
        <f t="shared" si="4398"/>
        <v>65000</v>
      </c>
      <c r="BI2849" s="11">
        <f t="shared" si="4398"/>
        <v>1500</v>
      </c>
      <c r="BJ2849" s="11">
        <v>263292</v>
      </c>
      <c r="BK2849" s="11">
        <v>629348</v>
      </c>
    </row>
    <row r="2850" spans="1:63" ht="15.75" thickBot="1" x14ac:dyDescent="0.3">
      <c r="A2850" s="13" t="s">
        <v>0</v>
      </c>
      <c r="B2850" s="13" t="s">
        <v>0</v>
      </c>
      <c r="C2850" s="13" t="s">
        <v>0</v>
      </c>
      <c r="D2850" s="103" t="s">
        <v>0</v>
      </c>
      <c r="E2850" s="103" t="s">
        <v>0</v>
      </c>
      <c r="F2850" s="103" t="s">
        <v>0</v>
      </c>
      <c r="G2850" s="13" t="s">
        <v>0</v>
      </c>
      <c r="H2850" s="2" t="s">
        <v>55</v>
      </c>
      <c r="I2850" s="12">
        <v>91</v>
      </c>
      <c r="J2850" s="13" t="s">
        <v>0</v>
      </c>
      <c r="K2850" s="13"/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>
        <v>0</v>
      </c>
      <c r="AA2850" s="13"/>
      <c r="AB2850" s="13" t="s">
        <v>0</v>
      </c>
      <c r="AC2850" s="13"/>
      <c r="AD2850" s="13"/>
      <c r="AE2850" s="13"/>
      <c r="AF2850" s="13"/>
      <c r="AG2850" s="13"/>
      <c r="AH2850" s="13"/>
      <c r="AI2850" s="13"/>
      <c r="AJ2850" s="13"/>
      <c r="AK2850" s="13"/>
      <c r="AL2850" s="13"/>
      <c r="AM2850" s="13"/>
      <c r="AN2850" s="13"/>
      <c r="AO2850" s="13"/>
      <c r="AP2850" s="13"/>
      <c r="AQ2850" s="13"/>
      <c r="AR2850" s="13">
        <v>0</v>
      </c>
      <c r="AS2850" s="13"/>
      <c r="AT2850" s="13" t="s">
        <v>0</v>
      </c>
      <c r="AU2850" s="13"/>
      <c r="AV2850" s="13"/>
      <c r="AW2850" s="13"/>
      <c r="AX2850" s="13"/>
      <c r="AY2850" s="13"/>
      <c r="AZ2850" s="13"/>
      <c r="BA2850" s="13"/>
      <c r="BB2850" s="13"/>
      <c r="BC2850" s="13"/>
      <c r="BD2850" s="13"/>
      <c r="BE2850" s="13"/>
      <c r="BF2850" s="13"/>
      <c r="BG2850" s="13"/>
      <c r="BH2850" s="13"/>
      <c r="BI2850" s="13"/>
      <c r="BJ2850" s="13">
        <v>0</v>
      </c>
      <c r="BK2850" s="13"/>
    </row>
    <row r="2851" spans="1:63" ht="69.75" customHeight="1" thickBot="1" x14ac:dyDescent="0.3">
      <c r="A2851" s="148" t="s">
        <v>0</v>
      </c>
      <c r="B2851" s="148" t="s">
        <v>0</v>
      </c>
      <c r="C2851" s="148" t="s">
        <v>0</v>
      </c>
      <c r="D2851" s="151" t="s">
        <v>0</v>
      </c>
      <c r="E2851" s="151" t="s">
        <v>0</v>
      </c>
      <c r="F2851" s="151" t="s">
        <v>0</v>
      </c>
      <c r="G2851" s="154" t="s">
        <v>0</v>
      </c>
      <c r="H2851" s="5" t="s">
        <v>56</v>
      </c>
      <c r="I2851" s="5" t="s">
        <v>9</v>
      </c>
      <c r="J2851" s="94" t="s">
        <v>10</v>
      </c>
      <c r="K2851" s="94" t="s">
        <v>1602</v>
      </c>
      <c r="L2851" s="94" t="s">
        <v>1535</v>
      </c>
      <c r="M2851" s="94" t="s">
        <v>1591</v>
      </c>
      <c r="N2851" s="94" t="s">
        <v>1592</v>
      </c>
      <c r="O2851" s="94" t="s">
        <v>1593</v>
      </c>
      <c r="P2851" s="94" t="s">
        <v>1606</v>
      </c>
      <c r="Q2851" s="94" t="s">
        <v>1603</v>
      </c>
      <c r="R2851" s="94" t="s">
        <v>1594</v>
      </c>
      <c r="S2851" s="94" t="s">
        <v>1595</v>
      </c>
      <c r="T2851" s="94" t="s">
        <v>1596</v>
      </c>
      <c r="U2851" s="94" t="s">
        <v>1597</v>
      </c>
      <c r="V2851" s="94" t="s">
        <v>1598</v>
      </c>
      <c r="W2851" s="94" t="s">
        <v>1599</v>
      </c>
      <c r="X2851" s="94" t="s">
        <v>1604</v>
      </c>
      <c r="Y2851" s="94" t="s">
        <v>1605</v>
      </c>
      <c r="Z2851" s="94" t="s">
        <v>1600</v>
      </c>
      <c r="AA2851" s="94" t="s">
        <v>1601</v>
      </c>
      <c r="AB2851" s="95" t="s">
        <v>11</v>
      </c>
      <c r="AC2851" s="95" t="s">
        <v>1602</v>
      </c>
      <c r="AD2851" s="95" t="s">
        <v>1535</v>
      </c>
      <c r="AE2851" s="95" t="s">
        <v>1591</v>
      </c>
      <c r="AF2851" s="95" t="s">
        <v>1592</v>
      </c>
      <c r="AG2851" s="95" t="s">
        <v>1593</v>
      </c>
      <c r="AH2851" s="95" t="s">
        <v>1607</v>
      </c>
      <c r="AI2851" s="95" t="s">
        <v>1603</v>
      </c>
      <c r="AJ2851" s="95" t="s">
        <v>1594</v>
      </c>
      <c r="AK2851" s="95" t="s">
        <v>1595</v>
      </c>
      <c r="AL2851" s="95" t="s">
        <v>1596</v>
      </c>
      <c r="AM2851" s="95" t="s">
        <v>1597</v>
      </c>
      <c r="AN2851" s="95" t="s">
        <v>1598</v>
      </c>
      <c r="AO2851" s="95" t="s">
        <v>1599</v>
      </c>
      <c r="AP2851" s="95" t="s">
        <v>1604</v>
      </c>
      <c r="AQ2851" s="95" t="s">
        <v>1605</v>
      </c>
      <c r="AR2851" s="95" t="s">
        <v>1600</v>
      </c>
      <c r="AS2851" s="95" t="s">
        <v>1601</v>
      </c>
      <c r="AT2851" s="96" t="s">
        <v>12</v>
      </c>
      <c r="AU2851" s="96" t="s">
        <v>1602</v>
      </c>
      <c r="AV2851" s="96" t="s">
        <v>1535</v>
      </c>
      <c r="AW2851" s="96" t="s">
        <v>1591</v>
      </c>
      <c r="AX2851" s="96" t="s">
        <v>1592</v>
      </c>
      <c r="AY2851" s="96" t="s">
        <v>1593</v>
      </c>
      <c r="AZ2851" s="96" t="s">
        <v>1608</v>
      </c>
      <c r="BA2851" s="96" t="s">
        <v>1603</v>
      </c>
      <c r="BB2851" s="96" t="s">
        <v>1594</v>
      </c>
      <c r="BC2851" s="96" t="s">
        <v>1595</v>
      </c>
      <c r="BD2851" s="96" t="s">
        <v>1596</v>
      </c>
      <c r="BE2851" s="96" t="s">
        <v>1597</v>
      </c>
      <c r="BF2851" s="96" t="s">
        <v>1598</v>
      </c>
      <c r="BG2851" s="96" t="s">
        <v>1599</v>
      </c>
      <c r="BH2851" s="96" t="s">
        <v>1604</v>
      </c>
      <c r="BI2851" s="96" t="s">
        <v>1605</v>
      </c>
      <c r="BJ2851" s="96" t="s">
        <v>1600</v>
      </c>
      <c r="BK2851" s="96" t="s">
        <v>1601</v>
      </c>
    </row>
    <row r="2852" spans="1:63" x14ac:dyDescent="0.25">
      <c r="A2852" s="149"/>
      <c r="B2852" s="149"/>
      <c r="C2852" s="149"/>
      <c r="D2852" s="152"/>
      <c r="E2852" s="152"/>
      <c r="F2852" s="152"/>
      <c r="G2852" s="155"/>
      <c r="H2852" s="15" t="s">
        <v>0</v>
      </c>
      <c r="I2852" s="9" t="s">
        <v>13</v>
      </c>
      <c r="J2852" s="9">
        <v>1</v>
      </c>
      <c r="K2852" s="9">
        <v>2</v>
      </c>
      <c r="L2852" s="9">
        <v>3</v>
      </c>
      <c r="M2852" s="9">
        <v>4</v>
      </c>
      <c r="N2852" s="9">
        <v>5</v>
      </c>
      <c r="O2852" s="9">
        <v>6</v>
      </c>
      <c r="P2852" s="9">
        <v>7</v>
      </c>
      <c r="Q2852" s="9">
        <v>8</v>
      </c>
      <c r="R2852" s="9">
        <v>9</v>
      </c>
      <c r="S2852" s="9">
        <v>10</v>
      </c>
      <c r="T2852" s="9">
        <v>11</v>
      </c>
      <c r="U2852" s="9">
        <v>12</v>
      </c>
      <c r="V2852" s="9">
        <v>13</v>
      </c>
      <c r="W2852" s="9">
        <v>14</v>
      </c>
      <c r="X2852" s="9">
        <v>15</v>
      </c>
      <c r="Y2852" s="9">
        <v>16</v>
      </c>
      <c r="Z2852" s="9">
        <v>20</v>
      </c>
      <c r="AA2852" s="9">
        <v>21</v>
      </c>
      <c r="AB2852" s="9">
        <v>1</v>
      </c>
      <c r="AC2852" s="9">
        <v>2</v>
      </c>
      <c r="AD2852" s="9">
        <v>3</v>
      </c>
      <c r="AE2852" s="9">
        <v>4</v>
      </c>
      <c r="AF2852" s="9">
        <v>5</v>
      </c>
      <c r="AG2852" s="9">
        <v>6</v>
      </c>
      <c r="AH2852" s="9">
        <v>7</v>
      </c>
      <c r="AI2852" s="9">
        <v>8</v>
      </c>
      <c r="AJ2852" s="9">
        <v>9</v>
      </c>
      <c r="AK2852" s="9">
        <v>10</v>
      </c>
      <c r="AL2852" s="9">
        <v>11</v>
      </c>
      <c r="AM2852" s="9">
        <v>12</v>
      </c>
      <c r="AN2852" s="9">
        <v>13</v>
      </c>
      <c r="AO2852" s="9">
        <v>14</v>
      </c>
      <c r="AP2852" s="9">
        <v>15</v>
      </c>
      <c r="AQ2852" s="9">
        <v>16</v>
      </c>
      <c r="AR2852" s="9">
        <v>20</v>
      </c>
      <c r="AS2852" s="9">
        <v>21</v>
      </c>
      <c r="AT2852" s="9">
        <v>1</v>
      </c>
      <c r="AU2852" s="9">
        <v>2</v>
      </c>
      <c r="AV2852" s="9">
        <v>3</v>
      </c>
      <c r="AW2852" s="9">
        <v>4</v>
      </c>
      <c r="AX2852" s="9">
        <v>5</v>
      </c>
      <c r="AY2852" s="9">
        <v>6</v>
      </c>
      <c r="AZ2852" s="9">
        <v>7</v>
      </c>
      <c r="BA2852" s="9">
        <v>8</v>
      </c>
      <c r="BB2852" s="9">
        <v>9</v>
      </c>
      <c r="BC2852" s="9">
        <v>10</v>
      </c>
      <c r="BD2852" s="9">
        <v>11</v>
      </c>
      <c r="BE2852" s="9">
        <v>12</v>
      </c>
      <c r="BF2852" s="9">
        <v>13</v>
      </c>
      <c r="BG2852" s="9">
        <v>14</v>
      </c>
      <c r="BH2852" s="9">
        <v>15</v>
      </c>
      <c r="BI2852" s="9">
        <v>16</v>
      </c>
      <c r="BJ2852" s="9">
        <v>20</v>
      </c>
      <c r="BK2852" s="9">
        <v>21</v>
      </c>
    </row>
    <row r="2853" spans="1:63" x14ac:dyDescent="0.25">
      <c r="A2853" s="149"/>
      <c r="B2853" s="149"/>
      <c r="C2853" s="149"/>
      <c r="D2853" s="152"/>
      <c r="E2853" s="152"/>
      <c r="F2853" s="152"/>
      <c r="G2853" s="155"/>
      <c r="H2853" s="16" t="s">
        <v>957</v>
      </c>
      <c r="I2853" s="17">
        <f>SUM(I2830,I2814,I2812,I2811,I2810,I2809,I2808,I2806)</f>
        <v>3159165</v>
      </c>
      <c r="J2853" s="17">
        <f>SUM(J2830,J2814,J2812,J2811,J2810,J2809,J2808,J2806)</f>
        <v>0</v>
      </c>
      <c r="K2853" s="17">
        <f t="shared" ref="K2853:Y2853" si="4399">SUM(K2830,K2814,K2812,K2811,K2810,K2809,K2808,K2806)</f>
        <v>0</v>
      </c>
      <c r="L2853" s="17">
        <f t="shared" si="4399"/>
        <v>0</v>
      </c>
      <c r="M2853" s="17">
        <f t="shared" si="4399"/>
        <v>0</v>
      </c>
      <c r="N2853" s="17">
        <f t="shared" si="4399"/>
        <v>0</v>
      </c>
      <c r="O2853" s="17">
        <f t="shared" si="4399"/>
        <v>0</v>
      </c>
      <c r="P2853" s="17">
        <f t="shared" ref="P2853" si="4400">SUM(P2830,P2814,P2812,P2811,P2810,P2809,P2808,P2806)</f>
        <v>0</v>
      </c>
      <c r="Q2853" s="17">
        <f t="shared" si="4399"/>
        <v>0</v>
      </c>
      <c r="R2853" s="17">
        <f t="shared" si="4399"/>
        <v>0</v>
      </c>
      <c r="S2853" s="17">
        <f t="shared" si="4399"/>
        <v>0</v>
      </c>
      <c r="T2853" s="17">
        <f t="shared" si="4399"/>
        <v>0</v>
      </c>
      <c r="U2853" s="17">
        <f t="shared" si="4399"/>
        <v>0</v>
      </c>
      <c r="V2853" s="17">
        <f t="shared" si="4399"/>
        <v>0</v>
      </c>
      <c r="W2853" s="17">
        <f t="shared" si="4399"/>
        <v>0</v>
      </c>
      <c r="X2853" s="17">
        <f t="shared" si="4399"/>
        <v>0</v>
      </c>
      <c r="Y2853" s="17">
        <f t="shared" si="4399"/>
        <v>0</v>
      </c>
      <c r="Z2853" s="17">
        <v>0</v>
      </c>
      <c r="AA2853" s="17">
        <v>0</v>
      </c>
      <c r="AB2853" s="17">
        <f>SUM(AB2830,AB2814,AB2812,AB2811,AB2810,AB2809,AB2808,AB2806)</f>
        <v>0</v>
      </c>
      <c r="AC2853" s="17">
        <f t="shared" ref="AC2853:AQ2853" si="4401">SUM(AC2830,AC2814,AC2812,AC2811,AC2810,AC2809,AC2808,AC2806)</f>
        <v>0</v>
      </c>
      <c r="AD2853" s="17">
        <f t="shared" si="4401"/>
        <v>0</v>
      </c>
      <c r="AE2853" s="17">
        <f t="shared" si="4401"/>
        <v>0</v>
      </c>
      <c r="AF2853" s="17">
        <f t="shared" si="4401"/>
        <v>0</v>
      </c>
      <c r="AG2853" s="17">
        <f t="shared" si="4401"/>
        <v>0</v>
      </c>
      <c r="AH2853" s="17">
        <f t="shared" ref="AH2853" si="4402">SUM(AH2830,AH2814,AH2812,AH2811,AH2810,AH2809,AH2808,AH2806)</f>
        <v>0</v>
      </c>
      <c r="AI2853" s="17">
        <f t="shared" si="4401"/>
        <v>0</v>
      </c>
      <c r="AJ2853" s="17">
        <f t="shared" si="4401"/>
        <v>0</v>
      </c>
      <c r="AK2853" s="17">
        <f t="shared" si="4401"/>
        <v>0</v>
      </c>
      <c r="AL2853" s="17">
        <f t="shared" si="4401"/>
        <v>0</v>
      </c>
      <c r="AM2853" s="17">
        <f t="shared" si="4401"/>
        <v>0</v>
      </c>
      <c r="AN2853" s="17">
        <f t="shared" si="4401"/>
        <v>0</v>
      </c>
      <c r="AO2853" s="17">
        <f t="shared" si="4401"/>
        <v>0</v>
      </c>
      <c r="AP2853" s="17">
        <f t="shared" si="4401"/>
        <v>0</v>
      </c>
      <c r="AQ2853" s="17">
        <f t="shared" si="4401"/>
        <v>0</v>
      </c>
      <c r="AR2853" s="17">
        <v>0</v>
      </c>
      <c r="AS2853" s="17">
        <v>0</v>
      </c>
      <c r="AT2853" s="17">
        <f>SUM(AT2830,AT2814,AT2812,AT2811,AT2810,AT2809,AT2808,AT2806)</f>
        <v>15000</v>
      </c>
      <c r="AU2853" s="17">
        <f t="shared" ref="AU2853:BI2853" si="4403">SUM(AU2830,AU2814,AU2812,AU2811,AU2810,AU2809,AU2808,AU2806)</f>
        <v>0</v>
      </c>
      <c r="AV2853" s="17">
        <f t="shared" si="4403"/>
        <v>0</v>
      </c>
      <c r="AW2853" s="17">
        <f t="shared" si="4403"/>
        <v>0</v>
      </c>
      <c r="AX2853" s="17">
        <f t="shared" si="4403"/>
        <v>0</v>
      </c>
      <c r="AY2853" s="17">
        <f t="shared" si="4403"/>
        <v>0</v>
      </c>
      <c r="AZ2853" s="17">
        <f t="shared" ref="AZ2853" si="4404">SUM(AZ2830,AZ2814,AZ2812,AZ2811,AZ2810,AZ2809,AZ2808,AZ2806)</f>
        <v>15000</v>
      </c>
      <c r="BA2853" s="17">
        <f t="shared" si="4403"/>
        <v>0</v>
      </c>
      <c r="BB2853" s="17">
        <f t="shared" si="4403"/>
        <v>0</v>
      </c>
      <c r="BC2853" s="17">
        <f t="shared" si="4403"/>
        <v>0</v>
      </c>
      <c r="BD2853" s="17">
        <f t="shared" si="4403"/>
        <v>0</v>
      </c>
      <c r="BE2853" s="17">
        <f t="shared" si="4403"/>
        <v>0</v>
      </c>
      <c r="BF2853" s="17">
        <f t="shared" si="4403"/>
        <v>0</v>
      </c>
      <c r="BG2853" s="17">
        <f t="shared" si="4403"/>
        <v>4152</v>
      </c>
      <c r="BH2853" s="17">
        <f t="shared" si="4403"/>
        <v>0</v>
      </c>
      <c r="BI2853" s="17">
        <f t="shared" si="4403"/>
        <v>0</v>
      </c>
      <c r="BJ2853" s="17">
        <v>4152</v>
      </c>
      <c r="BK2853" s="17">
        <v>10848</v>
      </c>
    </row>
    <row r="2854" spans="1:63" x14ac:dyDescent="0.25">
      <c r="A2854" s="149"/>
      <c r="B2854" s="149"/>
      <c r="C2854" s="149"/>
      <c r="D2854" s="152"/>
      <c r="E2854" s="152"/>
      <c r="F2854" s="152"/>
      <c r="G2854" s="155"/>
      <c r="H2854" s="16" t="s">
        <v>126</v>
      </c>
      <c r="I2854" s="17">
        <f>SUM(I2848,I2847,I2845,I2841,I2840,I2836,I2835,I2834,I2833,I2832,I2831,I2829,I2827,I2826,I2825,I2823,I2822,I2821,I2820,I2819,I2818,I2817)</f>
        <v>1976256</v>
      </c>
      <c r="J2854" s="17">
        <f>SUM(J2848,J2847,J2845,J2841,J2840,J2836,J2835,J2834,J2833,J2832,J2831,J2829,J2827,J2826,J2825,J2823,J2822,J2821,J2820,J2819,J2818,J2817)</f>
        <v>204000</v>
      </c>
      <c r="K2854" s="17">
        <f t="shared" ref="K2854:Y2854" si="4405">SUM(K2848,K2847,K2845,K2841,K2840,K2836,K2835,K2834,K2833,K2832,K2831,K2829,K2827,K2826,K2825,K2823,K2822,K2821,K2820,K2819,K2818,K2817)</f>
        <v>0</v>
      </c>
      <c r="L2854" s="17">
        <f t="shared" si="4405"/>
        <v>0</v>
      </c>
      <c r="M2854" s="17">
        <f t="shared" si="4405"/>
        <v>0</v>
      </c>
      <c r="N2854" s="17">
        <f t="shared" si="4405"/>
        <v>0</v>
      </c>
      <c r="O2854" s="17">
        <f t="shared" si="4405"/>
        <v>0</v>
      </c>
      <c r="P2854" s="17">
        <f t="shared" ref="P2854" si="4406">SUM(P2848,P2847,P2845,P2841,P2840,P2836,P2835,P2834,P2833,P2832,P2831,P2829,P2827,P2826,P2825,P2823,P2822,P2821,P2820,P2819,P2818,P2817)</f>
        <v>204000</v>
      </c>
      <c r="Q2854" s="17">
        <f t="shared" si="4405"/>
        <v>0</v>
      </c>
      <c r="R2854" s="17">
        <f t="shared" si="4405"/>
        <v>0</v>
      </c>
      <c r="S2854" s="17">
        <f t="shared" si="4405"/>
        <v>0</v>
      </c>
      <c r="T2854" s="17">
        <f t="shared" si="4405"/>
        <v>0</v>
      </c>
      <c r="U2854" s="17">
        <f t="shared" si="4405"/>
        <v>0</v>
      </c>
      <c r="V2854" s="17">
        <f t="shared" si="4405"/>
        <v>0</v>
      </c>
      <c r="W2854" s="17">
        <f t="shared" si="4405"/>
        <v>0</v>
      </c>
      <c r="X2854" s="17">
        <f t="shared" si="4405"/>
        <v>47800</v>
      </c>
      <c r="Y2854" s="17">
        <f t="shared" si="4405"/>
        <v>0</v>
      </c>
      <c r="Z2854" s="17">
        <v>47800</v>
      </c>
      <c r="AA2854" s="17">
        <v>156200</v>
      </c>
      <c r="AB2854" s="17">
        <f>SUM(AB2848,AB2847,AB2845,AB2841,AB2840,AB2836,AB2835,AB2834,AB2833,AB2832,AB2831,AB2829,AB2827,AB2826,AB2825,AB2823,AB2822,AB2821,AB2820,AB2819,AB2818,AB2817)</f>
        <v>0</v>
      </c>
      <c r="AC2854" s="17">
        <f t="shared" ref="AC2854:AQ2854" si="4407">SUM(AC2848,AC2847,AC2845,AC2841,AC2840,AC2836,AC2835,AC2834,AC2833,AC2832,AC2831,AC2829,AC2827,AC2826,AC2825,AC2823,AC2822,AC2821,AC2820,AC2819,AC2818,AC2817)</f>
        <v>0</v>
      </c>
      <c r="AD2854" s="17">
        <f t="shared" si="4407"/>
        <v>0</v>
      </c>
      <c r="AE2854" s="17">
        <f t="shared" si="4407"/>
        <v>0</v>
      </c>
      <c r="AF2854" s="17">
        <f t="shared" si="4407"/>
        <v>0</v>
      </c>
      <c r="AG2854" s="17">
        <f t="shared" si="4407"/>
        <v>0</v>
      </c>
      <c r="AH2854" s="17">
        <f t="shared" ref="AH2854" si="4408">SUM(AH2848,AH2847,AH2845,AH2841,AH2840,AH2836,AH2835,AH2834,AH2833,AH2832,AH2831,AH2829,AH2827,AH2826,AH2825,AH2823,AH2822,AH2821,AH2820,AH2819,AH2818,AH2817)</f>
        <v>0</v>
      </c>
      <c r="AI2854" s="17">
        <f t="shared" si="4407"/>
        <v>0</v>
      </c>
      <c r="AJ2854" s="17">
        <f t="shared" si="4407"/>
        <v>0</v>
      </c>
      <c r="AK2854" s="17">
        <f t="shared" si="4407"/>
        <v>0</v>
      </c>
      <c r="AL2854" s="17">
        <f t="shared" si="4407"/>
        <v>0</v>
      </c>
      <c r="AM2854" s="17">
        <f t="shared" si="4407"/>
        <v>0</v>
      </c>
      <c r="AN2854" s="17">
        <f t="shared" si="4407"/>
        <v>0</v>
      </c>
      <c r="AO2854" s="17">
        <f t="shared" si="4407"/>
        <v>0</v>
      </c>
      <c r="AP2854" s="17">
        <f t="shared" si="4407"/>
        <v>0</v>
      </c>
      <c r="AQ2854" s="17">
        <f t="shared" si="4407"/>
        <v>0</v>
      </c>
      <c r="AR2854" s="17">
        <v>0</v>
      </c>
      <c r="AS2854" s="17">
        <v>0</v>
      </c>
      <c r="AT2854" s="17">
        <f>SUM(AT2848,AT2847,AT2845,AT2841,AT2840,AT2836,AT2835,AT2834,AT2833,AT2832,AT2831,AT2829,AT2827,AT2826,AT2825,AT2823,AT2822,AT2821,AT2820,AT2819,AT2818,AT2817)</f>
        <v>696000</v>
      </c>
      <c r="AU2854" s="17">
        <f t="shared" ref="AU2854:BI2854" si="4409">SUM(AU2848,AU2847,AU2845,AU2841,AU2840,AU2836,AU2835,AU2834,AU2833,AU2832,AU2831,AU2829,AU2827,AU2826,AU2825,AU2823,AU2822,AU2821,AU2820,AU2819,AU2818,AU2817)</f>
        <v>181640</v>
      </c>
      <c r="AV2854" s="17">
        <f t="shared" si="4409"/>
        <v>0</v>
      </c>
      <c r="AW2854" s="17">
        <f t="shared" si="4409"/>
        <v>0</v>
      </c>
      <c r="AX2854" s="17">
        <f t="shared" si="4409"/>
        <v>0</v>
      </c>
      <c r="AY2854" s="17">
        <f t="shared" si="4409"/>
        <v>0</v>
      </c>
      <c r="AZ2854" s="17">
        <f t="shared" ref="AZ2854" si="4410">SUM(AZ2848,AZ2847,AZ2845,AZ2841,AZ2840,AZ2836,AZ2835,AZ2834,AZ2833,AZ2832,AZ2831,AZ2829,AZ2827,AZ2826,AZ2825,AZ2823,AZ2822,AZ2821,AZ2820,AZ2819,AZ2818,AZ2817)</f>
        <v>877640</v>
      </c>
      <c r="BA2854" s="17">
        <f t="shared" si="4409"/>
        <v>0</v>
      </c>
      <c r="BB2854" s="17">
        <f t="shared" si="4409"/>
        <v>0</v>
      </c>
      <c r="BC2854" s="17">
        <f t="shared" si="4409"/>
        <v>192640</v>
      </c>
      <c r="BD2854" s="17">
        <f t="shared" si="4409"/>
        <v>0</v>
      </c>
      <c r="BE2854" s="17">
        <f t="shared" si="4409"/>
        <v>0</v>
      </c>
      <c r="BF2854" s="17">
        <f t="shared" si="4409"/>
        <v>0</v>
      </c>
      <c r="BG2854" s="17">
        <f t="shared" si="4409"/>
        <v>0</v>
      </c>
      <c r="BH2854" s="17">
        <f t="shared" si="4409"/>
        <v>65000</v>
      </c>
      <c r="BI2854" s="17">
        <f t="shared" si="4409"/>
        <v>1500</v>
      </c>
      <c r="BJ2854" s="17">
        <v>259140</v>
      </c>
      <c r="BK2854" s="17">
        <v>618500</v>
      </c>
    </row>
    <row r="2855" spans="1:63" x14ac:dyDescent="0.25">
      <c r="A2855" s="150"/>
      <c r="B2855" s="150"/>
      <c r="C2855" s="150"/>
      <c r="D2855" s="153"/>
      <c r="E2855" s="153"/>
      <c r="F2855" s="153"/>
      <c r="G2855" s="156"/>
      <c r="H2855" s="18" t="s">
        <v>57</v>
      </c>
      <c r="I2855" s="17">
        <f>SUM(I2853:I2854)</f>
        <v>5135421</v>
      </c>
      <c r="J2855" s="17">
        <f t="shared" ref="J2855:Y2855" si="4411">SUM(J2853:J2854)</f>
        <v>204000</v>
      </c>
      <c r="K2855" s="17">
        <f t="shared" si="4411"/>
        <v>0</v>
      </c>
      <c r="L2855" s="17">
        <f t="shared" si="4411"/>
        <v>0</v>
      </c>
      <c r="M2855" s="17">
        <f t="shared" si="4411"/>
        <v>0</v>
      </c>
      <c r="N2855" s="17">
        <f t="shared" si="4411"/>
        <v>0</v>
      </c>
      <c r="O2855" s="17">
        <f t="shared" si="4411"/>
        <v>0</v>
      </c>
      <c r="P2855" s="17">
        <f t="shared" ref="P2855" si="4412">SUM(P2853:P2854)</f>
        <v>204000</v>
      </c>
      <c r="Q2855" s="17">
        <f t="shared" si="4411"/>
        <v>0</v>
      </c>
      <c r="R2855" s="17">
        <f t="shared" si="4411"/>
        <v>0</v>
      </c>
      <c r="S2855" s="17">
        <f t="shared" si="4411"/>
        <v>0</v>
      </c>
      <c r="T2855" s="17">
        <f t="shared" si="4411"/>
        <v>0</v>
      </c>
      <c r="U2855" s="17">
        <f t="shared" si="4411"/>
        <v>0</v>
      </c>
      <c r="V2855" s="17">
        <f t="shared" si="4411"/>
        <v>0</v>
      </c>
      <c r="W2855" s="17">
        <f t="shared" si="4411"/>
        <v>0</v>
      </c>
      <c r="X2855" s="17">
        <f t="shared" si="4411"/>
        <v>47800</v>
      </c>
      <c r="Y2855" s="17">
        <f t="shared" si="4411"/>
        <v>0</v>
      </c>
      <c r="Z2855" s="17">
        <v>47800</v>
      </c>
      <c r="AA2855" s="17">
        <v>156200</v>
      </c>
      <c r="AB2855" s="17">
        <f t="shared" ref="AB2855:AQ2855" si="4413">SUM(AB2853:AB2854)</f>
        <v>0</v>
      </c>
      <c r="AC2855" s="17">
        <f t="shared" si="4413"/>
        <v>0</v>
      </c>
      <c r="AD2855" s="17">
        <f t="shared" si="4413"/>
        <v>0</v>
      </c>
      <c r="AE2855" s="17">
        <f t="shared" si="4413"/>
        <v>0</v>
      </c>
      <c r="AF2855" s="17">
        <f t="shared" si="4413"/>
        <v>0</v>
      </c>
      <c r="AG2855" s="17">
        <f t="shared" si="4413"/>
        <v>0</v>
      </c>
      <c r="AH2855" s="17">
        <f t="shared" ref="AH2855" si="4414">SUM(AH2853:AH2854)</f>
        <v>0</v>
      </c>
      <c r="AI2855" s="17">
        <f t="shared" si="4413"/>
        <v>0</v>
      </c>
      <c r="AJ2855" s="17">
        <f t="shared" si="4413"/>
        <v>0</v>
      </c>
      <c r="AK2855" s="17">
        <f t="shared" si="4413"/>
        <v>0</v>
      </c>
      <c r="AL2855" s="17">
        <f t="shared" si="4413"/>
        <v>0</v>
      </c>
      <c r="AM2855" s="17">
        <f t="shared" si="4413"/>
        <v>0</v>
      </c>
      <c r="AN2855" s="17">
        <f t="shared" si="4413"/>
        <v>0</v>
      </c>
      <c r="AO2855" s="17">
        <f t="shared" si="4413"/>
        <v>0</v>
      </c>
      <c r="AP2855" s="17">
        <f t="shared" si="4413"/>
        <v>0</v>
      </c>
      <c r="AQ2855" s="17">
        <f t="shared" si="4413"/>
        <v>0</v>
      </c>
      <c r="AR2855" s="17">
        <v>0</v>
      </c>
      <c r="AS2855" s="17">
        <v>0</v>
      </c>
      <c r="AT2855" s="17">
        <f t="shared" ref="AT2855:BI2855" si="4415">SUM(AT2853:AT2854)</f>
        <v>711000</v>
      </c>
      <c r="AU2855" s="17">
        <f t="shared" si="4415"/>
        <v>181640</v>
      </c>
      <c r="AV2855" s="17">
        <f t="shared" si="4415"/>
        <v>0</v>
      </c>
      <c r="AW2855" s="17">
        <f t="shared" si="4415"/>
        <v>0</v>
      </c>
      <c r="AX2855" s="17">
        <f t="shared" si="4415"/>
        <v>0</v>
      </c>
      <c r="AY2855" s="17">
        <f t="shared" si="4415"/>
        <v>0</v>
      </c>
      <c r="AZ2855" s="17">
        <f t="shared" ref="AZ2855" si="4416">SUM(AZ2853:AZ2854)</f>
        <v>892640</v>
      </c>
      <c r="BA2855" s="17">
        <f t="shared" si="4415"/>
        <v>0</v>
      </c>
      <c r="BB2855" s="17">
        <f t="shared" si="4415"/>
        <v>0</v>
      </c>
      <c r="BC2855" s="17">
        <f t="shared" si="4415"/>
        <v>192640</v>
      </c>
      <c r="BD2855" s="17">
        <f t="shared" si="4415"/>
        <v>0</v>
      </c>
      <c r="BE2855" s="17">
        <f t="shared" si="4415"/>
        <v>0</v>
      </c>
      <c r="BF2855" s="17">
        <f t="shared" si="4415"/>
        <v>0</v>
      </c>
      <c r="BG2855" s="17">
        <f t="shared" si="4415"/>
        <v>4152</v>
      </c>
      <c r="BH2855" s="17">
        <f t="shared" si="4415"/>
        <v>65000</v>
      </c>
      <c r="BI2855" s="17">
        <f t="shared" si="4415"/>
        <v>1500</v>
      </c>
      <c r="BJ2855" s="17">
        <v>263292</v>
      </c>
      <c r="BK2855" s="17">
        <v>629348</v>
      </c>
    </row>
    <row r="2856" spans="1:63" x14ac:dyDescent="0.25">
      <c r="A2856" s="13" t="s">
        <v>0</v>
      </c>
      <c r="B2856" s="13" t="s">
        <v>0</v>
      </c>
      <c r="C2856" s="13" t="s">
        <v>0</v>
      </c>
      <c r="D2856" s="103" t="s">
        <v>0</v>
      </c>
      <c r="E2856" s="103" t="s">
        <v>0</v>
      </c>
      <c r="F2856" s="103" t="s">
        <v>0</v>
      </c>
      <c r="G2856" s="13" t="s">
        <v>0</v>
      </c>
      <c r="H2856" s="19" t="s">
        <v>0</v>
      </c>
      <c r="I2856" s="19" t="s">
        <v>0</v>
      </c>
      <c r="J2856" s="19" t="s">
        <v>0</v>
      </c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>
        <v>0</v>
      </c>
      <c r="AA2856" s="19">
        <v>0</v>
      </c>
      <c r="AB2856" s="19" t="s">
        <v>0</v>
      </c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>
        <v>0</v>
      </c>
      <c r="AS2856" s="19">
        <v>0</v>
      </c>
      <c r="AT2856" s="19" t="s">
        <v>0</v>
      </c>
      <c r="AU2856" s="19"/>
      <c r="AV2856" s="19"/>
      <c r="AW2856" s="19"/>
      <c r="AX2856" s="19"/>
      <c r="AY2856" s="19"/>
      <c r="AZ2856" s="19"/>
      <c r="BA2856" s="19"/>
      <c r="BB2856" s="19"/>
      <c r="BC2856" s="19"/>
      <c r="BD2856" s="19"/>
      <c r="BE2856" s="19"/>
      <c r="BF2856" s="19"/>
      <c r="BG2856" s="19"/>
      <c r="BH2856" s="19"/>
      <c r="BI2856" s="19"/>
      <c r="BJ2856" s="19">
        <v>0</v>
      </c>
      <c r="BK2856" s="19">
        <v>0</v>
      </c>
    </row>
    <row r="2857" spans="1:63" x14ac:dyDescent="0.25">
      <c r="A2857" s="13" t="s">
        <v>0</v>
      </c>
      <c r="B2857" s="13" t="s">
        <v>0</v>
      </c>
      <c r="C2857" s="13" t="s">
        <v>0</v>
      </c>
      <c r="D2857" s="103" t="s">
        <v>0</v>
      </c>
      <c r="E2857" s="103" t="s">
        <v>0</v>
      </c>
      <c r="F2857" s="103" t="s">
        <v>0</v>
      </c>
      <c r="G2857" s="13" t="s">
        <v>0</v>
      </c>
      <c r="H2857" s="10" t="s">
        <v>958</v>
      </c>
      <c r="I2857" s="11">
        <f>SUM(I2849)</f>
        <v>5135421</v>
      </c>
      <c r="J2857" s="11">
        <f t="shared" ref="J2857:Y2857" si="4417">SUM(J2849)</f>
        <v>204000</v>
      </c>
      <c r="K2857" s="11">
        <f t="shared" si="4417"/>
        <v>0</v>
      </c>
      <c r="L2857" s="11">
        <f t="shared" si="4417"/>
        <v>0</v>
      </c>
      <c r="M2857" s="11">
        <f t="shared" si="4417"/>
        <v>0</v>
      </c>
      <c r="N2857" s="11">
        <f t="shared" si="4417"/>
        <v>0</v>
      </c>
      <c r="O2857" s="11">
        <f t="shared" si="4417"/>
        <v>0</v>
      </c>
      <c r="P2857" s="11">
        <f t="shared" si="4417"/>
        <v>204000</v>
      </c>
      <c r="Q2857" s="11">
        <f t="shared" si="4417"/>
        <v>0</v>
      </c>
      <c r="R2857" s="11">
        <f t="shared" si="4417"/>
        <v>0</v>
      </c>
      <c r="S2857" s="11">
        <f t="shared" si="4417"/>
        <v>0</v>
      </c>
      <c r="T2857" s="11">
        <f t="shared" si="4417"/>
        <v>0</v>
      </c>
      <c r="U2857" s="11">
        <f t="shared" si="4417"/>
        <v>0</v>
      </c>
      <c r="V2857" s="11">
        <f t="shared" si="4417"/>
        <v>0</v>
      </c>
      <c r="W2857" s="11">
        <f t="shared" si="4417"/>
        <v>0</v>
      </c>
      <c r="X2857" s="11">
        <f t="shared" si="4417"/>
        <v>47800</v>
      </c>
      <c r="Y2857" s="11">
        <f t="shared" si="4417"/>
        <v>0</v>
      </c>
      <c r="Z2857" s="11">
        <v>47800</v>
      </c>
      <c r="AA2857" s="11">
        <v>156200</v>
      </c>
      <c r="AB2857" s="11">
        <f t="shared" ref="AB2857:AQ2857" si="4418">SUM(AB2849)</f>
        <v>0</v>
      </c>
      <c r="AC2857" s="11">
        <f t="shared" si="4418"/>
        <v>0</v>
      </c>
      <c r="AD2857" s="11">
        <f t="shared" si="4418"/>
        <v>0</v>
      </c>
      <c r="AE2857" s="11">
        <f t="shared" si="4418"/>
        <v>0</v>
      </c>
      <c r="AF2857" s="11">
        <f t="shared" si="4418"/>
        <v>0</v>
      </c>
      <c r="AG2857" s="11">
        <f t="shared" si="4418"/>
        <v>0</v>
      </c>
      <c r="AH2857" s="11">
        <f t="shared" si="4418"/>
        <v>0</v>
      </c>
      <c r="AI2857" s="11">
        <f t="shared" si="4418"/>
        <v>0</v>
      </c>
      <c r="AJ2857" s="11">
        <f t="shared" si="4418"/>
        <v>0</v>
      </c>
      <c r="AK2857" s="11">
        <f t="shared" si="4418"/>
        <v>0</v>
      </c>
      <c r="AL2857" s="11">
        <f t="shared" si="4418"/>
        <v>0</v>
      </c>
      <c r="AM2857" s="11">
        <f t="shared" si="4418"/>
        <v>0</v>
      </c>
      <c r="AN2857" s="11">
        <f t="shared" si="4418"/>
        <v>0</v>
      </c>
      <c r="AO2857" s="11">
        <f t="shared" si="4418"/>
        <v>0</v>
      </c>
      <c r="AP2857" s="11">
        <f t="shared" si="4418"/>
        <v>0</v>
      </c>
      <c r="AQ2857" s="11">
        <f t="shared" si="4418"/>
        <v>0</v>
      </c>
      <c r="AR2857" s="11">
        <v>0</v>
      </c>
      <c r="AS2857" s="11">
        <v>0</v>
      </c>
      <c r="AT2857" s="11">
        <f t="shared" ref="AT2857:BI2857" si="4419">SUM(AT2849)</f>
        <v>711000</v>
      </c>
      <c r="AU2857" s="11">
        <f t="shared" si="4419"/>
        <v>181640</v>
      </c>
      <c r="AV2857" s="11">
        <f t="shared" si="4419"/>
        <v>0</v>
      </c>
      <c r="AW2857" s="11">
        <f t="shared" si="4419"/>
        <v>0</v>
      </c>
      <c r="AX2857" s="11">
        <f t="shared" si="4419"/>
        <v>0</v>
      </c>
      <c r="AY2857" s="11">
        <f t="shared" si="4419"/>
        <v>0</v>
      </c>
      <c r="AZ2857" s="11">
        <f t="shared" si="4419"/>
        <v>892640</v>
      </c>
      <c r="BA2857" s="11">
        <f t="shared" si="4419"/>
        <v>0</v>
      </c>
      <c r="BB2857" s="11">
        <f t="shared" si="4419"/>
        <v>0</v>
      </c>
      <c r="BC2857" s="11">
        <f t="shared" si="4419"/>
        <v>192640</v>
      </c>
      <c r="BD2857" s="11">
        <f t="shared" si="4419"/>
        <v>0</v>
      </c>
      <c r="BE2857" s="11">
        <f t="shared" si="4419"/>
        <v>0</v>
      </c>
      <c r="BF2857" s="11">
        <f t="shared" si="4419"/>
        <v>0</v>
      </c>
      <c r="BG2857" s="11">
        <f t="shared" si="4419"/>
        <v>4152</v>
      </c>
      <c r="BH2857" s="11">
        <f t="shared" si="4419"/>
        <v>65000</v>
      </c>
      <c r="BI2857" s="11">
        <f t="shared" si="4419"/>
        <v>1500</v>
      </c>
      <c r="BJ2857" s="11">
        <v>263292</v>
      </c>
      <c r="BK2857" s="11">
        <v>629348</v>
      </c>
    </row>
    <row r="2858" spans="1:63" x14ac:dyDescent="0.25">
      <c r="A2858" s="13" t="s">
        <v>0</v>
      </c>
      <c r="B2858" s="13" t="s">
        <v>0</v>
      </c>
      <c r="C2858" s="13" t="s">
        <v>0</v>
      </c>
      <c r="D2858" s="103" t="s">
        <v>0</v>
      </c>
      <c r="E2858" s="103" t="s">
        <v>0</v>
      </c>
      <c r="F2858" s="103" t="s">
        <v>0</v>
      </c>
      <c r="G2858" s="13" t="s">
        <v>0</v>
      </c>
      <c r="H2858" s="2" t="s">
        <v>55</v>
      </c>
      <c r="I2858" s="12">
        <f>SUM(I2850)</f>
        <v>91</v>
      </c>
      <c r="J2858" s="13" t="s">
        <v>0</v>
      </c>
      <c r="K2858" s="13"/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>
        <v>0</v>
      </c>
      <c r="AA2858" s="13"/>
      <c r="AB2858" s="13" t="s">
        <v>0</v>
      </c>
      <c r="AC2858" s="13"/>
      <c r="AD2858" s="13"/>
      <c r="AE2858" s="13"/>
      <c r="AF2858" s="13"/>
      <c r="AG2858" s="13"/>
      <c r="AH2858" s="13"/>
      <c r="AI2858" s="13"/>
      <c r="AJ2858" s="13"/>
      <c r="AK2858" s="13"/>
      <c r="AL2858" s="13"/>
      <c r="AM2858" s="13"/>
      <c r="AN2858" s="13"/>
      <c r="AO2858" s="13"/>
      <c r="AP2858" s="13"/>
      <c r="AQ2858" s="13"/>
      <c r="AR2858" s="13">
        <v>0</v>
      </c>
      <c r="AS2858" s="13"/>
      <c r="AT2858" s="13" t="s">
        <v>0</v>
      </c>
      <c r="AU2858" s="13"/>
      <c r="AV2858" s="13"/>
      <c r="AW2858" s="13"/>
      <c r="AX2858" s="13"/>
      <c r="AY2858" s="13"/>
      <c r="AZ2858" s="13"/>
      <c r="BA2858" s="13"/>
      <c r="BB2858" s="13"/>
      <c r="BC2858" s="13"/>
      <c r="BD2858" s="13"/>
      <c r="BE2858" s="13"/>
      <c r="BF2858" s="13"/>
      <c r="BG2858" s="13"/>
      <c r="BH2858" s="13"/>
      <c r="BI2858" s="13"/>
      <c r="BJ2858" s="13">
        <v>0</v>
      </c>
      <c r="BK2858" s="13"/>
    </row>
    <row r="2859" spans="1:63" x14ac:dyDescent="0.25">
      <c r="A2859" s="13" t="s">
        <v>0</v>
      </c>
      <c r="B2859" s="13" t="s">
        <v>0</v>
      </c>
      <c r="C2859" s="13" t="s">
        <v>0</v>
      </c>
      <c r="D2859" s="103" t="s">
        <v>0</v>
      </c>
      <c r="E2859" s="103" t="s">
        <v>0</v>
      </c>
      <c r="F2859" s="103" t="s">
        <v>0</v>
      </c>
      <c r="G2859" s="13" t="s">
        <v>0</v>
      </c>
      <c r="H2859" s="20" t="s">
        <v>0</v>
      </c>
      <c r="I2859" s="21" t="s">
        <v>0</v>
      </c>
      <c r="J2859" s="21" t="s">
        <v>0</v>
      </c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>
        <v>0</v>
      </c>
      <c r="AA2859" s="21">
        <v>0</v>
      </c>
      <c r="AB2859" s="21" t="s">
        <v>0</v>
      </c>
      <c r="AC2859" s="21"/>
      <c r="AD2859" s="21"/>
      <c r="AE2859" s="21"/>
      <c r="AF2859" s="21"/>
      <c r="AG2859" s="21"/>
      <c r="AH2859" s="21"/>
      <c r="AI2859" s="21"/>
      <c r="AJ2859" s="21"/>
      <c r="AK2859" s="21"/>
      <c r="AL2859" s="21"/>
      <c r="AM2859" s="21"/>
      <c r="AN2859" s="21"/>
      <c r="AO2859" s="21"/>
      <c r="AP2859" s="21"/>
      <c r="AQ2859" s="21"/>
      <c r="AR2859" s="21">
        <v>0</v>
      </c>
      <c r="AS2859" s="21">
        <v>0</v>
      </c>
      <c r="AT2859" s="21" t="s">
        <v>0</v>
      </c>
      <c r="AU2859" s="21"/>
      <c r="AV2859" s="21"/>
      <c r="AW2859" s="21"/>
      <c r="AX2859" s="21"/>
      <c r="AY2859" s="21"/>
      <c r="AZ2859" s="21"/>
      <c r="BA2859" s="21"/>
      <c r="BB2859" s="21"/>
      <c r="BC2859" s="21"/>
      <c r="BD2859" s="21"/>
      <c r="BE2859" s="21"/>
      <c r="BF2859" s="21"/>
      <c r="BG2859" s="21"/>
      <c r="BH2859" s="21"/>
      <c r="BI2859" s="21"/>
      <c r="BJ2859" s="21">
        <v>0</v>
      </c>
      <c r="BK2859" s="21">
        <v>0</v>
      </c>
    </row>
    <row r="2860" spans="1:63" x14ac:dyDescent="0.25">
      <c r="A2860" s="13" t="s">
        <v>0</v>
      </c>
      <c r="B2860" s="13" t="s">
        <v>0</v>
      </c>
      <c r="C2860" s="13" t="s">
        <v>0</v>
      </c>
      <c r="D2860" s="103" t="s">
        <v>0</v>
      </c>
      <c r="E2860" s="103" t="s">
        <v>0</v>
      </c>
      <c r="F2860" s="103" t="s">
        <v>0</v>
      </c>
      <c r="G2860" s="13" t="s">
        <v>0</v>
      </c>
      <c r="H2860" s="10" t="s">
        <v>959</v>
      </c>
      <c r="I2860" s="22">
        <f>SUM(I2857)</f>
        <v>5135421</v>
      </c>
      <c r="J2860" s="22">
        <f t="shared" ref="J2860:Y2860" si="4420">SUM(J2857)</f>
        <v>204000</v>
      </c>
      <c r="K2860" s="22">
        <f t="shared" si="4420"/>
        <v>0</v>
      </c>
      <c r="L2860" s="22">
        <f t="shared" si="4420"/>
        <v>0</v>
      </c>
      <c r="M2860" s="22">
        <f t="shared" si="4420"/>
        <v>0</v>
      </c>
      <c r="N2860" s="22">
        <f t="shared" si="4420"/>
        <v>0</v>
      </c>
      <c r="O2860" s="22">
        <f t="shared" si="4420"/>
        <v>0</v>
      </c>
      <c r="P2860" s="22">
        <f t="shared" si="4420"/>
        <v>204000</v>
      </c>
      <c r="Q2860" s="22">
        <f t="shared" si="4420"/>
        <v>0</v>
      </c>
      <c r="R2860" s="22">
        <f t="shared" si="4420"/>
        <v>0</v>
      </c>
      <c r="S2860" s="22">
        <f t="shared" si="4420"/>
        <v>0</v>
      </c>
      <c r="T2860" s="22">
        <f t="shared" si="4420"/>
        <v>0</v>
      </c>
      <c r="U2860" s="22">
        <f t="shared" si="4420"/>
        <v>0</v>
      </c>
      <c r="V2860" s="22">
        <f t="shared" si="4420"/>
        <v>0</v>
      </c>
      <c r="W2860" s="22">
        <f t="shared" si="4420"/>
        <v>0</v>
      </c>
      <c r="X2860" s="22">
        <f t="shared" si="4420"/>
        <v>47800</v>
      </c>
      <c r="Y2860" s="22">
        <f t="shared" si="4420"/>
        <v>0</v>
      </c>
      <c r="Z2860" s="22">
        <v>47800</v>
      </c>
      <c r="AA2860" s="22">
        <v>156200</v>
      </c>
      <c r="AB2860" s="22">
        <f t="shared" ref="AB2860:AQ2860" si="4421">SUM(AB2857)</f>
        <v>0</v>
      </c>
      <c r="AC2860" s="22">
        <f t="shared" si="4421"/>
        <v>0</v>
      </c>
      <c r="AD2860" s="22">
        <f t="shared" si="4421"/>
        <v>0</v>
      </c>
      <c r="AE2860" s="22">
        <f t="shared" si="4421"/>
        <v>0</v>
      </c>
      <c r="AF2860" s="22">
        <f t="shared" si="4421"/>
        <v>0</v>
      </c>
      <c r="AG2860" s="22">
        <f t="shared" si="4421"/>
        <v>0</v>
      </c>
      <c r="AH2860" s="22">
        <f t="shared" si="4421"/>
        <v>0</v>
      </c>
      <c r="AI2860" s="22">
        <f t="shared" si="4421"/>
        <v>0</v>
      </c>
      <c r="AJ2860" s="22">
        <f t="shared" si="4421"/>
        <v>0</v>
      </c>
      <c r="AK2860" s="22">
        <f t="shared" si="4421"/>
        <v>0</v>
      </c>
      <c r="AL2860" s="22">
        <f t="shared" si="4421"/>
        <v>0</v>
      </c>
      <c r="AM2860" s="22">
        <f t="shared" si="4421"/>
        <v>0</v>
      </c>
      <c r="AN2860" s="22">
        <f t="shared" si="4421"/>
        <v>0</v>
      </c>
      <c r="AO2860" s="22">
        <f t="shared" si="4421"/>
        <v>0</v>
      </c>
      <c r="AP2860" s="22">
        <f t="shared" si="4421"/>
        <v>0</v>
      </c>
      <c r="AQ2860" s="22">
        <f t="shared" si="4421"/>
        <v>0</v>
      </c>
      <c r="AR2860" s="22">
        <v>0</v>
      </c>
      <c r="AS2860" s="22">
        <v>0</v>
      </c>
      <c r="AT2860" s="22">
        <f t="shared" ref="AT2860:BI2860" si="4422">SUM(AT2857)</f>
        <v>711000</v>
      </c>
      <c r="AU2860" s="22">
        <f t="shared" si="4422"/>
        <v>181640</v>
      </c>
      <c r="AV2860" s="22">
        <f t="shared" si="4422"/>
        <v>0</v>
      </c>
      <c r="AW2860" s="22">
        <f t="shared" si="4422"/>
        <v>0</v>
      </c>
      <c r="AX2860" s="22">
        <f t="shared" si="4422"/>
        <v>0</v>
      </c>
      <c r="AY2860" s="22">
        <f t="shared" si="4422"/>
        <v>0</v>
      </c>
      <c r="AZ2860" s="22">
        <f t="shared" si="4422"/>
        <v>892640</v>
      </c>
      <c r="BA2860" s="22">
        <f t="shared" si="4422"/>
        <v>0</v>
      </c>
      <c r="BB2860" s="22">
        <f t="shared" si="4422"/>
        <v>0</v>
      </c>
      <c r="BC2860" s="22">
        <f t="shared" si="4422"/>
        <v>192640</v>
      </c>
      <c r="BD2860" s="22">
        <f t="shared" si="4422"/>
        <v>0</v>
      </c>
      <c r="BE2860" s="22">
        <f t="shared" si="4422"/>
        <v>0</v>
      </c>
      <c r="BF2860" s="22">
        <f t="shared" si="4422"/>
        <v>0</v>
      </c>
      <c r="BG2860" s="22">
        <f t="shared" si="4422"/>
        <v>4152</v>
      </c>
      <c r="BH2860" s="22">
        <f t="shared" si="4422"/>
        <v>65000</v>
      </c>
      <c r="BI2860" s="22">
        <f t="shared" si="4422"/>
        <v>1500</v>
      </c>
      <c r="BJ2860" s="22">
        <v>263292</v>
      </c>
      <c r="BK2860" s="22">
        <v>629348</v>
      </c>
    </row>
    <row r="2861" spans="1:63" x14ac:dyDescent="0.25">
      <c r="A2861" s="13" t="s">
        <v>0</v>
      </c>
      <c r="B2861" s="13" t="s">
        <v>0</v>
      </c>
      <c r="C2861" s="13" t="s">
        <v>0</v>
      </c>
      <c r="D2861" s="103" t="s">
        <v>0</v>
      </c>
      <c r="E2861" s="103" t="s">
        <v>0</v>
      </c>
      <c r="F2861" s="103" t="s">
        <v>0</v>
      </c>
      <c r="G2861" s="13" t="s">
        <v>0</v>
      </c>
      <c r="H2861" s="2" t="s">
        <v>63</v>
      </c>
      <c r="I2861" s="12">
        <f>SUM(I2858)</f>
        <v>91</v>
      </c>
      <c r="J2861" s="13" t="s">
        <v>0</v>
      </c>
      <c r="K2861" s="13"/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>
        <v>0</v>
      </c>
      <c r="AA2861" s="13"/>
      <c r="AB2861" s="13" t="s">
        <v>0</v>
      </c>
      <c r="AC2861" s="13"/>
      <c r="AD2861" s="13"/>
      <c r="AE2861" s="13"/>
      <c r="AF2861" s="13"/>
      <c r="AG2861" s="13"/>
      <c r="AH2861" s="13"/>
      <c r="AI2861" s="13"/>
      <c r="AJ2861" s="13"/>
      <c r="AK2861" s="13"/>
      <c r="AL2861" s="13"/>
      <c r="AM2861" s="13"/>
      <c r="AN2861" s="13"/>
      <c r="AO2861" s="13"/>
      <c r="AP2861" s="13"/>
      <c r="AQ2861" s="13"/>
      <c r="AR2861" s="13">
        <v>0</v>
      </c>
      <c r="AS2861" s="13"/>
      <c r="AT2861" s="13" t="s">
        <v>0</v>
      </c>
      <c r="AU2861" s="13"/>
      <c r="AV2861" s="13"/>
      <c r="AW2861" s="13"/>
      <c r="AX2861" s="13"/>
      <c r="AY2861" s="13"/>
      <c r="AZ2861" s="13"/>
      <c r="BA2861" s="13"/>
      <c r="BB2861" s="13"/>
      <c r="BC2861" s="13"/>
      <c r="BD2861" s="13"/>
      <c r="BE2861" s="13"/>
      <c r="BF2861" s="13"/>
      <c r="BG2861" s="13"/>
      <c r="BH2861" s="13"/>
      <c r="BI2861" s="13"/>
      <c r="BJ2861" s="13">
        <v>0</v>
      </c>
      <c r="BK2861" s="13"/>
    </row>
    <row r="2862" spans="1:63" ht="22.5" x14ac:dyDescent="0.25">
      <c r="A2862" s="1" t="s">
        <v>960</v>
      </c>
      <c r="B2862" s="2" t="s">
        <v>0</v>
      </c>
      <c r="C2862" s="2" t="s">
        <v>0</v>
      </c>
      <c r="D2862" s="106" t="s">
        <v>0</v>
      </c>
      <c r="E2862" s="106" t="s">
        <v>0</v>
      </c>
      <c r="F2862" s="106" t="s">
        <v>0</v>
      </c>
      <c r="G2862" s="2" t="s">
        <v>0</v>
      </c>
      <c r="H2862" s="2" t="s">
        <v>961</v>
      </c>
      <c r="I2862" s="3" t="s">
        <v>0</v>
      </c>
      <c r="J2862" s="3" t="s">
        <v>0</v>
      </c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>
        <v>0</v>
      </c>
      <c r="AA2862" s="3">
        <v>0</v>
      </c>
      <c r="AB2862" s="3" t="s">
        <v>0</v>
      </c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>
        <v>0</v>
      </c>
      <c r="AS2862" s="3">
        <v>0</v>
      </c>
      <c r="AT2862" s="3" t="s">
        <v>0</v>
      </c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>
        <v>0</v>
      </c>
      <c r="BK2862" s="3">
        <v>0</v>
      </c>
    </row>
    <row r="2863" spans="1:63" ht="15.75" thickBot="1" x14ac:dyDescent="0.3">
      <c r="A2863" s="1" t="s">
        <v>960</v>
      </c>
      <c r="B2863" s="1" t="s">
        <v>1</v>
      </c>
      <c r="C2863" s="4" t="s">
        <v>0</v>
      </c>
      <c r="D2863" s="107" t="s">
        <v>0</v>
      </c>
      <c r="E2863" s="106" t="s">
        <v>0</v>
      </c>
      <c r="F2863" s="106" t="s">
        <v>0</v>
      </c>
      <c r="G2863" s="2" t="s">
        <v>0</v>
      </c>
      <c r="H2863" s="2" t="s">
        <v>0</v>
      </c>
      <c r="I2863" s="3" t="s">
        <v>0</v>
      </c>
      <c r="J2863" s="3" t="s">
        <v>0</v>
      </c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>
        <v>0</v>
      </c>
      <c r="AA2863" s="3">
        <v>0</v>
      </c>
      <c r="AB2863" s="3" t="s">
        <v>0</v>
      </c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>
        <v>0</v>
      </c>
      <c r="AS2863" s="3">
        <v>0</v>
      </c>
      <c r="AT2863" s="3" t="s">
        <v>0</v>
      </c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>
        <v>0</v>
      </c>
      <c r="BK2863" s="3">
        <v>0</v>
      </c>
    </row>
    <row r="2864" spans="1:63" ht="69.75" customHeight="1" thickBot="1" x14ac:dyDescent="0.3">
      <c r="A2864" s="5" t="s">
        <v>2</v>
      </c>
      <c r="B2864" s="5" t="s">
        <v>3</v>
      </c>
      <c r="C2864" s="5" t="s">
        <v>4</v>
      </c>
      <c r="D2864" s="108" t="s">
        <v>0</v>
      </c>
      <c r="E2864" s="116" t="s">
        <v>5</v>
      </c>
      <c r="F2864" s="116" t="s">
        <v>6</v>
      </c>
      <c r="G2864" s="5" t="s">
        <v>7</v>
      </c>
      <c r="H2864" s="5" t="s">
        <v>8</v>
      </c>
      <c r="I2864" s="5" t="s">
        <v>9</v>
      </c>
      <c r="J2864" s="94" t="s">
        <v>10</v>
      </c>
      <c r="K2864" s="94" t="s">
        <v>1602</v>
      </c>
      <c r="L2864" s="94" t="s">
        <v>1535</v>
      </c>
      <c r="M2864" s="94" t="s">
        <v>1591</v>
      </c>
      <c r="N2864" s="94" t="s">
        <v>1592</v>
      </c>
      <c r="O2864" s="94" t="s">
        <v>1593</v>
      </c>
      <c r="P2864" s="94" t="s">
        <v>1606</v>
      </c>
      <c r="Q2864" s="94" t="s">
        <v>1603</v>
      </c>
      <c r="R2864" s="94" t="s">
        <v>1594</v>
      </c>
      <c r="S2864" s="94" t="s">
        <v>1595</v>
      </c>
      <c r="T2864" s="94" t="s">
        <v>1596</v>
      </c>
      <c r="U2864" s="94" t="s">
        <v>1597</v>
      </c>
      <c r="V2864" s="94" t="s">
        <v>1598</v>
      </c>
      <c r="W2864" s="94" t="s">
        <v>1599</v>
      </c>
      <c r="X2864" s="94" t="s">
        <v>1604</v>
      </c>
      <c r="Y2864" s="94" t="s">
        <v>1605</v>
      </c>
      <c r="Z2864" s="94" t="s">
        <v>1600</v>
      </c>
      <c r="AA2864" s="94" t="s">
        <v>1601</v>
      </c>
      <c r="AB2864" s="95" t="s">
        <v>11</v>
      </c>
      <c r="AC2864" s="95" t="s">
        <v>1602</v>
      </c>
      <c r="AD2864" s="95" t="s">
        <v>1535</v>
      </c>
      <c r="AE2864" s="95" t="s">
        <v>1591</v>
      </c>
      <c r="AF2864" s="95" t="s">
        <v>1592</v>
      </c>
      <c r="AG2864" s="95" t="s">
        <v>1593</v>
      </c>
      <c r="AH2864" s="95" t="s">
        <v>1607</v>
      </c>
      <c r="AI2864" s="95" t="s">
        <v>1603</v>
      </c>
      <c r="AJ2864" s="95" t="s">
        <v>1594</v>
      </c>
      <c r="AK2864" s="95" t="s">
        <v>1595</v>
      </c>
      <c r="AL2864" s="95" t="s">
        <v>1596</v>
      </c>
      <c r="AM2864" s="95" t="s">
        <v>1597</v>
      </c>
      <c r="AN2864" s="95" t="s">
        <v>1598</v>
      </c>
      <c r="AO2864" s="95" t="s">
        <v>1599</v>
      </c>
      <c r="AP2864" s="95" t="s">
        <v>1604</v>
      </c>
      <c r="AQ2864" s="95" t="s">
        <v>1605</v>
      </c>
      <c r="AR2864" s="95" t="s">
        <v>1600</v>
      </c>
      <c r="AS2864" s="95" t="s">
        <v>1601</v>
      </c>
      <c r="AT2864" s="96" t="s">
        <v>12</v>
      </c>
      <c r="AU2864" s="96" t="s">
        <v>1602</v>
      </c>
      <c r="AV2864" s="96" t="s">
        <v>1535</v>
      </c>
      <c r="AW2864" s="96" t="s">
        <v>1591</v>
      </c>
      <c r="AX2864" s="96" t="s">
        <v>1592</v>
      </c>
      <c r="AY2864" s="96" t="s">
        <v>1593</v>
      </c>
      <c r="AZ2864" s="96" t="s">
        <v>1608</v>
      </c>
      <c r="BA2864" s="96" t="s">
        <v>1603</v>
      </c>
      <c r="BB2864" s="96" t="s">
        <v>1594</v>
      </c>
      <c r="BC2864" s="96" t="s">
        <v>1595</v>
      </c>
      <c r="BD2864" s="96" t="s">
        <v>1596</v>
      </c>
      <c r="BE2864" s="96" t="s">
        <v>1597</v>
      </c>
      <c r="BF2864" s="96" t="s">
        <v>1598</v>
      </c>
      <c r="BG2864" s="96" t="s">
        <v>1599</v>
      </c>
      <c r="BH2864" s="96" t="s">
        <v>1604</v>
      </c>
      <c r="BI2864" s="96" t="s">
        <v>1605</v>
      </c>
      <c r="BJ2864" s="96" t="s">
        <v>1600</v>
      </c>
      <c r="BK2864" s="96" t="s">
        <v>1601</v>
      </c>
    </row>
    <row r="2865" spans="1:63" x14ac:dyDescent="0.25">
      <c r="A2865" s="6" t="s">
        <v>0</v>
      </c>
      <c r="B2865" s="6" t="s">
        <v>0</v>
      </c>
      <c r="C2865" s="6" t="s">
        <v>0</v>
      </c>
      <c r="D2865" s="109" t="s">
        <v>0</v>
      </c>
      <c r="E2865" s="109" t="s">
        <v>0</v>
      </c>
      <c r="F2865" s="125" t="s">
        <v>0</v>
      </c>
      <c r="G2865" s="7" t="s">
        <v>0</v>
      </c>
      <c r="H2865" s="8" t="s">
        <v>0</v>
      </c>
      <c r="I2865" s="9" t="s">
        <v>13</v>
      </c>
      <c r="J2865" s="9">
        <v>1</v>
      </c>
      <c r="K2865" s="9">
        <v>2</v>
      </c>
      <c r="L2865" s="9">
        <v>3</v>
      </c>
      <c r="M2865" s="9">
        <v>4</v>
      </c>
      <c r="N2865" s="9">
        <v>5</v>
      </c>
      <c r="O2865" s="9">
        <v>6</v>
      </c>
      <c r="P2865" s="9">
        <v>7</v>
      </c>
      <c r="Q2865" s="9">
        <v>8</v>
      </c>
      <c r="R2865" s="9">
        <v>9</v>
      </c>
      <c r="S2865" s="9">
        <v>10</v>
      </c>
      <c r="T2865" s="9">
        <v>11</v>
      </c>
      <c r="U2865" s="9">
        <v>12</v>
      </c>
      <c r="V2865" s="9">
        <v>13</v>
      </c>
      <c r="W2865" s="9">
        <v>14</v>
      </c>
      <c r="X2865" s="9">
        <v>15</v>
      </c>
      <c r="Y2865" s="9">
        <v>16</v>
      </c>
      <c r="Z2865" s="9">
        <v>20</v>
      </c>
      <c r="AA2865" s="9">
        <v>21</v>
      </c>
      <c r="AB2865" s="9">
        <v>1</v>
      </c>
      <c r="AC2865" s="9">
        <v>2</v>
      </c>
      <c r="AD2865" s="9">
        <v>3</v>
      </c>
      <c r="AE2865" s="9">
        <v>4</v>
      </c>
      <c r="AF2865" s="9">
        <v>5</v>
      </c>
      <c r="AG2865" s="9">
        <v>6</v>
      </c>
      <c r="AH2865" s="9">
        <v>7</v>
      </c>
      <c r="AI2865" s="9">
        <v>8</v>
      </c>
      <c r="AJ2865" s="9">
        <v>9</v>
      </c>
      <c r="AK2865" s="9">
        <v>10</v>
      </c>
      <c r="AL2865" s="9">
        <v>11</v>
      </c>
      <c r="AM2865" s="9">
        <v>12</v>
      </c>
      <c r="AN2865" s="9">
        <v>13</v>
      </c>
      <c r="AO2865" s="9">
        <v>14</v>
      </c>
      <c r="AP2865" s="9">
        <v>15</v>
      </c>
      <c r="AQ2865" s="9">
        <v>16</v>
      </c>
      <c r="AR2865" s="9">
        <v>20</v>
      </c>
      <c r="AS2865" s="9">
        <v>21</v>
      </c>
      <c r="AT2865" s="9">
        <v>1</v>
      </c>
      <c r="AU2865" s="9">
        <v>2</v>
      </c>
      <c r="AV2865" s="9">
        <v>3</v>
      </c>
      <c r="AW2865" s="9">
        <v>4</v>
      </c>
      <c r="AX2865" s="9">
        <v>5</v>
      </c>
      <c r="AY2865" s="9">
        <v>6</v>
      </c>
      <c r="AZ2865" s="9">
        <v>7</v>
      </c>
      <c r="BA2865" s="9">
        <v>8</v>
      </c>
      <c r="BB2865" s="9">
        <v>9</v>
      </c>
      <c r="BC2865" s="9">
        <v>10</v>
      </c>
      <c r="BD2865" s="9">
        <v>11</v>
      </c>
      <c r="BE2865" s="9">
        <v>12</v>
      </c>
      <c r="BF2865" s="9">
        <v>13</v>
      </c>
      <c r="BG2865" s="9">
        <v>14</v>
      </c>
      <c r="BH2865" s="9">
        <v>15</v>
      </c>
      <c r="BI2865" s="9">
        <v>16</v>
      </c>
      <c r="BJ2865" s="9">
        <v>20</v>
      </c>
      <c r="BK2865" s="9">
        <v>21</v>
      </c>
    </row>
    <row r="2866" spans="1:63" ht="22.5" x14ac:dyDescent="0.25">
      <c r="A2866" s="1" t="s">
        <v>960</v>
      </c>
      <c r="B2866" s="1" t="s">
        <v>1</v>
      </c>
      <c r="C2866" s="4" t="s">
        <v>14</v>
      </c>
      <c r="D2866" s="107" t="s">
        <v>962</v>
      </c>
      <c r="E2866" s="106" t="s">
        <v>0</v>
      </c>
      <c r="F2866" s="106" t="s">
        <v>0</v>
      </c>
      <c r="G2866" s="2" t="s">
        <v>0</v>
      </c>
      <c r="H2866" s="2" t="s">
        <v>961</v>
      </c>
      <c r="I2866" s="3" t="s">
        <v>0</v>
      </c>
      <c r="J2866" s="3" t="s">
        <v>0</v>
      </c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>
        <v>0</v>
      </c>
      <c r="AA2866" s="3">
        <v>0</v>
      </c>
      <c r="AB2866" s="3" t="s">
        <v>0</v>
      </c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>
        <v>0</v>
      </c>
      <c r="AS2866" s="3">
        <v>0</v>
      </c>
      <c r="AT2866" s="3" t="s">
        <v>0</v>
      </c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>
        <v>0</v>
      </c>
      <c r="BK2866" s="3">
        <v>0</v>
      </c>
    </row>
    <row r="2867" spans="1:63" ht="33.75" x14ac:dyDescent="0.25">
      <c r="A2867" s="1" t="s">
        <v>0</v>
      </c>
      <c r="B2867" s="1" t="s">
        <v>0</v>
      </c>
      <c r="C2867" s="1" t="s">
        <v>0</v>
      </c>
      <c r="D2867" s="106" t="s">
        <v>0</v>
      </c>
      <c r="E2867" s="106" t="s">
        <v>0</v>
      </c>
      <c r="F2867" s="106" t="s">
        <v>0</v>
      </c>
      <c r="G2867" s="2" t="s">
        <v>0</v>
      </c>
      <c r="H2867" s="10" t="s">
        <v>15</v>
      </c>
      <c r="I2867" s="11">
        <f>SUM(I2868,I2876,I2878)</f>
        <v>1348743</v>
      </c>
      <c r="J2867" s="11">
        <f t="shared" ref="J2867:Y2867" si="4423">SUM(J2868,J2876,J2878)</f>
        <v>0</v>
      </c>
      <c r="K2867" s="11">
        <f t="shared" si="4423"/>
        <v>0</v>
      </c>
      <c r="L2867" s="11">
        <f t="shared" si="4423"/>
        <v>0</v>
      </c>
      <c r="M2867" s="11">
        <f t="shared" si="4423"/>
        <v>0</v>
      </c>
      <c r="N2867" s="11">
        <f t="shared" si="4423"/>
        <v>0</v>
      </c>
      <c r="O2867" s="11">
        <f t="shared" si="4423"/>
        <v>0</v>
      </c>
      <c r="P2867" s="11">
        <f t="shared" ref="P2867" si="4424">SUM(P2868,P2876,P2878)</f>
        <v>0</v>
      </c>
      <c r="Q2867" s="11">
        <f t="shared" si="4423"/>
        <v>0</v>
      </c>
      <c r="R2867" s="11">
        <f t="shared" si="4423"/>
        <v>0</v>
      </c>
      <c r="S2867" s="11">
        <f t="shared" si="4423"/>
        <v>0</v>
      </c>
      <c r="T2867" s="11">
        <f t="shared" si="4423"/>
        <v>0</v>
      </c>
      <c r="U2867" s="11">
        <f t="shared" si="4423"/>
        <v>0</v>
      </c>
      <c r="V2867" s="11">
        <f t="shared" si="4423"/>
        <v>0</v>
      </c>
      <c r="W2867" s="11">
        <f t="shared" si="4423"/>
        <v>0</v>
      </c>
      <c r="X2867" s="11">
        <f t="shared" si="4423"/>
        <v>0</v>
      </c>
      <c r="Y2867" s="11">
        <f t="shared" si="4423"/>
        <v>0</v>
      </c>
      <c r="Z2867" s="11">
        <v>0</v>
      </c>
      <c r="AA2867" s="11">
        <v>0</v>
      </c>
      <c r="AB2867" s="11">
        <f t="shared" ref="AB2867:AQ2867" si="4425">SUM(AB2868,AB2876,AB2878)</f>
        <v>0</v>
      </c>
      <c r="AC2867" s="11">
        <f t="shared" si="4425"/>
        <v>0</v>
      </c>
      <c r="AD2867" s="11">
        <f t="shared" si="4425"/>
        <v>0</v>
      </c>
      <c r="AE2867" s="11">
        <f t="shared" si="4425"/>
        <v>0</v>
      </c>
      <c r="AF2867" s="11">
        <f t="shared" si="4425"/>
        <v>0</v>
      </c>
      <c r="AG2867" s="11">
        <f t="shared" si="4425"/>
        <v>0</v>
      </c>
      <c r="AH2867" s="11">
        <f t="shared" ref="AH2867" si="4426">SUM(AH2868,AH2876,AH2878)</f>
        <v>0</v>
      </c>
      <c r="AI2867" s="11">
        <f t="shared" si="4425"/>
        <v>0</v>
      </c>
      <c r="AJ2867" s="11">
        <f t="shared" si="4425"/>
        <v>0</v>
      </c>
      <c r="AK2867" s="11">
        <f t="shared" si="4425"/>
        <v>0</v>
      </c>
      <c r="AL2867" s="11">
        <f t="shared" si="4425"/>
        <v>0</v>
      </c>
      <c r="AM2867" s="11">
        <f t="shared" si="4425"/>
        <v>0</v>
      </c>
      <c r="AN2867" s="11">
        <f t="shared" si="4425"/>
        <v>0</v>
      </c>
      <c r="AO2867" s="11">
        <f t="shared" si="4425"/>
        <v>0</v>
      </c>
      <c r="AP2867" s="11">
        <f t="shared" si="4425"/>
        <v>0</v>
      </c>
      <c r="AQ2867" s="11">
        <f t="shared" si="4425"/>
        <v>0</v>
      </c>
      <c r="AR2867" s="11">
        <v>0</v>
      </c>
      <c r="AS2867" s="11">
        <v>0</v>
      </c>
      <c r="AT2867" s="11">
        <f t="shared" ref="AT2867:BI2867" si="4427">SUM(AT2868,AT2876,AT2878)</f>
        <v>0</v>
      </c>
      <c r="AU2867" s="11">
        <f t="shared" si="4427"/>
        <v>0</v>
      </c>
      <c r="AV2867" s="11">
        <f t="shared" si="4427"/>
        <v>0</v>
      </c>
      <c r="AW2867" s="11">
        <f t="shared" si="4427"/>
        <v>0</v>
      </c>
      <c r="AX2867" s="11">
        <f t="shared" si="4427"/>
        <v>0</v>
      </c>
      <c r="AY2867" s="11">
        <f t="shared" si="4427"/>
        <v>0</v>
      </c>
      <c r="AZ2867" s="11">
        <f t="shared" ref="AZ2867" si="4428">SUM(AZ2868,AZ2876,AZ2878)</f>
        <v>0</v>
      </c>
      <c r="BA2867" s="11">
        <f t="shared" si="4427"/>
        <v>0</v>
      </c>
      <c r="BB2867" s="11">
        <f t="shared" si="4427"/>
        <v>0</v>
      </c>
      <c r="BC2867" s="11">
        <f t="shared" si="4427"/>
        <v>0</v>
      </c>
      <c r="BD2867" s="11">
        <f t="shared" si="4427"/>
        <v>0</v>
      </c>
      <c r="BE2867" s="11">
        <f t="shared" si="4427"/>
        <v>0</v>
      </c>
      <c r="BF2867" s="11">
        <f t="shared" si="4427"/>
        <v>0</v>
      </c>
      <c r="BG2867" s="11">
        <f t="shared" si="4427"/>
        <v>0</v>
      </c>
      <c r="BH2867" s="11">
        <f t="shared" si="4427"/>
        <v>0</v>
      </c>
      <c r="BI2867" s="11">
        <f t="shared" si="4427"/>
        <v>0</v>
      </c>
      <c r="BJ2867" s="11">
        <v>0</v>
      </c>
      <c r="BK2867" s="11">
        <v>0</v>
      </c>
    </row>
    <row r="2868" spans="1:63" x14ac:dyDescent="0.25">
      <c r="A2868" s="4" t="s">
        <v>960</v>
      </c>
      <c r="B2868" s="4" t="s">
        <v>1</v>
      </c>
      <c r="C2868" s="4" t="s">
        <v>14</v>
      </c>
      <c r="D2868" s="107" t="s">
        <v>962</v>
      </c>
      <c r="E2868" s="106" t="s">
        <v>16</v>
      </c>
      <c r="F2868" s="106" t="s">
        <v>0</v>
      </c>
      <c r="G2868" s="2" t="s">
        <v>0</v>
      </c>
      <c r="H2868" s="2" t="s">
        <v>17</v>
      </c>
      <c r="I2868" s="12">
        <f>SUM(I2869:I2870)</f>
        <v>761111</v>
      </c>
      <c r="J2868" s="12">
        <f t="shared" ref="J2868:Y2868" si="4429">SUM(J2869:J2870)</f>
        <v>0</v>
      </c>
      <c r="K2868" s="12">
        <f t="shared" si="4429"/>
        <v>0</v>
      </c>
      <c r="L2868" s="12">
        <f t="shared" si="4429"/>
        <v>0</v>
      </c>
      <c r="M2868" s="12">
        <f t="shared" si="4429"/>
        <v>0</v>
      </c>
      <c r="N2868" s="12">
        <f t="shared" si="4429"/>
        <v>0</v>
      </c>
      <c r="O2868" s="12">
        <f t="shared" si="4429"/>
        <v>0</v>
      </c>
      <c r="P2868" s="12">
        <f t="shared" ref="P2868" si="4430">SUM(P2869:P2870)</f>
        <v>0</v>
      </c>
      <c r="Q2868" s="12">
        <f t="shared" si="4429"/>
        <v>0</v>
      </c>
      <c r="R2868" s="12">
        <f t="shared" si="4429"/>
        <v>0</v>
      </c>
      <c r="S2868" s="12">
        <f t="shared" si="4429"/>
        <v>0</v>
      </c>
      <c r="T2868" s="12">
        <f t="shared" si="4429"/>
        <v>0</v>
      </c>
      <c r="U2868" s="12">
        <f t="shared" si="4429"/>
        <v>0</v>
      </c>
      <c r="V2868" s="12">
        <f t="shared" si="4429"/>
        <v>0</v>
      </c>
      <c r="W2868" s="12">
        <f t="shared" si="4429"/>
        <v>0</v>
      </c>
      <c r="X2868" s="12">
        <f t="shared" si="4429"/>
        <v>0</v>
      </c>
      <c r="Y2868" s="12">
        <f t="shared" si="4429"/>
        <v>0</v>
      </c>
      <c r="Z2868" s="12">
        <v>0</v>
      </c>
      <c r="AA2868" s="12">
        <v>0</v>
      </c>
      <c r="AB2868" s="12">
        <f t="shared" ref="AB2868:AQ2868" si="4431">SUM(AB2869:AB2870)</f>
        <v>0</v>
      </c>
      <c r="AC2868" s="12">
        <f t="shared" si="4431"/>
        <v>0</v>
      </c>
      <c r="AD2868" s="12">
        <f t="shared" si="4431"/>
        <v>0</v>
      </c>
      <c r="AE2868" s="12">
        <f t="shared" si="4431"/>
        <v>0</v>
      </c>
      <c r="AF2868" s="12">
        <f t="shared" si="4431"/>
        <v>0</v>
      </c>
      <c r="AG2868" s="12">
        <f t="shared" si="4431"/>
        <v>0</v>
      </c>
      <c r="AH2868" s="12">
        <f t="shared" ref="AH2868" si="4432">SUM(AH2869:AH2870)</f>
        <v>0</v>
      </c>
      <c r="AI2868" s="12">
        <f t="shared" si="4431"/>
        <v>0</v>
      </c>
      <c r="AJ2868" s="12">
        <f t="shared" si="4431"/>
        <v>0</v>
      </c>
      <c r="AK2868" s="12">
        <f t="shared" si="4431"/>
        <v>0</v>
      </c>
      <c r="AL2868" s="12">
        <f t="shared" si="4431"/>
        <v>0</v>
      </c>
      <c r="AM2868" s="12">
        <f t="shared" si="4431"/>
        <v>0</v>
      </c>
      <c r="AN2868" s="12">
        <f t="shared" si="4431"/>
        <v>0</v>
      </c>
      <c r="AO2868" s="12">
        <f t="shared" si="4431"/>
        <v>0</v>
      </c>
      <c r="AP2868" s="12">
        <f t="shared" si="4431"/>
        <v>0</v>
      </c>
      <c r="AQ2868" s="12">
        <f t="shared" si="4431"/>
        <v>0</v>
      </c>
      <c r="AR2868" s="12">
        <v>0</v>
      </c>
      <c r="AS2868" s="12">
        <v>0</v>
      </c>
      <c r="AT2868" s="12">
        <f t="shared" ref="AT2868:BI2868" si="4433">SUM(AT2869:AT2870)</f>
        <v>0</v>
      </c>
      <c r="AU2868" s="12">
        <f t="shared" si="4433"/>
        <v>0</v>
      </c>
      <c r="AV2868" s="12">
        <f t="shared" si="4433"/>
        <v>0</v>
      </c>
      <c r="AW2868" s="12">
        <f t="shared" si="4433"/>
        <v>0</v>
      </c>
      <c r="AX2868" s="12">
        <f t="shared" si="4433"/>
        <v>0</v>
      </c>
      <c r="AY2868" s="12">
        <f t="shared" si="4433"/>
        <v>0</v>
      </c>
      <c r="AZ2868" s="12">
        <f t="shared" ref="AZ2868" si="4434">SUM(AZ2869:AZ2870)</f>
        <v>0</v>
      </c>
      <c r="BA2868" s="12">
        <f t="shared" si="4433"/>
        <v>0</v>
      </c>
      <c r="BB2868" s="12">
        <f t="shared" si="4433"/>
        <v>0</v>
      </c>
      <c r="BC2868" s="12">
        <f t="shared" si="4433"/>
        <v>0</v>
      </c>
      <c r="BD2868" s="12">
        <f t="shared" si="4433"/>
        <v>0</v>
      </c>
      <c r="BE2868" s="12">
        <f t="shared" si="4433"/>
        <v>0</v>
      </c>
      <c r="BF2868" s="12">
        <f t="shared" si="4433"/>
        <v>0</v>
      </c>
      <c r="BG2868" s="12">
        <f t="shared" si="4433"/>
        <v>0</v>
      </c>
      <c r="BH2868" s="12">
        <f t="shared" si="4433"/>
        <v>0</v>
      </c>
      <c r="BI2868" s="12">
        <f t="shared" si="4433"/>
        <v>0</v>
      </c>
      <c r="BJ2868" s="12">
        <v>0</v>
      </c>
      <c r="BK2868" s="12">
        <v>0</v>
      </c>
    </row>
    <row r="2869" spans="1:63" x14ac:dyDescent="0.25">
      <c r="A2869" s="4" t="s">
        <v>960</v>
      </c>
      <c r="B2869" s="4" t="s">
        <v>1</v>
      </c>
      <c r="C2869" s="4" t="s">
        <v>14</v>
      </c>
      <c r="D2869" s="107" t="s">
        <v>962</v>
      </c>
      <c r="E2869" s="117">
        <v>6111</v>
      </c>
      <c r="F2869" s="107"/>
      <c r="G2869" s="103" t="s">
        <v>1640</v>
      </c>
      <c r="H2869" s="13" t="s">
        <v>18</v>
      </c>
      <c r="I2869" s="14">
        <v>669046</v>
      </c>
      <c r="J2869" s="14">
        <v>0</v>
      </c>
      <c r="K2869" s="14"/>
      <c r="L2869" s="14"/>
      <c r="M2869" s="14"/>
      <c r="N2869" s="14"/>
      <c r="O2869" s="14"/>
      <c r="P2869" s="14">
        <f t="shared" ref="P2869:P2925" si="4435">J2869+K2869+L2869+M2869+N2869+O2869</f>
        <v>0</v>
      </c>
      <c r="Q2869" s="14"/>
      <c r="R2869" s="14"/>
      <c r="S2869" s="14"/>
      <c r="T2869" s="14"/>
      <c r="U2869" s="14"/>
      <c r="V2869" s="14"/>
      <c r="W2869" s="14"/>
      <c r="X2869" s="14"/>
      <c r="Y2869" s="14"/>
      <c r="Z2869" s="14">
        <v>0</v>
      </c>
      <c r="AA2869" s="14">
        <v>0</v>
      </c>
      <c r="AB2869" s="14">
        <v>0</v>
      </c>
      <c r="AC2869" s="14"/>
      <c r="AD2869" s="14"/>
      <c r="AE2869" s="14"/>
      <c r="AF2869" s="14"/>
      <c r="AG2869" s="14"/>
      <c r="AH2869" s="14">
        <f t="shared" ref="AH2869:AH2925" si="4436">AB2869+AC2869+AD2869+AE2869+AF2869+AG2869</f>
        <v>0</v>
      </c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>
        <v>0</v>
      </c>
      <c r="AS2869" s="14">
        <v>0</v>
      </c>
      <c r="AT2869" s="14">
        <v>0</v>
      </c>
      <c r="AU2869" s="14"/>
      <c r="AV2869" s="14"/>
      <c r="AW2869" s="14"/>
      <c r="AX2869" s="14"/>
      <c r="AY2869" s="14"/>
      <c r="AZ2869" s="14">
        <f t="shared" ref="AZ2869:AZ2925" si="4437">AT2869+AU2869+AV2869+AW2869+AX2869+AY2869</f>
        <v>0</v>
      </c>
      <c r="BA2869" s="14"/>
      <c r="BB2869" s="14"/>
      <c r="BC2869" s="14"/>
      <c r="BD2869" s="14"/>
      <c r="BE2869" s="14"/>
      <c r="BF2869" s="14"/>
      <c r="BG2869" s="14"/>
      <c r="BH2869" s="14"/>
      <c r="BI2869" s="14"/>
      <c r="BJ2869" s="14">
        <v>0</v>
      </c>
      <c r="BK2869" s="14">
        <v>0</v>
      </c>
    </row>
    <row r="2870" spans="1:63" x14ac:dyDescent="0.25">
      <c r="A2870" s="1" t="s">
        <v>960</v>
      </c>
      <c r="B2870" s="1" t="s">
        <v>1</v>
      </c>
      <c r="C2870" s="1" t="s">
        <v>14</v>
      </c>
      <c r="D2870" s="110" t="s">
        <v>962</v>
      </c>
      <c r="E2870" s="110" t="s">
        <v>20</v>
      </c>
      <c r="F2870" s="107" t="s">
        <v>0</v>
      </c>
      <c r="G2870" s="13" t="s">
        <v>0</v>
      </c>
      <c r="H2870" s="2" t="s">
        <v>21</v>
      </c>
      <c r="I2870" s="12">
        <f>SUM(I2871:I2875)</f>
        <v>92065</v>
      </c>
      <c r="J2870" s="12">
        <f t="shared" ref="J2870:Y2870" si="4438">SUM(J2871:J2875)</f>
        <v>0</v>
      </c>
      <c r="K2870" s="12">
        <f t="shared" si="4438"/>
        <v>0</v>
      </c>
      <c r="L2870" s="12">
        <f t="shared" si="4438"/>
        <v>0</v>
      </c>
      <c r="M2870" s="12">
        <f t="shared" si="4438"/>
        <v>0</v>
      </c>
      <c r="N2870" s="12">
        <f t="shared" si="4438"/>
        <v>0</v>
      </c>
      <c r="O2870" s="12">
        <f t="shared" si="4438"/>
        <v>0</v>
      </c>
      <c r="P2870" s="12">
        <f t="shared" si="4438"/>
        <v>0</v>
      </c>
      <c r="Q2870" s="12">
        <f t="shared" si="4438"/>
        <v>0</v>
      </c>
      <c r="R2870" s="12">
        <f t="shared" si="4438"/>
        <v>0</v>
      </c>
      <c r="S2870" s="12">
        <f t="shared" si="4438"/>
        <v>0</v>
      </c>
      <c r="T2870" s="12">
        <f t="shared" si="4438"/>
        <v>0</v>
      </c>
      <c r="U2870" s="12">
        <f t="shared" si="4438"/>
        <v>0</v>
      </c>
      <c r="V2870" s="12">
        <f t="shared" si="4438"/>
        <v>0</v>
      </c>
      <c r="W2870" s="12">
        <f t="shared" si="4438"/>
        <v>0</v>
      </c>
      <c r="X2870" s="12">
        <f t="shared" si="4438"/>
        <v>0</v>
      </c>
      <c r="Y2870" s="12">
        <f t="shared" si="4438"/>
        <v>0</v>
      </c>
      <c r="Z2870" s="12">
        <v>0</v>
      </c>
      <c r="AA2870" s="12">
        <v>0</v>
      </c>
      <c r="AB2870" s="12">
        <f t="shared" ref="AB2870:AQ2870" si="4439">SUM(AB2871:AB2875)</f>
        <v>0</v>
      </c>
      <c r="AC2870" s="12">
        <f t="shared" si="4439"/>
        <v>0</v>
      </c>
      <c r="AD2870" s="12">
        <f t="shared" si="4439"/>
        <v>0</v>
      </c>
      <c r="AE2870" s="12">
        <f t="shared" si="4439"/>
        <v>0</v>
      </c>
      <c r="AF2870" s="12">
        <f t="shared" si="4439"/>
        <v>0</v>
      </c>
      <c r="AG2870" s="12">
        <f t="shared" si="4439"/>
        <v>0</v>
      </c>
      <c r="AH2870" s="12">
        <f t="shared" si="4439"/>
        <v>0</v>
      </c>
      <c r="AI2870" s="12">
        <f t="shared" si="4439"/>
        <v>0</v>
      </c>
      <c r="AJ2870" s="12">
        <f t="shared" si="4439"/>
        <v>0</v>
      </c>
      <c r="AK2870" s="12">
        <f t="shared" si="4439"/>
        <v>0</v>
      </c>
      <c r="AL2870" s="12">
        <f t="shared" si="4439"/>
        <v>0</v>
      </c>
      <c r="AM2870" s="12">
        <f t="shared" si="4439"/>
        <v>0</v>
      </c>
      <c r="AN2870" s="12">
        <f t="shared" si="4439"/>
        <v>0</v>
      </c>
      <c r="AO2870" s="12">
        <f t="shared" si="4439"/>
        <v>0</v>
      </c>
      <c r="AP2870" s="12">
        <f t="shared" si="4439"/>
        <v>0</v>
      </c>
      <c r="AQ2870" s="12">
        <f t="shared" si="4439"/>
        <v>0</v>
      </c>
      <c r="AR2870" s="12">
        <v>0</v>
      </c>
      <c r="AS2870" s="12">
        <v>0</v>
      </c>
      <c r="AT2870" s="12">
        <f t="shared" ref="AT2870:BI2870" si="4440">SUM(AT2871:AT2875)</f>
        <v>0</v>
      </c>
      <c r="AU2870" s="12">
        <f t="shared" si="4440"/>
        <v>0</v>
      </c>
      <c r="AV2870" s="12">
        <f t="shared" si="4440"/>
        <v>0</v>
      </c>
      <c r="AW2870" s="12">
        <f t="shared" si="4440"/>
        <v>0</v>
      </c>
      <c r="AX2870" s="12">
        <f t="shared" si="4440"/>
        <v>0</v>
      </c>
      <c r="AY2870" s="12">
        <f t="shared" si="4440"/>
        <v>0</v>
      </c>
      <c r="AZ2870" s="12">
        <f t="shared" si="4440"/>
        <v>0</v>
      </c>
      <c r="BA2870" s="12">
        <f t="shared" si="4440"/>
        <v>0</v>
      </c>
      <c r="BB2870" s="12">
        <f t="shared" si="4440"/>
        <v>0</v>
      </c>
      <c r="BC2870" s="12">
        <f t="shared" si="4440"/>
        <v>0</v>
      </c>
      <c r="BD2870" s="12">
        <f t="shared" si="4440"/>
        <v>0</v>
      </c>
      <c r="BE2870" s="12">
        <f t="shared" si="4440"/>
        <v>0</v>
      </c>
      <c r="BF2870" s="12">
        <f t="shared" si="4440"/>
        <v>0</v>
      </c>
      <c r="BG2870" s="12">
        <f t="shared" si="4440"/>
        <v>0</v>
      </c>
      <c r="BH2870" s="12">
        <f t="shared" si="4440"/>
        <v>0</v>
      </c>
      <c r="BI2870" s="12">
        <f t="shared" si="4440"/>
        <v>0</v>
      </c>
      <c r="BJ2870" s="12">
        <v>0</v>
      </c>
      <c r="BK2870" s="12">
        <v>0</v>
      </c>
    </row>
    <row r="2871" spans="1:63" ht="22.5" x14ac:dyDescent="0.25">
      <c r="A2871" s="4" t="s">
        <v>960</v>
      </c>
      <c r="B2871" s="4" t="s">
        <v>1</v>
      </c>
      <c r="C2871" s="4" t="s">
        <v>14</v>
      </c>
      <c r="D2871" s="107" t="s">
        <v>962</v>
      </c>
      <c r="E2871" s="117">
        <v>6112</v>
      </c>
      <c r="F2871" s="107" t="s">
        <v>963</v>
      </c>
      <c r="G2871" s="103" t="s">
        <v>1640</v>
      </c>
      <c r="H2871" s="13" t="s">
        <v>59</v>
      </c>
      <c r="I2871" s="14">
        <v>14628</v>
      </c>
      <c r="J2871" s="14">
        <v>0</v>
      </c>
      <c r="K2871" s="14"/>
      <c r="L2871" s="14"/>
      <c r="M2871" s="14"/>
      <c r="N2871" s="14"/>
      <c r="O2871" s="14"/>
      <c r="P2871" s="14">
        <f t="shared" si="4435"/>
        <v>0</v>
      </c>
      <c r="Q2871" s="14"/>
      <c r="R2871" s="14"/>
      <c r="S2871" s="14"/>
      <c r="T2871" s="14"/>
      <c r="U2871" s="14"/>
      <c r="V2871" s="14"/>
      <c r="W2871" s="14"/>
      <c r="X2871" s="14"/>
      <c r="Y2871" s="14"/>
      <c r="Z2871" s="14">
        <v>0</v>
      </c>
      <c r="AA2871" s="14">
        <v>0</v>
      </c>
      <c r="AB2871" s="14">
        <v>0</v>
      </c>
      <c r="AC2871" s="14"/>
      <c r="AD2871" s="14"/>
      <c r="AE2871" s="14"/>
      <c r="AF2871" s="14"/>
      <c r="AG2871" s="14"/>
      <c r="AH2871" s="14">
        <f t="shared" si="4436"/>
        <v>0</v>
      </c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>
        <v>0</v>
      </c>
      <c r="AS2871" s="14">
        <v>0</v>
      </c>
      <c r="AT2871" s="14">
        <v>0</v>
      </c>
      <c r="AU2871" s="14"/>
      <c r="AV2871" s="14"/>
      <c r="AW2871" s="14"/>
      <c r="AX2871" s="14"/>
      <c r="AY2871" s="14"/>
      <c r="AZ2871" s="14">
        <f t="shared" si="4437"/>
        <v>0</v>
      </c>
      <c r="BA2871" s="14"/>
      <c r="BB2871" s="14"/>
      <c r="BC2871" s="14"/>
      <c r="BD2871" s="14"/>
      <c r="BE2871" s="14"/>
      <c r="BF2871" s="14"/>
      <c r="BG2871" s="14"/>
      <c r="BH2871" s="14"/>
      <c r="BI2871" s="14"/>
      <c r="BJ2871" s="14">
        <v>0</v>
      </c>
      <c r="BK2871" s="14">
        <v>0</v>
      </c>
    </row>
    <row r="2872" spans="1:63" x14ac:dyDescent="0.25">
      <c r="A2872" s="4" t="s">
        <v>960</v>
      </c>
      <c r="B2872" s="4" t="s">
        <v>1</v>
      </c>
      <c r="C2872" s="4" t="s">
        <v>14</v>
      </c>
      <c r="D2872" s="107" t="s">
        <v>962</v>
      </c>
      <c r="E2872" s="117">
        <v>6112</v>
      </c>
      <c r="F2872" s="107" t="s">
        <v>964</v>
      </c>
      <c r="G2872" s="103" t="s">
        <v>1640</v>
      </c>
      <c r="H2872" s="13" t="s">
        <v>24</v>
      </c>
      <c r="I2872" s="14">
        <v>58512</v>
      </c>
      <c r="J2872" s="14">
        <v>0</v>
      </c>
      <c r="K2872" s="14"/>
      <c r="L2872" s="14"/>
      <c r="M2872" s="14"/>
      <c r="N2872" s="14"/>
      <c r="O2872" s="14"/>
      <c r="P2872" s="14">
        <f t="shared" si="4435"/>
        <v>0</v>
      </c>
      <c r="Q2872" s="14"/>
      <c r="R2872" s="14"/>
      <c r="S2872" s="14"/>
      <c r="T2872" s="14"/>
      <c r="U2872" s="14"/>
      <c r="V2872" s="14"/>
      <c r="W2872" s="14"/>
      <c r="X2872" s="14"/>
      <c r="Y2872" s="14"/>
      <c r="Z2872" s="14">
        <v>0</v>
      </c>
      <c r="AA2872" s="14">
        <v>0</v>
      </c>
      <c r="AB2872" s="14">
        <v>0</v>
      </c>
      <c r="AC2872" s="14"/>
      <c r="AD2872" s="14"/>
      <c r="AE2872" s="14"/>
      <c r="AF2872" s="14"/>
      <c r="AG2872" s="14"/>
      <c r="AH2872" s="14">
        <f t="shared" si="4436"/>
        <v>0</v>
      </c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>
        <v>0</v>
      </c>
      <c r="AS2872" s="14">
        <v>0</v>
      </c>
      <c r="AT2872" s="14">
        <v>0</v>
      </c>
      <c r="AU2872" s="14"/>
      <c r="AV2872" s="14"/>
      <c r="AW2872" s="14"/>
      <c r="AX2872" s="14"/>
      <c r="AY2872" s="14"/>
      <c r="AZ2872" s="14">
        <f t="shared" si="4437"/>
        <v>0</v>
      </c>
      <c r="BA2872" s="14"/>
      <c r="BB2872" s="14"/>
      <c r="BC2872" s="14"/>
      <c r="BD2872" s="14"/>
      <c r="BE2872" s="14"/>
      <c r="BF2872" s="14"/>
      <c r="BG2872" s="14"/>
      <c r="BH2872" s="14"/>
      <c r="BI2872" s="14"/>
      <c r="BJ2872" s="14">
        <v>0</v>
      </c>
      <c r="BK2872" s="14">
        <v>0</v>
      </c>
    </row>
    <row r="2873" spans="1:63" x14ac:dyDescent="0.25">
      <c r="A2873" s="4" t="s">
        <v>960</v>
      </c>
      <c r="B2873" s="4" t="s">
        <v>1</v>
      </c>
      <c r="C2873" s="4" t="s">
        <v>14</v>
      </c>
      <c r="D2873" s="107" t="s">
        <v>962</v>
      </c>
      <c r="E2873" s="117">
        <v>6112</v>
      </c>
      <c r="F2873" s="107" t="s">
        <v>965</v>
      </c>
      <c r="G2873" s="103" t="s">
        <v>1640</v>
      </c>
      <c r="H2873" s="13" t="s">
        <v>25</v>
      </c>
      <c r="I2873" s="14">
        <v>13225</v>
      </c>
      <c r="J2873" s="14">
        <v>0</v>
      </c>
      <c r="K2873" s="14"/>
      <c r="L2873" s="14"/>
      <c r="M2873" s="14"/>
      <c r="N2873" s="14"/>
      <c r="O2873" s="14"/>
      <c r="P2873" s="14">
        <f t="shared" si="4435"/>
        <v>0</v>
      </c>
      <c r="Q2873" s="14"/>
      <c r="R2873" s="14"/>
      <c r="S2873" s="14"/>
      <c r="T2873" s="14"/>
      <c r="U2873" s="14"/>
      <c r="V2873" s="14"/>
      <c r="W2873" s="14"/>
      <c r="X2873" s="14"/>
      <c r="Y2873" s="14"/>
      <c r="Z2873" s="14">
        <v>0</v>
      </c>
      <c r="AA2873" s="14">
        <v>0</v>
      </c>
      <c r="AB2873" s="14">
        <v>0</v>
      </c>
      <c r="AC2873" s="14"/>
      <c r="AD2873" s="14"/>
      <c r="AE2873" s="14"/>
      <c r="AF2873" s="14"/>
      <c r="AG2873" s="14"/>
      <c r="AH2873" s="14">
        <f t="shared" si="4436"/>
        <v>0</v>
      </c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>
        <v>0</v>
      </c>
      <c r="AS2873" s="14">
        <v>0</v>
      </c>
      <c r="AT2873" s="14">
        <v>0</v>
      </c>
      <c r="AU2873" s="14"/>
      <c r="AV2873" s="14"/>
      <c r="AW2873" s="14"/>
      <c r="AX2873" s="14"/>
      <c r="AY2873" s="14"/>
      <c r="AZ2873" s="14">
        <f t="shared" si="4437"/>
        <v>0</v>
      </c>
      <c r="BA2873" s="14"/>
      <c r="BB2873" s="14"/>
      <c r="BC2873" s="14"/>
      <c r="BD2873" s="14"/>
      <c r="BE2873" s="14"/>
      <c r="BF2873" s="14"/>
      <c r="BG2873" s="14"/>
      <c r="BH2873" s="14"/>
      <c r="BI2873" s="14"/>
      <c r="BJ2873" s="14">
        <v>0</v>
      </c>
      <c r="BK2873" s="14">
        <v>0</v>
      </c>
    </row>
    <row r="2874" spans="1:63" x14ac:dyDescent="0.25">
      <c r="A2874" s="4" t="s">
        <v>960</v>
      </c>
      <c r="B2874" s="4" t="s">
        <v>1</v>
      </c>
      <c r="C2874" s="4" t="s">
        <v>14</v>
      </c>
      <c r="D2874" s="107" t="s">
        <v>962</v>
      </c>
      <c r="E2874" s="117">
        <v>6112</v>
      </c>
      <c r="F2874" s="107" t="s">
        <v>966</v>
      </c>
      <c r="G2874" s="103" t="s">
        <v>1640</v>
      </c>
      <c r="H2874" s="13" t="s">
        <v>23</v>
      </c>
      <c r="I2874" s="14">
        <v>0</v>
      </c>
      <c r="J2874" s="14">
        <v>0</v>
      </c>
      <c r="K2874" s="14"/>
      <c r="L2874" s="14"/>
      <c r="M2874" s="14"/>
      <c r="N2874" s="14"/>
      <c r="O2874" s="14"/>
      <c r="P2874" s="14">
        <f t="shared" si="4435"/>
        <v>0</v>
      </c>
      <c r="Q2874" s="14"/>
      <c r="R2874" s="14"/>
      <c r="S2874" s="14"/>
      <c r="T2874" s="14"/>
      <c r="U2874" s="14"/>
      <c r="V2874" s="14"/>
      <c r="W2874" s="14"/>
      <c r="X2874" s="14"/>
      <c r="Y2874" s="14"/>
      <c r="Z2874" s="14">
        <v>0</v>
      </c>
      <c r="AA2874" s="14">
        <v>0</v>
      </c>
      <c r="AB2874" s="14">
        <v>0</v>
      </c>
      <c r="AC2874" s="14"/>
      <c r="AD2874" s="14"/>
      <c r="AE2874" s="14"/>
      <c r="AF2874" s="14"/>
      <c r="AG2874" s="14"/>
      <c r="AH2874" s="14">
        <f t="shared" si="4436"/>
        <v>0</v>
      </c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>
        <v>0</v>
      </c>
      <c r="AS2874" s="14">
        <v>0</v>
      </c>
      <c r="AT2874" s="14">
        <v>0</v>
      </c>
      <c r="AU2874" s="14"/>
      <c r="AV2874" s="14"/>
      <c r="AW2874" s="14"/>
      <c r="AX2874" s="14"/>
      <c r="AY2874" s="14"/>
      <c r="AZ2874" s="14">
        <f t="shared" si="4437"/>
        <v>0</v>
      </c>
      <c r="BA2874" s="14"/>
      <c r="BB2874" s="14"/>
      <c r="BC2874" s="14"/>
      <c r="BD2874" s="14"/>
      <c r="BE2874" s="14"/>
      <c r="BF2874" s="14"/>
      <c r="BG2874" s="14"/>
      <c r="BH2874" s="14"/>
      <c r="BI2874" s="14"/>
      <c r="BJ2874" s="14">
        <v>0</v>
      </c>
      <c r="BK2874" s="14">
        <v>0</v>
      </c>
    </row>
    <row r="2875" spans="1:63" x14ac:dyDescent="0.25">
      <c r="A2875" s="4" t="s">
        <v>960</v>
      </c>
      <c r="B2875" s="4" t="s">
        <v>1</v>
      </c>
      <c r="C2875" s="4" t="s">
        <v>14</v>
      </c>
      <c r="D2875" s="107" t="s">
        <v>962</v>
      </c>
      <c r="E2875" s="117">
        <v>6112</v>
      </c>
      <c r="F2875" s="107" t="s">
        <v>967</v>
      </c>
      <c r="G2875" s="103" t="s">
        <v>1640</v>
      </c>
      <c r="H2875" s="13" t="s">
        <v>26</v>
      </c>
      <c r="I2875" s="14">
        <v>5700</v>
      </c>
      <c r="J2875" s="14">
        <v>0</v>
      </c>
      <c r="K2875" s="14"/>
      <c r="L2875" s="14"/>
      <c r="M2875" s="14"/>
      <c r="N2875" s="14"/>
      <c r="O2875" s="14"/>
      <c r="P2875" s="14">
        <f t="shared" si="4435"/>
        <v>0</v>
      </c>
      <c r="Q2875" s="14"/>
      <c r="R2875" s="14"/>
      <c r="S2875" s="14"/>
      <c r="T2875" s="14"/>
      <c r="U2875" s="14"/>
      <c r="V2875" s="14"/>
      <c r="W2875" s="14"/>
      <c r="X2875" s="14"/>
      <c r="Y2875" s="14"/>
      <c r="Z2875" s="14">
        <v>0</v>
      </c>
      <c r="AA2875" s="14">
        <v>0</v>
      </c>
      <c r="AB2875" s="14">
        <v>0</v>
      </c>
      <c r="AC2875" s="14"/>
      <c r="AD2875" s="14"/>
      <c r="AE2875" s="14"/>
      <c r="AF2875" s="14"/>
      <c r="AG2875" s="14"/>
      <c r="AH2875" s="14">
        <f t="shared" si="4436"/>
        <v>0</v>
      </c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>
        <v>0</v>
      </c>
      <c r="AS2875" s="14">
        <v>0</v>
      </c>
      <c r="AT2875" s="14">
        <v>0</v>
      </c>
      <c r="AU2875" s="14"/>
      <c r="AV2875" s="14"/>
      <c r="AW2875" s="14"/>
      <c r="AX2875" s="14"/>
      <c r="AY2875" s="14"/>
      <c r="AZ2875" s="14">
        <f t="shared" si="4437"/>
        <v>0</v>
      </c>
      <c r="BA2875" s="14"/>
      <c r="BB2875" s="14"/>
      <c r="BC2875" s="14"/>
      <c r="BD2875" s="14"/>
      <c r="BE2875" s="14"/>
      <c r="BF2875" s="14"/>
      <c r="BG2875" s="14"/>
      <c r="BH2875" s="14"/>
      <c r="BI2875" s="14"/>
      <c r="BJ2875" s="14">
        <v>0</v>
      </c>
      <c r="BK2875" s="14">
        <v>0</v>
      </c>
    </row>
    <row r="2876" spans="1:63" ht="22.5" x14ac:dyDescent="0.25">
      <c r="A2876" s="4" t="s">
        <v>960</v>
      </c>
      <c r="B2876" s="4" t="s">
        <v>1</v>
      </c>
      <c r="C2876" s="4" t="s">
        <v>14</v>
      </c>
      <c r="D2876" s="107" t="s">
        <v>962</v>
      </c>
      <c r="E2876" s="106" t="s">
        <v>27</v>
      </c>
      <c r="F2876" s="106" t="s">
        <v>0</v>
      </c>
      <c r="G2876" s="2" t="s">
        <v>0</v>
      </c>
      <c r="H2876" s="2" t="s">
        <v>28</v>
      </c>
      <c r="I2876" s="12">
        <f>SUM(I2877)</f>
        <v>71825</v>
      </c>
      <c r="J2876" s="12">
        <f t="shared" ref="J2876:Y2876" si="4441">SUM(J2877)</f>
        <v>0</v>
      </c>
      <c r="K2876" s="12">
        <f t="shared" si="4441"/>
        <v>0</v>
      </c>
      <c r="L2876" s="12">
        <f t="shared" si="4441"/>
        <v>0</v>
      </c>
      <c r="M2876" s="12">
        <f t="shared" si="4441"/>
        <v>0</v>
      </c>
      <c r="N2876" s="12">
        <f t="shared" si="4441"/>
        <v>0</v>
      </c>
      <c r="O2876" s="12">
        <f t="shared" si="4441"/>
        <v>0</v>
      </c>
      <c r="P2876" s="12">
        <f t="shared" si="4441"/>
        <v>0</v>
      </c>
      <c r="Q2876" s="12">
        <f t="shared" si="4441"/>
        <v>0</v>
      </c>
      <c r="R2876" s="12">
        <f t="shared" si="4441"/>
        <v>0</v>
      </c>
      <c r="S2876" s="12">
        <f t="shared" si="4441"/>
        <v>0</v>
      </c>
      <c r="T2876" s="12">
        <f t="shared" si="4441"/>
        <v>0</v>
      </c>
      <c r="U2876" s="12">
        <f t="shared" si="4441"/>
        <v>0</v>
      </c>
      <c r="V2876" s="12">
        <f t="shared" si="4441"/>
        <v>0</v>
      </c>
      <c r="W2876" s="12">
        <f t="shared" si="4441"/>
        <v>0</v>
      </c>
      <c r="X2876" s="12">
        <f t="shared" si="4441"/>
        <v>0</v>
      </c>
      <c r="Y2876" s="12">
        <f t="shared" si="4441"/>
        <v>0</v>
      </c>
      <c r="Z2876" s="12">
        <v>0</v>
      </c>
      <c r="AA2876" s="12">
        <v>0</v>
      </c>
      <c r="AB2876" s="12">
        <f t="shared" ref="AB2876:AQ2876" si="4442">SUM(AB2877)</f>
        <v>0</v>
      </c>
      <c r="AC2876" s="12">
        <f t="shared" si="4442"/>
        <v>0</v>
      </c>
      <c r="AD2876" s="12">
        <f t="shared" si="4442"/>
        <v>0</v>
      </c>
      <c r="AE2876" s="12">
        <f t="shared" si="4442"/>
        <v>0</v>
      </c>
      <c r="AF2876" s="12">
        <f t="shared" si="4442"/>
        <v>0</v>
      </c>
      <c r="AG2876" s="12">
        <f t="shared" si="4442"/>
        <v>0</v>
      </c>
      <c r="AH2876" s="12">
        <f t="shared" si="4442"/>
        <v>0</v>
      </c>
      <c r="AI2876" s="12">
        <f t="shared" si="4442"/>
        <v>0</v>
      </c>
      <c r="AJ2876" s="12">
        <f t="shared" si="4442"/>
        <v>0</v>
      </c>
      <c r="AK2876" s="12">
        <f t="shared" si="4442"/>
        <v>0</v>
      </c>
      <c r="AL2876" s="12">
        <f t="shared" si="4442"/>
        <v>0</v>
      </c>
      <c r="AM2876" s="12">
        <f t="shared" si="4442"/>
        <v>0</v>
      </c>
      <c r="AN2876" s="12">
        <f t="shared" si="4442"/>
        <v>0</v>
      </c>
      <c r="AO2876" s="12">
        <f t="shared" si="4442"/>
        <v>0</v>
      </c>
      <c r="AP2876" s="12">
        <f t="shared" si="4442"/>
        <v>0</v>
      </c>
      <c r="AQ2876" s="12">
        <f t="shared" si="4442"/>
        <v>0</v>
      </c>
      <c r="AR2876" s="12">
        <v>0</v>
      </c>
      <c r="AS2876" s="12">
        <v>0</v>
      </c>
      <c r="AT2876" s="12">
        <f t="shared" ref="AT2876:BI2876" si="4443">SUM(AT2877)</f>
        <v>0</v>
      </c>
      <c r="AU2876" s="12">
        <f t="shared" si="4443"/>
        <v>0</v>
      </c>
      <c r="AV2876" s="12">
        <f t="shared" si="4443"/>
        <v>0</v>
      </c>
      <c r="AW2876" s="12">
        <f t="shared" si="4443"/>
        <v>0</v>
      </c>
      <c r="AX2876" s="12">
        <f t="shared" si="4443"/>
        <v>0</v>
      </c>
      <c r="AY2876" s="12">
        <f t="shared" si="4443"/>
        <v>0</v>
      </c>
      <c r="AZ2876" s="12">
        <f t="shared" si="4443"/>
        <v>0</v>
      </c>
      <c r="BA2876" s="12">
        <f t="shared" si="4443"/>
        <v>0</v>
      </c>
      <c r="BB2876" s="12">
        <f t="shared" si="4443"/>
        <v>0</v>
      </c>
      <c r="BC2876" s="12">
        <f t="shared" si="4443"/>
        <v>0</v>
      </c>
      <c r="BD2876" s="12">
        <f t="shared" si="4443"/>
        <v>0</v>
      </c>
      <c r="BE2876" s="12">
        <f t="shared" si="4443"/>
        <v>0</v>
      </c>
      <c r="BF2876" s="12">
        <f t="shared" si="4443"/>
        <v>0</v>
      </c>
      <c r="BG2876" s="12">
        <f t="shared" si="4443"/>
        <v>0</v>
      </c>
      <c r="BH2876" s="12">
        <f t="shared" si="4443"/>
        <v>0</v>
      </c>
      <c r="BI2876" s="12">
        <f t="shared" si="4443"/>
        <v>0</v>
      </c>
      <c r="BJ2876" s="12">
        <v>0</v>
      </c>
      <c r="BK2876" s="12">
        <v>0</v>
      </c>
    </row>
    <row r="2877" spans="1:63" x14ac:dyDescent="0.25">
      <c r="A2877" s="4" t="s">
        <v>960</v>
      </c>
      <c r="B2877" s="4" t="s">
        <v>1</v>
      </c>
      <c r="C2877" s="4" t="s">
        <v>14</v>
      </c>
      <c r="D2877" s="107" t="s">
        <v>962</v>
      </c>
      <c r="E2877" s="117">
        <v>6121</v>
      </c>
      <c r="F2877" s="107"/>
      <c r="G2877" s="103" t="s">
        <v>1640</v>
      </c>
      <c r="H2877" s="13" t="s">
        <v>29</v>
      </c>
      <c r="I2877" s="14">
        <v>71825</v>
      </c>
      <c r="J2877" s="14">
        <v>0</v>
      </c>
      <c r="K2877" s="14"/>
      <c r="L2877" s="14"/>
      <c r="M2877" s="14"/>
      <c r="N2877" s="14"/>
      <c r="O2877" s="14"/>
      <c r="P2877" s="14">
        <f t="shared" si="4435"/>
        <v>0</v>
      </c>
      <c r="Q2877" s="14"/>
      <c r="R2877" s="14"/>
      <c r="S2877" s="14"/>
      <c r="T2877" s="14"/>
      <c r="U2877" s="14"/>
      <c r="V2877" s="14"/>
      <c r="W2877" s="14"/>
      <c r="X2877" s="14"/>
      <c r="Y2877" s="14"/>
      <c r="Z2877" s="14">
        <v>0</v>
      </c>
      <c r="AA2877" s="14">
        <v>0</v>
      </c>
      <c r="AB2877" s="14">
        <v>0</v>
      </c>
      <c r="AC2877" s="14"/>
      <c r="AD2877" s="14"/>
      <c r="AE2877" s="14"/>
      <c r="AF2877" s="14"/>
      <c r="AG2877" s="14"/>
      <c r="AH2877" s="14">
        <f t="shared" si="4436"/>
        <v>0</v>
      </c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>
        <v>0</v>
      </c>
      <c r="AS2877" s="14">
        <v>0</v>
      </c>
      <c r="AT2877" s="14">
        <v>0</v>
      </c>
      <c r="AU2877" s="14"/>
      <c r="AV2877" s="14"/>
      <c r="AW2877" s="14"/>
      <c r="AX2877" s="14"/>
      <c r="AY2877" s="14"/>
      <c r="AZ2877" s="14">
        <f t="shared" si="4437"/>
        <v>0</v>
      </c>
      <c r="BA2877" s="14"/>
      <c r="BB2877" s="14"/>
      <c r="BC2877" s="14"/>
      <c r="BD2877" s="14"/>
      <c r="BE2877" s="14"/>
      <c r="BF2877" s="14"/>
      <c r="BG2877" s="14"/>
      <c r="BH2877" s="14"/>
      <c r="BI2877" s="14"/>
      <c r="BJ2877" s="14">
        <v>0</v>
      </c>
      <c r="BK2877" s="14">
        <v>0</v>
      </c>
    </row>
    <row r="2878" spans="1:63" ht="22.5" x14ac:dyDescent="0.25">
      <c r="A2878" s="4" t="s">
        <v>960</v>
      </c>
      <c r="B2878" s="4" t="s">
        <v>1</v>
      </c>
      <c r="C2878" s="4" t="s">
        <v>14</v>
      </c>
      <c r="D2878" s="107" t="s">
        <v>962</v>
      </c>
      <c r="E2878" s="106" t="s">
        <v>31</v>
      </c>
      <c r="F2878" s="106" t="s">
        <v>0</v>
      </c>
      <c r="G2878" s="2" t="s">
        <v>0</v>
      </c>
      <c r="H2878" s="2" t="s">
        <v>32</v>
      </c>
      <c r="I2878" s="12">
        <f>SUM(I2879:I2886)</f>
        <v>515807</v>
      </c>
      <c r="J2878" s="12">
        <f t="shared" ref="J2878:Y2878" si="4444">SUM(J2879:J2886)</f>
        <v>0</v>
      </c>
      <c r="K2878" s="12">
        <f t="shared" si="4444"/>
        <v>0</v>
      </c>
      <c r="L2878" s="12">
        <f t="shared" si="4444"/>
        <v>0</v>
      </c>
      <c r="M2878" s="12">
        <f t="shared" si="4444"/>
        <v>0</v>
      </c>
      <c r="N2878" s="12">
        <f t="shared" si="4444"/>
        <v>0</v>
      </c>
      <c r="O2878" s="12">
        <f t="shared" si="4444"/>
        <v>0</v>
      </c>
      <c r="P2878" s="12">
        <f t="shared" si="4444"/>
        <v>0</v>
      </c>
      <c r="Q2878" s="12">
        <f t="shared" si="4444"/>
        <v>0</v>
      </c>
      <c r="R2878" s="12">
        <f t="shared" si="4444"/>
        <v>0</v>
      </c>
      <c r="S2878" s="12">
        <f t="shared" si="4444"/>
        <v>0</v>
      </c>
      <c r="T2878" s="12">
        <f t="shared" si="4444"/>
        <v>0</v>
      </c>
      <c r="U2878" s="12">
        <f t="shared" si="4444"/>
        <v>0</v>
      </c>
      <c r="V2878" s="12">
        <f t="shared" si="4444"/>
        <v>0</v>
      </c>
      <c r="W2878" s="12">
        <f t="shared" si="4444"/>
        <v>0</v>
      </c>
      <c r="X2878" s="12">
        <f t="shared" si="4444"/>
        <v>0</v>
      </c>
      <c r="Y2878" s="12">
        <f t="shared" si="4444"/>
        <v>0</v>
      </c>
      <c r="Z2878" s="12">
        <v>0</v>
      </c>
      <c r="AA2878" s="12">
        <v>0</v>
      </c>
      <c r="AB2878" s="12">
        <f t="shared" ref="AB2878:AQ2878" si="4445">SUM(AB2879:AB2886)</f>
        <v>0</v>
      </c>
      <c r="AC2878" s="12">
        <f t="shared" si="4445"/>
        <v>0</v>
      </c>
      <c r="AD2878" s="12">
        <f t="shared" si="4445"/>
        <v>0</v>
      </c>
      <c r="AE2878" s="12">
        <f t="shared" si="4445"/>
        <v>0</v>
      </c>
      <c r="AF2878" s="12">
        <f t="shared" si="4445"/>
        <v>0</v>
      </c>
      <c r="AG2878" s="12">
        <f t="shared" si="4445"/>
        <v>0</v>
      </c>
      <c r="AH2878" s="12">
        <f t="shared" si="4445"/>
        <v>0</v>
      </c>
      <c r="AI2878" s="12">
        <f t="shared" si="4445"/>
        <v>0</v>
      </c>
      <c r="AJ2878" s="12">
        <f t="shared" si="4445"/>
        <v>0</v>
      </c>
      <c r="AK2878" s="12">
        <f t="shared" si="4445"/>
        <v>0</v>
      </c>
      <c r="AL2878" s="12">
        <f t="shared" si="4445"/>
        <v>0</v>
      </c>
      <c r="AM2878" s="12">
        <f t="shared" si="4445"/>
        <v>0</v>
      </c>
      <c r="AN2878" s="12">
        <f t="shared" si="4445"/>
        <v>0</v>
      </c>
      <c r="AO2878" s="12">
        <f t="shared" si="4445"/>
        <v>0</v>
      </c>
      <c r="AP2878" s="12">
        <f t="shared" si="4445"/>
        <v>0</v>
      </c>
      <c r="AQ2878" s="12">
        <f t="shared" si="4445"/>
        <v>0</v>
      </c>
      <c r="AR2878" s="12">
        <v>0</v>
      </c>
      <c r="AS2878" s="12">
        <v>0</v>
      </c>
      <c r="AT2878" s="12">
        <f t="shared" ref="AT2878:BI2878" si="4446">SUM(AT2879:AT2886)</f>
        <v>0</v>
      </c>
      <c r="AU2878" s="12">
        <f t="shared" si="4446"/>
        <v>0</v>
      </c>
      <c r="AV2878" s="12">
        <f t="shared" si="4446"/>
        <v>0</v>
      </c>
      <c r="AW2878" s="12">
        <f t="shared" si="4446"/>
        <v>0</v>
      </c>
      <c r="AX2878" s="12">
        <f t="shared" si="4446"/>
        <v>0</v>
      </c>
      <c r="AY2878" s="12">
        <f t="shared" si="4446"/>
        <v>0</v>
      </c>
      <c r="AZ2878" s="12">
        <f t="shared" si="4446"/>
        <v>0</v>
      </c>
      <c r="BA2878" s="12">
        <f t="shared" si="4446"/>
        <v>0</v>
      </c>
      <c r="BB2878" s="12">
        <f t="shared" si="4446"/>
        <v>0</v>
      </c>
      <c r="BC2878" s="12">
        <f t="shared" si="4446"/>
        <v>0</v>
      </c>
      <c r="BD2878" s="12">
        <f t="shared" si="4446"/>
        <v>0</v>
      </c>
      <c r="BE2878" s="12">
        <f t="shared" si="4446"/>
        <v>0</v>
      </c>
      <c r="BF2878" s="12">
        <f t="shared" si="4446"/>
        <v>0</v>
      </c>
      <c r="BG2878" s="12">
        <f t="shared" si="4446"/>
        <v>0</v>
      </c>
      <c r="BH2878" s="12">
        <f t="shared" si="4446"/>
        <v>0</v>
      </c>
      <c r="BI2878" s="12">
        <f t="shared" si="4446"/>
        <v>0</v>
      </c>
      <c r="BJ2878" s="12">
        <v>0</v>
      </c>
      <c r="BK2878" s="12">
        <v>0</v>
      </c>
    </row>
    <row r="2879" spans="1:63" x14ac:dyDescent="0.25">
      <c r="A2879" s="4" t="s">
        <v>960</v>
      </c>
      <c r="B2879" s="4" t="s">
        <v>1</v>
      </c>
      <c r="C2879" s="4" t="s">
        <v>14</v>
      </c>
      <c r="D2879" s="107" t="s">
        <v>962</v>
      </c>
      <c r="E2879" s="117">
        <v>6131</v>
      </c>
      <c r="F2879" s="107"/>
      <c r="G2879" s="103" t="s">
        <v>1640</v>
      </c>
      <c r="H2879" s="13" t="s">
        <v>34</v>
      </c>
      <c r="I2879" s="14">
        <v>6000</v>
      </c>
      <c r="J2879" s="14">
        <v>0</v>
      </c>
      <c r="K2879" s="14"/>
      <c r="L2879" s="14"/>
      <c r="M2879" s="14"/>
      <c r="N2879" s="14"/>
      <c r="O2879" s="14"/>
      <c r="P2879" s="14">
        <f t="shared" si="4435"/>
        <v>0</v>
      </c>
      <c r="Q2879" s="14"/>
      <c r="R2879" s="14"/>
      <c r="S2879" s="14"/>
      <c r="T2879" s="14"/>
      <c r="U2879" s="14"/>
      <c r="V2879" s="14"/>
      <c r="W2879" s="14"/>
      <c r="X2879" s="14"/>
      <c r="Y2879" s="14"/>
      <c r="Z2879" s="14">
        <v>0</v>
      </c>
      <c r="AA2879" s="14">
        <v>0</v>
      </c>
      <c r="AB2879" s="14">
        <v>0</v>
      </c>
      <c r="AC2879" s="14"/>
      <c r="AD2879" s="14"/>
      <c r="AE2879" s="14"/>
      <c r="AF2879" s="14"/>
      <c r="AG2879" s="14"/>
      <c r="AH2879" s="14">
        <f t="shared" si="4436"/>
        <v>0</v>
      </c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>
        <v>0</v>
      </c>
      <c r="AS2879" s="14">
        <v>0</v>
      </c>
      <c r="AT2879" s="14">
        <v>0</v>
      </c>
      <c r="AU2879" s="14"/>
      <c r="AV2879" s="14"/>
      <c r="AW2879" s="14"/>
      <c r="AX2879" s="14"/>
      <c r="AY2879" s="14"/>
      <c r="AZ2879" s="14">
        <f t="shared" si="4437"/>
        <v>0</v>
      </c>
      <c r="BA2879" s="14"/>
      <c r="BB2879" s="14"/>
      <c r="BC2879" s="14"/>
      <c r="BD2879" s="14"/>
      <c r="BE2879" s="14"/>
      <c r="BF2879" s="14"/>
      <c r="BG2879" s="14"/>
      <c r="BH2879" s="14"/>
      <c r="BI2879" s="14"/>
      <c r="BJ2879" s="14">
        <v>0</v>
      </c>
      <c r="BK2879" s="14">
        <v>0</v>
      </c>
    </row>
    <row r="2880" spans="1:63" x14ac:dyDescent="0.25">
      <c r="A2880" s="4" t="s">
        <v>960</v>
      </c>
      <c r="B2880" s="4" t="s">
        <v>1</v>
      </c>
      <c r="C2880" s="4" t="s">
        <v>14</v>
      </c>
      <c r="D2880" s="107" t="s">
        <v>962</v>
      </c>
      <c r="E2880" s="117">
        <v>6133</v>
      </c>
      <c r="F2880" s="107"/>
      <c r="G2880" s="103" t="s">
        <v>1640</v>
      </c>
      <c r="H2880" s="13" t="s">
        <v>77</v>
      </c>
      <c r="I2880" s="14">
        <v>33000</v>
      </c>
      <c r="J2880" s="14">
        <v>0</v>
      </c>
      <c r="K2880" s="14"/>
      <c r="L2880" s="14"/>
      <c r="M2880" s="14"/>
      <c r="N2880" s="14"/>
      <c r="O2880" s="14"/>
      <c r="P2880" s="14">
        <f t="shared" si="4435"/>
        <v>0</v>
      </c>
      <c r="Q2880" s="14"/>
      <c r="R2880" s="14"/>
      <c r="S2880" s="14"/>
      <c r="T2880" s="14"/>
      <c r="U2880" s="14"/>
      <c r="V2880" s="14"/>
      <c r="W2880" s="14"/>
      <c r="X2880" s="14"/>
      <c r="Y2880" s="14"/>
      <c r="Z2880" s="14">
        <v>0</v>
      </c>
      <c r="AA2880" s="14">
        <v>0</v>
      </c>
      <c r="AB2880" s="14">
        <v>0</v>
      </c>
      <c r="AC2880" s="14"/>
      <c r="AD2880" s="14"/>
      <c r="AE2880" s="14"/>
      <c r="AF2880" s="14"/>
      <c r="AG2880" s="14"/>
      <c r="AH2880" s="14">
        <f t="shared" si="4436"/>
        <v>0</v>
      </c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>
        <v>0</v>
      </c>
      <c r="AS2880" s="14">
        <v>0</v>
      </c>
      <c r="AT2880" s="14">
        <v>0</v>
      </c>
      <c r="AU2880" s="14"/>
      <c r="AV2880" s="14"/>
      <c r="AW2880" s="14"/>
      <c r="AX2880" s="14"/>
      <c r="AY2880" s="14"/>
      <c r="AZ2880" s="14">
        <f t="shared" si="4437"/>
        <v>0</v>
      </c>
      <c r="BA2880" s="14"/>
      <c r="BB2880" s="14"/>
      <c r="BC2880" s="14"/>
      <c r="BD2880" s="14"/>
      <c r="BE2880" s="14"/>
      <c r="BF2880" s="14"/>
      <c r="BG2880" s="14"/>
      <c r="BH2880" s="14"/>
      <c r="BI2880" s="14"/>
      <c r="BJ2880" s="14">
        <v>0</v>
      </c>
      <c r="BK2880" s="14">
        <v>0</v>
      </c>
    </row>
    <row r="2881" spans="1:63" x14ac:dyDescent="0.25">
      <c r="A2881" s="4" t="s">
        <v>960</v>
      </c>
      <c r="B2881" s="4" t="s">
        <v>1</v>
      </c>
      <c r="C2881" s="4" t="s">
        <v>14</v>
      </c>
      <c r="D2881" s="107" t="s">
        <v>962</v>
      </c>
      <c r="E2881" s="117">
        <v>6134</v>
      </c>
      <c r="F2881" s="107"/>
      <c r="G2881" s="103" t="s">
        <v>1640</v>
      </c>
      <c r="H2881" s="13" t="s">
        <v>80</v>
      </c>
      <c r="I2881" s="14">
        <v>4000</v>
      </c>
      <c r="J2881" s="14">
        <v>0</v>
      </c>
      <c r="K2881" s="14"/>
      <c r="L2881" s="14"/>
      <c r="M2881" s="14"/>
      <c r="N2881" s="14"/>
      <c r="O2881" s="14"/>
      <c r="P2881" s="14">
        <f t="shared" si="4435"/>
        <v>0</v>
      </c>
      <c r="Q2881" s="14"/>
      <c r="R2881" s="14"/>
      <c r="S2881" s="14"/>
      <c r="T2881" s="14"/>
      <c r="U2881" s="14"/>
      <c r="V2881" s="14"/>
      <c r="W2881" s="14"/>
      <c r="X2881" s="14"/>
      <c r="Y2881" s="14"/>
      <c r="Z2881" s="14">
        <v>0</v>
      </c>
      <c r="AA2881" s="14">
        <v>0</v>
      </c>
      <c r="AB2881" s="14">
        <v>0</v>
      </c>
      <c r="AC2881" s="14"/>
      <c r="AD2881" s="14"/>
      <c r="AE2881" s="14"/>
      <c r="AF2881" s="14"/>
      <c r="AG2881" s="14"/>
      <c r="AH2881" s="14">
        <f t="shared" si="4436"/>
        <v>0</v>
      </c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>
        <v>0</v>
      </c>
      <c r="AS2881" s="14">
        <v>0</v>
      </c>
      <c r="AT2881" s="14">
        <v>0</v>
      </c>
      <c r="AU2881" s="14"/>
      <c r="AV2881" s="14"/>
      <c r="AW2881" s="14"/>
      <c r="AX2881" s="14"/>
      <c r="AY2881" s="14"/>
      <c r="AZ2881" s="14">
        <f t="shared" si="4437"/>
        <v>0</v>
      </c>
      <c r="BA2881" s="14"/>
      <c r="BB2881" s="14"/>
      <c r="BC2881" s="14"/>
      <c r="BD2881" s="14"/>
      <c r="BE2881" s="14"/>
      <c r="BF2881" s="14"/>
      <c r="BG2881" s="14"/>
      <c r="BH2881" s="14"/>
      <c r="BI2881" s="14"/>
      <c r="BJ2881" s="14">
        <v>0</v>
      </c>
      <c r="BK2881" s="14">
        <v>0</v>
      </c>
    </row>
    <row r="2882" spans="1:63" x14ac:dyDescent="0.25">
      <c r="A2882" s="4" t="s">
        <v>960</v>
      </c>
      <c r="B2882" s="4" t="s">
        <v>1</v>
      </c>
      <c r="C2882" s="4" t="s">
        <v>14</v>
      </c>
      <c r="D2882" s="107" t="s">
        <v>962</v>
      </c>
      <c r="E2882" s="117">
        <v>6135</v>
      </c>
      <c r="F2882" s="107"/>
      <c r="G2882" s="103" t="s">
        <v>1640</v>
      </c>
      <c r="H2882" s="13" t="s">
        <v>83</v>
      </c>
      <c r="I2882" s="14">
        <v>100</v>
      </c>
      <c r="J2882" s="14">
        <v>0</v>
      </c>
      <c r="K2882" s="14"/>
      <c r="L2882" s="14"/>
      <c r="M2882" s="14"/>
      <c r="N2882" s="14"/>
      <c r="O2882" s="14"/>
      <c r="P2882" s="14">
        <f t="shared" si="4435"/>
        <v>0</v>
      </c>
      <c r="Q2882" s="14"/>
      <c r="R2882" s="14"/>
      <c r="S2882" s="14"/>
      <c r="T2882" s="14"/>
      <c r="U2882" s="14"/>
      <c r="V2882" s="14"/>
      <c r="W2882" s="14"/>
      <c r="X2882" s="14"/>
      <c r="Y2882" s="14"/>
      <c r="Z2882" s="14">
        <v>0</v>
      </c>
      <c r="AA2882" s="14">
        <v>0</v>
      </c>
      <c r="AB2882" s="14">
        <v>0</v>
      </c>
      <c r="AC2882" s="14"/>
      <c r="AD2882" s="14"/>
      <c r="AE2882" s="14"/>
      <c r="AF2882" s="14"/>
      <c r="AG2882" s="14"/>
      <c r="AH2882" s="14">
        <f t="shared" si="4436"/>
        <v>0</v>
      </c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>
        <v>0</v>
      </c>
      <c r="AS2882" s="14">
        <v>0</v>
      </c>
      <c r="AT2882" s="14">
        <v>0</v>
      </c>
      <c r="AU2882" s="14"/>
      <c r="AV2882" s="14"/>
      <c r="AW2882" s="14"/>
      <c r="AX2882" s="14"/>
      <c r="AY2882" s="14"/>
      <c r="AZ2882" s="14">
        <f t="shared" si="4437"/>
        <v>0</v>
      </c>
      <c r="BA2882" s="14"/>
      <c r="BB2882" s="14"/>
      <c r="BC2882" s="14"/>
      <c r="BD2882" s="14"/>
      <c r="BE2882" s="14"/>
      <c r="BF2882" s="14"/>
      <c r="BG2882" s="14"/>
      <c r="BH2882" s="14"/>
      <c r="BI2882" s="14"/>
      <c r="BJ2882" s="14">
        <v>0</v>
      </c>
      <c r="BK2882" s="14">
        <v>0</v>
      </c>
    </row>
    <row r="2883" spans="1:63" ht="22.5" x14ac:dyDescent="0.25">
      <c r="A2883" s="4" t="s">
        <v>960</v>
      </c>
      <c r="B2883" s="4" t="s">
        <v>1</v>
      </c>
      <c r="C2883" s="4" t="s">
        <v>14</v>
      </c>
      <c r="D2883" s="107" t="s">
        <v>962</v>
      </c>
      <c r="E2883" s="117">
        <v>6136</v>
      </c>
      <c r="F2883" s="107"/>
      <c r="G2883" s="103" t="s">
        <v>1640</v>
      </c>
      <c r="H2883" s="13" t="s">
        <v>86</v>
      </c>
      <c r="I2883" s="14">
        <v>320192</v>
      </c>
      <c r="J2883" s="14">
        <v>0</v>
      </c>
      <c r="K2883" s="14"/>
      <c r="L2883" s="14"/>
      <c r="M2883" s="14"/>
      <c r="N2883" s="14"/>
      <c r="O2883" s="14"/>
      <c r="P2883" s="14">
        <f t="shared" si="4435"/>
        <v>0</v>
      </c>
      <c r="Q2883" s="14"/>
      <c r="R2883" s="14"/>
      <c r="S2883" s="14"/>
      <c r="T2883" s="14"/>
      <c r="U2883" s="14"/>
      <c r="V2883" s="14"/>
      <c r="W2883" s="14"/>
      <c r="X2883" s="14"/>
      <c r="Y2883" s="14"/>
      <c r="Z2883" s="14">
        <v>0</v>
      </c>
      <c r="AA2883" s="14">
        <v>0</v>
      </c>
      <c r="AB2883" s="14">
        <v>0</v>
      </c>
      <c r="AC2883" s="14"/>
      <c r="AD2883" s="14"/>
      <c r="AE2883" s="14"/>
      <c r="AF2883" s="14"/>
      <c r="AG2883" s="14"/>
      <c r="AH2883" s="14">
        <f t="shared" si="4436"/>
        <v>0</v>
      </c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>
        <v>0</v>
      </c>
      <c r="AS2883" s="14">
        <v>0</v>
      </c>
      <c r="AT2883" s="14">
        <v>0</v>
      </c>
      <c r="AU2883" s="14"/>
      <c r="AV2883" s="14"/>
      <c r="AW2883" s="14"/>
      <c r="AX2883" s="14"/>
      <c r="AY2883" s="14"/>
      <c r="AZ2883" s="14">
        <f t="shared" si="4437"/>
        <v>0</v>
      </c>
      <c r="BA2883" s="14"/>
      <c r="BB2883" s="14"/>
      <c r="BC2883" s="14"/>
      <c r="BD2883" s="14"/>
      <c r="BE2883" s="14"/>
      <c r="BF2883" s="14"/>
      <c r="BG2883" s="14"/>
      <c r="BH2883" s="14"/>
      <c r="BI2883" s="14"/>
      <c r="BJ2883" s="14">
        <v>0</v>
      </c>
      <c r="BK2883" s="14">
        <v>0</v>
      </c>
    </row>
    <row r="2884" spans="1:63" x14ac:dyDescent="0.25">
      <c r="A2884" s="4" t="s">
        <v>960</v>
      </c>
      <c r="B2884" s="4" t="s">
        <v>1</v>
      </c>
      <c r="C2884" s="4" t="s">
        <v>14</v>
      </c>
      <c r="D2884" s="107" t="s">
        <v>962</v>
      </c>
      <c r="E2884" s="117">
        <v>6137</v>
      </c>
      <c r="F2884" s="107"/>
      <c r="G2884" s="103" t="s">
        <v>1640</v>
      </c>
      <c r="H2884" s="13" t="s">
        <v>89</v>
      </c>
      <c r="I2884" s="14">
        <v>75000</v>
      </c>
      <c r="J2884" s="14">
        <v>0</v>
      </c>
      <c r="K2884" s="14"/>
      <c r="L2884" s="14"/>
      <c r="M2884" s="14"/>
      <c r="N2884" s="14"/>
      <c r="O2884" s="14"/>
      <c r="P2884" s="14">
        <f t="shared" si="4435"/>
        <v>0</v>
      </c>
      <c r="Q2884" s="14"/>
      <c r="R2884" s="14"/>
      <c r="S2884" s="14"/>
      <c r="T2884" s="14"/>
      <c r="U2884" s="14"/>
      <c r="V2884" s="14"/>
      <c r="W2884" s="14"/>
      <c r="X2884" s="14"/>
      <c r="Y2884" s="14"/>
      <c r="Z2884" s="14">
        <v>0</v>
      </c>
      <c r="AA2884" s="14">
        <v>0</v>
      </c>
      <c r="AB2884" s="14">
        <v>0</v>
      </c>
      <c r="AC2884" s="14"/>
      <c r="AD2884" s="14"/>
      <c r="AE2884" s="14"/>
      <c r="AF2884" s="14"/>
      <c r="AG2884" s="14"/>
      <c r="AH2884" s="14">
        <f t="shared" si="4436"/>
        <v>0</v>
      </c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>
        <v>0</v>
      </c>
      <c r="AS2884" s="14">
        <v>0</v>
      </c>
      <c r="AT2884" s="14">
        <v>0</v>
      </c>
      <c r="AU2884" s="14"/>
      <c r="AV2884" s="14"/>
      <c r="AW2884" s="14"/>
      <c r="AX2884" s="14"/>
      <c r="AY2884" s="14"/>
      <c r="AZ2884" s="14">
        <f t="shared" si="4437"/>
        <v>0</v>
      </c>
      <c r="BA2884" s="14"/>
      <c r="BB2884" s="14"/>
      <c r="BC2884" s="14"/>
      <c r="BD2884" s="14"/>
      <c r="BE2884" s="14"/>
      <c r="BF2884" s="14"/>
      <c r="BG2884" s="14"/>
      <c r="BH2884" s="14"/>
      <c r="BI2884" s="14"/>
      <c r="BJ2884" s="14">
        <v>0</v>
      </c>
      <c r="BK2884" s="14">
        <v>0</v>
      </c>
    </row>
    <row r="2885" spans="1:63" ht="22.5" x14ac:dyDescent="0.25">
      <c r="A2885" s="4" t="s">
        <v>960</v>
      </c>
      <c r="B2885" s="4" t="s">
        <v>1</v>
      </c>
      <c r="C2885" s="4" t="s">
        <v>14</v>
      </c>
      <c r="D2885" s="107" t="s">
        <v>962</v>
      </c>
      <c r="E2885" s="117">
        <v>6138</v>
      </c>
      <c r="F2885" s="107"/>
      <c r="G2885" s="103" t="s">
        <v>1640</v>
      </c>
      <c r="H2885" s="13" t="s">
        <v>92</v>
      </c>
      <c r="I2885" s="14">
        <v>1600</v>
      </c>
      <c r="J2885" s="14">
        <v>0</v>
      </c>
      <c r="K2885" s="14"/>
      <c r="L2885" s="14"/>
      <c r="M2885" s="14"/>
      <c r="N2885" s="14"/>
      <c r="O2885" s="14"/>
      <c r="P2885" s="14">
        <f t="shared" si="4435"/>
        <v>0</v>
      </c>
      <c r="Q2885" s="14"/>
      <c r="R2885" s="14"/>
      <c r="S2885" s="14"/>
      <c r="T2885" s="14"/>
      <c r="U2885" s="14"/>
      <c r="V2885" s="14"/>
      <c r="W2885" s="14"/>
      <c r="X2885" s="14"/>
      <c r="Y2885" s="14"/>
      <c r="Z2885" s="14">
        <v>0</v>
      </c>
      <c r="AA2885" s="14">
        <v>0</v>
      </c>
      <c r="AB2885" s="14">
        <v>0</v>
      </c>
      <c r="AC2885" s="14"/>
      <c r="AD2885" s="14"/>
      <c r="AE2885" s="14"/>
      <c r="AF2885" s="14"/>
      <c r="AG2885" s="14"/>
      <c r="AH2885" s="14">
        <f t="shared" si="4436"/>
        <v>0</v>
      </c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>
        <v>0</v>
      </c>
      <c r="AS2885" s="14">
        <v>0</v>
      </c>
      <c r="AT2885" s="14">
        <v>0</v>
      </c>
      <c r="AU2885" s="14"/>
      <c r="AV2885" s="14"/>
      <c r="AW2885" s="14"/>
      <c r="AX2885" s="14"/>
      <c r="AY2885" s="14"/>
      <c r="AZ2885" s="14">
        <f t="shared" si="4437"/>
        <v>0</v>
      </c>
      <c r="BA2885" s="14"/>
      <c r="BB2885" s="14"/>
      <c r="BC2885" s="14"/>
      <c r="BD2885" s="14"/>
      <c r="BE2885" s="14"/>
      <c r="BF2885" s="14"/>
      <c r="BG2885" s="14"/>
      <c r="BH2885" s="14"/>
      <c r="BI2885" s="14"/>
      <c r="BJ2885" s="14">
        <v>0</v>
      </c>
      <c r="BK2885" s="14">
        <v>0</v>
      </c>
    </row>
    <row r="2886" spans="1:63" x14ac:dyDescent="0.25">
      <c r="A2886" s="1" t="s">
        <v>960</v>
      </c>
      <c r="B2886" s="1" t="s">
        <v>1</v>
      </c>
      <c r="C2886" s="1" t="s">
        <v>14</v>
      </c>
      <c r="D2886" s="110" t="s">
        <v>962</v>
      </c>
      <c r="E2886" s="110" t="s">
        <v>36</v>
      </c>
      <c r="F2886" s="107" t="s">
        <v>0</v>
      </c>
      <c r="G2886" s="13" t="s">
        <v>0</v>
      </c>
      <c r="H2886" s="2" t="s">
        <v>37</v>
      </c>
      <c r="I2886" s="12">
        <f>SUM(I2887:I2889)</f>
        <v>75915</v>
      </c>
      <c r="J2886" s="12">
        <f t="shared" ref="J2886:Y2886" si="4447">SUM(J2887:J2890)</f>
        <v>0</v>
      </c>
      <c r="K2886" s="12">
        <f t="shared" si="4447"/>
        <v>0</v>
      </c>
      <c r="L2886" s="12">
        <f t="shared" si="4447"/>
        <v>0</v>
      </c>
      <c r="M2886" s="12">
        <f t="shared" si="4447"/>
        <v>0</v>
      </c>
      <c r="N2886" s="12">
        <f t="shared" si="4447"/>
        <v>0</v>
      </c>
      <c r="O2886" s="12">
        <f t="shared" si="4447"/>
        <v>0</v>
      </c>
      <c r="P2886" s="12">
        <f t="shared" si="4447"/>
        <v>0</v>
      </c>
      <c r="Q2886" s="12">
        <f t="shared" si="4447"/>
        <v>0</v>
      </c>
      <c r="R2886" s="12">
        <f t="shared" si="4447"/>
        <v>0</v>
      </c>
      <c r="S2886" s="12">
        <f t="shared" si="4447"/>
        <v>0</v>
      </c>
      <c r="T2886" s="12">
        <f t="shared" si="4447"/>
        <v>0</v>
      </c>
      <c r="U2886" s="12">
        <f t="shared" si="4447"/>
        <v>0</v>
      </c>
      <c r="V2886" s="12">
        <f t="shared" si="4447"/>
        <v>0</v>
      </c>
      <c r="W2886" s="12">
        <f t="shared" si="4447"/>
        <v>0</v>
      </c>
      <c r="X2886" s="12">
        <f t="shared" si="4447"/>
        <v>0</v>
      </c>
      <c r="Y2886" s="12">
        <f t="shared" si="4447"/>
        <v>0</v>
      </c>
      <c r="Z2886" s="12">
        <v>0</v>
      </c>
      <c r="AA2886" s="12">
        <v>0</v>
      </c>
      <c r="AB2886" s="12">
        <f t="shared" ref="AB2886:AQ2886" si="4448">SUM(AB2887:AB2890)</f>
        <v>0</v>
      </c>
      <c r="AC2886" s="12">
        <f t="shared" si="4448"/>
        <v>0</v>
      </c>
      <c r="AD2886" s="12">
        <f t="shared" si="4448"/>
        <v>0</v>
      </c>
      <c r="AE2886" s="12">
        <f t="shared" si="4448"/>
        <v>0</v>
      </c>
      <c r="AF2886" s="12">
        <f t="shared" si="4448"/>
        <v>0</v>
      </c>
      <c r="AG2886" s="12">
        <f t="shared" si="4448"/>
        <v>0</v>
      </c>
      <c r="AH2886" s="12">
        <f t="shared" si="4448"/>
        <v>0</v>
      </c>
      <c r="AI2886" s="12">
        <f t="shared" si="4448"/>
        <v>0</v>
      </c>
      <c r="AJ2886" s="12">
        <f t="shared" si="4448"/>
        <v>0</v>
      </c>
      <c r="AK2886" s="12">
        <f t="shared" si="4448"/>
        <v>0</v>
      </c>
      <c r="AL2886" s="12">
        <f t="shared" si="4448"/>
        <v>0</v>
      </c>
      <c r="AM2886" s="12">
        <f t="shared" si="4448"/>
        <v>0</v>
      </c>
      <c r="AN2886" s="12">
        <f t="shared" si="4448"/>
        <v>0</v>
      </c>
      <c r="AO2886" s="12">
        <f t="shared" si="4448"/>
        <v>0</v>
      </c>
      <c r="AP2886" s="12">
        <f t="shared" si="4448"/>
        <v>0</v>
      </c>
      <c r="AQ2886" s="12">
        <f t="shared" si="4448"/>
        <v>0</v>
      </c>
      <c r="AR2886" s="12">
        <v>0</v>
      </c>
      <c r="AS2886" s="12">
        <v>0</v>
      </c>
      <c r="AT2886" s="12">
        <f t="shared" ref="AT2886:BI2886" si="4449">SUM(AT2887:AT2890)</f>
        <v>0</v>
      </c>
      <c r="AU2886" s="12">
        <f t="shared" si="4449"/>
        <v>0</v>
      </c>
      <c r="AV2886" s="12">
        <f t="shared" si="4449"/>
        <v>0</v>
      </c>
      <c r="AW2886" s="12">
        <f t="shared" si="4449"/>
        <v>0</v>
      </c>
      <c r="AX2886" s="12">
        <f t="shared" si="4449"/>
        <v>0</v>
      </c>
      <c r="AY2886" s="12">
        <f t="shared" si="4449"/>
        <v>0</v>
      </c>
      <c r="AZ2886" s="12">
        <f t="shared" si="4449"/>
        <v>0</v>
      </c>
      <c r="BA2886" s="12">
        <f t="shared" si="4449"/>
        <v>0</v>
      </c>
      <c r="BB2886" s="12">
        <f t="shared" si="4449"/>
        <v>0</v>
      </c>
      <c r="BC2886" s="12">
        <f t="shared" si="4449"/>
        <v>0</v>
      </c>
      <c r="BD2886" s="12">
        <f t="shared" si="4449"/>
        <v>0</v>
      </c>
      <c r="BE2886" s="12">
        <f t="shared" si="4449"/>
        <v>0</v>
      </c>
      <c r="BF2886" s="12">
        <f t="shared" si="4449"/>
        <v>0</v>
      </c>
      <c r="BG2886" s="12">
        <f t="shared" si="4449"/>
        <v>0</v>
      </c>
      <c r="BH2886" s="12">
        <f t="shared" si="4449"/>
        <v>0</v>
      </c>
      <c r="BI2886" s="12">
        <f t="shared" si="4449"/>
        <v>0</v>
      </c>
      <c r="BJ2886" s="12">
        <v>0</v>
      </c>
      <c r="BK2886" s="12">
        <v>0</v>
      </c>
    </row>
    <row r="2887" spans="1:63" x14ac:dyDescent="0.25">
      <c r="A2887" s="4" t="s">
        <v>960</v>
      </c>
      <c r="B2887" s="4" t="s">
        <v>1</v>
      </c>
      <c r="C2887" s="4" t="s">
        <v>14</v>
      </c>
      <c r="D2887" s="107" t="s">
        <v>962</v>
      </c>
      <c r="E2887" s="117">
        <v>6139</v>
      </c>
      <c r="F2887" s="107"/>
      <c r="G2887" s="103" t="s">
        <v>1640</v>
      </c>
      <c r="H2887" s="13" t="s">
        <v>37</v>
      </c>
      <c r="I2887" s="14">
        <v>70000</v>
      </c>
      <c r="J2887" s="14">
        <v>0</v>
      </c>
      <c r="K2887" s="14"/>
      <c r="L2887" s="14"/>
      <c r="M2887" s="14"/>
      <c r="N2887" s="14"/>
      <c r="O2887" s="14"/>
      <c r="P2887" s="14">
        <f t="shared" si="4435"/>
        <v>0</v>
      </c>
      <c r="Q2887" s="14"/>
      <c r="R2887" s="14"/>
      <c r="S2887" s="14"/>
      <c r="T2887" s="14"/>
      <c r="U2887" s="14"/>
      <c r="V2887" s="14"/>
      <c r="W2887" s="14"/>
      <c r="X2887" s="14"/>
      <c r="Y2887" s="14"/>
      <c r="Z2887" s="14">
        <v>0</v>
      </c>
      <c r="AA2887" s="14">
        <v>0</v>
      </c>
      <c r="AB2887" s="14">
        <v>0</v>
      </c>
      <c r="AC2887" s="14"/>
      <c r="AD2887" s="14"/>
      <c r="AE2887" s="14"/>
      <c r="AF2887" s="14"/>
      <c r="AG2887" s="14"/>
      <c r="AH2887" s="14">
        <f t="shared" si="4436"/>
        <v>0</v>
      </c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>
        <v>0</v>
      </c>
      <c r="AS2887" s="14">
        <v>0</v>
      </c>
      <c r="AT2887" s="14">
        <v>0</v>
      </c>
      <c r="AU2887" s="14"/>
      <c r="AV2887" s="14"/>
      <c r="AW2887" s="14"/>
      <c r="AX2887" s="14"/>
      <c r="AY2887" s="14"/>
      <c r="AZ2887" s="14">
        <f t="shared" si="4437"/>
        <v>0</v>
      </c>
      <c r="BA2887" s="14"/>
      <c r="BB2887" s="14"/>
      <c r="BC2887" s="14"/>
      <c r="BD2887" s="14"/>
      <c r="BE2887" s="14"/>
      <c r="BF2887" s="14"/>
      <c r="BG2887" s="14"/>
      <c r="BH2887" s="14"/>
      <c r="BI2887" s="14"/>
      <c r="BJ2887" s="14">
        <v>0</v>
      </c>
      <c r="BK2887" s="14">
        <v>0</v>
      </c>
    </row>
    <row r="2888" spans="1:63" ht="22.5" x14ac:dyDescent="0.25">
      <c r="A2888" s="4" t="s">
        <v>960</v>
      </c>
      <c r="B2888" s="4" t="s">
        <v>1</v>
      </c>
      <c r="C2888" s="4" t="s">
        <v>14</v>
      </c>
      <c r="D2888" s="107" t="s">
        <v>962</v>
      </c>
      <c r="E2888" s="117">
        <v>6139</v>
      </c>
      <c r="F2888" s="107" t="s">
        <v>968</v>
      </c>
      <c r="G2888" s="103" t="s">
        <v>1640</v>
      </c>
      <c r="H2888" s="13" t="s">
        <v>39</v>
      </c>
      <c r="I2888" s="14">
        <v>2465</v>
      </c>
      <c r="J2888" s="14">
        <v>0</v>
      </c>
      <c r="K2888" s="14"/>
      <c r="L2888" s="14"/>
      <c r="M2888" s="14"/>
      <c r="N2888" s="14"/>
      <c r="O2888" s="14"/>
      <c r="P2888" s="14">
        <f t="shared" si="4435"/>
        <v>0</v>
      </c>
      <c r="Q2888" s="14"/>
      <c r="R2888" s="14"/>
      <c r="S2888" s="14"/>
      <c r="T2888" s="14"/>
      <c r="U2888" s="14"/>
      <c r="V2888" s="14"/>
      <c r="W2888" s="14"/>
      <c r="X2888" s="14"/>
      <c r="Y2888" s="14"/>
      <c r="Z2888" s="14">
        <v>0</v>
      </c>
      <c r="AA2888" s="14">
        <v>0</v>
      </c>
      <c r="AB2888" s="14">
        <v>0</v>
      </c>
      <c r="AC2888" s="14"/>
      <c r="AD2888" s="14"/>
      <c r="AE2888" s="14"/>
      <c r="AF2888" s="14"/>
      <c r="AG2888" s="14"/>
      <c r="AH2888" s="14">
        <f t="shared" si="4436"/>
        <v>0</v>
      </c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>
        <v>0</v>
      </c>
      <c r="AS2888" s="14">
        <v>0</v>
      </c>
      <c r="AT2888" s="14">
        <v>0</v>
      </c>
      <c r="AU2888" s="14"/>
      <c r="AV2888" s="14"/>
      <c r="AW2888" s="14"/>
      <c r="AX2888" s="14"/>
      <c r="AY2888" s="14"/>
      <c r="AZ2888" s="14">
        <f t="shared" si="4437"/>
        <v>0</v>
      </c>
      <c r="BA2888" s="14"/>
      <c r="BB2888" s="14"/>
      <c r="BC2888" s="14"/>
      <c r="BD2888" s="14"/>
      <c r="BE2888" s="14"/>
      <c r="BF2888" s="14"/>
      <c r="BG2888" s="14"/>
      <c r="BH2888" s="14"/>
      <c r="BI2888" s="14"/>
      <c r="BJ2888" s="14">
        <v>0</v>
      </c>
      <c r="BK2888" s="14">
        <v>0</v>
      </c>
    </row>
    <row r="2889" spans="1:63" ht="33.75" x14ac:dyDescent="0.25">
      <c r="A2889" s="4" t="s">
        <v>960</v>
      </c>
      <c r="B2889" s="4" t="s">
        <v>1</v>
      </c>
      <c r="C2889" s="4" t="s">
        <v>14</v>
      </c>
      <c r="D2889" s="107" t="s">
        <v>962</v>
      </c>
      <c r="E2889" s="117">
        <v>6139</v>
      </c>
      <c r="F2889" s="107" t="s">
        <v>969</v>
      </c>
      <c r="G2889" s="103" t="s">
        <v>1640</v>
      </c>
      <c r="H2889" s="13" t="s">
        <v>40</v>
      </c>
      <c r="I2889" s="14">
        <v>3450</v>
      </c>
      <c r="J2889" s="14">
        <v>0</v>
      </c>
      <c r="K2889" s="14"/>
      <c r="L2889" s="14"/>
      <c r="M2889" s="14"/>
      <c r="N2889" s="14"/>
      <c r="O2889" s="14"/>
      <c r="P2889" s="14">
        <f t="shared" si="4435"/>
        <v>0</v>
      </c>
      <c r="Q2889" s="14"/>
      <c r="R2889" s="14"/>
      <c r="S2889" s="14"/>
      <c r="T2889" s="14"/>
      <c r="U2889" s="14"/>
      <c r="V2889" s="14"/>
      <c r="W2889" s="14"/>
      <c r="X2889" s="14"/>
      <c r="Y2889" s="14"/>
      <c r="Z2889" s="14">
        <v>0</v>
      </c>
      <c r="AA2889" s="14">
        <v>0</v>
      </c>
      <c r="AB2889" s="14">
        <v>0</v>
      </c>
      <c r="AC2889" s="14"/>
      <c r="AD2889" s="14"/>
      <c r="AE2889" s="14"/>
      <c r="AF2889" s="14"/>
      <c r="AG2889" s="14"/>
      <c r="AH2889" s="14">
        <f t="shared" si="4436"/>
        <v>0</v>
      </c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>
        <v>0</v>
      </c>
      <c r="AS2889" s="14">
        <v>0</v>
      </c>
      <c r="AT2889" s="14">
        <v>0</v>
      </c>
      <c r="AU2889" s="14"/>
      <c r="AV2889" s="14"/>
      <c r="AW2889" s="14"/>
      <c r="AX2889" s="14"/>
      <c r="AY2889" s="14"/>
      <c r="AZ2889" s="14">
        <f t="shared" si="4437"/>
        <v>0</v>
      </c>
      <c r="BA2889" s="14"/>
      <c r="BB2889" s="14"/>
      <c r="BC2889" s="14"/>
      <c r="BD2889" s="14"/>
      <c r="BE2889" s="14"/>
      <c r="BF2889" s="14"/>
      <c r="BG2889" s="14"/>
      <c r="BH2889" s="14"/>
      <c r="BI2889" s="14"/>
      <c r="BJ2889" s="14">
        <v>0</v>
      </c>
      <c r="BK2889" s="14">
        <v>0</v>
      </c>
    </row>
    <row r="2890" spans="1:63" x14ac:dyDescent="0.25">
      <c r="A2890" s="4" t="s">
        <v>960</v>
      </c>
      <c r="B2890" s="4" t="s">
        <v>1</v>
      </c>
      <c r="C2890" s="4" t="s">
        <v>14</v>
      </c>
      <c r="D2890" s="107" t="s">
        <v>962</v>
      </c>
      <c r="E2890" s="117">
        <v>6139</v>
      </c>
      <c r="F2890" s="107" t="s">
        <v>1620</v>
      </c>
      <c r="G2890" s="103" t="s">
        <v>1640</v>
      </c>
      <c r="H2890" s="13" t="s">
        <v>1569</v>
      </c>
      <c r="I2890" s="14"/>
      <c r="J2890" s="14">
        <v>0</v>
      </c>
      <c r="K2890" s="14"/>
      <c r="L2890" s="14"/>
      <c r="M2890" s="14"/>
      <c r="N2890" s="14"/>
      <c r="O2890" s="14"/>
      <c r="P2890" s="14">
        <f t="shared" si="4435"/>
        <v>0</v>
      </c>
      <c r="Q2890" s="14"/>
      <c r="R2890" s="14"/>
      <c r="S2890" s="14"/>
      <c r="T2890" s="14"/>
      <c r="U2890" s="14"/>
      <c r="V2890" s="14"/>
      <c r="W2890" s="14"/>
      <c r="X2890" s="14"/>
      <c r="Y2890" s="14"/>
      <c r="Z2890" s="14">
        <v>0</v>
      </c>
      <c r="AA2890" s="14">
        <v>0</v>
      </c>
      <c r="AB2890" s="14"/>
      <c r="AC2890" s="14"/>
      <c r="AD2890" s="14"/>
      <c r="AE2890" s="14"/>
      <c r="AF2890" s="14"/>
      <c r="AG2890" s="14"/>
      <c r="AH2890" s="14">
        <f t="shared" si="4436"/>
        <v>0</v>
      </c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>
        <v>0</v>
      </c>
      <c r="AS2890" s="14">
        <v>0</v>
      </c>
      <c r="AT2890" s="14"/>
      <c r="AU2890" s="14"/>
      <c r="AV2890" s="14"/>
      <c r="AW2890" s="14"/>
      <c r="AX2890" s="14"/>
      <c r="AY2890" s="14"/>
      <c r="AZ2890" s="14">
        <f t="shared" si="4437"/>
        <v>0</v>
      </c>
      <c r="BA2890" s="14"/>
      <c r="BB2890" s="14"/>
      <c r="BC2890" s="14"/>
      <c r="BD2890" s="14"/>
      <c r="BE2890" s="14"/>
      <c r="BF2890" s="14"/>
      <c r="BG2890" s="14"/>
      <c r="BH2890" s="14"/>
      <c r="BI2890" s="14"/>
      <c r="BJ2890" s="14">
        <v>0</v>
      </c>
      <c r="BK2890" s="14">
        <v>0</v>
      </c>
    </row>
    <row r="2891" spans="1:63" ht="33.75" x14ac:dyDescent="0.25">
      <c r="A2891" s="1" t="s">
        <v>0</v>
      </c>
      <c r="B2891" s="1" t="s">
        <v>0</v>
      </c>
      <c r="C2891" s="1" t="s">
        <v>0</v>
      </c>
      <c r="D2891" s="106" t="s">
        <v>0</v>
      </c>
      <c r="E2891" s="106" t="s">
        <v>0</v>
      </c>
      <c r="F2891" s="106" t="s">
        <v>0</v>
      </c>
      <c r="G2891" s="2" t="s">
        <v>0</v>
      </c>
      <c r="H2891" s="10" t="s">
        <v>41</v>
      </c>
      <c r="I2891" s="11">
        <f>SUM(I2892)</f>
        <v>100</v>
      </c>
      <c r="J2891" s="11">
        <f t="shared" ref="J2891:Y2892" si="4450">SUM(J2892)</f>
        <v>0</v>
      </c>
      <c r="K2891" s="11">
        <f t="shared" si="4450"/>
        <v>0</v>
      </c>
      <c r="L2891" s="11">
        <f t="shared" si="4450"/>
        <v>0</v>
      </c>
      <c r="M2891" s="11">
        <f t="shared" si="4450"/>
        <v>0</v>
      </c>
      <c r="N2891" s="11">
        <f t="shared" si="4450"/>
        <v>0</v>
      </c>
      <c r="O2891" s="11">
        <f t="shared" si="4450"/>
        <v>0</v>
      </c>
      <c r="P2891" s="11">
        <f t="shared" si="4450"/>
        <v>0</v>
      </c>
      <c r="Q2891" s="11">
        <f t="shared" si="4450"/>
        <v>0</v>
      </c>
      <c r="R2891" s="11">
        <f t="shared" si="4450"/>
        <v>0</v>
      </c>
      <c r="S2891" s="11">
        <f t="shared" si="4450"/>
        <v>0</v>
      </c>
      <c r="T2891" s="11">
        <f t="shared" si="4450"/>
        <v>0</v>
      </c>
      <c r="U2891" s="11">
        <f t="shared" si="4450"/>
        <v>0</v>
      </c>
      <c r="V2891" s="11">
        <f t="shared" si="4450"/>
        <v>0</v>
      </c>
      <c r="W2891" s="11">
        <f t="shared" si="4450"/>
        <v>0</v>
      </c>
      <c r="X2891" s="11">
        <f t="shared" si="4450"/>
        <v>0</v>
      </c>
      <c r="Y2891" s="11">
        <f t="shared" si="4450"/>
        <v>0</v>
      </c>
      <c r="Z2891" s="11">
        <v>0</v>
      </c>
      <c r="AA2891" s="11">
        <v>0</v>
      </c>
      <c r="AB2891" s="11">
        <f t="shared" ref="AB2891:AQ2892" si="4451">SUM(AB2892)</f>
        <v>0</v>
      </c>
      <c r="AC2891" s="11">
        <f t="shared" si="4451"/>
        <v>0</v>
      </c>
      <c r="AD2891" s="11">
        <f t="shared" si="4451"/>
        <v>0</v>
      </c>
      <c r="AE2891" s="11">
        <f t="shared" si="4451"/>
        <v>0</v>
      </c>
      <c r="AF2891" s="11">
        <f t="shared" si="4451"/>
        <v>0</v>
      </c>
      <c r="AG2891" s="11">
        <f t="shared" si="4451"/>
        <v>0</v>
      </c>
      <c r="AH2891" s="11">
        <f t="shared" si="4451"/>
        <v>0</v>
      </c>
      <c r="AI2891" s="11">
        <f t="shared" si="4451"/>
        <v>0</v>
      </c>
      <c r="AJ2891" s="11">
        <f t="shared" si="4451"/>
        <v>0</v>
      </c>
      <c r="AK2891" s="11">
        <f t="shared" si="4451"/>
        <v>0</v>
      </c>
      <c r="AL2891" s="11">
        <f t="shared" si="4451"/>
        <v>0</v>
      </c>
      <c r="AM2891" s="11">
        <f t="shared" si="4451"/>
        <v>0</v>
      </c>
      <c r="AN2891" s="11">
        <f t="shared" si="4451"/>
        <v>0</v>
      </c>
      <c r="AO2891" s="11">
        <f t="shared" si="4451"/>
        <v>0</v>
      </c>
      <c r="AP2891" s="11">
        <f t="shared" si="4451"/>
        <v>0</v>
      </c>
      <c r="AQ2891" s="11">
        <f t="shared" si="4451"/>
        <v>0</v>
      </c>
      <c r="AR2891" s="11">
        <v>0</v>
      </c>
      <c r="AS2891" s="11">
        <v>0</v>
      </c>
      <c r="AT2891" s="11">
        <f t="shared" ref="AT2891:BI2892" si="4452">SUM(AT2892)</f>
        <v>0</v>
      </c>
      <c r="AU2891" s="11">
        <f t="shared" si="4452"/>
        <v>0</v>
      </c>
      <c r="AV2891" s="11">
        <f t="shared" si="4452"/>
        <v>0</v>
      </c>
      <c r="AW2891" s="11">
        <f t="shared" si="4452"/>
        <v>0</v>
      </c>
      <c r="AX2891" s="11">
        <f t="shared" si="4452"/>
        <v>0</v>
      </c>
      <c r="AY2891" s="11">
        <f t="shared" si="4452"/>
        <v>0</v>
      </c>
      <c r="AZ2891" s="11">
        <f t="shared" si="4452"/>
        <v>0</v>
      </c>
      <c r="BA2891" s="11">
        <f t="shared" si="4452"/>
        <v>0</v>
      </c>
      <c r="BB2891" s="11">
        <f t="shared" si="4452"/>
        <v>0</v>
      </c>
      <c r="BC2891" s="11">
        <f t="shared" si="4452"/>
        <v>0</v>
      </c>
      <c r="BD2891" s="11">
        <f t="shared" si="4452"/>
        <v>0</v>
      </c>
      <c r="BE2891" s="11">
        <f t="shared" si="4452"/>
        <v>0</v>
      </c>
      <c r="BF2891" s="11">
        <f t="shared" si="4452"/>
        <v>0</v>
      </c>
      <c r="BG2891" s="11">
        <f t="shared" si="4452"/>
        <v>0</v>
      </c>
      <c r="BH2891" s="11">
        <f t="shared" si="4452"/>
        <v>0</v>
      </c>
      <c r="BI2891" s="11">
        <f t="shared" si="4452"/>
        <v>0</v>
      </c>
      <c r="BJ2891" s="11">
        <v>0</v>
      </c>
      <c r="BK2891" s="11">
        <v>0</v>
      </c>
    </row>
    <row r="2892" spans="1:63" ht="22.5" x14ac:dyDescent="0.25">
      <c r="A2892" s="4" t="s">
        <v>960</v>
      </c>
      <c r="B2892" s="4" t="s">
        <v>1</v>
      </c>
      <c r="C2892" s="4" t="s">
        <v>14</v>
      </c>
      <c r="D2892" s="107" t="s">
        <v>962</v>
      </c>
      <c r="E2892" s="106" t="s">
        <v>42</v>
      </c>
      <c r="F2892" s="106" t="s">
        <v>0</v>
      </c>
      <c r="G2892" s="2" t="s">
        <v>0</v>
      </c>
      <c r="H2892" s="2" t="s">
        <v>43</v>
      </c>
      <c r="I2892" s="12">
        <f>SUM(I2893)</f>
        <v>100</v>
      </c>
      <c r="J2892" s="12">
        <f t="shared" si="4450"/>
        <v>0</v>
      </c>
      <c r="K2892" s="12">
        <f t="shared" ref="K2892:Y2892" si="4453">SUM(K2893)</f>
        <v>0</v>
      </c>
      <c r="L2892" s="12">
        <f t="shared" si="4453"/>
        <v>0</v>
      </c>
      <c r="M2892" s="12">
        <f t="shared" si="4453"/>
        <v>0</v>
      </c>
      <c r="N2892" s="12">
        <f t="shared" si="4453"/>
        <v>0</v>
      </c>
      <c r="O2892" s="12">
        <f t="shared" si="4453"/>
        <v>0</v>
      </c>
      <c r="P2892" s="12">
        <f t="shared" si="4453"/>
        <v>0</v>
      </c>
      <c r="Q2892" s="12">
        <f t="shared" si="4453"/>
        <v>0</v>
      </c>
      <c r="R2892" s="12">
        <f t="shared" si="4453"/>
        <v>0</v>
      </c>
      <c r="S2892" s="12">
        <f t="shared" si="4453"/>
        <v>0</v>
      </c>
      <c r="T2892" s="12">
        <f t="shared" si="4453"/>
        <v>0</v>
      </c>
      <c r="U2892" s="12">
        <f t="shared" si="4453"/>
        <v>0</v>
      </c>
      <c r="V2892" s="12">
        <f t="shared" si="4453"/>
        <v>0</v>
      </c>
      <c r="W2892" s="12">
        <f t="shared" si="4453"/>
        <v>0</v>
      </c>
      <c r="X2892" s="12">
        <f t="shared" si="4453"/>
        <v>0</v>
      </c>
      <c r="Y2892" s="12">
        <f t="shared" si="4453"/>
        <v>0</v>
      </c>
      <c r="Z2892" s="12">
        <v>0</v>
      </c>
      <c r="AA2892" s="12">
        <v>0</v>
      </c>
      <c r="AB2892" s="12">
        <f t="shared" si="4451"/>
        <v>0</v>
      </c>
      <c r="AC2892" s="12">
        <f t="shared" ref="AC2892:AQ2892" si="4454">SUM(AC2893)</f>
        <v>0</v>
      </c>
      <c r="AD2892" s="12">
        <f t="shared" si="4454"/>
        <v>0</v>
      </c>
      <c r="AE2892" s="12">
        <f t="shared" si="4454"/>
        <v>0</v>
      </c>
      <c r="AF2892" s="12">
        <f t="shared" si="4454"/>
        <v>0</v>
      </c>
      <c r="AG2892" s="12">
        <f t="shared" si="4454"/>
        <v>0</v>
      </c>
      <c r="AH2892" s="12">
        <f t="shared" si="4454"/>
        <v>0</v>
      </c>
      <c r="AI2892" s="12">
        <f t="shared" si="4454"/>
        <v>0</v>
      </c>
      <c r="AJ2892" s="12">
        <f t="shared" si="4454"/>
        <v>0</v>
      </c>
      <c r="AK2892" s="12">
        <f t="shared" si="4454"/>
        <v>0</v>
      </c>
      <c r="AL2892" s="12">
        <f t="shared" si="4454"/>
        <v>0</v>
      </c>
      <c r="AM2892" s="12">
        <f t="shared" si="4454"/>
        <v>0</v>
      </c>
      <c r="AN2892" s="12">
        <f t="shared" si="4454"/>
        <v>0</v>
      </c>
      <c r="AO2892" s="12">
        <f t="shared" si="4454"/>
        <v>0</v>
      </c>
      <c r="AP2892" s="12">
        <f t="shared" si="4454"/>
        <v>0</v>
      </c>
      <c r="AQ2892" s="12">
        <f t="shared" si="4454"/>
        <v>0</v>
      </c>
      <c r="AR2892" s="12">
        <v>0</v>
      </c>
      <c r="AS2892" s="12">
        <v>0</v>
      </c>
      <c r="AT2892" s="12">
        <f t="shared" si="4452"/>
        <v>0</v>
      </c>
      <c r="AU2892" s="12">
        <f t="shared" ref="AU2892:BI2892" si="4455">SUM(AU2893)</f>
        <v>0</v>
      </c>
      <c r="AV2892" s="12">
        <f t="shared" si="4455"/>
        <v>0</v>
      </c>
      <c r="AW2892" s="12">
        <f t="shared" si="4455"/>
        <v>0</v>
      </c>
      <c r="AX2892" s="12">
        <f t="shared" si="4455"/>
        <v>0</v>
      </c>
      <c r="AY2892" s="12">
        <f t="shared" si="4455"/>
        <v>0</v>
      </c>
      <c r="AZ2892" s="12">
        <f t="shared" si="4455"/>
        <v>0</v>
      </c>
      <c r="BA2892" s="12">
        <f t="shared" si="4455"/>
        <v>0</v>
      </c>
      <c r="BB2892" s="12">
        <f t="shared" si="4455"/>
        <v>0</v>
      </c>
      <c r="BC2892" s="12">
        <f t="shared" si="4455"/>
        <v>0</v>
      </c>
      <c r="BD2892" s="12">
        <f t="shared" si="4455"/>
        <v>0</v>
      </c>
      <c r="BE2892" s="12">
        <f t="shared" si="4455"/>
        <v>0</v>
      </c>
      <c r="BF2892" s="12">
        <f t="shared" si="4455"/>
        <v>0</v>
      </c>
      <c r="BG2892" s="12">
        <f t="shared" si="4455"/>
        <v>0</v>
      </c>
      <c r="BH2892" s="12">
        <f t="shared" si="4455"/>
        <v>0</v>
      </c>
      <c r="BI2892" s="12">
        <f t="shared" si="4455"/>
        <v>0</v>
      </c>
      <c r="BJ2892" s="12">
        <v>0</v>
      </c>
      <c r="BK2892" s="12">
        <v>0</v>
      </c>
    </row>
    <row r="2893" spans="1:63" x14ac:dyDescent="0.25">
      <c r="A2893" s="4" t="s">
        <v>960</v>
      </c>
      <c r="B2893" s="4" t="s">
        <v>1</v>
      </c>
      <c r="C2893" s="4" t="s">
        <v>14</v>
      </c>
      <c r="D2893" s="107" t="s">
        <v>962</v>
      </c>
      <c r="E2893" s="117">
        <v>6148</v>
      </c>
      <c r="F2893" s="107"/>
      <c r="G2893" s="103" t="s">
        <v>1640</v>
      </c>
      <c r="H2893" s="13" t="s">
        <v>47</v>
      </c>
      <c r="I2893" s="14">
        <v>100</v>
      </c>
      <c r="J2893" s="14">
        <v>0</v>
      </c>
      <c r="K2893" s="14"/>
      <c r="L2893" s="14"/>
      <c r="M2893" s="14"/>
      <c r="N2893" s="14"/>
      <c r="O2893" s="14"/>
      <c r="P2893" s="14">
        <f t="shared" si="4435"/>
        <v>0</v>
      </c>
      <c r="Q2893" s="14"/>
      <c r="R2893" s="14"/>
      <c r="S2893" s="14"/>
      <c r="T2893" s="14"/>
      <c r="U2893" s="14"/>
      <c r="V2893" s="14"/>
      <c r="W2893" s="14"/>
      <c r="X2893" s="14"/>
      <c r="Y2893" s="14"/>
      <c r="Z2893" s="14">
        <v>0</v>
      </c>
      <c r="AA2893" s="14">
        <v>0</v>
      </c>
      <c r="AB2893" s="14">
        <v>0</v>
      </c>
      <c r="AC2893" s="14"/>
      <c r="AD2893" s="14"/>
      <c r="AE2893" s="14"/>
      <c r="AF2893" s="14"/>
      <c r="AG2893" s="14"/>
      <c r="AH2893" s="14">
        <f t="shared" si="4436"/>
        <v>0</v>
      </c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>
        <v>0</v>
      </c>
      <c r="AS2893" s="14">
        <v>0</v>
      </c>
      <c r="AT2893" s="14">
        <v>0</v>
      </c>
      <c r="AU2893" s="14"/>
      <c r="AV2893" s="14"/>
      <c r="AW2893" s="14"/>
      <c r="AX2893" s="14"/>
      <c r="AY2893" s="14"/>
      <c r="AZ2893" s="14">
        <f t="shared" si="4437"/>
        <v>0</v>
      </c>
      <c r="BA2893" s="14"/>
      <c r="BB2893" s="14"/>
      <c r="BC2893" s="14"/>
      <c r="BD2893" s="14"/>
      <c r="BE2893" s="14"/>
      <c r="BF2893" s="14"/>
      <c r="BG2893" s="14"/>
      <c r="BH2893" s="14"/>
      <c r="BI2893" s="14"/>
      <c r="BJ2893" s="14">
        <v>0</v>
      </c>
      <c r="BK2893" s="14">
        <v>0</v>
      </c>
    </row>
    <row r="2894" spans="1:63" ht="33.75" x14ac:dyDescent="0.25">
      <c r="A2894" s="1" t="s">
        <v>0</v>
      </c>
      <c r="B2894" s="1" t="s">
        <v>0</v>
      </c>
      <c r="C2894" s="1" t="s">
        <v>0</v>
      </c>
      <c r="D2894" s="106" t="s">
        <v>0</v>
      </c>
      <c r="E2894" s="106" t="s">
        <v>0</v>
      </c>
      <c r="F2894" s="106" t="s">
        <v>0</v>
      </c>
      <c r="G2894" s="2" t="s">
        <v>0</v>
      </c>
      <c r="H2894" s="10" t="s">
        <v>49</v>
      </c>
      <c r="I2894" s="11">
        <f>SUM(I2895)</f>
        <v>71067</v>
      </c>
      <c r="J2894" s="11">
        <f t="shared" ref="J2894:Y2894" si="4456">SUM(J2895)</f>
        <v>0</v>
      </c>
      <c r="K2894" s="11">
        <f t="shared" si="4456"/>
        <v>0</v>
      </c>
      <c r="L2894" s="11">
        <f t="shared" si="4456"/>
        <v>0</v>
      </c>
      <c r="M2894" s="11">
        <f t="shared" si="4456"/>
        <v>0</v>
      </c>
      <c r="N2894" s="11">
        <f t="shared" si="4456"/>
        <v>0</v>
      </c>
      <c r="O2894" s="11">
        <f t="shared" si="4456"/>
        <v>0</v>
      </c>
      <c r="P2894" s="11">
        <f t="shared" si="4456"/>
        <v>0</v>
      </c>
      <c r="Q2894" s="11">
        <f t="shared" si="4456"/>
        <v>0</v>
      </c>
      <c r="R2894" s="11">
        <f t="shared" si="4456"/>
        <v>0</v>
      </c>
      <c r="S2894" s="11">
        <f t="shared" si="4456"/>
        <v>0</v>
      </c>
      <c r="T2894" s="11">
        <f t="shared" si="4456"/>
        <v>0</v>
      </c>
      <c r="U2894" s="11">
        <f t="shared" si="4456"/>
        <v>0</v>
      </c>
      <c r="V2894" s="11">
        <f t="shared" si="4456"/>
        <v>0</v>
      </c>
      <c r="W2894" s="11">
        <f t="shared" si="4456"/>
        <v>0</v>
      </c>
      <c r="X2894" s="11">
        <f t="shared" si="4456"/>
        <v>0</v>
      </c>
      <c r="Y2894" s="11">
        <f t="shared" si="4456"/>
        <v>0</v>
      </c>
      <c r="Z2894" s="11">
        <v>0</v>
      </c>
      <c r="AA2894" s="11">
        <v>0</v>
      </c>
      <c r="AB2894" s="11">
        <f t="shared" ref="AB2894:AQ2894" si="4457">SUM(AB2895)</f>
        <v>0</v>
      </c>
      <c r="AC2894" s="11">
        <f t="shared" si="4457"/>
        <v>0</v>
      </c>
      <c r="AD2894" s="11">
        <f t="shared" si="4457"/>
        <v>0</v>
      </c>
      <c r="AE2894" s="11">
        <f t="shared" si="4457"/>
        <v>0</v>
      </c>
      <c r="AF2894" s="11">
        <f t="shared" si="4457"/>
        <v>0</v>
      </c>
      <c r="AG2894" s="11">
        <f t="shared" si="4457"/>
        <v>0</v>
      </c>
      <c r="AH2894" s="11">
        <f t="shared" si="4457"/>
        <v>0</v>
      </c>
      <c r="AI2894" s="11">
        <f t="shared" si="4457"/>
        <v>0</v>
      </c>
      <c r="AJ2894" s="11">
        <f t="shared" si="4457"/>
        <v>0</v>
      </c>
      <c r="AK2894" s="11">
        <f t="shared" si="4457"/>
        <v>0</v>
      </c>
      <c r="AL2894" s="11">
        <f t="shared" si="4457"/>
        <v>0</v>
      </c>
      <c r="AM2894" s="11">
        <f t="shared" si="4457"/>
        <v>0</v>
      </c>
      <c r="AN2894" s="11">
        <f t="shared" si="4457"/>
        <v>0</v>
      </c>
      <c r="AO2894" s="11">
        <f t="shared" si="4457"/>
        <v>0</v>
      </c>
      <c r="AP2894" s="11">
        <f t="shared" si="4457"/>
        <v>0</v>
      </c>
      <c r="AQ2894" s="11">
        <f t="shared" si="4457"/>
        <v>0</v>
      </c>
      <c r="AR2894" s="11">
        <v>0</v>
      </c>
      <c r="AS2894" s="11">
        <v>0</v>
      </c>
      <c r="AT2894" s="11">
        <f t="shared" ref="AT2894:BI2894" si="4458">SUM(AT2895)</f>
        <v>0</v>
      </c>
      <c r="AU2894" s="11">
        <f t="shared" si="4458"/>
        <v>0</v>
      </c>
      <c r="AV2894" s="11">
        <f t="shared" si="4458"/>
        <v>0</v>
      </c>
      <c r="AW2894" s="11">
        <f t="shared" si="4458"/>
        <v>0</v>
      </c>
      <c r="AX2894" s="11">
        <f t="shared" si="4458"/>
        <v>0</v>
      </c>
      <c r="AY2894" s="11">
        <f t="shared" si="4458"/>
        <v>0</v>
      </c>
      <c r="AZ2894" s="11">
        <f t="shared" si="4458"/>
        <v>0</v>
      </c>
      <c r="BA2894" s="11">
        <f t="shared" si="4458"/>
        <v>0</v>
      </c>
      <c r="BB2894" s="11">
        <f t="shared" si="4458"/>
        <v>0</v>
      </c>
      <c r="BC2894" s="11">
        <f t="shared" si="4458"/>
        <v>0</v>
      </c>
      <c r="BD2894" s="11">
        <f t="shared" si="4458"/>
        <v>0</v>
      </c>
      <c r="BE2894" s="11">
        <f t="shared" si="4458"/>
        <v>0</v>
      </c>
      <c r="BF2894" s="11">
        <f t="shared" si="4458"/>
        <v>0</v>
      </c>
      <c r="BG2894" s="11">
        <f t="shared" si="4458"/>
        <v>0</v>
      </c>
      <c r="BH2894" s="11">
        <f t="shared" si="4458"/>
        <v>0</v>
      </c>
      <c r="BI2894" s="11">
        <f t="shared" si="4458"/>
        <v>0</v>
      </c>
      <c r="BJ2894" s="11">
        <v>0</v>
      </c>
      <c r="BK2894" s="11">
        <v>0</v>
      </c>
    </row>
    <row r="2895" spans="1:63" x14ac:dyDescent="0.25">
      <c r="A2895" s="4" t="s">
        <v>960</v>
      </c>
      <c r="B2895" s="4" t="s">
        <v>1</v>
      </c>
      <c r="C2895" s="4" t="s">
        <v>14</v>
      </c>
      <c r="D2895" s="107" t="s">
        <v>962</v>
      </c>
      <c r="E2895" s="106" t="s">
        <v>50</v>
      </c>
      <c r="F2895" s="106" t="s">
        <v>0</v>
      </c>
      <c r="G2895" s="2" t="s">
        <v>0</v>
      </c>
      <c r="H2895" s="2" t="s">
        <v>51</v>
      </c>
      <c r="I2895" s="12">
        <f>SUM(I2896,I2899)</f>
        <v>71067</v>
      </c>
      <c r="J2895" s="12">
        <f t="shared" ref="J2895:Y2895" si="4459">SUM(J2896,J2899)</f>
        <v>0</v>
      </c>
      <c r="K2895" s="12">
        <f t="shared" si="4459"/>
        <v>0</v>
      </c>
      <c r="L2895" s="12">
        <f t="shared" si="4459"/>
        <v>0</v>
      </c>
      <c r="M2895" s="12">
        <f t="shared" si="4459"/>
        <v>0</v>
      </c>
      <c r="N2895" s="12">
        <f t="shared" si="4459"/>
        <v>0</v>
      </c>
      <c r="O2895" s="12">
        <f t="shared" si="4459"/>
        <v>0</v>
      </c>
      <c r="P2895" s="12">
        <f t="shared" ref="P2895" si="4460">SUM(P2896,P2899)</f>
        <v>0</v>
      </c>
      <c r="Q2895" s="12">
        <f t="shared" si="4459"/>
        <v>0</v>
      </c>
      <c r="R2895" s="12">
        <f t="shared" si="4459"/>
        <v>0</v>
      </c>
      <c r="S2895" s="12">
        <f t="shared" si="4459"/>
        <v>0</v>
      </c>
      <c r="T2895" s="12">
        <f t="shared" si="4459"/>
        <v>0</v>
      </c>
      <c r="U2895" s="12">
        <f t="shared" si="4459"/>
        <v>0</v>
      </c>
      <c r="V2895" s="12">
        <f t="shared" si="4459"/>
        <v>0</v>
      </c>
      <c r="W2895" s="12">
        <f t="shared" si="4459"/>
        <v>0</v>
      </c>
      <c r="X2895" s="12">
        <f t="shared" si="4459"/>
        <v>0</v>
      </c>
      <c r="Y2895" s="12">
        <f t="shared" si="4459"/>
        <v>0</v>
      </c>
      <c r="Z2895" s="12">
        <v>0</v>
      </c>
      <c r="AA2895" s="12">
        <v>0</v>
      </c>
      <c r="AB2895" s="12">
        <f t="shared" ref="AB2895:AQ2895" si="4461">SUM(AB2896,AB2899)</f>
        <v>0</v>
      </c>
      <c r="AC2895" s="12">
        <f t="shared" si="4461"/>
        <v>0</v>
      </c>
      <c r="AD2895" s="12">
        <f t="shared" si="4461"/>
        <v>0</v>
      </c>
      <c r="AE2895" s="12">
        <f t="shared" si="4461"/>
        <v>0</v>
      </c>
      <c r="AF2895" s="12">
        <f t="shared" si="4461"/>
        <v>0</v>
      </c>
      <c r="AG2895" s="12">
        <f t="shared" si="4461"/>
        <v>0</v>
      </c>
      <c r="AH2895" s="12">
        <f t="shared" ref="AH2895" si="4462">SUM(AH2896,AH2899)</f>
        <v>0</v>
      </c>
      <c r="AI2895" s="12">
        <f t="shared" si="4461"/>
        <v>0</v>
      </c>
      <c r="AJ2895" s="12">
        <f t="shared" si="4461"/>
        <v>0</v>
      </c>
      <c r="AK2895" s="12">
        <f t="shared" si="4461"/>
        <v>0</v>
      </c>
      <c r="AL2895" s="12">
        <f t="shared" si="4461"/>
        <v>0</v>
      </c>
      <c r="AM2895" s="12">
        <f t="shared" si="4461"/>
        <v>0</v>
      </c>
      <c r="AN2895" s="12">
        <f t="shared" si="4461"/>
        <v>0</v>
      </c>
      <c r="AO2895" s="12">
        <f t="shared" si="4461"/>
        <v>0</v>
      </c>
      <c r="AP2895" s="12">
        <f t="shared" si="4461"/>
        <v>0</v>
      </c>
      <c r="AQ2895" s="12">
        <f t="shared" si="4461"/>
        <v>0</v>
      </c>
      <c r="AR2895" s="12">
        <v>0</v>
      </c>
      <c r="AS2895" s="12">
        <v>0</v>
      </c>
      <c r="AT2895" s="12">
        <f t="shared" ref="AT2895:BI2895" si="4463">SUM(AT2896,AT2899)</f>
        <v>0</v>
      </c>
      <c r="AU2895" s="12">
        <f t="shared" si="4463"/>
        <v>0</v>
      </c>
      <c r="AV2895" s="12">
        <f t="shared" si="4463"/>
        <v>0</v>
      </c>
      <c r="AW2895" s="12">
        <f t="shared" si="4463"/>
        <v>0</v>
      </c>
      <c r="AX2895" s="12">
        <f t="shared" si="4463"/>
        <v>0</v>
      </c>
      <c r="AY2895" s="12">
        <f t="shared" si="4463"/>
        <v>0</v>
      </c>
      <c r="AZ2895" s="12">
        <f t="shared" ref="AZ2895" si="4464">SUM(AZ2896,AZ2899)</f>
        <v>0</v>
      </c>
      <c r="BA2895" s="12">
        <f t="shared" si="4463"/>
        <v>0</v>
      </c>
      <c r="BB2895" s="12">
        <f t="shared" si="4463"/>
        <v>0</v>
      </c>
      <c r="BC2895" s="12">
        <f t="shared" si="4463"/>
        <v>0</v>
      </c>
      <c r="BD2895" s="12">
        <f t="shared" si="4463"/>
        <v>0</v>
      </c>
      <c r="BE2895" s="12">
        <f t="shared" si="4463"/>
        <v>0</v>
      </c>
      <c r="BF2895" s="12">
        <f t="shared" si="4463"/>
        <v>0</v>
      </c>
      <c r="BG2895" s="12">
        <f t="shared" si="4463"/>
        <v>0</v>
      </c>
      <c r="BH2895" s="12">
        <f t="shared" si="4463"/>
        <v>0</v>
      </c>
      <c r="BI2895" s="12">
        <f t="shared" si="4463"/>
        <v>0</v>
      </c>
      <c r="BJ2895" s="12">
        <v>0</v>
      </c>
      <c r="BK2895" s="12">
        <v>0</v>
      </c>
    </row>
    <row r="2896" spans="1:63" x14ac:dyDescent="0.25">
      <c r="A2896" s="1" t="s">
        <v>960</v>
      </c>
      <c r="B2896" s="1" t="s">
        <v>1</v>
      </c>
      <c r="C2896" s="1" t="s">
        <v>14</v>
      </c>
      <c r="D2896" s="110" t="s">
        <v>962</v>
      </c>
      <c r="E2896" s="110" t="s">
        <v>52</v>
      </c>
      <c r="F2896" s="107" t="s">
        <v>0</v>
      </c>
      <c r="G2896" s="13" t="s">
        <v>0</v>
      </c>
      <c r="H2896" s="2" t="s">
        <v>53</v>
      </c>
      <c r="I2896" s="12">
        <f>SUM(I2897:I2898)</f>
        <v>65067</v>
      </c>
      <c r="J2896" s="12">
        <f t="shared" ref="J2896:Y2896" si="4465">SUM(J2897:J2898)</f>
        <v>0</v>
      </c>
      <c r="K2896" s="12">
        <f t="shared" si="4465"/>
        <v>0</v>
      </c>
      <c r="L2896" s="12">
        <f t="shared" si="4465"/>
        <v>0</v>
      </c>
      <c r="M2896" s="12">
        <f t="shared" si="4465"/>
        <v>0</v>
      </c>
      <c r="N2896" s="12">
        <f t="shared" si="4465"/>
        <v>0</v>
      </c>
      <c r="O2896" s="12">
        <f t="shared" si="4465"/>
        <v>0</v>
      </c>
      <c r="P2896" s="12">
        <f t="shared" ref="P2896" si="4466">SUM(P2897:P2898)</f>
        <v>0</v>
      </c>
      <c r="Q2896" s="12">
        <f t="shared" si="4465"/>
        <v>0</v>
      </c>
      <c r="R2896" s="12">
        <f t="shared" si="4465"/>
        <v>0</v>
      </c>
      <c r="S2896" s="12">
        <f t="shared" si="4465"/>
        <v>0</v>
      </c>
      <c r="T2896" s="12">
        <f t="shared" si="4465"/>
        <v>0</v>
      </c>
      <c r="U2896" s="12">
        <f t="shared" si="4465"/>
        <v>0</v>
      </c>
      <c r="V2896" s="12">
        <f t="shared" si="4465"/>
        <v>0</v>
      </c>
      <c r="W2896" s="12">
        <f t="shared" si="4465"/>
        <v>0</v>
      </c>
      <c r="X2896" s="12">
        <f t="shared" si="4465"/>
        <v>0</v>
      </c>
      <c r="Y2896" s="12">
        <f t="shared" si="4465"/>
        <v>0</v>
      </c>
      <c r="Z2896" s="12">
        <v>0</v>
      </c>
      <c r="AA2896" s="12">
        <v>0</v>
      </c>
      <c r="AB2896" s="12">
        <f t="shared" ref="AB2896:AQ2896" si="4467">SUM(AB2897:AB2898)</f>
        <v>0</v>
      </c>
      <c r="AC2896" s="12">
        <f t="shared" si="4467"/>
        <v>0</v>
      </c>
      <c r="AD2896" s="12">
        <f t="shared" si="4467"/>
        <v>0</v>
      </c>
      <c r="AE2896" s="12">
        <f t="shared" si="4467"/>
        <v>0</v>
      </c>
      <c r="AF2896" s="12">
        <f t="shared" si="4467"/>
        <v>0</v>
      </c>
      <c r="AG2896" s="12">
        <f t="shared" si="4467"/>
        <v>0</v>
      </c>
      <c r="AH2896" s="12">
        <f t="shared" ref="AH2896" si="4468">SUM(AH2897:AH2898)</f>
        <v>0</v>
      </c>
      <c r="AI2896" s="12">
        <f t="shared" si="4467"/>
        <v>0</v>
      </c>
      <c r="AJ2896" s="12">
        <f t="shared" si="4467"/>
        <v>0</v>
      </c>
      <c r="AK2896" s="12">
        <f t="shared" si="4467"/>
        <v>0</v>
      </c>
      <c r="AL2896" s="12">
        <f t="shared" si="4467"/>
        <v>0</v>
      </c>
      <c r="AM2896" s="12">
        <f t="shared" si="4467"/>
        <v>0</v>
      </c>
      <c r="AN2896" s="12">
        <f t="shared" si="4467"/>
        <v>0</v>
      </c>
      <c r="AO2896" s="12">
        <f t="shared" si="4467"/>
        <v>0</v>
      </c>
      <c r="AP2896" s="12">
        <f t="shared" si="4467"/>
        <v>0</v>
      </c>
      <c r="AQ2896" s="12">
        <f t="shared" si="4467"/>
        <v>0</v>
      </c>
      <c r="AR2896" s="12">
        <v>0</v>
      </c>
      <c r="AS2896" s="12">
        <v>0</v>
      </c>
      <c r="AT2896" s="12">
        <f t="shared" ref="AT2896:BI2896" si="4469">SUM(AT2897:AT2898)</f>
        <v>0</v>
      </c>
      <c r="AU2896" s="12">
        <f t="shared" si="4469"/>
        <v>0</v>
      </c>
      <c r="AV2896" s="12">
        <f t="shared" si="4469"/>
        <v>0</v>
      </c>
      <c r="AW2896" s="12">
        <f t="shared" si="4469"/>
        <v>0</v>
      </c>
      <c r="AX2896" s="12">
        <f t="shared" si="4469"/>
        <v>0</v>
      </c>
      <c r="AY2896" s="12">
        <f t="shared" si="4469"/>
        <v>0</v>
      </c>
      <c r="AZ2896" s="12">
        <f t="shared" ref="AZ2896" si="4470">SUM(AZ2897:AZ2898)</f>
        <v>0</v>
      </c>
      <c r="BA2896" s="12">
        <f t="shared" si="4469"/>
        <v>0</v>
      </c>
      <c r="BB2896" s="12">
        <f t="shared" si="4469"/>
        <v>0</v>
      </c>
      <c r="BC2896" s="12">
        <f t="shared" si="4469"/>
        <v>0</v>
      </c>
      <c r="BD2896" s="12">
        <f t="shared" si="4469"/>
        <v>0</v>
      </c>
      <c r="BE2896" s="12">
        <f t="shared" si="4469"/>
        <v>0</v>
      </c>
      <c r="BF2896" s="12">
        <f t="shared" si="4469"/>
        <v>0</v>
      </c>
      <c r="BG2896" s="12">
        <f t="shared" si="4469"/>
        <v>0</v>
      </c>
      <c r="BH2896" s="12">
        <f t="shared" si="4469"/>
        <v>0</v>
      </c>
      <c r="BI2896" s="12">
        <f t="shared" si="4469"/>
        <v>0</v>
      </c>
      <c r="BJ2896" s="12">
        <v>0</v>
      </c>
      <c r="BK2896" s="12">
        <v>0</v>
      </c>
    </row>
    <row r="2897" spans="1:63" x14ac:dyDescent="0.25">
      <c r="A2897" s="4" t="s">
        <v>960</v>
      </c>
      <c r="B2897" s="4" t="s">
        <v>1</v>
      </c>
      <c r="C2897" s="4" t="s">
        <v>14</v>
      </c>
      <c r="D2897" s="107" t="s">
        <v>962</v>
      </c>
      <c r="E2897" s="117">
        <v>8213</v>
      </c>
      <c r="F2897" s="107" t="s">
        <v>970</v>
      </c>
      <c r="G2897" s="103" t="s">
        <v>1640</v>
      </c>
      <c r="H2897" s="13" t="s">
        <v>971</v>
      </c>
      <c r="I2897" s="14">
        <v>15000</v>
      </c>
      <c r="J2897" s="14">
        <v>0</v>
      </c>
      <c r="K2897" s="14"/>
      <c r="L2897" s="14"/>
      <c r="M2897" s="14"/>
      <c r="N2897" s="14"/>
      <c r="O2897" s="14"/>
      <c r="P2897" s="14">
        <f t="shared" si="4435"/>
        <v>0</v>
      </c>
      <c r="Q2897" s="14"/>
      <c r="R2897" s="14"/>
      <c r="S2897" s="14"/>
      <c r="T2897" s="14"/>
      <c r="U2897" s="14"/>
      <c r="V2897" s="14"/>
      <c r="W2897" s="14"/>
      <c r="X2897" s="14"/>
      <c r="Y2897" s="14"/>
      <c r="Z2897" s="14">
        <v>0</v>
      </c>
      <c r="AA2897" s="14">
        <v>0</v>
      </c>
      <c r="AB2897" s="14">
        <v>0</v>
      </c>
      <c r="AC2897" s="14"/>
      <c r="AD2897" s="14"/>
      <c r="AE2897" s="14"/>
      <c r="AF2897" s="14"/>
      <c r="AG2897" s="14"/>
      <c r="AH2897" s="14">
        <f t="shared" si="4436"/>
        <v>0</v>
      </c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>
        <v>0</v>
      </c>
      <c r="AS2897" s="14">
        <v>0</v>
      </c>
      <c r="AT2897" s="14">
        <v>0</v>
      </c>
      <c r="AU2897" s="14"/>
      <c r="AV2897" s="14"/>
      <c r="AW2897" s="14"/>
      <c r="AX2897" s="14"/>
      <c r="AY2897" s="14"/>
      <c r="AZ2897" s="14">
        <f t="shared" si="4437"/>
        <v>0</v>
      </c>
      <c r="BA2897" s="14"/>
      <c r="BB2897" s="14"/>
      <c r="BC2897" s="14"/>
      <c r="BD2897" s="14"/>
      <c r="BE2897" s="14"/>
      <c r="BF2897" s="14"/>
      <c r="BG2897" s="14"/>
      <c r="BH2897" s="14"/>
      <c r="BI2897" s="14"/>
      <c r="BJ2897" s="14">
        <v>0</v>
      </c>
      <c r="BK2897" s="14">
        <v>0</v>
      </c>
    </row>
    <row r="2898" spans="1:63" ht="22.5" x14ac:dyDescent="0.25">
      <c r="A2898" s="4" t="s">
        <v>960</v>
      </c>
      <c r="B2898" s="4" t="s">
        <v>1</v>
      </c>
      <c r="C2898" s="4" t="s">
        <v>14</v>
      </c>
      <c r="D2898" s="107" t="s">
        <v>962</v>
      </c>
      <c r="E2898" s="117">
        <v>8213</v>
      </c>
      <c r="F2898" s="107" t="s">
        <v>972</v>
      </c>
      <c r="G2898" s="103" t="s">
        <v>1640</v>
      </c>
      <c r="H2898" s="13" t="s">
        <v>973</v>
      </c>
      <c r="I2898" s="14">
        <v>50067</v>
      </c>
      <c r="J2898" s="14">
        <v>0</v>
      </c>
      <c r="K2898" s="14"/>
      <c r="L2898" s="14"/>
      <c r="M2898" s="14"/>
      <c r="N2898" s="14"/>
      <c r="O2898" s="14"/>
      <c r="P2898" s="14">
        <f t="shared" si="4435"/>
        <v>0</v>
      </c>
      <c r="Q2898" s="14"/>
      <c r="R2898" s="14"/>
      <c r="S2898" s="14"/>
      <c r="T2898" s="14"/>
      <c r="U2898" s="14"/>
      <c r="V2898" s="14"/>
      <c r="W2898" s="14"/>
      <c r="X2898" s="14"/>
      <c r="Y2898" s="14"/>
      <c r="Z2898" s="14">
        <v>0</v>
      </c>
      <c r="AA2898" s="14">
        <v>0</v>
      </c>
      <c r="AB2898" s="14">
        <v>0</v>
      </c>
      <c r="AC2898" s="14"/>
      <c r="AD2898" s="14"/>
      <c r="AE2898" s="14"/>
      <c r="AF2898" s="14"/>
      <c r="AG2898" s="14"/>
      <c r="AH2898" s="14">
        <f t="shared" si="4436"/>
        <v>0</v>
      </c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>
        <v>0</v>
      </c>
      <c r="AS2898" s="14">
        <v>0</v>
      </c>
      <c r="AT2898" s="14">
        <v>0</v>
      </c>
      <c r="AU2898" s="14"/>
      <c r="AV2898" s="14"/>
      <c r="AW2898" s="14"/>
      <c r="AX2898" s="14"/>
      <c r="AY2898" s="14"/>
      <c r="AZ2898" s="14">
        <f t="shared" si="4437"/>
        <v>0</v>
      </c>
      <c r="BA2898" s="14"/>
      <c r="BB2898" s="14"/>
      <c r="BC2898" s="14"/>
      <c r="BD2898" s="14"/>
      <c r="BE2898" s="14"/>
      <c r="BF2898" s="14"/>
      <c r="BG2898" s="14"/>
      <c r="BH2898" s="14"/>
      <c r="BI2898" s="14"/>
      <c r="BJ2898" s="14">
        <v>0</v>
      </c>
      <c r="BK2898" s="14">
        <v>0</v>
      </c>
    </row>
    <row r="2899" spans="1:63" ht="22.5" x14ac:dyDescent="0.25">
      <c r="A2899" s="1" t="s">
        <v>960</v>
      </c>
      <c r="B2899" s="1" t="s">
        <v>1</v>
      </c>
      <c r="C2899" s="1" t="s">
        <v>14</v>
      </c>
      <c r="D2899" s="110" t="s">
        <v>962</v>
      </c>
      <c r="E2899" s="110" t="s">
        <v>69</v>
      </c>
      <c r="F2899" s="107" t="s">
        <v>0</v>
      </c>
      <c r="G2899" s="13" t="s">
        <v>0</v>
      </c>
      <c r="H2899" s="2" t="s">
        <v>70</v>
      </c>
      <c r="I2899" s="12">
        <f>SUM(I2900:I2901)</f>
        <v>6000</v>
      </c>
      <c r="J2899" s="12">
        <f t="shared" ref="J2899:Y2899" si="4471">SUM(J2900:J2901)</f>
        <v>0</v>
      </c>
      <c r="K2899" s="12">
        <f t="shared" si="4471"/>
        <v>0</v>
      </c>
      <c r="L2899" s="12">
        <f t="shared" si="4471"/>
        <v>0</v>
      </c>
      <c r="M2899" s="12">
        <f t="shared" si="4471"/>
        <v>0</v>
      </c>
      <c r="N2899" s="12">
        <f t="shared" si="4471"/>
        <v>0</v>
      </c>
      <c r="O2899" s="12">
        <f t="shared" si="4471"/>
        <v>0</v>
      </c>
      <c r="P2899" s="12">
        <f t="shared" si="4471"/>
        <v>0</v>
      </c>
      <c r="Q2899" s="12">
        <f t="shared" si="4471"/>
        <v>0</v>
      </c>
      <c r="R2899" s="12">
        <f t="shared" si="4471"/>
        <v>0</v>
      </c>
      <c r="S2899" s="12">
        <f t="shared" si="4471"/>
        <v>0</v>
      </c>
      <c r="T2899" s="12">
        <f t="shared" si="4471"/>
        <v>0</v>
      </c>
      <c r="U2899" s="12">
        <f t="shared" si="4471"/>
        <v>0</v>
      </c>
      <c r="V2899" s="12">
        <f t="shared" si="4471"/>
        <v>0</v>
      </c>
      <c r="W2899" s="12">
        <f t="shared" si="4471"/>
        <v>0</v>
      </c>
      <c r="X2899" s="12">
        <f t="shared" si="4471"/>
        <v>0</v>
      </c>
      <c r="Y2899" s="12">
        <f t="shared" si="4471"/>
        <v>0</v>
      </c>
      <c r="Z2899" s="12">
        <v>0</v>
      </c>
      <c r="AA2899" s="12">
        <v>0</v>
      </c>
      <c r="AB2899" s="12">
        <f t="shared" ref="AB2899:AQ2899" si="4472">SUM(AB2900:AB2901)</f>
        <v>0</v>
      </c>
      <c r="AC2899" s="12">
        <f t="shared" si="4472"/>
        <v>0</v>
      </c>
      <c r="AD2899" s="12">
        <f t="shared" si="4472"/>
        <v>0</v>
      </c>
      <c r="AE2899" s="12">
        <f t="shared" si="4472"/>
        <v>0</v>
      </c>
      <c r="AF2899" s="12">
        <f t="shared" si="4472"/>
        <v>0</v>
      </c>
      <c r="AG2899" s="12">
        <f t="shared" si="4472"/>
        <v>0</v>
      </c>
      <c r="AH2899" s="12">
        <f t="shared" si="4472"/>
        <v>0</v>
      </c>
      <c r="AI2899" s="12">
        <f t="shared" si="4472"/>
        <v>0</v>
      </c>
      <c r="AJ2899" s="12">
        <f t="shared" si="4472"/>
        <v>0</v>
      </c>
      <c r="AK2899" s="12">
        <f t="shared" si="4472"/>
        <v>0</v>
      </c>
      <c r="AL2899" s="12">
        <f t="shared" si="4472"/>
        <v>0</v>
      </c>
      <c r="AM2899" s="12">
        <f t="shared" si="4472"/>
        <v>0</v>
      </c>
      <c r="AN2899" s="12">
        <f t="shared" si="4472"/>
        <v>0</v>
      </c>
      <c r="AO2899" s="12">
        <f t="shared" si="4472"/>
        <v>0</v>
      </c>
      <c r="AP2899" s="12">
        <f t="shared" si="4472"/>
        <v>0</v>
      </c>
      <c r="AQ2899" s="12">
        <f t="shared" si="4472"/>
        <v>0</v>
      </c>
      <c r="AR2899" s="12">
        <v>0</v>
      </c>
      <c r="AS2899" s="12">
        <v>0</v>
      </c>
      <c r="AT2899" s="12">
        <f t="shared" ref="AT2899:BI2899" si="4473">SUM(AT2900:AT2901)</f>
        <v>0</v>
      </c>
      <c r="AU2899" s="12">
        <f t="shared" si="4473"/>
        <v>0</v>
      </c>
      <c r="AV2899" s="12">
        <f t="shared" si="4473"/>
        <v>0</v>
      </c>
      <c r="AW2899" s="12">
        <f t="shared" si="4473"/>
        <v>0</v>
      </c>
      <c r="AX2899" s="12">
        <f t="shared" si="4473"/>
        <v>0</v>
      </c>
      <c r="AY2899" s="12">
        <f t="shared" si="4473"/>
        <v>0</v>
      </c>
      <c r="AZ2899" s="12">
        <f t="shared" si="4473"/>
        <v>0</v>
      </c>
      <c r="BA2899" s="12">
        <f t="shared" si="4473"/>
        <v>0</v>
      </c>
      <c r="BB2899" s="12">
        <f t="shared" si="4473"/>
        <v>0</v>
      </c>
      <c r="BC2899" s="12">
        <f t="shared" si="4473"/>
        <v>0</v>
      </c>
      <c r="BD2899" s="12">
        <f t="shared" si="4473"/>
        <v>0</v>
      </c>
      <c r="BE2899" s="12">
        <f t="shared" si="4473"/>
        <v>0</v>
      </c>
      <c r="BF2899" s="12">
        <f t="shared" si="4473"/>
        <v>0</v>
      </c>
      <c r="BG2899" s="12">
        <f t="shared" si="4473"/>
        <v>0</v>
      </c>
      <c r="BH2899" s="12">
        <f t="shared" si="4473"/>
        <v>0</v>
      </c>
      <c r="BI2899" s="12">
        <f t="shared" si="4473"/>
        <v>0</v>
      </c>
      <c r="BJ2899" s="12">
        <v>0</v>
      </c>
      <c r="BK2899" s="12">
        <v>0</v>
      </c>
    </row>
    <row r="2900" spans="1:63" ht="22.5" x14ac:dyDescent="0.25">
      <c r="A2900" s="4" t="s">
        <v>960</v>
      </c>
      <c r="B2900" s="4" t="s">
        <v>1</v>
      </c>
      <c r="C2900" s="4" t="s">
        <v>14</v>
      </c>
      <c r="D2900" s="107" t="s">
        <v>962</v>
      </c>
      <c r="E2900" s="117">
        <v>8215</v>
      </c>
      <c r="F2900" s="107" t="s">
        <v>974</v>
      </c>
      <c r="G2900" s="103" t="s">
        <v>1640</v>
      </c>
      <c r="H2900" s="13" t="s">
        <v>975</v>
      </c>
      <c r="I2900" s="14">
        <v>5000</v>
      </c>
      <c r="J2900" s="14">
        <v>0</v>
      </c>
      <c r="K2900" s="14"/>
      <c r="L2900" s="14"/>
      <c r="M2900" s="14"/>
      <c r="N2900" s="14"/>
      <c r="O2900" s="14"/>
      <c r="P2900" s="14">
        <f t="shared" si="4435"/>
        <v>0</v>
      </c>
      <c r="Q2900" s="14"/>
      <c r="R2900" s="14"/>
      <c r="S2900" s="14"/>
      <c r="T2900" s="14"/>
      <c r="U2900" s="14"/>
      <c r="V2900" s="14"/>
      <c r="W2900" s="14"/>
      <c r="X2900" s="14"/>
      <c r="Y2900" s="14"/>
      <c r="Z2900" s="14">
        <v>0</v>
      </c>
      <c r="AA2900" s="14">
        <v>0</v>
      </c>
      <c r="AB2900" s="14">
        <v>0</v>
      </c>
      <c r="AC2900" s="14"/>
      <c r="AD2900" s="14"/>
      <c r="AE2900" s="14"/>
      <c r="AF2900" s="14"/>
      <c r="AG2900" s="14"/>
      <c r="AH2900" s="14">
        <f t="shared" si="4436"/>
        <v>0</v>
      </c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>
        <v>0</v>
      </c>
      <c r="AS2900" s="14">
        <v>0</v>
      </c>
      <c r="AT2900" s="14">
        <v>0</v>
      </c>
      <c r="AU2900" s="14"/>
      <c r="AV2900" s="14"/>
      <c r="AW2900" s="14"/>
      <c r="AX2900" s="14"/>
      <c r="AY2900" s="14"/>
      <c r="AZ2900" s="14">
        <f t="shared" si="4437"/>
        <v>0</v>
      </c>
      <c r="BA2900" s="14"/>
      <c r="BB2900" s="14"/>
      <c r="BC2900" s="14"/>
      <c r="BD2900" s="14"/>
      <c r="BE2900" s="14"/>
      <c r="BF2900" s="14"/>
      <c r="BG2900" s="14"/>
      <c r="BH2900" s="14"/>
      <c r="BI2900" s="14"/>
      <c r="BJ2900" s="14">
        <v>0</v>
      </c>
      <c r="BK2900" s="14">
        <v>0</v>
      </c>
    </row>
    <row r="2901" spans="1:63" x14ac:dyDescent="0.25">
      <c r="A2901" s="4" t="s">
        <v>960</v>
      </c>
      <c r="B2901" s="4" t="s">
        <v>1</v>
      </c>
      <c r="C2901" s="4" t="s">
        <v>14</v>
      </c>
      <c r="D2901" s="107" t="s">
        <v>962</v>
      </c>
      <c r="E2901" s="117">
        <v>8215</v>
      </c>
      <c r="F2901" s="107" t="s">
        <v>976</v>
      </c>
      <c r="G2901" s="103" t="s">
        <v>1640</v>
      </c>
      <c r="H2901" s="13" t="s">
        <v>977</v>
      </c>
      <c r="I2901" s="14">
        <v>1000</v>
      </c>
      <c r="J2901" s="14">
        <v>0</v>
      </c>
      <c r="K2901" s="14"/>
      <c r="L2901" s="14"/>
      <c r="M2901" s="14"/>
      <c r="N2901" s="14"/>
      <c r="O2901" s="14"/>
      <c r="P2901" s="14">
        <f t="shared" si="4435"/>
        <v>0</v>
      </c>
      <c r="Q2901" s="14"/>
      <c r="R2901" s="14"/>
      <c r="S2901" s="14"/>
      <c r="T2901" s="14"/>
      <c r="U2901" s="14"/>
      <c r="V2901" s="14"/>
      <c r="W2901" s="14"/>
      <c r="X2901" s="14"/>
      <c r="Y2901" s="14"/>
      <c r="Z2901" s="14">
        <v>0</v>
      </c>
      <c r="AA2901" s="14">
        <v>0</v>
      </c>
      <c r="AB2901" s="14">
        <v>0</v>
      </c>
      <c r="AC2901" s="14"/>
      <c r="AD2901" s="14"/>
      <c r="AE2901" s="14"/>
      <c r="AF2901" s="14"/>
      <c r="AG2901" s="14"/>
      <c r="AH2901" s="14">
        <f t="shared" si="4436"/>
        <v>0</v>
      </c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>
        <v>0</v>
      </c>
      <c r="AS2901" s="14">
        <v>0</v>
      </c>
      <c r="AT2901" s="14">
        <v>0</v>
      </c>
      <c r="AU2901" s="14"/>
      <c r="AV2901" s="14"/>
      <c r="AW2901" s="14"/>
      <c r="AX2901" s="14"/>
      <c r="AY2901" s="14"/>
      <c r="AZ2901" s="14">
        <f t="shared" si="4437"/>
        <v>0</v>
      </c>
      <c r="BA2901" s="14"/>
      <c r="BB2901" s="14"/>
      <c r="BC2901" s="14"/>
      <c r="BD2901" s="14"/>
      <c r="BE2901" s="14"/>
      <c r="BF2901" s="14"/>
      <c r="BG2901" s="14"/>
      <c r="BH2901" s="14"/>
      <c r="BI2901" s="14"/>
      <c r="BJ2901" s="14">
        <v>0</v>
      </c>
      <c r="BK2901" s="14">
        <v>0</v>
      </c>
    </row>
    <row r="2902" spans="1:63" ht="22.5" x14ac:dyDescent="0.25">
      <c r="A2902" s="13" t="s">
        <v>0</v>
      </c>
      <c r="B2902" s="13" t="s">
        <v>0</v>
      </c>
      <c r="C2902" s="13" t="s">
        <v>0</v>
      </c>
      <c r="D2902" s="103" t="s">
        <v>0</v>
      </c>
      <c r="E2902" s="103" t="s">
        <v>0</v>
      </c>
      <c r="F2902" s="103" t="s">
        <v>0</v>
      </c>
      <c r="G2902" s="13" t="s">
        <v>0</v>
      </c>
      <c r="H2902" s="10" t="s">
        <v>978</v>
      </c>
      <c r="I2902" s="11">
        <f>SUM(I2894,I2891,I2867)</f>
        <v>1419910</v>
      </c>
      <c r="J2902" s="11">
        <f t="shared" ref="J2902:Y2902" si="4474">SUM(J2894,J2891,J2867)</f>
        <v>0</v>
      </c>
      <c r="K2902" s="11">
        <f t="shared" si="4474"/>
        <v>0</v>
      </c>
      <c r="L2902" s="11">
        <f t="shared" si="4474"/>
        <v>0</v>
      </c>
      <c r="M2902" s="11">
        <f t="shared" si="4474"/>
        <v>0</v>
      </c>
      <c r="N2902" s="11">
        <f t="shared" si="4474"/>
        <v>0</v>
      </c>
      <c r="O2902" s="11">
        <f t="shared" si="4474"/>
        <v>0</v>
      </c>
      <c r="P2902" s="11">
        <f t="shared" si="4474"/>
        <v>0</v>
      </c>
      <c r="Q2902" s="11">
        <f t="shared" si="4474"/>
        <v>0</v>
      </c>
      <c r="R2902" s="11">
        <f t="shared" si="4474"/>
        <v>0</v>
      </c>
      <c r="S2902" s="11">
        <f t="shared" si="4474"/>
        <v>0</v>
      </c>
      <c r="T2902" s="11">
        <f t="shared" si="4474"/>
        <v>0</v>
      </c>
      <c r="U2902" s="11">
        <f t="shared" si="4474"/>
        <v>0</v>
      </c>
      <c r="V2902" s="11">
        <f t="shared" si="4474"/>
        <v>0</v>
      </c>
      <c r="W2902" s="11">
        <f t="shared" si="4474"/>
        <v>0</v>
      </c>
      <c r="X2902" s="11">
        <f t="shared" si="4474"/>
        <v>0</v>
      </c>
      <c r="Y2902" s="11">
        <f t="shared" si="4474"/>
        <v>0</v>
      </c>
      <c r="Z2902" s="11">
        <v>0</v>
      </c>
      <c r="AA2902" s="11">
        <v>0</v>
      </c>
      <c r="AB2902" s="11">
        <f t="shared" ref="AB2902:AQ2902" si="4475">SUM(AB2894,AB2891,AB2867)</f>
        <v>0</v>
      </c>
      <c r="AC2902" s="11">
        <f t="shared" si="4475"/>
        <v>0</v>
      </c>
      <c r="AD2902" s="11">
        <f t="shared" si="4475"/>
        <v>0</v>
      </c>
      <c r="AE2902" s="11">
        <f t="shared" si="4475"/>
        <v>0</v>
      </c>
      <c r="AF2902" s="11">
        <f t="shared" si="4475"/>
        <v>0</v>
      </c>
      <c r="AG2902" s="11">
        <f t="shared" si="4475"/>
        <v>0</v>
      </c>
      <c r="AH2902" s="11">
        <f t="shared" si="4475"/>
        <v>0</v>
      </c>
      <c r="AI2902" s="11">
        <f t="shared" si="4475"/>
        <v>0</v>
      </c>
      <c r="AJ2902" s="11">
        <f t="shared" si="4475"/>
        <v>0</v>
      </c>
      <c r="AK2902" s="11">
        <f t="shared" si="4475"/>
        <v>0</v>
      </c>
      <c r="AL2902" s="11">
        <f t="shared" si="4475"/>
        <v>0</v>
      </c>
      <c r="AM2902" s="11">
        <f t="shared" si="4475"/>
        <v>0</v>
      </c>
      <c r="AN2902" s="11">
        <f t="shared" si="4475"/>
        <v>0</v>
      </c>
      <c r="AO2902" s="11">
        <f t="shared" si="4475"/>
        <v>0</v>
      </c>
      <c r="AP2902" s="11">
        <f t="shared" si="4475"/>
        <v>0</v>
      </c>
      <c r="AQ2902" s="11">
        <f t="shared" si="4475"/>
        <v>0</v>
      </c>
      <c r="AR2902" s="11">
        <v>0</v>
      </c>
      <c r="AS2902" s="11">
        <v>0</v>
      </c>
      <c r="AT2902" s="11">
        <f t="shared" ref="AT2902:BI2902" si="4476">SUM(AT2894,AT2891,AT2867)</f>
        <v>0</v>
      </c>
      <c r="AU2902" s="11">
        <f t="shared" si="4476"/>
        <v>0</v>
      </c>
      <c r="AV2902" s="11">
        <f t="shared" si="4476"/>
        <v>0</v>
      </c>
      <c r="AW2902" s="11">
        <f t="shared" si="4476"/>
        <v>0</v>
      </c>
      <c r="AX2902" s="11">
        <f t="shared" si="4476"/>
        <v>0</v>
      </c>
      <c r="AY2902" s="11">
        <f t="shared" si="4476"/>
        <v>0</v>
      </c>
      <c r="AZ2902" s="11">
        <f t="shared" si="4476"/>
        <v>0</v>
      </c>
      <c r="BA2902" s="11">
        <f t="shared" si="4476"/>
        <v>0</v>
      </c>
      <c r="BB2902" s="11">
        <f t="shared" si="4476"/>
        <v>0</v>
      </c>
      <c r="BC2902" s="11">
        <f t="shared" si="4476"/>
        <v>0</v>
      </c>
      <c r="BD2902" s="11">
        <f t="shared" si="4476"/>
        <v>0</v>
      </c>
      <c r="BE2902" s="11">
        <f t="shared" si="4476"/>
        <v>0</v>
      </c>
      <c r="BF2902" s="11">
        <f t="shared" si="4476"/>
        <v>0</v>
      </c>
      <c r="BG2902" s="11">
        <f t="shared" si="4476"/>
        <v>0</v>
      </c>
      <c r="BH2902" s="11">
        <f t="shared" si="4476"/>
        <v>0</v>
      </c>
      <c r="BI2902" s="11">
        <f t="shared" si="4476"/>
        <v>0</v>
      </c>
      <c r="BJ2902" s="11">
        <v>0</v>
      </c>
      <c r="BK2902" s="11">
        <v>0</v>
      </c>
    </row>
    <row r="2903" spans="1:63" ht="15.75" thickBot="1" x14ac:dyDescent="0.3">
      <c r="A2903" s="13" t="s">
        <v>0</v>
      </c>
      <c r="B2903" s="13" t="s">
        <v>0</v>
      </c>
      <c r="C2903" s="13" t="s">
        <v>0</v>
      </c>
      <c r="D2903" s="103" t="s">
        <v>0</v>
      </c>
      <c r="E2903" s="103" t="s">
        <v>0</v>
      </c>
      <c r="F2903" s="103" t="s">
        <v>0</v>
      </c>
      <c r="G2903" s="13" t="s">
        <v>0</v>
      </c>
      <c r="H2903" s="2" t="s">
        <v>55</v>
      </c>
      <c r="I2903" s="12">
        <v>23</v>
      </c>
      <c r="J2903" s="13" t="s">
        <v>0</v>
      </c>
      <c r="K2903" s="13"/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>
        <v>0</v>
      </c>
      <c r="AA2903" s="13"/>
      <c r="AB2903" s="13" t="s">
        <v>0</v>
      </c>
      <c r="AC2903" s="13"/>
      <c r="AD2903" s="13"/>
      <c r="AE2903" s="13"/>
      <c r="AF2903" s="13"/>
      <c r="AG2903" s="13"/>
      <c r="AH2903" s="13"/>
      <c r="AI2903" s="13"/>
      <c r="AJ2903" s="13"/>
      <c r="AK2903" s="13"/>
      <c r="AL2903" s="13"/>
      <c r="AM2903" s="13"/>
      <c r="AN2903" s="13"/>
      <c r="AO2903" s="13"/>
      <c r="AP2903" s="13"/>
      <c r="AQ2903" s="13"/>
      <c r="AR2903" s="13">
        <v>0</v>
      </c>
      <c r="AS2903" s="13"/>
      <c r="AT2903" s="13" t="s">
        <v>0</v>
      </c>
      <c r="AU2903" s="13"/>
      <c r="AV2903" s="13"/>
      <c r="AW2903" s="13"/>
      <c r="AX2903" s="13"/>
      <c r="AY2903" s="13"/>
      <c r="AZ2903" s="13"/>
      <c r="BA2903" s="13"/>
      <c r="BB2903" s="13"/>
      <c r="BC2903" s="13"/>
      <c r="BD2903" s="13"/>
      <c r="BE2903" s="13"/>
      <c r="BF2903" s="13"/>
      <c r="BG2903" s="13"/>
      <c r="BH2903" s="13"/>
      <c r="BI2903" s="13"/>
      <c r="BJ2903" s="13">
        <v>0</v>
      </c>
      <c r="BK2903" s="13"/>
    </row>
    <row r="2904" spans="1:63" ht="69.75" customHeight="1" thickBot="1" x14ac:dyDescent="0.3">
      <c r="A2904" s="148" t="s">
        <v>0</v>
      </c>
      <c r="B2904" s="148" t="s">
        <v>0</v>
      </c>
      <c r="C2904" s="148" t="s">
        <v>0</v>
      </c>
      <c r="D2904" s="151" t="s">
        <v>0</v>
      </c>
      <c r="E2904" s="151" t="s">
        <v>0</v>
      </c>
      <c r="F2904" s="151" t="s">
        <v>0</v>
      </c>
      <c r="G2904" s="154" t="s">
        <v>0</v>
      </c>
      <c r="H2904" s="5" t="s">
        <v>56</v>
      </c>
      <c r="I2904" s="5" t="s">
        <v>9</v>
      </c>
      <c r="J2904" s="94" t="s">
        <v>10</v>
      </c>
      <c r="K2904" s="94" t="s">
        <v>1602</v>
      </c>
      <c r="L2904" s="94" t="s">
        <v>1535</v>
      </c>
      <c r="M2904" s="94" t="s">
        <v>1591</v>
      </c>
      <c r="N2904" s="94" t="s">
        <v>1592</v>
      </c>
      <c r="O2904" s="94" t="s">
        <v>1593</v>
      </c>
      <c r="P2904" s="94" t="s">
        <v>1606</v>
      </c>
      <c r="Q2904" s="94" t="s">
        <v>1603</v>
      </c>
      <c r="R2904" s="94" t="s">
        <v>1594</v>
      </c>
      <c r="S2904" s="94" t="s">
        <v>1595</v>
      </c>
      <c r="T2904" s="94" t="s">
        <v>1596</v>
      </c>
      <c r="U2904" s="94" t="s">
        <v>1597</v>
      </c>
      <c r="V2904" s="94" t="s">
        <v>1598</v>
      </c>
      <c r="W2904" s="94" t="s">
        <v>1599</v>
      </c>
      <c r="X2904" s="94" t="s">
        <v>1604</v>
      </c>
      <c r="Y2904" s="94" t="s">
        <v>1605</v>
      </c>
      <c r="Z2904" s="94" t="s">
        <v>1600</v>
      </c>
      <c r="AA2904" s="94" t="s">
        <v>1601</v>
      </c>
      <c r="AB2904" s="95" t="s">
        <v>11</v>
      </c>
      <c r="AC2904" s="95" t="s">
        <v>1602</v>
      </c>
      <c r="AD2904" s="95" t="s">
        <v>1535</v>
      </c>
      <c r="AE2904" s="95" t="s">
        <v>1591</v>
      </c>
      <c r="AF2904" s="95" t="s">
        <v>1592</v>
      </c>
      <c r="AG2904" s="95" t="s">
        <v>1593</v>
      </c>
      <c r="AH2904" s="95" t="s">
        <v>1607</v>
      </c>
      <c r="AI2904" s="95" t="s">
        <v>1603</v>
      </c>
      <c r="AJ2904" s="95" t="s">
        <v>1594</v>
      </c>
      <c r="AK2904" s="95" t="s">
        <v>1595</v>
      </c>
      <c r="AL2904" s="95" t="s">
        <v>1596</v>
      </c>
      <c r="AM2904" s="95" t="s">
        <v>1597</v>
      </c>
      <c r="AN2904" s="95" t="s">
        <v>1598</v>
      </c>
      <c r="AO2904" s="95" t="s">
        <v>1599</v>
      </c>
      <c r="AP2904" s="95" t="s">
        <v>1604</v>
      </c>
      <c r="AQ2904" s="95" t="s">
        <v>1605</v>
      </c>
      <c r="AR2904" s="95" t="s">
        <v>1600</v>
      </c>
      <c r="AS2904" s="95" t="s">
        <v>1601</v>
      </c>
      <c r="AT2904" s="96" t="s">
        <v>12</v>
      </c>
      <c r="AU2904" s="96" t="s">
        <v>1602</v>
      </c>
      <c r="AV2904" s="96" t="s">
        <v>1535</v>
      </c>
      <c r="AW2904" s="96" t="s">
        <v>1591</v>
      </c>
      <c r="AX2904" s="96" t="s">
        <v>1592</v>
      </c>
      <c r="AY2904" s="96" t="s">
        <v>1593</v>
      </c>
      <c r="AZ2904" s="96" t="s">
        <v>1608</v>
      </c>
      <c r="BA2904" s="96" t="s">
        <v>1603</v>
      </c>
      <c r="BB2904" s="96" t="s">
        <v>1594</v>
      </c>
      <c r="BC2904" s="96" t="s">
        <v>1595</v>
      </c>
      <c r="BD2904" s="96" t="s">
        <v>1596</v>
      </c>
      <c r="BE2904" s="96" t="s">
        <v>1597</v>
      </c>
      <c r="BF2904" s="96" t="s">
        <v>1598</v>
      </c>
      <c r="BG2904" s="96" t="s">
        <v>1599</v>
      </c>
      <c r="BH2904" s="96" t="s">
        <v>1604</v>
      </c>
      <c r="BI2904" s="96" t="s">
        <v>1605</v>
      </c>
      <c r="BJ2904" s="96" t="s">
        <v>1600</v>
      </c>
      <c r="BK2904" s="96" t="s">
        <v>1601</v>
      </c>
    </row>
    <row r="2905" spans="1:63" x14ac:dyDescent="0.25">
      <c r="A2905" s="149"/>
      <c r="B2905" s="149"/>
      <c r="C2905" s="149"/>
      <c r="D2905" s="152"/>
      <c r="E2905" s="152"/>
      <c r="F2905" s="152"/>
      <c r="G2905" s="155"/>
      <c r="H2905" s="15" t="s">
        <v>0</v>
      </c>
      <c r="I2905" s="9" t="s">
        <v>13</v>
      </c>
      <c r="J2905" s="9">
        <v>1</v>
      </c>
      <c r="K2905" s="9">
        <v>2</v>
      </c>
      <c r="L2905" s="9">
        <v>3</v>
      </c>
      <c r="M2905" s="9">
        <v>4</v>
      </c>
      <c r="N2905" s="9">
        <v>5</v>
      </c>
      <c r="O2905" s="9">
        <v>6</v>
      </c>
      <c r="P2905" s="9">
        <v>7</v>
      </c>
      <c r="Q2905" s="9">
        <v>8</v>
      </c>
      <c r="R2905" s="9">
        <v>9</v>
      </c>
      <c r="S2905" s="9">
        <v>10</v>
      </c>
      <c r="T2905" s="9">
        <v>11</v>
      </c>
      <c r="U2905" s="9">
        <v>12</v>
      </c>
      <c r="V2905" s="9">
        <v>13</v>
      </c>
      <c r="W2905" s="9">
        <v>14</v>
      </c>
      <c r="X2905" s="9">
        <v>15</v>
      </c>
      <c r="Y2905" s="9">
        <v>16</v>
      </c>
      <c r="Z2905" s="9">
        <v>20</v>
      </c>
      <c r="AA2905" s="9">
        <v>21</v>
      </c>
      <c r="AB2905" s="9">
        <v>1</v>
      </c>
      <c r="AC2905" s="9">
        <v>2</v>
      </c>
      <c r="AD2905" s="9">
        <v>3</v>
      </c>
      <c r="AE2905" s="9">
        <v>4</v>
      </c>
      <c r="AF2905" s="9">
        <v>5</v>
      </c>
      <c r="AG2905" s="9">
        <v>6</v>
      </c>
      <c r="AH2905" s="9">
        <v>7</v>
      </c>
      <c r="AI2905" s="9">
        <v>8</v>
      </c>
      <c r="AJ2905" s="9">
        <v>9</v>
      </c>
      <c r="AK2905" s="9">
        <v>10</v>
      </c>
      <c r="AL2905" s="9">
        <v>11</v>
      </c>
      <c r="AM2905" s="9">
        <v>12</v>
      </c>
      <c r="AN2905" s="9">
        <v>13</v>
      </c>
      <c r="AO2905" s="9">
        <v>14</v>
      </c>
      <c r="AP2905" s="9">
        <v>15</v>
      </c>
      <c r="AQ2905" s="9">
        <v>16</v>
      </c>
      <c r="AR2905" s="9">
        <v>20</v>
      </c>
      <c r="AS2905" s="9">
        <v>21</v>
      </c>
      <c r="AT2905" s="9">
        <v>1</v>
      </c>
      <c r="AU2905" s="9">
        <v>2</v>
      </c>
      <c r="AV2905" s="9">
        <v>3</v>
      </c>
      <c r="AW2905" s="9">
        <v>4</v>
      </c>
      <c r="AX2905" s="9">
        <v>5</v>
      </c>
      <c r="AY2905" s="9">
        <v>6</v>
      </c>
      <c r="AZ2905" s="9">
        <v>7</v>
      </c>
      <c r="BA2905" s="9">
        <v>8</v>
      </c>
      <c r="BB2905" s="9">
        <v>9</v>
      </c>
      <c r="BC2905" s="9">
        <v>10</v>
      </c>
      <c r="BD2905" s="9">
        <v>11</v>
      </c>
      <c r="BE2905" s="9">
        <v>12</v>
      </c>
      <c r="BF2905" s="9">
        <v>13</v>
      </c>
      <c r="BG2905" s="9">
        <v>14</v>
      </c>
      <c r="BH2905" s="9">
        <v>15</v>
      </c>
      <c r="BI2905" s="9">
        <v>16</v>
      </c>
      <c r="BJ2905" s="9">
        <v>20</v>
      </c>
      <c r="BK2905" s="9">
        <v>21</v>
      </c>
    </row>
    <row r="2906" spans="1:63" x14ac:dyDescent="0.25">
      <c r="A2906" s="149"/>
      <c r="B2906" s="149"/>
      <c r="C2906" s="149"/>
      <c r="D2906" s="152"/>
      <c r="E2906" s="152"/>
      <c r="F2906" s="152"/>
      <c r="G2906" s="155"/>
      <c r="H2906" s="16" t="s">
        <v>72</v>
      </c>
      <c r="I2906" s="17">
        <f>SUM(I2902)</f>
        <v>1419910</v>
      </c>
      <c r="J2906" s="17">
        <f t="shared" ref="J2906:Y2906" si="4477">SUM(J2902)</f>
        <v>0</v>
      </c>
      <c r="K2906" s="17">
        <f t="shared" si="4477"/>
        <v>0</v>
      </c>
      <c r="L2906" s="17">
        <f t="shared" si="4477"/>
        <v>0</v>
      </c>
      <c r="M2906" s="17">
        <f t="shared" si="4477"/>
        <v>0</v>
      </c>
      <c r="N2906" s="17">
        <f t="shared" si="4477"/>
        <v>0</v>
      </c>
      <c r="O2906" s="17">
        <f t="shared" si="4477"/>
        <v>0</v>
      </c>
      <c r="P2906" s="17">
        <f t="shared" ref="P2906" si="4478">SUM(P2902)</f>
        <v>0</v>
      </c>
      <c r="Q2906" s="17">
        <f t="shared" si="4477"/>
        <v>0</v>
      </c>
      <c r="R2906" s="17">
        <f t="shared" si="4477"/>
        <v>0</v>
      </c>
      <c r="S2906" s="17">
        <f t="shared" si="4477"/>
        <v>0</v>
      </c>
      <c r="T2906" s="17">
        <f t="shared" si="4477"/>
        <v>0</v>
      </c>
      <c r="U2906" s="17">
        <f t="shared" si="4477"/>
        <v>0</v>
      </c>
      <c r="V2906" s="17">
        <f t="shared" si="4477"/>
        <v>0</v>
      </c>
      <c r="W2906" s="17">
        <f t="shared" si="4477"/>
        <v>0</v>
      </c>
      <c r="X2906" s="17">
        <f t="shared" si="4477"/>
        <v>0</v>
      </c>
      <c r="Y2906" s="17">
        <f t="shared" si="4477"/>
        <v>0</v>
      </c>
      <c r="Z2906" s="17">
        <v>0</v>
      </c>
      <c r="AA2906" s="17">
        <v>0</v>
      </c>
      <c r="AB2906" s="17">
        <f t="shared" ref="AB2906:AQ2906" si="4479">SUM(AB2902)</f>
        <v>0</v>
      </c>
      <c r="AC2906" s="17">
        <f t="shared" si="4479"/>
        <v>0</v>
      </c>
      <c r="AD2906" s="17">
        <f t="shared" si="4479"/>
        <v>0</v>
      </c>
      <c r="AE2906" s="17">
        <f t="shared" si="4479"/>
        <v>0</v>
      </c>
      <c r="AF2906" s="17">
        <f t="shared" si="4479"/>
        <v>0</v>
      </c>
      <c r="AG2906" s="17">
        <f t="shared" si="4479"/>
        <v>0</v>
      </c>
      <c r="AH2906" s="17">
        <f t="shared" ref="AH2906" si="4480">SUM(AH2902)</f>
        <v>0</v>
      </c>
      <c r="AI2906" s="17">
        <f t="shared" si="4479"/>
        <v>0</v>
      </c>
      <c r="AJ2906" s="17">
        <f t="shared" si="4479"/>
        <v>0</v>
      </c>
      <c r="AK2906" s="17">
        <f t="shared" si="4479"/>
        <v>0</v>
      </c>
      <c r="AL2906" s="17">
        <f t="shared" si="4479"/>
        <v>0</v>
      </c>
      <c r="AM2906" s="17">
        <f t="shared" si="4479"/>
        <v>0</v>
      </c>
      <c r="AN2906" s="17">
        <f t="shared" si="4479"/>
        <v>0</v>
      </c>
      <c r="AO2906" s="17">
        <f t="shared" si="4479"/>
        <v>0</v>
      </c>
      <c r="AP2906" s="17">
        <f t="shared" si="4479"/>
        <v>0</v>
      </c>
      <c r="AQ2906" s="17">
        <f t="shared" si="4479"/>
        <v>0</v>
      </c>
      <c r="AR2906" s="17">
        <v>0</v>
      </c>
      <c r="AS2906" s="17">
        <v>0</v>
      </c>
      <c r="AT2906" s="17">
        <f t="shared" ref="AT2906:BI2906" si="4481">SUM(AT2902)</f>
        <v>0</v>
      </c>
      <c r="AU2906" s="17">
        <f t="shared" si="4481"/>
        <v>0</v>
      </c>
      <c r="AV2906" s="17">
        <f t="shared" si="4481"/>
        <v>0</v>
      </c>
      <c r="AW2906" s="17">
        <f t="shared" si="4481"/>
        <v>0</v>
      </c>
      <c r="AX2906" s="17">
        <f t="shared" si="4481"/>
        <v>0</v>
      </c>
      <c r="AY2906" s="17">
        <f t="shared" si="4481"/>
        <v>0</v>
      </c>
      <c r="AZ2906" s="17">
        <f t="shared" ref="AZ2906" si="4482">SUM(AZ2902)</f>
        <v>0</v>
      </c>
      <c r="BA2906" s="17">
        <f t="shared" si="4481"/>
        <v>0</v>
      </c>
      <c r="BB2906" s="17">
        <f t="shared" si="4481"/>
        <v>0</v>
      </c>
      <c r="BC2906" s="17">
        <f t="shared" si="4481"/>
        <v>0</v>
      </c>
      <c r="BD2906" s="17">
        <f t="shared" si="4481"/>
        <v>0</v>
      </c>
      <c r="BE2906" s="17">
        <f t="shared" si="4481"/>
        <v>0</v>
      </c>
      <c r="BF2906" s="17">
        <f t="shared" si="4481"/>
        <v>0</v>
      </c>
      <c r="BG2906" s="17">
        <f t="shared" si="4481"/>
        <v>0</v>
      </c>
      <c r="BH2906" s="17">
        <f t="shared" si="4481"/>
        <v>0</v>
      </c>
      <c r="BI2906" s="17">
        <f t="shared" si="4481"/>
        <v>0</v>
      </c>
      <c r="BJ2906" s="17">
        <v>0</v>
      </c>
      <c r="BK2906" s="17">
        <v>0</v>
      </c>
    </row>
    <row r="2907" spans="1:63" x14ac:dyDescent="0.25">
      <c r="A2907" s="149"/>
      <c r="B2907" s="149"/>
      <c r="C2907" s="149"/>
      <c r="D2907" s="152"/>
      <c r="E2907" s="152"/>
      <c r="F2907" s="152"/>
      <c r="G2907" s="155"/>
      <c r="H2907" s="18" t="s">
        <v>57</v>
      </c>
      <c r="I2907" s="17">
        <f>SUM(I2906)</f>
        <v>1419910</v>
      </c>
      <c r="J2907" s="17">
        <f t="shared" ref="J2907:Y2907" si="4483">SUM(J2906)</f>
        <v>0</v>
      </c>
      <c r="K2907" s="17">
        <f t="shared" si="4483"/>
        <v>0</v>
      </c>
      <c r="L2907" s="17">
        <f t="shared" si="4483"/>
        <v>0</v>
      </c>
      <c r="M2907" s="17">
        <f t="shared" si="4483"/>
        <v>0</v>
      </c>
      <c r="N2907" s="17">
        <f t="shared" si="4483"/>
        <v>0</v>
      </c>
      <c r="O2907" s="17">
        <f t="shared" si="4483"/>
        <v>0</v>
      </c>
      <c r="P2907" s="17">
        <f t="shared" ref="P2907" si="4484">SUM(P2906)</f>
        <v>0</v>
      </c>
      <c r="Q2907" s="17">
        <f t="shared" si="4483"/>
        <v>0</v>
      </c>
      <c r="R2907" s="17">
        <f t="shared" si="4483"/>
        <v>0</v>
      </c>
      <c r="S2907" s="17">
        <f t="shared" si="4483"/>
        <v>0</v>
      </c>
      <c r="T2907" s="17">
        <f t="shared" si="4483"/>
        <v>0</v>
      </c>
      <c r="U2907" s="17">
        <f t="shared" si="4483"/>
        <v>0</v>
      </c>
      <c r="V2907" s="17">
        <f t="shared" si="4483"/>
        <v>0</v>
      </c>
      <c r="W2907" s="17">
        <f t="shared" si="4483"/>
        <v>0</v>
      </c>
      <c r="X2907" s="17">
        <f t="shared" si="4483"/>
        <v>0</v>
      </c>
      <c r="Y2907" s="17">
        <f t="shared" si="4483"/>
        <v>0</v>
      </c>
      <c r="Z2907" s="17">
        <v>0</v>
      </c>
      <c r="AA2907" s="17">
        <v>0</v>
      </c>
      <c r="AB2907" s="17">
        <f t="shared" ref="AB2907:AQ2907" si="4485">SUM(AB2906)</f>
        <v>0</v>
      </c>
      <c r="AC2907" s="17">
        <f t="shared" si="4485"/>
        <v>0</v>
      </c>
      <c r="AD2907" s="17">
        <f t="shared" si="4485"/>
        <v>0</v>
      </c>
      <c r="AE2907" s="17">
        <f t="shared" si="4485"/>
        <v>0</v>
      </c>
      <c r="AF2907" s="17">
        <f t="shared" si="4485"/>
        <v>0</v>
      </c>
      <c r="AG2907" s="17">
        <f t="shared" si="4485"/>
        <v>0</v>
      </c>
      <c r="AH2907" s="17">
        <f t="shared" ref="AH2907" si="4486">SUM(AH2906)</f>
        <v>0</v>
      </c>
      <c r="AI2907" s="17">
        <f t="shared" si="4485"/>
        <v>0</v>
      </c>
      <c r="AJ2907" s="17">
        <f t="shared" si="4485"/>
        <v>0</v>
      </c>
      <c r="AK2907" s="17">
        <f t="shared" si="4485"/>
        <v>0</v>
      </c>
      <c r="AL2907" s="17">
        <f t="shared" si="4485"/>
        <v>0</v>
      </c>
      <c r="AM2907" s="17">
        <f t="shared" si="4485"/>
        <v>0</v>
      </c>
      <c r="AN2907" s="17">
        <f t="shared" si="4485"/>
        <v>0</v>
      </c>
      <c r="AO2907" s="17">
        <f t="shared" si="4485"/>
        <v>0</v>
      </c>
      <c r="AP2907" s="17">
        <f t="shared" si="4485"/>
        <v>0</v>
      </c>
      <c r="AQ2907" s="17">
        <f t="shared" si="4485"/>
        <v>0</v>
      </c>
      <c r="AR2907" s="17">
        <v>0</v>
      </c>
      <c r="AS2907" s="17">
        <v>0</v>
      </c>
      <c r="AT2907" s="17">
        <f t="shared" ref="AT2907:BI2907" si="4487">SUM(AT2906)</f>
        <v>0</v>
      </c>
      <c r="AU2907" s="17">
        <f t="shared" si="4487"/>
        <v>0</v>
      </c>
      <c r="AV2907" s="17">
        <f t="shared" si="4487"/>
        <v>0</v>
      </c>
      <c r="AW2907" s="17">
        <f t="shared" si="4487"/>
        <v>0</v>
      </c>
      <c r="AX2907" s="17">
        <f t="shared" si="4487"/>
        <v>0</v>
      </c>
      <c r="AY2907" s="17">
        <f t="shared" si="4487"/>
        <v>0</v>
      </c>
      <c r="AZ2907" s="17">
        <f t="shared" ref="AZ2907" si="4488">SUM(AZ2906)</f>
        <v>0</v>
      </c>
      <c r="BA2907" s="17">
        <f t="shared" si="4487"/>
        <v>0</v>
      </c>
      <c r="BB2907" s="17">
        <f t="shared" si="4487"/>
        <v>0</v>
      </c>
      <c r="BC2907" s="17">
        <f t="shared" si="4487"/>
        <v>0</v>
      </c>
      <c r="BD2907" s="17">
        <f t="shared" si="4487"/>
        <v>0</v>
      </c>
      <c r="BE2907" s="17">
        <f t="shared" si="4487"/>
        <v>0</v>
      </c>
      <c r="BF2907" s="17">
        <f t="shared" si="4487"/>
        <v>0</v>
      </c>
      <c r="BG2907" s="17">
        <f t="shared" si="4487"/>
        <v>0</v>
      </c>
      <c r="BH2907" s="17">
        <f t="shared" si="4487"/>
        <v>0</v>
      </c>
      <c r="BI2907" s="17">
        <f t="shared" si="4487"/>
        <v>0</v>
      </c>
      <c r="BJ2907" s="17">
        <v>0</v>
      </c>
      <c r="BK2907" s="17">
        <v>0</v>
      </c>
    </row>
    <row r="2908" spans="1:63" x14ac:dyDescent="0.25">
      <c r="A2908" s="150"/>
      <c r="B2908" s="150"/>
      <c r="C2908" s="150"/>
      <c r="D2908" s="153"/>
      <c r="E2908" s="153"/>
      <c r="F2908" s="153"/>
      <c r="G2908" s="156"/>
      <c r="P2908">
        <f t="shared" si="4435"/>
        <v>0</v>
      </c>
      <c r="Z2908">
        <v>0</v>
      </c>
      <c r="AA2908">
        <v>0</v>
      </c>
      <c r="AH2908">
        <f t="shared" si="4436"/>
        <v>0</v>
      </c>
      <c r="AR2908">
        <v>0</v>
      </c>
      <c r="AS2908">
        <v>0</v>
      </c>
      <c r="AZ2908">
        <f t="shared" si="4437"/>
        <v>0</v>
      </c>
      <c r="BJ2908">
        <v>0</v>
      </c>
      <c r="BK2908">
        <v>0</v>
      </c>
    </row>
    <row r="2909" spans="1:63" x14ac:dyDescent="0.25">
      <c r="A2909" s="13" t="s">
        <v>0</v>
      </c>
      <c r="B2909" s="13" t="s">
        <v>0</v>
      </c>
      <c r="C2909" s="13" t="s">
        <v>0</v>
      </c>
      <c r="D2909" s="103" t="s">
        <v>0</v>
      </c>
      <c r="E2909" s="103" t="s">
        <v>0</v>
      </c>
      <c r="F2909" s="103" t="s">
        <v>0</v>
      </c>
      <c r="G2909" s="13" t="s">
        <v>0</v>
      </c>
      <c r="H2909" s="19" t="s">
        <v>0</v>
      </c>
      <c r="I2909" s="19" t="s">
        <v>0</v>
      </c>
      <c r="J2909" s="19" t="s">
        <v>0</v>
      </c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>
        <v>0</v>
      </c>
      <c r="AA2909" s="19">
        <v>0</v>
      </c>
      <c r="AB2909" s="19" t="s">
        <v>0</v>
      </c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>
        <v>0</v>
      </c>
      <c r="AS2909" s="19">
        <v>0</v>
      </c>
      <c r="AT2909" s="19" t="s">
        <v>0</v>
      </c>
      <c r="AU2909" s="19"/>
      <c r="AV2909" s="19"/>
      <c r="AW2909" s="19"/>
      <c r="AX2909" s="19"/>
      <c r="AY2909" s="19"/>
      <c r="AZ2909" s="19"/>
      <c r="BA2909" s="19"/>
      <c r="BB2909" s="19"/>
      <c r="BC2909" s="19"/>
      <c r="BD2909" s="19"/>
      <c r="BE2909" s="19"/>
      <c r="BF2909" s="19"/>
      <c r="BG2909" s="19"/>
      <c r="BH2909" s="19"/>
      <c r="BI2909" s="19"/>
      <c r="BJ2909" s="19">
        <v>0</v>
      </c>
      <c r="BK2909" s="19">
        <v>0</v>
      </c>
    </row>
    <row r="2910" spans="1:63" x14ac:dyDescent="0.25">
      <c r="A2910" s="13" t="s">
        <v>0</v>
      </c>
      <c r="B2910" s="13" t="s">
        <v>0</v>
      </c>
      <c r="C2910" s="13" t="s">
        <v>0</v>
      </c>
      <c r="D2910" s="103" t="s">
        <v>0</v>
      </c>
      <c r="E2910" s="103" t="s">
        <v>0</v>
      </c>
      <c r="F2910" s="103" t="s">
        <v>0</v>
      </c>
      <c r="G2910" s="13" t="s">
        <v>0</v>
      </c>
      <c r="H2910" s="10" t="s">
        <v>979</v>
      </c>
      <c r="I2910" s="11">
        <f>SUM(I2902)</f>
        <v>1419910</v>
      </c>
      <c r="J2910" s="11">
        <f t="shared" ref="J2910:Y2910" si="4489">SUM(J2902)</f>
        <v>0</v>
      </c>
      <c r="K2910" s="11">
        <f t="shared" si="4489"/>
        <v>0</v>
      </c>
      <c r="L2910" s="11">
        <f t="shared" si="4489"/>
        <v>0</v>
      </c>
      <c r="M2910" s="11">
        <f t="shared" si="4489"/>
        <v>0</v>
      </c>
      <c r="N2910" s="11">
        <f t="shared" si="4489"/>
        <v>0</v>
      </c>
      <c r="O2910" s="11">
        <f t="shared" si="4489"/>
        <v>0</v>
      </c>
      <c r="P2910" s="11">
        <f t="shared" si="4489"/>
        <v>0</v>
      </c>
      <c r="Q2910" s="11">
        <f t="shared" si="4489"/>
        <v>0</v>
      </c>
      <c r="R2910" s="11">
        <f t="shared" si="4489"/>
        <v>0</v>
      </c>
      <c r="S2910" s="11">
        <f t="shared" si="4489"/>
        <v>0</v>
      </c>
      <c r="T2910" s="11">
        <f t="shared" si="4489"/>
        <v>0</v>
      </c>
      <c r="U2910" s="11">
        <f t="shared" si="4489"/>
        <v>0</v>
      </c>
      <c r="V2910" s="11">
        <f t="shared" si="4489"/>
        <v>0</v>
      </c>
      <c r="W2910" s="11">
        <f t="shared" si="4489"/>
        <v>0</v>
      </c>
      <c r="X2910" s="11">
        <f t="shared" si="4489"/>
        <v>0</v>
      </c>
      <c r="Y2910" s="11">
        <f t="shared" si="4489"/>
        <v>0</v>
      </c>
      <c r="Z2910" s="11">
        <v>0</v>
      </c>
      <c r="AA2910" s="11">
        <v>0</v>
      </c>
      <c r="AB2910" s="11">
        <f t="shared" ref="AB2910:AQ2910" si="4490">SUM(AB2902)</f>
        <v>0</v>
      </c>
      <c r="AC2910" s="11">
        <f t="shared" si="4490"/>
        <v>0</v>
      </c>
      <c r="AD2910" s="11">
        <f t="shared" si="4490"/>
        <v>0</v>
      </c>
      <c r="AE2910" s="11">
        <f t="shared" si="4490"/>
        <v>0</v>
      </c>
      <c r="AF2910" s="11">
        <f t="shared" si="4490"/>
        <v>0</v>
      </c>
      <c r="AG2910" s="11">
        <f t="shared" si="4490"/>
        <v>0</v>
      </c>
      <c r="AH2910" s="11">
        <f t="shared" si="4490"/>
        <v>0</v>
      </c>
      <c r="AI2910" s="11">
        <f t="shared" si="4490"/>
        <v>0</v>
      </c>
      <c r="AJ2910" s="11">
        <f t="shared" si="4490"/>
        <v>0</v>
      </c>
      <c r="AK2910" s="11">
        <f t="shared" si="4490"/>
        <v>0</v>
      </c>
      <c r="AL2910" s="11">
        <f t="shared" si="4490"/>
        <v>0</v>
      </c>
      <c r="AM2910" s="11">
        <f t="shared" si="4490"/>
        <v>0</v>
      </c>
      <c r="AN2910" s="11">
        <f t="shared" si="4490"/>
        <v>0</v>
      </c>
      <c r="AO2910" s="11">
        <f t="shared" si="4490"/>
        <v>0</v>
      </c>
      <c r="AP2910" s="11">
        <f t="shared" si="4490"/>
        <v>0</v>
      </c>
      <c r="AQ2910" s="11">
        <f t="shared" si="4490"/>
        <v>0</v>
      </c>
      <c r="AR2910" s="11">
        <v>0</v>
      </c>
      <c r="AS2910" s="11">
        <v>0</v>
      </c>
      <c r="AT2910" s="11">
        <f t="shared" ref="AT2910:BI2910" si="4491">SUM(AT2902)</f>
        <v>0</v>
      </c>
      <c r="AU2910" s="11">
        <f t="shared" si="4491"/>
        <v>0</v>
      </c>
      <c r="AV2910" s="11">
        <f t="shared" si="4491"/>
        <v>0</v>
      </c>
      <c r="AW2910" s="11">
        <f t="shared" si="4491"/>
        <v>0</v>
      </c>
      <c r="AX2910" s="11">
        <f t="shared" si="4491"/>
        <v>0</v>
      </c>
      <c r="AY2910" s="11">
        <f t="shared" si="4491"/>
        <v>0</v>
      </c>
      <c r="AZ2910" s="11">
        <f t="shared" si="4491"/>
        <v>0</v>
      </c>
      <c r="BA2910" s="11">
        <f t="shared" si="4491"/>
        <v>0</v>
      </c>
      <c r="BB2910" s="11">
        <f t="shared" si="4491"/>
        <v>0</v>
      </c>
      <c r="BC2910" s="11">
        <f t="shared" si="4491"/>
        <v>0</v>
      </c>
      <c r="BD2910" s="11">
        <f t="shared" si="4491"/>
        <v>0</v>
      </c>
      <c r="BE2910" s="11">
        <f t="shared" si="4491"/>
        <v>0</v>
      </c>
      <c r="BF2910" s="11">
        <f t="shared" si="4491"/>
        <v>0</v>
      </c>
      <c r="BG2910" s="11">
        <f t="shared" si="4491"/>
        <v>0</v>
      </c>
      <c r="BH2910" s="11">
        <f t="shared" si="4491"/>
        <v>0</v>
      </c>
      <c r="BI2910" s="11">
        <f t="shared" si="4491"/>
        <v>0</v>
      </c>
      <c r="BJ2910" s="11">
        <v>0</v>
      </c>
      <c r="BK2910" s="11">
        <v>0</v>
      </c>
    </row>
    <row r="2911" spans="1:63" x14ac:dyDescent="0.25">
      <c r="A2911" s="13" t="s">
        <v>0</v>
      </c>
      <c r="B2911" s="13" t="s">
        <v>0</v>
      </c>
      <c r="C2911" s="13" t="s">
        <v>0</v>
      </c>
      <c r="D2911" s="103" t="s">
        <v>0</v>
      </c>
      <c r="E2911" s="103" t="s">
        <v>0</v>
      </c>
      <c r="F2911" s="103" t="s">
        <v>0</v>
      </c>
      <c r="G2911" s="13" t="s">
        <v>0</v>
      </c>
      <c r="H2911" s="2" t="s">
        <v>55</v>
      </c>
      <c r="I2911" s="12">
        <f>SUM(I2903)</f>
        <v>23</v>
      </c>
      <c r="J2911" s="13" t="s">
        <v>0</v>
      </c>
      <c r="K2911" s="13"/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>
        <v>0</v>
      </c>
      <c r="AA2911" s="13"/>
      <c r="AB2911" s="13" t="s">
        <v>0</v>
      </c>
      <c r="AC2911" s="13"/>
      <c r="AD2911" s="13"/>
      <c r="AE2911" s="13"/>
      <c r="AF2911" s="13"/>
      <c r="AG2911" s="13"/>
      <c r="AH2911" s="13"/>
      <c r="AI2911" s="13"/>
      <c r="AJ2911" s="13"/>
      <c r="AK2911" s="13"/>
      <c r="AL2911" s="13"/>
      <c r="AM2911" s="13"/>
      <c r="AN2911" s="13"/>
      <c r="AO2911" s="13"/>
      <c r="AP2911" s="13"/>
      <c r="AQ2911" s="13"/>
      <c r="AR2911" s="13">
        <v>0</v>
      </c>
      <c r="AS2911" s="13"/>
      <c r="AT2911" s="13" t="s">
        <v>0</v>
      </c>
      <c r="AU2911" s="13"/>
      <c r="AV2911" s="13"/>
      <c r="AW2911" s="13"/>
      <c r="AX2911" s="13"/>
      <c r="AY2911" s="13"/>
      <c r="AZ2911" s="13"/>
      <c r="BA2911" s="13"/>
      <c r="BB2911" s="13"/>
      <c r="BC2911" s="13"/>
      <c r="BD2911" s="13"/>
      <c r="BE2911" s="13"/>
      <c r="BF2911" s="13"/>
      <c r="BG2911" s="13"/>
      <c r="BH2911" s="13"/>
      <c r="BI2911" s="13"/>
      <c r="BJ2911" s="13">
        <v>0</v>
      </c>
      <c r="BK2911" s="13"/>
    </row>
    <row r="2912" spans="1:63" x14ac:dyDescent="0.25">
      <c r="A2912" s="13" t="s">
        <v>0</v>
      </c>
      <c r="B2912" s="13" t="s">
        <v>0</v>
      </c>
      <c r="C2912" s="13" t="s">
        <v>0</v>
      </c>
      <c r="D2912" s="103" t="s">
        <v>0</v>
      </c>
      <c r="E2912" s="103" t="s">
        <v>0</v>
      </c>
      <c r="F2912" s="103" t="s">
        <v>0</v>
      </c>
      <c r="G2912" s="13" t="s">
        <v>0</v>
      </c>
      <c r="H2912" s="20" t="s">
        <v>0</v>
      </c>
      <c r="I2912" s="21" t="s">
        <v>0</v>
      </c>
      <c r="J2912" s="21" t="s">
        <v>0</v>
      </c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>
        <v>0</v>
      </c>
      <c r="AA2912" s="21">
        <v>0</v>
      </c>
      <c r="AB2912" s="21" t="s">
        <v>0</v>
      </c>
      <c r="AC2912" s="21"/>
      <c r="AD2912" s="21"/>
      <c r="AE2912" s="21"/>
      <c r="AF2912" s="21"/>
      <c r="AG2912" s="21"/>
      <c r="AH2912" s="21"/>
      <c r="AI2912" s="21"/>
      <c r="AJ2912" s="21"/>
      <c r="AK2912" s="21"/>
      <c r="AL2912" s="21"/>
      <c r="AM2912" s="21"/>
      <c r="AN2912" s="21"/>
      <c r="AO2912" s="21"/>
      <c r="AP2912" s="21"/>
      <c r="AQ2912" s="21"/>
      <c r="AR2912" s="21">
        <v>0</v>
      </c>
      <c r="AS2912" s="21">
        <v>0</v>
      </c>
      <c r="AT2912" s="21" t="s">
        <v>0</v>
      </c>
      <c r="AU2912" s="21"/>
      <c r="AV2912" s="21"/>
      <c r="AW2912" s="21"/>
      <c r="AX2912" s="21"/>
      <c r="AY2912" s="21"/>
      <c r="AZ2912" s="21"/>
      <c r="BA2912" s="21"/>
      <c r="BB2912" s="21"/>
      <c r="BC2912" s="21"/>
      <c r="BD2912" s="21"/>
      <c r="BE2912" s="21"/>
      <c r="BF2912" s="21"/>
      <c r="BG2912" s="21"/>
      <c r="BH2912" s="21"/>
      <c r="BI2912" s="21"/>
      <c r="BJ2912" s="21">
        <v>0</v>
      </c>
      <c r="BK2912" s="21">
        <v>0</v>
      </c>
    </row>
    <row r="2913" spans="1:63" x14ac:dyDescent="0.25">
      <c r="A2913" s="13" t="s">
        <v>0</v>
      </c>
      <c r="B2913" s="13" t="s">
        <v>0</v>
      </c>
      <c r="C2913" s="13" t="s">
        <v>0</v>
      </c>
      <c r="D2913" s="103" t="s">
        <v>0</v>
      </c>
      <c r="E2913" s="103" t="s">
        <v>0</v>
      </c>
      <c r="F2913" s="103" t="s">
        <v>0</v>
      </c>
      <c r="G2913" s="13" t="s">
        <v>0</v>
      </c>
      <c r="H2913" s="10" t="s">
        <v>980</v>
      </c>
      <c r="I2913" s="22">
        <f>SUM(I2910)</f>
        <v>1419910</v>
      </c>
      <c r="J2913" s="22">
        <f t="shared" ref="J2913:Y2913" si="4492">SUM(J2910)</f>
        <v>0</v>
      </c>
      <c r="K2913" s="22">
        <f t="shared" si="4492"/>
        <v>0</v>
      </c>
      <c r="L2913" s="22">
        <f t="shared" si="4492"/>
        <v>0</v>
      </c>
      <c r="M2913" s="22">
        <f t="shared" si="4492"/>
        <v>0</v>
      </c>
      <c r="N2913" s="22">
        <f t="shared" si="4492"/>
        <v>0</v>
      </c>
      <c r="O2913" s="22">
        <f t="shared" si="4492"/>
        <v>0</v>
      </c>
      <c r="P2913" s="22">
        <f t="shared" si="4492"/>
        <v>0</v>
      </c>
      <c r="Q2913" s="22">
        <f t="shared" si="4492"/>
        <v>0</v>
      </c>
      <c r="R2913" s="22">
        <f t="shared" si="4492"/>
        <v>0</v>
      </c>
      <c r="S2913" s="22">
        <f t="shared" si="4492"/>
        <v>0</v>
      </c>
      <c r="T2913" s="22">
        <f t="shared" si="4492"/>
        <v>0</v>
      </c>
      <c r="U2913" s="22">
        <f t="shared" si="4492"/>
        <v>0</v>
      </c>
      <c r="V2913" s="22">
        <f t="shared" si="4492"/>
        <v>0</v>
      </c>
      <c r="W2913" s="22">
        <f t="shared" si="4492"/>
        <v>0</v>
      </c>
      <c r="X2913" s="22">
        <f t="shared" si="4492"/>
        <v>0</v>
      </c>
      <c r="Y2913" s="22">
        <f t="shared" si="4492"/>
        <v>0</v>
      </c>
      <c r="Z2913" s="22">
        <v>0</v>
      </c>
      <c r="AA2913" s="22">
        <v>0</v>
      </c>
      <c r="AB2913" s="22">
        <f t="shared" ref="AB2913:AQ2913" si="4493">SUM(AB2910)</f>
        <v>0</v>
      </c>
      <c r="AC2913" s="22">
        <f t="shared" si="4493"/>
        <v>0</v>
      </c>
      <c r="AD2913" s="22">
        <f t="shared" si="4493"/>
        <v>0</v>
      </c>
      <c r="AE2913" s="22">
        <f t="shared" si="4493"/>
        <v>0</v>
      </c>
      <c r="AF2913" s="22">
        <f t="shared" si="4493"/>
        <v>0</v>
      </c>
      <c r="AG2913" s="22">
        <f t="shared" si="4493"/>
        <v>0</v>
      </c>
      <c r="AH2913" s="22">
        <f t="shared" si="4493"/>
        <v>0</v>
      </c>
      <c r="AI2913" s="22">
        <f t="shared" si="4493"/>
        <v>0</v>
      </c>
      <c r="AJ2913" s="22">
        <f t="shared" si="4493"/>
        <v>0</v>
      </c>
      <c r="AK2913" s="22">
        <f t="shared" si="4493"/>
        <v>0</v>
      </c>
      <c r="AL2913" s="22">
        <f t="shared" si="4493"/>
        <v>0</v>
      </c>
      <c r="AM2913" s="22">
        <f t="shared" si="4493"/>
        <v>0</v>
      </c>
      <c r="AN2913" s="22">
        <f t="shared" si="4493"/>
        <v>0</v>
      </c>
      <c r="AO2913" s="22">
        <f t="shared" si="4493"/>
        <v>0</v>
      </c>
      <c r="AP2913" s="22">
        <f t="shared" si="4493"/>
        <v>0</v>
      </c>
      <c r="AQ2913" s="22">
        <f t="shared" si="4493"/>
        <v>0</v>
      </c>
      <c r="AR2913" s="22">
        <v>0</v>
      </c>
      <c r="AS2913" s="22">
        <v>0</v>
      </c>
      <c r="AT2913" s="22">
        <f t="shared" ref="AT2913:BI2913" si="4494">SUM(AT2910)</f>
        <v>0</v>
      </c>
      <c r="AU2913" s="22">
        <f t="shared" si="4494"/>
        <v>0</v>
      </c>
      <c r="AV2913" s="22">
        <f t="shared" si="4494"/>
        <v>0</v>
      </c>
      <c r="AW2913" s="22">
        <f t="shared" si="4494"/>
        <v>0</v>
      </c>
      <c r="AX2913" s="22">
        <f t="shared" si="4494"/>
        <v>0</v>
      </c>
      <c r="AY2913" s="22">
        <f t="shared" si="4494"/>
        <v>0</v>
      </c>
      <c r="AZ2913" s="22">
        <f t="shared" si="4494"/>
        <v>0</v>
      </c>
      <c r="BA2913" s="22">
        <f t="shared" si="4494"/>
        <v>0</v>
      </c>
      <c r="BB2913" s="22">
        <f t="shared" si="4494"/>
        <v>0</v>
      </c>
      <c r="BC2913" s="22">
        <f t="shared" si="4494"/>
        <v>0</v>
      </c>
      <c r="BD2913" s="22">
        <f t="shared" si="4494"/>
        <v>0</v>
      </c>
      <c r="BE2913" s="22">
        <f t="shared" si="4494"/>
        <v>0</v>
      </c>
      <c r="BF2913" s="22">
        <f t="shared" si="4494"/>
        <v>0</v>
      </c>
      <c r="BG2913" s="22">
        <f t="shared" si="4494"/>
        <v>0</v>
      </c>
      <c r="BH2913" s="22">
        <f t="shared" si="4494"/>
        <v>0</v>
      </c>
      <c r="BI2913" s="22">
        <f t="shared" si="4494"/>
        <v>0</v>
      </c>
      <c r="BJ2913" s="22">
        <v>0</v>
      </c>
      <c r="BK2913" s="22">
        <v>0</v>
      </c>
    </row>
    <row r="2914" spans="1:63" x14ac:dyDescent="0.25">
      <c r="A2914" s="13" t="s">
        <v>0</v>
      </c>
      <c r="B2914" s="13" t="s">
        <v>0</v>
      </c>
      <c r="C2914" s="13" t="s">
        <v>0</v>
      </c>
      <c r="D2914" s="103" t="s">
        <v>0</v>
      </c>
      <c r="E2914" s="103" t="s">
        <v>0</v>
      </c>
      <c r="F2914" s="103" t="s">
        <v>0</v>
      </c>
      <c r="G2914" s="13" t="s">
        <v>0</v>
      </c>
      <c r="H2914" s="2" t="s">
        <v>63</v>
      </c>
      <c r="I2914" s="12">
        <f>SUM(I2911)</f>
        <v>23</v>
      </c>
      <c r="J2914" s="13" t="s">
        <v>0</v>
      </c>
      <c r="K2914" s="13"/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>
        <v>0</v>
      </c>
      <c r="AA2914" s="13"/>
      <c r="AB2914" s="13" t="s">
        <v>0</v>
      </c>
      <c r="AC2914" s="13"/>
      <c r="AD2914" s="13"/>
      <c r="AE2914" s="13"/>
      <c r="AF2914" s="13"/>
      <c r="AG2914" s="13"/>
      <c r="AH2914" s="13"/>
      <c r="AI2914" s="13"/>
      <c r="AJ2914" s="13"/>
      <c r="AK2914" s="13"/>
      <c r="AL2914" s="13"/>
      <c r="AM2914" s="13"/>
      <c r="AN2914" s="13"/>
      <c r="AO2914" s="13"/>
      <c r="AP2914" s="13"/>
      <c r="AQ2914" s="13"/>
      <c r="AR2914" s="13">
        <v>0</v>
      </c>
      <c r="AS2914" s="13"/>
      <c r="AT2914" s="13" t="s">
        <v>0</v>
      </c>
      <c r="AU2914" s="13"/>
      <c r="AV2914" s="13"/>
      <c r="AW2914" s="13"/>
      <c r="AX2914" s="13"/>
      <c r="AY2914" s="13"/>
      <c r="AZ2914" s="13"/>
      <c r="BA2914" s="13"/>
      <c r="BB2914" s="13"/>
      <c r="BC2914" s="13"/>
      <c r="BD2914" s="13"/>
      <c r="BE2914" s="13"/>
      <c r="BF2914" s="13"/>
      <c r="BG2914" s="13"/>
      <c r="BH2914" s="13"/>
      <c r="BI2914" s="13"/>
      <c r="BJ2914" s="13">
        <v>0</v>
      </c>
      <c r="BK2914" s="13"/>
    </row>
    <row r="2915" spans="1:63" ht="22.5" x14ac:dyDescent="0.25">
      <c r="A2915" s="1" t="s">
        <v>981</v>
      </c>
      <c r="B2915" s="2" t="s">
        <v>0</v>
      </c>
      <c r="C2915" s="2" t="s">
        <v>0</v>
      </c>
      <c r="D2915" s="106" t="s">
        <v>0</v>
      </c>
      <c r="E2915" s="106" t="s">
        <v>0</v>
      </c>
      <c r="F2915" s="106" t="s">
        <v>0</v>
      </c>
      <c r="G2915" s="2" t="s">
        <v>0</v>
      </c>
      <c r="H2915" s="2" t="s">
        <v>982</v>
      </c>
      <c r="I2915" s="3" t="s">
        <v>0</v>
      </c>
      <c r="J2915" s="3" t="s">
        <v>0</v>
      </c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>
        <v>0</v>
      </c>
      <c r="AA2915" s="3">
        <v>0</v>
      </c>
      <c r="AB2915" s="3" t="s">
        <v>0</v>
      </c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>
        <v>0</v>
      </c>
      <c r="AS2915" s="3">
        <v>0</v>
      </c>
      <c r="AT2915" s="3" t="s">
        <v>0</v>
      </c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>
        <v>0</v>
      </c>
      <c r="BK2915" s="3">
        <v>0</v>
      </c>
    </row>
    <row r="2916" spans="1:63" ht="15.75" thickBot="1" x14ac:dyDescent="0.3">
      <c r="A2916" s="1" t="s">
        <v>981</v>
      </c>
      <c r="B2916" s="1" t="s">
        <v>1</v>
      </c>
      <c r="C2916" s="4" t="s">
        <v>0</v>
      </c>
      <c r="D2916" s="107" t="s">
        <v>0</v>
      </c>
      <c r="E2916" s="106" t="s">
        <v>0</v>
      </c>
      <c r="F2916" s="106" t="s">
        <v>0</v>
      </c>
      <c r="G2916" s="2" t="s">
        <v>0</v>
      </c>
      <c r="H2916" s="2" t="s">
        <v>0</v>
      </c>
      <c r="I2916" s="3" t="s">
        <v>0</v>
      </c>
      <c r="J2916" s="3" t="s">
        <v>0</v>
      </c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>
        <v>0</v>
      </c>
      <c r="AA2916" s="3">
        <v>0</v>
      </c>
      <c r="AB2916" s="3" t="s">
        <v>0</v>
      </c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>
        <v>0</v>
      </c>
      <c r="AS2916" s="3">
        <v>0</v>
      </c>
      <c r="AT2916" s="3" t="s">
        <v>0</v>
      </c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>
        <v>0</v>
      </c>
      <c r="BK2916" s="3">
        <v>0</v>
      </c>
    </row>
    <row r="2917" spans="1:63" ht="69.75" customHeight="1" thickBot="1" x14ac:dyDescent="0.3">
      <c r="A2917" s="5" t="s">
        <v>2</v>
      </c>
      <c r="B2917" s="5" t="s">
        <v>3</v>
      </c>
      <c r="C2917" s="5" t="s">
        <v>4</v>
      </c>
      <c r="D2917" s="108" t="s">
        <v>0</v>
      </c>
      <c r="E2917" s="116" t="s">
        <v>5</v>
      </c>
      <c r="F2917" s="116" t="s">
        <v>6</v>
      </c>
      <c r="G2917" s="5" t="s">
        <v>7</v>
      </c>
      <c r="H2917" s="5" t="s">
        <v>8</v>
      </c>
      <c r="I2917" s="5" t="s">
        <v>9</v>
      </c>
      <c r="J2917" s="94" t="s">
        <v>10</v>
      </c>
      <c r="K2917" s="94" t="s">
        <v>1602</v>
      </c>
      <c r="L2917" s="94" t="s">
        <v>1535</v>
      </c>
      <c r="M2917" s="94" t="s">
        <v>1591</v>
      </c>
      <c r="N2917" s="94" t="s">
        <v>1592</v>
      </c>
      <c r="O2917" s="94" t="s">
        <v>1593</v>
      </c>
      <c r="P2917" s="94" t="s">
        <v>1606</v>
      </c>
      <c r="Q2917" s="94" t="s">
        <v>1603</v>
      </c>
      <c r="R2917" s="94" t="s">
        <v>1594</v>
      </c>
      <c r="S2917" s="94" t="s">
        <v>1595</v>
      </c>
      <c r="T2917" s="94" t="s">
        <v>1596</v>
      </c>
      <c r="U2917" s="94" t="s">
        <v>1597</v>
      </c>
      <c r="V2917" s="94" t="s">
        <v>1598</v>
      </c>
      <c r="W2917" s="94" t="s">
        <v>1599</v>
      </c>
      <c r="X2917" s="94" t="s">
        <v>1604</v>
      </c>
      <c r="Y2917" s="94" t="s">
        <v>1605</v>
      </c>
      <c r="Z2917" s="94" t="s">
        <v>1600</v>
      </c>
      <c r="AA2917" s="94" t="s">
        <v>1601</v>
      </c>
      <c r="AB2917" s="95" t="s">
        <v>11</v>
      </c>
      <c r="AC2917" s="95" t="s">
        <v>1602</v>
      </c>
      <c r="AD2917" s="95" t="s">
        <v>1535</v>
      </c>
      <c r="AE2917" s="95" t="s">
        <v>1591</v>
      </c>
      <c r="AF2917" s="95" t="s">
        <v>1592</v>
      </c>
      <c r="AG2917" s="95" t="s">
        <v>1593</v>
      </c>
      <c r="AH2917" s="95" t="s">
        <v>1607</v>
      </c>
      <c r="AI2917" s="95" t="s">
        <v>1603</v>
      </c>
      <c r="AJ2917" s="95" t="s">
        <v>1594</v>
      </c>
      <c r="AK2917" s="95" t="s">
        <v>1595</v>
      </c>
      <c r="AL2917" s="95" t="s">
        <v>1596</v>
      </c>
      <c r="AM2917" s="95" t="s">
        <v>1597</v>
      </c>
      <c r="AN2917" s="95" t="s">
        <v>1598</v>
      </c>
      <c r="AO2917" s="95" t="s">
        <v>1599</v>
      </c>
      <c r="AP2917" s="95" t="s">
        <v>1604</v>
      </c>
      <c r="AQ2917" s="95" t="s">
        <v>1605</v>
      </c>
      <c r="AR2917" s="95" t="s">
        <v>1600</v>
      </c>
      <c r="AS2917" s="95" t="s">
        <v>1601</v>
      </c>
      <c r="AT2917" s="96" t="s">
        <v>12</v>
      </c>
      <c r="AU2917" s="96" t="s">
        <v>1602</v>
      </c>
      <c r="AV2917" s="96" t="s">
        <v>1535</v>
      </c>
      <c r="AW2917" s="96" t="s">
        <v>1591</v>
      </c>
      <c r="AX2917" s="96" t="s">
        <v>1592</v>
      </c>
      <c r="AY2917" s="96" t="s">
        <v>1593</v>
      </c>
      <c r="AZ2917" s="96" t="s">
        <v>1608</v>
      </c>
      <c r="BA2917" s="96" t="s">
        <v>1603</v>
      </c>
      <c r="BB2917" s="96" t="s">
        <v>1594</v>
      </c>
      <c r="BC2917" s="96" t="s">
        <v>1595</v>
      </c>
      <c r="BD2917" s="96" t="s">
        <v>1596</v>
      </c>
      <c r="BE2917" s="96" t="s">
        <v>1597</v>
      </c>
      <c r="BF2917" s="96" t="s">
        <v>1598</v>
      </c>
      <c r="BG2917" s="96" t="s">
        <v>1599</v>
      </c>
      <c r="BH2917" s="96" t="s">
        <v>1604</v>
      </c>
      <c r="BI2917" s="96" t="s">
        <v>1605</v>
      </c>
      <c r="BJ2917" s="96" t="s">
        <v>1600</v>
      </c>
      <c r="BK2917" s="96" t="s">
        <v>1601</v>
      </c>
    </row>
    <row r="2918" spans="1:63" x14ac:dyDescent="0.25">
      <c r="A2918" s="6" t="s">
        <v>0</v>
      </c>
      <c r="B2918" s="6" t="s">
        <v>0</v>
      </c>
      <c r="C2918" s="6" t="s">
        <v>0</v>
      </c>
      <c r="D2918" s="109" t="s">
        <v>0</v>
      </c>
      <c r="E2918" s="109" t="s">
        <v>0</v>
      </c>
      <c r="F2918" s="125" t="s">
        <v>0</v>
      </c>
      <c r="G2918" s="7" t="s">
        <v>0</v>
      </c>
      <c r="H2918" s="8" t="s">
        <v>0</v>
      </c>
      <c r="I2918" s="9" t="s">
        <v>13</v>
      </c>
      <c r="J2918" s="9">
        <v>1</v>
      </c>
      <c r="K2918" s="9">
        <v>2</v>
      </c>
      <c r="L2918" s="9">
        <v>3</v>
      </c>
      <c r="M2918" s="9">
        <v>4</v>
      </c>
      <c r="N2918" s="9">
        <v>5</v>
      </c>
      <c r="O2918" s="9">
        <v>6</v>
      </c>
      <c r="P2918" s="9">
        <v>7</v>
      </c>
      <c r="Q2918" s="9">
        <v>8</v>
      </c>
      <c r="R2918" s="9">
        <v>9</v>
      </c>
      <c r="S2918" s="9">
        <v>10</v>
      </c>
      <c r="T2918" s="9">
        <v>11</v>
      </c>
      <c r="U2918" s="9">
        <v>12</v>
      </c>
      <c r="V2918" s="9">
        <v>13</v>
      </c>
      <c r="W2918" s="9">
        <v>14</v>
      </c>
      <c r="X2918" s="9">
        <v>15</v>
      </c>
      <c r="Y2918" s="9">
        <v>16</v>
      </c>
      <c r="Z2918" s="9">
        <v>20</v>
      </c>
      <c r="AA2918" s="9">
        <v>21</v>
      </c>
      <c r="AB2918" s="9">
        <v>1</v>
      </c>
      <c r="AC2918" s="9">
        <v>2</v>
      </c>
      <c r="AD2918" s="9">
        <v>3</v>
      </c>
      <c r="AE2918" s="9">
        <v>4</v>
      </c>
      <c r="AF2918" s="9">
        <v>5</v>
      </c>
      <c r="AG2918" s="9">
        <v>6</v>
      </c>
      <c r="AH2918" s="9">
        <v>7</v>
      </c>
      <c r="AI2918" s="9">
        <v>8</v>
      </c>
      <c r="AJ2918" s="9">
        <v>9</v>
      </c>
      <c r="AK2918" s="9">
        <v>10</v>
      </c>
      <c r="AL2918" s="9">
        <v>11</v>
      </c>
      <c r="AM2918" s="9">
        <v>12</v>
      </c>
      <c r="AN2918" s="9">
        <v>13</v>
      </c>
      <c r="AO2918" s="9">
        <v>14</v>
      </c>
      <c r="AP2918" s="9">
        <v>15</v>
      </c>
      <c r="AQ2918" s="9">
        <v>16</v>
      </c>
      <c r="AR2918" s="9">
        <v>20</v>
      </c>
      <c r="AS2918" s="9">
        <v>21</v>
      </c>
      <c r="AT2918" s="9">
        <v>1</v>
      </c>
      <c r="AU2918" s="9">
        <v>2</v>
      </c>
      <c r="AV2918" s="9">
        <v>3</v>
      </c>
      <c r="AW2918" s="9">
        <v>4</v>
      </c>
      <c r="AX2918" s="9">
        <v>5</v>
      </c>
      <c r="AY2918" s="9">
        <v>6</v>
      </c>
      <c r="AZ2918" s="9">
        <v>7</v>
      </c>
      <c r="BA2918" s="9">
        <v>8</v>
      </c>
      <c r="BB2918" s="9">
        <v>9</v>
      </c>
      <c r="BC2918" s="9">
        <v>10</v>
      </c>
      <c r="BD2918" s="9">
        <v>11</v>
      </c>
      <c r="BE2918" s="9">
        <v>12</v>
      </c>
      <c r="BF2918" s="9">
        <v>13</v>
      </c>
      <c r="BG2918" s="9">
        <v>14</v>
      </c>
      <c r="BH2918" s="9">
        <v>15</v>
      </c>
      <c r="BI2918" s="9">
        <v>16</v>
      </c>
      <c r="BJ2918" s="9">
        <v>20</v>
      </c>
      <c r="BK2918" s="9">
        <v>21</v>
      </c>
    </row>
    <row r="2919" spans="1:63" ht="22.5" x14ac:dyDescent="0.25">
      <c r="A2919" s="1" t="s">
        <v>981</v>
      </c>
      <c r="B2919" s="1" t="s">
        <v>1</v>
      </c>
      <c r="C2919" s="4" t="s">
        <v>14</v>
      </c>
      <c r="D2919" s="107" t="s">
        <v>983</v>
      </c>
      <c r="E2919" s="106" t="s">
        <v>0</v>
      </c>
      <c r="F2919" s="106" t="s">
        <v>0</v>
      </c>
      <c r="G2919" s="2" t="s">
        <v>0</v>
      </c>
      <c r="H2919" s="2" t="s">
        <v>982</v>
      </c>
      <c r="I2919" s="3" t="s">
        <v>0</v>
      </c>
      <c r="J2919" s="3" t="s">
        <v>0</v>
      </c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>
        <v>0</v>
      </c>
      <c r="AA2919" s="3">
        <v>0</v>
      </c>
      <c r="AB2919" s="3" t="s">
        <v>0</v>
      </c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>
        <v>0</v>
      </c>
      <c r="AS2919" s="3">
        <v>0</v>
      </c>
      <c r="AT2919" s="3" t="s">
        <v>0</v>
      </c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>
        <v>0</v>
      </c>
      <c r="BK2919" s="3">
        <v>0</v>
      </c>
    </row>
    <row r="2920" spans="1:63" ht="33.75" x14ac:dyDescent="0.25">
      <c r="A2920" s="1" t="s">
        <v>0</v>
      </c>
      <c r="B2920" s="1" t="s">
        <v>0</v>
      </c>
      <c r="C2920" s="1" t="s">
        <v>0</v>
      </c>
      <c r="D2920" s="106" t="s">
        <v>0</v>
      </c>
      <c r="E2920" s="106" t="s">
        <v>0</v>
      </c>
      <c r="F2920" s="106" t="s">
        <v>0</v>
      </c>
      <c r="G2920" s="2" t="s">
        <v>0</v>
      </c>
      <c r="H2920" s="10" t="s">
        <v>15</v>
      </c>
      <c r="I2920" s="11">
        <f>SUM(I2921,I2929,I2931)</f>
        <v>11692963</v>
      </c>
      <c r="J2920" s="11">
        <f t="shared" ref="J2920:Y2920" si="4495">SUM(J2921,J2929,J2931)</f>
        <v>0</v>
      </c>
      <c r="K2920" s="11">
        <f t="shared" si="4495"/>
        <v>0</v>
      </c>
      <c r="L2920" s="11">
        <f t="shared" si="4495"/>
        <v>0</v>
      </c>
      <c r="M2920" s="11">
        <f t="shared" si="4495"/>
        <v>0</v>
      </c>
      <c r="N2920" s="11">
        <f t="shared" si="4495"/>
        <v>0</v>
      </c>
      <c r="O2920" s="11">
        <f t="shared" si="4495"/>
        <v>0</v>
      </c>
      <c r="P2920" s="11">
        <f t="shared" ref="P2920" si="4496">SUM(P2921,P2929,P2931)</f>
        <v>0</v>
      </c>
      <c r="Q2920" s="11">
        <f t="shared" si="4495"/>
        <v>0</v>
      </c>
      <c r="R2920" s="11">
        <f t="shared" si="4495"/>
        <v>0</v>
      </c>
      <c r="S2920" s="11">
        <f t="shared" si="4495"/>
        <v>0</v>
      </c>
      <c r="T2920" s="11">
        <f t="shared" si="4495"/>
        <v>0</v>
      </c>
      <c r="U2920" s="11">
        <f t="shared" si="4495"/>
        <v>0</v>
      </c>
      <c r="V2920" s="11">
        <f t="shared" si="4495"/>
        <v>0</v>
      </c>
      <c r="W2920" s="11">
        <f t="shared" si="4495"/>
        <v>0</v>
      </c>
      <c r="X2920" s="11">
        <f t="shared" si="4495"/>
        <v>0</v>
      </c>
      <c r="Y2920" s="11">
        <f t="shared" si="4495"/>
        <v>0</v>
      </c>
      <c r="Z2920" s="11">
        <v>0</v>
      </c>
      <c r="AA2920" s="11">
        <v>0</v>
      </c>
      <c r="AB2920" s="11">
        <f t="shared" ref="AB2920:AQ2920" si="4497">SUM(AB2921,AB2929,AB2931)</f>
        <v>0</v>
      </c>
      <c r="AC2920" s="11">
        <f t="shared" si="4497"/>
        <v>0</v>
      </c>
      <c r="AD2920" s="11">
        <f t="shared" si="4497"/>
        <v>0</v>
      </c>
      <c r="AE2920" s="11">
        <f t="shared" si="4497"/>
        <v>0</v>
      </c>
      <c r="AF2920" s="11">
        <f t="shared" si="4497"/>
        <v>0</v>
      </c>
      <c r="AG2920" s="11">
        <f t="shared" si="4497"/>
        <v>0</v>
      </c>
      <c r="AH2920" s="11">
        <f t="shared" ref="AH2920" si="4498">SUM(AH2921,AH2929,AH2931)</f>
        <v>0</v>
      </c>
      <c r="AI2920" s="11">
        <f t="shared" si="4497"/>
        <v>0</v>
      </c>
      <c r="AJ2920" s="11">
        <f t="shared" si="4497"/>
        <v>0</v>
      </c>
      <c r="AK2920" s="11">
        <f t="shared" si="4497"/>
        <v>0</v>
      </c>
      <c r="AL2920" s="11">
        <f t="shared" si="4497"/>
        <v>0</v>
      </c>
      <c r="AM2920" s="11">
        <f t="shared" si="4497"/>
        <v>0</v>
      </c>
      <c r="AN2920" s="11">
        <f t="shared" si="4497"/>
        <v>0</v>
      </c>
      <c r="AO2920" s="11">
        <f t="shared" si="4497"/>
        <v>0</v>
      </c>
      <c r="AP2920" s="11">
        <f t="shared" si="4497"/>
        <v>0</v>
      </c>
      <c r="AQ2920" s="11">
        <f t="shared" si="4497"/>
        <v>0</v>
      </c>
      <c r="AR2920" s="11">
        <v>0</v>
      </c>
      <c r="AS2920" s="11">
        <v>0</v>
      </c>
      <c r="AT2920" s="11">
        <f t="shared" ref="AT2920:BI2920" si="4499">SUM(AT2921,AT2929,AT2931)</f>
        <v>0</v>
      </c>
      <c r="AU2920" s="11">
        <f t="shared" si="4499"/>
        <v>88501</v>
      </c>
      <c r="AV2920" s="11">
        <f t="shared" si="4499"/>
        <v>0</v>
      </c>
      <c r="AW2920" s="11">
        <f t="shared" si="4499"/>
        <v>0</v>
      </c>
      <c r="AX2920" s="11">
        <f t="shared" si="4499"/>
        <v>0</v>
      </c>
      <c r="AY2920" s="11">
        <f t="shared" si="4499"/>
        <v>0</v>
      </c>
      <c r="AZ2920" s="11">
        <f t="shared" ref="AZ2920" si="4500">SUM(AZ2921,AZ2929,AZ2931)</f>
        <v>88501</v>
      </c>
      <c r="BA2920" s="11">
        <f t="shared" si="4499"/>
        <v>0</v>
      </c>
      <c r="BB2920" s="11">
        <f t="shared" si="4499"/>
        <v>0</v>
      </c>
      <c r="BC2920" s="11">
        <f t="shared" si="4499"/>
        <v>88501</v>
      </c>
      <c r="BD2920" s="11">
        <f t="shared" si="4499"/>
        <v>0</v>
      </c>
      <c r="BE2920" s="11">
        <f t="shared" si="4499"/>
        <v>0</v>
      </c>
      <c r="BF2920" s="11">
        <f t="shared" si="4499"/>
        <v>0</v>
      </c>
      <c r="BG2920" s="11">
        <f t="shared" si="4499"/>
        <v>0</v>
      </c>
      <c r="BH2920" s="11">
        <f t="shared" si="4499"/>
        <v>0</v>
      </c>
      <c r="BI2920" s="11">
        <f t="shared" si="4499"/>
        <v>0</v>
      </c>
      <c r="BJ2920" s="11">
        <v>88501</v>
      </c>
      <c r="BK2920" s="11">
        <v>0</v>
      </c>
    </row>
    <row r="2921" spans="1:63" x14ac:dyDescent="0.25">
      <c r="A2921" s="4" t="s">
        <v>981</v>
      </c>
      <c r="B2921" s="4" t="s">
        <v>1</v>
      </c>
      <c r="C2921" s="4" t="s">
        <v>14</v>
      </c>
      <c r="D2921" s="107" t="s">
        <v>983</v>
      </c>
      <c r="E2921" s="106" t="s">
        <v>16</v>
      </c>
      <c r="F2921" s="106" t="s">
        <v>0</v>
      </c>
      <c r="G2921" s="2" t="s">
        <v>0</v>
      </c>
      <c r="H2921" s="2" t="s">
        <v>17</v>
      </c>
      <c r="I2921" s="12">
        <f>SUM(I2922:I2923)</f>
        <v>9318675</v>
      </c>
      <c r="J2921" s="12">
        <f t="shared" ref="J2921:Y2921" si="4501">SUM(J2922:J2923)</f>
        <v>0</v>
      </c>
      <c r="K2921" s="12">
        <f t="shared" si="4501"/>
        <v>0</v>
      </c>
      <c r="L2921" s="12">
        <f t="shared" si="4501"/>
        <v>0</v>
      </c>
      <c r="M2921" s="12">
        <f t="shared" si="4501"/>
        <v>0</v>
      </c>
      <c r="N2921" s="12">
        <f t="shared" si="4501"/>
        <v>0</v>
      </c>
      <c r="O2921" s="12">
        <f t="shared" si="4501"/>
        <v>0</v>
      </c>
      <c r="P2921" s="12">
        <f t="shared" ref="P2921" si="4502">SUM(P2922:P2923)</f>
        <v>0</v>
      </c>
      <c r="Q2921" s="12">
        <f t="shared" si="4501"/>
        <v>0</v>
      </c>
      <c r="R2921" s="12">
        <f t="shared" si="4501"/>
        <v>0</v>
      </c>
      <c r="S2921" s="12">
        <f t="shared" si="4501"/>
        <v>0</v>
      </c>
      <c r="T2921" s="12">
        <f t="shared" si="4501"/>
        <v>0</v>
      </c>
      <c r="U2921" s="12">
        <f t="shared" si="4501"/>
        <v>0</v>
      </c>
      <c r="V2921" s="12">
        <f t="shared" si="4501"/>
        <v>0</v>
      </c>
      <c r="W2921" s="12">
        <f t="shared" si="4501"/>
        <v>0</v>
      </c>
      <c r="X2921" s="12">
        <f t="shared" si="4501"/>
        <v>0</v>
      </c>
      <c r="Y2921" s="12">
        <f t="shared" si="4501"/>
        <v>0</v>
      </c>
      <c r="Z2921" s="12">
        <v>0</v>
      </c>
      <c r="AA2921" s="12">
        <v>0</v>
      </c>
      <c r="AB2921" s="12">
        <f t="shared" ref="AB2921:AQ2921" si="4503">SUM(AB2922:AB2923)</f>
        <v>0</v>
      </c>
      <c r="AC2921" s="12">
        <f t="shared" si="4503"/>
        <v>0</v>
      </c>
      <c r="AD2921" s="12">
        <f t="shared" si="4503"/>
        <v>0</v>
      </c>
      <c r="AE2921" s="12">
        <f t="shared" si="4503"/>
        <v>0</v>
      </c>
      <c r="AF2921" s="12">
        <f t="shared" si="4503"/>
        <v>0</v>
      </c>
      <c r="AG2921" s="12">
        <f t="shared" si="4503"/>
        <v>0</v>
      </c>
      <c r="AH2921" s="12">
        <f t="shared" ref="AH2921" si="4504">SUM(AH2922:AH2923)</f>
        <v>0</v>
      </c>
      <c r="AI2921" s="12">
        <f t="shared" si="4503"/>
        <v>0</v>
      </c>
      <c r="AJ2921" s="12">
        <f t="shared" si="4503"/>
        <v>0</v>
      </c>
      <c r="AK2921" s="12">
        <f t="shared" si="4503"/>
        <v>0</v>
      </c>
      <c r="AL2921" s="12">
        <f t="shared" si="4503"/>
        <v>0</v>
      </c>
      <c r="AM2921" s="12">
        <f t="shared" si="4503"/>
        <v>0</v>
      </c>
      <c r="AN2921" s="12">
        <f t="shared" si="4503"/>
        <v>0</v>
      </c>
      <c r="AO2921" s="12">
        <f t="shared" si="4503"/>
        <v>0</v>
      </c>
      <c r="AP2921" s="12">
        <f t="shared" si="4503"/>
        <v>0</v>
      </c>
      <c r="AQ2921" s="12">
        <f t="shared" si="4503"/>
        <v>0</v>
      </c>
      <c r="AR2921" s="12">
        <v>0</v>
      </c>
      <c r="AS2921" s="12">
        <v>0</v>
      </c>
      <c r="AT2921" s="12">
        <f t="shared" ref="AT2921:BI2921" si="4505">SUM(AT2922:AT2923)</f>
        <v>0</v>
      </c>
      <c r="AU2921" s="12">
        <f t="shared" si="4505"/>
        <v>0</v>
      </c>
      <c r="AV2921" s="12">
        <f t="shared" si="4505"/>
        <v>0</v>
      </c>
      <c r="AW2921" s="12">
        <f t="shared" si="4505"/>
        <v>0</v>
      </c>
      <c r="AX2921" s="12">
        <f t="shared" si="4505"/>
        <v>0</v>
      </c>
      <c r="AY2921" s="12">
        <f t="shared" si="4505"/>
        <v>0</v>
      </c>
      <c r="AZ2921" s="12">
        <f t="shared" ref="AZ2921" si="4506">SUM(AZ2922:AZ2923)</f>
        <v>0</v>
      </c>
      <c r="BA2921" s="12">
        <f t="shared" si="4505"/>
        <v>0</v>
      </c>
      <c r="BB2921" s="12">
        <f t="shared" si="4505"/>
        <v>0</v>
      </c>
      <c r="BC2921" s="12">
        <f t="shared" si="4505"/>
        <v>0</v>
      </c>
      <c r="BD2921" s="12">
        <f t="shared" si="4505"/>
        <v>0</v>
      </c>
      <c r="BE2921" s="12">
        <f t="shared" si="4505"/>
        <v>0</v>
      </c>
      <c r="BF2921" s="12">
        <f t="shared" si="4505"/>
        <v>0</v>
      </c>
      <c r="BG2921" s="12">
        <f t="shared" si="4505"/>
        <v>0</v>
      </c>
      <c r="BH2921" s="12">
        <f t="shared" si="4505"/>
        <v>0</v>
      </c>
      <c r="BI2921" s="12">
        <f t="shared" si="4505"/>
        <v>0</v>
      </c>
      <c r="BJ2921" s="12">
        <v>0</v>
      </c>
      <c r="BK2921" s="12">
        <v>0</v>
      </c>
    </row>
    <row r="2922" spans="1:63" x14ac:dyDescent="0.25">
      <c r="A2922" s="4" t="s">
        <v>981</v>
      </c>
      <c r="B2922" s="4" t="s">
        <v>1</v>
      </c>
      <c r="C2922" s="4" t="s">
        <v>14</v>
      </c>
      <c r="D2922" s="107" t="s">
        <v>983</v>
      </c>
      <c r="E2922" s="117">
        <v>6111</v>
      </c>
      <c r="F2922" s="107"/>
      <c r="G2922" s="103" t="s">
        <v>1642</v>
      </c>
      <c r="H2922" s="13" t="s">
        <v>18</v>
      </c>
      <c r="I2922" s="14">
        <v>8041925</v>
      </c>
      <c r="J2922" s="14">
        <v>0</v>
      </c>
      <c r="K2922" s="14"/>
      <c r="L2922" s="14"/>
      <c r="M2922" s="14"/>
      <c r="N2922" s="14"/>
      <c r="O2922" s="14"/>
      <c r="P2922" s="14">
        <f t="shared" si="4435"/>
        <v>0</v>
      </c>
      <c r="Q2922" s="14"/>
      <c r="R2922" s="14"/>
      <c r="S2922" s="14"/>
      <c r="T2922" s="14"/>
      <c r="U2922" s="14"/>
      <c r="V2922" s="14"/>
      <c r="W2922" s="14"/>
      <c r="X2922" s="14"/>
      <c r="Y2922" s="14"/>
      <c r="Z2922" s="14">
        <v>0</v>
      </c>
      <c r="AA2922" s="14">
        <v>0</v>
      </c>
      <c r="AB2922" s="14">
        <v>0</v>
      </c>
      <c r="AC2922" s="14"/>
      <c r="AD2922" s="14"/>
      <c r="AE2922" s="14"/>
      <c r="AF2922" s="14"/>
      <c r="AG2922" s="14"/>
      <c r="AH2922" s="14">
        <f t="shared" si="4436"/>
        <v>0</v>
      </c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>
        <v>0</v>
      </c>
      <c r="AS2922" s="14">
        <v>0</v>
      </c>
      <c r="AT2922" s="14">
        <v>0</v>
      </c>
      <c r="AU2922" s="14"/>
      <c r="AV2922" s="14"/>
      <c r="AW2922" s="14"/>
      <c r="AX2922" s="14"/>
      <c r="AY2922" s="14"/>
      <c r="AZ2922" s="14">
        <f t="shared" si="4437"/>
        <v>0</v>
      </c>
      <c r="BA2922" s="14"/>
      <c r="BB2922" s="14"/>
      <c r="BC2922" s="14"/>
      <c r="BD2922" s="14"/>
      <c r="BE2922" s="14"/>
      <c r="BF2922" s="14"/>
      <c r="BG2922" s="14"/>
      <c r="BH2922" s="14"/>
      <c r="BI2922" s="14"/>
      <c r="BJ2922" s="14">
        <v>0</v>
      </c>
      <c r="BK2922" s="14">
        <v>0</v>
      </c>
    </row>
    <row r="2923" spans="1:63" x14ac:dyDescent="0.25">
      <c r="A2923" s="1" t="s">
        <v>981</v>
      </c>
      <c r="B2923" s="1" t="s">
        <v>1</v>
      </c>
      <c r="C2923" s="1" t="s">
        <v>14</v>
      </c>
      <c r="D2923" s="110" t="s">
        <v>983</v>
      </c>
      <c r="E2923" s="110" t="s">
        <v>20</v>
      </c>
      <c r="F2923" s="107" t="s">
        <v>0</v>
      </c>
      <c r="G2923" s="13" t="s">
        <v>0</v>
      </c>
      <c r="H2923" s="2" t="s">
        <v>21</v>
      </c>
      <c r="I2923" s="12">
        <f>SUM(I2924:I2928)</f>
        <v>1276750</v>
      </c>
      <c r="J2923" s="12">
        <f t="shared" ref="J2923:Y2923" si="4507">SUM(J2924:J2928)</f>
        <v>0</v>
      </c>
      <c r="K2923" s="12">
        <f t="shared" si="4507"/>
        <v>0</v>
      </c>
      <c r="L2923" s="12">
        <f t="shared" si="4507"/>
        <v>0</v>
      </c>
      <c r="M2923" s="12">
        <f t="shared" si="4507"/>
        <v>0</v>
      </c>
      <c r="N2923" s="12">
        <f t="shared" si="4507"/>
        <v>0</v>
      </c>
      <c r="O2923" s="12">
        <f t="shared" si="4507"/>
        <v>0</v>
      </c>
      <c r="P2923" s="12">
        <f t="shared" si="4507"/>
        <v>0</v>
      </c>
      <c r="Q2923" s="12">
        <f t="shared" si="4507"/>
        <v>0</v>
      </c>
      <c r="R2923" s="12">
        <f t="shared" si="4507"/>
        <v>0</v>
      </c>
      <c r="S2923" s="12">
        <f t="shared" si="4507"/>
        <v>0</v>
      </c>
      <c r="T2923" s="12">
        <f t="shared" si="4507"/>
        <v>0</v>
      </c>
      <c r="U2923" s="12">
        <f t="shared" si="4507"/>
        <v>0</v>
      </c>
      <c r="V2923" s="12">
        <f t="shared" si="4507"/>
        <v>0</v>
      </c>
      <c r="W2923" s="12">
        <f t="shared" si="4507"/>
        <v>0</v>
      </c>
      <c r="X2923" s="12">
        <f t="shared" si="4507"/>
        <v>0</v>
      </c>
      <c r="Y2923" s="12">
        <f t="shared" si="4507"/>
        <v>0</v>
      </c>
      <c r="Z2923" s="12">
        <v>0</v>
      </c>
      <c r="AA2923" s="12">
        <v>0</v>
      </c>
      <c r="AB2923" s="12">
        <f t="shared" ref="AB2923:AQ2923" si="4508">SUM(AB2924:AB2928)</f>
        <v>0</v>
      </c>
      <c r="AC2923" s="12">
        <f t="shared" si="4508"/>
        <v>0</v>
      </c>
      <c r="AD2923" s="12">
        <f t="shared" si="4508"/>
        <v>0</v>
      </c>
      <c r="AE2923" s="12">
        <f t="shared" si="4508"/>
        <v>0</v>
      </c>
      <c r="AF2923" s="12">
        <f t="shared" si="4508"/>
        <v>0</v>
      </c>
      <c r="AG2923" s="12">
        <f t="shared" si="4508"/>
        <v>0</v>
      </c>
      <c r="AH2923" s="12">
        <f t="shared" si="4508"/>
        <v>0</v>
      </c>
      <c r="AI2923" s="12">
        <f t="shared" si="4508"/>
        <v>0</v>
      </c>
      <c r="AJ2923" s="12">
        <f t="shared" si="4508"/>
        <v>0</v>
      </c>
      <c r="AK2923" s="12">
        <f t="shared" si="4508"/>
        <v>0</v>
      </c>
      <c r="AL2923" s="12">
        <f t="shared" si="4508"/>
        <v>0</v>
      </c>
      <c r="AM2923" s="12">
        <f t="shared" si="4508"/>
        <v>0</v>
      </c>
      <c r="AN2923" s="12">
        <f t="shared" si="4508"/>
        <v>0</v>
      </c>
      <c r="AO2923" s="12">
        <f t="shared" si="4508"/>
        <v>0</v>
      </c>
      <c r="AP2923" s="12">
        <f t="shared" si="4508"/>
        <v>0</v>
      </c>
      <c r="AQ2923" s="12">
        <f t="shared" si="4508"/>
        <v>0</v>
      </c>
      <c r="AR2923" s="12">
        <v>0</v>
      </c>
      <c r="AS2923" s="12">
        <v>0</v>
      </c>
      <c r="AT2923" s="12">
        <f t="shared" ref="AT2923:BI2923" si="4509">SUM(AT2924:AT2928)</f>
        <v>0</v>
      </c>
      <c r="AU2923" s="12">
        <f t="shared" si="4509"/>
        <v>0</v>
      </c>
      <c r="AV2923" s="12">
        <f t="shared" si="4509"/>
        <v>0</v>
      </c>
      <c r="AW2923" s="12">
        <f t="shared" si="4509"/>
        <v>0</v>
      </c>
      <c r="AX2923" s="12">
        <f t="shared" si="4509"/>
        <v>0</v>
      </c>
      <c r="AY2923" s="12">
        <f t="shared" si="4509"/>
        <v>0</v>
      </c>
      <c r="AZ2923" s="12">
        <f t="shared" si="4509"/>
        <v>0</v>
      </c>
      <c r="BA2923" s="12">
        <f t="shared" si="4509"/>
        <v>0</v>
      </c>
      <c r="BB2923" s="12">
        <f t="shared" si="4509"/>
        <v>0</v>
      </c>
      <c r="BC2923" s="12">
        <f t="shared" si="4509"/>
        <v>0</v>
      </c>
      <c r="BD2923" s="12">
        <f t="shared" si="4509"/>
        <v>0</v>
      </c>
      <c r="BE2923" s="12">
        <f t="shared" si="4509"/>
        <v>0</v>
      </c>
      <c r="BF2923" s="12">
        <f t="shared" si="4509"/>
        <v>0</v>
      </c>
      <c r="BG2923" s="12">
        <f t="shared" si="4509"/>
        <v>0</v>
      </c>
      <c r="BH2923" s="12">
        <f t="shared" si="4509"/>
        <v>0</v>
      </c>
      <c r="BI2923" s="12">
        <f t="shared" si="4509"/>
        <v>0</v>
      </c>
      <c r="BJ2923" s="12">
        <v>0</v>
      </c>
      <c r="BK2923" s="12">
        <v>0</v>
      </c>
    </row>
    <row r="2924" spans="1:63" ht="22.5" x14ac:dyDescent="0.25">
      <c r="A2924" s="4" t="s">
        <v>981</v>
      </c>
      <c r="B2924" s="4" t="s">
        <v>1</v>
      </c>
      <c r="C2924" s="4" t="s">
        <v>14</v>
      </c>
      <c r="D2924" s="107" t="s">
        <v>983</v>
      </c>
      <c r="E2924" s="117">
        <v>6112</v>
      </c>
      <c r="F2924" s="107" t="s">
        <v>984</v>
      </c>
      <c r="G2924" s="103" t="s">
        <v>1642</v>
      </c>
      <c r="H2924" s="13" t="s">
        <v>59</v>
      </c>
      <c r="I2924" s="14">
        <v>200000</v>
      </c>
      <c r="J2924" s="14">
        <v>0</v>
      </c>
      <c r="K2924" s="14"/>
      <c r="L2924" s="14"/>
      <c r="M2924" s="14"/>
      <c r="N2924" s="14"/>
      <c r="O2924" s="14"/>
      <c r="P2924" s="14">
        <f t="shared" si="4435"/>
        <v>0</v>
      </c>
      <c r="Q2924" s="14"/>
      <c r="R2924" s="14"/>
      <c r="S2924" s="14"/>
      <c r="T2924" s="14"/>
      <c r="U2924" s="14"/>
      <c r="V2924" s="14"/>
      <c r="W2924" s="14"/>
      <c r="X2924" s="14"/>
      <c r="Y2924" s="14"/>
      <c r="Z2924" s="14">
        <v>0</v>
      </c>
      <c r="AA2924" s="14">
        <v>0</v>
      </c>
      <c r="AB2924" s="14">
        <v>0</v>
      </c>
      <c r="AC2924" s="14"/>
      <c r="AD2924" s="14"/>
      <c r="AE2924" s="14"/>
      <c r="AF2924" s="14"/>
      <c r="AG2924" s="14"/>
      <c r="AH2924" s="14">
        <f t="shared" si="4436"/>
        <v>0</v>
      </c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>
        <v>0</v>
      </c>
      <c r="AS2924" s="14">
        <v>0</v>
      </c>
      <c r="AT2924" s="14">
        <v>0</v>
      </c>
      <c r="AU2924" s="14"/>
      <c r="AV2924" s="14"/>
      <c r="AW2924" s="14"/>
      <c r="AX2924" s="14"/>
      <c r="AY2924" s="14"/>
      <c r="AZ2924" s="14">
        <f t="shared" si="4437"/>
        <v>0</v>
      </c>
      <c r="BA2924" s="14"/>
      <c r="BB2924" s="14"/>
      <c r="BC2924" s="14"/>
      <c r="BD2924" s="14"/>
      <c r="BE2924" s="14"/>
      <c r="BF2924" s="14"/>
      <c r="BG2924" s="14"/>
      <c r="BH2924" s="14"/>
      <c r="BI2924" s="14"/>
      <c r="BJ2924" s="14">
        <v>0</v>
      </c>
      <c r="BK2924" s="14">
        <v>0</v>
      </c>
    </row>
    <row r="2925" spans="1:63" x14ac:dyDescent="0.25">
      <c r="A2925" s="4" t="s">
        <v>981</v>
      </c>
      <c r="B2925" s="4" t="s">
        <v>1</v>
      </c>
      <c r="C2925" s="4" t="s">
        <v>14</v>
      </c>
      <c r="D2925" s="107" t="s">
        <v>983</v>
      </c>
      <c r="E2925" s="117">
        <v>6112</v>
      </c>
      <c r="F2925" s="107" t="s">
        <v>985</v>
      </c>
      <c r="G2925" s="103" t="s">
        <v>1642</v>
      </c>
      <c r="H2925" s="13" t="s">
        <v>24</v>
      </c>
      <c r="I2925" s="14">
        <v>785000</v>
      </c>
      <c r="J2925" s="14">
        <v>0</v>
      </c>
      <c r="K2925" s="14"/>
      <c r="L2925" s="14"/>
      <c r="M2925" s="14"/>
      <c r="N2925" s="14"/>
      <c r="O2925" s="14"/>
      <c r="P2925" s="14">
        <f t="shared" si="4435"/>
        <v>0</v>
      </c>
      <c r="Q2925" s="14"/>
      <c r="R2925" s="14"/>
      <c r="S2925" s="14"/>
      <c r="T2925" s="14"/>
      <c r="U2925" s="14"/>
      <c r="V2925" s="14"/>
      <c r="W2925" s="14"/>
      <c r="X2925" s="14"/>
      <c r="Y2925" s="14"/>
      <c r="Z2925" s="14">
        <v>0</v>
      </c>
      <c r="AA2925" s="14">
        <v>0</v>
      </c>
      <c r="AB2925" s="14">
        <v>0</v>
      </c>
      <c r="AC2925" s="14"/>
      <c r="AD2925" s="14"/>
      <c r="AE2925" s="14"/>
      <c r="AF2925" s="14"/>
      <c r="AG2925" s="14"/>
      <c r="AH2925" s="14">
        <f t="shared" si="4436"/>
        <v>0</v>
      </c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>
        <v>0</v>
      </c>
      <c r="AS2925" s="14">
        <v>0</v>
      </c>
      <c r="AT2925" s="14">
        <v>0</v>
      </c>
      <c r="AU2925" s="14"/>
      <c r="AV2925" s="14"/>
      <c r="AW2925" s="14"/>
      <c r="AX2925" s="14"/>
      <c r="AY2925" s="14"/>
      <c r="AZ2925" s="14">
        <f t="shared" si="4437"/>
        <v>0</v>
      </c>
      <c r="BA2925" s="14"/>
      <c r="BB2925" s="14"/>
      <c r="BC2925" s="14"/>
      <c r="BD2925" s="14"/>
      <c r="BE2925" s="14"/>
      <c r="BF2925" s="14"/>
      <c r="BG2925" s="14"/>
      <c r="BH2925" s="14"/>
      <c r="BI2925" s="14"/>
      <c r="BJ2925" s="14">
        <v>0</v>
      </c>
      <c r="BK2925" s="14">
        <v>0</v>
      </c>
    </row>
    <row r="2926" spans="1:63" x14ac:dyDescent="0.25">
      <c r="A2926" s="4" t="s">
        <v>981</v>
      </c>
      <c r="B2926" s="4" t="s">
        <v>1</v>
      </c>
      <c r="C2926" s="4" t="s">
        <v>14</v>
      </c>
      <c r="D2926" s="107" t="s">
        <v>983</v>
      </c>
      <c r="E2926" s="117">
        <v>6112</v>
      </c>
      <c r="F2926" s="107" t="s">
        <v>986</v>
      </c>
      <c r="G2926" s="103" t="s">
        <v>1642</v>
      </c>
      <c r="H2926" s="13" t="s">
        <v>25</v>
      </c>
      <c r="I2926" s="14">
        <v>156750</v>
      </c>
      <c r="J2926" s="14">
        <v>0</v>
      </c>
      <c r="K2926" s="14"/>
      <c r="L2926" s="14"/>
      <c r="M2926" s="14"/>
      <c r="N2926" s="14"/>
      <c r="O2926" s="14"/>
      <c r="P2926" s="14">
        <f t="shared" ref="P2926:P2983" si="4510">J2926+K2926+L2926+M2926+N2926+O2926</f>
        <v>0</v>
      </c>
      <c r="Q2926" s="14"/>
      <c r="R2926" s="14"/>
      <c r="S2926" s="14"/>
      <c r="T2926" s="14"/>
      <c r="U2926" s="14"/>
      <c r="V2926" s="14"/>
      <c r="W2926" s="14"/>
      <c r="X2926" s="14"/>
      <c r="Y2926" s="14"/>
      <c r="Z2926" s="14">
        <v>0</v>
      </c>
      <c r="AA2926" s="14">
        <v>0</v>
      </c>
      <c r="AB2926" s="14">
        <v>0</v>
      </c>
      <c r="AC2926" s="14"/>
      <c r="AD2926" s="14"/>
      <c r="AE2926" s="14"/>
      <c r="AF2926" s="14"/>
      <c r="AG2926" s="14"/>
      <c r="AH2926" s="14">
        <f t="shared" ref="AH2926:AH2983" si="4511">AB2926+AC2926+AD2926+AE2926+AF2926+AG2926</f>
        <v>0</v>
      </c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>
        <v>0</v>
      </c>
      <c r="AS2926" s="14">
        <v>0</v>
      </c>
      <c r="AT2926" s="14">
        <v>0</v>
      </c>
      <c r="AU2926" s="14"/>
      <c r="AV2926" s="14"/>
      <c r="AW2926" s="14"/>
      <c r="AX2926" s="14"/>
      <c r="AY2926" s="14"/>
      <c r="AZ2926" s="14">
        <f t="shared" ref="AZ2926:AZ2983" si="4512">AT2926+AU2926+AV2926+AW2926+AX2926+AY2926</f>
        <v>0</v>
      </c>
      <c r="BA2926" s="14"/>
      <c r="BB2926" s="14"/>
      <c r="BC2926" s="14"/>
      <c r="BD2926" s="14"/>
      <c r="BE2926" s="14"/>
      <c r="BF2926" s="14"/>
      <c r="BG2926" s="14"/>
      <c r="BH2926" s="14"/>
      <c r="BI2926" s="14"/>
      <c r="BJ2926" s="14">
        <v>0</v>
      </c>
      <c r="BK2926" s="14">
        <v>0</v>
      </c>
    </row>
    <row r="2927" spans="1:63" x14ac:dyDescent="0.25">
      <c r="A2927" s="4" t="s">
        <v>981</v>
      </c>
      <c r="B2927" s="4" t="s">
        <v>1</v>
      </c>
      <c r="C2927" s="4" t="s">
        <v>14</v>
      </c>
      <c r="D2927" s="107" t="s">
        <v>983</v>
      </c>
      <c r="E2927" s="117">
        <v>6112</v>
      </c>
      <c r="F2927" s="107" t="s">
        <v>987</v>
      </c>
      <c r="G2927" s="103" t="s">
        <v>1642</v>
      </c>
      <c r="H2927" s="13" t="s">
        <v>23</v>
      </c>
      <c r="I2927" s="14">
        <v>40000</v>
      </c>
      <c r="J2927" s="14">
        <v>0</v>
      </c>
      <c r="K2927" s="14"/>
      <c r="L2927" s="14"/>
      <c r="M2927" s="14"/>
      <c r="N2927" s="14"/>
      <c r="O2927" s="14"/>
      <c r="P2927" s="14">
        <f t="shared" si="4510"/>
        <v>0</v>
      </c>
      <c r="Q2927" s="14"/>
      <c r="R2927" s="14"/>
      <c r="S2927" s="14"/>
      <c r="T2927" s="14"/>
      <c r="U2927" s="14"/>
      <c r="V2927" s="14"/>
      <c r="W2927" s="14"/>
      <c r="X2927" s="14"/>
      <c r="Y2927" s="14"/>
      <c r="Z2927" s="14">
        <v>0</v>
      </c>
      <c r="AA2927" s="14">
        <v>0</v>
      </c>
      <c r="AB2927" s="14">
        <v>0</v>
      </c>
      <c r="AC2927" s="14"/>
      <c r="AD2927" s="14"/>
      <c r="AE2927" s="14"/>
      <c r="AF2927" s="14"/>
      <c r="AG2927" s="14"/>
      <c r="AH2927" s="14">
        <f t="shared" si="4511"/>
        <v>0</v>
      </c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>
        <v>0</v>
      </c>
      <c r="AS2927" s="14">
        <v>0</v>
      </c>
      <c r="AT2927" s="14">
        <v>0</v>
      </c>
      <c r="AU2927" s="14"/>
      <c r="AV2927" s="14"/>
      <c r="AW2927" s="14"/>
      <c r="AX2927" s="14"/>
      <c r="AY2927" s="14"/>
      <c r="AZ2927" s="14">
        <f t="shared" si="4512"/>
        <v>0</v>
      </c>
      <c r="BA2927" s="14"/>
      <c r="BB2927" s="14"/>
      <c r="BC2927" s="14"/>
      <c r="BD2927" s="14"/>
      <c r="BE2927" s="14"/>
      <c r="BF2927" s="14"/>
      <c r="BG2927" s="14"/>
      <c r="BH2927" s="14"/>
      <c r="BI2927" s="14"/>
      <c r="BJ2927" s="14">
        <v>0</v>
      </c>
      <c r="BK2927" s="14">
        <v>0</v>
      </c>
    </row>
    <row r="2928" spans="1:63" x14ac:dyDescent="0.25">
      <c r="A2928" s="4" t="s">
        <v>981</v>
      </c>
      <c r="B2928" s="4" t="s">
        <v>1</v>
      </c>
      <c r="C2928" s="4" t="s">
        <v>14</v>
      </c>
      <c r="D2928" s="107" t="s">
        <v>983</v>
      </c>
      <c r="E2928" s="117">
        <v>6112</v>
      </c>
      <c r="F2928" s="107" t="s">
        <v>988</v>
      </c>
      <c r="G2928" s="103" t="s">
        <v>1642</v>
      </c>
      <c r="H2928" s="13" t="s">
        <v>26</v>
      </c>
      <c r="I2928" s="14">
        <v>95000</v>
      </c>
      <c r="J2928" s="14">
        <v>0</v>
      </c>
      <c r="K2928" s="14"/>
      <c r="L2928" s="14"/>
      <c r="M2928" s="14"/>
      <c r="N2928" s="14"/>
      <c r="O2928" s="14"/>
      <c r="P2928" s="14">
        <f t="shared" si="4510"/>
        <v>0</v>
      </c>
      <c r="Q2928" s="14"/>
      <c r="R2928" s="14"/>
      <c r="S2928" s="14"/>
      <c r="T2928" s="14"/>
      <c r="U2928" s="14"/>
      <c r="V2928" s="14"/>
      <c r="W2928" s="14"/>
      <c r="X2928" s="14"/>
      <c r="Y2928" s="14"/>
      <c r="Z2928" s="14">
        <v>0</v>
      </c>
      <c r="AA2928" s="14">
        <v>0</v>
      </c>
      <c r="AB2928" s="14">
        <v>0</v>
      </c>
      <c r="AC2928" s="14"/>
      <c r="AD2928" s="14"/>
      <c r="AE2928" s="14"/>
      <c r="AF2928" s="14"/>
      <c r="AG2928" s="14"/>
      <c r="AH2928" s="14">
        <f t="shared" si="4511"/>
        <v>0</v>
      </c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>
        <v>0</v>
      </c>
      <c r="AS2928" s="14">
        <v>0</v>
      </c>
      <c r="AT2928" s="14">
        <v>0</v>
      </c>
      <c r="AU2928" s="14"/>
      <c r="AV2928" s="14"/>
      <c r="AW2928" s="14"/>
      <c r="AX2928" s="14"/>
      <c r="AY2928" s="14"/>
      <c r="AZ2928" s="14">
        <f t="shared" si="4512"/>
        <v>0</v>
      </c>
      <c r="BA2928" s="14"/>
      <c r="BB2928" s="14"/>
      <c r="BC2928" s="14"/>
      <c r="BD2928" s="14"/>
      <c r="BE2928" s="14"/>
      <c r="BF2928" s="14"/>
      <c r="BG2928" s="14"/>
      <c r="BH2928" s="14"/>
      <c r="BI2928" s="14"/>
      <c r="BJ2928" s="14">
        <v>0</v>
      </c>
      <c r="BK2928" s="14">
        <v>0</v>
      </c>
    </row>
    <row r="2929" spans="1:63" ht="22.5" x14ac:dyDescent="0.25">
      <c r="A2929" s="4" t="s">
        <v>981</v>
      </c>
      <c r="B2929" s="4" t="s">
        <v>1</v>
      </c>
      <c r="C2929" s="4" t="s">
        <v>14</v>
      </c>
      <c r="D2929" s="107" t="s">
        <v>983</v>
      </c>
      <c r="E2929" s="106" t="s">
        <v>27</v>
      </c>
      <c r="F2929" s="106" t="s">
        <v>0</v>
      </c>
      <c r="G2929" s="2" t="s">
        <v>0</v>
      </c>
      <c r="H2929" s="2" t="s">
        <v>28</v>
      </c>
      <c r="I2929" s="12">
        <f>SUM(I2930)</f>
        <v>1150188</v>
      </c>
      <c r="J2929" s="12">
        <f t="shared" ref="J2929:Y2929" si="4513">SUM(J2930)</f>
        <v>0</v>
      </c>
      <c r="K2929" s="12">
        <f t="shared" si="4513"/>
        <v>0</v>
      </c>
      <c r="L2929" s="12">
        <f t="shared" si="4513"/>
        <v>0</v>
      </c>
      <c r="M2929" s="12">
        <f t="shared" si="4513"/>
        <v>0</v>
      </c>
      <c r="N2929" s="12">
        <f t="shared" si="4513"/>
        <v>0</v>
      </c>
      <c r="O2929" s="12">
        <f t="shared" si="4513"/>
        <v>0</v>
      </c>
      <c r="P2929" s="12">
        <f t="shared" si="4513"/>
        <v>0</v>
      </c>
      <c r="Q2929" s="12">
        <f t="shared" si="4513"/>
        <v>0</v>
      </c>
      <c r="R2929" s="12">
        <f t="shared" si="4513"/>
        <v>0</v>
      </c>
      <c r="S2929" s="12">
        <f t="shared" si="4513"/>
        <v>0</v>
      </c>
      <c r="T2929" s="12">
        <f t="shared" si="4513"/>
        <v>0</v>
      </c>
      <c r="U2929" s="12">
        <f t="shared" si="4513"/>
        <v>0</v>
      </c>
      <c r="V2929" s="12">
        <f t="shared" si="4513"/>
        <v>0</v>
      </c>
      <c r="W2929" s="12">
        <f t="shared" si="4513"/>
        <v>0</v>
      </c>
      <c r="X2929" s="12">
        <f t="shared" si="4513"/>
        <v>0</v>
      </c>
      <c r="Y2929" s="12">
        <f t="shared" si="4513"/>
        <v>0</v>
      </c>
      <c r="Z2929" s="12">
        <v>0</v>
      </c>
      <c r="AA2929" s="12">
        <v>0</v>
      </c>
      <c r="AB2929" s="12">
        <f t="shared" ref="AB2929:AQ2929" si="4514">SUM(AB2930)</f>
        <v>0</v>
      </c>
      <c r="AC2929" s="12">
        <f t="shared" si="4514"/>
        <v>0</v>
      </c>
      <c r="AD2929" s="12">
        <f t="shared" si="4514"/>
        <v>0</v>
      </c>
      <c r="AE2929" s="12">
        <f t="shared" si="4514"/>
        <v>0</v>
      </c>
      <c r="AF2929" s="12">
        <f t="shared" si="4514"/>
        <v>0</v>
      </c>
      <c r="AG2929" s="12">
        <f t="shared" si="4514"/>
        <v>0</v>
      </c>
      <c r="AH2929" s="12">
        <f t="shared" si="4514"/>
        <v>0</v>
      </c>
      <c r="AI2929" s="12">
        <f t="shared" si="4514"/>
        <v>0</v>
      </c>
      <c r="AJ2929" s="12">
        <f t="shared" si="4514"/>
        <v>0</v>
      </c>
      <c r="AK2929" s="12">
        <f t="shared" si="4514"/>
        <v>0</v>
      </c>
      <c r="AL2929" s="12">
        <f t="shared" si="4514"/>
        <v>0</v>
      </c>
      <c r="AM2929" s="12">
        <f t="shared" si="4514"/>
        <v>0</v>
      </c>
      <c r="AN2929" s="12">
        <f t="shared" si="4514"/>
        <v>0</v>
      </c>
      <c r="AO2929" s="12">
        <f t="shared" si="4514"/>
        <v>0</v>
      </c>
      <c r="AP2929" s="12">
        <f t="shared" si="4514"/>
        <v>0</v>
      </c>
      <c r="AQ2929" s="12">
        <f t="shared" si="4514"/>
        <v>0</v>
      </c>
      <c r="AR2929" s="12">
        <v>0</v>
      </c>
      <c r="AS2929" s="12">
        <v>0</v>
      </c>
      <c r="AT2929" s="12">
        <f t="shared" ref="AT2929:BI2929" si="4515">SUM(AT2930)</f>
        <v>0</v>
      </c>
      <c r="AU2929" s="12">
        <f t="shared" si="4515"/>
        <v>0</v>
      </c>
      <c r="AV2929" s="12">
        <f t="shared" si="4515"/>
        <v>0</v>
      </c>
      <c r="AW2929" s="12">
        <f t="shared" si="4515"/>
        <v>0</v>
      </c>
      <c r="AX2929" s="12">
        <f t="shared" si="4515"/>
        <v>0</v>
      </c>
      <c r="AY2929" s="12">
        <f t="shared" si="4515"/>
        <v>0</v>
      </c>
      <c r="AZ2929" s="12">
        <f t="shared" si="4515"/>
        <v>0</v>
      </c>
      <c r="BA2929" s="12">
        <f t="shared" si="4515"/>
        <v>0</v>
      </c>
      <c r="BB2929" s="12">
        <f t="shared" si="4515"/>
        <v>0</v>
      </c>
      <c r="BC2929" s="12">
        <f t="shared" si="4515"/>
        <v>0</v>
      </c>
      <c r="BD2929" s="12">
        <f t="shared" si="4515"/>
        <v>0</v>
      </c>
      <c r="BE2929" s="12">
        <f t="shared" si="4515"/>
        <v>0</v>
      </c>
      <c r="BF2929" s="12">
        <f t="shared" si="4515"/>
        <v>0</v>
      </c>
      <c r="BG2929" s="12">
        <f t="shared" si="4515"/>
        <v>0</v>
      </c>
      <c r="BH2929" s="12">
        <f t="shared" si="4515"/>
        <v>0</v>
      </c>
      <c r="BI2929" s="12">
        <f t="shared" si="4515"/>
        <v>0</v>
      </c>
      <c r="BJ2929" s="12">
        <v>0</v>
      </c>
      <c r="BK2929" s="12">
        <v>0</v>
      </c>
    </row>
    <row r="2930" spans="1:63" x14ac:dyDescent="0.25">
      <c r="A2930" s="4" t="s">
        <v>981</v>
      </c>
      <c r="B2930" s="4" t="s">
        <v>1</v>
      </c>
      <c r="C2930" s="4" t="s">
        <v>14</v>
      </c>
      <c r="D2930" s="107" t="s">
        <v>983</v>
      </c>
      <c r="E2930" s="117">
        <v>6121</v>
      </c>
      <c r="F2930" s="107"/>
      <c r="G2930" s="103" t="s">
        <v>1642</v>
      </c>
      <c r="H2930" s="13" t="s">
        <v>29</v>
      </c>
      <c r="I2930" s="14">
        <v>1150188</v>
      </c>
      <c r="J2930" s="14">
        <v>0</v>
      </c>
      <c r="K2930" s="14"/>
      <c r="L2930" s="14"/>
      <c r="M2930" s="14"/>
      <c r="N2930" s="14"/>
      <c r="O2930" s="14"/>
      <c r="P2930" s="14">
        <f t="shared" si="4510"/>
        <v>0</v>
      </c>
      <c r="Q2930" s="14"/>
      <c r="R2930" s="14"/>
      <c r="S2930" s="14"/>
      <c r="T2930" s="14"/>
      <c r="U2930" s="14"/>
      <c r="V2930" s="14"/>
      <c r="W2930" s="14"/>
      <c r="X2930" s="14"/>
      <c r="Y2930" s="14"/>
      <c r="Z2930" s="14">
        <v>0</v>
      </c>
      <c r="AA2930" s="14">
        <v>0</v>
      </c>
      <c r="AB2930" s="14">
        <v>0</v>
      </c>
      <c r="AC2930" s="14"/>
      <c r="AD2930" s="14"/>
      <c r="AE2930" s="14"/>
      <c r="AF2930" s="14"/>
      <c r="AG2930" s="14"/>
      <c r="AH2930" s="14">
        <f t="shared" si="4511"/>
        <v>0</v>
      </c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>
        <v>0</v>
      </c>
      <c r="AS2930" s="14">
        <v>0</v>
      </c>
      <c r="AT2930" s="14">
        <v>0</v>
      </c>
      <c r="AU2930" s="14"/>
      <c r="AV2930" s="14"/>
      <c r="AW2930" s="14"/>
      <c r="AX2930" s="14"/>
      <c r="AY2930" s="14"/>
      <c r="AZ2930" s="14">
        <f t="shared" si="4512"/>
        <v>0</v>
      </c>
      <c r="BA2930" s="14"/>
      <c r="BB2930" s="14"/>
      <c r="BC2930" s="14"/>
      <c r="BD2930" s="14"/>
      <c r="BE2930" s="14"/>
      <c r="BF2930" s="14"/>
      <c r="BG2930" s="14"/>
      <c r="BH2930" s="14"/>
      <c r="BI2930" s="14"/>
      <c r="BJ2930" s="14">
        <v>0</v>
      </c>
      <c r="BK2930" s="14">
        <v>0</v>
      </c>
    </row>
    <row r="2931" spans="1:63" ht="22.5" x14ac:dyDescent="0.25">
      <c r="A2931" s="4" t="s">
        <v>981</v>
      </c>
      <c r="B2931" s="4" t="s">
        <v>1</v>
      </c>
      <c r="C2931" s="4" t="s">
        <v>14</v>
      </c>
      <c r="D2931" s="107" t="s">
        <v>983</v>
      </c>
      <c r="E2931" s="106" t="s">
        <v>31</v>
      </c>
      <c r="F2931" s="106" t="s">
        <v>0</v>
      </c>
      <c r="G2931" s="2" t="s">
        <v>0</v>
      </c>
      <c r="H2931" s="2" t="s">
        <v>32</v>
      </c>
      <c r="I2931" s="12">
        <f>SUM(I2932:I2935,I2939,I2942,I2945,I2948,I2949)</f>
        <v>1224100</v>
      </c>
      <c r="J2931" s="12">
        <f t="shared" ref="J2931:Y2931" si="4516">SUM(J2932:J2935,J2939,J2942,J2945,J2948,J2949)</f>
        <v>0</v>
      </c>
      <c r="K2931" s="12">
        <f t="shared" si="4516"/>
        <v>0</v>
      </c>
      <c r="L2931" s="12">
        <f t="shared" si="4516"/>
        <v>0</v>
      </c>
      <c r="M2931" s="12">
        <f t="shared" si="4516"/>
        <v>0</v>
      </c>
      <c r="N2931" s="12">
        <f t="shared" si="4516"/>
        <v>0</v>
      </c>
      <c r="O2931" s="12">
        <f t="shared" si="4516"/>
        <v>0</v>
      </c>
      <c r="P2931" s="12">
        <f t="shared" si="4516"/>
        <v>0</v>
      </c>
      <c r="Q2931" s="12">
        <f t="shared" si="4516"/>
        <v>0</v>
      </c>
      <c r="R2931" s="12">
        <f t="shared" si="4516"/>
        <v>0</v>
      </c>
      <c r="S2931" s="12">
        <f t="shared" si="4516"/>
        <v>0</v>
      </c>
      <c r="T2931" s="12">
        <f t="shared" si="4516"/>
        <v>0</v>
      </c>
      <c r="U2931" s="12">
        <f t="shared" si="4516"/>
        <v>0</v>
      </c>
      <c r="V2931" s="12">
        <f t="shared" si="4516"/>
        <v>0</v>
      </c>
      <c r="W2931" s="12">
        <f t="shared" si="4516"/>
        <v>0</v>
      </c>
      <c r="X2931" s="12">
        <f t="shared" si="4516"/>
        <v>0</v>
      </c>
      <c r="Y2931" s="12">
        <f t="shared" si="4516"/>
        <v>0</v>
      </c>
      <c r="Z2931" s="12">
        <v>0</v>
      </c>
      <c r="AA2931" s="12">
        <v>0</v>
      </c>
      <c r="AB2931" s="12">
        <f t="shared" ref="AB2931:AQ2931" si="4517">SUM(AB2932:AB2935,AB2939,AB2942,AB2945,AB2948,AB2949)</f>
        <v>0</v>
      </c>
      <c r="AC2931" s="12">
        <f t="shared" si="4517"/>
        <v>0</v>
      </c>
      <c r="AD2931" s="12">
        <f t="shared" si="4517"/>
        <v>0</v>
      </c>
      <c r="AE2931" s="12">
        <f t="shared" si="4517"/>
        <v>0</v>
      </c>
      <c r="AF2931" s="12">
        <f t="shared" si="4517"/>
        <v>0</v>
      </c>
      <c r="AG2931" s="12">
        <f t="shared" si="4517"/>
        <v>0</v>
      </c>
      <c r="AH2931" s="12">
        <f t="shared" si="4517"/>
        <v>0</v>
      </c>
      <c r="AI2931" s="12">
        <f t="shared" si="4517"/>
        <v>0</v>
      </c>
      <c r="AJ2931" s="12">
        <f t="shared" si="4517"/>
        <v>0</v>
      </c>
      <c r="AK2931" s="12">
        <f t="shared" si="4517"/>
        <v>0</v>
      </c>
      <c r="AL2931" s="12">
        <f t="shared" si="4517"/>
        <v>0</v>
      </c>
      <c r="AM2931" s="12">
        <f t="shared" si="4517"/>
        <v>0</v>
      </c>
      <c r="AN2931" s="12">
        <f t="shared" si="4517"/>
        <v>0</v>
      </c>
      <c r="AO2931" s="12">
        <f t="shared" si="4517"/>
        <v>0</v>
      </c>
      <c r="AP2931" s="12">
        <f t="shared" si="4517"/>
        <v>0</v>
      </c>
      <c r="AQ2931" s="12">
        <f t="shared" si="4517"/>
        <v>0</v>
      </c>
      <c r="AR2931" s="12">
        <v>0</v>
      </c>
      <c r="AS2931" s="12">
        <v>0</v>
      </c>
      <c r="AT2931" s="12">
        <f t="shared" ref="AT2931:BI2931" si="4518">SUM(AT2932:AT2935,AT2939,AT2942,AT2945,AT2948,AT2949)</f>
        <v>0</v>
      </c>
      <c r="AU2931" s="12">
        <f t="shared" si="4518"/>
        <v>88501</v>
      </c>
      <c r="AV2931" s="12">
        <f t="shared" si="4518"/>
        <v>0</v>
      </c>
      <c r="AW2931" s="12">
        <f t="shared" si="4518"/>
        <v>0</v>
      </c>
      <c r="AX2931" s="12">
        <f t="shared" si="4518"/>
        <v>0</v>
      </c>
      <c r="AY2931" s="12">
        <f t="shared" si="4518"/>
        <v>0</v>
      </c>
      <c r="AZ2931" s="12">
        <f t="shared" si="4518"/>
        <v>88501</v>
      </c>
      <c r="BA2931" s="12">
        <f t="shared" si="4518"/>
        <v>0</v>
      </c>
      <c r="BB2931" s="12">
        <f t="shared" si="4518"/>
        <v>0</v>
      </c>
      <c r="BC2931" s="12">
        <f t="shared" si="4518"/>
        <v>88501</v>
      </c>
      <c r="BD2931" s="12">
        <f t="shared" si="4518"/>
        <v>0</v>
      </c>
      <c r="BE2931" s="12">
        <f t="shared" si="4518"/>
        <v>0</v>
      </c>
      <c r="BF2931" s="12">
        <f t="shared" si="4518"/>
        <v>0</v>
      </c>
      <c r="BG2931" s="12">
        <f t="shared" si="4518"/>
        <v>0</v>
      </c>
      <c r="BH2931" s="12">
        <f t="shared" si="4518"/>
        <v>0</v>
      </c>
      <c r="BI2931" s="12">
        <f t="shared" si="4518"/>
        <v>0</v>
      </c>
      <c r="BJ2931" s="12">
        <v>88501</v>
      </c>
      <c r="BK2931" s="12">
        <v>0</v>
      </c>
    </row>
    <row r="2932" spans="1:63" x14ac:dyDescent="0.25">
      <c r="A2932" s="4" t="s">
        <v>981</v>
      </c>
      <c r="B2932" s="4" t="s">
        <v>1</v>
      </c>
      <c r="C2932" s="4" t="s">
        <v>14</v>
      </c>
      <c r="D2932" s="107" t="s">
        <v>983</v>
      </c>
      <c r="E2932" s="117">
        <v>6131</v>
      </c>
      <c r="F2932" s="107"/>
      <c r="G2932" s="103" t="s">
        <v>1642</v>
      </c>
      <c r="H2932" s="13" t="s">
        <v>34</v>
      </c>
      <c r="I2932" s="14">
        <v>11000</v>
      </c>
      <c r="J2932" s="14">
        <v>0</v>
      </c>
      <c r="K2932" s="14"/>
      <c r="L2932" s="14"/>
      <c r="M2932" s="14"/>
      <c r="N2932" s="14"/>
      <c r="O2932" s="14"/>
      <c r="P2932" s="14">
        <f t="shared" si="4510"/>
        <v>0</v>
      </c>
      <c r="Q2932" s="14"/>
      <c r="R2932" s="14"/>
      <c r="S2932" s="14"/>
      <c r="T2932" s="14"/>
      <c r="U2932" s="14"/>
      <c r="V2932" s="14"/>
      <c r="W2932" s="14"/>
      <c r="X2932" s="14"/>
      <c r="Y2932" s="14"/>
      <c r="Z2932" s="14">
        <v>0</v>
      </c>
      <c r="AA2932" s="14">
        <v>0</v>
      </c>
      <c r="AB2932" s="14">
        <v>0</v>
      </c>
      <c r="AC2932" s="14"/>
      <c r="AD2932" s="14"/>
      <c r="AE2932" s="14"/>
      <c r="AF2932" s="14"/>
      <c r="AG2932" s="14"/>
      <c r="AH2932" s="14">
        <f t="shared" si="4511"/>
        <v>0</v>
      </c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>
        <v>0</v>
      </c>
      <c r="AS2932" s="14">
        <v>0</v>
      </c>
      <c r="AT2932" s="14">
        <v>0</v>
      </c>
      <c r="AU2932" s="14"/>
      <c r="AV2932" s="14"/>
      <c r="AW2932" s="14"/>
      <c r="AX2932" s="14"/>
      <c r="AY2932" s="14"/>
      <c r="AZ2932" s="14">
        <f t="shared" si="4512"/>
        <v>0</v>
      </c>
      <c r="BA2932" s="14"/>
      <c r="BB2932" s="14"/>
      <c r="BC2932" s="14"/>
      <c r="BD2932" s="14"/>
      <c r="BE2932" s="14"/>
      <c r="BF2932" s="14"/>
      <c r="BG2932" s="14"/>
      <c r="BH2932" s="14"/>
      <c r="BI2932" s="14"/>
      <c r="BJ2932" s="14">
        <v>0</v>
      </c>
      <c r="BK2932" s="14">
        <v>0</v>
      </c>
    </row>
    <row r="2933" spans="1:63" x14ac:dyDescent="0.25">
      <c r="A2933" s="4" t="s">
        <v>981</v>
      </c>
      <c r="B2933" s="4" t="s">
        <v>1</v>
      </c>
      <c r="C2933" s="4" t="s">
        <v>14</v>
      </c>
      <c r="D2933" s="107" t="s">
        <v>983</v>
      </c>
      <c r="E2933" s="117">
        <v>6132</v>
      </c>
      <c r="F2933" s="107"/>
      <c r="G2933" s="103" t="s">
        <v>1642</v>
      </c>
      <c r="H2933" s="13" t="s">
        <v>74</v>
      </c>
      <c r="I2933" s="14">
        <v>185000</v>
      </c>
      <c r="J2933" s="14">
        <v>0</v>
      </c>
      <c r="K2933" s="14"/>
      <c r="L2933" s="14"/>
      <c r="M2933" s="14"/>
      <c r="N2933" s="14"/>
      <c r="O2933" s="14"/>
      <c r="P2933" s="14">
        <f t="shared" si="4510"/>
        <v>0</v>
      </c>
      <c r="Q2933" s="14"/>
      <c r="R2933" s="14"/>
      <c r="S2933" s="14"/>
      <c r="T2933" s="14"/>
      <c r="U2933" s="14"/>
      <c r="V2933" s="14"/>
      <c r="W2933" s="14"/>
      <c r="X2933" s="14"/>
      <c r="Y2933" s="14"/>
      <c r="Z2933" s="14">
        <v>0</v>
      </c>
      <c r="AA2933" s="14">
        <v>0</v>
      </c>
      <c r="AB2933" s="14">
        <v>0</v>
      </c>
      <c r="AC2933" s="14"/>
      <c r="AD2933" s="14"/>
      <c r="AE2933" s="14"/>
      <c r="AF2933" s="14"/>
      <c r="AG2933" s="14"/>
      <c r="AH2933" s="14">
        <f t="shared" si="4511"/>
        <v>0</v>
      </c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>
        <v>0</v>
      </c>
      <c r="AS2933" s="14">
        <v>0</v>
      </c>
      <c r="AT2933" s="14">
        <v>0</v>
      </c>
      <c r="AU2933" s="14"/>
      <c r="AV2933" s="14"/>
      <c r="AW2933" s="14"/>
      <c r="AX2933" s="14"/>
      <c r="AY2933" s="14"/>
      <c r="AZ2933" s="14">
        <f t="shared" si="4512"/>
        <v>0</v>
      </c>
      <c r="BA2933" s="14"/>
      <c r="BB2933" s="14"/>
      <c r="BC2933" s="14"/>
      <c r="BD2933" s="14"/>
      <c r="BE2933" s="14"/>
      <c r="BF2933" s="14"/>
      <c r="BG2933" s="14"/>
      <c r="BH2933" s="14"/>
      <c r="BI2933" s="14"/>
      <c r="BJ2933" s="14">
        <v>0</v>
      </c>
      <c r="BK2933" s="14">
        <v>0</v>
      </c>
    </row>
    <row r="2934" spans="1:63" x14ac:dyDescent="0.25">
      <c r="A2934" s="4" t="s">
        <v>981</v>
      </c>
      <c r="B2934" s="4" t="s">
        <v>1</v>
      </c>
      <c r="C2934" s="4" t="s">
        <v>14</v>
      </c>
      <c r="D2934" s="107" t="s">
        <v>983</v>
      </c>
      <c r="E2934" s="117">
        <v>6133</v>
      </c>
      <c r="F2934" s="107"/>
      <c r="G2934" s="103" t="s">
        <v>1642</v>
      </c>
      <c r="H2934" s="13" t="s">
        <v>77</v>
      </c>
      <c r="I2934" s="14">
        <v>40950</v>
      </c>
      <c r="J2934" s="14">
        <v>0</v>
      </c>
      <c r="K2934" s="14"/>
      <c r="L2934" s="14"/>
      <c r="M2934" s="14"/>
      <c r="N2934" s="14"/>
      <c r="O2934" s="14"/>
      <c r="P2934" s="14">
        <f t="shared" si="4510"/>
        <v>0</v>
      </c>
      <c r="Q2934" s="14"/>
      <c r="R2934" s="14"/>
      <c r="S2934" s="14"/>
      <c r="T2934" s="14"/>
      <c r="U2934" s="14"/>
      <c r="V2934" s="14"/>
      <c r="W2934" s="14"/>
      <c r="X2934" s="14"/>
      <c r="Y2934" s="14"/>
      <c r="Z2934" s="14">
        <v>0</v>
      </c>
      <c r="AA2934" s="14">
        <v>0</v>
      </c>
      <c r="AB2934" s="14">
        <v>0</v>
      </c>
      <c r="AC2934" s="14"/>
      <c r="AD2934" s="14"/>
      <c r="AE2934" s="14"/>
      <c r="AF2934" s="14"/>
      <c r="AG2934" s="14"/>
      <c r="AH2934" s="14">
        <f t="shared" si="4511"/>
        <v>0</v>
      </c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>
        <v>0</v>
      </c>
      <c r="AS2934" s="14">
        <v>0</v>
      </c>
      <c r="AT2934" s="14">
        <v>0</v>
      </c>
      <c r="AU2934" s="14"/>
      <c r="AV2934" s="14"/>
      <c r="AW2934" s="14"/>
      <c r="AX2934" s="14"/>
      <c r="AY2934" s="14"/>
      <c r="AZ2934" s="14">
        <f t="shared" si="4512"/>
        <v>0</v>
      </c>
      <c r="BA2934" s="14"/>
      <c r="BB2934" s="14"/>
      <c r="BC2934" s="14"/>
      <c r="BD2934" s="14"/>
      <c r="BE2934" s="14"/>
      <c r="BF2934" s="14"/>
      <c r="BG2934" s="14"/>
      <c r="BH2934" s="14"/>
      <c r="BI2934" s="14"/>
      <c r="BJ2934" s="14">
        <v>0</v>
      </c>
      <c r="BK2934" s="14">
        <v>0</v>
      </c>
    </row>
    <row r="2935" spans="1:63" x14ac:dyDescent="0.25">
      <c r="A2935" s="1" t="s">
        <v>981</v>
      </c>
      <c r="B2935" s="1" t="s">
        <v>1</v>
      </c>
      <c r="C2935" s="1" t="s">
        <v>14</v>
      </c>
      <c r="D2935" s="110" t="s">
        <v>983</v>
      </c>
      <c r="E2935" s="110" t="s">
        <v>79</v>
      </c>
      <c r="F2935" s="107" t="s">
        <v>0</v>
      </c>
      <c r="G2935" s="13" t="s">
        <v>0</v>
      </c>
      <c r="H2935" s="2" t="s">
        <v>80</v>
      </c>
      <c r="I2935" s="12">
        <f>SUM(I2936:I2938)</f>
        <v>403600</v>
      </c>
      <c r="J2935" s="12">
        <f t="shared" ref="J2935:Y2935" si="4519">SUM(J2936:J2938)</f>
        <v>0</v>
      </c>
      <c r="K2935" s="12">
        <f t="shared" si="4519"/>
        <v>0</v>
      </c>
      <c r="L2935" s="12">
        <f t="shared" si="4519"/>
        <v>0</v>
      </c>
      <c r="M2935" s="12">
        <f t="shared" si="4519"/>
        <v>0</v>
      </c>
      <c r="N2935" s="12">
        <f t="shared" si="4519"/>
        <v>0</v>
      </c>
      <c r="O2935" s="12">
        <f t="shared" si="4519"/>
        <v>0</v>
      </c>
      <c r="P2935" s="12">
        <f t="shared" si="4519"/>
        <v>0</v>
      </c>
      <c r="Q2935" s="12">
        <f t="shared" si="4519"/>
        <v>0</v>
      </c>
      <c r="R2935" s="12">
        <f t="shared" si="4519"/>
        <v>0</v>
      </c>
      <c r="S2935" s="12">
        <f t="shared" si="4519"/>
        <v>0</v>
      </c>
      <c r="T2935" s="12">
        <f t="shared" si="4519"/>
        <v>0</v>
      </c>
      <c r="U2935" s="12">
        <f t="shared" si="4519"/>
        <v>0</v>
      </c>
      <c r="V2935" s="12">
        <f t="shared" si="4519"/>
        <v>0</v>
      </c>
      <c r="W2935" s="12">
        <f t="shared" si="4519"/>
        <v>0</v>
      </c>
      <c r="X2935" s="12">
        <f t="shared" si="4519"/>
        <v>0</v>
      </c>
      <c r="Y2935" s="12">
        <f t="shared" si="4519"/>
        <v>0</v>
      </c>
      <c r="Z2935" s="12">
        <v>0</v>
      </c>
      <c r="AA2935" s="12">
        <v>0</v>
      </c>
      <c r="AB2935" s="12">
        <f t="shared" ref="AB2935:AQ2935" si="4520">SUM(AB2936:AB2938)</f>
        <v>0</v>
      </c>
      <c r="AC2935" s="12">
        <f t="shared" si="4520"/>
        <v>0</v>
      </c>
      <c r="AD2935" s="12">
        <f t="shared" si="4520"/>
        <v>0</v>
      </c>
      <c r="AE2935" s="12">
        <f t="shared" si="4520"/>
        <v>0</v>
      </c>
      <c r="AF2935" s="12">
        <f t="shared" si="4520"/>
        <v>0</v>
      </c>
      <c r="AG2935" s="12">
        <f t="shared" si="4520"/>
        <v>0</v>
      </c>
      <c r="AH2935" s="12">
        <f t="shared" si="4520"/>
        <v>0</v>
      </c>
      <c r="AI2935" s="12">
        <f t="shared" si="4520"/>
        <v>0</v>
      </c>
      <c r="AJ2935" s="12">
        <f t="shared" si="4520"/>
        <v>0</v>
      </c>
      <c r="AK2935" s="12">
        <f t="shared" si="4520"/>
        <v>0</v>
      </c>
      <c r="AL2935" s="12">
        <f t="shared" si="4520"/>
        <v>0</v>
      </c>
      <c r="AM2935" s="12">
        <f t="shared" si="4520"/>
        <v>0</v>
      </c>
      <c r="AN2935" s="12">
        <f t="shared" si="4520"/>
        <v>0</v>
      </c>
      <c r="AO2935" s="12">
        <f t="shared" si="4520"/>
        <v>0</v>
      </c>
      <c r="AP2935" s="12">
        <f t="shared" si="4520"/>
        <v>0</v>
      </c>
      <c r="AQ2935" s="12">
        <f t="shared" si="4520"/>
        <v>0</v>
      </c>
      <c r="AR2935" s="12">
        <v>0</v>
      </c>
      <c r="AS2935" s="12">
        <v>0</v>
      </c>
      <c r="AT2935" s="12">
        <f t="shared" ref="AT2935:BI2935" si="4521">SUM(AT2936:AT2938)</f>
        <v>0</v>
      </c>
      <c r="AU2935" s="12">
        <f t="shared" si="4521"/>
        <v>150</v>
      </c>
      <c r="AV2935" s="12">
        <f t="shared" si="4521"/>
        <v>0</v>
      </c>
      <c r="AW2935" s="12">
        <f t="shared" si="4521"/>
        <v>0</v>
      </c>
      <c r="AX2935" s="12">
        <f t="shared" si="4521"/>
        <v>0</v>
      </c>
      <c r="AY2935" s="12">
        <f t="shared" si="4521"/>
        <v>0</v>
      </c>
      <c r="AZ2935" s="12">
        <f t="shared" si="4521"/>
        <v>150</v>
      </c>
      <c r="BA2935" s="12">
        <f t="shared" si="4521"/>
        <v>0</v>
      </c>
      <c r="BB2935" s="12">
        <f t="shared" si="4521"/>
        <v>0</v>
      </c>
      <c r="BC2935" s="12">
        <f t="shared" si="4521"/>
        <v>150</v>
      </c>
      <c r="BD2935" s="12">
        <f t="shared" si="4521"/>
        <v>0</v>
      </c>
      <c r="BE2935" s="12">
        <f t="shared" si="4521"/>
        <v>0</v>
      </c>
      <c r="BF2935" s="12">
        <f t="shared" si="4521"/>
        <v>0</v>
      </c>
      <c r="BG2935" s="12">
        <f t="shared" si="4521"/>
        <v>0</v>
      </c>
      <c r="BH2935" s="12">
        <f t="shared" si="4521"/>
        <v>0</v>
      </c>
      <c r="BI2935" s="12">
        <f t="shared" si="4521"/>
        <v>0</v>
      </c>
      <c r="BJ2935" s="12">
        <v>150</v>
      </c>
      <c r="BK2935" s="12">
        <v>0</v>
      </c>
    </row>
    <row r="2936" spans="1:63" x14ac:dyDescent="0.25">
      <c r="A2936" s="4" t="s">
        <v>981</v>
      </c>
      <c r="B2936" s="4" t="s">
        <v>1</v>
      </c>
      <c r="C2936" s="4" t="s">
        <v>14</v>
      </c>
      <c r="D2936" s="107" t="s">
        <v>983</v>
      </c>
      <c r="E2936" s="117">
        <v>6134</v>
      </c>
      <c r="F2936" s="107"/>
      <c r="G2936" s="103" t="s">
        <v>1642</v>
      </c>
      <c r="H2936" s="13" t="s">
        <v>80</v>
      </c>
      <c r="I2936" s="14">
        <v>348600</v>
      </c>
      <c r="J2936" s="14">
        <v>0</v>
      </c>
      <c r="K2936" s="14"/>
      <c r="L2936" s="14"/>
      <c r="M2936" s="14"/>
      <c r="N2936" s="14"/>
      <c r="O2936" s="14"/>
      <c r="P2936" s="14">
        <f t="shared" si="4510"/>
        <v>0</v>
      </c>
      <c r="Q2936" s="14"/>
      <c r="R2936" s="14"/>
      <c r="S2936" s="14"/>
      <c r="T2936" s="14"/>
      <c r="U2936" s="14"/>
      <c r="V2936" s="14"/>
      <c r="W2936" s="14"/>
      <c r="X2936" s="14"/>
      <c r="Y2936" s="14"/>
      <c r="Z2936" s="14">
        <v>0</v>
      </c>
      <c r="AA2936" s="14">
        <v>0</v>
      </c>
      <c r="AB2936" s="14">
        <v>0</v>
      </c>
      <c r="AC2936" s="14"/>
      <c r="AD2936" s="14"/>
      <c r="AE2936" s="14"/>
      <c r="AF2936" s="14"/>
      <c r="AG2936" s="14"/>
      <c r="AH2936" s="14">
        <f t="shared" si="4511"/>
        <v>0</v>
      </c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>
        <v>0</v>
      </c>
      <c r="AS2936" s="14">
        <v>0</v>
      </c>
      <c r="AT2936" s="14">
        <v>0</v>
      </c>
      <c r="AU2936" s="14">
        <v>150</v>
      </c>
      <c r="AV2936" s="14"/>
      <c r="AW2936" s="14"/>
      <c r="AX2936" s="14"/>
      <c r="AY2936" s="14"/>
      <c r="AZ2936" s="14">
        <f t="shared" si="4512"/>
        <v>150</v>
      </c>
      <c r="BA2936" s="14"/>
      <c r="BB2936" s="14"/>
      <c r="BC2936" s="14">
        <v>150</v>
      </c>
      <c r="BD2936" s="14"/>
      <c r="BE2936" s="14"/>
      <c r="BF2936" s="14"/>
      <c r="BG2936" s="14"/>
      <c r="BH2936" s="14"/>
      <c r="BI2936" s="14"/>
      <c r="BJ2936" s="14">
        <v>150</v>
      </c>
      <c r="BK2936" s="14">
        <v>0</v>
      </c>
    </row>
    <row r="2937" spans="1:63" x14ac:dyDescent="0.25">
      <c r="A2937" s="4" t="s">
        <v>981</v>
      </c>
      <c r="B2937" s="4" t="s">
        <v>1</v>
      </c>
      <c r="C2937" s="4" t="s">
        <v>14</v>
      </c>
      <c r="D2937" s="107" t="s">
        <v>983</v>
      </c>
      <c r="E2937" s="117">
        <v>6134</v>
      </c>
      <c r="F2937" s="107" t="s">
        <v>989</v>
      </c>
      <c r="G2937" s="103" t="s">
        <v>1642</v>
      </c>
      <c r="H2937" s="13" t="s">
        <v>990</v>
      </c>
      <c r="I2937" s="14">
        <v>50000</v>
      </c>
      <c r="J2937" s="14">
        <v>0</v>
      </c>
      <c r="K2937" s="14"/>
      <c r="L2937" s="14"/>
      <c r="M2937" s="14"/>
      <c r="N2937" s="14"/>
      <c r="O2937" s="14"/>
      <c r="P2937" s="14">
        <f t="shared" si="4510"/>
        <v>0</v>
      </c>
      <c r="Q2937" s="14"/>
      <c r="R2937" s="14"/>
      <c r="S2937" s="14"/>
      <c r="T2937" s="14"/>
      <c r="U2937" s="14"/>
      <c r="V2937" s="14"/>
      <c r="W2937" s="14"/>
      <c r="X2937" s="14"/>
      <c r="Y2937" s="14"/>
      <c r="Z2937" s="14">
        <v>0</v>
      </c>
      <c r="AA2937" s="14">
        <v>0</v>
      </c>
      <c r="AB2937" s="14">
        <v>0</v>
      </c>
      <c r="AC2937" s="14"/>
      <c r="AD2937" s="14"/>
      <c r="AE2937" s="14"/>
      <c r="AF2937" s="14"/>
      <c r="AG2937" s="14"/>
      <c r="AH2937" s="14">
        <f t="shared" si="4511"/>
        <v>0</v>
      </c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>
        <v>0</v>
      </c>
      <c r="AS2937" s="14">
        <v>0</v>
      </c>
      <c r="AT2937" s="14">
        <v>0</v>
      </c>
      <c r="AU2937" s="14"/>
      <c r="AV2937" s="14"/>
      <c r="AW2937" s="14"/>
      <c r="AX2937" s="14"/>
      <c r="AY2937" s="14"/>
      <c r="AZ2937" s="14">
        <f t="shared" si="4512"/>
        <v>0</v>
      </c>
      <c r="BA2937" s="14"/>
      <c r="BB2937" s="14"/>
      <c r="BC2937" s="14"/>
      <c r="BD2937" s="14"/>
      <c r="BE2937" s="14"/>
      <c r="BF2937" s="14"/>
      <c r="BG2937" s="14"/>
      <c r="BH2937" s="14"/>
      <c r="BI2937" s="14"/>
      <c r="BJ2937" s="14">
        <v>0</v>
      </c>
      <c r="BK2937" s="14">
        <v>0</v>
      </c>
    </row>
    <row r="2938" spans="1:63" x14ac:dyDescent="0.25">
      <c r="A2938" s="4" t="s">
        <v>981</v>
      </c>
      <c r="B2938" s="4" t="s">
        <v>1</v>
      </c>
      <c r="C2938" s="4" t="s">
        <v>14</v>
      </c>
      <c r="D2938" s="107" t="s">
        <v>983</v>
      </c>
      <c r="E2938" s="117">
        <v>6134</v>
      </c>
      <c r="F2938" s="107" t="s">
        <v>991</v>
      </c>
      <c r="G2938" s="103" t="s">
        <v>1642</v>
      </c>
      <c r="H2938" s="13" t="s">
        <v>992</v>
      </c>
      <c r="I2938" s="14">
        <v>5000</v>
      </c>
      <c r="J2938" s="14">
        <v>0</v>
      </c>
      <c r="K2938" s="14"/>
      <c r="L2938" s="14"/>
      <c r="M2938" s="14"/>
      <c r="N2938" s="14"/>
      <c r="O2938" s="14"/>
      <c r="P2938" s="14">
        <f t="shared" si="4510"/>
        <v>0</v>
      </c>
      <c r="Q2938" s="14"/>
      <c r="R2938" s="14"/>
      <c r="S2938" s="14"/>
      <c r="T2938" s="14"/>
      <c r="U2938" s="14"/>
      <c r="V2938" s="14"/>
      <c r="W2938" s="14"/>
      <c r="X2938" s="14"/>
      <c r="Y2938" s="14"/>
      <c r="Z2938" s="14">
        <v>0</v>
      </c>
      <c r="AA2938" s="14">
        <v>0</v>
      </c>
      <c r="AB2938" s="14">
        <v>0</v>
      </c>
      <c r="AC2938" s="14"/>
      <c r="AD2938" s="14"/>
      <c r="AE2938" s="14"/>
      <c r="AF2938" s="14"/>
      <c r="AG2938" s="14"/>
      <c r="AH2938" s="14">
        <f t="shared" si="4511"/>
        <v>0</v>
      </c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>
        <v>0</v>
      </c>
      <c r="AS2938" s="14">
        <v>0</v>
      </c>
      <c r="AT2938" s="14">
        <v>0</v>
      </c>
      <c r="AU2938" s="14"/>
      <c r="AV2938" s="14"/>
      <c r="AW2938" s="14"/>
      <c r="AX2938" s="14"/>
      <c r="AY2938" s="14"/>
      <c r="AZ2938" s="14">
        <f t="shared" si="4512"/>
        <v>0</v>
      </c>
      <c r="BA2938" s="14"/>
      <c r="BB2938" s="14"/>
      <c r="BC2938" s="14"/>
      <c r="BD2938" s="14"/>
      <c r="BE2938" s="14"/>
      <c r="BF2938" s="14"/>
      <c r="BG2938" s="14"/>
      <c r="BH2938" s="14"/>
      <c r="BI2938" s="14"/>
      <c r="BJ2938" s="14">
        <v>0</v>
      </c>
      <c r="BK2938" s="14">
        <v>0</v>
      </c>
    </row>
    <row r="2939" spans="1:63" x14ac:dyDescent="0.25">
      <c r="A2939" s="1" t="s">
        <v>981</v>
      </c>
      <c r="B2939" s="1" t="s">
        <v>1</v>
      </c>
      <c r="C2939" s="1" t="s">
        <v>14</v>
      </c>
      <c r="D2939" s="110" t="s">
        <v>983</v>
      </c>
      <c r="E2939" s="110" t="s">
        <v>82</v>
      </c>
      <c r="F2939" s="107" t="s">
        <v>0</v>
      </c>
      <c r="G2939" s="13" t="s">
        <v>0</v>
      </c>
      <c r="H2939" s="2" t="s">
        <v>83</v>
      </c>
      <c r="I2939" s="12">
        <f>SUM(I2940:I2941)</f>
        <v>88500</v>
      </c>
      <c r="J2939" s="12">
        <f t="shared" ref="J2939:Y2939" si="4522">SUM(J2940:J2941)</f>
        <v>0</v>
      </c>
      <c r="K2939" s="12">
        <f t="shared" si="4522"/>
        <v>0</v>
      </c>
      <c r="L2939" s="12">
        <f t="shared" si="4522"/>
        <v>0</v>
      </c>
      <c r="M2939" s="12">
        <f t="shared" si="4522"/>
        <v>0</v>
      </c>
      <c r="N2939" s="12">
        <f t="shared" si="4522"/>
        <v>0</v>
      </c>
      <c r="O2939" s="12">
        <f t="shared" si="4522"/>
        <v>0</v>
      </c>
      <c r="P2939" s="12">
        <f t="shared" si="4522"/>
        <v>0</v>
      </c>
      <c r="Q2939" s="12">
        <f t="shared" si="4522"/>
        <v>0</v>
      </c>
      <c r="R2939" s="12">
        <f t="shared" si="4522"/>
        <v>0</v>
      </c>
      <c r="S2939" s="12">
        <f t="shared" si="4522"/>
        <v>0</v>
      </c>
      <c r="T2939" s="12">
        <f t="shared" si="4522"/>
        <v>0</v>
      </c>
      <c r="U2939" s="12">
        <f t="shared" si="4522"/>
        <v>0</v>
      </c>
      <c r="V2939" s="12">
        <f t="shared" si="4522"/>
        <v>0</v>
      </c>
      <c r="W2939" s="12">
        <f t="shared" si="4522"/>
        <v>0</v>
      </c>
      <c r="X2939" s="12">
        <f t="shared" si="4522"/>
        <v>0</v>
      </c>
      <c r="Y2939" s="12">
        <f t="shared" si="4522"/>
        <v>0</v>
      </c>
      <c r="Z2939" s="12">
        <v>0</v>
      </c>
      <c r="AA2939" s="12">
        <v>0</v>
      </c>
      <c r="AB2939" s="12">
        <f t="shared" ref="AB2939:AQ2939" si="4523">SUM(AB2940:AB2941)</f>
        <v>0</v>
      </c>
      <c r="AC2939" s="12">
        <f t="shared" si="4523"/>
        <v>0</v>
      </c>
      <c r="AD2939" s="12">
        <f t="shared" si="4523"/>
        <v>0</v>
      </c>
      <c r="AE2939" s="12">
        <f t="shared" si="4523"/>
        <v>0</v>
      </c>
      <c r="AF2939" s="12">
        <f t="shared" si="4523"/>
        <v>0</v>
      </c>
      <c r="AG2939" s="12">
        <f t="shared" si="4523"/>
        <v>0</v>
      </c>
      <c r="AH2939" s="12">
        <f t="shared" si="4523"/>
        <v>0</v>
      </c>
      <c r="AI2939" s="12">
        <f t="shared" si="4523"/>
        <v>0</v>
      </c>
      <c r="AJ2939" s="12">
        <f t="shared" si="4523"/>
        <v>0</v>
      </c>
      <c r="AK2939" s="12">
        <f t="shared" si="4523"/>
        <v>0</v>
      </c>
      <c r="AL2939" s="12">
        <f t="shared" si="4523"/>
        <v>0</v>
      </c>
      <c r="AM2939" s="12">
        <f t="shared" si="4523"/>
        <v>0</v>
      </c>
      <c r="AN2939" s="12">
        <f t="shared" si="4523"/>
        <v>0</v>
      </c>
      <c r="AO2939" s="12">
        <f t="shared" si="4523"/>
        <v>0</v>
      </c>
      <c r="AP2939" s="12">
        <f t="shared" si="4523"/>
        <v>0</v>
      </c>
      <c r="AQ2939" s="12">
        <f t="shared" si="4523"/>
        <v>0</v>
      </c>
      <c r="AR2939" s="12">
        <v>0</v>
      </c>
      <c r="AS2939" s="12">
        <v>0</v>
      </c>
      <c r="AT2939" s="12">
        <f t="shared" ref="AT2939:BI2939" si="4524">SUM(AT2940:AT2941)</f>
        <v>0</v>
      </c>
      <c r="AU2939" s="12">
        <f t="shared" si="4524"/>
        <v>0</v>
      </c>
      <c r="AV2939" s="12">
        <f t="shared" si="4524"/>
        <v>0</v>
      </c>
      <c r="AW2939" s="12">
        <f t="shared" si="4524"/>
        <v>0</v>
      </c>
      <c r="AX2939" s="12">
        <f t="shared" si="4524"/>
        <v>0</v>
      </c>
      <c r="AY2939" s="12">
        <f t="shared" si="4524"/>
        <v>0</v>
      </c>
      <c r="AZ2939" s="12">
        <f t="shared" si="4524"/>
        <v>0</v>
      </c>
      <c r="BA2939" s="12">
        <f t="shared" si="4524"/>
        <v>0</v>
      </c>
      <c r="BB2939" s="12">
        <f t="shared" si="4524"/>
        <v>0</v>
      </c>
      <c r="BC2939" s="12">
        <f t="shared" si="4524"/>
        <v>0</v>
      </c>
      <c r="BD2939" s="12">
        <f t="shared" si="4524"/>
        <v>0</v>
      </c>
      <c r="BE2939" s="12">
        <f t="shared" si="4524"/>
        <v>0</v>
      </c>
      <c r="BF2939" s="12">
        <f t="shared" si="4524"/>
        <v>0</v>
      </c>
      <c r="BG2939" s="12">
        <f t="shared" si="4524"/>
        <v>0</v>
      </c>
      <c r="BH2939" s="12">
        <f t="shared" si="4524"/>
        <v>0</v>
      </c>
      <c r="BI2939" s="12">
        <f t="shared" si="4524"/>
        <v>0</v>
      </c>
      <c r="BJ2939" s="12">
        <v>0</v>
      </c>
      <c r="BK2939" s="12">
        <v>0</v>
      </c>
    </row>
    <row r="2940" spans="1:63" x14ac:dyDescent="0.25">
      <c r="A2940" s="4" t="s">
        <v>981</v>
      </c>
      <c r="B2940" s="4" t="s">
        <v>1</v>
      </c>
      <c r="C2940" s="4" t="s">
        <v>14</v>
      </c>
      <c r="D2940" s="107" t="s">
        <v>983</v>
      </c>
      <c r="E2940" s="117">
        <v>6135</v>
      </c>
      <c r="F2940" s="107"/>
      <c r="G2940" s="103" t="s">
        <v>1642</v>
      </c>
      <c r="H2940" s="13" t="s">
        <v>83</v>
      </c>
      <c r="I2940" s="14">
        <v>88500</v>
      </c>
      <c r="J2940" s="14">
        <v>0</v>
      </c>
      <c r="K2940" s="14"/>
      <c r="L2940" s="14"/>
      <c r="M2940" s="14"/>
      <c r="N2940" s="14"/>
      <c r="O2940" s="14"/>
      <c r="P2940" s="14">
        <f t="shared" si="4510"/>
        <v>0</v>
      </c>
      <c r="Q2940" s="14"/>
      <c r="R2940" s="14"/>
      <c r="S2940" s="14"/>
      <c r="T2940" s="14"/>
      <c r="U2940" s="14"/>
      <c r="V2940" s="14"/>
      <c r="W2940" s="14"/>
      <c r="X2940" s="14"/>
      <c r="Y2940" s="14"/>
      <c r="Z2940" s="14">
        <v>0</v>
      </c>
      <c r="AA2940" s="14">
        <v>0</v>
      </c>
      <c r="AB2940" s="14">
        <v>0</v>
      </c>
      <c r="AC2940" s="14"/>
      <c r="AD2940" s="14"/>
      <c r="AE2940" s="14"/>
      <c r="AF2940" s="14"/>
      <c r="AG2940" s="14"/>
      <c r="AH2940" s="14">
        <f t="shared" si="4511"/>
        <v>0</v>
      </c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>
        <v>0</v>
      </c>
      <c r="AS2940" s="14">
        <v>0</v>
      </c>
      <c r="AT2940" s="14">
        <v>0</v>
      </c>
      <c r="AU2940" s="14"/>
      <c r="AV2940" s="14"/>
      <c r="AW2940" s="14"/>
      <c r="AX2940" s="14"/>
      <c r="AY2940" s="14"/>
      <c r="AZ2940" s="14">
        <f t="shared" si="4512"/>
        <v>0</v>
      </c>
      <c r="BA2940" s="14"/>
      <c r="BB2940" s="14"/>
      <c r="BC2940" s="14"/>
      <c r="BD2940" s="14"/>
      <c r="BE2940" s="14"/>
      <c r="BF2940" s="14"/>
      <c r="BG2940" s="14"/>
      <c r="BH2940" s="14"/>
      <c r="BI2940" s="14"/>
      <c r="BJ2940" s="14">
        <v>0</v>
      </c>
      <c r="BK2940" s="14">
        <v>0</v>
      </c>
    </row>
    <row r="2941" spans="1:63" x14ac:dyDescent="0.25">
      <c r="A2941" s="4" t="s">
        <v>981</v>
      </c>
      <c r="B2941" s="4" t="s">
        <v>1</v>
      </c>
      <c r="C2941" s="4" t="s">
        <v>14</v>
      </c>
      <c r="D2941" s="107" t="s">
        <v>983</v>
      </c>
      <c r="E2941" s="117">
        <v>6135</v>
      </c>
      <c r="F2941" s="107" t="s">
        <v>993</v>
      </c>
      <c r="G2941" s="103" t="s">
        <v>1642</v>
      </c>
      <c r="H2941" s="13" t="s">
        <v>83</v>
      </c>
      <c r="I2941" s="14">
        <v>0</v>
      </c>
      <c r="J2941" s="14">
        <v>0</v>
      </c>
      <c r="K2941" s="14"/>
      <c r="L2941" s="14"/>
      <c r="M2941" s="14"/>
      <c r="N2941" s="14"/>
      <c r="O2941" s="14"/>
      <c r="P2941" s="14">
        <f t="shared" si="4510"/>
        <v>0</v>
      </c>
      <c r="Q2941" s="14"/>
      <c r="R2941" s="14"/>
      <c r="S2941" s="14"/>
      <c r="T2941" s="14"/>
      <c r="U2941" s="14"/>
      <c r="V2941" s="14"/>
      <c r="W2941" s="14"/>
      <c r="X2941" s="14"/>
      <c r="Y2941" s="14"/>
      <c r="Z2941" s="14">
        <v>0</v>
      </c>
      <c r="AA2941" s="14">
        <v>0</v>
      </c>
      <c r="AB2941" s="14">
        <v>0</v>
      </c>
      <c r="AC2941" s="14"/>
      <c r="AD2941" s="14"/>
      <c r="AE2941" s="14"/>
      <c r="AF2941" s="14"/>
      <c r="AG2941" s="14"/>
      <c r="AH2941" s="14">
        <f t="shared" si="4511"/>
        <v>0</v>
      </c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>
        <v>0</v>
      </c>
      <c r="AS2941" s="14">
        <v>0</v>
      </c>
      <c r="AT2941" s="14">
        <v>0</v>
      </c>
      <c r="AU2941" s="14"/>
      <c r="AV2941" s="14"/>
      <c r="AW2941" s="14"/>
      <c r="AX2941" s="14"/>
      <c r="AY2941" s="14"/>
      <c r="AZ2941" s="14">
        <f t="shared" si="4512"/>
        <v>0</v>
      </c>
      <c r="BA2941" s="14"/>
      <c r="BB2941" s="14"/>
      <c r="BC2941" s="14"/>
      <c r="BD2941" s="14"/>
      <c r="BE2941" s="14"/>
      <c r="BF2941" s="14"/>
      <c r="BG2941" s="14"/>
      <c r="BH2941" s="14"/>
      <c r="BI2941" s="14"/>
      <c r="BJ2941" s="14">
        <v>0</v>
      </c>
      <c r="BK2941" s="14">
        <v>0</v>
      </c>
    </row>
    <row r="2942" spans="1:63" ht="22.5" x14ac:dyDescent="0.25">
      <c r="A2942" s="1" t="s">
        <v>981</v>
      </c>
      <c r="B2942" s="1" t="s">
        <v>1</v>
      </c>
      <c r="C2942" s="1" t="s">
        <v>14</v>
      </c>
      <c r="D2942" s="110" t="s">
        <v>983</v>
      </c>
      <c r="E2942" s="110" t="s">
        <v>85</v>
      </c>
      <c r="F2942" s="107" t="s">
        <v>0</v>
      </c>
      <c r="G2942" s="13" t="s">
        <v>0</v>
      </c>
      <c r="H2942" s="2" t="s">
        <v>86</v>
      </c>
      <c r="I2942" s="12">
        <f>SUM(I2943:I2944)</f>
        <v>33000</v>
      </c>
      <c r="J2942" s="12">
        <f t="shared" ref="J2942:Y2942" si="4525">SUM(J2943:J2944)</f>
        <v>0</v>
      </c>
      <c r="K2942" s="12">
        <f t="shared" si="4525"/>
        <v>0</v>
      </c>
      <c r="L2942" s="12">
        <f t="shared" si="4525"/>
        <v>0</v>
      </c>
      <c r="M2942" s="12">
        <f t="shared" si="4525"/>
        <v>0</v>
      </c>
      <c r="N2942" s="12">
        <f t="shared" si="4525"/>
        <v>0</v>
      </c>
      <c r="O2942" s="12">
        <f t="shared" si="4525"/>
        <v>0</v>
      </c>
      <c r="P2942" s="12">
        <f t="shared" si="4525"/>
        <v>0</v>
      </c>
      <c r="Q2942" s="12">
        <f t="shared" si="4525"/>
        <v>0</v>
      </c>
      <c r="R2942" s="12">
        <f t="shared" si="4525"/>
        <v>0</v>
      </c>
      <c r="S2942" s="12">
        <f t="shared" si="4525"/>
        <v>0</v>
      </c>
      <c r="T2942" s="12">
        <f t="shared" si="4525"/>
        <v>0</v>
      </c>
      <c r="U2942" s="12">
        <f t="shared" si="4525"/>
        <v>0</v>
      </c>
      <c r="V2942" s="12">
        <f t="shared" si="4525"/>
        <v>0</v>
      </c>
      <c r="W2942" s="12">
        <f t="shared" si="4525"/>
        <v>0</v>
      </c>
      <c r="X2942" s="12">
        <f t="shared" si="4525"/>
        <v>0</v>
      </c>
      <c r="Y2942" s="12">
        <f t="shared" si="4525"/>
        <v>0</v>
      </c>
      <c r="Z2942" s="12">
        <v>0</v>
      </c>
      <c r="AA2942" s="12">
        <v>0</v>
      </c>
      <c r="AB2942" s="12">
        <f t="shared" ref="AB2942:AQ2942" si="4526">SUM(AB2943:AB2944)</f>
        <v>0</v>
      </c>
      <c r="AC2942" s="12">
        <f t="shared" si="4526"/>
        <v>0</v>
      </c>
      <c r="AD2942" s="12">
        <f t="shared" si="4526"/>
        <v>0</v>
      </c>
      <c r="AE2942" s="12">
        <f t="shared" si="4526"/>
        <v>0</v>
      </c>
      <c r="AF2942" s="12">
        <f t="shared" si="4526"/>
        <v>0</v>
      </c>
      <c r="AG2942" s="12">
        <f t="shared" si="4526"/>
        <v>0</v>
      </c>
      <c r="AH2942" s="12">
        <f t="shared" si="4526"/>
        <v>0</v>
      </c>
      <c r="AI2942" s="12">
        <f t="shared" si="4526"/>
        <v>0</v>
      </c>
      <c r="AJ2942" s="12">
        <f t="shared" si="4526"/>
        <v>0</v>
      </c>
      <c r="AK2942" s="12">
        <f t="shared" si="4526"/>
        <v>0</v>
      </c>
      <c r="AL2942" s="12">
        <f t="shared" si="4526"/>
        <v>0</v>
      </c>
      <c r="AM2942" s="12">
        <f t="shared" si="4526"/>
        <v>0</v>
      </c>
      <c r="AN2942" s="12">
        <f t="shared" si="4526"/>
        <v>0</v>
      </c>
      <c r="AO2942" s="12">
        <f t="shared" si="4526"/>
        <v>0</v>
      </c>
      <c r="AP2942" s="12">
        <f t="shared" si="4526"/>
        <v>0</v>
      </c>
      <c r="AQ2942" s="12">
        <f t="shared" si="4526"/>
        <v>0</v>
      </c>
      <c r="AR2942" s="12">
        <v>0</v>
      </c>
      <c r="AS2942" s="12">
        <v>0</v>
      </c>
      <c r="AT2942" s="12">
        <f t="shared" ref="AT2942:BI2942" si="4527">SUM(AT2943:AT2944)</f>
        <v>0</v>
      </c>
      <c r="AU2942" s="12">
        <f t="shared" si="4527"/>
        <v>0</v>
      </c>
      <c r="AV2942" s="12">
        <f t="shared" si="4527"/>
        <v>0</v>
      </c>
      <c r="AW2942" s="12">
        <f t="shared" si="4527"/>
        <v>0</v>
      </c>
      <c r="AX2942" s="12">
        <f t="shared" si="4527"/>
        <v>0</v>
      </c>
      <c r="AY2942" s="12">
        <f t="shared" si="4527"/>
        <v>0</v>
      </c>
      <c r="AZ2942" s="12">
        <f t="shared" si="4527"/>
        <v>0</v>
      </c>
      <c r="BA2942" s="12">
        <f t="shared" si="4527"/>
        <v>0</v>
      </c>
      <c r="BB2942" s="12">
        <f t="shared" si="4527"/>
        <v>0</v>
      </c>
      <c r="BC2942" s="12">
        <f t="shared" si="4527"/>
        <v>0</v>
      </c>
      <c r="BD2942" s="12">
        <f t="shared" si="4527"/>
        <v>0</v>
      </c>
      <c r="BE2942" s="12">
        <f t="shared" si="4527"/>
        <v>0</v>
      </c>
      <c r="BF2942" s="12">
        <f t="shared" si="4527"/>
        <v>0</v>
      </c>
      <c r="BG2942" s="12">
        <f t="shared" si="4527"/>
        <v>0</v>
      </c>
      <c r="BH2942" s="12">
        <f t="shared" si="4527"/>
        <v>0</v>
      </c>
      <c r="BI2942" s="12">
        <f t="shared" si="4527"/>
        <v>0</v>
      </c>
      <c r="BJ2942" s="12">
        <v>0</v>
      </c>
      <c r="BK2942" s="12">
        <v>0</v>
      </c>
    </row>
    <row r="2943" spans="1:63" ht="22.5" x14ac:dyDescent="0.25">
      <c r="A2943" s="4" t="s">
        <v>981</v>
      </c>
      <c r="B2943" s="4" t="s">
        <v>1</v>
      </c>
      <c r="C2943" s="4" t="s">
        <v>14</v>
      </c>
      <c r="D2943" s="107" t="s">
        <v>983</v>
      </c>
      <c r="E2943" s="117">
        <v>6136</v>
      </c>
      <c r="F2943" s="107"/>
      <c r="G2943" s="103" t="s">
        <v>1642</v>
      </c>
      <c r="H2943" s="13" t="s">
        <v>86</v>
      </c>
      <c r="I2943" s="14">
        <v>33000</v>
      </c>
      <c r="J2943" s="14">
        <v>0</v>
      </c>
      <c r="K2943" s="14"/>
      <c r="L2943" s="14"/>
      <c r="M2943" s="14"/>
      <c r="N2943" s="14"/>
      <c r="O2943" s="14"/>
      <c r="P2943" s="14">
        <f t="shared" si="4510"/>
        <v>0</v>
      </c>
      <c r="Q2943" s="14"/>
      <c r="R2943" s="14"/>
      <c r="S2943" s="14"/>
      <c r="T2943" s="14"/>
      <c r="U2943" s="14"/>
      <c r="V2943" s="14"/>
      <c r="W2943" s="14"/>
      <c r="X2943" s="14"/>
      <c r="Y2943" s="14"/>
      <c r="Z2943" s="14">
        <v>0</v>
      </c>
      <c r="AA2943" s="14">
        <v>0</v>
      </c>
      <c r="AB2943" s="14">
        <v>0</v>
      </c>
      <c r="AC2943" s="14"/>
      <c r="AD2943" s="14"/>
      <c r="AE2943" s="14"/>
      <c r="AF2943" s="14"/>
      <c r="AG2943" s="14"/>
      <c r="AH2943" s="14">
        <f t="shared" si="4511"/>
        <v>0</v>
      </c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>
        <v>0</v>
      </c>
      <c r="AS2943" s="14">
        <v>0</v>
      </c>
      <c r="AT2943" s="14">
        <v>0</v>
      </c>
      <c r="AU2943" s="14"/>
      <c r="AV2943" s="14"/>
      <c r="AW2943" s="14"/>
      <c r="AX2943" s="14"/>
      <c r="AY2943" s="14"/>
      <c r="AZ2943" s="14">
        <f t="shared" si="4512"/>
        <v>0</v>
      </c>
      <c r="BA2943" s="14"/>
      <c r="BB2943" s="14"/>
      <c r="BC2943" s="14"/>
      <c r="BD2943" s="14"/>
      <c r="BE2943" s="14"/>
      <c r="BF2943" s="14"/>
      <c r="BG2943" s="14"/>
      <c r="BH2943" s="14"/>
      <c r="BI2943" s="14"/>
      <c r="BJ2943" s="14">
        <v>0</v>
      </c>
      <c r="BK2943" s="14">
        <v>0</v>
      </c>
    </row>
    <row r="2944" spans="1:63" ht="22.5" x14ac:dyDescent="0.25">
      <c r="A2944" s="4" t="s">
        <v>981</v>
      </c>
      <c r="B2944" s="4" t="s">
        <v>1</v>
      </c>
      <c r="C2944" s="4" t="s">
        <v>14</v>
      </c>
      <c r="D2944" s="107" t="s">
        <v>983</v>
      </c>
      <c r="E2944" s="117">
        <v>6136</v>
      </c>
      <c r="F2944" s="107" t="s">
        <v>994</v>
      </c>
      <c r="G2944" s="103" t="s">
        <v>1642</v>
      </c>
      <c r="H2944" s="13" t="s">
        <v>86</v>
      </c>
      <c r="I2944" s="14">
        <v>0</v>
      </c>
      <c r="J2944" s="14">
        <v>0</v>
      </c>
      <c r="K2944" s="14"/>
      <c r="L2944" s="14"/>
      <c r="M2944" s="14"/>
      <c r="N2944" s="14"/>
      <c r="O2944" s="14"/>
      <c r="P2944" s="14">
        <f t="shared" si="4510"/>
        <v>0</v>
      </c>
      <c r="Q2944" s="14"/>
      <c r="R2944" s="14"/>
      <c r="S2944" s="14"/>
      <c r="T2944" s="14"/>
      <c r="U2944" s="14"/>
      <c r="V2944" s="14"/>
      <c r="W2944" s="14"/>
      <c r="X2944" s="14"/>
      <c r="Y2944" s="14"/>
      <c r="Z2944" s="14">
        <v>0</v>
      </c>
      <c r="AA2944" s="14">
        <v>0</v>
      </c>
      <c r="AB2944" s="14">
        <v>0</v>
      </c>
      <c r="AC2944" s="14"/>
      <c r="AD2944" s="14"/>
      <c r="AE2944" s="14"/>
      <c r="AF2944" s="14"/>
      <c r="AG2944" s="14"/>
      <c r="AH2944" s="14">
        <f t="shared" si="4511"/>
        <v>0</v>
      </c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>
        <v>0</v>
      </c>
      <c r="AS2944" s="14">
        <v>0</v>
      </c>
      <c r="AT2944" s="14">
        <v>0</v>
      </c>
      <c r="AU2944" s="14"/>
      <c r="AV2944" s="14"/>
      <c r="AW2944" s="14"/>
      <c r="AX2944" s="14"/>
      <c r="AY2944" s="14"/>
      <c r="AZ2944" s="14">
        <f t="shared" si="4512"/>
        <v>0</v>
      </c>
      <c r="BA2944" s="14"/>
      <c r="BB2944" s="14"/>
      <c r="BC2944" s="14"/>
      <c r="BD2944" s="14"/>
      <c r="BE2944" s="14"/>
      <c r="BF2944" s="14"/>
      <c r="BG2944" s="14"/>
      <c r="BH2944" s="14"/>
      <c r="BI2944" s="14"/>
      <c r="BJ2944" s="14">
        <v>0</v>
      </c>
      <c r="BK2944" s="14">
        <v>0</v>
      </c>
    </row>
    <row r="2945" spans="1:63" x14ac:dyDescent="0.25">
      <c r="A2945" s="1" t="s">
        <v>981</v>
      </c>
      <c r="B2945" s="1" t="s">
        <v>1</v>
      </c>
      <c r="C2945" s="1" t="s">
        <v>14</v>
      </c>
      <c r="D2945" s="110" t="s">
        <v>983</v>
      </c>
      <c r="E2945" s="110" t="s">
        <v>88</v>
      </c>
      <c r="F2945" s="107" t="s">
        <v>0</v>
      </c>
      <c r="G2945" s="13" t="s">
        <v>0</v>
      </c>
      <c r="H2945" s="2" t="s">
        <v>89</v>
      </c>
      <c r="I2945" s="12">
        <f>SUM(I2946:I2947)</f>
        <v>135250</v>
      </c>
      <c r="J2945" s="12">
        <f t="shared" ref="J2945:Y2945" si="4528">SUM(J2946:J2947)</f>
        <v>0</v>
      </c>
      <c r="K2945" s="12">
        <f t="shared" si="4528"/>
        <v>0</v>
      </c>
      <c r="L2945" s="12">
        <f t="shared" si="4528"/>
        <v>0</v>
      </c>
      <c r="M2945" s="12">
        <f t="shared" si="4528"/>
        <v>0</v>
      </c>
      <c r="N2945" s="12">
        <f t="shared" si="4528"/>
        <v>0</v>
      </c>
      <c r="O2945" s="12">
        <f t="shared" si="4528"/>
        <v>0</v>
      </c>
      <c r="P2945" s="12">
        <f t="shared" si="4528"/>
        <v>0</v>
      </c>
      <c r="Q2945" s="12">
        <f t="shared" si="4528"/>
        <v>0</v>
      </c>
      <c r="R2945" s="12">
        <f t="shared" si="4528"/>
        <v>0</v>
      </c>
      <c r="S2945" s="12">
        <f t="shared" si="4528"/>
        <v>0</v>
      </c>
      <c r="T2945" s="12">
        <f t="shared" si="4528"/>
        <v>0</v>
      </c>
      <c r="U2945" s="12">
        <f t="shared" si="4528"/>
        <v>0</v>
      </c>
      <c r="V2945" s="12">
        <f t="shared" si="4528"/>
        <v>0</v>
      </c>
      <c r="W2945" s="12">
        <f t="shared" si="4528"/>
        <v>0</v>
      </c>
      <c r="X2945" s="12">
        <f t="shared" si="4528"/>
        <v>0</v>
      </c>
      <c r="Y2945" s="12">
        <f t="shared" si="4528"/>
        <v>0</v>
      </c>
      <c r="Z2945" s="12">
        <v>0</v>
      </c>
      <c r="AA2945" s="12">
        <v>0</v>
      </c>
      <c r="AB2945" s="12">
        <f t="shared" ref="AB2945:AQ2945" si="4529">SUM(AB2946:AB2947)</f>
        <v>0</v>
      </c>
      <c r="AC2945" s="12">
        <f t="shared" si="4529"/>
        <v>0</v>
      </c>
      <c r="AD2945" s="12">
        <f t="shared" si="4529"/>
        <v>0</v>
      </c>
      <c r="AE2945" s="12">
        <f t="shared" si="4529"/>
        <v>0</v>
      </c>
      <c r="AF2945" s="12">
        <f t="shared" si="4529"/>
        <v>0</v>
      </c>
      <c r="AG2945" s="12">
        <f t="shared" si="4529"/>
        <v>0</v>
      </c>
      <c r="AH2945" s="12">
        <f t="shared" si="4529"/>
        <v>0</v>
      </c>
      <c r="AI2945" s="12">
        <f t="shared" si="4529"/>
        <v>0</v>
      </c>
      <c r="AJ2945" s="12">
        <f t="shared" si="4529"/>
        <v>0</v>
      </c>
      <c r="AK2945" s="12">
        <f t="shared" si="4529"/>
        <v>0</v>
      </c>
      <c r="AL2945" s="12">
        <f t="shared" si="4529"/>
        <v>0</v>
      </c>
      <c r="AM2945" s="12">
        <f t="shared" si="4529"/>
        <v>0</v>
      </c>
      <c r="AN2945" s="12">
        <f t="shared" si="4529"/>
        <v>0</v>
      </c>
      <c r="AO2945" s="12">
        <f t="shared" si="4529"/>
        <v>0</v>
      </c>
      <c r="AP2945" s="12">
        <f t="shared" si="4529"/>
        <v>0</v>
      </c>
      <c r="AQ2945" s="12">
        <f t="shared" si="4529"/>
        <v>0</v>
      </c>
      <c r="AR2945" s="12">
        <v>0</v>
      </c>
      <c r="AS2945" s="12">
        <v>0</v>
      </c>
      <c r="AT2945" s="12">
        <f t="shared" ref="AT2945:BI2945" si="4530">SUM(AT2946:AT2947)</f>
        <v>0</v>
      </c>
      <c r="AU2945" s="12">
        <f t="shared" si="4530"/>
        <v>0</v>
      </c>
      <c r="AV2945" s="12">
        <f t="shared" si="4530"/>
        <v>0</v>
      </c>
      <c r="AW2945" s="12">
        <f t="shared" si="4530"/>
        <v>0</v>
      </c>
      <c r="AX2945" s="12">
        <f t="shared" si="4530"/>
        <v>0</v>
      </c>
      <c r="AY2945" s="12">
        <f t="shared" si="4530"/>
        <v>0</v>
      </c>
      <c r="AZ2945" s="12">
        <f t="shared" si="4530"/>
        <v>0</v>
      </c>
      <c r="BA2945" s="12">
        <f t="shared" si="4530"/>
        <v>0</v>
      </c>
      <c r="BB2945" s="12">
        <f t="shared" si="4530"/>
        <v>0</v>
      </c>
      <c r="BC2945" s="12">
        <f t="shared" si="4530"/>
        <v>0</v>
      </c>
      <c r="BD2945" s="12">
        <f t="shared" si="4530"/>
        <v>0</v>
      </c>
      <c r="BE2945" s="12">
        <f t="shared" si="4530"/>
        <v>0</v>
      </c>
      <c r="BF2945" s="12">
        <f t="shared" si="4530"/>
        <v>0</v>
      </c>
      <c r="BG2945" s="12">
        <f t="shared" si="4530"/>
        <v>0</v>
      </c>
      <c r="BH2945" s="12">
        <f t="shared" si="4530"/>
        <v>0</v>
      </c>
      <c r="BI2945" s="12">
        <f t="shared" si="4530"/>
        <v>0</v>
      </c>
      <c r="BJ2945" s="12">
        <v>0</v>
      </c>
      <c r="BK2945" s="12">
        <v>0</v>
      </c>
    </row>
    <row r="2946" spans="1:63" x14ac:dyDescent="0.25">
      <c r="A2946" s="4" t="s">
        <v>981</v>
      </c>
      <c r="B2946" s="4" t="s">
        <v>1</v>
      </c>
      <c r="C2946" s="4" t="s">
        <v>14</v>
      </c>
      <c r="D2946" s="107" t="s">
        <v>983</v>
      </c>
      <c r="E2946" s="117">
        <v>6137</v>
      </c>
      <c r="F2946" s="107"/>
      <c r="G2946" s="103" t="s">
        <v>1642</v>
      </c>
      <c r="H2946" s="13" t="s">
        <v>89</v>
      </c>
      <c r="I2946" s="14">
        <v>124000</v>
      </c>
      <c r="J2946" s="14">
        <v>0</v>
      </c>
      <c r="K2946" s="14"/>
      <c r="L2946" s="14"/>
      <c r="M2946" s="14"/>
      <c r="N2946" s="14"/>
      <c r="O2946" s="14"/>
      <c r="P2946" s="14">
        <f t="shared" si="4510"/>
        <v>0</v>
      </c>
      <c r="Q2946" s="14"/>
      <c r="R2946" s="14"/>
      <c r="S2946" s="14"/>
      <c r="T2946" s="14"/>
      <c r="U2946" s="14"/>
      <c r="V2946" s="14"/>
      <c r="W2946" s="14"/>
      <c r="X2946" s="14"/>
      <c r="Y2946" s="14"/>
      <c r="Z2946" s="14">
        <v>0</v>
      </c>
      <c r="AA2946" s="14">
        <v>0</v>
      </c>
      <c r="AB2946" s="14">
        <v>0</v>
      </c>
      <c r="AC2946" s="14"/>
      <c r="AD2946" s="14"/>
      <c r="AE2946" s="14"/>
      <c r="AF2946" s="14"/>
      <c r="AG2946" s="14"/>
      <c r="AH2946" s="14">
        <f t="shared" si="4511"/>
        <v>0</v>
      </c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>
        <v>0</v>
      </c>
      <c r="AS2946" s="14">
        <v>0</v>
      </c>
      <c r="AT2946" s="14">
        <v>0</v>
      </c>
      <c r="AU2946" s="14"/>
      <c r="AV2946" s="14"/>
      <c r="AW2946" s="14"/>
      <c r="AX2946" s="14"/>
      <c r="AY2946" s="14"/>
      <c r="AZ2946" s="14">
        <f t="shared" si="4512"/>
        <v>0</v>
      </c>
      <c r="BA2946" s="14"/>
      <c r="BB2946" s="14"/>
      <c r="BC2946" s="14"/>
      <c r="BD2946" s="14"/>
      <c r="BE2946" s="14"/>
      <c r="BF2946" s="14"/>
      <c r="BG2946" s="14"/>
      <c r="BH2946" s="14"/>
      <c r="BI2946" s="14"/>
      <c r="BJ2946" s="14">
        <v>0</v>
      </c>
      <c r="BK2946" s="14">
        <v>0</v>
      </c>
    </row>
    <row r="2947" spans="1:63" ht="22.5" x14ac:dyDescent="0.25">
      <c r="A2947" s="4" t="s">
        <v>981</v>
      </c>
      <c r="B2947" s="4" t="s">
        <v>1</v>
      </c>
      <c r="C2947" s="4" t="s">
        <v>14</v>
      </c>
      <c r="D2947" s="107" t="s">
        <v>983</v>
      </c>
      <c r="E2947" s="117">
        <v>6137</v>
      </c>
      <c r="F2947" s="107" t="s">
        <v>995</v>
      </c>
      <c r="G2947" s="103" t="s">
        <v>1642</v>
      </c>
      <c r="H2947" s="13" t="s">
        <v>996</v>
      </c>
      <c r="I2947" s="14">
        <v>11250</v>
      </c>
      <c r="J2947" s="14">
        <v>0</v>
      </c>
      <c r="K2947" s="14"/>
      <c r="L2947" s="14"/>
      <c r="M2947" s="14"/>
      <c r="N2947" s="14"/>
      <c r="O2947" s="14"/>
      <c r="P2947" s="14">
        <f t="shared" si="4510"/>
        <v>0</v>
      </c>
      <c r="Q2947" s="14"/>
      <c r="R2947" s="14"/>
      <c r="S2947" s="14"/>
      <c r="T2947" s="14"/>
      <c r="U2947" s="14"/>
      <c r="V2947" s="14"/>
      <c r="W2947" s="14"/>
      <c r="X2947" s="14"/>
      <c r="Y2947" s="14"/>
      <c r="Z2947" s="14">
        <v>0</v>
      </c>
      <c r="AA2947" s="14">
        <v>0</v>
      </c>
      <c r="AB2947" s="14">
        <v>0</v>
      </c>
      <c r="AC2947" s="14"/>
      <c r="AD2947" s="14"/>
      <c r="AE2947" s="14"/>
      <c r="AF2947" s="14"/>
      <c r="AG2947" s="14"/>
      <c r="AH2947" s="14">
        <f t="shared" si="4511"/>
        <v>0</v>
      </c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>
        <v>0</v>
      </c>
      <c r="AS2947" s="14">
        <v>0</v>
      </c>
      <c r="AT2947" s="14">
        <v>0</v>
      </c>
      <c r="AU2947" s="14"/>
      <c r="AV2947" s="14"/>
      <c r="AW2947" s="14"/>
      <c r="AX2947" s="14"/>
      <c r="AY2947" s="14"/>
      <c r="AZ2947" s="14">
        <f t="shared" si="4512"/>
        <v>0</v>
      </c>
      <c r="BA2947" s="14"/>
      <c r="BB2947" s="14"/>
      <c r="BC2947" s="14"/>
      <c r="BD2947" s="14"/>
      <c r="BE2947" s="14"/>
      <c r="BF2947" s="14"/>
      <c r="BG2947" s="14"/>
      <c r="BH2947" s="14"/>
      <c r="BI2947" s="14"/>
      <c r="BJ2947" s="14">
        <v>0</v>
      </c>
      <c r="BK2947" s="14">
        <v>0</v>
      </c>
    </row>
    <row r="2948" spans="1:63" ht="22.5" x14ac:dyDescent="0.25">
      <c r="A2948" s="4" t="s">
        <v>981</v>
      </c>
      <c r="B2948" s="4" t="s">
        <v>1</v>
      </c>
      <c r="C2948" s="4" t="s">
        <v>14</v>
      </c>
      <c r="D2948" s="107" t="s">
        <v>983</v>
      </c>
      <c r="E2948" s="117">
        <v>6138</v>
      </c>
      <c r="F2948" s="107"/>
      <c r="G2948" s="103" t="s">
        <v>1642</v>
      </c>
      <c r="H2948" s="13" t="s">
        <v>92</v>
      </c>
      <c r="I2948" s="14">
        <v>29000</v>
      </c>
      <c r="J2948" s="14">
        <v>0</v>
      </c>
      <c r="K2948" s="14"/>
      <c r="L2948" s="14"/>
      <c r="M2948" s="14"/>
      <c r="N2948" s="14"/>
      <c r="O2948" s="14"/>
      <c r="P2948" s="14">
        <f t="shared" si="4510"/>
        <v>0</v>
      </c>
      <c r="Q2948" s="14"/>
      <c r="R2948" s="14"/>
      <c r="S2948" s="14"/>
      <c r="T2948" s="14"/>
      <c r="U2948" s="14"/>
      <c r="V2948" s="14"/>
      <c r="W2948" s="14"/>
      <c r="X2948" s="14"/>
      <c r="Y2948" s="14"/>
      <c r="Z2948" s="14">
        <v>0</v>
      </c>
      <c r="AA2948" s="14">
        <v>0</v>
      </c>
      <c r="AB2948" s="14">
        <v>0</v>
      </c>
      <c r="AC2948" s="14"/>
      <c r="AD2948" s="14"/>
      <c r="AE2948" s="14"/>
      <c r="AF2948" s="14"/>
      <c r="AG2948" s="14"/>
      <c r="AH2948" s="14">
        <f t="shared" si="4511"/>
        <v>0</v>
      </c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>
        <v>0</v>
      </c>
      <c r="AS2948" s="14">
        <v>0</v>
      </c>
      <c r="AT2948" s="14">
        <v>0</v>
      </c>
      <c r="AU2948" s="14"/>
      <c r="AV2948" s="14"/>
      <c r="AW2948" s="14"/>
      <c r="AX2948" s="14"/>
      <c r="AY2948" s="14"/>
      <c r="AZ2948" s="14">
        <f t="shared" si="4512"/>
        <v>0</v>
      </c>
      <c r="BA2948" s="14"/>
      <c r="BB2948" s="14"/>
      <c r="BC2948" s="14"/>
      <c r="BD2948" s="14"/>
      <c r="BE2948" s="14"/>
      <c r="BF2948" s="14"/>
      <c r="BG2948" s="14"/>
      <c r="BH2948" s="14"/>
      <c r="BI2948" s="14"/>
      <c r="BJ2948" s="14">
        <v>0</v>
      </c>
      <c r="BK2948" s="14">
        <v>0</v>
      </c>
    </row>
    <row r="2949" spans="1:63" x14ac:dyDescent="0.25">
      <c r="A2949" s="1" t="s">
        <v>981</v>
      </c>
      <c r="B2949" s="1" t="s">
        <v>1</v>
      </c>
      <c r="C2949" s="1" t="s">
        <v>14</v>
      </c>
      <c r="D2949" s="110" t="s">
        <v>983</v>
      </c>
      <c r="E2949" s="110" t="s">
        <v>36</v>
      </c>
      <c r="F2949" s="107" t="s">
        <v>0</v>
      </c>
      <c r="G2949" s="13" t="s">
        <v>0</v>
      </c>
      <c r="H2949" s="2" t="s">
        <v>37</v>
      </c>
      <c r="I2949" s="12">
        <f>SUM(I2950:I2954)</f>
        <v>297800</v>
      </c>
      <c r="J2949" s="12">
        <f t="shared" ref="J2949:Y2949" si="4531">SUM(J2950:J2954)</f>
        <v>0</v>
      </c>
      <c r="K2949" s="12">
        <f t="shared" si="4531"/>
        <v>0</v>
      </c>
      <c r="L2949" s="12">
        <f t="shared" si="4531"/>
        <v>0</v>
      </c>
      <c r="M2949" s="12">
        <f t="shared" si="4531"/>
        <v>0</v>
      </c>
      <c r="N2949" s="12">
        <f t="shared" si="4531"/>
        <v>0</v>
      </c>
      <c r="O2949" s="12">
        <f t="shared" si="4531"/>
        <v>0</v>
      </c>
      <c r="P2949" s="12">
        <f t="shared" si="4531"/>
        <v>0</v>
      </c>
      <c r="Q2949" s="12">
        <f t="shared" si="4531"/>
        <v>0</v>
      </c>
      <c r="R2949" s="12">
        <f t="shared" si="4531"/>
        <v>0</v>
      </c>
      <c r="S2949" s="12">
        <f t="shared" si="4531"/>
        <v>0</v>
      </c>
      <c r="T2949" s="12">
        <f t="shared" si="4531"/>
        <v>0</v>
      </c>
      <c r="U2949" s="12">
        <f t="shared" si="4531"/>
        <v>0</v>
      </c>
      <c r="V2949" s="12">
        <f t="shared" si="4531"/>
        <v>0</v>
      </c>
      <c r="W2949" s="12">
        <f t="shared" si="4531"/>
        <v>0</v>
      </c>
      <c r="X2949" s="12">
        <f t="shared" si="4531"/>
        <v>0</v>
      </c>
      <c r="Y2949" s="12">
        <f t="shared" si="4531"/>
        <v>0</v>
      </c>
      <c r="Z2949" s="12">
        <v>0</v>
      </c>
      <c r="AA2949" s="12">
        <v>0</v>
      </c>
      <c r="AB2949" s="12">
        <f t="shared" ref="AB2949:AQ2949" si="4532">SUM(AB2950:AB2954)</f>
        <v>0</v>
      </c>
      <c r="AC2949" s="12">
        <f t="shared" si="4532"/>
        <v>0</v>
      </c>
      <c r="AD2949" s="12">
        <f t="shared" si="4532"/>
        <v>0</v>
      </c>
      <c r="AE2949" s="12">
        <f t="shared" si="4532"/>
        <v>0</v>
      </c>
      <c r="AF2949" s="12">
        <f t="shared" si="4532"/>
        <v>0</v>
      </c>
      <c r="AG2949" s="12">
        <f t="shared" si="4532"/>
        <v>0</v>
      </c>
      <c r="AH2949" s="12">
        <f t="shared" si="4532"/>
        <v>0</v>
      </c>
      <c r="AI2949" s="12">
        <f t="shared" si="4532"/>
        <v>0</v>
      </c>
      <c r="AJ2949" s="12">
        <f t="shared" si="4532"/>
        <v>0</v>
      </c>
      <c r="AK2949" s="12">
        <f t="shared" si="4532"/>
        <v>0</v>
      </c>
      <c r="AL2949" s="12">
        <f t="shared" si="4532"/>
        <v>0</v>
      </c>
      <c r="AM2949" s="12">
        <f t="shared" si="4532"/>
        <v>0</v>
      </c>
      <c r="AN2949" s="12">
        <f t="shared" si="4532"/>
        <v>0</v>
      </c>
      <c r="AO2949" s="12">
        <f t="shared" si="4532"/>
        <v>0</v>
      </c>
      <c r="AP2949" s="12">
        <f t="shared" si="4532"/>
        <v>0</v>
      </c>
      <c r="AQ2949" s="12">
        <f t="shared" si="4532"/>
        <v>0</v>
      </c>
      <c r="AR2949" s="12">
        <v>0</v>
      </c>
      <c r="AS2949" s="12">
        <v>0</v>
      </c>
      <c r="AT2949" s="12">
        <f t="shared" ref="AT2949:BI2949" si="4533">SUM(AT2950:AT2954)</f>
        <v>0</v>
      </c>
      <c r="AU2949" s="12">
        <f t="shared" si="4533"/>
        <v>88351</v>
      </c>
      <c r="AV2949" s="12">
        <f t="shared" si="4533"/>
        <v>0</v>
      </c>
      <c r="AW2949" s="12">
        <f t="shared" si="4533"/>
        <v>0</v>
      </c>
      <c r="AX2949" s="12">
        <f t="shared" si="4533"/>
        <v>0</v>
      </c>
      <c r="AY2949" s="12">
        <f t="shared" si="4533"/>
        <v>0</v>
      </c>
      <c r="AZ2949" s="12">
        <f t="shared" si="4533"/>
        <v>88351</v>
      </c>
      <c r="BA2949" s="12">
        <f t="shared" si="4533"/>
        <v>0</v>
      </c>
      <c r="BB2949" s="12">
        <f t="shared" si="4533"/>
        <v>0</v>
      </c>
      <c r="BC2949" s="12">
        <f t="shared" si="4533"/>
        <v>88351</v>
      </c>
      <c r="BD2949" s="12">
        <f t="shared" si="4533"/>
        <v>0</v>
      </c>
      <c r="BE2949" s="12">
        <f t="shared" si="4533"/>
        <v>0</v>
      </c>
      <c r="BF2949" s="12">
        <f t="shared" si="4533"/>
        <v>0</v>
      </c>
      <c r="BG2949" s="12">
        <f t="shared" si="4533"/>
        <v>0</v>
      </c>
      <c r="BH2949" s="12">
        <f t="shared" si="4533"/>
        <v>0</v>
      </c>
      <c r="BI2949" s="12">
        <f t="shared" si="4533"/>
        <v>0</v>
      </c>
      <c r="BJ2949" s="12">
        <v>88351</v>
      </c>
      <c r="BK2949" s="12">
        <v>0</v>
      </c>
    </row>
    <row r="2950" spans="1:63" x14ac:dyDescent="0.25">
      <c r="A2950" s="4" t="s">
        <v>981</v>
      </c>
      <c r="B2950" s="4" t="s">
        <v>1</v>
      </c>
      <c r="C2950" s="4" t="s">
        <v>14</v>
      </c>
      <c r="D2950" s="107" t="s">
        <v>983</v>
      </c>
      <c r="E2950" s="117">
        <v>6139</v>
      </c>
      <c r="F2950" s="107"/>
      <c r="G2950" s="103" t="s">
        <v>1642</v>
      </c>
      <c r="H2950" s="13" t="s">
        <v>37</v>
      </c>
      <c r="I2950" s="14">
        <v>95300</v>
      </c>
      <c r="J2950" s="14">
        <v>0</v>
      </c>
      <c r="K2950" s="14"/>
      <c r="L2950" s="14"/>
      <c r="M2950" s="14"/>
      <c r="N2950" s="14"/>
      <c r="O2950" s="14"/>
      <c r="P2950" s="14">
        <f t="shared" si="4510"/>
        <v>0</v>
      </c>
      <c r="Q2950" s="14"/>
      <c r="R2950" s="14"/>
      <c r="S2950" s="14"/>
      <c r="T2950" s="14"/>
      <c r="U2950" s="14"/>
      <c r="V2950" s="14"/>
      <c r="W2950" s="14"/>
      <c r="X2950" s="14"/>
      <c r="Y2950" s="14"/>
      <c r="Z2950" s="14">
        <v>0</v>
      </c>
      <c r="AA2950" s="14">
        <v>0</v>
      </c>
      <c r="AB2950" s="14">
        <v>0</v>
      </c>
      <c r="AC2950" s="14"/>
      <c r="AD2950" s="14"/>
      <c r="AE2950" s="14"/>
      <c r="AF2950" s="14"/>
      <c r="AG2950" s="14"/>
      <c r="AH2950" s="14">
        <f t="shared" si="4511"/>
        <v>0</v>
      </c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>
        <v>0</v>
      </c>
      <c r="AS2950" s="14">
        <v>0</v>
      </c>
      <c r="AT2950" s="14">
        <v>0</v>
      </c>
      <c r="AU2950" s="14">
        <v>88351</v>
      </c>
      <c r="AV2950" s="14"/>
      <c r="AW2950" s="14"/>
      <c r="AX2950" s="14"/>
      <c r="AY2950" s="14"/>
      <c r="AZ2950" s="14">
        <f t="shared" si="4512"/>
        <v>88351</v>
      </c>
      <c r="BA2950" s="14"/>
      <c r="BB2950" s="14"/>
      <c r="BC2950" s="14">
        <v>88351</v>
      </c>
      <c r="BD2950" s="14"/>
      <c r="BE2950" s="14"/>
      <c r="BF2950" s="14"/>
      <c r="BG2950" s="14"/>
      <c r="BH2950" s="14"/>
      <c r="BI2950" s="14"/>
      <c r="BJ2950" s="14">
        <v>88351</v>
      </c>
      <c r="BK2950" s="14">
        <v>0</v>
      </c>
    </row>
    <row r="2951" spans="1:63" ht="22.5" x14ac:dyDescent="0.25">
      <c r="A2951" s="4" t="s">
        <v>981</v>
      </c>
      <c r="B2951" s="4" t="s">
        <v>1</v>
      </c>
      <c r="C2951" s="4" t="s">
        <v>14</v>
      </c>
      <c r="D2951" s="107" t="s">
        <v>983</v>
      </c>
      <c r="E2951" s="117">
        <v>6139</v>
      </c>
      <c r="F2951" s="107" t="s">
        <v>997</v>
      </c>
      <c r="G2951" s="103" t="s">
        <v>1642</v>
      </c>
      <c r="H2951" s="13" t="s">
        <v>39</v>
      </c>
      <c r="I2951" s="14">
        <v>30000</v>
      </c>
      <c r="J2951" s="14">
        <v>0</v>
      </c>
      <c r="K2951" s="14"/>
      <c r="L2951" s="14"/>
      <c r="M2951" s="14"/>
      <c r="N2951" s="14"/>
      <c r="O2951" s="14"/>
      <c r="P2951" s="14">
        <f t="shared" si="4510"/>
        <v>0</v>
      </c>
      <c r="Q2951" s="14"/>
      <c r="R2951" s="14"/>
      <c r="S2951" s="14"/>
      <c r="T2951" s="14"/>
      <c r="U2951" s="14"/>
      <c r="V2951" s="14"/>
      <c r="W2951" s="14"/>
      <c r="X2951" s="14"/>
      <c r="Y2951" s="14"/>
      <c r="Z2951" s="14">
        <v>0</v>
      </c>
      <c r="AA2951" s="14">
        <v>0</v>
      </c>
      <c r="AB2951" s="14">
        <v>0</v>
      </c>
      <c r="AC2951" s="14"/>
      <c r="AD2951" s="14"/>
      <c r="AE2951" s="14"/>
      <c r="AF2951" s="14"/>
      <c r="AG2951" s="14"/>
      <c r="AH2951" s="14">
        <f t="shared" si="4511"/>
        <v>0</v>
      </c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>
        <v>0</v>
      </c>
      <c r="AS2951" s="14">
        <v>0</v>
      </c>
      <c r="AT2951" s="14">
        <v>0</v>
      </c>
      <c r="AU2951" s="14"/>
      <c r="AV2951" s="14"/>
      <c r="AW2951" s="14"/>
      <c r="AX2951" s="14"/>
      <c r="AY2951" s="14"/>
      <c r="AZ2951" s="14">
        <f t="shared" si="4512"/>
        <v>0</v>
      </c>
      <c r="BA2951" s="14"/>
      <c r="BB2951" s="14"/>
      <c r="BC2951" s="14"/>
      <c r="BD2951" s="14"/>
      <c r="BE2951" s="14"/>
      <c r="BF2951" s="14"/>
      <c r="BG2951" s="14"/>
      <c r="BH2951" s="14"/>
      <c r="BI2951" s="14"/>
      <c r="BJ2951" s="14">
        <v>0</v>
      </c>
      <c r="BK2951" s="14">
        <v>0</v>
      </c>
    </row>
    <row r="2952" spans="1:63" x14ac:dyDescent="0.25">
      <c r="A2952" s="4" t="s">
        <v>981</v>
      </c>
      <c r="B2952" s="4" t="s">
        <v>1</v>
      </c>
      <c r="C2952" s="4" t="s">
        <v>14</v>
      </c>
      <c r="D2952" s="107" t="s">
        <v>983</v>
      </c>
      <c r="E2952" s="117">
        <v>6139</v>
      </c>
      <c r="F2952" s="107" t="s">
        <v>998</v>
      </c>
      <c r="G2952" s="103" t="s">
        <v>1642</v>
      </c>
      <c r="H2952" s="13" t="s">
        <v>999</v>
      </c>
      <c r="I2952" s="14">
        <v>145000</v>
      </c>
      <c r="J2952" s="14">
        <v>0</v>
      </c>
      <c r="K2952" s="14"/>
      <c r="L2952" s="14"/>
      <c r="M2952" s="14"/>
      <c r="N2952" s="14"/>
      <c r="O2952" s="14"/>
      <c r="P2952" s="14">
        <f t="shared" si="4510"/>
        <v>0</v>
      </c>
      <c r="Q2952" s="14"/>
      <c r="R2952" s="14"/>
      <c r="S2952" s="14"/>
      <c r="T2952" s="14"/>
      <c r="U2952" s="14"/>
      <c r="V2952" s="14"/>
      <c r="W2952" s="14"/>
      <c r="X2952" s="14"/>
      <c r="Y2952" s="14"/>
      <c r="Z2952" s="14">
        <v>0</v>
      </c>
      <c r="AA2952" s="14">
        <v>0</v>
      </c>
      <c r="AB2952" s="14">
        <v>0</v>
      </c>
      <c r="AC2952" s="14"/>
      <c r="AD2952" s="14"/>
      <c r="AE2952" s="14"/>
      <c r="AF2952" s="14"/>
      <c r="AG2952" s="14"/>
      <c r="AH2952" s="14">
        <f t="shared" si="4511"/>
        <v>0</v>
      </c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>
        <v>0</v>
      </c>
      <c r="AS2952" s="14">
        <v>0</v>
      </c>
      <c r="AT2952" s="14">
        <v>0</v>
      </c>
      <c r="AU2952" s="14"/>
      <c r="AV2952" s="14"/>
      <c r="AW2952" s="14"/>
      <c r="AX2952" s="14"/>
      <c r="AY2952" s="14"/>
      <c r="AZ2952" s="14">
        <f t="shared" si="4512"/>
        <v>0</v>
      </c>
      <c r="BA2952" s="14"/>
      <c r="BB2952" s="14"/>
      <c r="BC2952" s="14"/>
      <c r="BD2952" s="14"/>
      <c r="BE2952" s="14"/>
      <c r="BF2952" s="14"/>
      <c r="BG2952" s="14"/>
      <c r="BH2952" s="14"/>
      <c r="BI2952" s="14"/>
      <c r="BJ2952" s="14">
        <v>0</v>
      </c>
      <c r="BK2952" s="14">
        <v>0</v>
      </c>
    </row>
    <row r="2953" spans="1:63" ht="33.75" x14ac:dyDescent="0.25">
      <c r="A2953" s="4" t="s">
        <v>981</v>
      </c>
      <c r="B2953" s="4" t="s">
        <v>1</v>
      </c>
      <c r="C2953" s="4" t="s">
        <v>14</v>
      </c>
      <c r="D2953" s="107" t="s">
        <v>983</v>
      </c>
      <c r="E2953" s="117">
        <v>6139</v>
      </c>
      <c r="F2953" s="107" t="s">
        <v>1000</v>
      </c>
      <c r="G2953" s="103" t="s">
        <v>1642</v>
      </c>
      <c r="H2953" s="13" t="s">
        <v>40</v>
      </c>
      <c r="I2953" s="14">
        <v>5000</v>
      </c>
      <c r="J2953" s="14">
        <v>0</v>
      </c>
      <c r="K2953" s="14"/>
      <c r="L2953" s="14"/>
      <c r="M2953" s="14"/>
      <c r="N2953" s="14"/>
      <c r="O2953" s="14"/>
      <c r="P2953" s="14">
        <f t="shared" si="4510"/>
        <v>0</v>
      </c>
      <c r="Q2953" s="14"/>
      <c r="R2953" s="14"/>
      <c r="S2953" s="14"/>
      <c r="T2953" s="14"/>
      <c r="U2953" s="14"/>
      <c r="V2953" s="14"/>
      <c r="W2953" s="14"/>
      <c r="X2953" s="14"/>
      <c r="Y2953" s="14"/>
      <c r="Z2953" s="14">
        <v>0</v>
      </c>
      <c r="AA2953" s="14">
        <v>0</v>
      </c>
      <c r="AB2953" s="14">
        <v>0</v>
      </c>
      <c r="AC2953" s="14"/>
      <c r="AD2953" s="14"/>
      <c r="AE2953" s="14"/>
      <c r="AF2953" s="14"/>
      <c r="AG2953" s="14"/>
      <c r="AH2953" s="14">
        <f t="shared" si="4511"/>
        <v>0</v>
      </c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>
        <v>0</v>
      </c>
      <c r="AS2953" s="14">
        <v>0</v>
      </c>
      <c r="AT2953" s="14">
        <v>0</v>
      </c>
      <c r="AU2953" s="14"/>
      <c r="AV2953" s="14"/>
      <c r="AW2953" s="14"/>
      <c r="AX2953" s="14"/>
      <c r="AY2953" s="14"/>
      <c r="AZ2953" s="14">
        <f t="shared" si="4512"/>
        <v>0</v>
      </c>
      <c r="BA2953" s="14"/>
      <c r="BB2953" s="14"/>
      <c r="BC2953" s="14"/>
      <c r="BD2953" s="14"/>
      <c r="BE2953" s="14"/>
      <c r="BF2953" s="14"/>
      <c r="BG2953" s="14"/>
      <c r="BH2953" s="14"/>
      <c r="BI2953" s="14"/>
      <c r="BJ2953" s="14">
        <v>0</v>
      </c>
      <c r="BK2953" s="14">
        <v>0</v>
      </c>
    </row>
    <row r="2954" spans="1:63" ht="22.5" x14ac:dyDescent="0.25">
      <c r="A2954" s="4" t="s">
        <v>981</v>
      </c>
      <c r="B2954" s="4" t="s">
        <v>1</v>
      </c>
      <c r="C2954" s="4" t="s">
        <v>14</v>
      </c>
      <c r="D2954" s="107" t="s">
        <v>983</v>
      </c>
      <c r="E2954" s="117">
        <v>6139</v>
      </c>
      <c r="F2954" s="107" t="s">
        <v>1001</v>
      </c>
      <c r="G2954" s="103" t="s">
        <v>1642</v>
      </c>
      <c r="H2954" s="13" t="s">
        <v>1002</v>
      </c>
      <c r="I2954" s="14">
        <v>22500</v>
      </c>
      <c r="J2954" s="14">
        <v>0</v>
      </c>
      <c r="K2954" s="14"/>
      <c r="L2954" s="14"/>
      <c r="M2954" s="14"/>
      <c r="N2954" s="14"/>
      <c r="O2954" s="14"/>
      <c r="P2954" s="14">
        <f t="shared" si="4510"/>
        <v>0</v>
      </c>
      <c r="Q2954" s="14"/>
      <c r="R2954" s="14"/>
      <c r="S2954" s="14"/>
      <c r="T2954" s="14"/>
      <c r="U2954" s="14"/>
      <c r="V2954" s="14"/>
      <c r="W2954" s="14"/>
      <c r="X2954" s="14"/>
      <c r="Y2954" s="14"/>
      <c r="Z2954" s="14">
        <v>0</v>
      </c>
      <c r="AA2954" s="14">
        <v>0</v>
      </c>
      <c r="AB2954" s="14">
        <v>0</v>
      </c>
      <c r="AC2954" s="14"/>
      <c r="AD2954" s="14"/>
      <c r="AE2954" s="14"/>
      <c r="AF2954" s="14"/>
      <c r="AG2954" s="14"/>
      <c r="AH2954" s="14">
        <f t="shared" si="4511"/>
        <v>0</v>
      </c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>
        <v>0</v>
      </c>
      <c r="AS2954" s="14">
        <v>0</v>
      </c>
      <c r="AT2954" s="14">
        <v>0</v>
      </c>
      <c r="AU2954" s="14"/>
      <c r="AV2954" s="14"/>
      <c r="AW2954" s="14"/>
      <c r="AX2954" s="14"/>
      <c r="AY2954" s="14"/>
      <c r="AZ2954" s="14">
        <f t="shared" si="4512"/>
        <v>0</v>
      </c>
      <c r="BA2954" s="14"/>
      <c r="BB2954" s="14"/>
      <c r="BC2954" s="14"/>
      <c r="BD2954" s="14"/>
      <c r="BE2954" s="14"/>
      <c r="BF2954" s="14"/>
      <c r="BG2954" s="14"/>
      <c r="BH2954" s="14"/>
      <c r="BI2954" s="14"/>
      <c r="BJ2954" s="14">
        <v>0</v>
      </c>
      <c r="BK2954" s="14">
        <v>0</v>
      </c>
    </row>
    <row r="2955" spans="1:63" ht="33.75" x14ac:dyDescent="0.25">
      <c r="A2955" s="1" t="s">
        <v>0</v>
      </c>
      <c r="B2955" s="1" t="s">
        <v>0</v>
      </c>
      <c r="C2955" s="1" t="s">
        <v>0</v>
      </c>
      <c r="D2955" s="106" t="s">
        <v>0</v>
      </c>
      <c r="E2955" s="106" t="s">
        <v>0</v>
      </c>
      <c r="F2955" s="106" t="s">
        <v>0</v>
      </c>
      <c r="G2955" s="2" t="s">
        <v>0</v>
      </c>
      <c r="H2955" s="10" t="s">
        <v>41</v>
      </c>
      <c r="I2955" s="11">
        <f>SUM(I2956)</f>
        <v>394100</v>
      </c>
      <c r="J2955" s="11">
        <f t="shared" ref="J2955:Y2955" si="4534">SUM(J2956)</f>
        <v>0</v>
      </c>
      <c r="K2955" s="11">
        <f t="shared" si="4534"/>
        <v>0</v>
      </c>
      <c r="L2955" s="11">
        <f t="shared" si="4534"/>
        <v>0</v>
      </c>
      <c r="M2955" s="11">
        <f t="shared" si="4534"/>
        <v>0</v>
      </c>
      <c r="N2955" s="11">
        <f t="shared" si="4534"/>
        <v>0</v>
      </c>
      <c r="O2955" s="11">
        <f t="shared" si="4534"/>
        <v>0</v>
      </c>
      <c r="P2955" s="11">
        <f t="shared" si="4534"/>
        <v>0</v>
      </c>
      <c r="Q2955" s="11">
        <f t="shared" si="4534"/>
        <v>0</v>
      </c>
      <c r="R2955" s="11">
        <f t="shared" si="4534"/>
        <v>0</v>
      </c>
      <c r="S2955" s="11">
        <f t="shared" si="4534"/>
        <v>0</v>
      </c>
      <c r="T2955" s="11">
        <f t="shared" si="4534"/>
        <v>0</v>
      </c>
      <c r="U2955" s="11">
        <f t="shared" si="4534"/>
        <v>0</v>
      </c>
      <c r="V2955" s="11">
        <f t="shared" si="4534"/>
        <v>0</v>
      </c>
      <c r="W2955" s="11">
        <f t="shared" si="4534"/>
        <v>0</v>
      </c>
      <c r="X2955" s="11">
        <f t="shared" si="4534"/>
        <v>0</v>
      </c>
      <c r="Y2955" s="11">
        <f t="shared" si="4534"/>
        <v>0</v>
      </c>
      <c r="Z2955" s="11">
        <v>0</v>
      </c>
      <c r="AA2955" s="11">
        <v>0</v>
      </c>
      <c r="AB2955" s="11">
        <f t="shared" ref="AB2955:AQ2955" si="4535">SUM(AB2956)</f>
        <v>0</v>
      </c>
      <c r="AC2955" s="11">
        <f t="shared" si="4535"/>
        <v>0</v>
      </c>
      <c r="AD2955" s="11">
        <f t="shared" si="4535"/>
        <v>0</v>
      </c>
      <c r="AE2955" s="11">
        <f t="shared" si="4535"/>
        <v>0</v>
      </c>
      <c r="AF2955" s="11">
        <f t="shared" si="4535"/>
        <v>0</v>
      </c>
      <c r="AG2955" s="11">
        <f t="shared" si="4535"/>
        <v>0</v>
      </c>
      <c r="AH2955" s="11">
        <f t="shared" si="4535"/>
        <v>0</v>
      </c>
      <c r="AI2955" s="11">
        <f t="shared" si="4535"/>
        <v>0</v>
      </c>
      <c r="AJ2955" s="11">
        <f t="shared" si="4535"/>
        <v>0</v>
      </c>
      <c r="AK2955" s="11">
        <f t="shared" si="4535"/>
        <v>0</v>
      </c>
      <c r="AL2955" s="11">
        <f t="shared" si="4535"/>
        <v>0</v>
      </c>
      <c r="AM2955" s="11">
        <f t="shared" si="4535"/>
        <v>0</v>
      </c>
      <c r="AN2955" s="11">
        <f t="shared" si="4535"/>
        <v>0</v>
      </c>
      <c r="AO2955" s="11">
        <f t="shared" si="4535"/>
        <v>0</v>
      </c>
      <c r="AP2955" s="11">
        <f t="shared" si="4535"/>
        <v>0</v>
      </c>
      <c r="AQ2955" s="11">
        <f t="shared" si="4535"/>
        <v>0</v>
      </c>
      <c r="AR2955" s="11">
        <v>0</v>
      </c>
      <c r="AS2955" s="11">
        <v>0</v>
      </c>
      <c r="AT2955" s="11">
        <f t="shared" ref="AT2955:BI2955" si="4536">SUM(AT2956)</f>
        <v>0</v>
      </c>
      <c r="AU2955" s="11">
        <f t="shared" si="4536"/>
        <v>0</v>
      </c>
      <c r="AV2955" s="11">
        <f t="shared" si="4536"/>
        <v>0</v>
      </c>
      <c r="AW2955" s="11">
        <f t="shared" si="4536"/>
        <v>0</v>
      </c>
      <c r="AX2955" s="11">
        <f t="shared" si="4536"/>
        <v>0</v>
      </c>
      <c r="AY2955" s="11">
        <f t="shared" si="4536"/>
        <v>0</v>
      </c>
      <c r="AZ2955" s="11">
        <f t="shared" si="4536"/>
        <v>0</v>
      </c>
      <c r="BA2955" s="11">
        <f t="shared" si="4536"/>
        <v>0</v>
      </c>
      <c r="BB2955" s="11">
        <f t="shared" si="4536"/>
        <v>0</v>
      </c>
      <c r="BC2955" s="11">
        <f t="shared" si="4536"/>
        <v>0</v>
      </c>
      <c r="BD2955" s="11">
        <f t="shared" si="4536"/>
        <v>0</v>
      </c>
      <c r="BE2955" s="11">
        <f t="shared" si="4536"/>
        <v>0</v>
      </c>
      <c r="BF2955" s="11">
        <f t="shared" si="4536"/>
        <v>0</v>
      </c>
      <c r="BG2955" s="11">
        <f t="shared" si="4536"/>
        <v>0</v>
      </c>
      <c r="BH2955" s="11">
        <f t="shared" si="4536"/>
        <v>0</v>
      </c>
      <c r="BI2955" s="11">
        <f t="shared" si="4536"/>
        <v>0</v>
      </c>
      <c r="BJ2955" s="11">
        <v>0</v>
      </c>
      <c r="BK2955" s="11">
        <v>0</v>
      </c>
    </row>
    <row r="2956" spans="1:63" ht="22.5" x14ac:dyDescent="0.25">
      <c r="A2956" s="4" t="s">
        <v>981</v>
      </c>
      <c r="B2956" s="4" t="s">
        <v>1</v>
      </c>
      <c r="C2956" s="4" t="s">
        <v>14</v>
      </c>
      <c r="D2956" s="107" t="s">
        <v>983</v>
      </c>
      <c r="E2956" s="106" t="s">
        <v>42</v>
      </c>
      <c r="F2956" s="106" t="s">
        <v>0</v>
      </c>
      <c r="G2956" s="2" t="s">
        <v>0</v>
      </c>
      <c r="H2956" s="2" t="s">
        <v>43</v>
      </c>
      <c r="I2956" s="12">
        <f>SUM(I2957,I2961)</f>
        <v>394100</v>
      </c>
      <c r="J2956" s="12">
        <f t="shared" ref="J2956:Y2956" si="4537">SUM(J2957,J2961)</f>
        <v>0</v>
      </c>
      <c r="K2956" s="12">
        <f t="shared" si="4537"/>
        <v>0</v>
      </c>
      <c r="L2956" s="12">
        <f t="shared" si="4537"/>
        <v>0</v>
      </c>
      <c r="M2956" s="12">
        <f t="shared" si="4537"/>
        <v>0</v>
      </c>
      <c r="N2956" s="12">
        <f t="shared" si="4537"/>
        <v>0</v>
      </c>
      <c r="O2956" s="12">
        <f t="shared" si="4537"/>
        <v>0</v>
      </c>
      <c r="P2956" s="12">
        <f t="shared" ref="P2956" si="4538">SUM(P2957,P2961)</f>
        <v>0</v>
      </c>
      <c r="Q2956" s="12">
        <f t="shared" si="4537"/>
        <v>0</v>
      </c>
      <c r="R2956" s="12">
        <f t="shared" si="4537"/>
        <v>0</v>
      </c>
      <c r="S2956" s="12">
        <f t="shared" si="4537"/>
        <v>0</v>
      </c>
      <c r="T2956" s="12">
        <f t="shared" si="4537"/>
        <v>0</v>
      </c>
      <c r="U2956" s="12">
        <f t="shared" si="4537"/>
        <v>0</v>
      </c>
      <c r="V2956" s="12">
        <f t="shared" si="4537"/>
        <v>0</v>
      </c>
      <c r="W2956" s="12">
        <f t="shared" si="4537"/>
        <v>0</v>
      </c>
      <c r="X2956" s="12">
        <f t="shared" si="4537"/>
        <v>0</v>
      </c>
      <c r="Y2956" s="12">
        <f t="shared" si="4537"/>
        <v>0</v>
      </c>
      <c r="Z2956" s="12">
        <v>0</v>
      </c>
      <c r="AA2956" s="12">
        <v>0</v>
      </c>
      <c r="AB2956" s="12">
        <f t="shared" ref="AB2956:AQ2956" si="4539">SUM(AB2957,AB2961)</f>
        <v>0</v>
      </c>
      <c r="AC2956" s="12">
        <f t="shared" si="4539"/>
        <v>0</v>
      </c>
      <c r="AD2956" s="12">
        <f t="shared" si="4539"/>
        <v>0</v>
      </c>
      <c r="AE2956" s="12">
        <f t="shared" si="4539"/>
        <v>0</v>
      </c>
      <c r="AF2956" s="12">
        <f t="shared" si="4539"/>
        <v>0</v>
      </c>
      <c r="AG2956" s="12">
        <f t="shared" si="4539"/>
        <v>0</v>
      </c>
      <c r="AH2956" s="12">
        <f t="shared" ref="AH2956" si="4540">SUM(AH2957,AH2961)</f>
        <v>0</v>
      </c>
      <c r="AI2956" s="12">
        <f t="shared" si="4539"/>
        <v>0</v>
      </c>
      <c r="AJ2956" s="12">
        <f t="shared" si="4539"/>
        <v>0</v>
      </c>
      <c r="AK2956" s="12">
        <f t="shared" si="4539"/>
        <v>0</v>
      </c>
      <c r="AL2956" s="12">
        <f t="shared" si="4539"/>
        <v>0</v>
      </c>
      <c r="AM2956" s="12">
        <f t="shared" si="4539"/>
        <v>0</v>
      </c>
      <c r="AN2956" s="12">
        <f t="shared" si="4539"/>
        <v>0</v>
      </c>
      <c r="AO2956" s="12">
        <f t="shared" si="4539"/>
        <v>0</v>
      </c>
      <c r="AP2956" s="12">
        <f t="shared" si="4539"/>
        <v>0</v>
      </c>
      <c r="AQ2956" s="12">
        <f t="shared" si="4539"/>
        <v>0</v>
      </c>
      <c r="AR2956" s="12">
        <v>0</v>
      </c>
      <c r="AS2956" s="12">
        <v>0</v>
      </c>
      <c r="AT2956" s="12">
        <f t="shared" ref="AT2956:BI2956" si="4541">SUM(AT2957,AT2961)</f>
        <v>0</v>
      </c>
      <c r="AU2956" s="12">
        <f t="shared" si="4541"/>
        <v>0</v>
      </c>
      <c r="AV2956" s="12">
        <f t="shared" si="4541"/>
        <v>0</v>
      </c>
      <c r="AW2956" s="12">
        <f t="shared" si="4541"/>
        <v>0</v>
      </c>
      <c r="AX2956" s="12">
        <f t="shared" si="4541"/>
        <v>0</v>
      </c>
      <c r="AY2956" s="12">
        <f t="shared" si="4541"/>
        <v>0</v>
      </c>
      <c r="AZ2956" s="12">
        <f t="shared" ref="AZ2956" si="4542">SUM(AZ2957,AZ2961)</f>
        <v>0</v>
      </c>
      <c r="BA2956" s="12">
        <f t="shared" si="4541"/>
        <v>0</v>
      </c>
      <c r="BB2956" s="12">
        <f t="shared" si="4541"/>
        <v>0</v>
      </c>
      <c r="BC2956" s="12">
        <f t="shared" si="4541"/>
        <v>0</v>
      </c>
      <c r="BD2956" s="12">
        <f t="shared" si="4541"/>
        <v>0</v>
      </c>
      <c r="BE2956" s="12">
        <f t="shared" si="4541"/>
        <v>0</v>
      </c>
      <c r="BF2956" s="12">
        <f t="shared" si="4541"/>
        <v>0</v>
      </c>
      <c r="BG2956" s="12">
        <f t="shared" si="4541"/>
        <v>0</v>
      </c>
      <c r="BH2956" s="12">
        <f t="shared" si="4541"/>
        <v>0</v>
      </c>
      <c r="BI2956" s="12">
        <f t="shared" si="4541"/>
        <v>0</v>
      </c>
      <c r="BJ2956" s="12">
        <v>0</v>
      </c>
      <c r="BK2956" s="12">
        <v>0</v>
      </c>
    </row>
    <row r="2957" spans="1:63" ht="22.5" x14ac:dyDescent="0.25">
      <c r="A2957" s="1" t="s">
        <v>981</v>
      </c>
      <c r="B2957" s="1" t="s">
        <v>1</v>
      </c>
      <c r="C2957" s="1" t="s">
        <v>14</v>
      </c>
      <c r="D2957" s="110" t="s">
        <v>983</v>
      </c>
      <c r="E2957" s="110" t="s">
        <v>44</v>
      </c>
      <c r="F2957" s="107" t="s">
        <v>0</v>
      </c>
      <c r="G2957" s="13" t="s">
        <v>0</v>
      </c>
      <c r="H2957" s="2" t="s">
        <v>45</v>
      </c>
      <c r="I2957" s="12">
        <f>SUM(I2958:I2960)</f>
        <v>390000</v>
      </c>
      <c r="J2957" s="12">
        <f t="shared" ref="J2957:Y2957" si="4543">SUM(J2958:J2960)</f>
        <v>0</v>
      </c>
      <c r="K2957" s="12">
        <f t="shared" si="4543"/>
        <v>0</v>
      </c>
      <c r="L2957" s="12">
        <f t="shared" si="4543"/>
        <v>0</v>
      </c>
      <c r="M2957" s="12">
        <f t="shared" si="4543"/>
        <v>0</v>
      </c>
      <c r="N2957" s="12">
        <f t="shared" si="4543"/>
        <v>0</v>
      </c>
      <c r="O2957" s="12">
        <f t="shared" si="4543"/>
        <v>0</v>
      </c>
      <c r="P2957" s="12">
        <f t="shared" ref="P2957" si="4544">SUM(P2958:P2960)</f>
        <v>0</v>
      </c>
      <c r="Q2957" s="12">
        <f t="shared" si="4543"/>
        <v>0</v>
      </c>
      <c r="R2957" s="12">
        <f t="shared" si="4543"/>
        <v>0</v>
      </c>
      <c r="S2957" s="12">
        <f t="shared" si="4543"/>
        <v>0</v>
      </c>
      <c r="T2957" s="12">
        <f t="shared" si="4543"/>
        <v>0</v>
      </c>
      <c r="U2957" s="12">
        <f t="shared" si="4543"/>
        <v>0</v>
      </c>
      <c r="V2957" s="12">
        <f t="shared" si="4543"/>
        <v>0</v>
      </c>
      <c r="W2957" s="12">
        <f t="shared" si="4543"/>
        <v>0</v>
      </c>
      <c r="X2957" s="12">
        <f t="shared" si="4543"/>
        <v>0</v>
      </c>
      <c r="Y2957" s="12">
        <f t="shared" si="4543"/>
        <v>0</v>
      </c>
      <c r="Z2957" s="12">
        <v>0</v>
      </c>
      <c r="AA2957" s="12">
        <v>0</v>
      </c>
      <c r="AB2957" s="12">
        <f t="shared" ref="AB2957:AQ2957" si="4545">SUM(AB2958:AB2960)</f>
        <v>0</v>
      </c>
      <c r="AC2957" s="12">
        <f t="shared" si="4545"/>
        <v>0</v>
      </c>
      <c r="AD2957" s="12">
        <f t="shared" si="4545"/>
        <v>0</v>
      </c>
      <c r="AE2957" s="12">
        <f t="shared" si="4545"/>
        <v>0</v>
      </c>
      <c r="AF2957" s="12">
        <f t="shared" si="4545"/>
        <v>0</v>
      </c>
      <c r="AG2957" s="12">
        <f t="shared" si="4545"/>
        <v>0</v>
      </c>
      <c r="AH2957" s="12">
        <f t="shared" ref="AH2957" si="4546">SUM(AH2958:AH2960)</f>
        <v>0</v>
      </c>
      <c r="AI2957" s="12">
        <f t="shared" si="4545"/>
        <v>0</v>
      </c>
      <c r="AJ2957" s="12">
        <f t="shared" si="4545"/>
        <v>0</v>
      </c>
      <c r="AK2957" s="12">
        <f t="shared" si="4545"/>
        <v>0</v>
      </c>
      <c r="AL2957" s="12">
        <f t="shared" si="4545"/>
        <v>0</v>
      </c>
      <c r="AM2957" s="12">
        <f t="shared" si="4545"/>
        <v>0</v>
      </c>
      <c r="AN2957" s="12">
        <f t="shared" si="4545"/>
        <v>0</v>
      </c>
      <c r="AO2957" s="12">
        <f t="shared" si="4545"/>
        <v>0</v>
      </c>
      <c r="AP2957" s="12">
        <f t="shared" si="4545"/>
        <v>0</v>
      </c>
      <c r="AQ2957" s="12">
        <f t="shared" si="4545"/>
        <v>0</v>
      </c>
      <c r="AR2957" s="12">
        <v>0</v>
      </c>
      <c r="AS2957" s="12">
        <v>0</v>
      </c>
      <c r="AT2957" s="12">
        <f t="shared" ref="AT2957:BI2957" si="4547">SUM(AT2958:AT2960)</f>
        <v>0</v>
      </c>
      <c r="AU2957" s="12">
        <f t="shared" si="4547"/>
        <v>0</v>
      </c>
      <c r="AV2957" s="12">
        <f t="shared" si="4547"/>
        <v>0</v>
      </c>
      <c r="AW2957" s="12">
        <f t="shared" si="4547"/>
        <v>0</v>
      </c>
      <c r="AX2957" s="12">
        <f t="shared" si="4547"/>
        <v>0</v>
      </c>
      <c r="AY2957" s="12">
        <f t="shared" si="4547"/>
        <v>0</v>
      </c>
      <c r="AZ2957" s="12">
        <f t="shared" ref="AZ2957" si="4548">SUM(AZ2958:AZ2960)</f>
        <v>0</v>
      </c>
      <c r="BA2957" s="12">
        <f t="shared" si="4547"/>
        <v>0</v>
      </c>
      <c r="BB2957" s="12">
        <f t="shared" si="4547"/>
        <v>0</v>
      </c>
      <c r="BC2957" s="12">
        <f t="shared" si="4547"/>
        <v>0</v>
      </c>
      <c r="BD2957" s="12">
        <f t="shared" si="4547"/>
        <v>0</v>
      </c>
      <c r="BE2957" s="12">
        <f t="shared" si="4547"/>
        <v>0</v>
      </c>
      <c r="BF2957" s="12">
        <f t="shared" si="4547"/>
        <v>0</v>
      </c>
      <c r="BG2957" s="12">
        <f t="shared" si="4547"/>
        <v>0</v>
      </c>
      <c r="BH2957" s="12">
        <f t="shared" si="4547"/>
        <v>0</v>
      </c>
      <c r="BI2957" s="12">
        <f t="shared" si="4547"/>
        <v>0</v>
      </c>
      <c r="BJ2957" s="12">
        <v>0</v>
      </c>
      <c r="BK2957" s="12">
        <v>0</v>
      </c>
    </row>
    <row r="2958" spans="1:63" x14ac:dyDescent="0.25">
      <c r="A2958" s="4" t="s">
        <v>981</v>
      </c>
      <c r="B2958" s="4" t="s">
        <v>1</v>
      </c>
      <c r="C2958" s="4" t="s">
        <v>14</v>
      </c>
      <c r="D2958" s="107" t="s">
        <v>983</v>
      </c>
      <c r="E2958" s="117">
        <v>6143</v>
      </c>
      <c r="F2958" s="107" t="s">
        <v>1003</v>
      </c>
      <c r="G2958" s="103" t="s">
        <v>1642</v>
      </c>
      <c r="H2958" s="13" t="s">
        <v>1004</v>
      </c>
      <c r="I2958" s="14">
        <v>115000</v>
      </c>
      <c r="J2958" s="14">
        <v>0</v>
      </c>
      <c r="K2958" s="14"/>
      <c r="L2958" s="14"/>
      <c r="M2958" s="14"/>
      <c r="N2958" s="14"/>
      <c r="O2958" s="14"/>
      <c r="P2958" s="14">
        <f t="shared" si="4510"/>
        <v>0</v>
      </c>
      <c r="Q2958" s="14"/>
      <c r="R2958" s="14"/>
      <c r="S2958" s="14"/>
      <c r="T2958" s="14"/>
      <c r="U2958" s="14"/>
      <c r="V2958" s="14"/>
      <c r="W2958" s="14"/>
      <c r="X2958" s="14"/>
      <c r="Y2958" s="14"/>
      <c r="Z2958" s="14">
        <v>0</v>
      </c>
      <c r="AA2958" s="14">
        <v>0</v>
      </c>
      <c r="AB2958" s="14">
        <v>0</v>
      </c>
      <c r="AC2958" s="14"/>
      <c r="AD2958" s="14"/>
      <c r="AE2958" s="14"/>
      <c r="AF2958" s="14"/>
      <c r="AG2958" s="14"/>
      <c r="AH2958" s="14">
        <f t="shared" si="4511"/>
        <v>0</v>
      </c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>
        <v>0</v>
      </c>
      <c r="AS2958" s="14">
        <v>0</v>
      </c>
      <c r="AT2958" s="14">
        <v>0</v>
      </c>
      <c r="AU2958" s="14"/>
      <c r="AV2958" s="14"/>
      <c r="AW2958" s="14"/>
      <c r="AX2958" s="14"/>
      <c r="AY2958" s="14"/>
      <c r="AZ2958" s="14">
        <f t="shared" si="4512"/>
        <v>0</v>
      </c>
      <c r="BA2958" s="14"/>
      <c r="BB2958" s="14"/>
      <c r="BC2958" s="14"/>
      <c r="BD2958" s="14"/>
      <c r="BE2958" s="14"/>
      <c r="BF2958" s="14"/>
      <c r="BG2958" s="14"/>
      <c r="BH2958" s="14"/>
      <c r="BI2958" s="14"/>
      <c r="BJ2958" s="14">
        <v>0</v>
      </c>
      <c r="BK2958" s="14">
        <v>0</v>
      </c>
    </row>
    <row r="2959" spans="1:63" x14ac:dyDescent="0.25">
      <c r="A2959" s="4" t="s">
        <v>981</v>
      </c>
      <c r="B2959" s="4" t="s">
        <v>1</v>
      </c>
      <c r="C2959" s="4" t="s">
        <v>14</v>
      </c>
      <c r="D2959" s="107" t="s">
        <v>983</v>
      </c>
      <c r="E2959" s="117">
        <v>6143</v>
      </c>
      <c r="F2959" s="107" t="s">
        <v>1005</v>
      </c>
      <c r="G2959" s="103" t="s">
        <v>1642</v>
      </c>
      <c r="H2959" s="13" t="s">
        <v>1006</v>
      </c>
      <c r="I2959" s="14">
        <v>50000</v>
      </c>
      <c r="J2959" s="14">
        <v>0</v>
      </c>
      <c r="K2959" s="14"/>
      <c r="L2959" s="14"/>
      <c r="M2959" s="14"/>
      <c r="N2959" s="14"/>
      <c r="O2959" s="14"/>
      <c r="P2959" s="14">
        <f t="shared" si="4510"/>
        <v>0</v>
      </c>
      <c r="Q2959" s="14"/>
      <c r="R2959" s="14"/>
      <c r="S2959" s="14"/>
      <c r="T2959" s="14"/>
      <c r="U2959" s="14"/>
      <c r="V2959" s="14"/>
      <c r="W2959" s="14"/>
      <c r="X2959" s="14"/>
      <c r="Y2959" s="14"/>
      <c r="Z2959" s="14">
        <v>0</v>
      </c>
      <c r="AA2959" s="14">
        <v>0</v>
      </c>
      <c r="AB2959" s="14">
        <v>0</v>
      </c>
      <c r="AC2959" s="14"/>
      <c r="AD2959" s="14"/>
      <c r="AE2959" s="14"/>
      <c r="AF2959" s="14"/>
      <c r="AG2959" s="14"/>
      <c r="AH2959" s="14">
        <f t="shared" si="4511"/>
        <v>0</v>
      </c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>
        <v>0</v>
      </c>
      <c r="AS2959" s="14">
        <v>0</v>
      </c>
      <c r="AT2959" s="14">
        <v>0</v>
      </c>
      <c r="AU2959" s="14"/>
      <c r="AV2959" s="14"/>
      <c r="AW2959" s="14"/>
      <c r="AX2959" s="14"/>
      <c r="AY2959" s="14"/>
      <c r="AZ2959" s="14">
        <f t="shared" si="4512"/>
        <v>0</v>
      </c>
      <c r="BA2959" s="14"/>
      <c r="BB2959" s="14"/>
      <c r="BC2959" s="14"/>
      <c r="BD2959" s="14"/>
      <c r="BE2959" s="14"/>
      <c r="BF2959" s="14"/>
      <c r="BG2959" s="14"/>
      <c r="BH2959" s="14"/>
      <c r="BI2959" s="14"/>
      <c r="BJ2959" s="14">
        <v>0</v>
      </c>
      <c r="BK2959" s="14">
        <v>0</v>
      </c>
    </row>
    <row r="2960" spans="1:63" x14ac:dyDescent="0.25">
      <c r="A2960" s="4" t="s">
        <v>981</v>
      </c>
      <c r="B2960" s="4" t="s">
        <v>1</v>
      </c>
      <c r="C2960" s="4" t="s">
        <v>14</v>
      </c>
      <c r="D2960" s="107" t="s">
        <v>983</v>
      </c>
      <c r="E2960" s="117">
        <v>6143</v>
      </c>
      <c r="F2960" s="107" t="s">
        <v>1007</v>
      </c>
      <c r="G2960" s="103" t="s">
        <v>1642</v>
      </c>
      <c r="H2960" s="13" t="s">
        <v>1008</v>
      </c>
      <c r="I2960" s="14">
        <v>225000</v>
      </c>
      <c r="J2960" s="14">
        <v>0</v>
      </c>
      <c r="K2960" s="14"/>
      <c r="L2960" s="14"/>
      <c r="M2960" s="14"/>
      <c r="N2960" s="14"/>
      <c r="O2960" s="14"/>
      <c r="P2960" s="14">
        <f t="shared" si="4510"/>
        <v>0</v>
      </c>
      <c r="Q2960" s="14"/>
      <c r="R2960" s="14"/>
      <c r="S2960" s="14"/>
      <c r="T2960" s="14"/>
      <c r="U2960" s="14"/>
      <c r="V2960" s="14"/>
      <c r="W2960" s="14"/>
      <c r="X2960" s="14"/>
      <c r="Y2960" s="14"/>
      <c r="Z2960" s="14">
        <v>0</v>
      </c>
      <c r="AA2960" s="14">
        <v>0</v>
      </c>
      <c r="AB2960" s="14">
        <v>0</v>
      </c>
      <c r="AC2960" s="14"/>
      <c r="AD2960" s="14"/>
      <c r="AE2960" s="14"/>
      <c r="AF2960" s="14"/>
      <c r="AG2960" s="14"/>
      <c r="AH2960" s="14">
        <f t="shared" si="4511"/>
        <v>0</v>
      </c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>
        <v>0</v>
      </c>
      <c r="AS2960" s="14">
        <v>0</v>
      </c>
      <c r="AT2960" s="14">
        <v>0</v>
      </c>
      <c r="AU2960" s="14"/>
      <c r="AV2960" s="14"/>
      <c r="AW2960" s="14"/>
      <c r="AX2960" s="14"/>
      <c r="AY2960" s="14"/>
      <c r="AZ2960" s="14">
        <f t="shared" si="4512"/>
        <v>0</v>
      </c>
      <c r="BA2960" s="14"/>
      <c r="BB2960" s="14"/>
      <c r="BC2960" s="14"/>
      <c r="BD2960" s="14"/>
      <c r="BE2960" s="14"/>
      <c r="BF2960" s="14"/>
      <c r="BG2960" s="14"/>
      <c r="BH2960" s="14"/>
      <c r="BI2960" s="14"/>
      <c r="BJ2960" s="14">
        <v>0</v>
      </c>
      <c r="BK2960" s="14">
        <v>0</v>
      </c>
    </row>
    <row r="2961" spans="1:63" x14ac:dyDescent="0.25">
      <c r="A2961" s="1" t="s">
        <v>981</v>
      </c>
      <c r="B2961" s="1" t="s">
        <v>1</v>
      </c>
      <c r="C2961" s="1" t="s">
        <v>14</v>
      </c>
      <c r="D2961" s="110" t="s">
        <v>983</v>
      </c>
      <c r="E2961" s="110" t="s">
        <v>46</v>
      </c>
      <c r="F2961" s="107" t="s">
        <v>0</v>
      </c>
      <c r="G2961" s="13" t="s">
        <v>0</v>
      </c>
      <c r="H2961" s="2" t="s">
        <v>47</v>
      </c>
      <c r="I2961" s="12">
        <f>SUM(I2962:I2963)</f>
        <v>4100</v>
      </c>
      <c r="J2961" s="12">
        <f t="shared" ref="J2961:Y2961" si="4549">SUM(J2962:J2963)</f>
        <v>0</v>
      </c>
      <c r="K2961" s="12">
        <f t="shared" si="4549"/>
        <v>0</v>
      </c>
      <c r="L2961" s="12">
        <f t="shared" si="4549"/>
        <v>0</v>
      </c>
      <c r="M2961" s="12">
        <f t="shared" si="4549"/>
        <v>0</v>
      </c>
      <c r="N2961" s="12">
        <f t="shared" si="4549"/>
        <v>0</v>
      </c>
      <c r="O2961" s="12">
        <f t="shared" si="4549"/>
        <v>0</v>
      </c>
      <c r="P2961" s="12">
        <f t="shared" si="4549"/>
        <v>0</v>
      </c>
      <c r="Q2961" s="12">
        <f t="shared" si="4549"/>
        <v>0</v>
      </c>
      <c r="R2961" s="12">
        <f t="shared" si="4549"/>
        <v>0</v>
      </c>
      <c r="S2961" s="12">
        <f t="shared" si="4549"/>
        <v>0</v>
      </c>
      <c r="T2961" s="12">
        <f t="shared" si="4549"/>
        <v>0</v>
      </c>
      <c r="U2961" s="12">
        <f t="shared" si="4549"/>
        <v>0</v>
      </c>
      <c r="V2961" s="12">
        <f t="shared" si="4549"/>
        <v>0</v>
      </c>
      <c r="W2961" s="12">
        <f t="shared" si="4549"/>
        <v>0</v>
      </c>
      <c r="X2961" s="12">
        <f t="shared" si="4549"/>
        <v>0</v>
      </c>
      <c r="Y2961" s="12">
        <f t="shared" si="4549"/>
        <v>0</v>
      </c>
      <c r="Z2961" s="12">
        <v>0</v>
      </c>
      <c r="AA2961" s="12">
        <v>0</v>
      </c>
      <c r="AB2961" s="12">
        <f t="shared" ref="AB2961:AQ2961" si="4550">SUM(AB2962:AB2963)</f>
        <v>0</v>
      </c>
      <c r="AC2961" s="12">
        <f t="shared" si="4550"/>
        <v>0</v>
      </c>
      <c r="AD2961" s="12">
        <f t="shared" si="4550"/>
        <v>0</v>
      </c>
      <c r="AE2961" s="12">
        <f t="shared" si="4550"/>
        <v>0</v>
      </c>
      <c r="AF2961" s="12">
        <f t="shared" si="4550"/>
        <v>0</v>
      </c>
      <c r="AG2961" s="12">
        <f t="shared" si="4550"/>
        <v>0</v>
      </c>
      <c r="AH2961" s="12">
        <f t="shared" si="4550"/>
        <v>0</v>
      </c>
      <c r="AI2961" s="12">
        <f t="shared" si="4550"/>
        <v>0</v>
      </c>
      <c r="AJ2961" s="12">
        <f t="shared" si="4550"/>
        <v>0</v>
      </c>
      <c r="AK2961" s="12">
        <f t="shared" si="4550"/>
        <v>0</v>
      </c>
      <c r="AL2961" s="12">
        <f t="shared" si="4550"/>
        <v>0</v>
      </c>
      <c r="AM2961" s="12">
        <f t="shared" si="4550"/>
        <v>0</v>
      </c>
      <c r="AN2961" s="12">
        <f t="shared" si="4550"/>
        <v>0</v>
      </c>
      <c r="AO2961" s="12">
        <f t="shared" si="4550"/>
        <v>0</v>
      </c>
      <c r="AP2961" s="12">
        <f t="shared" si="4550"/>
        <v>0</v>
      </c>
      <c r="AQ2961" s="12">
        <f t="shared" si="4550"/>
        <v>0</v>
      </c>
      <c r="AR2961" s="12">
        <v>0</v>
      </c>
      <c r="AS2961" s="12">
        <v>0</v>
      </c>
      <c r="AT2961" s="12">
        <f t="shared" ref="AT2961:BI2961" si="4551">SUM(AT2962:AT2963)</f>
        <v>0</v>
      </c>
      <c r="AU2961" s="12">
        <f t="shared" si="4551"/>
        <v>0</v>
      </c>
      <c r="AV2961" s="12">
        <f t="shared" si="4551"/>
        <v>0</v>
      </c>
      <c r="AW2961" s="12">
        <f t="shared" si="4551"/>
        <v>0</v>
      </c>
      <c r="AX2961" s="12">
        <f t="shared" si="4551"/>
        <v>0</v>
      </c>
      <c r="AY2961" s="12">
        <f t="shared" si="4551"/>
        <v>0</v>
      </c>
      <c r="AZ2961" s="12">
        <f t="shared" si="4551"/>
        <v>0</v>
      </c>
      <c r="BA2961" s="12">
        <f t="shared" si="4551"/>
        <v>0</v>
      </c>
      <c r="BB2961" s="12">
        <f t="shared" si="4551"/>
        <v>0</v>
      </c>
      <c r="BC2961" s="12">
        <f t="shared" si="4551"/>
        <v>0</v>
      </c>
      <c r="BD2961" s="12">
        <f t="shared" si="4551"/>
        <v>0</v>
      </c>
      <c r="BE2961" s="12">
        <f t="shared" si="4551"/>
        <v>0</v>
      </c>
      <c r="BF2961" s="12">
        <f t="shared" si="4551"/>
        <v>0</v>
      </c>
      <c r="BG2961" s="12">
        <f t="shared" si="4551"/>
        <v>0</v>
      </c>
      <c r="BH2961" s="12">
        <f t="shared" si="4551"/>
        <v>0</v>
      </c>
      <c r="BI2961" s="12">
        <f t="shared" si="4551"/>
        <v>0</v>
      </c>
      <c r="BJ2961" s="12">
        <v>0</v>
      </c>
      <c r="BK2961" s="12">
        <v>0</v>
      </c>
    </row>
    <row r="2962" spans="1:63" ht="22.5" x14ac:dyDescent="0.25">
      <c r="A2962" s="4" t="s">
        <v>981</v>
      </c>
      <c r="B2962" s="4" t="s">
        <v>1</v>
      </c>
      <c r="C2962" s="4" t="s">
        <v>14</v>
      </c>
      <c r="D2962" s="107" t="s">
        <v>983</v>
      </c>
      <c r="E2962" s="117">
        <v>6148</v>
      </c>
      <c r="F2962" s="107" t="s">
        <v>1009</v>
      </c>
      <c r="G2962" s="103" t="s">
        <v>1642</v>
      </c>
      <c r="H2962" s="13" t="s">
        <v>115</v>
      </c>
      <c r="I2962" s="14">
        <v>100</v>
      </c>
      <c r="J2962" s="14">
        <v>0</v>
      </c>
      <c r="K2962" s="14"/>
      <c r="L2962" s="14"/>
      <c r="M2962" s="14"/>
      <c r="N2962" s="14"/>
      <c r="O2962" s="14"/>
      <c r="P2962" s="14">
        <f t="shared" si="4510"/>
        <v>0</v>
      </c>
      <c r="Q2962" s="14"/>
      <c r="R2962" s="14"/>
      <c r="S2962" s="14"/>
      <c r="T2962" s="14"/>
      <c r="U2962" s="14"/>
      <c r="V2962" s="14"/>
      <c r="W2962" s="14"/>
      <c r="X2962" s="14"/>
      <c r="Y2962" s="14"/>
      <c r="Z2962" s="14">
        <v>0</v>
      </c>
      <c r="AA2962" s="14">
        <v>0</v>
      </c>
      <c r="AB2962" s="14">
        <v>0</v>
      </c>
      <c r="AC2962" s="14"/>
      <c r="AD2962" s="14"/>
      <c r="AE2962" s="14"/>
      <c r="AF2962" s="14"/>
      <c r="AG2962" s="14"/>
      <c r="AH2962" s="14">
        <f t="shared" si="4511"/>
        <v>0</v>
      </c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>
        <v>0</v>
      </c>
      <c r="AS2962" s="14">
        <v>0</v>
      </c>
      <c r="AT2962" s="14">
        <v>0</v>
      </c>
      <c r="AU2962" s="14"/>
      <c r="AV2962" s="14"/>
      <c r="AW2962" s="14"/>
      <c r="AX2962" s="14"/>
      <c r="AY2962" s="14"/>
      <c r="AZ2962" s="14">
        <f t="shared" si="4512"/>
        <v>0</v>
      </c>
      <c r="BA2962" s="14"/>
      <c r="BB2962" s="14"/>
      <c r="BC2962" s="14"/>
      <c r="BD2962" s="14"/>
      <c r="BE2962" s="14"/>
      <c r="BF2962" s="14"/>
      <c r="BG2962" s="14"/>
      <c r="BH2962" s="14"/>
      <c r="BI2962" s="14"/>
      <c r="BJ2962" s="14">
        <v>0</v>
      </c>
      <c r="BK2962" s="14">
        <v>0</v>
      </c>
    </row>
    <row r="2963" spans="1:63" x14ac:dyDescent="0.25">
      <c r="A2963" s="4" t="s">
        <v>981</v>
      </c>
      <c r="B2963" s="4" t="s">
        <v>1</v>
      </c>
      <c r="C2963" s="4" t="s">
        <v>14</v>
      </c>
      <c r="D2963" s="107" t="s">
        <v>983</v>
      </c>
      <c r="E2963" s="117">
        <v>6148</v>
      </c>
      <c r="F2963" s="107" t="s">
        <v>1010</v>
      </c>
      <c r="G2963" s="103" t="s">
        <v>1642</v>
      </c>
      <c r="H2963" s="13" t="s">
        <v>1011</v>
      </c>
      <c r="I2963" s="14">
        <v>4000</v>
      </c>
      <c r="J2963" s="14">
        <v>0</v>
      </c>
      <c r="K2963" s="14"/>
      <c r="L2963" s="14"/>
      <c r="M2963" s="14"/>
      <c r="N2963" s="14"/>
      <c r="O2963" s="14"/>
      <c r="P2963" s="14">
        <f t="shared" si="4510"/>
        <v>0</v>
      </c>
      <c r="Q2963" s="14"/>
      <c r="R2963" s="14"/>
      <c r="S2963" s="14"/>
      <c r="T2963" s="14"/>
      <c r="U2963" s="14"/>
      <c r="V2963" s="14"/>
      <c r="W2963" s="14"/>
      <c r="X2963" s="14"/>
      <c r="Y2963" s="14"/>
      <c r="Z2963" s="14">
        <v>0</v>
      </c>
      <c r="AA2963" s="14">
        <v>0</v>
      </c>
      <c r="AB2963" s="14">
        <v>0</v>
      </c>
      <c r="AC2963" s="14"/>
      <c r="AD2963" s="14"/>
      <c r="AE2963" s="14"/>
      <c r="AF2963" s="14"/>
      <c r="AG2963" s="14"/>
      <c r="AH2963" s="14">
        <f t="shared" si="4511"/>
        <v>0</v>
      </c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>
        <v>0</v>
      </c>
      <c r="AS2963" s="14">
        <v>0</v>
      </c>
      <c r="AT2963" s="14">
        <v>0</v>
      </c>
      <c r="AU2963" s="14"/>
      <c r="AV2963" s="14"/>
      <c r="AW2963" s="14"/>
      <c r="AX2963" s="14"/>
      <c r="AY2963" s="14"/>
      <c r="AZ2963" s="14">
        <f t="shared" si="4512"/>
        <v>0</v>
      </c>
      <c r="BA2963" s="14"/>
      <c r="BB2963" s="14"/>
      <c r="BC2963" s="14"/>
      <c r="BD2963" s="14"/>
      <c r="BE2963" s="14"/>
      <c r="BF2963" s="14"/>
      <c r="BG2963" s="14"/>
      <c r="BH2963" s="14"/>
      <c r="BI2963" s="14"/>
      <c r="BJ2963" s="14">
        <v>0</v>
      </c>
      <c r="BK2963" s="14">
        <v>0</v>
      </c>
    </row>
    <row r="2964" spans="1:63" ht="33.75" x14ac:dyDescent="0.25">
      <c r="A2964" s="1" t="s">
        <v>0</v>
      </c>
      <c r="B2964" s="1" t="s">
        <v>0</v>
      </c>
      <c r="C2964" s="1" t="s">
        <v>0</v>
      </c>
      <c r="D2964" s="106" t="s">
        <v>0</v>
      </c>
      <c r="E2964" s="106" t="s">
        <v>0</v>
      </c>
      <c r="F2964" s="106" t="s">
        <v>0</v>
      </c>
      <c r="G2964" s="2" t="s">
        <v>0</v>
      </c>
      <c r="H2964" s="10" t="s">
        <v>99</v>
      </c>
      <c r="I2964" s="11">
        <f>SUM(I2965)</f>
        <v>1540000</v>
      </c>
      <c r="J2964" s="11">
        <f t="shared" ref="J2964:Y2964" si="4552">SUM(J2965)</f>
        <v>0</v>
      </c>
      <c r="K2964" s="11">
        <f t="shared" si="4552"/>
        <v>0</v>
      </c>
      <c r="L2964" s="11">
        <f t="shared" si="4552"/>
        <v>0</v>
      </c>
      <c r="M2964" s="11">
        <f t="shared" si="4552"/>
        <v>0</v>
      </c>
      <c r="N2964" s="11">
        <f t="shared" si="4552"/>
        <v>0</v>
      </c>
      <c r="O2964" s="11">
        <f t="shared" si="4552"/>
        <v>0</v>
      </c>
      <c r="P2964" s="11">
        <f t="shared" si="4552"/>
        <v>0</v>
      </c>
      <c r="Q2964" s="11">
        <f t="shared" si="4552"/>
        <v>0</v>
      </c>
      <c r="R2964" s="11">
        <f t="shared" si="4552"/>
        <v>0</v>
      </c>
      <c r="S2964" s="11">
        <f t="shared" si="4552"/>
        <v>0</v>
      </c>
      <c r="T2964" s="11">
        <f t="shared" si="4552"/>
        <v>0</v>
      </c>
      <c r="U2964" s="11">
        <f t="shared" si="4552"/>
        <v>0</v>
      </c>
      <c r="V2964" s="11">
        <f t="shared" si="4552"/>
        <v>0</v>
      </c>
      <c r="W2964" s="11">
        <f t="shared" si="4552"/>
        <v>0</v>
      </c>
      <c r="X2964" s="11">
        <f t="shared" si="4552"/>
        <v>0</v>
      </c>
      <c r="Y2964" s="11">
        <f t="shared" si="4552"/>
        <v>0</v>
      </c>
      <c r="Z2964" s="11">
        <v>0</v>
      </c>
      <c r="AA2964" s="11">
        <v>0</v>
      </c>
      <c r="AB2964" s="11">
        <f t="shared" ref="AB2964:AQ2964" si="4553">SUM(AB2965)</f>
        <v>0</v>
      </c>
      <c r="AC2964" s="11">
        <f t="shared" si="4553"/>
        <v>0</v>
      </c>
      <c r="AD2964" s="11">
        <f t="shared" si="4553"/>
        <v>0</v>
      </c>
      <c r="AE2964" s="11">
        <f t="shared" si="4553"/>
        <v>0</v>
      </c>
      <c r="AF2964" s="11">
        <f t="shared" si="4553"/>
        <v>0</v>
      </c>
      <c r="AG2964" s="11">
        <f t="shared" si="4553"/>
        <v>0</v>
      </c>
      <c r="AH2964" s="11">
        <f t="shared" si="4553"/>
        <v>0</v>
      </c>
      <c r="AI2964" s="11">
        <f t="shared" si="4553"/>
        <v>0</v>
      </c>
      <c r="AJ2964" s="11">
        <f t="shared" si="4553"/>
        <v>0</v>
      </c>
      <c r="AK2964" s="11">
        <f t="shared" si="4553"/>
        <v>0</v>
      </c>
      <c r="AL2964" s="11">
        <f t="shared" si="4553"/>
        <v>0</v>
      </c>
      <c r="AM2964" s="11">
        <f t="shared" si="4553"/>
        <v>0</v>
      </c>
      <c r="AN2964" s="11">
        <f t="shared" si="4553"/>
        <v>0</v>
      </c>
      <c r="AO2964" s="11">
        <f t="shared" si="4553"/>
        <v>0</v>
      </c>
      <c r="AP2964" s="11">
        <f t="shared" si="4553"/>
        <v>0</v>
      </c>
      <c r="AQ2964" s="11">
        <f t="shared" si="4553"/>
        <v>0</v>
      </c>
      <c r="AR2964" s="11">
        <v>0</v>
      </c>
      <c r="AS2964" s="11">
        <v>0</v>
      </c>
      <c r="AT2964" s="11">
        <f t="shared" ref="AT2964:BI2964" si="4554">SUM(AT2965)</f>
        <v>0</v>
      </c>
      <c r="AU2964" s="11">
        <f t="shared" si="4554"/>
        <v>0</v>
      </c>
      <c r="AV2964" s="11">
        <f t="shared" si="4554"/>
        <v>0</v>
      </c>
      <c r="AW2964" s="11">
        <f t="shared" si="4554"/>
        <v>0</v>
      </c>
      <c r="AX2964" s="11">
        <f t="shared" si="4554"/>
        <v>0</v>
      </c>
      <c r="AY2964" s="11">
        <f t="shared" si="4554"/>
        <v>0</v>
      </c>
      <c r="AZ2964" s="11">
        <f t="shared" si="4554"/>
        <v>0</v>
      </c>
      <c r="BA2964" s="11">
        <f t="shared" si="4554"/>
        <v>0</v>
      </c>
      <c r="BB2964" s="11">
        <f t="shared" si="4554"/>
        <v>0</v>
      </c>
      <c r="BC2964" s="11">
        <f t="shared" si="4554"/>
        <v>0</v>
      </c>
      <c r="BD2964" s="11">
        <f t="shared" si="4554"/>
        <v>0</v>
      </c>
      <c r="BE2964" s="11">
        <f t="shared" si="4554"/>
        <v>0</v>
      </c>
      <c r="BF2964" s="11">
        <f t="shared" si="4554"/>
        <v>0</v>
      </c>
      <c r="BG2964" s="11">
        <f t="shared" si="4554"/>
        <v>0</v>
      </c>
      <c r="BH2964" s="11">
        <f t="shared" si="4554"/>
        <v>0</v>
      </c>
      <c r="BI2964" s="11">
        <f t="shared" si="4554"/>
        <v>0</v>
      </c>
      <c r="BJ2964" s="11">
        <v>0</v>
      </c>
      <c r="BK2964" s="11">
        <v>0</v>
      </c>
    </row>
    <row r="2965" spans="1:63" x14ac:dyDescent="0.25">
      <c r="A2965" s="4" t="s">
        <v>981</v>
      </c>
      <c r="B2965" s="4" t="s">
        <v>1</v>
      </c>
      <c r="C2965" s="4" t="s">
        <v>14</v>
      </c>
      <c r="D2965" s="107" t="s">
        <v>983</v>
      </c>
      <c r="E2965" s="106" t="s">
        <v>100</v>
      </c>
      <c r="F2965" s="106" t="s">
        <v>0</v>
      </c>
      <c r="G2965" s="2" t="s">
        <v>0</v>
      </c>
      <c r="H2965" s="2" t="s">
        <v>101</v>
      </c>
      <c r="I2965" s="12">
        <f>SUM(I2966,I2967)</f>
        <v>1540000</v>
      </c>
      <c r="J2965" s="12">
        <f t="shared" ref="J2965:Y2965" si="4555">SUM(J2966,J2967)</f>
        <v>0</v>
      </c>
      <c r="K2965" s="12">
        <f t="shared" si="4555"/>
        <v>0</v>
      </c>
      <c r="L2965" s="12">
        <f t="shared" si="4555"/>
        <v>0</v>
      </c>
      <c r="M2965" s="12">
        <f t="shared" si="4555"/>
        <v>0</v>
      </c>
      <c r="N2965" s="12">
        <f t="shared" si="4555"/>
        <v>0</v>
      </c>
      <c r="O2965" s="12">
        <f t="shared" si="4555"/>
        <v>0</v>
      </c>
      <c r="P2965" s="12">
        <f t="shared" ref="P2965" si="4556">SUM(P2966,P2967)</f>
        <v>0</v>
      </c>
      <c r="Q2965" s="12">
        <f t="shared" si="4555"/>
        <v>0</v>
      </c>
      <c r="R2965" s="12">
        <f t="shared" si="4555"/>
        <v>0</v>
      </c>
      <c r="S2965" s="12">
        <f t="shared" si="4555"/>
        <v>0</v>
      </c>
      <c r="T2965" s="12">
        <f t="shared" si="4555"/>
        <v>0</v>
      </c>
      <c r="U2965" s="12">
        <f t="shared" si="4555"/>
        <v>0</v>
      </c>
      <c r="V2965" s="12">
        <f t="shared" si="4555"/>
        <v>0</v>
      </c>
      <c r="W2965" s="12">
        <f t="shared" si="4555"/>
        <v>0</v>
      </c>
      <c r="X2965" s="12">
        <f t="shared" si="4555"/>
        <v>0</v>
      </c>
      <c r="Y2965" s="12">
        <f t="shared" si="4555"/>
        <v>0</v>
      </c>
      <c r="Z2965" s="12">
        <v>0</v>
      </c>
      <c r="AA2965" s="12">
        <v>0</v>
      </c>
      <c r="AB2965" s="12">
        <f t="shared" ref="AB2965:AQ2965" si="4557">SUM(AB2966,AB2967)</f>
        <v>0</v>
      </c>
      <c r="AC2965" s="12">
        <f t="shared" si="4557"/>
        <v>0</v>
      </c>
      <c r="AD2965" s="12">
        <f t="shared" si="4557"/>
        <v>0</v>
      </c>
      <c r="AE2965" s="12">
        <f t="shared" si="4557"/>
        <v>0</v>
      </c>
      <c r="AF2965" s="12">
        <f t="shared" si="4557"/>
        <v>0</v>
      </c>
      <c r="AG2965" s="12">
        <f t="shared" si="4557"/>
        <v>0</v>
      </c>
      <c r="AH2965" s="12">
        <f t="shared" ref="AH2965" si="4558">SUM(AH2966,AH2967)</f>
        <v>0</v>
      </c>
      <c r="AI2965" s="12">
        <f t="shared" si="4557"/>
        <v>0</v>
      </c>
      <c r="AJ2965" s="12">
        <f t="shared" si="4557"/>
        <v>0</v>
      </c>
      <c r="AK2965" s="12">
        <f t="shared" si="4557"/>
        <v>0</v>
      </c>
      <c r="AL2965" s="12">
        <f t="shared" si="4557"/>
        <v>0</v>
      </c>
      <c r="AM2965" s="12">
        <f t="shared" si="4557"/>
        <v>0</v>
      </c>
      <c r="AN2965" s="12">
        <f t="shared" si="4557"/>
        <v>0</v>
      </c>
      <c r="AO2965" s="12">
        <f t="shared" si="4557"/>
        <v>0</v>
      </c>
      <c r="AP2965" s="12">
        <f t="shared" si="4557"/>
        <v>0</v>
      </c>
      <c r="AQ2965" s="12">
        <f t="shared" si="4557"/>
        <v>0</v>
      </c>
      <c r="AR2965" s="12">
        <v>0</v>
      </c>
      <c r="AS2965" s="12">
        <v>0</v>
      </c>
      <c r="AT2965" s="12">
        <f t="shared" ref="AT2965:BI2965" si="4559">SUM(AT2966,AT2967)</f>
        <v>0</v>
      </c>
      <c r="AU2965" s="12">
        <f t="shared" si="4559"/>
        <v>0</v>
      </c>
      <c r="AV2965" s="12">
        <f t="shared" si="4559"/>
        <v>0</v>
      </c>
      <c r="AW2965" s="12">
        <f t="shared" si="4559"/>
        <v>0</v>
      </c>
      <c r="AX2965" s="12">
        <f t="shared" si="4559"/>
        <v>0</v>
      </c>
      <c r="AY2965" s="12">
        <f t="shared" si="4559"/>
        <v>0</v>
      </c>
      <c r="AZ2965" s="12">
        <f t="shared" ref="AZ2965" si="4560">SUM(AZ2966,AZ2967)</f>
        <v>0</v>
      </c>
      <c r="BA2965" s="12">
        <f t="shared" si="4559"/>
        <v>0</v>
      </c>
      <c r="BB2965" s="12">
        <f t="shared" si="4559"/>
        <v>0</v>
      </c>
      <c r="BC2965" s="12">
        <f t="shared" si="4559"/>
        <v>0</v>
      </c>
      <c r="BD2965" s="12">
        <f t="shared" si="4559"/>
        <v>0</v>
      </c>
      <c r="BE2965" s="12">
        <f t="shared" si="4559"/>
        <v>0</v>
      </c>
      <c r="BF2965" s="12">
        <f t="shared" si="4559"/>
        <v>0</v>
      </c>
      <c r="BG2965" s="12">
        <f t="shared" si="4559"/>
        <v>0</v>
      </c>
      <c r="BH2965" s="12">
        <f t="shared" si="4559"/>
        <v>0</v>
      </c>
      <c r="BI2965" s="12">
        <f t="shared" si="4559"/>
        <v>0</v>
      </c>
      <c r="BJ2965" s="12">
        <v>0</v>
      </c>
      <c r="BK2965" s="12">
        <v>0</v>
      </c>
    </row>
    <row r="2966" spans="1:63" ht="22.5" x14ac:dyDescent="0.25">
      <c r="A2966" s="4" t="s">
        <v>981</v>
      </c>
      <c r="B2966" s="4" t="s">
        <v>1</v>
      </c>
      <c r="C2966" s="4" t="s">
        <v>14</v>
      </c>
      <c r="D2966" s="107" t="s">
        <v>983</v>
      </c>
      <c r="E2966" s="117">
        <v>6151</v>
      </c>
      <c r="F2966" s="107"/>
      <c r="G2966" s="103" t="s">
        <v>1642</v>
      </c>
      <c r="H2966" s="13" t="s">
        <v>103</v>
      </c>
      <c r="I2966" s="14">
        <v>50000</v>
      </c>
      <c r="J2966" s="14">
        <v>0</v>
      </c>
      <c r="K2966" s="14"/>
      <c r="L2966" s="14"/>
      <c r="M2966" s="14"/>
      <c r="N2966" s="14"/>
      <c r="O2966" s="14"/>
      <c r="P2966" s="14">
        <f t="shared" si="4510"/>
        <v>0</v>
      </c>
      <c r="Q2966" s="14"/>
      <c r="R2966" s="14"/>
      <c r="S2966" s="14"/>
      <c r="T2966" s="14"/>
      <c r="U2966" s="14"/>
      <c r="V2966" s="14"/>
      <c r="W2966" s="14"/>
      <c r="X2966" s="14"/>
      <c r="Y2966" s="14"/>
      <c r="Z2966" s="14">
        <v>0</v>
      </c>
      <c r="AA2966" s="14">
        <v>0</v>
      </c>
      <c r="AB2966" s="14">
        <v>0</v>
      </c>
      <c r="AC2966" s="14"/>
      <c r="AD2966" s="14"/>
      <c r="AE2966" s="14"/>
      <c r="AF2966" s="14"/>
      <c r="AG2966" s="14"/>
      <c r="AH2966" s="14">
        <f t="shared" si="4511"/>
        <v>0</v>
      </c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>
        <v>0</v>
      </c>
      <c r="AS2966" s="14">
        <v>0</v>
      </c>
      <c r="AT2966" s="14">
        <v>0</v>
      </c>
      <c r="AU2966" s="14"/>
      <c r="AV2966" s="14"/>
      <c r="AW2966" s="14"/>
      <c r="AX2966" s="14"/>
      <c r="AY2966" s="14"/>
      <c r="AZ2966" s="14">
        <f t="shared" si="4512"/>
        <v>0</v>
      </c>
      <c r="BA2966" s="14"/>
      <c r="BB2966" s="14"/>
      <c r="BC2966" s="14"/>
      <c r="BD2966" s="14"/>
      <c r="BE2966" s="14"/>
      <c r="BF2966" s="14"/>
      <c r="BG2966" s="14"/>
      <c r="BH2966" s="14"/>
      <c r="BI2966" s="14"/>
      <c r="BJ2966" s="14">
        <v>0</v>
      </c>
      <c r="BK2966" s="14">
        <v>0</v>
      </c>
    </row>
    <row r="2967" spans="1:63" x14ac:dyDescent="0.25">
      <c r="A2967" s="1" t="s">
        <v>981</v>
      </c>
      <c r="B2967" s="1" t="s">
        <v>1</v>
      </c>
      <c r="C2967" s="1" t="s">
        <v>14</v>
      </c>
      <c r="D2967" s="110" t="s">
        <v>983</v>
      </c>
      <c r="E2967" s="110" t="s">
        <v>116</v>
      </c>
      <c r="F2967" s="107" t="s">
        <v>0</v>
      </c>
      <c r="G2967" s="13" t="s">
        <v>0</v>
      </c>
      <c r="H2967" s="2" t="s">
        <v>117</v>
      </c>
      <c r="I2967" s="12">
        <f>SUM(I2968:I2971)</f>
        <v>1490000</v>
      </c>
      <c r="J2967" s="12">
        <f t="shared" ref="J2967:Y2967" si="4561">SUM(J2968:J2971)</f>
        <v>0</v>
      </c>
      <c r="K2967" s="12">
        <f t="shared" si="4561"/>
        <v>0</v>
      </c>
      <c r="L2967" s="12">
        <f t="shared" si="4561"/>
        <v>0</v>
      </c>
      <c r="M2967" s="12">
        <f t="shared" si="4561"/>
        <v>0</v>
      </c>
      <c r="N2967" s="12">
        <f t="shared" si="4561"/>
        <v>0</v>
      </c>
      <c r="O2967" s="12">
        <f t="shared" si="4561"/>
        <v>0</v>
      </c>
      <c r="P2967" s="12">
        <f t="shared" si="4561"/>
        <v>0</v>
      </c>
      <c r="Q2967" s="12">
        <f t="shared" si="4561"/>
        <v>0</v>
      </c>
      <c r="R2967" s="12">
        <f t="shared" si="4561"/>
        <v>0</v>
      </c>
      <c r="S2967" s="12">
        <f t="shared" si="4561"/>
        <v>0</v>
      </c>
      <c r="T2967" s="12">
        <f t="shared" si="4561"/>
        <v>0</v>
      </c>
      <c r="U2967" s="12">
        <f t="shared" si="4561"/>
        <v>0</v>
      </c>
      <c r="V2967" s="12">
        <f t="shared" si="4561"/>
        <v>0</v>
      </c>
      <c r="W2967" s="12">
        <f t="shared" si="4561"/>
        <v>0</v>
      </c>
      <c r="X2967" s="12">
        <f t="shared" si="4561"/>
        <v>0</v>
      </c>
      <c r="Y2967" s="12">
        <f t="shared" si="4561"/>
        <v>0</v>
      </c>
      <c r="Z2967" s="12">
        <v>0</v>
      </c>
      <c r="AA2967" s="12">
        <v>0</v>
      </c>
      <c r="AB2967" s="12">
        <f t="shared" ref="AB2967:AQ2967" si="4562">SUM(AB2968:AB2971)</f>
        <v>0</v>
      </c>
      <c r="AC2967" s="12">
        <f t="shared" si="4562"/>
        <v>0</v>
      </c>
      <c r="AD2967" s="12">
        <f t="shared" si="4562"/>
        <v>0</v>
      </c>
      <c r="AE2967" s="12">
        <f t="shared" si="4562"/>
        <v>0</v>
      </c>
      <c r="AF2967" s="12">
        <f t="shared" si="4562"/>
        <v>0</v>
      </c>
      <c r="AG2967" s="12">
        <f t="shared" si="4562"/>
        <v>0</v>
      </c>
      <c r="AH2967" s="12">
        <f t="shared" si="4562"/>
        <v>0</v>
      </c>
      <c r="AI2967" s="12">
        <f t="shared" si="4562"/>
        <v>0</v>
      </c>
      <c r="AJ2967" s="12">
        <f t="shared" si="4562"/>
        <v>0</v>
      </c>
      <c r="AK2967" s="12">
        <f t="shared" si="4562"/>
        <v>0</v>
      </c>
      <c r="AL2967" s="12">
        <f t="shared" si="4562"/>
        <v>0</v>
      </c>
      <c r="AM2967" s="12">
        <f t="shared" si="4562"/>
        <v>0</v>
      </c>
      <c r="AN2967" s="12">
        <f t="shared" si="4562"/>
        <v>0</v>
      </c>
      <c r="AO2967" s="12">
        <f t="shared" si="4562"/>
        <v>0</v>
      </c>
      <c r="AP2967" s="12">
        <f t="shared" si="4562"/>
        <v>0</v>
      </c>
      <c r="AQ2967" s="12">
        <f t="shared" si="4562"/>
        <v>0</v>
      </c>
      <c r="AR2967" s="12">
        <v>0</v>
      </c>
      <c r="AS2967" s="12">
        <v>0</v>
      </c>
      <c r="AT2967" s="12">
        <f t="shared" ref="AT2967:BI2967" si="4563">SUM(AT2968:AT2971)</f>
        <v>0</v>
      </c>
      <c r="AU2967" s="12">
        <f t="shared" si="4563"/>
        <v>0</v>
      </c>
      <c r="AV2967" s="12">
        <f t="shared" si="4563"/>
        <v>0</v>
      </c>
      <c r="AW2967" s="12">
        <f t="shared" si="4563"/>
        <v>0</v>
      </c>
      <c r="AX2967" s="12">
        <f t="shared" si="4563"/>
        <v>0</v>
      </c>
      <c r="AY2967" s="12">
        <f t="shared" si="4563"/>
        <v>0</v>
      </c>
      <c r="AZ2967" s="12">
        <f t="shared" si="4563"/>
        <v>0</v>
      </c>
      <c r="BA2967" s="12">
        <f t="shared" si="4563"/>
        <v>0</v>
      </c>
      <c r="BB2967" s="12">
        <f t="shared" si="4563"/>
        <v>0</v>
      </c>
      <c r="BC2967" s="12">
        <f t="shared" si="4563"/>
        <v>0</v>
      </c>
      <c r="BD2967" s="12">
        <f t="shared" si="4563"/>
        <v>0</v>
      </c>
      <c r="BE2967" s="12">
        <f t="shared" si="4563"/>
        <v>0</v>
      </c>
      <c r="BF2967" s="12">
        <f t="shared" si="4563"/>
        <v>0</v>
      </c>
      <c r="BG2967" s="12">
        <f t="shared" si="4563"/>
        <v>0</v>
      </c>
      <c r="BH2967" s="12">
        <f t="shared" si="4563"/>
        <v>0</v>
      </c>
      <c r="BI2967" s="12">
        <f t="shared" si="4563"/>
        <v>0</v>
      </c>
      <c r="BJ2967" s="12">
        <v>0</v>
      </c>
      <c r="BK2967" s="12">
        <v>0</v>
      </c>
    </row>
    <row r="2968" spans="1:63" x14ac:dyDescent="0.25">
      <c r="A2968" s="4" t="s">
        <v>981</v>
      </c>
      <c r="B2968" s="4" t="s">
        <v>1</v>
      </c>
      <c r="C2968" s="4" t="s">
        <v>14</v>
      </c>
      <c r="D2968" s="107" t="s">
        <v>983</v>
      </c>
      <c r="E2968" s="117">
        <v>6152</v>
      </c>
      <c r="F2968" s="107" t="s">
        <v>1012</v>
      </c>
      <c r="G2968" s="103" t="s">
        <v>1644</v>
      </c>
      <c r="H2968" s="13" t="s">
        <v>1013</v>
      </c>
      <c r="I2968" s="14">
        <v>250000</v>
      </c>
      <c r="J2968" s="14">
        <v>0</v>
      </c>
      <c r="K2968" s="14"/>
      <c r="L2968" s="14"/>
      <c r="M2968" s="14"/>
      <c r="N2968" s="14"/>
      <c r="O2968" s="14"/>
      <c r="P2968" s="14">
        <f t="shared" si="4510"/>
        <v>0</v>
      </c>
      <c r="Q2968" s="14"/>
      <c r="R2968" s="14"/>
      <c r="S2968" s="14"/>
      <c r="T2968" s="14"/>
      <c r="U2968" s="14"/>
      <c r="V2968" s="14"/>
      <c r="W2968" s="14"/>
      <c r="X2968" s="14"/>
      <c r="Y2968" s="14"/>
      <c r="Z2968" s="14">
        <v>0</v>
      </c>
      <c r="AA2968" s="14">
        <v>0</v>
      </c>
      <c r="AB2968" s="14">
        <v>0</v>
      </c>
      <c r="AC2968" s="14"/>
      <c r="AD2968" s="14"/>
      <c r="AE2968" s="14"/>
      <c r="AF2968" s="14"/>
      <c r="AG2968" s="14"/>
      <c r="AH2968" s="14">
        <f t="shared" si="4511"/>
        <v>0</v>
      </c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>
        <v>0</v>
      </c>
      <c r="AS2968" s="14">
        <v>0</v>
      </c>
      <c r="AT2968" s="14">
        <v>0</v>
      </c>
      <c r="AU2968" s="14"/>
      <c r="AV2968" s="14"/>
      <c r="AW2968" s="14"/>
      <c r="AX2968" s="14"/>
      <c r="AY2968" s="14"/>
      <c r="AZ2968" s="14">
        <f t="shared" si="4512"/>
        <v>0</v>
      </c>
      <c r="BA2968" s="14"/>
      <c r="BB2968" s="14"/>
      <c r="BC2968" s="14"/>
      <c r="BD2968" s="14"/>
      <c r="BE2968" s="14"/>
      <c r="BF2968" s="14"/>
      <c r="BG2968" s="14"/>
      <c r="BH2968" s="14"/>
      <c r="BI2968" s="14"/>
      <c r="BJ2968" s="14">
        <v>0</v>
      </c>
      <c r="BK2968" s="14">
        <v>0</v>
      </c>
    </row>
    <row r="2969" spans="1:63" x14ac:dyDescent="0.25">
      <c r="A2969" s="4" t="s">
        <v>981</v>
      </c>
      <c r="B2969" s="4" t="s">
        <v>1</v>
      </c>
      <c r="C2969" s="4" t="s">
        <v>14</v>
      </c>
      <c r="D2969" s="107" t="s">
        <v>983</v>
      </c>
      <c r="E2969" s="117">
        <v>6152</v>
      </c>
      <c r="F2969" s="107" t="s">
        <v>1014</v>
      </c>
      <c r="G2969" s="103" t="s">
        <v>1651</v>
      </c>
      <c r="H2969" s="13" t="s">
        <v>1015</v>
      </c>
      <c r="I2969" s="14">
        <v>250000</v>
      </c>
      <c r="J2969" s="14">
        <v>0</v>
      </c>
      <c r="K2969" s="14"/>
      <c r="L2969" s="14"/>
      <c r="M2969" s="14"/>
      <c r="N2969" s="14"/>
      <c r="O2969" s="14"/>
      <c r="P2969" s="14">
        <f t="shared" si="4510"/>
        <v>0</v>
      </c>
      <c r="Q2969" s="14"/>
      <c r="R2969" s="14"/>
      <c r="S2969" s="14"/>
      <c r="T2969" s="14"/>
      <c r="U2969" s="14"/>
      <c r="V2969" s="14"/>
      <c r="W2969" s="14"/>
      <c r="X2969" s="14"/>
      <c r="Y2969" s="14"/>
      <c r="Z2969" s="14">
        <v>0</v>
      </c>
      <c r="AA2969" s="14">
        <v>0</v>
      </c>
      <c r="AB2969" s="14">
        <v>0</v>
      </c>
      <c r="AC2969" s="14"/>
      <c r="AD2969" s="14"/>
      <c r="AE2969" s="14"/>
      <c r="AF2969" s="14"/>
      <c r="AG2969" s="14"/>
      <c r="AH2969" s="14">
        <f t="shared" si="4511"/>
        <v>0</v>
      </c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>
        <v>0</v>
      </c>
      <c r="AS2969" s="14">
        <v>0</v>
      </c>
      <c r="AT2969" s="14">
        <v>0</v>
      </c>
      <c r="AU2969" s="14"/>
      <c r="AV2969" s="14"/>
      <c r="AW2969" s="14"/>
      <c r="AX2969" s="14"/>
      <c r="AY2969" s="14"/>
      <c r="AZ2969" s="14">
        <f t="shared" si="4512"/>
        <v>0</v>
      </c>
      <c r="BA2969" s="14"/>
      <c r="BB2969" s="14"/>
      <c r="BC2969" s="14"/>
      <c r="BD2969" s="14"/>
      <c r="BE2969" s="14"/>
      <c r="BF2969" s="14"/>
      <c r="BG2969" s="14"/>
      <c r="BH2969" s="14"/>
      <c r="BI2969" s="14"/>
      <c r="BJ2969" s="14">
        <v>0</v>
      </c>
      <c r="BK2969" s="14">
        <v>0</v>
      </c>
    </row>
    <row r="2970" spans="1:63" x14ac:dyDescent="0.25">
      <c r="A2970" s="4" t="s">
        <v>981</v>
      </c>
      <c r="B2970" s="4" t="s">
        <v>1</v>
      </c>
      <c r="C2970" s="4" t="s">
        <v>14</v>
      </c>
      <c r="D2970" s="107" t="s">
        <v>983</v>
      </c>
      <c r="E2970" s="117">
        <v>6152</v>
      </c>
      <c r="F2970" s="107" t="s">
        <v>1016</v>
      </c>
      <c r="G2970" s="103" t="s">
        <v>1642</v>
      </c>
      <c r="H2970" s="13" t="s">
        <v>1017</v>
      </c>
      <c r="I2970" s="14">
        <v>990000</v>
      </c>
      <c r="J2970" s="14">
        <v>0</v>
      </c>
      <c r="K2970" s="14"/>
      <c r="L2970" s="14"/>
      <c r="M2970" s="14"/>
      <c r="N2970" s="14"/>
      <c r="O2970" s="14"/>
      <c r="P2970" s="14">
        <f t="shared" si="4510"/>
        <v>0</v>
      </c>
      <c r="Q2970" s="14"/>
      <c r="R2970" s="14"/>
      <c r="S2970" s="14"/>
      <c r="T2970" s="14"/>
      <c r="U2970" s="14"/>
      <c r="V2970" s="14"/>
      <c r="W2970" s="14"/>
      <c r="X2970" s="14"/>
      <c r="Y2970" s="14"/>
      <c r="Z2970" s="14">
        <v>0</v>
      </c>
      <c r="AA2970" s="14">
        <v>0</v>
      </c>
      <c r="AB2970" s="14">
        <v>0</v>
      </c>
      <c r="AC2970" s="14"/>
      <c r="AD2970" s="14"/>
      <c r="AE2970" s="14"/>
      <c r="AF2970" s="14"/>
      <c r="AG2970" s="14"/>
      <c r="AH2970" s="14">
        <f t="shared" si="4511"/>
        <v>0</v>
      </c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>
        <v>0</v>
      </c>
      <c r="AS2970" s="14">
        <v>0</v>
      </c>
      <c r="AT2970" s="14">
        <v>0</v>
      </c>
      <c r="AU2970" s="14"/>
      <c r="AV2970" s="14"/>
      <c r="AW2970" s="14"/>
      <c r="AX2970" s="14"/>
      <c r="AY2970" s="14"/>
      <c r="AZ2970" s="14">
        <f t="shared" si="4512"/>
        <v>0</v>
      </c>
      <c r="BA2970" s="14"/>
      <c r="BB2970" s="14"/>
      <c r="BC2970" s="14"/>
      <c r="BD2970" s="14"/>
      <c r="BE2970" s="14"/>
      <c r="BF2970" s="14"/>
      <c r="BG2970" s="14"/>
      <c r="BH2970" s="14"/>
      <c r="BI2970" s="14"/>
      <c r="BJ2970" s="14">
        <v>0</v>
      </c>
      <c r="BK2970" s="14">
        <v>0</v>
      </c>
    </row>
    <row r="2971" spans="1:63" x14ac:dyDescent="0.25">
      <c r="A2971" s="4" t="s">
        <v>981</v>
      </c>
      <c r="B2971" s="4" t="s">
        <v>1</v>
      </c>
      <c r="C2971" s="4" t="s">
        <v>14</v>
      </c>
      <c r="D2971" s="107" t="s">
        <v>983</v>
      </c>
      <c r="E2971" s="117">
        <v>6152</v>
      </c>
      <c r="F2971" s="107" t="s">
        <v>1018</v>
      </c>
      <c r="G2971" s="103" t="s">
        <v>1642</v>
      </c>
      <c r="H2971" s="13" t="s">
        <v>1019</v>
      </c>
      <c r="I2971" s="14">
        <v>0</v>
      </c>
      <c r="J2971" s="14">
        <v>0</v>
      </c>
      <c r="K2971" s="14"/>
      <c r="L2971" s="14"/>
      <c r="M2971" s="14"/>
      <c r="N2971" s="14"/>
      <c r="O2971" s="14"/>
      <c r="P2971" s="14">
        <f t="shared" si="4510"/>
        <v>0</v>
      </c>
      <c r="Q2971" s="14"/>
      <c r="R2971" s="14"/>
      <c r="S2971" s="14"/>
      <c r="T2971" s="14"/>
      <c r="U2971" s="14"/>
      <c r="V2971" s="14"/>
      <c r="W2971" s="14"/>
      <c r="X2971" s="14"/>
      <c r="Y2971" s="14"/>
      <c r="Z2971" s="14">
        <v>0</v>
      </c>
      <c r="AA2971" s="14">
        <v>0</v>
      </c>
      <c r="AB2971" s="14">
        <v>0</v>
      </c>
      <c r="AC2971" s="14"/>
      <c r="AD2971" s="14"/>
      <c r="AE2971" s="14"/>
      <c r="AF2971" s="14"/>
      <c r="AG2971" s="14"/>
      <c r="AH2971" s="14">
        <f t="shared" si="4511"/>
        <v>0</v>
      </c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>
        <v>0</v>
      </c>
      <c r="AS2971" s="14">
        <v>0</v>
      </c>
      <c r="AT2971" s="14">
        <v>0</v>
      </c>
      <c r="AU2971" s="14"/>
      <c r="AV2971" s="14"/>
      <c r="AW2971" s="14"/>
      <c r="AX2971" s="14"/>
      <c r="AY2971" s="14"/>
      <c r="AZ2971" s="14">
        <f t="shared" si="4512"/>
        <v>0</v>
      </c>
      <c r="BA2971" s="14"/>
      <c r="BB2971" s="14"/>
      <c r="BC2971" s="14"/>
      <c r="BD2971" s="14"/>
      <c r="BE2971" s="14"/>
      <c r="BF2971" s="14"/>
      <c r="BG2971" s="14"/>
      <c r="BH2971" s="14"/>
      <c r="BI2971" s="14"/>
      <c r="BJ2971" s="14">
        <v>0</v>
      </c>
      <c r="BK2971" s="14">
        <v>0</v>
      </c>
    </row>
    <row r="2972" spans="1:63" ht="33.75" x14ac:dyDescent="0.25">
      <c r="A2972" s="1" t="s">
        <v>0</v>
      </c>
      <c r="B2972" s="1" t="s">
        <v>0</v>
      </c>
      <c r="C2972" s="1" t="s">
        <v>0</v>
      </c>
      <c r="D2972" s="106" t="s">
        <v>0</v>
      </c>
      <c r="E2972" s="106" t="s">
        <v>0</v>
      </c>
      <c r="F2972" s="106" t="s">
        <v>0</v>
      </c>
      <c r="G2972" s="2" t="s">
        <v>0</v>
      </c>
      <c r="H2972" s="10" t="s">
        <v>49</v>
      </c>
      <c r="I2972" s="11">
        <f>SUM(I2973)</f>
        <v>3301770</v>
      </c>
      <c r="J2972" s="11">
        <f t="shared" ref="J2972:Y2972" si="4564">SUM(J2973)</f>
        <v>0</v>
      </c>
      <c r="K2972" s="11">
        <f t="shared" si="4564"/>
        <v>0</v>
      </c>
      <c r="L2972" s="11">
        <f t="shared" si="4564"/>
        <v>0</v>
      </c>
      <c r="M2972" s="11">
        <f t="shared" si="4564"/>
        <v>0</v>
      </c>
      <c r="N2972" s="11">
        <f t="shared" si="4564"/>
        <v>0</v>
      </c>
      <c r="O2972" s="11">
        <f t="shared" si="4564"/>
        <v>0</v>
      </c>
      <c r="P2972" s="11">
        <f t="shared" si="4564"/>
        <v>0</v>
      </c>
      <c r="Q2972" s="11">
        <f t="shared" si="4564"/>
        <v>0</v>
      </c>
      <c r="R2972" s="11">
        <f t="shared" si="4564"/>
        <v>0</v>
      </c>
      <c r="S2972" s="11">
        <f t="shared" si="4564"/>
        <v>0</v>
      </c>
      <c r="T2972" s="11">
        <f t="shared" si="4564"/>
        <v>0</v>
      </c>
      <c r="U2972" s="11">
        <f t="shared" si="4564"/>
        <v>0</v>
      </c>
      <c r="V2972" s="11">
        <f t="shared" si="4564"/>
        <v>0</v>
      </c>
      <c r="W2972" s="11">
        <f t="shared" si="4564"/>
        <v>0</v>
      </c>
      <c r="X2972" s="11">
        <f t="shared" si="4564"/>
        <v>0</v>
      </c>
      <c r="Y2972" s="11">
        <f t="shared" si="4564"/>
        <v>0</v>
      </c>
      <c r="Z2972" s="11">
        <v>0</v>
      </c>
      <c r="AA2972" s="11">
        <v>0</v>
      </c>
      <c r="AB2972" s="11">
        <f t="shared" ref="AB2972:AQ2972" si="4565">SUM(AB2973)</f>
        <v>0</v>
      </c>
      <c r="AC2972" s="11">
        <f t="shared" si="4565"/>
        <v>0</v>
      </c>
      <c r="AD2972" s="11">
        <f t="shared" si="4565"/>
        <v>0</v>
      </c>
      <c r="AE2972" s="11">
        <f t="shared" si="4565"/>
        <v>0</v>
      </c>
      <c r="AF2972" s="11">
        <f t="shared" si="4565"/>
        <v>0</v>
      </c>
      <c r="AG2972" s="11">
        <f t="shared" si="4565"/>
        <v>0</v>
      </c>
      <c r="AH2972" s="11">
        <f t="shared" si="4565"/>
        <v>0</v>
      </c>
      <c r="AI2972" s="11">
        <f t="shared" si="4565"/>
        <v>0</v>
      </c>
      <c r="AJ2972" s="11">
        <f t="shared" si="4565"/>
        <v>0</v>
      </c>
      <c r="AK2972" s="11">
        <f t="shared" si="4565"/>
        <v>0</v>
      </c>
      <c r="AL2972" s="11">
        <f t="shared" si="4565"/>
        <v>0</v>
      </c>
      <c r="AM2972" s="11">
        <f t="shared" si="4565"/>
        <v>0</v>
      </c>
      <c r="AN2972" s="11">
        <f t="shared" si="4565"/>
        <v>0</v>
      </c>
      <c r="AO2972" s="11">
        <f t="shared" si="4565"/>
        <v>0</v>
      </c>
      <c r="AP2972" s="11">
        <f t="shared" si="4565"/>
        <v>0</v>
      </c>
      <c r="AQ2972" s="11">
        <f t="shared" si="4565"/>
        <v>0</v>
      </c>
      <c r="AR2972" s="11">
        <v>0</v>
      </c>
      <c r="AS2972" s="11">
        <v>0</v>
      </c>
      <c r="AT2972" s="11">
        <f t="shared" ref="AT2972:BI2972" si="4566">SUM(AT2973)</f>
        <v>600000</v>
      </c>
      <c r="AU2972" s="11">
        <f t="shared" si="4566"/>
        <v>83651</v>
      </c>
      <c r="AV2972" s="11">
        <f t="shared" si="4566"/>
        <v>0</v>
      </c>
      <c r="AW2972" s="11">
        <f t="shared" si="4566"/>
        <v>0</v>
      </c>
      <c r="AX2972" s="11">
        <f t="shared" si="4566"/>
        <v>0</v>
      </c>
      <c r="AY2972" s="11">
        <f t="shared" si="4566"/>
        <v>0</v>
      </c>
      <c r="AZ2972" s="11">
        <f t="shared" si="4566"/>
        <v>683651</v>
      </c>
      <c r="BA2972" s="11">
        <f t="shared" si="4566"/>
        <v>0</v>
      </c>
      <c r="BB2972" s="11">
        <f t="shared" si="4566"/>
        <v>0</v>
      </c>
      <c r="BC2972" s="11">
        <f t="shared" si="4566"/>
        <v>83651</v>
      </c>
      <c r="BD2972" s="11">
        <f t="shared" si="4566"/>
        <v>0</v>
      </c>
      <c r="BE2972" s="11">
        <f t="shared" si="4566"/>
        <v>0</v>
      </c>
      <c r="BF2972" s="11">
        <f t="shared" si="4566"/>
        <v>0</v>
      </c>
      <c r="BG2972" s="11">
        <f t="shared" si="4566"/>
        <v>0</v>
      </c>
      <c r="BH2972" s="11">
        <f t="shared" si="4566"/>
        <v>0</v>
      </c>
      <c r="BI2972" s="11">
        <f t="shared" si="4566"/>
        <v>0</v>
      </c>
      <c r="BJ2972" s="11">
        <v>83651</v>
      </c>
      <c r="BK2972" s="11">
        <v>600000</v>
      </c>
    </row>
    <row r="2973" spans="1:63" x14ac:dyDescent="0.25">
      <c r="A2973" s="4" t="s">
        <v>981</v>
      </c>
      <c r="B2973" s="4" t="s">
        <v>1</v>
      </c>
      <c r="C2973" s="4" t="s">
        <v>14</v>
      </c>
      <c r="D2973" s="107" t="s">
        <v>983</v>
      </c>
      <c r="E2973" s="106" t="s">
        <v>50</v>
      </c>
      <c r="F2973" s="106" t="s">
        <v>0</v>
      </c>
      <c r="G2973" s="2" t="s">
        <v>0</v>
      </c>
      <c r="H2973" s="2" t="s">
        <v>51</v>
      </c>
      <c r="I2973" s="12">
        <f>SUM(I2974,I2979,I2980)</f>
        <v>3301770</v>
      </c>
      <c r="J2973" s="12">
        <f t="shared" ref="J2973:Y2973" si="4567">SUM(J2974,J2979,J2980)</f>
        <v>0</v>
      </c>
      <c r="K2973" s="12">
        <f t="shared" si="4567"/>
        <v>0</v>
      </c>
      <c r="L2973" s="12">
        <f t="shared" si="4567"/>
        <v>0</v>
      </c>
      <c r="M2973" s="12">
        <f t="shared" si="4567"/>
        <v>0</v>
      </c>
      <c r="N2973" s="12">
        <f t="shared" si="4567"/>
        <v>0</v>
      </c>
      <c r="O2973" s="12">
        <f t="shared" si="4567"/>
        <v>0</v>
      </c>
      <c r="P2973" s="12">
        <f t="shared" ref="P2973" si="4568">SUM(P2974,P2979,P2980)</f>
        <v>0</v>
      </c>
      <c r="Q2973" s="12">
        <f t="shared" si="4567"/>
        <v>0</v>
      </c>
      <c r="R2973" s="12">
        <f t="shared" si="4567"/>
        <v>0</v>
      </c>
      <c r="S2973" s="12">
        <f t="shared" si="4567"/>
        <v>0</v>
      </c>
      <c r="T2973" s="12">
        <f t="shared" si="4567"/>
        <v>0</v>
      </c>
      <c r="U2973" s="12">
        <f t="shared" si="4567"/>
        <v>0</v>
      </c>
      <c r="V2973" s="12">
        <f t="shared" si="4567"/>
        <v>0</v>
      </c>
      <c r="W2973" s="12">
        <f t="shared" si="4567"/>
        <v>0</v>
      </c>
      <c r="X2973" s="12">
        <f t="shared" si="4567"/>
        <v>0</v>
      </c>
      <c r="Y2973" s="12">
        <f t="shared" si="4567"/>
        <v>0</v>
      </c>
      <c r="Z2973" s="12">
        <v>0</v>
      </c>
      <c r="AA2973" s="12">
        <v>0</v>
      </c>
      <c r="AB2973" s="12">
        <f t="shared" ref="AB2973:AQ2973" si="4569">SUM(AB2974,AB2979,AB2980)</f>
        <v>0</v>
      </c>
      <c r="AC2973" s="12">
        <f t="shared" si="4569"/>
        <v>0</v>
      </c>
      <c r="AD2973" s="12">
        <f t="shared" si="4569"/>
        <v>0</v>
      </c>
      <c r="AE2973" s="12">
        <f t="shared" si="4569"/>
        <v>0</v>
      </c>
      <c r="AF2973" s="12">
        <f t="shared" si="4569"/>
        <v>0</v>
      </c>
      <c r="AG2973" s="12">
        <f t="shared" si="4569"/>
        <v>0</v>
      </c>
      <c r="AH2973" s="12">
        <f t="shared" ref="AH2973" si="4570">SUM(AH2974,AH2979,AH2980)</f>
        <v>0</v>
      </c>
      <c r="AI2973" s="12">
        <f t="shared" si="4569"/>
        <v>0</v>
      </c>
      <c r="AJ2973" s="12">
        <f t="shared" si="4569"/>
        <v>0</v>
      </c>
      <c r="AK2973" s="12">
        <f t="shared" si="4569"/>
        <v>0</v>
      </c>
      <c r="AL2973" s="12">
        <f t="shared" si="4569"/>
        <v>0</v>
      </c>
      <c r="AM2973" s="12">
        <f t="shared" si="4569"/>
        <v>0</v>
      </c>
      <c r="AN2973" s="12">
        <f t="shared" si="4569"/>
        <v>0</v>
      </c>
      <c r="AO2973" s="12">
        <f t="shared" si="4569"/>
        <v>0</v>
      </c>
      <c r="AP2973" s="12">
        <f t="shared" si="4569"/>
        <v>0</v>
      </c>
      <c r="AQ2973" s="12">
        <f t="shared" si="4569"/>
        <v>0</v>
      </c>
      <c r="AR2973" s="12">
        <v>0</v>
      </c>
      <c r="AS2973" s="12">
        <v>0</v>
      </c>
      <c r="AT2973" s="12">
        <f t="shared" ref="AT2973:BI2973" si="4571">SUM(AT2974,AT2979,AT2980)</f>
        <v>600000</v>
      </c>
      <c r="AU2973" s="12">
        <f t="shared" si="4571"/>
        <v>83651</v>
      </c>
      <c r="AV2973" s="12">
        <f t="shared" si="4571"/>
        <v>0</v>
      </c>
      <c r="AW2973" s="12">
        <f t="shared" si="4571"/>
        <v>0</v>
      </c>
      <c r="AX2973" s="12">
        <f t="shared" si="4571"/>
        <v>0</v>
      </c>
      <c r="AY2973" s="12">
        <f t="shared" si="4571"/>
        <v>0</v>
      </c>
      <c r="AZ2973" s="12">
        <f t="shared" ref="AZ2973" si="4572">SUM(AZ2974,AZ2979,AZ2980)</f>
        <v>683651</v>
      </c>
      <c r="BA2973" s="12">
        <f t="shared" si="4571"/>
        <v>0</v>
      </c>
      <c r="BB2973" s="12">
        <f t="shared" si="4571"/>
        <v>0</v>
      </c>
      <c r="BC2973" s="12">
        <f t="shared" si="4571"/>
        <v>83651</v>
      </c>
      <c r="BD2973" s="12">
        <f t="shared" si="4571"/>
        <v>0</v>
      </c>
      <c r="BE2973" s="12">
        <f t="shared" si="4571"/>
        <v>0</v>
      </c>
      <c r="BF2973" s="12">
        <f t="shared" si="4571"/>
        <v>0</v>
      </c>
      <c r="BG2973" s="12">
        <f t="shared" si="4571"/>
        <v>0</v>
      </c>
      <c r="BH2973" s="12">
        <f t="shared" si="4571"/>
        <v>0</v>
      </c>
      <c r="BI2973" s="12">
        <f t="shared" si="4571"/>
        <v>0</v>
      </c>
      <c r="BJ2973" s="12">
        <v>83651</v>
      </c>
      <c r="BK2973" s="12">
        <v>600000</v>
      </c>
    </row>
    <row r="2974" spans="1:63" x14ac:dyDescent="0.25">
      <c r="A2974" s="1" t="s">
        <v>981</v>
      </c>
      <c r="B2974" s="1" t="s">
        <v>1</v>
      </c>
      <c r="C2974" s="1" t="s">
        <v>14</v>
      </c>
      <c r="D2974" s="110" t="s">
        <v>983</v>
      </c>
      <c r="E2974" s="110" t="s">
        <v>52</v>
      </c>
      <c r="F2974" s="107" t="s">
        <v>0</v>
      </c>
      <c r="G2974" s="13" t="s">
        <v>0</v>
      </c>
      <c r="H2974" s="2" t="s">
        <v>53</v>
      </c>
      <c r="I2974" s="12">
        <f>SUM(I2975:I2977)</f>
        <v>3231770</v>
      </c>
      <c r="J2974" s="12">
        <f t="shared" ref="J2974" si="4573">SUM(J2975:J2978)</f>
        <v>0</v>
      </c>
      <c r="K2974" s="12">
        <f t="shared" ref="K2974" si="4574">SUM(K2975:K2978)</f>
        <v>0</v>
      </c>
      <c r="L2974" s="12">
        <f t="shared" ref="L2974" si="4575">SUM(L2975:L2978)</f>
        <v>0</v>
      </c>
      <c r="M2974" s="12">
        <f t="shared" ref="M2974" si="4576">SUM(M2975:M2978)</f>
        <v>0</v>
      </c>
      <c r="N2974" s="12">
        <f t="shared" ref="N2974" si="4577">SUM(N2975:N2978)</f>
        <v>0</v>
      </c>
      <c r="O2974" s="12">
        <f t="shared" ref="O2974:Q2974" si="4578">SUM(O2975:O2978)</f>
        <v>0</v>
      </c>
      <c r="P2974" s="12">
        <f t="shared" ref="P2974" si="4579">SUM(P2975:P2978)</f>
        <v>0</v>
      </c>
      <c r="Q2974" s="12">
        <f t="shared" si="4578"/>
        <v>0</v>
      </c>
      <c r="R2974" s="12">
        <f t="shared" ref="R2974" si="4580">SUM(R2975:R2978)</f>
        <v>0</v>
      </c>
      <c r="S2974" s="12">
        <f t="shared" ref="S2974" si="4581">SUM(S2975:S2978)</f>
        <v>0</v>
      </c>
      <c r="T2974" s="12">
        <f t="shared" ref="T2974" si="4582">SUM(T2975:T2978)</f>
        <v>0</v>
      </c>
      <c r="U2974" s="12">
        <f t="shared" ref="U2974" si="4583">SUM(U2975:U2978)</f>
        <v>0</v>
      </c>
      <c r="V2974" s="12">
        <f t="shared" ref="V2974" si="4584">SUM(V2975:V2978)</f>
        <v>0</v>
      </c>
      <c r="W2974" s="12">
        <f t="shared" ref="W2974" si="4585">SUM(W2975:W2978)</f>
        <v>0</v>
      </c>
      <c r="X2974" s="12">
        <f t="shared" ref="X2974" si="4586">SUM(X2975:X2978)</f>
        <v>0</v>
      </c>
      <c r="Y2974" s="12">
        <f t="shared" ref="Y2974" si="4587">SUM(Y2975:Y2978)</f>
        <v>0</v>
      </c>
      <c r="Z2974" s="12">
        <v>0</v>
      </c>
      <c r="AA2974" s="12">
        <v>0</v>
      </c>
      <c r="AB2974" s="12">
        <f t="shared" ref="AB2974" si="4588">SUM(AB2975:AB2978)</f>
        <v>0</v>
      </c>
      <c r="AC2974" s="12">
        <f t="shared" ref="AC2974" si="4589">SUM(AC2975:AC2978)</f>
        <v>0</v>
      </c>
      <c r="AD2974" s="12">
        <f t="shared" ref="AD2974" si="4590">SUM(AD2975:AD2978)</f>
        <v>0</v>
      </c>
      <c r="AE2974" s="12">
        <f t="shared" ref="AE2974" si="4591">SUM(AE2975:AE2978)</f>
        <v>0</v>
      </c>
      <c r="AF2974" s="12">
        <f t="shared" ref="AF2974" si="4592">SUM(AF2975:AF2978)</f>
        <v>0</v>
      </c>
      <c r="AG2974" s="12">
        <f t="shared" ref="AG2974:AI2974" si="4593">SUM(AG2975:AG2978)</f>
        <v>0</v>
      </c>
      <c r="AH2974" s="12">
        <f t="shared" ref="AH2974" si="4594">SUM(AH2975:AH2978)</f>
        <v>0</v>
      </c>
      <c r="AI2974" s="12">
        <f t="shared" si="4593"/>
        <v>0</v>
      </c>
      <c r="AJ2974" s="12">
        <f t="shared" ref="AJ2974" si="4595">SUM(AJ2975:AJ2978)</f>
        <v>0</v>
      </c>
      <c r="AK2974" s="12">
        <f t="shared" ref="AK2974" si="4596">SUM(AK2975:AK2978)</f>
        <v>0</v>
      </c>
      <c r="AL2974" s="12">
        <f t="shared" ref="AL2974" si="4597">SUM(AL2975:AL2978)</f>
        <v>0</v>
      </c>
      <c r="AM2974" s="12">
        <f t="shared" ref="AM2974" si="4598">SUM(AM2975:AM2978)</f>
        <v>0</v>
      </c>
      <c r="AN2974" s="12">
        <f t="shared" ref="AN2974" si="4599">SUM(AN2975:AN2978)</f>
        <v>0</v>
      </c>
      <c r="AO2974" s="12">
        <f t="shared" ref="AO2974" si="4600">SUM(AO2975:AO2978)</f>
        <v>0</v>
      </c>
      <c r="AP2974" s="12">
        <f t="shared" ref="AP2974" si="4601">SUM(AP2975:AP2978)</f>
        <v>0</v>
      </c>
      <c r="AQ2974" s="12">
        <f t="shared" ref="AQ2974" si="4602">SUM(AQ2975:AQ2978)</f>
        <v>0</v>
      </c>
      <c r="AR2974" s="12">
        <v>0</v>
      </c>
      <c r="AS2974" s="12">
        <v>0</v>
      </c>
      <c r="AT2974" s="12">
        <f t="shared" ref="AT2974" si="4603">SUM(AT2975:AT2978)</f>
        <v>600000</v>
      </c>
      <c r="AU2974" s="12">
        <f t="shared" ref="AU2974" si="4604">SUM(AU2975:AU2978)</f>
        <v>83651</v>
      </c>
      <c r="AV2974" s="12">
        <f t="shared" ref="AV2974" si="4605">SUM(AV2975:AV2978)</f>
        <v>0</v>
      </c>
      <c r="AW2974" s="12">
        <f t="shared" ref="AW2974" si="4606">SUM(AW2975:AW2978)</f>
        <v>0</v>
      </c>
      <c r="AX2974" s="12">
        <f t="shared" ref="AX2974" si="4607">SUM(AX2975:AX2978)</f>
        <v>0</v>
      </c>
      <c r="AY2974" s="12">
        <f t="shared" ref="AY2974" si="4608">SUM(AY2975:AY2978)</f>
        <v>0</v>
      </c>
      <c r="AZ2974" s="12">
        <f t="shared" ref="AZ2974" si="4609">SUM(AZ2975:AZ2978)</f>
        <v>683651</v>
      </c>
      <c r="BA2974" s="12">
        <f t="shared" ref="BA2974" si="4610">SUM(BA2975:BA2978)</f>
        <v>0</v>
      </c>
      <c r="BB2974" s="12">
        <f t="shared" ref="BB2974" si="4611">SUM(BB2975:BB2978)</f>
        <v>0</v>
      </c>
      <c r="BC2974" s="12">
        <f>SUM(BC2975:BC2978)</f>
        <v>83651</v>
      </c>
      <c r="BD2974" s="12">
        <f t="shared" ref="BD2974" si="4612">SUM(BD2975:BD2978)</f>
        <v>0</v>
      </c>
      <c r="BE2974" s="12">
        <f t="shared" ref="BE2974" si="4613">SUM(BE2975:BE2978)</f>
        <v>0</v>
      </c>
      <c r="BF2974" s="12">
        <f t="shared" ref="BF2974" si="4614">SUM(BF2975:BF2978)</f>
        <v>0</v>
      </c>
      <c r="BG2974" s="12">
        <f t="shared" ref="BG2974" si="4615">SUM(BG2975:BG2978)</f>
        <v>0</v>
      </c>
      <c r="BH2974" s="12">
        <f t="shared" ref="BH2974" si="4616">SUM(BH2975:BH2978)</f>
        <v>0</v>
      </c>
      <c r="BI2974" s="12">
        <f t="shared" ref="BI2974" si="4617">SUM(BI2975:BI2978)</f>
        <v>0</v>
      </c>
      <c r="BJ2974" s="12">
        <v>83651</v>
      </c>
      <c r="BK2974" s="12">
        <v>600000</v>
      </c>
    </row>
    <row r="2975" spans="1:63" s="88" customFormat="1" x14ac:dyDescent="0.25">
      <c r="A2975" s="90" t="s">
        <v>981</v>
      </c>
      <c r="B2975" s="90" t="s">
        <v>1</v>
      </c>
      <c r="C2975" s="90" t="s">
        <v>14</v>
      </c>
      <c r="D2975" s="111" t="s">
        <v>983</v>
      </c>
      <c r="E2975" s="118">
        <v>8213</v>
      </c>
      <c r="F2975" s="111" t="s">
        <v>1020</v>
      </c>
      <c r="G2975" s="103" t="s">
        <v>1642</v>
      </c>
      <c r="H2975" s="91" t="s">
        <v>124</v>
      </c>
      <c r="I2975" s="87">
        <v>2440520</v>
      </c>
      <c r="J2975" s="92">
        <v>0</v>
      </c>
      <c r="K2975" s="92"/>
      <c r="L2975" s="92"/>
      <c r="M2975" s="92"/>
      <c r="N2975" s="92"/>
      <c r="O2975" s="92"/>
      <c r="P2975" s="92">
        <f t="shared" si="4510"/>
        <v>0</v>
      </c>
      <c r="Q2975" s="92"/>
      <c r="R2975" s="92"/>
      <c r="S2975" s="92"/>
      <c r="T2975" s="92"/>
      <c r="U2975" s="92"/>
      <c r="V2975" s="92"/>
      <c r="W2975" s="92"/>
      <c r="X2975" s="92"/>
      <c r="Y2975" s="92"/>
      <c r="Z2975" s="92">
        <v>0</v>
      </c>
      <c r="AA2975" s="92">
        <v>0</v>
      </c>
      <c r="AB2975" s="92">
        <v>0</v>
      </c>
      <c r="AC2975" s="92"/>
      <c r="AD2975" s="92"/>
      <c r="AE2975" s="92"/>
      <c r="AF2975" s="92"/>
      <c r="AG2975" s="92"/>
      <c r="AH2975" s="92">
        <f t="shared" si="4511"/>
        <v>0</v>
      </c>
      <c r="AI2975" s="92"/>
      <c r="AJ2975" s="92"/>
      <c r="AK2975" s="92"/>
      <c r="AL2975" s="92"/>
      <c r="AM2975" s="92"/>
      <c r="AN2975" s="92"/>
      <c r="AO2975" s="92"/>
      <c r="AP2975" s="92"/>
      <c r="AQ2975" s="92"/>
      <c r="AR2975" s="92">
        <v>0</v>
      </c>
      <c r="AS2975" s="92">
        <v>0</v>
      </c>
      <c r="AT2975" s="92">
        <v>600000</v>
      </c>
      <c r="AU2975" s="92"/>
      <c r="AV2975" s="92"/>
      <c r="AW2975" s="92"/>
      <c r="AX2975" s="92"/>
      <c r="AY2975" s="92"/>
      <c r="AZ2975" s="92">
        <f t="shared" si="4512"/>
        <v>600000</v>
      </c>
      <c r="BA2975" s="92"/>
      <c r="BB2975" s="92"/>
      <c r="BC2975" s="92"/>
      <c r="BD2975" s="92"/>
      <c r="BE2975" s="92"/>
      <c r="BF2975" s="92"/>
      <c r="BG2975" s="92"/>
      <c r="BH2975" s="92"/>
      <c r="BI2975" s="92"/>
      <c r="BJ2975" s="92">
        <v>0</v>
      </c>
      <c r="BK2975" s="92">
        <v>600000</v>
      </c>
    </row>
    <row r="2976" spans="1:63" x14ac:dyDescent="0.25">
      <c r="A2976" s="4" t="s">
        <v>981</v>
      </c>
      <c r="B2976" s="4" t="s">
        <v>1</v>
      </c>
      <c r="C2976" s="4" t="s">
        <v>14</v>
      </c>
      <c r="D2976" s="107" t="s">
        <v>983</v>
      </c>
      <c r="E2976" s="117">
        <v>8213</v>
      </c>
      <c r="F2976" s="107" t="s">
        <v>1021</v>
      </c>
      <c r="G2976" s="103" t="s">
        <v>1642</v>
      </c>
      <c r="H2976" s="13" t="s">
        <v>1022</v>
      </c>
      <c r="I2976" s="14">
        <v>141250</v>
      </c>
      <c r="J2976" s="14">
        <v>0</v>
      </c>
      <c r="K2976" s="14"/>
      <c r="L2976" s="14"/>
      <c r="M2976" s="14"/>
      <c r="N2976" s="14"/>
      <c r="O2976" s="14"/>
      <c r="P2976" s="14">
        <f t="shared" si="4510"/>
        <v>0</v>
      </c>
      <c r="Q2976" s="14"/>
      <c r="R2976" s="14"/>
      <c r="S2976" s="14"/>
      <c r="T2976" s="14"/>
      <c r="U2976" s="14"/>
      <c r="V2976" s="14"/>
      <c r="W2976" s="14"/>
      <c r="X2976" s="14"/>
      <c r="Y2976" s="14"/>
      <c r="Z2976" s="14">
        <v>0</v>
      </c>
      <c r="AA2976" s="14">
        <v>0</v>
      </c>
      <c r="AB2976" s="14">
        <v>0</v>
      </c>
      <c r="AC2976" s="14"/>
      <c r="AD2976" s="14"/>
      <c r="AE2976" s="14"/>
      <c r="AF2976" s="14"/>
      <c r="AG2976" s="14"/>
      <c r="AH2976" s="14">
        <f t="shared" si="4511"/>
        <v>0</v>
      </c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>
        <v>0</v>
      </c>
      <c r="AS2976" s="14">
        <v>0</v>
      </c>
      <c r="AT2976" s="14">
        <v>0</v>
      </c>
      <c r="AU2976" s="14"/>
      <c r="AV2976" s="14"/>
      <c r="AW2976" s="14"/>
      <c r="AX2976" s="14"/>
      <c r="AY2976" s="14"/>
      <c r="AZ2976" s="14">
        <f t="shared" si="4512"/>
        <v>0</v>
      </c>
      <c r="BA2976" s="14"/>
      <c r="BB2976" s="14"/>
      <c r="BC2976" s="14"/>
      <c r="BD2976" s="14"/>
      <c r="BE2976" s="14"/>
      <c r="BF2976" s="14"/>
      <c r="BG2976" s="14"/>
      <c r="BH2976" s="14"/>
      <c r="BI2976" s="14"/>
      <c r="BJ2976" s="14">
        <v>0</v>
      </c>
      <c r="BK2976" s="14">
        <v>0</v>
      </c>
    </row>
    <row r="2977" spans="1:63" x14ac:dyDescent="0.25">
      <c r="A2977" s="4" t="s">
        <v>981</v>
      </c>
      <c r="B2977" s="4" t="s">
        <v>1</v>
      </c>
      <c r="C2977" s="4" t="s">
        <v>14</v>
      </c>
      <c r="D2977" s="107" t="s">
        <v>983</v>
      </c>
      <c r="E2977" s="117">
        <v>8213</v>
      </c>
      <c r="F2977" s="107" t="s">
        <v>1023</v>
      </c>
      <c r="G2977" s="103" t="s">
        <v>1642</v>
      </c>
      <c r="H2977" s="13" t="s">
        <v>1024</v>
      </c>
      <c r="I2977" s="14">
        <v>650000</v>
      </c>
      <c r="J2977" s="14">
        <v>0</v>
      </c>
      <c r="K2977" s="14"/>
      <c r="L2977" s="14"/>
      <c r="M2977" s="14"/>
      <c r="N2977" s="14"/>
      <c r="O2977" s="14"/>
      <c r="P2977" s="14">
        <f t="shared" si="4510"/>
        <v>0</v>
      </c>
      <c r="Q2977" s="14"/>
      <c r="R2977" s="14"/>
      <c r="S2977" s="14"/>
      <c r="T2977" s="14"/>
      <c r="U2977" s="14"/>
      <c r="V2977" s="14"/>
      <c r="W2977" s="14"/>
      <c r="X2977" s="14"/>
      <c r="Y2977" s="14"/>
      <c r="Z2977" s="14">
        <v>0</v>
      </c>
      <c r="AA2977" s="14">
        <v>0</v>
      </c>
      <c r="AB2977" s="14">
        <v>0</v>
      </c>
      <c r="AC2977" s="14"/>
      <c r="AD2977" s="14"/>
      <c r="AE2977" s="14"/>
      <c r="AF2977" s="14"/>
      <c r="AG2977" s="14"/>
      <c r="AH2977" s="14">
        <f t="shared" si="4511"/>
        <v>0</v>
      </c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>
        <v>0</v>
      </c>
      <c r="AS2977" s="14">
        <v>0</v>
      </c>
      <c r="AT2977" s="14">
        <v>0</v>
      </c>
      <c r="AU2977" s="14"/>
      <c r="AV2977" s="14"/>
      <c r="AW2977" s="14"/>
      <c r="AX2977" s="14"/>
      <c r="AY2977" s="14"/>
      <c r="AZ2977" s="14">
        <f>AT2977+AU2977+AV2977+AW2977+AX2977+AY2977</f>
        <v>0</v>
      </c>
      <c r="BA2977" s="14"/>
      <c r="BB2977" s="14"/>
      <c r="BC2977" s="14"/>
      <c r="BD2977" s="14"/>
      <c r="BE2977" s="14"/>
      <c r="BF2977" s="14"/>
      <c r="BG2977" s="14"/>
      <c r="BH2977" s="14"/>
      <c r="BI2977" s="14"/>
      <c r="BJ2977" s="14">
        <v>0</v>
      </c>
      <c r="BK2977" s="14">
        <v>0</v>
      </c>
    </row>
    <row r="2978" spans="1:63" x14ac:dyDescent="0.25">
      <c r="A2978" s="4" t="s">
        <v>981</v>
      </c>
      <c r="B2978" s="4" t="s">
        <v>1</v>
      </c>
      <c r="C2978" s="4" t="s">
        <v>14</v>
      </c>
      <c r="D2978" s="107" t="s">
        <v>983</v>
      </c>
      <c r="E2978" s="117">
        <v>8213</v>
      </c>
      <c r="F2978" s="107" t="s">
        <v>1676</v>
      </c>
      <c r="G2978" s="103" t="s">
        <v>1642</v>
      </c>
      <c r="H2978" s="13"/>
      <c r="I2978" s="14"/>
      <c r="J2978" s="14"/>
      <c r="K2978" s="14"/>
      <c r="L2978" s="14"/>
      <c r="M2978" s="14"/>
      <c r="N2978" s="14"/>
      <c r="O2978" s="14"/>
      <c r="P2978" s="14">
        <f>J2978+K2978+L2978+M2978+N2978+O2978</f>
        <v>0</v>
      </c>
      <c r="Q2978" s="14"/>
      <c r="R2978" s="14"/>
      <c r="S2978" s="14"/>
      <c r="T2978" s="14"/>
      <c r="U2978" s="14"/>
      <c r="V2978" s="14"/>
      <c r="W2978" s="14"/>
      <c r="X2978" s="14"/>
      <c r="Y2978" s="14"/>
      <c r="Z2978" s="14">
        <v>0</v>
      </c>
      <c r="AA2978" s="14">
        <v>0</v>
      </c>
      <c r="AB2978" s="14"/>
      <c r="AC2978" s="14"/>
      <c r="AD2978" s="14"/>
      <c r="AE2978" s="14"/>
      <c r="AF2978" s="14"/>
      <c r="AG2978" s="14"/>
      <c r="AH2978" s="14">
        <f t="shared" si="4511"/>
        <v>0</v>
      </c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>
        <v>0</v>
      </c>
      <c r="AS2978" s="14">
        <v>0</v>
      </c>
      <c r="AT2978" s="14"/>
      <c r="AU2978" s="14">
        <v>83651</v>
      </c>
      <c r="AV2978" s="14"/>
      <c r="AW2978" s="14"/>
      <c r="AX2978" s="14"/>
      <c r="AY2978" s="14"/>
      <c r="AZ2978" s="14">
        <f>AT2978+AU2978+AV2978+AW2978+AX2978+AY2978</f>
        <v>83651</v>
      </c>
      <c r="BA2978" s="14"/>
      <c r="BB2978" s="14"/>
      <c r="BC2978" s="14">
        <v>83651</v>
      </c>
      <c r="BD2978" s="14"/>
      <c r="BE2978" s="14"/>
      <c r="BF2978" s="14"/>
      <c r="BG2978" s="14"/>
      <c r="BH2978" s="14"/>
      <c r="BI2978" s="14"/>
      <c r="BJ2978" s="14">
        <v>83651</v>
      </c>
      <c r="BK2978" s="14">
        <v>0</v>
      </c>
    </row>
    <row r="2979" spans="1:63" x14ac:dyDescent="0.25">
      <c r="A2979" s="4" t="s">
        <v>981</v>
      </c>
      <c r="B2979" s="4" t="s">
        <v>1</v>
      </c>
      <c r="C2979" s="4" t="s">
        <v>14</v>
      </c>
      <c r="D2979" s="107" t="s">
        <v>983</v>
      </c>
      <c r="E2979" s="117">
        <v>8215</v>
      </c>
      <c r="F2979" s="107"/>
      <c r="G2979" s="103" t="s">
        <v>1642</v>
      </c>
      <c r="H2979" s="13" t="s">
        <v>70</v>
      </c>
      <c r="I2979" s="14">
        <v>15000</v>
      </c>
      <c r="J2979" s="14">
        <v>0</v>
      </c>
      <c r="K2979" s="14"/>
      <c r="L2979" s="14"/>
      <c r="M2979" s="14"/>
      <c r="N2979" s="14"/>
      <c r="O2979" s="14"/>
      <c r="P2979" s="14">
        <f t="shared" si="4510"/>
        <v>0</v>
      </c>
      <c r="Q2979" s="14"/>
      <c r="R2979" s="14"/>
      <c r="S2979" s="14"/>
      <c r="T2979" s="14"/>
      <c r="U2979" s="14"/>
      <c r="V2979" s="14"/>
      <c r="W2979" s="14"/>
      <c r="X2979" s="14"/>
      <c r="Y2979" s="14"/>
      <c r="Z2979" s="14">
        <v>0</v>
      </c>
      <c r="AA2979" s="14">
        <v>0</v>
      </c>
      <c r="AB2979" s="14">
        <v>0</v>
      </c>
      <c r="AC2979" s="14"/>
      <c r="AD2979" s="14"/>
      <c r="AE2979" s="14"/>
      <c r="AF2979" s="14"/>
      <c r="AG2979" s="14"/>
      <c r="AH2979" s="14">
        <f t="shared" si="4511"/>
        <v>0</v>
      </c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>
        <v>0</v>
      </c>
      <c r="AS2979" s="14">
        <v>0</v>
      </c>
      <c r="AT2979" s="14">
        <v>0</v>
      </c>
      <c r="AU2979" s="14"/>
      <c r="AV2979" s="14"/>
      <c r="AW2979" s="14"/>
      <c r="AX2979" s="14"/>
      <c r="AY2979" s="14"/>
      <c r="AZ2979" s="14">
        <f t="shared" si="4512"/>
        <v>0</v>
      </c>
      <c r="BA2979" s="14"/>
      <c r="BB2979" s="14"/>
      <c r="BC2979" s="14"/>
      <c r="BD2979" s="14"/>
      <c r="BE2979" s="14"/>
      <c r="BF2979" s="14"/>
      <c r="BG2979" s="14"/>
      <c r="BH2979" s="14"/>
      <c r="BI2979" s="14"/>
      <c r="BJ2979" s="14">
        <v>0</v>
      </c>
      <c r="BK2979" s="14">
        <v>0</v>
      </c>
    </row>
    <row r="2980" spans="1:63" ht="22.5" x14ac:dyDescent="0.25">
      <c r="A2980" s="1" t="s">
        <v>981</v>
      </c>
      <c r="B2980" s="1" t="s">
        <v>1</v>
      </c>
      <c r="C2980" s="1" t="s">
        <v>14</v>
      </c>
      <c r="D2980" s="110" t="s">
        <v>983</v>
      </c>
      <c r="E2980" s="110" t="s">
        <v>109</v>
      </c>
      <c r="F2980" s="107" t="s">
        <v>0</v>
      </c>
      <c r="G2980" s="13" t="s">
        <v>0</v>
      </c>
      <c r="H2980" s="2" t="s">
        <v>110</v>
      </c>
      <c r="I2980" s="12">
        <f>SUM(I2981:I2983)</f>
        <v>55000</v>
      </c>
      <c r="J2980" s="12">
        <f t="shared" ref="J2980:Y2980" si="4618">SUM(J2981:J2983)</f>
        <v>0</v>
      </c>
      <c r="K2980" s="12">
        <f t="shared" si="4618"/>
        <v>0</v>
      </c>
      <c r="L2980" s="12">
        <f t="shared" si="4618"/>
        <v>0</v>
      </c>
      <c r="M2980" s="12">
        <f t="shared" si="4618"/>
        <v>0</v>
      </c>
      <c r="N2980" s="12">
        <f t="shared" si="4618"/>
        <v>0</v>
      </c>
      <c r="O2980" s="12">
        <f t="shared" si="4618"/>
        <v>0</v>
      </c>
      <c r="P2980" s="12">
        <f t="shared" si="4618"/>
        <v>0</v>
      </c>
      <c r="Q2980" s="12">
        <f t="shared" si="4618"/>
        <v>0</v>
      </c>
      <c r="R2980" s="12">
        <f t="shared" si="4618"/>
        <v>0</v>
      </c>
      <c r="S2980" s="12">
        <f t="shared" si="4618"/>
        <v>0</v>
      </c>
      <c r="T2980" s="12">
        <f t="shared" si="4618"/>
        <v>0</v>
      </c>
      <c r="U2980" s="12">
        <f t="shared" si="4618"/>
        <v>0</v>
      </c>
      <c r="V2980" s="12">
        <f t="shared" si="4618"/>
        <v>0</v>
      </c>
      <c r="W2980" s="12">
        <f t="shared" si="4618"/>
        <v>0</v>
      </c>
      <c r="X2980" s="12">
        <f t="shared" si="4618"/>
        <v>0</v>
      </c>
      <c r="Y2980" s="12">
        <f t="shared" si="4618"/>
        <v>0</v>
      </c>
      <c r="Z2980" s="12">
        <v>0</v>
      </c>
      <c r="AA2980" s="12">
        <v>0</v>
      </c>
      <c r="AB2980" s="12">
        <f t="shared" ref="AB2980:AQ2980" si="4619">SUM(AB2981:AB2983)</f>
        <v>0</v>
      </c>
      <c r="AC2980" s="12">
        <f t="shared" si="4619"/>
        <v>0</v>
      </c>
      <c r="AD2980" s="12">
        <f t="shared" si="4619"/>
        <v>0</v>
      </c>
      <c r="AE2980" s="12">
        <f t="shared" si="4619"/>
        <v>0</v>
      </c>
      <c r="AF2980" s="12">
        <f t="shared" si="4619"/>
        <v>0</v>
      </c>
      <c r="AG2980" s="12">
        <f t="shared" si="4619"/>
        <v>0</v>
      </c>
      <c r="AH2980" s="12">
        <f t="shared" si="4619"/>
        <v>0</v>
      </c>
      <c r="AI2980" s="12">
        <f t="shared" si="4619"/>
        <v>0</v>
      </c>
      <c r="AJ2980" s="12">
        <f t="shared" si="4619"/>
        <v>0</v>
      </c>
      <c r="AK2980" s="12">
        <f t="shared" si="4619"/>
        <v>0</v>
      </c>
      <c r="AL2980" s="12">
        <f t="shared" si="4619"/>
        <v>0</v>
      </c>
      <c r="AM2980" s="12">
        <f t="shared" si="4619"/>
        <v>0</v>
      </c>
      <c r="AN2980" s="12">
        <f t="shared" si="4619"/>
        <v>0</v>
      </c>
      <c r="AO2980" s="12">
        <f t="shared" si="4619"/>
        <v>0</v>
      </c>
      <c r="AP2980" s="12">
        <f t="shared" si="4619"/>
        <v>0</v>
      </c>
      <c r="AQ2980" s="12">
        <f t="shared" si="4619"/>
        <v>0</v>
      </c>
      <c r="AR2980" s="12">
        <v>0</v>
      </c>
      <c r="AS2980" s="12">
        <v>0</v>
      </c>
      <c r="AT2980" s="12">
        <f t="shared" ref="AT2980:BI2980" si="4620">SUM(AT2981:AT2983)</f>
        <v>0</v>
      </c>
      <c r="AU2980" s="12">
        <f t="shared" si="4620"/>
        <v>0</v>
      </c>
      <c r="AV2980" s="12">
        <f t="shared" si="4620"/>
        <v>0</v>
      </c>
      <c r="AW2980" s="12">
        <f t="shared" si="4620"/>
        <v>0</v>
      </c>
      <c r="AX2980" s="12">
        <f t="shared" si="4620"/>
        <v>0</v>
      </c>
      <c r="AY2980" s="12">
        <f t="shared" si="4620"/>
        <v>0</v>
      </c>
      <c r="AZ2980" s="12">
        <f t="shared" si="4620"/>
        <v>0</v>
      </c>
      <c r="BA2980" s="12">
        <f t="shared" si="4620"/>
        <v>0</v>
      </c>
      <c r="BB2980" s="12">
        <f t="shared" si="4620"/>
        <v>0</v>
      </c>
      <c r="BC2980" s="12">
        <f t="shared" si="4620"/>
        <v>0</v>
      </c>
      <c r="BD2980" s="12">
        <f t="shared" si="4620"/>
        <v>0</v>
      </c>
      <c r="BE2980" s="12">
        <f t="shared" si="4620"/>
        <v>0</v>
      </c>
      <c r="BF2980" s="12">
        <f t="shared" si="4620"/>
        <v>0</v>
      </c>
      <c r="BG2980" s="12">
        <f t="shared" si="4620"/>
        <v>0</v>
      </c>
      <c r="BH2980" s="12">
        <f t="shared" si="4620"/>
        <v>0</v>
      </c>
      <c r="BI2980" s="12">
        <f t="shared" si="4620"/>
        <v>0</v>
      </c>
      <c r="BJ2980" s="12">
        <v>0</v>
      </c>
      <c r="BK2980" s="12">
        <v>0</v>
      </c>
    </row>
    <row r="2981" spans="1:63" x14ac:dyDescent="0.25">
      <c r="A2981" s="4" t="s">
        <v>981</v>
      </c>
      <c r="B2981" s="4" t="s">
        <v>1</v>
      </c>
      <c r="C2981" s="4" t="s">
        <v>14</v>
      </c>
      <c r="D2981" s="107" t="s">
        <v>983</v>
      </c>
      <c r="E2981" s="117">
        <v>8216</v>
      </c>
      <c r="F2981" s="107"/>
      <c r="G2981" s="103" t="s">
        <v>1642</v>
      </c>
      <c r="H2981" s="13" t="s">
        <v>110</v>
      </c>
      <c r="I2981" s="14">
        <v>0</v>
      </c>
      <c r="J2981" s="14">
        <v>0</v>
      </c>
      <c r="K2981" s="14"/>
      <c r="L2981" s="14"/>
      <c r="M2981" s="14"/>
      <c r="N2981" s="14"/>
      <c r="O2981" s="14"/>
      <c r="P2981" s="14">
        <f t="shared" si="4510"/>
        <v>0</v>
      </c>
      <c r="Q2981" s="14"/>
      <c r="R2981" s="14"/>
      <c r="S2981" s="14"/>
      <c r="T2981" s="14"/>
      <c r="U2981" s="14"/>
      <c r="V2981" s="14"/>
      <c r="W2981" s="14"/>
      <c r="X2981" s="14"/>
      <c r="Y2981" s="14"/>
      <c r="Z2981" s="14">
        <v>0</v>
      </c>
      <c r="AA2981" s="14">
        <v>0</v>
      </c>
      <c r="AB2981" s="14">
        <v>0</v>
      </c>
      <c r="AC2981" s="14"/>
      <c r="AD2981" s="14"/>
      <c r="AE2981" s="14"/>
      <c r="AF2981" s="14"/>
      <c r="AG2981" s="14"/>
      <c r="AH2981" s="14">
        <f t="shared" si="4511"/>
        <v>0</v>
      </c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>
        <v>0</v>
      </c>
      <c r="AS2981" s="14">
        <v>0</v>
      </c>
      <c r="AT2981" s="14">
        <v>0</v>
      </c>
      <c r="AU2981" s="14"/>
      <c r="AV2981" s="14"/>
      <c r="AW2981" s="14"/>
      <c r="AX2981" s="14"/>
      <c r="AY2981" s="14"/>
      <c r="AZ2981" s="14">
        <f t="shared" si="4512"/>
        <v>0</v>
      </c>
      <c r="BA2981" s="14"/>
      <c r="BB2981" s="14"/>
      <c r="BC2981" s="14"/>
      <c r="BD2981" s="14"/>
      <c r="BE2981" s="14"/>
      <c r="BF2981" s="14"/>
      <c r="BG2981" s="14"/>
      <c r="BH2981" s="14"/>
      <c r="BI2981" s="14"/>
      <c r="BJ2981" s="14">
        <v>0</v>
      </c>
      <c r="BK2981" s="14">
        <v>0</v>
      </c>
    </row>
    <row r="2982" spans="1:63" ht="22.5" x14ac:dyDescent="0.25">
      <c r="A2982" s="4" t="s">
        <v>981</v>
      </c>
      <c r="B2982" s="4" t="s">
        <v>1</v>
      </c>
      <c r="C2982" s="4" t="s">
        <v>14</v>
      </c>
      <c r="D2982" s="107" t="s">
        <v>983</v>
      </c>
      <c r="E2982" s="117">
        <v>8216</v>
      </c>
      <c r="F2982" s="107" t="s">
        <v>1025</v>
      </c>
      <c r="G2982" s="103" t="s">
        <v>1642</v>
      </c>
      <c r="H2982" s="13" t="s">
        <v>1026</v>
      </c>
      <c r="I2982" s="14">
        <v>10000</v>
      </c>
      <c r="J2982" s="14">
        <v>0</v>
      </c>
      <c r="K2982" s="14"/>
      <c r="L2982" s="14"/>
      <c r="M2982" s="14"/>
      <c r="N2982" s="14"/>
      <c r="O2982" s="14"/>
      <c r="P2982" s="14">
        <f t="shared" si="4510"/>
        <v>0</v>
      </c>
      <c r="Q2982" s="14"/>
      <c r="R2982" s="14"/>
      <c r="S2982" s="14"/>
      <c r="T2982" s="14"/>
      <c r="U2982" s="14"/>
      <c r="V2982" s="14"/>
      <c r="W2982" s="14"/>
      <c r="X2982" s="14"/>
      <c r="Y2982" s="14"/>
      <c r="Z2982" s="14">
        <v>0</v>
      </c>
      <c r="AA2982" s="14">
        <v>0</v>
      </c>
      <c r="AB2982" s="14">
        <v>0</v>
      </c>
      <c r="AC2982" s="14"/>
      <c r="AD2982" s="14"/>
      <c r="AE2982" s="14"/>
      <c r="AF2982" s="14"/>
      <c r="AG2982" s="14"/>
      <c r="AH2982" s="14">
        <f t="shared" si="4511"/>
        <v>0</v>
      </c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>
        <v>0</v>
      </c>
      <c r="AS2982" s="14">
        <v>0</v>
      </c>
      <c r="AT2982" s="14">
        <v>0</v>
      </c>
      <c r="AU2982" s="14"/>
      <c r="AV2982" s="14"/>
      <c r="AW2982" s="14"/>
      <c r="AX2982" s="14"/>
      <c r="AY2982" s="14"/>
      <c r="AZ2982" s="14">
        <f t="shared" si="4512"/>
        <v>0</v>
      </c>
      <c r="BA2982" s="14"/>
      <c r="BB2982" s="14"/>
      <c r="BC2982" s="14"/>
      <c r="BD2982" s="14"/>
      <c r="BE2982" s="14"/>
      <c r="BF2982" s="14"/>
      <c r="BG2982" s="14"/>
      <c r="BH2982" s="14"/>
      <c r="BI2982" s="14"/>
      <c r="BJ2982" s="14">
        <v>0</v>
      </c>
      <c r="BK2982" s="14">
        <v>0</v>
      </c>
    </row>
    <row r="2983" spans="1:63" ht="22.5" x14ac:dyDescent="0.25">
      <c r="A2983" s="4" t="s">
        <v>981</v>
      </c>
      <c r="B2983" s="4" t="s">
        <v>1</v>
      </c>
      <c r="C2983" s="4" t="s">
        <v>14</v>
      </c>
      <c r="D2983" s="107" t="s">
        <v>983</v>
      </c>
      <c r="E2983" s="117">
        <v>8216</v>
      </c>
      <c r="F2983" s="107" t="s">
        <v>1027</v>
      </c>
      <c r="G2983" s="103" t="s">
        <v>1642</v>
      </c>
      <c r="H2983" s="13" t="s">
        <v>1028</v>
      </c>
      <c r="I2983" s="14">
        <v>45000</v>
      </c>
      <c r="J2983" s="14">
        <v>0</v>
      </c>
      <c r="K2983" s="14"/>
      <c r="L2983" s="14"/>
      <c r="M2983" s="14"/>
      <c r="N2983" s="14"/>
      <c r="O2983" s="14"/>
      <c r="P2983" s="14">
        <f t="shared" si="4510"/>
        <v>0</v>
      </c>
      <c r="Q2983" s="14"/>
      <c r="R2983" s="14"/>
      <c r="S2983" s="14"/>
      <c r="T2983" s="14"/>
      <c r="U2983" s="14"/>
      <c r="V2983" s="14"/>
      <c r="W2983" s="14"/>
      <c r="X2983" s="14"/>
      <c r="Y2983" s="14"/>
      <c r="Z2983" s="14">
        <v>0</v>
      </c>
      <c r="AA2983" s="14">
        <v>0</v>
      </c>
      <c r="AB2983" s="14">
        <v>0</v>
      </c>
      <c r="AC2983" s="14"/>
      <c r="AD2983" s="14"/>
      <c r="AE2983" s="14"/>
      <c r="AF2983" s="14"/>
      <c r="AG2983" s="14"/>
      <c r="AH2983" s="14">
        <f t="shared" si="4511"/>
        <v>0</v>
      </c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>
        <v>0</v>
      </c>
      <c r="AS2983" s="14">
        <v>0</v>
      </c>
      <c r="AT2983" s="14">
        <v>0</v>
      </c>
      <c r="AU2983" s="14"/>
      <c r="AV2983" s="14"/>
      <c r="AW2983" s="14"/>
      <c r="AX2983" s="14"/>
      <c r="AY2983" s="14"/>
      <c r="AZ2983" s="14">
        <f t="shared" si="4512"/>
        <v>0</v>
      </c>
      <c r="BA2983" s="14"/>
      <c r="BB2983" s="14"/>
      <c r="BC2983" s="14"/>
      <c r="BD2983" s="14"/>
      <c r="BE2983" s="14"/>
      <c r="BF2983" s="14"/>
      <c r="BG2983" s="14"/>
      <c r="BH2983" s="14"/>
      <c r="BI2983" s="14"/>
      <c r="BJ2983" s="14">
        <v>0</v>
      </c>
      <c r="BK2983" s="14">
        <v>0</v>
      </c>
    </row>
    <row r="2984" spans="1:63" ht="22.5" x14ac:dyDescent="0.25">
      <c r="A2984" s="13" t="s">
        <v>0</v>
      </c>
      <c r="B2984" s="13" t="s">
        <v>0</v>
      </c>
      <c r="C2984" s="13" t="s">
        <v>0</v>
      </c>
      <c r="D2984" s="103" t="s">
        <v>0</v>
      </c>
      <c r="E2984" s="103" t="s">
        <v>0</v>
      </c>
      <c r="F2984" s="103" t="s">
        <v>0</v>
      </c>
      <c r="G2984" s="13" t="s">
        <v>0</v>
      </c>
      <c r="H2984" s="10" t="s">
        <v>1029</v>
      </c>
      <c r="I2984" s="11">
        <f>SUM(I2972,I2964,I2955,I2920)</f>
        <v>16928833</v>
      </c>
      <c r="J2984" s="11">
        <f t="shared" ref="J2984:Y2984" si="4621">SUM(J2972,J2964,J2955,J2920)</f>
        <v>0</v>
      </c>
      <c r="K2984" s="11">
        <f t="shared" si="4621"/>
        <v>0</v>
      </c>
      <c r="L2984" s="11">
        <f t="shared" si="4621"/>
        <v>0</v>
      </c>
      <c r="M2984" s="11">
        <f t="shared" si="4621"/>
        <v>0</v>
      </c>
      <c r="N2984" s="11">
        <f t="shared" si="4621"/>
        <v>0</v>
      </c>
      <c r="O2984" s="11">
        <f t="shared" si="4621"/>
        <v>0</v>
      </c>
      <c r="P2984" s="11">
        <f t="shared" si="4621"/>
        <v>0</v>
      </c>
      <c r="Q2984" s="11">
        <f t="shared" si="4621"/>
        <v>0</v>
      </c>
      <c r="R2984" s="11">
        <f t="shared" si="4621"/>
        <v>0</v>
      </c>
      <c r="S2984" s="11">
        <f t="shared" si="4621"/>
        <v>0</v>
      </c>
      <c r="T2984" s="11">
        <f t="shared" si="4621"/>
        <v>0</v>
      </c>
      <c r="U2984" s="11">
        <f t="shared" si="4621"/>
        <v>0</v>
      </c>
      <c r="V2984" s="11">
        <f t="shared" si="4621"/>
        <v>0</v>
      </c>
      <c r="W2984" s="11">
        <f t="shared" si="4621"/>
        <v>0</v>
      </c>
      <c r="X2984" s="11">
        <f t="shared" si="4621"/>
        <v>0</v>
      </c>
      <c r="Y2984" s="11">
        <f t="shared" si="4621"/>
        <v>0</v>
      </c>
      <c r="Z2984" s="11">
        <v>0</v>
      </c>
      <c r="AA2984" s="11">
        <v>0</v>
      </c>
      <c r="AB2984" s="11">
        <f t="shared" ref="AB2984:AQ2984" si="4622">SUM(AB2972,AB2964,AB2955,AB2920)</f>
        <v>0</v>
      </c>
      <c r="AC2984" s="11">
        <f t="shared" si="4622"/>
        <v>0</v>
      </c>
      <c r="AD2984" s="11">
        <f t="shared" si="4622"/>
        <v>0</v>
      </c>
      <c r="AE2984" s="11">
        <f t="shared" si="4622"/>
        <v>0</v>
      </c>
      <c r="AF2984" s="11">
        <f t="shared" si="4622"/>
        <v>0</v>
      </c>
      <c r="AG2984" s="11">
        <f t="shared" si="4622"/>
        <v>0</v>
      </c>
      <c r="AH2984" s="11">
        <f t="shared" si="4622"/>
        <v>0</v>
      </c>
      <c r="AI2984" s="11">
        <f t="shared" si="4622"/>
        <v>0</v>
      </c>
      <c r="AJ2984" s="11">
        <f t="shared" si="4622"/>
        <v>0</v>
      </c>
      <c r="AK2984" s="11">
        <f t="shared" si="4622"/>
        <v>0</v>
      </c>
      <c r="AL2984" s="11">
        <f t="shared" si="4622"/>
        <v>0</v>
      </c>
      <c r="AM2984" s="11">
        <f t="shared" si="4622"/>
        <v>0</v>
      </c>
      <c r="AN2984" s="11">
        <f t="shared" si="4622"/>
        <v>0</v>
      </c>
      <c r="AO2984" s="11">
        <f t="shared" si="4622"/>
        <v>0</v>
      </c>
      <c r="AP2984" s="11">
        <f t="shared" si="4622"/>
        <v>0</v>
      </c>
      <c r="AQ2984" s="11">
        <f t="shared" si="4622"/>
        <v>0</v>
      </c>
      <c r="AR2984" s="11">
        <v>0</v>
      </c>
      <c r="AS2984" s="11">
        <v>0</v>
      </c>
      <c r="AT2984" s="11">
        <f t="shared" ref="AT2984:BI2984" si="4623">SUM(AT2972,AT2964,AT2955,AT2920)</f>
        <v>600000</v>
      </c>
      <c r="AU2984" s="11">
        <f t="shared" si="4623"/>
        <v>172152</v>
      </c>
      <c r="AV2984" s="11">
        <f t="shared" si="4623"/>
        <v>0</v>
      </c>
      <c r="AW2984" s="11">
        <f t="shared" si="4623"/>
        <v>0</v>
      </c>
      <c r="AX2984" s="11">
        <f t="shared" si="4623"/>
        <v>0</v>
      </c>
      <c r="AY2984" s="11">
        <f t="shared" si="4623"/>
        <v>0</v>
      </c>
      <c r="AZ2984" s="11">
        <f t="shared" si="4623"/>
        <v>772152</v>
      </c>
      <c r="BA2984" s="11">
        <f t="shared" si="4623"/>
        <v>0</v>
      </c>
      <c r="BB2984" s="11">
        <f t="shared" si="4623"/>
        <v>0</v>
      </c>
      <c r="BC2984" s="11">
        <f t="shared" si="4623"/>
        <v>172152</v>
      </c>
      <c r="BD2984" s="11">
        <f t="shared" si="4623"/>
        <v>0</v>
      </c>
      <c r="BE2984" s="11">
        <f t="shared" si="4623"/>
        <v>0</v>
      </c>
      <c r="BF2984" s="11">
        <f t="shared" si="4623"/>
        <v>0</v>
      </c>
      <c r="BG2984" s="11">
        <f t="shared" si="4623"/>
        <v>0</v>
      </c>
      <c r="BH2984" s="11">
        <f t="shared" si="4623"/>
        <v>0</v>
      </c>
      <c r="BI2984" s="11">
        <f t="shared" si="4623"/>
        <v>0</v>
      </c>
      <c r="BJ2984" s="11">
        <v>172152</v>
      </c>
      <c r="BK2984" s="11">
        <v>600000</v>
      </c>
    </row>
    <row r="2985" spans="1:63" ht="15.75" thickBot="1" x14ac:dyDescent="0.3">
      <c r="A2985" s="13" t="s">
        <v>0</v>
      </c>
      <c r="B2985" s="13" t="s">
        <v>0</v>
      </c>
      <c r="C2985" s="13" t="s">
        <v>0</v>
      </c>
      <c r="D2985" s="103" t="s">
        <v>0</v>
      </c>
      <c r="E2985" s="103" t="s">
        <v>0</v>
      </c>
      <c r="F2985" s="103" t="s">
        <v>0</v>
      </c>
      <c r="G2985" s="13" t="s">
        <v>0</v>
      </c>
      <c r="H2985" s="2" t="s">
        <v>55</v>
      </c>
      <c r="I2985" s="12">
        <v>295</v>
      </c>
      <c r="J2985" s="13" t="s">
        <v>0</v>
      </c>
      <c r="K2985" s="1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>
        <v>0</v>
      </c>
      <c r="AA2985" s="13"/>
      <c r="AB2985" s="13" t="s">
        <v>0</v>
      </c>
      <c r="AC2985" s="13"/>
      <c r="AD2985" s="13"/>
      <c r="AE2985" s="13"/>
      <c r="AF2985" s="13"/>
      <c r="AG2985" s="13"/>
      <c r="AH2985" s="13"/>
      <c r="AI2985" s="13"/>
      <c r="AJ2985" s="13"/>
      <c r="AK2985" s="13"/>
      <c r="AL2985" s="13"/>
      <c r="AM2985" s="13"/>
      <c r="AN2985" s="13"/>
      <c r="AO2985" s="13"/>
      <c r="AP2985" s="13"/>
      <c r="AQ2985" s="13"/>
      <c r="AR2985" s="13">
        <v>0</v>
      </c>
      <c r="AS2985" s="13"/>
      <c r="AT2985" s="13" t="s">
        <v>0</v>
      </c>
      <c r="AU2985" s="13"/>
      <c r="AV2985" s="13"/>
      <c r="AW2985" s="13"/>
      <c r="AX2985" s="13"/>
      <c r="AY2985" s="13"/>
      <c r="AZ2985" s="13"/>
      <c r="BA2985" s="13"/>
      <c r="BB2985" s="13"/>
      <c r="BC2985" s="13"/>
      <c r="BD2985" s="13"/>
      <c r="BE2985" s="13"/>
      <c r="BF2985" s="13"/>
      <c r="BG2985" s="13"/>
      <c r="BH2985" s="13"/>
      <c r="BI2985" s="13"/>
      <c r="BJ2985" s="13">
        <v>0</v>
      </c>
      <c r="BK2985" s="13"/>
    </row>
    <row r="2986" spans="1:63" ht="69.75" customHeight="1" thickBot="1" x14ac:dyDescent="0.3">
      <c r="A2986" s="148" t="s">
        <v>0</v>
      </c>
      <c r="B2986" s="148" t="s">
        <v>0</v>
      </c>
      <c r="C2986" s="148" t="s">
        <v>0</v>
      </c>
      <c r="D2986" s="151" t="s">
        <v>0</v>
      </c>
      <c r="E2986" s="151" t="s">
        <v>0</v>
      </c>
      <c r="F2986" s="151" t="s">
        <v>0</v>
      </c>
      <c r="G2986" s="154" t="s">
        <v>0</v>
      </c>
      <c r="H2986" s="5" t="s">
        <v>56</v>
      </c>
      <c r="I2986" s="5" t="s">
        <v>9</v>
      </c>
      <c r="J2986" s="94" t="s">
        <v>10</v>
      </c>
      <c r="K2986" s="94" t="s">
        <v>1602</v>
      </c>
      <c r="L2986" s="94" t="s">
        <v>1535</v>
      </c>
      <c r="M2986" s="94" t="s">
        <v>1591</v>
      </c>
      <c r="N2986" s="94" t="s">
        <v>1592</v>
      </c>
      <c r="O2986" s="94" t="s">
        <v>1593</v>
      </c>
      <c r="P2986" s="94" t="s">
        <v>1606</v>
      </c>
      <c r="Q2986" s="94" t="s">
        <v>1603</v>
      </c>
      <c r="R2986" s="94" t="s">
        <v>1594</v>
      </c>
      <c r="S2986" s="94" t="s">
        <v>1595</v>
      </c>
      <c r="T2986" s="94" t="s">
        <v>1596</v>
      </c>
      <c r="U2986" s="94" t="s">
        <v>1597</v>
      </c>
      <c r="V2986" s="94" t="s">
        <v>1598</v>
      </c>
      <c r="W2986" s="94" t="s">
        <v>1599</v>
      </c>
      <c r="X2986" s="94" t="s">
        <v>1604</v>
      </c>
      <c r="Y2986" s="94" t="s">
        <v>1605</v>
      </c>
      <c r="Z2986" s="94" t="s">
        <v>1600</v>
      </c>
      <c r="AA2986" s="94" t="s">
        <v>1601</v>
      </c>
      <c r="AB2986" s="95" t="s">
        <v>11</v>
      </c>
      <c r="AC2986" s="95" t="s">
        <v>1602</v>
      </c>
      <c r="AD2986" s="95" t="s">
        <v>1535</v>
      </c>
      <c r="AE2986" s="95" t="s">
        <v>1591</v>
      </c>
      <c r="AF2986" s="95" t="s">
        <v>1592</v>
      </c>
      <c r="AG2986" s="95" t="s">
        <v>1593</v>
      </c>
      <c r="AH2986" s="95" t="s">
        <v>1607</v>
      </c>
      <c r="AI2986" s="95" t="s">
        <v>1603</v>
      </c>
      <c r="AJ2986" s="95" t="s">
        <v>1594</v>
      </c>
      <c r="AK2986" s="95" t="s">
        <v>1595</v>
      </c>
      <c r="AL2986" s="95" t="s">
        <v>1596</v>
      </c>
      <c r="AM2986" s="95" t="s">
        <v>1597</v>
      </c>
      <c r="AN2986" s="95" t="s">
        <v>1598</v>
      </c>
      <c r="AO2986" s="95" t="s">
        <v>1599</v>
      </c>
      <c r="AP2986" s="95" t="s">
        <v>1604</v>
      </c>
      <c r="AQ2986" s="95" t="s">
        <v>1605</v>
      </c>
      <c r="AR2986" s="95" t="s">
        <v>1600</v>
      </c>
      <c r="AS2986" s="95" t="s">
        <v>1601</v>
      </c>
      <c r="AT2986" s="96" t="s">
        <v>12</v>
      </c>
      <c r="AU2986" s="96" t="s">
        <v>1602</v>
      </c>
      <c r="AV2986" s="96" t="s">
        <v>1535</v>
      </c>
      <c r="AW2986" s="96" t="s">
        <v>1591</v>
      </c>
      <c r="AX2986" s="96" t="s">
        <v>1592</v>
      </c>
      <c r="AY2986" s="96" t="s">
        <v>1593</v>
      </c>
      <c r="AZ2986" s="96" t="s">
        <v>1608</v>
      </c>
      <c r="BA2986" s="96" t="s">
        <v>1603</v>
      </c>
      <c r="BB2986" s="96" t="s">
        <v>1594</v>
      </c>
      <c r="BC2986" s="96" t="s">
        <v>1595</v>
      </c>
      <c r="BD2986" s="96" t="s">
        <v>1596</v>
      </c>
      <c r="BE2986" s="96" t="s">
        <v>1597</v>
      </c>
      <c r="BF2986" s="96" t="s">
        <v>1598</v>
      </c>
      <c r="BG2986" s="96" t="s">
        <v>1599</v>
      </c>
      <c r="BH2986" s="96" t="s">
        <v>1604</v>
      </c>
      <c r="BI2986" s="96" t="s">
        <v>1605</v>
      </c>
      <c r="BJ2986" s="96" t="s">
        <v>1600</v>
      </c>
      <c r="BK2986" s="96" t="s">
        <v>1601</v>
      </c>
    </row>
    <row r="2987" spans="1:63" x14ac:dyDescent="0.25">
      <c r="A2987" s="149"/>
      <c r="B2987" s="149"/>
      <c r="C2987" s="149"/>
      <c r="D2987" s="152"/>
      <c r="E2987" s="152"/>
      <c r="F2987" s="152"/>
      <c r="G2987" s="155"/>
      <c r="H2987" s="15" t="s">
        <v>0</v>
      </c>
      <c r="I2987" s="9" t="s">
        <v>13</v>
      </c>
      <c r="J2987" s="9">
        <v>1</v>
      </c>
      <c r="K2987" s="9">
        <v>2</v>
      </c>
      <c r="L2987" s="9">
        <v>3</v>
      </c>
      <c r="M2987" s="9">
        <v>4</v>
      </c>
      <c r="N2987" s="9">
        <v>5</v>
      </c>
      <c r="O2987" s="9">
        <v>6</v>
      </c>
      <c r="P2987" s="9">
        <v>7</v>
      </c>
      <c r="Q2987" s="9">
        <v>8</v>
      </c>
      <c r="R2987" s="9">
        <v>9</v>
      </c>
      <c r="S2987" s="9">
        <v>10</v>
      </c>
      <c r="T2987" s="9">
        <v>11</v>
      </c>
      <c r="U2987" s="9">
        <v>12</v>
      </c>
      <c r="V2987" s="9">
        <v>13</v>
      </c>
      <c r="W2987" s="9">
        <v>14</v>
      </c>
      <c r="X2987" s="9">
        <v>15</v>
      </c>
      <c r="Y2987" s="9">
        <v>16</v>
      </c>
      <c r="Z2987" s="9">
        <v>20</v>
      </c>
      <c r="AA2987" s="9">
        <v>21</v>
      </c>
      <c r="AB2987" s="9">
        <v>1</v>
      </c>
      <c r="AC2987" s="9">
        <v>2</v>
      </c>
      <c r="AD2987" s="9">
        <v>3</v>
      </c>
      <c r="AE2987" s="9">
        <v>4</v>
      </c>
      <c r="AF2987" s="9">
        <v>5</v>
      </c>
      <c r="AG2987" s="9">
        <v>6</v>
      </c>
      <c r="AH2987" s="9">
        <v>7</v>
      </c>
      <c r="AI2987" s="9">
        <v>8</v>
      </c>
      <c r="AJ2987" s="9">
        <v>9</v>
      </c>
      <c r="AK2987" s="9">
        <v>10</v>
      </c>
      <c r="AL2987" s="9">
        <v>11</v>
      </c>
      <c r="AM2987" s="9">
        <v>12</v>
      </c>
      <c r="AN2987" s="9">
        <v>13</v>
      </c>
      <c r="AO2987" s="9">
        <v>14</v>
      </c>
      <c r="AP2987" s="9">
        <v>15</v>
      </c>
      <c r="AQ2987" s="9">
        <v>16</v>
      </c>
      <c r="AR2987" s="9">
        <v>20</v>
      </c>
      <c r="AS2987" s="9">
        <v>21</v>
      </c>
      <c r="AT2987" s="9">
        <v>1</v>
      </c>
      <c r="AU2987" s="9">
        <v>2</v>
      </c>
      <c r="AV2987" s="9">
        <v>3</v>
      </c>
      <c r="AW2987" s="9">
        <v>4</v>
      </c>
      <c r="AX2987" s="9">
        <v>5</v>
      </c>
      <c r="AY2987" s="9">
        <v>6</v>
      </c>
      <c r="AZ2987" s="9">
        <v>7</v>
      </c>
      <c r="BA2987" s="9">
        <v>8</v>
      </c>
      <c r="BB2987" s="9">
        <v>9</v>
      </c>
      <c r="BC2987" s="9">
        <v>10</v>
      </c>
      <c r="BD2987" s="9">
        <v>11</v>
      </c>
      <c r="BE2987" s="9">
        <v>12</v>
      </c>
      <c r="BF2987" s="9">
        <v>13</v>
      </c>
      <c r="BG2987" s="9">
        <v>14</v>
      </c>
      <c r="BH2987" s="9">
        <v>15</v>
      </c>
      <c r="BI2987" s="9">
        <v>16</v>
      </c>
      <c r="BJ2987" s="9">
        <v>20</v>
      </c>
      <c r="BK2987" s="9">
        <v>21</v>
      </c>
    </row>
    <row r="2988" spans="1:63" x14ac:dyDescent="0.25">
      <c r="A2988" s="149"/>
      <c r="B2988" s="149"/>
      <c r="C2988" s="149"/>
      <c r="D2988" s="152"/>
      <c r="E2988" s="152"/>
      <c r="F2988" s="152"/>
      <c r="G2988" s="155"/>
      <c r="H2988" s="16" t="s">
        <v>1030</v>
      </c>
      <c r="I2988" s="17">
        <f>SUM(I2983,I2982,I2981,I2979,I2977,I2976,I2975,I2971,I2970,I2966,I2963,I2962,I2960,I2959,I2958,I2954,I2953,I2952,I2951,I2950,I2948,I2947,I2946,I2944,I2943,I2941,I2940,I2938,I2937,I2936,I2934,I2933,I2932,I2930,I2928,I2927,I2926,I2925,I2924,I2922)</f>
        <v>16428833</v>
      </c>
      <c r="J2988" s="17">
        <f t="shared" ref="J2988:Y2988" si="4624">SUM(J2983,J2982,J2981,J2979,J2977,J2976,J2975,J2971,J2970,J2966,J2963,J2962,J2960,J2959,J2958,J2954,J2953,J2952,J2951,J2950,J2948,J2947,J2946,J2944,J2943,J2941,J2940,J2938,J2937,J2936,J2934,J2933,J2932,J2930,J2928,J2927,J2926,J2925,J2924,J2922)</f>
        <v>0</v>
      </c>
      <c r="K2988" s="17">
        <f t="shared" si="4624"/>
        <v>0</v>
      </c>
      <c r="L2988" s="17">
        <f t="shared" si="4624"/>
        <v>0</v>
      </c>
      <c r="M2988" s="17">
        <f t="shared" si="4624"/>
        <v>0</v>
      </c>
      <c r="N2988" s="17">
        <f t="shared" si="4624"/>
        <v>0</v>
      </c>
      <c r="O2988" s="17">
        <f t="shared" si="4624"/>
        <v>0</v>
      </c>
      <c r="P2988" s="17">
        <f t="shared" ref="P2988" si="4625">SUM(P2983,P2982,P2981,P2979,P2977,P2976,P2975,P2971,P2970,P2966,P2963,P2962,P2960,P2959,P2958,P2954,P2953,P2952,P2951,P2950,P2948,P2947,P2946,P2944,P2943,P2941,P2940,P2938,P2937,P2936,P2934,P2933,P2932,P2930,P2928,P2927,P2926,P2925,P2924,P2922)</f>
        <v>0</v>
      </c>
      <c r="Q2988" s="17">
        <f t="shared" si="4624"/>
        <v>0</v>
      </c>
      <c r="R2988" s="17">
        <f t="shared" si="4624"/>
        <v>0</v>
      </c>
      <c r="S2988" s="17">
        <f t="shared" si="4624"/>
        <v>0</v>
      </c>
      <c r="T2988" s="17">
        <f t="shared" si="4624"/>
        <v>0</v>
      </c>
      <c r="U2988" s="17">
        <f t="shared" si="4624"/>
        <v>0</v>
      </c>
      <c r="V2988" s="17">
        <f t="shared" si="4624"/>
        <v>0</v>
      </c>
      <c r="W2988" s="17">
        <f t="shared" si="4624"/>
        <v>0</v>
      </c>
      <c r="X2988" s="17">
        <f t="shared" si="4624"/>
        <v>0</v>
      </c>
      <c r="Y2988" s="17">
        <f t="shared" si="4624"/>
        <v>0</v>
      </c>
      <c r="Z2988" s="17">
        <v>0</v>
      </c>
      <c r="AA2988" s="17">
        <v>0</v>
      </c>
      <c r="AB2988" s="17">
        <f t="shared" ref="AB2988:AQ2988" si="4626">SUM(AB2983,AB2982,AB2981,AB2979,AB2977,AB2976,AB2975,AB2971,AB2970,AB2966,AB2963,AB2962,AB2960,AB2959,AB2958,AB2954,AB2953,AB2952,AB2951,AB2950,AB2948,AB2947,AB2946,AB2944,AB2943,AB2941,AB2940,AB2938,AB2937,AB2936,AB2934,AB2933,AB2932,AB2930,AB2928,AB2927,AB2926,AB2925,AB2924,AB2922)</f>
        <v>0</v>
      </c>
      <c r="AC2988" s="17">
        <f t="shared" si="4626"/>
        <v>0</v>
      </c>
      <c r="AD2988" s="17">
        <f t="shared" si="4626"/>
        <v>0</v>
      </c>
      <c r="AE2988" s="17">
        <f t="shared" si="4626"/>
        <v>0</v>
      </c>
      <c r="AF2988" s="17">
        <f t="shared" si="4626"/>
        <v>0</v>
      </c>
      <c r="AG2988" s="17">
        <f t="shared" si="4626"/>
        <v>0</v>
      </c>
      <c r="AH2988" s="17">
        <f t="shared" ref="AH2988" si="4627">SUM(AH2983,AH2982,AH2981,AH2979,AH2977,AH2976,AH2975,AH2971,AH2970,AH2966,AH2963,AH2962,AH2960,AH2959,AH2958,AH2954,AH2953,AH2952,AH2951,AH2950,AH2948,AH2947,AH2946,AH2944,AH2943,AH2941,AH2940,AH2938,AH2937,AH2936,AH2934,AH2933,AH2932,AH2930,AH2928,AH2927,AH2926,AH2925,AH2924,AH2922)</f>
        <v>0</v>
      </c>
      <c r="AI2988" s="17">
        <f t="shared" si="4626"/>
        <v>0</v>
      </c>
      <c r="AJ2988" s="17">
        <f t="shared" si="4626"/>
        <v>0</v>
      </c>
      <c r="AK2988" s="17">
        <f t="shared" si="4626"/>
        <v>0</v>
      </c>
      <c r="AL2988" s="17">
        <f t="shared" si="4626"/>
        <v>0</v>
      </c>
      <c r="AM2988" s="17">
        <f t="shared" si="4626"/>
        <v>0</v>
      </c>
      <c r="AN2988" s="17">
        <f t="shared" si="4626"/>
        <v>0</v>
      </c>
      <c r="AO2988" s="17">
        <f t="shared" si="4626"/>
        <v>0</v>
      </c>
      <c r="AP2988" s="17">
        <f t="shared" si="4626"/>
        <v>0</v>
      </c>
      <c r="AQ2988" s="17">
        <f t="shared" si="4626"/>
        <v>0</v>
      </c>
      <c r="AR2988" s="17">
        <v>0</v>
      </c>
      <c r="AS2988" s="17">
        <v>0</v>
      </c>
      <c r="AT2988" s="17">
        <f t="shared" ref="AT2988:BI2988" si="4628">SUM(AT2983,AT2982,AT2981,AT2979,AT2977,AT2976,AT2975,AT2971,AT2970,AT2966,AT2963,AT2962,AT2960,AT2959,AT2958,AT2954,AT2953,AT2952,AT2951,AT2950,AT2948,AT2947,AT2946,AT2944,AT2943,AT2941,AT2940,AT2938,AT2937,AT2936,AT2934,AT2933,AT2932,AT2930,AT2928,AT2927,AT2926,AT2925,AT2924,AT2922)</f>
        <v>600000</v>
      </c>
      <c r="AU2988" s="17">
        <f t="shared" si="4628"/>
        <v>88501</v>
      </c>
      <c r="AV2988" s="17">
        <f t="shared" si="4628"/>
        <v>0</v>
      </c>
      <c r="AW2988" s="17">
        <f t="shared" si="4628"/>
        <v>0</v>
      </c>
      <c r="AX2988" s="17">
        <f t="shared" si="4628"/>
        <v>0</v>
      </c>
      <c r="AY2988" s="17">
        <f t="shared" si="4628"/>
        <v>0</v>
      </c>
      <c r="AZ2988" s="17">
        <f t="shared" ref="AZ2988" si="4629">SUM(AZ2983,AZ2982,AZ2981,AZ2979,AZ2977,AZ2976,AZ2975,AZ2971,AZ2970,AZ2966,AZ2963,AZ2962,AZ2960,AZ2959,AZ2958,AZ2954,AZ2953,AZ2952,AZ2951,AZ2950,AZ2948,AZ2947,AZ2946,AZ2944,AZ2943,AZ2941,AZ2940,AZ2938,AZ2937,AZ2936,AZ2934,AZ2933,AZ2932,AZ2930,AZ2928,AZ2927,AZ2926,AZ2925,AZ2924,AZ2922)</f>
        <v>688501</v>
      </c>
      <c r="BA2988" s="17">
        <f t="shared" si="4628"/>
        <v>0</v>
      </c>
      <c r="BB2988" s="17">
        <f t="shared" si="4628"/>
        <v>0</v>
      </c>
      <c r="BC2988" s="17">
        <f t="shared" si="4628"/>
        <v>88501</v>
      </c>
      <c r="BD2988" s="17">
        <f t="shared" si="4628"/>
        <v>0</v>
      </c>
      <c r="BE2988" s="17">
        <f t="shared" si="4628"/>
        <v>0</v>
      </c>
      <c r="BF2988" s="17">
        <f t="shared" si="4628"/>
        <v>0</v>
      </c>
      <c r="BG2988" s="17">
        <f t="shared" si="4628"/>
        <v>0</v>
      </c>
      <c r="BH2988" s="17">
        <f t="shared" si="4628"/>
        <v>0</v>
      </c>
      <c r="BI2988" s="17">
        <f t="shared" si="4628"/>
        <v>0</v>
      </c>
      <c r="BJ2988" s="17">
        <v>88501</v>
      </c>
      <c r="BK2988" s="17">
        <v>600000</v>
      </c>
    </row>
    <row r="2989" spans="1:63" ht="22.5" x14ac:dyDescent="0.25">
      <c r="A2989" s="149"/>
      <c r="B2989" s="149"/>
      <c r="C2989" s="149"/>
      <c r="D2989" s="152"/>
      <c r="E2989" s="152"/>
      <c r="F2989" s="152"/>
      <c r="G2989" s="155"/>
      <c r="H2989" s="16" t="s">
        <v>125</v>
      </c>
      <c r="I2989" s="17">
        <f>SUM(I2968)</f>
        <v>250000</v>
      </c>
      <c r="J2989" s="17">
        <f t="shared" ref="J2989:Y2989" si="4630">SUM(J2968)</f>
        <v>0</v>
      </c>
      <c r="K2989" s="17">
        <f t="shared" si="4630"/>
        <v>0</v>
      </c>
      <c r="L2989" s="17">
        <f t="shared" si="4630"/>
        <v>0</v>
      </c>
      <c r="M2989" s="17">
        <f t="shared" si="4630"/>
        <v>0</v>
      </c>
      <c r="N2989" s="17">
        <f t="shared" si="4630"/>
        <v>0</v>
      </c>
      <c r="O2989" s="17">
        <f t="shared" si="4630"/>
        <v>0</v>
      </c>
      <c r="P2989" s="17">
        <f t="shared" ref="P2989" si="4631">SUM(P2968)</f>
        <v>0</v>
      </c>
      <c r="Q2989" s="17">
        <f t="shared" si="4630"/>
        <v>0</v>
      </c>
      <c r="R2989" s="17">
        <f t="shared" si="4630"/>
        <v>0</v>
      </c>
      <c r="S2989" s="17">
        <f t="shared" si="4630"/>
        <v>0</v>
      </c>
      <c r="T2989" s="17">
        <f t="shared" si="4630"/>
        <v>0</v>
      </c>
      <c r="U2989" s="17">
        <f t="shared" si="4630"/>
        <v>0</v>
      </c>
      <c r="V2989" s="17">
        <f t="shared" si="4630"/>
        <v>0</v>
      </c>
      <c r="W2989" s="17">
        <f t="shared" si="4630"/>
        <v>0</v>
      </c>
      <c r="X2989" s="17">
        <f t="shared" si="4630"/>
        <v>0</v>
      </c>
      <c r="Y2989" s="17">
        <f t="shared" si="4630"/>
        <v>0</v>
      </c>
      <c r="Z2989" s="17">
        <v>0</v>
      </c>
      <c r="AA2989" s="17">
        <v>0</v>
      </c>
      <c r="AB2989" s="17">
        <f t="shared" ref="AB2989:AQ2989" si="4632">SUM(AB2968)</f>
        <v>0</v>
      </c>
      <c r="AC2989" s="17">
        <f t="shared" si="4632"/>
        <v>0</v>
      </c>
      <c r="AD2989" s="17">
        <f t="shared" si="4632"/>
        <v>0</v>
      </c>
      <c r="AE2989" s="17">
        <f t="shared" si="4632"/>
        <v>0</v>
      </c>
      <c r="AF2989" s="17">
        <f t="shared" si="4632"/>
        <v>0</v>
      </c>
      <c r="AG2989" s="17">
        <f t="shared" si="4632"/>
        <v>0</v>
      </c>
      <c r="AH2989" s="17">
        <f t="shared" ref="AH2989" si="4633">SUM(AH2968)</f>
        <v>0</v>
      </c>
      <c r="AI2989" s="17">
        <f t="shared" si="4632"/>
        <v>0</v>
      </c>
      <c r="AJ2989" s="17">
        <f t="shared" si="4632"/>
        <v>0</v>
      </c>
      <c r="AK2989" s="17">
        <f t="shared" si="4632"/>
        <v>0</v>
      </c>
      <c r="AL2989" s="17">
        <f t="shared" si="4632"/>
        <v>0</v>
      </c>
      <c r="AM2989" s="17">
        <f t="shared" si="4632"/>
        <v>0</v>
      </c>
      <c r="AN2989" s="17">
        <f t="shared" si="4632"/>
        <v>0</v>
      </c>
      <c r="AO2989" s="17">
        <f t="shared" si="4632"/>
        <v>0</v>
      </c>
      <c r="AP2989" s="17">
        <f t="shared" si="4632"/>
        <v>0</v>
      </c>
      <c r="AQ2989" s="17">
        <f t="shared" si="4632"/>
        <v>0</v>
      </c>
      <c r="AR2989" s="17">
        <v>0</v>
      </c>
      <c r="AS2989" s="17">
        <v>0</v>
      </c>
      <c r="AT2989" s="17">
        <f t="shared" ref="AT2989:BI2989" si="4634">SUM(AT2968)</f>
        <v>0</v>
      </c>
      <c r="AU2989" s="17">
        <f t="shared" si="4634"/>
        <v>0</v>
      </c>
      <c r="AV2989" s="17">
        <f t="shared" si="4634"/>
        <v>0</v>
      </c>
      <c r="AW2989" s="17">
        <f t="shared" si="4634"/>
        <v>0</v>
      </c>
      <c r="AX2989" s="17">
        <f t="shared" si="4634"/>
        <v>0</v>
      </c>
      <c r="AY2989" s="17">
        <f t="shared" si="4634"/>
        <v>0</v>
      </c>
      <c r="AZ2989" s="17">
        <f t="shared" ref="AZ2989" si="4635">SUM(AZ2968)</f>
        <v>0</v>
      </c>
      <c r="BA2989" s="17">
        <f t="shared" si="4634"/>
        <v>0</v>
      </c>
      <c r="BB2989" s="17">
        <f t="shared" si="4634"/>
        <v>0</v>
      </c>
      <c r="BC2989" s="17">
        <f t="shared" si="4634"/>
        <v>0</v>
      </c>
      <c r="BD2989" s="17">
        <f t="shared" si="4634"/>
        <v>0</v>
      </c>
      <c r="BE2989" s="17">
        <f t="shared" si="4634"/>
        <v>0</v>
      </c>
      <c r="BF2989" s="17">
        <f t="shared" si="4634"/>
        <v>0</v>
      </c>
      <c r="BG2989" s="17">
        <f t="shared" si="4634"/>
        <v>0</v>
      </c>
      <c r="BH2989" s="17">
        <f t="shared" si="4634"/>
        <v>0</v>
      </c>
      <c r="BI2989" s="17">
        <f t="shared" si="4634"/>
        <v>0</v>
      </c>
      <c r="BJ2989" s="17">
        <v>0</v>
      </c>
      <c r="BK2989" s="17">
        <v>0</v>
      </c>
    </row>
    <row r="2990" spans="1:63" x14ac:dyDescent="0.25">
      <c r="A2990" s="149"/>
      <c r="B2990" s="149"/>
      <c r="C2990" s="149"/>
      <c r="D2990" s="152"/>
      <c r="E2990" s="152"/>
      <c r="F2990" s="152"/>
      <c r="G2990" s="155"/>
      <c r="H2990" s="16" t="s">
        <v>1031</v>
      </c>
      <c r="I2990" s="17">
        <f>SUM(I2969)</f>
        <v>250000</v>
      </c>
      <c r="J2990" s="17">
        <f t="shared" ref="J2990:Y2990" si="4636">SUM(J2969)</f>
        <v>0</v>
      </c>
      <c r="K2990" s="17">
        <f t="shared" si="4636"/>
        <v>0</v>
      </c>
      <c r="L2990" s="17">
        <f t="shared" si="4636"/>
        <v>0</v>
      </c>
      <c r="M2990" s="17">
        <f t="shared" si="4636"/>
        <v>0</v>
      </c>
      <c r="N2990" s="17">
        <f t="shared" si="4636"/>
        <v>0</v>
      </c>
      <c r="O2990" s="17">
        <f t="shared" si="4636"/>
        <v>0</v>
      </c>
      <c r="P2990" s="17">
        <f t="shared" ref="P2990" si="4637">SUM(P2969)</f>
        <v>0</v>
      </c>
      <c r="Q2990" s="17">
        <f t="shared" si="4636"/>
        <v>0</v>
      </c>
      <c r="R2990" s="17">
        <f t="shared" si="4636"/>
        <v>0</v>
      </c>
      <c r="S2990" s="17">
        <f t="shared" si="4636"/>
        <v>0</v>
      </c>
      <c r="T2990" s="17">
        <f t="shared" si="4636"/>
        <v>0</v>
      </c>
      <c r="U2990" s="17">
        <f t="shared" si="4636"/>
        <v>0</v>
      </c>
      <c r="V2990" s="17">
        <f t="shared" si="4636"/>
        <v>0</v>
      </c>
      <c r="W2990" s="17">
        <f t="shared" si="4636"/>
        <v>0</v>
      </c>
      <c r="X2990" s="17">
        <f t="shared" si="4636"/>
        <v>0</v>
      </c>
      <c r="Y2990" s="17">
        <f t="shared" si="4636"/>
        <v>0</v>
      </c>
      <c r="Z2990" s="17">
        <v>0</v>
      </c>
      <c r="AA2990" s="17">
        <v>0</v>
      </c>
      <c r="AB2990" s="17">
        <f t="shared" ref="AB2990:AQ2990" si="4638">SUM(AB2969)</f>
        <v>0</v>
      </c>
      <c r="AC2990" s="17">
        <f t="shared" si="4638"/>
        <v>0</v>
      </c>
      <c r="AD2990" s="17">
        <f t="shared" si="4638"/>
        <v>0</v>
      </c>
      <c r="AE2990" s="17">
        <f t="shared" si="4638"/>
        <v>0</v>
      </c>
      <c r="AF2990" s="17">
        <f t="shared" si="4638"/>
        <v>0</v>
      </c>
      <c r="AG2990" s="17">
        <f t="shared" si="4638"/>
        <v>0</v>
      </c>
      <c r="AH2990" s="17">
        <f t="shared" ref="AH2990" si="4639">SUM(AH2969)</f>
        <v>0</v>
      </c>
      <c r="AI2990" s="17">
        <f t="shared" si="4638"/>
        <v>0</v>
      </c>
      <c r="AJ2990" s="17">
        <f t="shared" si="4638"/>
        <v>0</v>
      </c>
      <c r="AK2990" s="17">
        <f t="shared" si="4638"/>
        <v>0</v>
      </c>
      <c r="AL2990" s="17">
        <f t="shared" si="4638"/>
        <v>0</v>
      </c>
      <c r="AM2990" s="17">
        <f t="shared" si="4638"/>
        <v>0</v>
      </c>
      <c r="AN2990" s="17">
        <f t="shared" si="4638"/>
        <v>0</v>
      </c>
      <c r="AO2990" s="17">
        <f t="shared" si="4638"/>
        <v>0</v>
      </c>
      <c r="AP2990" s="17">
        <f t="shared" si="4638"/>
        <v>0</v>
      </c>
      <c r="AQ2990" s="17">
        <f t="shared" si="4638"/>
        <v>0</v>
      </c>
      <c r="AR2990" s="17">
        <v>0</v>
      </c>
      <c r="AS2990" s="17">
        <v>0</v>
      </c>
      <c r="AT2990" s="17">
        <f t="shared" ref="AT2990:BI2990" si="4640">SUM(AT2969)</f>
        <v>0</v>
      </c>
      <c r="AU2990" s="17">
        <f t="shared" si="4640"/>
        <v>0</v>
      </c>
      <c r="AV2990" s="17">
        <f t="shared" si="4640"/>
        <v>0</v>
      </c>
      <c r="AW2990" s="17">
        <f t="shared" si="4640"/>
        <v>0</v>
      </c>
      <c r="AX2990" s="17">
        <f t="shared" si="4640"/>
        <v>0</v>
      </c>
      <c r="AY2990" s="17">
        <f t="shared" si="4640"/>
        <v>0</v>
      </c>
      <c r="AZ2990" s="17">
        <f t="shared" ref="AZ2990" si="4641">SUM(AZ2969)</f>
        <v>0</v>
      </c>
      <c r="BA2990" s="17">
        <f t="shared" si="4640"/>
        <v>0</v>
      </c>
      <c r="BB2990" s="17">
        <f t="shared" si="4640"/>
        <v>0</v>
      </c>
      <c r="BC2990" s="17">
        <f t="shared" si="4640"/>
        <v>0</v>
      </c>
      <c r="BD2990" s="17">
        <f t="shared" si="4640"/>
        <v>0</v>
      </c>
      <c r="BE2990" s="17">
        <f t="shared" si="4640"/>
        <v>0</v>
      </c>
      <c r="BF2990" s="17">
        <f t="shared" si="4640"/>
        <v>0</v>
      </c>
      <c r="BG2990" s="17">
        <f t="shared" si="4640"/>
        <v>0</v>
      </c>
      <c r="BH2990" s="17">
        <f t="shared" si="4640"/>
        <v>0</v>
      </c>
      <c r="BI2990" s="17">
        <f t="shared" si="4640"/>
        <v>0</v>
      </c>
      <c r="BJ2990" s="17">
        <v>0</v>
      </c>
      <c r="BK2990" s="17">
        <v>0</v>
      </c>
    </row>
    <row r="2991" spans="1:63" x14ac:dyDescent="0.25">
      <c r="A2991" s="150"/>
      <c r="B2991" s="150"/>
      <c r="C2991" s="150"/>
      <c r="D2991" s="153"/>
      <c r="E2991" s="153"/>
      <c r="F2991" s="153"/>
      <c r="G2991" s="156"/>
      <c r="H2991" s="18" t="s">
        <v>57</v>
      </c>
      <c r="I2991" s="17">
        <f>SUM(I2988:I2990)</f>
        <v>16928833</v>
      </c>
      <c r="J2991" s="17">
        <f t="shared" ref="J2991:Y2991" si="4642">SUM(J2988:J2990)</f>
        <v>0</v>
      </c>
      <c r="K2991" s="17">
        <f t="shared" si="4642"/>
        <v>0</v>
      </c>
      <c r="L2991" s="17">
        <f t="shared" si="4642"/>
        <v>0</v>
      </c>
      <c r="M2991" s="17">
        <f t="shared" si="4642"/>
        <v>0</v>
      </c>
      <c r="N2991" s="17">
        <f t="shared" si="4642"/>
        <v>0</v>
      </c>
      <c r="O2991" s="17">
        <f t="shared" si="4642"/>
        <v>0</v>
      </c>
      <c r="P2991" s="17">
        <f t="shared" ref="P2991" si="4643">SUM(P2988:P2990)</f>
        <v>0</v>
      </c>
      <c r="Q2991" s="17">
        <f t="shared" si="4642"/>
        <v>0</v>
      </c>
      <c r="R2991" s="17">
        <f t="shared" si="4642"/>
        <v>0</v>
      </c>
      <c r="S2991" s="17">
        <f t="shared" si="4642"/>
        <v>0</v>
      </c>
      <c r="T2991" s="17">
        <f t="shared" si="4642"/>
        <v>0</v>
      </c>
      <c r="U2991" s="17">
        <f t="shared" si="4642"/>
        <v>0</v>
      </c>
      <c r="V2991" s="17">
        <f t="shared" si="4642"/>
        <v>0</v>
      </c>
      <c r="W2991" s="17">
        <f t="shared" si="4642"/>
        <v>0</v>
      </c>
      <c r="X2991" s="17">
        <f t="shared" si="4642"/>
        <v>0</v>
      </c>
      <c r="Y2991" s="17">
        <f t="shared" si="4642"/>
        <v>0</v>
      </c>
      <c r="Z2991" s="17">
        <v>0</v>
      </c>
      <c r="AA2991" s="17">
        <v>0</v>
      </c>
      <c r="AB2991" s="17">
        <f t="shared" ref="AB2991:AQ2991" si="4644">SUM(AB2988:AB2990)</f>
        <v>0</v>
      </c>
      <c r="AC2991" s="17">
        <f t="shared" si="4644"/>
        <v>0</v>
      </c>
      <c r="AD2991" s="17">
        <f t="shared" si="4644"/>
        <v>0</v>
      </c>
      <c r="AE2991" s="17">
        <f t="shared" si="4644"/>
        <v>0</v>
      </c>
      <c r="AF2991" s="17">
        <f t="shared" si="4644"/>
        <v>0</v>
      </c>
      <c r="AG2991" s="17">
        <f t="shared" si="4644"/>
        <v>0</v>
      </c>
      <c r="AH2991" s="17">
        <f t="shared" ref="AH2991" si="4645">SUM(AH2988:AH2990)</f>
        <v>0</v>
      </c>
      <c r="AI2991" s="17">
        <f t="shared" si="4644"/>
        <v>0</v>
      </c>
      <c r="AJ2991" s="17">
        <f t="shared" si="4644"/>
        <v>0</v>
      </c>
      <c r="AK2991" s="17">
        <f t="shared" si="4644"/>
        <v>0</v>
      </c>
      <c r="AL2991" s="17">
        <f t="shared" si="4644"/>
        <v>0</v>
      </c>
      <c r="AM2991" s="17">
        <f t="shared" si="4644"/>
        <v>0</v>
      </c>
      <c r="AN2991" s="17">
        <f t="shared" si="4644"/>
        <v>0</v>
      </c>
      <c r="AO2991" s="17">
        <f t="shared" si="4644"/>
        <v>0</v>
      </c>
      <c r="AP2991" s="17">
        <f t="shared" si="4644"/>
        <v>0</v>
      </c>
      <c r="AQ2991" s="17">
        <f t="shared" si="4644"/>
        <v>0</v>
      </c>
      <c r="AR2991" s="17">
        <v>0</v>
      </c>
      <c r="AS2991" s="17">
        <v>0</v>
      </c>
      <c r="AT2991" s="17">
        <f t="shared" ref="AT2991:BI2991" si="4646">SUM(AT2988:AT2990)</f>
        <v>600000</v>
      </c>
      <c r="AU2991" s="17">
        <f t="shared" si="4646"/>
        <v>88501</v>
      </c>
      <c r="AV2991" s="17">
        <f t="shared" si="4646"/>
        <v>0</v>
      </c>
      <c r="AW2991" s="17">
        <f t="shared" si="4646"/>
        <v>0</v>
      </c>
      <c r="AX2991" s="17">
        <f t="shared" si="4646"/>
        <v>0</v>
      </c>
      <c r="AY2991" s="17">
        <f t="shared" si="4646"/>
        <v>0</v>
      </c>
      <c r="AZ2991" s="17">
        <f t="shared" ref="AZ2991" si="4647">SUM(AZ2988:AZ2990)</f>
        <v>688501</v>
      </c>
      <c r="BA2991" s="17">
        <f t="shared" si="4646"/>
        <v>0</v>
      </c>
      <c r="BB2991" s="17">
        <f t="shared" si="4646"/>
        <v>0</v>
      </c>
      <c r="BC2991" s="17">
        <f t="shared" si="4646"/>
        <v>88501</v>
      </c>
      <c r="BD2991" s="17">
        <f t="shared" si="4646"/>
        <v>0</v>
      </c>
      <c r="BE2991" s="17">
        <f t="shared" si="4646"/>
        <v>0</v>
      </c>
      <c r="BF2991" s="17">
        <f t="shared" si="4646"/>
        <v>0</v>
      </c>
      <c r="BG2991" s="17">
        <f t="shared" si="4646"/>
        <v>0</v>
      </c>
      <c r="BH2991" s="17">
        <f t="shared" si="4646"/>
        <v>0</v>
      </c>
      <c r="BI2991" s="17">
        <f t="shared" si="4646"/>
        <v>0</v>
      </c>
      <c r="BJ2991" s="17">
        <v>88501</v>
      </c>
      <c r="BK2991" s="17">
        <v>600000</v>
      </c>
    </row>
    <row r="2992" spans="1:63" x14ac:dyDescent="0.25">
      <c r="A2992" s="13" t="s">
        <v>0</v>
      </c>
      <c r="B2992" s="13" t="s">
        <v>0</v>
      </c>
      <c r="C2992" s="13" t="s">
        <v>0</v>
      </c>
      <c r="D2992" s="103" t="s">
        <v>0</v>
      </c>
      <c r="E2992" s="103" t="s">
        <v>0</v>
      </c>
      <c r="F2992" s="103" t="s">
        <v>0</v>
      </c>
      <c r="G2992" s="13" t="s">
        <v>0</v>
      </c>
      <c r="H2992" s="19" t="s">
        <v>0</v>
      </c>
      <c r="I2992" s="19" t="s">
        <v>0</v>
      </c>
      <c r="J2992" s="19" t="s">
        <v>0</v>
      </c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>
        <v>0</v>
      </c>
      <c r="AA2992" s="19">
        <v>0</v>
      </c>
      <c r="AB2992" s="19" t="s">
        <v>0</v>
      </c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>
        <v>0</v>
      </c>
      <c r="AS2992" s="19">
        <v>0</v>
      </c>
      <c r="AT2992" s="19" t="s">
        <v>0</v>
      </c>
      <c r="AU2992" s="19"/>
      <c r="AV2992" s="19"/>
      <c r="AW2992" s="19"/>
      <c r="AX2992" s="19"/>
      <c r="AY2992" s="19"/>
      <c r="AZ2992" s="19"/>
      <c r="BA2992" s="19"/>
      <c r="BB2992" s="19"/>
      <c r="BC2992" s="19"/>
      <c r="BD2992" s="19"/>
      <c r="BE2992" s="19"/>
      <c r="BF2992" s="19"/>
      <c r="BG2992" s="19"/>
      <c r="BH2992" s="19"/>
      <c r="BI2992" s="19"/>
      <c r="BJ2992" s="19">
        <v>0</v>
      </c>
      <c r="BK2992" s="19">
        <v>0</v>
      </c>
    </row>
    <row r="2993" spans="1:63" x14ac:dyDescent="0.25">
      <c r="A2993" s="13" t="s">
        <v>0</v>
      </c>
      <c r="B2993" s="13" t="s">
        <v>0</v>
      </c>
      <c r="C2993" s="13" t="s">
        <v>0</v>
      </c>
      <c r="D2993" s="103" t="s">
        <v>0</v>
      </c>
      <c r="E2993" s="103" t="s">
        <v>0</v>
      </c>
      <c r="F2993" s="103" t="s">
        <v>0</v>
      </c>
      <c r="G2993" s="13" t="s">
        <v>0</v>
      </c>
      <c r="H2993" s="10" t="s">
        <v>1032</v>
      </c>
      <c r="I2993" s="11">
        <f>SUM(I2984)</f>
        <v>16928833</v>
      </c>
      <c r="J2993" s="11">
        <f t="shared" ref="J2993:Y2993" si="4648">SUM(J2984)</f>
        <v>0</v>
      </c>
      <c r="K2993" s="11">
        <f t="shared" si="4648"/>
        <v>0</v>
      </c>
      <c r="L2993" s="11">
        <f t="shared" si="4648"/>
        <v>0</v>
      </c>
      <c r="M2993" s="11">
        <f t="shared" si="4648"/>
        <v>0</v>
      </c>
      <c r="N2993" s="11">
        <f t="shared" si="4648"/>
        <v>0</v>
      </c>
      <c r="O2993" s="11">
        <f t="shared" si="4648"/>
        <v>0</v>
      </c>
      <c r="P2993" s="11">
        <f t="shared" si="4648"/>
        <v>0</v>
      </c>
      <c r="Q2993" s="11">
        <f t="shared" si="4648"/>
        <v>0</v>
      </c>
      <c r="R2993" s="11">
        <f t="shared" si="4648"/>
        <v>0</v>
      </c>
      <c r="S2993" s="11">
        <f t="shared" si="4648"/>
        <v>0</v>
      </c>
      <c r="T2993" s="11">
        <f t="shared" si="4648"/>
        <v>0</v>
      </c>
      <c r="U2993" s="11">
        <f t="shared" si="4648"/>
        <v>0</v>
      </c>
      <c r="V2993" s="11">
        <f t="shared" si="4648"/>
        <v>0</v>
      </c>
      <c r="W2993" s="11">
        <f t="shared" si="4648"/>
        <v>0</v>
      </c>
      <c r="X2993" s="11">
        <f t="shared" si="4648"/>
        <v>0</v>
      </c>
      <c r="Y2993" s="11">
        <f t="shared" si="4648"/>
        <v>0</v>
      </c>
      <c r="Z2993" s="11">
        <v>0</v>
      </c>
      <c r="AA2993" s="11">
        <v>0</v>
      </c>
      <c r="AB2993" s="11">
        <f t="shared" ref="AB2993:AQ2993" si="4649">SUM(AB2984)</f>
        <v>0</v>
      </c>
      <c r="AC2993" s="11">
        <f t="shared" si="4649"/>
        <v>0</v>
      </c>
      <c r="AD2993" s="11">
        <f t="shared" si="4649"/>
        <v>0</v>
      </c>
      <c r="AE2993" s="11">
        <f t="shared" si="4649"/>
        <v>0</v>
      </c>
      <c r="AF2993" s="11">
        <f t="shared" si="4649"/>
        <v>0</v>
      </c>
      <c r="AG2993" s="11">
        <f t="shared" si="4649"/>
        <v>0</v>
      </c>
      <c r="AH2993" s="11">
        <f t="shared" si="4649"/>
        <v>0</v>
      </c>
      <c r="AI2993" s="11">
        <f t="shared" si="4649"/>
        <v>0</v>
      </c>
      <c r="AJ2993" s="11">
        <f t="shared" si="4649"/>
        <v>0</v>
      </c>
      <c r="AK2993" s="11">
        <f t="shared" si="4649"/>
        <v>0</v>
      </c>
      <c r="AL2993" s="11">
        <f t="shared" si="4649"/>
        <v>0</v>
      </c>
      <c r="AM2993" s="11">
        <f t="shared" si="4649"/>
        <v>0</v>
      </c>
      <c r="AN2993" s="11">
        <f t="shared" si="4649"/>
        <v>0</v>
      </c>
      <c r="AO2993" s="11">
        <f t="shared" si="4649"/>
        <v>0</v>
      </c>
      <c r="AP2993" s="11">
        <f t="shared" si="4649"/>
        <v>0</v>
      </c>
      <c r="AQ2993" s="11">
        <f t="shared" si="4649"/>
        <v>0</v>
      </c>
      <c r="AR2993" s="11">
        <v>0</v>
      </c>
      <c r="AS2993" s="11">
        <v>0</v>
      </c>
      <c r="AT2993" s="11">
        <f t="shared" ref="AT2993:BI2993" si="4650">SUM(AT2984)</f>
        <v>600000</v>
      </c>
      <c r="AU2993" s="11">
        <f t="shared" si="4650"/>
        <v>172152</v>
      </c>
      <c r="AV2993" s="11">
        <f t="shared" si="4650"/>
        <v>0</v>
      </c>
      <c r="AW2993" s="11">
        <f t="shared" si="4650"/>
        <v>0</v>
      </c>
      <c r="AX2993" s="11">
        <f t="shared" si="4650"/>
        <v>0</v>
      </c>
      <c r="AY2993" s="11">
        <f t="shared" si="4650"/>
        <v>0</v>
      </c>
      <c r="AZ2993" s="11">
        <f t="shared" si="4650"/>
        <v>772152</v>
      </c>
      <c r="BA2993" s="11">
        <f t="shared" si="4650"/>
        <v>0</v>
      </c>
      <c r="BB2993" s="11">
        <f t="shared" si="4650"/>
        <v>0</v>
      </c>
      <c r="BC2993" s="11">
        <f t="shared" si="4650"/>
        <v>172152</v>
      </c>
      <c r="BD2993" s="11">
        <f t="shared" si="4650"/>
        <v>0</v>
      </c>
      <c r="BE2993" s="11">
        <f t="shared" si="4650"/>
        <v>0</v>
      </c>
      <c r="BF2993" s="11">
        <f t="shared" si="4650"/>
        <v>0</v>
      </c>
      <c r="BG2993" s="11">
        <f t="shared" si="4650"/>
        <v>0</v>
      </c>
      <c r="BH2993" s="11">
        <f t="shared" si="4650"/>
        <v>0</v>
      </c>
      <c r="BI2993" s="11">
        <f t="shared" si="4650"/>
        <v>0</v>
      </c>
      <c r="BJ2993" s="11">
        <v>172152</v>
      </c>
      <c r="BK2993" s="11">
        <v>600000</v>
      </c>
    </row>
    <row r="2994" spans="1:63" x14ac:dyDescent="0.25">
      <c r="A2994" s="13" t="s">
        <v>0</v>
      </c>
      <c r="B2994" s="13" t="s">
        <v>0</v>
      </c>
      <c r="C2994" s="13" t="s">
        <v>0</v>
      </c>
      <c r="D2994" s="103" t="s">
        <v>0</v>
      </c>
      <c r="E2994" s="103" t="s">
        <v>0</v>
      </c>
      <c r="F2994" s="103" t="s">
        <v>0</v>
      </c>
      <c r="G2994" s="13" t="s">
        <v>0</v>
      </c>
      <c r="H2994" s="2" t="s">
        <v>55</v>
      </c>
      <c r="I2994" s="12">
        <f>SUM(I2985)</f>
        <v>295</v>
      </c>
      <c r="J2994" s="13" t="s">
        <v>0</v>
      </c>
      <c r="K2994" s="13"/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>
        <v>0</v>
      </c>
      <c r="AA2994" s="13"/>
      <c r="AB2994" s="13" t="s">
        <v>0</v>
      </c>
      <c r="AC2994" s="13"/>
      <c r="AD2994" s="13"/>
      <c r="AE2994" s="13"/>
      <c r="AF2994" s="13"/>
      <c r="AG2994" s="13"/>
      <c r="AH2994" s="13"/>
      <c r="AI2994" s="13"/>
      <c r="AJ2994" s="13"/>
      <c r="AK2994" s="13"/>
      <c r="AL2994" s="13"/>
      <c r="AM2994" s="13"/>
      <c r="AN2994" s="13"/>
      <c r="AO2994" s="13"/>
      <c r="AP2994" s="13"/>
      <c r="AQ2994" s="13"/>
      <c r="AR2994" s="13">
        <v>0</v>
      </c>
      <c r="AS2994" s="13"/>
      <c r="AT2994" s="13" t="s">
        <v>0</v>
      </c>
      <c r="AU2994" s="13"/>
      <c r="AV2994" s="13"/>
      <c r="AW2994" s="13"/>
      <c r="AX2994" s="13"/>
      <c r="AY2994" s="13"/>
      <c r="AZ2994" s="13"/>
      <c r="BA2994" s="13"/>
      <c r="BB2994" s="13"/>
      <c r="BC2994" s="13"/>
      <c r="BD2994" s="13"/>
      <c r="BE2994" s="13"/>
      <c r="BF2994" s="13"/>
      <c r="BG2994" s="13"/>
      <c r="BH2994" s="13"/>
      <c r="BI2994" s="13"/>
      <c r="BJ2994" s="13">
        <v>0</v>
      </c>
      <c r="BK2994" s="13"/>
    </row>
    <row r="2995" spans="1:63" x14ac:dyDescent="0.25">
      <c r="A2995" s="13" t="s">
        <v>0</v>
      </c>
      <c r="B2995" s="13" t="s">
        <v>0</v>
      </c>
      <c r="C2995" s="13" t="s">
        <v>0</v>
      </c>
      <c r="D2995" s="103" t="s">
        <v>0</v>
      </c>
      <c r="E2995" s="103" t="s">
        <v>0</v>
      </c>
      <c r="F2995" s="103" t="s">
        <v>0</v>
      </c>
      <c r="G2995" s="13" t="s">
        <v>0</v>
      </c>
      <c r="H2995" s="20" t="s">
        <v>0</v>
      </c>
      <c r="I2995" s="21" t="s">
        <v>0</v>
      </c>
      <c r="J2995" s="21" t="s">
        <v>0</v>
      </c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>
        <v>0</v>
      </c>
      <c r="AA2995" s="21">
        <v>0</v>
      </c>
      <c r="AB2995" s="21" t="s">
        <v>0</v>
      </c>
      <c r="AC2995" s="21"/>
      <c r="AD2995" s="21"/>
      <c r="AE2995" s="21"/>
      <c r="AF2995" s="21"/>
      <c r="AG2995" s="21"/>
      <c r="AH2995" s="21"/>
      <c r="AI2995" s="21"/>
      <c r="AJ2995" s="21"/>
      <c r="AK2995" s="21"/>
      <c r="AL2995" s="21"/>
      <c r="AM2995" s="21"/>
      <c r="AN2995" s="21"/>
      <c r="AO2995" s="21"/>
      <c r="AP2995" s="21"/>
      <c r="AQ2995" s="21"/>
      <c r="AR2995" s="21">
        <v>0</v>
      </c>
      <c r="AS2995" s="21">
        <v>0</v>
      </c>
      <c r="AT2995" s="21" t="s">
        <v>0</v>
      </c>
      <c r="AU2995" s="21"/>
      <c r="AV2995" s="21"/>
      <c r="AW2995" s="21"/>
      <c r="AX2995" s="21"/>
      <c r="AY2995" s="21"/>
      <c r="AZ2995" s="21"/>
      <c r="BA2995" s="21"/>
      <c r="BB2995" s="21"/>
      <c r="BC2995" s="21"/>
      <c r="BD2995" s="21"/>
      <c r="BE2995" s="21"/>
      <c r="BF2995" s="21"/>
      <c r="BG2995" s="21"/>
      <c r="BH2995" s="21"/>
      <c r="BI2995" s="21"/>
      <c r="BJ2995" s="21">
        <v>0</v>
      </c>
      <c r="BK2995" s="21">
        <v>0</v>
      </c>
    </row>
    <row r="2996" spans="1:63" x14ac:dyDescent="0.25">
      <c r="A2996" s="13" t="s">
        <v>0</v>
      </c>
      <c r="B2996" s="13" t="s">
        <v>0</v>
      </c>
      <c r="C2996" s="13" t="s">
        <v>0</v>
      </c>
      <c r="D2996" s="103" t="s">
        <v>0</v>
      </c>
      <c r="E2996" s="103" t="s">
        <v>0</v>
      </c>
      <c r="F2996" s="103" t="s">
        <v>0</v>
      </c>
      <c r="G2996" s="13" t="s">
        <v>0</v>
      </c>
      <c r="H2996" s="10" t="s">
        <v>1033</v>
      </c>
      <c r="I2996" s="22">
        <f>SUM(I2993)</f>
        <v>16928833</v>
      </c>
      <c r="J2996" s="22">
        <f t="shared" ref="J2996:Y2996" si="4651">SUM(J2993)</f>
        <v>0</v>
      </c>
      <c r="K2996" s="22">
        <f t="shared" si="4651"/>
        <v>0</v>
      </c>
      <c r="L2996" s="22">
        <f t="shared" si="4651"/>
        <v>0</v>
      </c>
      <c r="M2996" s="22">
        <f t="shared" si="4651"/>
        <v>0</v>
      </c>
      <c r="N2996" s="22">
        <f t="shared" si="4651"/>
        <v>0</v>
      </c>
      <c r="O2996" s="22">
        <f t="shared" si="4651"/>
        <v>0</v>
      </c>
      <c r="P2996" s="22">
        <f t="shared" si="4651"/>
        <v>0</v>
      </c>
      <c r="Q2996" s="22">
        <f t="shared" si="4651"/>
        <v>0</v>
      </c>
      <c r="R2996" s="22">
        <f t="shared" si="4651"/>
        <v>0</v>
      </c>
      <c r="S2996" s="22">
        <f t="shared" si="4651"/>
        <v>0</v>
      </c>
      <c r="T2996" s="22">
        <f t="shared" si="4651"/>
        <v>0</v>
      </c>
      <c r="U2996" s="22">
        <f t="shared" si="4651"/>
        <v>0</v>
      </c>
      <c r="V2996" s="22">
        <f t="shared" si="4651"/>
        <v>0</v>
      </c>
      <c r="W2996" s="22">
        <f t="shared" si="4651"/>
        <v>0</v>
      </c>
      <c r="X2996" s="22">
        <f t="shared" si="4651"/>
        <v>0</v>
      </c>
      <c r="Y2996" s="22">
        <f t="shared" si="4651"/>
        <v>0</v>
      </c>
      <c r="Z2996" s="22">
        <v>0</v>
      </c>
      <c r="AA2996" s="22">
        <v>0</v>
      </c>
      <c r="AB2996" s="22">
        <f t="shared" ref="AB2996:AQ2996" si="4652">SUM(AB2993)</f>
        <v>0</v>
      </c>
      <c r="AC2996" s="22">
        <f t="shared" si="4652"/>
        <v>0</v>
      </c>
      <c r="AD2996" s="22">
        <f t="shared" si="4652"/>
        <v>0</v>
      </c>
      <c r="AE2996" s="22">
        <f t="shared" si="4652"/>
        <v>0</v>
      </c>
      <c r="AF2996" s="22">
        <f t="shared" si="4652"/>
        <v>0</v>
      </c>
      <c r="AG2996" s="22">
        <f t="shared" si="4652"/>
        <v>0</v>
      </c>
      <c r="AH2996" s="22">
        <f t="shared" si="4652"/>
        <v>0</v>
      </c>
      <c r="AI2996" s="22">
        <f t="shared" si="4652"/>
        <v>0</v>
      </c>
      <c r="AJ2996" s="22">
        <f t="shared" si="4652"/>
        <v>0</v>
      </c>
      <c r="AK2996" s="22">
        <f t="shared" si="4652"/>
        <v>0</v>
      </c>
      <c r="AL2996" s="22">
        <f t="shared" si="4652"/>
        <v>0</v>
      </c>
      <c r="AM2996" s="22">
        <f t="shared" si="4652"/>
        <v>0</v>
      </c>
      <c r="AN2996" s="22">
        <f t="shared" si="4652"/>
        <v>0</v>
      </c>
      <c r="AO2996" s="22">
        <f t="shared" si="4652"/>
        <v>0</v>
      </c>
      <c r="AP2996" s="22">
        <f t="shared" si="4652"/>
        <v>0</v>
      </c>
      <c r="AQ2996" s="22">
        <f t="shared" si="4652"/>
        <v>0</v>
      </c>
      <c r="AR2996" s="22">
        <v>0</v>
      </c>
      <c r="AS2996" s="22">
        <v>0</v>
      </c>
      <c r="AT2996" s="22">
        <f t="shared" ref="AT2996:BI2996" si="4653">SUM(AT2993)</f>
        <v>600000</v>
      </c>
      <c r="AU2996" s="22">
        <f t="shared" si="4653"/>
        <v>172152</v>
      </c>
      <c r="AV2996" s="22">
        <f t="shared" si="4653"/>
        <v>0</v>
      </c>
      <c r="AW2996" s="22">
        <f t="shared" si="4653"/>
        <v>0</v>
      </c>
      <c r="AX2996" s="22">
        <f t="shared" si="4653"/>
        <v>0</v>
      </c>
      <c r="AY2996" s="22">
        <f t="shared" si="4653"/>
        <v>0</v>
      </c>
      <c r="AZ2996" s="22">
        <f t="shared" si="4653"/>
        <v>772152</v>
      </c>
      <c r="BA2996" s="22">
        <f t="shared" si="4653"/>
        <v>0</v>
      </c>
      <c r="BB2996" s="22">
        <f t="shared" si="4653"/>
        <v>0</v>
      </c>
      <c r="BC2996" s="22">
        <f t="shared" si="4653"/>
        <v>172152</v>
      </c>
      <c r="BD2996" s="22">
        <f t="shared" si="4653"/>
        <v>0</v>
      </c>
      <c r="BE2996" s="22">
        <f t="shared" si="4653"/>
        <v>0</v>
      </c>
      <c r="BF2996" s="22">
        <f t="shared" si="4653"/>
        <v>0</v>
      </c>
      <c r="BG2996" s="22">
        <f t="shared" si="4653"/>
        <v>0</v>
      </c>
      <c r="BH2996" s="22">
        <f t="shared" si="4653"/>
        <v>0</v>
      </c>
      <c r="BI2996" s="22">
        <f t="shared" si="4653"/>
        <v>0</v>
      </c>
      <c r="BJ2996" s="22">
        <v>172152</v>
      </c>
      <c r="BK2996" s="22">
        <v>600000</v>
      </c>
    </row>
    <row r="2997" spans="1:63" x14ac:dyDescent="0.25">
      <c r="A2997" s="13" t="s">
        <v>0</v>
      </c>
      <c r="B2997" s="13" t="s">
        <v>0</v>
      </c>
      <c r="C2997" s="13" t="s">
        <v>0</v>
      </c>
      <c r="D2997" s="103" t="s">
        <v>0</v>
      </c>
      <c r="E2997" s="103" t="s">
        <v>0</v>
      </c>
      <c r="F2997" s="103" t="s">
        <v>0</v>
      </c>
      <c r="G2997" s="13" t="s">
        <v>0</v>
      </c>
      <c r="H2997" s="2" t="s">
        <v>63</v>
      </c>
      <c r="I2997" s="12">
        <f>SUM(I2994)</f>
        <v>295</v>
      </c>
      <c r="J2997" s="13" t="s">
        <v>0</v>
      </c>
      <c r="K2997" s="13"/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>
        <v>0</v>
      </c>
      <c r="AA2997" s="13"/>
      <c r="AB2997" s="13" t="s">
        <v>0</v>
      </c>
      <c r="AC2997" s="13"/>
      <c r="AD2997" s="13"/>
      <c r="AE2997" s="13"/>
      <c r="AF2997" s="13"/>
      <c r="AG2997" s="13"/>
      <c r="AH2997" s="13"/>
      <c r="AI2997" s="13"/>
      <c r="AJ2997" s="13"/>
      <c r="AK2997" s="13"/>
      <c r="AL2997" s="13"/>
      <c r="AM2997" s="13"/>
      <c r="AN2997" s="13"/>
      <c r="AO2997" s="13"/>
      <c r="AP2997" s="13"/>
      <c r="AQ2997" s="13"/>
      <c r="AR2997" s="13">
        <v>0</v>
      </c>
      <c r="AS2997" s="13"/>
      <c r="AT2997" s="13" t="s">
        <v>0</v>
      </c>
      <c r="AU2997" s="13"/>
      <c r="AV2997" s="13"/>
      <c r="AW2997" s="13"/>
      <c r="AX2997" s="13"/>
      <c r="AY2997" s="13"/>
      <c r="AZ2997" s="13"/>
      <c r="BA2997" s="13"/>
      <c r="BB2997" s="13"/>
      <c r="BC2997" s="13"/>
      <c r="BD2997" s="13"/>
      <c r="BE2997" s="13"/>
      <c r="BF2997" s="13"/>
      <c r="BG2997" s="13"/>
      <c r="BH2997" s="13"/>
      <c r="BI2997" s="13"/>
      <c r="BJ2997" s="13">
        <v>0</v>
      </c>
      <c r="BK2997" s="13"/>
    </row>
    <row r="2998" spans="1:63" ht="22.5" x14ac:dyDescent="0.25">
      <c r="A2998" s="1" t="s">
        <v>1034</v>
      </c>
      <c r="B2998" s="2" t="s">
        <v>0</v>
      </c>
      <c r="C2998" s="2" t="s">
        <v>0</v>
      </c>
      <c r="D2998" s="106" t="s">
        <v>0</v>
      </c>
      <c r="E2998" s="106" t="s">
        <v>0</v>
      </c>
      <c r="F2998" s="106" t="s">
        <v>0</v>
      </c>
      <c r="G2998" s="2" t="s">
        <v>0</v>
      </c>
      <c r="H2998" s="2" t="s">
        <v>1035</v>
      </c>
      <c r="I2998" s="3" t="s">
        <v>0</v>
      </c>
      <c r="J2998" s="3" t="s">
        <v>0</v>
      </c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>
        <v>0</v>
      </c>
      <c r="AA2998" s="3">
        <v>0</v>
      </c>
      <c r="AB2998" s="3" t="s">
        <v>0</v>
      </c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>
        <v>0</v>
      </c>
      <c r="AS2998" s="3">
        <v>0</v>
      </c>
      <c r="AT2998" s="3" t="s">
        <v>0</v>
      </c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>
        <v>0</v>
      </c>
      <c r="BK2998" s="3">
        <v>0</v>
      </c>
    </row>
    <row r="2999" spans="1:63" ht="15.75" thickBot="1" x14ac:dyDescent="0.3">
      <c r="A2999" s="1" t="s">
        <v>1034</v>
      </c>
      <c r="B2999" s="1" t="s">
        <v>1</v>
      </c>
      <c r="C2999" s="4" t="s">
        <v>0</v>
      </c>
      <c r="D2999" s="107" t="s">
        <v>0</v>
      </c>
      <c r="E2999" s="106" t="s">
        <v>0</v>
      </c>
      <c r="F2999" s="106" t="s">
        <v>0</v>
      </c>
      <c r="G2999" s="2" t="s">
        <v>0</v>
      </c>
      <c r="H2999" s="2" t="s">
        <v>0</v>
      </c>
      <c r="I2999" s="3" t="s">
        <v>0</v>
      </c>
      <c r="J2999" s="3" t="s">
        <v>0</v>
      </c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>
        <v>0</v>
      </c>
      <c r="AA2999" s="3">
        <v>0</v>
      </c>
      <c r="AB2999" s="3" t="s">
        <v>0</v>
      </c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>
        <v>0</v>
      </c>
      <c r="AS2999" s="3">
        <v>0</v>
      </c>
      <c r="AT2999" s="3" t="s">
        <v>0</v>
      </c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>
        <v>0</v>
      </c>
      <c r="BK2999" s="3">
        <v>0</v>
      </c>
    </row>
    <row r="3000" spans="1:63" ht="69.75" customHeight="1" thickBot="1" x14ac:dyDescent="0.3">
      <c r="A3000" s="5" t="s">
        <v>2</v>
      </c>
      <c r="B3000" s="5" t="s">
        <v>3</v>
      </c>
      <c r="C3000" s="5" t="s">
        <v>4</v>
      </c>
      <c r="D3000" s="108" t="s">
        <v>0</v>
      </c>
      <c r="E3000" s="116" t="s">
        <v>5</v>
      </c>
      <c r="F3000" s="116" t="s">
        <v>6</v>
      </c>
      <c r="G3000" s="5" t="s">
        <v>7</v>
      </c>
      <c r="H3000" s="5" t="s">
        <v>8</v>
      </c>
      <c r="I3000" s="5" t="s">
        <v>9</v>
      </c>
      <c r="J3000" s="94" t="s">
        <v>10</v>
      </c>
      <c r="K3000" s="94" t="s">
        <v>1602</v>
      </c>
      <c r="L3000" s="94" t="s">
        <v>1535</v>
      </c>
      <c r="M3000" s="94" t="s">
        <v>1591</v>
      </c>
      <c r="N3000" s="94" t="s">
        <v>1592</v>
      </c>
      <c r="O3000" s="94" t="s">
        <v>1593</v>
      </c>
      <c r="P3000" s="94" t="s">
        <v>1606</v>
      </c>
      <c r="Q3000" s="94" t="s">
        <v>1603</v>
      </c>
      <c r="R3000" s="94" t="s">
        <v>1594</v>
      </c>
      <c r="S3000" s="94" t="s">
        <v>1595</v>
      </c>
      <c r="T3000" s="94" t="s">
        <v>1596</v>
      </c>
      <c r="U3000" s="94" t="s">
        <v>1597</v>
      </c>
      <c r="V3000" s="94" t="s">
        <v>1598</v>
      </c>
      <c r="W3000" s="94" t="s">
        <v>1599</v>
      </c>
      <c r="X3000" s="94" t="s">
        <v>1604</v>
      </c>
      <c r="Y3000" s="94" t="s">
        <v>1605</v>
      </c>
      <c r="Z3000" s="94" t="s">
        <v>1600</v>
      </c>
      <c r="AA3000" s="94" t="s">
        <v>1601</v>
      </c>
      <c r="AB3000" s="95" t="s">
        <v>11</v>
      </c>
      <c r="AC3000" s="95" t="s">
        <v>1602</v>
      </c>
      <c r="AD3000" s="95" t="s">
        <v>1535</v>
      </c>
      <c r="AE3000" s="95" t="s">
        <v>1591</v>
      </c>
      <c r="AF3000" s="95" t="s">
        <v>1592</v>
      </c>
      <c r="AG3000" s="95" t="s">
        <v>1593</v>
      </c>
      <c r="AH3000" s="95" t="s">
        <v>1607</v>
      </c>
      <c r="AI3000" s="95" t="s">
        <v>1603</v>
      </c>
      <c r="AJ3000" s="95" t="s">
        <v>1594</v>
      </c>
      <c r="AK3000" s="95" t="s">
        <v>1595</v>
      </c>
      <c r="AL3000" s="95" t="s">
        <v>1596</v>
      </c>
      <c r="AM3000" s="95" t="s">
        <v>1597</v>
      </c>
      <c r="AN3000" s="95" t="s">
        <v>1598</v>
      </c>
      <c r="AO3000" s="95" t="s">
        <v>1599</v>
      </c>
      <c r="AP3000" s="95" t="s">
        <v>1604</v>
      </c>
      <c r="AQ3000" s="95" t="s">
        <v>1605</v>
      </c>
      <c r="AR3000" s="95" t="s">
        <v>1600</v>
      </c>
      <c r="AS3000" s="95" t="s">
        <v>1601</v>
      </c>
      <c r="AT3000" s="96" t="s">
        <v>12</v>
      </c>
      <c r="AU3000" s="96" t="s">
        <v>1602</v>
      </c>
      <c r="AV3000" s="96" t="s">
        <v>1535</v>
      </c>
      <c r="AW3000" s="96" t="s">
        <v>1591</v>
      </c>
      <c r="AX3000" s="96" t="s">
        <v>1592</v>
      </c>
      <c r="AY3000" s="96" t="s">
        <v>1593</v>
      </c>
      <c r="AZ3000" s="96" t="s">
        <v>1608</v>
      </c>
      <c r="BA3000" s="96" t="s">
        <v>1603</v>
      </c>
      <c r="BB3000" s="96" t="s">
        <v>1594</v>
      </c>
      <c r="BC3000" s="96" t="s">
        <v>1595</v>
      </c>
      <c r="BD3000" s="96" t="s">
        <v>1596</v>
      </c>
      <c r="BE3000" s="96" t="s">
        <v>1597</v>
      </c>
      <c r="BF3000" s="96" t="s">
        <v>1598</v>
      </c>
      <c r="BG3000" s="96" t="s">
        <v>1599</v>
      </c>
      <c r="BH3000" s="96" t="s">
        <v>1604</v>
      </c>
      <c r="BI3000" s="96" t="s">
        <v>1605</v>
      </c>
      <c r="BJ3000" s="96" t="s">
        <v>1600</v>
      </c>
      <c r="BK3000" s="96" t="s">
        <v>1601</v>
      </c>
    </row>
    <row r="3001" spans="1:63" x14ac:dyDescent="0.25">
      <c r="A3001" s="6" t="s">
        <v>0</v>
      </c>
      <c r="B3001" s="6" t="s">
        <v>0</v>
      </c>
      <c r="C3001" s="6" t="s">
        <v>0</v>
      </c>
      <c r="D3001" s="109" t="s">
        <v>0</v>
      </c>
      <c r="E3001" s="109" t="s">
        <v>0</v>
      </c>
      <c r="F3001" s="125" t="s">
        <v>0</v>
      </c>
      <c r="G3001" s="7" t="s">
        <v>0</v>
      </c>
      <c r="H3001" s="8" t="s">
        <v>0</v>
      </c>
      <c r="I3001" s="9" t="s">
        <v>13</v>
      </c>
      <c r="J3001" s="9">
        <v>1</v>
      </c>
      <c r="K3001" s="9">
        <v>2</v>
      </c>
      <c r="L3001" s="9">
        <v>3</v>
      </c>
      <c r="M3001" s="9">
        <v>4</v>
      </c>
      <c r="N3001" s="9">
        <v>5</v>
      </c>
      <c r="O3001" s="9">
        <v>6</v>
      </c>
      <c r="P3001" s="9">
        <v>7</v>
      </c>
      <c r="Q3001" s="9">
        <v>8</v>
      </c>
      <c r="R3001" s="9">
        <v>9</v>
      </c>
      <c r="S3001" s="9">
        <v>10</v>
      </c>
      <c r="T3001" s="9">
        <v>11</v>
      </c>
      <c r="U3001" s="9">
        <v>12</v>
      </c>
      <c r="V3001" s="9">
        <v>13</v>
      </c>
      <c r="W3001" s="9">
        <v>14</v>
      </c>
      <c r="X3001" s="9">
        <v>15</v>
      </c>
      <c r="Y3001" s="9">
        <v>16</v>
      </c>
      <c r="Z3001" s="9">
        <v>20</v>
      </c>
      <c r="AA3001" s="9">
        <v>21</v>
      </c>
      <c r="AB3001" s="9">
        <v>1</v>
      </c>
      <c r="AC3001" s="9">
        <v>2</v>
      </c>
      <c r="AD3001" s="9">
        <v>3</v>
      </c>
      <c r="AE3001" s="9">
        <v>4</v>
      </c>
      <c r="AF3001" s="9">
        <v>5</v>
      </c>
      <c r="AG3001" s="9">
        <v>6</v>
      </c>
      <c r="AH3001" s="9">
        <v>7</v>
      </c>
      <c r="AI3001" s="9">
        <v>8</v>
      </c>
      <c r="AJ3001" s="9">
        <v>9</v>
      </c>
      <c r="AK3001" s="9">
        <v>10</v>
      </c>
      <c r="AL3001" s="9">
        <v>11</v>
      </c>
      <c r="AM3001" s="9">
        <v>12</v>
      </c>
      <c r="AN3001" s="9">
        <v>13</v>
      </c>
      <c r="AO3001" s="9">
        <v>14</v>
      </c>
      <c r="AP3001" s="9">
        <v>15</v>
      </c>
      <c r="AQ3001" s="9">
        <v>16</v>
      </c>
      <c r="AR3001" s="9">
        <v>20</v>
      </c>
      <c r="AS3001" s="9">
        <v>21</v>
      </c>
      <c r="AT3001" s="9">
        <v>1</v>
      </c>
      <c r="AU3001" s="9">
        <v>2</v>
      </c>
      <c r="AV3001" s="9">
        <v>3</v>
      </c>
      <c r="AW3001" s="9">
        <v>4</v>
      </c>
      <c r="AX3001" s="9">
        <v>5</v>
      </c>
      <c r="AY3001" s="9">
        <v>6</v>
      </c>
      <c r="AZ3001" s="9">
        <v>7</v>
      </c>
      <c r="BA3001" s="9">
        <v>8</v>
      </c>
      <c r="BB3001" s="9">
        <v>9</v>
      </c>
      <c r="BC3001" s="9">
        <v>10</v>
      </c>
      <c r="BD3001" s="9">
        <v>11</v>
      </c>
      <c r="BE3001" s="9">
        <v>12</v>
      </c>
      <c r="BF3001" s="9">
        <v>13</v>
      </c>
      <c r="BG3001" s="9">
        <v>14</v>
      </c>
      <c r="BH3001" s="9">
        <v>15</v>
      </c>
      <c r="BI3001" s="9">
        <v>16</v>
      </c>
      <c r="BJ3001" s="9">
        <v>20</v>
      </c>
      <c r="BK3001" s="9">
        <v>21</v>
      </c>
    </row>
    <row r="3002" spans="1:63" ht="22.5" x14ac:dyDescent="0.25">
      <c r="A3002" s="1" t="s">
        <v>1034</v>
      </c>
      <c r="B3002" s="1" t="s">
        <v>1</v>
      </c>
      <c r="C3002" s="4" t="s">
        <v>14</v>
      </c>
      <c r="D3002" s="107" t="s">
        <v>1036</v>
      </c>
      <c r="E3002" s="106" t="s">
        <v>0</v>
      </c>
      <c r="F3002" s="106" t="s">
        <v>0</v>
      </c>
      <c r="G3002" s="2" t="s">
        <v>0</v>
      </c>
      <c r="H3002" s="2" t="s">
        <v>1035</v>
      </c>
      <c r="I3002" s="3" t="s">
        <v>0</v>
      </c>
      <c r="J3002" s="3" t="s">
        <v>0</v>
      </c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>
        <v>0</v>
      </c>
      <c r="AA3002" s="3">
        <v>0</v>
      </c>
      <c r="AB3002" s="3" t="s">
        <v>0</v>
      </c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>
        <v>0</v>
      </c>
      <c r="AS3002" s="3">
        <v>0</v>
      </c>
      <c r="AT3002" s="3" t="s">
        <v>0</v>
      </c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>
        <v>0</v>
      </c>
      <c r="BK3002" s="3">
        <v>0</v>
      </c>
    </row>
    <row r="3003" spans="1:63" ht="33.75" x14ac:dyDescent="0.25">
      <c r="A3003" s="1" t="s">
        <v>0</v>
      </c>
      <c r="B3003" s="1" t="s">
        <v>0</v>
      </c>
      <c r="C3003" s="1" t="s">
        <v>0</v>
      </c>
      <c r="D3003" s="106" t="s">
        <v>0</v>
      </c>
      <c r="E3003" s="106" t="s">
        <v>0</v>
      </c>
      <c r="F3003" s="106" t="s">
        <v>0</v>
      </c>
      <c r="G3003" s="2" t="s">
        <v>0</v>
      </c>
      <c r="H3003" s="10" t="s">
        <v>15</v>
      </c>
      <c r="I3003" s="11">
        <f>SUM(I3004,I3012,I3014)</f>
        <v>1086230</v>
      </c>
      <c r="J3003" s="11">
        <f t="shared" ref="J3003:Y3003" si="4654">SUM(J3004,J3012,J3014)</f>
        <v>0</v>
      </c>
      <c r="K3003" s="11">
        <f t="shared" si="4654"/>
        <v>0</v>
      </c>
      <c r="L3003" s="11">
        <f t="shared" si="4654"/>
        <v>0</v>
      </c>
      <c r="M3003" s="11">
        <f t="shared" si="4654"/>
        <v>0</v>
      </c>
      <c r="N3003" s="11">
        <f t="shared" si="4654"/>
        <v>0</v>
      </c>
      <c r="O3003" s="11">
        <f t="shared" si="4654"/>
        <v>0</v>
      </c>
      <c r="P3003" s="11">
        <f t="shared" ref="P3003" si="4655">SUM(P3004,P3012,P3014)</f>
        <v>0</v>
      </c>
      <c r="Q3003" s="11">
        <f t="shared" si="4654"/>
        <v>0</v>
      </c>
      <c r="R3003" s="11">
        <f t="shared" si="4654"/>
        <v>0</v>
      </c>
      <c r="S3003" s="11">
        <f t="shared" si="4654"/>
        <v>0</v>
      </c>
      <c r="T3003" s="11">
        <f t="shared" si="4654"/>
        <v>0</v>
      </c>
      <c r="U3003" s="11">
        <f t="shared" si="4654"/>
        <v>0</v>
      </c>
      <c r="V3003" s="11">
        <f t="shared" si="4654"/>
        <v>0</v>
      </c>
      <c r="W3003" s="11">
        <f t="shared" si="4654"/>
        <v>0</v>
      </c>
      <c r="X3003" s="11">
        <f t="shared" si="4654"/>
        <v>0</v>
      </c>
      <c r="Y3003" s="11">
        <f t="shared" si="4654"/>
        <v>0</v>
      </c>
      <c r="Z3003" s="11">
        <v>0</v>
      </c>
      <c r="AA3003" s="11">
        <v>0</v>
      </c>
      <c r="AB3003" s="11">
        <f t="shared" ref="AB3003:AQ3003" si="4656">SUM(AB3004,AB3012,AB3014)</f>
        <v>0</v>
      </c>
      <c r="AC3003" s="11">
        <f t="shared" si="4656"/>
        <v>0</v>
      </c>
      <c r="AD3003" s="11">
        <f t="shared" si="4656"/>
        <v>0</v>
      </c>
      <c r="AE3003" s="11">
        <f t="shared" si="4656"/>
        <v>0</v>
      </c>
      <c r="AF3003" s="11">
        <f t="shared" si="4656"/>
        <v>0</v>
      </c>
      <c r="AG3003" s="11">
        <f t="shared" si="4656"/>
        <v>0</v>
      </c>
      <c r="AH3003" s="11">
        <f t="shared" ref="AH3003" si="4657">SUM(AH3004,AH3012,AH3014)</f>
        <v>0</v>
      </c>
      <c r="AI3003" s="11">
        <f t="shared" si="4656"/>
        <v>0</v>
      </c>
      <c r="AJ3003" s="11">
        <f t="shared" si="4656"/>
        <v>0</v>
      </c>
      <c r="AK3003" s="11">
        <f t="shared" si="4656"/>
        <v>0</v>
      </c>
      <c r="AL3003" s="11">
        <f t="shared" si="4656"/>
        <v>0</v>
      </c>
      <c r="AM3003" s="11">
        <f t="shared" si="4656"/>
        <v>0</v>
      </c>
      <c r="AN3003" s="11">
        <f t="shared" si="4656"/>
        <v>0</v>
      </c>
      <c r="AO3003" s="11">
        <f t="shared" si="4656"/>
        <v>0</v>
      </c>
      <c r="AP3003" s="11">
        <f t="shared" si="4656"/>
        <v>0</v>
      </c>
      <c r="AQ3003" s="11">
        <f t="shared" si="4656"/>
        <v>0</v>
      </c>
      <c r="AR3003" s="11">
        <v>0</v>
      </c>
      <c r="AS3003" s="11">
        <v>0</v>
      </c>
      <c r="AT3003" s="11">
        <f t="shared" ref="AT3003:BI3003" si="4658">SUM(AT3004,AT3012,AT3014)</f>
        <v>0</v>
      </c>
      <c r="AU3003" s="11">
        <f t="shared" si="4658"/>
        <v>0</v>
      </c>
      <c r="AV3003" s="11">
        <f t="shared" si="4658"/>
        <v>0</v>
      </c>
      <c r="AW3003" s="11">
        <f t="shared" si="4658"/>
        <v>0</v>
      </c>
      <c r="AX3003" s="11">
        <f t="shared" si="4658"/>
        <v>0</v>
      </c>
      <c r="AY3003" s="11">
        <f t="shared" si="4658"/>
        <v>0</v>
      </c>
      <c r="AZ3003" s="11">
        <f t="shared" ref="AZ3003" si="4659">SUM(AZ3004,AZ3012,AZ3014)</f>
        <v>0</v>
      </c>
      <c r="BA3003" s="11">
        <f t="shared" si="4658"/>
        <v>0</v>
      </c>
      <c r="BB3003" s="11">
        <f t="shared" si="4658"/>
        <v>0</v>
      </c>
      <c r="BC3003" s="11">
        <f t="shared" si="4658"/>
        <v>0</v>
      </c>
      <c r="BD3003" s="11">
        <f t="shared" si="4658"/>
        <v>0</v>
      </c>
      <c r="BE3003" s="11">
        <f t="shared" si="4658"/>
        <v>0</v>
      </c>
      <c r="BF3003" s="11">
        <f t="shared" si="4658"/>
        <v>0</v>
      </c>
      <c r="BG3003" s="11">
        <f t="shared" si="4658"/>
        <v>0</v>
      </c>
      <c r="BH3003" s="11">
        <f t="shared" si="4658"/>
        <v>0</v>
      </c>
      <c r="BI3003" s="11">
        <f t="shared" si="4658"/>
        <v>0</v>
      </c>
      <c r="BJ3003" s="11">
        <v>0</v>
      </c>
      <c r="BK3003" s="11">
        <v>0</v>
      </c>
    </row>
    <row r="3004" spans="1:63" x14ac:dyDescent="0.25">
      <c r="A3004" s="4" t="s">
        <v>1034</v>
      </c>
      <c r="B3004" s="4" t="s">
        <v>1</v>
      </c>
      <c r="C3004" s="4" t="s">
        <v>14</v>
      </c>
      <c r="D3004" s="107" t="s">
        <v>1036</v>
      </c>
      <c r="E3004" s="106" t="s">
        <v>16</v>
      </c>
      <c r="F3004" s="106" t="s">
        <v>0</v>
      </c>
      <c r="G3004" s="2" t="s">
        <v>0</v>
      </c>
      <c r="H3004" s="2" t="s">
        <v>17</v>
      </c>
      <c r="I3004" s="12">
        <f>SUM(I3005:I3006)</f>
        <v>462230</v>
      </c>
      <c r="J3004" s="12">
        <f t="shared" ref="J3004:Y3004" si="4660">SUM(J3005:J3006)</f>
        <v>0</v>
      </c>
      <c r="K3004" s="12">
        <f t="shared" si="4660"/>
        <v>0</v>
      </c>
      <c r="L3004" s="12">
        <f t="shared" si="4660"/>
        <v>0</v>
      </c>
      <c r="M3004" s="12">
        <f t="shared" si="4660"/>
        <v>0</v>
      </c>
      <c r="N3004" s="12">
        <f t="shared" si="4660"/>
        <v>0</v>
      </c>
      <c r="O3004" s="12">
        <f t="shared" si="4660"/>
        <v>0</v>
      </c>
      <c r="P3004" s="12">
        <f t="shared" ref="P3004" si="4661">SUM(P3005:P3006)</f>
        <v>0</v>
      </c>
      <c r="Q3004" s="12">
        <f t="shared" si="4660"/>
        <v>0</v>
      </c>
      <c r="R3004" s="12">
        <f t="shared" si="4660"/>
        <v>0</v>
      </c>
      <c r="S3004" s="12">
        <f t="shared" si="4660"/>
        <v>0</v>
      </c>
      <c r="T3004" s="12">
        <f t="shared" si="4660"/>
        <v>0</v>
      </c>
      <c r="U3004" s="12">
        <f t="shared" si="4660"/>
        <v>0</v>
      </c>
      <c r="V3004" s="12">
        <f t="shared" si="4660"/>
        <v>0</v>
      </c>
      <c r="W3004" s="12">
        <f t="shared" si="4660"/>
        <v>0</v>
      </c>
      <c r="X3004" s="12">
        <f t="shared" si="4660"/>
        <v>0</v>
      </c>
      <c r="Y3004" s="12">
        <f t="shared" si="4660"/>
        <v>0</v>
      </c>
      <c r="Z3004" s="12">
        <v>0</v>
      </c>
      <c r="AA3004" s="12">
        <v>0</v>
      </c>
      <c r="AB3004" s="12">
        <f t="shared" ref="AB3004:AQ3004" si="4662">SUM(AB3005:AB3006)</f>
        <v>0</v>
      </c>
      <c r="AC3004" s="12">
        <f t="shared" si="4662"/>
        <v>0</v>
      </c>
      <c r="AD3004" s="12">
        <f t="shared" si="4662"/>
        <v>0</v>
      </c>
      <c r="AE3004" s="12">
        <f t="shared" si="4662"/>
        <v>0</v>
      </c>
      <c r="AF3004" s="12">
        <f t="shared" si="4662"/>
        <v>0</v>
      </c>
      <c r="AG3004" s="12">
        <f t="shared" si="4662"/>
        <v>0</v>
      </c>
      <c r="AH3004" s="12">
        <f t="shared" ref="AH3004" si="4663">SUM(AH3005:AH3006)</f>
        <v>0</v>
      </c>
      <c r="AI3004" s="12">
        <f t="shared" si="4662"/>
        <v>0</v>
      </c>
      <c r="AJ3004" s="12">
        <f t="shared" si="4662"/>
        <v>0</v>
      </c>
      <c r="AK3004" s="12">
        <f t="shared" si="4662"/>
        <v>0</v>
      </c>
      <c r="AL3004" s="12">
        <f t="shared" si="4662"/>
        <v>0</v>
      </c>
      <c r="AM3004" s="12">
        <f t="shared" si="4662"/>
        <v>0</v>
      </c>
      <c r="AN3004" s="12">
        <f t="shared" si="4662"/>
        <v>0</v>
      </c>
      <c r="AO3004" s="12">
        <f t="shared" si="4662"/>
        <v>0</v>
      </c>
      <c r="AP3004" s="12">
        <f t="shared" si="4662"/>
        <v>0</v>
      </c>
      <c r="AQ3004" s="12">
        <f t="shared" si="4662"/>
        <v>0</v>
      </c>
      <c r="AR3004" s="12">
        <v>0</v>
      </c>
      <c r="AS3004" s="12">
        <v>0</v>
      </c>
      <c r="AT3004" s="12">
        <f t="shared" ref="AT3004:BI3004" si="4664">SUM(AT3005:AT3006)</f>
        <v>0</v>
      </c>
      <c r="AU3004" s="12">
        <f t="shared" si="4664"/>
        <v>0</v>
      </c>
      <c r="AV3004" s="12">
        <f t="shared" si="4664"/>
        <v>0</v>
      </c>
      <c r="AW3004" s="12">
        <f t="shared" si="4664"/>
        <v>0</v>
      </c>
      <c r="AX3004" s="12">
        <f t="shared" si="4664"/>
        <v>0</v>
      </c>
      <c r="AY3004" s="12">
        <f t="shared" si="4664"/>
        <v>0</v>
      </c>
      <c r="AZ3004" s="12">
        <f t="shared" ref="AZ3004" si="4665">SUM(AZ3005:AZ3006)</f>
        <v>0</v>
      </c>
      <c r="BA3004" s="12">
        <f t="shared" si="4664"/>
        <v>0</v>
      </c>
      <c r="BB3004" s="12">
        <f t="shared" si="4664"/>
        <v>0</v>
      </c>
      <c r="BC3004" s="12">
        <f t="shared" si="4664"/>
        <v>0</v>
      </c>
      <c r="BD3004" s="12">
        <f t="shared" si="4664"/>
        <v>0</v>
      </c>
      <c r="BE3004" s="12">
        <f t="shared" si="4664"/>
        <v>0</v>
      </c>
      <c r="BF3004" s="12">
        <f t="shared" si="4664"/>
        <v>0</v>
      </c>
      <c r="BG3004" s="12">
        <f t="shared" si="4664"/>
        <v>0</v>
      </c>
      <c r="BH3004" s="12">
        <f t="shared" si="4664"/>
        <v>0</v>
      </c>
      <c r="BI3004" s="12">
        <f t="shared" si="4664"/>
        <v>0</v>
      </c>
      <c r="BJ3004" s="12">
        <v>0</v>
      </c>
      <c r="BK3004" s="12">
        <v>0</v>
      </c>
    </row>
    <row r="3005" spans="1:63" x14ac:dyDescent="0.25">
      <c r="A3005" s="4" t="s">
        <v>1034</v>
      </c>
      <c r="B3005" s="4" t="s">
        <v>1</v>
      </c>
      <c r="C3005" s="4" t="s">
        <v>14</v>
      </c>
      <c r="D3005" s="107" t="s">
        <v>1036</v>
      </c>
      <c r="E3005" s="117">
        <v>6111</v>
      </c>
      <c r="F3005" s="107"/>
      <c r="G3005" s="103" t="s">
        <v>1666</v>
      </c>
      <c r="H3005" s="13" t="s">
        <v>18</v>
      </c>
      <c r="I3005" s="14">
        <v>400000</v>
      </c>
      <c r="J3005" s="14">
        <v>0</v>
      </c>
      <c r="K3005" s="14"/>
      <c r="L3005" s="14"/>
      <c r="M3005" s="14"/>
      <c r="N3005" s="14"/>
      <c r="O3005" s="14"/>
      <c r="P3005" s="14">
        <f t="shared" ref="P3005:P3043" si="4666">J3005+K3005+L3005+M3005+N3005+O3005</f>
        <v>0</v>
      </c>
      <c r="Q3005" s="14"/>
      <c r="R3005" s="14"/>
      <c r="S3005" s="14"/>
      <c r="T3005" s="14"/>
      <c r="U3005" s="14"/>
      <c r="V3005" s="14"/>
      <c r="W3005" s="14"/>
      <c r="X3005" s="14"/>
      <c r="Y3005" s="14"/>
      <c r="Z3005" s="14">
        <v>0</v>
      </c>
      <c r="AA3005" s="14">
        <v>0</v>
      </c>
      <c r="AB3005" s="14">
        <v>0</v>
      </c>
      <c r="AC3005" s="14"/>
      <c r="AD3005" s="14"/>
      <c r="AE3005" s="14"/>
      <c r="AF3005" s="14"/>
      <c r="AG3005" s="14"/>
      <c r="AH3005" s="14">
        <f t="shared" ref="AH3005:AH3043" si="4667">AB3005+AC3005+AD3005+AE3005+AF3005+AG3005</f>
        <v>0</v>
      </c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>
        <v>0</v>
      </c>
      <c r="AS3005" s="14">
        <v>0</v>
      </c>
      <c r="AT3005" s="14">
        <v>0</v>
      </c>
      <c r="AU3005" s="14"/>
      <c r="AV3005" s="14"/>
      <c r="AW3005" s="14"/>
      <c r="AX3005" s="14"/>
      <c r="AY3005" s="14"/>
      <c r="AZ3005" s="14">
        <f t="shared" ref="AZ3005:AZ3043" si="4668">AT3005+AU3005+AV3005+AW3005+AX3005+AY3005</f>
        <v>0</v>
      </c>
      <c r="BA3005" s="14"/>
      <c r="BB3005" s="14"/>
      <c r="BC3005" s="14"/>
      <c r="BD3005" s="14"/>
      <c r="BE3005" s="14"/>
      <c r="BF3005" s="14"/>
      <c r="BG3005" s="14"/>
      <c r="BH3005" s="14"/>
      <c r="BI3005" s="14"/>
      <c r="BJ3005" s="14">
        <v>0</v>
      </c>
      <c r="BK3005" s="14">
        <v>0</v>
      </c>
    </row>
    <row r="3006" spans="1:63" x14ac:dyDescent="0.25">
      <c r="A3006" s="1" t="s">
        <v>1034</v>
      </c>
      <c r="B3006" s="1" t="s">
        <v>1</v>
      </c>
      <c r="C3006" s="1" t="s">
        <v>14</v>
      </c>
      <c r="D3006" s="110" t="s">
        <v>1036</v>
      </c>
      <c r="E3006" s="110" t="s">
        <v>20</v>
      </c>
      <c r="F3006" s="107" t="s">
        <v>0</v>
      </c>
      <c r="G3006" s="13" t="s">
        <v>0</v>
      </c>
      <c r="H3006" s="2" t="s">
        <v>21</v>
      </c>
      <c r="I3006" s="12">
        <f>SUM(I3007:I3011)</f>
        <v>62230</v>
      </c>
      <c r="J3006" s="12">
        <f t="shared" ref="J3006:Y3006" si="4669">SUM(J3007:J3011)</f>
        <v>0</v>
      </c>
      <c r="K3006" s="12">
        <f t="shared" si="4669"/>
        <v>0</v>
      </c>
      <c r="L3006" s="12">
        <f t="shared" si="4669"/>
        <v>0</v>
      </c>
      <c r="M3006" s="12">
        <f t="shared" si="4669"/>
        <v>0</v>
      </c>
      <c r="N3006" s="12">
        <f t="shared" si="4669"/>
        <v>0</v>
      </c>
      <c r="O3006" s="12">
        <f t="shared" si="4669"/>
        <v>0</v>
      </c>
      <c r="P3006" s="12">
        <f t="shared" si="4669"/>
        <v>0</v>
      </c>
      <c r="Q3006" s="12">
        <f t="shared" si="4669"/>
        <v>0</v>
      </c>
      <c r="R3006" s="12">
        <f t="shared" si="4669"/>
        <v>0</v>
      </c>
      <c r="S3006" s="12">
        <f t="shared" si="4669"/>
        <v>0</v>
      </c>
      <c r="T3006" s="12">
        <f t="shared" si="4669"/>
        <v>0</v>
      </c>
      <c r="U3006" s="12">
        <f t="shared" si="4669"/>
        <v>0</v>
      </c>
      <c r="V3006" s="12">
        <f t="shared" si="4669"/>
        <v>0</v>
      </c>
      <c r="W3006" s="12">
        <f t="shared" si="4669"/>
        <v>0</v>
      </c>
      <c r="X3006" s="12">
        <f t="shared" si="4669"/>
        <v>0</v>
      </c>
      <c r="Y3006" s="12">
        <f t="shared" si="4669"/>
        <v>0</v>
      </c>
      <c r="Z3006" s="12">
        <v>0</v>
      </c>
      <c r="AA3006" s="12">
        <v>0</v>
      </c>
      <c r="AB3006" s="12">
        <f t="shared" ref="AB3006:AQ3006" si="4670">SUM(AB3007:AB3011)</f>
        <v>0</v>
      </c>
      <c r="AC3006" s="12">
        <f t="shared" si="4670"/>
        <v>0</v>
      </c>
      <c r="AD3006" s="12">
        <f t="shared" si="4670"/>
        <v>0</v>
      </c>
      <c r="AE3006" s="12">
        <f t="shared" si="4670"/>
        <v>0</v>
      </c>
      <c r="AF3006" s="12">
        <f t="shared" si="4670"/>
        <v>0</v>
      </c>
      <c r="AG3006" s="12">
        <f t="shared" si="4670"/>
        <v>0</v>
      </c>
      <c r="AH3006" s="12">
        <f t="shared" si="4670"/>
        <v>0</v>
      </c>
      <c r="AI3006" s="12">
        <f t="shared" si="4670"/>
        <v>0</v>
      </c>
      <c r="AJ3006" s="12">
        <f t="shared" si="4670"/>
        <v>0</v>
      </c>
      <c r="AK3006" s="12">
        <f t="shared" si="4670"/>
        <v>0</v>
      </c>
      <c r="AL3006" s="12">
        <f t="shared" si="4670"/>
        <v>0</v>
      </c>
      <c r="AM3006" s="12">
        <f t="shared" si="4670"/>
        <v>0</v>
      </c>
      <c r="AN3006" s="12">
        <f t="shared" si="4670"/>
        <v>0</v>
      </c>
      <c r="AO3006" s="12">
        <f t="shared" si="4670"/>
        <v>0</v>
      </c>
      <c r="AP3006" s="12">
        <f t="shared" si="4670"/>
        <v>0</v>
      </c>
      <c r="AQ3006" s="12">
        <f t="shared" si="4670"/>
        <v>0</v>
      </c>
      <c r="AR3006" s="12">
        <v>0</v>
      </c>
      <c r="AS3006" s="12">
        <v>0</v>
      </c>
      <c r="AT3006" s="12">
        <f t="shared" ref="AT3006:BI3006" si="4671">SUM(AT3007:AT3011)</f>
        <v>0</v>
      </c>
      <c r="AU3006" s="12">
        <f t="shared" si="4671"/>
        <v>0</v>
      </c>
      <c r="AV3006" s="12">
        <f t="shared" si="4671"/>
        <v>0</v>
      </c>
      <c r="AW3006" s="12">
        <f t="shared" si="4671"/>
        <v>0</v>
      </c>
      <c r="AX3006" s="12">
        <f t="shared" si="4671"/>
        <v>0</v>
      </c>
      <c r="AY3006" s="12">
        <f t="shared" si="4671"/>
        <v>0</v>
      </c>
      <c r="AZ3006" s="12">
        <f t="shared" si="4671"/>
        <v>0</v>
      </c>
      <c r="BA3006" s="12">
        <f t="shared" si="4671"/>
        <v>0</v>
      </c>
      <c r="BB3006" s="12">
        <f t="shared" si="4671"/>
        <v>0</v>
      </c>
      <c r="BC3006" s="12">
        <f t="shared" si="4671"/>
        <v>0</v>
      </c>
      <c r="BD3006" s="12">
        <f t="shared" si="4671"/>
        <v>0</v>
      </c>
      <c r="BE3006" s="12">
        <f t="shared" si="4671"/>
        <v>0</v>
      </c>
      <c r="BF3006" s="12">
        <f t="shared" si="4671"/>
        <v>0</v>
      </c>
      <c r="BG3006" s="12">
        <f t="shared" si="4671"/>
        <v>0</v>
      </c>
      <c r="BH3006" s="12">
        <f t="shared" si="4671"/>
        <v>0</v>
      </c>
      <c r="BI3006" s="12">
        <f t="shared" si="4671"/>
        <v>0</v>
      </c>
      <c r="BJ3006" s="12">
        <v>0</v>
      </c>
      <c r="BK3006" s="12">
        <v>0</v>
      </c>
    </row>
    <row r="3007" spans="1:63" ht="22.5" x14ac:dyDescent="0.25">
      <c r="A3007" s="4" t="s">
        <v>1034</v>
      </c>
      <c r="B3007" s="4" t="s">
        <v>1</v>
      </c>
      <c r="C3007" s="4" t="s">
        <v>14</v>
      </c>
      <c r="D3007" s="107" t="s">
        <v>1036</v>
      </c>
      <c r="E3007" s="117">
        <v>6112</v>
      </c>
      <c r="F3007" s="107" t="s">
        <v>1037</v>
      </c>
      <c r="G3007" s="103" t="s">
        <v>1666</v>
      </c>
      <c r="H3007" s="13" t="s">
        <v>59</v>
      </c>
      <c r="I3007" s="14">
        <v>8580</v>
      </c>
      <c r="J3007" s="14">
        <v>0</v>
      </c>
      <c r="K3007" s="14"/>
      <c r="L3007" s="14"/>
      <c r="M3007" s="14"/>
      <c r="N3007" s="14"/>
      <c r="O3007" s="14"/>
      <c r="P3007" s="14">
        <f t="shared" si="4666"/>
        <v>0</v>
      </c>
      <c r="Q3007" s="14"/>
      <c r="R3007" s="14"/>
      <c r="S3007" s="14"/>
      <c r="T3007" s="14"/>
      <c r="U3007" s="14"/>
      <c r="V3007" s="14"/>
      <c r="W3007" s="14"/>
      <c r="X3007" s="14"/>
      <c r="Y3007" s="14"/>
      <c r="Z3007" s="14">
        <v>0</v>
      </c>
      <c r="AA3007" s="14">
        <v>0</v>
      </c>
      <c r="AB3007" s="14">
        <v>0</v>
      </c>
      <c r="AC3007" s="14"/>
      <c r="AD3007" s="14"/>
      <c r="AE3007" s="14"/>
      <c r="AF3007" s="14"/>
      <c r="AG3007" s="14"/>
      <c r="AH3007" s="14">
        <f t="shared" si="4667"/>
        <v>0</v>
      </c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>
        <v>0</v>
      </c>
      <c r="AS3007" s="14">
        <v>0</v>
      </c>
      <c r="AT3007" s="14">
        <v>0</v>
      </c>
      <c r="AU3007" s="14"/>
      <c r="AV3007" s="14"/>
      <c r="AW3007" s="14"/>
      <c r="AX3007" s="14"/>
      <c r="AY3007" s="14"/>
      <c r="AZ3007" s="14">
        <f t="shared" si="4668"/>
        <v>0</v>
      </c>
      <c r="BA3007" s="14"/>
      <c r="BB3007" s="14"/>
      <c r="BC3007" s="14"/>
      <c r="BD3007" s="14"/>
      <c r="BE3007" s="14"/>
      <c r="BF3007" s="14"/>
      <c r="BG3007" s="14"/>
      <c r="BH3007" s="14"/>
      <c r="BI3007" s="14"/>
      <c r="BJ3007" s="14">
        <v>0</v>
      </c>
      <c r="BK3007" s="14">
        <v>0</v>
      </c>
    </row>
    <row r="3008" spans="1:63" x14ac:dyDescent="0.25">
      <c r="A3008" s="4" t="s">
        <v>1034</v>
      </c>
      <c r="B3008" s="4" t="s">
        <v>1</v>
      </c>
      <c r="C3008" s="4" t="s">
        <v>14</v>
      </c>
      <c r="D3008" s="107" t="s">
        <v>1036</v>
      </c>
      <c r="E3008" s="117">
        <v>6112</v>
      </c>
      <c r="F3008" s="107" t="s">
        <v>1038</v>
      </c>
      <c r="G3008" s="103" t="s">
        <v>1666</v>
      </c>
      <c r="H3008" s="13" t="s">
        <v>24</v>
      </c>
      <c r="I3008" s="14">
        <v>37700</v>
      </c>
      <c r="J3008" s="14">
        <v>0</v>
      </c>
      <c r="K3008" s="14"/>
      <c r="L3008" s="14"/>
      <c r="M3008" s="14"/>
      <c r="N3008" s="14"/>
      <c r="O3008" s="14"/>
      <c r="P3008" s="14">
        <f t="shared" si="4666"/>
        <v>0</v>
      </c>
      <c r="Q3008" s="14"/>
      <c r="R3008" s="14"/>
      <c r="S3008" s="14"/>
      <c r="T3008" s="14"/>
      <c r="U3008" s="14"/>
      <c r="V3008" s="14"/>
      <c r="W3008" s="14"/>
      <c r="X3008" s="14"/>
      <c r="Y3008" s="14"/>
      <c r="Z3008" s="14">
        <v>0</v>
      </c>
      <c r="AA3008" s="14">
        <v>0</v>
      </c>
      <c r="AB3008" s="14">
        <v>0</v>
      </c>
      <c r="AC3008" s="14"/>
      <c r="AD3008" s="14"/>
      <c r="AE3008" s="14"/>
      <c r="AF3008" s="14"/>
      <c r="AG3008" s="14"/>
      <c r="AH3008" s="14">
        <f t="shared" si="4667"/>
        <v>0</v>
      </c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>
        <v>0</v>
      </c>
      <c r="AS3008" s="14">
        <v>0</v>
      </c>
      <c r="AT3008" s="14">
        <v>0</v>
      </c>
      <c r="AU3008" s="14"/>
      <c r="AV3008" s="14"/>
      <c r="AW3008" s="14"/>
      <c r="AX3008" s="14"/>
      <c r="AY3008" s="14"/>
      <c r="AZ3008" s="14">
        <f t="shared" si="4668"/>
        <v>0</v>
      </c>
      <c r="BA3008" s="14"/>
      <c r="BB3008" s="14"/>
      <c r="BC3008" s="14"/>
      <c r="BD3008" s="14"/>
      <c r="BE3008" s="14"/>
      <c r="BF3008" s="14"/>
      <c r="BG3008" s="14"/>
      <c r="BH3008" s="14"/>
      <c r="BI3008" s="14"/>
      <c r="BJ3008" s="14">
        <v>0</v>
      </c>
      <c r="BK3008" s="14">
        <v>0</v>
      </c>
    </row>
    <row r="3009" spans="1:63" x14ac:dyDescent="0.25">
      <c r="A3009" s="4" t="s">
        <v>1034</v>
      </c>
      <c r="B3009" s="4" t="s">
        <v>1</v>
      </c>
      <c r="C3009" s="4" t="s">
        <v>14</v>
      </c>
      <c r="D3009" s="107" t="s">
        <v>1036</v>
      </c>
      <c r="E3009" s="117">
        <v>6112</v>
      </c>
      <c r="F3009" s="107" t="s">
        <v>1039</v>
      </c>
      <c r="G3009" s="103" t="s">
        <v>1666</v>
      </c>
      <c r="H3009" s="13" t="s">
        <v>25</v>
      </c>
      <c r="I3009" s="14">
        <v>7150</v>
      </c>
      <c r="J3009" s="14">
        <v>0</v>
      </c>
      <c r="K3009" s="14"/>
      <c r="L3009" s="14"/>
      <c r="M3009" s="14"/>
      <c r="N3009" s="14"/>
      <c r="O3009" s="14"/>
      <c r="P3009" s="14">
        <f t="shared" si="4666"/>
        <v>0</v>
      </c>
      <c r="Q3009" s="14"/>
      <c r="R3009" s="14"/>
      <c r="S3009" s="14"/>
      <c r="T3009" s="14"/>
      <c r="U3009" s="14"/>
      <c r="V3009" s="14"/>
      <c r="W3009" s="14"/>
      <c r="X3009" s="14"/>
      <c r="Y3009" s="14"/>
      <c r="Z3009" s="14">
        <v>0</v>
      </c>
      <c r="AA3009" s="14">
        <v>0</v>
      </c>
      <c r="AB3009" s="14">
        <v>0</v>
      </c>
      <c r="AC3009" s="14"/>
      <c r="AD3009" s="14"/>
      <c r="AE3009" s="14"/>
      <c r="AF3009" s="14"/>
      <c r="AG3009" s="14"/>
      <c r="AH3009" s="14">
        <f t="shared" si="4667"/>
        <v>0</v>
      </c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>
        <v>0</v>
      </c>
      <c r="AS3009" s="14">
        <v>0</v>
      </c>
      <c r="AT3009" s="14">
        <v>0</v>
      </c>
      <c r="AU3009" s="14"/>
      <c r="AV3009" s="14"/>
      <c r="AW3009" s="14"/>
      <c r="AX3009" s="14"/>
      <c r="AY3009" s="14"/>
      <c r="AZ3009" s="14">
        <f t="shared" si="4668"/>
        <v>0</v>
      </c>
      <c r="BA3009" s="14"/>
      <c r="BB3009" s="14"/>
      <c r="BC3009" s="14"/>
      <c r="BD3009" s="14"/>
      <c r="BE3009" s="14"/>
      <c r="BF3009" s="14"/>
      <c r="BG3009" s="14"/>
      <c r="BH3009" s="14"/>
      <c r="BI3009" s="14"/>
      <c r="BJ3009" s="14">
        <v>0</v>
      </c>
      <c r="BK3009" s="14">
        <v>0</v>
      </c>
    </row>
    <row r="3010" spans="1:63" x14ac:dyDescent="0.25">
      <c r="A3010" s="4" t="s">
        <v>1034</v>
      </c>
      <c r="B3010" s="4" t="s">
        <v>1</v>
      </c>
      <c r="C3010" s="4" t="s">
        <v>14</v>
      </c>
      <c r="D3010" s="107" t="s">
        <v>1036</v>
      </c>
      <c r="E3010" s="117">
        <v>6112</v>
      </c>
      <c r="F3010" s="107" t="s">
        <v>1040</v>
      </c>
      <c r="G3010" s="103" t="s">
        <v>1666</v>
      </c>
      <c r="H3010" s="13" t="s">
        <v>23</v>
      </c>
      <c r="I3010" s="14">
        <v>0</v>
      </c>
      <c r="J3010" s="14">
        <v>0</v>
      </c>
      <c r="K3010" s="14"/>
      <c r="L3010" s="14"/>
      <c r="M3010" s="14"/>
      <c r="N3010" s="14"/>
      <c r="O3010" s="14"/>
      <c r="P3010" s="14">
        <f t="shared" si="4666"/>
        <v>0</v>
      </c>
      <c r="Q3010" s="14"/>
      <c r="R3010" s="14"/>
      <c r="S3010" s="14"/>
      <c r="T3010" s="14"/>
      <c r="U3010" s="14"/>
      <c r="V3010" s="14"/>
      <c r="W3010" s="14"/>
      <c r="X3010" s="14"/>
      <c r="Y3010" s="14"/>
      <c r="Z3010" s="14">
        <v>0</v>
      </c>
      <c r="AA3010" s="14">
        <v>0</v>
      </c>
      <c r="AB3010" s="14">
        <v>0</v>
      </c>
      <c r="AC3010" s="14"/>
      <c r="AD3010" s="14"/>
      <c r="AE3010" s="14"/>
      <c r="AF3010" s="14"/>
      <c r="AG3010" s="14"/>
      <c r="AH3010" s="14">
        <f t="shared" si="4667"/>
        <v>0</v>
      </c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>
        <v>0</v>
      </c>
      <c r="AS3010" s="14">
        <v>0</v>
      </c>
      <c r="AT3010" s="14">
        <v>0</v>
      </c>
      <c r="AU3010" s="14"/>
      <c r="AV3010" s="14"/>
      <c r="AW3010" s="14"/>
      <c r="AX3010" s="14"/>
      <c r="AY3010" s="14"/>
      <c r="AZ3010" s="14">
        <f t="shared" si="4668"/>
        <v>0</v>
      </c>
      <c r="BA3010" s="14"/>
      <c r="BB3010" s="14"/>
      <c r="BC3010" s="14"/>
      <c r="BD3010" s="14"/>
      <c r="BE3010" s="14"/>
      <c r="BF3010" s="14"/>
      <c r="BG3010" s="14"/>
      <c r="BH3010" s="14"/>
      <c r="BI3010" s="14"/>
      <c r="BJ3010" s="14">
        <v>0</v>
      </c>
      <c r="BK3010" s="14">
        <v>0</v>
      </c>
    </row>
    <row r="3011" spans="1:63" x14ac:dyDescent="0.25">
      <c r="A3011" s="4" t="s">
        <v>1034</v>
      </c>
      <c r="B3011" s="4" t="s">
        <v>1</v>
      </c>
      <c r="C3011" s="4" t="s">
        <v>14</v>
      </c>
      <c r="D3011" s="107" t="s">
        <v>1036</v>
      </c>
      <c r="E3011" s="117">
        <v>6112</v>
      </c>
      <c r="F3011" s="107" t="s">
        <v>1041</v>
      </c>
      <c r="G3011" s="103" t="s">
        <v>1666</v>
      </c>
      <c r="H3011" s="13" t="s">
        <v>26</v>
      </c>
      <c r="I3011" s="14">
        <v>8800</v>
      </c>
      <c r="J3011" s="14">
        <v>0</v>
      </c>
      <c r="K3011" s="14"/>
      <c r="L3011" s="14"/>
      <c r="M3011" s="14"/>
      <c r="N3011" s="14"/>
      <c r="O3011" s="14"/>
      <c r="P3011" s="14">
        <f t="shared" si="4666"/>
        <v>0</v>
      </c>
      <c r="Q3011" s="14"/>
      <c r="R3011" s="14"/>
      <c r="S3011" s="14"/>
      <c r="T3011" s="14"/>
      <c r="U3011" s="14"/>
      <c r="V3011" s="14"/>
      <c r="W3011" s="14"/>
      <c r="X3011" s="14"/>
      <c r="Y3011" s="14"/>
      <c r="Z3011" s="14">
        <v>0</v>
      </c>
      <c r="AA3011" s="14">
        <v>0</v>
      </c>
      <c r="AB3011" s="14">
        <v>0</v>
      </c>
      <c r="AC3011" s="14"/>
      <c r="AD3011" s="14"/>
      <c r="AE3011" s="14"/>
      <c r="AF3011" s="14"/>
      <c r="AG3011" s="14"/>
      <c r="AH3011" s="14">
        <f t="shared" si="4667"/>
        <v>0</v>
      </c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>
        <v>0</v>
      </c>
      <c r="AS3011" s="14">
        <v>0</v>
      </c>
      <c r="AT3011" s="14">
        <v>0</v>
      </c>
      <c r="AU3011" s="14"/>
      <c r="AV3011" s="14"/>
      <c r="AW3011" s="14"/>
      <c r="AX3011" s="14"/>
      <c r="AY3011" s="14"/>
      <c r="AZ3011" s="14">
        <f t="shared" si="4668"/>
        <v>0</v>
      </c>
      <c r="BA3011" s="14"/>
      <c r="BB3011" s="14"/>
      <c r="BC3011" s="14"/>
      <c r="BD3011" s="14"/>
      <c r="BE3011" s="14"/>
      <c r="BF3011" s="14"/>
      <c r="BG3011" s="14"/>
      <c r="BH3011" s="14"/>
      <c r="BI3011" s="14"/>
      <c r="BJ3011" s="14">
        <v>0</v>
      </c>
      <c r="BK3011" s="14">
        <v>0</v>
      </c>
    </row>
    <row r="3012" spans="1:63" ht="22.5" x14ac:dyDescent="0.25">
      <c r="A3012" s="4" t="s">
        <v>1034</v>
      </c>
      <c r="B3012" s="4" t="s">
        <v>1</v>
      </c>
      <c r="C3012" s="4" t="s">
        <v>14</v>
      </c>
      <c r="D3012" s="107" t="s">
        <v>1036</v>
      </c>
      <c r="E3012" s="106" t="s">
        <v>27</v>
      </c>
      <c r="F3012" s="106" t="s">
        <v>0</v>
      </c>
      <c r="G3012" s="2" t="s">
        <v>0</v>
      </c>
      <c r="H3012" s="2" t="s">
        <v>28</v>
      </c>
      <c r="I3012" s="12">
        <f>SUM(I3013)</f>
        <v>42000</v>
      </c>
      <c r="J3012" s="12">
        <f t="shared" ref="J3012:Y3012" si="4672">SUM(J3013)</f>
        <v>0</v>
      </c>
      <c r="K3012" s="12">
        <f t="shared" si="4672"/>
        <v>0</v>
      </c>
      <c r="L3012" s="12">
        <f t="shared" si="4672"/>
        <v>0</v>
      </c>
      <c r="M3012" s="12">
        <f t="shared" si="4672"/>
        <v>0</v>
      </c>
      <c r="N3012" s="12">
        <f t="shared" si="4672"/>
        <v>0</v>
      </c>
      <c r="O3012" s="12">
        <f t="shared" si="4672"/>
        <v>0</v>
      </c>
      <c r="P3012" s="12">
        <f t="shared" si="4672"/>
        <v>0</v>
      </c>
      <c r="Q3012" s="12">
        <f t="shared" si="4672"/>
        <v>0</v>
      </c>
      <c r="R3012" s="12">
        <f t="shared" si="4672"/>
        <v>0</v>
      </c>
      <c r="S3012" s="12">
        <f t="shared" si="4672"/>
        <v>0</v>
      </c>
      <c r="T3012" s="12">
        <f t="shared" si="4672"/>
        <v>0</v>
      </c>
      <c r="U3012" s="12">
        <f t="shared" si="4672"/>
        <v>0</v>
      </c>
      <c r="V3012" s="12">
        <f t="shared" si="4672"/>
        <v>0</v>
      </c>
      <c r="W3012" s="12">
        <f t="shared" si="4672"/>
        <v>0</v>
      </c>
      <c r="X3012" s="12">
        <f t="shared" si="4672"/>
        <v>0</v>
      </c>
      <c r="Y3012" s="12">
        <f t="shared" si="4672"/>
        <v>0</v>
      </c>
      <c r="Z3012" s="12">
        <v>0</v>
      </c>
      <c r="AA3012" s="12">
        <v>0</v>
      </c>
      <c r="AB3012" s="12">
        <f t="shared" ref="AB3012:AQ3012" si="4673">SUM(AB3013)</f>
        <v>0</v>
      </c>
      <c r="AC3012" s="12">
        <f t="shared" si="4673"/>
        <v>0</v>
      </c>
      <c r="AD3012" s="12">
        <f t="shared" si="4673"/>
        <v>0</v>
      </c>
      <c r="AE3012" s="12">
        <f t="shared" si="4673"/>
        <v>0</v>
      </c>
      <c r="AF3012" s="12">
        <f t="shared" si="4673"/>
        <v>0</v>
      </c>
      <c r="AG3012" s="12">
        <f t="shared" si="4673"/>
        <v>0</v>
      </c>
      <c r="AH3012" s="12">
        <f t="shared" si="4673"/>
        <v>0</v>
      </c>
      <c r="AI3012" s="12">
        <f t="shared" si="4673"/>
        <v>0</v>
      </c>
      <c r="AJ3012" s="12">
        <f t="shared" si="4673"/>
        <v>0</v>
      </c>
      <c r="AK3012" s="12">
        <f t="shared" si="4673"/>
        <v>0</v>
      </c>
      <c r="AL3012" s="12">
        <f t="shared" si="4673"/>
        <v>0</v>
      </c>
      <c r="AM3012" s="12">
        <f t="shared" si="4673"/>
        <v>0</v>
      </c>
      <c r="AN3012" s="12">
        <f t="shared" si="4673"/>
        <v>0</v>
      </c>
      <c r="AO3012" s="12">
        <f t="shared" si="4673"/>
        <v>0</v>
      </c>
      <c r="AP3012" s="12">
        <f t="shared" si="4673"/>
        <v>0</v>
      </c>
      <c r="AQ3012" s="12">
        <f t="shared" si="4673"/>
        <v>0</v>
      </c>
      <c r="AR3012" s="12">
        <v>0</v>
      </c>
      <c r="AS3012" s="12">
        <v>0</v>
      </c>
      <c r="AT3012" s="12">
        <f t="shared" ref="AT3012:BI3012" si="4674">SUM(AT3013)</f>
        <v>0</v>
      </c>
      <c r="AU3012" s="12">
        <f t="shared" si="4674"/>
        <v>0</v>
      </c>
      <c r="AV3012" s="12">
        <f t="shared" si="4674"/>
        <v>0</v>
      </c>
      <c r="AW3012" s="12">
        <f t="shared" si="4674"/>
        <v>0</v>
      </c>
      <c r="AX3012" s="12">
        <f t="shared" si="4674"/>
        <v>0</v>
      </c>
      <c r="AY3012" s="12">
        <f t="shared" si="4674"/>
        <v>0</v>
      </c>
      <c r="AZ3012" s="12">
        <f t="shared" si="4674"/>
        <v>0</v>
      </c>
      <c r="BA3012" s="12">
        <f t="shared" si="4674"/>
        <v>0</v>
      </c>
      <c r="BB3012" s="12">
        <f t="shared" si="4674"/>
        <v>0</v>
      </c>
      <c r="BC3012" s="12">
        <f t="shared" si="4674"/>
        <v>0</v>
      </c>
      <c r="BD3012" s="12">
        <f t="shared" si="4674"/>
        <v>0</v>
      </c>
      <c r="BE3012" s="12">
        <f t="shared" si="4674"/>
        <v>0</v>
      </c>
      <c r="BF3012" s="12">
        <f t="shared" si="4674"/>
        <v>0</v>
      </c>
      <c r="BG3012" s="12">
        <f t="shared" si="4674"/>
        <v>0</v>
      </c>
      <c r="BH3012" s="12">
        <f t="shared" si="4674"/>
        <v>0</v>
      </c>
      <c r="BI3012" s="12">
        <f t="shared" si="4674"/>
        <v>0</v>
      </c>
      <c r="BJ3012" s="12">
        <v>0</v>
      </c>
      <c r="BK3012" s="12">
        <v>0</v>
      </c>
    </row>
    <row r="3013" spans="1:63" x14ac:dyDescent="0.25">
      <c r="A3013" s="4" t="s">
        <v>1034</v>
      </c>
      <c r="B3013" s="4" t="s">
        <v>1</v>
      </c>
      <c r="C3013" s="4" t="s">
        <v>14</v>
      </c>
      <c r="D3013" s="107" t="s">
        <v>1036</v>
      </c>
      <c r="E3013" s="117">
        <v>6121</v>
      </c>
      <c r="F3013" s="107"/>
      <c r="G3013" s="103" t="s">
        <v>1666</v>
      </c>
      <c r="H3013" s="13" t="s">
        <v>29</v>
      </c>
      <c r="I3013" s="14">
        <v>42000</v>
      </c>
      <c r="J3013" s="14">
        <v>0</v>
      </c>
      <c r="K3013" s="14"/>
      <c r="L3013" s="14"/>
      <c r="M3013" s="14"/>
      <c r="N3013" s="14"/>
      <c r="O3013" s="14"/>
      <c r="P3013" s="14">
        <f t="shared" si="4666"/>
        <v>0</v>
      </c>
      <c r="Q3013" s="14"/>
      <c r="R3013" s="14"/>
      <c r="S3013" s="14"/>
      <c r="T3013" s="14"/>
      <c r="U3013" s="14"/>
      <c r="V3013" s="14"/>
      <c r="W3013" s="14"/>
      <c r="X3013" s="14"/>
      <c r="Y3013" s="14"/>
      <c r="Z3013" s="14">
        <v>0</v>
      </c>
      <c r="AA3013" s="14">
        <v>0</v>
      </c>
      <c r="AB3013" s="14">
        <v>0</v>
      </c>
      <c r="AC3013" s="14"/>
      <c r="AD3013" s="14"/>
      <c r="AE3013" s="14"/>
      <c r="AF3013" s="14"/>
      <c r="AG3013" s="14"/>
      <c r="AH3013" s="14">
        <f t="shared" si="4667"/>
        <v>0</v>
      </c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>
        <v>0</v>
      </c>
      <c r="AS3013" s="14">
        <v>0</v>
      </c>
      <c r="AT3013" s="14">
        <v>0</v>
      </c>
      <c r="AU3013" s="14"/>
      <c r="AV3013" s="14"/>
      <c r="AW3013" s="14"/>
      <c r="AX3013" s="14"/>
      <c r="AY3013" s="14"/>
      <c r="AZ3013" s="14">
        <f t="shared" si="4668"/>
        <v>0</v>
      </c>
      <c r="BA3013" s="14"/>
      <c r="BB3013" s="14"/>
      <c r="BC3013" s="14"/>
      <c r="BD3013" s="14"/>
      <c r="BE3013" s="14"/>
      <c r="BF3013" s="14"/>
      <c r="BG3013" s="14"/>
      <c r="BH3013" s="14"/>
      <c r="BI3013" s="14"/>
      <c r="BJ3013" s="14">
        <v>0</v>
      </c>
      <c r="BK3013" s="14">
        <v>0</v>
      </c>
    </row>
    <row r="3014" spans="1:63" ht="22.5" x14ac:dyDescent="0.25">
      <c r="A3014" s="4" t="s">
        <v>1034</v>
      </c>
      <c r="B3014" s="4" t="s">
        <v>1</v>
      </c>
      <c r="C3014" s="4" t="s">
        <v>14</v>
      </c>
      <c r="D3014" s="107" t="s">
        <v>1036</v>
      </c>
      <c r="E3014" s="106" t="s">
        <v>31</v>
      </c>
      <c r="F3014" s="106" t="s">
        <v>0</v>
      </c>
      <c r="G3014" s="2" t="s">
        <v>0</v>
      </c>
      <c r="H3014" s="2" t="s">
        <v>32</v>
      </c>
      <c r="I3014" s="12">
        <f>SUM(I3015:I3023)</f>
        <v>582000</v>
      </c>
      <c r="J3014" s="12">
        <f t="shared" ref="J3014:Y3014" si="4675">SUM(J3015:J3023)</f>
        <v>0</v>
      </c>
      <c r="K3014" s="12">
        <f t="shared" si="4675"/>
        <v>0</v>
      </c>
      <c r="L3014" s="12">
        <f t="shared" si="4675"/>
        <v>0</v>
      </c>
      <c r="M3014" s="12">
        <f t="shared" si="4675"/>
        <v>0</v>
      </c>
      <c r="N3014" s="12">
        <f t="shared" si="4675"/>
        <v>0</v>
      </c>
      <c r="O3014" s="12">
        <f t="shared" si="4675"/>
        <v>0</v>
      </c>
      <c r="P3014" s="12">
        <f t="shared" si="4675"/>
        <v>0</v>
      </c>
      <c r="Q3014" s="12">
        <f t="shared" si="4675"/>
        <v>0</v>
      </c>
      <c r="R3014" s="12">
        <f t="shared" si="4675"/>
        <v>0</v>
      </c>
      <c r="S3014" s="12">
        <f t="shared" si="4675"/>
        <v>0</v>
      </c>
      <c r="T3014" s="12">
        <f t="shared" si="4675"/>
        <v>0</v>
      </c>
      <c r="U3014" s="12">
        <f t="shared" si="4675"/>
        <v>0</v>
      </c>
      <c r="V3014" s="12">
        <f t="shared" si="4675"/>
        <v>0</v>
      </c>
      <c r="W3014" s="12">
        <f t="shared" si="4675"/>
        <v>0</v>
      </c>
      <c r="X3014" s="12">
        <f t="shared" si="4675"/>
        <v>0</v>
      </c>
      <c r="Y3014" s="12">
        <f t="shared" si="4675"/>
        <v>0</v>
      </c>
      <c r="Z3014" s="12">
        <v>0</v>
      </c>
      <c r="AA3014" s="12">
        <v>0</v>
      </c>
      <c r="AB3014" s="12">
        <f t="shared" ref="AB3014:AQ3014" si="4676">SUM(AB3015:AB3023)</f>
        <v>0</v>
      </c>
      <c r="AC3014" s="12">
        <f t="shared" si="4676"/>
        <v>0</v>
      </c>
      <c r="AD3014" s="12">
        <f t="shared" si="4676"/>
        <v>0</v>
      </c>
      <c r="AE3014" s="12">
        <f t="shared" si="4676"/>
        <v>0</v>
      </c>
      <c r="AF3014" s="12">
        <f t="shared" si="4676"/>
        <v>0</v>
      </c>
      <c r="AG3014" s="12">
        <f t="shared" si="4676"/>
        <v>0</v>
      </c>
      <c r="AH3014" s="12">
        <f t="shared" si="4676"/>
        <v>0</v>
      </c>
      <c r="AI3014" s="12">
        <f t="shared" si="4676"/>
        <v>0</v>
      </c>
      <c r="AJ3014" s="12">
        <f t="shared" si="4676"/>
        <v>0</v>
      </c>
      <c r="AK3014" s="12">
        <f t="shared" si="4676"/>
        <v>0</v>
      </c>
      <c r="AL3014" s="12">
        <f t="shared" si="4676"/>
        <v>0</v>
      </c>
      <c r="AM3014" s="12">
        <f t="shared" si="4676"/>
        <v>0</v>
      </c>
      <c r="AN3014" s="12">
        <f t="shared" si="4676"/>
        <v>0</v>
      </c>
      <c r="AO3014" s="12">
        <f t="shared" si="4676"/>
        <v>0</v>
      </c>
      <c r="AP3014" s="12">
        <f t="shared" si="4676"/>
        <v>0</v>
      </c>
      <c r="AQ3014" s="12">
        <f t="shared" si="4676"/>
        <v>0</v>
      </c>
      <c r="AR3014" s="12">
        <v>0</v>
      </c>
      <c r="AS3014" s="12">
        <v>0</v>
      </c>
      <c r="AT3014" s="12">
        <f t="shared" ref="AT3014:BI3014" si="4677">SUM(AT3015:AT3023)</f>
        <v>0</v>
      </c>
      <c r="AU3014" s="12">
        <f t="shared" si="4677"/>
        <v>0</v>
      </c>
      <c r="AV3014" s="12">
        <f t="shared" si="4677"/>
        <v>0</v>
      </c>
      <c r="AW3014" s="12">
        <f t="shared" si="4677"/>
        <v>0</v>
      </c>
      <c r="AX3014" s="12">
        <f t="shared" si="4677"/>
        <v>0</v>
      </c>
      <c r="AY3014" s="12">
        <f t="shared" si="4677"/>
        <v>0</v>
      </c>
      <c r="AZ3014" s="12">
        <f t="shared" si="4677"/>
        <v>0</v>
      </c>
      <c r="BA3014" s="12">
        <f t="shared" si="4677"/>
        <v>0</v>
      </c>
      <c r="BB3014" s="12">
        <f t="shared" si="4677"/>
        <v>0</v>
      </c>
      <c r="BC3014" s="12">
        <f t="shared" si="4677"/>
        <v>0</v>
      </c>
      <c r="BD3014" s="12">
        <f t="shared" si="4677"/>
        <v>0</v>
      </c>
      <c r="BE3014" s="12">
        <f t="shared" si="4677"/>
        <v>0</v>
      </c>
      <c r="BF3014" s="12">
        <f t="shared" si="4677"/>
        <v>0</v>
      </c>
      <c r="BG3014" s="12">
        <f t="shared" si="4677"/>
        <v>0</v>
      </c>
      <c r="BH3014" s="12">
        <f t="shared" si="4677"/>
        <v>0</v>
      </c>
      <c r="BI3014" s="12">
        <f t="shared" si="4677"/>
        <v>0</v>
      </c>
      <c r="BJ3014" s="12">
        <v>0</v>
      </c>
      <c r="BK3014" s="12">
        <v>0</v>
      </c>
    </row>
    <row r="3015" spans="1:63" x14ac:dyDescent="0.25">
      <c r="A3015" s="4" t="s">
        <v>1034</v>
      </c>
      <c r="B3015" s="4" t="s">
        <v>1</v>
      </c>
      <c r="C3015" s="4" t="s">
        <v>14</v>
      </c>
      <c r="D3015" s="107" t="s">
        <v>1036</v>
      </c>
      <c r="E3015" s="117">
        <v>6131</v>
      </c>
      <c r="F3015" s="107"/>
      <c r="G3015" s="103" t="s">
        <v>1666</v>
      </c>
      <c r="H3015" s="13" t="s">
        <v>34</v>
      </c>
      <c r="I3015" s="14">
        <v>3000</v>
      </c>
      <c r="J3015" s="14">
        <v>0</v>
      </c>
      <c r="K3015" s="14"/>
      <c r="L3015" s="14"/>
      <c r="M3015" s="14"/>
      <c r="N3015" s="14"/>
      <c r="O3015" s="14"/>
      <c r="P3015" s="14">
        <f t="shared" si="4666"/>
        <v>0</v>
      </c>
      <c r="Q3015" s="14"/>
      <c r="R3015" s="14"/>
      <c r="S3015" s="14"/>
      <c r="T3015" s="14"/>
      <c r="U3015" s="14"/>
      <c r="V3015" s="14"/>
      <c r="W3015" s="14"/>
      <c r="X3015" s="14"/>
      <c r="Y3015" s="14"/>
      <c r="Z3015" s="14">
        <v>0</v>
      </c>
      <c r="AA3015" s="14">
        <v>0</v>
      </c>
      <c r="AB3015" s="14">
        <v>0</v>
      </c>
      <c r="AC3015" s="14"/>
      <c r="AD3015" s="14"/>
      <c r="AE3015" s="14"/>
      <c r="AF3015" s="14"/>
      <c r="AG3015" s="14"/>
      <c r="AH3015" s="14">
        <f t="shared" si="4667"/>
        <v>0</v>
      </c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>
        <v>0</v>
      </c>
      <c r="AS3015" s="14">
        <v>0</v>
      </c>
      <c r="AT3015" s="14">
        <v>0</v>
      </c>
      <c r="AU3015" s="14"/>
      <c r="AV3015" s="14"/>
      <c r="AW3015" s="14"/>
      <c r="AX3015" s="14"/>
      <c r="AY3015" s="14"/>
      <c r="AZ3015" s="14">
        <f t="shared" si="4668"/>
        <v>0</v>
      </c>
      <c r="BA3015" s="14"/>
      <c r="BB3015" s="14"/>
      <c r="BC3015" s="14"/>
      <c r="BD3015" s="14"/>
      <c r="BE3015" s="14"/>
      <c r="BF3015" s="14"/>
      <c r="BG3015" s="14"/>
      <c r="BH3015" s="14"/>
      <c r="BI3015" s="14"/>
      <c r="BJ3015" s="14">
        <v>0</v>
      </c>
      <c r="BK3015" s="14">
        <v>0</v>
      </c>
    </row>
    <row r="3016" spans="1:63" x14ac:dyDescent="0.25">
      <c r="A3016" s="4" t="s">
        <v>1034</v>
      </c>
      <c r="B3016" s="4" t="s">
        <v>1</v>
      </c>
      <c r="C3016" s="4" t="s">
        <v>14</v>
      </c>
      <c r="D3016" s="107" t="s">
        <v>1036</v>
      </c>
      <c r="E3016" s="117">
        <v>6132</v>
      </c>
      <c r="F3016" s="107"/>
      <c r="G3016" s="103" t="s">
        <v>1666</v>
      </c>
      <c r="H3016" s="13" t="s">
        <v>74</v>
      </c>
      <c r="I3016" s="14">
        <v>13000</v>
      </c>
      <c r="J3016" s="14">
        <v>0</v>
      </c>
      <c r="K3016" s="14"/>
      <c r="L3016" s="14"/>
      <c r="M3016" s="14"/>
      <c r="N3016" s="14"/>
      <c r="O3016" s="14"/>
      <c r="P3016" s="14">
        <f t="shared" si="4666"/>
        <v>0</v>
      </c>
      <c r="Q3016" s="14"/>
      <c r="R3016" s="14"/>
      <c r="S3016" s="14"/>
      <c r="T3016" s="14"/>
      <c r="U3016" s="14"/>
      <c r="V3016" s="14"/>
      <c r="W3016" s="14"/>
      <c r="X3016" s="14"/>
      <c r="Y3016" s="14"/>
      <c r="Z3016" s="14">
        <v>0</v>
      </c>
      <c r="AA3016" s="14">
        <v>0</v>
      </c>
      <c r="AB3016" s="14">
        <v>0</v>
      </c>
      <c r="AC3016" s="14"/>
      <c r="AD3016" s="14"/>
      <c r="AE3016" s="14"/>
      <c r="AF3016" s="14"/>
      <c r="AG3016" s="14"/>
      <c r="AH3016" s="14">
        <f t="shared" si="4667"/>
        <v>0</v>
      </c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>
        <v>0</v>
      </c>
      <c r="AS3016" s="14">
        <v>0</v>
      </c>
      <c r="AT3016" s="14">
        <v>0</v>
      </c>
      <c r="AU3016" s="14"/>
      <c r="AV3016" s="14"/>
      <c r="AW3016" s="14"/>
      <c r="AX3016" s="14"/>
      <c r="AY3016" s="14"/>
      <c r="AZ3016" s="14">
        <f t="shared" si="4668"/>
        <v>0</v>
      </c>
      <c r="BA3016" s="14"/>
      <c r="BB3016" s="14"/>
      <c r="BC3016" s="14"/>
      <c r="BD3016" s="14"/>
      <c r="BE3016" s="14"/>
      <c r="BF3016" s="14"/>
      <c r="BG3016" s="14"/>
      <c r="BH3016" s="14"/>
      <c r="BI3016" s="14"/>
      <c r="BJ3016" s="14">
        <v>0</v>
      </c>
      <c r="BK3016" s="14">
        <v>0</v>
      </c>
    </row>
    <row r="3017" spans="1:63" x14ac:dyDescent="0.25">
      <c r="A3017" s="4" t="s">
        <v>1034</v>
      </c>
      <c r="B3017" s="4" t="s">
        <v>1</v>
      </c>
      <c r="C3017" s="4" t="s">
        <v>14</v>
      </c>
      <c r="D3017" s="107" t="s">
        <v>1036</v>
      </c>
      <c r="E3017" s="117">
        <v>6133</v>
      </c>
      <c r="F3017" s="107"/>
      <c r="G3017" s="103" t="s">
        <v>1666</v>
      </c>
      <c r="H3017" s="13" t="s">
        <v>77</v>
      </c>
      <c r="I3017" s="14">
        <v>20000</v>
      </c>
      <c r="J3017" s="14">
        <v>0</v>
      </c>
      <c r="K3017" s="14"/>
      <c r="L3017" s="14"/>
      <c r="M3017" s="14"/>
      <c r="N3017" s="14"/>
      <c r="O3017" s="14"/>
      <c r="P3017" s="14">
        <f t="shared" si="4666"/>
        <v>0</v>
      </c>
      <c r="Q3017" s="14"/>
      <c r="R3017" s="14"/>
      <c r="S3017" s="14"/>
      <c r="T3017" s="14"/>
      <c r="U3017" s="14"/>
      <c r="V3017" s="14"/>
      <c r="W3017" s="14"/>
      <c r="X3017" s="14"/>
      <c r="Y3017" s="14"/>
      <c r="Z3017" s="14">
        <v>0</v>
      </c>
      <c r="AA3017" s="14">
        <v>0</v>
      </c>
      <c r="AB3017" s="14">
        <v>0</v>
      </c>
      <c r="AC3017" s="14"/>
      <c r="AD3017" s="14"/>
      <c r="AE3017" s="14"/>
      <c r="AF3017" s="14"/>
      <c r="AG3017" s="14"/>
      <c r="AH3017" s="14">
        <f t="shared" si="4667"/>
        <v>0</v>
      </c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>
        <v>0</v>
      </c>
      <c r="AS3017" s="14">
        <v>0</v>
      </c>
      <c r="AT3017" s="14">
        <v>0</v>
      </c>
      <c r="AU3017" s="14"/>
      <c r="AV3017" s="14"/>
      <c r="AW3017" s="14"/>
      <c r="AX3017" s="14"/>
      <c r="AY3017" s="14"/>
      <c r="AZ3017" s="14">
        <f t="shared" si="4668"/>
        <v>0</v>
      </c>
      <c r="BA3017" s="14"/>
      <c r="BB3017" s="14"/>
      <c r="BC3017" s="14"/>
      <c r="BD3017" s="14"/>
      <c r="BE3017" s="14"/>
      <c r="BF3017" s="14"/>
      <c r="BG3017" s="14"/>
      <c r="BH3017" s="14"/>
      <c r="BI3017" s="14"/>
      <c r="BJ3017" s="14">
        <v>0</v>
      </c>
      <c r="BK3017" s="14">
        <v>0</v>
      </c>
    </row>
    <row r="3018" spans="1:63" x14ac:dyDescent="0.25">
      <c r="A3018" s="4" t="s">
        <v>1034</v>
      </c>
      <c r="B3018" s="4" t="s">
        <v>1</v>
      </c>
      <c r="C3018" s="4" t="s">
        <v>14</v>
      </c>
      <c r="D3018" s="107" t="s">
        <v>1036</v>
      </c>
      <c r="E3018" s="117">
        <v>6134</v>
      </c>
      <c r="F3018" s="107"/>
      <c r="G3018" s="103" t="s">
        <v>1666</v>
      </c>
      <c r="H3018" s="13" t="s">
        <v>80</v>
      </c>
      <c r="I3018" s="14">
        <v>20000</v>
      </c>
      <c r="J3018" s="14">
        <v>0</v>
      </c>
      <c r="K3018" s="14"/>
      <c r="L3018" s="14"/>
      <c r="M3018" s="14"/>
      <c r="N3018" s="14"/>
      <c r="O3018" s="14"/>
      <c r="P3018" s="14">
        <f t="shared" si="4666"/>
        <v>0</v>
      </c>
      <c r="Q3018" s="14"/>
      <c r="R3018" s="14"/>
      <c r="S3018" s="14"/>
      <c r="T3018" s="14"/>
      <c r="U3018" s="14"/>
      <c r="V3018" s="14"/>
      <c r="W3018" s="14"/>
      <c r="X3018" s="14"/>
      <c r="Y3018" s="14"/>
      <c r="Z3018" s="14">
        <v>0</v>
      </c>
      <c r="AA3018" s="14">
        <v>0</v>
      </c>
      <c r="AB3018" s="14">
        <v>0</v>
      </c>
      <c r="AC3018" s="14"/>
      <c r="AD3018" s="14"/>
      <c r="AE3018" s="14"/>
      <c r="AF3018" s="14"/>
      <c r="AG3018" s="14"/>
      <c r="AH3018" s="14">
        <f t="shared" si="4667"/>
        <v>0</v>
      </c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>
        <v>0</v>
      </c>
      <c r="AS3018" s="14">
        <v>0</v>
      </c>
      <c r="AT3018" s="14">
        <v>0</v>
      </c>
      <c r="AU3018" s="14"/>
      <c r="AV3018" s="14"/>
      <c r="AW3018" s="14"/>
      <c r="AX3018" s="14"/>
      <c r="AY3018" s="14"/>
      <c r="AZ3018" s="14">
        <f t="shared" si="4668"/>
        <v>0</v>
      </c>
      <c r="BA3018" s="14"/>
      <c r="BB3018" s="14"/>
      <c r="BC3018" s="14"/>
      <c r="BD3018" s="14"/>
      <c r="BE3018" s="14"/>
      <c r="BF3018" s="14"/>
      <c r="BG3018" s="14"/>
      <c r="BH3018" s="14"/>
      <c r="BI3018" s="14"/>
      <c r="BJ3018" s="14">
        <v>0</v>
      </c>
      <c r="BK3018" s="14">
        <v>0</v>
      </c>
    </row>
    <row r="3019" spans="1:63" x14ac:dyDescent="0.25">
      <c r="A3019" s="4" t="s">
        <v>1034</v>
      </c>
      <c r="B3019" s="4" t="s">
        <v>1</v>
      </c>
      <c r="C3019" s="4" t="s">
        <v>14</v>
      </c>
      <c r="D3019" s="107" t="s">
        <v>1036</v>
      </c>
      <c r="E3019" s="117">
        <v>6135</v>
      </c>
      <c r="F3019" s="107"/>
      <c r="G3019" s="103" t="s">
        <v>1666</v>
      </c>
      <c r="H3019" s="13" t="s">
        <v>83</v>
      </c>
      <c r="I3019" s="14">
        <v>12000</v>
      </c>
      <c r="J3019" s="14">
        <v>0</v>
      </c>
      <c r="K3019" s="14"/>
      <c r="L3019" s="14"/>
      <c r="M3019" s="14"/>
      <c r="N3019" s="14"/>
      <c r="O3019" s="14"/>
      <c r="P3019" s="14">
        <f t="shared" si="4666"/>
        <v>0</v>
      </c>
      <c r="Q3019" s="14"/>
      <c r="R3019" s="14"/>
      <c r="S3019" s="14"/>
      <c r="T3019" s="14"/>
      <c r="U3019" s="14"/>
      <c r="V3019" s="14"/>
      <c r="W3019" s="14"/>
      <c r="X3019" s="14"/>
      <c r="Y3019" s="14"/>
      <c r="Z3019" s="14">
        <v>0</v>
      </c>
      <c r="AA3019" s="14">
        <v>0</v>
      </c>
      <c r="AB3019" s="14">
        <v>0</v>
      </c>
      <c r="AC3019" s="14"/>
      <c r="AD3019" s="14"/>
      <c r="AE3019" s="14"/>
      <c r="AF3019" s="14"/>
      <c r="AG3019" s="14"/>
      <c r="AH3019" s="14">
        <f t="shared" si="4667"/>
        <v>0</v>
      </c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>
        <v>0</v>
      </c>
      <c r="AS3019" s="14">
        <v>0</v>
      </c>
      <c r="AT3019" s="14">
        <v>0</v>
      </c>
      <c r="AU3019" s="14"/>
      <c r="AV3019" s="14"/>
      <c r="AW3019" s="14"/>
      <c r="AX3019" s="14"/>
      <c r="AY3019" s="14"/>
      <c r="AZ3019" s="14">
        <f t="shared" si="4668"/>
        <v>0</v>
      </c>
      <c r="BA3019" s="14"/>
      <c r="BB3019" s="14"/>
      <c r="BC3019" s="14"/>
      <c r="BD3019" s="14"/>
      <c r="BE3019" s="14"/>
      <c r="BF3019" s="14"/>
      <c r="BG3019" s="14"/>
      <c r="BH3019" s="14"/>
      <c r="BI3019" s="14"/>
      <c r="BJ3019" s="14">
        <v>0</v>
      </c>
      <c r="BK3019" s="14">
        <v>0</v>
      </c>
    </row>
    <row r="3020" spans="1:63" ht="22.5" x14ac:dyDescent="0.25">
      <c r="A3020" s="4" t="s">
        <v>1034</v>
      </c>
      <c r="B3020" s="4" t="s">
        <v>1</v>
      </c>
      <c r="C3020" s="4" t="s">
        <v>14</v>
      </c>
      <c r="D3020" s="107" t="s">
        <v>1036</v>
      </c>
      <c r="E3020" s="117">
        <v>6136</v>
      </c>
      <c r="F3020" s="107"/>
      <c r="G3020" s="103" t="s">
        <v>1666</v>
      </c>
      <c r="H3020" s="13" t="s">
        <v>86</v>
      </c>
      <c r="I3020" s="14">
        <v>450000</v>
      </c>
      <c r="J3020" s="14">
        <v>0</v>
      </c>
      <c r="K3020" s="14"/>
      <c r="L3020" s="14"/>
      <c r="M3020" s="14"/>
      <c r="N3020" s="14"/>
      <c r="O3020" s="14"/>
      <c r="P3020" s="14">
        <f t="shared" si="4666"/>
        <v>0</v>
      </c>
      <c r="Q3020" s="14"/>
      <c r="R3020" s="14"/>
      <c r="S3020" s="14"/>
      <c r="T3020" s="14"/>
      <c r="U3020" s="14"/>
      <c r="V3020" s="14"/>
      <c r="W3020" s="14"/>
      <c r="X3020" s="14"/>
      <c r="Y3020" s="14"/>
      <c r="Z3020" s="14">
        <v>0</v>
      </c>
      <c r="AA3020" s="14">
        <v>0</v>
      </c>
      <c r="AB3020" s="14">
        <v>0</v>
      </c>
      <c r="AC3020" s="14"/>
      <c r="AD3020" s="14"/>
      <c r="AE3020" s="14"/>
      <c r="AF3020" s="14"/>
      <c r="AG3020" s="14"/>
      <c r="AH3020" s="14">
        <f t="shared" si="4667"/>
        <v>0</v>
      </c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>
        <v>0</v>
      </c>
      <c r="AS3020" s="14">
        <v>0</v>
      </c>
      <c r="AT3020" s="14">
        <v>0</v>
      </c>
      <c r="AU3020" s="14"/>
      <c r="AV3020" s="14"/>
      <c r="AW3020" s="14"/>
      <c r="AX3020" s="14"/>
      <c r="AY3020" s="14"/>
      <c r="AZ3020" s="14">
        <f t="shared" si="4668"/>
        <v>0</v>
      </c>
      <c r="BA3020" s="14"/>
      <c r="BB3020" s="14"/>
      <c r="BC3020" s="14"/>
      <c r="BD3020" s="14"/>
      <c r="BE3020" s="14"/>
      <c r="BF3020" s="14"/>
      <c r="BG3020" s="14"/>
      <c r="BH3020" s="14"/>
      <c r="BI3020" s="14"/>
      <c r="BJ3020" s="14">
        <v>0</v>
      </c>
      <c r="BK3020" s="14">
        <v>0</v>
      </c>
    </row>
    <row r="3021" spans="1:63" x14ac:dyDescent="0.25">
      <c r="A3021" s="4" t="s">
        <v>1034</v>
      </c>
      <c r="B3021" s="4" t="s">
        <v>1</v>
      </c>
      <c r="C3021" s="4" t="s">
        <v>14</v>
      </c>
      <c r="D3021" s="107" t="s">
        <v>1036</v>
      </c>
      <c r="E3021" s="117">
        <v>6137</v>
      </c>
      <c r="F3021" s="107"/>
      <c r="G3021" s="103" t="s">
        <v>1666</v>
      </c>
      <c r="H3021" s="13" t="s">
        <v>89</v>
      </c>
      <c r="I3021" s="14">
        <v>10000</v>
      </c>
      <c r="J3021" s="14">
        <v>0</v>
      </c>
      <c r="K3021" s="14"/>
      <c r="L3021" s="14"/>
      <c r="M3021" s="14"/>
      <c r="N3021" s="14"/>
      <c r="O3021" s="14"/>
      <c r="P3021" s="14">
        <f t="shared" si="4666"/>
        <v>0</v>
      </c>
      <c r="Q3021" s="14"/>
      <c r="R3021" s="14"/>
      <c r="S3021" s="14"/>
      <c r="T3021" s="14"/>
      <c r="U3021" s="14"/>
      <c r="V3021" s="14"/>
      <c r="W3021" s="14"/>
      <c r="X3021" s="14"/>
      <c r="Y3021" s="14"/>
      <c r="Z3021" s="14">
        <v>0</v>
      </c>
      <c r="AA3021" s="14">
        <v>0</v>
      </c>
      <c r="AB3021" s="14">
        <v>0</v>
      </c>
      <c r="AC3021" s="14"/>
      <c r="AD3021" s="14"/>
      <c r="AE3021" s="14"/>
      <c r="AF3021" s="14"/>
      <c r="AG3021" s="14"/>
      <c r="AH3021" s="14">
        <f t="shared" si="4667"/>
        <v>0</v>
      </c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>
        <v>0</v>
      </c>
      <c r="AS3021" s="14">
        <v>0</v>
      </c>
      <c r="AT3021" s="14">
        <v>0</v>
      </c>
      <c r="AU3021" s="14"/>
      <c r="AV3021" s="14"/>
      <c r="AW3021" s="14"/>
      <c r="AX3021" s="14"/>
      <c r="AY3021" s="14"/>
      <c r="AZ3021" s="14">
        <f t="shared" si="4668"/>
        <v>0</v>
      </c>
      <c r="BA3021" s="14"/>
      <c r="BB3021" s="14"/>
      <c r="BC3021" s="14"/>
      <c r="BD3021" s="14"/>
      <c r="BE3021" s="14"/>
      <c r="BF3021" s="14"/>
      <c r="BG3021" s="14"/>
      <c r="BH3021" s="14"/>
      <c r="BI3021" s="14"/>
      <c r="BJ3021" s="14">
        <v>0</v>
      </c>
      <c r="BK3021" s="14">
        <v>0</v>
      </c>
    </row>
    <row r="3022" spans="1:63" ht="22.5" x14ac:dyDescent="0.25">
      <c r="A3022" s="4" t="s">
        <v>1034</v>
      </c>
      <c r="B3022" s="4" t="s">
        <v>1</v>
      </c>
      <c r="C3022" s="4" t="s">
        <v>14</v>
      </c>
      <c r="D3022" s="107" t="s">
        <v>1036</v>
      </c>
      <c r="E3022" s="117">
        <v>6138</v>
      </c>
      <c r="F3022" s="107"/>
      <c r="G3022" s="103" t="s">
        <v>1666</v>
      </c>
      <c r="H3022" s="13" t="s">
        <v>92</v>
      </c>
      <c r="I3022" s="14">
        <v>15000</v>
      </c>
      <c r="J3022" s="14">
        <v>0</v>
      </c>
      <c r="K3022" s="14"/>
      <c r="L3022" s="14"/>
      <c r="M3022" s="14"/>
      <c r="N3022" s="14"/>
      <c r="O3022" s="14"/>
      <c r="P3022" s="14">
        <f t="shared" si="4666"/>
        <v>0</v>
      </c>
      <c r="Q3022" s="14"/>
      <c r="R3022" s="14"/>
      <c r="S3022" s="14"/>
      <c r="T3022" s="14"/>
      <c r="U3022" s="14"/>
      <c r="V3022" s="14"/>
      <c r="W3022" s="14"/>
      <c r="X3022" s="14"/>
      <c r="Y3022" s="14"/>
      <c r="Z3022" s="14">
        <v>0</v>
      </c>
      <c r="AA3022" s="14">
        <v>0</v>
      </c>
      <c r="AB3022" s="14">
        <v>0</v>
      </c>
      <c r="AC3022" s="14"/>
      <c r="AD3022" s="14"/>
      <c r="AE3022" s="14"/>
      <c r="AF3022" s="14"/>
      <c r="AG3022" s="14"/>
      <c r="AH3022" s="14">
        <f t="shared" si="4667"/>
        <v>0</v>
      </c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>
        <v>0</v>
      </c>
      <c r="AS3022" s="14">
        <v>0</v>
      </c>
      <c r="AT3022" s="14">
        <v>0</v>
      </c>
      <c r="AU3022" s="14"/>
      <c r="AV3022" s="14"/>
      <c r="AW3022" s="14"/>
      <c r="AX3022" s="14"/>
      <c r="AY3022" s="14"/>
      <c r="AZ3022" s="14">
        <f t="shared" si="4668"/>
        <v>0</v>
      </c>
      <c r="BA3022" s="14"/>
      <c r="BB3022" s="14"/>
      <c r="BC3022" s="14"/>
      <c r="BD3022" s="14"/>
      <c r="BE3022" s="14"/>
      <c r="BF3022" s="14"/>
      <c r="BG3022" s="14"/>
      <c r="BH3022" s="14"/>
      <c r="BI3022" s="14"/>
      <c r="BJ3022" s="14">
        <v>0</v>
      </c>
      <c r="BK3022" s="14">
        <v>0</v>
      </c>
    </row>
    <row r="3023" spans="1:63" x14ac:dyDescent="0.25">
      <c r="A3023" s="1" t="s">
        <v>1034</v>
      </c>
      <c r="B3023" s="1" t="s">
        <v>1</v>
      </c>
      <c r="C3023" s="1" t="s">
        <v>14</v>
      </c>
      <c r="D3023" s="110" t="s">
        <v>1036</v>
      </c>
      <c r="E3023" s="110" t="s">
        <v>36</v>
      </c>
      <c r="F3023" s="107" t="s">
        <v>0</v>
      </c>
      <c r="G3023" s="13" t="s">
        <v>0</v>
      </c>
      <c r="H3023" s="2" t="s">
        <v>37</v>
      </c>
      <c r="I3023" s="12">
        <f>SUM(I3024:I3026)</f>
        <v>39000</v>
      </c>
      <c r="J3023" s="12">
        <f t="shared" ref="J3023:Y3023" si="4678">SUM(J3024:J3026)</f>
        <v>0</v>
      </c>
      <c r="K3023" s="12">
        <f t="shared" si="4678"/>
        <v>0</v>
      </c>
      <c r="L3023" s="12">
        <f t="shared" si="4678"/>
        <v>0</v>
      </c>
      <c r="M3023" s="12">
        <f t="shared" si="4678"/>
        <v>0</v>
      </c>
      <c r="N3023" s="12">
        <f t="shared" si="4678"/>
        <v>0</v>
      </c>
      <c r="O3023" s="12">
        <f t="shared" si="4678"/>
        <v>0</v>
      </c>
      <c r="P3023" s="12">
        <f t="shared" si="4678"/>
        <v>0</v>
      </c>
      <c r="Q3023" s="12">
        <f t="shared" si="4678"/>
        <v>0</v>
      </c>
      <c r="R3023" s="12">
        <f t="shared" si="4678"/>
        <v>0</v>
      </c>
      <c r="S3023" s="12">
        <f t="shared" si="4678"/>
        <v>0</v>
      </c>
      <c r="T3023" s="12">
        <f t="shared" si="4678"/>
        <v>0</v>
      </c>
      <c r="U3023" s="12">
        <f t="shared" si="4678"/>
        <v>0</v>
      </c>
      <c r="V3023" s="12">
        <f t="shared" si="4678"/>
        <v>0</v>
      </c>
      <c r="W3023" s="12">
        <f t="shared" si="4678"/>
        <v>0</v>
      </c>
      <c r="X3023" s="12">
        <f t="shared" si="4678"/>
        <v>0</v>
      </c>
      <c r="Y3023" s="12">
        <f t="shared" si="4678"/>
        <v>0</v>
      </c>
      <c r="Z3023" s="12">
        <v>0</v>
      </c>
      <c r="AA3023" s="12">
        <v>0</v>
      </c>
      <c r="AB3023" s="12">
        <f t="shared" ref="AB3023:AQ3023" si="4679">SUM(AB3024:AB3026)</f>
        <v>0</v>
      </c>
      <c r="AC3023" s="12">
        <f t="shared" si="4679"/>
        <v>0</v>
      </c>
      <c r="AD3023" s="12">
        <f t="shared" si="4679"/>
        <v>0</v>
      </c>
      <c r="AE3023" s="12">
        <f t="shared" si="4679"/>
        <v>0</v>
      </c>
      <c r="AF3023" s="12">
        <f t="shared" si="4679"/>
        <v>0</v>
      </c>
      <c r="AG3023" s="12">
        <f t="shared" si="4679"/>
        <v>0</v>
      </c>
      <c r="AH3023" s="12">
        <f t="shared" si="4679"/>
        <v>0</v>
      </c>
      <c r="AI3023" s="12">
        <f t="shared" si="4679"/>
        <v>0</v>
      </c>
      <c r="AJ3023" s="12">
        <f t="shared" si="4679"/>
        <v>0</v>
      </c>
      <c r="AK3023" s="12">
        <f t="shared" si="4679"/>
        <v>0</v>
      </c>
      <c r="AL3023" s="12">
        <f t="shared" si="4679"/>
        <v>0</v>
      </c>
      <c r="AM3023" s="12">
        <f t="shared" si="4679"/>
        <v>0</v>
      </c>
      <c r="AN3023" s="12">
        <f t="shared" si="4679"/>
        <v>0</v>
      </c>
      <c r="AO3023" s="12">
        <f t="shared" si="4679"/>
        <v>0</v>
      </c>
      <c r="AP3023" s="12">
        <f t="shared" si="4679"/>
        <v>0</v>
      </c>
      <c r="AQ3023" s="12">
        <f t="shared" si="4679"/>
        <v>0</v>
      </c>
      <c r="AR3023" s="12">
        <v>0</v>
      </c>
      <c r="AS3023" s="12">
        <v>0</v>
      </c>
      <c r="AT3023" s="12">
        <f t="shared" ref="AT3023:BI3023" si="4680">SUM(AT3024:AT3026)</f>
        <v>0</v>
      </c>
      <c r="AU3023" s="12">
        <f t="shared" si="4680"/>
        <v>0</v>
      </c>
      <c r="AV3023" s="12">
        <f t="shared" si="4680"/>
        <v>0</v>
      </c>
      <c r="AW3023" s="12">
        <f t="shared" si="4680"/>
        <v>0</v>
      </c>
      <c r="AX3023" s="12">
        <f t="shared" si="4680"/>
        <v>0</v>
      </c>
      <c r="AY3023" s="12">
        <f t="shared" si="4680"/>
        <v>0</v>
      </c>
      <c r="AZ3023" s="12">
        <f t="shared" si="4680"/>
        <v>0</v>
      </c>
      <c r="BA3023" s="12">
        <f t="shared" si="4680"/>
        <v>0</v>
      </c>
      <c r="BB3023" s="12">
        <f t="shared" si="4680"/>
        <v>0</v>
      </c>
      <c r="BC3023" s="12">
        <f t="shared" si="4680"/>
        <v>0</v>
      </c>
      <c r="BD3023" s="12">
        <f t="shared" si="4680"/>
        <v>0</v>
      </c>
      <c r="BE3023" s="12">
        <f t="shared" si="4680"/>
        <v>0</v>
      </c>
      <c r="BF3023" s="12">
        <f t="shared" si="4680"/>
        <v>0</v>
      </c>
      <c r="BG3023" s="12">
        <f t="shared" si="4680"/>
        <v>0</v>
      </c>
      <c r="BH3023" s="12">
        <f t="shared" si="4680"/>
        <v>0</v>
      </c>
      <c r="BI3023" s="12">
        <f t="shared" si="4680"/>
        <v>0</v>
      </c>
      <c r="BJ3023" s="12">
        <v>0</v>
      </c>
      <c r="BK3023" s="12">
        <v>0</v>
      </c>
    </row>
    <row r="3024" spans="1:63" x14ac:dyDescent="0.25">
      <c r="A3024" s="4" t="s">
        <v>1034</v>
      </c>
      <c r="B3024" s="4" t="s">
        <v>1</v>
      </c>
      <c r="C3024" s="4" t="s">
        <v>14</v>
      </c>
      <c r="D3024" s="107" t="s">
        <v>1036</v>
      </c>
      <c r="E3024" s="117">
        <v>6139</v>
      </c>
      <c r="F3024" s="107"/>
      <c r="G3024" s="103" t="s">
        <v>1666</v>
      </c>
      <c r="H3024" s="13" t="s">
        <v>37</v>
      </c>
      <c r="I3024" s="14">
        <v>35000</v>
      </c>
      <c r="J3024" s="14">
        <v>0</v>
      </c>
      <c r="K3024" s="14"/>
      <c r="L3024" s="14"/>
      <c r="M3024" s="14"/>
      <c r="N3024" s="14"/>
      <c r="O3024" s="14"/>
      <c r="P3024" s="14">
        <f t="shared" si="4666"/>
        <v>0</v>
      </c>
      <c r="Q3024" s="14"/>
      <c r="R3024" s="14"/>
      <c r="S3024" s="14"/>
      <c r="T3024" s="14"/>
      <c r="U3024" s="14"/>
      <c r="V3024" s="14"/>
      <c r="W3024" s="14"/>
      <c r="X3024" s="14"/>
      <c r="Y3024" s="14"/>
      <c r="Z3024" s="14">
        <v>0</v>
      </c>
      <c r="AA3024" s="14">
        <v>0</v>
      </c>
      <c r="AB3024" s="14">
        <v>0</v>
      </c>
      <c r="AC3024" s="14"/>
      <c r="AD3024" s="14"/>
      <c r="AE3024" s="14"/>
      <c r="AF3024" s="14"/>
      <c r="AG3024" s="14"/>
      <c r="AH3024" s="14">
        <f t="shared" si="4667"/>
        <v>0</v>
      </c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>
        <v>0</v>
      </c>
      <c r="AS3024" s="14">
        <v>0</v>
      </c>
      <c r="AT3024" s="14">
        <v>0</v>
      </c>
      <c r="AU3024" s="14"/>
      <c r="AV3024" s="14"/>
      <c r="AW3024" s="14"/>
      <c r="AX3024" s="14"/>
      <c r="AY3024" s="14"/>
      <c r="AZ3024" s="14">
        <f t="shared" si="4668"/>
        <v>0</v>
      </c>
      <c r="BA3024" s="14"/>
      <c r="BB3024" s="14"/>
      <c r="BC3024" s="14"/>
      <c r="BD3024" s="14"/>
      <c r="BE3024" s="14"/>
      <c r="BF3024" s="14"/>
      <c r="BG3024" s="14"/>
      <c r="BH3024" s="14"/>
      <c r="BI3024" s="14"/>
      <c r="BJ3024" s="14">
        <v>0</v>
      </c>
      <c r="BK3024" s="14">
        <v>0</v>
      </c>
    </row>
    <row r="3025" spans="1:63" ht="22.5" x14ac:dyDescent="0.25">
      <c r="A3025" s="4" t="s">
        <v>1034</v>
      </c>
      <c r="B3025" s="4" t="s">
        <v>1</v>
      </c>
      <c r="C3025" s="4" t="s">
        <v>14</v>
      </c>
      <c r="D3025" s="107" t="s">
        <v>1036</v>
      </c>
      <c r="E3025" s="117">
        <v>6139</v>
      </c>
      <c r="F3025" s="107" t="s">
        <v>1042</v>
      </c>
      <c r="G3025" s="103" t="s">
        <v>1666</v>
      </c>
      <c r="H3025" s="13" t="s">
        <v>39</v>
      </c>
      <c r="I3025" s="14">
        <v>2000</v>
      </c>
      <c r="J3025" s="14">
        <v>0</v>
      </c>
      <c r="K3025" s="14"/>
      <c r="L3025" s="14"/>
      <c r="M3025" s="14"/>
      <c r="N3025" s="14"/>
      <c r="O3025" s="14"/>
      <c r="P3025" s="14">
        <f t="shared" si="4666"/>
        <v>0</v>
      </c>
      <c r="Q3025" s="14"/>
      <c r="R3025" s="14"/>
      <c r="S3025" s="14"/>
      <c r="T3025" s="14"/>
      <c r="U3025" s="14"/>
      <c r="V3025" s="14"/>
      <c r="W3025" s="14"/>
      <c r="X3025" s="14"/>
      <c r="Y3025" s="14"/>
      <c r="Z3025" s="14">
        <v>0</v>
      </c>
      <c r="AA3025" s="14">
        <v>0</v>
      </c>
      <c r="AB3025" s="14">
        <v>0</v>
      </c>
      <c r="AC3025" s="14"/>
      <c r="AD3025" s="14"/>
      <c r="AE3025" s="14"/>
      <c r="AF3025" s="14"/>
      <c r="AG3025" s="14"/>
      <c r="AH3025" s="14">
        <f t="shared" si="4667"/>
        <v>0</v>
      </c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>
        <v>0</v>
      </c>
      <c r="AS3025" s="14">
        <v>0</v>
      </c>
      <c r="AT3025" s="14">
        <v>0</v>
      </c>
      <c r="AU3025" s="14"/>
      <c r="AV3025" s="14"/>
      <c r="AW3025" s="14"/>
      <c r="AX3025" s="14"/>
      <c r="AY3025" s="14"/>
      <c r="AZ3025" s="14">
        <f t="shared" si="4668"/>
        <v>0</v>
      </c>
      <c r="BA3025" s="14"/>
      <c r="BB3025" s="14"/>
      <c r="BC3025" s="14"/>
      <c r="BD3025" s="14"/>
      <c r="BE3025" s="14"/>
      <c r="BF3025" s="14"/>
      <c r="BG3025" s="14"/>
      <c r="BH3025" s="14"/>
      <c r="BI3025" s="14"/>
      <c r="BJ3025" s="14">
        <v>0</v>
      </c>
      <c r="BK3025" s="14">
        <v>0</v>
      </c>
    </row>
    <row r="3026" spans="1:63" ht="33.75" x14ac:dyDescent="0.25">
      <c r="A3026" s="4" t="s">
        <v>1034</v>
      </c>
      <c r="B3026" s="4" t="s">
        <v>1</v>
      </c>
      <c r="C3026" s="4" t="s">
        <v>14</v>
      </c>
      <c r="D3026" s="107" t="s">
        <v>1036</v>
      </c>
      <c r="E3026" s="117">
        <v>6139</v>
      </c>
      <c r="F3026" s="107" t="s">
        <v>1043</v>
      </c>
      <c r="G3026" s="103" t="s">
        <v>1666</v>
      </c>
      <c r="H3026" s="13" t="s">
        <v>40</v>
      </c>
      <c r="I3026" s="14">
        <v>2000</v>
      </c>
      <c r="J3026" s="14">
        <v>0</v>
      </c>
      <c r="K3026" s="14"/>
      <c r="L3026" s="14"/>
      <c r="M3026" s="14"/>
      <c r="N3026" s="14"/>
      <c r="O3026" s="14"/>
      <c r="P3026" s="14">
        <f t="shared" si="4666"/>
        <v>0</v>
      </c>
      <c r="Q3026" s="14"/>
      <c r="R3026" s="14"/>
      <c r="S3026" s="14"/>
      <c r="T3026" s="14"/>
      <c r="U3026" s="14"/>
      <c r="V3026" s="14"/>
      <c r="W3026" s="14"/>
      <c r="X3026" s="14"/>
      <c r="Y3026" s="14"/>
      <c r="Z3026" s="14">
        <v>0</v>
      </c>
      <c r="AA3026" s="14">
        <v>0</v>
      </c>
      <c r="AB3026" s="14">
        <v>0</v>
      </c>
      <c r="AC3026" s="14"/>
      <c r="AD3026" s="14"/>
      <c r="AE3026" s="14"/>
      <c r="AF3026" s="14"/>
      <c r="AG3026" s="14"/>
      <c r="AH3026" s="14">
        <f t="shared" si="4667"/>
        <v>0</v>
      </c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>
        <v>0</v>
      </c>
      <c r="AS3026" s="14">
        <v>0</v>
      </c>
      <c r="AT3026" s="14">
        <v>0</v>
      </c>
      <c r="AU3026" s="14"/>
      <c r="AV3026" s="14"/>
      <c r="AW3026" s="14"/>
      <c r="AX3026" s="14"/>
      <c r="AY3026" s="14"/>
      <c r="AZ3026" s="14">
        <f t="shared" si="4668"/>
        <v>0</v>
      </c>
      <c r="BA3026" s="14"/>
      <c r="BB3026" s="14"/>
      <c r="BC3026" s="14"/>
      <c r="BD3026" s="14"/>
      <c r="BE3026" s="14"/>
      <c r="BF3026" s="14"/>
      <c r="BG3026" s="14"/>
      <c r="BH3026" s="14"/>
      <c r="BI3026" s="14"/>
      <c r="BJ3026" s="14">
        <v>0</v>
      </c>
      <c r="BK3026" s="14">
        <v>0</v>
      </c>
    </row>
    <row r="3027" spans="1:63" ht="33.75" x14ac:dyDescent="0.25">
      <c r="A3027" s="1" t="s">
        <v>0</v>
      </c>
      <c r="B3027" s="1" t="s">
        <v>0</v>
      </c>
      <c r="C3027" s="1" t="s">
        <v>0</v>
      </c>
      <c r="D3027" s="106" t="s">
        <v>0</v>
      </c>
      <c r="E3027" s="106" t="s">
        <v>0</v>
      </c>
      <c r="F3027" s="106" t="s">
        <v>0</v>
      </c>
      <c r="G3027" s="2" t="s">
        <v>0</v>
      </c>
      <c r="H3027" s="10" t="s">
        <v>41</v>
      </c>
      <c r="I3027" s="11">
        <f>SUM(I3028)</f>
        <v>100</v>
      </c>
      <c r="J3027" s="11">
        <f t="shared" ref="J3027:Y3028" si="4681">SUM(J3028)</f>
        <v>0</v>
      </c>
      <c r="K3027" s="11">
        <f t="shared" si="4681"/>
        <v>0</v>
      </c>
      <c r="L3027" s="11">
        <f t="shared" si="4681"/>
        <v>0</v>
      </c>
      <c r="M3027" s="11">
        <f t="shared" si="4681"/>
        <v>0</v>
      </c>
      <c r="N3027" s="11">
        <f t="shared" si="4681"/>
        <v>0</v>
      </c>
      <c r="O3027" s="11">
        <f t="shared" si="4681"/>
        <v>0</v>
      </c>
      <c r="P3027" s="11">
        <f t="shared" si="4681"/>
        <v>0</v>
      </c>
      <c r="Q3027" s="11">
        <f t="shared" si="4681"/>
        <v>0</v>
      </c>
      <c r="R3027" s="11">
        <f t="shared" si="4681"/>
        <v>0</v>
      </c>
      <c r="S3027" s="11">
        <f t="shared" si="4681"/>
        <v>0</v>
      </c>
      <c r="T3027" s="11">
        <f t="shared" si="4681"/>
        <v>0</v>
      </c>
      <c r="U3027" s="11">
        <f t="shared" si="4681"/>
        <v>0</v>
      </c>
      <c r="V3027" s="11">
        <f t="shared" si="4681"/>
        <v>0</v>
      </c>
      <c r="W3027" s="11">
        <f t="shared" si="4681"/>
        <v>0</v>
      </c>
      <c r="X3027" s="11">
        <f t="shared" si="4681"/>
        <v>0</v>
      </c>
      <c r="Y3027" s="11">
        <f t="shared" si="4681"/>
        <v>0</v>
      </c>
      <c r="Z3027" s="11">
        <v>0</v>
      </c>
      <c r="AA3027" s="11">
        <v>0</v>
      </c>
      <c r="AB3027" s="11">
        <f t="shared" ref="AB3027:AQ3028" si="4682">SUM(AB3028)</f>
        <v>0</v>
      </c>
      <c r="AC3027" s="11">
        <f t="shared" si="4682"/>
        <v>0</v>
      </c>
      <c r="AD3027" s="11">
        <f t="shared" si="4682"/>
        <v>0</v>
      </c>
      <c r="AE3027" s="11">
        <f t="shared" si="4682"/>
        <v>0</v>
      </c>
      <c r="AF3027" s="11">
        <f t="shared" si="4682"/>
        <v>0</v>
      </c>
      <c r="AG3027" s="11">
        <f t="shared" si="4682"/>
        <v>0</v>
      </c>
      <c r="AH3027" s="11">
        <f t="shared" si="4682"/>
        <v>0</v>
      </c>
      <c r="AI3027" s="11">
        <f t="shared" si="4682"/>
        <v>0</v>
      </c>
      <c r="AJ3027" s="11">
        <f t="shared" si="4682"/>
        <v>0</v>
      </c>
      <c r="AK3027" s="11">
        <f t="shared" si="4682"/>
        <v>0</v>
      </c>
      <c r="AL3027" s="11">
        <f t="shared" si="4682"/>
        <v>0</v>
      </c>
      <c r="AM3027" s="11">
        <f t="shared" si="4682"/>
        <v>0</v>
      </c>
      <c r="AN3027" s="11">
        <f t="shared" si="4682"/>
        <v>0</v>
      </c>
      <c r="AO3027" s="11">
        <f t="shared" si="4682"/>
        <v>0</v>
      </c>
      <c r="AP3027" s="11">
        <f t="shared" si="4682"/>
        <v>0</v>
      </c>
      <c r="AQ3027" s="11">
        <f t="shared" si="4682"/>
        <v>0</v>
      </c>
      <c r="AR3027" s="11">
        <v>0</v>
      </c>
      <c r="AS3027" s="11">
        <v>0</v>
      </c>
      <c r="AT3027" s="11">
        <f t="shared" ref="AT3027:BI3028" si="4683">SUM(AT3028)</f>
        <v>0</v>
      </c>
      <c r="AU3027" s="11">
        <f t="shared" si="4683"/>
        <v>0</v>
      </c>
      <c r="AV3027" s="11">
        <f t="shared" si="4683"/>
        <v>0</v>
      </c>
      <c r="AW3027" s="11">
        <f t="shared" si="4683"/>
        <v>0</v>
      </c>
      <c r="AX3027" s="11">
        <f t="shared" si="4683"/>
        <v>0</v>
      </c>
      <c r="AY3027" s="11">
        <f t="shared" si="4683"/>
        <v>0</v>
      </c>
      <c r="AZ3027" s="11">
        <f t="shared" si="4683"/>
        <v>0</v>
      </c>
      <c r="BA3027" s="11">
        <f t="shared" si="4683"/>
        <v>0</v>
      </c>
      <c r="BB3027" s="11">
        <f t="shared" si="4683"/>
        <v>0</v>
      </c>
      <c r="BC3027" s="11">
        <f t="shared" si="4683"/>
        <v>0</v>
      </c>
      <c r="BD3027" s="11">
        <f t="shared" si="4683"/>
        <v>0</v>
      </c>
      <c r="BE3027" s="11">
        <f t="shared" si="4683"/>
        <v>0</v>
      </c>
      <c r="BF3027" s="11">
        <f t="shared" si="4683"/>
        <v>0</v>
      </c>
      <c r="BG3027" s="11">
        <f t="shared" si="4683"/>
        <v>0</v>
      </c>
      <c r="BH3027" s="11">
        <f t="shared" si="4683"/>
        <v>0</v>
      </c>
      <c r="BI3027" s="11">
        <f t="shared" si="4683"/>
        <v>0</v>
      </c>
      <c r="BJ3027" s="11">
        <v>0</v>
      </c>
      <c r="BK3027" s="11">
        <v>0</v>
      </c>
    </row>
    <row r="3028" spans="1:63" ht="22.5" x14ac:dyDescent="0.25">
      <c r="A3028" s="4" t="s">
        <v>1034</v>
      </c>
      <c r="B3028" s="4" t="s">
        <v>1</v>
      </c>
      <c r="C3028" s="4" t="s">
        <v>14</v>
      </c>
      <c r="D3028" s="107" t="s">
        <v>1036</v>
      </c>
      <c r="E3028" s="106" t="s">
        <v>42</v>
      </c>
      <c r="F3028" s="106" t="s">
        <v>0</v>
      </c>
      <c r="G3028" s="2" t="s">
        <v>0</v>
      </c>
      <c r="H3028" s="2" t="s">
        <v>43</v>
      </c>
      <c r="I3028" s="12">
        <f>SUM(I3029)</f>
        <v>100</v>
      </c>
      <c r="J3028" s="12">
        <f t="shared" si="4681"/>
        <v>0</v>
      </c>
      <c r="K3028" s="12">
        <f t="shared" ref="K3028:Y3028" si="4684">SUM(K3029)</f>
        <v>0</v>
      </c>
      <c r="L3028" s="12">
        <f t="shared" si="4684"/>
        <v>0</v>
      </c>
      <c r="M3028" s="12">
        <f t="shared" si="4684"/>
        <v>0</v>
      </c>
      <c r="N3028" s="12">
        <f t="shared" si="4684"/>
        <v>0</v>
      </c>
      <c r="O3028" s="12">
        <f t="shared" si="4684"/>
        <v>0</v>
      </c>
      <c r="P3028" s="12">
        <f t="shared" si="4684"/>
        <v>0</v>
      </c>
      <c r="Q3028" s="12">
        <f t="shared" si="4684"/>
        <v>0</v>
      </c>
      <c r="R3028" s="12">
        <f t="shared" si="4684"/>
        <v>0</v>
      </c>
      <c r="S3028" s="12">
        <f t="shared" si="4684"/>
        <v>0</v>
      </c>
      <c r="T3028" s="12">
        <f t="shared" si="4684"/>
        <v>0</v>
      </c>
      <c r="U3028" s="12">
        <f t="shared" si="4684"/>
        <v>0</v>
      </c>
      <c r="V3028" s="12">
        <f t="shared" si="4684"/>
        <v>0</v>
      </c>
      <c r="W3028" s="12">
        <f t="shared" si="4684"/>
        <v>0</v>
      </c>
      <c r="X3028" s="12">
        <f t="shared" si="4684"/>
        <v>0</v>
      </c>
      <c r="Y3028" s="12">
        <f t="shared" si="4684"/>
        <v>0</v>
      </c>
      <c r="Z3028" s="12">
        <v>0</v>
      </c>
      <c r="AA3028" s="12">
        <v>0</v>
      </c>
      <c r="AB3028" s="12">
        <f t="shared" si="4682"/>
        <v>0</v>
      </c>
      <c r="AC3028" s="12">
        <f t="shared" ref="AC3028:AQ3028" si="4685">SUM(AC3029)</f>
        <v>0</v>
      </c>
      <c r="AD3028" s="12">
        <f t="shared" si="4685"/>
        <v>0</v>
      </c>
      <c r="AE3028" s="12">
        <f t="shared" si="4685"/>
        <v>0</v>
      </c>
      <c r="AF3028" s="12">
        <f t="shared" si="4685"/>
        <v>0</v>
      </c>
      <c r="AG3028" s="12">
        <f t="shared" si="4685"/>
        <v>0</v>
      </c>
      <c r="AH3028" s="12">
        <f t="shared" si="4685"/>
        <v>0</v>
      </c>
      <c r="AI3028" s="12">
        <f t="shared" si="4685"/>
        <v>0</v>
      </c>
      <c r="AJ3028" s="12">
        <f t="shared" si="4685"/>
        <v>0</v>
      </c>
      <c r="AK3028" s="12">
        <f t="shared" si="4685"/>
        <v>0</v>
      </c>
      <c r="AL3028" s="12">
        <f t="shared" si="4685"/>
        <v>0</v>
      </c>
      <c r="AM3028" s="12">
        <f t="shared" si="4685"/>
        <v>0</v>
      </c>
      <c r="AN3028" s="12">
        <f t="shared" si="4685"/>
        <v>0</v>
      </c>
      <c r="AO3028" s="12">
        <f t="shared" si="4685"/>
        <v>0</v>
      </c>
      <c r="AP3028" s="12">
        <f t="shared" si="4685"/>
        <v>0</v>
      </c>
      <c r="AQ3028" s="12">
        <f t="shared" si="4685"/>
        <v>0</v>
      </c>
      <c r="AR3028" s="12">
        <v>0</v>
      </c>
      <c r="AS3028" s="12">
        <v>0</v>
      </c>
      <c r="AT3028" s="12">
        <f t="shared" si="4683"/>
        <v>0</v>
      </c>
      <c r="AU3028" s="12">
        <f t="shared" ref="AU3028:BI3028" si="4686">SUM(AU3029)</f>
        <v>0</v>
      </c>
      <c r="AV3028" s="12">
        <f t="shared" si="4686"/>
        <v>0</v>
      </c>
      <c r="AW3028" s="12">
        <f t="shared" si="4686"/>
        <v>0</v>
      </c>
      <c r="AX3028" s="12">
        <f t="shared" si="4686"/>
        <v>0</v>
      </c>
      <c r="AY3028" s="12">
        <f t="shared" si="4686"/>
        <v>0</v>
      </c>
      <c r="AZ3028" s="12">
        <f t="shared" si="4686"/>
        <v>0</v>
      </c>
      <c r="BA3028" s="12">
        <f t="shared" si="4686"/>
        <v>0</v>
      </c>
      <c r="BB3028" s="12">
        <f t="shared" si="4686"/>
        <v>0</v>
      </c>
      <c r="BC3028" s="12">
        <f t="shared" si="4686"/>
        <v>0</v>
      </c>
      <c r="BD3028" s="12">
        <f t="shared" si="4686"/>
        <v>0</v>
      </c>
      <c r="BE3028" s="12">
        <f t="shared" si="4686"/>
        <v>0</v>
      </c>
      <c r="BF3028" s="12">
        <f t="shared" si="4686"/>
        <v>0</v>
      </c>
      <c r="BG3028" s="12">
        <f t="shared" si="4686"/>
        <v>0</v>
      </c>
      <c r="BH3028" s="12">
        <f t="shared" si="4686"/>
        <v>0</v>
      </c>
      <c r="BI3028" s="12">
        <f t="shared" si="4686"/>
        <v>0</v>
      </c>
      <c r="BJ3028" s="12">
        <v>0</v>
      </c>
      <c r="BK3028" s="12">
        <v>0</v>
      </c>
    </row>
    <row r="3029" spans="1:63" x14ac:dyDescent="0.25">
      <c r="A3029" s="4" t="s">
        <v>1034</v>
      </c>
      <c r="B3029" s="4" t="s">
        <v>1</v>
      </c>
      <c r="C3029" s="4" t="s">
        <v>14</v>
      </c>
      <c r="D3029" s="107" t="s">
        <v>1036</v>
      </c>
      <c r="E3029" s="117">
        <v>6148</v>
      </c>
      <c r="F3029" s="107"/>
      <c r="G3029" s="103" t="s">
        <v>1666</v>
      </c>
      <c r="H3029" s="13" t="s">
        <v>47</v>
      </c>
      <c r="I3029" s="14">
        <v>100</v>
      </c>
      <c r="J3029" s="14">
        <v>0</v>
      </c>
      <c r="K3029" s="14"/>
      <c r="L3029" s="14"/>
      <c r="M3029" s="14"/>
      <c r="N3029" s="14"/>
      <c r="O3029" s="14"/>
      <c r="P3029" s="14">
        <f t="shared" si="4666"/>
        <v>0</v>
      </c>
      <c r="Q3029" s="14"/>
      <c r="R3029" s="14"/>
      <c r="S3029" s="14"/>
      <c r="T3029" s="14"/>
      <c r="U3029" s="14"/>
      <c r="V3029" s="14"/>
      <c r="W3029" s="14"/>
      <c r="X3029" s="14"/>
      <c r="Y3029" s="14"/>
      <c r="Z3029" s="14">
        <v>0</v>
      </c>
      <c r="AA3029" s="14">
        <v>0</v>
      </c>
      <c r="AB3029" s="14">
        <v>0</v>
      </c>
      <c r="AC3029" s="14"/>
      <c r="AD3029" s="14"/>
      <c r="AE3029" s="14"/>
      <c r="AF3029" s="14"/>
      <c r="AG3029" s="14"/>
      <c r="AH3029" s="14">
        <f t="shared" si="4667"/>
        <v>0</v>
      </c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>
        <v>0</v>
      </c>
      <c r="AS3029" s="14">
        <v>0</v>
      </c>
      <c r="AT3029" s="14">
        <v>0</v>
      </c>
      <c r="AU3029" s="14"/>
      <c r="AV3029" s="14"/>
      <c r="AW3029" s="14"/>
      <c r="AX3029" s="14"/>
      <c r="AY3029" s="14"/>
      <c r="AZ3029" s="14">
        <f t="shared" si="4668"/>
        <v>0</v>
      </c>
      <c r="BA3029" s="14"/>
      <c r="BB3029" s="14"/>
      <c r="BC3029" s="14"/>
      <c r="BD3029" s="14"/>
      <c r="BE3029" s="14"/>
      <c r="BF3029" s="14"/>
      <c r="BG3029" s="14"/>
      <c r="BH3029" s="14"/>
      <c r="BI3029" s="14"/>
      <c r="BJ3029" s="14">
        <v>0</v>
      </c>
      <c r="BK3029" s="14">
        <v>0</v>
      </c>
    </row>
    <row r="3030" spans="1:63" ht="33.75" x14ac:dyDescent="0.25">
      <c r="A3030" s="1" t="s">
        <v>0</v>
      </c>
      <c r="B3030" s="1" t="s">
        <v>0</v>
      </c>
      <c r="C3030" s="1" t="s">
        <v>0</v>
      </c>
      <c r="D3030" s="106" t="s">
        <v>0</v>
      </c>
      <c r="E3030" s="106" t="s">
        <v>0</v>
      </c>
      <c r="F3030" s="106" t="s">
        <v>0</v>
      </c>
      <c r="G3030" s="2" t="s">
        <v>0</v>
      </c>
      <c r="H3030" s="10" t="s">
        <v>49</v>
      </c>
      <c r="I3030" s="11">
        <f>SUM(I3031)</f>
        <v>4144054</v>
      </c>
      <c r="J3030" s="11">
        <f t="shared" ref="J3030:Y3030" si="4687">SUM(J3031)</f>
        <v>0</v>
      </c>
      <c r="K3030" s="11">
        <f t="shared" si="4687"/>
        <v>0</v>
      </c>
      <c r="L3030" s="11">
        <f t="shared" si="4687"/>
        <v>0</v>
      </c>
      <c r="M3030" s="11">
        <f t="shared" si="4687"/>
        <v>0</v>
      </c>
      <c r="N3030" s="11">
        <f t="shared" si="4687"/>
        <v>0</v>
      </c>
      <c r="O3030" s="11">
        <f t="shared" si="4687"/>
        <v>0</v>
      </c>
      <c r="P3030" s="11">
        <f t="shared" si="4687"/>
        <v>0</v>
      </c>
      <c r="Q3030" s="11">
        <f t="shared" si="4687"/>
        <v>0</v>
      </c>
      <c r="R3030" s="11">
        <f t="shared" si="4687"/>
        <v>0</v>
      </c>
      <c r="S3030" s="11">
        <f t="shared" si="4687"/>
        <v>0</v>
      </c>
      <c r="T3030" s="11">
        <f t="shared" si="4687"/>
        <v>0</v>
      </c>
      <c r="U3030" s="11">
        <f t="shared" si="4687"/>
        <v>0</v>
      </c>
      <c r="V3030" s="11">
        <f t="shared" si="4687"/>
        <v>0</v>
      </c>
      <c r="W3030" s="11">
        <f t="shared" si="4687"/>
        <v>0</v>
      </c>
      <c r="X3030" s="11">
        <f t="shared" si="4687"/>
        <v>0</v>
      </c>
      <c r="Y3030" s="11">
        <f t="shared" si="4687"/>
        <v>0</v>
      </c>
      <c r="Z3030" s="11">
        <v>0</v>
      </c>
      <c r="AA3030" s="11">
        <v>0</v>
      </c>
      <c r="AB3030" s="11">
        <f t="shared" ref="AB3030:AQ3030" si="4688">SUM(AB3031)</f>
        <v>0</v>
      </c>
      <c r="AC3030" s="11">
        <f t="shared" si="4688"/>
        <v>0</v>
      </c>
      <c r="AD3030" s="11">
        <f t="shared" si="4688"/>
        <v>0</v>
      </c>
      <c r="AE3030" s="11">
        <f t="shared" si="4688"/>
        <v>0</v>
      </c>
      <c r="AF3030" s="11">
        <f t="shared" si="4688"/>
        <v>0</v>
      </c>
      <c r="AG3030" s="11">
        <f t="shared" si="4688"/>
        <v>0</v>
      </c>
      <c r="AH3030" s="11">
        <f t="shared" si="4688"/>
        <v>0</v>
      </c>
      <c r="AI3030" s="11">
        <f t="shared" si="4688"/>
        <v>0</v>
      </c>
      <c r="AJ3030" s="11">
        <f t="shared" si="4688"/>
        <v>0</v>
      </c>
      <c r="AK3030" s="11">
        <f t="shared" si="4688"/>
        <v>0</v>
      </c>
      <c r="AL3030" s="11">
        <f t="shared" si="4688"/>
        <v>0</v>
      </c>
      <c r="AM3030" s="11">
        <f t="shared" si="4688"/>
        <v>0</v>
      </c>
      <c r="AN3030" s="11">
        <f t="shared" si="4688"/>
        <v>0</v>
      </c>
      <c r="AO3030" s="11">
        <f t="shared" si="4688"/>
        <v>0</v>
      </c>
      <c r="AP3030" s="11">
        <f t="shared" si="4688"/>
        <v>0</v>
      </c>
      <c r="AQ3030" s="11">
        <f t="shared" si="4688"/>
        <v>0</v>
      </c>
      <c r="AR3030" s="11">
        <v>0</v>
      </c>
      <c r="AS3030" s="11">
        <v>0</v>
      </c>
      <c r="AT3030" s="11">
        <f t="shared" ref="AT3030:BI3030" si="4689">SUM(AT3031)</f>
        <v>1800000</v>
      </c>
      <c r="AU3030" s="11">
        <f t="shared" si="4689"/>
        <v>0</v>
      </c>
      <c r="AV3030" s="11">
        <f t="shared" si="4689"/>
        <v>0</v>
      </c>
      <c r="AW3030" s="11">
        <f t="shared" si="4689"/>
        <v>823761</v>
      </c>
      <c r="AX3030" s="11">
        <f t="shared" si="4689"/>
        <v>0</v>
      </c>
      <c r="AY3030" s="11">
        <f t="shared" si="4689"/>
        <v>0</v>
      </c>
      <c r="AZ3030" s="11">
        <f t="shared" si="4689"/>
        <v>2623761</v>
      </c>
      <c r="BA3030" s="11">
        <f t="shared" si="4689"/>
        <v>0</v>
      </c>
      <c r="BB3030" s="11">
        <f t="shared" si="4689"/>
        <v>823761</v>
      </c>
      <c r="BC3030" s="11">
        <f t="shared" si="4689"/>
        <v>0</v>
      </c>
      <c r="BD3030" s="11">
        <f t="shared" si="4689"/>
        <v>0</v>
      </c>
      <c r="BE3030" s="11">
        <f t="shared" si="4689"/>
        <v>0</v>
      </c>
      <c r="BF3030" s="11">
        <f t="shared" si="4689"/>
        <v>0</v>
      </c>
      <c r="BG3030" s="11">
        <f t="shared" si="4689"/>
        <v>0</v>
      </c>
      <c r="BH3030" s="11">
        <f t="shared" si="4689"/>
        <v>0</v>
      </c>
      <c r="BI3030" s="11">
        <f t="shared" si="4689"/>
        <v>0</v>
      </c>
      <c r="BJ3030" s="11">
        <v>823761</v>
      </c>
      <c r="BK3030" s="11">
        <v>1800000</v>
      </c>
    </row>
    <row r="3031" spans="1:63" x14ac:dyDescent="0.25">
      <c r="A3031" s="4" t="s">
        <v>1034</v>
      </c>
      <c r="B3031" s="4" t="s">
        <v>1</v>
      </c>
      <c r="C3031" s="4" t="s">
        <v>14</v>
      </c>
      <c r="D3031" s="107" t="s">
        <v>1036</v>
      </c>
      <c r="E3031" s="106" t="s">
        <v>50</v>
      </c>
      <c r="F3031" s="106" t="s">
        <v>0</v>
      </c>
      <c r="G3031" s="2" t="s">
        <v>0</v>
      </c>
      <c r="H3031" s="2" t="s">
        <v>51</v>
      </c>
      <c r="I3031" s="12">
        <f>SUM(I3032:I3033,I3036)</f>
        <v>4144054</v>
      </c>
      <c r="J3031" s="12">
        <f t="shared" ref="J3031:Y3031" si="4690">SUM(J3032:J3033,J3036)</f>
        <v>0</v>
      </c>
      <c r="K3031" s="12">
        <f t="shared" si="4690"/>
        <v>0</v>
      </c>
      <c r="L3031" s="12">
        <f t="shared" si="4690"/>
        <v>0</v>
      </c>
      <c r="M3031" s="12">
        <f t="shared" si="4690"/>
        <v>0</v>
      </c>
      <c r="N3031" s="12">
        <f t="shared" si="4690"/>
        <v>0</v>
      </c>
      <c r="O3031" s="12">
        <f t="shared" si="4690"/>
        <v>0</v>
      </c>
      <c r="P3031" s="12">
        <f t="shared" ref="P3031" si="4691">SUM(P3032:P3033,P3036)</f>
        <v>0</v>
      </c>
      <c r="Q3031" s="12">
        <f t="shared" si="4690"/>
        <v>0</v>
      </c>
      <c r="R3031" s="12">
        <f t="shared" si="4690"/>
        <v>0</v>
      </c>
      <c r="S3031" s="12">
        <f t="shared" si="4690"/>
        <v>0</v>
      </c>
      <c r="T3031" s="12">
        <f t="shared" si="4690"/>
        <v>0</v>
      </c>
      <c r="U3031" s="12">
        <f t="shared" si="4690"/>
        <v>0</v>
      </c>
      <c r="V3031" s="12">
        <f t="shared" si="4690"/>
        <v>0</v>
      </c>
      <c r="W3031" s="12">
        <f t="shared" si="4690"/>
        <v>0</v>
      </c>
      <c r="X3031" s="12">
        <f t="shared" si="4690"/>
        <v>0</v>
      </c>
      <c r="Y3031" s="12">
        <f t="shared" si="4690"/>
        <v>0</v>
      </c>
      <c r="Z3031" s="12">
        <v>0</v>
      </c>
      <c r="AA3031" s="12">
        <v>0</v>
      </c>
      <c r="AB3031" s="12">
        <f t="shared" ref="AB3031:AQ3031" si="4692">SUM(AB3032:AB3033,AB3036)</f>
        <v>0</v>
      </c>
      <c r="AC3031" s="12">
        <f t="shared" si="4692"/>
        <v>0</v>
      </c>
      <c r="AD3031" s="12">
        <f t="shared" si="4692"/>
        <v>0</v>
      </c>
      <c r="AE3031" s="12">
        <f t="shared" si="4692"/>
        <v>0</v>
      </c>
      <c r="AF3031" s="12">
        <f t="shared" si="4692"/>
        <v>0</v>
      </c>
      <c r="AG3031" s="12">
        <f t="shared" si="4692"/>
        <v>0</v>
      </c>
      <c r="AH3031" s="12">
        <f t="shared" ref="AH3031" si="4693">SUM(AH3032:AH3033,AH3036)</f>
        <v>0</v>
      </c>
      <c r="AI3031" s="12">
        <f t="shared" si="4692"/>
        <v>0</v>
      </c>
      <c r="AJ3031" s="12">
        <f t="shared" si="4692"/>
        <v>0</v>
      </c>
      <c r="AK3031" s="12">
        <f t="shared" si="4692"/>
        <v>0</v>
      </c>
      <c r="AL3031" s="12">
        <f t="shared" si="4692"/>
        <v>0</v>
      </c>
      <c r="AM3031" s="12">
        <f t="shared" si="4692"/>
        <v>0</v>
      </c>
      <c r="AN3031" s="12">
        <f t="shared" si="4692"/>
        <v>0</v>
      </c>
      <c r="AO3031" s="12">
        <f t="shared" si="4692"/>
        <v>0</v>
      </c>
      <c r="AP3031" s="12">
        <f t="shared" si="4692"/>
        <v>0</v>
      </c>
      <c r="AQ3031" s="12">
        <f t="shared" si="4692"/>
        <v>0</v>
      </c>
      <c r="AR3031" s="12">
        <v>0</v>
      </c>
      <c r="AS3031" s="12">
        <v>0</v>
      </c>
      <c r="AT3031" s="12">
        <f t="shared" ref="AT3031:BI3031" si="4694">SUM(AT3032:AT3033,AT3036)</f>
        <v>1800000</v>
      </c>
      <c r="AU3031" s="12">
        <f t="shared" si="4694"/>
        <v>0</v>
      </c>
      <c r="AV3031" s="12">
        <f t="shared" si="4694"/>
        <v>0</v>
      </c>
      <c r="AW3031" s="12">
        <f t="shared" si="4694"/>
        <v>823761</v>
      </c>
      <c r="AX3031" s="12">
        <f t="shared" si="4694"/>
        <v>0</v>
      </c>
      <c r="AY3031" s="12">
        <f t="shared" si="4694"/>
        <v>0</v>
      </c>
      <c r="AZ3031" s="12">
        <f t="shared" ref="AZ3031" si="4695">SUM(AZ3032:AZ3033,AZ3036)</f>
        <v>2623761</v>
      </c>
      <c r="BA3031" s="12">
        <f t="shared" si="4694"/>
        <v>0</v>
      </c>
      <c r="BB3031" s="12">
        <f t="shared" si="4694"/>
        <v>823761</v>
      </c>
      <c r="BC3031" s="12">
        <f t="shared" si="4694"/>
        <v>0</v>
      </c>
      <c r="BD3031" s="12">
        <f t="shared" si="4694"/>
        <v>0</v>
      </c>
      <c r="BE3031" s="12">
        <f t="shared" si="4694"/>
        <v>0</v>
      </c>
      <c r="BF3031" s="12">
        <f t="shared" si="4694"/>
        <v>0</v>
      </c>
      <c r="BG3031" s="12">
        <f t="shared" si="4694"/>
        <v>0</v>
      </c>
      <c r="BH3031" s="12">
        <f t="shared" si="4694"/>
        <v>0</v>
      </c>
      <c r="BI3031" s="12">
        <f t="shared" si="4694"/>
        <v>0</v>
      </c>
      <c r="BJ3031" s="12">
        <v>823761</v>
      </c>
      <c r="BK3031" s="12">
        <v>1800000</v>
      </c>
    </row>
    <row r="3032" spans="1:63" x14ac:dyDescent="0.25">
      <c r="A3032" s="4" t="s">
        <v>1034</v>
      </c>
      <c r="B3032" s="4" t="s">
        <v>1</v>
      </c>
      <c r="C3032" s="4" t="s">
        <v>14</v>
      </c>
      <c r="D3032" s="107" t="s">
        <v>1036</v>
      </c>
      <c r="E3032" s="117">
        <v>8213</v>
      </c>
      <c r="F3032" s="107"/>
      <c r="G3032" s="103" t="s">
        <v>1666</v>
      </c>
      <c r="H3032" s="13" t="s">
        <v>53</v>
      </c>
      <c r="I3032" s="14">
        <v>20000</v>
      </c>
      <c r="J3032" s="14">
        <v>0</v>
      </c>
      <c r="K3032" s="14"/>
      <c r="L3032" s="14"/>
      <c r="M3032" s="14"/>
      <c r="N3032" s="14"/>
      <c r="O3032" s="14"/>
      <c r="P3032" s="14">
        <f t="shared" si="4666"/>
        <v>0</v>
      </c>
      <c r="Q3032" s="14"/>
      <c r="R3032" s="14"/>
      <c r="S3032" s="14"/>
      <c r="T3032" s="14"/>
      <c r="U3032" s="14"/>
      <c r="V3032" s="14"/>
      <c r="W3032" s="14"/>
      <c r="X3032" s="14"/>
      <c r="Y3032" s="14"/>
      <c r="Z3032" s="14">
        <v>0</v>
      </c>
      <c r="AA3032" s="14">
        <v>0</v>
      </c>
      <c r="AB3032" s="14">
        <v>0</v>
      </c>
      <c r="AC3032" s="14"/>
      <c r="AD3032" s="14"/>
      <c r="AE3032" s="14"/>
      <c r="AF3032" s="14"/>
      <c r="AG3032" s="14"/>
      <c r="AH3032" s="14">
        <f t="shared" si="4667"/>
        <v>0</v>
      </c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>
        <v>0</v>
      </c>
      <c r="AS3032" s="14">
        <v>0</v>
      </c>
      <c r="AT3032" s="14">
        <v>0</v>
      </c>
      <c r="AU3032" s="14"/>
      <c r="AV3032" s="14"/>
      <c r="AW3032" s="14"/>
      <c r="AX3032" s="14"/>
      <c r="AY3032" s="14"/>
      <c r="AZ3032" s="14">
        <f t="shared" si="4668"/>
        <v>0</v>
      </c>
      <c r="BA3032" s="14"/>
      <c r="BB3032" s="14"/>
      <c r="BC3032" s="14"/>
      <c r="BD3032" s="14"/>
      <c r="BE3032" s="14"/>
      <c r="BF3032" s="14"/>
      <c r="BG3032" s="14"/>
      <c r="BH3032" s="14"/>
      <c r="BI3032" s="14"/>
      <c r="BJ3032" s="14">
        <v>0</v>
      </c>
      <c r="BK3032" s="14">
        <v>0</v>
      </c>
    </row>
    <row r="3033" spans="1:63" x14ac:dyDescent="0.25">
      <c r="A3033" s="1" t="s">
        <v>1034</v>
      </c>
      <c r="B3033" s="1" t="s">
        <v>1</v>
      </c>
      <c r="C3033" s="1" t="s">
        <v>14</v>
      </c>
      <c r="D3033" s="110" t="s">
        <v>1036</v>
      </c>
      <c r="E3033" s="110" t="s">
        <v>1044</v>
      </c>
      <c r="F3033" s="107" t="s">
        <v>0</v>
      </c>
      <c r="G3033" s="13" t="s">
        <v>0</v>
      </c>
      <c r="H3033" s="2" t="s">
        <v>1045</v>
      </c>
      <c r="I3033" s="12">
        <f>SUM(I3034:I3035)</f>
        <v>4124054</v>
      </c>
      <c r="J3033" s="12">
        <f t="shared" ref="J3033:Y3033" si="4696">SUM(J3034:J3035)</f>
        <v>0</v>
      </c>
      <c r="K3033" s="12">
        <f t="shared" si="4696"/>
        <v>0</v>
      </c>
      <c r="L3033" s="12">
        <f t="shared" si="4696"/>
        <v>0</v>
      </c>
      <c r="M3033" s="12">
        <f t="shared" si="4696"/>
        <v>0</v>
      </c>
      <c r="N3033" s="12">
        <f t="shared" si="4696"/>
        <v>0</v>
      </c>
      <c r="O3033" s="12">
        <f t="shared" si="4696"/>
        <v>0</v>
      </c>
      <c r="P3033" s="12">
        <f t="shared" si="4696"/>
        <v>0</v>
      </c>
      <c r="Q3033" s="12">
        <f t="shared" si="4696"/>
        <v>0</v>
      </c>
      <c r="R3033" s="12">
        <f t="shared" si="4696"/>
        <v>0</v>
      </c>
      <c r="S3033" s="12">
        <f t="shared" si="4696"/>
        <v>0</v>
      </c>
      <c r="T3033" s="12">
        <f t="shared" si="4696"/>
        <v>0</v>
      </c>
      <c r="U3033" s="12">
        <f t="shared" si="4696"/>
        <v>0</v>
      </c>
      <c r="V3033" s="12">
        <f t="shared" si="4696"/>
        <v>0</v>
      </c>
      <c r="W3033" s="12">
        <f t="shared" si="4696"/>
        <v>0</v>
      </c>
      <c r="X3033" s="12">
        <f t="shared" si="4696"/>
        <v>0</v>
      </c>
      <c r="Y3033" s="12">
        <f t="shared" si="4696"/>
        <v>0</v>
      </c>
      <c r="Z3033" s="12">
        <v>0</v>
      </c>
      <c r="AA3033" s="12">
        <v>0</v>
      </c>
      <c r="AB3033" s="12">
        <f t="shared" ref="AB3033:AQ3033" si="4697">SUM(AB3034:AB3035)</f>
        <v>0</v>
      </c>
      <c r="AC3033" s="12">
        <f t="shared" si="4697"/>
        <v>0</v>
      </c>
      <c r="AD3033" s="12">
        <f t="shared" si="4697"/>
        <v>0</v>
      </c>
      <c r="AE3033" s="12">
        <f t="shared" si="4697"/>
        <v>0</v>
      </c>
      <c r="AF3033" s="12">
        <f t="shared" si="4697"/>
        <v>0</v>
      </c>
      <c r="AG3033" s="12">
        <f t="shared" si="4697"/>
        <v>0</v>
      </c>
      <c r="AH3033" s="12">
        <f t="shared" si="4697"/>
        <v>0</v>
      </c>
      <c r="AI3033" s="12">
        <f t="shared" si="4697"/>
        <v>0</v>
      </c>
      <c r="AJ3033" s="12">
        <f t="shared" si="4697"/>
        <v>0</v>
      </c>
      <c r="AK3033" s="12">
        <f t="shared" si="4697"/>
        <v>0</v>
      </c>
      <c r="AL3033" s="12">
        <f t="shared" si="4697"/>
        <v>0</v>
      </c>
      <c r="AM3033" s="12">
        <f t="shared" si="4697"/>
        <v>0</v>
      </c>
      <c r="AN3033" s="12">
        <f t="shared" si="4697"/>
        <v>0</v>
      </c>
      <c r="AO3033" s="12">
        <f t="shared" si="4697"/>
        <v>0</v>
      </c>
      <c r="AP3033" s="12">
        <f t="shared" si="4697"/>
        <v>0</v>
      </c>
      <c r="AQ3033" s="12">
        <f t="shared" si="4697"/>
        <v>0</v>
      </c>
      <c r="AR3033" s="12">
        <v>0</v>
      </c>
      <c r="AS3033" s="12">
        <v>0</v>
      </c>
      <c r="AT3033" s="12">
        <f t="shared" ref="AT3033:BI3033" si="4698">SUM(AT3034:AT3035)</f>
        <v>1800000</v>
      </c>
      <c r="AU3033" s="12">
        <f t="shared" si="4698"/>
        <v>0</v>
      </c>
      <c r="AV3033" s="12">
        <f t="shared" si="4698"/>
        <v>0</v>
      </c>
      <c r="AW3033" s="12">
        <f t="shared" si="4698"/>
        <v>823761</v>
      </c>
      <c r="AX3033" s="12">
        <f t="shared" si="4698"/>
        <v>0</v>
      </c>
      <c r="AY3033" s="12">
        <f t="shared" si="4698"/>
        <v>0</v>
      </c>
      <c r="AZ3033" s="12">
        <f t="shared" si="4698"/>
        <v>2623761</v>
      </c>
      <c r="BA3033" s="12">
        <f t="shared" si="4698"/>
        <v>0</v>
      </c>
      <c r="BB3033" s="12">
        <f t="shared" si="4698"/>
        <v>823761</v>
      </c>
      <c r="BC3033" s="12">
        <f t="shared" si="4698"/>
        <v>0</v>
      </c>
      <c r="BD3033" s="12">
        <f t="shared" si="4698"/>
        <v>0</v>
      </c>
      <c r="BE3033" s="12">
        <f t="shared" si="4698"/>
        <v>0</v>
      </c>
      <c r="BF3033" s="12">
        <f t="shared" si="4698"/>
        <v>0</v>
      </c>
      <c r="BG3033" s="12">
        <f t="shared" si="4698"/>
        <v>0</v>
      </c>
      <c r="BH3033" s="12">
        <f t="shared" si="4698"/>
        <v>0</v>
      </c>
      <c r="BI3033" s="12">
        <f t="shared" si="4698"/>
        <v>0</v>
      </c>
      <c r="BJ3033" s="12">
        <v>823761</v>
      </c>
      <c r="BK3033" s="12">
        <v>1800000</v>
      </c>
    </row>
    <row r="3034" spans="1:63" x14ac:dyDescent="0.25">
      <c r="A3034" s="4" t="s">
        <v>1034</v>
      </c>
      <c r="B3034" s="4" t="s">
        <v>1</v>
      </c>
      <c r="C3034" s="4" t="s">
        <v>14</v>
      </c>
      <c r="D3034" s="107" t="s">
        <v>1036</v>
      </c>
      <c r="E3034" s="117">
        <v>8214</v>
      </c>
      <c r="F3034" s="107" t="s">
        <v>1046</v>
      </c>
      <c r="G3034" s="103" t="s">
        <v>1666</v>
      </c>
      <c r="H3034" s="13" t="s">
        <v>1045</v>
      </c>
      <c r="I3034" s="14">
        <v>100000</v>
      </c>
      <c r="J3034" s="14">
        <v>0</v>
      </c>
      <c r="K3034" s="14"/>
      <c r="L3034" s="14"/>
      <c r="M3034" s="14"/>
      <c r="N3034" s="14"/>
      <c r="O3034" s="14"/>
      <c r="P3034" s="14">
        <f t="shared" si="4666"/>
        <v>0</v>
      </c>
      <c r="Q3034" s="14"/>
      <c r="R3034" s="14"/>
      <c r="S3034" s="14"/>
      <c r="T3034" s="14"/>
      <c r="U3034" s="14"/>
      <c r="V3034" s="14"/>
      <c r="W3034" s="14"/>
      <c r="X3034" s="14"/>
      <c r="Y3034" s="14"/>
      <c r="Z3034" s="14">
        <v>0</v>
      </c>
      <c r="AA3034" s="14">
        <v>0</v>
      </c>
      <c r="AB3034" s="14">
        <v>0</v>
      </c>
      <c r="AC3034" s="14"/>
      <c r="AD3034" s="14"/>
      <c r="AE3034" s="14"/>
      <c r="AF3034" s="14"/>
      <c r="AG3034" s="14"/>
      <c r="AH3034" s="14">
        <f t="shared" si="4667"/>
        <v>0</v>
      </c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>
        <v>0</v>
      </c>
      <c r="AS3034" s="14">
        <v>0</v>
      </c>
      <c r="AT3034" s="14">
        <v>0</v>
      </c>
      <c r="AU3034" s="14"/>
      <c r="AV3034" s="14"/>
      <c r="AW3034" s="14"/>
      <c r="AX3034" s="14"/>
      <c r="AY3034" s="14"/>
      <c r="AZ3034" s="14">
        <f t="shared" si="4668"/>
        <v>0</v>
      </c>
      <c r="BA3034" s="14"/>
      <c r="BB3034" s="14"/>
      <c r="BC3034" s="14"/>
      <c r="BD3034" s="14"/>
      <c r="BE3034" s="14"/>
      <c r="BF3034" s="14"/>
      <c r="BG3034" s="14"/>
      <c r="BH3034" s="14"/>
      <c r="BI3034" s="14"/>
      <c r="BJ3034" s="14">
        <v>0</v>
      </c>
      <c r="BK3034" s="14">
        <v>0</v>
      </c>
    </row>
    <row r="3035" spans="1:63" s="88" customFormat="1" x14ac:dyDescent="0.25">
      <c r="A3035" s="90" t="s">
        <v>1034</v>
      </c>
      <c r="B3035" s="90" t="s">
        <v>1</v>
      </c>
      <c r="C3035" s="90" t="s">
        <v>14</v>
      </c>
      <c r="D3035" s="111" t="s">
        <v>1036</v>
      </c>
      <c r="E3035" s="118">
        <v>8214</v>
      </c>
      <c r="F3035" s="111" t="s">
        <v>1047</v>
      </c>
      <c r="G3035" s="103" t="s">
        <v>1666</v>
      </c>
      <c r="H3035" s="91" t="s">
        <v>1045</v>
      </c>
      <c r="I3035" s="87">
        <v>4024054</v>
      </c>
      <c r="J3035" s="92">
        <v>0</v>
      </c>
      <c r="K3035" s="92"/>
      <c r="L3035" s="92"/>
      <c r="M3035" s="92"/>
      <c r="N3035" s="92"/>
      <c r="O3035" s="92"/>
      <c r="P3035" s="92">
        <f t="shared" si="4666"/>
        <v>0</v>
      </c>
      <c r="Q3035" s="92"/>
      <c r="R3035" s="92"/>
      <c r="S3035" s="92"/>
      <c r="T3035" s="92"/>
      <c r="U3035" s="92"/>
      <c r="V3035" s="92"/>
      <c r="W3035" s="92"/>
      <c r="X3035" s="92"/>
      <c r="Y3035" s="92"/>
      <c r="Z3035" s="92">
        <v>0</v>
      </c>
      <c r="AA3035" s="92">
        <v>0</v>
      </c>
      <c r="AB3035" s="92">
        <v>0</v>
      </c>
      <c r="AC3035" s="92"/>
      <c r="AD3035" s="92"/>
      <c r="AE3035" s="92"/>
      <c r="AF3035" s="92"/>
      <c r="AG3035" s="92"/>
      <c r="AH3035" s="92">
        <f t="shared" si="4667"/>
        <v>0</v>
      </c>
      <c r="AI3035" s="92"/>
      <c r="AJ3035" s="92"/>
      <c r="AK3035" s="92"/>
      <c r="AL3035" s="92"/>
      <c r="AM3035" s="92"/>
      <c r="AN3035" s="92"/>
      <c r="AO3035" s="92"/>
      <c r="AP3035" s="92"/>
      <c r="AQ3035" s="92"/>
      <c r="AR3035" s="92">
        <v>0</v>
      </c>
      <c r="AS3035" s="92">
        <v>0</v>
      </c>
      <c r="AT3035" s="92">
        <v>1800000</v>
      </c>
      <c r="AU3035" s="92"/>
      <c r="AV3035" s="92"/>
      <c r="AW3035" s="92">
        <v>823761</v>
      </c>
      <c r="AX3035" s="92"/>
      <c r="AY3035" s="92"/>
      <c r="AZ3035" s="92">
        <f t="shared" si="4668"/>
        <v>2623761</v>
      </c>
      <c r="BA3035" s="92"/>
      <c r="BB3035" s="92">
        <v>823761</v>
      </c>
      <c r="BC3035" s="92"/>
      <c r="BD3035" s="92"/>
      <c r="BE3035" s="92"/>
      <c r="BF3035" s="92"/>
      <c r="BG3035" s="92"/>
      <c r="BH3035" s="92"/>
      <c r="BI3035" s="92"/>
      <c r="BJ3035" s="92">
        <v>823761</v>
      </c>
      <c r="BK3035" s="92">
        <v>1800000</v>
      </c>
    </row>
    <row r="3036" spans="1:63" x14ac:dyDescent="0.25">
      <c r="A3036" s="4" t="s">
        <v>1034</v>
      </c>
      <c r="B3036" s="4" t="s">
        <v>1</v>
      </c>
      <c r="C3036" s="4" t="s">
        <v>14</v>
      </c>
      <c r="D3036" s="107" t="s">
        <v>1036</v>
      </c>
      <c r="E3036" s="117">
        <v>8215</v>
      </c>
      <c r="F3036" s="107"/>
      <c r="G3036" s="103" t="s">
        <v>1666</v>
      </c>
      <c r="H3036" s="13" t="s">
        <v>70</v>
      </c>
      <c r="I3036" s="14">
        <v>0</v>
      </c>
      <c r="J3036" s="14">
        <v>0</v>
      </c>
      <c r="K3036" s="14"/>
      <c r="L3036" s="14"/>
      <c r="M3036" s="14"/>
      <c r="N3036" s="14"/>
      <c r="O3036" s="14"/>
      <c r="P3036" s="14">
        <f t="shared" si="4666"/>
        <v>0</v>
      </c>
      <c r="Q3036" s="14"/>
      <c r="R3036" s="14"/>
      <c r="S3036" s="14"/>
      <c r="T3036" s="14"/>
      <c r="U3036" s="14"/>
      <c r="V3036" s="14"/>
      <c r="W3036" s="14"/>
      <c r="X3036" s="14"/>
      <c r="Y3036" s="14"/>
      <c r="Z3036" s="14">
        <v>0</v>
      </c>
      <c r="AA3036" s="14">
        <v>0</v>
      </c>
      <c r="AB3036" s="14">
        <v>0</v>
      </c>
      <c r="AC3036" s="14"/>
      <c r="AD3036" s="14"/>
      <c r="AE3036" s="14"/>
      <c r="AF3036" s="14"/>
      <c r="AG3036" s="14"/>
      <c r="AH3036" s="14">
        <f t="shared" si="4667"/>
        <v>0</v>
      </c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>
        <v>0</v>
      </c>
      <c r="AS3036" s="14">
        <v>0</v>
      </c>
      <c r="AT3036" s="14">
        <v>0</v>
      </c>
      <c r="AU3036" s="14"/>
      <c r="AV3036" s="14"/>
      <c r="AW3036" s="14"/>
      <c r="AX3036" s="14"/>
      <c r="AY3036" s="14"/>
      <c r="AZ3036" s="14">
        <f t="shared" si="4668"/>
        <v>0</v>
      </c>
      <c r="BA3036" s="14"/>
      <c r="BB3036" s="14"/>
      <c r="BC3036" s="14"/>
      <c r="BD3036" s="14"/>
      <c r="BE3036" s="14"/>
      <c r="BF3036" s="14"/>
      <c r="BG3036" s="14"/>
      <c r="BH3036" s="14"/>
      <c r="BI3036" s="14"/>
      <c r="BJ3036" s="14">
        <v>0</v>
      </c>
      <c r="BK3036" s="14">
        <v>0</v>
      </c>
    </row>
    <row r="3037" spans="1:63" ht="22.5" x14ac:dyDescent="0.25">
      <c r="A3037" s="13" t="s">
        <v>0</v>
      </c>
      <c r="B3037" s="13" t="s">
        <v>0</v>
      </c>
      <c r="C3037" s="13" t="s">
        <v>0</v>
      </c>
      <c r="D3037" s="103" t="s">
        <v>0</v>
      </c>
      <c r="E3037" s="103" t="s">
        <v>0</v>
      </c>
      <c r="F3037" s="103" t="s">
        <v>0</v>
      </c>
      <c r="G3037" s="13" t="s">
        <v>0</v>
      </c>
      <c r="H3037" s="10" t="s">
        <v>1048</v>
      </c>
      <c r="I3037" s="11">
        <f>SUM(I3030,I3027,I3003)</f>
        <v>5230384</v>
      </c>
      <c r="J3037" s="11">
        <f t="shared" ref="J3037:Y3037" si="4699">SUM(J3030,J3027,J3003)</f>
        <v>0</v>
      </c>
      <c r="K3037" s="11">
        <f t="shared" si="4699"/>
        <v>0</v>
      </c>
      <c r="L3037" s="11">
        <f t="shared" si="4699"/>
        <v>0</v>
      </c>
      <c r="M3037" s="11">
        <f t="shared" si="4699"/>
        <v>0</v>
      </c>
      <c r="N3037" s="11">
        <f t="shared" si="4699"/>
        <v>0</v>
      </c>
      <c r="O3037" s="11">
        <f t="shared" si="4699"/>
        <v>0</v>
      </c>
      <c r="P3037" s="11">
        <f t="shared" si="4699"/>
        <v>0</v>
      </c>
      <c r="Q3037" s="11">
        <f t="shared" si="4699"/>
        <v>0</v>
      </c>
      <c r="R3037" s="11">
        <f t="shared" si="4699"/>
        <v>0</v>
      </c>
      <c r="S3037" s="11">
        <f t="shared" si="4699"/>
        <v>0</v>
      </c>
      <c r="T3037" s="11">
        <f t="shared" si="4699"/>
        <v>0</v>
      </c>
      <c r="U3037" s="11">
        <f t="shared" si="4699"/>
        <v>0</v>
      </c>
      <c r="V3037" s="11">
        <f t="shared" si="4699"/>
        <v>0</v>
      </c>
      <c r="W3037" s="11">
        <f t="shared" si="4699"/>
        <v>0</v>
      </c>
      <c r="X3037" s="11">
        <f t="shared" si="4699"/>
        <v>0</v>
      </c>
      <c r="Y3037" s="11">
        <f t="shared" si="4699"/>
        <v>0</v>
      </c>
      <c r="Z3037" s="11">
        <v>0</v>
      </c>
      <c r="AA3037" s="11">
        <v>0</v>
      </c>
      <c r="AB3037" s="11">
        <f t="shared" ref="AB3037:AQ3037" si="4700">SUM(AB3030,AB3027,AB3003)</f>
        <v>0</v>
      </c>
      <c r="AC3037" s="11">
        <f t="shared" si="4700"/>
        <v>0</v>
      </c>
      <c r="AD3037" s="11">
        <f t="shared" si="4700"/>
        <v>0</v>
      </c>
      <c r="AE3037" s="11">
        <f t="shared" si="4700"/>
        <v>0</v>
      </c>
      <c r="AF3037" s="11">
        <f t="shared" si="4700"/>
        <v>0</v>
      </c>
      <c r="AG3037" s="11">
        <f t="shared" si="4700"/>
        <v>0</v>
      </c>
      <c r="AH3037" s="11">
        <f t="shared" si="4700"/>
        <v>0</v>
      </c>
      <c r="AI3037" s="11">
        <f t="shared" si="4700"/>
        <v>0</v>
      </c>
      <c r="AJ3037" s="11">
        <f t="shared" si="4700"/>
        <v>0</v>
      </c>
      <c r="AK3037" s="11">
        <f t="shared" si="4700"/>
        <v>0</v>
      </c>
      <c r="AL3037" s="11">
        <f t="shared" si="4700"/>
        <v>0</v>
      </c>
      <c r="AM3037" s="11">
        <f t="shared" si="4700"/>
        <v>0</v>
      </c>
      <c r="AN3037" s="11">
        <f t="shared" si="4700"/>
        <v>0</v>
      </c>
      <c r="AO3037" s="11">
        <f t="shared" si="4700"/>
        <v>0</v>
      </c>
      <c r="AP3037" s="11">
        <f t="shared" si="4700"/>
        <v>0</v>
      </c>
      <c r="AQ3037" s="11">
        <f t="shared" si="4700"/>
        <v>0</v>
      </c>
      <c r="AR3037" s="11">
        <v>0</v>
      </c>
      <c r="AS3037" s="11">
        <v>0</v>
      </c>
      <c r="AT3037" s="11">
        <f t="shared" ref="AT3037:BI3037" si="4701">SUM(AT3030,AT3027,AT3003)</f>
        <v>1800000</v>
      </c>
      <c r="AU3037" s="11">
        <f t="shared" si="4701"/>
        <v>0</v>
      </c>
      <c r="AV3037" s="11">
        <f t="shared" si="4701"/>
        <v>0</v>
      </c>
      <c r="AW3037" s="11">
        <f t="shared" si="4701"/>
        <v>823761</v>
      </c>
      <c r="AX3037" s="11">
        <f t="shared" si="4701"/>
        <v>0</v>
      </c>
      <c r="AY3037" s="11">
        <f t="shared" si="4701"/>
        <v>0</v>
      </c>
      <c r="AZ3037" s="11">
        <f t="shared" si="4701"/>
        <v>2623761</v>
      </c>
      <c r="BA3037" s="11">
        <f t="shared" si="4701"/>
        <v>0</v>
      </c>
      <c r="BB3037" s="11">
        <f t="shared" si="4701"/>
        <v>823761</v>
      </c>
      <c r="BC3037" s="11">
        <f t="shared" si="4701"/>
        <v>0</v>
      </c>
      <c r="BD3037" s="11">
        <f t="shared" si="4701"/>
        <v>0</v>
      </c>
      <c r="BE3037" s="11">
        <f t="shared" si="4701"/>
        <v>0</v>
      </c>
      <c r="BF3037" s="11">
        <f t="shared" si="4701"/>
        <v>0</v>
      </c>
      <c r="BG3037" s="11">
        <f t="shared" si="4701"/>
        <v>0</v>
      </c>
      <c r="BH3037" s="11">
        <f t="shared" si="4701"/>
        <v>0</v>
      </c>
      <c r="BI3037" s="11">
        <f t="shared" si="4701"/>
        <v>0</v>
      </c>
      <c r="BJ3037" s="11">
        <v>823761</v>
      </c>
      <c r="BK3037" s="11">
        <v>1800000</v>
      </c>
    </row>
    <row r="3038" spans="1:63" ht="15.75" thickBot="1" x14ac:dyDescent="0.3">
      <c r="A3038" s="13" t="s">
        <v>0</v>
      </c>
      <c r="B3038" s="13" t="s">
        <v>0</v>
      </c>
      <c r="C3038" s="13" t="s">
        <v>0</v>
      </c>
      <c r="D3038" s="103" t="s">
        <v>0</v>
      </c>
      <c r="E3038" s="103" t="s">
        <v>0</v>
      </c>
      <c r="F3038" s="103" t="s">
        <v>0</v>
      </c>
      <c r="G3038" s="13" t="s">
        <v>0</v>
      </c>
      <c r="H3038" s="2" t="s">
        <v>55</v>
      </c>
      <c r="I3038" s="12">
        <v>13</v>
      </c>
      <c r="J3038" s="13" t="s">
        <v>0</v>
      </c>
      <c r="K3038" s="13"/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>
        <v>0</v>
      </c>
      <c r="AA3038" s="13"/>
      <c r="AB3038" s="13" t="s">
        <v>0</v>
      </c>
      <c r="AC3038" s="13"/>
      <c r="AD3038" s="13"/>
      <c r="AE3038" s="13"/>
      <c r="AF3038" s="13"/>
      <c r="AG3038" s="13"/>
      <c r="AH3038" s="13"/>
      <c r="AI3038" s="13"/>
      <c r="AJ3038" s="13"/>
      <c r="AK3038" s="13"/>
      <c r="AL3038" s="13"/>
      <c r="AM3038" s="13"/>
      <c r="AN3038" s="13"/>
      <c r="AO3038" s="13"/>
      <c r="AP3038" s="13"/>
      <c r="AQ3038" s="13"/>
      <c r="AR3038" s="13">
        <v>0</v>
      </c>
      <c r="AS3038" s="13"/>
      <c r="AT3038" s="13" t="s">
        <v>0</v>
      </c>
      <c r="AU3038" s="13"/>
      <c r="AV3038" s="13"/>
      <c r="AW3038" s="13"/>
      <c r="AX3038" s="13"/>
      <c r="AY3038" s="13"/>
      <c r="AZ3038" s="13"/>
      <c r="BA3038" s="13"/>
      <c r="BB3038" s="13"/>
      <c r="BC3038" s="13"/>
      <c r="BD3038" s="13"/>
      <c r="BE3038" s="13"/>
      <c r="BF3038" s="13"/>
      <c r="BG3038" s="13"/>
      <c r="BH3038" s="13"/>
      <c r="BI3038" s="13"/>
      <c r="BJ3038" s="13">
        <v>0</v>
      </c>
      <c r="BK3038" s="13"/>
    </row>
    <row r="3039" spans="1:63" ht="69.75" customHeight="1" thickBot="1" x14ac:dyDescent="0.3">
      <c r="A3039" s="148" t="s">
        <v>0</v>
      </c>
      <c r="B3039" s="148" t="s">
        <v>0</v>
      </c>
      <c r="C3039" s="148" t="s">
        <v>0</v>
      </c>
      <c r="D3039" s="151" t="s">
        <v>0</v>
      </c>
      <c r="E3039" s="151" t="s">
        <v>0</v>
      </c>
      <c r="F3039" s="151" t="s">
        <v>0</v>
      </c>
      <c r="G3039" s="154" t="s">
        <v>0</v>
      </c>
      <c r="H3039" s="5" t="s">
        <v>56</v>
      </c>
      <c r="I3039" s="5" t="s">
        <v>9</v>
      </c>
      <c r="J3039" s="94" t="s">
        <v>10</v>
      </c>
      <c r="K3039" s="94" t="s">
        <v>1602</v>
      </c>
      <c r="L3039" s="94" t="s">
        <v>1535</v>
      </c>
      <c r="M3039" s="94" t="s">
        <v>1591</v>
      </c>
      <c r="N3039" s="94" t="s">
        <v>1592</v>
      </c>
      <c r="O3039" s="94" t="s">
        <v>1593</v>
      </c>
      <c r="P3039" s="94" t="s">
        <v>1606</v>
      </c>
      <c r="Q3039" s="94" t="s">
        <v>1603</v>
      </c>
      <c r="R3039" s="94" t="s">
        <v>1594</v>
      </c>
      <c r="S3039" s="94" t="s">
        <v>1595</v>
      </c>
      <c r="T3039" s="94" t="s">
        <v>1596</v>
      </c>
      <c r="U3039" s="94" t="s">
        <v>1597</v>
      </c>
      <c r="V3039" s="94" t="s">
        <v>1598</v>
      </c>
      <c r="W3039" s="94" t="s">
        <v>1599</v>
      </c>
      <c r="X3039" s="94" t="s">
        <v>1604</v>
      </c>
      <c r="Y3039" s="94" t="s">
        <v>1605</v>
      </c>
      <c r="Z3039" s="94" t="s">
        <v>1600</v>
      </c>
      <c r="AA3039" s="94" t="s">
        <v>1601</v>
      </c>
      <c r="AB3039" s="95" t="s">
        <v>11</v>
      </c>
      <c r="AC3039" s="95" t="s">
        <v>1602</v>
      </c>
      <c r="AD3039" s="95" t="s">
        <v>1535</v>
      </c>
      <c r="AE3039" s="95" t="s">
        <v>1591</v>
      </c>
      <c r="AF3039" s="95" t="s">
        <v>1592</v>
      </c>
      <c r="AG3039" s="95" t="s">
        <v>1593</v>
      </c>
      <c r="AH3039" s="95" t="s">
        <v>1607</v>
      </c>
      <c r="AI3039" s="95" t="s">
        <v>1603</v>
      </c>
      <c r="AJ3039" s="95" t="s">
        <v>1594</v>
      </c>
      <c r="AK3039" s="95" t="s">
        <v>1595</v>
      </c>
      <c r="AL3039" s="95" t="s">
        <v>1596</v>
      </c>
      <c r="AM3039" s="95" t="s">
        <v>1597</v>
      </c>
      <c r="AN3039" s="95" t="s">
        <v>1598</v>
      </c>
      <c r="AO3039" s="95" t="s">
        <v>1599</v>
      </c>
      <c r="AP3039" s="95" t="s">
        <v>1604</v>
      </c>
      <c r="AQ3039" s="95" t="s">
        <v>1605</v>
      </c>
      <c r="AR3039" s="95" t="s">
        <v>1600</v>
      </c>
      <c r="AS3039" s="95" t="s">
        <v>1601</v>
      </c>
      <c r="AT3039" s="96" t="s">
        <v>12</v>
      </c>
      <c r="AU3039" s="96" t="s">
        <v>1602</v>
      </c>
      <c r="AV3039" s="96" t="s">
        <v>1535</v>
      </c>
      <c r="AW3039" s="96" t="s">
        <v>1591</v>
      </c>
      <c r="AX3039" s="96" t="s">
        <v>1592</v>
      </c>
      <c r="AY3039" s="96" t="s">
        <v>1593</v>
      </c>
      <c r="AZ3039" s="96" t="s">
        <v>1608</v>
      </c>
      <c r="BA3039" s="96" t="s">
        <v>1603</v>
      </c>
      <c r="BB3039" s="96" t="s">
        <v>1594</v>
      </c>
      <c r="BC3039" s="96" t="s">
        <v>1595</v>
      </c>
      <c r="BD3039" s="96" t="s">
        <v>1596</v>
      </c>
      <c r="BE3039" s="96" t="s">
        <v>1597</v>
      </c>
      <c r="BF3039" s="96" t="s">
        <v>1598</v>
      </c>
      <c r="BG3039" s="96" t="s">
        <v>1599</v>
      </c>
      <c r="BH3039" s="96" t="s">
        <v>1604</v>
      </c>
      <c r="BI3039" s="96" t="s">
        <v>1605</v>
      </c>
      <c r="BJ3039" s="96" t="s">
        <v>1600</v>
      </c>
      <c r="BK3039" s="96" t="s">
        <v>1601</v>
      </c>
    </row>
    <row r="3040" spans="1:63" x14ac:dyDescent="0.25">
      <c r="A3040" s="149"/>
      <c r="B3040" s="149"/>
      <c r="C3040" s="149"/>
      <c r="D3040" s="152"/>
      <c r="E3040" s="152"/>
      <c r="F3040" s="152"/>
      <c r="G3040" s="155"/>
      <c r="H3040" s="15" t="s">
        <v>0</v>
      </c>
      <c r="I3040" s="9" t="s">
        <v>13</v>
      </c>
      <c r="J3040" s="9">
        <v>1</v>
      </c>
      <c r="K3040" s="9">
        <v>2</v>
      </c>
      <c r="L3040" s="9">
        <v>3</v>
      </c>
      <c r="M3040" s="9">
        <v>4</v>
      </c>
      <c r="N3040" s="9">
        <v>5</v>
      </c>
      <c r="O3040" s="9">
        <v>6</v>
      </c>
      <c r="P3040" s="9">
        <v>7</v>
      </c>
      <c r="Q3040" s="9">
        <v>8</v>
      </c>
      <c r="R3040" s="9">
        <v>9</v>
      </c>
      <c r="S3040" s="9">
        <v>10</v>
      </c>
      <c r="T3040" s="9">
        <v>11</v>
      </c>
      <c r="U3040" s="9">
        <v>12</v>
      </c>
      <c r="V3040" s="9">
        <v>13</v>
      </c>
      <c r="W3040" s="9">
        <v>14</v>
      </c>
      <c r="X3040" s="9">
        <v>15</v>
      </c>
      <c r="Y3040" s="9">
        <v>16</v>
      </c>
      <c r="Z3040" s="9">
        <v>20</v>
      </c>
      <c r="AA3040" s="9">
        <v>21</v>
      </c>
      <c r="AB3040" s="9">
        <v>1</v>
      </c>
      <c r="AC3040" s="9">
        <v>2</v>
      </c>
      <c r="AD3040" s="9">
        <v>3</v>
      </c>
      <c r="AE3040" s="9">
        <v>4</v>
      </c>
      <c r="AF3040" s="9">
        <v>5</v>
      </c>
      <c r="AG3040" s="9">
        <v>6</v>
      </c>
      <c r="AH3040" s="9">
        <v>7</v>
      </c>
      <c r="AI3040" s="9">
        <v>8</v>
      </c>
      <c r="AJ3040" s="9">
        <v>9</v>
      </c>
      <c r="AK3040" s="9">
        <v>10</v>
      </c>
      <c r="AL3040" s="9">
        <v>11</v>
      </c>
      <c r="AM3040" s="9">
        <v>12</v>
      </c>
      <c r="AN3040" s="9">
        <v>13</v>
      </c>
      <c r="AO3040" s="9">
        <v>14</v>
      </c>
      <c r="AP3040" s="9">
        <v>15</v>
      </c>
      <c r="AQ3040" s="9">
        <v>16</v>
      </c>
      <c r="AR3040" s="9">
        <v>20</v>
      </c>
      <c r="AS3040" s="9">
        <v>21</v>
      </c>
      <c r="AT3040" s="9">
        <v>1</v>
      </c>
      <c r="AU3040" s="9">
        <v>2</v>
      </c>
      <c r="AV3040" s="9">
        <v>3</v>
      </c>
      <c r="AW3040" s="9">
        <v>4</v>
      </c>
      <c r="AX3040" s="9">
        <v>5</v>
      </c>
      <c r="AY3040" s="9">
        <v>6</v>
      </c>
      <c r="AZ3040" s="9">
        <v>7</v>
      </c>
      <c r="BA3040" s="9">
        <v>8</v>
      </c>
      <c r="BB3040" s="9">
        <v>9</v>
      </c>
      <c r="BC3040" s="9">
        <v>10</v>
      </c>
      <c r="BD3040" s="9">
        <v>11</v>
      </c>
      <c r="BE3040" s="9">
        <v>12</v>
      </c>
      <c r="BF3040" s="9">
        <v>13</v>
      </c>
      <c r="BG3040" s="9">
        <v>14</v>
      </c>
      <c r="BH3040" s="9">
        <v>15</v>
      </c>
      <c r="BI3040" s="9">
        <v>16</v>
      </c>
      <c r="BJ3040" s="9">
        <v>20</v>
      </c>
      <c r="BK3040" s="9">
        <v>21</v>
      </c>
    </row>
    <row r="3041" spans="1:63" x14ac:dyDescent="0.25">
      <c r="A3041" s="149"/>
      <c r="B3041" s="149"/>
      <c r="C3041" s="149"/>
      <c r="D3041" s="152"/>
      <c r="E3041" s="152"/>
      <c r="F3041" s="152"/>
      <c r="G3041" s="155"/>
      <c r="H3041" s="16" t="s">
        <v>1049</v>
      </c>
      <c r="I3041" s="17">
        <f>SUM(I3037)</f>
        <v>5230384</v>
      </c>
      <c r="J3041" s="17">
        <f t="shared" ref="J3041:Y3041" si="4702">SUM(J3037)</f>
        <v>0</v>
      </c>
      <c r="K3041" s="17">
        <f t="shared" si="4702"/>
        <v>0</v>
      </c>
      <c r="L3041" s="17">
        <f t="shared" si="4702"/>
        <v>0</v>
      </c>
      <c r="M3041" s="17">
        <f t="shared" si="4702"/>
        <v>0</v>
      </c>
      <c r="N3041" s="17">
        <f t="shared" si="4702"/>
        <v>0</v>
      </c>
      <c r="O3041" s="17">
        <f t="shared" si="4702"/>
        <v>0</v>
      </c>
      <c r="P3041" s="17">
        <f t="shared" ref="P3041" si="4703">SUM(P3037)</f>
        <v>0</v>
      </c>
      <c r="Q3041" s="17">
        <f t="shared" si="4702"/>
        <v>0</v>
      </c>
      <c r="R3041" s="17">
        <f t="shared" si="4702"/>
        <v>0</v>
      </c>
      <c r="S3041" s="17">
        <f t="shared" si="4702"/>
        <v>0</v>
      </c>
      <c r="T3041" s="17">
        <f t="shared" si="4702"/>
        <v>0</v>
      </c>
      <c r="U3041" s="17">
        <f t="shared" si="4702"/>
        <v>0</v>
      </c>
      <c r="V3041" s="17">
        <f t="shared" si="4702"/>
        <v>0</v>
      </c>
      <c r="W3041" s="17">
        <f t="shared" si="4702"/>
        <v>0</v>
      </c>
      <c r="X3041" s="17">
        <f t="shared" si="4702"/>
        <v>0</v>
      </c>
      <c r="Y3041" s="17">
        <f t="shared" si="4702"/>
        <v>0</v>
      </c>
      <c r="Z3041" s="17">
        <v>0</v>
      </c>
      <c r="AA3041" s="17">
        <v>0</v>
      </c>
      <c r="AB3041" s="17">
        <f t="shared" ref="AB3041:AQ3041" si="4704">SUM(AB3037)</f>
        <v>0</v>
      </c>
      <c r="AC3041" s="17">
        <f t="shared" si="4704"/>
        <v>0</v>
      </c>
      <c r="AD3041" s="17">
        <f t="shared" si="4704"/>
        <v>0</v>
      </c>
      <c r="AE3041" s="17">
        <f t="shared" si="4704"/>
        <v>0</v>
      </c>
      <c r="AF3041" s="17">
        <f t="shared" si="4704"/>
        <v>0</v>
      </c>
      <c r="AG3041" s="17">
        <f t="shared" si="4704"/>
        <v>0</v>
      </c>
      <c r="AH3041" s="17">
        <f t="shared" ref="AH3041" si="4705">SUM(AH3037)</f>
        <v>0</v>
      </c>
      <c r="AI3041" s="17">
        <f t="shared" si="4704"/>
        <v>0</v>
      </c>
      <c r="AJ3041" s="17">
        <f t="shared" si="4704"/>
        <v>0</v>
      </c>
      <c r="AK3041" s="17">
        <f t="shared" si="4704"/>
        <v>0</v>
      </c>
      <c r="AL3041" s="17">
        <f t="shared" si="4704"/>
        <v>0</v>
      </c>
      <c r="AM3041" s="17">
        <f t="shared" si="4704"/>
        <v>0</v>
      </c>
      <c r="AN3041" s="17">
        <f t="shared" si="4704"/>
        <v>0</v>
      </c>
      <c r="AO3041" s="17">
        <f t="shared" si="4704"/>
        <v>0</v>
      </c>
      <c r="AP3041" s="17">
        <f t="shared" si="4704"/>
        <v>0</v>
      </c>
      <c r="AQ3041" s="17">
        <f t="shared" si="4704"/>
        <v>0</v>
      </c>
      <c r="AR3041" s="17">
        <v>0</v>
      </c>
      <c r="AS3041" s="17">
        <v>0</v>
      </c>
      <c r="AT3041" s="17">
        <f t="shared" ref="AT3041:BI3041" si="4706">SUM(AT3037)</f>
        <v>1800000</v>
      </c>
      <c r="AU3041" s="17">
        <f t="shared" si="4706"/>
        <v>0</v>
      </c>
      <c r="AV3041" s="17">
        <f t="shared" si="4706"/>
        <v>0</v>
      </c>
      <c r="AW3041" s="17">
        <f t="shared" si="4706"/>
        <v>823761</v>
      </c>
      <c r="AX3041" s="17">
        <f t="shared" si="4706"/>
        <v>0</v>
      </c>
      <c r="AY3041" s="17">
        <f t="shared" si="4706"/>
        <v>0</v>
      </c>
      <c r="AZ3041" s="17">
        <f t="shared" ref="AZ3041" si="4707">SUM(AZ3037)</f>
        <v>2623761</v>
      </c>
      <c r="BA3041" s="17">
        <f t="shared" si="4706"/>
        <v>0</v>
      </c>
      <c r="BB3041" s="17">
        <f t="shared" si="4706"/>
        <v>823761</v>
      </c>
      <c r="BC3041" s="17">
        <f t="shared" si="4706"/>
        <v>0</v>
      </c>
      <c r="BD3041" s="17">
        <f t="shared" si="4706"/>
        <v>0</v>
      </c>
      <c r="BE3041" s="17">
        <f t="shared" si="4706"/>
        <v>0</v>
      </c>
      <c r="BF3041" s="17">
        <f t="shared" si="4706"/>
        <v>0</v>
      </c>
      <c r="BG3041" s="17">
        <f t="shared" si="4706"/>
        <v>0</v>
      </c>
      <c r="BH3041" s="17">
        <f t="shared" si="4706"/>
        <v>0</v>
      </c>
      <c r="BI3041" s="17">
        <f t="shared" si="4706"/>
        <v>0</v>
      </c>
      <c r="BJ3041" s="17">
        <v>823761</v>
      </c>
      <c r="BK3041" s="17">
        <v>1800000</v>
      </c>
    </row>
    <row r="3042" spans="1:63" x14ac:dyDescent="0.25">
      <c r="A3042" s="149"/>
      <c r="B3042" s="149"/>
      <c r="C3042" s="149"/>
      <c r="D3042" s="152"/>
      <c r="E3042" s="152"/>
      <c r="F3042" s="152"/>
      <c r="G3042" s="155"/>
      <c r="H3042" s="18" t="s">
        <v>57</v>
      </c>
      <c r="I3042" s="17">
        <f>SUM(I3041)</f>
        <v>5230384</v>
      </c>
      <c r="J3042" s="17">
        <f t="shared" ref="J3042:Y3042" si="4708">SUM(J3041)</f>
        <v>0</v>
      </c>
      <c r="K3042" s="17">
        <f t="shared" si="4708"/>
        <v>0</v>
      </c>
      <c r="L3042" s="17">
        <f t="shared" si="4708"/>
        <v>0</v>
      </c>
      <c r="M3042" s="17">
        <f t="shared" si="4708"/>
        <v>0</v>
      </c>
      <c r="N3042" s="17">
        <f t="shared" si="4708"/>
        <v>0</v>
      </c>
      <c r="O3042" s="17">
        <f t="shared" si="4708"/>
        <v>0</v>
      </c>
      <c r="P3042" s="17">
        <f t="shared" ref="P3042" si="4709">SUM(P3041)</f>
        <v>0</v>
      </c>
      <c r="Q3042" s="17">
        <f t="shared" si="4708"/>
        <v>0</v>
      </c>
      <c r="R3042" s="17">
        <f t="shared" si="4708"/>
        <v>0</v>
      </c>
      <c r="S3042" s="17">
        <f t="shared" si="4708"/>
        <v>0</v>
      </c>
      <c r="T3042" s="17">
        <f t="shared" si="4708"/>
        <v>0</v>
      </c>
      <c r="U3042" s="17">
        <f t="shared" si="4708"/>
        <v>0</v>
      </c>
      <c r="V3042" s="17">
        <f t="shared" si="4708"/>
        <v>0</v>
      </c>
      <c r="W3042" s="17">
        <f t="shared" si="4708"/>
        <v>0</v>
      </c>
      <c r="X3042" s="17">
        <f t="shared" si="4708"/>
        <v>0</v>
      </c>
      <c r="Y3042" s="17">
        <f t="shared" si="4708"/>
        <v>0</v>
      </c>
      <c r="Z3042" s="17">
        <v>0</v>
      </c>
      <c r="AA3042" s="17">
        <v>0</v>
      </c>
      <c r="AB3042" s="17">
        <f t="shared" ref="AB3042:AQ3042" si="4710">SUM(AB3041)</f>
        <v>0</v>
      </c>
      <c r="AC3042" s="17">
        <f t="shared" si="4710"/>
        <v>0</v>
      </c>
      <c r="AD3042" s="17">
        <f t="shared" si="4710"/>
        <v>0</v>
      </c>
      <c r="AE3042" s="17">
        <f t="shared" si="4710"/>
        <v>0</v>
      </c>
      <c r="AF3042" s="17">
        <f t="shared" si="4710"/>
        <v>0</v>
      </c>
      <c r="AG3042" s="17">
        <f t="shared" si="4710"/>
        <v>0</v>
      </c>
      <c r="AH3042" s="17">
        <f t="shared" ref="AH3042" si="4711">SUM(AH3041)</f>
        <v>0</v>
      </c>
      <c r="AI3042" s="17">
        <f t="shared" si="4710"/>
        <v>0</v>
      </c>
      <c r="AJ3042" s="17">
        <f t="shared" si="4710"/>
        <v>0</v>
      </c>
      <c r="AK3042" s="17">
        <f t="shared" si="4710"/>
        <v>0</v>
      </c>
      <c r="AL3042" s="17">
        <f t="shared" si="4710"/>
        <v>0</v>
      </c>
      <c r="AM3042" s="17">
        <f t="shared" si="4710"/>
        <v>0</v>
      </c>
      <c r="AN3042" s="17">
        <f t="shared" si="4710"/>
        <v>0</v>
      </c>
      <c r="AO3042" s="17">
        <f t="shared" si="4710"/>
        <v>0</v>
      </c>
      <c r="AP3042" s="17">
        <f t="shared" si="4710"/>
        <v>0</v>
      </c>
      <c r="AQ3042" s="17">
        <f t="shared" si="4710"/>
        <v>0</v>
      </c>
      <c r="AR3042" s="17">
        <v>0</v>
      </c>
      <c r="AS3042" s="17">
        <v>0</v>
      </c>
      <c r="AT3042" s="17">
        <f t="shared" ref="AT3042:BI3042" si="4712">SUM(AT3041)</f>
        <v>1800000</v>
      </c>
      <c r="AU3042" s="17">
        <f t="shared" si="4712"/>
        <v>0</v>
      </c>
      <c r="AV3042" s="17">
        <f t="shared" si="4712"/>
        <v>0</v>
      </c>
      <c r="AW3042" s="17">
        <f t="shared" si="4712"/>
        <v>823761</v>
      </c>
      <c r="AX3042" s="17">
        <f t="shared" si="4712"/>
        <v>0</v>
      </c>
      <c r="AY3042" s="17">
        <f t="shared" si="4712"/>
        <v>0</v>
      </c>
      <c r="AZ3042" s="17">
        <f t="shared" ref="AZ3042" si="4713">SUM(AZ3041)</f>
        <v>2623761</v>
      </c>
      <c r="BA3042" s="17">
        <f t="shared" si="4712"/>
        <v>0</v>
      </c>
      <c r="BB3042" s="17">
        <f t="shared" si="4712"/>
        <v>823761</v>
      </c>
      <c r="BC3042" s="17">
        <f t="shared" si="4712"/>
        <v>0</v>
      </c>
      <c r="BD3042" s="17">
        <f t="shared" si="4712"/>
        <v>0</v>
      </c>
      <c r="BE3042" s="17">
        <f t="shared" si="4712"/>
        <v>0</v>
      </c>
      <c r="BF3042" s="17">
        <f t="shared" si="4712"/>
        <v>0</v>
      </c>
      <c r="BG3042" s="17">
        <f t="shared" si="4712"/>
        <v>0</v>
      </c>
      <c r="BH3042" s="17">
        <f t="shared" si="4712"/>
        <v>0</v>
      </c>
      <c r="BI3042" s="17">
        <f t="shared" si="4712"/>
        <v>0</v>
      </c>
      <c r="BJ3042" s="17">
        <v>823761</v>
      </c>
      <c r="BK3042" s="17">
        <v>1800000</v>
      </c>
    </row>
    <row r="3043" spans="1:63" x14ac:dyDescent="0.25">
      <c r="A3043" s="150"/>
      <c r="B3043" s="150"/>
      <c r="C3043" s="150"/>
      <c r="D3043" s="153"/>
      <c r="E3043" s="153"/>
      <c r="F3043" s="153"/>
      <c r="G3043" s="156"/>
      <c r="P3043">
        <f t="shared" si="4666"/>
        <v>0</v>
      </c>
      <c r="Z3043">
        <v>0</v>
      </c>
      <c r="AA3043">
        <v>0</v>
      </c>
      <c r="AH3043">
        <f t="shared" si="4667"/>
        <v>0</v>
      </c>
      <c r="AR3043">
        <v>0</v>
      </c>
      <c r="AS3043">
        <v>0</v>
      </c>
      <c r="AZ3043">
        <f t="shared" si="4668"/>
        <v>0</v>
      </c>
      <c r="BJ3043">
        <v>0</v>
      </c>
      <c r="BK3043">
        <v>0</v>
      </c>
    </row>
    <row r="3044" spans="1:63" x14ac:dyDescent="0.25">
      <c r="A3044" s="13" t="s">
        <v>0</v>
      </c>
      <c r="B3044" s="13" t="s">
        <v>0</v>
      </c>
      <c r="C3044" s="13" t="s">
        <v>0</v>
      </c>
      <c r="D3044" s="103" t="s">
        <v>0</v>
      </c>
      <c r="E3044" s="103" t="s">
        <v>0</v>
      </c>
      <c r="F3044" s="103" t="s">
        <v>0</v>
      </c>
      <c r="G3044" s="13" t="s">
        <v>0</v>
      </c>
      <c r="H3044" s="19" t="s">
        <v>0</v>
      </c>
      <c r="I3044" s="19" t="s">
        <v>0</v>
      </c>
      <c r="J3044" s="19" t="s">
        <v>0</v>
      </c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>
        <v>0</v>
      </c>
      <c r="AA3044" s="19">
        <v>0</v>
      </c>
      <c r="AB3044" s="19" t="s">
        <v>0</v>
      </c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>
        <v>0</v>
      </c>
      <c r="AS3044" s="19">
        <v>0</v>
      </c>
      <c r="AT3044" s="19" t="s">
        <v>0</v>
      </c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  <c r="BE3044" s="19"/>
      <c r="BF3044" s="19"/>
      <c r="BG3044" s="19"/>
      <c r="BH3044" s="19"/>
      <c r="BI3044" s="19"/>
      <c r="BJ3044" s="19">
        <v>0</v>
      </c>
      <c r="BK3044" s="19">
        <v>0</v>
      </c>
    </row>
    <row r="3045" spans="1:63" x14ac:dyDescent="0.25">
      <c r="A3045" s="13" t="s">
        <v>0</v>
      </c>
      <c r="B3045" s="13" t="s">
        <v>0</v>
      </c>
      <c r="C3045" s="13" t="s">
        <v>0</v>
      </c>
      <c r="D3045" s="103" t="s">
        <v>0</v>
      </c>
      <c r="E3045" s="103" t="s">
        <v>0</v>
      </c>
      <c r="F3045" s="103" t="s">
        <v>0</v>
      </c>
      <c r="G3045" s="13" t="s">
        <v>0</v>
      </c>
      <c r="H3045" s="10" t="s">
        <v>1050</v>
      </c>
      <c r="I3045" s="11">
        <f>SUM(I3037)</f>
        <v>5230384</v>
      </c>
      <c r="J3045" s="11">
        <f t="shared" ref="J3045:Y3045" si="4714">SUM(J3037)</f>
        <v>0</v>
      </c>
      <c r="K3045" s="11">
        <f t="shared" si="4714"/>
        <v>0</v>
      </c>
      <c r="L3045" s="11">
        <f t="shared" si="4714"/>
        <v>0</v>
      </c>
      <c r="M3045" s="11">
        <f t="shared" si="4714"/>
        <v>0</v>
      </c>
      <c r="N3045" s="11">
        <f t="shared" si="4714"/>
        <v>0</v>
      </c>
      <c r="O3045" s="11">
        <f t="shared" si="4714"/>
        <v>0</v>
      </c>
      <c r="P3045" s="11">
        <f t="shared" si="4714"/>
        <v>0</v>
      </c>
      <c r="Q3045" s="11">
        <f t="shared" si="4714"/>
        <v>0</v>
      </c>
      <c r="R3045" s="11">
        <f t="shared" si="4714"/>
        <v>0</v>
      </c>
      <c r="S3045" s="11">
        <f t="shared" si="4714"/>
        <v>0</v>
      </c>
      <c r="T3045" s="11">
        <f t="shared" si="4714"/>
        <v>0</v>
      </c>
      <c r="U3045" s="11">
        <f t="shared" si="4714"/>
        <v>0</v>
      </c>
      <c r="V3045" s="11">
        <f t="shared" si="4714"/>
        <v>0</v>
      </c>
      <c r="W3045" s="11">
        <f t="shared" si="4714"/>
        <v>0</v>
      </c>
      <c r="X3045" s="11">
        <f t="shared" si="4714"/>
        <v>0</v>
      </c>
      <c r="Y3045" s="11">
        <f t="shared" si="4714"/>
        <v>0</v>
      </c>
      <c r="Z3045" s="11">
        <v>0</v>
      </c>
      <c r="AA3045" s="11">
        <v>0</v>
      </c>
      <c r="AB3045" s="11">
        <f t="shared" ref="AB3045:AQ3045" si="4715">SUM(AB3037)</f>
        <v>0</v>
      </c>
      <c r="AC3045" s="11">
        <f t="shared" si="4715"/>
        <v>0</v>
      </c>
      <c r="AD3045" s="11">
        <f t="shared" si="4715"/>
        <v>0</v>
      </c>
      <c r="AE3045" s="11">
        <f t="shared" si="4715"/>
        <v>0</v>
      </c>
      <c r="AF3045" s="11">
        <f t="shared" si="4715"/>
        <v>0</v>
      </c>
      <c r="AG3045" s="11">
        <f t="shared" si="4715"/>
        <v>0</v>
      </c>
      <c r="AH3045" s="11">
        <f t="shared" si="4715"/>
        <v>0</v>
      </c>
      <c r="AI3045" s="11">
        <f t="shared" si="4715"/>
        <v>0</v>
      </c>
      <c r="AJ3045" s="11">
        <f t="shared" si="4715"/>
        <v>0</v>
      </c>
      <c r="AK3045" s="11">
        <f t="shared" si="4715"/>
        <v>0</v>
      </c>
      <c r="AL3045" s="11">
        <f t="shared" si="4715"/>
        <v>0</v>
      </c>
      <c r="AM3045" s="11">
        <f t="shared" si="4715"/>
        <v>0</v>
      </c>
      <c r="AN3045" s="11">
        <f t="shared" si="4715"/>
        <v>0</v>
      </c>
      <c r="AO3045" s="11">
        <f t="shared" si="4715"/>
        <v>0</v>
      </c>
      <c r="AP3045" s="11">
        <f t="shared" si="4715"/>
        <v>0</v>
      </c>
      <c r="AQ3045" s="11">
        <f t="shared" si="4715"/>
        <v>0</v>
      </c>
      <c r="AR3045" s="11">
        <v>0</v>
      </c>
      <c r="AS3045" s="11">
        <v>0</v>
      </c>
      <c r="AT3045" s="11">
        <f t="shared" ref="AT3045:BI3045" si="4716">SUM(AT3037)</f>
        <v>1800000</v>
      </c>
      <c r="AU3045" s="11">
        <f t="shared" si="4716"/>
        <v>0</v>
      </c>
      <c r="AV3045" s="11">
        <f t="shared" si="4716"/>
        <v>0</v>
      </c>
      <c r="AW3045" s="11">
        <f t="shared" si="4716"/>
        <v>823761</v>
      </c>
      <c r="AX3045" s="11">
        <f t="shared" si="4716"/>
        <v>0</v>
      </c>
      <c r="AY3045" s="11">
        <f t="shared" si="4716"/>
        <v>0</v>
      </c>
      <c r="AZ3045" s="11">
        <f t="shared" si="4716"/>
        <v>2623761</v>
      </c>
      <c r="BA3045" s="11">
        <f t="shared" si="4716"/>
        <v>0</v>
      </c>
      <c r="BB3045" s="11">
        <f t="shared" si="4716"/>
        <v>823761</v>
      </c>
      <c r="BC3045" s="11">
        <f t="shared" si="4716"/>
        <v>0</v>
      </c>
      <c r="BD3045" s="11">
        <f t="shared" si="4716"/>
        <v>0</v>
      </c>
      <c r="BE3045" s="11">
        <f t="shared" si="4716"/>
        <v>0</v>
      </c>
      <c r="BF3045" s="11">
        <f t="shared" si="4716"/>
        <v>0</v>
      </c>
      <c r="BG3045" s="11">
        <f t="shared" si="4716"/>
        <v>0</v>
      </c>
      <c r="BH3045" s="11">
        <f t="shared" si="4716"/>
        <v>0</v>
      </c>
      <c r="BI3045" s="11">
        <f t="shared" si="4716"/>
        <v>0</v>
      </c>
      <c r="BJ3045" s="11">
        <v>823761</v>
      </c>
      <c r="BK3045" s="11">
        <v>1800000</v>
      </c>
    </row>
    <row r="3046" spans="1:63" x14ac:dyDescent="0.25">
      <c r="A3046" s="13" t="s">
        <v>0</v>
      </c>
      <c r="B3046" s="13" t="s">
        <v>0</v>
      </c>
      <c r="C3046" s="13" t="s">
        <v>0</v>
      </c>
      <c r="D3046" s="103" t="s">
        <v>0</v>
      </c>
      <c r="E3046" s="103" t="s">
        <v>0</v>
      </c>
      <c r="F3046" s="103" t="s">
        <v>0</v>
      </c>
      <c r="G3046" s="13" t="s">
        <v>0</v>
      </c>
      <c r="H3046" s="2" t="s">
        <v>55</v>
      </c>
      <c r="I3046" s="12">
        <f>SUM(I3038)</f>
        <v>13</v>
      </c>
      <c r="J3046" s="13" t="s">
        <v>0</v>
      </c>
      <c r="K3046" s="13"/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>
        <v>0</v>
      </c>
      <c r="AA3046" s="13"/>
      <c r="AB3046" s="13" t="s">
        <v>0</v>
      </c>
      <c r="AC3046" s="13"/>
      <c r="AD3046" s="13"/>
      <c r="AE3046" s="13"/>
      <c r="AF3046" s="13"/>
      <c r="AG3046" s="13"/>
      <c r="AH3046" s="13"/>
      <c r="AI3046" s="13"/>
      <c r="AJ3046" s="13"/>
      <c r="AK3046" s="13"/>
      <c r="AL3046" s="13"/>
      <c r="AM3046" s="13"/>
      <c r="AN3046" s="13"/>
      <c r="AO3046" s="13"/>
      <c r="AP3046" s="13"/>
      <c r="AQ3046" s="13"/>
      <c r="AR3046" s="13">
        <v>0</v>
      </c>
      <c r="AS3046" s="13"/>
      <c r="AT3046" s="13" t="s">
        <v>0</v>
      </c>
      <c r="AU3046" s="13"/>
      <c r="AV3046" s="13"/>
      <c r="AW3046" s="13"/>
      <c r="AX3046" s="13"/>
      <c r="AY3046" s="13"/>
      <c r="AZ3046" s="13"/>
      <c r="BA3046" s="13"/>
      <c r="BB3046" s="13"/>
      <c r="BC3046" s="13"/>
      <c r="BD3046" s="13"/>
      <c r="BE3046" s="13"/>
      <c r="BF3046" s="13"/>
      <c r="BG3046" s="13"/>
      <c r="BH3046" s="13"/>
      <c r="BI3046" s="13"/>
      <c r="BJ3046" s="13">
        <v>0</v>
      </c>
      <c r="BK3046" s="13"/>
    </row>
    <row r="3047" spans="1:63" x14ac:dyDescent="0.25">
      <c r="A3047" s="13" t="s">
        <v>0</v>
      </c>
      <c r="B3047" s="13" t="s">
        <v>0</v>
      </c>
      <c r="C3047" s="13" t="s">
        <v>0</v>
      </c>
      <c r="D3047" s="103" t="s">
        <v>0</v>
      </c>
      <c r="E3047" s="103" t="s">
        <v>0</v>
      </c>
      <c r="F3047" s="103" t="s">
        <v>0</v>
      </c>
      <c r="G3047" s="13" t="s">
        <v>0</v>
      </c>
      <c r="H3047" s="20" t="s">
        <v>0</v>
      </c>
      <c r="I3047" s="21" t="s">
        <v>0</v>
      </c>
      <c r="J3047" s="21" t="s">
        <v>0</v>
      </c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>
        <v>0</v>
      </c>
      <c r="AA3047" s="21">
        <v>0</v>
      </c>
      <c r="AB3047" s="21" t="s">
        <v>0</v>
      </c>
      <c r="AC3047" s="21"/>
      <c r="AD3047" s="21"/>
      <c r="AE3047" s="21"/>
      <c r="AF3047" s="21"/>
      <c r="AG3047" s="21"/>
      <c r="AH3047" s="21"/>
      <c r="AI3047" s="21"/>
      <c r="AJ3047" s="21"/>
      <c r="AK3047" s="21"/>
      <c r="AL3047" s="21"/>
      <c r="AM3047" s="21"/>
      <c r="AN3047" s="21"/>
      <c r="AO3047" s="21"/>
      <c r="AP3047" s="21"/>
      <c r="AQ3047" s="21"/>
      <c r="AR3047" s="21">
        <v>0</v>
      </c>
      <c r="AS3047" s="21">
        <v>0</v>
      </c>
      <c r="AT3047" s="21" t="s">
        <v>0</v>
      </c>
      <c r="AU3047" s="21"/>
      <c r="AV3047" s="21"/>
      <c r="AW3047" s="21"/>
      <c r="AX3047" s="21"/>
      <c r="AY3047" s="21"/>
      <c r="AZ3047" s="21"/>
      <c r="BA3047" s="21"/>
      <c r="BB3047" s="21"/>
      <c r="BC3047" s="21"/>
      <c r="BD3047" s="21"/>
      <c r="BE3047" s="21"/>
      <c r="BF3047" s="21"/>
      <c r="BG3047" s="21"/>
      <c r="BH3047" s="21"/>
      <c r="BI3047" s="21"/>
      <c r="BJ3047" s="21">
        <v>0</v>
      </c>
      <c r="BK3047" s="21">
        <v>0</v>
      </c>
    </row>
    <row r="3048" spans="1:63" x14ac:dyDescent="0.25">
      <c r="A3048" s="13" t="s">
        <v>0</v>
      </c>
      <c r="B3048" s="13" t="s">
        <v>0</v>
      </c>
      <c r="C3048" s="13" t="s">
        <v>0</v>
      </c>
      <c r="D3048" s="103" t="s">
        <v>0</v>
      </c>
      <c r="E3048" s="103" t="s">
        <v>0</v>
      </c>
      <c r="F3048" s="103" t="s">
        <v>0</v>
      </c>
      <c r="G3048" s="13" t="s">
        <v>0</v>
      </c>
      <c r="H3048" s="10" t="s">
        <v>1051</v>
      </c>
      <c r="I3048" s="22">
        <f>SUM(I3045)</f>
        <v>5230384</v>
      </c>
      <c r="J3048" s="22">
        <f t="shared" ref="J3048:Y3048" si="4717">SUM(J3045)</f>
        <v>0</v>
      </c>
      <c r="K3048" s="22">
        <f t="shared" si="4717"/>
        <v>0</v>
      </c>
      <c r="L3048" s="22">
        <f t="shared" si="4717"/>
        <v>0</v>
      </c>
      <c r="M3048" s="22">
        <f t="shared" si="4717"/>
        <v>0</v>
      </c>
      <c r="N3048" s="22">
        <f t="shared" si="4717"/>
        <v>0</v>
      </c>
      <c r="O3048" s="22">
        <f t="shared" si="4717"/>
        <v>0</v>
      </c>
      <c r="P3048" s="22">
        <f t="shared" si="4717"/>
        <v>0</v>
      </c>
      <c r="Q3048" s="22">
        <f t="shared" si="4717"/>
        <v>0</v>
      </c>
      <c r="R3048" s="22">
        <f t="shared" si="4717"/>
        <v>0</v>
      </c>
      <c r="S3048" s="22">
        <f t="shared" si="4717"/>
        <v>0</v>
      </c>
      <c r="T3048" s="22">
        <f t="shared" si="4717"/>
        <v>0</v>
      </c>
      <c r="U3048" s="22">
        <f t="shared" si="4717"/>
        <v>0</v>
      </c>
      <c r="V3048" s="22">
        <f t="shared" si="4717"/>
        <v>0</v>
      </c>
      <c r="W3048" s="22">
        <f t="shared" si="4717"/>
        <v>0</v>
      </c>
      <c r="X3048" s="22">
        <f t="shared" si="4717"/>
        <v>0</v>
      </c>
      <c r="Y3048" s="22">
        <f t="shared" si="4717"/>
        <v>0</v>
      </c>
      <c r="Z3048" s="22">
        <v>0</v>
      </c>
      <c r="AA3048" s="22">
        <v>0</v>
      </c>
      <c r="AB3048" s="22">
        <f t="shared" ref="AB3048:AQ3048" si="4718">SUM(AB3045)</f>
        <v>0</v>
      </c>
      <c r="AC3048" s="22">
        <f t="shared" si="4718"/>
        <v>0</v>
      </c>
      <c r="AD3048" s="22">
        <f t="shared" si="4718"/>
        <v>0</v>
      </c>
      <c r="AE3048" s="22">
        <f t="shared" si="4718"/>
        <v>0</v>
      </c>
      <c r="AF3048" s="22">
        <f t="shared" si="4718"/>
        <v>0</v>
      </c>
      <c r="AG3048" s="22">
        <f t="shared" si="4718"/>
        <v>0</v>
      </c>
      <c r="AH3048" s="22">
        <f t="shared" si="4718"/>
        <v>0</v>
      </c>
      <c r="AI3048" s="22">
        <f t="shared" si="4718"/>
        <v>0</v>
      </c>
      <c r="AJ3048" s="22">
        <f t="shared" si="4718"/>
        <v>0</v>
      </c>
      <c r="AK3048" s="22">
        <f t="shared" si="4718"/>
        <v>0</v>
      </c>
      <c r="AL3048" s="22">
        <f t="shared" si="4718"/>
        <v>0</v>
      </c>
      <c r="AM3048" s="22">
        <f t="shared" si="4718"/>
        <v>0</v>
      </c>
      <c r="AN3048" s="22">
        <f t="shared" si="4718"/>
        <v>0</v>
      </c>
      <c r="AO3048" s="22">
        <f t="shared" si="4718"/>
        <v>0</v>
      </c>
      <c r="AP3048" s="22">
        <f t="shared" si="4718"/>
        <v>0</v>
      </c>
      <c r="AQ3048" s="22">
        <f t="shared" si="4718"/>
        <v>0</v>
      </c>
      <c r="AR3048" s="22">
        <v>0</v>
      </c>
      <c r="AS3048" s="22">
        <v>0</v>
      </c>
      <c r="AT3048" s="22">
        <f t="shared" ref="AT3048:BI3048" si="4719">SUM(AT3045)</f>
        <v>1800000</v>
      </c>
      <c r="AU3048" s="22">
        <f t="shared" si="4719"/>
        <v>0</v>
      </c>
      <c r="AV3048" s="22">
        <f t="shared" si="4719"/>
        <v>0</v>
      </c>
      <c r="AW3048" s="22">
        <f t="shared" si="4719"/>
        <v>823761</v>
      </c>
      <c r="AX3048" s="22">
        <f t="shared" si="4719"/>
        <v>0</v>
      </c>
      <c r="AY3048" s="22">
        <f t="shared" si="4719"/>
        <v>0</v>
      </c>
      <c r="AZ3048" s="22">
        <f t="shared" si="4719"/>
        <v>2623761</v>
      </c>
      <c r="BA3048" s="22">
        <f t="shared" si="4719"/>
        <v>0</v>
      </c>
      <c r="BB3048" s="22">
        <f t="shared" si="4719"/>
        <v>823761</v>
      </c>
      <c r="BC3048" s="22">
        <f t="shared" si="4719"/>
        <v>0</v>
      </c>
      <c r="BD3048" s="22">
        <f t="shared" si="4719"/>
        <v>0</v>
      </c>
      <c r="BE3048" s="22">
        <f t="shared" si="4719"/>
        <v>0</v>
      </c>
      <c r="BF3048" s="22">
        <f t="shared" si="4719"/>
        <v>0</v>
      </c>
      <c r="BG3048" s="22">
        <f t="shared" si="4719"/>
        <v>0</v>
      </c>
      <c r="BH3048" s="22">
        <f t="shared" si="4719"/>
        <v>0</v>
      </c>
      <c r="BI3048" s="22">
        <f t="shared" si="4719"/>
        <v>0</v>
      </c>
      <c r="BJ3048" s="22">
        <v>823761</v>
      </c>
      <c r="BK3048" s="22">
        <v>1800000</v>
      </c>
    </row>
    <row r="3049" spans="1:63" x14ac:dyDescent="0.25">
      <c r="A3049" s="13" t="s">
        <v>0</v>
      </c>
      <c r="B3049" s="13" t="s">
        <v>0</v>
      </c>
      <c r="C3049" s="13" t="s">
        <v>0</v>
      </c>
      <c r="D3049" s="103" t="s">
        <v>0</v>
      </c>
      <c r="E3049" s="103" t="s">
        <v>0</v>
      </c>
      <c r="F3049" s="103" t="s">
        <v>0</v>
      </c>
      <c r="G3049" s="13" t="s">
        <v>0</v>
      </c>
      <c r="H3049" s="2" t="s">
        <v>63</v>
      </c>
      <c r="I3049" s="12">
        <f>SUM(I3046)</f>
        <v>13</v>
      </c>
      <c r="J3049" s="13" t="s">
        <v>0</v>
      </c>
      <c r="K3049" s="13"/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>
        <v>0</v>
      </c>
      <c r="AA3049" s="13"/>
      <c r="AB3049" s="13" t="s">
        <v>0</v>
      </c>
      <c r="AC3049" s="13"/>
      <c r="AD3049" s="13"/>
      <c r="AE3049" s="13"/>
      <c r="AF3049" s="13"/>
      <c r="AG3049" s="13"/>
      <c r="AH3049" s="13"/>
      <c r="AI3049" s="13"/>
      <c r="AJ3049" s="13"/>
      <c r="AK3049" s="13"/>
      <c r="AL3049" s="13"/>
      <c r="AM3049" s="13"/>
      <c r="AN3049" s="13"/>
      <c r="AO3049" s="13"/>
      <c r="AP3049" s="13"/>
      <c r="AQ3049" s="13"/>
      <c r="AR3049" s="13">
        <v>0</v>
      </c>
      <c r="AS3049" s="13"/>
      <c r="AT3049" s="13" t="s">
        <v>0</v>
      </c>
      <c r="AU3049" s="13"/>
      <c r="AV3049" s="13"/>
      <c r="AW3049" s="13"/>
      <c r="AX3049" s="13"/>
      <c r="AY3049" s="13"/>
      <c r="AZ3049" s="13"/>
      <c r="BA3049" s="13"/>
      <c r="BB3049" s="13"/>
      <c r="BC3049" s="13"/>
      <c r="BD3049" s="13"/>
      <c r="BE3049" s="13"/>
      <c r="BF3049" s="13"/>
      <c r="BG3049" s="13"/>
      <c r="BH3049" s="13"/>
      <c r="BI3049" s="13"/>
      <c r="BJ3049" s="13">
        <v>0</v>
      </c>
      <c r="BK3049" s="13"/>
    </row>
    <row r="3050" spans="1:63" ht="22.5" x14ac:dyDescent="0.25">
      <c r="A3050" s="1" t="s">
        <v>1052</v>
      </c>
      <c r="B3050" s="2" t="s">
        <v>0</v>
      </c>
      <c r="C3050" s="2" t="s">
        <v>0</v>
      </c>
      <c r="D3050" s="106" t="s">
        <v>0</v>
      </c>
      <c r="E3050" s="106" t="s">
        <v>0</v>
      </c>
      <c r="F3050" s="106" t="s">
        <v>0</v>
      </c>
      <c r="G3050" s="2" t="s">
        <v>0</v>
      </c>
      <c r="H3050" s="2" t="s">
        <v>1053</v>
      </c>
      <c r="I3050" s="3" t="s">
        <v>0</v>
      </c>
      <c r="J3050" s="3" t="s">
        <v>0</v>
      </c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>
        <v>0</v>
      </c>
      <c r="AA3050" s="3">
        <v>0</v>
      </c>
      <c r="AB3050" s="3" t="s">
        <v>0</v>
      </c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>
        <v>0</v>
      </c>
      <c r="AS3050" s="3">
        <v>0</v>
      </c>
      <c r="AT3050" s="3" t="s">
        <v>0</v>
      </c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>
        <v>0</v>
      </c>
      <c r="BK3050" s="3">
        <v>0</v>
      </c>
    </row>
    <row r="3051" spans="1:63" ht="15.75" thickBot="1" x14ac:dyDescent="0.3">
      <c r="A3051" s="1" t="s">
        <v>1052</v>
      </c>
      <c r="B3051" s="1" t="s">
        <v>1</v>
      </c>
      <c r="C3051" s="4" t="s">
        <v>0</v>
      </c>
      <c r="D3051" s="107" t="s">
        <v>0</v>
      </c>
      <c r="E3051" s="106" t="s">
        <v>0</v>
      </c>
      <c r="F3051" s="106" t="s">
        <v>0</v>
      </c>
      <c r="G3051" s="2" t="s">
        <v>0</v>
      </c>
      <c r="H3051" s="2" t="s">
        <v>0</v>
      </c>
      <c r="I3051" s="3" t="s">
        <v>0</v>
      </c>
      <c r="J3051" s="3" t="s">
        <v>0</v>
      </c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>
        <v>0</v>
      </c>
      <c r="AA3051" s="3">
        <v>0</v>
      </c>
      <c r="AB3051" s="3" t="s">
        <v>0</v>
      </c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>
        <v>0</v>
      </c>
      <c r="AS3051" s="3">
        <v>0</v>
      </c>
      <c r="AT3051" s="3" t="s">
        <v>0</v>
      </c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>
        <v>0</v>
      </c>
      <c r="BK3051" s="3">
        <v>0</v>
      </c>
    </row>
    <row r="3052" spans="1:63" ht="69.75" customHeight="1" thickBot="1" x14ac:dyDescent="0.3">
      <c r="A3052" s="5" t="s">
        <v>2</v>
      </c>
      <c r="B3052" s="5" t="s">
        <v>3</v>
      </c>
      <c r="C3052" s="5" t="s">
        <v>4</v>
      </c>
      <c r="D3052" s="108" t="s">
        <v>0</v>
      </c>
      <c r="E3052" s="116" t="s">
        <v>5</v>
      </c>
      <c r="F3052" s="116" t="s">
        <v>6</v>
      </c>
      <c r="G3052" s="5" t="s">
        <v>7</v>
      </c>
      <c r="H3052" s="5" t="s">
        <v>8</v>
      </c>
      <c r="I3052" s="5" t="s">
        <v>9</v>
      </c>
      <c r="J3052" s="94" t="s">
        <v>10</v>
      </c>
      <c r="K3052" s="94" t="s">
        <v>1602</v>
      </c>
      <c r="L3052" s="94" t="s">
        <v>1535</v>
      </c>
      <c r="M3052" s="94" t="s">
        <v>1591</v>
      </c>
      <c r="N3052" s="94" t="s">
        <v>1592</v>
      </c>
      <c r="O3052" s="94" t="s">
        <v>1593</v>
      </c>
      <c r="P3052" s="94" t="s">
        <v>1606</v>
      </c>
      <c r="Q3052" s="94" t="s">
        <v>1603</v>
      </c>
      <c r="R3052" s="94" t="s">
        <v>1594</v>
      </c>
      <c r="S3052" s="94" t="s">
        <v>1595</v>
      </c>
      <c r="T3052" s="94" t="s">
        <v>1596</v>
      </c>
      <c r="U3052" s="94" t="s">
        <v>1597</v>
      </c>
      <c r="V3052" s="94" t="s">
        <v>1598</v>
      </c>
      <c r="W3052" s="94" t="s">
        <v>1599</v>
      </c>
      <c r="X3052" s="94" t="s">
        <v>1604</v>
      </c>
      <c r="Y3052" s="94" t="s">
        <v>1605</v>
      </c>
      <c r="Z3052" s="94" t="s">
        <v>1600</v>
      </c>
      <c r="AA3052" s="94" t="s">
        <v>1601</v>
      </c>
      <c r="AB3052" s="95" t="s">
        <v>11</v>
      </c>
      <c r="AC3052" s="95" t="s">
        <v>1602</v>
      </c>
      <c r="AD3052" s="95" t="s">
        <v>1535</v>
      </c>
      <c r="AE3052" s="95" t="s">
        <v>1591</v>
      </c>
      <c r="AF3052" s="95" t="s">
        <v>1592</v>
      </c>
      <c r="AG3052" s="95" t="s">
        <v>1593</v>
      </c>
      <c r="AH3052" s="95" t="s">
        <v>1607</v>
      </c>
      <c r="AI3052" s="95" t="s">
        <v>1603</v>
      </c>
      <c r="AJ3052" s="95" t="s">
        <v>1594</v>
      </c>
      <c r="AK3052" s="95" t="s">
        <v>1595</v>
      </c>
      <c r="AL3052" s="95" t="s">
        <v>1596</v>
      </c>
      <c r="AM3052" s="95" t="s">
        <v>1597</v>
      </c>
      <c r="AN3052" s="95" t="s">
        <v>1598</v>
      </c>
      <c r="AO3052" s="95" t="s">
        <v>1599</v>
      </c>
      <c r="AP3052" s="95" t="s">
        <v>1604</v>
      </c>
      <c r="AQ3052" s="95" t="s">
        <v>1605</v>
      </c>
      <c r="AR3052" s="95" t="s">
        <v>1600</v>
      </c>
      <c r="AS3052" s="95" t="s">
        <v>1601</v>
      </c>
      <c r="AT3052" s="96" t="s">
        <v>12</v>
      </c>
      <c r="AU3052" s="96" t="s">
        <v>1602</v>
      </c>
      <c r="AV3052" s="96" t="s">
        <v>1535</v>
      </c>
      <c r="AW3052" s="96" t="s">
        <v>1591</v>
      </c>
      <c r="AX3052" s="96" t="s">
        <v>1592</v>
      </c>
      <c r="AY3052" s="96" t="s">
        <v>1593</v>
      </c>
      <c r="AZ3052" s="96" t="s">
        <v>1608</v>
      </c>
      <c r="BA3052" s="96" t="s">
        <v>1603</v>
      </c>
      <c r="BB3052" s="96" t="s">
        <v>1594</v>
      </c>
      <c r="BC3052" s="96" t="s">
        <v>1595</v>
      </c>
      <c r="BD3052" s="96" t="s">
        <v>1596</v>
      </c>
      <c r="BE3052" s="96" t="s">
        <v>1597</v>
      </c>
      <c r="BF3052" s="96" t="s">
        <v>1598</v>
      </c>
      <c r="BG3052" s="96" t="s">
        <v>1599</v>
      </c>
      <c r="BH3052" s="96" t="s">
        <v>1604</v>
      </c>
      <c r="BI3052" s="96" t="s">
        <v>1605</v>
      </c>
      <c r="BJ3052" s="96" t="s">
        <v>1600</v>
      </c>
      <c r="BK3052" s="96" t="s">
        <v>1601</v>
      </c>
    </row>
    <row r="3053" spans="1:63" x14ac:dyDescent="0.25">
      <c r="A3053" s="6" t="s">
        <v>0</v>
      </c>
      <c r="B3053" s="6" t="s">
        <v>0</v>
      </c>
      <c r="C3053" s="6" t="s">
        <v>0</v>
      </c>
      <c r="D3053" s="109" t="s">
        <v>0</v>
      </c>
      <c r="E3053" s="109" t="s">
        <v>0</v>
      </c>
      <c r="F3053" s="125" t="s">
        <v>0</v>
      </c>
      <c r="G3053" s="7" t="s">
        <v>0</v>
      </c>
      <c r="H3053" s="8" t="s">
        <v>0</v>
      </c>
      <c r="I3053" s="9" t="s">
        <v>13</v>
      </c>
      <c r="J3053" s="9">
        <v>1</v>
      </c>
      <c r="K3053" s="9">
        <v>2</v>
      </c>
      <c r="L3053" s="9">
        <v>3</v>
      </c>
      <c r="M3053" s="9">
        <v>4</v>
      </c>
      <c r="N3053" s="9">
        <v>5</v>
      </c>
      <c r="O3053" s="9">
        <v>6</v>
      </c>
      <c r="P3053" s="9">
        <v>7</v>
      </c>
      <c r="Q3053" s="9">
        <v>8</v>
      </c>
      <c r="R3053" s="9">
        <v>9</v>
      </c>
      <c r="S3053" s="9">
        <v>10</v>
      </c>
      <c r="T3053" s="9">
        <v>11</v>
      </c>
      <c r="U3053" s="9">
        <v>12</v>
      </c>
      <c r="V3053" s="9">
        <v>13</v>
      </c>
      <c r="W3053" s="9">
        <v>14</v>
      </c>
      <c r="X3053" s="9">
        <v>15</v>
      </c>
      <c r="Y3053" s="9">
        <v>16</v>
      </c>
      <c r="Z3053" s="9">
        <v>20</v>
      </c>
      <c r="AA3053" s="9">
        <v>21</v>
      </c>
      <c r="AB3053" s="9">
        <v>1</v>
      </c>
      <c r="AC3053" s="9">
        <v>2</v>
      </c>
      <c r="AD3053" s="9">
        <v>3</v>
      </c>
      <c r="AE3053" s="9">
        <v>4</v>
      </c>
      <c r="AF3053" s="9">
        <v>5</v>
      </c>
      <c r="AG3053" s="9">
        <v>6</v>
      </c>
      <c r="AH3053" s="9">
        <v>7</v>
      </c>
      <c r="AI3053" s="9">
        <v>8</v>
      </c>
      <c r="AJ3053" s="9">
        <v>9</v>
      </c>
      <c r="AK3053" s="9">
        <v>10</v>
      </c>
      <c r="AL3053" s="9">
        <v>11</v>
      </c>
      <c r="AM3053" s="9">
        <v>12</v>
      </c>
      <c r="AN3053" s="9">
        <v>13</v>
      </c>
      <c r="AO3053" s="9">
        <v>14</v>
      </c>
      <c r="AP3053" s="9">
        <v>15</v>
      </c>
      <c r="AQ3053" s="9">
        <v>16</v>
      </c>
      <c r="AR3053" s="9">
        <v>20</v>
      </c>
      <c r="AS3053" s="9">
        <v>21</v>
      </c>
      <c r="AT3053" s="9">
        <v>1</v>
      </c>
      <c r="AU3053" s="9">
        <v>2</v>
      </c>
      <c r="AV3053" s="9">
        <v>3</v>
      </c>
      <c r="AW3053" s="9">
        <v>4</v>
      </c>
      <c r="AX3053" s="9">
        <v>5</v>
      </c>
      <c r="AY3053" s="9">
        <v>6</v>
      </c>
      <c r="AZ3053" s="9">
        <v>7</v>
      </c>
      <c r="BA3053" s="9">
        <v>8</v>
      </c>
      <c r="BB3053" s="9">
        <v>9</v>
      </c>
      <c r="BC3053" s="9">
        <v>10</v>
      </c>
      <c r="BD3053" s="9">
        <v>11</v>
      </c>
      <c r="BE3053" s="9">
        <v>12</v>
      </c>
      <c r="BF3053" s="9">
        <v>13</v>
      </c>
      <c r="BG3053" s="9">
        <v>14</v>
      </c>
      <c r="BH3053" s="9">
        <v>15</v>
      </c>
      <c r="BI3053" s="9">
        <v>16</v>
      </c>
      <c r="BJ3053" s="9">
        <v>20</v>
      </c>
      <c r="BK3053" s="9">
        <v>21</v>
      </c>
    </row>
    <row r="3054" spans="1:63" ht="22.5" x14ac:dyDescent="0.25">
      <c r="A3054" s="1" t="s">
        <v>1052</v>
      </c>
      <c r="B3054" s="1" t="s">
        <v>1</v>
      </c>
      <c r="C3054" s="4" t="s">
        <v>14</v>
      </c>
      <c r="D3054" s="107" t="s">
        <v>1054</v>
      </c>
      <c r="E3054" s="106" t="s">
        <v>0</v>
      </c>
      <c r="F3054" s="106" t="s">
        <v>0</v>
      </c>
      <c r="G3054" s="2" t="s">
        <v>0</v>
      </c>
      <c r="H3054" s="2" t="s">
        <v>1053</v>
      </c>
      <c r="I3054" s="3" t="s">
        <v>0</v>
      </c>
      <c r="J3054" s="3" t="s">
        <v>0</v>
      </c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>
        <v>0</v>
      </c>
      <c r="AA3054" s="3">
        <v>0</v>
      </c>
      <c r="AB3054" s="3" t="s">
        <v>0</v>
      </c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>
        <v>0</v>
      </c>
      <c r="AS3054" s="3">
        <v>0</v>
      </c>
      <c r="AT3054" s="3" t="s">
        <v>0</v>
      </c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>
        <v>0</v>
      </c>
      <c r="BK3054" s="3">
        <v>0</v>
      </c>
    </row>
    <row r="3055" spans="1:63" ht="33.75" x14ac:dyDescent="0.25">
      <c r="A3055" s="1" t="s">
        <v>0</v>
      </c>
      <c r="B3055" s="1" t="s">
        <v>0</v>
      </c>
      <c r="C3055" s="1" t="s">
        <v>0</v>
      </c>
      <c r="D3055" s="106" t="s">
        <v>0</v>
      </c>
      <c r="E3055" s="106" t="s">
        <v>0</v>
      </c>
      <c r="F3055" s="106" t="s">
        <v>0</v>
      </c>
      <c r="G3055" s="2" t="s">
        <v>0</v>
      </c>
      <c r="H3055" s="10" t="s">
        <v>15</v>
      </c>
      <c r="I3055" s="11">
        <f>SUM(I3056,I3064,I3066)</f>
        <v>705973</v>
      </c>
      <c r="J3055" s="11">
        <f t="shared" ref="J3055:Y3055" si="4720">SUM(J3056,J3064,J3066)</f>
        <v>0</v>
      </c>
      <c r="K3055" s="11">
        <f t="shared" si="4720"/>
        <v>0</v>
      </c>
      <c r="L3055" s="11">
        <f t="shared" si="4720"/>
        <v>0</v>
      </c>
      <c r="M3055" s="11">
        <f t="shared" si="4720"/>
        <v>0</v>
      </c>
      <c r="N3055" s="11">
        <f t="shared" si="4720"/>
        <v>0</v>
      </c>
      <c r="O3055" s="11">
        <f t="shared" si="4720"/>
        <v>0</v>
      </c>
      <c r="P3055" s="11">
        <f t="shared" ref="P3055" si="4721">SUM(P3056,P3064,P3066)</f>
        <v>0</v>
      </c>
      <c r="Q3055" s="11">
        <f t="shared" si="4720"/>
        <v>0</v>
      </c>
      <c r="R3055" s="11">
        <f t="shared" si="4720"/>
        <v>0</v>
      </c>
      <c r="S3055" s="11">
        <f t="shared" si="4720"/>
        <v>0</v>
      </c>
      <c r="T3055" s="11">
        <f t="shared" si="4720"/>
        <v>0</v>
      </c>
      <c r="U3055" s="11">
        <f t="shared" si="4720"/>
        <v>0</v>
      </c>
      <c r="V3055" s="11">
        <f t="shared" si="4720"/>
        <v>0</v>
      </c>
      <c r="W3055" s="11">
        <f t="shared" si="4720"/>
        <v>0</v>
      </c>
      <c r="X3055" s="11">
        <f t="shared" si="4720"/>
        <v>0</v>
      </c>
      <c r="Y3055" s="11">
        <f t="shared" si="4720"/>
        <v>0</v>
      </c>
      <c r="Z3055" s="11">
        <v>0</v>
      </c>
      <c r="AA3055" s="11">
        <v>0</v>
      </c>
      <c r="AB3055" s="11">
        <f t="shared" ref="AB3055:AQ3055" si="4722">SUM(AB3056,AB3064,AB3066)</f>
        <v>0</v>
      </c>
      <c r="AC3055" s="11">
        <f t="shared" si="4722"/>
        <v>0</v>
      </c>
      <c r="AD3055" s="11">
        <f t="shared" si="4722"/>
        <v>0</v>
      </c>
      <c r="AE3055" s="11">
        <f t="shared" si="4722"/>
        <v>0</v>
      </c>
      <c r="AF3055" s="11">
        <f t="shared" si="4722"/>
        <v>0</v>
      </c>
      <c r="AG3055" s="11">
        <f t="shared" si="4722"/>
        <v>0</v>
      </c>
      <c r="AH3055" s="11">
        <f t="shared" ref="AH3055" si="4723">SUM(AH3056,AH3064,AH3066)</f>
        <v>0</v>
      </c>
      <c r="AI3055" s="11">
        <f t="shared" si="4722"/>
        <v>0</v>
      </c>
      <c r="AJ3055" s="11">
        <f t="shared" si="4722"/>
        <v>0</v>
      </c>
      <c r="AK3055" s="11">
        <f t="shared" si="4722"/>
        <v>0</v>
      </c>
      <c r="AL3055" s="11">
        <f t="shared" si="4722"/>
        <v>0</v>
      </c>
      <c r="AM3055" s="11">
        <f t="shared" si="4722"/>
        <v>0</v>
      </c>
      <c r="AN3055" s="11">
        <f t="shared" si="4722"/>
        <v>0</v>
      </c>
      <c r="AO3055" s="11">
        <f t="shared" si="4722"/>
        <v>0</v>
      </c>
      <c r="AP3055" s="11">
        <f t="shared" si="4722"/>
        <v>0</v>
      </c>
      <c r="AQ3055" s="11">
        <f t="shared" si="4722"/>
        <v>0</v>
      </c>
      <c r="AR3055" s="11">
        <v>0</v>
      </c>
      <c r="AS3055" s="11">
        <v>0</v>
      </c>
      <c r="AT3055" s="11">
        <f t="shared" ref="AT3055:BI3055" si="4724">SUM(AT3056,AT3064,AT3066)</f>
        <v>0</v>
      </c>
      <c r="AU3055" s="11">
        <f t="shared" si="4724"/>
        <v>0</v>
      </c>
      <c r="AV3055" s="11">
        <f t="shared" si="4724"/>
        <v>0</v>
      </c>
      <c r="AW3055" s="11">
        <f t="shared" si="4724"/>
        <v>0</v>
      </c>
      <c r="AX3055" s="11">
        <f t="shared" si="4724"/>
        <v>0</v>
      </c>
      <c r="AY3055" s="11">
        <f t="shared" si="4724"/>
        <v>0</v>
      </c>
      <c r="AZ3055" s="11">
        <f t="shared" ref="AZ3055" si="4725">SUM(AZ3056,AZ3064,AZ3066)</f>
        <v>0</v>
      </c>
      <c r="BA3055" s="11">
        <f t="shared" si="4724"/>
        <v>0</v>
      </c>
      <c r="BB3055" s="11">
        <f t="shared" si="4724"/>
        <v>0</v>
      </c>
      <c r="BC3055" s="11">
        <f t="shared" si="4724"/>
        <v>0</v>
      </c>
      <c r="BD3055" s="11">
        <f t="shared" si="4724"/>
        <v>0</v>
      </c>
      <c r="BE3055" s="11">
        <f t="shared" si="4724"/>
        <v>0</v>
      </c>
      <c r="BF3055" s="11">
        <f t="shared" si="4724"/>
        <v>0</v>
      </c>
      <c r="BG3055" s="11">
        <f t="shared" si="4724"/>
        <v>0</v>
      </c>
      <c r="BH3055" s="11">
        <f t="shared" si="4724"/>
        <v>0</v>
      </c>
      <c r="BI3055" s="11">
        <f t="shared" si="4724"/>
        <v>0</v>
      </c>
      <c r="BJ3055" s="11">
        <v>0</v>
      </c>
      <c r="BK3055" s="11">
        <v>0</v>
      </c>
    </row>
    <row r="3056" spans="1:63" x14ac:dyDescent="0.25">
      <c r="A3056" s="4" t="s">
        <v>1052</v>
      </c>
      <c r="B3056" s="4" t="s">
        <v>1</v>
      </c>
      <c r="C3056" s="4" t="s">
        <v>14</v>
      </c>
      <c r="D3056" s="107" t="s">
        <v>1054</v>
      </c>
      <c r="E3056" s="106" t="s">
        <v>16</v>
      </c>
      <c r="F3056" s="106" t="s">
        <v>0</v>
      </c>
      <c r="G3056" s="2" t="s">
        <v>0</v>
      </c>
      <c r="H3056" s="2" t="s">
        <v>17</v>
      </c>
      <c r="I3056" s="12">
        <f>SUM(I3057:I3058)</f>
        <v>555811</v>
      </c>
      <c r="J3056" s="12">
        <f t="shared" ref="J3056:Y3056" si="4726">SUM(J3057:J3058)</f>
        <v>0</v>
      </c>
      <c r="K3056" s="12">
        <f t="shared" si="4726"/>
        <v>0</v>
      </c>
      <c r="L3056" s="12">
        <f t="shared" si="4726"/>
        <v>0</v>
      </c>
      <c r="M3056" s="12">
        <f t="shared" si="4726"/>
        <v>0</v>
      </c>
      <c r="N3056" s="12">
        <f t="shared" si="4726"/>
        <v>0</v>
      </c>
      <c r="O3056" s="12">
        <f t="shared" si="4726"/>
        <v>0</v>
      </c>
      <c r="P3056" s="12">
        <f t="shared" ref="P3056" si="4727">SUM(P3057:P3058)</f>
        <v>0</v>
      </c>
      <c r="Q3056" s="12">
        <f t="shared" si="4726"/>
        <v>0</v>
      </c>
      <c r="R3056" s="12">
        <f t="shared" si="4726"/>
        <v>0</v>
      </c>
      <c r="S3056" s="12">
        <f t="shared" si="4726"/>
        <v>0</v>
      </c>
      <c r="T3056" s="12">
        <f t="shared" si="4726"/>
        <v>0</v>
      </c>
      <c r="U3056" s="12">
        <f t="shared" si="4726"/>
        <v>0</v>
      </c>
      <c r="V3056" s="12">
        <f t="shared" si="4726"/>
        <v>0</v>
      </c>
      <c r="W3056" s="12">
        <f t="shared" si="4726"/>
        <v>0</v>
      </c>
      <c r="X3056" s="12">
        <f t="shared" si="4726"/>
        <v>0</v>
      </c>
      <c r="Y3056" s="12">
        <f t="shared" si="4726"/>
        <v>0</v>
      </c>
      <c r="Z3056" s="12">
        <v>0</v>
      </c>
      <c r="AA3056" s="12">
        <v>0</v>
      </c>
      <c r="AB3056" s="12">
        <f t="shared" ref="AB3056:AQ3056" si="4728">SUM(AB3057:AB3058)</f>
        <v>0</v>
      </c>
      <c r="AC3056" s="12">
        <f t="shared" si="4728"/>
        <v>0</v>
      </c>
      <c r="AD3056" s="12">
        <f t="shared" si="4728"/>
        <v>0</v>
      </c>
      <c r="AE3056" s="12">
        <f t="shared" si="4728"/>
        <v>0</v>
      </c>
      <c r="AF3056" s="12">
        <f t="shared" si="4728"/>
        <v>0</v>
      </c>
      <c r="AG3056" s="12">
        <f t="shared" si="4728"/>
        <v>0</v>
      </c>
      <c r="AH3056" s="12">
        <f t="shared" ref="AH3056" si="4729">SUM(AH3057:AH3058)</f>
        <v>0</v>
      </c>
      <c r="AI3056" s="12">
        <f t="shared" si="4728"/>
        <v>0</v>
      </c>
      <c r="AJ3056" s="12">
        <f t="shared" si="4728"/>
        <v>0</v>
      </c>
      <c r="AK3056" s="12">
        <f t="shared" si="4728"/>
        <v>0</v>
      </c>
      <c r="AL3056" s="12">
        <f t="shared" si="4728"/>
        <v>0</v>
      </c>
      <c r="AM3056" s="12">
        <f t="shared" si="4728"/>
        <v>0</v>
      </c>
      <c r="AN3056" s="12">
        <f t="shared" si="4728"/>
        <v>0</v>
      </c>
      <c r="AO3056" s="12">
        <f t="shared" si="4728"/>
        <v>0</v>
      </c>
      <c r="AP3056" s="12">
        <f t="shared" si="4728"/>
        <v>0</v>
      </c>
      <c r="AQ3056" s="12">
        <f t="shared" si="4728"/>
        <v>0</v>
      </c>
      <c r="AR3056" s="12">
        <v>0</v>
      </c>
      <c r="AS3056" s="12">
        <v>0</v>
      </c>
      <c r="AT3056" s="12">
        <f t="shared" ref="AT3056:BI3056" si="4730">SUM(AT3057:AT3058)</f>
        <v>0</v>
      </c>
      <c r="AU3056" s="12">
        <f t="shared" si="4730"/>
        <v>0</v>
      </c>
      <c r="AV3056" s="12">
        <f t="shared" si="4730"/>
        <v>0</v>
      </c>
      <c r="AW3056" s="12">
        <f t="shared" si="4730"/>
        <v>0</v>
      </c>
      <c r="AX3056" s="12">
        <f t="shared" si="4730"/>
        <v>0</v>
      </c>
      <c r="AY3056" s="12">
        <f t="shared" si="4730"/>
        <v>0</v>
      </c>
      <c r="AZ3056" s="12">
        <f t="shared" ref="AZ3056" si="4731">SUM(AZ3057:AZ3058)</f>
        <v>0</v>
      </c>
      <c r="BA3056" s="12">
        <f t="shared" si="4730"/>
        <v>0</v>
      </c>
      <c r="BB3056" s="12">
        <f t="shared" si="4730"/>
        <v>0</v>
      </c>
      <c r="BC3056" s="12">
        <f t="shared" si="4730"/>
        <v>0</v>
      </c>
      <c r="BD3056" s="12">
        <f t="shared" si="4730"/>
        <v>0</v>
      </c>
      <c r="BE3056" s="12">
        <f t="shared" si="4730"/>
        <v>0</v>
      </c>
      <c r="BF3056" s="12">
        <f t="shared" si="4730"/>
        <v>0</v>
      </c>
      <c r="BG3056" s="12">
        <f t="shared" si="4730"/>
        <v>0</v>
      </c>
      <c r="BH3056" s="12">
        <f t="shared" si="4730"/>
        <v>0</v>
      </c>
      <c r="BI3056" s="12">
        <f t="shared" si="4730"/>
        <v>0</v>
      </c>
      <c r="BJ3056" s="12">
        <v>0</v>
      </c>
      <c r="BK3056" s="12">
        <v>0</v>
      </c>
    </row>
    <row r="3057" spans="1:63" x14ac:dyDescent="0.25">
      <c r="A3057" s="4" t="s">
        <v>1052</v>
      </c>
      <c r="B3057" s="4" t="s">
        <v>1</v>
      </c>
      <c r="C3057" s="4" t="s">
        <v>14</v>
      </c>
      <c r="D3057" s="107" t="s">
        <v>1054</v>
      </c>
      <c r="E3057" s="117">
        <v>6111</v>
      </c>
      <c r="F3057" s="107"/>
      <c r="G3057" s="103" t="s">
        <v>1643</v>
      </c>
      <c r="H3057" s="13" t="s">
        <v>18</v>
      </c>
      <c r="I3057" s="14">
        <v>507211</v>
      </c>
      <c r="J3057" s="14">
        <v>0</v>
      </c>
      <c r="K3057" s="14"/>
      <c r="L3057" s="14"/>
      <c r="M3057" s="14"/>
      <c r="N3057" s="14"/>
      <c r="O3057" s="14"/>
      <c r="P3057" s="14">
        <f t="shared" ref="P3057:P3117" si="4732">J3057+K3057+L3057+M3057+N3057+O3057</f>
        <v>0</v>
      </c>
      <c r="Q3057" s="14"/>
      <c r="R3057" s="14"/>
      <c r="S3057" s="14"/>
      <c r="T3057" s="14"/>
      <c r="U3057" s="14"/>
      <c r="V3057" s="14"/>
      <c r="W3057" s="14"/>
      <c r="X3057" s="14"/>
      <c r="Y3057" s="14"/>
      <c r="Z3057" s="14">
        <v>0</v>
      </c>
      <c r="AA3057" s="14">
        <v>0</v>
      </c>
      <c r="AB3057" s="14">
        <v>0</v>
      </c>
      <c r="AC3057" s="14"/>
      <c r="AD3057" s="14"/>
      <c r="AE3057" s="14"/>
      <c r="AF3057" s="14"/>
      <c r="AG3057" s="14"/>
      <c r="AH3057" s="14">
        <f t="shared" ref="AH3057:AH3117" si="4733">AB3057+AC3057+AD3057+AE3057+AF3057+AG3057</f>
        <v>0</v>
      </c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>
        <v>0</v>
      </c>
      <c r="AS3057" s="14">
        <v>0</v>
      </c>
      <c r="AT3057" s="14">
        <v>0</v>
      </c>
      <c r="AU3057" s="14"/>
      <c r="AV3057" s="14"/>
      <c r="AW3057" s="14"/>
      <c r="AX3057" s="14"/>
      <c r="AY3057" s="14"/>
      <c r="AZ3057" s="14">
        <f t="shared" ref="AZ3057:AZ3117" si="4734">AT3057+AU3057+AV3057+AW3057+AX3057+AY3057</f>
        <v>0</v>
      </c>
      <c r="BA3057" s="14"/>
      <c r="BB3057" s="14"/>
      <c r="BC3057" s="14"/>
      <c r="BD3057" s="14"/>
      <c r="BE3057" s="14"/>
      <c r="BF3057" s="14"/>
      <c r="BG3057" s="14"/>
      <c r="BH3057" s="14"/>
      <c r="BI3057" s="14"/>
      <c r="BJ3057" s="14">
        <v>0</v>
      </c>
      <c r="BK3057" s="14">
        <v>0</v>
      </c>
    </row>
    <row r="3058" spans="1:63" x14ac:dyDescent="0.25">
      <c r="A3058" s="1" t="s">
        <v>1052</v>
      </c>
      <c r="B3058" s="1" t="s">
        <v>1</v>
      </c>
      <c r="C3058" s="1" t="s">
        <v>14</v>
      </c>
      <c r="D3058" s="110" t="s">
        <v>1054</v>
      </c>
      <c r="E3058" s="110" t="s">
        <v>20</v>
      </c>
      <c r="F3058" s="107" t="s">
        <v>0</v>
      </c>
      <c r="G3058" s="13" t="s">
        <v>0</v>
      </c>
      <c r="H3058" s="2" t="s">
        <v>21</v>
      </c>
      <c r="I3058" s="12">
        <f>SUM(I3059:I3063)</f>
        <v>48600</v>
      </c>
      <c r="J3058" s="12">
        <f t="shared" ref="J3058:Y3058" si="4735">SUM(J3059:J3063)</f>
        <v>0</v>
      </c>
      <c r="K3058" s="12">
        <f t="shared" si="4735"/>
        <v>0</v>
      </c>
      <c r="L3058" s="12">
        <f t="shared" si="4735"/>
        <v>0</v>
      </c>
      <c r="M3058" s="12">
        <f t="shared" si="4735"/>
        <v>0</v>
      </c>
      <c r="N3058" s="12">
        <f t="shared" si="4735"/>
        <v>0</v>
      </c>
      <c r="O3058" s="12">
        <f t="shared" si="4735"/>
        <v>0</v>
      </c>
      <c r="P3058" s="12">
        <f t="shared" si="4735"/>
        <v>0</v>
      </c>
      <c r="Q3058" s="12">
        <f t="shared" si="4735"/>
        <v>0</v>
      </c>
      <c r="R3058" s="12">
        <f t="shared" si="4735"/>
        <v>0</v>
      </c>
      <c r="S3058" s="12">
        <f t="shared" si="4735"/>
        <v>0</v>
      </c>
      <c r="T3058" s="12">
        <f t="shared" si="4735"/>
        <v>0</v>
      </c>
      <c r="U3058" s="12">
        <f t="shared" si="4735"/>
        <v>0</v>
      </c>
      <c r="V3058" s="12">
        <f t="shared" si="4735"/>
        <v>0</v>
      </c>
      <c r="W3058" s="12">
        <f t="shared" si="4735"/>
        <v>0</v>
      </c>
      <c r="X3058" s="12">
        <f t="shared" si="4735"/>
        <v>0</v>
      </c>
      <c r="Y3058" s="12">
        <f t="shared" si="4735"/>
        <v>0</v>
      </c>
      <c r="Z3058" s="12">
        <v>0</v>
      </c>
      <c r="AA3058" s="12">
        <v>0</v>
      </c>
      <c r="AB3058" s="12">
        <f t="shared" ref="AB3058:AQ3058" si="4736">SUM(AB3059:AB3063)</f>
        <v>0</v>
      </c>
      <c r="AC3058" s="12">
        <f t="shared" si="4736"/>
        <v>0</v>
      </c>
      <c r="AD3058" s="12">
        <f t="shared" si="4736"/>
        <v>0</v>
      </c>
      <c r="AE3058" s="12">
        <f t="shared" si="4736"/>
        <v>0</v>
      </c>
      <c r="AF3058" s="12">
        <f t="shared" si="4736"/>
        <v>0</v>
      </c>
      <c r="AG3058" s="12">
        <f t="shared" si="4736"/>
        <v>0</v>
      </c>
      <c r="AH3058" s="12">
        <f t="shared" si="4736"/>
        <v>0</v>
      </c>
      <c r="AI3058" s="12">
        <f t="shared" si="4736"/>
        <v>0</v>
      </c>
      <c r="AJ3058" s="12">
        <f t="shared" si="4736"/>
        <v>0</v>
      </c>
      <c r="AK3058" s="12">
        <f t="shared" si="4736"/>
        <v>0</v>
      </c>
      <c r="AL3058" s="12">
        <f t="shared" si="4736"/>
        <v>0</v>
      </c>
      <c r="AM3058" s="12">
        <f t="shared" si="4736"/>
        <v>0</v>
      </c>
      <c r="AN3058" s="12">
        <f t="shared" si="4736"/>
        <v>0</v>
      </c>
      <c r="AO3058" s="12">
        <f t="shared" si="4736"/>
        <v>0</v>
      </c>
      <c r="AP3058" s="12">
        <f t="shared" si="4736"/>
        <v>0</v>
      </c>
      <c r="AQ3058" s="12">
        <f t="shared" si="4736"/>
        <v>0</v>
      </c>
      <c r="AR3058" s="12">
        <v>0</v>
      </c>
      <c r="AS3058" s="12">
        <v>0</v>
      </c>
      <c r="AT3058" s="12">
        <f t="shared" ref="AT3058:BI3058" si="4737">SUM(AT3059:AT3063)</f>
        <v>0</v>
      </c>
      <c r="AU3058" s="12">
        <f t="shared" si="4737"/>
        <v>0</v>
      </c>
      <c r="AV3058" s="12">
        <f t="shared" si="4737"/>
        <v>0</v>
      </c>
      <c r="AW3058" s="12">
        <f t="shared" si="4737"/>
        <v>0</v>
      </c>
      <c r="AX3058" s="12">
        <f t="shared" si="4737"/>
        <v>0</v>
      </c>
      <c r="AY3058" s="12">
        <f t="shared" si="4737"/>
        <v>0</v>
      </c>
      <c r="AZ3058" s="12">
        <f t="shared" si="4737"/>
        <v>0</v>
      </c>
      <c r="BA3058" s="12">
        <f t="shared" si="4737"/>
        <v>0</v>
      </c>
      <c r="BB3058" s="12">
        <f t="shared" si="4737"/>
        <v>0</v>
      </c>
      <c r="BC3058" s="12">
        <f t="shared" si="4737"/>
        <v>0</v>
      </c>
      <c r="BD3058" s="12">
        <f t="shared" si="4737"/>
        <v>0</v>
      </c>
      <c r="BE3058" s="12">
        <f t="shared" si="4737"/>
        <v>0</v>
      </c>
      <c r="BF3058" s="12">
        <f t="shared" si="4737"/>
        <v>0</v>
      </c>
      <c r="BG3058" s="12">
        <f t="shared" si="4737"/>
        <v>0</v>
      </c>
      <c r="BH3058" s="12">
        <f t="shared" si="4737"/>
        <v>0</v>
      </c>
      <c r="BI3058" s="12">
        <f t="shared" si="4737"/>
        <v>0</v>
      </c>
      <c r="BJ3058" s="12">
        <v>0</v>
      </c>
      <c r="BK3058" s="12">
        <v>0</v>
      </c>
    </row>
    <row r="3059" spans="1:63" ht="22.5" x14ac:dyDescent="0.25">
      <c r="A3059" s="4" t="s">
        <v>1052</v>
      </c>
      <c r="B3059" s="4" t="s">
        <v>1</v>
      </c>
      <c r="C3059" s="4" t="s">
        <v>14</v>
      </c>
      <c r="D3059" s="107" t="s">
        <v>1054</v>
      </c>
      <c r="E3059" s="117">
        <v>6112</v>
      </c>
      <c r="F3059" s="107" t="s">
        <v>1055</v>
      </c>
      <c r="G3059" s="103" t="s">
        <v>1643</v>
      </c>
      <c r="H3059" s="13" t="s">
        <v>59</v>
      </c>
      <c r="I3059" s="14">
        <v>7000</v>
      </c>
      <c r="J3059" s="14">
        <v>0</v>
      </c>
      <c r="K3059" s="14"/>
      <c r="L3059" s="14"/>
      <c r="M3059" s="14"/>
      <c r="N3059" s="14"/>
      <c r="O3059" s="14"/>
      <c r="P3059" s="14">
        <f t="shared" si="4732"/>
        <v>0</v>
      </c>
      <c r="Q3059" s="14"/>
      <c r="R3059" s="14"/>
      <c r="S3059" s="14"/>
      <c r="T3059" s="14"/>
      <c r="U3059" s="14"/>
      <c r="V3059" s="14"/>
      <c r="W3059" s="14"/>
      <c r="X3059" s="14"/>
      <c r="Y3059" s="14"/>
      <c r="Z3059" s="14">
        <v>0</v>
      </c>
      <c r="AA3059" s="14">
        <v>0</v>
      </c>
      <c r="AB3059" s="14">
        <v>0</v>
      </c>
      <c r="AC3059" s="14"/>
      <c r="AD3059" s="14"/>
      <c r="AE3059" s="14"/>
      <c r="AF3059" s="14"/>
      <c r="AG3059" s="14"/>
      <c r="AH3059" s="14">
        <f t="shared" si="4733"/>
        <v>0</v>
      </c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>
        <v>0</v>
      </c>
      <c r="AS3059" s="14">
        <v>0</v>
      </c>
      <c r="AT3059" s="14">
        <v>0</v>
      </c>
      <c r="AU3059" s="14"/>
      <c r="AV3059" s="14"/>
      <c r="AW3059" s="14"/>
      <c r="AX3059" s="14"/>
      <c r="AY3059" s="14"/>
      <c r="AZ3059" s="14">
        <f t="shared" si="4734"/>
        <v>0</v>
      </c>
      <c r="BA3059" s="14"/>
      <c r="BB3059" s="14"/>
      <c r="BC3059" s="14"/>
      <c r="BD3059" s="14"/>
      <c r="BE3059" s="14"/>
      <c r="BF3059" s="14"/>
      <c r="BG3059" s="14"/>
      <c r="BH3059" s="14"/>
      <c r="BI3059" s="14"/>
      <c r="BJ3059" s="14">
        <v>0</v>
      </c>
      <c r="BK3059" s="14">
        <v>0</v>
      </c>
    </row>
    <row r="3060" spans="1:63" x14ac:dyDescent="0.25">
      <c r="A3060" s="4" t="s">
        <v>1052</v>
      </c>
      <c r="B3060" s="4" t="s">
        <v>1</v>
      </c>
      <c r="C3060" s="4" t="s">
        <v>14</v>
      </c>
      <c r="D3060" s="107" t="s">
        <v>1054</v>
      </c>
      <c r="E3060" s="117">
        <v>6112</v>
      </c>
      <c r="F3060" s="107" t="s">
        <v>1056</v>
      </c>
      <c r="G3060" s="103" t="s">
        <v>1643</v>
      </c>
      <c r="H3060" s="13" t="s">
        <v>24</v>
      </c>
      <c r="I3060" s="14">
        <v>29100</v>
      </c>
      <c r="J3060" s="14">
        <v>0</v>
      </c>
      <c r="K3060" s="14"/>
      <c r="L3060" s="14"/>
      <c r="M3060" s="14"/>
      <c r="N3060" s="14"/>
      <c r="O3060" s="14"/>
      <c r="P3060" s="14">
        <f t="shared" si="4732"/>
        <v>0</v>
      </c>
      <c r="Q3060" s="14"/>
      <c r="R3060" s="14"/>
      <c r="S3060" s="14"/>
      <c r="T3060" s="14"/>
      <c r="U3060" s="14"/>
      <c r="V3060" s="14"/>
      <c r="W3060" s="14"/>
      <c r="X3060" s="14"/>
      <c r="Y3060" s="14"/>
      <c r="Z3060" s="14">
        <v>0</v>
      </c>
      <c r="AA3060" s="14">
        <v>0</v>
      </c>
      <c r="AB3060" s="14">
        <v>0</v>
      </c>
      <c r="AC3060" s="14"/>
      <c r="AD3060" s="14"/>
      <c r="AE3060" s="14"/>
      <c r="AF3060" s="14"/>
      <c r="AG3060" s="14"/>
      <c r="AH3060" s="14">
        <f t="shared" si="4733"/>
        <v>0</v>
      </c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>
        <v>0</v>
      </c>
      <c r="AS3060" s="14">
        <v>0</v>
      </c>
      <c r="AT3060" s="14">
        <v>0</v>
      </c>
      <c r="AU3060" s="14"/>
      <c r="AV3060" s="14"/>
      <c r="AW3060" s="14"/>
      <c r="AX3060" s="14"/>
      <c r="AY3060" s="14"/>
      <c r="AZ3060" s="14">
        <f t="shared" si="4734"/>
        <v>0</v>
      </c>
      <c r="BA3060" s="14"/>
      <c r="BB3060" s="14"/>
      <c r="BC3060" s="14"/>
      <c r="BD3060" s="14"/>
      <c r="BE3060" s="14"/>
      <c r="BF3060" s="14"/>
      <c r="BG3060" s="14"/>
      <c r="BH3060" s="14"/>
      <c r="BI3060" s="14"/>
      <c r="BJ3060" s="14">
        <v>0</v>
      </c>
      <c r="BK3060" s="14">
        <v>0</v>
      </c>
    </row>
    <row r="3061" spans="1:63" x14ac:dyDescent="0.25">
      <c r="A3061" s="4" t="s">
        <v>1052</v>
      </c>
      <c r="B3061" s="4" t="s">
        <v>1</v>
      </c>
      <c r="C3061" s="4" t="s">
        <v>14</v>
      </c>
      <c r="D3061" s="107" t="s">
        <v>1054</v>
      </c>
      <c r="E3061" s="117">
        <v>6112</v>
      </c>
      <c r="F3061" s="107" t="s">
        <v>1057</v>
      </c>
      <c r="G3061" s="103" t="s">
        <v>1643</v>
      </c>
      <c r="H3061" s="13" t="s">
        <v>25</v>
      </c>
      <c r="I3061" s="14">
        <v>6500</v>
      </c>
      <c r="J3061" s="14">
        <v>0</v>
      </c>
      <c r="K3061" s="14"/>
      <c r="L3061" s="14"/>
      <c r="M3061" s="14"/>
      <c r="N3061" s="14"/>
      <c r="O3061" s="14"/>
      <c r="P3061" s="14">
        <f t="shared" si="4732"/>
        <v>0</v>
      </c>
      <c r="Q3061" s="14"/>
      <c r="R3061" s="14"/>
      <c r="S3061" s="14"/>
      <c r="T3061" s="14"/>
      <c r="U3061" s="14"/>
      <c r="V3061" s="14"/>
      <c r="W3061" s="14"/>
      <c r="X3061" s="14"/>
      <c r="Y3061" s="14"/>
      <c r="Z3061" s="14">
        <v>0</v>
      </c>
      <c r="AA3061" s="14">
        <v>0</v>
      </c>
      <c r="AB3061" s="14">
        <v>0</v>
      </c>
      <c r="AC3061" s="14"/>
      <c r="AD3061" s="14"/>
      <c r="AE3061" s="14"/>
      <c r="AF3061" s="14"/>
      <c r="AG3061" s="14"/>
      <c r="AH3061" s="14">
        <f t="shared" si="4733"/>
        <v>0</v>
      </c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>
        <v>0</v>
      </c>
      <c r="AS3061" s="14">
        <v>0</v>
      </c>
      <c r="AT3061" s="14">
        <v>0</v>
      </c>
      <c r="AU3061" s="14"/>
      <c r="AV3061" s="14"/>
      <c r="AW3061" s="14"/>
      <c r="AX3061" s="14"/>
      <c r="AY3061" s="14"/>
      <c r="AZ3061" s="14">
        <f t="shared" si="4734"/>
        <v>0</v>
      </c>
      <c r="BA3061" s="14"/>
      <c r="BB3061" s="14"/>
      <c r="BC3061" s="14"/>
      <c r="BD3061" s="14"/>
      <c r="BE3061" s="14"/>
      <c r="BF3061" s="14"/>
      <c r="BG3061" s="14"/>
      <c r="BH3061" s="14"/>
      <c r="BI3061" s="14"/>
      <c r="BJ3061" s="14">
        <v>0</v>
      </c>
      <c r="BK3061" s="14">
        <v>0</v>
      </c>
    </row>
    <row r="3062" spans="1:63" x14ac:dyDescent="0.25">
      <c r="A3062" s="4" t="s">
        <v>1052</v>
      </c>
      <c r="B3062" s="4" t="s">
        <v>1</v>
      </c>
      <c r="C3062" s="4" t="s">
        <v>14</v>
      </c>
      <c r="D3062" s="107" t="s">
        <v>1054</v>
      </c>
      <c r="E3062" s="117">
        <v>6112</v>
      </c>
      <c r="F3062" s="107" t="s">
        <v>1058</v>
      </c>
      <c r="G3062" s="103" t="s">
        <v>1643</v>
      </c>
      <c r="H3062" s="13" t="s">
        <v>23</v>
      </c>
      <c r="I3062" s="14">
        <v>0</v>
      </c>
      <c r="J3062" s="14">
        <v>0</v>
      </c>
      <c r="K3062" s="14"/>
      <c r="L3062" s="14"/>
      <c r="M3062" s="14"/>
      <c r="N3062" s="14"/>
      <c r="O3062" s="14"/>
      <c r="P3062" s="14">
        <f t="shared" si="4732"/>
        <v>0</v>
      </c>
      <c r="Q3062" s="14"/>
      <c r="R3062" s="14"/>
      <c r="S3062" s="14"/>
      <c r="T3062" s="14"/>
      <c r="U3062" s="14"/>
      <c r="V3062" s="14"/>
      <c r="W3062" s="14"/>
      <c r="X3062" s="14"/>
      <c r="Y3062" s="14"/>
      <c r="Z3062" s="14">
        <v>0</v>
      </c>
      <c r="AA3062" s="14">
        <v>0</v>
      </c>
      <c r="AB3062" s="14">
        <v>0</v>
      </c>
      <c r="AC3062" s="14"/>
      <c r="AD3062" s="14"/>
      <c r="AE3062" s="14"/>
      <c r="AF3062" s="14"/>
      <c r="AG3062" s="14"/>
      <c r="AH3062" s="14">
        <f t="shared" si="4733"/>
        <v>0</v>
      </c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>
        <v>0</v>
      </c>
      <c r="AS3062" s="14">
        <v>0</v>
      </c>
      <c r="AT3062" s="14">
        <v>0</v>
      </c>
      <c r="AU3062" s="14"/>
      <c r="AV3062" s="14"/>
      <c r="AW3062" s="14"/>
      <c r="AX3062" s="14"/>
      <c r="AY3062" s="14"/>
      <c r="AZ3062" s="14">
        <f t="shared" si="4734"/>
        <v>0</v>
      </c>
      <c r="BA3062" s="14"/>
      <c r="BB3062" s="14"/>
      <c r="BC3062" s="14"/>
      <c r="BD3062" s="14"/>
      <c r="BE3062" s="14"/>
      <c r="BF3062" s="14"/>
      <c r="BG3062" s="14"/>
      <c r="BH3062" s="14"/>
      <c r="BI3062" s="14"/>
      <c r="BJ3062" s="14">
        <v>0</v>
      </c>
      <c r="BK3062" s="14">
        <v>0</v>
      </c>
    </row>
    <row r="3063" spans="1:63" x14ac:dyDescent="0.25">
      <c r="A3063" s="4" t="s">
        <v>1052</v>
      </c>
      <c r="B3063" s="4" t="s">
        <v>1</v>
      </c>
      <c r="C3063" s="4" t="s">
        <v>14</v>
      </c>
      <c r="D3063" s="107" t="s">
        <v>1054</v>
      </c>
      <c r="E3063" s="117">
        <v>6112</v>
      </c>
      <c r="F3063" s="107" t="s">
        <v>1059</v>
      </c>
      <c r="G3063" s="103" t="s">
        <v>1643</v>
      </c>
      <c r="H3063" s="13" t="s">
        <v>26</v>
      </c>
      <c r="I3063" s="14">
        <v>6000</v>
      </c>
      <c r="J3063" s="14">
        <v>0</v>
      </c>
      <c r="K3063" s="14"/>
      <c r="L3063" s="14"/>
      <c r="M3063" s="14"/>
      <c r="N3063" s="14"/>
      <c r="O3063" s="14"/>
      <c r="P3063" s="14">
        <f t="shared" si="4732"/>
        <v>0</v>
      </c>
      <c r="Q3063" s="14"/>
      <c r="R3063" s="14"/>
      <c r="S3063" s="14"/>
      <c r="T3063" s="14"/>
      <c r="U3063" s="14"/>
      <c r="V3063" s="14"/>
      <c r="W3063" s="14"/>
      <c r="X3063" s="14"/>
      <c r="Y3063" s="14"/>
      <c r="Z3063" s="14">
        <v>0</v>
      </c>
      <c r="AA3063" s="14">
        <v>0</v>
      </c>
      <c r="AB3063" s="14">
        <v>0</v>
      </c>
      <c r="AC3063" s="14"/>
      <c r="AD3063" s="14"/>
      <c r="AE3063" s="14"/>
      <c r="AF3063" s="14"/>
      <c r="AG3063" s="14"/>
      <c r="AH3063" s="14">
        <f t="shared" si="4733"/>
        <v>0</v>
      </c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>
        <v>0</v>
      </c>
      <c r="AS3063" s="14">
        <v>0</v>
      </c>
      <c r="AT3063" s="14">
        <v>0</v>
      </c>
      <c r="AU3063" s="14"/>
      <c r="AV3063" s="14"/>
      <c r="AW3063" s="14"/>
      <c r="AX3063" s="14"/>
      <c r="AY3063" s="14"/>
      <c r="AZ3063" s="14">
        <f t="shared" si="4734"/>
        <v>0</v>
      </c>
      <c r="BA3063" s="14"/>
      <c r="BB3063" s="14"/>
      <c r="BC3063" s="14"/>
      <c r="BD3063" s="14"/>
      <c r="BE3063" s="14"/>
      <c r="BF3063" s="14"/>
      <c r="BG3063" s="14"/>
      <c r="BH3063" s="14"/>
      <c r="BI3063" s="14"/>
      <c r="BJ3063" s="14">
        <v>0</v>
      </c>
      <c r="BK3063" s="14">
        <v>0</v>
      </c>
    </row>
    <row r="3064" spans="1:63" ht="22.5" x14ac:dyDescent="0.25">
      <c r="A3064" s="4" t="s">
        <v>1052</v>
      </c>
      <c r="B3064" s="4" t="s">
        <v>1</v>
      </c>
      <c r="C3064" s="4" t="s">
        <v>14</v>
      </c>
      <c r="D3064" s="107" t="s">
        <v>1054</v>
      </c>
      <c r="E3064" s="106" t="s">
        <v>27</v>
      </c>
      <c r="F3064" s="106" t="s">
        <v>0</v>
      </c>
      <c r="G3064" s="2" t="s">
        <v>0</v>
      </c>
      <c r="H3064" s="2" t="s">
        <v>28</v>
      </c>
      <c r="I3064" s="12">
        <f>SUM(I3065)</f>
        <v>50862</v>
      </c>
      <c r="J3064" s="12">
        <f t="shared" ref="J3064:Y3064" si="4738">SUM(J3065)</f>
        <v>0</v>
      </c>
      <c r="K3064" s="12">
        <f t="shared" si="4738"/>
        <v>0</v>
      </c>
      <c r="L3064" s="12">
        <f t="shared" si="4738"/>
        <v>0</v>
      </c>
      <c r="M3064" s="12">
        <f t="shared" si="4738"/>
        <v>0</v>
      </c>
      <c r="N3064" s="12">
        <f t="shared" si="4738"/>
        <v>0</v>
      </c>
      <c r="O3064" s="12">
        <f t="shared" si="4738"/>
        <v>0</v>
      </c>
      <c r="P3064" s="12">
        <f t="shared" si="4738"/>
        <v>0</v>
      </c>
      <c r="Q3064" s="12">
        <f t="shared" si="4738"/>
        <v>0</v>
      </c>
      <c r="R3064" s="12">
        <f t="shared" si="4738"/>
        <v>0</v>
      </c>
      <c r="S3064" s="12">
        <f t="shared" si="4738"/>
        <v>0</v>
      </c>
      <c r="T3064" s="12">
        <f t="shared" si="4738"/>
        <v>0</v>
      </c>
      <c r="U3064" s="12">
        <f t="shared" si="4738"/>
        <v>0</v>
      </c>
      <c r="V3064" s="12">
        <f t="shared" si="4738"/>
        <v>0</v>
      </c>
      <c r="W3064" s="12">
        <f t="shared" si="4738"/>
        <v>0</v>
      </c>
      <c r="X3064" s="12">
        <f t="shared" si="4738"/>
        <v>0</v>
      </c>
      <c r="Y3064" s="12">
        <f t="shared" si="4738"/>
        <v>0</v>
      </c>
      <c r="Z3064" s="12">
        <v>0</v>
      </c>
      <c r="AA3064" s="12">
        <v>0</v>
      </c>
      <c r="AB3064" s="12">
        <f t="shared" ref="AB3064:AQ3064" si="4739">SUM(AB3065)</f>
        <v>0</v>
      </c>
      <c r="AC3064" s="12">
        <f t="shared" si="4739"/>
        <v>0</v>
      </c>
      <c r="AD3064" s="12">
        <f t="shared" si="4739"/>
        <v>0</v>
      </c>
      <c r="AE3064" s="12">
        <f t="shared" si="4739"/>
        <v>0</v>
      </c>
      <c r="AF3064" s="12">
        <f t="shared" si="4739"/>
        <v>0</v>
      </c>
      <c r="AG3064" s="12">
        <f t="shared" si="4739"/>
        <v>0</v>
      </c>
      <c r="AH3064" s="12">
        <f t="shared" si="4739"/>
        <v>0</v>
      </c>
      <c r="AI3064" s="12">
        <f t="shared" si="4739"/>
        <v>0</v>
      </c>
      <c r="AJ3064" s="12">
        <f t="shared" si="4739"/>
        <v>0</v>
      </c>
      <c r="AK3064" s="12">
        <f t="shared" si="4739"/>
        <v>0</v>
      </c>
      <c r="AL3064" s="12">
        <f t="shared" si="4739"/>
        <v>0</v>
      </c>
      <c r="AM3064" s="12">
        <f t="shared" si="4739"/>
        <v>0</v>
      </c>
      <c r="AN3064" s="12">
        <f t="shared" si="4739"/>
        <v>0</v>
      </c>
      <c r="AO3064" s="12">
        <f t="shared" si="4739"/>
        <v>0</v>
      </c>
      <c r="AP3064" s="12">
        <f t="shared" si="4739"/>
        <v>0</v>
      </c>
      <c r="AQ3064" s="12">
        <f t="shared" si="4739"/>
        <v>0</v>
      </c>
      <c r="AR3064" s="12">
        <v>0</v>
      </c>
      <c r="AS3064" s="12">
        <v>0</v>
      </c>
      <c r="AT3064" s="12">
        <f t="shared" ref="AT3064:BI3064" si="4740">SUM(AT3065)</f>
        <v>0</v>
      </c>
      <c r="AU3064" s="12">
        <f t="shared" si="4740"/>
        <v>0</v>
      </c>
      <c r="AV3064" s="12">
        <f t="shared" si="4740"/>
        <v>0</v>
      </c>
      <c r="AW3064" s="12">
        <f t="shared" si="4740"/>
        <v>0</v>
      </c>
      <c r="AX3064" s="12">
        <f t="shared" si="4740"/>
        <v>0</v>
      </c>
      <c r="AY3064" s="12">
        <f t="shared" si="4740"/>
        <v>0</v>
      </c>
      <c r="AZ3064" s="12">
        <f t="shared" si="4740"/>
        <v>0</v>
      </c>
      <c r="BA3064" s="12">
        <f t="shared" si="4740"/>
        <v>0</v>
      </c>
      <c r="BB3064" s="12">
        <f t="shared" si="4740"/>
        <v>0</v>
      </c>
      <c r="BC3064" s="12">
        <f t="shared" si="4740"/>
        <v>0</v>
      </c>
      <c r="BD3064" s="12">
        <f t="shared" si="4740"/>
        <v>0</v>
      </c>
      <c r="BE3064" s="12">
        <f t="shared" si="4740"/>
        <v>0</v>
      </c>
      <c r="BF3064" s="12">
        <f t="shared" si="4740"/>
        <v>0</v>
      </c>
      <c r="BG3064" s="12">
        <f t="shared" si="4740"/>
        <v>0</v>
      </c>
      <c r="BH3064" s="12">
        <f t="shared" si="4740"/>
        <v>0</v>
      </c>
      <c r="BI3064" s="12">
        <f t="shared" si="4740"/>
        <v>0</v>
      </c>
      <c r="BJ3064" s="12">
        <v>0</v>
      </c>
      <c r="BK3064" s="12">
        <v>0</v>
      </c>
    </row>
    <row r="3065" spans="1:63" x14ac:dyDescent="0.25">
      <c r="A3065" s="4" t="s">
        <v>1052</v>
      </c>
      <c r="B3065" s="4" t="s">
        <v>1</v>
      </c>
      <c r="C3065" s="4" t="s">
        <v>14</v>
      </c>
      <c r="D3065" s="107" t="s">
        <v>1054</v>
      </c>
      <c r="E3065" s="117">
        <v>6121</v>
      </c>
      <c r="F3065" s="107"/>
      <c r="G3065" s="103" t="s">
        <v>1643</v>
      </c>
      <c r="H3065" s="13" t="s">
        <v>29</v>
      </c>
      <c r="I3065" s="14">
        <v>50862</v>
      </c>
      <c r="J3065" s="14">
        <v>0</v>
      </c>
      <c r="K3065" s="14"/>
      <c r="L3065" s="14"/>
      <c r="M3065" s="14"/>
      <c r="N3065" s="14"/>
      <c r="O3065" s="14"/>
      <c r="P3065" s="14">
        <f t="shared" si="4732"/>
        <v>0</v>
      </c>
      <c r="Q3065" s="14"/>
      <c r="R3065" s="14"/>
      <c r="S3065" s="14"/>
      <c r="T3065" s="14"/>
      <c r="U3065" s="14"/>
      <c r="V3065" s="14"/>
      <c r="W3065" s="14"/>
      <c r="X3065" s="14"/>
      <c r="Y3065" s="14"/>
      <c r="Z3065" s="14">
        <v>0</v>
      </c>
      <c r="AA3065" s="14">
        <v>0</v>
      </c>
      <c r="AB3065" s="14">
        <v>0</v>
      </c>
      <c r="AC3065" s="14"/>
      <c r="AD3065" s="14"/>
      <c r="AE3065" s="14"/>
      <c r="AF3065" s="14"/>
      <c r="AG3065" s="14"/>
      <c r="AH3065" s="14">
        <f t="shared" si="4733"/>
        <v>0</v>
      </c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>
        <v>0</v>
      </c>
      <c r="AS3065" s="14">
        <v>0</v>
      </c>
      <c r="AT3065" s="14">
        <v>0</v>
      </c>
      <c r="AU3065" s="14"/>
      <c r="AV3065" s="14"/>
      <c r="AW3065" s="14"/>
      <c r="AX3065" s="14"/>
      <c r="AY3065" s="14"/>
      <c r="AZ3065" s="14">
        <f t="shared" si="4734"/>
        <v>0</v>
      </c>
      <c r="BA3065" s="14"/>
      <c r="BB3065" s="14"/>
      <c r="BC3065" s="14"/>
      <c r="BD3065" s="14"/>
      <c r="BE3065" s="14"/>
      <c r="BF3065" s="14"/>
      <c r="BG3065" s="14"/>
      <c r="BH3065" s="14"/>
      <c r="BI3065" s="14"/>
      <c r="BJ3065" s="14">
        <v>0</v>
      </c>
      <c r="BK3065" s="14">
        <v>0</v>
      </c>
    </row>
    <row r="3066" spans="1:63" ht="22.5" x14ac:dyDescent="0.25">
      <c r="A3066" s="4" t="s">
        <v>1052</v>
      </c>
      <c r="B3066" s="4" t="s">
        <v>1</v>
      </c>
      <c r="C3066" s="4" t="s">
        <v>14</v>
      </c>
      <c r="D3066" s="107" t="s">
        <v>1054</v>
      </c>
      <c r="E3066" s="106" t="s">
        <v>31</v>
      </c>
      <c r="F3066" s="106" t="s">
        <v>0</v>
      </c>
      <c r="G3066" s="2" t="s">
        <v>0</v>
      </c>
      <c r="H3066" s="2" t="s">
        <v>32</v>
      </c>
      <c r="I3066" s="12">
        <f>SUM(I3067:I3075)</f>
        <v>99300</v>
      </c>
      <c r="J3066" s="12">
        <f t="shared" ref="J3066:Y3066" si="4741">SUM(J3067:J3075)</f>
        <v>0</v>
      </c>
      <c r="K3066" s="12">
        <f t="shared" si="4741"/>
        <v>0</v>
      </c>
      <c r="L3066" s="12">
        <f t="shared" si="4741"/>
        <v>0</v>
      </c>
      <c r="M3066" s="12">
        <f t="shared" si="4741"/>
        <v>0</v>
      </c>
      <c r="N3066" s="12">
        <f t="shared" si="4741"/>
        <v>0</v>
      </c>
      <c r="O3066" s="12">
        <f t="shared" si="4741"/>
        <v>0</v>
      </c>
      <c r="P3066" s="12">
        <f t="shared" si="4741"/>
        <v>0</v>
      </c>
      <c r="Q3066" s="12">
        <f t="shared" si="4741"/>
        <v>0</v>
      </c>
      <c r="R3066" s="12">
        <f t="shared" si="4741"/>
        <v>0</v>
      </c>
      <c r="S3066" s="12">
        <f t="shared" si="4741"/>
        <v>0</v>
      </c>
      <c r="T3066" s="12">
        <f t="shared" si="4741"/>
        <v>0</v>
      </c>
      <c r="U3066" s="12">
        <f t="shared" si="4741"/>
        <v>0</v>
      </c>
      <c r="V3066" s="12">
        <f t="shared" si="4741"/>
        <v>0</v>
      </c>
      <c r="W3066" s="12">
        <f t="shared" si="4741"/>
        <v>0</v>
      </c>
      <c r="X3066" s="12">
        <f t="shared" si="4741"/>
        <v>0</v>
      </c>
      <c r="Y3066" s="12">
        <f t="shared" si="4741"/>
        <v>0</v>
      </c>
      <c r="Z3066" s="12">
        <v>0</v>
      </c>
      <c r="AA3066" s="12">
        <v>0</v>
      </c>
      <c r="AB3066" s="12">
        <f t="shared" ref="AB3066:AQ3066" si="4742">SUM(AB3067:AB3075)</f>
        <v>0</v>
      </c>
      <c r="AC3066" s="12">
        <f t="shared" si="4742"/>
        <v>0</v>
      </c>
      <c r="AD3066" s="12">
        <f t="shared" si="4742"/>
        <v>0</v>
      </c>
      <c r="AE3066" s="12">
        <f t="shared" si="4742"/>
        <v>0</v>
      </c>
      <c r="AF3066" s="12">
        <f t="shared" si="4742"/>
        <v>0</v>
      </c>
      <c r="AG3066" s="12">
        <f t="shared" si="4742"/>
        <v>0</v>
      </c>
      <c r="AH3066" s="12">
        <f t="shared" si="4742"/>
        <v>0</v>
      </c>
      <c r="AI3066" s="12">
        <f t="shared" si="4742"/>
        <v>0</v>
      </c>
      <c r="AJ3066" s="12">
        <f t="shared" si="4742"/>
        <v>0</v>
      </c>
      <c r="AK3066" s="12">
        <f t="shared" si="4742"/>
        <v>0</v>
      </c>
      <c r="AL3066" s="12">
        <f t="shared" si="4742"/>
        <v>0</v>
      </c>
      <c r="AM3066" s="12">
        <f t="shared" si="4742"/>
        <v>0</v>
      </c>
      <c r="AN3066" s="12">
        <f t="shared" si="4742"/>
        <v>0</v>
      </c>
      <c r="AO3066" s="12">
        <f t="shared" si="4742"/>
        <v>0</v>
      </c>
      <c r="AP3066" s="12">
        <f t="shared" si="4742"/>
        <v>0</v>
      </c>
      <c r="AQ3066" s="12">
        <f t="shared" si="4742"/>
        <v>0</v>
      </c>
      <c r="AR3066" s="12">
        <v>0</v>
      </c>
      <c r="AS3066" s="12">
        <v>0</v>
      </c>
      <c r="AT3066" s="12">
        <f t="shared" ref="AT3066:BI3066" si="4743">SUM(AT3067:AT3075)</f>
        <v>0</v>
      </c>
      <c r="AU3066" s="12">
        <f t="shared" si="4743"/>
        <v>0</v>
      </c>
      <c r="AV3066" s="12">
        <f t="shared" si="4743"/>
        <v>0</v>
      </c>
      <c r="AW3066" s="12">
        <f t="shared" si="4743"/>
        <v>0</v>
      </c>
      <c r="AX3066" s="12">
        <f t="shared" si="4743"/>
        <v>0</v>
      </c>
      <c r="AY3066" s="12">
        <f t="shared" si="4743"/>
        <v>0</v>
      </c>
      <c r="AZ3066" s="12">
        <f t="shared" si="4743"/>
        <v>0</v>
      </c>
      <c r="BA3066" s="12">
        <f t="shared" si="4743"/>
        <v>0</v>
      </c>
      <c r="BB3066" s="12">
        <f t="shared" si="4743"/>
        <v>0</v>
      </c>
      <c r="BC3066" s="12">
        <f t="shared" si="4743"/>
        <v>0</v>
      </c>
      <c r="BD3066" s="12">
        <f t="shared" si="4743"/>
        <v>0</v>
      </c>
      <c r="BE3066" s="12">
        <f t="shared" si="4743"/>
        <v>0</v>
      </c>
      <c r="BF3066" s="12">
        <f t="shared" si="4743"/>
        <v>0</v>
      </c>
      <c r="BG3066" s="12">
        <f t="shared" si="4743"/>
        <v>0</v>
      </c>
      <c r="BH3066" s="12">
        <f t="shared" si="4743"/>
        <v>0</v>
      </c>
      <c r="BI3066" s="12">
        <f t="shared" si="4743"/>
        <v>0</v>
      </c>
      <c r="BJ3066" s="12">
        <v>0</v>
      </c>
      <c r="BK3066" s="12">
        <v>0</v>
      </c>
    </row>
    <row r="3067" spans="1:63" x14ac:dyDescent="0.25">
      <c r="A3067" s="4" t="s">
        <v>1052</v>
      </c>
      <c r="B3067" s="4" t="s">
        <v>1</v>
      </c>
      <c r="C3067" s="4" t="s">
        <v>14</v>
      </c>
      <c r="D3067" s="107" t="s">
        <v>1054</v>
      </c>
      <c r="E3067" s="117">
        <v>6131</v>
      </c>
      <c r="F3067" s="107"/>
      <c r="G3067" s="103" t="s">
        <v>1643</v>
      </c>
      <c r="H3067" s="13" t="s">
        <v>34</v>
      </c>
      <c r="I3067" s="14">
        <v>3000</v>
      </c>
      <c r="J3067" s="14">
        <v>0</v>
      </c>
      <c r="K3067" s="14"/>
      <c r="L3067" s="14"/>
      <c r="M3067" s="14"/>
      <c r="N3067" s="14"/>
      <c r="O3067" s="14"/>
      <c r="P3067" s="14">
        <f t="shared" si="4732"/>
        <v>0</v>
      </c>
      <c r="Q3067" s="14"/>
      <c r="R3067" s="14"/>
      <c r="S3067" s="14"/>
      <c r="T3067" s="14"/>
      <c r="U3067" s="14"/>
      <c r="V3067" s="14"/>
      <c r="W3067" s="14"/>
      <c r="X3067" s="14"/>
      <c r="Y3067" s="14"/>
      <c r="Z3067" s="14">
        <v>0</v>
      </c>
      <c r="AA3067" s="14">
        <v>0</v>
      </c>
      <c r="AB3067" s="14">
        <v>0</v>
      </c>
      <c r="AC3067" s="14"/>
      <c r="AD3067" s="14"/>
      <c r="AE3067" s="14"/>
      <c r="AF3067" s="14"/>
      <c r="AG3067" s="14"/>
      <c r="AH3067" s="14">
        <f t="shared" si="4733"/>
        <v>0</v>
      </c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>
        <v>0</v>
      </c>
      <c r="AS3067" s="14">
        <v>0</v>
      </c>
      <c r="AT3067" s="14">
        <v>0</v>
      </c>
      <c r="AU3067" s="14"/>
      <c r="AV3067" s="14"/>
      <c r="AW3067" s="14"/>
      <c r="AX3067" s="14"/>
      <c r="AY3067" s="14"/>
      <c r="AZ3067" s="14">
        <f t="shared" si="4734"/>
        <v>0</v>
      </c>
      <c r="BA3067" s="14"/>
      <c r="BB3067" s="14"/>
      <c r="BC3067" s="14"/>
      <c r="BD3067" s="14"/>
      <c r="BE3067" s="14"/>
      <c r="BF3067" s="14"/>
      <c r="BG3067" s="14"/>
      <c r="BH3067" s="14"/>
      <c r="BI3067" s="14"/>
      <c r="BJ3067" s="14">
        <v>0</v>
      </c>
      <c r="BK3067" s="14">
        <v>0</v>
      </c>
    </row>
    <row r="3068" spans="1:63" x14ac:dyDescent="0.25">
      <c r="A3068" s="4" t="s">
        <v>1052</v>
      </c>
      <c r="B3068" s="4" t="s">
        <v>1</v>
      </c>
      <c r="C3068" s="4" t="s">
        <v>14</v>
      </c>
      <c r="D3068" s="107" t="s">
        <v>1054</v>
      </c>
      <c r="E3068" s="117">
        <v>6132</v>
      </c>
      <c r="F3068" s="107"/>
      <c r="G3068" s="103" t="s">
        <v>1643</v>
      </c>
      <c r="H3068" s="13" t="s">
        <v>74</v>
      </c>
      <c r="I3068" s="14">
        <v>9000</v>
      </c>
      <c r="J3068" s="14">
        <v>0</v>
      </c>
      <c r="K3068" s="14"/>
      <c r="L3068" s="14"/>
      <c r="M3068" s="14"/>
      <c r="N3068" s="14"/>
      <c r="O3068" s="14"/>
      <c r="P3068" s="14">
        <f t="shared" si="4732"/>
        <v>0</v>
      </c>
      <c r="Q3068" s="14"/>
      <c r="R3068" s="14"/>
      <c r="S3068" s="14"/>
      <c r="T3068" s="14"/>
      <c r="U3068" s="14"/>
      <c r="V3068" s="14"/>
      <c r="W3068" s="14"/>
      <c r="X3068" s="14"/>
      <c r="Y3068" s="14"/>
      <c r="Z3068" s="14">
        <v>0</v>
      </c>
      <c r="AA3068" s="14">
        <v>0</v>
      </c>
      <c r="AB3068" s="14">
        <v>0</v>
      </c>
      <c r="AC3068" s="14"/>
      <c r="AD3068" s="14"/>
      <c r="AE3068" s="14"/>
      <c r="AF3068" s="14"/>
      <c r="AG3068" s="14"/>
      <c r="AH3068" s="14">
        <f t="shared" si="4733"/>
        <v>0</v>
      </c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>
        <v>0</v>
      </c>
      <c r="AS3068" s="14">
        <v>0</v>
      </c>
      <c r="AT3068" s="14">
        <v>0</v>
      </c>
      <c r="AU3068" s="14"/>
      <c r="AV3068" s="14"/>
      <c r="AW3068" s="14"/>
      <c r="AX3068" s="14"/>
      <c r="AY3068" s="14"/>
      <c r="AZ3068" s="14">
        <f t="shared" si="4734"/>
        <v>0</v>
      </c>
      <c r="BA3068" s="14"/>
      <c r="BB3068" s="14"/>
      <c r="BC3068" s="14"/>
      <c r="BD3068" s="14"/>
      <c r="BE3068" s="14"/>
      <c r="BF3068" s="14"/>
      <c r="BG3068" s="14"/>
      <c r="BH3068" s="14"/>
      <c r="BI3068" s="14"/>
      <c r="BJ3068" s="14">
        <v>0</v>
      </c>
      <c r="BK3068" s="14">
        <v>0</v>
      </c>
    </row>
    <row r="3069" spans="1:63" x14ac:dyDescent="0.25">
      <c r="A3069" s="4" t="s">
        <v>1052</v>
      </c>
      <c r="B3069" s="4" t="s">
        <v>1</v>
      </c>
      <c r="C3069" s="4" t="s">
        <v>14</v>
      </c>
      <c r="D3069" s="107" t="s">
        <v>1054</v>
      </c>
      <c r="E3069" s="117">
        <v>6133</v>
      </c>
      <c r="F3069" s="107"/>
      <c r="G3069" s="103" t="s">
        <v>1643</v>
      </c>
      <c r="H3069" s="13" t="s">
        <v>77</v>
      </c>
      <c r="I3069" s="14">
        <v>6000</v>
      </c>
      <c r="J3069" s="14">
        <v>0</v>
      </c>
      <c r="K3069" s="14"/>
      <c r="L3069" s="14"/>
      <c r="M3069" s="14"/>
      <c r="N3069" s="14"/>
      <c r="O3069" s="14"/>
      <c r="P3069" s="14">
        <f t="shared" si="4732"/>
        <v>0</v>
      </c>
      <c r="Q3069" s="14"/>
      <c r="R3069" s="14"/>
      <c r="S3069" s="14"/>
      <c r="T3069" s="14"/>
      <c r="U3069" s="14"/>
      <c r="V3069" s="14"/>
      <c r="W3069" s="14"/>
      <c r="X3069" s="14"/>
      <c r="Y3069" s="14"/>
      <c r="Z3069" s="14">
        <v>0</v>
      </c>
      <c r="AA3069" s="14">
        <v>0</v>
      </c>
      <c r="AB3069" s="14">
        <v>0</v>
      </c>
      <c r="AC3069" s="14"/>
      <c r="AD3069" s="14"/>
      <c r="AE3069" s="14"/>
      <c r="AF3069" s="14"/>
      <c r="AG3069" s="14"/>
      <c r="AH3069" s="14">
        <f t="shared" si="4733"/>
        <v>0</v>
      </c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>
        <v>0</v>
      </c>
      <c r="AS3069" s="14">
        <v>0</v>
      </c>
      <c r="AT3069" s="14">
        <v>0</v>
      </c>
      <c r="AU3069" s="14"/>
      <c r="AV3069" s="14"/>
      <c r="AW3069" s="14"/>
      <c r="AX3069" s="14"/>
      <c r="AY3069" s="14"/>
      <c r="AZ3069" s="14">
        <f t="shared" si="4734"/>
        <v>0</v>
      </c>
      <c r="BA3069" s="14"/>
      <c r="BB3069" s="14"/>
      <c r="BC3069" s="14"/>
      <c r="BD3069" s="14"/>
      <c r="BE3069" s="14"/>
      <c r="BF3069" s="14"/>
      <c r="BG3069" s="14"/>
      <c r="BH3069" s="14"/>
      <c r="BI3069" s="14"/>
      <c r="BJ3069" s="14">
        <v>0</v>
      </c>
      <c r="BK3069" s="14">
        <v>0</v>
      </c>
    </row>
    <row r="3070" spans="1:63" x14ac:dyDescent="0.25">
      <c r="A3070" s="4" t="s">
        <v>1052</v>
      </c>
      <c r="B3070" s="4" t="s">
        <v>1</v>
      </c>
      <c r="C3070" s="4" t="s">
        <v>14</v>
      </c>
      <c r="D3070" s="107" t="s">
        <v>1054</v>
      </c>
      <c r="E3070" s="117">
        <v>6134</v>
      </c>
      <c r="F3070" s="107"/>
      <c r="G3070" s="103" t="s">
        <v>1643</v>
      </c>
      <c r="H3070" s="13" t="s">
        <v>80</v>
      </c>
      <c r="I3070" s="14">
        <v>9000</v>
      </c>
      <c r="J3070" s="14">
        <v>0</v>
      </c>
      <c r="K3070" s="14"/>
      <c r="L3070" s="14"/>
      <c r="M3070" s="14"/>
      <c r="N3070" s="14"/>
      <c r="O3070" s="14"/>
      <c r="P3070" s="14">
        <f t="shared" si="4732"/>
        <v>0</v>
      </c>
      <c r="Q3070" s="14"/>
      <c r="R3070" s="14"/>
      <c r="S3070" s="14"/>
      <c r="T3070" s="14"/>
      <c r="U3070" s="14"/>
      <c r="V3070" s="14"/>
      <c r="W3070" s="14"/>
      <c r="X3070" s="14"/>
      <c r="Y3070" s="14"/>
      <c r="Z3070" s="14">
        <v>0</v>
      </c>
      <c r="AA3070" s="14">
        <v>0</v>
      </c>
      <c r="AB3070" s="14">
        <v>0</v>
      </c>
      <c r="AC3070" s="14"/>
      <c r="AD3070" s="14"/>
      <c r="AE3070" s="14"/>
      <c r="AF3070" s="14"/>
      <c r="AG3070" s="14"/>
      <c r="AH3070" s="14">
        <f t="shared" si="4733"/>
        <v>0</v>
      </c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>
        <v>0</v>
      </c>
      <c r="AS3070" s="14">
        <v>0</v>
      </c>
      <c r="AT3070" s="14">
        <v>0</v>
      </c>
      <c r="AU3070" s="14"/>
      <c r="AV3070" s="14"/>
      <c r="AW3070" s="14"/>
      <c r="AX3070" s="14"/>
      <c r="AY3070" s="14"/>
      <c r="AZ3070" s="14">
        <f t="shared" si="4734"/>
        <v>0</v>
      </c>
      <c r="BA3070" s="14"/>
      <c r="BB3070" s="14"/>
      <c r="BC3070" s="14"/>
      <c r="BD3070" s="14"/>
      <c r="BE3070" s="14"/>
      <c r="BF3070" s="14"/>
      <c r="BG3070" s="14"/>
      <c r="BH3070" s="14"/>
      <c r="BI3070" s="14"/>
      <c r="BJ3070" s="14">
        <v>0</v>
      </c>
      <c r="BK3070" s="14">
        <v>0</v>
      </c>
    </row>
    <row r="3071" spans="1:63" x14ac:dyDescent="0.25">
      <c r="A3071" s="4" t="s">
        <v>1052</v>
      </c>
      <c r="B3071" s="4" t="s">
        <v>1</v>
      </c>
      <c r="C3071" s="4" t="s">
        <v>14</v>
      </c>
      <c r="D3071" s="107" t="s">
        <v>1054</v>
      </c>
      <c r="E3071" s="117">
        <v>6135</v>
      </c>
      <c r="F3071" s="107"/>
      <c r="G3071" s="103" t="s">
        <v>1643</v>
      </c>
      <c r="H3071" s="13" t="s">
        <v>83</v>
      </c>
      <c r="I3071" s="14">
        <v>4000</v>
      </c>
      <c r="J3071" s="14">
        <v>0</v>
      </c>
      <c r="K3071" s="14"/>
      <c r="L3071" s="14"/>
      <c r="M3071" s="14"/>
      <c r="N3071" s="14"/>
      <c r="O3071" s="14"/>
      <c r="P3071" s="14">
        <f t="shared" si="4732"/>
        <v>0</v>
      </c>
      <c r="Q3071" s="14"/>
      <c r="R3071" s="14"/>
      <c r="S3071" s="14"/>
      <c r="T3071" s="14"/>
      <c r="U3071" s="14"/>
      <c r="V3071" s="14"/>
      <c r="W3071" s="14"/>
      <c r="X3071" s="14"/>
      <c r="Y3071" s="14"/>
      <c r="Z3071" s="14">
        <v>0</v>
      </c>
      <c r="AA3071" s="14">
        <v>0</v>
      </c>
      <c r="AB3071" s="14">
        <v>0</v>
      </c>
      <c r="AC3071" s="14"/>
      <c r="AD3071" s="14"/>
      <c r="AE3071" s="14"/>
      <c r="AF3071" s="14"/>
      <c r="AG3071" s="14"/>
      <c r="AH3071" s="14">
        <f t="shared" si="4733"/>
        <v>0</v>
      </c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>
        <v>0</v>
      </c>
      <c r="AS3071" s="14">
        <v>0</v>
      </c>
      <c r="AT3071" s="14">
        <v>0</v>
      </c>
      <c r="AU3071" s="14"/>
      <c r="AV3071" s="14"/>
      <c r="AW3071" s="14"/>
      <c r="AX3071" s="14"/>
      <c r="AY3071" s="14"/>
      <c r="AZ3071" s="14">
        <f t="shared" si="4734"/>
        <v>0</v>
      </c>
      <c r="BA3071" s="14"/>
      <c r="BB3071" s="14"/>
      <c r="BC3071" s="14"/>
      <c r="BD3071" s="14"/>
      <c r="BE3071" s="14"/>
      <c r="BF3071" s="14"/>
      <c r="BG3071" s="14"/>
      <c r="BH3071" s="14"/>
      <c r="BI3071" s="14"/>
      <c r="BJ3071" s="14">
        <v>0</v>
      </c>
      <c r="BK3071" s="14">
        <v>0</v>
      </c>
    </row>
    <row r="3072" spans="1:63" ht="22.5" x14ac:dyDescent="0.25">
      <c r="A3072" s="4" t="s">
        <v>1052</v>
      </c>
      <c r="B3072" s="4" t="s">
        <v>1</v>
      </c>
      <c r="C3072" s="4" t="s">
        <v>14</v>
      </c>
      <c r="D3072" s="107" t="s">
        <v>1054</v>
      </c>
      <c r="E3072" s="117">
        <v>6136</v>
      </c>
      <c r="F3072" s="107"/>
      <c r="G3072" s="103" t="s">
        <v>1643</v>
      </c>
      <c r="H3072" s="13" t="s">
        <v>86</v>
      </c>
      <c r="I3072" s="14">
        <v>46000</v>
      </c>
      <c r="J3072" s="14">
        <v>0</v>
      </c>
      <c r="K3072" s="14"/>
      <c r="L3072" s="14"/>
      <c r="M3072" s="14"/>
      <c r="N3072" s="14"/>
      <c r="O3072" s="14"/>
      <c r="P3072" s="14">
        <f t="shared" si="4732"/>
        <v>0</v>
      </c>
      <c r="Q3072" s="14"/>
      <c r="R3072" s="14"/>
      <c r="S3072" s="14"/>
      <c r="T3072" s="14"/>
      <c r="U3072" s="14"/>
      <c r="V3072" s="14"/>
      <c r="W3072" s="14"/>
      <c r="X3072" s="14"/>
      <c r="Y3072" s="14"/>
      <c r="Z3072" s="14">
        <v>0</v>
      </c>
      <c r="AA3072" s="14">
        <v>0</v>
      </c>
      <c r="AB3072" s="14">
        <v>0</v>
      </c>
      <c r="AC3072" s="14"/>
      <c r="AD3072" s="14"/>
      <c r="AE3072" s="14"/>
      <c r="AF3072" s="14"/>
      <c r="AG3072" s="14"/>
      <c r="AH3072" s="14">
        <f t="shared" si="4733"/>
        <v>0</v>
      </c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>
        <v>0</v>
      </c>
      <c r="AS3072" s="14">
        <v>0</v>
      </c>
      <c r="AT3072" s="14">
        <v>0</v>
      </c>
      <c r="AU3072" s="14"/>
      <c r="AV3072" s="14"/>
      <c r="AW3072" s="14"/>
      <c r="AX3072" s="14"/>
      <c r="AY3072" s="14"/>
      <c r="AZ3072" s="14">
        <f t="shared" si="4734"/>
        <v>0</v>
      </c>
      <c r="BA3072" s="14"/>
      <c r="BB3072" s="14"/>
      <c r="BC3072" s="14"/>
      <c r="BD3072" s="14"/>
      <c r="BE3072" s="14"/>
      <c r="BF3072" s="14"/>
      <c r="BG3072" s="14"/>
      <c r="BH3072" s="14"/>
      <c r="BI3072" s="14"/>
      <c r="BJ3072" s="14">
        <v>0</v>
      </c>
      <c r="BK3072" s="14">
        <v>0</v>
      </c>
    </row>
    <row r="3073" spans="1:63" x14ac:dyDescent="0.25">
      <c r="A3073" s="4" t="s">
        <v>1052</v>
      </c>
      <c r="B3073" s="4" t="s">
        <v>1</v>
      </c>
      <c r="C3073" s="4" t="s">
        <v>14</v>
      </c>
      <c r="D3073" s="107" t="s">
        <v>1054</v>
      </c>
      <c r="E3073" s="117">
        <v>6137</v>
      </c>
      <c r="F3073" s="107"/>
      <c r="G3073" s="103" t="s">
        <v>1643</v>
      </c>
      <c r="H3073" s="13" t="s">
        <v>89</v>
      </c>
      <c r="I3073" s="14">
        <v>5000</v>
      </c>
      <c r="J3073" s="14">
        <v>0</v>
      </c>
      <c r="K3073" s="14"/>
      <c r="L3073" s="14"/>
      <c r="M3073" s="14"/>
      <c r="N3073" s="14"/>
      <c r="O3073" s="14"/>
      <c r="P3073" s="14">
        <f t="shared" si="4732"/>
        <v>0</v>
      </c>
      <c r="Q3073" s="14"/>
      <c r="R3073" s="14"/>
      <c r="S3073" s="14"/>
      <c r="T3073" s="14"/>
      <c r="U3073" s="14"/>
      <c r="V3073" s="14"/>
      <c r="W3073" s="14"/>
      <c r="X3073" s="14"/>
      <c r="Y3073" s="14"/>
      <c r="Z3073" s="14">
        <v>0</v>
      </c>
      <c r="AA3073" s="14">
        <v>0</v>
      </c>
      <c r="AB3073" s="14">
        <v>0</v>
      </c>
      <c r="AC3073" s="14"/>
      <c r="AD3073" s="14"/>
      <c r="AE3073" s="14"/>
      <c r="AF3073" s="14"/>
      <c r="AG3073" s="14"/>
      <c r="AH3073" s="14">
        <f t="shared" si="4733"/>
        <v>0</v>
      </c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>
        <v>0</v>
      </c>
      <c r="AS3073" s="14">
        <v>0</v>
      </c>
      <c r="AT3073" s="14">
        <v>0</v>
      </c>
      <c r="AU3073" s="14"/>
      <c r="AV3073" s="14"/>
      <c r="AW3073" s="14"/>
      <c r="AX3073" s="14"/>
      <c r="AY3073" s="14"/>
      <c r="AZ3073" s="14">
        <f t="shared" si="4734"/>
        <v>0</v>
      </c>
      <c r="BA3073" s="14"/>
      <c r="BB3073" s="14"/>
      <c r="BC3073" s="14"/>
      <c r="BD3073" s="14"/>
      <c r="BE3073" s="14"/>
      <c r="BF3073" s="14"/>
      <c r="BG3073" s="14"/>
      <c r="BH3073" s="14"/>
      <c r="BI3073" s="14"/>
      <c r="BJ3073" s="14">
        <v>0</v>
      </c>
      <c r="BK3073" s="14">
        <v>0</v>
      </c>
    </row>
    <row r="3074" spans="1:63" ht="22.5" x14ac:dyDescent="0.25">
      <c r="A3074" s="4" t="s">
        <v>1052</v>
      </c>
      <c r="B3074" s="4" t="s">
        <v>1</v>
      </c>
      <c r="C3074" s="4" t="s">
        <v>14</v>
      </c>
      <c r="D3074" s="107" t="s">
        <v>1054</v>
      </c>
      <c r="E3074" s="117">
        <v>6138</v>
      </c>
      <c r="F3074" s="107"/>
      <c r="G3074" s="103" t="s">
        <v>1643</v>
      </c>
      <c r="H3074" s="13" t="s">
        <v>92</v>
      </c>
      <c r="I3074" s="14">
        <v>3800</v>
      </c>
      <c r="J3074" s="14">
        <v>0</v>
      </c>
      <c r="K3074" s="14"/>
      <c r="L3074" s="14"/>
      <c r="M3074" s="14"/>
      <c r="N3074" s="14"/>
      <c r="O3074" s="14"/>
      <c r="P3074" s="14">
        <f t="shared" si="4732"/>
        <v>0</v>
      </c>
      <c r="Q3074" s="14"/>
      <c r="R3074" s="14"/>
      <c r="S3074" s="14"/>
      <c r="T3074" s="14"/>
      <c r="U3074" s="14"/>
      <c r="V3074" s="14"/>
      <c r="W3074" s="14"/>
      <c r="X3074" s="14"/>
      <c r="Y3074" s="14"/>
      <c r="Z3074" s="14">
        <v>0</v>
      </c>
      <c r="AA3074" s="14">
        <v>0</v>
      </c>
      <c r="AB3074" s="14">
        <v>0</v>
      </c>
      <c r="AC3074" s="14"/>
      <c r="AD3074" s="14"/>
      <c r="AE3074" s="14"/>
      <c r="AF3074" s="14"/>
      <c r="AG3074" s="14"/>
      <c r="AH3074" s="14">
        <f t="shared" si="4733"/>
        <v>0</v>
      </c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>
        <v>0</v>
      </c>
      <c r="AS3074" s="14">
        <v>0</v>
      </c>
      <c r="AT3074" s="14">
        <v>0</v>
      </c>
      <c r="AU3074" s="14"/>
      <c r="AV3074" s="14"/>
      <c r="AW3074" s="14"/>
      <c r="AX3074" s="14"/>
      <c r="AY3074" s="14"/>
      <c r="AZ3074" s="14">
        <f t="shared" si="4734"/>
        <v>0</v>
      </c>
      <c r="BA3074" s="14"/>
      <c r="BB3074" s="14"/>
      <c r="BC3074" s="14"/>
      <c r="BD3074" s="14"/>
      <c r="BE3074" s="14"/>
      <c r="BF3074" s="14"/>
      <c r="BG3074" s="14"/>
      <c r="BH3074" s="14"/>
      <c r="BI3074" s="14"/>
      <c r="BJ3074" s="14">
        <v>0</v>
      </c>
      <c r="BK3074" s="14">
        <v>0</v>
      </c>
    </row>
    <row r="3075" spans="1:63" x14ac:dyDescent="0.25">
      <c r="A3075" s="1" t="s">
        <v>1052</v>
      </c>
      <c r="B3075" s="1" t="s">
        <v>1</v>
      </c>
      <c r="C3075" s="1" t="s">
        <v>14</v>
      </c>
      <c r="D3075" s="110" t="s">
        <v>1054</v>
      </c>
      <c r="E3075" s="110" t="s">
        <v>36</v>
      </c>
      <c r="F3075" s="107" t="s">
        <v>0</v>
      </c>
      <c r="G3075" s="13" t="s">
        <v>0</v>
      </c>
      <c r="H3075" s="2" t="s">
        <v>37</v>
      </c>
      <c r="I3075" s="12">
        <f>SUM(I3076:I3078)</f>
        <v>13500</v>
      </c>
      <c r="J3075" s="12">
        <f t="shared" ref="J3075:Y3075" si="4744">SUM(J3076:J3078)</f>
        <v>0</v>
      </c>
      <c r="K3075" s="12">
        <f t="shared" si="4744"/>
        <v>0</v>
      </c>
      <c r="L3075" s="12">
        <f t="shared" si="4744"/>
        <v>0</v>
      </c>
      <c r="M3075" s="12">
        <f t="shared" si="4744"/>
        <v>0</v>
      </c>
      <c r="N3075" s="12">
        <f t="shared" si="4744"/>
        <v>0</v>
      </c>
      <c r="O3075" s="12">
        <f t="shared" si="4744"/>
        <v>0</v>
      </c>
      <c r="P3075" s="12">
        <f t="shared" si="4744"/>
        <v>0</v>
      </c>
      <c r="Q3075" s="12">
        <f t="shared" si="4744"/>
        <v>0</v>
      </c>
      <c r="R3075" s="12">
        <f t="shared" si="4744"/>
        <v>0</v>
      </c>
      <c r="S3075" s="12">
        <f t="shared" si="4744"/>
        <v>0</v>
      </c>
      <c r="T3075" s="12">
        <f t="shared" si="4744"/>
        <v>0</v>
      </c>
      <c r="U3075" s="12">
        <f t="shared" si="4744"/>
        <v>0</v>
      </c>
      <c r="V3075" s="12">
        <f t="shared" si="4744"/>
        <v>0</v>
      </c>
      <c r="W3075" s="12">
        <f t="shared" si="4744"/>
        <v>0</v>
      </c>
      <c r="X3075" s="12">
        <f t="shared" si="4744"/>
        <v>0</v>
      </c>
      <c r="Y3075" s="12">
        <f t="shared" si="4744"/>
        <v>0</v>
      </c>
      <c r="Z3075" s="12">
        <v>0</v>
      </c>
      <c r="AA3075" s="12">
        <v>0</v>
      </c>
      <c r="AB3075" s="12">
        <f t="shared" ref="AB3075:AQ3075" si="4745">SUM(AB3076:AB3078)</f>
        <v>0</v>
      </c>
      <c r="AC3075" s="12">
        <f t="shared" si="4745"/>
        <v>0</v>
      </c>
      <c r="AD3075" s="12">
        <f t="shared" si="4745"/>
        <v>0</v>
      </c>
      <c r="AE3075" s="12">
        <f t="shared" si="4745"/>
        <v>0</v>
      </c>
      <c r="AF3075" s="12">
        <f t="shared" si="4745"/>
        <v>0</v>
      </c>
      <c r="AG3075" s="12">
        <f t="shared" si="4745"/>
        <v>0</v>
      </c>
      <c r="AH3075" s="12">
        <f t="shared" si="4745"/>
        <v>0</v>
      </c>
      <c r="AI3075" s="12">
        <f t="shared" si="4745"/>
        <v>0</v>
      </c>
      <c r="AJ3075" s="12">
        <f t="shared" si="4745"/>
        <v>0</v>
      </c>
      <c r="AK3075" s="12">
        <f t="shared" si="4745"/>
        <v>0</v>
      </c>
      <c r="AL3075" s="12">
        <f t="shared" si="4745"/>
        <v>0</v>
      </c>
      <c r="AM3075" s="12">
        <f t="shared" si="4745"/>
        <v>0</v>
      </c>
      <c r="AN3075" s="12">
        <f t="shared" si="4745"/>
        <v>0</v>
      </c>
      <c r="AO3075" s="12">
        <f t="shared" si="4745"/>
        <v>0</v>
      </c>
      <c r="AP3075" s="12">
        <f t="shared" si="4745"/>
        <v>0</v>
      </c>
      <c r="AQ3075" s="12">
        <f t="shared" si="4745"/>
        <v>0</v>
      </c>
      <c r="AR3075" s="12">
        <v>0</v>
      </c>
      <c r="AS3075" s="12">
        <v>0</v>
      </c>
      <c r="AT3075" s="12">
        <f t="shared" ref="AT3075:BI3075" si="4746">SUM(AT3076:AT3078)</f>
        <v>0</v>
      </c>
      <c r="AU3075" s="12">
        <f t="shared" si="4746"/>
        <v>0</v>
      </c>
      <c r="AV3075" s="12">
        <f t="shared" si="4746"/>
        <v>0</v>
      </c>
      <c r="AW3075" s="12">
        <f t="shared" si="4746"/>
        <v>0</v>
      </c>
      <c r="AX3075" s="12">
        <f t="shared" si="4746"/>
        <v>0</v>
      </c>
      <c r="AY3075" s="12">
        <f t="shared" si="4746"/>
        <v>0</v>
      </c>
      <c r="AZ3075" s="12">
        <f t="shared" si="4746"/>
        <v>0</v>
      </c>
      <c r="BA3075" s="12">
        <f t="shared" si="4746"/>
        <v>0</v>
      </c>
      <c r="BB3075" s="12">
        <f t="shared" si="4746"/>
        <v>0</v>
      </c>
      <c r="BC3075" s="12">
        <f t="shared" si="4746"/>
        <v>0</v>
      </c>
      <c r="BD3075" s="12">
        <f t="shared" si="4746"/>
        <v>0</v>
      </c>
      <c r="BE3075" s="12">
        <f t="shared" si="4746"/>
        <v>0</v>
      </c>
      <c r="BF3075" s="12">
        <f t="shared" si="4746"/>
        <v>0</v>
      </c>
      <c r="BG3075" s="12">
        <f t="shared" si="4746"/>
        <v>0</v>
      </c>
      <c r="BH3075" s="12">
        <f t="shared" si="4746"/>
        <v>0</v>
      </c>
      <c r="BI3075" s="12">
        <f t="shared" si="4746"/>
        <v>0</v>
      </c>
      <c r="BJ3075" s="12">
        <v>0</v>
      </c>
      <c r="BK3075" s="12">
        <v>0</v>
      </c>
    </row>
    <row r="3076" spans="1:63" x14ac:dyDescent="0.25">
      <c r="A3076" s="4" t="s">
        <v>1052</v>
      </c>
      <c r="B3076" s="4" t="s">
        <v>1</v>
      </c>
      <c r="C3076" s="4" t="s">
        <v>14</v>
      </c>
      <c r="D3076" s="107" t="s">
        <v>1054</v>
      </c>
      <c r="E3076" s="117">
        <v>6139</v>
      </c>
      <c r="F3076" s="107"/>
      <c r="G3076" s="103" t="s">
        <v>1643</v>
      </c>
      <c r="H3076" s="13" t="s">
        <v>37</v>
      </c>
      <c r="I3076" s="14">
        <v>9000</v>
      </c>
      <c r="J3076" s="14">
        <v>0</v>
      </c>
      <c r="K3076" s="14"/>
      <c r="L3076" s="14"/>
      <c r="M3076" s="14"/>
      <c r="N3076" s="14"/>
      <c r="O3076" s="14"/>
      <c r="P3076" s="14">
        <f t="shared" si="4732"/>
        <v>0</v>
      </c>
      <c r="Q3076" s="14"/>
      <c r="R3076" s="14"/>
      <c r="S3076" s="14"/>
      <c r="T3076" s="14"/>
      <c r="U3076" s="14"/>
      <c r="V3076" s="14"/>
      <c r="W3076" s="14"/>
      <c r="X3076" s="14"/>
      <c r="Y3076" s="14"/>
      <c r="Z3076" s="14">
        <v>0</v>
      </c>
      <c r="AA3076" s="14">
        <v>0</v>
      </c>
      <c r="AB3076" s="14">
        <v>0</v>
      </c>
      <c r="AC3076" s="14"/>
      <c r="AD3076" s="14"/>
      <c r="AE3076" s="14"/>
      <c r="AF3076" s="14"/>
      <c r="AG3076" s="14"/>
      <c r="AH3076" s="14">
        <f t="shared" si="4733"/>
        <v>0</v>
      </c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>
        <v>0</v>
      </c>
      <c r="AS3076" s="14">
        <v>0</v>
      </c>
      <c r="AT3076" s="14">
        <v>0</v>
      </c>
      <c r="AU3076" s="14"/>
      <c r="AV3076" s="14"/>
      <c r="AW3076" s="14"/>
      <c r="AX3076" s="14"/>
      <c r="AY3076" s="14"/>
      <c r="AZ3076" s="14">
        <f t="shared" si="4734"/>
        <v>0</v>
      </c>
      <c r="BA3076" s="14"/>
      <c r="BB3076" s="14"/>
      <c r="BC3076" s="14"/>
      <c r="BD3076" s="14"/>
      <c r="BE3076" s="14"/>
      <c r="BF3076" s="14"/>
      <c r="BG3076" s="14"/>
      <c r="BH3076" s="14"/>
      <c r="BI3076" s="14"/>
      <c r="BJ3076" s="14">
        <v>0</v>
      </c>
      <c r="BK3076" s="14">
        <v>0</v>
      </c>
    </row>
    <row r="3077" spans="1:63" ht="22.5" x14ac:dyDescent="0.25">
      <c r="A3077" s="4" t="s">
        <v>1052</v>
      </c>
      <c r="B3077" s="4" t="s">
        <v>1</v>
      </c>
      <c r="C3077" s="4" t="s">
        <v>14</v>
      </c>
      <c r="D3077" s="107" t="s">
        <v>1054</v>
      </c>
      <c r="E3077" s="117">
        <v>6139</v>
      </c>
      <c r="F3077" s="107" t="s">
        <v>1060</v>
      </c>
      <c r="G3077" s="103" t="s">
        <v>1643</v>
      </c>
      <c r="H3077" s="13" t="s">
        <v>39</v>
      </c>
      <c r="I3077" s="14">
        <v>2200</v>
      </c>
      <c r="J3077" s="14">
        <v>0</v>
      </c>
      <c r="K3077" s="14"/>
      <c r="L3077" s="14"/>
      <c r="M3077" s="14"/>
      <c r="N3077" s="14"/>
      <c r="O3077" s="14"/>
      <c r="P3077" s="14">
        <f t="shared" si="4732"/>
        <v>0</v>
      </c>
      <c r="Q3077" s="14"/>
      <c r="R3077" s="14"/>
      <c r="S3077" s="14"/>
      <c r="T3077" s="14"/>
      <c r="U3077" s="14"/>
      <c r="V3077" s="14"/>
      <c r="W3077" s="14"/>
      <c r="X3077" s="14"/>
      <c r="Y3077" s="14"/>
      <c r="Z3077" s="14">
        <v>0</v>
      </c>
      <c r="AA3077" s="14">
        <v>0</v>
      </c>
      <c r="AB3077" s="14">
        <v>0</v>
      </c>
      <c r="AC3077" s="14"/>
      <c r="AD3077" s="14"/>
      <c r="AE3077" s="14"/>
      <c r="AF3077" s="14"/>
      <c r="AG3077" s="14"/>
      <c r="AH3077" s="14">
        <f t="shared" si="4733"/>
        <v>0</v>
      </c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>
        <v>0</v>
      </c>
      <c r="AS3077" s="14">
        <v>0</v>
      </c>
      <c r="AT3077" s="14">
        <v>0</v>
      </c>
      <c r="AU3077" s="14"/>
      <c r="AV3077" s="14"/>
      <c r="AW3077" s="14"/>
      <c r="AX3077" s="14"/>
      <c r="AY3077" s="14"/>
      <c r="AZ3077" s="14">
        <f t="shared" si="4734"/>
        <v>0</v>
      </c>
      <c r="BA3077" s="14"/>
      <c r="BB3077" s="14"/>
      <c r="BC3077" s="14"/>
      <c r="BD3077" s="14"/>
      <c r="BE3077" s="14"/>
      <c r="BF3077" s="14"/>
      <c r="BG3077" s="14"/>
      <c r="BH3077" s="14"/>
      <c r="BI3077" s="14"/>
      <c r="BJ3077" s="14">
        <v>0</v>
      </c>
      <c r="BK3077" s="14">
        <v>0</v>
      </c>
    </row>
    <row r="3078" spans="1:63" ht="33.75" x14ac:dyDescent="0.25">
      <c r="A3078" s="4" t="s">
        <v>1052</v>
      </c>
      <c r="B3078" s="4" t="s">
        <v>1</v>
      </c>
      <c r="C3078" s="4" t="s">
        <v>14</v>
      </c>
      <c r="D3078" s="107" t="s">
        <v>1054</v>
      </c>
      <c r="E3078" s="117">
        <v>6139</v>
      </c>
      <c r="F3078" s="107" t="s">
        <v>1061</v>
      </c>
      <c r="G3078" s="103" t="s">
        <v>1643</v>
      </c>
      <c r="H3078" s="13" t="s">
        <v>40</v>
      </c>
      <c r="I3078" s="14">
        <v>2300</v>
      </c>
      <c r="J3078" s="14">
        <v>0</v>
      </c>
      <c r="K3078" s="14"/>
      <c r="L3078" s="14"/>
      <c r="M3078" s="14"/>
      <c r="N3078" s="14"/>
      <c r="O3078" s="14"/>
      <c r="P3078" s="14">
        <f t="shared" si="4732"/>
        <v>0</v>
      </c>
      <c r="Q3078" s="14"/>
      <c r="R3078" s="14"/>
      <c r="S3078" s="14"/>
      <c r="T3078" s="14"/>
      <c r="U3078" s="14"/>
      <c r="V3078" s="14"/>
      <c r="W3078" s="14"/>
      <c r="X3078" s="14"/>
      <c r="Y3078" s="14"/>
      <c r="Z3078" s="14">
        <v>0</v>
      </c>
      <c r="AA3078" s="14">
        <v>0</v>
      </c>
      <c r="AB3078" s="14">
        <v>0</v>
      </c>
      <c r="AC3078" s="14"/>
      <c r="AD3078" s="14"/>
      <c r="AE3078" s="14"/>
      <c r="AF3078" s="14"/>
      <c r="AG3078" s="14"/>
      <c r="AH3078" s="14">
        <f t="shared" si="4733"/>
        <v>0</v>
      </c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>
        <v>0</v>
      </c>
      <c r="AS3078" s="14">
        <v>0</v>
      </c>
      <c r="AT3078" s="14">
        <v>0</v>
      </c>
      <c r="AU3078" s="14"/>
      <c r="AV3078" s="14"/>
      <c r="AW3078" s="14"/>
      <c r="AX3078" s="14"/>
      <c r="AY3078" s="14"/>
      <c r="AZ3078" s="14">
        <f t="shared" si="4734"/>
        <v>0</v>
      </c>
      <c r="BA3078" s="14"/>
      <c r="BB3078" s="14"/>
      <c r="BC3078" s="14"/>
      <c r="BD3078" s="14"/>
      <c r="BE3078" s="14"/>
      <c r="BF3078" s="14"/>
      <c r="BG3078" s="14"/>
      <c r="BH3078" s="14"/>
      <c r="BI3078" s="14"/>
      <c r="BJ3078" s="14">
        <v>0</v>
      </c>
      <c r="BK3078" s="14">
        <v>0</v>
      </c>
    </row>
    <row r="3079" spans="1:63" ht="33.75" x14ac:dyDescent="0.25">
      <c r="A3079" s="1" t="s">
        <v>0</v>
      </c>
      <c r="B3079" s="1" t="s">
        <v>0</v>
      </c>
      <c r="C3079" s="1" t="s">
        <v>0</v>
      </c>
      <c r="D3079" s="106" t="s">
        <v>0</v>
      </c>
      <c r="E3079" s="106" t="s">
        <v>0</v>
      </c>
      <c r="F3079" s="106" t="s">
        <v>0</v>
      </c>
      <c r="G3079" s="2" t="s">
        <v>0</v>
      </c>
      <c r="H3079" s="10" t="s">
        <v>41</v>
      </c>
      <c r="I3079" s="11">
        <f>SUM(I3080)</f>
        <v>100</v>
      </c>
      <c r="J3079" s="11">
        <f t="shared" ref="J3079:Y3080" si="4747">SUM(J3080)</f>
        <v>0</v>
      </c>
      <c r="K3079" s="11">
        <f t="shared" si="4747"/>
        <v>0</v>
      </c>
      <c r="L3079" s="11">
        <f t="shared" si="4747"/>
        <v>0</v>
      </c>
      <c r="M3079" s="11">
        <f t="shared" si="4747"/>
        <v>0</v>
      </c>
      <c r="N3079" s="11">
        <f t="shared" si="4747"/>
        <v>0</v>
      </c>
      <c r="O3079" s="11">
        <f t="shared" si="4747"/>
        <v>0</v>
      </c>
      <c r="P3079" s="11">
        <f t="shared" si="4747"/>
        <v>0</v>
      </c>
      <c r="Q3079" s="11">
        <f t="shared" si="4747"/>
        <v>0</v>
      </c>
      <c r="R3079" s="11">
        <f t="shared" si="4747"/>
        <v>0</v>
      </c>
      <c r="S3079" s="11">
        <f t="shared" si="4747"/>
        <v>0</v>
      </c>
      <c r="T3079" s="11">
        <f t="shared" si="4747"/>
        <v>0</v>
      </c>
      <c r="U3079" s="11">
        <f t="shared" si="4747"/>
        <v>0</v>
      </c>
      <c r="V3079" s="11">
        <f t="shared" si="4747"/>
        <v>0</v>
      </c>
      <c r="W3079" s="11">
        <f t="shared" si="4747"/>
        <v>0</v>
      </c>
      <c r="X3079" s="11">
        <f t="shared" si="4747"/>
        <v>0</v>
      </c>
      <c r="Y3079" s="11">
        <f t="shared" si="4747"/>
        <v>0</v>
      </c>
      <c r="Z3079" s="11">
        <v>0</v>
      </c>
      <c r="AA3079" s="11">
        <v>0</v>
      </c>
      <c r="AB3079" s="11">
        <f t="shared" ref="AB3079:AQ3080" si="4748">SUM(AB3080)</f>
        <v>0</v>
      </c>
      <c r="AC3079" s="11">
        <f t="shared" si="4748"/>
        <v>0</v>
      </c>
      <c r="AD3079" s="11">
        <f t="shared" si="4748"/>
        <v>0</v>
      </c>
      <c r="AE3079" s="11">
        <f t="shared" si="4748"/>
        <v>0</v>
      </c>
      <c r="AF3079" s="11">
        <f t="shared" si="4748"/>
        <v>0</v>
      </c>
      <c r="AG3079" s="11">
        <f t="shared" si="4748"/>
        <v>0</v>
      </c>
      <c r="AH3079" s="11">
        <f t="shared" si="4748"/>
        <v>0</v>
      </c>
      <c r="AI3079" s="11">
        <f t="shared" si="4748"/>
        <v>0</v>
      </c>
      <c r="AJ3079" s="11">
        <f t="shared" si="4748"/>
        <v>0</v>
      </c>
      <c r="AK3079" s="11">
        <f t="shared" si="4748"/>
        <v>0</v>
      </c>
      <c r="AL3079" s="11">
        <f t="shared" si="4748"/>
        <v>0</v>
      </c>
      <c r="AM3079" s="11">
        <f t="shared" si="4748"/>
        <v>0</v>
      </c>
      <c r="AN3079" s="11">
        <f t="shared" si="4748"/>
        <v>0</v>
      </c>
      <c r="AO3079" s="11">
        <f t="shared" si="4748"/>
        <v>0</v>
      </c>
      <c r="AP3079" s="11">
        <f t="shared" si="4748"/>
        <v>0</v>
      </c>
      <c r="AQ3079" s="11">
        <f t="shared" si="4748"/>
        <v>0</v>
      </c>
      <c r="AR3079" s="11">
        <v>0</v>
      </c>
      <c r="AS3079" s="11">
        <v>0</v>
      </c>
      <c r="AT3079" s="11">
        <f t="shared" ref="AT3079:BI3080" si="4749">SUM(AT3080)</f>
        <v>0</v>
      </c>
      <c r="AU3079" s="11">
        <f t="shared" si="4749"/>
        <v>0</v>
      </c>
      <c r="AV3079" s="11">
        <f t="shared" si="4749"/>
        <v>0</v>
      </c>
      <c r="AW3079" s="11">
        <f t="shared" si="4749"/>
        <v>0</v>
      </c>
      <c r="AX3079" s="11">
        <f t="shared" si="4749"/>
        <v>0</v>
      </c>
      <c r="AY3079" s="11">
        <f t="shared" si="4749"/>
        <v>0</v>
      </c>
      <c r="AZ3079" s="11">
        <f t="shared" si="4749"/>
        <v>0</v>
      </c>
      <c r="BA3079" s="11">
        <f t="shared" si="4749"/>
        <v>0</v>
      </c>
      <c r="BB3079" s="11">
        <f t="shared" si="4749"/>
        <v>0</v>
      </c>
      <c r="BC3079" s="11">
        <f t="shared" si="4749"/>
        <v>0</v>
      </c>
      <c r="BD3079" s="11">
        <f t="shared" si="4749"/>
        <v>0</v>
      </c>
      <c r="BE3079" s="11">
        <f t="shared" si="4749"/>
        <v>0</v>
      </c>
      <c r="BF3079" s="11">
        <f t="shared" si="4749"/>
        <v>0</v>
      </c>
      <c r="BG3079" s="11">
        <f t="shared" si="4749"/>
        <v>0</v>
      </c>
      <c r="BH3079" s="11">
        <f t="shared" si="4749"/>
        <v>0</v>
      </c>
      <c r="BI3079" s="11">
        <f t="shared" si="4749"/>
        <v>0</v>
      </c>
      <c r="BJ3079" s="11">
        <v>0</v>
      </c>
      <c r="BK3079" s="11">
        <v>0</v>
      </c>
    </row>
    <row r="3080" spans="1:63" ht="22.5" x14ac:dyDescent="0.25">
      <c r="A3080" s="4" t="s">
        <v>1052</v>
      </c>
      <c r="B3080" s="4" t="s">
        <v>1</v>
      </c>
      <c r="C3080" s="4" t="s">
        <v>14</v>
      </c>
      <c r="D3080" s="107" t="s">
        <v>1054</v>
      </c>
      <c r="E3080" s="106" t="s">
        <v>42</v>
      </c>
      <c r="F3080" s="106" t="s">
        <v>0</v>
      </c>
      <c r="G3080" s="2" t="s">
        <v>0</v>
      </c>
      <c r="H3080" s="2" t="s">
        <v>43</v>
      </c>
      <c r="I3080" s="12">
        <f>SUM(I3081)</f>
        <v>100</v>
      </c>
      <c r="J3080" s="12">
        <f t="shared" si="4747"/>
        <v>0</v>
      </c>
      <c r="K3080" s="12">
        <f t="shared" ref="K3080:Y3080" si="4750">SUM(K3081)</f>
        <v>0</v>
      </c>
      <c r="L3080" s="12">
        <f t="shared" si="4750"/>
        <v>0</v>
      </c>
      <c r="M3080" s="12">
        <f t="shared" si="4750"/>
        <v>0</v>
      </c>
      <c r="N3080" s="12">
        <f t="shared" si="4750"/>
        <v>0</v>
      </c>
      <c r="O3080" s="12">
        <f t="shared" si="4750"/>
        <v>0</v>
      </c>
      <c r="P3080" s="12">
        <f t="shared" si="4750"/>
        <v>0</v>
      </c>
      <c r="Q3080" s="12">
        <f t="shared" si="4750"/>
        <v>0</v>
      </c>
      <c r="R3080" s="12">
        <f t="shared" si="4750"/>
        <v>0</v>
      </c>
      <c r="S3080" s="12">
        <f t="shared" si="4750"/>
        <v>0</v>
      </c>
      <c r="T3080" s="12">
        <f t="shared" si="4750"/>
        <v>0</v>
      </c>
      <c r="U3080" s="12">
        <f t="shared" si="4750"/>
        <v>0</v>
      </c>
      <c r="V3080" s="12">
        <f t="shared" si="4750"/>
        <v>0</v>
      </c>
      <c r="W3080" s="12">
        <f t="shared" si="4750"/>
        <v>0</v>
      </c>
      <c r="X3080" s="12">
        <f t="shared" si="4750"/>
        <v>0</v>
      </c>
      <c r="Y3080" s="12">
        <f t="shared" si="4750"/>
        <v>0</v>
      </c>
      <c r="Z3080" s="12">
        <v>0</v>
      </c>
      <c r="AA3080" s="12">
        <v>0</v>
      </c>
      <c r="AB3080" s="12">
        <f t="shared" si="4748"/>
        <v>0</v>
      </c>
      <c r="AC3080" s="12">
        <f t="shared" ref="AC3080:AQ3080" si="4751">SUM(AC3081)</f>
        <v>0</v>
      </c>
      <c r="AD3080" s="12">
        <f t="shared" si="4751"/>
        <v>0</v>
      </c>
      <c r="AE3080" s="12">
        <f t="shared" si="4751"/>
        <v>0</v>
      </c>
      <c r="AF3080" s="12">
        <f t="shared" si="4751"/>
        <v>0</v>
      </c>
      <c r="AG3080" s="12">
        <f t="shared" si="4751"/>
        <v>0</v>
      </c>
      <c r="AH3080" s="12">
        <f t="shared" si="4751"/>
        <v>0</v>
      </c>
      <c r="AI3080" s="12">
        <f t="shared" si="4751"/>
        <v>0</v>
      </c>
      <c r="AJ3080" s="12">
        <f t="shared" si="4751"/>
        <v>0</v>
      </c>
      <c r="AK3080" s="12">
        <f t="shared" si="4751"/>
        <v>0</v>
      </c>
      <c r="AL3080" s="12">
        <f t="shared" si="4751"/>
        <v>0</v>
      </c>
      <c r="AM3080" s="12">
        <f t="shared" si="4751"/>
        <v>0</v>
      </c>
      <c r="AN3080" s="12">
        <f t="shared" si="4751"/>
        <v>0</v>
      </c>
      <c r="AO3080" s="12">
        <f t="shared" si="4751"/>
        <v>0</v>
      </c>
      <c r="AP3080" s="12">
        <f t="shared" si="4751"/>
        <v>0</v>
      </c>
      <c r="AQ3080" s="12">
        <f t="shared" si="4751"/>
        <v>0</v>
      </c>
      <c r="AR3080" s="12">
        <v>0</v>
      </c>
      <c r="AS3080" s="12">
        <v>0</v>
      </c>
      <c r="AT3080" s="12">
        <f t="shared" si="4749"/>
        <v>0</v>
      </c>
      <c r="AU3080" s="12">
        <f t="shared" ref="AU3080:BI3080" si="4752">SUM(AU3081)</f>
        <v>0</v>
      </c>
      <c r="AV3080" s="12">
        <f t="shared" si="4752"/>
        <v>0</v>
      </c>
      <c r="AW3080" s="12">
        <f t="shared" si="4752"/>
        <v>0</v>
      </c>
      <c r="AX3080" s="12">
        <f t="shared" si="4752"/>
        <v>0</v>
      </c>
      <c r="AY3080" s="12">
        <f t="shared" si="4752"/>
        <v>0</v>
      </c>
      <c r="AZ3080" s="12">
        <f t="shared" si="4752"/>
        <v>0</v>
      </c>
      <c r="BA3080" s="12">
        <f t="shared" si="4752"/>
        <v>0</v>
      </c>
      <c r="BB3080" s="12">
        <f t="shared" si="4752"/>
        <v>0</v>
      </c>
      <c r="BC3080" s="12">
        <f t="shared" si="4752"/>
        <v>0</v>
      </c>
      <c r="BD3080" s="12">
        <f t="shared" si="4752"/>
        <v>0</v>
      </c>
      <c r="BE3080" s="12">
        <f t="shared" si="4752"/>
        <v>0</v>
      </c>
      <c r="BF3080" s="12">
        <f t="shared" si="4752"/>
        <v>0</v>
      </c>
      <c r="BG3080" s="12">
        <f t="shared" si="4752"/>
        <v>0</v>
      </c>
      <c r="BH3080" s="12">
        <f t="shared" si="4752"/>
        <v>0</v>
      </c>
      <c r="BI3080" s="12">
        <f t="shared" si="4752"/>
        <v>0</v>
      </c>
      <c r="BJ3080" s="12">
        <v>0</v>
      </c>
      <c r="BK3080" s="12">
        <v>0</v>
      </c>
    </row>
    <row r="3081" spans="1:63" x14ac:dyDescent="0.25">
      <c r="A3081" s="4" t="s">
        <v>1052</v>
      </c>
      <c r="B3081" s="4" t="s">
        <v>1</v>
      </c>
      <c r="C3081" s="4" t="s">
        <v>14</v>
      </c>
      <c r="D3081" s="107" t="s">
        <v>1054</v>
      </c>
      <c r="E3081" s="117">
        <v>6148</v>
      </c>
      <c r="F3081" s="107"/>
      <c r="G3081" s="103" t="s">
        <v>1643</v>
      </c>
      <c r="H3081" s="13" t="s">
        <v>47</v>
      </c>
      <c r="I3081" s="14">
        <v>100</v>
      </c>
      <c r="J3081" s="14">
        <v>0</v>
      </c>
      <c r="K3081" s="14"/>
      <c r="L3081" s="14"/>
      <c r="M3081" s="14"/>
      <c r="N3081" s="14"/>
      <c r="O3081" s="14"/>
      <c r="P3081" s="14">
        <f t="shared" si="4732"/>
        <v>0</v>
      </c>
      <c r="Q3081" s="14"/>
      <c r="R3081" s="14"/>
      <c r="S3081" s="14"/>
      <c r="T3081" s="14"/>
      <c r="U3081" s="14"/>
      <c r="V3081" s="14"/>
      <c r="W3081" s="14"/>
      <c r="X3081" s="14"/>
      <c r="Y3081" s="14"/>
      <c r="Z3081" s="14">
        <v>0</v>
      </c>
      <c r="AA3081" s="14">
        <v>0</v>
      </c>
      <c r="AB3081" s="14">
        <v>0</v>
      </c>
      <c r="AC3081" s="14"/>
      <c r="AD3081" s="14"/>
      <c r="AE3081" s="14"/>
      <c r="AF3081" s="14"/>
      <c r="AG3081" s="14"/>
      <c r="AH3081" s="14">
        <f t="shared" si="4733"/>
        <v>0</v>
      </c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>
        <v>0</v>
      </c>
      <c r="AS3081" s="14">
        <v>0</v>
      </c>
      <c r="AT3081" s="14">
        <v>0</v>
      </c>
      <c r="AU3081" s="14"/>
      <c r="AV3081" s="14"/>
      <c r="AW3081" s="14"/>
      <c r="AX3081" s="14"/>
      <c r="AY3081" s="14"/>
      <c r="AZ3081" s="14">
        <f t="shared" si="4734"/>
        <v>0</v>
      </c>
      <c r="BA3081" s="14"/>
      <c r="BB3081" s="14"/>
      <c r="BC3081" s="14"/>
      <c r="BD3081" s="14"/>
      <c r="BE3081" s="14"/>
      <c r="BF3081" s="14"/>
      <c r="BG3081" s="14"/>
      <c r="BH3081" s="14"/>
      <c r="BI3081" s="14"/>
      <c r="BJ3081" s="14">
        <v>0</v>
      </c>
      <c r="BK3081" s="14">
        <v>0</v>
      </c>
    </row>
    <row r="3082" spans="1:63" ht="33.75" x14ac:dyDescent="0.25">
      <c r="A3082" s="1" t="s">
        <v>0</v>
      </c>
      <c r="B3082" s="1" t="s">
        <v>0</v>
      </c>
      <c r="C3082" s="1" t="s">
        <v>0</v>
      </c>
      <c r="D3082" s="106" t="s">
        <v>0</v>
      </c>
      <c r="E3082" s="106" t="s">
        <v>0</v>
      </c>
      <c r="F3082" s="106" t="s">
        <v>0</v>
      </c>
      <c r="G3082" s="2" t="s">
        <v>0</v>
      </c>
      <c r="H3082" s="10" t="s">
        <v>49</v>
      </c>
      <c r="I3082" s="11">
        <f>SUM(I3083)</f>
        <v>6000</v>
      </c>
      <c r="J3082" s="11">
        <f t="shared" ref="J3082:Y3083" si="4753">SUM(J3083)</f>
        <v>0</v>
      </c>
      <c r="K3082" s="11">
        <f t="shared" si="4753"/>
        <v>0</v>
      </c>
      <c r="L3082" s="11">
        <f t="shared" si="4753"/>
        <v>0</v>
      </c>
      <c r="M3082" s="11">
        <f t="shared" si="4753"/>
        <v>0</v>
      </c>
      <c r="N3082" s="11">
        <f t="shared" si="4753"/>
        <v>0</v>
      </c>
      <c r="O3082" s="11">
        <f t="shared" si="4753"/>
        <v>0</v>
      </c>
      <c r="P3082" s="11">
        <f t="shared" si="4753"/>
        <v>0</v>
      </c>
      <c r="Q3082" s="11">
        <f t="shared" si="4753"/>
        <v>0</v>
      </c>
      <c r="R3082" s="11">
        <f t="shared" si="4753"/>
        <v>0</v>
      </c>
      <c r="S3082" s="11">
        <f t="shared" si="4753"/>
        <v>0</v>
      </c>
      <c r="T3082" s="11">
        <f t="shared" si="4753"/>
        <v>0</v>
      </c>
      <c r="U3082" s="11">
        <f t="shared" si="4753"/>
        <v>0</v>
      </c>
      <c r="V3082" s="11">
        <f t="shared" si="4753"/>
        <v>0</v>
      </c>
      <c r="W3082" s="11">
        <f t="shared" si="4753"/>
        <v>0</v>
      </c>
      <c r="X3082" s="11">
        <f t="shared" si="4753"/>
        <v>0</v>
      </c>
      <c r="Y3082" s="11">
        <f t="shared" si="4753"/>
        <v>0</v>
      </c>
      <c r="Z3082" s="11">
        <v>0</v>
      </c>
      <c r="AA3082" s="11">
        <v>0</v>
      </c>
      <c r="AB3082" s="11">
        <f t="shared" ref="AB3082:AQ3083" si="4754">SUM(AB3083)</f>
        <v>0</v>
      </c>
      <c r="AC3082" s="11">
        <f t="shared" si="4754"/>
        <v>0</v>
      </c>
      <c r="AD3082" s="11">
        <f t="shared" si="4754"/>
        <v>0</v>
      </c>
      <c r="AE3082" s="11">
        <f t="shared" si="4754"/>
        <v>0</v>
      </c>
      <c r="AF3082" s="11">
        <f t="shared" si="4754"/>
        <v>0</v>
      </c>
      <c r="AG3082" s="11">
        <f t="shared" si="4754"/>
        <v>0</v>
      </c>
      <c r="AH3082" s="11">
        <f t="shared" si="4754"/>
        <v>0</v>
      </c>
      <c r="AI3082" s="11">
        <f t="shared" si="4754"/>
        <v>0</v>
      </c>
      <c r="AJ3082" s="11">
        <f t="shared" si="4754"/>
        <v>0</v>
      </c>
      <c r="AK3082" s="11">
        <f t="shared" si="4754"/>
        <v>0</v>
      </c>
      <c r="AL3082" s="11">
        <f t="shared" si="4754"/>
        <v>0</v>
      </c>
      <c r="AM3082" s="11">
        <f t="shared" si="4754"/>
        <v>0</v>
      </c>
      <c r="AN3082" s="11">
        <f t="shared" si="4754"/>
        <v>0</v>
      </c>
      <c r="AO3082" s="11">
        <f t="shared" si="4754"/>
        <v>0</v>
      </c>
      <c r="AP3082" s="11">
        <f t="shared" si="4754"/>
        <v>0</v>
      </c>
      <c r="AQ3082" s="11">
        <f t="shared" si="4754"/>
        <v>0</v>
      </c>
      <c r="AR3082" s="11">
        <v>0</v>
      </c>
      <c r="AS3082" s="11">
        <v>0</v>
      </c>
      <c r="AT3082" s="11">
        <f t="shared" ref="AT3082:BI3083" si="4755">SUM(AT3083)</f>
        <v>0</v>
      </c>
      <c r="AU3082" s="11">
        <f t="shared" si="4755"/>
        <v>0</v>
      </c>
      <c r="AV3082" s="11">
        <f t="shared" si="4755"/>
        <v>0</v>
      </c>
      <c r="AW3082" s="11">
        <f t="shared" si="4755"/>
        <v>0</v>
      </c>
      <c r="AX3082" s="11">
        <f t="shared" si="4755"/>
        <v>0</v>
      </c>
      <c r="AY3082" s="11">
        <f t="shared" si="4755"/>
        <v>0</v>
      </c>
      <c r="AZ3082" s="11">
        <f t="shared" si="4755"/>
        <v>0</v>
      </c>
      <c r="BA3082" s="11">
        <f t="shared" si="4755"/>
        <v>0</v>
      </c>
      <c r="BB3082" s="11">
        <f t="shared" si="4755"/>
        <v>0</v>
      </c>
      <c r="BC3082" s="11">
        <f t="shared" si="4755"/>
        <v>0</v>
      </c>
      <c r="BD3082" s="11">
        <f t="shared" si="4755"/>
        <v>0</v>
      </c>
      <c r="BE3082" s="11">
        <f t="shared" si="4755"/>
        <v>0</v>
      </c>
      <c r="BF3082" s="11">
        <f t="shared" si="4755"/>
        <v>0</v>
      </c>
      <c r="BG3082" s="11">
        <f t="shared" si="4755"/>
        <v>0</v>
      </c>
      <c r="BH3082" s="11">
        <f t="shared" si="4755"/>
        <v>0</v>
      </c>
      <c r="BI3082" s="11">
        <f t="shared" si="4755"/>
        <v>0</v>
      </c>
      <c r="BJ3082" s="11">
        <v>0</v>
      </c>
      <c r="BK3082" s="11">
        <v>0</v>
      </c>
    </row>
    <row r="3083" spans="1:63" x14ac:dyDescent="0.25">
      <c r="A3083" s="4" t="s">
        <v>1052</v>
      </c>
      <c r="B3083" s="4" t="s">
        <v>1</v>
      </c>
      <c r="C3083" s="4" t="s">
        <v>14</v>
      </c>
      <c r="D3083" s="107" t="s">
        <v>1054</v>
      </c>
      <c r="E3083" s="106" t="s">
        <v>50</v>
      </c>
      <c r="F3083" s="106" t="s">
        <v>0</v>
      </c>
      <c r="G3083" s="2" t="s">
        <v>0</v>
      </c>
      <c r="H3083" s="2" t="s">
        <v>51</v>
      </c>
      <c r="I3083" s="12">
        <f>SUM(I3084)</f>
        <v>6000</v>
      </c>
      <c r="J3083" s="12">
        <f t="shared" si="4753"/>
        <v>0</v>
      </c>
      <c r="K3083" s="12">
        <f t="shared" ref="K3083:Y3083" si="4756">SUM(K3084)</f>
        <v>0</v>
      </c>
      <c r="L3083" s="12">
        <f t="shared" si="4756"/>
        <v>0</v>
      </c>
      <c r="M3083" s="12">
        <f t="shared" si="4756"/>
        <v>0</v>
      </c>
      <c r="N3083" s="12">
        <f t="shared" si="4756"/>
        <v>0</v>
      </c>
      <c r="O3083" s="12">
        <f t="shared" si="4756"/>
        <v>0</v>
      </c>
      <c r="P3083" s="12">
        <f t="shared" si="4756"/>
        <v>0</v>
      </c>
      <c r="Q3083" s="12">
        <f t="shared" si="4756"/>
        <v>0</v>
      </c>
      <c r="R3083" s="12">
        <f t="shared" si="4756"/>
        <v>0</v>
      </c>
      <c r="S3083" s="12">
        <f t="shared" si="4756"/>
        <v>0</v>
      </c>
      <c r="T3083" s="12">
        <f t="shared" si="4756"/>
        <v>0</v>
      </c>
      <c r="U3083" s="12">
        <f t="shared" si="4756"/>
        <v>0</v>
      </c>
      <c r="V3083" s="12">
        <f t="shared" si="4756"/>
        <v>0</v>
      </c>
      <c r="W3083" s="12">
        <f t="shared" si="4756"/>
        <v>0</v>
      </c>
      <c r="X3083" s="12">
        <f t="shared" si="4756"/>
        <v>0</v>
      </c>
      <c r="Y3083" s="12">
        <f t="shared" si="4756"/>
        <v>0</v>
      </c>
      <c r="Z3083" s="12">
        <v>0</v>
      </c>
      <c r="AA3083" s="12">
        <v>0</v>
      </c>
      <c r="AB3083" s="12">
        <f t="shared" si="4754"/>
        <v>0</v>
      </c>
      <c r="AC3083" s="12">
        <f t="shared" ref="AC3083:AQ3083" si="4757">SUM(AC3084)</f>
        <v>0</v>
      </c>
      <c r="AD3083" s="12">
        <f t="shared" si="4757"/>
        <v>0</v>
      </c>
      <c r="AE3083" s="12">
        <f t="shared" si="4757"/>
        <v>0</v>
      </c>
      <c r="AF3083" s="12">
        <f t="shared" si="4757"/>
        <v>0</v>
      </c>
      <c r="AG3083" s="12">
        <f t="shared" si="4757"/>
        <v>0</v>
      </c>
      <c r="AH3083" s="12">
        <f t="shared" si="4757"/>
        <v>0</v>
      </c>
      <c r="AI3083" s="12">
        <f t="shared" si="4757"/>
        <v>0</v>
      </c>
      <c r="AJ3083" s="12">
        <f t="shared" si="4757"/>
        <v>0</v>
      </c>
      <c r="AK3083" s="12">
        <f t="shared" si="4757"/>
        <v>0</v>
      </c>
      <c r="AL3083" s="12">
        <f t="shared" si="4757"/>
        <v>0</v>
      </c>
      <c r="AM3083" s="12">
        <f t="shared" si="4757"/>
        <v>0</v>
      </c>
      <c r="AN3083" s="12">
        <f t="shared" si="4757"/>
        <v>0</v>
      </c>
      <c r="AO3083" s="12">
        <f t="shared" si="4757"/>
        <v>0</v>
      </c>
      <c r="AP3083" s="12">
        <f t="shared" si="4757"/>
        <v>0</v>
      </c>
      <c r="AQ3083" s="12">
        <f t="shared" si="4757"/>
        <v>0</v>
      </c>
      <c r="AR3083" s="12">
        <v>0</v>
      </c>
      <c r="AS3083" s="12">
        <v>0</v>
      </c>
      <c r="AT3083" s="12">
        <f t="shared" si="4755"/>
        <v>0</v>
      </c>
      <c r="AU3083" s="12">
        <f t="shared" ref="AU3083:BI3083" si="4758">SUM(AU3084)</f>
        <v>0</v>
      </c>
      <c r="AV3083" s="12">
        <f t="shared" si="4758"/>
        <v>0</v>
      </c>
      <c r="AW3083" s="12">
        <f t="shared" si="4758"/>
        <v>0</v>
      </c>
      <c r="AX3083" s="12">
        <f t="shared" si="4758"/>
        <v>0</v>
      </c>
      <c r="AY3083" s="12">
        <f t="shared" si="4758"/>
        <v>0</v>
      </c>
      <c r="AZ3083" s="12">
        <f t="shared" si="4758"/>
        <v>0</v>
      </c>
      <c r="BA3083" s="12">
        <f t="shared" si="4758"/>
        <v>0</v>
      </c>
      <c r="BB3083" s="12">
        <f t="shared" si="4758"/>
        <v>0</v>
      </c>
      <c r="BC3083" s="12">
        <f t="shared" si="4758"/>
        <v>0</v>
      </c>
      <c r="BD3083" s="12">
        <f t="shared" si="4758"/>
        <v>0</v>
      </c>
      <c r="BE3083" s="12">
        <f t="shared" si="4758"/>
        <v>0</v>
      </c>
      <c r="BF3083" s="12">
        <f t="shared" si="4758"/>
        <v>0</v>
      </c>
      <c r="BG3083" s="12">
        <f t="shared" si="4758"/>
        <v>0</v>
      </c>
      <c r="BH3083" s="12">
        <f t="shared" si="4758"/>
        <v>0</v>
      </c>
      <c r="BI3083" s="12">
        <f t="shared" si="4758"/>
        <v>0</v>
      </c>
      <c r="BJ3083" s="12">
        <v>0</v>
      </c>
      <c r="BK3083" s="12">
        <v>0</v>
      </c>
    </row>
    <row r="3084" spans="1:63" x14ac:dyDescent="0.25">
      <c r="A3084" s="4" t="s">
        <v>1052</v>
      </c>
      <c r="B3084" s="4" t="s">
        <v>1</v>
      </c>
      <c r="C3084" s="4" t="s">
        <v>14</v>
      </c>
      <c r="D3084" s="107" t="s">
        <v>1054</v>
      </c>
      <c r="E3084" s="117">
        <v>8213</v>
      </c>
      <c r="F3084" s="107"/>
      <c r="G3084" s="103" t="s">
        <v>1643</v>
      </c>
      <c r="H3084" s="13" t="s">
        <v>53</v>
      </c>
      <c r="I3084" s="14">
        <v>6000</v>
      </c>
      <c r="J3084" s="14">
        <v>0</v>
      </c>
      <c r="K3084" s="14"/>
      <c r="L3084" s="14"/>
      <c r="M3084" s="14"/>
      <c r="N3084" s="14"/>
      <c r="O3084" s="14"/>
      <c r="P3084" s="14">
        <f t="shared" si="4732"/>
        <v>0</v>
      </c>
      <c r="Q3084" s="14"/>
      <c r="R3084" s="14"/>
      <c r="S3084" s="14"/>
      <c r="T3084" s="14"/>
      <c r="U3084" s="14"/>
      <c r="V3084" s="14"/>
      <c r="W3084" s="14"/>
      <c r="X3084" s="14"/>
      <c r="Y3084" s="14"/>
      <c r="Z3084" s="14">
        <v>0</v>
      </c>
      <c r="AA3084" s="14">
        <v>0</v>
      </c>
      <c r="AB3084" s="14">
        <v>0</v>
      </c>
      <c r="AC3084" s="14"/>
      <c r="AD3084" s="14"/>
      <c r="AE3084" s="14"/>
      <c r="AF3084" s="14"/>
      <c r="AG3084" s="14"/>
      <c r="AH3084" s="14">
        <f t="shared" si="4733"/>
        <v>0</v>
      </c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>
        <v>0</v>
      </c>
      <c r="AS3084" s="14">
        <v>0</v>
      </c>
      <c r="AT3084" s="14">
        <v>0</v>
      </c>
      <c r="AU3084" s="14"/>
      <c r="AV3084" s="14"/>
      <c r="AW3084" s="14"/>
      <c r="AX3084" s="14"/>
      <c r="AY3084" s="14"/>
      <c r="AZ3084" s="14">
        <f t="shared" si="4734"/>
        <v>0</v>
      </c>
      <c r="BA3084" s="14"/>
      <c r="BB3084" s="14"/>
      <c r="BC3084" s="14"/>
      <c r="BD3084" s="14"/>
      <c r="BE3084" s="14"/>
      <c r="BF3084" s="14"/>
      <c r="BG3084" s="14"/>
      <c r="BH3084" s="14"/>
      <c r="BI3084" s="14"/>
      <c r="BJ3084" s="14">
        <v>0</v>
      </c>
      <c r="BK3084" s="14">
        <v>0</v>
      </c>
    </row>
    <row r="3085" spans="1:63" ht="22.5" x14ac:dyDescent="0.25">
      <c r="A3085" s="13" t="s">
        <v>0</v>
      </c>
      <c r="B3085" s="13" t="s">
        <v>0</v>
      </c>
      <c r="C3085" s="13" t="s">
        <v>0</v>
      </c>
      <c r="D3085" s="103" t="s">
        <v>0</v>
      </c>
      <c r="E3085" s="103" t="s">
        <v>0</v>
      </c>
      <c r="F3085" s="103" t="s">
        <v>0</v>
      </c>
      <c r="G3085" s="13" t="s">
        <v>0</v>
      </c>
      <c r="H3085" s="10" t="s">
        <v>1062</v>
      </c>
      <c r="I3085" s="11">
        <f>SUM(I3082,I3079,I3055)</f>
        <v>712073</v>
      </c>
      <c r="J3085" s="11">
        <f t="shared" ref="J3085:Y3085" si="4759">SUM(J3082,J3079,J3055)</f>
        <v>0</v>
      </c>
      <c r="K3085" s="11">
        <f t="shared" si="4759"/>
        <v>0</v>
      </c>
      <c r="L3085" s="11">
        <f t="shared" si="4759"/>
        <v>0</v>
      </c>
      <c r="M3085" s="11">
        <f t="shared" si="4759"/>
        <v>0</v>
      </c>
      <c r="N3085" s="11">
        <f t="shared" si="4759"/>
        <v>0</v>
      </c>
      <c r="O3085" s="11">
        <f t="shared" si="4759"/>
        <v>0</v>
      </c>
      <c r="P3085" s="11">
        <f t="shared" si="4759"/>
        <v>0</v>
      </c>
      <c r="Q3085" s="11">
        <f t="shared" si="4759"/>
        <v>0</v>
      </c>
      <c r="R3085" s="11">
        <f t="shared" si="4759"/>
        <v>0</v>
      </c>
      <c r="S3085" s="11">
        <f t="shared" si="4759"/>
        <v>0</v>
      </c>
      <c r="T3085" s="11">
        <f t="shared" si="4759"/>
        <v>0</v>
      </c>
      <c r="U3085" s="11">
        <f t="shared" si="4759"/>
        <v>0</v>
      </c>
      <c r="V3085" s="11">
        <f t="shared" si="4759"/>
        <v>0</v>
      </c>
      <c r="W3085" s="11">
        <f t="shared" si="4759"/>
        <v>0</v>
      </c>
      <c r="X3085" s="11">
        <f t="shared" si="4759"/>
        <v>0</v>
      </c>
      <c r="Y3085" s="11">
        <f t="shared" si="4759"/>
        <v>0</v>
      </c>
      <c r="Z3085" s="11">
        <v>0</v>
      </c>
      <c r="AA3085" s="11">
        <v>0</v>
      </c>
      <c r="AB3085" s="11">
        <f t="shared" ref="AB3085:AQ3085" si="4760">SUM(AB3082,AB3079,AB3055)</f>
        <v>0</v>
      </c>
      <c r="AC3085" s="11">
        <f t="shared" si="4760"/>
        <v>0</v>
      </c>
      <c r="AD3085" s="11">
        <f t="shared" si="4760"/>
        <v>0</v>
      </c>
      <c r="AE3085" s="11">
        <f t="shared" si="4760"/>
        <v>0</v>
      </c>
      <c r="AF3085" s="11">
        <f t="shared" si="4760"/>
        <v>0</v>
      </c>
      <c r="AG3085" s="11">
        <f t="shared" si="4760"/>
        <v>0</v>
      </c>
      <c r="AH3085" s="11">
        <f t="shared" si="4760"/>
        <v>0</v>
      </c>
      <c r="AI3085" s="11">
        <f t="shared" si="4760"/>
        <v>0</v>
      </c>
      <c r="AJ3085" s="11">
        <f t="shared" si="4760"/>
        <v>0</v>
      </c>
      <c r="AK3085" s="11">
        <f t="shared" si="4760"/>
        <v>0</v>
      </c>
      <c r="AL3085" s="11">
        <f t="shared" si="4760"/>
        <v>0</v>
      </c>
      <c r="AM3085" s="11">
        <f t="shared" si="4760"/>
        <v>0</v>
      </c>
      <c r="AN3085" s="11">
        <f t="shared" si="4760"/>
        <v>0</v>
      </c>
      <c r="AO3085" s="11">
        <f t="shared" si="4760"/>
        <v>0</v>
      </c>
      <c r="AP3085" s="11">
        <f t="shared" si="4760"/>
        <v>0</v>
      </c>
      <c r="AQ3085" s="11">
        <f t="shared" si="4760"/>
        <v>0</v>
      </c>
      <c r="AR3085" s="11">
        <v>0</v>
      </c>
      <c r="AS3085" s="11">
        <v>0</v>
      </c>
      <c r="AT3085" s="11">
        <f t="shared" ref="AT3085:BI3085" si="4761">SUM(AT3082,AT3079,AT3055)</f>
        <v>0</v>
      </c>
      <c r="AU3085" s="11">
        <f t="shared" si="4761"/>
        <v>0</v>
      </c>
      <c r="AV3085" s="11">
        <f t="shared" si="4761"/>
        <v>0</v>
      </c>
      <c r="AW3085" s="11">
        <f t="shared" si="4761"/>
        <v>0</v>
      </c>
      <c r="AX3085" s="11">
        <f t="shared" si="4761"/>
        <v>0</v>
      </c>
      <c r="AY3085" s="11">
        <f t="shared" si="4761"/>
        <v>0</v>
      </c>
      <c r="AZ3085" s="11">
        <f t="shared" si="4761"/>
        <v>0</v>
      </c>
      <c r="BA3085" s="11">
        <f t="shared" si="4761"/>
        <v>0</v>
      </c>
      <c r="BB3085" s="11">
        <f t="shared" si="4761"/>
        <v>0</v>
      </c>
      <c r="BC3085" s="11">
        <f t="shared" si="4761"/>
        <v>0</v>
      </c>
      <c r="BD3085" s="11">
        <f t="shared" si="4761"/>
        <v>0</v>
      </c>
      <c r="BE3085" s="11">
        <f t="shared" si="4761"/>
        <v>0</v>
      </c>
      <c r="BF3085" s="11">
        <f t="shared" si="4761"/>
        <v>0</v>
      </c>
      <c r="BG3085" s="11">
        <f t="shared" si="4761"/>
        <v>0</v>
      </c>
      <c r="BH3085" s="11">
        <f t="shared" si="4761"/>
        <v>0</v>
      </c>
      <c r="BI3085" s="11">
        <f t="shared" si="4761"/>
        <v>0</v>
      </c>
      <c r="BJ3085" s="11">
        <v>0</v>
      </c>
      <c r="BK3085" s="11">
        <v>0</v>
      </c>
    </row>
    <row r="3086" spans="1:63" ht="15.75" thickBot="1" x14ac:dyDescent="0.3">
      <c r="A3086" s="13" t="s">
        <v>0</v>
      </c>
      <c r="B3086" s="13" t="s">
        <v>0</v>
      </c>
      <c r="C3086" s="13" t="s">
        <v>0</v>
      </c>
      <c r="D3086" s="103" t="s">
        <v>0</v>
      </c>
      <c r="E3086" s="103" t="s">
        <v>0</v>
      </c>
      <c r="F3086" s="103" t="s">
        <v>0</v>
      </c>
      <c r="G3086" s="13" t="s">
        <v>0</v>
      </c>
      <c r="H3086" s="2" t="s">
        <v>55</v>
      </c>
      <c r="I3086" s="12">
        <v>12</v>
      </c>
      <c r="J3086" s="13" t="s">
        <v>0</v>
      </c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>
        <v>0</v>
      </c>
      <c r="AA3086" s="13"/>
      <c r="AB3086" s="13" t="s">
        <v>0</v>
      </c>
      <c r="AC3086" s="13"/>
      <c r="AD3086" s="13"/>
      <c r="AE3086" s="13"/>
      <c r="AF3086" s="13"/>
      <c r="AG3086" s="13"/>
      <c r="AH3086" s="13"/>
      <c r="AI3086" s="13"/>
      <c r="AJ3086" s="13"/>
      <c r="AK3086" s="13"/>
      <c r="AL3086" s="13"/>
      <c r="AM3086" s="13"/>
      <c r="AN3086" s="13"/>
      <c r="AO3086" s="13"/>
      <c r="AP3086" s="13"/>
      <c r="AQ3086" s="13"/>
      <c r="AR3086" s="13">
        <v>0</v>
      </c>
      <c r="AS3086" s="13"/>
      <c r="AT3086" s="13" t="s">
        <v>0</v>
      </c>
      <c r="AU3086" s="13"/>
      <c r="AV3086" s="13"/>
      <c r="AW3086" s="13"/>
      <c r="AX3086" s="13"/>
      <c r="AY3086" s="13"/>
      <c r="AZ3086" s="13"/>
      <c r="BA3086" s="13"/>
      <c r="BB3086" s="13"/>
      <c r="BC3086" s="13"/>
      <c r="BD3086" s="13"/>
      <c r="BE3086" s="13"/>
      <c r="BF3086" s="13"/>
      <c r="BG3086" s="13"/>
      <c r="BH3086" s="13"/>
      <c r="BI3086" s="13"/>
      <c r="BJ3086" s="13">
        <v>0</v>
      </c>
      <c r="BK3086" s="13"/>
    </row>
    <row r="3087" spans="1:63" ht="69.75" customHeight="1" thickBot="1" x14ac:dyDescent="0.3">
      <c r="A3087" s="148" t="s">
        <v>0</v>
      </c>
      <c r="B3087" s="148" t="s">
        <v>0</v>
      </c>
      <c r="C3087" s="148" t="s">
        <v>0</v>
      </c>
      <c r="D3087" s="151" t="s">
        <v>0</v>
      </c>
      <c r="E3087" s="151" t="s">
        <v>0</v>
      </c>
      <c r="F3087" s="151" t="s">
        <v>0</v>
      </c>
      <c r="G3087" s="154" t="s">
        <v>0</v>
      </c>
      <c r="H3087" s="5" t="s">
        <v>56</v>
      </c>
      <c r="I3087" s="5" t="s">
        <v>9</v>
      </c>
      <c r="J3087" s="94" t="s">
        <v>10</v>
      </c>
      <c r="K3087" s="94" t="s">
        <v>1602</v>
      </c>
      <c r="L3087" s="94" t="s">
        <v>1535</v>
      </c>
      <c r="M3087" s="94" t="s">
        <v>1591</v>
      </c>
      <c r="N3087" s="94" t="s">
        <v>1592</v>
      </c>
      <c r="O3087" s="94" t="s">
        <v>1593</v>
      </c>
      <c r="P3087" s="94" t="s">
        <v>1606</v>
      </c>
      <c r="Q3087" s="94" t="s">
        <v>1603</v>
      </c>
      <c r="R3087" s="94" t="s">
        <v>1594</v>
      </c>
      <c r="S3087" s="94" t="s">
        <v>1595</v>
      </c>
      <c r="T3087" s="94" t="s">
        <v>1596</v>
      </c>
      <c r="U3087" s="94" t="s">
        <v>1597</v>
      </c>
      <c r="V3087" s="94" t="s">
        <v>1598</v>
      </c>
      <c r="W3087" s="94" t="s">
        <v>1599</v>
      </c>
      <c r="X3087" s="94" t="s">
        <v>1604</v>
      </c>
      <c r="Y3087" s="94" t="s">
        <v>1605</v>
      </c>
      <c r="Z3087" s="94" t="s">
        <v>1600</v>
      </c>
      <c r="AA3087" s="94" t="s">
        <v>1601</v>
      </c>
      <c r="AB3087" s="95" t="s">
        <v>11</v>
      </c>
      <c r="AC3087" s="95" t="s">
        <v>1602</v>
      </c>
      <c r="AD3087" s="95" t="s">
        <v>1535</v>
      </c>
      <c r="AE3087" s="95" t="s">
        <v>1591</v>
      </c>
      <c r="AF3087" s="95" t="s">
        <v>1592</v>
      </c>
      <c r="AG3087" s="95" t="s">
        <v>1593</v>
      </c>
      <c r="AH3087" s="95" t="s">
        <v>1607</v>
      </c>
      <c r="AI3087" s="95" t="s">
        <v>1603</v>
      </c>
      <c r="AJ3087" s="95" t="s">
        <v>1594</v>
      </c>
      <c r="AK3087" s="95" t="s">
        <v>1595</v>
      </c>
      <c r="AL3087" s="95" t="s">
        <v>1596</v>
      </c>
      <c r="AM3087" s="95" t="s">
        <v>1597</v>
      </c>
      <c r="AN3087" s="95" t="s">
        <v>1598</v>
      </c>
      <c r="AO3087" s="95" t="s">
        <v>1599</v>
      </c>
      <c r="AP3087" s="95" t="s">
        <v>1604</v>
      </c>
      <c r="AQ3087" s="95" t="s">
        <v>1605</v>
      </c>
      <c r="AR3087" s="95" t="s">
        <v>1600</v>
      </c>
      <c r="AS3087" s="95" t="s">
        <v>1601</v>
      </c>
      <c r="AT3087" s="96" t="s">
        <v>12</v>
      </c>
      <c r="AU3087" s="96" t="s">
        <v>1602</v>
      </c>
      <c r="AV3087" s="96" t="s">
        <v>1535</v>
      </c>
      <c r="AW3087" s="96" t="s">
        <v>1591</v>
      </c>
      <c r="AX3087" s="96" t="s">
        <v>1592</v>
      </c>
      <c r="AY3087" s="96" t="s">
        <v>1593</v>
      </c>
      <c r="AZ3087" s="96" t="s">
        <v>1608</v>
      </c>
      <c r="BA3087" s="96" t="s">
        <v>1603</v>
      </c>
      <c r="BB3087" s="96" t="s">
        <v>1594</v>
      </c>
      <c r="BC3087" s="96" t="s">
        <v>1595</v>
      </c>
      <c r="BD3087" s="96" t="s">
        <v>1596</v>
      </c>
      <c r="BE3087" s="96" t="s">
        <v>1597</v>
      </c>
      <c r="BF3087" s="96" t="s">
        <v>1598</v>
      </c>
      <c r="BG3087" s="96" t="s">
        <v>1599</v>
      </c>
      <c r="BH3087" s="96" t="s">
        <v>1604</v>
      </c>
      <c r="BI3087" s="96" t="s">
        <v>1605</v>
      </c>
      <c r="BJ3087" s="96" t="s">
        <v>1600</v>
      </c>
      <c r="BK3087" s="96" t="s">
        <v>1601</v>
      </c>
    </row>
    <row r="3088" spans="1:63" x14ac:dyDescent="0.25">
      <c r="A3088" s="149"/>
      <c r="B3088" s="149"/>
      <c r="C3088" s="149"/>
      <c r="D3088" s="152"/>
      <c r="E3088" s="152"/>
      <c r="F3088" s="152"/>
      <c r="G3088" s="155"/>
      <c r="H3088" s="15" t="s">
        <v>0</v>
      </c>
      <c r="I3088" s="9" t="s">
        <v>13</v>
      </c>
      <c r="J3088" s="9">
        <v>1</v>
      </c>
      <c r="K3088" s="9">
        <v>2</v>
      </c>
      <c r="L3088" s="9">
        <v>3</v>
      </c>
      <c r="M3088" s="9">
        <v>4</v>
      </c>
      <c r="N3088" s="9">
        <v>5</v>
      </c>
      <c r="O3088" s="9">
        <v>6</v>
      </c>
      <c r="P3088" s="9">
        <v>7</v>
      </c>
      <c r="Q3088" s="9">
        <v>8</v>
      </c>
      <c r="R3088" s="9">
        <v>9</v>
      </c>
      <c r="S3088" s="9">
        <v>10</v>
      </c>
      <c r="T3088" s="9">
        <v>11</v>
      </c>
      <c r="U3088" s="9">
        <v>12</v>
      </c>
      <c r="V3088" s="9">
        <v>13</v>
      </c>
      <c r="W3088" s="9">
        <v>14</v>
      </c>
      <c r="X3088" s="9">
        <v>15</v>
      </c>
      <c r="Y3088" s="9">
        <v>16</v>
      </c>
      <c r="Z3088" s="9">
        <v>20</v>
      </c>
      <c r="AA3088" s="9">
        <v>21</v>
      </c>
      <c r="AB3088" s="9">
        <v>1</v>
      </c>
      <c r="AC3088" s="9">
        <v>2</v>
      </c>
      <c r="AD3088" s="9">
        <v>3</v>
      </c>
      <c r="AE3088" s="9">
        <v>4</v>
      </c>
      <c r="AF3088" s="9">
        <v>5</v>
      </c>
      <c r="AG3088" s="9">
        <v>6</v>
      </c>
      <c r="AH3088" s="9">
        <v>7</v>
      </c>
      <c r="AI3088" s="9">
        <v>8</v>
      </c>
      <c r="AJ3088" s="9">
        <v>9</v>
      </c>
      <c r="AK3088" s="9">
        <v>10</v>
      </c>
      <c r="AL3088" s="9">
        <v>11</v>
      </c>
      <c r="AM3088" s="9">
        <v>12</v>
      </c>
      <c r="AN3088" s="9">
        <v>13</v>
      </c>
      <c r="AO3088" s="9">
        <v>14</v>
      </c>
      <c r="AP3088" s="9">
        <v>15</v>
      </c>
      <c r="AQ3088" s="9">
        <v>16</v>
      </c>
      <c r="AR3088" s="9">
        <v>20</v>
      </c>
      <c r="AS3088" s="9">
        <v>21</v>
      </c>
      <c r="AT3088" s="9">
        <v>1</v>
      </c>
      <c r="AU3088" s="9">
        <v>2</v>
      </c>
      <c r="AV3088" s="9">
        <v>3</v>
      </c>
      <c r="AW3088" s="9">
        <v>4</v>
      </c>
      <c r="AX3088" s="9">
        <v>5</v>
      </c>
      <c r="AY3088" s="9">
        <v>6</v>
      </c>
      <c r="AZ3088" s="9">
        <v>7</v>
      </c>
      <c r="BA3088" s="9">
        <v>8</v>
      </c>
      <c r="BB3088" s="9">
        <v>9</v>
      </c>
      <c r="BC3088" s="9">
        <v>10</v>
      </c>
      <c r="BD3088" s="9">
        <v>11</v>
      </c>
      <c r="BE3088" s="9">
        <v>12</v>
      </c>
      <c r="BF3088" s="9">
        <v>13</v>
      </c>
      <c r="BG3088" s="9">
        <v>14</v>
      </c>
      <c r="BH3088" s="9">
        <v>15</v>
      </c>
      <c r="BI3088" s="9">
        <v>16</v>
      </c>
      <c r="BJ3088" s="9">
        <v>20</v>
      </c>
      <c r="BK3088" s="9">
        <v>21</v>
      </c>
    </row>
    <row r="3089" spans="1:63" x14ac:dyDescent="0.25">
      <c r="A3089" s="149"/>
      <c r="B3089" s="149"/>
      <c r="C3089" s="149"/>
      <c r="D3089" s="152"/>
      <c r="E3089" s="152"/>
      <c r="F3089" s="152"/>
      <c r="G3089" s="155"/>
      <c r="H3089" s="16" t="s">
        <v>112</v>
      </c>
      <c r="I3089" s="17">
        <f>SUM(I3085)</f>
        <v>712073</v>
      </c>
      <c r="J3089" s="17">
        <f t="shared" ref="J3089:Y3089" si="4762">SUM(J3085)</f>
        <v>0</v>
      </c>
      <c r="K3089" s="17">
        <f t="shared" si="4762"/>
        <v>0</v>
      </c>
      <c r="L3089" s="17">
        <f t="shared" si="4762"/>
        <v>0</v>
      </c>
      <c r="M3089" s="17">
        <f t="shared" si="4762"/>
        <v>0</v>
      </c>
      <c r="N3089" s="17">
        <f t="shared" si="4762"/>
        <v>0</v>
      </c>
      <c r="O3089" s="17">
        <f t="shared" si="4762"/>
        <v>0</v>
      </c>
      <c r="P3089" s="17">
        <f t="shared" ref="P3089" si="4763">SUM(P3085)</f>
        <v>0</v>
      </c>
      <c r="Q3089" s="17">
        <f t="shared" si="4762"/>
        <v>0</v>
      </c>
      <c r="R3089" s="17">
        <f t="shared" si="4762"/>
        <v>0</v>
      </c>
      <c r="S3089" s="17">
        <f t="shared" si="4762"/>
        <v>0</v>
      </c>
      <c r="T3089" s="17">
        <f t="shared" si="4762"/>
        <v>0</v>
      </c>
      <c r="U3089" s="17">
        <f t="shared" si="4762"/>
        <v>0</v>
      </c>
      <c r="V3089" s="17">
        <f t="shared" si="4762"/>
        <v>0</v>
      </c>
      <c r="W3089" s="17">
        <f t="shared" si="4762"/>
        <v>0</v>
      </c>
      <c r="X3089" s="17">
        <f t="shared" si="4762"/>
        <v>0</v>
      </c>
      <c r="Y3089" s="17">
        <f t="shared" si="4762"/>
        <v>0</v>
      </c>
      <c r="Z3089" s="17">
        <v>0</v>
      </c>
      <c r="AA3089" s="17">
        <v>0</v>
      </c>
      <c r="AB3089" s="17">
        <f t="shared" ref="AB3089:AQ3089" si="4764">SUM(AB3085)</f>
        <v>0</v>
      </c>
      <c r="AC3089" s="17">
        <f t="shared" si="4764"/>
        <v>0</v>
      </c>
      <c r="AD3089" s="17">
        <f t="shared" si="4764"/>
        <v>0</v>
      </c>
      <c r="AE3089" s="17">
        <f t="shared" si="4764"/>
        <v>0</v>
      </c>
      <c r="AF3089" s="17">
        <f t="shared" si="4764"/>
        <v>0</v>
      </c>
      <c r="AG3089" s="17">
        <f t="shared" si="4764"/>
        <v>0</v>
      </c>
      <c r="AH3089" s="17">
        <f t="shared" ref="AH3089" si="4765">SUM(AH3085)</f>
        <v>0</v>
      </c>
      <c r="AI3089" s="17">
        <f t="shared" si="4764"/>
        <v>0</v>
      </c>
      <c r="AJ3089" s="17">
        <f t="shared" si="4764"/>
        <v>0</v>
      </c>
      <c r="AK3089" s="17">
        <f t="shared" si="4764"/>
        <v>0</v>
      </c>
      <c r="AL3089" s="17">
        <f t="shared" si="4764"/>
        <v>0</v>
      </c>
      <c r="AM3089" s="17">
        <f t="shared" si="4764"/>
        <v>0</v>
      </c>
      <c r="AN3089" s="17">
        <f t="shared" si="4764"/>
        <v>0</v>
      </c>
      <c r="AO3089" s="17">
        <f t="shared" si="4764"/>
        <v>0</v>
      </c>
      <c r="AP3089" s="17">
        <f t="shared" si="4764"/>
        <v>0</v>
      </c>
      <c r="AQ3089" s="17">
        <f t="shared" si="4764"/>
        <v>0</v>
      </c>
      <c r="AR3089" s="17">
        <v>0</v>
      </c>
      <c r="AS3089" s="17">
        <v>0</v>
      </c>
      <c r="AT3089" s="17">
        <f t="shared" ref="AT3089:BI3089" si="4766">SUM(AT3085)</f>
        <v>0</v>
      </c>
      <c r="AU3089" s="17">
        <f t="shared" si="4766"/>
        <v>0</v>
      </c>
      <c r="AV3089" s="17">
        <f t="shared" si="4766"/>
        <v>0</v>
      </c>
      <c r="AW3089" s="17">
        <f t="shared" si="4766"/>
        <v>0</v>
      </c>
      <c r="AX3089" s="17">
        <f t="shared" si="4766"/>
        <v>0</v>
      </c>
      <c r="AY3089" s="17">
        <f t="shared" si="4766"/>
        <v>0</v>
      </c>
      <c r="AZ3089" s="17">
        <f t="shared" ref="AZ3089" si="4767">SUM(AZ3085)</f>
        <v>0</v>
      </c>
      <c r="BA3089" s="17">
        <f t="shared" si="4766"/>
        <v>0</v>
      </c>
      <c r="BB3089" s="17">
        <f t="shared" si="4766"/>
        <v>0</v>
      </c>
      <c r="BC3089" s="17">
        <f t="shared" si="4766"/>
        <v>0</v>
      </c>
      <c r="BD3089" s="17">
        <f t="shared" si="4766"/>
        <v>0</v>
      </c>
      <c r="BE3089" s="17">
        <f t="shared" si="4766"/>
        <v>0</v>
      </c>
      <c r="BF3089" s="17">
        <f t="shared" si="4766"/>
        <v>0</v>
      </c>
      <c r="BG3089" s="17">
        <f t="shared" si="4766"/>
        <v>0</v>
      </c>
      <c r="BH3089" s="17">
        <f t="shared" si="4766"/>
        <v>0</v>
      </c>
      <c r="BI3089" s="17">
        <f t="shared" si="4766"/>
        <v>0</v>
      </c>
      <c r="BJ3089" s="17">
        <v>0</v>
      </c>
      <c r="BK3089" s="17">
        <v>0</v>
      </c>
    </row>
    <row r="3090" spans="1:63" x14ac:dyDescent="0.25">
      <c r="A3090" s="150"/>
      <c r="B3090" s="150"/>
      <c r="C3090" s="150"/>
      <c r="D3090" s="153"/>
      <c r="E3090" s="153"/>
      <c r="F3090" s="153"/>
      <c r="G3090" s="156"/>
      <c r="H3090" s="18" t="s">
        <v>57</v>
      </c>
      <c r="I3090" s="17">
        <f>SUM(I3089)</f>
        <v>712073</v>
      </c>
      <c r="J3090" s="17">
        <f t="shared" ref="J3090:Y3090" si="4768">SUM(J3089)</f>
        <v>0</v>
      </c>
      <c r="K3090" s="17">
        <f t="shared" si="4768"/>
        <v>0</v>
      </c>
      <c r="L3090" s="17">
        <f t="shared" si="4768"/>
        <v>0</v>
      </c>
      <c r="M3090" s="17">
        <f t="shared" si="4768"/>
        <v>0</v>
      </c>
      <c r="N3090" s="17">
        <f t="shared" si="4768"/>
        <v>0</v>
      </c>
      <c r="O3090" s="17">
        <f t="shared" si="4768"/>
        <v>0</v>
      </c>
      <c r="P3090" s="17">
        <f t="shared" ref="P3090" si="4769">SUM(P3089)</f>
        <v>0</v>
      </c>
      <c r="Q3090" s="17">
        <f t="shared" si="4768"/>
        <v>0</v>
      </c>
      <c r="R3090" s="17">
        <f t="shared" si="4768"/>
        <v>0</v>
      </c>
      <c r="S3090" s="17">
        <f t="shared" si="4768"/>
        <v>0</v>
      </c>
      <c r="T3090" s="17">
        <f t="shared" si="4768"/>
        <v>0</v>
      </c>
      <c r="U3090" s="17">
        <f t="shared" si="4768"/>
        <v>0</v>
      </c>
      <c r="V3090" s="17">
        <f t="shared" si="4768"/>
        <v>0</v>
      </c>
      <c r="W3090" s="17">
        <f t="shared" si="4768"/>
        <v>0</v>
      </c>
      <c r="X3090" s="17">
        <f t="shared" si="4768"/>
        <v>0</v>
      </c>
      <c r="Y3090" s="17">
        <f t="shared" si="4768"/>
        <v>0</v>
      </c>
      <c r="Z3090" s="17">
        <v>0</v>
      </c>
      <c r="AA3090" s="17">
        <v>0</v>
      </c>
      <c r="AB3090" s="17">
        <f t="shared" ref="AB3090:AQ3090" si="4770">SUM(AB3089)</f>
        <v>0</v>
      </c>
      <c r="AC3090" s="17">
        <f t="shared" si="4770"/>
        <v>0</v>
      </c>
      <c r="AD3090" s="17">
        <f t="shared" si="4770"/>
        <v>0</v>
      </c>
      <c r="AE3090" s="17">
        <f t="shared" si="4770"/>
        <v>0</v>
      </c>
      <c r="AF3090" s="17">
        <f t="shared" si="4770"/>
        <v>0</v>
      </c>
      <c r="AG3090" s="17">
        <f t="shared" si="4770"/>
        <v>0</v>
      </c>
      <c r="AH3090" s="17">
        <f t="shared" ref="AH3090" si="4771">SUM(AH3089)</f>
        <v>0</v>
      </c>
      <c r="AI3090" s="17">
        <f t="shared" si="4770"/>
        <v>0</v>
      </c>
      <c r="AJ3090" s="17">
        <f t="shared" si="4770"/>
        <v>0</v>
      </c>
      <c r="AK3090" s="17">
        <f t="shared" si="4770"/>
        <v>0</v>
      </c>
      <c r="AL3090" s="17">
        <f t="shared" si="4770"/>
        <v>0</v>
      </c>
      <c r="AM3090" s="17">
        <f t="shared" si="4770"/>
        <v>0</v>
      </c>
      <c r="AN3090" s="17">
        <f t="shared" si="4770"/>
        <v>0</v>
      </c>
      <c r="AO3090" s="17">
        <f t="shared" si="4770"/>
        <v>0</v>
      </c>
      <c r="AP3090" s="17">
        <f t="shared" si="4770"/>
        <v>0</v>
      </c>
      <c r="AQ3090" s="17">
        <f t="shared" si="4770"/>
        <v>0</v>
      </c>
      <c r="AR3090" s="17">
        <v>0</v>
      </c>
      <c r="AS3090" s="17">
        <v>0</v>
      </c>
      <c r="AT3090" s="17">
        <f t="shared" ref="AT3090:BI3090" si="4772">SUM(AT3089)</f>
        <v>0</v>
      </c>
      <c r="AU3090" s="17">
        <f t="shared" si="4772"/>
        <v>0</v>
      </c>
      <c r="AV3090" s="17">
        <f t="shared" si="4772"/>
        <v>0</v>
      </c>
      <c r="AW3090" s="17">
        <f t="shared" si="4772"/>
        <v>0</v>
      </c>
      <c r="AX3090" s="17">
        <f t="shared" si="4772"/>
        <v>0</v>
      </c>
      <c r="AY3090" s="17">
        <f t="shared" si="4772"/>
        <v>0</v>
      </c>
      <c r="AZ3090" s="17">
        <f t="shared" ref="AZ3090" si="4773">SUM(AZ3089)</f>
        <v>0</v>
      </c>
      <c r="BA3090" s="17">
        <f t="shared" si="4772"/>
        <v>0</v>
      </c>
      <c r="BB3090" s="17">
        <f t="shared" si="4772"/>
        <v>0</v>
      </c>
      <c r="BC3090" s="17">
        <f t="shared" si="4772"/>
        <v>0</v>
      </c>
      <c r="BD3090" s="17">
        <f t="shared" si="4772"/>
        <v>0</v>
      </c>
      <c r="BE3090" s="17">
        <f t="shared" si="4772"/>
        <v>0</v>
      </c>
      <c r="BF3090" s="17">
        <f t="shared" si="4772"/>
        <v>0</v>
      </c>
      <c r="BG3090" s="17">
        <f t="shared" si="4772"/>
        <v>0</v>
      </c>
      <c r="BH3090" s="17">
        <f t="shared" si="4772"/>
        <v>0</v>
      </c>
      <c r="BI3090" s="17">
        <f t="shared" si="4772"/>
        <v>0</v>
      </c>
      <c r="BJ3090" s="17">
        <v>0</v>
      </c>
      <c r="BK3090" s="17">
        <v>0</v>
      </c>
    </row>
    <row r="3091" spans="1:63" x14ac:dyDescent="0.25">
      <c r="A3091" s="13" t="s">
        <v>0</v>
      </c>
      <c r="B3091" s="13" t="s">
        <v>0</v>
      </c>
      <c r="C3091" s="13" t="s">
        <v>0</v>
      </c>
      <c r="D3091" s="103" t="s">
        <v>0</v>
      </c>
      <c r="E3091" s="103" t="s">
        <v>0</v>
      </c>
      <c r="F3091" s="103" t="s">
        <v>0</v>
      </c>
      <c r="G3091" s="13" t="s">
        <v>0</v>
      </c>
      <c r="H3091" s="10" t="s">
        <v>1063</v>
      </c>
      <c r="I3091" s="11">
        <f>SUM(I3085)</f>
        <v>712073</v>
      </c>
      <c r="J3091" s="11">
        <f t="shared" ref="J3091:Y3091" si="4774">SUM(J3085)</f>
        <v>0</v>
      </c>
      <c r="K3091" s="11">
        <f t="shared" si="4774"/>
        <v>0</v>
      </c>
      <c r="L3091" s="11">
        <f t="shared" si="4774"/>
        <v>0</v>
      </c>
      <c r="M3091" s="11">
        <f t="shared" si="4774"/>
        <v>0</v>
      </c>
      <c r="N3091" s="11">
        <f t="shared" si="4774"/>
        <v>0</v>
      </c>
      <c r="O3091" s="11">
        <f t="shared" si="4774"/>
        <v>0</v>
      </c>
      <c r="P3091" s="11">
        <f t="shared" ref="P3091" si="4775">SUM(P3085)</f>
        <v>0</v>
      </c>
      <c r="Q3091" s="11">
        <f t="shared" si="4774"/>
        <v>0</v>
      </c>
      <c r="R3091" s="11">
        <f t="shared" si="4774"/>
        <v>0</v>
      </c>
      <c r="S3091" s="11">
        <f t="shared" si="4774"/>
        <v>0</v>
      </c>
      <c r="T3091" s="11">
        <f t="shared" si="4774"/>
        <v>0</v>
      </c>
      <c r="U3091" s="11">
        <f t="shared" si="4774"/>
        <v>0</v>
      </c>
      <c r="V3091" s="11">
        <f t="shared" si="4774"/>
        <v>0</v>
      </c>
      <c r="W3091" s="11">
        <f t="shared" si="4774"/>
        <v>0</v>
      </c>
      <c r="X3091" s="11">
        <f t="shared" si="4774"/>
        <v>0</v>
      </c>
      <c r="Y3091" s="11">
        <f t="shared" si="4774"/>
        <v>0</v>
      </c>
      <c r="Z3091" s="11">
        <v>0</v>
      </c>
      <c r="AA3091" s="11">
        <v>0</v>
      </c>
      <c r="AB3091" s="11">
        <f t="shared" ref="AB3091:AQ3091" si="4776">SUM(AB3085)</f>
        <v>0</v>
      </c>
      <c r="AC3091" s="11">
        <f t="shared" si="4776"/>
        <v>0</v>
      </c>
      <c r="AD3091" s="11">
        <f t="shared" si="4776"/>
        <v>0</v>
      </c>
      <c r="AE3091" s="11">
        <f t="shared" si="4776"/>
        <v>0</v>
      </c>
      <c r="AF3091" s="11">
        <f t="shared" si="4776"/>
        <v>0</v>
      </c>
      <c r="AG3091" s="11">
        <f t="shared" si="4776"/>
        <v>0</v>
      </c>
      <c r="AH3091" s="11">
        <f t="shared" ref="AH3091" si="4777">SUM(AH3085)</f>
        <v>0</v>
      </c>
      <c r="AI3091" s="11">
        <f t="shared" si="4776"/>
        <v>0</v>
      </c>
      <c r="AJ3091" s="11">
        <f t="shared" si="4776"/>
        <v>0</v>
      </c>
      <c r="AK3091" s="11">
        <f t="shared" si="4776"/>
        <v>0</v>
      </c>
      <c r="AL3091" s="11">
        <f t="shared" si="4776"/>
        <v>0</v>
      </c>
      <c r="AM3091" s="11">
        <f t="shared" si="4776"/>
        <v>0</v>
      </c>
      <c r="AN3091" s="11">
        <f t="shared" si="4776"/>
        <v>0</v>
      </c>
      <c r="AO3091" s="11">
        <f t="shared" si="4776"/>
        <v>0</v>
      </c>
      <c r="AP3091" s="11">
        <f t="shared" si="4776"/>
        <v>0</v>
      </c>
      <c r="AQ3091" s="11">
        <f t="shared" si="4776"/>
        <v>0</v>
      </c>
      <c r="AR3091" s="11">
        <v>0</v>
      </c>
      <c r="AS3091" s="11">
        <v>0</v>
      </c>
      <c r="AT3091" s="11">
        <f t="shared" ref="AT3091:BI3091" si="4778">SUM(AT3085)</f>
        <v>0</v>
      </c>
      <c r="AU3091" s="11">
        <f t="shared" si="4778"/>
        <v>0</v>
      </c>
      <c r="AV3091" s="11">
        <f t="shared" si="4778"/>
        <v>0</v>
      </c>
      <c r="AW3091" s="11">
        <f t="shared" si="4778"/>
        <v>0</v>
      </c>
      <c r="AX3091" s="11">
        <f t="shared" si="4778"/>
        <v>0</v>
      </c>
      <c r="AY3091" s="11">
        <f t="shared" si="4778"/>
        <v>0</v>
      </c>
      <c r="AZ3091" s="11">
        <f t="shared" ref="AZ3091" si="4779">SUM(AZ3085)</f>
        <v>0</v>
      </c>
      <c r="BA3091" s="11">
        <f t="shared" si="4778"/>
        <v>0</v>
      </c>
      <c r="BB3091" s="11">
        <f t="shared" si="4778"/>
        <v>0</v>
      </c>
      <c r="BC3091" s="11">
        <f t="shared" si="4778"/>
        <v>0</v>
      </c>
      <c r="BD3091" s="11">
        <f t="shared" si="4778"/>
        <v>0</v>
      </c>
      <c r="BE3091" s="11">
        <f t="shared" si="4778"/>
        <v>0</v>
      </c>
      <c r="BF3091" s="11">
        <f t="shared" si="4778"/>
        <v>0</v>
      </c>
      <c r="BG3091" s="11">
        <f t="shared" si="4778"/>
        <v>0</v>
      </c>
      <c r="BH3091" s="11">
        <f t="shared" si="4778"/>
        <v>0</v>
      </c>
      <c r="BI3091" s="11">
        <f t="shared" si="4778"/>
        <v>0</v>
      </c>
      <c r="BJ3091" s="11">
        <v>0</v>
      </c>
      <c r="BK3091" s="11">
        <v>0</v>
      </c>
    </row>
    <row r="3092" spans="1:63" x14ac:dyDescent="0.25">
      <c r="A3092" s="13" t="s">
        <v>0</v>
      </c>
      <c r="B3092" s="13" t="s">
        <v>0</v>
      </c>
      <c r="C3092" s="13" t="s">
        <v>0</v>
      </c>
      <c r="D3092" s="103" t="s">
        <v>0</v>
      </c>
      <c r="E3092" s="103" t="s">
        <v>0</v>
      </c>
      <c r="F3092" s="103" t="s">
        <v>0</v>
      </c>
      <c r="G3092" s="13" t="s">
        <v>0</v>
      </c>
      <c r="H3092" s="2" t="s">
        <v>55</v>
      </c>
      <c r="I3092" s="12">
        <f>SUM(I3086)</f>
        <v>12</v>
      </c>
      <c r="J3092" s="13" t="s">
        <v>0</v>
      </c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>
        <v>0</v>
      </c>
      <c r="AA3092" s="13"/>
      <c r="AB3092" s="13" t="s">
        <v>0</v>
      </c>
      <c r="AC3092" s="13"/>
      <c r="AD3092" s="13"/>
      <c r="AE3092" s="13"/>
      <c r="AF3092" s="13"/>
      <c r="AG3092" s="13"/>
      <c r="AH3092" s="13"/>
      <c r="AI3092" s="13"/>
      <c r="AJ3092" s="13"/>
      <c r="AK3092" s="13"/>
      <c r="AL3092" s="13"/>
      <c r="AM3092" s="13"/>
      <c r="AN3092" s="13"/>
      <c r="AO3092" s="13"/>
      <c r="AP3092" s="13"/>
      <c r="AQ3092" s="13"/>
      <c r="AR3092" s="13">
        <v>0</v>
      </c>
      <c r="AS3092" s="13"/>
      <c r="AT3092" s="13" t="s">
        <v>0</v>
      </c>
      <c r="AU3092" s="13"/>
      <c r="AV3092" s="13"/>
      <c r="AW3092" s="13"/>
      <c r="AX3092" s="13"/>
      <c r="AY3092" s="13"/>
      <c r="AZ3092" s="13"/>
      <c r="BA3092" s="13"/>
      <c r="BB3092" s="13"/>
      <c r="BC3092" s="13"/>
      <c r="BD3092" s="13"/>
      <c r="BE3092" s="13"/>
      <c r="BF3092" s="13"/>
      <c r="BG3092" s="13"/>
      <c r="BH3092" s="13"/>
      <c r="BI3092" s="13"/>
      <c r="BJ3092" s="13">
        <v>0</v>
      </c>
      <c r="BK3092" s="13"/>
    </row>
    <row r="3093" spans="1:63" x14ac:dyDescent="0.25">
      <c r="A3093" s="13" t="s">
        <v>0</v>
      </c>
      <c r="B3093" s="13" t="s">
        <v>0</v>
      </c>
      <c r="C3093" s="13" t="s">
        <v>0</v>
      </c>
      <c r="D3093" s="103" t="s">
        <v>0</v>
      </c>
      <c r="E3093" s="103" t="s">
        <v>0</v>
      </c>
      <c r="F3093" s="103" t="s">
        <v>0</v>
      </c>
      <c r="G3093" s="13" t="s">
        <v>0</v>
      </c>
      <c r="H3093" s="20" t="s">
        <v>0</v>
      </c>
      <c r="I3093" s="21" t="s">
        <v>0</v>
      </c>
      <c r="J3093" s="21" t="s">
        <v>0</v>
      </c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>
        <v>0</v>
      </c>
      <c r="AA3093" s="21">
        <v>0</v>
      </c>
      <c r="AB3093" s="21" t="s">
        <v>0</v>
      </c>
      <c r="AC3093" s="21"/>
      <c r="AD3093" s="21"/>
      <c r="AE3093" s="21"/>
      <c r="AF3093" s="21"/>
      <c r="AG3093" s="21"/>
      <c r="AH3093" s="21"/>
      <c r="AI3093" s="21"/>
      <c r="AJ3093" s="21"/>
      <c r="AK3093" s="21"/>
      <c r="AL3093" s="21"/>
      <c r="AM3093" s="21"/>
      <c r="AN3093" s="21"/>
      <c r="AO3093" s="21"/>
      <c r="AP3093" s="21"/>
      <c r="AQ3093" s="21"/>
      <c r="AR3093" s="21">
        <v>0</v>
      </c>
      <c r="AS3093" s="21">
        <v>0</v>
      </c>
      <c r="AT3093" s="21" t="s">
        <v>0</v>
      </c>
      <c r="AU3093" s="21"/>
      <c r="AV3093" s="21"/>
      <c r="AW3093" s="21"/>
      <c r="AX3093" s="21"/>
      <c r="AY3093" s="21"/>
      <c r="AZ3093" s="21"/>
      <c r="BA3093" s="21"/>
      <c r="BB3093" s="21"/>
      <c r="BC3093" s="21"/>
      <c r="BD3093" s="21"/>
      <c r="BE3093" s="21"/>
      <c r="BF3093" s="21"/>
      <c r="BG3093" s="21"/>
      <c r="BH3093" s="21"/>
      <c r="BI3093" s="21"/>
      <c r="BJ3093" s="21">
        <v>0</v>
      </c>
      <c r="BK3093" s="21">
        <v>0</v>
      </c>
    </row>
    <row r="3094" spans="1:63" x14ac:dyDescent="0.25">
      <c r="A3094" s="13" t="s">
        <v>0</v>
      </c>
      <c r="B3094" s="13" t="s">
        <v>0</v>
      </c>
      <c r="C3094" s="13" t="s">
        <v>0</v>
      </c>
      <c r="D3094" s="103" t="s">
        <v>0</v>
      </c>
      <c r="E3094" s="103" t="s">
        <v>0</v>
      </c>
      <c r="F3094" s="103" t="s">
        <v>0</v>
      </c>
      <c r="G3094" s="13" t="s">
        <v>0</v>
      </c>
      <c r="H3094" s="10" t="s">
        <v>1064</v>
      </c>
      <c r="I3094" s="22">
        <f>SUM(I3091)</f>
        <v>712073</v>
      </c>
      <c r="J3094" s="22">
        <f t="shared" ref="J3094:Y3094" si="4780">SUM(J3091)</f>
        <v>0</v>
      </c>
      <c r="K3094" s="22">
        <f t="shared" si="4780"/>
        <v>0</v>
      </c>
      <c r="L3094" s="22">
        <f t="shared" si="4780"/>
        <v>0</v>
      </c>
      <c r="M3094" s="22">
        <f t="shared" si="4780"/>
        <v>0</v>
      </c>
      <c r="N3094" s="22">
        <f t="shared" si="4780"/>
        <v>0</v>
      </c>
      <c r="O3094" s="22">
        <f t="shared" si="4780"/>
        <v>0</v>
      </c>
      <c r="P3094" s="22">
        <f t="shared" si="4780"/>
        <v>0</v>
      </c>
      <c r="Q3094" s="22">
        <f t="shared" si="4780"/>
        <v>0</v>
      </c>
      <c r="R3094" s="22">
        <f t="shared" si="4780"/>
        <v>0</v>
      </c>
      <c r="S3094" s="22">
        <f t="shared" si="4780"/>
        <v>0</v>
      </c>
      <c r="T3094" s="22">
        <f t="shared" si="4780"/>
        <v>0</v>
      </c>
      <c r="U3094" s="22">
        <f t="shared" si="4780"/>
        <v>0</v>
      </c>
      <c r="V3094" s="22">
        <f t="shared" si="4780"/>
        <v>0</v>
      </c>
      <c r="W3094" s="22">
        <f t="shared" si="4780"/>
        <v>0</v>
      </c>
      <c r="X3094" s="22">
        <f t="shared" si="4780"/>
        <v>0</v>
      </c>
      <c r="Y3094" s="22">
        <f t="shared" si="4780"/>
        <v>0</v>
      </c>
      <c r="Z3094" s="22">
        <v>0</v>
      </c>
      <c r="AA3094" s="22">
        <v>0</v>
      </c>
      <c r="AB3094" s="22">
        <f t="shared" ref="AB3094:AQ3094" si="4781">SUM(AB3091)</f>
        <v>0</v>
      </c>
      <c r="AC3094" s="22">
        <f t="shared" si="4781"/>
        <v>0</v>
      </c>
      <c r="AD3094" s="22">
        <f t="shared" si="4781"/>
        <v>0</v>
      </c>
      <c r="AE3094" s="22">
        <f t="shared" si="4781"/>
        <v>0</v>
      </c>
      <c r="AF3094" s="22">
        <f t="shared" si="4781"/>
        <v>0</v>
      </c>
      <c r="AG3094" s="22">
        <f t="shared" si="4781"/>
        <v>0</v>
      </c>
      <c r="AH3094" s="22">
        <f t="shared" si="4781"/>
        <v>0</v>
      </c>
      <c r="AI3094" s="22">
        <f t="shared" si="4781"/>
        <v>0</v>
      </c>
      <c r="AJ3094" s="22">
        <f t="shared" si="4781"/>
        <v>0</v>
      </c>
      <c r="AK3094" s="22">
        <f t="shared" si="4781"/>
        <v>0</v>
      </c>
      <c r="AL3094" s="22">
        <f t="shared" si="4781"/>
        <v>0</v>
      </c>
      <c r="AM3094" s="22">
        <f t="shared" si="4781"/>
        <v>0</v>
      </c>
      <c r="AN3094" s="22">
        <f t="shared" si="4781"/>
        <v>0</v>
      </c>
      <c r="AO3094" s="22">
        <f t="shared" si="4781"/>
        <v>0</v>
      </c>
      <c r="AP3094" s="22">
        <f t="shared" si="4781"/>
        <v>0</v>
      </c>
      <c r="AQ3094" s="22">
        <f t="shared" si="4781"/>
        <v>0</v>
      </c>
      <c r="AR3094" s="22">
        <v>0</v>
      </c>
      <c r="AS3094" s="22">
        <v>0</v>
      </c>
      <c r="AT3094" s="22">
        <f t="shared" ref="AT3094:BI3094" si="4782">SUM(AT3091)</f>
        <v>0</v>
      </c>
      <c r="AU3094" s="22">
        <f t="shared" si="4782"/>
        <v>0</v>
      </c>
      <c r="AV3094" s="22">
        <f t="shared" si="4782"/>
        <v>0</v>
      </c>
      <c r="AW3094" s="22">
        <f t="shared" si="4782"/>
        <v>0</v>
      </c>
      <c r="AX3094" s="22">
        <f t="shared" si="4782"/>
        <v>0</v>
      </c>
      <c r="AY3094" s="22">
        <f t="shared" si="4782"/>
        <v>0</v>
      </c>
      <c r="AZ3094" s="22">
        <f t="shared" si="4782"/>
        <v>0</v>
      </c>
      <c r="BA3094" s="22">
        <f t="shared" si="4782"/>
        <v>0</v>
      </c>
      <c r="BB3094" s="22">
        <f t="shared" si="4782"/>
        <v>0</v>
      </c>
      <c r="BC3094" s="22">
        <f t="shared" si="4782"/>
        <v>0</v>
      </c>
      <c r="BD3094" s="22">
        <f t="shared" si="4782"/>
        <v>0</v>
      </c>
      <c r="BE3094" s="22">
        <f t="shared" si="4782"/>
        <v>0</v>
      </c>
      <c r="BF3094" s="22">
        <f t="shared" si="4782"/>
        <v>0</v>
      </c>
      <c r="BG3094" s="22">
        <f t="shared" si="4782"/>
        <v>0</v>
      </c>
      <c r="BH3094" s="22">
        <f t="shared" si="4782"/>
        <v>0</v>
      </c>
      <c r="BI3094" s="22">
        <f t="shared" si="4782"/>
        <v>0</v>
      </c>
      <c r="BJ3094" s="22">
        <v>0</v>
      </c>
      <c r="BK3094" s="22">
        <v>0</v>
      </c>
    </row>
    <row r="3095" spans="1:63" x14ac:dyDescent="0.25">
      <c r="A3095" s="13" t="s">
        <v>0</v>
      </c>
      <c r="B3095" s="13" t="s">
        <v>0</v>
      </c>
      <c r="C3095" s="13" t="s">
        <v>0</v>
      </c>
      <c r="D3095" s="103" t="s">
        <v>0</v>
      </c>
      <c r="E3095" s="103" t="s">
        <v>0</v>
      </c>
      <c r="F3095" s="103" t="s">
        <v>0</v>
      </c>
      <c r="G3095" s="13" t="s">
        <v>0</v>
      </c>
      <c r="H3095" s="2" t="s">
        <v>63</v>
      </c>
      <c r="I3095" s="12">
        <f>SUM(I3092)</f>
        <v>12</v>
      </c>
      <c r="J3095" s="13" t="s">
        <v>0</v>
      </c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>
        <v>0</v>
      </c>
      <c r="AA3095" s="13"/>
      <c r="AB3095" s="13" t="s">
        <v>0</v>
      </c>
      <c r="AC3095" s="13"/>
      <c r="AD3095" s="13"/>
      <c r="AE3095" s="13"/>
      <c r="AF3095" s="13"/>
      <c r="AG3095" s="13"/>
      <c r="AH3095" s="13"/>
      <c r="AI3095" s="13"/>
      <c r="AJ3095" s="13"/>
      <c r="AK3095" s="13"/>
      <c r="AL3095" s="13"/>
      <c r="AM3095" s="13"/>
      <c r="AN3095" s="13"/>
      <c r="AO3095" s="13"/>
      <c r="AP3095" s="13"/>
      <c r="AQ3095" s="13"/>
      <c r="AR3095" s="13">
        <v>0</v>
      </c>
      <c r="AS3095" s="13"/>
      <c r="AT3095" s="13" t="s">
        <v>0</v>
      </c>
      <c r="AU3095" s="13"/>
      <c r="AV3095" s="13"/>
      <c r="AW3095" s="13"/>
      <c r="AX3095" s="13"/>
      <c r="AY3095" s="13"/>
      <c r="AZ3095" s="13"/>
      <c r="BA3095" s="13"/>
      <c r="BB3095" s="13"/>
      <c r="BC3095" s="13"/>
      <c r="BD3095" s="13"/>
      <c r="BE3095" s="13"/>
      <c r="BF3095" s="13"/>
      <c r="BG3095" s="13"/>
      <c r="BH3095" s="13"/>
      <c r="BI3095" s="13"/>
      <c r="BJ3095" s="13">
        <v>0</v>
      </c>
      <c r="BK3095" s="13"/>
    </row>
    <row r="3096" spans="1:63" ht="45" x14ac:dyDescent="0.25">
      <c r="A3096" s="1" t="s">
        <v>1065</v>
      </c>
      <c r="B3096" s="2" t="s">
        <v>0</v>
      </c>
      <c r="C3096" s="2" t="s">
        <v>0</v>
      </c>
      <c r="D3096" s="106" t="s">
        <v>0</v>
      </c>
      <c r="E3096" s="106" t="s">
        <v>0</v>
      </c>
      <c r="F3096" s="106" t="s">
        <v>0</v>
      </c>
      <c r="G3096" s="2" t="s">
        <v>0</v>
      </c>
      <c r="H3096" s="2" t="s">
        <v>1066</v>
      </c>
      <c r="I3096" s="3" t="s">
        <v>0</v>
      </c>
      <c r="J3096" s="3" t="s">
        <v>0</v>
      </c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>
        <v>0</v>
      </c>
      <c r="AA3096" s="3">
        <v>0</v>
      </c>
      <c r="AB3096" s="3" t="s">
        <v>0</v>
      </c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>
        <v>0</v>
      </c>
      <c r="AS3096" s="3">
        <v>0</v>
      </c>
      <c r="AT3096" s="3" t="s">
        <v>0</v>
      </c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>
        <v>0</v>
      </c>
      <c r="BK3096" s="3">
        <v>0</v>
      </c>
    </row>
    <row r="3097" spans="1:63" ht="15.75" thickBot="1" x14ac:dyDescent="0.3">
      <c r="A3097" s="1" t="s">
        <v>1065</v>
      </c>
      <c r="B3097" s="1" t="s">
        <v>1</v>
      </c>
      <c r="C3097" s="4" t="s">
        <v>0</v>
      </c>
      <c r="D3097" s="107" t="s">
        <v>0</v>
      </c>
      <c r="E3097" s="106" t="s">
        <v>0</v>
      </c>
      <c r="F3097" s="106" t="s">
        <v>0</v>
      </c>
      <c r="G3097" s="2" t="s">
        <v>0</v>
      </c>
      <c r="H3097" s="2" t="s">
        <v>0</v>
      </c>
      <c r="I3097" s="3" t="s">
        <v>0</v>
      </c>
      <c r="J3097" s="3" t="s">
        <v>0</v>
      </c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>
        <v>0</v>
      </c>
      <c r="AA3097" s="3">
        <v>0</v>
      </c>
      <c r="AB3097" s="3" t="s">
        <v>0</v>
      </c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>
        <v>0</v>
      </c>
      <c r="AS3097" s="3">
        <v>0</v>
      </c>
      <c r="AT3097" s="3" t="s">
        <v>0</v>
      </c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>
        <v>0</v>
      </c>
      <c r="BK3097" s="3">
        <v>0</v>
      </c>
    </row>
    <row r="3098" spans="1:63" ht="69.75" customHeight="1" thickBot="1" x14ac:dyDescent="0.3">
      <c r="A3098" s="5" t="s">
        <v>2</v>
      </c>
      <c r="B3098" s="5" t="s">
        <v>3</v>
      </c>
      <c r="C3098" s="5" t="s">
        <v>4</v>
      </c>
      <c r="D3098" s="108" t="s">
        <v>0</v>
      </c>
      <c r="E3098" s="116" t="s">
        <v>5</v>
      </c>
      <c r="F3098" s="116" t="s">
        <v>6</v>
      </c>
      <c r="G3098" s="5" t="s">
        <v>7</v>
      </c>
      <c r="H3098" s="5" t="s">
        <v>8</v>
      </c>
      <c r="I3098" s="5" t="s">
        <v>9</v>
      </c>
      <c r="J3098" s="94" t="s">
        <v>10</v>
      </c>
      <c r="K3098" s="94" t="s">
        <v>1602</v>
      </c>
      <c r="L3098" s="94" t="s">
        <v>1535</v>
      </c>
      <c r="M3098" s="94" t="s">
        <v>1591</v>
      </c>
      <c r="N3098" s="94" t="s">
        <v>1592</v>
      </c>
      <c r="O3098" s="94" t="s">
        <v>1593</v>
      </c>
      <c r="P3098" s="94" t="s">
        <v>1606</v>
      </c>
      <c r="Q3098" s="94" t="s">
        <v>1603</v>
      </c>
      <c r="R3098" s="94" t="s">
        <v>1594</v>
      </c>
      <c r="S3098" s="94" t="s">
        <v>1595</v>
      </c>
      <c r="T3098" s="94" t="s">
        <v>1596</v>
      </c>
      <c r="U3098" s="94" t="s">
        <v>1597</v>
      </c>
      <c r="V3098" s="94" t="s">
        <v>1598</v>
      </c>
      <c r="W3098" s="94" t="s">
        <v>1599</v>
      </c>
      <c r="X3098" s="94" t="s">
        <v>1604</v>
      </c>
      <c r="Y3098" s="94" t="s">
        <v>1605</v>
      </c>
      <c r="Z3098" s="94" t="s">
        <v>1600</v>
      </c>
      <c r="AA3098" s="94" t="s">
        <v>1601</v>
      </c>
      <c r="AB3098" s="95" t="s">
        <v>11</v>
      </c>
      <c r="AC3098" s="95" t="s">
        <v>1602</v>
      </c>
      <c r="AD3098" s="95" t="s">
        <v>1535</v>
      </c>
      <c r="AE3098" s="95" t="s">
        <v>1591</v>
      </c>
      <c r="AF3098" s="95" t="s">
        <v>1592</v>
      </c>
      <c r="AG3098" s="95" t="s">
        <v>1593</v>
      </c>
      <c r="AH3098" s="95" t="s">
        <v>1607</v>
      </c>
      <c r="AI3098" s="95" t="s">
        <v>1603</v>
      </c>
      <c r="AJ3098" s="95" t="s">
        <v>1594</v>
      </c>
      <c r="AK3098" s="95" t="s">
        <v>1595</v>
      </c>
      <c r="AL3098" s="95" t="s">
        <v>1596</v>
      </c>
      <c r="AM3098" s="95" t="s">
        <v>1597</v>
      </c>
      <c r="AN3098" s="95" t="s">
        <v>1598</v>
      </c>
      <c r="AO3098" s="95" t="s">
        <v>1599</v>
      </c>
      <c r="AP3098" s="95" t="s">
        <v>1604</v>
      </c>
      <c r="AQ3098" s="95" t="s">
        <v>1605</v>
      </c>
      <c r="AR3098" s="95" t="s">
        <v>1600</v>
      </c>
      <c r="AS3098" s="95" t="s">
        <v>1601</v>
      </c>
      <c r="AT3098" s="96" t="s">
        <v>12</v>
      </c>
      <c r="AU3098" s="96" t="s">
        <v>1602</v>
      </c>
      <c r="AV3098" s="96" t="s">
        <v>1535</v>
      </c>
      <c r="AW3098" s="96" t="s">
        <v>1591</v>
      </c>
      <c r="AX3098" s="96" t="s">
        <v>1592</v>
      </c>
      <c r="AY3098" s="96" t="s">
        <v>1593</v>
      </c>
      <c r="AZ3098" s="96" t="s">
        <v>1608</v>
      </c>
      <c r="BA3098" s="96" t="s">
        <v>1603</v>
      </c>
      <c r="BB3098" s="96" t="s">
        <v>1594</v>
      </c>
      <c r="BC3098" s="96" t="s">
        <v>1595</v>
      </c>
      <c r="BD3098" s="96" t="s">
        <v>1596</v>
      </c>
      <c r="BE3098" s="96" t="s">
        <v>1597</v>
      </c>
      <c r="BF3098" s="96" t="s">
        <v>1598</v>
      </c>
      <c r="BG3098" s="96" t="s">
        <v>1599</v>
      </c>
      <c r="BH3098" s="96" t="s">
        <v>1604</v>
      </c>
      <c r="BI3098" s="96" t="s">
        <v>1605</v>
      </c>
      <c r="BJ3098" s="96" t="s">
        <v>1600</v>
      </c>
      <c r="BK3098" s="96" t="s">
        <v>1601</v>
      </c>
    </row>
    <row r="3099" spans="1:63" x14ac:dyDescent="0.25">
      <c r="A3099" s="6" t="s">
        <v>0</v>
      </c>
      <c r="B3099" s="6" t="s">
        <v>0</v>
      </c>
      <c r="C3099" s="6" t="s">
        <v>0</v>
      </c>
      <c r="D3099" s="109" t="s">
        <v>0</v>
      </c>
      <c r="E3099" s="109" t="s">
        <v>0</v>
      </c>
      <c r="F3099" s="125" t="s">
        <v>0</v>
      </c>
      <c r="G3099" s="7" t="s">
        <v>0</v>
      </c>
      <c r="H3099" s="8" t="s">
        <v>0</v>
      </c>
      <c r="I3099" s="9" t="s">
        <v>13</v>
      </c>
      <c r="J3099" s="9">
        <v>1</v>
      </c>
      <c r="K3099" s="9">
        <v>2</v>
      </c>
      <c r="L3099" s="9">
        <v>3</v>
      </c>
      <c r="M3099" s="9">
        <v>4</v>
      </c>
      <c r="N3099" s="9">
        <v>5</v>
      </c>
      <c r="O3099" s="9">
        <v>6</v>
      </c>
      <c r="P3099" s="9">
        <v>7</v>
      </c>
      <c r="Q3099" s="9">
        <v>8</v>
      </c>
      <c r="R3099" s="9">
        <v>9</v>
      </c>
      <c r="S3099" s="9">
        <v>10</v>
      </c>
      <c r="T3099" s="9">
        <v>11</v>
      </c>
      <c r="U3099" s="9">
        <v>12</v>
      </c>
      <c r="V3099" s="9">
        <v>13</v>
      </c>
      <c r="W3099" s="9">
        <v>14</v>
      </c>
      <c r="X3099" s="9">
        <v>15</v>
      </c>
      <c r="Y3099" s="9">
        <v>16</v>
      </c>
      <c r="Z3099" s="9">
        <v>20</v>
      </c>
      <c r="AA3099" s="9">
        <v>21</v>
      </c>
      <c r="AB3099" s="9">
        <v>1</v>
      </c>
      <c r="AC3099" s="9">
        <v>2</v>
      </c>
      <c r="AD3099" s="9">
        <v>3</v>
      </c>
      <c r="AE3099" s="9">
        <v>4</v>
      </c>
      <c r="AF3099" s="9">
        <v>5</v>
      </c>
      <c r="AG3099" s="9">
        <v>6</v>
      </c>
      <c r="AH3099" s="9">
        <v>7</v>
      </c>
      <c r="AI3099" s="9">
        <v>8</v>
      </c>
      <c r="AJ3099" s="9">
        <v>9</v>
      </c>
      <c r="AK3099" s="9">
        <v>10</v>
      </c>
      <c r="AL3099" s="9">
        <v>11</v>
      </c>
      <c r="AM3099" s="9">
        <v>12</v>
      </c>
      <c r="AN3099" s="9">
        <v>13</v>
      </c>
      <c r="AO3099" s="9">
        <v>14</v>
      </c>
      <c r="AP3099" s="9">
        <v>15</v>
      </c>
      <c r="AQ3099" s="9">
        <v>16</v>
      </c>
      <c r="AR3099" s="9">
        <v>20</v>
      </c>
      <c r="AS3099" s="9">
        <v>21</v>
      </c>
      <c r="AT3099" s="9">
        <v>1</v>
      </c>
      <c r="AU3099" s="9">
        <v>2</v>
      </c>
      <c r="AV3099" s="9">
        <v>3</v>
      </c>
      <c r="AW3099" s="9">
        <v>4</v>
      </c>
      <c r="AX3099" s="9">
        <v>5</v>
      </c>
      <c r="AY3099" s="9">
        <v>6</v>
      </c>
      <c r="AZ3099" s="9">
        <v>7</v>
      </c>
      <c r="BA3099" s="9">
        <v>8</v>
      </c>
      <c r="BB3099" s="9">
        <v>9</v>
      </c>
      <c r="BC3099" s="9">
        <v>10</v>
      </c>
      <c r="BD3099" s="9">
        <v>11</v>
      </c>
      <c r="BE3099" s="9">
        <v>12</v>
      </c>
      <c r="BF3099" s="9">
        <v>13</v>
      </c>
      <c r="BG3099" s="9">
        <v>14</v>
      </c>
      <c r="BH3099" s="9">
        <v>15</v>
      </c>
      <c r="BI3099" s="9">
        <v>16</v>
      </c>
      <c r="BJ3099" s="9">
        <v>20</v>
      </c>
      <c r="BK3099" s="9">
        <v>21</v>
      </c>
    </row>
    <row r="3100" spans="1:63" ht="45" x14ac:dyDescent="0.25">
      <c r="A3100" s="1" t="s">
        <v>1065</v>
      </c>
      <c r="B3100" s="1" t="s">
        <v>1</v>
      </c>
      <c r="C3100" s="4" t="s">
        <v>14</v>
      </c>
      <c r="D3100" s="107" t="s">
        <v>1067</v>
      </c>
      <c r="E3100" s="106" t="s">
        <v>0</v>
      </c>
      <c r="F3100" s="106" t="s">
        <v>0</v>
      </c>
      <c r="G3100" s="2" t="s">
        <v>0</v>
      </c>
      <c r="H3100" s="2" t="s">
        <v>1066</v>
      </c>
      <c r="I3100" s="3" t="s">
        <v>0</v>
      </c>
      <c r="J3100" s="3" t="s">
        <v>0</v>
      </c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>
        <v>0</v>
      </c>
      <c r="AA3100" s="3">
        <v>0</v>
      </c>
      <c r="AB3100" s="3" t="s">
        <v>0</v>
      </c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>
        <v>0</v>
      </c>
      <c r="AS3100" s="3">
        <v>0</v>
      </c>
      <c r="AT3100" s="3" t="s">
        <v>0</v>
      </c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>
        <v>0</v>
      </c>
      <c r="BK3100" s="3">
        <v>0</v>
      </c>
    </row>
    <row r="3101" spans="1:63" ht="33.75" x14ac:dyDescent="0.25">
      <c r="A3101" s="1" t="s">
        <v>0</v>
      </c>
      <c r="B3101" s="1" t="s">
        <v>0</v>
      </c>
      <c r="C3101" s="1" t="s">
        <v>0</v>
      </c>
      <c r="D3101" s="106" t="s">
        <v>0</v>
      </c>
      <c r="E3101" s="106" t="s">
        <v>0</v>
      </c>
      <c r="F3101" s="106" t="s">
        <v>0</v>
      </c>
      <c r="G3101" s="2" t="s">
        <v>0</v>
      </c>
      <c r="H3101" s="10" t="s">
        <v>15</v>
      </c>
      <c r="I3101" s="11">
        <f>SUM(I3102,I3110,I3112)</f>
        <v>10722943</v>
      </c>
      <c r="J3101" s="11">
        <f t="shared" ref="J3101:Y3101" si="4783">SUM(J3102,J3110,J3112)</f>
        <v>0</v>
      </c>
      <c r="K3101" s="11">
        <f t="shared" si="4783"/>
        <v>0</v>
      </c>
      <c r="L3101" s="11">
        <f t="shared" si="4783"/>
        <v>0</v>
      </c>
      <c r="M3101" s="11">
        <f t="shared" si="4783"/>
        <v>0</v>
      </c>
      <c r="N3101" s="11">
        <f t="shared" si="4783"/>
        <v>0</v>
      </c>
      <c r="O3101" s="11">
        <f t="shared" si="4783"/>
        <v>0</v>
      </c>
      <c r="P3101" s="11">
        <f t="shared" ref="P3101" si="4784">SUM(P3102,P3110,P3112)</f>
        <v>0</v>
      </c>
      <c r="Q3101" s="11">
        <f t="shared" si="4783"/>
        <v>0</v>
      </c>
      <c r="R3101" s="11">
        <f t="shared" si="4783"/>
        <v>0</v>
      </c>
      <c r="S3101" s="11">
        <f t="shared" si="4783"/>
        <v>0</v>
      </c>
      <c r="T3101" s="11">
        <f t="shared" si="4783"/>
        <v>0</v>
      </c>
      <c r="U3101" s="11">
        <f t="shared" si="4783"/>
        <v>0</v>
      </c>
      <c r="V3101" s="11">
        <f t="shared" si="4783"/>
        <v>0</v>
      </c>
      <c r="W3101" s="11">
        <f t="shared" si="4783"/>
        <v>0</v>
      </c>
      <c r="X3101" s="11">
        <f t="shared" si="4783"/>
        <v>0</v>
      </c>
      <c r="Y3101" s="11">
        <f t="shared" si="4783"/>
        <v>0</v>
      </c>
      <c r="Z3101" s="11">
        <v>0</v>
      </c>
      <c r="AA3101" s="11">
        <v>0</v>
      </c>
      <c r="AB3101" s="11">
        <f t="shared" ref="AB3101:AQ3101" si="4785">SUM(AB3102,AB3110,AB3112)</f>
        <v>0</v>
      </c>
      <c r="AC3101" s="11">
        <f t="shared" si="4785"/>
        <v>0</v>
      </c>
      <c r="AD3101" s="11">
        <f t="shared" si="4785"/>
        <v>0</v>
      </c>
      <c r="AE3101" s="11">
        <f t="shared" si="4785"/>
        <v>0</v>
      </c>
      <c r="AF3101" s="11">
        <f t="shared" si="4785"/>
        <v>0</v>
      </c>
      <c r="AG3101" s="11">
        <f t="shared" si="4785"/>
        <v>0</v>
      </c>
      <c r="AH3101" s="11">
        <f t="shared" ref="AH3101" si="4786">SUM(AH3102,AH3110,AH3112)</f>
        <v>0</v>
      </c>
      <c r="AI3101" s="11">
        <f t="shared" si="4785"/>
        <v>0</v>
      </c>
      <c r="AJ3101" s="11">
        <f t="shared" si="4785"/>
        <v>0</v>
      </c>
      <c r="AK3101" s="11">
        <f t="shared" si="4785"/>
        <v>0</v>
      </c>
      <c r="AL3101" s="11">
        <f t="shared" si="4785"/>
        <v>0</v>
      </c>
      <c r="AM3101" s="11">
        <f t="shared" si="4785"/>
        <v>0</v>
      </c>
      <c r="AN3101" s="11">
        <f t="shared" si="4785"/>
        <v>0</v>
      </c>
      <c r="AO3101" s="11">
        <f t="shared" si="4785"/>
        <v>0</v>
      </c>
      <c r="AP3101" s="11">
        <f t="shared" si="4785"/>
        <v>0</v>
      </c>
      <c r="AQ3101" s="11">
        <f t="shared" si="4785"/>
        <v>0</v>
      </c>
      <c r="AR3101" s="11">
        <v>0</v>
      </c>
      <c r="AS3101" s="11">
        <v>0</v>
      </c>
      <c r="AT3101" s="11">
        <f t="shared" ref="AT3101:BI3101" si="4787">SUM(AT3102,AT3110,AT3112)</f>
        <v>0</v>
      </c>
      <c r="AU3101" s="11">
        <f t="shared" si="4787"/>
        <v>0</v>
      </c>
      <c r="AV3101" s="11">
        <f t="shared" si="4787"/>
        <v>0</v>
      </c>
      <c r="AW3101" s="11">
        <f t="shared" si="4787"/>
        <v>0</v>
      </c>
      <c r="AX3101" s="11">
        <f t="shared" si="4787"/>
        <v>0</v>
      </c>
      <c r="AY3101" s="11">
        <f t="shared" si="4787"/>
        <v>0</v>
      </c>
      <c r="AZ3101" s="11">
        <f t="shared" ref="AZ3101" si="4788">SUM(AZ3102,AZ3110,AZ3112)</f>
        <v>0</v>
      </c>
      <c r="BA3101" s="11">
        <f t="shared" si="4787"/>
        <v>0</v>
      </c>
      <c r="BB3101" s="11">
        <f t="shared" si="4787"/>
        <v>0</v>
      </c>
      <c r="BC3101" s="11">
        <f t="shared" si="4787"/>
        <v>0</v>
      </c>
      <c r="BD3101" s="11">
        <f t="shared" si="4787"/>
        <v>0</v>
      </c>
      <c r="BE3101" s="11">
        <f t="shared" si="4787"/>
        <v>0</v>
      </c>
      <c r="BF3101" s="11">
        <f t="shared" si="4787"/>
        <v>0</v>
      </c>
      <c r="BG3101" s="11">
        <f t="shared" si="4787"/>
        <v>0</v>
      </c>
      <c r="BH3101" s="11">
        <f t="shared" si="4787"/>
        <v>0</v>
      </c>
      <c r="BI3101" s="11">
        <f t="shared" si="4787"/>
        <v>0</v>
      </c>
      <c r="BJ3101" s="11">
        <v>0</v>
      </c>
      <c r="BK3101" s="11">
        <v>0</v>
      </c>
    </row>
    <row r="3102" spans="1:63" x14ac:dyDescent="0.25">
      <c r="A3102" s="4" t="s">
        <v>1065</v>
      </c>
      <c r="B3102" s="4" t="s">
        <v>1</v>
      </c>
      <c r="C3102" s="4" t="s">
        <v>14</v>
      </c>
      <c r="D3102" s="107" t="s">
        <v>1067</v>
      </c>
      <c r="E3102" s="106" t="s">
        <v>16</v>
      </c>
      <c r="F3102" s="106" t="s">
        <v>0</v>
      </c>
      <c r="G3102" s="2" t="s">
        <v>0</v>
      </c>
      <c r="H3102" s="2" t="s">
        <v>17</v>
      </c>
      <c r="I3102" s="12">
        <f>SUM(I3103:I3104)</f>
        <v>3252193</v>
      </c>
      <c r="J3102" s="12">
        <f t="shared" ref="J3102:Y3102" si="4789">SUM(J3103:J3104)</f>
        <v>0</v>
      </c>
      <c r="K3102" s="12">
        <f t="shared" si="4789"/>
        <v>0</v>
      </c>
      <c r="L3102" s="12">
        <f t="shared" si="4789"/>
        <v>0</v>
      </c>
      <c r="M3102" s="12">
        <f t="shared" si="4789"/>
        <v>0</v>
      </c>
      <c r="N3102" s="12">
        <f t="shared" si="4789"/>
        <v>0</v>
      </c>
      <c r="O3102" s="12">
        <f t="shared" si="4789"/>
        <v>0</v>
      </c>
      <c r="P3102" s="12">
        <f t="shared" ref="P3102" si="4790">SUM(P3103:P3104)</f>
        <v>0</v>
      </c>
      <c r="Q3102" s="12">
        <f t="shared" si="4789"/>
        <v>0</v>
      </c>
      <c r="R3102" s="12">
        <f t="shared" si="4789"/>
        <v>0</v>
      </c>
      <c r="S3102" s="12">
        <f t="shared" si="4789"/>
        <v>0</v>
      </c>
      <c r="T3102" s="12">
        <f t="shared" si="4789"/>
        <v>0</v>
      </c>
      <c r="U3102" s="12">
        <f t="shared" si="4789"/>
        <v>0</v>
      </c>
      <c r="V3102" s="12">
        <f t="shared" si="4789"/>
        <v>0</v>
      </c>
      <c r="W3102" s="12">
        <f t="shared" si="4789"/>
        <v>0</v>
      </c>
      <c r="X3102" s="12">
        <f t="shared" si="4789"/>
        <v>0</v>
      </c>
      <c r="Y3102" s="12">
        <f t="shared" si="4789"/>
        <v>0</v>
      </c>
      <c r="Z3102" s="12">
        <v>0</v>
      </c>
      <c r="AA3102" s="12">
        <v>0</v>
      </c>
      <c r="AB3102" s="12">
        <f t="shared" ref="AB3102:AQ3102" si="4791">SUM(AB3103:AB3104)</f>
        <v>0</v>
      </c>
      <c r="AC3102" s="12">
        <f t="shared" si="4791"/>
        <v>0</v>
      </c>
      <c r="AD3102" s="12">
        <f t="shared" si="4791"/>
        <v>0</v>
      </c>
      <c r="AE3102" s="12">
        <f t="shared" si="4791"/>
        <v>0</v>
      </c>
      <c r="AF3102" s="12">
        <f t="shared" si="4791"/>
        <v>0</v>
      </c>
      <c r="AG3102" s="12">
        <f t="shared" si="4791"/>
        <v>0</v>
      </c>
      <c r="AH3102" s="12">
        <f t="shared" ref="AH3102" si="4792">SUM(AH3103:AH3104)</f>
        <v>0</v>
      </c>
      <c r="AI3102" s="12">
        <f t="shared" si="4791"/>
        <v>0</v>
      </c>
      <c r="AJ3102" s="12">
        <f t="shared" si="4791"/>
        <v>0</v>
      </c>
      <c r="AK3102" s="12">
        <f t="shared" si="4791"/>
        <v>0</v>
      </c>
      <c r="AL3102" s="12">
        <f t="shared" si="4791"/>
        <v>0</v>
      </c>
      <c r="AM3102" s="12">
        <f t="shared" si="4791"/>
        <v>0</v>
      </c>
      <c r="AN3102" s="12">
        <f t="shared" si="4791"/>
        <v>0</v>
      </c>
      <c r="AO3102" s="12">
        <f t="shared" si="4791"/>
        <v>0</v>
      </c>
      <c r="AP3102" s="12">
        <f t="shared" si="4791"/>
        <v>0</v>
      </c>
      <c r="AQ3102" s="12">
        <f t="shared" si="4791"/>
        <v>0</v>
      </c>
      <c r="AR3102" s="12">
        <v>0</v>
      </c>
      <c r="AS3102" s="12">
        <v>0</v>
      </c>
      <c r="AT3102" s="12">
        <f t="shared" ref="AT3102:BI3102" si="4793">SUM(AT3103:AT3104)</f>
        <v>0</v>
      </c>
      <c r="AU3102" s="12">
        <f t="shared" si="4793"/>
        <v>0</v>
      </c>
      <c r="AV3102" s="12">
        <f t="shared" si="4793"/>
        <v>0</v>
      </c>
      <c r="AW3102" s="12">
        <f t="shared" si="4793"/>
        <v>0</v>
      </c>
      <c r="AX3102" s="12">
        <f t="shared" si="4793"/>
        <v>0</v>
      </c>
      <c r="AY3102" s="12">
        <f t="shared" si="4793"/>
        <v>0</v>
      </c>
      <c r="AZ3102" s="12">
        <f t="shared" ref="AZ3102" si="4794">SUM(AZ3103:AZ3104)</f>
        <v>0</v>
      </c>
      <c r="BA3102" s="12">
        <f t="shared" si="4793"/>
        <v>0</v>
      </c>
      <c r="BB3102" s="12">
        <f t="shared" si="4793"/>
        <v>0</v>
      </c>
      <c r="BC3102" s="12">
        <f t="shared" si="4793"/>
        <v>0</v>
      </c>
      <c r="BD3102" s="12">
        <f t="shared" si="4793"/>
        <v>0</v>
      </c>
      <c r="BE3102" s="12">
        <f t="shared" si="4793"/>
        <v>0</v>
      </c>
      <c r="BF3102" s="12">
        <f t="shared" si="4793"/>
        <v>0</v>
      </c>
      <c r="BG3102" s="12">
        <f t="shared" si="4793"/>
        <v>0</v>
      </c>
      <c r="BH3102" s="12">
        <f t="shared" si="4793"/>
        <v>0</v>
      </c>
      <c r="BI3102" s="12">
        <f t="shared" si="4793"/>
        <v>0</v>
      </c>
      <c r="BJ3102" s="12">
        <v>0</v>
      </c>
      <c r="BK3102" s="12">
        <v>0</v>
      </c>
    </row>
    <row r="3103" spans="1:63" x14ac:dyDescent="0.25">
      <c r="A3103" s="4" t="s">
        <v>1065</v>
      </c>
      <c r="B3103" s="4" t="s">
        <v>1</v>
      </c>
      <c r="C3103" s="4" t="s">
        <v>14</v>
      </c>
      <c r="D3103" s="107" t="s">
        <v>1067</v>
      </c>
      <c r="E3103" s="117">
        <v>6111</v>
      </c>
      <c r="F3103" s="107"/>
      <c r="G3103" s="103" t="s">
        <v>1652</v>
      </c>
      <c r="H3103" s="13" t="s">
        <v>18</v>
      </c>
      <c r="I3103" s="14">
        <v>2851193</v>
      </c>
      <c r="J3103" s="14">
        <v>0</v>
      </c>
      <c r="K3103" s="14"/>
      <c r="L3103" s="14"/>
      <c r="M3103" s="14"/>
      <c r="N3103" s="14"/>
      <c r="O3103" s="14"/>
      <c r="P3103" s="14">
        <f t="shared" si="4732"/>
        <v>0</v>
      </c>
      <c r="Q3103" s="14"/>
      <c r="R3103" s="14"/>
      <c r="S3103" s="14"/>
      <c r="T3103" s="14"/>
      <c r="U3103" s="14"/>
      <c r="V3103" s="14"/>
      <c r="W3103" s="14"/>
      <c r="X3103" s="14"/>
      <c r="Y3103" s="14"/>
      <c r="Z3103" s="14">
        <v>0</v>
      </c>
      <c r="AA3103" s="14">
        <v>0</v>
      </c>
      <c r="AB3103" s="14">
        <v>0</v>
      </c>
      <c r="AC3103" s="14"/>
      <c r="AD3103" s="14"/>
      <c r="AE3103" s="14"/>
      <c r="AF3103" s="14"/>
      <c r="AG3103" s="14"/>
      <c r="AH3103" s="14">
        <f t="shared" si="4733"/>
        <v>0</v>
      </c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>
        <v>0</v>
      </c>
      <c r="AS3103" s="14">
        <v>0</v>
      </c>
      <c r="AT3103" s="14">
        <v>0</v>
      </c>
      <c r="AU3103" s="14"/>
      <c r="AV3103" s="14"/>
      <c r="AW3103" s="14"/>
      <c r="AX3103" s="14"/>
      <c r="AY3103" s="14"/>
      <c r="AZ3103" s="14">
        <f t="shared" si="4734"/>
        <v>0</v>
      </c>
      <c r="BA3103" s="14"/>
      <c r="BB3103" s="14"/>
      <c r="BC3103" s="14"/>
      <c r="BD3103" s="14"/>
      <c r="BE3103" s="14"/>
      <c r="BF3103" s="14"/>
      <c r="BG3103" s="14"/>
      <c r="BH3103" s="14"/>
      <c r="BI3103" s="14"/>
      <c r="BJ3103" s="14">
        <v>0</v>
      </c>
      <c r="BK3103" s="14">
        <v>0</v>
      </c>
    </row>
    <row r="3104" spans="1:63" x14ac:dyDescent="0.25">
      <c r="A3104" s="1" t="s">
        <v>1065</v>
      </c>
      <c r="B3104" s="1" t="s">
        <v>1</v>
      </c>
      <c r="C3104" s="1" t="s">
        <v>14</v>
      </c>
      <c r="D3104" s="110" t="s">
        <v>1067</v>
      </c>
      <c r="E3104" s="110" t="s">
        <v>20</v>
      </c>
      <c r="F3104" s="107" t="s">
        <v>0</v>
      </c>
      <c r="G3104" s="13" t="s">
        <v>0</v>
      </c>
      <c r="H3104" s="2" t="s">
        <v>21</v>
      </c>
      <c r="I3104" s="12">
        <f>SUM(I3105:I3109)</f>
        <v>401000</v>
      </c>
      <c r="J3104" s="12">
        <f t="shared" ref="J3104:Y3104" si="4795">SUM(J3105:J3109)</f>
        <v>0</v>
      </c>
      <c r="K3104" s="12">
        <f t="shared" si="4795"/>
        <v>0</v>
      </c>
      <c r="L3104" s="12">
        <f t="shared" si="4795"/>
        <v>0</v>
      </c>
      <c r="M3104" s="12">
        <f t="shared" si="4795"/>
        <v>0</v>
      </c>
      <c r="N3104" s="12">
        <f t="shared" si="4795"/>
        <v>0</v>
      </c>
      <c r="O3104" s="12">
        <f t="shared" si="4795"/>
        <v>0</v>
      </c>
      <c r="P3104" s="12">
        <f t="shared" si="4795"/>
        <v>0</v>
      </c>
      <c r="Q3104" s="12">
        <f t="shared" si="4795"/>
        <v>0</v>
      </c>
      <c r="R3104" s="12">
        <f t="shared" si="4795"/>
        <v>0</v>
      </c>
      <c r="S3104" s="12">
        <f t="shared" si="4795"/>
        <v>0</v>
      </c>
      <c r="T3104" s="12">
        <f t="shared" si="4795"/>
        <v>0</v>
      </c>
      <c r="U3104" s="12">
        <f t="shared" si="4795"/>
        <v>0</v>
      </c>
      <c r="V3104" s="12">
        <f t="shared" si="4795"/>
        <v>0</v>
      </c>
      <c r="W3104" s="12">
        <f t="shared" si="4795"/>
        <v>0</v>
      </c>
      <c r="X3104" s="12">
        <f t="shared" si="4795"/>
        <v>0</v>
      </c>
      <c r="Y3104" s="12">
        <f t="shared" si="4795"/>
        <v>0</v>
      </c>
      <c r="Z3104" s="12">
        <v>0</v>
      </c>
      <c r="AA3104" s="12">
        <v>0</v>
      </c>
      <c r="AB3104" s="12">
        <f t="shared" ref="AB3104:AQ3104" si="4796">SUM(AB3105:AB3109)</f>
        <v>0</v>
      </c>
      <c r="AC3104" s="12">
        <f t="shared" si="4796"/>
        <v>0</v>
      </c>
      <c r="AD3104" s="12">
        <f t="shared" si="4796"/>
        <v>0</v>
      </c>
      <c r="AE3104" s="12">
        <f t="shared" si="4796"/>
        <v>0</v>
      </c>
      <c r="AF3104" s="12">
        <f t="shared" si="4796"/>
        <v>0</v>
      </c>
      <c r="AG3104" s="12">
        <f t="shared" si="4796"/>
        <v>0</v>
      </c>
      <c r="AH3104" s="12">
        <f t="shared" si="4796"/>
        <v>0</v>
      </c>
      <c r="AI3104" s="12">
        <f t="shared" si="4796"/>
        <v>0</v>
      </c>
      <c r="AJ3104" s="12">
        <f t="shared" si="4796"/>
        <v>0</v>
      </c>
      <c r="AK3104" s="12">
        <f t="shared" si="4796"/>
        <v>0</v>
      </c>
      <c r="AL3104" s="12">
        <f t="shared" si="4796"/>
        <v>0</v>
      </c>
      <c r="AM3104" s="12">
        <f t="shared" si="4796"/>
        <v>0</v>
      </c>
      <c r="AN3104" s="12">
        <f t="shared" si="4796"/>
        <v>0</v>
      </c>
      <c r="AO3104" s="12">
        <f t="shared" si="4796"/>
        <v>0</v>
      </c>
      <c r="AP3104" s="12">
        <f t="shared" si="4796"/>
        <v>0</v>
      </c>
      <c r="AQ3104" s="12">
        <f t="shared" si="4796"/>
        <v>0</v>
      </c>
      <c r="AR3104" s="12">
        <v>0</v>
      </c>
      <c r="AS3104" s="12">
        <v>0</v>
      </c>
      <c r="AT3104" s="12">
        <f t="shared" ref="AT3104:BI3104" si="4797">SUM(AT3105:AT3109)</f>
        <v>0</v>
      </c>
      <c r="AU3104" s="12">
        <f t="shared" si="4797"/>
        <v>0</v>
      </c>
      <c r="AV3104" s="12">
        <f t="shared" si="4797"/>
        <v>0</v>
      </c>
      <c r="AW3104" s="12">
        <f t="shared" si="4797"/>
        <v>0</v>
      </c>
      <c r="AX3104" s="12">
        <f t="shared" si="4797"/>
        <v>0</v>
      </c>
      <c r="AY3104" s="12">
        <f t="shared" si="4797"/>
        <v>0</v>
      </c>
      <c r="AZ3104" s="12">
        <f t="shared" si="4797"/>
        <v>0</v>
      </c>
      <c r="BA3104" s="12">
        <f t="shared" si="4797"/>
        <v>0</v>
      </c>
      <c r="BB3104" s="12">
        <f t="shared" si="4797"/>
        <v>0</v>
      </c>
      <c r="BC3104" s="12">
        <f t="shared" si="4797"/>
        <v>0</v>
      </c>
      <c r="BD3104" s="12">
        <f t="shared" si="4797"/>
        <v>0</v>
      </c>
      <c r="BE3104" s="12">
        <f t="shared" si="4797"/>
        <v>0</v>
      </c>
      <c r="BF3104" s="12">
        <f t="shared" si="4797"/>
        <v>0</v>
      </c>
      <c r="BG3104" s="12">
        <f t="shared" si="4797"/>
        <v>0</v>
      </c>
      <c r="BH3104" s="12">
        <f t="shared" si="4797"/>
        <v>0</v>
      </c>
      <c r="BI3104" s="12">
        <f t="shared" si="4797"/>
        <v>0</v>
      </c>
      <c r="BJ3104" s="12">
        <v>0</v>
      </c>
      <c r="BK3104" s="12">
        <v>0</v>
      </c>
    </row>
    <row r="3105" spans="1:63" ht="22.5" x14ac:dyDescent="0.25">
      <c r="A3105" s="4" t="s">
        <v>1065</v>
      </c>
      <c r="B3105" s="4" t="s">
        <v>1</v>
      </c>
      <c r="C3105" s="4" t="s">
        <v>14</v>
      </c>
      <c r="D3105" s="107" t="s">
        <v>1067</v>
      </c>
      <c r="E3105" s="117">
        <v>6112</v>
      </c>
      <c r="F3105" s="107" t="s">
        <v>1068</v>
      </c>
      <c r="G3105" s="103" t="s">
        <v>1652</v>
      </c>
      <c r="H3105" s="13" t="s">
        <v>59</v>
      </c>
      <c r="I3105" s="14">
        <v>56000</v>
      </c>
      <c r="J3105" s="14">
        <v>0</v>
      </c>
      <c r="K3105" s="14"/>
      <c r="L3105" s="14"/>
      <c r="M3105" s="14"/>
      <c r="N3105" s="14"/>
      <c r="O3105" s="14"/>
      <c r="P3105" s="14">
        <f t="shared" si="4732"/>
        <v>0</v>
      </c>
      <c r="Q3105" s="14"/>
      <c r="R3105" s="14"/>
      <c r="S3105" s="14"/>
      <c r="T3105" s="14"/>
      <c r="U3105" s="14"/>
      <c r="V3105" s="14"/>
      <c r="W3105" s="14"/>
      <c r="X3105" s="14"/>
      <c r="Y3105" s="14"/>
      <c r="Z3105" s="14">
        <v>0</v>
      </c>
      <c r="AA3105" s="14">
        <v>0</v>
      </c>
      <c r="AB3105" s="14">
        <v>0</v>
      </c>
      <c r="AC3105" s="14"/>
      <c r="AD3105" s="14"/>
      <c r="AE3105" s="14"/>
      <c r="AF3105" s="14"/>
      <c r="AG3105" s="14"/>
      <c r="AH3105" s="14">
        <f t="shared" si="4733"/>
        <v>0</v>
      </c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>
        <v>0</v>
      </c>
      <c r="AS3105" s="14">
        <v>0</v>
      </c>
      <c r="AT3105" s="14">
        <v>0</v>
      </c>
      <c r="AU3105" s="14"/>
      <c r="AV3105" s="14"/>
      <c r="AW3105" s="14"/>
      <c r="AX3105" s="14"/>
      <c r="AY3105" s="14"/>
      <c r="AZ3105" s="14">
        <f t="shared" si="4734"/>
        <v>0</v>
      </c>
      <c r="BA3105" s="14"/>
      <c r="BB3105" s="14"/>
      <c r="BC3105" s="14"/>
      <c r="BD3105" s="14"/>
      <c r="BE3105" s="14"/>
      <c r="BF3105" s="14"/>
      <c r="BG3105" s="14"/>
      <c r="BH3105" s="14"/>
      <c r="BI3105" s="14"/>
      <c r="BJ3105" s="14">
        <v>0</v>
      </c>
      <c r="BK3105" s="14">
        <v>0</v>
      </c>
    </row>
    <row r="3106" spans="1:63" x14ac:dyDescent="0.25">
      <c r="A3106" s="4" t="s">
        <v>1065</v>
      </c>
      <c r="B3106" s="4" t="s">
        <v>1</v>
      </c>
      <c r="C3106" s="4" t="s">
        <v>14</v>
      </c>
      <c r="D3106" s="107" t="s">
        <v>1067</v>
      </c>
      <c r="E3106" s="117">
        <v>6112</v>
      </c>
      <c r="F3106" s="107" t="s">
        <v>1069</v>
      </c>
      <c r="G3106" s="103" t="s">
        <v>1652</v>
      </c>
      <c r="H3106" s="13" t="s">
        <v>24</v>
      </c>
      <c r="I3106" s="14">
        <v>217000</v>
      </c>
      <c r="J3106" s="14">
        <v>0</v>
      </c>
      <c r="K3106" s="14"/>
      <c r="L3106" s="14"/>
      <c r="M3106" s="14"/>
      <c r="N3106" s="14"/>
      <c r="O3106" s="14"/>
      <c r="P3106" s="14">
        <f t="shared" si="4732"/>
        <v>0</v>
      </c>
      <c r="Q3106" s="14"/>
      <c r="R3106" s="14"/>
      <c r="S3106" s="14"/>
      <c r="T3106" s="14"/>
      <c r="U3106" s="14"/>
      <c r="V3106" s="14"/>
      <c r="W3106" s="14"/>
      <c r="X3106" s="14"/>
      <c r="Y3106" s="14"/>
      <c r="Z3106" s="14">
        <v>0</v>
      </c>
      <c r="AA3106" s="14">
        <v>0</v>
      </c>
      <c r="AB3106" s="14">
        <v>0</v>
      </c>
      <c r="AC3106" s="14"/>
      <c r="AD3106" s="14"/>
      <c r="AE3106" s="14"/>
      <c r="AF3106" s="14"/>
      <c r="AG3106" s="14"/>
      <c r="AH3106" s="14">
        <f t="shared" si="4733"/>
        <v>0</v>
      </c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>
        <v>0</v>
      </c>
      <c r="AS3106" s="14">
        <v>0</v>
      </c>
      <c r="AT3106" s="14">
        <v>0</v>
      </c>
      <c r="AU3106" s="14"/>
      <c r="AV3106" s="14"/>
      <c r="AW3106" s="14"/>
      <c r="AX3106" s="14"/>
      <c r="AY3106" s="14"/>
      <c r="AZ3106" s="14">
        <f t="shared" si="4734"/>
        <v>0</v>
      </c>
      <c r="BA3106" s="14"/>
      <c r="BB3106" s="14"/>
      <c r="BC3106" s="14"/>
      <c r="BD3106" s="14"/>
      <c r="BE3106" s="14"/>
      <c r="BF3106" s="14"/>
      <c r="BG3106" s="14"/>
      <c r="BH3106" s="14"/>
      <c r="BI3106" s="14"/>
      <c r="BJ3106" s="14">
        <v>0</v>
      </c>
      <c r="BK3106" s="14">
        <v>0</v>
      </c>
    </row>
    <row r="3107" spans="1:63" x14ac:dyDescent="0.25">
      <c r="A3107" s="4" t="s">
        <v>1065</v>
      </c>
      <c r="B3107" s="4" t="s">
        <v>1</v>
      </c>
      <c r="C3107" s="4" t="s">
        <v>14</v>
      </c>
      <c r="D3107" s="107" t="s">
        <v>1067</v>
      </c>
      <c r="E3107" s="117">
        <v>6112</v>
      </c>
      <c r="F3107" s="107" t="s">
        <v>1070</v>
      </c>
      <c r="G3107" s="103" t="s">
        <v>1652</v>
      </c>
      <c r="H3107" s="13" t="s">
        <v>25</v>
      </c>
      <c r="I3107" s="14">
        <v>51000</v>
      </c>
      <c r="J3107" s="14">
        <v>0</v>
      </c>
      <c r="K3107" s="14"/>
      <c r="L3107" s="14"/>
      <c r="M3107" s="14"/>
      <c r="N3107" s="14"/>
      <c r="O3107" s="14"/>
      <c r="P3107" s="14">
        <f t="shared" si="4732"/>
        <v>0</v>
      </c>
      <c r="Q3107" s="14"/>
      <c r="R3107" s="14"/>
      <c r="S3107" s="14"/>
      <c r="T3107" s="14"/>
      <c r="U3107" s="14"/>
      <c r="V3107" s="14"/>
      <c r="W3107" s="14"/>
      <c r="X3107" s="14"/>
      <c r="Y3107" s="14"/>
      <c r="Z3107" s="14">
        <v>0</v>
      </c>
      <c r="AA3107" s="14">
        <v>0</v>
      </c>
      <c r="AB3107" s="14">
        <v>0</v>
      </c>
      <c r="AC3107" s="14"/>
      <c r="AD3107" s="14"/>
      <c r="AE3107" s="14"/>
      <c r="AF3107" s="14"/>
      <c r="AG3107" s="14"/>
      <c r="AH3107" s="14">
        <f t="shared" si="4733"/>
        <v>0</v>
      </c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>
        <v>0</v>
      </c>
      <c r="AS3107" s="14">
        <v>0</v>
      </c>
      <c r="AT3107" s="14">
        <v>0</v>
      </c>
      <c r="AU3107" s="14"/>
      <c r="AV3107" s="14"/>
      <c r="AW3107" s="14"/>
      <c r="AX3107" s="14"/>
      <c r="AY3107" s="14"/>
      <c r="AZ3107" s="14">
        <f t="shared" si="4734"/>
        <v>0</v>
      </c>
      <c r="BA3107" s="14"/>
      <c r="BB3107" s="14"/>
      <c r="BC3107" s="14"/>
      <c r="BD3107" s="14"/>
      <c r="BE3107" s="14"/>
      <c r="BF3107" s="14"/>
      <c r="BG3107" s="14"/>
      <c r="BH3107" s="14"/>
      <c r="BI3107" s="14"/>
      <c r="BJ3107" s="14">
        <v>0</v>
      </c>
      <c r="BK3107" s="14">
        <v>0</v>
      </c>
    </row>
    <row r="3108" spans="1:63" x14ac:dyDescent="0.25">
      <c r="A3108" s="4" t="s">
        <v>1065</v>
      </c>
      <c r="B3108" s="4" t="s">
        <v>1</v>
      </c>
      <c r="C3108" s="4" t="s">
        <v>14</v>
      </c>
      <c r="D3108" s="107" t="s">
        <v>1067</v>
      </c>
      <c r="E3108" s="117">
        <v>6112</v>
      </c>
      <c r="F3108" s="107" t="s">
        <v>1071</v>
      </c>
      <c r="G3108" s="103" t="s">
        <v>1652</v>
      </c>
      <c r="H3108" s="13" t="s">
        <v>23</v>
      </c>
      <c r="I3108" s="14">
        <v>27000</v>
      </c>
      <c r="J3108" s="14">
        <v>0</v>
      </c>
      <c r="K3108" s="14"/>
      <c r="L3108" s="14"/>
      <c r="M3108" s="14"/>
      <c r="N3108" s="14"/>
      <c r="O3108" s="14"/>
      <c r="P3108" s="14">
        <f t="shared" si="4732"/>
        <v>0</v>
      </c>
      <c r="Q3108" s="14"/>
      <c r="R3108" s="14"/>
      <c r="S3108" s="14"/>
      <c r="T3108" s="14"/>
      <c r="U3108" s="14"/>
      <c r="V3108" s="14"/>
      <c r="W3108" s="14"/>
      <c r="X3108" s="14"/>
      <c r="Y3108" s="14"/>
      <c r="Z3108" s="14">
        <v>0</v>
      </c>
      <c r="AA3108" s="14">
        <v>0</v>
      </c>
      <c r="AB3108" s="14">
        <v>0</v>
      </c>
      <c r="AC3108" s="14"/>
      <c r="AD3108" s="14"/>
      <c r="AE3108" s="14"/>
      <c r="AF3108" s="14"/>
      <c r="AG3108" s="14"/>
      <c r="AH3108" s="14">
        <f t="shared" si="4733"/>
        <v>0</v>
      </c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>
        <v>0</v>
      </c>
      <c r="AS3108" s="14">
        <v>0</v>
      </c>
      <c r="AT3108" s="14">
        <v>0</v>
      </c>
      <c r="AU3108" s="14"/>
      <c r="AV3108" s="14"/>
      <c r="AW3108" s="14"/>
      <c r="AX3108" s="14"/>
      <c r="AY3108" s="14"/>
      <c r="AZ3108" s="14">
        <f t="shared" si="4734"/>
        <v>0</v>
      </c>
      <c r="BA3108" s="14"/>
      <c r="BB3108" s="14"/>
      <c r="BC3108" s="14"/>
      <c r="BD3108" s="14"/>
      <c r="BE3108" s="14"/>
      <c r="BF3108" s="14"/>
      <c r="BG3108" s="14"/>
      <c r="BH3108" s="14"/>
      <c r="BI3108" s="14"/>
      <c r="BJ3108" s="14">
        <v>0</v>
      </c>
      <c r="BK3108" s="14">
        <v>0</v>
      </c>
    </row>
    <row r="3109" spans="1:63" x14ac:dyDescent="0.25">
      <c r="A3109" s="4" t="s">
        <v>1065</v>
      </c>
      <c r="B3109" s="4" t="s">
        <v>1</v>
      </c>
      <c r="C3109" s="4" t="s">
        <v>14</v>
      </c>
      <c r="D3109" s="107" t="s">
        <v>1067</v>
      </c>
      <c r="E3109" s="117">
        <v>6112</v>
      </c>
      <c r="F3109" s="107" t="s">
        <v>1072</v>
      </c>
      <c r="G3109" s="103" t="s">
        <v>1652</v>
      </c>
      <c r="H3109" s="13" t="s">
        <v>26</v>
      </c>
      <c r="I3109" s="14">
        <v>50000</v>
      </c>
      <c r="J3109" s="14">
        <v>0</v>
      </c>
      <c r="K3109" s="14"/>
      <c r="L3109" s="14"/>
      <c r="M3109" s="14"/>
      <c r="N3109" s="14"/>
      <c r="O3109" s="14"/>
      <c r="P3109" s="14">
        <f t="shared" si="4732"/>
        <v>0</v>
      </c>
      <c r="Q3109" s="14"/>
      <c r="R3109" s="14"/>
      <c r="S3109" s="14"/>
      <c r="T3109" s="14"/>
      <c r="U3109" s="14"/>
      <c r="V3109" s="14"/>
      <c r="W3109" s="14"/>
      <c r="X3109" s="14"/>
      <c r="Y3109" s="14"/>
      <c r="Z3109" s="14">
        <v>0</v>
      </c>
      <c r="AA3109" s="14">
        <v>0</v>
      </c>
      <c r="AB3109" s="14">
        <v>0</v>
      </c>
      <c r="AC3109" s="14"/>
      <c r="AD3109" s="14"/>
      <c r="AE3109" s="14"/>
      <c r="AF3109" s="14"/>
      <c r="AG3109" s="14"/>
      <c r="AH3109" s="14">
        <f t="shared" si="4733"/>
        <v>0</v>
      </c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>
        <v>0</v>
      </c>
      <c r="AS3109" s="14">
        <v>0</v>
      </c>
      <c r="AT3109" s="14">
        <v>0</v>
      </c>
      <c r="AU3109" s="14"/>
      <c r="AV3109" s="14"/>
      <c r="AW3109" s="14"/>
      <c r="AX3109" s="14"/>
      <c r="AY3109" s="14"/>
      <c r="AZ3109" s="14">
        <f t="shared" si="4734"/>
        <v>0</v>
      </c>
      <c r="BA3109" s="14"/>
      <c r="BB3109" s="14"/>
      <c r="BC3109" s="14"/>
      <c r="BD3109" s="14"/>
      <c r="BE3109" s="14"/>
      <c r="BF3109" s="14"/>
      <c r="BG3109" s="14"/>
      <c r="BH3109" s="14"/>
      <c r="BI3109" s="14"/>
      <c r="BJ3109" s="14">
        <v>0</v>
      </c>
      <c r="BK3109" s="14">
        <v>0</v>
      </c>
    </row>
    <row r="3110" spans="1:63" ht="22.5" x14ac:dyDescent="0.25">
      <c r="A3110" s="4" t="s">
        <v>1065</v>
      </c>
      <c r="B3110" s="4" t="s">
        <v>1</v>
      </c>
      <c r="C3110" s="4" t="s">
        <v>14</v>
      </c>
      <c r="D3110" s="107" t="s">
        <v>1067</v>
      </c>
      <c r="E3110" s="106" t="s">
        <v>27</v>
      </c>
      <c r="F3110" s="106" t="s">
        <v>0</v>
      </c>
      <c r="G3110" s="2" t="s">
        <v>0</v>
      </c>
      <c r="H3110" s="2" t="s">
        <v>28</v>
      </c>
      <c r="I3110" s="12">
        <f>SUM(I3111)</f>
        <v>309750</v>
      </c>
      <c r="J3110" s="12">
        <f t="shared" ref="J3110:Y3110" si="4798">SUM(J3111)</f>
        <v>0</v>
      </c>
      <c r="K3110" s="12">
        <f t="shared" si="4798"/>
        <v>0</v>
      </c>
      <c r="L3110" s="12">
        <f t="shared" si="4798"/>
        <v>0</v>
      </c>
      <c r="M3110" s="12">
        <f t="shared" si="4798"/>
        <v>0</v>
      </c>
      <c r="N3110" s="12">
        <f t="shared" si="4798"/>
        <v>0</v>
      </c>
      <c r="O3110" s="12">
        <f t="shared" si="4798"/>
        <v>0</v>
      </c>
      <c r="P3110" s="12">
        <f t="shared" si="4798"/>
        <v>0</v>
      </c>
      <c r="Q3110" s="12">
        <f t="shared" si="4798"/>
        <v>0</v>
      </c>
      <c r="R3110" s="12">
        <f t="shared" si="4798"/>
        <v>0</v>
      </c>
      <c r="S3110" s="12">
        <f t="shared" si="4798"/>
        <v>0</v>
      </c>
      <c r="T3110" s="12">
        <f t="shared" si="4798"/>
        <v>0</v>
      </c>
      <c r="U3110" s="12">
        <f t="shared" si="4798"/>
        <v>0</v>
      </c>
      <c r="V3110" s="12">
        <f t="shared" si="4798"/>
        <v>0</v>
      </c>
      <c r="W3110" s="12">
        <f t="shared" si="4798"/>
        <v>0</v>
      </c>
      <c r="X3110" s="12">
        <f t="shared" si="4798"/>
        <v>0</v>
      </c>
      <c r="Y3110" s="12">
        <f t="shared" si="4798"/>
        <v>0</v>
      </c>
      <c r="Z3110" s="12">
        <v>0</v>
      </c>
      <c r="AA3110" s="12">
        <v>0</v>
      </c>
      <c r="AB3110" s="12">
        <f t="shared" ref="AB3110:AQ3110" si="4799">SUM(AB3111)</f>
        <v>0</v>
      </c>
      <c r="AC3110" s="12">
        <f t="shared" si="4799"/>
        <v>0</v>
      </c>
      <c r="AD3110" s="12">
        <f t="shared" si="4799"/>
        <v>0</v>
      </c>
      <c r="AE3110" s="12">
        <f t="shared" si="4799"/>
        <v>0</v>
      </c>
      <c r="AF3110" s="12">
        <f t="shared" si="4799"/>
        <v>0</v>
      </c>
      <c r="AG3110" s="12">
        <f t="shared" si="4799"/>
        <v>0</v>
      </c>
      <c r="AH3110" s="12">
        <f t="shared" si="4799"/>
        <v>0</v>
      </c>
      <c r="AI3110" s="12">
        <f t="shared" si="4799"/>
        <v>0</v>
      </c>
      <c r="AJ3110" s="12">
        <f t="shared" si="4799"/>
        <v>0</v>
      </c>
      <c r="AK3110" s="12">
        <f t="shared" si="4799"/>
        <v>0</v>
      </c>
      <c r="AL3110" s="12">
        <f t="shared" si="4799"/>
        <v>0</v>
      </c>
      <c r="AM3110" s="12">
        <f t="shared" si="4799"/>
        <v>0</v>
      </c>
      <c r="AN3110" s="12">
        <f t="shared" si="4799"/>
        <v>0</v>
      </c>
      <c r="AO3110" s="12">
        <f t="shared" si="4799"/>
        <v>0</v>
      </c>
      <c r="AP3110" s="12">
        <f t="shared" si="4799"/>
        <v>0</v>
      </c>
      <c r="AQ3110" s="12">
        <f t="shared" si="4799"/>
        <v>0</v>
      </c>
      <c r="AR3110" s="12">
        <v>0</v>
      </c>
      <c r="AS3110" s="12">
        <v>0</v>
      </c>
      <c r="AT3110" s="12">
        <f t="shared" ref="AT3110:BI3110" si="4800">SUM(AT3111)</f>
        <v>0</v>
      </c>
      <c r="AU3110" s="12">
        <f t="shared" si="4800"/>
        <v>0</v>
      </c>
      <c r="AV3110" s="12">
        <f t="shared" si="4800"/>
        <v>0</v>
      </c>
      <c r="AW3110" s="12">
        <f t="shared" si="4800"/>
        <v>0</v>
      </c>
      <c r="AX3110" s="12">
        <f t="shared" si="4800"/>
        <v>0</v>
      </c>
      <c r="AY3110" s="12">
        <f t="shared" si="4800"/>
        <v>0</v>
      </c>
      <c r="AZ3110" s="12">
        <f t="shared" si="4800"/>
        <v>0</v>
      </c>
      <c r="BA3110" s="12">
        <f t="shared" si="4800"/>
        <v>0</v>
      </c>
      <c r="BB3110" s="12">
        <f t="shared" si="4800"/>
        <v>0</v>
      </c>
      <c r="BC3110" s="12">
        <f t="shared" si="4800"/>
        <v>0</v>
      </c>
      <c r="BD3110" s="12">
        <f t="shared" si="4800"/>
        <v>0</v>
      </c>
      <c r="BE3110" s="12">
        <f t="shared" si="4800"/>
        <v>0</v>
      </c>
      <c r="BF3110" s="12">
        <f t="shared" si="4800"/>
        <v>0</v>
      </c>
      <c r="BG3110" s="12">
        <f t="shared" si="4800"/>
        <v>0</v>
      </c>
      <c r="BH3110" s="12">
        <f t="shared" si="4800"/>
        <v>0</v>
      </c>
      <c r="BI3110" s="12">
        <f t="shared" si="4800"/>
        <v>0</v>
      </c>
      <c r="BJ3110" s="12">
        <v>0</v>
      </c>
      <c r="BK3110" s="12">
        <v>0</v>
      </c>
    </row>
    <row r="3111" spans="1:63" x14ac:dyDescent="0.25">
      <c r="A3111" s="4" t="s">
        <v>1065</v>
      </c>
      <c r="B3111" s="4" t="s">
        <v>1</v>
      </c>
      <c r="C3111" s="4" t="s">
        <v>14</v>
      </c>
      <c r="D3111" s="107" t="s">
        <v>1067</v>
      </c>
      <c r="E3111" s="117">
        <v>6121</v>
      </c>
      <c r="F3111" s="107"/>
      <c r="G3111" s="103" t="s">
        <v>1652</v>
      </c>
      <c r="H3111" s="13" t="s">
        <v>29</v>
      </c>
      <c r="I3111" s="14">
        <v>309750</v>
      </c>
      <c r="J3111" s="14">
        <v>0</v>
      </c>
      <c r="K3111" s="14"/>
      <c r="L3111" s="14"/>
      <c r="M3111" s="14"/>
      <c r="N3111" s="14"/>
      <c r="O3111" s="14"/>
      <c r="P3111" s="14">
        <f t="shared" si="4732"/>
        <v>0</v>
      </c>
      <c r="Q3111" s="14"/>
      <c r="R3111" s="14"/>
      <c r="S3111" s="14"/>
      <c r="T3111" s="14"/>
      <c r="U3111" s="14"/>
      <c r="V3111" s="14"/>
      <c r="W3111" s="14"/>
      <c r="X3111" s="14"/>
      <c r="Y3111" s="14"/>
      <c r="Z3111" s="14">
        <v>0</v>
      </c>
      <c r="AA3111" s="14">
        <v>0</v>
      </c>
      <c r="AB3111" s="14">
        <v>0</v>
      </c>
      <c r="AC3111" s="14"/>
      <c r="AD3111" s="14"/>
      <c r="AE3111" s="14"/>
      <c r="AF3111" s="14"/>
      <c r="AG3111" s="14"/>
      <c r="AH3111" s="14">
        <f t="shared" si="4733"/>
        <v>0</v>
      </c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>
        <v>0</v>
      </c>
      <c r="AS3111" s="14">
        <v>0</v>
      </c>
      <c r="AT3111" s="14">
        <v>0</v>
      </c>
      <c r="AU3111" s="14"/>
      <c r="AV3111" s="14"/>
      <c r="AW3111" s="14"/>
      <c r="AX3111" s="14"/>
      <c r="AY3111" s="14"/>
      <c r="AZ3111" s="14">
        <f t="shared" si="4734"/>
        <v>0</v>
      </c>
      <c r="BA3111" s="14"/>
      <c r="BB3111" s="14"/>
      <c r="BC3111" s="14"/>
      <c r="BD3111" s="14"/>
      <c r="BE3111" s="14"/>
      <c r="BF3111" s="14"/>
      <c r="BG3111" s="14"/>
      <c r="BH3111" s="14"/>
      <c r="BI3111" s="14"/>
      <c r="BJ3111" s="14">
        <v>0</v>
      </c>
      <c r="BK3111" s="14">
        <v>0</v>
      </c>
    </row>
    <row r="3112" spans="1:63" ht="22.5" x14ac:dyDescent="0.25">
      <c r="A3112" s="4" t="s">
        <v>1065</v>
      </c>
      <c r="B3112" s="4" t="s">
        <v>1</v>
      </c>
      <c r="C3112" s="4" t="s">
        <v>14</v>
      </c>
      <c r="D3112" s="107" t="s">
        <v>1067</v>
      </c>
      <c r="E3112" s="106" t="s">
        <v>31</v>
      </c>
      <c r="F3112" s="106" t="s">
        <v>0</v>
      </c>
      <c r="G3112" s="2" t="s">
        <v>0</v>
      </c>
      <c r="H3112" s="2" t="s">
        <v>32</v>
      </c>
      <c r="I3112" s="12">
        <f>SUM(I3113:I3118)</f>
        <v>7161000</v>
      </c>
      <c r="J3112" s="12">
        <f t="shared" ref="J3112:Y3112" si="4801">SUM(J3113:J3118)</f>
        <v>0</v>
      </c>
      <c r="K3112" s="12">
        <f t="shared" si="4801"/>
        <v>0</v>
      </c>
      <c r="L3112" s="12">
        <f t="shared" si="4801"/>
        <v>0</v>
      </c>
      <c r="M3112" s="12">
        <f t="shared" si="4801"/>
        <v>0</v>
      </c>
      <c r="N3112" s="12">
        <f t="shared" si="4801"/>
        <v>0</v>
      </c>
      <c r="O3112" s="12">
        <f t="shared" si="4801"/>
        <v>0</v>
      </c>
      <c r="P3112" s="12">
        <f t="shared" si="4801"/>
        <v>0</v>
      </c>
      <c r="Q3112" s="12">
        <f t="shared" si="4801"/>
        <v>0</v>
      </c>
      <c r="R3112" s="12">
        <f t="shared" si="4801"/>
        <v>0</v>
      </c>
      <c r="S3112" s="12">
        <f t="shared" si="4801"/>
        <v>0</v>
      </c>
      <c r="T3112" s="12">
        <f t="shared" si="4801"/>
        <v>0</v>
      </c>
      <c r="U3112" s="12">
        <f t="shared" si="4801"/>
        <v>0</v>
      </c>
      <c r="V3112" s="12">
        <f t="shared" si="4801"/>
        <v>0</v>
      </c>
      <c r="W3112" s="12">
        <f t="shared" si="4801"/>
        <v>0</v>
      </c>
      <c r="X3112" s="12">
        <f t="shared" si="4801"/>
        <v>0</v>
      </c>
      <c r="Y3112" s="12">
        <f t="shared" si="4801"/>
        <v>0</v>
      </c>
      <c r="Z3112" s="12">
        <v>0</v>
      </c>
      <c r="AA3112" s="12">
        <v>0</v>
      </c>
      <c r="AB3112" s="12">
        <f t="shared" ref="AB3112:AQ3112" si="4802">SUM(AB3113:AB3118)</f>
        <v>0</v>
      </c>
      <c r="AC3112" s="12">
        <f t="shared" si="4802"/>
        <v>0</v>
      </c>
      <c r="AD3112" s="12">
        <f t="shared" si="4802"/>
        <v>0</v>
      </c>
      <c r="AE3112" s="12">
        <f t="shared" si="4802"/>
        <v>0</v>
      </c>
      <c r="AF3112" s="12">
        <f t="shared" si="4802"/>
        <v>0</v>
      </c>
      <c r="AG3112" s="12">
        <f t="shared" si="4802"/>
        <v>0</v>
      </c>
      <c r="AH3112" s="12">
        <f t="shared" si="4802"/>
        <v>0</v>
      </c>
      <c r="AI3112" s="12">
        <f t="shared" si="4802"/>
        <v>0</v>
      </c>
      <c r="AJ3112" s="12">
        <f t="shared" si="4802"/>
        <v>0</v>
      </c>
      <c r="AK3112" s="12">
        <f t="shared" si="4802"/>
        <v>0</v>
      </c>
      <c r="AL3112" s="12">
        <f t="shared" si="4802"/>
        <v>0</v>
      </c>
      <c r="AM3112" s="12">
        <f t="shared" si="4802"/>
        <v>0</v>
      </c>
      <c r="AN3112" s="12">
        <f t="shared" si="4802"/>
        <v>0</v>
      </c>
      <c r="AO3112" s="12">
        <f t="shared" si="4802"/>
        <v>0</v>
      </c>
      <c r="AP3112" s="12">
        <f t="shared" si="4802"/>
        <v>0</v>
      </c>
      <c r="AQ3112" s="12">
        <f t="shared" si="4802"/>
        <v>0</v>
      </c>
      <c r="AR3112" s="12">
        <v>0</v>
      </c>
      <c r="AS3112" s="12">
        <v>0</v>
      </c>
      <c r="AT3112" s="12">
        <f t="shared" ref="AT3112:BI3112" si="4803">SUM(AT3113:AT3118)</f>
        <v>0</v>
      </c>
      <c r="AU3112" s="12">
        <f t="shared" si="4803"/>
        <v>0</v>
      </c>
      <c r="AV3112" s="12">
        <f t="shared" si="4803"/>
        <v>0</v>
      </c>
      <c r="AW3112" s="12">
        <f t="shared" si="4803"/>
        <v>0</v>
      </c>
      <c r="AX3112" s="12">
        <f t="shared" si="4803"/>
        <v>0</v>
      </c>
      <c r="AY3112" s="12">
        <f t="shared" si="4803"/>
        <v>0</v>
      </c>
      <c r="AZ3112" s="12">
        <f t="shared" si="4803"/>
        <v>0</v>
      </c>
      <c r="BA3112" s="12">
        <f t="shared" si="4803"/>
        <v>0</v>
      </c>
      <c r="BB3112" s="12">
        <f t="shared" si="4803"/>
        <v>0</v>
      </c>
      <c r="BC3112" s="12">
        <f t="shared" si="4803"/>
        <v>0</v>
      </c>
      <c r="BD3112" s="12">
        <f t="shared" si="4803"/>
        <v>0</v>
      </c>
      <c r="BE3112" s="12">
        <f t="shared" si="4803"/>
        <v>0</v>
      </c>
      <c r="BF3112" s="12">
        <f t="shared" si="4803"/>
        <v>0</v>
      </c>
      <c r="BG3112" s="12">
        <f t="shared" si="4803"/>
        <v>0</v>
      </c>
      <c r="BH3112" s="12">
        <f t="shared" si="4803"/>
        <v>0</v>
      </c>
      <c r="BI3112" s="12">
        <f t="shared" si="4803"/>
        <v>0</v>
      </c>
      <c r="BJ3112" s="12">
        <v>0</v>
      </c>
      <c r="BK3112" s="12">
        <v>0</v>
      </c>
    </row>
    <row r="3113" spans="1:63" x14ac:dyDescent="0.25">
      <c r="A3113" s="4" t="s">
        <v>1065</v>
      </c>
      <c r="B3113" s="4" t="s">
        <v>1</v>
      </c>
      <c r="C3113" s="4" t="s">
        <v>14</v>
      </c>
      <c r="D3113" s="107" t="s">
        <v>1067</v>
      </c>
      <c r="E3113" s="117">
        <v>6131</v>
      </c>
      <c r="F3113" s="107"/>
      <c r="G3113" s="103" t="s">
        <v>1652</v>
      </c>
      <c r="H3113" s="13" t="s">
        <v>34</v>
      </c>
      <c r="I3113" s="14">
        <v>7900</v>
      </c>
      <c r="J3113" s="14">
        <v>0</v>
      </c>
      <c r="K3113" s="14"/>
      <c r="L3113" s="14"/>
      <c r="M3113" s="14"/>
      <c r="N3113" s="14"/>
      <c r="O3113" s="14"/>
      <c r="P3113" s="14">
        <f t="shared" si="4732"/>
        <v>0</v>
      </c>
      <c r="Q3113" s="14"/>
      <c r="R3113" s="14"/>
      <c r="S3113" s="14"/>
      <c r="T3113" s="14"/>
      <c r="U3113" s="14"/>
      <c r="V3113" s="14"/>
      <c r="W3113" s="14"/>
      <c r="X3113" s="14"/>
      <c r="Y3113" s="14"/>
      <c r="Z3113" s="14">
        <v>0</v>
      </c>
      <c r="AA3113" s="14">
        <v>0</v>
      </c>
      <c r="AB3113" s="14">
        <v>0</v>
      </c>
      <c r="AC3113" s="14"/>
      <c r="AD3113" s="14"/>
      <c r="AE3113" s="14"/>
      <c r="AF3113" s="14"/>
      <c r="AG3113" s="14"/>
      <c r="AH3113" s="14">
        <f t="shared" si="4733"/>
        <v>0</v>
      </c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>
        <v>0</v>
      </c>
      <c r="AS3113" s="14">
        <v>0</v>
      </c>
      <c r="AT3113" s="14">
        <v>0</v>
      </c>
      <c r="AU3113" s="14"/>
      <c r="AV3113" s="14"/>
      <c r="AW3113" s="14"/>
      <c r="AX3113" s="14"/>
      <c r="AY3113" s="14"/>
      <c r="AZ3113" s="14">
        <f t="shared" si="4734"/>
        <v>0</v>
      </c>
      <c r="BA3113" s="14"/>
      <c r="BB3113" s="14"/>
      <c r="BC3113" s="14"/>
      <c r="BD3113" s="14"/>
      <c r="BE3113" s="14"/>
      <c r="BF3113" s="14"/>
      <c r="BG3113" s="14"/>
      <c r="BH3113" s="14"/>
      <c r="BI3113" s="14"/>
      <c r="BJ3113" s="14">
        <v>0</v>
      </c>
      <c r="BK3113" s="14">
        <v>0</v>
      </c>
    </row>
    <row r="3114" spans="1:63" x14ac:dyDescent="0.25">
      <c r="A3114" s="4" t="s">
        <v>1065</v>
      </c>
      <c r="B3114" s="4" t="s">
        <v>1</v>
      </c>
      <c r="C3114" s="4" t="s">
        <v>14</v>
      </c>
      <c r="D3114" s="107" t="s">
        <v>1067</v>
      </c>
      <c r="E3114" s="117">
        <v>6132</v>
      </c>
      <c r="F3114" s="107"/>
      <c r="G3114" s="103" t="s">
        <v>1652</v>
      </c>
      <c r="H3114" s="13" t="s">
        <v>74</v>
      </c>
      <c r="I3114" s="14">
        <v>6000000</v>
      </c>
      <c r="J3114" s="14">
        <v>0</v>
      </c>
      <c r="K3114" s="14"/>
      <c r="L3114" s="14"/>
      <c r="M3114" s="14"/>
      <c r="N3114" s="14"/>
      <c r="O3114" s="14"/>
      <c r="P3114" s="14">
        <f t="shared" si="4732"/>
        <v>0</v>
      </c>
      <c r="Q3114" s="14"/>
      <c r="R3114" s="14"/>
      <c r="S3114" s="14"/>
      <c r="T3114" s="14"/>
      <c r="U3114" s="14"/>
      <c r="V3114" s="14"/>
      <c r="W3114" s="14"/>
      <c r="X3114" s="14"/>
      <c r="Y3114" s="14"/>
      <c r="Z3114" s="14">
        <v>0</v>
      </c>
      <c r="AA3114" s="14">
        <v>0</v>
      </c>
      <c r="AB3114" s="14">
        <v>0</v>
      </c>
      <c r="AC3114" s="14"/>
      <c r="AD3114" s="14"/>
      <c r="AE3114" s="14"/>
      <c r="AF3114" s="14"/>
      <c r="AG3114" s="14"/>
      <c r="AH3114" s="14">
        <f t="shared" si="4733"/>
        <v>0</v>
      </c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>
        <v>0</v>
      </c>
      <c r="AS3114" s="14">
        <v>0</v>
      </c>
      <c r="AT3114" s="14">
        <v>0</v>
      </c>
      <c r="AU3114" s="14"/>
      <c r="AV3114" s="14"/>
      <c r="AW3114" s="14"/>
      <c r="AX3114" s="14"/>
      <c r="AY3114" s="14"/>
      <c r="AZ3114" s="14">
        <f t="shared" si="4734"/>
        <v>0</v>
      </c>
      <c r="BA3114" s="14"/>
      <c r="BB3114" s="14"/>
      <c r="BC3114" s="14"/>
      <c r="BD3114" s="14"/>
      <c r="BE3114" s="14"/>
      <c r="BF3114" s="14"/>
      <c r="BG3114" s="14"/>
      <c r="BH3114" s="14"/>
      <c r="BI3114" s="14"/>
      <c r="BJ3114" s="14">
        <v>0</v>
      </c>
      <c r="BK3114" s="14">
        <v>0</v>
      </c>
    </row>
    <row r="3115" spans="1:63" x14ac:dyDescent="0.25">
      <c r="A3115" s="4" t="s">
        <v>1065</v>
      </c>
      <c r="B3115" s="4" t="s">
        <v>1</v>
      </c>
      <c r="C3115" s="4" t="s">
        <v>14</v>
      </c>
      <c r="D3115" s="107" t="s">
        <v>1067</v>
      </c>
      <c r="E3115" s="117">
        <v>6133</v>
      </c>
      <c r="F3115" s="107"/>
      <c r="G3115" s="103" t="s">
        <v>1652</v>
      </c>
      <c r="H3115" s="13" t="s">
        <v>77</v>
      </c>
      <c r="I3115" s="14">
        <v>100</v>
      </c>
      <c r="J3115" s="14">
        <v>0</v>
      </c>
      <c r="K3115" s="14"/>
      <c r="L3115" s="14"/>
      <c r="M3115" s="14"/>
      <c r="N3115" s="14"/>
      <c r="O3115" s="14"/>
      <c r="P3115" s="14">
        <f t="shared" si="4732"/>
        <v>0</v>
      </c>
      <c r="Q3115" s="14"/>
      <c r="R3115" s="14"/>
      <c r="S3115" s="14"/>
      <c r="T3115" s="14"/>
      <c r="U3115" s="14"/>
      <c r="V3115" s="14"/>
      <c r="W3115" s="14"/>
      <c r="X3115" s="14"/>
      <c r="Y3115" s="14"/>
      <c r="Z3115" s="14">
        <v>0</v>
      </c>
      <c r="AA3115" s="14">
        <v>0</v>
      </c>
      <c r="AB3115" s="14">
        <v>0</v>
      </c>
      <c r="AC3115" s="14"/>
      <c r="AD3115" s="14"/>
      <c r="AE3115" s="14"/>
      <c r="AF3115" s="14"/>
      <c r="AG3115" s="14"/>
      <c r="AH3115" s="14">
        <f t="shared" si="4733"/>
        <v>0</v>
      </c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>
        <v>0</v>
      </c>
      <c r="AS3115" s="14">
        <v>0</v>
      </c>
      <c r="AT3115" s="14">
        <v>0</v>
      </c>
      <c r="AU3115" s="14"/>
      <c r="AV3115" s="14"/>
      <c r="AW3115" s="14"/>
      <c r="AX3115" s="14"/>
      <c r="AY3115" s="14"/>
      <c r="AZ3115" s="14">
        <f t="shared" si="4734"/>
        <v>0</v>
      </c>
      <c r="BA3115" s="14"/>
      <c r="BB3115" s="14"/>
      <c r="BC3115" s="14"/>
      <c r="BD3115" s="14"/>
      <c r="BE3115" s="14"/>
      <c r="BF3115" s="14"/>
      <c r="BG3115" s="14"/>
      <c r="BH3115" s="14"/>
      <c r="BI3115" s="14"/>
      <c r="BJ3115" s="14">
        <v>0</v>
      </c>
      <c r="BK3115" s="14">
        <v>0</v>
      </c>
    </row>
    <row r="3116" spans="1:63" x14ac:dyDescent="0.25">
      <c r="A3116" s="4" t="s">
        <v>1065</v>
      </c>
      <c r="B3116" s="4" t="s">
        <v>1</v>
      </c>
      <c r="C3116" s="4" t="s">
        <v>14</v>
      </c>
      <c r="D3116" s="107" t="s">
        <v>1067</v>
      </c>
      <c r="E3116" s="117">
        <v>6134</v>
      </c>
      <c r="F3116" s="107"/>
      <c r="G3116" s="103" t="s">
        <v>1652</v>
      </c>
      <c r="H3116" s="13" t="s">
        <v>80</v>
      </c>
      <c r="I3116" s="14"/>
      <c r="J3116" s="14">
        <v>0</v>
      </c>
      <c r="K3116" s="14"/>
      <c r="L3116" s="14"/>
      <c r="M3116" s="14"/>
      <c r="N3116" s="14"/>
      <c r="O3116" s="14"/>
      <c r="P3116" s="14">
        <f t="shared" si="4732"/>
        <v>0</v>
      </c>
      <c r="Q3116" s="14"/>
      <c r="R3116" s="14"/>
      <c r="S3116" s="14"/>
      <c r="T3116" s="14"/>
      <c r="U3116" s="14"/>
      <c r="V3116" s="14"/>
      <c r="W3116" s="14"/>
      <c r="X3116" s="14"/>
      <c r="Y3116" s="14"/>
      <c r="Z3116" s="14">
        <v>0</v>
      </c>
      <c r="AA3116" s="14">
        <v>0</v>
      </c>
      <c r="AB3116" s="14"/>
      <c r="AC3116" s="14"/>
      <c r="AD3116" s="14"/>
      <c r="AE3116" s="14"/>
      <c r="AF3116" s="14"/>
      <c r="AG3116" s="14"/>
      <c r="AH3116" s="14">
        <f t="shared" si="4733"/>
        <v>0</v>
      </c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>
        <v>0</v>
      </c>
      <c r="AS3116" s="14">
        <v>0</v>
      </c>
      <c r="AT3116" s="14"/>
      <c r="AU3116" s="14"/>
      <c r="AV3116" s="14"/>
      <c r="AW3116" s="14"/>
      <c r="AX3116" s="14"/>
      <c r="AY3116" s="14"/>
      <c r="AZ3116" s="14">
        <f t="shared" si="4734"/>
        <v>0</v>
      </c>
      <c r="BA3116" s="14"/>
      <c r="BB3116" s="14"/>
      <c r="BC3116" s="14"/>
      <c r="BD3116" s="14"/>
      <c r="BE3116" s="14"/>
      <c r="BF3116" s="14"/>
      <c r="BG3116" s="14"/>
      <c r="BH3116" s="14"/>
      <c r="BI3116" s="14"/>
      <c r="BJ3116" s="14">
        <v>0</v>
      </c>
      <c r="BK3116" s="14">
        <v>0</v>
      </c>
    </row>
    <row r="3117" spans="1:63" x14ac:dyDescent="0.25">
      <c r="A3117" s="4" t="s">
        <v>1065</v>
      </c>
      <c r="B3117" s="4" t="s">
        <v>1</v>
      </c>
      <c r="C3117" s="4" t="s">
        <v>14</v>
      </c>
      <c r="D3117" s="107" t="s">
        <v>1067</v>
      </c>
      <c r="E3117" s="117">
        <v>6137</v>
      </c>
      <c r="F3117" s="107"/>
      <c r="G3117" s="103" t="s">
        <v>1652</v>
      </c>
      <c r="H3117" s="13" t="s">
        <v>89</v>
      </c>
      <c r="I3117" s="14">
        <v>1000000</v>
      </c>
      <c r="J3117" s="14">
        <v>0</v>
      </c>
      <c r="K3117" s="14"/>
      <c r="L3117" s="14"/>
      <c r="M3117" s="14"/>
      <c r="N3117" s="14"/>
      <c r="O3117" s="14"/>
      <c r="P3117" s="14">
        <f t="shared" si="4732"/>
        <v>0</v>
      </c>
      <c r="Q3117" s="14"/>
      <c r="R3117" s="14"/>
      <c r="S3117" s="14"/>
      <c r="T3117" s="14"/>
      <c r="U3117" s="14"/>
      <c r="V3117" s="14"/>
      <c r="W3117" s="14"/>
      <c r="X3117" s="14"/>
      <c r="Y3117" s="14"/>
      <c r="Z3117" s="14">
        <v>0</v>
      </c>
      <c r="AA3117" s="14">
        <v>0</v>
      </c>
      <c r="AB3117" s="14">
        <v>0</v>
      </c>
      <c r="AC3117" s="14"/>
      <c r="AD3117" s="14"/>
      <c r="AE3117" s="14"/>
      <c r="AF3117" s="14"/>
      <c r="AG3117" s="14"/>
      <c r="AH3117" s="14">
        <f t="shared" si="4733"/>
        <v>0</v>
      </c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>
        <v>0</v>
      </c>
      <c r="AS3117" s="14">
        <v>0</v>
      </c>
      <c r="AT3117" s="14">
        <v>0</v>
      </c>
      <c r="AU3117" s="14"/>
      <c r="AV3117" s="14"/>
      <c r="AW3117" s="14"/>
      <c r="AX3117" s="14"/>
      <c r="AY3117" s="14"/>
      <c r="AZ3117" s="14">
        <f t="shared" si="4734"/>
        <v>0</v>
      </c>
      <c r="BA3117" s="14"/>
      <c r="BB3117" s="14"/>
      <c r="BC3117" s="14"/>
      <c r="BD3117" s="14"/>
      <c r="BE3117" s="14"/>
      <c r="BF3117" s="14"/>
      <c r="BG3117" s="14"/>
      <c r="BH3117" s="14"/>
      <c r="BI3117" s="14"/>
      <c r="BJ3117" s="14">
        <v>0</v>
      </c>
      <c r="BK3117" s="14">
        <v>0</v>
      </c>
    </row>
    <row r="3118" spans="1:63" x14ac:dyDescent="0.25">
      <c r="A3118" s="1" t="s">
        <v>1065</v>
      </c>
      <c r="B3118" s="1" t="s">
        <v>1</v>
      </c>
      <c r="C3118" s="1" t="s">
        <v>14</v>
      </c>
      <c r="D3118" s="110" t="s">
        <v>1067</v>
      </c>
      <c r="E3118" s="110" t="s">
        <v>36</v>
      </c>
      <c r="F3118" s="107" t="s">
        <v>0</v>
      </c>
      <c r="G3118" s="13" t="s">
        <v>0</v>
      </c>
      <c r="H3118" s="2" t="s">
        <v>37</v>
      </c>
      <c r="I3118" s="12">
        <f>SUM(I3119:I3121)</f>
        <v>153000</v>
      </c>
      <c r="J3118" s="12">
        <f t="shared" ref="J3118:Y3118" si="4804">SUM(J3119:J3123)</f>
        <v>0</v>
      </c>
      <c r="K3118" s="12">
        <f t="shared" si="4804"/>
        <v>0</v>
      </c>
      <c r="L3118" s="12">
        <f t="shared" si="4804"/>
        <v>0</v>
      </c>
      <c r="M3118" s="12">
        <f t="shared" si="4804"/>
        <v>0</v>
      </c>
      <c r="N3118" s="12">
        <f t="shared" si="4804"/>
        <v>0</v>
      </c>
      <c r="O3118" s="12">
        <f t="shared" si="4804"/>
        <v>0</v>
      </c>
      <c r="P3118" s="12">
        <f t="shared" si="4804"/>
        <v>0</v>
      </c>
      <c r="Q3118" s="12">
        <f t="shared" si="4804"/>
        <v>0</v>
      </c>
      <c r="R3118" s="12">
        <f t="shared" si="4804"/>
        <v>0</v>
      </c>
      <c r="S3118" s="12">
        <f t="shared" si="4804"/>
        <v>0</v>
      </c>
      <c r="T3118" s="12">
        <f t="shared" si="4804"/>
        <v>0</v>
      </c>
      <c r="U3118" s="12">
        <f t="shared" si="4804"/>
        <v>0</v>
      </c>
      <c r="V3118" s="12">
        <f t="shared" si="4804"/>
        <v>0</v>
      </c>
      <c r="W3118" s="12">
        <f t="shared" si="4804"/>
        <v>0</v>
      </c>
      <c r="X3118" s="12">
        <f t="shared" si="4804"/>
        <v>0</v>
      </c>
      <c r="Y3118" s="12">
        <f t="shared" si="4804"/>
        <v>0</v>
      </c>
      <c r="Z3118" s="12">
        <v>0</v>
      </c>
      <c r="AA3118" s="12">
        <v>0</v>
      </c>
      <c r="AB3118" s="12">
        <f t="shared" ref="AB3118:AQ3118" si="4805">SUM(AB3119:AB3123)</f>
        <v>0</v>
      </c>
      <c r="AC3118" s="12">
        <f t="shared" si="4805"/>
        <v>0</v>
      </c>
      <c r="AD3118" s="12">
        <f t="shared" si="4805"/>
        <v>0</v>
      </c>
      <c r="AE3118" s="12">
        <f t="shared" si="4805"/>
        <v>0</v>
      </c>
      <c r="AF3118" s="12">
        <f t="shared" si="4805"/>
        <v>0</v>
      </c>
      <c r="AG3118" s="12">
        <f t="shared" si="4805"/>
        <v>0</v>
      </c>
      <c r="AH3118" s="12">
        <f t="shared" si="4805"/>
        <v>0</v>
      </c>
      <c r="AI3118" s="12">
        <f t="shared" si="4805"/>
        <v>0</v>
      </c>
      <c r="AJ3118" s="12">
        <f t="shared" si="4805"/>
        <v>0</v>
      </c>
      <c r="AK3118" s="12">
        <f t="shared" si="4805"/>
        <v>0</v>
      </c>
      <c r="AL3118" s="12">
        <f t="shared" si="4805"/>
        <v>0</v>
      </c>
      <c r="AM3118" s="12">
        <f t="shared" si="4805"/>
        <v>0</v>
      </c>
      <c r="AN3118" s="12">
        <f t="shared" si="4805"/>
        <v>0</v>
      </c>
      <c r="AO3118" s="12">
        <f t="shared" si="4805"/>
        <v>0</v>
      </c>
      <c r="AP3118" s="12">
        <f t="shared" si="4805"/>
        <v>0</v>
      </c>
      <c r="AQ3118" s="12">
        <f t="shared" si="4805"/>
        <v>0</v>
      </c>
      <c r="AR3118" s="12">
        <v>0</v>
      </c>
      <c r="AS3118" s="12">
        <v>0</v>
      </c>
      <c r="AT3118" s="12">
        <f t="shared" ref="AT3118:BI3118" si="4806">SUM(AT3119:AT3123)</f>
        <v>0</v>
      </c>
      <c r="AU3118" s="12">
        <f t="shared" si="4806"/>
        <v>0</v>
      </c>
      <c r="AV3118" s="12">
        <f t="shared" si="4806"/>
        <v>0</v>
      </c>
      <c r="AW3118" s="12">
        <f t="shared" si="4806"/>
        <v>0</v>
      </c>
      <c r="AX3118" s="12">
        <f t="shared" si="4806"/>
        <v>0</v>
      </c>
      <c r="AY3118" s="12">
        <f t="shared" si="4806"/>
        <v>0</v>
      </c>
      <c r="AZ3118" s="12">
        <f t="shared" si="4806"/>
        <v>0</v>
      </c>
      <c r="BA3118" s="12">
        <f t="shared" si="4806"/>
        <v>0</v>
      </c>
      <c r="BB3118" s="12">
        <f t="shared" si="4806"/>
        <v>0</v>
      </c>
      <c r="BC3118" s="12">
        <f t="shared" si="4806"/>
        <v>0</v>
      </c>
      <c r="BD3118" s="12">
        <f t="shared" si="4806"/>
        <v>0</v>
      </c>
      <c r="BE3118" s="12">
        <f t="shared" si="4806"/>
        <v>0</v>
      </c>
      <c r="BF3118" s="12">
        <f t="shared" si="4806"/>
        <v>0</v>
      </c>
      <c r="BG3118" s="12">
        <f t="shared" si="4806"/>
        <v>0</v>
      </c>
      <c r="BH3118" s="12">
        <f t="shared" si="4806"/>
        <v>0</v>
      </c>
      <c r="BI3118" s="12">
        <f t="shared" si="4806"/>
        <v>0</v>
      </c>
      <c r="BJ3118" s="12">
        <v>0</v>
      </c>
      <c r="BK3118" s="12">
        <v>0</v>
      </c>
    </row>
    <row r="3119" spans="1:63" ht="22.5" x14ac:dyDescent="0.25">
      <c r="A3119" s="4" t="s">
        <v>1065</v>
      </c>
      <c r="B3119" s="4" t="s">
        <v>1</v>
      </c>
      <c r="C3119" s="4" t="s">
        <v>14</v>
      </c>
      <c r="D3119" s="107" t="s">
        <v>1067</v>
      </c>
      <c r="E3119" s="117">
        <v>6139</v>
      </c>
      <c r="F3119" s="107" t="s">
        <v>1073</v>
      </c>
      <c r="G3119" s="103" t="s">
        <v>1652</v>
      </c>
      <c r="H3119" s="13" t="s">
        <v>39</v>
      </c>
      <c r="I3119" s="14">
        <v>10000</v>
      </c>
      <c r="J3119" s="14">
        <v>0</v>
      </c>
      <c r="K3119" s="14"/>
      <c r="L3119" s="14"/>
      <c r="M3119" s="14"/>
      <c r="N3119" s="14"/>
      <c r="O3119" s="14"/>
      <c r="P3119" s="14">
        <f t="shared" ref="P3119:P3182" si="4807">J3119+K3119+L3119+M3119+N3119+O3119</f>
        <v>0</v>
      </c>
      <c r="Q3119" s="14"/>
      <c r="R3119" s="14"/>
      <c r="S3119" s="14"/>
      <c r="T3119" s="14"/>
      <c r="U3119" s="14"/>
      <c r="V3119" s="14"/>
      <c r="W3119" s="14"/>
      <c r="X3119" s="14"/>
      <c r="Y3119" s="14"/>
      <c r="Z3119" s="14">
        <v>0</v>
      </c>
      <c r="AA3119" s="14">
        <v>0</v>
      </c>
      <c r="AB3119" s="14">
        <v>0</v>
      </c>
      <c r="AC3119" s="14"/>
      <c r="AD3119" s="14"/>
      <c r="AE3119" s="14"/>
      <c r="AF3119" s="14"/>
      <c r="AG3119" s="14"/>
      <c r="AH3119" s="14">
        <f t="shared" ref="AH3119:AH3182" si="4808">AB3119+AC3119+AD3119+AE3119+AF3119+AG3119</f>
        <v>0</v>
      </c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>
        <v>0</v>
      </c>
      <c r="AS3119" s="14">
        <v>0</v>
      </c>
      <c r="AT3119" s="14">
        <v>0</v>
      </c>
      <c r="AU3119" s="14"/>
      <c r="AV3119" s="14"/>
      <c r="AW3119" s="14"/>
      <c r="AX3119" s="14"/>
      <c r="AY3119" s="14"/>
      <c r="AZ3119" s="14">
        <f t="shared" ref="AZ3119:AZ3182" si="4809">AT3119+AU3119+AV3119+AW3119+AX3119+AY3119</f>
        <v>0</v>
      </c>
      <c r="BA3119" s="14"/>
      <c r="BB3119" s="14"/>
      <c r="BC3119" s="14"/>
      <c r="BD3119" s="14"/>
      <c r="BE3119" s="14"/>
      <c r="BF3119" s="14"/>
      <c r="BG3119" s="14"/>
      <c r="BH3119" s="14"/>
      <c r="BI3119" s="14"/>
      <c r="BJ3119" s="14">
        <v>0</v>
      </c>
      <c r="BK3119" s="14">
        <v>0</v>
      </c>
    </row>
    <row r="3120" spans="1:63" x14ac:dyDescent="0.25">
      <c r="A3120" s="4" t="s">
        <v>1065</v>
      </c>
      <c r="B3120" s="4" t="s">
        <v>1</v>
      </c>
      <c r="C3120" s="4" t="s">
        <v>14</v>
      </c>
      <c r="D3120" s="107" t="s">
        <v>1067</v>
      </c>
      <c r="E3120" s="117">
        <v>6139</v>
      </c>
      <c r="F3120" s="107" t="s">
        <v>1074</v>
      </c>
      <c r="G3120" s="103" t="s">
        <v>1652</v>
      </c>
      <c r="H3120" s="13" t="s">
        <v>1075</v>
      </c>
      <c r="I3120" s="14">
        <v>125000</v>
      </c>
      <c r="J3120" s="14">
        <v>0</v>
      </c>
      <c r="K3120" s="14"/>
      <c r="L3120" s="14"/>
      <c r="M3120" s="14"/>
      <c r="N3120" s="14"/>
      <c r="O3120" s="14"/>
      <c r="P3120" s="14">
        <f t="shared" si="4807"/>
        <v>0</v>
      </c>
      <c r="Q3120" s="14"/>
      <c r="R3120" s="14"/>
      <c r="S3120" s="14"/>
      <c r="T3120" s="14"/>
      <c r="U3120" s="14"/>
      <c r="V3120" s="14"/>
      <c r="W3120" s="14"/>
      <c r="X3120" s="14"/>
      <c r="Y3120" s="14"/>
      <c r="Z3120" s="14">
        <v>0</v>
      </c>
      <c r="AA3120" s="14">
        <v>0</v>
      </c>
      <c r="AB3120" s="14">
        <v>0</v>
      </c>
      <c r="AC3120" s="14"/>
      <c r="AD3120" s="14"/>
      <c r="AE3120" s="14"/>
      <c r="AF3120" s="14"/>
      <c r="AG3120" s="14"/>
      <c r="AH3120" s="14">
        <f t="shared" si="4808"/>
        <v>0</v>
      </c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>
        <v>0</v>
      </c>
      <c r="AS3120" s="14">
        <v>0</v>
      </c>
      <c r="AT3120" s="14">
        <v>0</v>
      </c>
      <c r="AU3120" s="14"/>
      <c r="AV3120" s="14"/>
      <c r="AW3120" s="14"/>
      <c r="AX3120" s="14"/>
      <c r="AY3120" s="14"/>
      <c r="AZ3120" s="14">
        <f t="shared" si="4809"/>
        <v>0</v>
      </c>
      <c r="BA3120" s="14"/>
      <c r="BB3120" s="14"/>
      <c r="BC3120" s="14"/>
      <c r="BD3120" s="14"/>
      <c r="BE3120" s="14"/>
      <c r="BF3120" s="14"/>
      <c r="BG3120" s="14"/>
      <c r="BH3120" s="14"/>
      <c r="BI3120" s="14"/>
      <c r="BJ3120" s="14">
        <v>0</v>
      </c>
      <c r="BK3120" s="14">
        <v>0</v>
      </c>
    </row>
    <row r="3121" spans="1:63" ht="33.75" x14ac:dyDescent="0.25">
      <c r="A3121" s="4" t="s">
        <v>1065</v>
      </c>
      <c r="B3121" s="4" t="s">
        <v>1</v>
      </c>
      <c r="C3121" s="4" t="s">
        <v>14</v>
      </c>
      <c r="D3121" s="107" t="s">
        <v>1067</v>
      </c>
      <c r="E3121" s="117">
        <v>6139</v>
      </c>
      <c r="F3121" s="107" t="s">
        <v>1076</v>
      </c>
      <c r="G3121" s="103" t="s">
        <v>1652</v>
      </c>
      <c r="H3121" s="13" t="s">
        <v>40</v>
      </c>
      <c r="I3121" s="14">
        <v>18000</v>
      </c>
      <c r="J3121" s="14">
        <v>0</v>
      </c>
      <c r="K3121" s="14"/>
      <c r="L3121" s="14"/>
      <c r="M3121" s="14"/>
      <c r="N3121" s="14"/>
      <c r="O3121" s="14"/>
      <c r="P3121" s="14">
        <f t="shared" si="4807"/>
        <v>0</v>
      </c>
      <c r="Q3121" s="14"/>
      <c r="R3121" s="14"/>
      <c r="S3121" s="14"/>
      <c r="T3121" s="14"/>
      <c r="U3121" s="14"/>
      <c r="V3121" s="14"/>
      <c r="W3121" s="14"/>
      <c r="X3121" s="14"/>
      <c r="Y3121" s="14"/>
      <c r="Z3121" s="14">
        <v>0</v>
      </c>
      <c r="AA3121" s="14">
        <v>0</v>
      </c>
      <c r="AB3121" s="14">
        <v>0</v>
      </c>
      <c r="AC3121" s="14"/>
      <c r="AD3121" s="14"/>
      <c r="AE3121" s="14"/>
      <c r="AF3121" s="14"/>
      <c r="AG3121" s="14"/>
      <c r="AH3121" s="14">
        <f t="shared" si="4808"/>
        <v>0</v>
      </c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>
        <v>0</v>
      </c>
      <c r="AS3121" s="14">
        <v>0</v>
      </c>
      <c r="AT3121" s="14">
        <v>0</v>
      </c>
      <c r="AU3121" s="14"/>
      <c r="AV3121" s="14"/>
      <c r="AW3121" s="14"/>
      <c r="AX3121" s="14"/>
      <c r="AY3121" s="14"/>
      <c r="AZ3121" s="14">
        <f t="shared" si="4809"/>
        <v>0</v>
      </c>
      <c r="BA3121" s="14"/>
      <c r="BB3121" s="14"/>
      <c r="BC3121" s="14"/>
      <c r="BD3121" s="14"/>
      <c r="BE3121" s="14"/>
      <c r="BF3121" s="14"/>
      <c r="BG3121" s="14"/>
      <c r="BH3121" s="14"/>
      <c r="BI3121" s="14"/>
      <c r="BJ3121" s="14">
        <v>0</v>
      </c>
      <c r="BK3121" s="14">
        <v>0</v>
      </c>
    </row>
    <row r="3122" spans="1:63" ht="33.75" x14ac:dyDescent="0.25">
      <c r="A3122" s="4" t="s">
        <v>1065</v>
      </c>
      <c r="B3122" s="4" t="s">
        <v>1</v>
      </c>
      <c r="C3122" s="4" t="s">
        <v>14</v>
      </c>
      <c r="D3122" s="107" t="s">
        <v>1067</v>
      </c>
      <c r="E3122" s="117">
        <v>6139</v>
      </c>
      <c r="F3122" s="107" t="s">
        <v>1621</v>
      </c>
      <c r="G3122" s="103" t="s">
        <v>1652</v>
      </c>
      <c r="H3122" s="13" t="s">
        <v>1580</v>
      </c>
      <c r="I3122" s="14"/>
      <c r="J3122" s="14">
        <v>0</v>
      </c>
      <c r="K3122" s="14"/>
      <c r="L3122" s="14"/>
      <c r="M3122" s="14"/>
      <c r="N3122" s="14"/>
      <c r="O3122" s="14"/>
      <c r="P3122" s="14">
        <f t="shared" si="4807"/>
        <v>0</v>
      </c>
      <c r="Q3122" s="14"/>
      <c r="R3122" s="14"/>
      <c r="S3122" s="14"/>
      <c r="T3122" s="14"/>
      <c r="U3122" s="14"/>
      <c r="V3122" s="14"/>
      <c r="W3122" s="14"/>
      <c r="X3122" s="14"/>
      <c r="Y3122" s="14"/>
      <c r="Z3122" s="14">
        <v>0</v>
      </c>
      <c r="AA3122" s="14">
        <v>0</v>
      </c>
      <c r="AB3122" s="14"/>
      <c r="AC3122" s="14"/>
      <c r="AD3122" s="14"/>
      <c r="AE3122" s="14"/>
      <c r="AF3122" s="14"/>
      <c r="AG3122" s="14"/>
      <c r="AH3122" s="14">
        <f t="shared" si="4808"/>
        <v>0</v>
      </c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>
        <v>0</v>
      </c>
      <c r="AS3122" s="14">
        <v>0</v>
      </c>
      <c r="AT3122" s="14"/>
      <c r="AU3122" s="14"/>
      <c r="AV3122" s="14"/>
      <c r="AW3122" s="14"/>
      <c r="AX3122" s="14"/>
      <c r="AY3122" s="14"/>
      <c r="AZ3122" s="14">
        <f t="shared" si="4809"/>
        <v>0</v>
      </c>
      <c r="BA3122" s="14"/>
      <c r="BB3122" s="14"/>
      <c r="BC3122" s="14"/>
      <c r="BD3122" s="14"/>
      <c r="BE3122" s="14"/>
      <c r="BF3122" s="14"/>
      <c r="BG3122" s="14"/>
      <c r="BH3122" s="14"/>
      <c r="BI3122" s="14"/>
      <c r="BJ3122" s="14">
        <v>0</v>
      </c>
      <c r="BK3122" s="14">
        <v>0</v>
      </c>
    </row>
    <row r="3123" spans="1:63" ht="22.5" x14ac:dyDescent="0.25">
      <c r="A3123" s="4" t="s">
        <v>1065</v>
      </c>
      <c r="B3123" s="4" t="s">
        <v>1</v>
      </c>
      <c r="C3123" s="4" t="s">
        <v>14</v>
      </c>
      <c r="D3123" s="107" t="s">
        <v>1067</v>
      </c>
      <c r="E3123" s="117">
        <v>6139</v>
      </c>
      <c r="F3123" s="107" t="s">
        <v>1622</v>
      </c>
      <c r="G3123" s="103" t="s">
        <v>1652</v>
      </c>
      <c r="H3123" s="13" t="s">
        <v>1581</v>
      </c>
      <c r="I3123" s="14"/>
      <c r="J3123" s="14">
        <v>0</v>
      </c>
      <c r="K3123" s="14"/>
      <c r="L3123" s="14"/>
      <c r="M3123" s="14"/>
      <c r="N3123" s="14"/>
      <c r="O3123" s="14"/>
      <c r="P3123" s="14">
        <f t="shared" si="4807"/>
        <v>0</v>
      </c>
      <c r="Q3123" s="14"/>
      <c r="R3123" s="14"/>
      <c r="S3123" s="14"/>
      <c r="T3123" s="14"/>
      <c r="U3123" s="14"/>
      <c r="V3123" s="14"/>
      <c r="W3123" s="14"/>
      <c r="X3123" s="14"/>
      <c r="Y3123" s="14"/>
      <c r="Z3123" s="14">
        <v>0</v>
      </c>
      <c r="AA3123" s="14">
        <v>0</v>
      </c>
      <c r="AB3123" s="14"/>
      <c r="AC3123" s="14"/>
      <c r="AD3123" s="14"/>
      <c r="AE3123" s="14"/>
      <c r="AF3123" s="14"/>
      <c r="AG3123" s="14"/>
      <c r="AH3123" s="14">
        <f t="shared" si="4808"/>
        <v>0</v>
      </c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>
        <v>0</v>
      </c>
      <c r="AS3123" s="14">
        <v>0</v>
      </c>
      <c r="AT3123" s="14"/>
      <c r="AU3123" s="14"/>
      <c r="AV3123" s="14"/>
      <c r="AW3123" s="14"/>
      <c r="AX3123" s="14"/>
      <c r="AY3123" s="14"/>
      <c r="AZ3123" s="14">
        <f t="shared" si="4809"/>
        <v>0</v>
      </c>
      <c r="BA3123" s="14"/>
      <c r="BB3123" s="14"/>
      <c r="BC3123" s="14"/>
      <c r="BD3123" s="14"/>
      <c r="BE3123" s="14"/>
      <c r="BF3123" s="14"/>
      <c r="BG3123" s="14"/>
      <c r="BH3123" s="14"/>
      <c r="BI3123" s="14"/>
      <c r="BJ3123" s="14">
        <v>0</v>
      </c>
      <c r="BK3123" s="14">
        <v>0</v>
      </c>
    </row>
    <row r="3124" spans="1:63" ht="33.75" x14ac:dyDescent="0.25">
      <c r="A3124" s="1" t="s">
        <v>0</v>
      </c>
      <c r="B3124" s="1" t="s">
        <v>0</v>
      </c>
      <c r="C3124" s="1" t="s">
        <v>0</v>
      </c>
      <c r="D3124" s="106" t="s">
        <v>0</v>
      </c>
      <c r="E3124" s="106" t="s">
        <v>0</v>
      </c>
      <c r="F3124" s="106" t="s">
        <v>0</v>
      </c>
      <c r="G3124" s="2" t="s">
        <v>0</v>
      </c>
      <c r="H3124" s="10" t="s">
        <v>41</v>
      </c>
      <c r="I3124" s="11">
        <f>SUM(I3125)</f>
        <v>24856937</v>
      </c>
      <c r="J3124" s="11">
        <f t="shared" ref="J3124:Y3124" si="4810">SUM(J3125)</f>
        <v>0</v>
      </c>
      <c r="K3124" s="11">
        <f t="shared" si="4810"/>
        <v>0</v>
      </c>
      <c r="L3124" s="11">
        <f t="shared" si="4810"/>
        <v>0</v>
      </c>
      <c r="M3124" s="11">
        <f t="shared" si="4810"/>
        <v>0</v>
      </c>
      <c r="N3124" s="11">
        <f t="shared" si="4810"/>
        <v>0</v>
      </c>
      <c r="O3124" s="11">
        <f t="shared" si="4810"/>
        <v>0</v>
      </c>
      <c r="P3124" s="11">
        <f t="shared" si="4810"/>
        <v>0</v>
      </c>
      <c r="Q3124" s="11">
        <f t="shared" si="4810"/>
        <v>0</v>
      </c>
      <c r="R3124" s="11">
        <f t="shared" si="4810"/>
        <v>0</v>
      </c>
      <c r="S3124" s="11">
        <f t="shared" si="4810"/>
        <v>0</v>
      </c>
      <c r="T3124" s="11">
        <f t="shared" si="4810"/>
        <v>0</v>
      </c>
      <c r="U3124" s="11">
        <f t="shared" si="4810"/>
        <v>0</v>
      </c>
      <c r="V3124" s="11">
        <f t="shared" si="4810"/>
        <v>0</v>
      </c>
      <c r="W3124" s="11">
        <f t="shared" si="4810"/>
        <v>0</v>
      </c>
      <c r="X3124" s="11">
        <f t="shared" si="4810"/>
        <v>0</v>
      </c>
      <c r="Y3124" s="11">
        <f t="shared" si="4810"/>
        <v>0</v>
      </c>
      <c r="Z3124" s="11">
        <v>0</v>
      </c>
      <c r="AA3124" s="11">
        <v>0</v>
      </c>
      <c r="AB3124" s="11">
        <f t="shared" ref="AB3124:AQ3124" si="4811">SUM(AB3125)</f>
        <v>0</v>
      </c>
      <c r="AC3124" s="11">
        <f t="shared" si="4811"/>
        <v>0</v>
      </c>
      <c r="AD3124" s="11">
        <f t="shared" si="4811"/>
        <v>0</v>
      </c>
      <c r="AE3124" s="11">
        <f t="shared" si="4811"/>
        <v>0</v>
      </c>
      <c r="AF3124" s="11">
        <f t="shared" si="4811"/>
        <v>0</v>
      </c>
      <c r="AG3124" s="11">
        <f t="shared" si="4811"/>
        <v>0</v>
      </c>
      <c r="AH3124" s="11">
        <f t="shared" si="4811"/>
        <v>0</v>
      </c>
      <c r="AI3124" s="11">
        <f t="shared" si="4811"/>
        <v>0</v>
      </c>
      <c r="AJ3124" s="11">
        <f t="shared" si="4811"/>
        <v>0</v>
      </c>
      <c r="AK3124" s="11">
        <f t="shared" si="4811"/>
        <v>0</v>
      </c>
      <c r="AL3124" s="11">
        <f t="shared" si="4811"/>
        <v>0</v>
      </c>
      <c r="AM3124" s="11">
        <f t="shared" si="4811"/>
        <v>0</v>
      </c>
      <c r="AN3124" s="11">
        <f t="shared" si="4811"/>
        <v>0</v>
      </c>
      <c r="AO3124" s="11">
        <f t="shared" si="4811"/>
        <v>0</v>
      </c>
      <c r="AP3124" s="11">
        <f t="shared" si="4811"/>
        <v>0</v>
      </c>
      <c r="AQ3124" s="11">
        <f t="shared" si="4811"/>
        <v>0</v>
      </c>
      <c r="AR3124" s="11">
        <v>0</v>
      </c>
      <c r="AS3124" s="11">
        <v>0</v>
      </c>
      <c r="AT3124" s="11">
        <f t="shared" ref="AT3124:BI3124" si="4812">SUM(AT3125)</f>
        <v>3000000</v>
      </c>
      <c r="AU3124" s="11">
        <f t="shared" si="4812"/>
        <v>0</v>
      </c>
      <c r="AV3124" s="11">
        <f t="shared" si="4812"/>
        <v>0</v>
      </c>
      <c r="AW3124" s="11">
        <f t="shared" si="4812"/>
        <v>0</v>
      </c>
      <c r="AX3124" s="11">
        <f t="shared" si="4812"/>
        <v>0</v>
      </c>
      <c r="AY3124" s="11">
        <f t="shared" si="4812"/>
        <v>0</v>
      </c>
      <c r="AZ3124" s="11">
        <f t="shared" si="4812"/>
        <v>3000000</v>
      </c>
      <c r="BA3124" s="11">
        <f t="shared" si="4812"/>
        <v>0</v>
      </c>
      <c r="BB3124" s="11">
        <f t="shared" si="4812"/>
        <v>0</v>
      </c>
      <c r="BC3124" s="11">
        <f t="shared" si="4812"/>
        <v>0</v>
      </c>
      <c r="BD3124" s="11">
        <f t="shared" si="4812"/>
        <v>0</v>
      </c>
      <c r="BE3124" s="11">
        <f t="shared" si="4812"/>
        <v>0</v>
      </c>
      <c r="BF3124" s="11">
        <f t="shared" si="4812"/>
        <v>0</v>
      </c>
      <c r="BG3124" s="11">
        <f t="shared" si="4812"/>
        <v>0</v>
      </c>
      <c r="BH3124" s="11">
        <f t="shared" si="4812"/>
        <v>0</v>
      </c>
      <c r="BI3124" s="11">
        <f t="shared" si="4812"/>
        <v>0</v>
      </c>
      <c r="BJ3124" s="11">
        <v>0</v>
      </c>
      <c r="BK3124" s="11">
        <v>3000000</v>
      </c>
    </row>
    <row r="3125" spans="1:63" ht="22.5" x14ac:dyDescent="0.25">
      <c r="A3125" s="4" t="s">
        <v>1065</v>
      </c>
      <c r="B3125" s="4" t="s">
        <v>1</v>
      </c>
      <c r="C3125" s="4" t="s">
        <v>14</v>
      </c>
      <c r="D3125" s="107" t="s">
        <v>1067</v>
      </c>
      <c r="E3125" s="106" t="s">
        <v>42</v>
      </c>
      <c r="F3125" s="106" t="s">
        <v>0</v>
      </c>
      <c r="G3125" s="2" t="s">
        <v>0</v>
      </c>
      <c r="H3125" s="2" t="s">
        <v>43</v>
      </c>
      <c r="I3125" s="12">
        <f>SUM(I3126,I3129,I3133,I3137,I3142)</f>
        <v>24856937</v>
      </c>
      <c r="J3125" s="12">
        <f t="shared" ref="J3125:Y3125" si="4813">SUM(J3126,J3129,J3133,J3137,J3142)</f>
        <v>0</v>
      </c>
      <c r="K3125" s="12">
        <f t="shared" si="4813"/>
        <v>0</v>
      </c>
      <c r="L3125" s="12">
        <f t="shared" si="4813"/>
        <v>0</v>
      </c>
      <c r="M3125" s="12">
        <f t="shared" si="4813"/>
        <v>0</v>
      </c>
      <c r="N3125" s="12">
        <f t="shared" si="4813"/>
        <v>0</v>
      </c>
      <c r="O3125" s="12">
        <f t="shared" si="4813"/>
        <v>0</v>
      </c>
      <c r="P3125" s="12">
        <f t="shared" ref="P3125" si="4814">SUM(P3126,P3129,P3133,P3137,P3142)</f>
        <v>0</v>
      </c>
      <c r="Q3125" s="12">
        <f t="shared" si="4813"/>
        <v>0</v>
      </c>
      <c r="R3125" s="12">
        <f t="shared" si="4813"/>
        <v>0</v>
      </c>
      <c r="S3125" s="12">
        <f t="shared" si="4813"/>
        <v>0</v>
      </c>
      <c r="T3125" s="12">
        <f t="shared" si="4813"/>
        <v>0</v>
      </c>
      <c r="U3125" s="12">
        <f t="shared" si="4813"/>
        <v>0</v>
      </c>
      <c r="V3125" s="12">
        <f t="shared" si="4813"/>
        <v>0</v>
      </c>
      <c r="W3125" s="12">
        <f t="shared" si="4813"/>
        <v>0</v>
      </c>
      <c r="X3125" s="12">
        <f t="shared" si="4813"/>
        <v>0</v>
      </c>
      <c r="Y3125" s="12">
        <f t="shared" si="4813"/>
        <v>0</v>
      </c>
      <c r="Z3125" s="12">
        <v>0</v>
      </c>
      <c r="AA3125" s="12">
        <v>0</v>
      </c>
      <c r="AB3125" s="12">
        <f t="shared" ref="AB3125:AQ3125" si="4815">SUM(AB3126,AB3129,AB3133,AB3137,AB3142)</f>
        <v>0</v>
      </c>
      <c r="AC3125" s="12">
        <f t="shared" si="4815"/>
        <v>0</v>
      </c>
      <c r="AD3125" s="12">
        <f t="shared" si="4815"/>
        <v>0</v>
      </c>
      <c r="AE3125" s="12">
        <f t="shared" si="4815"/>
        <v>0</v>
      </c>
      <c r="AF3125" s="12">
        <f t="shared" si="4815"/>
        <v>0</v>
      </c>
      <c r="AG3125" s="12">
        <f t="shared" si="4815"/>
        <v>0</v>
      </c>
      <c r="AH3125" s="12">
        <f t="shared" ref="AH3125" si="4816">SUM(AH3126,AH3129,AH3133,AH3137,AH3142)</f>
        <v>0</v>
      </c>
      <c r="AI3125" s="12">
        <f t="shared" si="4815"/>
        <v>0</v>
      </c>
      <c r="AJ3125" s="12">
        <f t="shared" si="4815"/>
        <v>0</v>
      </c>
      <c r="AK3125" s="12">
        <f t="shared" si="4815"/>
        <v>0</v>
      </c>
      <c r="AL3125" s="12">
        <f t="shared" si="4815"/>
        <v>0</v>
      </c>
      <c r="AM3125" s="12">
        <f t="shared" si="4815"/>
        <v>0</v>
      </c>
      <c r="AN3125" s="12">
        <f t="shared" si="4815"/>
        <v>0</v>
      </c>
      <c r="AO3125" s="12">
        <f t="shared" si="4815"/>
        <v>0</v>
      </c>
      <c r="AP3125" s="12">
        <f t="shared" si="4815"/>
        <v>0</v>
      </c>
      <c r="AQ3125" s="12">
        <f t="shared" si="4815"/>
        <v>0</v>
      </c>
      <c r="AR3125" s="12">
        <v>0</v>
      </c>
      <c r="AS3125" s="12">
        <v>0</v>
      </c>
      <c r="AT3125" s="12">
        <f t="shared" ref="AT3125:BI3125" si="4817">SUM(AT3126,AT3129,AT3133,AT3137,AT3142)</f>
        <v>3000000</v>
      </c>
      <c r="AU3125" s="12">
        <f t="shared" si="4817"/>
        <v>0</v>
      </c>
      <c r="AV3125" s="12">
        <f t="shared" si="4817"/>
        <v>0</v>
      </c>
      <c r="AW3125" s="12">
        <f t="shared" si="4817"/>
        <v>0</v>
      </c>
      <c r="AX3125" s="12">
        <f t="shared" si="4817"/>
        <v>0</v>
      </c>
      <c r="AY3125" s="12">
        <f t="shared" si="4817"/>
        <v>0</v>
      </c>
      <c r="AZ3125" s="12">
        <f t="shared" ref="AZ3125" si="4818">SUM(AZ3126,AZ3129,AZ3133,AZ3137,AZ3142)</f>
        <v>3000000</v>
      </c>
      <c r="BA3125" s="12">
        <f t="shared" si="4817"/>
        <v>0</v>
      </c>
      <c r="BB3125" s="12">
        <f t="shared" si="4817"/>
        <v>0</v>
      </c>
      <c r="BC3125" s="12">
        <f t="shared" si="4817"/>
        <v>0</v>
      </c>
      <c r="BD3125" s="12">
        <f t="shared" si="4817"/>
        <v>0</v>
      </c>
      <c r="BE3125" s="12">
        <f t="shared" si="4817"/>
        <v>0</v>
      </c>
      <c r="BF3125" s="12">
        <f t="shared" si="4817"/>
        <v>0</v>
      </c>
      <c r="BG3125" s="12">
        <f t="shared" si="4817"/>
        <v>0</v>
      </c>
      <c r="BH3125" s="12">
        <f t="shared" si="4817"/>
        <v>0</v>
      </c>
      <c r="BI3125" s="12">
        <f t="shared" si="4817"/>
        <v>0</v>
      </c>
      <c r="BJ3125" s="12">
        <v>0</v>
      </c>
      <c r="BK3125" s="12">
        <v>3000000</v>
      </c>
    </row>
    <row r="3126" spans="1:63" ht="22.5" x14ac:dyDescent="0.25">
      <c r="A3126" s="1" t="s">
        <v>1065</v>
      </c>
      <c r="B3126" s="1" t="s">
        <v>1</v>
      </c>
      <c r="C3126" s="1" t="s">
        <v>14</v>
      </c>
      <c r="D3126" s="110" t="s">
        <v>1067</v>
      </c>
      <c r="E3126" s="110" t="s">
        <v>95</v>
      </c>
      <c r="F3126" s="107" t="s">
        <v>0</v>
      </c>
      <c r="G3126" s="13" t="s">
        <v>0</v>
      </c>
      <c r="H3126" s="2" t="s">
        <v>96</v>
      </c>
      <c r="I3126" s="12">
        <f>SUM(I3127:I3128)</f>
        <v>200100</v>
      </c>
      <c r="J3126" s="12">
        <f t="shared" ref="J3126:Y3126" si="4819">SUM(J3127:J3128)</f>
        <v>0</v>
      </c>
      <c r="K3126" s="12">
        <f t="shared" si="4819"/>
        <v>0</v>
      </c>
      <c r="L3126" s="12">
        <f t="shared" si="4819"/>
        <v>0</v>
      </c>
      <c r="M3126" s="12">
        <f t="shared" si="4819"/>
        <v>0</v>
      </c>
      <c r="N3126" s="12">
        <f t="shared" si="4819"/>
        <v>0</v>
      </c>
      <c r="O3126" s="12">
        <f t="shared" si="4819"/>
        <v>0</v>
      </c>
      <c r="P3126" s="12">
        <f t="shared" ref="P3126" si="4820">SUM(P3127:P3128)</f>
        <v>0</v>
      </c>
      <c r="Q3126" s="12">
        <f t="shared" si="4819"/>
        <v>0</v>
      </c>
      <c r="R3126" s="12">
        <f t="shared" si="4819"/>
        <v>0</v>
      </c>
      <c r="S3126" s="12">
        <f t="shared" si="4819"/>
        <v>0</v>
      </c>
      <c r="T3126" s="12">
        <f t="shared" si="4819"/>
        <v>0</v>
      </c>
      <c r="U3126" s="12">
        <f t="shared" si="4819"/>
        <v>0</v>
      </c>
      <c r="V3126" s="12">
        <f t="shared" si="4819"/>
        <v>0</v>
      </c>
      <c r="W3126" s="12">
        <f t="shared" si="4819"/>
        <v>0</v>
      </c>
      <c r="X3126" s="12">
        <f t="shared" si="4819"/>
        <v>0</v>
      </c>
      <c r="Y3126" s="12">
        <f t="shared" si="4819"/>
        <v>0</v>
      </c>
      <c r="Z3126" s="12">
        <v>0</v>
      </c>
      <c r="AA3126" s="12">
        <v>0</v>
      </c>
      <c r="AB3126" s="12">
        <f t="shared" ref="AB3126:AQ3126" si="4821">SUM(AB3127:AB3128)</f>
        <v>0</v>
      </c>
      <c r="AC3126" s="12">
        <f t="shared" si="4821"/>
        <v>0</v>
      </c>
      <c r="AD3126" s="12">
        <f t="shared" si="4821"/>
        <v>0</v>
      </c>
      <c r="AE3126" s="12">
        <f t="shared" si="4821"/>
        <v>0</v>
      </c>
      <c r="AF3126" s="12">
        <f t="shared" si="4821"/>
        <v>0</v>
      </c>
      <c r="AG3126" s="12">
        <f t="shared" si="4821"/>
        <v>0</v>
      </c>
      <c r="AH3126" s="12">
        <f t="shared" ref="AH3126" si="4822">SUM(AH3127:AH3128)</f>
        <v>0</v>
      </c>
      <c r="AI3126" s="12">
        <f t="shared" si="4821"/>
        <v>0</v>
      </c>
      <c r="AJ3126" s="12">
        <f t="shared" si="4821"/>
        <v>0</v>
      </c>
      <c r="AK3126" s="12">
        <f t="shared" si="4821"/>
        <v>0</v>
      </c>
      <c r="AL3126" s="12">
        <f t="shared" si="4821"/>
        <v>0</v>
      </c>
      <c r="AM3126" s="12">
        <f t="shared" si="4821"/>
        <v>0</v>
      </c>
      <c r="AN3126" s="12">
        <f t="shared" si="4821"/>
        <v>0</v>
      </c>
      <c r="AO3126" s="12">
        <f t="shared" si="4821"/>
        <v>0</v>
      </c>
      <c r="AP3126" s="12">
        <f t="shared" si="4821"/>
        <v>0</v>
      </c>
      <c r="AQ3126" s="12">
        <f t="shared" si="4821"/>
        <v>0</v>
      </c>
      <c r="AR3126" s="12">
        <v>0</v>
      </c>
      <c r="AS3126" s="12">
        <v>0</v>
      </c>
      <c r="AT3126" s="12">
        <f t="shared" ref="AT3126:BI3126" si="4823">SUM(AT3127:AT3128)</f>
        <v>0</v>
      </c>
      <c r="AU3126" s="12">
        <f t="shared" si="4823"/>
        <v>0</v>
      </c>
      <c r="AV3126" s="12">
        <f t="shared" si="4823"/>
        <v>0</v>
      </c>
      <c r="AW3126" s="12">
        <f t="shared" si="4823"/>
        <v>0</v>
      </c>
      <c r="AX3126" s="12">
        <f t="shared" si="4823"/>
        <v>0</v>
      </c>
      <c r="AY3126" s="12">
        <f t="shared" si="4823"/>
        <v>0</v>
      </c>
      <c r="AZ3126" s="12">
        <f t="shared" ref="AZ3126" si="4824">SUM(AZ3127:AZ3128)</f>
        <v>0</v>
      </c>
      <c r="BA3126" s="12">
        <f t="shared" si="4823"/>
        <v>0</v>
      </c>
      <c r="BB3126" s="12">
        <f t="shared" si="4823"/>
        <v>0</v>
      </c>
      <c r="BC3126" s="12">
        <f t="shared" si="4823"/>
        <v>0</v>
      </c>
      <c r="BD3126" s="12">
        <f t="shared" si="4823"/>
        <v>0</v>
      </c>
      <c r="BE3126" s="12">
        <f t="shared" si="4823"/>
        <v>0</v>
      </c>
      <c r="BF3126" s="12">
        <f t="shared" si="4823"/>
        <v>0</v>
      </c>
      <c r="BG3126" s="12">
        <f t="shared" si="4823"/>
        <v>0</v>
      </c>
      <c r="BH3126" s="12">
        <f t="shared" si="4823"/>
        <v>0</v>
      </c>
      <c r="BI3126" s="12">
        <f t="shared" si="4823"/>
        <v>0</v>
      </c>
      <c r="BJ3126" s="12">
        <v>0</v>
      </c>
      <c r="BK3126" s="12">
        <v>0</v>
      </c>
    </row>
    <row r="3127" spans="1:63" x14ac:dyDescent="0.25">
      <c r="A3127" s="4" t="s">
        <v>1065</v>
      </c>
      <c r="B3127" s="4" t="s">
        <v>1</v>
      </c>
      <c r="C3127" s="4" t="s">
        <v>14</v>
      </c>
      <c r="D3127" s="107" t="s">
        <v>1067</v>
      </c>
      <c r="E3127" s="117">
        <v>6141</v>
      </c>
      <c r="F3127" s="107" t="s">
        <v>1077</v>
      </c>
      <c r="G3127" s="103" t="s">
        <v>1653</v>
      </c>
      <c r="H3127" s="13" t="s">
        <v>114</v>
      </c>
      <c r="I3127" s="14">
        <v>100</v>
      </c>
      <c r="J3127" s="14">
        <v>0</v>
      </c>
      <c r="K3127" s="14"/>
      <c r="L3127" s="14"/>
      <c r="M3127" s="14"/>
      <c r="N3127" s="14"/>
      <c r="O3127" s="14"/>
      <c r="P3127" s="14">
        <f t="shared" si="4807"/>
        <v>0</v>
      </c>
      <c r="Q3127" s="14"/>
      <c r="R3127" s="14"/>
      <c r="S3127" s="14"/>
      <c r="T3127" s="14"/>
      <c r="U3127" s="14"/>
      <c r="V3127" s="14"/>
      <c r="W3127" s="14"/>
      <c r="X3127" s="14"/>
      <c r="Y3127" s="14"/>
      <c r="Z3127" s="14">
        <v>0</v>
      </c>
      <c r="AA3127" s="14">
        <v>0</v>
      </c>
      <c r="AB3127" s="14">
        <v>0</v>
      </c>
      <c r="AC3127" s="14"/>
      <c r="AD3127" s="14"/>
      <c r="AE3127" s="14"/>
      <c r="AF3127" s="14"/>
      <c r="AG3127" s="14"/>
      <c r="AH3127" s="14">
        <f t="shared" si="4808"/>
        <v>0</v>
      </c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>
        <v>0</v>
      </c>
      <c r="AS3127" s="14">
        <v>0</v>
      </c>
      <c r="AT3127" s="14">
        <v>0</v>
      </c>
      <c r="AU3127" s="14"/>
      <c r="AV3127" s="14"/>
      <c r="AW3127" s="14"/>
      <c r="AX3127" s="14"/>
      <c r="AY3127" s="14"/>
      <c r="AZ3127" s="14">
        <f t="shared" si="4809"/>
        <v>0</v>
      </c>
      <c r="BA3127" s="14"/>
      <c r="BB3127" s="14"/>
      <c r="BC3127" s="14"/>
      <c r="BD3127" s="14"/>
      <c r="BE3127" s="14"/>
      <c r="BF3127" s="14"/>
      <c r="BG3127" s="14"/>
      <c r="BH3127" s="14"/>
      <c r="BI3127" s="14"/>
      <c r="BJ3127" s="14">
        <v>0</v>
      </c>
      <c r="BK3127" s="14">
        <v>0</v>
      </c>
    </row>
    <row r="3128" spans="1:63" ht="22.5" x14ac:dyDescent="0.25">
      <c r="A3128" s="4" t="s">
        <v>1065</v>
      </c>
      <c r="B3128" s="4" t="s">
        <v>1</v>
      </c>
      <c r="C3128" s="4" t="s">
        <v>14</v>
      </c>
      <c r="D3128" s="107" t="s">
        <v>1067</v>
      </c>
      <c r="E3128" s="117">
        <v>6141</v>
      </c>
      <c r="F3128" s="107" t="s">
        <v>1078</v>
      </c>
      <c r="G3128" s="103" t="s">
        <v>1652</v>
      </c>
      <c r="H3128" s="13" t="s">
        <v>1079</v>
      </c>
      <c r="I3128" s="14">
        <v>200000</v>
      </c>
      <c r="J3128" s="14">
        <v>0</v>
      </c>
      <c r="K3128" s="14"/>
      <c r="L3128" s="14"/>
      <c r="M3128" s="14"/>
      <c r="N3128" s="14"/>
      <c r="O3128" s="14"/>
      <c r="P3128" s="14">
        <f t="shared" si="4807"/>
        <v>0</v>
      </c>
      <c r="Q3128" s="14"/>
      <c r="R3128" s="14"/>
      <c r="S3128" s="14"/>
      <c r="T3128" s="14"/>
      <c r="U3128" s="14"/>
      <c r="V3128" s="14"/>
      <c r="W3128" s="14"/>
      <c r="X3128" s="14"/>
      <c r="Y3128" s="14"/>
      <c r="Z3128" s="14">
        <v>0</v>
      </c>
      <c r="AA3128" s="14">
        <v>0</v>
      </c>
      <c r="AB3128" s="14">
        <v>0</v>
      </c>
      <c r="AC3128" s="14"/>
      <c r="AD3128" s="14"/>
      <c r="AE3128" s="14"/>
      <c r="AF3128" s="14"/>
      <c r="AG3128" s="14"/>
      <c r="AH3128" s="14">
        <f t="shared" si="4808"/>
        <v>0</v>
      </c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>
        <v>0</v>
      </c>
      <c r="AS3128" s="14">
        <v>0</v>
      </c>
      <c r="AT3128" s="14">
        <v>0</v>
      </c>
      <c r="AU3128" s="14"/>
      <c r="AV3128" s="14"/>
      <c r="AW3128" s="14"/>
      <c r="AX3128" s="14"/>
      <c r="AY3128" s="14"/>
      <c r="AZ3128" s="14">
        <f t="shared" si="4809"/>
        <v>0</v>
      </c>
      <c r="BA3128" s="14"/>
      <c r="BB3128" s="14"/>
      <c r="BC3128" s="14"/>
      <c r="BD3128" s="14"/>
      <c r="BE3128" s="14"/>
      <c r="BF3128" s="14"/>
      <c r="BG3128" s="14"/>
      <c r="BH3128" s="14"/>
      <c r="BI3128" s="14"/>
      <c r="BJ3128" s="14">
        <v>0</v>
      </c>
      <c r="BK3128" s="14">
        <v>0</v>
      </c>
    </row>
    <row r="3129" spans="1:63" x14ac:dyDescent="0.25">
      <c r="A3129" s="1" t="s">
        <v>1065</v>
      </c>
      <c r="B3129" s="1" t="s">
        <v>1</v>
      </c>
      <c r="C3129" s="1" t="s">
        <v>14</v>
      </c>
      <c r="D3129" s="110" t="s">
        <v>1067</v>
      </c>
      <c r="E3129" s="110" t="s">
        <v>61</v>
      </c>
      <c r="F3129" s="107" t="s">
        <v>0</v>
      </c>
      <c r="G3129" s="13" t="s">
        <v>0</v>
      </c>
      <c r="H3129" s="2" t="s">
        <v>62</v>
      </c>
      <c r="I3129" s="12">
        <f>SUM(I3130)</f>
        <v>20000</v>
      </c>
      <c r="J3129" s="12">
        <f t="shared" ref="J3129:Y3129" si="4825">SUM(J3130:J3132)</f>
        <v>0</v>
      </c>
      <c r="K3129" s="12">
        <f t="shared" si="4825"/>
        <v>0</v>
      </c>
      <c r="L3129" s="12">
        <f t="shared" si="4825"/>
        <v>0</v>
      </c>
      <c r="M3129" s="12">
        <f t="shared" si="4825"/>
        <v>0</v>
      </c>
      <c r="N3129" s="12">
        <f t="shared" si="4825"/>
        <v>0</v>
      </c>
      <c r="O3129" s="12">
        <f t="shared" si="4825"/>
        <v>0</v>
      </c>
      <c r="P3129" s="12">
        <f t="shared" si="4825"/>
        <v>0</v>
      </c>
      <c r="Q3129" s="12">
        <f t="shared" si="4825"/>
        <v>0</v>
      </c>
      <c r="R3129" s="12">
        <f t="shared" si="4825"/>
        <v>0</v>
      </c>
      <c r="S3129" s="12">
        <f t="shared" si="4825"/>
        <v>0</v>
      </c>
      <c r="T3129" s="12">
        <f t="shared" si="4825"/>
        <v>0</v>
      </c>
      <c r="U3129" s="12">
        <f t="shared" si="4825"/>
        <v>0</v>
      </c>
      <c r="V3129" s="12">
        <f t="shared" si="4825"/>
        <v>0</v>
      </c>
      <c r="W3129" s="12">
        <f t="shared" si="4825"/>
        <v>0</v>
      </c>
      <c r="X3129" s="12">
        <f t="shared" si="4825"/>
        <v>0</v>
      </c>
      <c r="Y3129" s="12">
        <f t="shared" si="4825"/>
        <v>0</v>
      </c>
      <c r="Z3129" s="12">
        <v>0</v>
      </c>
      <c r="AA3129" s="12">
        <v>0</v>
      </c>
      <c r="AB3129" s="12">
        <f t="shared" ref="AB3129:AQ3129" si="4826">SUM(AB3130:AB3132)</f>
        <v>0</v>
      </c>
      <c r="AC3129" s="12">
        <f t="shared" si="4826"/>
        <v>0</v>
      </c>
      <c r="AD3129" s="12">
        <f t="shared" si="4826"/>
        <v>0</v>
      </c>
      <c r="AE3129" s="12">
        <f t="shared" si="4826"/>
        <v>0</v>
      </c>
      <c r="AF3129" s="12">
        <f t="shared" si="4826"/>
        <v>0</v>
      </c>
      <c r="AG3129" s="12">
        <f t="shared" si="4826"/>
        <v>0</v>
      </c>
      <c r="AH3129" s="12">
        <f t="shared" si="4826"/>
        <v>0</v>
      </c>
      <c r="AI3129" s="12">
        <f t="shared" si="4826"/>
        <v>0</v>
      </c>
      <c r="AJ3129" s="12">
        <f t="shared" si="4826"/>
        <v>0</v>
      </c>
      <c r="AK3129" s="12">
        <f t="shared" si="4826"/>
        <v>0</v>
      </c>
      <c r="AL3129" s="12">
        <f t="shared" si="4826"/>
        <v>0</v>
      </c>
      <c r="AM3129" s="12">
        <f t="shared" si="4826"/>
        <v>0</v>
      </c>
      <c r="AN3129" s="12">
        <f t="shared" si="4826"/>
        <v>0</v>
      </c>
      <c r="AO3129" s="12">
        <f t="shared" si="4826"/>
        <v>0</v>
      </c>
      <c r="AP3129" s="12">
        <f t="shared" si="4826"/>
        <v>0</v>
      </c>
      <c r="AQ3129" s="12">
        <f t="shared" si="4826"/>
        <v>0</v>
      </c>
      <c r="AR3129" s="12">
        <v>0</v>
      </c>
      <c r="AS3129" s="12">
        <v>0</v>
      </c>
      <c r="AT3129" s="12">
        <f t="shared" ref="AT3129:BI3129" si="4827">SUM(AT3130:AT3132)</f>
        <v>0</v>
      </c>
      <c r="AU3129" s="12">
        <f t="shared" si="4827"/>
        <v>0</v>
      </c>
      <c r="AV3129" s="12">
        <f t="shared" si="4827"/>
        <v>0</v>
      </c>
      <c r="AW3129" s="12">
        <f t="shared" si="4827"/>
        <v>0</v>
      </c>
      <c r="AX3129" s="12">
        <f t="shared" si="4827"/>
        <v>0</v>
      </c>
      <c r="AY3129" s="12">
        <f t="shared" si="4827"/>
        <v>0</v>
      </c>
      <c r="AZ3129" s="12">
        <f t="shared" si="4827"/>
        <v>0</v>
      </c>
      <c r="BA3129" s="12">
        <f t="shared" si="4827"/>
        <v>0</v>
      </c>
      <c r="BB3129" s="12">
        <f t="shared" si="4827"/>
        <v>0</v>
      </c>
      <c r="BC3129" s="12">
        <f t="shared" si="4827"/>
        <v>0</v>
      </c>
      <c r="BD3129" s="12">
        <f t="shared" si="4827"/>
        <v>0</v>
      </c>
      <c r="BE3129" s="12">
        <f t="shared" si="4827"/>
        <v>0</v>
      </c>
      <c r="BF3129" s="12">
        <f t="shared" si="4827"/>
        <v>0</v>
      </c>
      <c r="BG3129" s="12">
        <f t="shared" si="4827"/>
        <v>0</v>
      </c>
      <c r="BH3129" s="12">
        <f t="shared" si="4827"/>
        <v>0</v>
      </c>
      <c r="BI3129" s="12">
        <f t="shared" si="4827"/>
        <v>0</v>
      </c>
      <c r="BJ3129" s="12">
        <v>0</v>
      </c>
      <c r="BK3129" s="12">
        <v>0</v>
      </c>
    </row>
    <row r="3130" spans="1:63" x14ac:dyDescent="0.25">
      <c r="A3130" s="4" t="s">
        <v>1065</v>
      </c>
      <c r="B3130" s="4" t="s">
        <v>1</v>
      </c>
      <c r="C3130" s="4" t="s">
        <v>14</v>
      </c>
      <c r="D3130" s="107" t="s">
        <v>1067</v>
      </c>
      <c r="E3130" s="117">
        <v>6142</v>
      </c>
      <c r="F3130" s="107" t="s">
        <v>1080</v>
      </c>
      <c r="G3130" s="103" t="s">
        <v>1652</v>
      </c>
      <c r="H3130" s="13" t="s">
        <v>137</v>
      </c>
      <c r="I3130" s="14">
        <v>20000</v>
      </c>
      <c r="J3130" s="14">
        <v>0</v>
      </c>
      <c r="K3130" s="14"/>
      <c r="L3130" s="14"/>
      <c r="M3130" s="14"/>
      <c r="N3130" s="14"/>
      <c r="O3130" s="14"/>
      <c r="P3130" s="14">
        <f t="shared" si="4807"/>
        <v>0</v>
      </c>
      <c r="Q3130" s="14"/>
      <c r="R3130" s="14"/>
      <c r="S3130" s="14"/>
      <c r="T3130" s="14"/>
      <c r="U3130" s="14"/>
      <c r="V3130" s="14"/>
      <c r="W3130" s="14"/>
      <c r="X3130" s="14"/>
      <c r="Y3130" s="14"/>
      <c r="Z3130" s="14">
        <v>0</v>
      </c>
      <c r="AA3130" s="14">
        <v>0</v>
      </c>
      <c r="AB3130" s="14">
        <v>0</v>
      </c>
      <c r="AC3130" s="14"/>
      <c r="AD3130" s="14"/>
      <c r="AE3130" s="14"/>
      <c r="AF3130" s="14"/>
      <c r="AG3130" s="14"/>
      <c r="AH3130" s="14">
        <f t="shared" si="4808"/>
        <v>0</v>
      </c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>
        <v>0</v>
      </c>
      <c r="AS3130" s="14">
        <v>0</v>
      </c>
      <c r="AT3130" s="14">
        <v>0</v>
      </c>
      <c r="AU3130" s="14"/>
      <c r="AV3130" s="14"/>
      <c r="AW3130" s="14"/>
      <c r="AX3130" s="14"/>
      <c r="AY3130" s="14"/>
      <c r="AZ3130" s="14">
        <f t="shared" si="4809"/>
        <v>0</v>
      </c>
      <c r="BA3130" s="14"/>
      <c r="BB3130" s="14"/>
      <c r="BC3130" s="14"/>
      <c r="BD3130" s="14"/>
      <c r="BE3130" s="14"/>
      <c r="BF3130" s="14"/>
      <c r="BG3130" s="14"/>
      <c r="BH3130" s="14"/>
      <c r="BI3130" s="14"/>
      <c r="BJ3130" s="14">
        <v>0</v>
      </c>
      <c r="BK3130" s="14">
        <v>0</v>
      </c>
    </row>
    <row r="3131" spans="1:63" ht="22.5" x14ac:dyDescent="0.25">
      <c r="A3131" s="4" t="s">
        <v>1065</v>
      </c>
      <c r="B3131" s="4" t="s">
        <v>1</v>
      </c>
      <c r="C3131" s="4" t="s">
        <v>14</v>
      </c>
      <c r="D3131" s="107" t="s">
        <v>1067</v>
      </c>
      <c r="E3131" s="117">
        <v>6142</v>
      </c>
      <c r="F3131" s="107" t="s">
        <v>1623</v>
      </c>
      <c r="G3131" s="103" t="s">
        <v>1652</v>
      </c>
      <c r="H3131" s="13" t="s">
        <v>1582</v>
      </c>
      <c r="I3131" s="14"/>
      <c r="J3131" s="14">
        <v>0</v>
      </c>
      <c r="K3131" s="14"/>
      <c r="L3131" s="14"/>
      <c r="M3131" s="14"/>
      <c r="N3131" s="14"/>
      <c r="O3131" s="14"/>
      <c r="P3131" s="14">
        <f t="shared" si="4807"/>
        <v>0</v>
      </c>
      <c r="Q3131" s="14"/>
      <c r="R3131" s="14"/>
      <c r="S3131" s="14"/>
      <c r="T3131" s="14"/>
      <c r="U3131" s="14"/>
      <c r="V3131" s="14"/>
      <c r="W3131" s="14"/>
      <c r="X3131" s="14"/>
      <c r="Y3131" s="14"/>
      <c r="Z3131" s="14">
        <v>0</v>
      </c>
      <c r="AA3131" s="14">
        <v>0</v>
      </c>
      <c r="AB3131" s="14"/>
      <c r="AC3131" s="14"/>
      <c r="AD3131" s="14"/>
      <c r="AE3131" s="14"/>
      <c r="AF3131" s="14"/>
      <c r="AG3131" s="14"/>
      <c r="AH3131" s="14">
        <f t="shared" si="4808"/>
        <v>0</v>
      </c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>
        <v>0</v>
      </c>
      <c r="AS3131" s="14">
        <v>0</v>
      </c>
      <c r="AT3131" s="14"/>
      <c r="AU3131" s="14"/>
      <c r="AV3131" s="14"/>
      <c r="AW3131" s="14"/>
      <c r="AX3131" s="14"/>
      <c r="AY3131" s="14"/>
      <c r="AZ3131" s="14">
        <f t="shared" si="4809"/>
        <v>0</v>
      </c>
      <c r="BA3131" s="14"/>
      <c r="BB3131" s="14"/>
      <c r="BC3131" s="14"/>
      <c r="BD3131" s="14"/>
      <c r="BE3131" s="14"/>
      <c r="BF3131" s="14"/>
      <c r="BG3131" s="14"/>
      <c r="BH3131" s="14"/>
      <c r="BI3131" s="14"/>
      <c r="BJ3131" s="14">
        <v>0</v>
      </c>
      <c r="BK3131" s="14">
        <v>0</v>
      </c>
    </row>
    <row r="3132" spans="1:63" ht="22.5" x14ac:dyDescent="0.25">
      <c r="A3132" s="4" t="s">
        <v>1065</v>
      </c>
      <c r="B3132" s="4" t="s">
        <v>1</v>
      </c>
      <c r="C3132" s="4" t="s">
        <v>14</v>
      </c>
      <c r="D3132" s="107" t="s">
        <v>1067</v>
      </c>
      <c r="E3132" s="117">
        <v>6142</v>
      </c>
      <c r="F3132" s="107" t="s">
        <v>1624</v>
      </c>
      <c r="G3132" s="103" t="s">
        <v>1652</v>
      </c>
      <c r="H3132" s="13" t="s">
        <v>1583</v>
      </c>
      <c r="I3132" s="14"/>
      <c r="J3132" s="14">
        <v>0</v>
      </c>
      <c r="K3132" s="14"/>
      <c r="L3132" s="14"/>
      <c r="M3132" s="14"/>
      <c r="N3132" s="14"/>
      <c r="O3132" s="14"/>
      <c r="P3132" s="14">
        <f t="shared" si="4807"/>
        <v>0</v>
      </c>
      <c r="Q3132" s="14"/>
      <c r="R3132" s="14"/>
      <c r="S3132" s="14"/>
      <c r="T3132" s="14"/>
      <c r="U3132" s="14"/>
      <c r="V3132" s="14"/>
      <c r="W3132" s="14"/>
      <c r="X3132" s="14"/>
      <c r="Y3132" s="14"/>
      <c r="Z3132" s="14">
        <v>0</v>
      </c>
      <c r="AA3132" s="14">
        <v>0</v>
      </c>
      <c r="AB3132" s="14"/>
      <c r="AC3132" s="14"/>
      <c r="AD3132" s="14"/>
      <c r="AE3132" s="14"/>
      <c r="AF3132" s="14"/>
      <c r="AG3132" s="14"/>
      <c r="AH3132" s="14">
        <f t="shared" si="4808"/>
        <v>0</v>
      </c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>
        <v>0</v>
      </c>
      <c r="AS3132" s="14">
        <v>0</v>
      </c>
      <c r="AT3132" s="14"/>
      <c r="AU3132" s="14"/>
      <c r="AV3132" s="14"/>
      <c r="AW3132" s="14"/>
      <c r="AX3132" s="14"/>
      <c r="AY3132" s="14"/>
      <c r="AZ3132" s="14">
        <f t="shared" si="4809"/>
        <v>0</v>
      </c>
      <c r="BA3132" s="14"/>
      <c r="BB3132" s="14"/>
      <c r="BC3132" s="14"/>
      <c r="BD3132" s="14"/>
      <c r="BE3132" s="14"/>
      <c r="BF3132" s="14"/>
      <c r="BG3132" s="14"/>
      <c r="BH3132" s="14"/>
      <c r="BI3132" s="14"/>
      <c r="BJ3132" s="14">
        <v>0</v>
      </c>
      <c r="BK3132" s="14">
        <v>0</v>
      </c>
    </row>
    <row r="3133" spans="1:63" ht="22.5" x14ac:dyDescent="0.25">
      <c r="A3133" s="1" t="s">
        <v>1065</v>
      </c>
      <c r="B3133" s="1" t="s">
        <v>1</v>
      </c>
      <c r="C3133" s="1" t="s">
        <v>14</v>
      </c>
      <c r="D3133" s="110" t="s">
        <v>1067</v>
      </c>
      <c r="E3133" s="110" t="s">
        <v>44</v>
      </c>
      <c r="F3133" s="107" t="s">
        <v>0</v>
      </c>
      <c r="G3133" s="13" t="s">
        <v>0</v>
      </c>
      <c r="H3133" s="2" t="s">
        <v>45</v>
      </c>
      <c r="I3133" s="12">
        <f>SUM(I3134:I3136)</f>
        <v>1105900</v>
      </c>
      <c r="J3133" s="12">
        <f t="shared" ref="J3133:Y3133" si="4828">SUM(J3134:J3136)</f>
        <v>0</v>
      </c>
      <c r="K3133" s="12">
        <f t="shared" si="4828"/>
        <v>0</v>
      </c>
      <c r="L3133" s="12">
        <f t="shared" si="4828"/>
        <v>0</v>
      </c>
      <c r="M3133" s="12">
        <f t="shared" si="4828"/>
        <v>0</v>
      </c>
      <c r="N3133" s="12">
        <f t="shared" si="4828"/>
        <v>0</v>
      </c>
      <c r="O3133" s="12">
        <f t="shared" si="4828"/>
        <v>0</v>
      </c>
      <c r="P3133" s="12">
        <f t="shared" si="4828"/>
        <v>0</v>
      </c>
      <c r="Q3133" s="12">
        <f t="shared" si="4828"/>
        <v>0</v>
      </c>
      <c r="R3133" s="12">
        <f t="shared" si="4828"/>
        <v>0</v>
      </c>
      <c r="S3133" s="12">
        <f t="shared" si="4828"/>
        <v>0</v>
      </c>
      <c r="T3133" s="12">
        <f t="shared" si="4828"/>
        <v>0</v>
      </c>
      <c r="U3133" s="12">
        <f t="shared" si="4828"/>
        <v>0</v>
      </c>
      <c r="V3133" s="12">
        <f t="shared" si="4828"/>
        <v>0</v>
      </c>
      <c r="W3133" s="12">
        <f t="shared" si="4828"/>
        <v>0</v>
      </c>
      <c r="X3133" s="12">
        <f t="shared" si="4828"/>
        <v>0</v>
      </c>
      <c r="Y3133" s="12">
        <f t="shared" si="4828"/>
        <v>0</v>
      </c>
      <c r="Z3133" s="12">
        <v>0</v>
      </c>
      <c r="AA3133" s="12">
        <v>0</v>
      </c>
      <c r="AB3133" s="12">
        <f t="shared" ref="AB3133:AQ3133" si="4829">SUM(AB3134:AB3136)</f>
        <v>0</v>
      </c>
      <c r="AC3133" s="12">
        <f t="shared" si="4829"/>
        <v>0</v>
      </c>
      <c r="AD3133" s="12">
        <f t="shared" si="4829"/>
        <v>0</v>
      </c>
      <c r="AE3133" s="12">
        <f t="shared" si="4829"/>
        <v>0</v>
      </c>
      <c r="AF3133" s="12">
        <f t="shared" si="4829"/>
        <v>0</v>
      </c>
      <c r="AG3133" s="12">
        <f t="shared" si="4829"/>
        <v>0</v>
      </c>
      <c r="AH3133" s="12">
        <f t="shared" si="4829"/>
        <v>0</v>
      </c>
      <c r="AI3133" s="12">
        <f t="shared" si="4829"/>
        <v>0</v>
      </c>
      <c r="AJ3133" s="12">
        <f t="shared" si="4829"/>
        <v>0</v>
      </c>
      <c r="AK3133" s="12">
        <f t="shared" si="4829"/>
        <v>0</v>
      </c>
      <c r="AL3133" s="12">
        <f t="shared" si="4829"/>
        <v>0</v>
      </c>
      <c r="AM3133" s="12">
        <f t="shared" si="4829"/>
        <v>0</v>
      </c>
      <c r="AN3133" s="12">
        <f t="shared" si="4829"/>
        <v>0</v>
      </c>
      <c r="AO3133" s="12">
        <f t="shared" si="4829"/>
        <v>0</v>
      </c>
      <c r="AP3133" s="12">
        <f t="shared" si="4829"/>
        <v>0</v>
      </c>
      <c r="AQ3133" s="12">
        <f t="shared" si="4829"/>
        <v>0</v>
      </c>
      <c r="AR3133" s="12">
        <v>0</v>
      </c>
      <c r="AS3133" s="12">
        <v>0</v>
      </c>
      <c r="AT3133" s="12">
        <f t="shared" ref="AT3133:BI3133" si="4830">SUM(AT3134:AT3136)</f>
        <v>0</v>
      </c>
      <c r="AU3133" s="12">
        <f t="shared" si="4830"/>
        <v>0</v>
      </c>
      <c r="AV3133" s="12">
        <f t="shared" si="4830"/>
        <v>0</v>
      </c>
      <c r="AW3133" s="12">
        <f t="shared" si="4830"/>
        <v>0</v>
      </c>
      <c r="AX3133" s="12">
        <f t="shared" si="4830"/>
        <v>0</v>
      </c>
      <c r="AY3133" s="12">
        <f t="shared" si="4830"/>
        <v>0</v>
      </c>
      <c r="AZ3133" s="12">
        <f t="shared" si="4830"/>
        <v>0</v>
      </c>
      <c r="BA3133" s="12">
        <f t="shared" si="4830"/>
        <v>0</v>
      </c>
      <c r="BB3133" s="12">
        <f t="shared" si="4830"/>
        <v>0</v>
      </c>
      <c r="BC3133" s="12">
        <f t="shared" si="4830"/>
        <v>0</v>
      </c>
      <c r="BD3133" s="12">
        <f t="shared" si="4830"/>
        <v>0</v>
      </c>
      <c r="BE3133" s="12">
        <f t="shared" si="4830"/>
        <v>0</v>
      </c>
      <c r="BF3133" s="12">
        <f t="shared" si="4830"/>
        <v>0</v>
      </c>
      <c r="BG3133" s="12">
        <f t="shared" si="4830"/>
        <v>0</v>
      </c>
      <c r="BH3133" s="12">
        <f t="shared" si="4830"/>
        <v>0</v>
      </c>
      <c r="BI3133" s="12">
        <f t="shared" si="4830"/>
        <v>0</v>
      </c>
      <c r="BJ3133" s="12">
        <v>0</v>
      </c>
      <c r="BK3133" s="12">
        <v>0</v>
      </c>
    </row>
    <row r="3134" spans="1:63" x14ac:dyDescent="0.25">
      <c r="A3134" s="4" t="s">
        <v>1065</v>
      </c>
      <c r="B3134" s="4" t="s">
        <v>1</v>
      </c>
      <c r="C3134" s="4" t="s">
        <v>14</v>
      </c>
      <c r="D3134" s="107" t="s">
        <v>1067</v>
      </c>
      <c r="E3134" s="117">
        <v>6143</v>
      </c>
      <c r="F3134" s="107" t="s">
        <v>1081</v>
      </c>
      <c r="G3134" s="103" t="s">
        <v>1652</v>
      </c>
      <c r="H3134" s="13" t="s">
        <v>1082</v>
      </c>
      <c r="I3134" s="14">
        <v>500400</v>
      </c>
      <c r="J3134" s="14">
        <v>0</v>
      </c>
      <c r="K3134" s="14"/>
      <c r="L3134" s="14"/>
      <c r="M3134" s="14"/>
      <c r="N3134" s="14"/>
      <c r="O3134" s="14"/>
      <c r="P3134" s="14">
        <f t="shared" si="4807"/>
        <v>0</v>
      </c>
      <c r="Q3134" s="14"/>
      <c r="R3134" s="14"/>
      <c r="S3134" s="14"/>
      <c r="T3134" s="14"/>
      <c r="U3134" s="14"/>
      <c r="V3134" s="14"/>
      <c r="W3134" s="14"/>
      <c r="X3134" s="14"/>
      <c r="Y3134" s="14"/>
      <c r="Z3134" s="14">
        <v>0</v>
      </c>
      <c r="AA3134" s="14">
        <v>0</v>
      </c>
      <c r="AB3134" s="14">
        <v>0</v>
      </c>
      <c r="AC3134" s="14"/>
      <c r="AD3134" s="14"/>
      <c r="AE3134" s="14"/>
      <c r="AF3134" s="14"/>
      <c r="AG3134" s="14"/>
      <c r="AH3134" s="14">
        <f t="shared" si="4808"/>
        <v>0</v>
      </c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>
        <v>0</v>
      </c>
      <c r="AS3134" s="14">
        <v>0</v>
      </c>
      <c r="AT3134" s="14">
        <v>0</v>
      </c>
      <c r="AU3134" s="14"/>
      <c r="AV3134" s="14"/>
      <c r="AW3134" s="14"/>
      <c r="AX3134" s="14"/>
      <c r="AY3134" s="14"/>
      <c r="AZ3134" s="14">
        <f t="shared" si="4809"/>
        <v>0</v>
      </c>
      <c r="BA3134" s="14"/>
      <c r="BB3134" s="14"/>
      <c r="BC3134" s="14"/>
      <c r="BD3134" s="14"/>
      <c r="BE3134" s="14"/>
      <c r="BF3134" s="14"/>
      <c r="BG3134" s="14"/>
      <c r="BH3134" s="14"/>
      <c r="BI3134" s="14"/>
      <c r="BJ3134" s="14">
        <v>0</v>
      </c>
      <c r="BK3134" s="14">
        <v>0</v>
      </c>
    </row>
    <row r="3135" spans="1:63" ht="22.5" x14ac:dyDescent="0.25">
      <c r="A3135" s="4" t="s">
        <v>1065</v>
      </c>
      <c r="B3135" s="4" t="s">
        <v>1</v>
      </c>
      <c r="C3135" s="4" t="s">
        <v>14</v>
      </c>
      <c r="D3135" s="107" t="s">
        <v>1067</v>
      </c>
      <c r="E3135" s="117">
        <v>6143</v>
      </c>
      <c r="F3135" s="107" t="s">
        <v>1083</v>
      </c>
      <c r="G3135" s="103" t="s">
        <v>1653</v>
      </c>
      <c r="H3135" s="13" t="s">
        <v>1084</v>
      </c>
      <c r="I3135" s="14">
        <v>505500</v>
      </c>
      <c r="J3135" s="14">
        <v>0</v>
      </c>
      <c r="K3135" s="14"/>
      <c r="L3135" s="14"/>
      <c r="M3135" s="14"/>
      <c r="N3135" s="14"/>
      <c r="O3135" s="14"/>
      <c r="P3135" s="14">
        <f t="shared" si="4807"/>
        <v>0</v>
      </c>
      <c r="Q3135" s="14"/>
      <c r="R3135" s="14"/>
      <c r="S3135" s="14"/>
      <c r="T3135" s="14"/>
      <c r="U3135" s="14"/>
      <c r="V3135" s="14"/>
      <c r="W3135" s="14"/>
      <c r="X3135" s="14"/>
      <c r="Y3135" s="14"/>
      <c r="Z3135" s="14">
        <v>0</v>
      </c>
      <c r="AA3135" s="14">
        <v>0</v>
      </c>
      <c r="AB3135" s="14">
        <v>0</v>
      </c>
      <c r="AC3135" s="14"/>
      <c r="AD3135" s="14"/>
      <c r="AE3135" s="14"/>
      <c r="AF3135" s="14"/>
      <c r="AG3135" s="14"/>
      <c r="AH3135" s="14">
        <f t="shared" si="4808"/>
        <v>0</v>
      </c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>
        <v>0</v>
      </c>
      <c r="AS3135" s="14">
        <v>0</v>
      </c>
      <c r="AT3135" s="14">
        <v>0</v>
      </c>
      <c r="AU3135" s="14"/>
      <c r="AV3135" s="14"/>
      <c r="AW3135" s="14"/>
      <c r="AX3135" s="14"/>
      <c r="AY3135" s="14"/>
      <c r="AZ3135" s="14">
        <f t="shared" si="4809"/>
        <v>0</v>
      </c>
      <c r="BA3135" s="14"/>
      <c r="BB3135" s="14"/>
      <c r="BC3135" s="14"/>
      <c r="BD3135" s="14"/>
      <c r="BE3135" s="14"/>
      <c r="BF3135" s="14"/>
      <c r="BG3135" s="14"/>
      <c r="BH3135" s="14"/>
      <c r="BI3135" s="14"/>
      <c r="BJ3135" s="14">
        <v>0</v>
      </c>
      <c r="BK3135" s="14">
        <v>0</v>
      </c>
    </row>
    <row r="3136" spans="1:63" ht="45" x14ac:dyDescent="0.25">
      <c r="A3136" s="4" t="s">
        <v>1065</v>
      </c>
      <c r="B3136" s="4" t="s">
        <v>1</v>
      </c>
      <c r="C3136" s="4" t="s">
        <v>14</v>
      </c>
      <c r="D3136" s="107" t="s">
        <v>1067</v>
      </c>
      <c r="E3136" s="117">
        <v>6143</v>
      </c>
      <c r="F3136" s="107" t="s">
        <v>1085</v>
      </c>
      <c r="G3136" s="103" t="s">
        <v>1652</v>
      </c>
      <c r="H3136" s="13" t="s">
        <v>1086</v>
      </c>
      <c r="I3136" s="14">
        <v>100000</v>
      </c>
      <c r="J3136" s="14">
        <v>0</v>
      </c>
      <c r="K3136" s="14"/>
      <c r="L3136" s="14"/>
      <c r="M3136" s="14"/>
      <c r="N3136" s="14"/>
      <c r="O3136" s="14"/>
      <c r="P3136" s="14">
        <f t="shared" si="4807"/>
        <v>0</v>
      </c>
      <c r="Q3136" s="14"/>
      <c r="R3136" s="14"/>
      <c r="S3136" s="14"/>
      <c r="T3136" s="14"/>
      <c r="U3136" s="14"/>
      <c r="V3136" s="14"/>
      <c r="W3136" s="14"/>
      <c r="X3136" s="14"/>
      <c r="Y3136" s="14"/>
      <c r="Z3136" s="14">
        <v>0</v>
      </c>
      <c r="AA3136" s="14">
        <v>0</v>
      </c>
      <c r="AB3136" s="14">
        <v>0</v>
      </c>
      <c r="AC3136" s="14"/>
      <c r="AD3136" s="14"/>
      <c r="AE3136" s="14"/>
      <c r="AF3136" s="14"/>
      <c r="AG3136" s="14"/>
      <c r="AH3136" s="14">
        <f t="shared" si="4808"/>
        <v>0</v>
      </c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>
        <v>0</v>
      </c>
      <c r="AS3136" s="14">
        <v>0</v>
      </c>
      <c r="AT3136" s="14">
        <v>0</v>
      </c>
      <c r="AU3136" s="14"/>
      <c r="AV3136" s="14"/>
      <c r="AW3136" s="14"/>
      <c r="AX3136" s="14"/>
      <c r="AY3136" s="14"/>
      <c r="AZ3136" s="14">
        <f t="shared" si="4809"/>
        <v>0</v>
      </c>
      <c r="BA3136" s="14"/>
      <c r="BB3136" s="14"/>
      <c r="BC3136" s="14"/>
      <c r="BD3136" s="14"/>
      <c r="BE3136" s="14"/>
      <c r="BF3136" s="14"/>
      <c r="BG3136" s="14"/>
      <c r="BH3136" s="14"/>
      <c r="BI3136" s="14"/>
      <c r="BJ3136" s="14">
        <v>0</v>
      </c>
      <c r="BK3136" s="14">
        <v>0</v>
      </c>
    </row>
    <row r="3137" spans="1:63" x14ac:dyDescent="0.25">
      <c r="A3137" s="1" t="s">
        <v>1065</v>
      </c>
      <c r="B3137" s="1" t="s">
        <v>1</v>
      </c>
      <c r="C3137" s="1" t="s">
        <v>14</v>
      </c>
      <c r="D3137" s="110" t="s">
        <v>1067</v>
      </c>
      <c r="E3137" s="110" t="s">
        <v>97</v>
      </c>
      <c r="F3137" s="107" t="s">
        <v>0</v>
      </c>
      <c r="G3137" s="13" t="s">
        <v>0</v>
      </c>
      <c r="H3137" s="2" t="s">
        <v>98</v>
      </c>
      <c r="I3137" s="12">
        <f>SUM(I3138:I3141)</f>
        <v>23380837</v>
      </c>
      <c r="J3137" s="12">
        <f t="shared" ref="J3137:Y3137" si="4831">SUM(J3138:J3141)</f>
        <v>0</v>
      </c>
      <c r="K3137" s="12">
        <f t="shared" si="4831"/>
        <v>0</v>
      </c>
      <c r="L3137" s="12">
        <f t="shared" si="4831"/>
        <v>0</v>
      </c>
      <c r="M3137" s="12">
        <f t="shared" si="4831"/>
        <v>0</v>
      </c>
      <c r="N3137" s="12">
        <f t="shared" si="4831"/>
        <v>0</v>
      </c>
      <c r="O3137" s="12">
        <f t="shared" si="4831"/>
        <v>0</v>
      </c>
      <c r="P3137" s="12">
        <f t="shared" si="4831"/>
        <v>0</v>
      </c>
      <c r="Q3137" s="12">
        <f t="shared" si="4831"/>
        <v>0</v>
      </c>
      <c r="R3137" s="12">
        <f t="shared" si="4831"/>
        <v>0</v>
      </c>
      <c r="S3137" s="12">
        <f t="shared" si="4831"/>
        <v>0</v>
      </c>
      <c r="T3137" s="12">
        <f t="shared" si="4831"/>
        <v>0</v>
      </c>
      <c r="U3137" s="12">
        <f t="shared" si="4831"/>
        <v>0</v>
      </c>
      <c r="V3137" s="12">
        <f t="shared" si="4831"/>
        <v>0</v>
      </c>
      <c r="W3137" s="12">
        <f t="shared" si="4831"/>
        <v>0</v>
      </c>
      <c r="X3137" s="12">
        <f t="shared" si="4831"/>
        <v>0</v>
      </c>
      <c r="Y3137" s="12">
        <f t="shared" si="4831"/>
        <v>0</v>
      </c>
      <c r="Z3137" s="12">
        <v>0</v>
      </c>
      <c r="AA3137" s="12">
        <v>0</v>
      </c>
      <c r="AB3137" s="12">
        <f t="shared" ref="AB3137:AQ3137" si="4832">SUM(AB3138:AB3141)</f>
        <v>0</v>
      </c>
      <c r="AC3137" s="12">
        <f t="shared" si="4832"/>
        <v>0</v>
      </c>
      <c r="AD3137" s="12">
        <f t="shared" si="4832"/>
        <v>0</v>
      </c>
      <c r="AE3137" s="12">
        <f t="shared" si="4832"/>
        <v>0</v>
      </c>
      <c r="AF3137" s="12">
        <f t="shared" si="4832"/>
        <v>0</v>
      </c>
      <c r="AG3137" s="12">
        <f t="shared" si="4832"/>
        <v>0</v>
      </c>
      <c r="AH3137" s="12">
        <f t="shared" si="4832"/>
        <v>0</v>
      </c>
      <c r="AI3137" s="12">
        <f t="shared" si="4832"/>
        <v>0</v>
      </c>
      <c r="AJ3137" s="12">
        <f t="shared" si="4832"/>
        <v>0</v>
      </c>
      <c r="AK3137" s="12">
        <f t="shared" si="4832"/>
        <v>0</v>
      </c>
      <c r="AL3137" s="12">
        <f t="shared" si="4832"/>
        <v>0</v>
      </c>
      <c r="AM3137" s="12">
        <f t="shared" si="4832"/>
        <v>0</v>
      </c>
      <c r="AN3137" s="12">
        <f t="shared" si="4832"/>
        <v>0</v>
      </c>
      <c r="AO3137" s="12">
        <f t="shared" si="4832"/>
        <v>0</v>
      </c>
      <c r="AP3137" s="12">
        <f t="shared" si="4832"/>
        <v>0</v>
      </c>
      <c r="AQ3137" s="12">
        <f t="shared" si="4832"/>
        <v>0</v>
      </c>
      <c r="AR3137" s="12">
        <v>0</v>
      </c>
      <c r="AS3137" s="12">
        <v>0</v>
      </c>
      <c r="AT3137" s="12">
        <f t="shared" ref="AT3137:BI3137" si="4833">SUM(AT3138:AT3141)</f>
        <v>3000000</v>
      </c>
      <c r="AU3137" s="12">
        <f t="shared" si="4833"/>
        <v>0</v>
      </c>
      <c r="AV3137" s="12">
        <f t="shared" si="4833"/>
        <v>0</v>
      </c>
      <c r="AW3137" s="12">
        <f t="shared" si="4833"/>
        <v>0</v>
      </c>
      <c r="AX3137" s="12">
        <f t="shared" si="4833"/>
        <v>0</v>
      </c>
      <c r="AY3137" s="12">
        <f t="shared" si="4833"/>
        <v>0</v>
      </c>
      <c r="AZ3137" s="12">
        <f t="shared" si="4833"/>
        <v>3000000</v>
      </c>
      <c r="BA3137" s="12">
        <f t="shared" si="4833"/>
        <v>0</v>
      </c>
      <c r="BB3137" s="12">
        <f t="shared" si="4833"/>
        <v>0</v>
      </c>
      <c r="BC3137" s="12">
        <f t="shared" si="4833"/>
        <v>0</v>
      </c>
      <c r="BD3137" s="12">
        <f t="shared" si="4833"/>
        <v>0</v>
      </c>
      <c r="BE3137" s="12">
        <f t="shared" si="4833"/>
        <v>0</v>
      </c>
      <c r="BF3137" s="12">
        <f t="shared" si="4833"/>
        <v>0</v>
      </c>
      <c r="BG3137" s="12">
        <f t="shared" si="4833"/>
        <v>0</v>
      </c>
      <c r="BH3137" s="12">
        <f t="shared" si="4833"/>
        <v>0</v>
      </c>
      <c r="BI3137" s="12">
        <f t="shared" si="4833"/>
        <v>0</v>
      </c>
      <c r="BJ3137" s="12">
        <v>0</v>
      </c>
      <c r="BK3137" s="12">
        <v>3000000</v>
      </c>
    </row>
    <row r="3138" spans="1:63" ht="22.5" x14ac:dyDescent="0.25">
      <c r="A3138" s="4" t="s">
        <v>1065</v>
      </c>
      <c r="B3138" s="4" t="s">
        <v>1</v>
      </c>
      <c r="C3138" s="4" t="s">
        <v>14</v>
      </c>
      <c r="D3138" s="107" t="s">
        <v>1067</v>
      </c>
      <c r="E3138" s="117">
        <v>6144</v>
      </c>
      <c r="F3138" s="107" t="s">
        <v>1087</v>
      </c>
      <c r="G3138" s="103" t="s">
        <v>1645</v>
      </c>
      <c r="H3138" s="13" t="s">
        <v>1088</v>
      </c>
      <c r="I3138" s="14">
        <v>2200000</v>
      </c>
      <c r="J3138" s="14">
        <v>0</v>
      </c>
      <c r="K3138" s="14"/>
      <c r="L3138" s="14"/>
      <c r="M3138" s="14"/>
      <c r="N3138" s="14"/>
      <c r="O3138" s="14"/>
      <c r="P3138" s="14">
        <f t="shared" si="4807"/>
        <v>0</v>
      </c>
      <c r="Q3138" s="14"/>
      <c r="R3138" s="14"/>
      <c r="S3138" s="14"/>
      <c r="T3138" s="14"/>
      <c r="U3138" s="14"/>
      <c r="V3138" s="14"/>
      <c r="W3138" s="14"/>
      <c r="X3138" s="14"/>
      <c r="Y3138" s="14"/>
      <c r="Z3138" s="14">
        <v>0</v>
      </c>
      <c r="AA3138" s="14">
        <v>0</v>
      </c>
      <c r="AB3138" s="14">
        <v>0</v>
      </c>
      <c r="AC3138" s="14"/>
      <c r="AD3138" s="14"/>
      <c r="AE3138" s="14"/>
      <c r="AF3138" s="14"/>
      <c r="AG3138" s="14"/>
      <c r="AH3138" s="14">
        <f t="shared" si="4808"/>
        <v>0</v>
      </c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>
        <v>0</v>
      </c>
      <c r="AS3138" s="14">
        <v>0</v>
      </c>
      <c r="AT3138" s="14">
        <v>0</v>
      </c>
      <c r="AU3138" s="14"/>
      <c r="AV3138" s="14"/>
      <c r="AW3138" s="14"/>
      <c r="AX3138" s="14"/>
      <c r="AY3138" s="14"/>
      <c r="AZ3138" s="14">
        <f t="shared" si="4809"/>
        <v>0</v>
      </c>
      <c r="BA3138" s="14"/>
      <c r="BB3138" s="14"/>
      <c r="BC3138" s="14"/>
      <c r="BD3138" s="14"/>
      <c r="BE3138" s="14"/>
      <c r="BF3138" s="14"/>
      <c r="BG3138" s="14"/>
      <c r="BH3138" s="14"/>
      <c r="BI3138" s="14"/>
      <c r="BJ3138" s="14">
        <v>0</v>
      </c>
      <c r="BK3138" s="14">
        <v>0</v>
      </c>
    </row>
    <row r="3139" spans="1:63" s="88" customFormat="1" ht="17.25" customHeight="1" x14ac:dyDescent="0.25">
      <c r="A3139" s="90" t="s">
        <v>1065</v>
      </c>
      <c r="B3139" s="90" t="s">
        <v>1</v>
      </c>
      <c r="C3139" s="90" t="s">
        <v>14</v>
      </c>
      <c r="D3139" s="111" t="s">
        <v>1067</v>
      </c>
      <c r="E3139" s="118">
        <v>6144</v>
      </c>
      <c r="F3139" s="111" t="s">
        <v>1089</v>
      </c>
      <c r="G3139" s="103" t="s">
        <v>1652</v>
      </c>
      <c r="H3139" s="91" t="s">
        <v>1090</v>
      </c>
      <c r="I3139" s="87">
        <v>20945000</v>
      </c>
      <c r="J3139" s="92">
        <v>0</v>
      </c>
      <c r="K3139" s="92"/>
      <c r="L3139" s="92"/>
      <c r="M3139" s="92"/>
      <c r="N3139" s="92"/>
      <c r="O3139" s="92"/>
      <c r="P3139" s="92">
        <f t="shared" si="4807"/>
        <v>0</v>
      </c>
      <c r="Q3139" s="92"/>
      <c r="R3139" s="92"/>
      <c r="S3139" s="92"/>
      <c r="T3139" s="92"/>
      <c r="U3139" s="92"/>
      <c r="V3139" s="92"/>
      <c r="W3139" s="92"/>
      <c r="X3139" s="92"/>
      <c r="Y3139" s="92"/>
      <c r="Z3139" s="92">
        <v>0</v>
      </c>
      <c r="AA3139" s="92">
        <v>0</v>
      </c>
      <c r="AB3139" s="92">
        <v>0</v>
      </c>
      <c r="AC3139" s="92"/>
      <c r="AD3139" s="92"/>
      <c r="AE3139" s="92"/>
      <c r="AF3139" s="92"/>
      <c r="AG3139" s="92"/>
      <c r="AH3139" s="92">
        <f t="shared" si="4808"/>
        <v>0</v>
      </c>
      <c r="AI3139" s="92"/>
      <c r="AJ3139" s="92"/>
      <c r="AK3139" s="92"/>
      <c r="AL3139" s="92"/>
      <c r="AM3139" s="92"/>
      <c r="AN3139" s="92"/>
      <c r="AO3139" s="92"/>
      <c r="AP3139" s="92"/>
      <c r="AQ3139" s="92"/>
      <c r="AR3139" s="92">
        <v>0</v>
      </c>
      <c r="AS3139" s="92">
        <v>0</v>
      </c>
      <c r="AT3139" s="92">
        <v>3000000</v>
      </c>
      <c r="AU3139" s="92"/>
      <c r="AV3139" s="92"/>
      <c r="AW3139" s="92"/>
      <c r="AX3139" s="92"/>
      <c r="AY3139" s="92"/>
      <c r="AZ3139" s="92">
        <f t="shared" si="4809"/>
        <v>3000000</v>
      </c>
      <c r="BA3139" s="92"/>
      <c r="BB3139" s="92"/>
      <c r="BC3139" s="92"/>
      <c r="BD3139" s="92"/>
      <c r="BE3139" s="92"/>
      <c r="BF3139" s="92"/>
      <c r="BG3139" s="92"/>
      <c r="BH3139" s="92"/>
      <c r="BI3139" s="92"/>
      <c r="BJ3139" s="92">
        <v>0</v>
      </c>
      <c r="BK3139" s="92">
        <v>3000000</v>
      </c>
    </row>
    <row r="3140" spans="1:63" ht="22.5" x14ac:dyDescent="0.25">
      <c r="A3140" s="4" t="s">
        <v>1065</v>
      </c>
      <c r="B3140" s="4" t="s">
        <v>1</v>
      </c>
      <c r="C3140" s="4" t="s">
        <v>14</v>
      </c>
      <c r="D3140" s="107" t="s">
        <v>1067</v>
      </c>
      <c r="E3140" s="117">
        <v>6144</v>
      </c>
      <c r="F3140" s="107" t="s">
        <v>1091</v>
      </c>
      <c r="G3140" s="103" t="s">
        <v>1654</v>
      </c>
      <c r="H3140" s="13" t="s">
        <v>1092</v>
      </c>
      <c r="I3140" s="14">
        <v>180837</v>
      </c>
      <c r="J3140" s="14">
        <v>0</v>
      </c>
      <c r="K3140" s="14"/>
      <c r="L3140" s="14"/>
      <c r="M3140" s="14"/>
      <c r="N3140" s="14"/>
      <c r="O3140" s="14"/>
      <c r="P3140" s="14">
        <f t="shared" si="4807"/>
        <v>0</v>
      </c>
      <c r="Q3140" s="14"/>
      <c r="R3140" s="14"/>
      <c r="S3140" s="14"/>
      <c r="T3140" s="14"/>
      <c r="U3140" s="14"/>
      <c r="V3140" s="14"/>
      <c r="W3140" s="14"/>
      <c r="X3140" s="14"/>
      <c r="Y3140" s="14"/>
      <c r="Z3140" s="14">
        <v>0</v>
      </c>
      <c r="AA3140" s="14">
        <v>0</v>
      </c>
      <c r="AB3140" s="14">
        <v>0</v>
      </c>
      <c r="AC3140" s="14"/>
      <c r="AD3140" s="14"/>
      <c r="AE3140" s="14"/>
      <c r="AF3140" s="14"/>
      <c r="AG3140" s="14"/>
      <c r="AH3140" s="14">
        <f t="shared" si="4808"/>
        <v>0</v>
      </c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>
        <v>0</v>
      </c>
      <c r="AS3140" s="14">
        <v>0</v>
      </c>
      <c r="AT3140" s="14">
        <v>0</v>
      </c>
      <c r="AU3140" s="14"/>
      <c r="AV3140" s="14"/>
      <c r="AW3140" s="14"/>
      <c r="AX3140" s="14"/>
      <c r="AY3140" s="14"/>
      <c r="AZ3140" s="14">
        <f t="shared" si="4809"/>
        <v>0</v>
      </c>
      <c r="BA3140" s="14"/>
      <c r="BB3140" s="14"/>
      <c r="BC3140" s="14"/>
      <c r="BD3140" s="14"/>
      <c r="BE3140" s="14"/>
      <c r="BF3140" s="14"/>
      <c r="BG3140" s="14"/>
      <c r="BH3140" s="14"/>
      <c r="BI3140" s="14"/>
      <c r="BJ3140" s="14">
        <v>0</v>
      </c>
      <c r="BK3140" s="14">
        <v>0</v>
      </c>
    </row>
    <row r="3141" spans="1:63" ht="22.5" x14ac:dyDescent="0.25">
      <c r="A3141" s="4" t="s">
        <v>1065</v>
      </c>
      <c r="B3141" s="4" t="s">
        <v>1</v>
      </c>
      <c r="C3141" s="4" t="s">
        <v>14</v>
      </c>
      <c r="D3141" s="107" t="s">
        <v>1067</v>
      </c>
      <c r="E3141" s="117">
        <v>6144</v>
      </c>
      <c r="F3141" s="107" t="s">
        <v>1093</v>
      </c>
      <c r="G3141" s="103" t="s">
        <v>1652</v>
      </c>
      <c r="H3141" s="13" t="s">
        <v>1094</v>
      </c>
      <c r="I3141" s="14">
        <v>55000</v>
      </c>
      <c r="J3141" s="14">
        <v>0</v>
      </c>
      <c r="K3141" s="14"/>
      <c r="L3141" s="14"/>
      <c r="M3141" s="14"/>
      <c r="N3141" s="14"/>
      <c r="O3141" s="14"/>
      <c r="P3141" s="14">
        <f t="shared" si="4807"/>
        <v>0</v>
      </c>
      <c r="Q3141" s="14"/>
      <c r="R3141" s="14"/>
      <c r="S3141" s="14"/>
      <c r="T3141" s="14"/>
      <c r="U3141" s="14"/>
      <c r="V3141" s="14"/>
      <c r="W3141" s="14"/>
      <c r="X3141" s="14"/>
      <c r="Y3141" s="14"/>
      <c r="Z3141" s="14">
        <v>0</v>
      </c>
      <c r="AA3141" s="14">
        <v>0</v>
      </c>
      <c r="AB3141" s="14">
        <v>0</v>
      </c>
      <c r="AC3141" s="14"/>
      <c r="AD3141" s="14"/>
      <c r="AE3141" s="14"/>
      <c r="AF3141" s="14"/>
      <c r="AG3141" s="14"/>
      <c r="AH3141" s="14">
        <f t="shared" si="4808"/>
        <v>0</v>
      </c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>
        <v>0</v>
      </c>
      <c r="AS3141" s="14">
        <v>0</v>
      </c>
      <c r="AT3141" s="14">
        <v>0</v>
      </c>
      <c r="AU3141" s="14"/>
      <c r="AV3141" s="14"/>
      <c r="AW3141" s="14"/>
      <c r="AX3141" s="14"/>
      <c r="AY3141" s="14"/>
      <c r="AZ3141" s="14">
        <f t="shared" si="4809"/>
        <v>0</v>
      </c>
      <c r="BA3141" s="14"/>
      <c r="BB3141" s="14"/>
      <c r="BC3141" s="14"/>
      <c r="BD3141" s="14"/>
      <c r="BE3141" s="14"/>
      <c r="BF3141" s="14"/>
      <c r="BG3141" s="14"/>
      <c r="BH3141" s="14"/>
      <c r="BI3141" s="14"/>
      <c r="BJ3141" s="14">
        <v>0</v>
      </c>
      <c r="BK3141" s="14">
        <v>0</v>
      </c>
    </row>
    <row r="3142" spans="1:63" x14ac:dyDescent="0.25">
      <c r="A3142" s="1" t="s">
        <v>1065</v>
      </c>
      <c r="B3142" s="1" t="s">
        <v>1</v>
      </c>
      <c r="C3142" s="1" t="s">
        <v>14</v>
      </c>
      <c r="D3142" s="110" t="s">
        <v>1067</v>
      </c>
      <c r="E3142" s="110" t="s">
        <v>46</v>
      </c>
      <c r="F3142" s="107" t="s">
        <v>0</v>
      </c>
      <c r="G3142" s="13" t="s">
        <v>0</v>
      </c>
      <c r="H3142" s="2" t="s">
        <v>47</v>
      </c>
      <c r="I3142" s="12">
        <f>SUM(I3143:I3144)</f>
        <v>150100</v>
      </c>
      <c r="J3142" s="12">
        <f t="shared" ref="J3142:Y3142" si="4834">SUM(J3143:J3144)</f>
        <v>0</v>
      </c>
      <c r="K3142" s="12">
        <f t="shared" si="4834"/>
        <v>0</v>
      </c>
      <c r="L3142" s="12">
        <f t="shared" si="4834"/>
        <v>0</v>
      </c>
      <c r="M3142" s="12">
        <f t="shared" si="4834"/>
        <v>0</v>
      </c>
      <c r="N3142" s="12">
        <f t="shared" si="4834"/>
        <v>0</v>
      </c>
      <c r="O3142" s="12">
        <f t="shared" si="4834"/>
        <v>0</v>
      </c>
      <c r="P3142" s="12">
        <f t="shared" si="4834"/>
        <v>0</v>
      </c>
      <c r="Q3142" s="12">
        <f t="shared" si="4834"/>
        <v>0</v>
      </c>
      <c r="R3142" s="12">
        <f t="shared" si="4834"/>
        <v>0</v>
      </c>
      <c r="S3142" s="12">
        <f t="shared" si="4834"/>
        <v>0</v>
      </c>
      <c r="T3142" s="12">
        <f t="shared" si="4834"/>
        <v>0</v>
      </c>
      <c r="U3142" s="12">
        <f t="shared" si="4834"/>
        <v>0</v>
      </c>
      <c r="V3142" s="12">
        <f t="shared" si="4834"/>
        <v>0</v>
      </c>
      <c r="W3142" s="12">
        <f t="shared" si="4834"/>
        <v>0</v>
      </c>
      <c r="X3142" s="12">
        <f t="shared" si="4834"/>
        <v>0</v>
      </c>
      <c r="Y3142" s="12">
        <f t="shared" si="4834"/>
        <v>0</v>
      </c>
      <c r="Z3142" s="12">
        <v>0</v>
      </c>
      <c r="AA3142" s="12">
        <v>0</v>
      </c>
      <c r="AB3142" s="12">
        <f t="shared" ref="AB3142:AQ3142" si="4835">SUM(AB3143:AB3144)</f>
        <v>0</v>
      </c>
      <c r="AC3142" s="12">
        <f t="shared" si="4835"/>
        <v>0</v>
      </c>
      <c r="AD3142" s="12">
        <f t="shared" si="4835"/>
        <v>0</v>
      </c>
      <c r="AE3142" s="12">
        <f t="shared" si="4835"/>
        <v>0</v>
      </c>
      <c r="AF3142" s="12">
        <f t="shared" si="4835"/>
        <v>0</v>
      </c>
      <c r="AG3142" s="12">
        <f t="shared" si="4835"/>
        <v>0</v>
      </c>
      <c r="AH3142" s="12">
        <f t="shared" si="4835"/>
        <v>0</v>
      </c>
      <c r="AI3142" s="12">
        <f t="shared" si="4835"/>
        <v>0</v>
      </c>
      <c r="AJ3142" s="12">
        <f t="shared" si="4835"/>
        <v>0</v>
      </c>
      <c r="AK3142" s="12">
        <f t="shared" si="4835"/>
        <v>0</v>
      </c>
      <c r="AL3142" s="12">
        <f t="shared" si="4835"/>
        <v>0</v>
      </c>
      <c r="AM3142" s="12">
        <f t="shared" si="4835"/>
        <v>0</v>
      </c>
      <c r="AN3142" s="12">
        <f t="shared" si="4835"/>
        <v>0</v>
      </c>
      <c r="AO3142" s="12">
        <f t="shared" si="4835"/>
        <v>0</v>
      </c>
      <c r="AP3142" s="12">
        <f t="shared" si="4835"/>
        <v>0</v>
      </c>
      <c r="AQ3142" s="12">
        <f t="shared" si="4835"/>
        <v>0</v>
      </c>
      <c r="AR3142" s="12">
        <v>0</v>
      </c>
      <c r="AS3142" s="12">
        <v>0</v>
      </c>
      <c r="AT3142" s="12">
        <f t="shared" ref="AT3142:BI3142" si="4836">SUM(AT3143:AT3144)</f>
        <v>0</v>
      </c>
      <c r="AU3142" s="12">
        <f t="shared" si="4836"/>
        <v>0</v>
      </c>
      <c r="AV3142" s="12">
        <f t="shared" si="4836"/>
        <v>0</v>
      </c>
      <c r="AW3142" s="12">
        <f t="shared" si="4836"/>
        <v>0</v>
      </c>
      <c r="AX3142" s="12">
        <f t="shared" si="4836"/>
        <v>0</v>
      </c>
      <c r="AY3142" s="12">
        <f t="shared" si="4836"/>
        <v>0</v>
      </c>
      <c r="AZ3142" s="12">
        <f t="shared" si="4836"/>
        <v>0</v>
      </c>
      <c r="BA3142" s="12">
        <f t="shared" si="4836"/>
        <v>0</v>
      </c>
      <c r="BB3142" s="12">
        <f t="shared" si="4836"/>
        <v>0</v>
      </c>
      <c r="BC3142" s="12">
        <f t="shared" si="4836"/>
        <v>0</v>
      </c>
      <c r="BD3142" s="12">
        <f t="shared" si="4836"/>
        <v>0</v>
      </c>
      <c r="BE3142" s="12">
        <f t="shared" si="4836"/>
        <v>0</v>
      </c>
      <c r="BF3142" s="12">
        <f t="shared" si="4836"/>
        <v>0</v>
      </c>
      <c r="BG3142" s="12">
        <f t="shared" si="4836"/>
        <v>0</v>
      </c>
      <c r="BH3142" s="12">
        <f t="shared" si="4836"/>
        <v>0</v>
      </c>
      <c r="BI3142" s="12">
        <f t="shared" si="4836"/>
        <v>0</v>
      </c>
      <c r="BJ3142" s="12">
        <v>0</v>
      </c>
      <c r="BK3142" s="12">
        <v>0</v>
      </c>
    </row>
    <row r="3143" spans="1:63" x14ac:dyDescent="0.25">
      <c r="A3143" s="4" t="s">
        <v>1065</v>
      </c>
      <c r="B3143" s="4" t="s">
        <v>1</v>
      </c>
      <c r="C3143" s="4" t="s">
        <v>14</v>
      </c>
      <c r="D3143" s="107" t="s">
        <v>1067</v>
      </c>
      <c r="E3143" s="117">
        <v>6148</v>
      </c>
      <c r="F3143" s="107"/>
      <c r="G3143" s="103" t="s">
        <v>1652</v>
      </c>
      <c r="H3143" s="13" t="s">
        <v>47</v>
      </c>
      <c r="I3143" s="14">
        <v>150000</v>
      </c>
      <c r="J3143" s="14">
        <v>0</v>
      </c>
      <c r="K3143" s="14"/>
      <c r="L3143" s="14"/>
      <c r="M3143" s="14"/>
      <c r="N3143" s="14"/>
      <c r="O3143" s="14"/>
      <c r="P3143" s="14">
        <f t="shared" si="4807"/>
        <v>0</v>
      </c>
      <c r="Q3143" s="14"/>
      <c r="R3143" s="14"/>
      <c r="S3143" s="14"/>
      <c r="T3143" s="14"/>
      <c r="U3143" s="14"/>
      <c r="V3143" s="14"/>
      <c r="W3143" s="14"/>
      <c r="X3143" s="14"/>
      <c r="Y3143" s="14"/>
      <c r="Z3143" s="14">
        <v>0</v>
      </c>
      <c r="AA3143" s="14">
        <v>0</v>
      </c>
      <c r="AB3143" s="14">
        <v>0</v>
      </c>
      <c r="AC3143" s="14"/>
      <c r="AD3143" s="14"/>
      <c r="AE3143" s="14"/>
      <c r="AF3143" s="14"/>
      <c r="AG3143" s="14"/>
      <c r="AH3143" s="14">
        <f t="shared" si="4808"/>
        <v>0</v>
      </c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>
        <v>0</v>
      </c>
      <c r="AS3143" s="14">
        <v>0</v>
      </c>
      <c r="AT3143" s="14">
        <v>0</v>
      </c>
      <c r="AU3143" s="14"/>
      <c r="AV3143" s="14"/>
      <c r="AW3143" s="14"/>
      <c r="AX3143" s="14"/>
      <c r="AY3143" s="14"/>
      <c r="AZ3143" s="14">
        <f t="shared" si="4809"/>
        <v>0</v>
      </c>
      <c r="BA3143" s="14"/>
      <c r="BB3143" s="14"/>
      <c r="BC3143" s="14"/>
      <c r="BD3143" s="14"/>
      <c r="BE3143" s="14"/>
      <c r="BF3143" s="14"/>
      <c r="BG3143" s="14"/>
      <c r="BH3143" s="14"/>
      <c r="BI3143" s="14"/>
      <c r="BJ3143" s="14">
        <v>0</v>
      </c>
      <c r="BK3143" s="14">
        <v>0</v>
      </c>
    </row>
    <row r="3144" spans="1:63" ht="22.5" x14ac:dyDescent="0.25">
      <c r="A3144" s="4" t="s">
        <v>1065</v>
      </c>
      <c r="B3144" s="4" t="s">
        <v>1</v>
      </c>
      <c r="C3144" s="4" t="s">
        <v>14</v>
      </c>
      <c r="D3144" s="107" t="s">
        <v>1067</v>
      </c>
      <c r="E3144" s="117">
        <v>6148</v>
      </c>
      <c r="F3144" s="107" t="s">
        <v>1095</v>
      </c>
      <c r="G3144" s="103" t="s">
        <v>1652</v>
      </c>
      <c r="H3144" s="13" t="s">
        <v>115</v>
      </c>
      <c r="I3144" s="14">
        <v>100</v>
      </c>
      <c r="J3144" s="14">
        <v>0</v>
      </c>
      <c r="K3144" s="14"/>
      <c r="L3144" s="14"/>
      <c r="M3144" s="14"/>
      <c r="N3144" s="14"/>
      <c r="O3144" s="14"/>
      <c r="P3144" s="14">
        <f t="shared" si="4807"/>
        <v>0</v>
      </c>
      <c r="Q3144" s="14"/>
      <c r="R3144" s="14"/>
      <c r="S3144" s="14"/>
      <c r="T3144" s="14"/>
      <c r="U3144" s="14"/>
      <c r="V3144" s="14"/>
      <c r="W3144" s="14"/>
      <c r="X3144" s="14"/>
      <c r="Y3144" s="14"/>
      <c r="Z3144" s="14">
        <v>0</v>
      </c>
      <c r="AA3144" s="14">
        <v>0</v>
      </c>
      <c r="AB3144" s="14">
        <v>0</v>
      </c>
      <c r="AC3144" s="14"/>
      <c r="AD3144" s="14"/>
      <c r="AE3144" s="14"/>
      <c r="AF3144" s="14"/>
      <c r="AG3144" s="14"/>
      <c r="AH3144" s="14">
        <f t="shared" si="4808"/>
        <v>0</v>
      </c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>
        <v>0</v>
      </c>
      <c r="AS3144" s="14">
        <v>0</v>
      </c>
      <c r="AT3144" s="14">
        <v>0</v>
      </c>
      <c r="AU3144" s="14"/>
      <c r="AV3144" s="14"/>
      <c r="AW3144" s="14"/>
      <c r="AX3144" s="14"/>
      <c r="AY3144" s="14"/>
      <c r="AZ3144" s="14">
        <f t="shared" si="4809"/>
        <v>0</v>
      </c>
      <c r="BA3144" s="14"/>
      <c r="BB3144" s="14"/>
      <c r="BC3144" s="14"/>
      <c r="BD3144" s="14"/>
      <c r="BE3144" s="14"/>
      <c r="BF3144" s="14"/>
      <c r="BG3144" s="14"/>
      <c r="BH3144" s="14"/>
      <c r="BI3144" s="14"/>
      <c r="BJ3144" s="14">
        <v>0</v>
      </c>
      <c r="BK3144" s="14">
        <v>0</v>
      </c>
    </row>
    <row r="3145" spans="1:63" ht="14.25" customHeight="1" x14ac:dyDescent="0.25">
      <c r="A3145" s="1" t="s">
        <v>0</v>
      </c>
      <c r="B3145" s="1" t="s">
        <v>0</v>
      </c>
      <c r="C3145" s="1" t="s">
        <v>0</v>
      </c>
      <c r="D3145" s="106" t="s">
        <v>0</v>
      </c>
      <c r="E3145" s="106" t="s">
        <v>0</v>
      </c>
      <c r="F3145" s="106" t="s">
        <v>0</v>
      </c>
      <c r="G3145" s="2" t="s">
        <v>0</v>
      </c>
      <c r="H3145" s="10" t="s">
        <v>99</v>
      </c>
      <c r="I3145" s="11">
        <f>SUM(I3146)</f>
        <v>41814600</v>
      </c>
      <c r="J3145" s="11">
        <f t="shared" ref="J3145:Y3145" si="4837">SUM(J3146)</f>
        <v>500000</v>
      </c>
      <c r="K3145" s="11">
        <f t="shared" si="4837"/>
        <v>0</v>
      </c>
      <c r="L3145" s="11">
        <f t="shared" si="4837"/>
        <v>0</v>
      </c>
      <c r="M3145" s="11">
        <f t="shared" si="4837"/>
        <v>0</v>
      </c>
      <c r="N3145" s="11">
        <f t="shared" si="4837"/>
        <v>0</v>
      </c>
      <c r="O3145" s="11">
        <f t="shared" si="4837"/>
        <v>0</v>
      </c>
      <c r="P3145" s="11">
        <f t="shared" si="4837"/>
        <v>500000</v>
      </c>
      <c r="Q3145" s="11">
        <f t="shared" si="4837"/>
        <v>0</v>
      </c>
      <c r="R3145" s="11">
        <f t="shared" si="4837"/>
        <v>0</v>
      </c>
      <c r="S3145" s="11">
        <f t="shared" si="4837"/>
        <v>0</v>
      </c>
      <c r="T3145" s="11">
        <f t="shared" si="4837"/>
        <v>0</v>
      </c>
      <c r="U3145" s="11">
        <f t="shared" si="4837"/>
        <v>0</v>
      </c>
      <c r="V3145" s="11">
        <f t="shared" si="4837"/>
        <v>0</v>
      </c>
      <c r="W3145" s="11">
        <f t="shared" si="4837"/>
        <v>0</v>
      </c>
      <c r="X3145" s="11">
        <f t="shared" si="4837"/>
        <v>0</v>
      </c>
      <c r="Y3145" s="11">
        <f t="shared" si="4837"/>
        <v>0</v>
      </c>
      <c r="Z3145" s="11">
        <v>0</v>
      </c>
      <c r="AA3145" s="11">
        <v>500000</v>
      </c>
      <c r="AB3145" s="11">
        <f t="shared" ref="AB3145:AQ3145" si="4838">SUM(AB3146)</f>
        <v>0</v>
      </c>
      <c r="AC3145" s="11">
        <f t="shared" si="4838"/>
        <v>0</v>
      </c>
      <c r="AD3145" s="11">
        <f t="shared" si="4838"/>
        <v>0</v>
      </c>
      <c r="AE3145" s="11">
        <f t="shared" si="4838"/>
        <v>0</v>
      </c>
      <c r="AF3145" s="11">
        <f t="shared" si="4838"/>
        <v>0</v>
      </c>
      <c r="AG3145" s="11">
        <f t="shared" si="4838"/>
        <v>0</v>
      </c>
      <c r="AH3145" s="11">
        <f t="shared" si="4838"/>
        <v>0</v>
      </c>
      <c r="AI3145" s="11">
        <f t="shared" si="4838"/>
        <v>0</v>
      </c>
      <c r="AJ3145" s="11">
        <f t="shared" si="4838"/>
        <v>0</v>
      </c>
      <c r="AK3145" s="11">
        <f t="shared" si="4838"/>
        <v>0</v>
      </c>
      <c r="AL3145" s="11">
        <f t="shared" si="4838"/>
        <v>0</v>
      </c>
      <c r="AM3145" s="11">
        <f t="shared" si="4838"/>
        <v>0</v>
      </c>
      <c r="AN3145" s="11">
        <f t="shared" si="4838"/>
        <v>0</v>
      </c>
      <c r="AO3145" s="11">
        <f t="shared" si="4838"/>
        <v>0</v>
      </c>
      <c r="AP3145" s="11">
        <f t="shared" si="4838"/>
        <v>0</v>
      </c>
      <c r="AQ3145" s="11">
        <f t="shared" si="4838"/>
        <v>0</v>
      </c>
      <c r="AR3145" s="11">
        <v>0</v>
      </c>
      <c r="AS3145" s="11">
        <v>0</v>
      </c>
      <c r="AT3145" s="11">
        <f t="shared" ref="AT3145:BI3145" si="4839">SUM(AT3146)</f>
        <v>1000000</v>
      </c>
      <c r="AU3145" s="11">
        <f t="shared" si="4839"/>
        <v>1379058</v>
      </c>
      <c r="AV3145" s="11">
        <f t="shared" si="4839"/>
        <v>0</v>
      </c>
      <c r="AW3145" s="11">
        <f t="shared" si="4839"/>
        <v>0</v>
      </c>
      <c r="AX3145" s="11">
        <f t="shared" si="4839"/>
        <v>0</v>
      </c>
      <c r="AY3145" s="11">
        <f t="shared" si="4839"/>
        <v>0</v>
      </c>
      <c r="AZ3145" s="11">
        <f t="shared" si="4839"/>
        <v>2379058</v>
      </c>
      <c r="BA3145" s="11">
        <f t="shared" si="4839"/>
        <v>0</v>
      </c>
      <c r="BB3145" s="11">
        <f t="shared" si="4839"/>
        <v>0</v>
      </c>
      <c r="BC3145" s="11">
        <f t="shared" si="4839"/>
        <v>1379058</v>
      </c>
      <c r="BD3145" s="11">
        <f t="shared" si="4839"/>
        <v>0</v>
      </c>
      <c r="BE3145" s="11">
        <f t="shared" si="4839"/>
        <v>0</v>
      </c>
      <c r="BF3145" s="11">
        <f t="shared" si="4839"/>
        <v>0</v>
      </c>
      <c r="BG3145" s="11">
        <f t="shared" si="4839"/>
        <v>0</v>
      </c>
      <c r="BH3145" s="11">
        <f t="shared" si="4839"/>
        <v>0</v>
      </c>
      <c r="BI3145" s="11">
        <f t="shared" si="4839"/>
        <v>0</v>
      </c>
      <c r="BJ3145" s="11">
        <v>1379058</v>
      </c>
      <c r="BK3145" s="11">
        <v>1000000</v>
      </c>
    </row>
    <row r="3146" spans="1:63" x14ac:dyDescent="0.25">
      <c r="A3146" s="4" t="s">
        <v>1065</v>
      </c>
      <c r="B3146" s="4" t="s">
        <v>1</v>
      </c>
      <c r="C3146" s="4" t="s">
        <v>14</v>
      </c>
      <c r="D3146" s="107" t="s">
        <v>1067</v>
      </c>
      <c r="E3146" s="106" t="s">
        <v>100</v>
      </c>
      <c r="F3146" s="106" t="s">
        <v>0</v>
      </c>
      <c r="G3146" s="2" t="s">
        <v>0</v>
      </c>
      <c r="H3146" s="2" t="s">
        <v>101</v>
      </c>
      <c r="I3146" s="12">
        <f>SUM(I3147,I3151,I3153,I3159,I3173)</f>
        <v>41814600</v>
      </c>
      <c r="J3146" s="12">
        <f t="shared" ref="J3146:Y3146" si="4840">SUM(J3147,J3151,J3153,J3159,J3173)</f>
        <v>500000</v>
      </c>
      <c r="K3146" s="12">
        <f t="shared" si="4840"/>
        <v>0</v>
      </c>
      <c r="L3146" s="12">
        <f t="shared" si="4840"/>
        <v>0</v>
      </c>
      <c r="M3146" s="12">
        <f t="shared" si="4840"/>
        <v>0</v>
      </c>
      <c r="N3146" s="12">
        <f t="shared" si="4840"/>
        <v>0</v>
      </c>
      <c r="O3146" s="12">
        <f t="shared" si="4840"/>
        <v>0</v>
      </c>
      <c r="P3146" s="12">
        <f t="shared" ref="P3146" si="4841">SUM(P3147,P3151,P3153,P3159,P3173)</f>
        <v>500000</v>
      </c>
      <c r="Q3146" s="12">
        <f t="shared" si="4840"/>
        <v>0</v>
      </c>
      <c r="R3146" s="12">
        <f t="shared" si="4840"/>
        <v>0</v>
      </c>
      <c r="S3146" s="12">
        <f t="shared" si="4840"/>
        <v>0</v>
      </c>
      <c r="T3146" s="12">
        <f t="shared" si="4840"/>
        <v>0</v>
      </c>
      <c r="U3146" s="12">
        <f t="shared" si="4840"/>
        <v>0</v>
      </c>
      <c r="V3146" s="12">
        <f t="shared" si="4840"/>
        <v>0</v>
      </c>
      <c r="W3146" s="12">
        <f t="shared" si="4840"/>
        <v>0</v>
      </c>
      <c r="X3146" s="12">
        <f t="shared" si="4840"/>
        <v>0</v>
      </c>
      <c r="Y3146" s="12">
        <f t="shared" si="4840"/>
        <v>0</v>
      </c>
      <c r="Z3146" s="12">
        <v>0</v>
      </c>
      <c r="AA3146" s="12">
        <v>500000</v>
      </c>
      <c r="AB3146" s="12">
        <f t="shared" ref="AB3146:AQ3146" si="4842">SUM(AB3147,AB3151,AB3153,AB3159,AB3173)</f>
        <v>0</v>
      </c>
      <c r="AC3146" s="12">
        <f t="shared" si="4842"/>
        <v>0</v>
      </c>
      <c r="AD3146" s="12">
        <f t="shared" si="4842"/>
        <v>0</v>
      </c>
      <c r="AE3146" s="12">
        <f t="shared" si="4842"/>
        <v>0</v>
      </c>
      <c r="AF3146" s="12">
        <f t="shared" si="4842"/>
        <v>0</v>
      </c>
      <c r="AG3146" s="12">
        <f t="shared" si="4842"/>
        <v>0</v>
      </c>
      <c r="AH3146" s="12">
        <f t="shared" ref="AH3146" si="4843">SUM(AH3147,AH3151,AH3153,AH3159,AH3173)</f>
        <v>0</v>
      </c>
      <c r="AI3146" s="12">
        <f t="shared" si="4842"/>
        <v>0</v>
      </c>
      <c r="AJ3146" s="12">
        <f t="shared" si="4842"/>
        <v>0</v>
      </c>
      <c r="AK3146" s="12">
        <f t="shared" si="4842"/>
        <v>0</v>
      </c>
      <c r="AL3146" s="12">
        <f t="shared" si="4842"/>
        <v>0</v>
      </c>
      <c r="AM3146" s="12">
        <f t="shared" si="4842"/>
        <v>0</v>
      </c>
      <c r="AN3146" s="12">
        <f t="shared" si="4842"/>
        <v>0</v>
      </c>
      <c r="AO3146" s="12">
        <f t="shared" si="4842"/>
        <v>0</v>
      </c>
      <c r="AP3146" s="12">
        <f t="shared" si="4842"/>
        <v>0</v>
      </c>
      <c r="AQ3146" s="12">
        <f t="shared" si="4842"/>
        <v>0</v>
      </c>
      <c r="AR3146" s="12">
        <v>0</v>
      </c>
      <c r="AS3146" s="12">
        <v>0</v>
      </c>
      <c r="AT3146" s="12">
        <f t="shared" ref="AT3146:BI3146" si="4844">SUM(AT3147,AT3151,AT3153,AT3159,AT3173)</f>
        <v>1000000</v>
      </c>
      <c r="AU3146" s="12">
        <f t="shared" si="4844"/>
        <v>1379058</v>
      </c>
      <c r="AV3146" s="12">
        <f t="shared" si="4844"/>
        <v>0</v>
      </c>
      <c r="AW3146" s="12">
        <f t="shared" si="4844"/>
        <v>0</v>
      </c>
      <c r="AX3146" s="12">
        <f t="shared" si="4844"/>
        <v>0</v>
      </c>
      <c r="AY3146" s="12">
        <f t="shared" si="4844"/>
        <v>0</v>
      </c>
      <c r="AZ3146" s="12">
        <f t="shared" ref="AZ3146" si="4845">SUM(AZ3147,AZ3151,AZ3153,AZ3159,AZ3173)</f>
        <v>2379058</v>
      </c>
      <c r="BA3146" s="12">
        <f t="shared" si="4844"/>
        <v>0</v>
      </c>
      <c r="BB3146" s="12">
        <f t="shared" si="4844"/>
        <v>0</v>
      </c>
      <c r="BC3146" s="12">
        <f t="shared" si="4844"/>
        <v>1379058</v>
      </c>
      <c r="BD3146" s="12">
        <f t="shared" si="4844"/>
        <v>0</v>
      </c>
      <c r="BE3146" s="12">
        <f t="shared" si="4844"/>
        <v>0</v>
      </c>
      <c r="BF3146" s="12">
        <f t="shared" si="4844"/>
        <v>0</v>
      </c>
      <c r="BG3146" s="12">
        <f t="shared" si="4844"/>
        <v>0</v>
      </c>
      <c r="BH3146" s="12">
        <f t="shared" si="4844"/>
        <v>0</v>
      </c>
      <c r="BI3146" s="12">
        <f t="shared" si="4844"/>
        <v>0</v>
      </c>
      <c r="BJ3146" s="12">
        <v>1379058</v>
      </c>
      <c r="BK3146" s="12">
        <v>1000000</v>
      </c>
    </row>
    <row r="3147" spans="1:63" ht="22.5" x14ac:dyDescent="0.25">
      <c r="A3147" s="1" t="s">
        <v>1065</v>
      </c>
      <c r="B3147" s="1" t="s">
        <v>1</v>
      </c>
      <c r="C3147" s="1" t="s">
        <v>14</v>
      </c>
      <c r="D3147" s="110" t="s">
        <v>1067</v>
      </c>
      <c r="E3147" s="110" t="s">
        <v>102</v>
      </c>
      <c r="F3147" s="107" t="s">
        <v>0</v>
      </c>
      <c r="G3147" s="13" t="s">
        <v>0</v>
      </c>
      <c r="H3147" s="2" t="s">
        <v>103</v>
      </c>
      <c r="I3147" s="12">
        <f>SUM(I3148:I3150)</f>
        <v>7300100</v>
      </c>
      <c r="J3147" s="12">
        <f t="shared" ref="J3147:Y3147" si="4846">SUM(J3148:J3150)</f>
        <v>0</v>
      </c>
      <c r="K3147" s="12">
        <f t="shared" si="4846"/>
        <v>0</v>
      </c>
      <c r="L3147" s="12">
        <f t="shared" si="4846"/>
        <v>0</v>
      </c>
      <c r="M3147" s="12">
        <f t="shared" si="4846"/>
        <v>0</v>
      </c>
      <c r="N3147" s="12">
        <f t="shared" si="4846"/>
        <v>0</v>
      </c>
      <c r="O3147" s="12">
        <f t="shared" si="4846"/>
        <v>0</v>
      </c>
      <c r="P3147" s="12">
        <f t="shared" ref="P3147" si="4847">SUM(P3148:P3150)</f>
        <v>0</v>
      </c>
      <c r="Q3147" s="12">
        <f t="shared" si="4846"/>
        <v>0</v>
      </c>
      <c r="R3147" s="12">
        <f t="shared" si="4846"/>
        <v>0</v>
      </c>
      <c r="S3147" s="12">
        <f t="shared" si="4846"/>
        <v>0</v>
      </c>
      <c r="T3147" s="12">
        <f t="shared" si="4846"/>
        <v>0</v>
      </c>
      <c r="U3147" s="12">
        <f t="shared" si="4846"/>
        <v>0</v>
      </c>
      <c r="V3147" s="12">
        <f t="shared" si="4846"/>
        <v>0</v>
      </c>
      <c r="W3147" s="12">
        <f t="shared" si="4846"/>
        <v>0</v>
      </c>
      <c r="X3147" s="12">
        <f t="shared" si="4846"/>
        <v>0</v>
      </c>
      <c r="Y3147" s="12">
        <f t="shared" si="4846"/>
        <v>0</v>
      </c>
      <c r="Z3147" s="12">
        <v>0</v>
      </c>
      <c r="AA3147" s="12">
        <v>0</v>
      </c>
      <c r="AB3147" s="12">
        <f t="shared" ref="AB3147:AQ3147" si="4848">SUM(AB3148:AB3150)</f>
        <v>0</v>
      </c>
      <c r="AC3147" s="12">
        <f t="shared" si="4848"/>
        <v>0</v>
      </c>
      <c r="AD3147" s="12">
        <f t="shared" si="4848"/>
        <v>0</v>
      </c>
      <c r="AE3147" s="12">
        <f t="shared" si="4848"/>
        <v>0</v>
      </c>
      <c r="AF3147" s="12">
        <f t="shared" si="4848"/>
        <v>0</v>
      </c>
      <c r="AG3147" s="12">
        <f t="shared" si="4848"/>
        <v>0</v>
      </c>
      <c r="AH3147" s="12">
        <f t="shared" ref="AH3147" si="4849">SUM(AH3148:AH3150)</f>
        <v>0</v>
      </c>
      <c r="AI3147" s="12">
        <f t="shared" si="4848"/>
        <v>0</v>
      </c>
      <c r="AJ3147" s="12">
        <f t="shared" si="4848"/>
        <v>0</v>
      </c>
      <c r="AK3147" s="12">
        <f t="shared" si="4848"/>
        <v>0</v>
      </c>
      <c r="AL3147" s="12">
        <f t="shared" si="4848"/>
        <v>0</v>
      </c>
      <c r="AM3147" s="12">
        <f t="shared" si="4848"/>
        <v>0</v>
      </c>
      <c r="AN3147" s="12">
        <f t="shared" si="4848"/>
        <v>0</v>
      </c>
      <c r="AO3147" s="12">
        <f t="shared" si="4848"/>
        <v>0</v>
      </c>
      <c r="AP3147" s="12">
        <f t="shared" si="4848"/>
        <v>0</v>
      </c>
      <c r="AQ3147" s="12">
        <f t="shared" si="4848"/>
        <v>0</v>
      </c>
      <c r="AR3147" s="12">
        <v>0</v>
      </c>
      <c r="AS3147" s="12">
        <v>0</v>
      </c>
      <c r="AT3147" s="12">
        <f t="shared" ref="AT3147:BI3147" si="4850">SUM(AT3148:AT3150)</f>
        <v>0</v>
      </c>
      <c r="AU3147" s="12">
        <f t="shared" si="4850"/>
        <v>379058</v>
      </c>
      <c r="AV3147" s="12">
        <f t="shared" si="4850"/>
        <v>0</v>
      </c>
      <c r="AW3147" s="12">
        <f t="shared" si="4850"/>
        <v>0</v>
      </c>
      <c r="AX3147" s="12">
        <f t="shared" si="4850"/>
        <v>0</v>
      </c>
      <c r="AY3147" s="12">
        <f t="shared" si="4850"/>
        <v>0</v>
      </c>
      <c r="AZ3147" s="12">
        <f t="shared" ref="AZ3147" si="4851">SUM(AZ3148:AZ3150)</f>
        <v>379058</v>
      </c>
      <c r="BA3147" s="12">
        <f t="shared" si="4850"/>
        <v>0</v>
      </c>
      <c r="BB3147" s="12">
        <f t="shared" si="4850"/>
        <v>0</v>
      </c>
      <c r="BC3147" s="12">
        <f t="shared" si="4850"/>
        <v>0</v>
      </c>
      <c r="BD3147" s="12">
        <f t="shared" si="4850"/>
        <v>0</v>
      </c>
      <c r="BE3147" s="12">
        <f t="shared" si="4850"/>
        <v>379058</v>
      </c>
      <c r="BF3147" s="12">
        <f t="shared" si="4850"/>
        <v>0</v>
      </c>
      <c r="BG3147" s="12">
        <f t="shared" si="4850"/>
        <v>0</v>
      </c>
      <c r="BH3147" s="12">
        <f t="shared" si="4850"/>
        <v>0</v>
      </c>
      <c r="BI3147" s="12">
        <f t="shared" si="4850"/>
        <v>0</v>
      </c>
      <c r="BJ3147" s="12">
        <v>379058</v>
      </c>
      <c r="BK3147" s="12">
        <v>0</v>
      </c>
    </row>
    <row r="3148" spans="1:63" x14ac:dyDescent="0.25">
      <c r="A3148" s="4" t="s">
        <v>1065</v>
      </c>
      <c r="B3148" s="4" t="s">
        <v>1</v>
      </c>
      <c r="C3148" s="4" t="s">
        <v>14</v>
      </c>
      <c r="D3148" s="107" t="s">
        <v>1067</v>
      </c>
      <c r="E3148" s="117">
        <v>6151</v>
      </c>
      <c r="F3148" s="107" t="s">
        <v>1096</v>
      </c>
      <c r="G3148" s="103" t="s">
        <v>1653</v>
      </c>
      <c r="H3148" s="13" t="s">
        <v>104</v>
      </c>
      <c r="I3148" s="14">
        <v>500100</v>
      </c>
      <c r="J3148" s="14">
        <v>0</v>
      </c>
      <c r="K3148" s="14"/>
      <c r="L3148" s="14"/>
      <c r="M3148" s="14"/>
      <c r="N3148" s="14"/>
      <c r="O3148" s="14"/>
      <c r="P3148" s="14">
        <f t="shared" si="4807"/>
        <v>0</v>
      </c>
      <c r="Q3148" s="14"/>
      <c r="R3148" s="14"/>
      <c r="S3148" s="14"/>
      <c r="T3148" s="14"/>
      <c r="U3148" s="14"/>
      <c r="V3148" s="14"/>
      <c r="W3148" s="14"/>
      <c r="X3148" s="14"/>
      <c r="Y3148" s="14"/>
      <c r="Z3148" s="14">
        <v>0</v>
      </c>
      <c r="AA3148" s="14">
        <v>0</v>
      </c>
      <c r="AB3148" s="14">
        <v>0</v>
      </c>
      <c r="AC3148" s="14"/>
      <c r="AD3148" s="14"/>
      <c r="AE3148" s="14"/>
      <c r="AF3148" s="14"/>
      <c r="AG3148" s="14"/>
      <c r="AH3148" s="14">
        <f t="shared" si="4808"/>
        <v>0</v>
      </c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>
        <v>0</v>
      </c>
      <c r="AS3148" s="14">
        <v>0</v>
      </c>
      <c r="AT3148" s="14">
        <v>0</v>
      </c>
      <c r="AU3148" s="14">
        <v>379058</v>
      </c>
      <c r="AV3148" s="14"/>
      <c r="AW3148" s="14"/>
      <c r="AX3148" s="14"/>
      <c r="AY3148" s="14"/>
      <c r="AZ3148" s="14">
        <f t="shared" si="4809"/>
        <v>379058</v>
      </c>
      <c r="BA3148" s="14"/>
      <c r="BB3148" s="14"/>
      <c r="BC3148" s="14"/>
      <c r="BD3148" s="14"/>
      <c r="BE3148" s="14">
        <v>379058</v>
      </c>
      <c r="BF3148" s="14"/>
      <c r="BG3148" s="14"/>
      <c r="BH3148" s="14"/>
      <c r="BI3148" s="14"/>
      <c r="BJ3148" s="14">
        <v>379058</v>
      </c>
      <c r="BK3148" s="14">
        <v>0</v>
      </c>
    </row>
    <row r="3149" spans="1:63" ht="22.5" x14ac:dyDescent="0.25">
      <c r="A3149" s="4" t="s">
        <v>1065</v>
      </c>
      <c r="B3149" s="4" t="s">
        <v>1</v>
      </c>
      <c r="C3149" s="4" t="s">
        <v>14</v>
      </c>
      <c r="D3149" s="107" t="s">
        <v>1067</v>
      </c>
      <c r="E3149" s="117">
        <v>6151</v>
      </c>
      <c r="F3149" s="107" t="s">
        <v>1097</v>
      </c>
      <c r="G3149" s="103" t="s">
        <v>1649</v>
      </c>
      <c r="H3149" s="13" t="s">
        <v>1098</v>
      </c>
      <c r="I3149" s="14">
        <v>4700000</v>
      </c>
      <c r="J3149" s="14">
        <v>0</v>
      </c>
      <c r="K3149" s="14"/>
      <c r="L3149" s="14"/>
      <c r="M3149" s="14"/>
      <c r="N3149" s="14"/>
      <c r="O3149" s="14"/>
      <c r="P3149" s="14">
        <f t="shared" si="4807"/>
        <v>0</v>
      </c>
      <c r="Q3149" s="14"/>
      <c r="R3149" s="14"/>
      <c r="S3149" s="14"/>
      <c r="T3149" s="14"/>
      <c r="U3149" s="14"/>
      <c r="V3149" s="14"/>
      <c r="W3149" s="14"/>
      <c r="X3149" s="14"/>
      <c r="Y3149" s="14"/>
      <c r="Z3149" s="14">
        <v>0</v>
      </c>
      <c r="AA3149" s="14">
        <v>0</v>
      </c>
      <c r="AB3149" s="14">
        <v>0</v>
      </c>
      <c r="AC3149" s="14"/>
      <c r="AD3149" s="14"/>
      <c r="AE3149" s="14"/>
      <c r="AF3149" s="14"/>
      <c r="AG3149" s="14"/>
      <c r="AH3149" s="14">
        <f t="shared" si="4808"/>
        <v>0</v>
      </c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>
        <v>0</v>
      </c>
      <c r="AS3149" s="14">
        <v>0</v>
      </c>
      <c r="AT3149" s="14">
        <v>0</v>
      </c>
      <c r="AU3149" s="14"/>
      <c r="AV3149" s="14"/>
      <c r="AW3149" s="14"/>
      <c r="AX3149" s="14"/>
      <c r="AY3149" s="14"/>
      <c r="AZ3149" s="14">
        <f t="shared" si="4809"/>
        <v>0</v>
      </c>
      <c r="BA3149" s="14"/>
      <c r="BB3149" s="14"/>
      <c r="BC3149" s="14"/>
      <c r="BD3149" s="14"/>
      <c r="BE3149" s="14"/>
      <c r="BF3149" s="14"/>
      <c r="BG3149" s="14"/>
      <c r="BH3149" s="14"/>
      <c r="BI3149" s="14"/>
      <c r="BJ3149" s="14">
        <v>0</v>
      </c>
      <c r="BK3149" s="14">
        <v>0</v>
      </c>
    </row>
    <row r="3150" spans="1:63" x14ac:dyDescent="0.25">
      <c r="A3150" s="4" t="s">
        <v>1065</v>
      </c>
      <c r="B3150" s="4" t="s">
        <v>1</v>
      </c>
      <c r="C3150" s="4" t="s">
        <v>14</v>
      </c>
      <c r="D3150" s="107" t="s">
        <v>1067</v>
      </c>
      <c r="E3150" s="117">
        <v>6151</v>
      </c>
      <c r="F3150" s="107" t="s">
        <v>1099</v>
      </c>
      <c r="G3150" s="103" t="s">
        <v>1652</v>
      </c>
      <c r="H3150" s="13" t="s">
        <v>1100</v>
      </c>
      <c r="I3150" s="14">
        <v>2100000</v>
      </c>
      <c r="J3150" s="14">
        <v>0</v>
      </c>
      <c r="K3150" s="14"/>
      <c r="L3150" s="14"/>
      <c r="M3150" s="14"/>
      <c r="N3150" s="14"/>
      <c r="O3150" s="14"/>
      <c r="P3150" s="14">
        <f t="shared" si="4807"/>
        <v>0</v>
      </c>
      <c r="Q3150" s="14"/>
      <c r="R3150" s="14"/>
      <c r="S3150" s="14"/>
      <c r="T3150" s="14"/>
      <c r="U3150" s="14"/>
      <c r="V3150" s="14"/>
      <c r="W3150" s="14"/>
      <c r="X3150" s="14"/>
      <c r="Y3150" s="14"/>
      <c r="Z3150" s="14">
        <v>0</v>
      </c>
      <c r="AA3150" s="14">
        <v>0</v>
      </c>
      <c r="AB3150" s="14">
        <v>0</v>
      </c>
      <c r="AC3150" s="14"/>
      <c r="AD3150" s="14"/>
      <c r="AE3150" s="14"/>
      <c r="AF3150" s="14"/>
      <c r="AG3150" s="14"/>
      <c r="AH3150" s="14">
        <f t="shared" si="4808"/>
        <v>0</v>
      </c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>
        <v>0</v>
      </c>
      <c r="AS3150" s="14">
        <v>0</v>
      </c>
      <c r="AT3150" s="14">
        <v>0</v>
      </c>
      <c r="AU3150" s="14"/>
      <c r="AV3150" s="14"/>
      <c r="AW3150" s="14"/>
      <c r="AX3150" s="14"/>
      <c r="AY3150" s="14"/>
      <c r="AZ3150" s="14">
        <f t="shared" si="4809"/>
        <v>0</v>
      </c>
      <c r="BA3150" s="14"/>
      <c r="BB3150" s="14"/>
      <c r="BC3150" s="14"/>
      <c r="BD3150" s="14"/>
      <c r="BE3150" s="14"/>
      <c r="BF3150" s="14"/>
      <c r="BG3150" s="14"/>
      <c r="BH3150" s="14"/>
      <c r="BI3150" s="14"/>
      <c r="BJ3150" s="14">
        <v>0</v>
      </c>
      <c r="BK3150" s="14">
        <v>0</v>
      </c>
    </row>
    <row r="3151" spans="1:63" x14ac:dyDescent="0.25">
      <c r="A3151" s="1" t="s">
        <v>1065</v>
      </c>
      <c r="B3151" s="1" t="s">
        <v>1</v>
      </c>
      <c r="C3151" s="1" t="s">
        <v>14</v>
      </c>
      <c r="D3151" s="110" t="s">
        <v>1067</v>
      </c>
      <c r="E3151" s="110" t="s">
        <v>116</v>
      </c>
      <c r="F3151" s="107" t="s">
        <v>0</v>
      </c>
      <c r="G3151" s="13" t="s">
        <v>0</v>
      </c>
      <c r="H3151" s="2" t="s">
        <v>117</v>
      </c>
      <c r="I3151" s="12">
        <f>SUM(I3152)</f>
        <v>500000</v>
      </c>
      <c r="J3151" s="12">
        <f t="shared" ref="J3151:Y3151" si="4852">SUM(J3152)</f>
        <v>0</v>
      </c>
      <c r="K3151" s="12">
        <f t="shared" si="4852"/>
        <v>0</v>
      </c>
      <c r="L3151" s="12">
        <f t="shared" si="4852"/>
        <v>0</v>
      </c>
      <c r="M3151" s="12">
        <f t="shared" si="4852"/>
        <v>0</v>
      </c>
      <c r="N3151" s="12">
        <f t="shared" si="4852"/>
        <v>0</v>
      </c>
      <c r="O3151" s="12">
        <f t="shared" si="4852"/>
        <v>0</v>
      </c>
      <c r="P3151" s="12">
        <f t="shared" si="4852"/>
        <v>0</v>
      </c>
      <c r="Q3151" s="12">
        <f t="shared" si="4852"/>
        <v>0</v>
      </c>
      <c r="R3151" s="12">
        <f t="shared" si="4852"/>
        <v>0</v>
      </c>
      <c r="S3151" s="12">
        <f t="shared" si="4852"/>
        <v>0</v>
      </c>
      <c r="T3151" s="12">
        <f t="shared" si="4852"/>
        <v>0</v>
      </c>
      <c r="U3151" s="12">
        <f t="shared" si="4852"/>
        <v>0</v>
      </c>
      <c r="V3151" s="12">
        <f t="shared" si="4852"/>
        <v>0</v>
      </c>
      <c r="W3151" s="12">
        <f t="shared" si="4852"/>
        <v>0</v>
      </c>
      <c r="X3151" s="12">
        <f t="shared" si="4852"/>
        <v>0</v>
      </c>
      <c r="Y3151" s="12">
        <f t="shared" si="4852"/>
        <v>0</v>
      </c>
      <c r="Z3151" s="12">
        <v>0</v>
      </c>
      <c r="AA3151" s="12">
        <v>0</v>
      </c>
      <c r="AB3151" s="12">
        <f t="shared" ref="AB3151:AQ3151" si="4853">SUM(AB3152)</f>
        <v>0</v>
      </c>
      <c r="AC3151" s="12">
        <f t="shared" si="4853"/>
        <v>0</v>
      </c>
      <c r="AD3151" s="12">
        <f t="shared" si="4853"/>
        <v>0</v>
      </c>
      <c r="AE3151" s="12">
        <f t="shared" si="4853"/>
        <v>0</v>
      </c>
      <c r="AF3151" s="12">
        <f t="shared" si="4853"/>
        <v>0</v>
      </c>
      <c r="AG3151" s="12">
        <f t="shared" si="4853"/>
        <v>0</v>
      </c>
      <c r="AH3151" s="12">
        <f t="shared" si="4853"/>
        <v>0</v>
      </c>
      <c r="AI3151" s="12">
        <f t="shared" si="4853"/>
        <v>0</v>
      </c>
      <c r="AJ3151" s="12">
        <f t="shared" si="4853"/>
        <v>0</v>
      </c>
      <c r="AK3151" s="12">
        <f t="shared" si="4853"/>
        <v>0</v>
      </c>
      <c r="AL3151" s="12">
        <f t="shared" si="4853"/>
        <v>0</v>
      </c>
      <c r="AM3151" s="12">
        <f t="shared" si="4853"/>
        <v>0</v>
      </c>
      <c r="AN3151" s="12">
        <f t="shared" si="4853"/>
        <v>0</v>
      </c>
      <c r="AO3151" s="12">
        <f t="shared" si="4853"/>
        <v>0</v>
      </c>
      <c r="AP3151" s="12">
        <f t="shared" si="4853"/>
        <v>0</v>
      </c>
      <c r="AQ3151" s="12">
        <f t="shared" si="4853"/>
        <v>0</v>
      </c>
      <c r="AR3151" s="12">
        <v>0</v>
      </c>
      <c r="AS3151" s="12">
        <v>0</v>
      </c>
      <c r="AT3151" s="12">
        <f t="shared" ref="AT3151:BI3151" si="4854">SUM(AT3152)</f>
        <v>0</v>
      </c>
      <c r="AU3151" s="12">
        <f t="shared" si="4854"/>
        <v>0</v>
      </c>
      <c r="AV3151" s="12">
        <f t="shared" si="4854"/>
        <v>0</v>
      </c>
      <c r="AW3151" s="12">
        <f t="shared" si="4854"/>
        <v>0</v>
      </c>
      <c r="AX3151" s="12">
        <f t="shared" si="4854"/>
        <v>0</v>
      </c>
      <c r="AY3151" s="12">
        <f t="shared" si="4854"/>
        <v>0</v>
      </c>
      <c r="AZ3151" s="12">
        <f t="shared" si="4854"/>
        <v>0</v>
      </c>
      <c r="BA3151" s="12">
        <f t="shared" si="4854"/>
        <v>0</v>
      </c>
      <c r="BB3151" s="12">
        <f t="shared" si="4854"/>
        <v>0</v>
      </c>
      <c r="BC3151" s="12">
        <f t="shared" si="4854"/>
        <v>0</v>
      </c>
      <c r="BD3151" s="12">
        <f t="shared" si="4854"/>
        <v>0</v>
      </c>
      <c r="BE3151" s="12">
        <f t="shared" si="4854"/>
        <v>0</v>
      </c>
      <c r="BF3151" s="12">
        <f t="shared" si="4854"/>
        <v>0</v>
      </c>
      <c r="BG3151" s="12">
        <f t="shared" si="4854"/>
        <v>0</v>
      </c>
      <c r="BH3151" s="12">
        <f t="shared" si="4854"/>
        <v>0</v>
      </c>
      <c r="BI3151" s="12">
        <f t="shared" si="4854"/>
        <v>0</v>
      </c>
      <c r="BJ3151" s="12">
        <v>0</v>
      </c>
      <c r="BK3151" s="12">
        <v>0</v>
      </c>
    </row>
    <row r="3152" spans="1:63" ht="33.75" x14ac:dyDescent="0.25">
      <c r="A3152" s="4" t="s">
        <v>1065</v>
      </c>
      <c r="B3152" s="4" t="s">
        <v>1</v>
      </c>
      <c r="C3152" s="4" t="s">
        <v>14</v>
      </c>
      <c r="D3152" s="107" t="s">
        <v>1067</v>
      </c>
      <c r="E3152" s="117">
        <v>6152</v>
      </c>
      <c r="F3152" s="107" t="s">
        <v>1101</v>
      </c>
      <c r="G3152" s="103" t="s">
        <v>1653</v>
      </c>
      <c r="H3152" s="13" t="s">
        <v>1102</v>
      </c>
      <c r="I3152" s="14">
        <v>500000</v>
      </c>
      <c r="J3152" s="14">
        <v>0</v>
      </c>
      <c r="K3152" s="14"/>
      <c r="L3152" s="14"/>
      <c r="M3152" s="14"/>
      <c r="N3152" s="14"/>
      <c r="O3152" s="14"/>
      <c r="P3152" s="14">
        <f t="shared" si="4807"/>
        <v>0</v>
      </c>
      <c r="Q3152" s="14"/>
      <c r="R3152" s="14"/>
      <c r="S3152" s="14"/>
      <c r="T3152" s="14"/>
      <c r="U3152" s="14"/>
      <c r="V3152" s="14"/>
      <c r="W3152" s="14"/>
      <c r="X3152" s="14"/>
      <c r="Y3152" s="14"/>
      <c r="Z3152" s="14">
        <v>0</v>
      </c>
      <c r="AA3152" s="14">
        <v>0</v>
      </c>
      <c r="AB3152" s="14">
        <v>0</v>
      </c>
      <c r="AC3152" s="14"/>
      <c r="AD3152" s="14"/>
      <c r="AE3152" s="14"/>
      <c r="AF3152" s="14"/>
      <c r="AG3152" s="14"/>
      <c r="AH3152" s="14">
        <f t="shared" si="4808"/>
        <v>0</v>
      </c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>
        <v>0</v>
      </c>
      <c r="AS3152" s="14">
        <v>0</v>
      </c>
      <c r="AT3152" s="14">
        <v>0</v>
      </c>
      <c r="AU3152" s="14"/>
      <c r="AV3152" s="14"/>
      <c r="AW3152" s="14"/>
      <c r="AX3152" s="14"/>
      <c r="AY3152" s="14"/>
      <c r="AZ3152" s="14">
        <f t="shared" si="4809"/>
        <v>0</v>
      </c>
      <c r="BA3152" s="14"/>
      <c r="BB3152" s="14"/>
      <c r="BC3152" s="14"/>
      <c r="BD3152" s="14"/>
      <c r="BE3152" s="14"/>
      <c r="BF3152" s="14"/>
      <c r="BG3152" s="14"/>
      <c r="BH3152" s="14"/>
      <c r="BI3152" s="14"/>
      <c r="BJ3152" s="14">
        <v>0</v>
      </c>
      <c r="BK3152" s="14">
        <v>0</v>
      </c>
    </row>
    <row r="3153" spans="1:63" ht="22.5" x14ac:dyDescent="0.25">
      <c r="A3153" s="1" t="s">
        <v>1065</v>
      </c>
      <c r="B3153" s="1" t="s">
        <v>1</v>
      </c>
      <c r="C3153" s="1" t="s">
        <v>14</v>
      </c>
      <c r="D3153" s="110" t="s">
        <v>1067</v>
      </c>
      <c r="E3153" s="110" t="s">
        <v>105</v>
      </c>
      <c r="F3153" s="107" t="s">
        <v>0</v>
      </c>
      <c r="G3153" s="13" t="s">
        <v>0</v>
      </c>
      <c r="H3153" s="2" t="s">
        <v>106</v>
      </c>
      <c r="I3153" s="12">
        <f>SUM(I3154:I3158)</f>
        <v>12215100</v>
      </c>
      <c r="J3153" s="12">
        <f t="shared" ref="J3153:Y3153" si="4855">SUM(J3154:J3158)</f>
        <v>500000</v>
      </c>
      <c r="K3153" s="12">
        <f t="shared" si="4855"/>
        <v>0</v>
      </c>
      <c r="L3153" s="12">
        <f t="shared" si="4855"/>
        <v>0</v>
      </c>
      <c r="M3153" s="12">
        <f t="shared" si="4855"/>
        <v>0</v>
      </c>
      <c r="N3153" s="12">
        <f t="shared" si="4855"/>
        <v>0</v>
      </c>
      <c r="O3153" s="12">
        <f t="shared" si="4855"/>
        <v>0</v>
      </c>
      <c r="P3153" s="12">
        <f t="shared" si="4855"/>
        <v>500000</v>
      </c>
      <c r="Q3153" s="12">
        <f t="shared" si="4855"/>
        <v>0</v>
      </c>
      <c r="R3153" s="12">
        <f t="shared" si="4855"/>
        <v>0</v>
      </c>
      <c r="S3153" s="12">
        <f t="shared" si="4855"/>
        <v>0</v>
      </c>
      <c r="T3153" s="12">
        <f t="shared" si="4855"/>
        <v>0</v>
      </c>
      <c r="U3153" s="12">
        <f t="shared" si="4855"/>
        <v>0</v>
      </c>
      <c r="V3153" s="12">
        <f t="shared" si="4855"/>
        <v>0</v>
      </c>
      <c r="W3153" s="12">
        <f t="shared" si="4855"/>
        <v>0</v>
      </c>
      <c r="X3153" s="12">
        <f t="shared" si="4855"/>
        <v>0</v>
      </c>
      <c r="Y3153" s="12">
        <f t="shared" si="4855"/>
        <v>0</v>
      </c>
      <c r="Z3153" s="12">
        <v>0</v>
      </c>
      <c r="AA3153" s="12">
        <v>500000</v>
      </c>
      <c r="AB3153" s="12">
        <f t="shared" ref="AB3153:AQ3153" si="4856">SUM(AB3154:AB3158)</f>
        <v>0</v>
      </c>
      <c r="AC3153" s="12">
        <f t="shared" si="4856"/>
        <v>0</v>
      </c>
      <c r="AD3153" s="12">
        <f t="shared" si="4856"/>
        <v>0</v>
      </c>
      <c r="AE3153" s="12">
        <f t="shared" si="4856"/>
        <v>0</v>
      </c>
      <c r="AF3153" s="12">
        <f t="shared" si="4856"/>
        <v>0</v>
      </c>
      <c r="AG3153" s="12">
        <f t="shared" si="4856"/>
        <v>0</v>
      </c>
      <c r="AH3153" s="12">
        <f t="shared" si="4856"/>
        <v>0</v>
      </c>
      <c r="AI3153" s="12">
        <f t="shared" si="4856"/>
        <v>0</v>
      </c>
      <c r="AJ3153" s="12">
        <f t="shared" si="4856"/>
        <v>0</v>
      </c>
      <c r="AK3153" s="12">
        <f t="shared" si="4856"/>
        <v>0</v>
      </c>
      <c r="AL3153" s="12">
        <f t="shared" si="4856"/>
        <v>0</v>
      </c>
      <c r="AM3153" s="12">
        <f t="shared" si="4856"/>
        <v>0</v>
      </c>
      <c r="AN3153" s="12">
        <f t="shared" si="4856"/>
        <v>0</v>
      </c>
      <c r="AO3153" s="12">
        <f t="shared" si="4856"/>
        <v>0</v>
      </c>
      <c r="AP3153" s="12">
        <f t="shared" si="4856"/>
        <v>0</v>
      </c>
      <c r="AQ3153" s="12">
        <f t="shared" si="4856"/>
        <v>0</v>
      </c>
      <c r="AR3153" s="12">
        <v>0</v>
      </c>
      <c r="AS3153" s="12">
        <v>0</v>
      </c>
      <c r="AT3153" s="12">
        <f t="shared" ref="AT3153:BI3153" si="4857">SUM(AT3154:AT3158)</f>
        <v>1000000</v>
      </c>
      <c r="AU3153" s="12">
        <f t="shared" si="4857"/>
        <v>0</v>
      </c>
      <c r="AV3153" s="12">
        <f t="shared" si="4857"/>
        <v>0</v>
      </c>
      <c r="AW3153" s="12">
        <f t="shared" si="4857"/>
        <v>0</v>
      </c>
      <c r="AX3153" s="12">
        <f t="shared" si="4857"/>
        <v>0</v>
      </c>
      <c r="AY3153" s="12">
        <f t="shared" si="4857"/>
        <v>0</v>
      </c>
      <c r="AZ3153" s="12">
        <f t="shared" si="4857"/>
        <v>1000000</v>
      </c>
      <c r="BA3153" s="12">
        <f t="shared" si="4857"/>
        <v>0</v>
      </c>
      <c r="BB3153" s="12">
        <f t="shared" si="4857"/>
        <v>0</v>
      </c>
      <c r="BC3153" s="12">
        <f t="shared" si="4857"/>
        <v>0</v>
      </c>
      <c r="BD3153" s="12">
        <f t="shared" si="4857"/>
        <v>0</v>
      </c>
      <c r="BE3153" s="12">
        <f t="shared" si="4857"/>
        <v>0</v>
      </c>
      <c r="BF3153" s="12">
        <f t="shared" si="4857"/>
        <v>0</v>
      </c>
      <c r="BG3153" s="12">
        <f t="shared" si="4857"/>
        <v>0</v>
      </c>
      <c r="BH3153" s="12">
        <f t="shared" si="4857"/>
        <v>0</v>
      </c>
      <c r="BI3153" s="12">
        <f t="shared" si="4857"/>
        <v>0</v>
      </c>
      <c r="BJ3153" s="12">
        <v>0</v>
      </c>
      <c r="BK3153" s="12">
        <v>1000000</v>
      </c>
    </row>
    <row r="3154" spans="1:63" s="88" customFormat="1" x14ac:dyDescent="0.25">
      <c r="A3154" s="90" t="s">
        <v>1065</v>
      </c>
      <c r="B3154" s="90" t="s">
        <v>1</v>
      </c>
      <c r="C3154" s="90" t="s">
        <v>14</v>
      </c>
      <c r="D3154" s="111" t="s">
        <v>1067</v>
      </c>
      <c r="E3154" s="118">
        <v>6153</v>
      </c>
      <c r="F3154" s="111" t="s">
        <v>1103</v>
      </c>
      <c r="G3154" s="103" t="s">
        <v>1652</v>
      </c>
      <c r="H3154" s="91" t="s">
        <v>1104</v>
      </c>
      <c r="I3154" s="87">
        <v>3160500</v>
      </c>
      <c r="J3154" s="92">
        <v>0</v>
      </c>
      <c r="K3154" s="92"/>
      <c r="L3154" s="92"/>
      <c r="M3154" s="92"/>
      <c r="N3154" s="92"/>
      <c r="O3154" s="92"/>
      <c r="P3154" s="92">
        <f t="shared" si="4807"/>
        <v>0</v>
      </c>
      <c r="Q3154" s="92"/>
      <c r="R3154" s="92"/>
      <c r="S3154" s="92"/>
      <c r="T3154" s="92"/>
      <c r="U3154" s="92"/>
      <c r="V3154" s="92"/>
      <c r="W3154" s="92"/>
      <c r="X3154" s="92"/>
      <c r="Y3154" s="92"/>
      <c r="Z3154" s="92">
        <v>0</v>
      </c>
      <c r="AA3154" s="92">
        <v>0</v>
      </c>
      <c r="AB3154" s="92">
        <v>0</v>
      </c>
      <c r="AC3154" s="92"/>
      <c r="AD3154" s="92"/>
      <c r="AE3154" s="92"/>
      <c r="AF3154" s="92"/>
      <c r="AG3154" s="92"/>
      <c r="AH3154" s="92">
        <f t="shared" si="4808"/>
        <v>0</v>
      </c>
      <c r="AI3154" s="92"/>
      <c r="AJ3154" s="92"/>
      <c r="AK3154" s="92"/>
      <c r="AL3154" s="92"/>
      <c r="AM3154" s="92"/>
      <c r="AN3154" s="92"/>
      <c r="AO3154" s="92"/>
      <c r="AP3154" s="92"/>
      <c r="AQ3154" s="92"/>
      <c r="AR3154" s="92">
        <v>0</v>
      </c>
      <c r="AS3154" s="92">
        <v>0</v>
      </c>
      <c r="AT3154" s="92">
        <v>1000000</v>
      </c>
      <c r="AU3154" s="92"/>
      <c r="AV3154" s="92"/>
      <c r="AW3154" s="92"/>
      <c r="AX3154" s="92"/>
      <c r="AY3154" s="92"/>
      <c r="AZ3154" s="92">
        <f t="shared" si="4809"/>
        <v>1000000</v>
      </c>
      <c r="BA3154" s="92"/>
      <c r="BB3154" s="92"/>
      <c r="BC3154" s="92"/>
      <c r="BD3154" s="92"/>
      <c r="BE3154" s="92"/>
      <c r="BF3154" s="92"/>
      <c r="BG3154" s="92"/>
      <c r="BH3154" s="92"/>
      <c r="BI3154" s="92"/>
      <c r="BJ3154" s="92">
        <v>0</v>
      </c>
      <c r="BK3154" s="92">
        <v>1000000</v>
      </c>
    </row>
    <row r="3155" spans="1:63" x14ac:dyDescent="0.25">
      <c r="A3155" s="4" t="s">
        <v>1065</v>
      </c>
      <c r="B3155" s="4" t="s">
        <v>1</v>
      </c>
      <c r="C3155" s="4" t="s">
        <v>14</v>
      </c>
      <c r="D3155" s="107" t="s">
        <v>1067</v>
      </c>
      <c r="E3155" s="117">
        <v>6153</v>
      </c>
      <c r="F3155" s="107" t="s">
        <v>1105</v>
      </c>
      <c r="G3155" s="103" t="s">
        <v>1653</v>
      </c>
      <c r="H3155" s="13" t="s">
        <v>1106</v>
      </c>
      <c r="I3155" s="14">
        <v>6154500</v>
      </c>
      <c r="J3155" s="92">
        <v>0</v>
      </c>
      <c r="K3155" s="92"/>
      <c r="L3155" s="92"/>
      <c r="M3155" s="92"/>
      <c r="N3155" s="92"/>
      <c r="O3155" s="92"/>
      <c r="P3155" s="92">
        <f t="shared" si="4807"/>
        <v>0</v>
      </c>
      <c r="Q3155" s="92"/>
      <c r="R3155" s="92"/>
      <c r="S3155" s="92"/>
      <c r="T3155" s="92"/>
      <c r="U3155" s="92"/>
      <c r="V3155" s="92"/>
      <c r="W3155" s="92"/>
      <c r="X3155" s="92"/>
      <c r="Y3155" s="92"/>
      <c r="Z3155" s="92">
        <v>0</v>
      </c>
      <c r="AA3155" s="92">
        <v>0</v>
      </c>
      <c r="AB3155" s="92">
        <v>0</v>
      </c>
      <c r="AC3155" s="92"/>
      <c r="AD3155" s="92"/>
      <c r="AE3155" s="92"/>
      <c r="AF3155" s="92"/>
      <c r="AG3155" s="92"/>
      <c r="AH3155" s="92">
        <f t="shared" si="4808"/>
        <v>0</v>
      </c>
      <c r="AI3155" s="92"/>
      <c r="AJ3155" s="92"/>
      <c r="AK3155" s="92"/>
      <c r="AL3155" s="92"/>
      <c r="AM3155" s="92"/>
      <c r="AN3155" s="92"/>
      <c r="AO3155" s="92"/>
      <c r="AP3155" s="92"/>
      <c r="AQ3155" s="92"/>
      <c r="AR3155" s="92">
        <v>0</v>
      </c>
      <c r="AS3155" s="92">
        <v>0</v>
      </c>
      <c r="AT3155" s="92">
        <v>0</v>
      </c>
      <c r="AU3155" s="92"/>
      <c r="AV3155" s="92"/>
      <c r="AW3155" s="92"/>
      <c r="AX3155" s="92"/>
      <c r="AY3155" s="92"/>
      <c r="AZ3155" s="92">
        <f t="shared" si="4809"/>
        <v>0</v>
      </c>
      <c r="BA3155" s="92"/>
      <c r="BB3155" s="92"/>
      <c r="BC3155" s="92"/>
      <c r="BD3155" s="92"/>
      <c r="BE3155" s="92"/>
      <c r="BF3155" s="92"/>
      <c r="BG3155" s="92"/>
      <c r="BH3155" s="92"/>
      <c r="BI3155" s="92"/>
      <c r="BJ3155" s="92">
        <v>0</v>
      </c>
      <c r="BK3155" s="92">
        <v>0</v>
      </c>
    </row>
    <row r="3156" spans="1:63" ht="22.5" x14ac:dyDescent="0.25">
      <c r="A3156" s="4" t="s">
        <v>1065</v>
      </c>
      <c r="B3156" s="4" t="s">
        <v>1</v>
      </c>
      <c r="C3156" s="4" t="s">
        <v>14</v>
      </c>
      <c r="D3156" s="107" t="s">
        <v>1067</v>
      </c>
      <c r="E3156" s="117">
        <v>6153</v>
      </c>
      <c r="F3156" s="107" t="s">
        <v>1107</v>
      </c>
      <c r="G3156" s="103" t="s">
        <v>1654</v>
      </c>
      <c r="H3156" s="13" t="s">
        <v>1108</v>
      </c>
      <c r="I3156" s="14">
        <v>700000</v>
      </c>
      <c r="J3156" s="14">
        <v>500000</v>
      </c>
      <c r="K3156" s="14"/>
      <c r="L3156" s="14"/>
      <c r="M3156" s="14"/>
      <c r="N3156" s="14"/>
      <c r="O3156" s="14"/>
      <c r="P3156" s="14">
        <f t="shared" si="4807"/>
        <v>500000</v>
      </c>
      <c r="Q3156" s="14"/>
      <c r="R3156" s="14"/>
      <c r="S3156" s="14"/>
      <c r="T3156" s="14"/>
      <c r="U3156" s="14"/>
      <c r="V3156" s="14"/>
      <c r="W3156" s="14"/>
      <c r="X3156" s="14"/>
      <c r="Y3156" s="14"/>
      <c r="Z3156" s="14">
        <v>0</v>
      </c>
      <c r="AA3156" s="14">
        <v>500000</v>
      </c>
      <c r="AB3156" s="14">
        <v>0</v>
      </c>
      <c r="AC3156" s="14"/>
      <c r="AD3156" s="14"/>
      <c r="AE3156" s="14"/>
      <c r="AF3156" s="14"/>
      <c r="AG3156" s="14"/>
      <c r="AH3156" s="14">
        <f t="shared" si="4808"/>
        <v>0</v>
      </c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>
        <v>0</v>
      </c>
      <c r="AS3156" s="14">
        <v>0</v>
      </c>
      <c r="AT3156" s="14">
        <v>0</v>
      </c>
      <c r="AU3156" s="14"/>
      <c r="AV3156" s="14"/>
      <c r="AW3156" s="14"/>
      <c r="AX3156" s="14"/>
      <c r="AY3156" s="14"/>
      <c r="AZ3156" s="14">
        <f t="shared" si="4809"/>
        <v>0</v>
      </c>
      <c r="BA3156" s="14"/>
      <c r="BB3156" s="14"/>
      <c r="BC3156" s="14"/>
      <c r="BD3156" s="14"/>
      <c r="BE3156" s="14"/>
      <c r="BF3156" s="14"/>
      <c r="BG3156" s="14"/>
      <c r="BH3156" s="14"/>
      <c r="BI3156" s="14"/>
      <c r="BJ3156" s="14">
        <v>0</v>
      </c>
      <c r="BK3156" s="14">
        <v>0</v>
      </c>
    </row>
    <row r="3157" spans="1:63" ht="45" x14ac:dyDescent="0.25">
      <c r="A3157" s="4" t="s">
        <v>1065</v>
      </c>
      <c r="B3157" s="4" t="s">
        <v>1</v>
      </c>
      <c r="C3157" s="4" t="s">
        <v>14</v>
      </c>
      <c r="D3157" s="107" t="s">
        <v>1067</v>
      </c>
      <c r="E3157" s="117">
        <v>6153</v>
      </c>
      <c r="F3157" s="107" t="s">
        <v>1109</v>
      </c>
      <c r="G3157" s="103" t="s">
        <v>1649</v>
      </c>
      <c r="H3157" s="13" t="s">
        <v>1110</v>
      </c>
      <c r="I3157" s="14">
        <v>2200000</v>
      </c>
      <c r="J3157" s="14">
        <v>0</v>
      </c>
      <c r="K3157" s="14"/>
      <c r="L3157" s="14"/>
      <c r="M3157" s="14"/>
      <c r="N3157" s="14"/>
      <c r="O3157" s="14"/>
      <c r="P3157" s="14">
        <f t="shared" si="4807"/>
        <v>0</v>
      </c>
      <c r="Q3157" s="14"/>
      <c r="R3157" s="14"/>
      <c r="S3157" s="14"/>
      <c r="T3157" s="14"/>
      <c r="U3157" s="14"/>
      <c r="V3157" s="14"/>
      <c r="W3157" s="14"/>
      <c r="X3157" s="14"/>
      <c r="Y3157" s="14"/>
      <c r="Z3157" s="14">
        <v>0</v>
      </c>
      <c r="AA3157" s="14">
        <v>0</v>
      </c>
      <c r="AB3157" s="14">
        <v>0</v>
      </c>
      <c r="AC3157" s="14"/>
      <c r="AD3157" s="14"/>
      <c r="AE3157" s="14"/>
      <c r="AF3157" s="14"/>
      <c r="AG3157" s="14"/>
      <c r="AH3157" s="14">
        <f t="shared" si="4808"/>
        <v>0</v>
      </c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>
        <v>0</v>
      </c>
      <c r="AS3157" s="14">
        <v>0</v>
      </c>
      <c r="AT3157" s="14">
        <v>0</v>
      </c>
      <c r="AU3157" s="14"/>
      <c r="AV3157" s="14"/>
      <c r="AW3157" s="14"/>
      <c r="AX3157" s="14"/>
      <c r="AY3157" s="14"/>
      <c r="AZ3157" s="14">
        <f t="shared" si="4809"/>
        <v>0</v>
      </c>
      <c r="BA3157" s="14"/>
      <c r="BB3157" s="14"/>
      <c r="BC3157" s="14"/>
      <c r="BD3157" s="14"/>
      <c r="BE3157" s="14"/>
      <c r="BF3157" s="14"/>
      <c r="BG3157" s="14"/>
      <c r="BH3157" s="14"/>
      <c r="BI3157" s="14"/>
      <c r="BJ3157" s="14">
        <v>0</v>
      </c>
      <c r="BK3157" s="14">
        <v>0</v>
      </c>
    </row>
    <row r="3158" spans="1:63" ht="33.75" x14ac:dyDescent="0.25">
      <c r="A3158" s="4" t="s">
        <v>1065</v>
      </c>
      <c r="B3158" s="4" t="s">
        <v>1</v>
      </c>
      <c r="C3158" s="4" t="s">
        <v>14</v>
      </c>
      <c r="D3158" s="107" t="s">
        <v>1067</v>
      </c>
      <c r="E3158" s="117">
        <v>6153</v>
      </c>
      <c r="F3158" s="107" t="s">
        <v>1111</v>
      </c>
      <c r="G3158" s="103" t="s">
        <v>1648</v>
      </c>
      <c r="H3158" s="13" t="s">
        <v>1112</v>
      </c>
      <c r="I3158" s="14">
        <v>100</v>
      </c>
      <c r="J3158" s="14">
        <v>0</v>
      </c>
      <c r="K3158" s="14"/>
      <c r="L3158" s="14"/>
      <c r="M3158" s="14"/>
      <c r="N3158" s="14"/>
      <c r="O3158" s="14"/>
      <c r="P3158" s="14">
        <f t="shared" si="4807"/>
        <v>0</v>
      </c>
      <c r="Q3158" s="14"/>
      <c r="R3158" s="14"/>
      <c r="S3158" s="14"/>
      <c r="T3158" s="14"/>
      <c r="U3158" s="14"/>
      <c r="V3158" s="14"/>
      <c r="W3158" s="14"/>
      <c r="X3158" s="14"/>
      <c r="Y3158" s="14"/>
      <c r="Z3158" s="14">
        <v>0</v>
      </c>
      <c r="AA3158" s="14">
        <v>0</v>
      </c>
      <c r="AB3158" s="14">
        <v>0</v>
      </c>
      <c r="AC3158" s="14"/>
      <c r="AD3158" s="14"/>
      <c r="AE3158" s="14"/>
      <c r="AF3158" s="14"/>
      <c r="AG3158" s="14"/>
      <c r="AH3158" s="14">
        <f t="shared" si="4808"/>
        <v>0</v>
      </c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>
        <v>0</v>
      </c>
      <c r="AS3158" s="14">
        <v>0</v>
      </c>
      <c r="AT3158" s="14">
        <v>0</v>
      </c>
      <c r="AU3158" s="14"/>
      <c r="AV3158" s="14"/>
      <c r="AW3158" s="14"/>
      <c r="AX3158" s="14"/>
      <c r="AY3158" s="14"/>
      <c r="AZ3158" s="14">
        <f t="shared" si="4809"/>
        <v>0</v>
      </c>
      <c r="BA3158" s="14"/>
      <c r="BB3158" s="14"/>
      <c r="BC3158" s="14"/>
      <c r="BD3158" s="14"/>
      <c r="BE3158" s="14"/>
      <c r="BF3158" s="14"/>
      <c r="BG3158" s="14"/>
      <c r="BH3158" s="14"/>
      <c r="BI3158" s="14"/>
      <c r="BJ3158" s="14">
        <v>0</v>
      </c>
      <c r="BK3158" s="14">
        <v>0</v>
      </c>
    </row>
    <row r="3159" spans="1:63" ht="22.5" x14ac:dyDescent="0.25">
      <c r="A3159" s="1" t="s">
        <v>1065</v>
      </c>
      <c r="B3159" s="1" t="s">
        <v>1</v>
      </c>
      <c r="C3159" s="1" t="s">
        <v>14</v>
      </c>
      <c r="D3159" s="110" t="s">
        <v>1067</v>
      </c>
      <c r="E3159" s="110" t="s">
        <v>107</v>
      </c>
      <c r="F3159" s="107" t="s">
        <v>0</v>
      </c>
      <c r="G3159" s="13" t="s">
        <v>0</v>
      </c>
      <c r="H3159" s="2" t="s">
        <v>108</v>
      </c>
      <c r="I3159" s="12">
        <f>SUM(I3160:I3166)</f>
        <v>21799400</v>
      </c>
      <c r="J3159" s="12">
        <f t="shared" ref="J3159:Y3159" si="4858">SUM(J3160:J3172)</f>
        <v>0</v>
      </c>
      <c r="K3159" s="12">
        <f t="shared" si="4858"/>
        <v>0</v>
      </c>
      <c r="L3159" s="12">
        <f t="shared" si="4858"/>
        <v>0</v>
      </c>
      <c r="M3159" s="12">
        <f t="shared" si="4858"/>
        <v>0</v>
      </c>
      <c r="N3159" s="12">
        <f t="shared" si="4858"/>
        <v>0</v>
      </c>
      <c r="O3159" s="12">
        <f t="shared" si="4858"/>
        <v>0</v>
      </c>
      <c r="P3159" s="12">
        <f t="shared" si="4858"/>
        <v>0</v>
      </c>
      <c r="Q3159" s="12">
        <f t="shared" si="4858"/>
        <v>0</v>
      </c>
      <c r="R3159" s="12">
        <f t="shared" si="4858"/>
        <v>0</v>
      </c>
      <c r="S3159" s="12">
        <f t="shared" si="4858"/>
        <v>0</v>
      </c>
      <c r="T3159" s="12">
        <f t="shared" si="4858"/>
        <v>0</v>
      </c>
      <c r="U3159" s="12">
        <f t="shared" si="4858"/>
        <v>0</v>
      </c>
      <c r="V3159" s="12">
        <f t="shared" si="4858"/>
        <v>0</v>
      </c>
      <c r="W3159" s="12">
        <f t="shared" si="4858"/>
        <v>0</v>
      </c>
      <c r="X3159" s="12">
        <f t="shared" si="4858"/>
        <v>0</v>
      </c>
      <c r="Y3159" s="12">
        <f t="shared" si="4858"/>
        <v>0</v>
      </c>
      <c r="Z3159" s="12">
        <v>0</v>
      </c>
      <c r="AA3159" s="12">
        <v>0</v>
      </c>
      <c r="AB3159" s="12">
        <f t="shared" ref="AB3159:AQ3159" si="4859">SUM(AB3160:AB3172)</f>
        <v>0</v>
      </c>
      <c r="AC3159" s="12">
        <f t="shared" si="4859"/>
        <v>0</v>
      </c>
      <c r="AD3159" s="12">
        <f t="shared" si="4859"/>
        <v>0</v>
      </c>
      <c r="AE3159" s="12">
        <f t="shared" si="4859"/>
        <v>0</v>
      </c>
      <c r="AF3159" s="12">
        <f t="shared" si="4859"/>
        <v>0</v>
      </c>
      <c r="AG3159" s="12">
        <f t="shared" si="4859"/>
        <v>0</v>
      </c>
      <c r="AH3159" s="12">
        <f t="shared" si="4859"/>
        <v>0</v>
      </c>
      <c r="AI3159" s="12">
        <f t="shared" si="4859"/>
        <v>0</v>
      </c>
      <c r="AJ3159" s="12">
        <f t="shared" si="4859"/>
        <v>0</v>
      </c>
      <c r="AK3159" s="12">
        <f t="shared" si="4859"/>
        <v>0</v>
      </c>
      <c r="AL3159" s="12">
        <f t="shared" si="4859"/>
        <v>0</v>
      </c>
      <c r="AM3159" s="12">
        <f t="shared" si="4859"/>
        <v>0</v>
      </c>
      <c r="AN3159" s="12">
        <f t="shared" si="4859"/>
        <v>0</v>
      </c>
      <c r="AO3159" s="12">
        <f t="shared" si="4859"/>
        <v>0</v>
      </c>
      <c r="AP3159" s="12">
        <f t="shared" si="4859"/>
        <v>0</v>
      </c>
      <c r="AQ3159" s="12">
        <f t="shared" si="4859"/>
        <v>0</v>
      </c>
      <c r="AR3159" s="12">
        <v>0</v>
      </c>
      <c r="AS3159" s="12">
        <v>0</v>
      </c>
      <c r="AT3159" s="12">
        <f t="shared" ref="AT3159:BI3159" si="4860">SUM(AT3160:AT3172)</f>
        <v>0</v>
      </c>
      <c r="AU3159" s="12">
        <f t="shared" si="4860"/>
        <v>1000000</v>
      </c>
      <c r="AV3159" s="12">
        <f t="shared" si="4860"/>
        <v>0</v>
      </c>
      <c r="AW3159" s="12">
        <f t="shared" si="4860"/>
        <v>0</v>
      </c>
      <c r="AX3159" s="12">
        <f t="shared" si="4860"/>
        <v>0</v>
      </c>
      <c r="AY3159" s="12">
        <f t="shared" si="4860"/>
        <v>0</v>
      </c>
      <c r="AZ3159" s="12">
        <f t="shared" si="4860"/>
        <v>1000000</v>
      </c>
      <c r="BA3159" s="12">
        <f t="shared" si="4860"/>
        <v>0</v>
      </c>
      <c r="BB3159" s="12">
        <f t="shared" si="4860"/>
        <v>0</v>
      </c>
      <c r="BC3159" s="12">
        <f t="shared" si="4860"/>
        <v>1379058</v>
      </c>
      <c r="BD3159" s="12">
        <f t="shared" si="4860"/>
        <v>0</v>
      </c>
      <c r="BE3159" s="12">
        <f t="shared" si="4860"/>
        <v>-379058</v>
      </c>
      <c r="BF3159" s="12">
        <f t="shared" si="4860"/>
        <v>0</v>
      </c>
      <c r="BG3159" s="12">
        <f t="shared" si="4860"/>
        <v>0</v>
      </c>
      <c r="BH3159" s="12">
        <f t="shared" si="4860"/>
        <v>0</v>
      </c>
      <c r="BI3159" s="12">
        <f t="shared" si="4860"/>
        <v>0</v>
      </c>
      <c r="BJ3159" s="12">
        <v>1000000</v>
      </c>
      <c r="BK3159" s="12">
        <v>0</v>
      </c>
    </row>
    <row r="3160" spans="1:63" x14ac:dyDescent="0.25">
      <c r="A3160" s="4" t="s">
        <v>1065</v>
      </c>
      <c r="B3160" s="4" t="s">
        <v>1</v>
      </c>
      <c r="C3160" s="4" t="s">
        <v>14</v>
      </c>
      <c r="D3160" s="107" t="s">
        <v>1067</v>
      </c>
      <c r="E3160" s="117">
        <v>6154</v>
      </c>
      <c r="F3160" s="107" t="s">
        <v>1113</v>
      </c>
      <c r="G3160" s="103" t="s">
        <v>1645</v>
      </c>
      <c r="H3160" s="13" t="s">
        <v>1114</v>
      </c>
      <c r="I3160" s="14">
        <v>2000000</v>
      </c>
      <c r="J3160" s="92">
        <v>0</v>
      </c>
      <c r="K3160" s="92"/>
      <c r="L3160" s="92"/>
      <c r="M3160" s="92"/>
      <c r="N3160" s="92"/>
      <c r="O3160" s="92"/>
      <c r="P3160" s="92">
        <f t="shared" si="4807"/>
        <v>0</v>
      </c>
      <c r="Q3160" s="92"/>
      <c r="R3160" s="92"/>
      <c r="S3160" s="92"/>
      <c r="T3160" s="92"/>
      <c r="U3160" s="92"/>
      <c r="V3160" s="92"/>
      <c r="W3160" s="92"/>
      <c r="X3160" s="92"/>
      <c r="Y3160" s="92"/>
      <c r="Z3160" s="92">
        <v>0</v>
      </c>
      <c r="AA3160" s="92">
        <v>0</v>
      </c>
      <c r="AB3160" s="92">
        <v>0</v>
      </c>
      <c r="AC3160" s="92"/>
      <c r="AD3160" s="92"/>
      <c r="AE3160" s="92"/>
      <c r="AF3160" s="92"/>
      <c r="AG3160" s="92"/>
      <c r="AH3160" s="92">
        <f t="shared" si="4808"/>
        <v>0</v>
      </c>
      <c r="AI3160" s="92"/>
      <c r="AJ3160" s="92"/>
      <c r="AK3160" s="92"/>
      <c r="AL3160" s="92"/>
      <c r="AM3160" s="92"/>
      <c r="AN3160" s="92"/>
      <c r="AO3160" s="92"/>
      <c r="AP3160" s="92"/>
      <c r="AQ3160" s="92"/>
      <c r="AR3160" s="92">
        <v>0</v>
      </c>
      <c r="AS3160" s="92">
        <v>0</v>
      </c>
      <c r="AT3160" s="92">
        <v>0</v>
      </c>
      <c r="AU3160" s="92"/>
      <c r="AV3160" s="92"/>
      <c r="AW3160" s="92"/>
      <c r="AX3160" s="92"/>
      <c r="AY3160" s="92"/>
      <c r="AZ3160" s="92">
        <f t="shared" si="4809"/>
        <v>0</v>
      </c>
      <c r="BA3160" s="92"/>
      <c r="BB3160" s="92"/>
      <c r="BC3160" s="92"/>
      <c r="BD3160" s="92"/>
      <c r="BE3160" s="92"/>
      <c r="BF3160" s="92"/>
      <c r="BG3160" s="92"/>
      <c r="BH3160" s="92"/>
      <c r="BI3160" s="92"/>
      <c r="BJ3160" s="92">
        <v>0</v>
      </c>
      <c r="BK3160" s="92">
        <v>0</v>
      </c>
    </row>
    <row r="3161" spans="1:63" x14ac:dyDescent="0.25">
      <c r="A3161" s="4" t="s">
        <v>1065</v>
      </c>
      <c r="B3161" s="4" t="s">
        <v>1</v>
      </c>
      <c r="C3161" s="4" t="s">
        <v>14</v>
      </c>
      <c r="D3161" s="107" t="s">
        <v>1067</v>
      </c>
      <c r="E3161" s="117">
        <v>6154</v>
      </c>
      <c r="F3161" s="107" t="s">
        <v>1115</v>
      </c>
      <c r="G3161" s="103" t="s">
        <v>1649</v>
      </c>
      <c r="H3161" s="13" t="s">
        <v>1116</v>
      </c>
      <c r="I3161" s="14">
        <v>0</v>
      </c>
      <c r="J3161" s="14">
        <v>0</v>
      </c>
      <c r="K3161" s="14"/>
      <c r="L3161" s="14"/>
      <c r="M3161" s="14"/>
      <c r="N3161" s="14"/>
      <c r="O3161" s="14"/>
      <c r="P3161" s="14">
        <f t="shared" si="4807"/>
        <v>0</v>
      </c>
      <c r="Q3161" s="14"/>
      <c r="R3161" s="14"/>
      <c r="S3161" s="14"/>
      <c r="T3161" s="14"/>
      <c r="U3161" s="14"/>
      <c r="V3161" s="14"/>
      <c r="W3161" s="14"/>
      <c r="X3161" s="14"/>
      <c r="Y3161" s="14"/>
      <c r="Z3161" s="14">
        <v>0</v>
      </c>
      <c r="AA3161" s="14">
        <v>0</v>
      </c>
      <c r="AB3161" s="14">
        <v>0</v>
      </c>
      <c r="AC3161" s="14"/>
      <c r="AD3161" s="14"/>
      <c r="AE3161" s="14"/>
      <c r="AF3161" s="14"/>
      <c r="AG3161" s="14"/>
      <c r="AH3161" s="14">
        <f t="shared" si="4808"/>
        <v>0</v>
      </c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>
        <v>0</v>
      </c>
      <c r="AS3161" s="14">
        <v>0</v>
      </c>
      <c r="AT3161" s="14">
        <v>0</v>
      </c>
      <c r="AU3161" s="14"/>
      <c r="AV3161" s="14"/>
      <c r="AW3161" s="14"/>
      <c r="AX3161" s="14"/>
      <c r="AY3161" s="14"/>
      <c r="AZ3161" s="14">
        <f t="shared" si="4809"/>
        <v>0</v>
      </c>
      <c r="BA3161" s="14"/>
      <c r="BB3161" s="14"/>
      <c r="BC3161" s="14"/>
      <c r="BD3161" s="14"/>
      <c r="BE3161" s="14"/>
      <c r="BF3161" s="14"/>
      <c r="BG3161" s="14"/>
      <c r="BH3161" s="14"/>
      <c r="BI3161" s="14"/>
      <c r="BJ3161" s="14">
        <v>0</v>
      </c>
      <c r="BK3161" s="14">
        <v>0</v>
      </c>
    </row>
    <row r="3162" spans="1:63" ht="33.75" x14ac:dyDescent="0.25">
      <c r="A3162" s="4" t="s">
        <v>1065</v>
      </c>
      <c r="B3162" s="4" t="s">
        <v>1</v>
      </c>
      <c r="C3162" s="4" t="s">
        <v>14</v>
      </c>
      <c r="D3162" s="107" t="s">
        <v>1067</v>
      </c>
      <c r="E3162" s="117">
        <v>6154</v>
      </c>
      <c r="F3162" s="107" t="s">
        <v>1117</v>
      </c>
      <c r="G3162" s="103" t="s">
        <v>1652</v>
      </c>
      <c r="H3162" s="13" t="s">
        <v>1118</v>
      </c>
      <c r="I3162" s="14">
        <v>9438000</v>
      </c>
      <c r="J3162" s="14">
        <v>0</v>
      </c>
      <c r="K3162" s="14"/>
      <c r="L3162" s="14"/>
      <c r="M3162" s="14"/>
      <c r="N3162" s="14"/>
      <c r="O3162" s="14"/>
      <c r="P3162" s="14">
        <f t="shared" si="4807"/>
        <v>0</v>
      </c>
      <c r="Q3162" s="14"/>
      <c r="R3162" s="14"/>
      <c r="S3162" s="14"/>
      <c r="T3162" s="14"/>
      <c r="U3162" s="14"/>
      <c r="V3162" s="14"/>
      <c r="W3162" s="14"/>
      <c r="X3162" s="14"/>
      <c r="Y3162" s="14"/>
      <c r="Z3162" s="14">
        <v>0</v>
      </c>
      <c r="AA3162" s="14">
        <v>0</v>
      </c>
      <c r="AB3162" s="14">
        <v>0</v>
      </c>
      <c r="AC3162" s="14"/>
      <c r="AD3162" s="14"/>
      <c r="AE3162" s="14"/>
      <c r="AF3162" s="14"/>
      <c r="AG3162" s="14"/>
      <c r="AH3162" s="14">
        <f t="shared" si="4808"/>
        <v>0</v>
      </c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>
        <v>0</v>
      </c>
      <c r="AS3162" s="14">
        <v>0</v>
      </c>
      <c r="AT3162" s="14">
        <v>0</v>
      </c>
      <c r="AU3162" s="14"/>
      <c r="AV3162" s="14"/>
      <c r="AW3162" s="14"/>
      <c r="AX3162" s="14"/>
      <c r="AY3162" s="14"/>
      <c r="AZ3162" s="14">
        <f t="shared" si="4809"/>
        <v>0</v>
      </c>
      <c r="BA3162" s="14"/>
      <c r="BB3162" s="14"/>
      <c r="BC3162" s="14"/>
      <c r="BD3162" s="14"/>
      <c r="BE3162" s="14"/>
      <c r="BF3162" s="14"/>
      <c r="BG3162" s="14"/>
      <c r="BH3162" s="14"/>
      <c r="BI3162" s="14"/>
      <c r="BJ3162" s="14">
        <v>0</v>
      </c>
      <c r="BK3162" s="14">
        <v>0</v>
      </c>
    </row>
    <row r="3163" spans="1:63" x14ac:dyDescent="0.25">
      <c r="A3163" s="4" t="s">
        <v>1065</v>
      </c>
      <c r="B3163" s="4" t="s">
        <v>1</v>
      </c>
      <c r="C3163" s="4" t="s">
        <v>14</v>
      </c>
      <c r="D3163" s="107" t="s">
        <v>1067</v>
      </c>
      <c r="E3163" s="117">
        <v>6154</v>
      </c>
      <c r="F3163" s="107" t="s">
        <v>1119</v>
      </c>
      <c r="G3163" s="103" t="s">
        <v>1654</v>
      </c>
      <c r="H3163" s="13" t="s">
        <v>1120</v>
      </c>
      <c r="I3163" s="14">
        <v>594000</v>
      </c>
      <c r="J3163" s="14">
        <v>0</v>
      </c>
      <c r="K3163" s="14"/>
      <c r="L3163" s="14"/>
      <c r="M3163" s="14"/>
      <c r="N3163" s="14"/>
      <c r="O3163" s="14"/>
      <c r="P3163" s="14">
        <f t="shared" si="4807"/>
        <v>0</v>
      </c>
      <c r="Q3163" s="14"/>
      <c r="R3163" s="14"/>
      <c r="S3163" s="14"/>
      <c r="T3163" s="14"/>
      <c r="U3163" s="14"/>
      <c r="V3163" s="14"/>
      <c r="W3163" s="14"/>
      <c r="X3163" s="14"/>
      <c r="Y3163" s="14"/>
      <c r="Z3163" s="14">
        <v>0</v>
      </c>
      <c r="AA3163" s="14">
        <v>0</v>
      </c>
      <c r="AB3163" s="14">
        <v>0</v>
      </c>
      <c r="AC3163" s="14"/>
      <c r="AD3163" s="14"/>
      <c r="AE3163" s="14"/>
      <c r="AF3163" s="14"/>
      <c r="AG3163" s="14"/>
      <c r="AH3163" s="14">
        <f t="shared" si="4808"/>
        <v>0</v>
      </c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>
        <v>0</v>
      </c>
      <c r="AS3163" s="14">
        <v>0</v>
      </c>
      <c r="AT3163" s="14">
        <v>0</v>
      </c>
      <c r="AU3163" s="14"/>
      <c r="AV3163" s="14"/>
      <c r="AW3163" s="14"/>
      <c r="AX3163" s="14"/>
      <c r="AY3163" s="14"/>
      <c r="AZ3163" s="14">
        <f t="shared" si="4809"/>
        <v>0</v>
      </c>
      <c r="BA3163" s="14"/>
      <c r="BB3163" s="14"/>
      <c r="BC3163" s="14"/>
      <c r="BD3163" s="14"/>
      <c r="BE3163" s="14"/>
      <c r="BF3163" s="14"/>
      <c r="BG3163" s="14"/>
      <c r="BH3163" s="14"/>
      <c r="BI3163" s="14"/>
      <c r="BJ3163" s="14">
        <v>0</v>
      </c>
      <c r="BK3163" s="14">
        <v>0</v>
      </c>
    </row>
    <row r="3164" spans="1:63" ht="22.5" x14ac:dyDescent="0.25">
      <c r="A3164" s="4" t="s">
        <v>1065</v>
      </c>
      <c r="B3164" s="4" t="s">
        <v>1</v>
      </c>
      <c r="C3164" s="4" t="s">
        <v>14</v>
      </c>
      <c r="D3164" s="107" t="s">
        <v>1067</v>
      </c>
      <c r="E3164" s="117">
        <v>6154</v>
      </c>
      <c r="F3164" s="107" t="s">
        <v>1121</v>
      </c>
      <c r="G3164" s="103" t="s">
        <v>1648</v>
      </c>
      <c r="H3164" s="13" t="s">
        <v>1122</v>
      </c>
      <c r="I3164" s="14">
        <v>4497400</v>
      </c>
      <c r="J3164" s="14">
        <v>0</v>
      </c>
      <c r="K3164" s="14"/>
      <c r="L3164" s="14"/>
      <c r="M3164" s="14"/>
      <c r="N3164" s="14"/>
      <c r="O3164" s="14"/>
      <c r="P3164" s="14">
        <f t="shared" si="4807"/>
        <v>0</v>
      </c>
      <c r="Q3164" s="14"/>
      <c r="R3164" s="14"/>
      <c r="S3164" s="14"/>
      <c r="T3164" s="14"/>
      <c r="U3164" s="14"/>
      <c r="V3164" s="14"/>
      <c r="W3164" s="14"/>
      <c r="X3164" s="14"/>
      <c r="Y3164" s="14"/>
      <c r="Z3164" s="14">
        <v>0</v>
      </c>
      <c r="AA3164" s="14">
        <v>0</v>
      </c>
      <c r="AB3164" s="14">
        <v>0</v>
      </c>
      <c r="AC3164" s="14"/>
      <c r="AD3164" s="14"/>
      <c r="AE3164" s="14"/>
      <c r="AF3164" s="14"/>
      <c r="AG3164" s="14"/>
      <c r="AH3164" s="14">
        <f t="shared" si="4808"/>
        <v>0</v>
      </c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>
        <v>0</v>
      </c>
      <c r="AS3164" s="14">
        <v>0</v>
      </c>
      <c r="AT3164" s="14">
        <v>0</v>
      </c>
      <c r="AU3164" s="14"/>
      <c r="AV3164" s="14"/>
      <c r="AW3164" s="14"/>
      <c r="AX3164" s="14"/>
      <c r="AY3164" s="14"/>
      <c r="AZ3164" s="14">
        <f t="shared" si="4809"/>
        <v>0</v>
      </c>
      <c r="BA3164" s="14"/>
      <c r="BB3164" s="14"/>
      <c r="BC3164" s="14"/>
      <c r="BD3164" s="14"/>
      <c r="BE3164" s="14"/>
      <c r="BF3164" s="14"/>
      <c r="BG3164" s="14"/>
      <c r="BH3164" s="14"/>
      <c r="BI3164" s="14"/>
      <c r="BJ3164" s="14">
        <v>0</v>
      </c>
      <c r="BK3164" s="14">
        <v>0</v>
      </c>
    </row>
    <row r="3165" spans="1:63" ht="22.5" x14ac:dyDescent="0.25">
      <c r="A3165" s="4" t="s">
        <v>1065</v>
      </c>
      <c r="B3165" s="4" t="s">
        <v>1</v>
      </c>
      <c r="C3165" s="4" t="s">
        <v>14</v>
      </c>
      <c r="D3165" s="107" t="s">
        <v>1067</v>
      </c>
      <c r="E3165" s="117">
        <v>6154</v>
      </c>
      <c r="F3165" s="107" t="s">
        <v>1123</v>
      </c>
      <c r="G3165" s="103" t="s">
        <v>1652</v>
      </c>
      <c r="H3165" s="13" t="s">
        <v>1124</v>
      </c>
      <c r="I3165" s="14">
        <v>270000</v>
      </c>
      <c r="J3165" s="14">
        <v>0</v>
      </c>
      <c r="K3165" s="14"/>
      <c r="L3165" s="14"/>
      <c r="M3165" s="14"/>
      <c r="N3165" s="14"/>
      <c r="O3165" s="14"/>
      <c r="P3165" s="14">
        <f t="shared" si="4807"/>
        <v>0</v>
      </c>
      <c r="Q3165" s="14"/>
      <c r="R3165" s="14"/>
      <c r="S3165" s="14"/>
      <c r="T3165" s="14"/>
      <c r="U3165" s="14"/>
      <c r="V3165" s="14"/>
      <c r="W3165" s="14"/>
      <c r="X3165" s="14"/>
      <c r="Y3165" s="14"/>
      <c r="Z3165" s="14">
        <v>0</v>
      </c>
      <c r="AA3165" s="14">
        <v>0</v>
      </c>
      <c r="AB3165" s="14">
        <v>0</v>
      </c>
      <c r="AC3165" s="14"/>
      <c r="AD3165" s="14"/>
      <c r="AE3165" s="14"/>
      <c r="AF3165" s="14"/>
      <c r="AG3165" s="14"/>
      <c r="AH3165" s="14">
        <f t="shared" si="4808"/>
        <v>0</v>
      </c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>
        <v>0</v>
      </c>
      <c r="AS3165" s="14">
        <v>0</v>
      </c>
      <c r="AT3165" s="14">
        <v>0</v>
      </c>
      <c r="AU3165" s="14"/>
      <c r="AV3165" s="14"/>
      <c r="AW3165" s="14"/>
      <c r="AX3165" s="14"/>
      <c r="AY3165" s="14"/>
      <c r="AZ3165" s="14">
        <f t="shared" si="4809"/>
        <v>0</v>
      </c>
      <c r="BA3165" s="14"/>
      <c r="BB3165" s="14"/>
      <c r="BC3165" s="14"/>
      <c r="BD3165" s="14"/>
      <c r="BE3165" s="14"/>
      <c r="BF3165" s="14"/>
      <c r="BG3165" s="14"/>
      <c r="BH3165" s="14"/>
      <c r="BI3165" s="14"/>
      <c r="BJ3165" s="14">
        <v>0</v>
      </c>
      <c r="BK3165" s="14">
        <v>0</v>
      </c>
    </row>
    <row r="3166" spans="1:63" ht="45" x14ac:dyDescent="0.25">
      <c r="A3166" s="4" t="s">
        <v>1065</v>
      </c>
      <c r="B3166" s="4" t="s">
        <v>1</v>
      </c>
      <c r="C3166" s="4" t="s">
        <v>14</v>
      </c>
      <c r="D3166" s="107" t="s">
        <v>1067</v>
      </c>
      <c r="E3166" s="117">
        <v>6154</v>
      </c>
      <c r="F3166" s="107" t="s">
        <v>1125</v>
      </c>
      <c r="G3166" s="103" t="s">
        <v>1652</v>
      </c>
      <c r="H3166" s="13" t="s">
        <v>1126</v>
      </c>
      <c r="I3166" s="14">
        <v>5000000</v>
      </c>
      <c r="J3166" s="14">
        <v>0</v>
      </c>
      <c r="K3166" s="14"/>
      <c r="L3166" s="14"/>
      <c r="M3166" s="14"/>
      <c r="N3166" s="14"/>
      <c r="O3166" s="14"/>
      <c r="P3166" s="14">
        <f t="shared" si="4807"/>
        <v>0</v>
      </c>
      <c r="Q3166" s="14"/>
      <c r="R3166" s="14"/>
      <c r="S3166" s="14"/>
      <c r="T3166" s="14"/>
      <c r="U3166" s="14"/>
      <c r="V3166" s="14"/>
      <c r="W3166" s="14"/>
      <c r="X3166" s="14"/>
      <c r="Y3166" s="14"/>
      <c r="Z3166" s="14">
        <v>0</v>
      </c>
      <c r="AA3166" s="14">
        <v>0</v>
      </c>
      <c r="AB3166" s="14">
        <v>0</v>
      </c>
      <c r="AC3166" s="14"/>
      <c r="AD3166" s="14"/>
      <c r="AE3166" s="14"/>
      <c r="AF3166" s="14"/>
      <c r="AG3166" s="14"/>
      <c r="AH3166" s="14">
        <f t="shared" si="4808"/>
        <v>0</v>
      </c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>
        <v>0</v>
      </c>
      <c r="AS3166" s="14">
        <v>0</v>
      </c>
      <c r="AT3166" s="14">
        <v>0</v>
      </c>
      <c r="AU3166" s="14">
        <f>1379058-379058</f>
        <v>1000000</v>
      </c>
      <c r="AV3166" s="14"/>
      <c r="AW3166" s="14"/>
      <c r="AX3166" s="14"/>
      <c r="AY3166" s="14"/>
      <c r="AZ3166" s="14">
        <f t="shared" si="4809"/>
        <v>1000000</v>
      </c>
      <c r="BA3166" s="14"/>
      <c r="BB3166" s="14"/>
      <c r="BC3166" s="14">
        <v>1379058</v>
      </c>
      <c r="BD3166" s="14"/>
      <c r="BE3166" s="14">
        <v>-379058</v>
      </c>
      <c r="BF3166" s="14"/>
      <c r="BG3166" s="14"/>
      <c r="BH3166" s="14"/>
      <c r="BI3166" s="14"/>
      <c r="BJ3166" s="14">
        <v>1000000</v>
      </c>
      <c r="BK3166" s="14">
        <v>0</v>
      </c>
    </row>
    <row r="3167" spans="1:63" ht="22.5" x14ac:dyDescent="0.25">
      <c r="A3167" s="4" t="s">
        <v>1065</v>
      </c>
      <c r="B3167" s="4" t="s">
        <v>1</v>
      </c>
      <c r="C3167" s="4" t="s">
        <v>14</v>
      </c>
      <c r="D3167" s="107" t="s">
        <v>1067</v>
      </c>
      <c r="E3167" s="117">
        <v>6154</v>
      </c>
      <c r="F3167" s="107" t="s">
        <v>1625</v>
      </c>
      <c r="G3167" s="103" t="s">
        <v>1652</v>
      </c>
      <c r="H3167" s="13" t="s">
        <v>1584</v>
      </c>
      <c r="I3167" s="14"/>
      <c r="J3167" s="14">
        <v>0</v>
      </c>
      <c r="K3167" s="14"/>
      <c r="L3167" s="14"/>
      <c r="M3167" s="14"/>
      <c r="N3167" s="14"/>
      <c r="O3167" s="14"/>
      <c r="P3167" s="14">
        <f t="shared" si="4807"/>
        <v>0</v>
      </c>
      <c r="Q3167" s="14"/>
      <c r="R3167" s="14"/>
      <c r="S3167" s="14"/>
      <c r="T3167" s="14"/>
      <c r="U3167" s="14"/>
      <c r="V3167" s="14"/>
      <c r="W3167" s="14"/>
      <c r="X3167" s="14"/>
      <c r="Y3167" s="14"/>
      <c r="Z3167" s="14">
        <v>0</v>
      </c>
      <c r="AA3167" s="14">
        <v>0</v>
      </c>
      <c r="AB3167" s="14"/>
      <c r="AC3167" s="14"/>
      <c r="AD3167" s="14"/>
      <c r="AE3167" s="14"/>
      <c r="AF3167" s="14"/>
      <c r="AG3167" s="14"/>
      <c r="AH3167" s="14">
        <f t="shared" si="4808"/>
        <v>0</v>
      </c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>
        <v>0</v>
      </c>
      <c r="AS3167" s="14">
        <v>0</v>
      </c>
      <c r="AT3167" s="14"/>
      <c r="AU3167" s="14"/>
      <c r="AV3167" s="14"/>
      <c r="AW3167" s="14"/>
      <c r="AX3167" s="14"/>
      <c r="AY3167" s="14"/>
      <c r="AZ3167" s="14">
        <f t="shared" si="4809"/>
        <v>0</v>
      </c>
      <c r="BA3167" s="14"/>
      <c r="BB3167" s="14"/>
      <c r="BC3167" s="14"/>
      <c r="BD3167" s="14"/>
      <c r="BE3167" s="14"/>
      <c r="BF3167" s="14"/>
      <c r="BG3167" s="14"/>
      <c r="BH3167" s="14"/>
      <c r="BI3167" s="14"/>
      <c r="BJ3167" s="14">
        <v>0</v>
      </c>
      <c r="BK3167" s="14">
        <v>0</v>
      </c>
    </row>
    <row r="3168" spans="1:63" x14ac:dyDescent="0.25">
      <c r="A3168" s="4" t="s">
        <v>1065</v>
      </c>
      <c r="B3168" s="4" t="s">
        <v>1</v>
      </c>
      <c r="C3168" s="4" t="s">
        <v>14</v>
      </c>
      <c r="D3168" s="107" t="s">
        <v>1067</v>
      </c>
      <c r="E3168" s="117">
        <v>6154</v>
      </c>
      <c r="F3168" s="107" t="s">
        <v>1634</v>
      </c>
      <c r="G3168" s="103" t="s">
        <v>1652</v>
      </c>
      <c r="H3168" s="13" t="s">
        <v>1585</v>
      </c>
      <c r="I3168" s="14"/>
      <c r="J3168" s="14">
        <v>0</v>
      </c>
      <c r="K3168" s="14"/>
      <c r="L3168" s="14"/>
      <c r="M3168" s="14"/>
      <c r="N3168" s="14"/>
      <c r="O3168" s="14"/>
      <c r="P3168" s="14">
        <f t="shared" si="4807"/>
        <v>0</v>
      </c>
      <c r="Q3168" s="14"/>
      <c r="R3168" s="14"/>
      <c r="S3168" s="14"/>
      <c r="T3168" s="14"/>
      <c r="U3168" s="14"/>
      <c r="V3168" s="14"/>
      <c r="W3168" s="14"/>
      <c r="X3168" s="14"/>
      <c r="Y3168" s="14"/>
      <c r="Z3168" s="14">
        <v>0</v>
      </c>
      <c r="AA3168" s="14">
        <v>0</v>
      </c>
      <c r="AB3168" s="14"/>
      <c r="AC3168" s="14"/>
      <c r="AD3168" s="14"/>
      <c r="AE3168" s="14"/>
      <c r="AF3168" s="14"/>
      <c r="AG3168" s="14"/>
      <c r="AH3168" s="14">
        <f t="shared" si="4808"/>
        <v>0</v>
      </c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>
        <v>0</v>
      </c>
      <c r="AS3168" s="14">
        <v>0</v>
      </c>
      <c r="AT3168" s="14"/>
      <c r="AU3168" s="14"/>
      <c r="AV3168" s="14"/>
      <c r="AW3168" s="14"/>
      <c r="AX3168" s="14"/>
      <c r="AY3168" s="14"/>
      <c r="AZ3168" s="14">
        <f t="shared" si="4809"/>
        <v>0</v>
      </c>
      <c r="BA3168" s="14"/>
      <c r="BB3168" s="14"/>
      <c r="BC3168" s="14"/>
      <c r="BD3168" s="14"/>
      <c r="BE3168" s="14"/>
      <c r="BF3168" s="14"/>
      <c r="BG3168" s="14"/>
      <c r="BH3168" s="14"/>
      <c r="BI3168" s="14"/>
      <c r="BJ3168" s="14">
        <v>0</v>
      </c>
      <c r="BK3168" s="14">
        <v>0</v>
      </c>
    </row>
    <row r="3169" spans="1:63" ht="22.5" x14ac:dyDescent="0.25">
      <c r="A3169" s="4" t="s">
        <v>1065</v>
      </c>
      <c r="B3169" s="4" t="s">
        <v>1</v>
      </c>
      <c r="C3169" s="4" t="s">
        <v>14</v>
      </c>
      <c r="D3169" s="107" t="s">
        <v>1067</v>
      </c>
      <c r="E3169" s="117">
        <v>6154</v>
      </c>
      <c r="F3169" s="107" t="s">
        <v>1635</v>
      </c>
      <c r="G3169" s="103" t="s">
        <v>1652</v>
      </c>
      <c r="H3169" s="13" t="s">
        <v>1586</v>
      </c>
      <c r="I3169" s="14"/>
      <c r="J3169" s="14">
        <v>0</v>
      </c>
      <c r="K3169" s="14"/>
      <c r="L3169" s="14"/>
      <c r="M3169" s="14"/>
      <c r="N3169" s="14"/>
      <c r="O3169" s="14"/>
      <c r="P3169" s="14">
        <f t="shared" si="4807"/>
        <v>0</v>
      </c>
      <c r="Q3169" s="14"/>
      <c r="R3169" s="14"/>
      <c r="S3169" s="14"/>
      <c r="T3169" s="14"/>
      <c r="U3169" s="14"/>
      <c r="V3169" s="14"/>
      <c r="W3169" s="14"/>
      <c r="X3169" s="14"/>
      <c r="Y3169" s="14"/>
      <c r="Z3169" s="14">
        <v>0</v>
      </c>
      <c r="AA3169" s="14">
        <v>0</v>
      </c>
      <c r="AB3169" s="14"/>
      <c r="AC3169" s="14"/>
      <c r="AD3169" s="14"/>
      <c r="AE3169" s="14"/>
      <c r="AF3169" s="14"/>
      <c r="AG3169" s="14"/>
      <c r="AH3169" s="14">
        <f t="shared" si="4808"/>
        <v>0</v>
      </c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>
        <v>0</v>
      </c>
      <c r="AS3169" s="14">
        <v>0</v>
      </c>
      <c r="AT3169" s="14"/>
      <c r="AU3169" s="14"/>
      <c r="AV3169" s="14"/>
      <c r="AW3169" s="14"/>
      <c r="AX3169" s="14"/>
      <c r="AY3169" s="14"/>
      <c r="AZ3169" s="14">
        <f t="shared" si="4809"/>
        <v>0</v>
      </c>
      <c r="BA3169" s="14"/>
      <c r="BB3169" s="14"/>
      <c r="BC3169" s="14"/>
      <c r="BD3169" s="14"/>
      <c r="BE3169" s="14"/>
      <c r="BF3169" s="14"/>
      <c r="BG3169" s="14"/>
      <c r="BH3169" s="14"/>
      <c r="BI3169" s="14"/>
      <c r="BJ3169" s="14">
        <v>0</v>
      </c>
      <c r="BK3169" s="14">
        <v>0</v>
      </c>
    </row>
    <row r="3170" spans="1:63" ht="22.5" x14ac:dyDescent="0.25">
      <c r="A3170" s="4" t="s">
        <v>1065</v>
      </c>
      <c r="B3170" s="4" t="s">
        <v>1</v>
      </c>
      <c r="C3170" s="4" t="s">
        <v>14</v>
      </c>
      <c r="D3170" s="107" t="s">
        <v>1067</v>
      </c>
      <c r="E3170" s="117">
        <v>6154</v>
      </c>
      <c r="F3170" s="107" t="s">
        <v>1636</v>
      </c>
      <c r="G3170" s="103" t="s">
        <v>1652</v>
      </c>
      <c r="H3170" s="13" t="s">
        <v>1587</v>
      </c>
      <c r="I3170" s="14"/>
      <c r="J3170" s="14">
        <v>0</v>
      </c>
      <c r="K3170" s="14"/>
      <c r="L3170" s="14"/>
      <c r="M3170" s="14"/>
      <c r="N3170" s="14"/>
      <c r="O3170" s="14"/>
      <c r="P3170" s="14">
        <f t="shared" si="4807"/>
        <v>0</v>
      </c>
      <c r="Q3170" s="14"/>
      <c r="R3170" s="14"/>
      <c r="S3170" s="14"/>
      <c r="T3170" s="14"/>
      <c r="U3170" s="14"/>
      <c r="V3170" s="14"/>
      <c r="W3170" s="14"/>
      <c r="X3170" s="14"/>
      <c r="Y3170" s="14"/>
      <c r="Z3170" s="14">
        <v>0</v>
      </c>
      <c r="AA3170" s="14">
        <v>0</v>
      </c>
      <c r="AB3170" s="14"/>
      <c r="AC3170" s="14"/>
      <c r="AD3170" s="14"/>
      <c r="AE3170" s="14"/>
      <c r="AF3170" s="14"/>
      <c r="AG3170" s="14"/>
      <c r="AH3170" s="14">
        <f t="shared" si="4808"/>
        <v>0</v>
      </c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>
        <v>0</v>
      </c>
      <c r="AS3170" s="14">
        <v>0</v>
      </c>
      <c r="AT3170" s="14"/>
      <c r="AU3170" s="14"/>
      <c r="AV3170" s="14"/>
      <c r="AW3170" s="14"/>
      <c r="AX3170" s="14"/>
      <c r="AY3170" s="14"/>
      <c r="AZ3170" s="14">
        <f t="shared" si="4809"/>
        <v>0</v>
      </c>
      <c r="BA3170" s="14"/>
      <c r="BB3170" s="14"/>
      <c r="BC3170" s="14"/>
      <c r="BD3170" s="14"/>
      <c r="BE3170" s="14"/>
      <c r="BF3170" s="14"/>
      <c r="BG3170" s="14"/>
      <c r="BH3170" s="14"/>
      <c r="BI3170" s="14"/>
      <c r="BJ3170" s="14">
        <v>0</v>
      </c>
      <c r="BK3170" s="14">
        <v>0</v>
      </c>
    </row>
    <row r="3171" spans="1:63" x14ac:dyDescent="0.25">
      <c r="A3171" s="4" t="s">
        <v>1065</v>
      </c>
      <c r="B3171" s="4" t="s">
        <v>1</v>
      </c>
      <c r="C3171" s="4" t="s">
        <v>14</v>
      </c>
      <c r="D3171" s="107" t="s">
        <v>1067</v>
      </c>
      <c r="E3171" s="117">
        <v>6154</v>
      </c>
      <c r="F3171" s="107" t="s">
        <v>1626</v>
      </c>
      <c r="G3171" s="103" t="s">
        <v>1652</v>
      </c>
      <c r="H3171" s="13" t="s">
        <v>1588</v>
      </c>
      <c r="I3171" s="14"/>
      <c r="J3171" s="14">
        <v>0</v>
      </c>
      <c r="K3171" s="14"/>
      <c r="L3171" s="14"/>
      <c r="M3171" s="14"/>
      <c r="N3171" s="14"/>
      <c r="O3171" s="14"/>
      <c r="P3171" s="14">
        <f t="shared" si="4807"/>
        <v>0</v>
      </c>
      <c r="Q3171" s="14"/>
      <c r="R3171" s="14"/>
      <c r="S3171" s="14"/>
      <c r="T3171" s="14"/>
      <c r="U3171" s="14"/>
      <c r="V3171" s="14"/>
      <c r="W3171" s="14"/>
      <c r="X3171" s="14"/>
      <c r="Y3171" s="14"/>
      <c r="Z3171" s="14">
        <v>0</v>
      </c>
      <c r="AA3171" s="14">
        <v>0</v>
      </c>
      <c r="AB3171" s="14"/>
      <c r="AC3171" s="14"/>
      <c r="AD3171" s="14"/>
      <c r="AE3171" s="14"/>
      <c r="AF3171" s="14"/>
      <c r="AG3171" s="14"/>
      <c r="AH3171" s="14">
        <f t="shared" si="4808"/>
        <v>0</v>
      </c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>
        <v>0</v>
      </c>
      <c r="AS3171" s="14">
        <v>0</v>
      </c>
      <c r="AT3171" s="14"/>
      <c r="AU3171" s="14"/>
      <c r="AV3171" s="14"/>
      <c r="AW3171" s="14"/>
      <c r="AX3171" s="14"/>
      <c r="AY3171" s="14"/>
      <c r="AZ3171" s="14">
        <f t="shared" si="4809"/>
        <v>0</v>
      </c>
      <c r="BA3171" s="14"/>
      <c r="BB3171" s="14"/>
      <c r="BC3171" s="14"/>
      <c r="BD3171" s="14"/>
      <c r="BE3171" s="14"/>
      <c r="BF3171" s="14"/>
      <c r="BG3171" s="14"/>
      <c r="BH3171" s="14"/>
      <c r="BI3171" s="14"/>
      <c r="BJ3171" s="14">
        <v>0</v>
      </c>
      <c r="BK3171" s="14">
        <v>0</v>
      </c>
    </row>
    <row r="3172" spans="1:63" x14ac:dyDescent="0.25">
      <c r="A3172" s="4" t="s">
        <v>1065</v>
      </c>
      <c r="B3172" s="4" t="s">
        <v>1</v>
      </c>
      <c r="C3172" s="4" t="s">
        <v>14</v>
      </c>
      <c r="D3172" s="107" t="s">
        <v>1067</v>
      </c>
      <c r="E3172" s="117">
        <v>6154</v>
      </c>
      <c r="F3172" s="107" t="s">
        <v>1627</v>
      </c>
      <c r="G3172" s="103" t="s">
        <v>1652</v>
      </c>
      <c r="H3172" s="13" t="s">
        <v>1589</v>
      </c>
      <c r="I3172" s="14"/>
      <c r="J3172" s="14">
        <v>0</v>
      </c>
      <c r="K3172" s="14"/>
      <c r="L3172" s="14"/>
      <c r="M3172" s="14"/>
      <c r="N3172" s="14"/>
      <c r="O3172" s="14"/>
      <c r="P3172" s="14">
        <f t="shared" si="4807"/>
        <v>0</v>
      </c>
      <c r="Q3172" s="14"/>
      <c r="R3172" s="14"/>
      <c r="S3172" s="14"/>
      <c r="T3172" s="14"/>
      <c r="U3172" s="14"/>
      <c r="V3172" s="14"/>
      <c r="W3172" s="14"/>
      <c r="X3172" s="14"/>
      <c r="Y3172" s="14"/>
      <c r="Z3172" s="14">
        <v>0</v>
      </c>
      <c r="AA3172" s="14">
        <v>0</v>
      </c>
      <c r="AB3172" s="14"/>
      <c r="AC3172" s="14"/>
      <c r="AD3172" s="14"/>
      <c r="AE3172" s="14"/>
      <c r="AF3172" s="14"/>
      <c r="AG3172" s="14"/>
      <c r="AH3172" s="14">
        <f t="shared" si="4808"/>
        <v>0</v>
      </c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>
        <v>0</v>
      </c>
      <c r="AS3172" s="14">
        <v>0</v>
      </c>
      <c r="AT3172" s="14"/>
      <c r="AU3172" s="14"/>
      <c r="AV3172" s="14"/>
      <c r="AW3172" s="14"/>
      <c r="AX3172" s="14"/>
      <c r="AY3172" s="14"/>
      <c r="AZ3172" s="14">
        <f t="shared" si="4809"/>
        <v>0</v>
      </c>
      <c r="BA3172" s="14"/>
      <c r="BB3172" s="14"/>
      <c r="BC3172" s="14"/>
      <c r="BD3172" s="14"/>
      <c r="BE3172" s="14"/>
      <c r="BF3172" s="14"/>
      <c r="BG3172" s="14"/>
      <c r="BH3172" s="14"/>
      <c r="BI3172" s="14"/>
      <c r="BJ3172" s="14">
        <v>0</v>
      </c>
      <c r="BK3172" s="14">
        <v>0</v>
      </c>
    </row>
    <row r="3173" spans="1:63" ht="22.5" x14ac:dyDescent="0.25">
      <c r="A3173" s="1" t="s">
        <v>1065</v>
      </c>
      <c r="B3173" s="1" t="s">
        <v>1</v>
      </c>
      <c r="C3173" s="1" t="s">
        <v>14</v>
      </c>
      <c r="D3173" s="110" t="s">
        <v>1067</v>
      </c>
      <c r="E3173" s="110" t="s">
        <v>1127</v>
      </c>
      <c r="F3173" s="107" t="s">
        <v>0</v>
      </c>
      <c r="G3173" s="13" t="s">
        <v>0</v>
      </c>
      <c r="H3173" s="2" t="s">
        <v>1128</v>
      </c>
      <c r="I3173" s="12">
        <f>SUM(I3174)</f>
        <v>0</v>
      </c>
      <c r="J3173" s="12">
        <f t="shared" ref="J3173:Y3173" si="4861">SUM(J3174)</f>
        <v>0</v>
      </c>
      <c r="K3173" s="12">
        <f t="shared" si="4861"/>
        <v>0</v>
      </c>
      <c r="L3173" s="12">
        <f t="shared" si="4861"/>
        <v>0</v>
      </c>
      <c r="M3173" s="12">
        <f t="shared" si="4861"/>
        <v>0</v>
      </c>
      <c r="N3173" s="12">
        <f t="shared" si="4861"/>
        <v>0</v>
      </c>
      <c r="O3173" s="12">
        <f t="shared" si="4861"/>
        <v>0</v>
      </c>
      <c r="P3173" s="12">
        <f t="shared" si="4861"/>
        <v>0</v>
      </c>
      <c r="Q3173" s="12">
        <f t="shared" si="4861"/>
        <v>0</v>
      </c>
      <c r="R3173" s="12">
        <f t="shared" si="4861"/>
        <v>0</v>
      </c>
      <c r="S3173" s="12">
        <f t="shared" si="4861"/>
        <v>0</v>
      </c>
      <c r="T3173" s="12">
        <f t="shared" si="4861"/>
        <v>0</v>
      </c>
      <c r="U3173" s="12">
        <f t="shared" si="4861"/>
        <v>0</v>
      </c>
      <c r="V3173" s="12">
        <f t="shared" si="4861"/>
        <v>0</v>
      </c>
      <c r="W3173" s="12">
        <f t="shared" si="4861"/>
        <v>0</v>
      </c>
      <c r="X3173" s="12">
        <f t="shared" si="4861"/>
        <v>0</v>
      </c>
      <c r="Y3173" s="12">
        <f t="shared" si="4861"/>
        <v>0</v>
      </c>
      <c r="Z3173" s="12">
        <v>0</v>
      </c>
      <c r="AA3173" s="12">
        <v>0</v>
      </c>
      <c r="AB3173" s="12">
        <f t="shared" ref="AB3173:AQ3173" si="4862">SUM(AB3174)</f>
        <v>0</v>
      </c>
      <c r="AC3173" s="12">
        <f t="shared" si="4862"/>
        <v>0</v>
      </c>
      <c r="AD3173" s="12">
        <f t="shared" si="4862"/>
        <v>0</v>
      </c>
      <c r="AE3173" s="12">
        <f t="shared" si="4862"/>
        <v>0</v>
      </c>
      <c r="AF3173" s="12">
        <f t="shared" si="4862"/>
        <v>0</v>
      </c>
      <c r="AG3173" s="12">
        <f t="shared" si="4862"/>
        <v>0</v>
      </c>
      <c r="AH3173" s="12">
        <f t="shared" si="4862"/>
        <v>0</v>
      </c>
      <c r="AI3173" s="12">
        <f t="shared" si="4862"/>
        <v>0</v>
      </c>
      <c r="AJ3173" s="12">
        <f t="shared" si="4862"/>
        <v>0</v>
      </c>
      <c r="AK3173" s="12">
        <f t="shared" si="4862"/>
        <v>0</v>
      </c>
      <c r="AL3173" s="12">
        <f t="shared" si="4862"/>
        <v>0</v>
      </c>
      <c r="AM3173" s="12">
        <f t="shared" si="4862"/>
        <v>0</v>
      </c>
      <c r="AN3173" s="12">
        <f t="shared" si="4862"/>
        <v>0</v>
      </c>
      <c r="AO3173" s="12">
        <f t="shared" si="4862"/>
        <v>0</v>
      </c>
      <c r="AP3173" s="12">
        <f t="shared" si="4862"/>
        <v>0</v>
      </c>
      <c r="AQ3173" s="12">
        <f t="shared" si="4862"/>
        <v>0</v>
      </c>
      <c r="AR3173" s="12">
        <v>0</v>
      </c>
      <c r="AS3173" s="12">
        <v>0</v>
      </c>
      <c r="AT3173" s="12">
        <f t="shared" ref="AT3173:BI3173" si="4863">SUM(AT3174)</f>
        <v>0</v>
      </c>
      <c r="AU3173" s="12">
        <f t="shared" si="4863"/>
        <v>0</v>
      </c>
      <c r="AV3173" s="12">
        <f t="shared" si="4863"/>
        <v>0</v>
      </c>
      <c r="AW3173" s="12">
        <f t="shared" si="4863"/>
        <v>0</v>
      </c>
      <c r="AX3173" s="12">
        <f t="shared" si="4863"/>
        <v>0</v>
      </c>
      <c r="AY3173" s="12">
        <f t="shared" si="4863"/>
        <v>0</v>
      </c>
      <c r="AZ3173" s="12">
        <f t="shared" si="4863"/>
        <v>0</v>
      </c>
      <c r="BA3173" s="12">
        <f t="shared" si="4863"/>
        <v>0</v>
      </c>
      <c r="BB3173" s="12">
        <f t="shared" si="4863"/>
        <v>0</v>
      </c>
      <c r="BC3173" s="12">
        <f t="shared" si="4863"/>
        <v>0</v>
      </c>
      <c r="BD3173" s="12">
        <f t="shared" si="4863"/>
        <v>0</v>
      </c>
      <c r="BE3173" s="12">
        <f t="shared" si="4863"/>
        <v>0</v>
      </c>
      <c r="BF3173" s="12">
        <f t="shared" si="4863"/>
        <v>0</v>
      </c>
      <c r="BG3173" s="12">
        <f t="shared" si="4863"/>
        <v>0</v>
      </c>
      <c r="BH3173" s="12">
        <f t="shared" si="4863"/>
        <v>0</v>
      </c>
      <c r="BI3173" s="12">
        <f t="shared" si="4863"/>
        <v>0</v>
      </c>
      <c r="BJ3173" s="12">
        <v>0</v>
      </c>
      <c r="BK3173" s="12">
        <v>0</v>
      </c>
    </row>
    <row r="3174" spans="1:63" x14ac:dyDescent="0.25">
      <c r="A3174" s="4" t="s">
        <v>1065</v>
      </c>
      <c r="B3174" s="4" t="s">
        <v>1</v>
      </c>
      <c r="C3174" s="4" t="s">
        <v>14</v>
      </c>
      <c r="D3174" s="107" t="s">
        <v>1067</v>
      </c>
      <c r="E3174" s="117">
        <v>6155</v>
      </c>
      <c r="F3174" s="107" t="s">
        <v>1129</v>
      </c>
      <c r="G3174" s="103" t="s">
        <v>1640</v>
      </c>
      <c r="H3174" s="13" t="s">
        <v>1130</v>
      </c>
      <c r="I3174" s="14">
        <v>0</v>
      </c>
      <c r="J3174" s="14">
        <v>0</v>
      </c>
      <c r="K3174" s="14"/>
      <c r="L3174" s="14"/>
      <c r="M3174" s="14"/>
      <c r="N3174" s="14"/>
      <c r="O3174" s="14"/>
      <c r="P3174" s="14">
        <f t="shared" si="4807"/>
        <v>0</v>
      </c>
      <c r="Q3174" s="14"/>
      <c r="R3174" s="14"/>
      <c r="S3174" s="14"/>
      <c r="T3174" s="14"/>
      <c r="U3174" s="14"/>
      <c r="V3174" s="14"/>
      <c r="W3174" s="14"/>
      <c r="X3174" s="14"/>
      <c r="Y3174" s="14"/>
      <c r="Z3174" s="14">
        <v>0</v>
      </c>
      <c r="AA3174" s="14">
        <v>0</v>
      </c>
      <c r="AB3174" s="14">
        <v>0</v>
      </c>
      <c r="AC3174" s="14"/>
      <c r="AD3174" s="14"/>
      <c r="AE3174" s="14"/>
      <c r="AF3174" s="14"/>
      <c r="AG3174" s="14"/>
      <c r="AH3174" s="14">
        <f t="shared" si="4808"/>
        <v>0</v>
      </c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>
        <v>0</v>
      </c>
      <c r="AS3174" s="14">
        <v>0</v>
      </c>
      <c r="AT3174" s="14">
        <v>0</v>
      </c>
      <c r="AU3174" s="14"/>
      <c r="AV3174" s="14"/>
      <c r="AW3174" s="14"/>
      <c r="AX3174" s="14"/>
      <c r="AY3174" s="14"/>
      <c r="AZ3174" s="14">
        <f t="shared" si="4809"/>
        <v>0</v>
      </c>
      <c r="BA3174" s="14"/>
      <c r="BB3174" s="14"/>
      <c r="BC3174" s="14"/>
      <c r="BD3174" s="14"/>
      <c r="BE3174" s="14"/>
      <c r="BF3174" s="14"/>
      <c r="BG3174" s="14"/>
      <c r="BH3174" s="14"/>
      <c r="BI3174" s="14"/>
      <c r="BJ3174" s="14">
        <v>0</v>
      </c>
      <c r="BK3174" s="14">
        <v>0</v>
      </c>
    </row>
    <row r="3175" spans="1:63" ht="14.25" customHeight="1" x14ac:dyDescent="0.25">
      <c r="A3175" s="1" t="s">
        <v>0</v>
      </c>
      <c r="B3175" s="1" t="s">
        <v>0</v>
      </c>
      <c r="C3175" s="1" t="s">
        <v>0</v>
      </c>
      <c r="D3175" s="106" t="s">
        <v>0</v>
      </c>
      <c r="E3175" s="106" t="s">
        <v>0</v>
      </c>
      <c r="F3175" s="106" t="s">
        <v>0</v>
      </c>
      <c r="G3175" s="2" t="s">
        <v>0</v>
      </c>
      <c r="H3175" s="10" t="s">
        <v>49</v>
      </c>
      <c r="I3175" s="11">
        <f>SUM(I3176)</f>
        <v>400100</v>
      </c>
      <c r="J3175" s="11">
        <f t="shared" ref="J3175:Y3175" si="4864">SUM(J3176)</f>
        <v>0</v>
      </c>
      <c r="K3175" s="11">
        <f t="shared" si="4864"/>
        <v>0</v>
      </c>
      <c r="L3175" s="11">
        <f t="shared" si="4864"/>
        <v>0</v>
      </c>
      <c r="M3175" s="11">
        <f t="shared" si="4864"/>
        <v>0</v>
      </c>
      <c r="N3175" s="11">
        <f t="shared" si="4864"/>
        <v>0</v>
      </c>
      <c r="O3175" s="11">
        <f t="shared" si="4864"/>
        <v>0</v>
      </c>
      <c r="P3175" s="11">
        <f t="shared" si="4864"/>
        <v>0</v>
      </c>
      <c r="Q3175" s="11">
        <f t="shared" si="4864"/>
        <v>0</v>
      </c>
      <c r="R3175" s="11">
        <f t="shared" si="4864"/>
        <v>0</v>
      </c>
      <c r="S3175" s="11">
        <f t="shared" si="4864"/>
        <v>0</v>
      </c>
      <c r="T3175" s="11">
        <f t="shared" si="4864"/>
        <v>0</v>
      </c>
      <c r="U3175" s="11">
        <f t="shared" si="4864"/>
        <v>0</v>
      </c>
      <c r="V3175" s="11">
        <f t="shared" si="4864"/>
        <v>0</v>
      </c>
      <c r="W3175" s="11">
        <f t="shared" si="4864"/>
        <v>0</v>
      </c>
      <c r="X3175" s="11">
        <f t="shared" si="4864"/>
        <v>0</v>
      </c>
      <c r="Y3175" s="11">
        <f t="shared" si="4864"/>
        <v>0</v>
      </c>
      <c r="Z3175" s="11">
        <v>0</v>
      </c>
      <c r="AA3175" s="11">
        <v>0</v>
      </c>
      <c r="AB3175" s="11">
        <f t="shared" ref="AB3175:AQ3175" si="4865">SUM(AB3176)</f>
        <v>0</v>
      </c>
      <c r="AC3175" s="11">
        <f t="shared" si="4865"/>
        <v>0</v>
      </c>
      <c r="AD3175" s="11">
        <f t="shared" si="4865"/>
        <v>0</v>
      </c>
      <c r="AE3175" s="11">
        <f t="shared" si="4865"/>
        <v>0</v>
      </c>
      <c r="AF3175" s="11">
        <f t="shared" si="4865"/>
        <v>0</v>
      </c>
      <c r="AG3175" s="11">
        <f t="shared" si="4865"/>
        <v>0</v>
      </c>
      <c r="AH3175" s="11">
        <f t="shared" si="4865"/>
        <v>0</v>
      </c>
      <c r="AI3175" s="11">
        <f t="shared" si="4865"/>
        <v>0</v>
      </c>
      <c r="AJ3175" s="11">
        <f t="shared" si="4865"/>
        <v>0</v>
      </c>
      <c r="AK3175" s="11">
        <f t="shared" si="4865"/>
        <v>0</v>
      </c>
      <c r="AL3175" s="11">
        <f t="shared" si="4865"/>
        <v>0</v>
      </c>
      <c r="AM3175" s="11">
        <f t="shared" si="4865"/>
        <v>0</v>
      </c>
      <c r="AN3175" s="11">
        <f t="shared" si="4865"/>
        <v>0</v>
      </c>
      <c r="AO3175" s="11">
        <f t="shared" si="4865"/>
        <v>0</v>
      </c>
      <c r="AP3175" s="11">
        <f t="shared" si="4865"/>
        <v>0</v>
      </c>
      <c r="AQ3175" s="11">
        <f t="shared" si="4865"/>
        <v>0</v>
      </c>
      <c r="AR3175" s="11">
        <v>0</v>
      </c>
      <c r="AS3175" s="11">
        <v>0</v>
      </c>
      <c r="AT3175" s="11">
        <f t="shared" ref="AT3175:BI3175" si="4866">SUM(AT3176)</f>
        <v>0</v>
      </c>
      <c r="AU3175" s="11">
        <f t="shared" si="4866"/>
        <v>0</v>
      </c>
      <c r="AV3175" s="11">
        <f t="shared" si="4866"/>
        <v>0</v>
      </c>
      <c r="AW3175" s="11">
        <f t="shared" si="4866"/>
        <v>0</v>
      </c>
      <c r="AX3175" s="11">
        <f t="shared" si="4866"/>
        <v>0</v>
      </c>
      <c r="AY3175" s="11">
        <f t="shared" si="4866"/>
        <v>0</v>
      </c>
      <c r="AZ3175" s="11">
        <f t="shared" si="4866"/>
        <v>0</v>
      </c>
      <c r="BA3175" s="11">
        <f t="shared" si="4866"/>
        <v>0</v>
      </c>
      <c r="BB3175" s="11">
        <f t="shared" si="4866"/>
        <v>0</v>
      </c>
      <c r="BC3175" s="11">
        <f t="shared" si="4866"/>
        <v>0</v>
      </c>
      <c r="BD3175" s="11">
        <f t="shared" si="4866"/>
        <v>0</v>
      </c>
      <c r="BE3175" s="11">
        <f t="shared" si="4866"/>
        <v>0</v>
      </c>
      <c r="BF3175" s="11">
        <f t="shared" si="4866"/>
        <v>0</v>
      </c>
      <c r="BG3175" s="11">
        <f t="shared" si="4866"/>
        <v>0</v>
      </c>
      <c r="BH3175" s="11">
        <f t="shared" si="4866"/>
        <v>0</v>
      </c>
      <c r="BI3175" s="11">
        <f t="shared" si="4866"/>
        <v>0</v>
      </c>
      <c r="BJ3175" s="11">
        <v>0</v>
      </c>
      <c r="BK3175" s="11">
        <v>0</v>
      </c>
    </row>
    <row r="3176" spans="1:63" x14ac:dyDescent="0.25">
      <c r="A3176" s="4" t="s">
        <v>1065</v>
      </c>
      <c r="B3176" s="4" t="s">
        <v>1</v>
      </c>
      <c r="C3176" s="4" t="s">
        <v>14</v>
      </c>
      <c r="D3176" s="107" t="s">
        <v>1067</v>
      </c>
      <c r="E3176" s="106" t="s">
        <v>50</v>
      </c>
      <c r="F3176" s="106" t="s">
        <v>0</v>
      </c>
      <c r="G3176" s="2" t="s">
        <v>0</v>
      </c>
      <c r="H3176" s="2" t="s">
        <v>51</v>
      </c>
      <c r="I3176" s="12">
        <f>SUM(I3177,I3179,I3182)</f>
        <v>400100</v>
      </c>
      <c r="J3176" s="12">
        <f t="shared" ref="J3176:Y3176" si="4867">SUM(J3177,J3179,J3182)</f>
        <v>0</v>
      </c>
      <c r="K3176" s="12">
        <f t="shared" si="4867"/>
        <v>0</v>
      </c>
      <c r="L3176" s="12">
        <f t="shared" si="4867"/>
        <v>0</v>
      </c>
      <c r="M3176" s="12">
        <f t="shared" si="4867"/>
        <v>0</v>
      </c>
      <c r="N3176" s="12">
        <f t="shared" si="4867"/>
        <v>0</v>
      </c>
      <c r="O3176" s="12">
        <f t="shared" si="4867"/>
        <v>0</v>
      </c>
      <c r="P3176" s="12">
        <f t="shared" ref="P3176" si="4868">SUM(P3177,P3179,P3182)</f>
        <v>0</v>
      </c>
      <c r="Q3176" s="12">
        <f t="shared" si="4867"/>
        <v>0</v>
      </c>
      <c r="R3176" s="12">
        <f t="shared" si="4867"/>
        <v>0</v>
      </c>
      <c r="S3176" s="12">
        <f t="shared" si="4867"/>
        <v>0</v>
      </c>
      <c r="T3176" s="12">
        <f t="shared" si="4867"/>
        <v>0</v>
      </c>
      <c r="U3176" s="12">
        <f t="shared" si="4867"/>
        <v>0</v>
      </c>
      <c r="V3176" s="12">
        <f t="shared" si="4867"/>
        <v>0</v>
      </c>
      <c r="W3176" s="12">
        <f t="shared" si="4867"/>
        <v>0</v>
      </c>
      <c r="X3176" s="12">
        <f t="shared" si="4867"/>
        <v>0</v>
      </c>
      <c r="Y3176" s="12">
        <f t="shared" si="4867"/>
        <v>0</v>
      </c>
      <c r="Z3176" s="12">
        <v>0</v>
      </c>
      <c r="AA3176" s="12">
        <v>0</v>
      </c>
      <c r="AB3176" s="12">
        <f t="shared" ref="AB3176:AQ3176" si="4869">SUM(AB3177,AB3179,AB3182)</f>
        <v>0</v>
      </c>
      <c r="AC3176" s="12">
        <f t="shared" si="4869"/>
        <v>0</v>
      </c>
      <c r="AD3176" s="12">
        <f t="shared" si="4869"/>
        <v>0</v>
      </c>
      <c r="AE3176" s="12">
        <f t="shared" si="4869"/>
        <v>0</v>
      </c>
      <c r="AF3176" s="12">
        <f t="shared" si="4869"/>
        <v>0</v>
      </c>
      <c r="AG3176" s="12">
        <f t="shared" si="4869"/>
        <v>0</v>
      </c>
      <c r="AH3176" s="12">
        <f t="shared" ref="AH3176" si="4870">SUM(AH3177,AH3179,AH3182)</f>
        <v>0</v>
      </c>
      <c r="AI3176" s="12">
        <f t="shared" si="4869"/>
        <v>0</v>
      </c>
      <c r="AJ3176" s="12">
        <f t="shared" si="4869"/>
        <v>0</v>
      </c>
      <c r="AK3176" s="12">
        <f t="shared" si="4869"/>
        <v>0</v>
      </c>
      <c r="AL3176" s="12">
        <f t="shared" si="4869"/>
        <v>0</v>
      </c>
      <c r="AM3176" s="12">
        <f t="shared" si="4869"/>
        <v>0</v>
      </c>
      <c r="AN3176" s="12">
        <f t="shared" si="4869"/>
        <v>0</v>
      </c>
      <c r="AO3176" s="12">
        <f t="shared" si="4869"/>
        <v>0</v>
      </c>
      <c r="AP3176" s="12">
        <f t="shared" si="4869"/>
        <v>0</v>
      </c>
      <c r="AQ3176" s="12">
        <f t="shared" si="4869"/>
        <v>0</v>
      </c>
      <c r="AR3176" s="12">
        <v>0</v>
      </c>
      <c r="AS3176" s="12">
        <v>0</v>
      </c>
      <c r="AT3176" s="12">
        <f t="shared" ref="AT3176:BI3176" si="4871">SUM(AT3177,AT3179,AT3182)</f>
        <v>0</v>
      </c>
      <c r="AU3176" s="12">
        <f t="shared" si="4871"/>
        <v>0</v>
      </c>
      <c r="AV3176" s="12">
        <f t="shared" si="4871"/>
        <v>0</v>
      </c>
      <c r="AW3176" s="12">
        <f t="shared" si="4871"/>
        <v>0</v>
      </c>
      <c r="AX3176" s="12">
        <f t="shared" si="4871"/>
        <v>0</v>
      </c>
      <c r="AY3176" s="12">
        <f t="shared" si="4871"/>
        <v>0</v>
      </c>
      <c r="AZ3176" s="12">
        <f t="shared" ref="AZ3176" si="4872">SUM(AZ3177,AZ3179,AZ3182)</f>
        <v>0</v>
      </c>
      <c r="BA3176" s="12">
        <f t="shared" si="4871"/>
        <v>0</v>
      </c>
      <c r="BB3176" s="12">
        <f t="shared" si="4871"/>
        <v>0</v>
      </c>
      <c r="BC3176" s="12">
        <f t="shared" si="4871"/>
        <v>0</v>
      </c>
      <c r="BD3176" s="12">
        <f t="shared" si="4871"/>
        <v>0</v>
      </c>
      <c r="BE3176" s="12">
        <f t="shared" si="4871"/>
        <v>0</v>
      </c>
      <c r="BF3176" s="12">
        <f t="shared" si="4871"/>
        <v>0</v>
      </c>
      <c r="BG3176" s="12">
        <f t="shared" si="4871"/>
        <v>0</v>
      </c>
      <c r="BH3176" s="12">
        <f t="shared" si="4871"/>
        <v>0</v>
      </c>
      <c r="BI3176" s="12">
        <f t="shared" si="4871"/>
        <v>0</v>
      </c>
      <c r="BJ3176" s="12">
        <v>0</v>
      </c>
      <c r="BK3176" s="12">
        <v>0</v>
      </c>
    </row>
    <row r="3177" spans="1:63" ht="22.5" x14ac:dyDescent="0.25">
      <c r="A3177" s="1" t="s">
        <v>1065</v>
      </c>
      <c r="B3177" s="1" t="s">
        <v>1</v>
      </c>
      <c r="C3177" s="1" t="s">
        <v>14</v>
      </c>
      <c r="D3177" s="110" t="s">
        <v>1067</v>
      </c>
      <c r="E3177" s="110" t="s">
        <v>119</v>
      </c>
      <c r="F3177" s="107" t="s">
        <v>0</v>
      </c>
      <c r="G3177" s="13" t="s">
        <v>0</v>
      </c>
      <c r="H3177" s="2" t="s">
        <v>120</v>
      </c>
      <c r="I3177" s="12">
        <f>SUM(I3178)</f>
        <v>20000</v>
      </c>
      <c r="J3177" s="12">
        <f t="shared" ref="J3177:Y3177" si="4873">SUM(J3178)</f>
        <v>0</v>
      </c>
      <c r="K3177" s="12">
        <f t="shared" si="4873"/>
        <v>0</v>
      </c>
      <c r="L3177" s="12">
        <f t="shared" si="4873"/>
        <v>0</v>
      </c>
      <c r="M3177" s="12">
        <f t="shared" si="4873"/>
        <v>0</v>
      </c>
      <c r="N3177" s="12">
        <f t="shared" si="4873"/>
        <v>0</v>
      </c>
      <c r="O3177" s="12">
        <f t="shared" si="4873"/>
        <v>0</v>
      </c>
      <c r="P3177" s="12">
        <f t="shared" si="4873"/>
        <v>0</v>
      </c>
      <c r="Q3177" s="12">
        <f t="shared" si="4873"/>
        <v>0</v>
      </c>
      <c r="R3177" s="12">
        <f t="shared" si="4873"/>
        <v>0</v>
      </c>
      <c r="S3177" s="12">
        <f t="shared" si="4873"/>
        <v>0</v>
      </c>
      <c r="T3177" s="12">
        <f t="shared" si="4873"/>
        <v>0</v>
      </c>
      <c r="U3177" s="12">
        <f t="shared" si="4873"/>
        <v>0</v>
      </c>
      <c r="V3177" s="12">
        <f t="shared" si="4873"/>
        <v>0</v>
      </c>
      <c r="W3177" s="12">
        <f t="shared" si="4873"/>
        <v>0</v>
      </c>
      <c r="X3177" s="12">
        <f t="shared" si="4873"/>
        <v>0</v>
      </c>
      <c r="Y3177" s="12">
        <f t="shared" si="4873"/>
        <v>0</v>
      </c>
      <c r="Z3177" s="12">
        <v>0</v>
      </c>
      <c r="AA3177" s="12">
        <v>0</v>
      </c>
      <c r="AB3177" s="12">
        <f t="shared" ref="AB3177:AQ3177" si="4874">SUM(AB3178)</f>
        <v>0</v>
      </c>
      <c r="AC3177" s="12">
        <f t="shared" si="4874"/>
        <v>0</v>
      </c>
      <c r="AD3177" s="12">
        <f t="shared" si="4874"/>
        <v>0</v>
      </c>
      <c r="AE3177" s="12">
        <f t="shared" si="4874"/>
        <v>0</v>
      </c>
      <c r="AF3177" s="12">
        <f t="shared" si="4874"/>
        <v>0</v>
      </c>
      <c r="AG3177" s="12">
        <f t="shared" si="4874"/>
        <v>0</v>
      </c>
      <c r="AH3177" s="12">
        <f t="shared" si="4874"/>
        <v>0</v>
      </c>
      <c r="AI3177" s="12">
        <f t="shared" si="4874"/>
        <v>0</v>
      </c>
      <c r="AJ3177" s="12">
        <f t="shared" si="4874"/>
        <v>0</v>
      </c>
      <c r="AK3177" s="12">
        <f t="shared" si="4874"/>
        <v>0</v>
      </c>
      <c r="AL3177" s="12">
        <f t="shared" si="4874"/>
        <v>0</v>
      </c>
      <c r="AM3177" s="12">
        <f t="shared" si="4874"/>
        <v>0</v>
      </c>
      <c r="AN3177" s="12">
        <f t="shared" si="4874"/>
        <v>0</v>
      </c>
      <c r="AO3177" s="12">
        <f t="shared" si="4874"/>
        <v>0</v>
      </c>
      <c r="AP3177" s="12">
        <f t="shared" si="4874"/>
        <v>0</v>
      </c>
      <c r="AQ3177" s="12">
        <f t="shared" si="4874"/>
        <v>0</v>
      </c>
      <c r="AR3177" s="12">
        <v>0</v>
      </c>
      <c r="AS3177" s="12">
        <v>0</v>
      </c>
      <c r="AT3177" s="12">
        <f t="shared" ref="AT3177:BI3177" si="4875">SUM(AT3178)</f>
        <v>0</v>
      </c>
      <c r="AU3177" s="12">
        <f t="shared" si="4875"/>
        <v>0</v>
      </c>
      <c r="AV3177" s="12">
        <f t="shared" si="4875"/>
        <v>0</v>
      </c>
      <c r="AW3177" s="12">
        <f t="shared" si="4875"/>
        <v>0</v>
      </c>
      <c r="AX3177" s="12">
        <f t="shared" si="4875"/>
        <v>0</v>
      </c>
      <c r="AY3177" s="12">
        <f t="shared" si="4875"/>
        <v>0</v>
      </c>
      <c r="AZ3177" s="12">
        <f t="shared" si="4875"/>
        <v>0</v>
      </c>
      <c r="BA3177" s="12">
        <f t="shared" si="4875"/>
        <v>0</v>
      </c>
      <c r="BB3177" s="12">
        <f t="shared" si="4875"/>
        <v>0</v>
      </c>
      <c r="BC3177" s="12">
        <f t="shared" si="4875"/>
        <v>0</v>
      </c>
      <c r="BD3177" s="12">
        <f t="shared" si="4875"/>
        <v>0</v>
      </c>
      <c r="BE3177" s="12">
        <f t="shared" si="4875"/>
        <v>0</v>
      </c>
      <c r="BF3177" s="12">
        <f t="shared" si="4875"/>
        <v>0</v>
      </c>
      <c r="BG3177" s="12">
        <f t="shared" si="4875"/>
        <v>0</v>
      </c>
      <c r="BH3177" s="12">
        <f t="shared" si="4875"/>
        <v>0</v>
      </c>
      <c r="BI3177" s="12">
        <f t="shared" si="4875"/>
        <v>0</v>
      </c>
      <c r="BJ3177" s="12">
        <v>0</v>
      </c>
      <c r="BK3177" s="12">
        <v>0</v>
      </c>
    </row>
    <row r="3178" spans="1:63" ht="22.5" x14ac:dyDescent="0.25">
      <c r="A3178" s="4" t="s">
        <v>1065</v>
      </c>
      <c r="B3178" s="4" t="s">
        <v>1</v>
      </c>
      <c r="C3178" s="4" t="s">
        <v>14</v>
      </c>
      <c r="D3178" s="107" t="s">
        <v>1067</v>
      </c>
      <c r="E3178" s="117">
        <v>8211</v>
      </c>
      <c r="F3178" s="107" t="s">
        <v>1131</v>
      </c>
      <c r="G3178" s="103" t="s">
        <v>1652</v>
      </c>
      <c r="H3178" s="13" t="s">
        <v>1132</v>
      </c>
      <c r="I3178" s="14">
        <v>20000</v>
      </c>
      <c r="J3178" s="14">
        <v>0</v>
      </c>
      <c r="K3178" s="14"/>
      <c r="L3178" s="14"/>
      <c r="M3178" s="14"/>
      <c r="N3178" s="14"/>
      <c r="O3178" s="14"/>
      <c r="P3178" s="14">
        <f t="shared" si="4807"/>
        <v>0</v>
      </c>
      <c r="Q3178" s="14"/>
      <c r="R3178" s="14"/>
      <c r="S3178" s="14"/>
      <c r="T3178" s="14"/>
      <c r="U3178" s="14"/>
      <c r="V3178" s="14"/>
      <c r="W3178" s="14"/>
      <c r="X3178" s="14"/>
      <c r="Y3178" s="14"/>
      <c r="Z3178" s="14">
        <v>0</v>
      </c>
      <c r="AA3178" s="14">
        <v>0</v>
      </c>
      <c r="AB3178" s="14">
        <v>0</v>
      </c>
      <c r="AC3178" s="14"/>
      <c r="AD3178" s="14"/>
      <c r="AE3178" s="14"/>
      <c r="AF3178" s="14"/>
      <c r="AG3178" s="14"/>
      <c r="AH3178" s="14">
        <f t="shared" si="4808"/>
        <v>0</v>
      </c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>
        <v>0</v>
      </c>
      <c r="AS3178" s="14">
        <v>0</v>
      </c>
      <c r="AT3178" s="14">
        <v>0</v>
      </c>
      <c r="AU3178" s="14"/>
      <c r="AV3178" s="14"/>
      <c r="AW3178" s="14"/>
      <c r="AX3178" s="14"/>
      <c r="AY3178" s="14"/>
      <c r="AZ3178" s="14">
        <f t="shared" si="4809"/>
        <v>0</v>
      </c>
      <c r="BA3178" s="14"/>
      <c r="BB3178" s="14"/>
      <c r="BC3178" s="14"/>
      <c r="BD3178" s="14"/>
      <c r="BE3178" s="14"/>
      <c r="BF3178" s="14"/>
      <c r="BG3178" s="14"/>
      <c r="BH3178" s="14"/>
      <c r="BI3178" s="14"/>
      <c r="BJ3178" s="14">
        <v>0</v>
      </c>
      <c r="BK3178" s="14">
        <v>0</v>
      </c>
    </row>
    <row r="3179" spans="1:63" x14ac:dyDescent="0.25">
      <c r="A3179" s="1" t="s">
        <v>1065</v>
      </c>
      <c r="B3179" s="1" t="s">
        <v>1</v>
      </c>
      <c r="C3179" s="1" t="s">
        <v>14</v>
      </c>
      <c r="D3179" s="110" t="s">
        <v>1067</v>
      </c>
      <c r="E3179" s="110" t="s">
        <v>52</v>
      </c>
      <c r="F3179" s="107" t="s">
        <v>0</v>
      </c>
      <c r="G3179" s="13" t="s">
        <v>0</v>
      </c>
      <c r="H3179" s="2" t="s">
        <v>53</v>
      </c>
      <c r="I3179" s="12">
        <f>SUM(I3180:I3181)</f>
        <v>330100</v>
      </c>
      <c r="J3179" s="12">
        <f t="shared" ref="J3179:Y3179" si="4876">SUM(J3180:J3181)</f>
        <v>0</v>
      </c>
      <c r="K3179" s="12">
        <f t="shared" si="4876"/>
        <v>0</v>
      </c>
      <c r="L3179" s="12">
        <f t="shared" si="4876"/>
        <v>0</v>
      </c>
      <c r="M3179" s="12">
        <f t="shared" si="4876"/>
        <v>0</v>
      </c>
      <c r="N3179" s="12">
        <f t="shared" si="4876"/>
        <v>0</v>
      </c>
      <c r="O3179" s="12">
        <f t="shared" si="4876"/>
        <v>0</v>
      </c>
      <c r="P3179" s="12">
        <f t="shared" si="4876"/>
        <v>0</v>
      </c>
      <c r="Q3179" s="12">
        <f t="shared" si="4876"/>
        <v>0</v>
      </c>
      <c r="R3179" s="12">
        <f t="shared" si="4876"/>
        <v>0</v>
      </c>
      <c r="S3179" s="12">
        <f t="shared" si="4876"/>
        <v>0</v>
      </c>
      <c r="T3179" s="12">
        <f t="shared" si="4876"/>
        <v>0</v>
      </c>
      <c r="U3179" s="12">
        <f t="shared" si="4876"/>
        <v>0</v>
      </c>
      <c r="V3179" s="12">
        <f t="shared" si="4876"/>
        <v>0</v>
      </c>
      <c r="W3179" s="12">
        <f t="shared" si="4876"/>
        <v>0</v>
      </c>
      <c r="X3179" s="12">
        <f t="shared" si="4876"/>
        <v>0</v>
      </c>
      <c r="Y3179" s="12">
        <f t="shared" si="4876"/>
        <v>0</v>
      </c>
      <c r="Z3179" s="12">
        <v>0</v>
      </c>
      <c r="AA3179" s="12">
        <v>0</v>
      </c>
      <c r="AB3179" s="12">
        <f t="shared" ref="AB3179:AQ3179" si="4877">SUM(AB3180:AB3181)</f>
        <v>0</v>
      </c>
      <c r="AC3179" s="12">
        <f t="shared" si="4877"/>
        <v>0</v>
      </c>
      <c r="AD3179" s="12">
        <f t="shared" si="4877"/>
        <v>0</v>
      </c>
      <c r="AE3179" s="12">
        <f t="shared" si="4877"/>
        <v>0</v>
      </c>
      <c r="AF3179" s="12">
        <f t="shared" si="4877"/>
        <v>0</v>
      </c>
      <c r="AG3179" s="12">
        <f t="shared" si="4877"/>
        <v>0</v>
      </c>
      <c r="AH3179" s="12">
        <f t="shared" si="4877"/>
        <v>0</v>
      </c>
      <c r="AI3179" s="12">
        <f t="shared" si="4877"/>
        <v>0</v>
      </c>
      <c r="AJ3179" s="12">
        <f t="shared" si="4877"/>
        <v>0</v>
      </c>
      <c r="AK3179" s="12">
        <f t="shared" si="4877"/>
        <v>0</v>
      </c>
      <c r="AL3179" s="12">
        <f t="shared" si="4877"/>
        <v>0</v>
      </c>
      <c r="AM3179" s="12">
        <f t="shared" si="4877"/>
        <v>0</v>
      </c>
      <c r="AN3179" s="12">
        <f t="shared" si="4877"/>
        <v>0</v>
      </c>
      <c r="AO3179" s="12">
        <f t="shared" si="4877"/>
        <v>0</v>
      </c>
      <c r="AP3179" s="12">
        <f t="shared" si="4877"/>
        <v>0</v>
      </c>
      <c r="AQ3179" s="12">
        <f t="shared" si="4877"/>
        <v>0</v>
      </c>
      <c r="AR3179" s="12">
        <v>0</v>
      </c>
      <c r="AS3179" s="12">
        <v>0</v>
      </c>
      <c r="AT3179" s="12">
        <f t="shared" ref="AT3179:BI3179" si="4878">SUM(AT3180:AT3181)</f>
        <v>0</v>
      </c>
      <c r="AU3179" s="12">
        <f t="shared" si="4878"/>
        <v>0</v>
      </c>
      <c r="AV3179" s="12">
        <f t="shared" si="4878"/>
        <v>0</v>
      </c>
      <c r="AW3179" s="12">
        <f t="shared" si="4878"/>
        <v>0</v>
      </c>
      <c r="AX3179" s="12">
        <f t="shared" si="4878"/>
        <v>0</v>
      </c>
      <c r="AY3179" s="12">
        <f t="shared" si="4878"/>
        <v>0</v>
      </c>
      <c r="AZ3179" s="12">
        <f t="shared" si="4878"/>
        <v>0</v>
      </c>
      <c r="BA3179" s="12">
        <f t="shared" si="4878"/>
        <v>0</v>
      </c>
      <c r="BB3179" s="12">
        <f t="shared" si="4878"/>
        <v>0</v>
      </c>
      <c r="BC3179" s="12">
        <f t="shared" si="4878"/>
        <v>0</v>
      </c>
      <c r="BD3179" s="12">
        <f t="shared" si="4878"/>
        <v>0</v>
      </c>
      <c r="BE3179" s="12">
        <f t="shared" si="4878"/>
        <v>0</v>
      </c>
      <c r="BF3179" s="12">
        <f t="shared" si="4878"/>
        <v>0</v>
      </c>
      <c r="BG3179" s="12">
        <f t="shared" si="4878"/>
        <v>0</v>
      </c>
      <c r="BH3179" s="12">
        <f t="shared" si="4878"/>
        <v>0</v>
      </c>
      <c r="BI3179" s="12">
        <f t="shared" si="4878"/>
        <v>0</v>
      </c>
      <c r="BJ3179" s="12">
        <v>0</v>
      </c>
      <c r="BK3179" s="12">
        <v>0</v>
      </c>
    </row>
    <row r="3180" spans="1:63" x14ac:dyDescent="0.25">
      <c r="A3180" s="4" t="s">
        <v>1065</v>
      </c>
      <c r="B3180" s="4" t="s">
        <v>1</v>
      </c>
      <c r="C3180" s="4" t="s">
        <v>14</v>
      </c>
      <c r="D3180" s="107" t="s">
        <v>1067</v>
      </c>
      <c r="E3180" s="117">
        <v>8213</v>
      </c>
      <c r="F3180" s="107" t="s">
        <v>1133</v>
      </c>
      <c r="G3180" s="103" t="s">
        <v>1652</v>
      </c>
      <c r="H3180" s="13" t="s">
        <v>53</v>
      </c>
      <c r="I3180" s="14">
        <v>330000</v>
      </c>
      <c r="J3180" s="14">
        <v>0</v>
      </c>
      <c r="K3180" s="14"/>
      <c r="L3180" s="14"/>
      <c r="M3180" s="14"/>
      <c r="N3180" s="14"/>
      <c r="O3180" s="14"/>
      <c r="P3180" s="14">
        <f t="shared" si="4807"/>
        <v>0</v>
      </c>
      <c r="Q3180" s="14"/>
      <c r="R3180" s="14"/>
      <c r="S3180" s="14"/>
      <c r="T3180" s="14"/>
      <c r="U3180" s="14"/>
      <c r="V3180" s="14"/>
      <c r="W3180" s="14"/>
      <c r="X3180" s="14"/>
      <c r="Y3180" s="14"/>
      <c r="Z3180" s="14">
        <v>0</v>
      </c>
      <c r="AA3180" s="14">
        <v>0</v>
      </c>
      <c r="AB3180" s="14">
        <v>0</v>
      </c>
      <c r="AC3180" s="14"/>
      <c r="AD3180" s="14"/>
      <c r="AE3180" s="14"/>
      <c r="AF3180" s="14"/>
      <c r="AG3180" s="14"/>
      <c r="AH3180" s="14">
        <f t="shared" si="4808"/>
        <v>0</v>
      </c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>
        <v>0</v>
      </c>
      <c r="AS3180" s="14">
        <v>0</v>
      </c>
      <c r="AT3180" s="14">
        <v>0</v>
      </c>
      <c r="AU3180" s="14"/>
      <c r="AV3180" s="14"/>
      <c r="AW3180" s="14"/>
      <c r="AX3180" s="14"/>
      <c r="AY3180" s="14"/>
      <c r="AZ3180" s="14">
        <f t="shared" si="4809"/>
        <v>0</v>
      </c>
      <c r="BA3180" s="14"/>
      <c r="BB3180" s="14"/>
      <c r="BC3180" s="14"/>
      <c r="BD3180" s="14"/>
      <c r="BE3180" s="14"/>
      <c r="BF3180" s="14"/>
      <c r="BG3180" s="14"/>
      <c r="BH3180" s="14"/>
      <c r="BI3180" s="14"/>
      <c r="BJ3180" s="14">
        <v>0</v>
      </c>
      <c r="BK3180" s="14">
        <v>0</v>
      </c>
    </row>
    <row r="3181" spans="1:63" ht="22.5" x14ac:dyDescent="0.25">
      <c r="A3181" s="4" t="s">
        <v>1065</v>
      </c>
      <c r="B3181" s="4" t="s">
        <v>1</v>
      </c>
      <c r="C3181" s="4" t="s">
        <v>14</v>
      </c>
      <c r="D3181" s="107" t="s">
        <v>1067</v>
      </c>
      <c r="E3181" s="117">
        <v>8213</v>
      </c>
      <c r="F3181" s="107" t="s">
        <v>1134</v>
      </c>
      <c r="G3181" s="103" t="s">
        <v>1652</v>
      </c>
      <c r="H3181" s="13" t="s">
        <v>1135</v>
      </c>
      <c r="I3181" s="14">
        <v>100</v>
      </c>
      <c r="J3181" s="14">
        <v>0</v>
      </c>
      <c r="K3181" s="14"/>
      <c r="L3181" s="14"/>
      <c r="M3181" s="14"/>
      <c r="N3181" s="14"/>
      <c r="O3181" s="14"/>
      <c r="P3181" s="14">
        <f t="shared" si="4807"/>
        <v>0</v>
      </c>
      <c r="Q3181" s="14"/>
      <c r="R3181" s="14"/>
      <c r="S3181" s="14"/>
      <c r="T3181" s="14"/>
      <c r="U3181" s="14"/>
      <c r="V3181" s="14"/>
      <c r="W3181" s="14"/>
      <c r="X3181" s="14"/>
      <c r="Y3181" s="14"/>
      <c r="Z3181" s="14">
        <v>0</v>
      </c>
      <c r="AA3181" s="14">
        <v>0</v>
      </c>
      <c r="AB3181" s="14">
        <v>0</v>
      </c>
      <c r="AC3181" s="14"/>
      <c r="AD3181" s="14"/>
      <c r="AE3181" s="14"/>
      <c r="AF3181" s="14"/>
      <c r="AG3181" s="14"/>
      <c r="AH3181" s="14">
        <f t="shared" si="4808"/>
        <v>0</v>
      </c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>
        <v>0</v>
      </c>
      <c r="AS3181" s="14">
        <v>0</v>
      </c>
      <c r="AT3181" s="14">
        <v>0</v>
      </c>
      <c r="AU3181" s="14"/>
      <c r="AV3181" s="14"/>
      <c r="AW3181" s="14"/>
      <c r="AX3181" s="14"/>
      <c r="AY3181" s="14"/>
      <c r="AZ3181" s="14">
        <f t="shared" si="4809"/>
        <v>0</v>
      </c>
      <c r="BA3181" s="14"/>
      <c r="BB3181" s="14"/>
      <c r="BC3181" s="14"/>
      <c r="BD3181" s="14"/>
      <c r="BE3181" s="14"/>
      <c r="BF3181" s="14"/>
      <c r="BG3181" s="14"/>
      <c r="BH3181" s="14"/>
      <c r="BI3181" s="14"/>
      <c r="BJ3181" s="14">
        <v>0</v>
      </c>
      <c r="BK3181" s="14">
        <v>0</v>
      </c>
    </row>
    <row r="3182" spans="1:63" x14ac:dyDescent="0.25">
      <c r="A3182" s="4" t="s">
        <v>1065</v>
      </c>
      <c r="B3182" s="4" t="s">
        <v>1</v>
      </c>
      <c r="C3182" s="4" t="s">
        <v>14</v>
      </c>
      <c r="D3182" s="107" t="s">
        <v>1067</v>
      </c>
      <c r="E3182" s="117">
        <v>8215</v>
      </c>
      <c r="F3182" s="107"/>
      <c r="G3182" s="103" t="s">
        <v>1654</v>
      </c>
      <c r="H3182" s="13" t="s">
        <v>70</v>
      </c>
      <c r="I3182" s="14">
        <v>50000</v>
      </c>
      <c r="J3182" s="14">
        <v>0</v>
      </c>
      <c r="K3182" s="14"/>
      <c r="L3182" s="14"/>
      <c r="M3182" s="14"/>
      <c r="N3182" s="14"/>
      <c r="O3182" s="14"/>
      <c r="P3182" s="14">
        <f t="shared" si="4807"/>
        <v>0</v>
      </c>
      <c r="Q3182" s="14"/>
      <c r="R3182" s="14"/>
      <c r="S3182" s="14"/>
      <c r="T3182" s="14"/>
      <c r="U3182" s="14"/>
      <c r="V3182" s="14"/>
      <c r="W3182" s="14"/>
      <c r="X3182" s="14"/>
      <c r="Y3182" s="14"/>
      <c r="Z3182" s="14">
        <v>0</v>
      </c>
      <c r="AA3182" s="14">
        <v>0</v>
      </c>
      <c r="AB3182" s="14">
        <v>0</v>
      </c>
      <c r="AC3182" s="14"/>
      <c r="AD3182" s="14"/>
      <c r="AE3182" s="14"/>
      <c r="AF3182" s="14"/>
      <c r="AG3182" s="14"/>
      <c r="AH3182" s="14">
        <f t="shared" si="4808"/>
        <v>0</v>
      </c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>
        <v>0</v>
      </c>
      <c r="AS3182" s="14">
        <v>0</v>
      </c>
      <c r="AT3182" s="14">
        <v>0</v>
      </c>
      <c r="AU3182" s="14"/>
      <c r="AV3182" s="14"/>
      <c r="AW3182" s="14"/>
      <c r="AX3182" s="14"/>
      <c r="AY3182" s="14"/>
      <c r="AZ3182" s="14">
        <f t="shared" si="4809"/>
        <v>0</v>
      </c>
      <c r="BA3182" s="14"/>
      <c r="BB3182" s="14"/>
      <c r="BC3182" s="14"/>
      <c r="BD3182" s="14"/>
      <c r="BE3182" s="14"/>
      <c r="BF3182" s="14"/>
      <c r="BG3182" s="14"/>
      <c r="BH3182" s="14"/>
      <c r="BI3182" s="14"/>
      <c r="BJ3182" s="14">
        <v>0</v>
      </c>
      <c r="BK3182" s="14">
        <v>0</v>
      </c>
    </row>
    <row r="3183" spans="1:63" ht="45" x14ac:dyDescent="0.25">
      <c r="A3183" s="13" t="s">
        <v>0</v>
      </c>
      <c r="B3183" s="13" t="s">
        <v>0</v>
      </c>
      <c r="C3183" s="13" t="s">
        <v>0</v>
      </c>
      <c r="D3183" s="103" t="s">
        <v>0</v>
      </c>
      <c r="E3183" s="103" t="s">
        <v>0</v>
      </c>
      <c r="F3183" s="103" t="s">
        <v>0</v>
      </c>
      <c r="G3183" s="13" t="s">
        <v>0</v>
      </c>
      <c r="H3183" s="10" t="s">
        <v>1136</v>
      </c>
      <c r="I3183" s="11">
        <f>SUM(I3175,I3145,I3124,I3101)</f>
        <v>77794580</v>
      </c>
      <c r="J3183" s="11">
        <f t="shared" ref="J3183:Y3183" si="4879">SUM(J3175,J3145,J3124,J3101)</f>
        <v>500000</v>
      </c>
      <c r="K3183" s="11">
        <f t="shared" si="4879"/>
        <v>0</v>
      </c>
      <c r="L3183" s="11">
        <f t="shared" si="4879"/>
        <v>0</v>
      </c>
      <c r="M3183" s="11">
        <f t="shared" si="4879"/>
        <v>0</v>
      </c>
      <c r="N3183" s="11">
        <f t="shared" si="4879"/>
        <v>0</v>
      </c>
      <c r="O3183" s="11">
        <f t="shared" si="4879"/>
        <v>0</v>
      </c>
      <c r="P3183" s="11">
        <f t="shared" si="4879"/>
        <v>500000</v>
      </c>
      <c r="Q3183" s="11">
        <f t="shared" si="4879"/>
        <v>0</v>
      </c>
      <c r="R3183" s="11">
        <f t="shared" si="4879"/>
        <v>0</v>
      </c>
      <c r="S3183" s="11">
        <f t="shared" si="4879"/>
        <v>0</v>
      </c>
      <c r="T3183" s="11">
        <f t="shared" si="4879"/>
        <v>0</v>
      </c>
      <c r="U3183" s="11">
        <f t="shared" si="4879"/>
        <v>0</v>
      </c>
      <c r="V3183" s="11">
        <f t="shared" si="4879"/>
        <v>0</v>
      </c>
      <c r="W3183" s="11">
        <f t="shared" si="4879"/>
        <v>0</v>
      </c>
      <c r="X3183" s="11">
        <f t="shared" si="4879"/>
        <v>0</v>
      </c>
      <c r="Y3183" s="11">
        <f t="shared" si="4879"/>
        <v>0</v>
      </c>
      <c r="Z3183" s="11">
        <v>0</v>
      </c>
      <c r="AA3183" s="11">
        <v>500000</v>
      </c>
      <c r="AB3183" s="11">
        <f t="shared" ref="AB3183:AQ3183" si="4880">SUM(AB3175,AB3145,AB3124,AB3101)</f>
        <v>0</v>
      </c>
      <c r="AC3183" s="11">
        <f t="shared" si="4880"/>
        <v>0</v>
      </c>
      <c r="AD3183" s="11">
        <f t="shared" si="4880"/>
        <v>0</v>
      </c>
      <c r="AE3183" s="11">
        <f t="shared" si="4880"/>
        <v>0</v>
      </c>
      <c r="AF3183" s="11">
        <f t="shared" si="4880"/>
        <v>0</v>
      </c>
      <c r="AG3183" s="11">
        <f t="shared" si="4880"/>
        <v>0</v>
      </c>
      <c r="AH3183" s="11">
        <f t="shared" si="4880"/>
        <v>0</v>
      </c>
      <c r="AI3183" s="11">
        <f t="shared" si="4880"/>
        <v>0</v>
      </c>
      <c r="AJ3183" s="11">
        <f t="shared" si="4880"/>
        <v>0</v>
      </c>
      <c r="AK3183" s="11">
        <f t="shared" si="4880"/>
        <v>0</v>
      </c>
      <c r="AL3183" s="11">
        <f t="shared" si="4880"/>
        <v>0</v>
      </c>
      <c r="AM3183" s="11">
        <f t="shared" si="4880"/>
        <v>0</v>
      </c>
      <c r="AN3183" s="11">
        <f t="shared" si="4880"/>
        <v>0</v>
      </c>
      <c r="AO3183" s="11">
        <f t="shared" si="4880"/>
        <v>0</v>
      </c>
      <c r="AP3183" s="11">
        <f t="shared" si="4880"/>
        <v>0</v>
      </c>
      <c r="AQ3183" s="11">
        <f t="shared" si="4880"/>
        <v>0</v>
      </c>
      <c r="AR3183" s="11">
        <v>0</v>
      </c>
      <c r="AS3183" s="11">
        <v>0</v>
      </c>
      <c r="AT3183" s="11">
        <f t="shared" ref="AT3183:BI3183" si="4881">SUM(AT3175,AT3145,AT3124,AT3101)</f>
        <v>4000000</v>
      </c>
      <c r="AU3183" s="11">
        <f t="shared" si="4881"/>
        <v>1379058</v>
      </c>
      <c r="AV3183" s="11">
        <f t="shared" si="4881"/>
        <v>0</v>
      </c>
      <c r="AW3183" s="11">
        <f t="shared" si="4881"/>
        <v>0</v>
      </c>
      <c r="AX3183" s="11">
        <f t="shared" si="4881"/>
        <v>0</v>
      </c>
      <c r="AY3183" s="11">
        <f t="shared" si="4881"/>
        <v>0</v>
      </c>
      <c r="AZ3183" s="11">
        <f t="shared" si="4881"/>
        <v>5379058</v>
      </c>
      <c r="BA3183" s="11">
        <f t="shared" si="4881"/>
        <v>0</v>
      </c>
      <c r="BB3183" s="11">
        <f t="shared" si="4881"/>
        <v>0</v>
      </c>
      <c r="BC3183" s="11">
        <f t="shared" si="4881"/>
        <v>1379058</v>
      </c>
      <c r="BD3183" s="11">
        <f t="shared" si="4881"/>
        <v>0</v>
      </c>
      <c r="BE3183" s="11">
        <f t="shared" si="4881"/>
        <v>0</v>
      </c>
      <c r="BF3183" s="11">
        <f t="shared" si="4881"/>
        <v>0</v>
      </c>
      <c r="BG3183" s="11">
        <f t="shared" si="4881"/>
        <v>0</v>
      </c>
      <c r="BH3183" s="11">
        <f t="shared" si="4881"/>
        <v>0</v>
      </c>
      <c r="BI3183" s="11">
        <f t="shared" si="4881"/>
        <v>0</v>
      </c>
      <c r="BJ3183" s="11">
        <v>1379058</v>
      </c>
      <c r="BK3183" s="11">
        <v>4000000</v>
      </c>
    </row>
    <row r="3184" spans="1:63" ht="15.75" thickBot="1" x14ac:dyDescent="0.3">
      <c r="A3184" s="13" t="s">
        <v>0</v>
      </c>
      <c r="B3184" s="13" t="s">
        <v>0</v>
      </c>
      <c r="C3184" s="13" t="s">
        <v>0</v>
      </c>
      <c r="D3184" s="103" t="s">
        <v>0</v>
      </c>
      <c r="E3184" s="103" t="s">
        <v>0</v>
      </c>
      <c r="F3184" s="103" t="s">
        <v>0</v>
      </c>
      <c r="G3184" s="13" t="s">
        <v>0</v>
      </c>
      <c r="H3184" s="2" t="s">
        <v>55</v>
      </c>
      <c r="I3184" s="12">
        <v>92</v>
      </c>
      <c r="J3184" s="13" t="s">
        <v>0</v>
      </c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>
        <v>0</v>
      </c>
      <c r="AA3184" s="13"/>
      <c r="AB3184" s="13" t="s">
        <v>0</v>
      </c>
      <c r="AC3184" s="13"/>
      <c r="AD3184" s="13"/>
      <c r="AE3184" s="13"/>
      <c r="AF3184" s="13"/>
      <c r="AG3184" s="13"/>
      <c r="AH3184" s="13"/>
      <c r="AI3184" s="13"/>
      <c r="AJ3184" s="13"/>
      <c r="AK3184" s="13"/>
      <c r="AL3184" s="13"/>
      <c r="AM3184" s="13"/>
      <c r="AN3184" s="13"/>
      <c r="AO3184" s="13"/>
      <c r="AP3184" s="13"/>
      <c r="AQ3184" s="13"/>
      <c r="AR3184" s="13">
        <v>0</v>
      </c>
      <c r="AS3184" s="13"/>
      <c r="AT3184" s="13" t="s">
        <v>0</v>
      </c>
      <c r="AU3184" s="13"/>
      <c r="AV3184" s="13"/>
      <c r="AW3184" s="13"/>
      <c r="AX3184" s="13"/>
      <c r="AY3184" s="13"/>
      <c r="AZ3184" s="13"/>
      <c r="BA3184" s="13"/>
      <c r="BB3184" s="13"/>
      <c r="BC3184" s="13"/>
      <c r="BD3184" s="13"/>
      <c r="BE3184" s="13"/>
      <c r="BF3184" s="13"/>
      <c r="BG3184" s="13"/>
      <c r="BH3184" s="13"/>
      <c r="BI3184" s="13"/>
      <c r="BJ3184" s="13">
        <v>0</v>
      </c>
      <c r="BK3184" s="13"/>
    </row>
    <row r="3185" spans="1:63" ht="69.75" customHeight="1" thickBot="1" x14ac:dyDescent="0.3">
      <c r="A3185" s="148" t="s">
        <v>0</v>
      </c>
      <c r="B3185" s="148" t="s">
        <v>0</v>
      </c>
      <c r="C3185" s="148" t="s">
        <v>0</v>
      </c>
      <c r="D3185" s="151" t="s">
        <v>0</v>
      </c>
      <c r="E3185" s="151" t="s">
        <v>0</v>
      </c>
      <c r="F3185" s="151" t="s">
        <v>0</v>
      </c>
      <c r="G3185" s="154" t="s">
        <v>0</v>
      </c>
      <c r="H3185" s="5" t="s">
        <v>56</v>
      </c>
      <c r="I3185" s="5" t="s">
        <v>9</v>
      </c>
      <c r="J3185" s="94" t="s">
        <v>10</v>
      </c>
      <c r="K3185" s="94" t="s">
        <v>1602</v>
      </c>
      <c r="L3185" s="94" t="s">
        <v>1535</v>
      </c>
      <c r="M3185" s="94" t="s">
        <v>1591</v>
      </c>
      <c r="N3185" s="94" t="s">
        <v>1592</v>
      </c>
      <c r="O3185" s="94" t="s">
        <v>1593</v>
      </c>
      <c r="P3185" s="94" t="s">
        <v>1606</v>
      </c>
      <c r="Q3185" s="94" t="s">
        <v>1603</v>
      </c>
      <c r="R3185" s="94" t="s">
        <v>1594</v>
      </c>
      <c r="S3185" s="94" t="s">
        <v>1595</v>
      </c>
      <c r="T3185" s="94" t="s">
        <v>1596</v>
      </c>
      <c r="U3185" s="94" t="s">
        <v>1597</v>
      </c>
      <c r="V3185" s="94" t="s">
        <v>1598</v>
      </c>
      <c r="W3185" s="94" t="s">
        <v>1599</v>
      </c>
      <c r="X3185" s="94" t="s">
        <v>1604</v>
      </c>
      <c r="Y3185" s="94" t="s">
        <v>1605</v>
      </c>
      <c r="Z3185" s="94" t="s">
        <v>1600</v>
      </c>
      <c r="AA3185" s="94" t="s">
        <v>1601</v>
      </c>
      <c r="AB3185" s="95" t="s">
        <v>11</v>
      </c>
      <c r="AC3185" s="95" t="s">
        <v>1602</v>
      </c>
      <c r="AD3185" s="95" t="s">
        <v>1535</v>
      </c>
      <c r="AE3185" s="95" t="s">
        <v>1591</v>
      </c>
      <c r="AF3185" s="95" t="s">
        <v>1592</v>
      </c>
      <c r="AG3185" s="95" t="s">
        <v>1593</v>
      </c>
      <c r="AH3185" s="95" t="s">
        <v>1607</v>
      </c>
      <c r="AI3185" s="95" t="s">
        <v>1603</v>
      </c>
      <c r="AJ3185" s="95" t="s">
        <v>1594</v>
      </c>
      <c r="AK3185" s="95" t="s">
        <v>1595</v>
      </c>
      <c r="AL3185" s="95" t="s">
        <v>1596</v>
      </c>
      <c r="AM3185" s="95" t="s">
        <v>1597</v>
      </c>
      <c r="AN3185" s="95" t="s">
        <v>1598</v>
      </c>
      <c r="AO3185" s="95" t="s">
        <v>1599</v>
      </c>
      <c r="AP3185" s="95" t="s">
        <v>1604</v>
      </c>
      <c r="AQ3185" s="95" t="s">
        <v>1605</v>
      </c>
      <c r="AR3185" s="95" t="s">
        <v>1600</v>
      </c>
      <c r="AS3185" s="95" t="s">
        <v>1601</v>
      </c>
      <c r="AT3185" s="96" t="s">
        <v>12</v>
      </c>
      <c r="AU3185" s="96" t="s">
        <v>1602</v>
      </c>
      <c r="AV3185" s="96" t="s">
        <v>1535</v>
      </c>
      <c r="AW3185" s="96" t="s">
        <v>1591</v>
      </c>
      <c r="AX3185" s="96" t="s">
        <v>1592</v>
      </c>
      <c r="AY3185" s="96" t="s">
        <v>1593</v>
      </c>
      <c r="AZ3185" s="96" t="s">
        <v>1608</v>
      </c>
      <c r="BA3185" s="96" t="s">
        <v>1603</v>
      </c>
      <c r="BB3185" s="96" t="s">
        <v>1594</v>
      </c>
      <c r="BC3185" s="96" t="s">
        <v>1595</v>
      </c>
      <c r="BD3185" s="96" t="s">
        <v>1596</v>
      </c>
      <c r="BE3185" s="96" t="s">
        <v>1597</v>
      </c>
      <c r="BF3185" s="96" t="s">
        <v>1598</v>
      </c>
      <c r="BG3185" s="96" t="s">
        <v>1599</v>
      </c>
      <c r="BH3185" s="96" t="s">
        <v>1604</v>
      </c>
      <c r="BI3185" s="96" t="s">
        <v>1605</v>
      </c>
      <c r="BJ3185" s="96" t="s">
        <v>1600</v>
      </c>
      <c r="BK3185" s="96" t="s">
        <v>1601</v>
      </c>
    </row>
    <row r="3186" spans="1:63" x14ac:dyDescent="0.25">
      <c r="A3186" s="149"/>
      <c r="B3186" s="149"/>
      <c r="C3186" s="149"/>
      <c r="D3186" s="152"/>
      <c r="E3186" s="152"/>
      <c r="F3186" s="152"/>
      <c r="G3186" s="155"/>
      <c r="H3186" s="15" t="s">
        <v>0</v>
      </c>
      <c r="I3186" s="9" t="s">
        <v>13</v>
      </c>
      <c r="J3186" s="9">
        <v>1</v>
      </c>
      <c r="K3186" s="9">
        <v>2</v>
      </c>
      <c r="L3186" s="9">
        <v>3</v>
      </c>
      <c r="M3186" s="9">
        <v>4</v>
      </c>
      <c r="N3186" s="9">
        <v>5</v>
      </c>
      <c r="O3186" s="9">
        <v>6</v>
      </c>
      <c r="P3186" s="9">
        <v>7</v>
      </c>
      <c r="Q3186" s="9">
        <v>8</v>
      </c>
      <c r="R3186" s="9">
        <v>9</v>
      </c>
      <c r="S3186" s="9">
        <v>10</v>
      </c>
      <c r="T3186" s="9">
        <v>11</v>
      </c>
      <c r="U3186" s="9">
        <v>12</v>
      </c>
      <c r="V3186" s="9">
        <v>13</v>
      </c>
      <c r="W3186" s="9">
        <v>14</v>
      </c>
      <c r="X3186" s="9">
        <v>15</v>
      </c>
      <c r="Y3186" s="9">
        <v>16</v>
      </c>
      <c r="Z3186" s="9">
        <v>20</v>
      </c>
      <c r="AA3186" s="9">
        <v>21</v>
      </c>
      <c r="AB3186" s="9">
        <v>1</v>
      </c>
      <c r="AC3186" s="9">
        <v>2</v>
      </c>
      <c r="AD3186" s="9">
        <v>3</v>
      </c>
      <c r="AE3186" s="9">
        <v>4</v>
      </c>
      <c r="AF3186" s="9">
        <v>5</v>
      </c>
      <c r="AG3186" s="9">
        <v>6</v>
      </c>
      <c r="AH3186" s="9">
        <v>7</v>
      </c>
      <c r="AI3186" s="9">
        <v>8</v>
      </c>
      <c r="AJ3186" s="9">
        <v>9</v>
      </c>
      <c r="AK3186" s="9">
        <v>10</v>
      </c>
      <c r="AL3186" s="9">
        <v>11</v>
      </c>
      <c r="AM3186" s="9">
        <v>12</v>
      </c>
      <c r="AN3186" s="9">
        <v>13</v>
      </c>
      <c r="AO3186" s="9">
        <v>14</v>
      </c>
      <c r="AP3186" s="9">
        <v>15</v>
      </c>
      <c r="AQ3186" s="9">
        <v>16</v>
      </c>
      <c r="AR3186" s="9">
        <v>20</v>
      </c>
      <c r="AS3186" s="9">
        <v>21</v>
      </c>
      <c r="AT3186" s="9">
        <v>1</v>
      </c>
      <c r="AU3186" s="9">
        <v>2</v>
      </c>
      <c r="AV3186" s="9">
        <v>3</v>
      </c>
      <c r="AW3186" s="9">
        <v>4</v>
      </c>
      <c r="AX3186" s="9">
        <v>5</v>
      </c>
      <c r="AY3186" s="9">
        <v>6</v>
      </c>
      <c r="AZ3186" s="9">
        <v>7</v>
      </c>
      <c r="BA3186" s="9">
        <v>8</v>
      </c>
      <c r="BB3186" s="9">
        <v>9</v>
      </c>
      <c r="BC3186" s="9">
        <v>10</v>
      </c>
      <c r="BD3186" s="9">
        <v>11</v>
      </c>
      <c r="BE3186" s="9">
        <v>12</v>
      </c>
      <c r="BF3186" s="9">
        <v>13</v>
      </c>
      <c r="BG3186" s="9">
        <v>14</v>
      </c>
      <c r="BH3186" s="9">
        <v>15</v>
      </c>
      <c r="BI3186" s="9">
        <v>16</v>
      </c>
      <c r="BJ3186" s="9">
        <v>20</v>
      </c>
      <c r="BK3186" s="9">
        <v>21</v>
      </c>
    </row>
    <row r="3187" spans="1:63" x14ac:dyDescent="0.25">
      <c r="A3187" s="149"/>
      <c r="B3187" s="149"/>
      <c r="C3187" s="149"/>
      <c r="D3187" s="152"/>
      <c r="E3187" s="152"/>
      <c r="F3187" s="152"/>
      <c r="G3187" s="155"/>
      <c r="H3187" s="16" t="s">
        <v>72</v>
      </c>
      <c r="I3187" s="17">
        <f>SUM(I3174)</f>
        <v>0</v>
      </c>
      <c r="J3187" s="17">
        <f t="shared" ref="J3187:Y3187" si="4882">SUM(J3174)</f>
        <v>0</v>
      </c>
      <c r="K3187" s="17">
        <f t="shared" si="4882"/>
        <v>0</v>
      </c>
      <c r="L3187" s="17">
        <f t="shared" si="4882"/>
        <v>0</v>
      </c>
      <c r="M3187" s="17">
        <f t="shared" si="4882"/>
        <v>0</v>
      </c>
      <c r="N3187" s="17">
        <f t="shared" si="4882"/>
        <v>0</v>
      </c>
      <c r="O3187" s="17">
        <f t="shared" si="4882"/>
        <v>0</v>
      </c>
      <c r="P3187" s="17">
        <f t="shared" ref="P3187" si="4883">SUM(P3174)</f>
        <v>0</v>
      </c>
      <c r="Q3187" s="17">
        <f t="shared" si="4882"/>
        <v>0</v>
      </c>
      <c r="R3187" s="17">
        <f t="shared" si="4882"/>
        <v>0</v>
      </c>
      <c r="S3187" s="17">
        <f t="shared" si="4882"/>
        <v>0</v>
      </c>
      <c r="T3187" s="17">
        <f t="shared" si="4882"/>
        <v>0</v>
      </c>
      <c r="U3187" s="17">
        <f t="shared" si="4882"/>
        <v>0</v>
      </c>
      <c r="V3187" s="17">
        <f t="shared" si="4882"/>
        <v>0</v>
      </c>
      <c r="W3187" s="17">
        <f t="shared" si="4882"/>
        <v>0</v>
      </c>
      <c r="X3187" s="17">
        <f t="shared" si="4882"/>
        <v>0</v>
      </c>
      <c r="Y3187" s="17">
        <f t="shared" si="4882"/>
        <v>0</v>
      </c>
      <c r="Z3187" s="17">
        <v>0</v>
      </c>
      <c r="AA3187" s="17">
        <v>0</v>
      </c>
      <c r="AB3187" s="17">
        <f t="shared" ref="AB3187:AQ3187" si="4884">SUM(AB3174)</f>
        <v>0</v>
      </c>
      <c r="AC3187" s="17">
        <f t="shared" si="4884"/>
        <v>0</v>
      </c>
      <c r="AD3187" s="17">
        <f t="shared" si="4884"/>
        <v>0</v>
      </c>
      <c r="AE3187" s="17">
        <f t="shared" si="4884"/>
        <v>0</v>
      </c>
      <c r="AF3187" s="17">
        <f t="shared" si="4884"/>
        <v>0</v>
      </c>
      <c r="AG3187" s="17">
        <f t="shared" si="4884"/>
        <v>0</v>
      </c>
      <c r="AH3187" s="17">
        <f t="shared" ref="AH3187" si="4885">SUM(AH3174)</f>
        <v>0</v>
      </c>
      <c r="AI3187" s="17">
        <f t="shared" si="4884"/>
        <v>0</v>
      </c>
      <c r="AJ3187" s="17">
        <f t="shared" si="4884"/>
        <v>0</v>
      </c>
      <c r="AK3187" s="17">
        <f t="shared" si="4884"/>
        <v>0</v>
      </c>
      <c r="AL3187" s="17">
        <f t="shared" si="4884"/>
        <v>0</v>
      </c>
      <c r="AM3187" s="17">
        <f t="shared" si="4884"/>
        <v>0</v>
      </c>
      <c r="AN3187" s="17">
        <f t="shared" si="4884"/>
        <v>0</v>
      </c>
      <c r="AO3187" s="17">
        <f t="shared" si="4884"/>
        <v>0</v>
      </c>
      <c r="AP3187" s="17">
        <f t="shared" si="4884"/>
        <v>0</v>
      </c>
      <c r="AQ3187" s="17">
        <f t="shared" si="4884"/>
        <v>0</v>
      </c>
      <c r="AR3187" s="17">
        <v>0</v>
      </c>
      <c r="AS3187" s="17">
        <v>0</v>
      </c>
      <c r="AT3187" s="17">
        <f t="shared" ref="AT3187:BI3187" si="4886">SUM(AT3174)</f>
        <v>0</v>
      </c>
      <c r="AU3187" s="17">
        <f t="shared" si="4886"/>
        <v>0</v>
      </c>
      <c r="AV3187" s="17">
        <f t="shared" si="4886"/>
        <v>0</v>
      </c>
      <c r="AW3187" s="17">
        <f t="shared" si="4886"/>
        <v>0</v>
      </c>
      <c r="AX3187" s="17">
        <f t="shared" si="4886"/>
        <v>0</v>
      </c>
      <c r="AY3187" s="17">
        <f t="shared" si="4886"/>
        <v>0</v>
      </c>
      <c r="AZ3187" s="17">
        <f t="shared" ref="AZ3187" si="4887">SUM(AZ3174)</f>
        <v>0</v>
      </c>
      <c r="BA3187" s="17">
        <f t="shared" si="4886"/>
        <v>0</v>
      </c>
      <c r="BB3187" s="17">
        <f t="shared" si="4886"/>
        <v>0</v>
      </c>
      <c r="BC3187" s="17">
        <f t="shared" si="4886"/>
        <v>0</v>
      </c>
      <c r="BD3187" s="17">
        <f t="shared" si="4886"/>
        <v>0</v>
      </c>
      <c r="BE3187" s="17">
        <f t="shared" si="4886"/>
        <v>0</v>
      </c>
      <c r="BF3187" s="17">
        <f t="shared" si="4886"/>
        <v>0</v>
      </c>
      <c r="BG3187" s="17">
        <f t="shared" si="4886"/>
        <v>0</v>
      </c>
      <c r="BH3187" s="17">
        <f t="shared" si="4886"/>
        <v>0</v>
      </c>
      <c r="BI3187" s="17">
        <f t="shared" si="4886"/>
        <v>0</v>
      </c>
      <c r="BJ3187" s="17">
        <v>0</v>
      </c>
      <c r="BK3187" s="17">
        <v>0</v>
      </c>
    </row>
    <row r="3188" spans="1:63" x14ac:dyDescent="0.25">
      <c r="A3188" s="149"/>
      <c r="B3188" s="149"/>
      <c r="C3188" s="149"/>
      <c r="D3188" s="152"/>
      <c r="E3188" s="152"/>
      <c r="F3188" s="152"/>
      <c r="G3188" s="155"/>
      <c r="H3188" s="16" t="s">
        <v>1137</v>
      </c>
      <c r="I3188" s="17">
        <f>SUM(I3160,I3138)</f>
        <v>4200000</v>
      </c>
      <c r="J3188" s="17">
        <f t="shared" ref="J3188:Y3188" si="4888">SUM(J3160,J3138)</f>
        <v>0</v>
      </c>
      <c r="K3188" s="17">
        <f t="shared" si="4888"/>
        <v>0</v>
      </c>
      <c r="L3188" s="17">
        <f t="shared" si="4888"/>
        <v>0</v>
      </c>
      <c r="M3188" s="17">
        <f t="shared" si="4888"/>
        <v>0</v>
      </c>
      <c r="N3188" s="17">
        <f t="shared" si="4888"/>
        <v>0</v>
      </c>
      <c r="O3188" s="17">
        <f t="shared" si="4888"/>
        <v>0</v>
      </c>
      <c r="P3188" s="17">
        <f t="shared" ref="P3188" si="4889">SUM(P3160,P3138)</f>
        <v>0</v>
      </c>
      <c r="Q3188" s="17">
        <f t="shared" si="4888"/>
        <v>0</v>
      </c>
      <c r="R3188" s="17">
        <f t="shared" si="4888"/>
        <v>0</v>
      </c>
      <c r="S3188" s="17">
        <f t="shared" si="4888"/>
        <v>0</v>
      </c>
      <c r="T3188" s="17">
        <f t="shared" si="4888"/>
        <v>0</v>
      </c>
      <c r="U3188" s="17">
        <f t="shared" si="4888"/>
        <v>0</v>
      </c>
      <c r="V3188" s="17">
        <f t="shared" si="4888"/>
        <v>0</v>
      </c>
      <c r="W3188" s="17">
        <f t="shared" si="4888"/>
        <v>0</v>
      </c>
      <c r="X3188" s="17">
        <f t="shared" si="4888"/>
        <v>0</v>
      </c>
      <c r="Y3188" s="17">
        <f t="shared" si="4888"/>
        <v>0</v>
      </c>
      <c r="Z3188" s="17">
        <v>0</v>
      </c>
      <c r="AA3188" s="17">
        <v>0</v>
      </c>
      <c r="AB3188" s="17">
        <f t="shared" ref="AB3188:AQ3188" si="4890">SUM(AB3160,AB3138)</f>
        <v>0</v>
      </c>
      <c r="AC3188" s="17">
        <f t="shared" si="4890"/>
        <v>0</v>
      </c>
      <c r="AD3188" s="17">
        <f t="shared" si="4890"/>
        <v>0</v>
      </c>
      <c r="AE3188" s="17">
        <f t="shared" si="4890"/>
        <v>0</v>
      </c>
      <c r="AF3188" s="17">
        <f t="shared" si="4890"/>
        <v>0</v>
      </c>
      <c r="AG3188" s="17">
        <f t="shared" si="4890"/>
        <v>0</v>
      </c>
      <c r="AH3188" s="17">
        <f t="shared" ref="AH3188" si="4891">SUM(AH3160,AH3138)</f>
        <v>0</v>
      </c>
      <c r="AI3188" s="17">
        <f t="shared" si="4890"/>
        <v>0</v>
      </c>
      <c r="AJ3188" s="17">
        <f t="shared" si="4890"/>
        <v>0</v>
      </c>
      <c r="AK3188" s="17">
        <f t="shared" si="4890"/>
        <v>0</v>
      </c>
      <c r="AL3188" s="17">
        <f t="shared" si="4890"/>
        <v>0</v>
      </c>
      <c r="AM3188" s="17">
        <f t="shared" si="4890"/>
        <v>0</v>
      </c>
      <c r="AN3188" s="17">
        <f t="shared" si="4890"/>
        <v>0</v>
      </c>
      <c r="AO3188" s="17">
        <f t="shared" si="4890"/>
        <v>0</v>
      </c>
      <c r="AP3188" s="17">
        <f t="shared" si="4890"/>
        <v>0</v>
      </c>
      <c r="AQ3188" s="17">
        <f t="shared" si="4890"/>
        <v>0</v>
      </c>
      <c r="AR3188" s="17">
        <v>0</v>
      </c>
      <c r="AS3188" s="17">
        <v>0</v>
      </c>
      <c r="AT3188" s="17">
        <f t="shared" ref="AT3188:BI3188" si="4892">SUM(AT3160,AT3138)</f>
        <v>0</v>
      </c>
      <c r="AU3188" s="17">
        <f t="shared" si="4892"/>
        <v>0</v>
      </c>
      <c r="AV3188" s="17">
        <f t="shared" si="4892"/>
        <v>0</v>
      </c>
      <c r="AW3188" s="17">
        <f t="shared" si="4892"/>
        <v>0</v>
      </c>
      <c r="AX3188" s="17">
        <f t="shared" si="4892"/>
        <v>0</v>
      </c>
      <c r="AY3188" s="17">
        <f t="shared" si="4892"/>
        <v>0</v>
      </c>
      <c r="AZ3188" s="17">
        <f t="shared" ref="AZ3188" si="4893">SUM(AZ3160,AZ3138)</f>
        <v>0</v>
      </c>
      <c r="BA3188" s="17">
        <f t="shared" si="4892"/>
        <v>0</v>
      </c>
      <c r="BB3188" s="17">
        <f t="shared" si="4892"/>
        <v>0</v>
      </c>
      <c r="BC3188" s="17">
        <f t="shared" si="4892"/>
        <v>0</v>
      </c>
      <c r="BD3188" s="17">
        <f t="shared" si="4892"/>
        <v>0</v>
      </c>
      <c r="BE3188" s="17">
        <f t="shared" si="4892"/>
        <v>0</v>
      </c>
      <c r="BF3188" s="17">
        <f t="shared" si="4892"/>
        <v>0</v>
      </c>
      <c r="BG3188" s="17">
        <f t="shared" si="4892"/>
        <v>0</v>
      </c>
      <c r="BH3188" s="17">
        <f t="shared" si="4892"/>
        <v>0</v>
      </c>
      <c r="BI3188" s="17">
        <f t="shared" si="4892"/>
        <v>0</v>
      </c>
      <c r="BJ3188" s="17">
        <v>0</v>
      </c>
      <c r="BK3188" s="17">
        <v>0</v>
      </c>
    </row>
    <row r="3189" spans="1:63" x14ac:dyDescent="0.25">
      <c r="A3189" s="149"/>
      <c r="B3189" s="149"/>
      <c r="C3189" s="149"/>
      <c r="D3189" s="152"/>
      <c r="E3189" s="152"/>
      <c r="F3189" s="152"/>
      <c r="G3189" s="155"/>
      <c r="H3189" s="16" t="s">
        <v>1138</v>
      </c>
      <c r="I3189" s="17">
        <f>SUM(I3164,I3158)</f>
        <v>4497500</v>
      </c>
      <c r="J3189" s="17">
        <f t="shared" ref="J3189:Y3189" si="4894">SUM(J3164,J3158)</f>
        <v>0</v>
      </c>
      <c r="K3189" s="17">
        <f t="shared" si="4894"/>
        <v>0</v>
      </c>
      <c r="L3189" s="17">
        <f t="shared" si="4894"/>
        <v>0</v>
      </c>
      <c r="M3189" s="17">
        <f t="shared" si="4894"/>
        <v>0</v>
      </c>
      <c r="N3189" s="17">
        <f t="shared" si="4894"/>
        <v>0</v>
      </c>
      <c r="O3189" s="17">
        <f t="shared" si="4894"/>
        <v>0</v>
      </c>
      <c r="P3189" s="17">
        <f t="shared" ref="P3189" si="4895">SUM(P3164,P3158)</f>
        <v>0</v>
      </c>
      <c r="Q3189" s="17">
        <f t="shared" si="4894"/>
        <v>0</v>
      </c>
      <c r="R3189" s="17">
        <f t="shared" si="4894"/>
        <v>0</v>
      </c>
      <c r="S3189" s="17">
        <f t="shared" si="4894"/>
        <v>0</v>
      </c>
      <c r="T3189" s="17">
        <f t="shared" si="4894"/>
        <v>0</v>
      </c>
      <c r="U3189" s="17">
        <f t="shared" si="4894"/>
        <v>0</v>
      </c>
      <c r="V3189" s="17">
        <f t="shared" si="4894"/>
        <v>0</v>
      </c>
      <c r="W3189" s="17">
        <f t="shared" si="4894"/>
        <v>0</v>
      </c>
      <c r="X3189" s="17">
        <f t="shared" si="4894"/>
        <v>0</v>
      </c>
      <c r="Y3189" s="17">
        <f t="shared" si="4894"/>
        <v>0</v>
      </c>
      <c r="Z3189" s="17">
        <v>0</v>
      </c>
      <c r="AA3189" s="17">
        <v>0</v>
      </c>
      <c r="AB3189" s="17">
        <f t="shared" ref="AB3189:AQ3189" si="4896">SUM(AB3164,AB3158)</f>
        <v>0</v>
      </c>
      <c r="AC3189" s="17">
        <f t="shared" si="4896"/>
        <v>0</v>
      </c>
      <c r="AD3189" s="17">
        <f t="shared" si="4896"/>
        <v>0</v>
      </c>
      <c r="AE3189" s="17">
        <f t="shared" si="4896"/>
        <v>0</v>
      </c>
      <c r="AF3189" s="17">
        <f t="shared" si="4896"/>
        <v>0</v>
      </c>
      <c r="AG3189" s="17">
        <f t="shared" si="4896"/>
        <v>0</v>
      </c>
      <c r="AH3189" s="17">
        <f t="shared" ref="AH3189" si="4897">SUM(AH3164,AH3158)</f>
        <v>0</v>
      </c>
      <c r="AI3189" s="17">
        <f t="shared" si="4896"/>
        <v>0</v>
      </c>
      <c r="AJ3189" s="17">
        <f t="shared" si="4896"/>
        <v>0</v>
      </c>
      <c r="AK3189" s="17">
        <f t="shared" si="4896"/>
        <v>0</v>
      </c>
      <c r="AL3189" s="17">
        <f t="shared" si="4896"/>
        <v>0</v>
      </c>
      <c r="AM3189" s="17">
        <f t="shared" si="4896"/>
        <v>0</v>
      </c>
      <c r="AN3189" s="17">
        <f t="shared" si="4896"/>
        <v>0</v>
      </c>
      <c r="AO3189" s="17">
        <f t="shared" si="4896"/>
        <v>0</v>
      </c>
      <c r="AP3189" s="17">
        <f t="shared" si="4896"/>
        <v>0</v>
      </c>
      <c r="AQ3189" s="17">
        <f t="shared" si="4896"/>
        <v>0</v>
      </c>
      <c r="AR3189" s="17">
        <v>0</v>
      </c>
      <c r="AS3189" s="17">
        <v>0</v>
      </c>
      <c r="AT3189" s="17">
        <f t="shared" ref="AT3189:BI3189" si="4898">SUM(AT3164,AT3158)</f>
        <v>0</v>
      </c>
      <c r="AU3189" s="17">
        <f t="shared" si="4898"/>
        <v>0</v>
      </c>
      <c r="AV3189" s="17">
        <f t="shared" si="4898"/>
        <v>0</v>
      </c>
      <c r="AW3189" s="17">
        <f t="shared" si="4898"/>
        <v>0</v>
      </c>
      <c r="AX3189" s="17">
        <f t="shared" si="4898"/>
        <v>0</v>
      </c>
      <c r="AY3189" s="17">
        <f t="shared" si="4898"/>
        <v>0</v>
      </c>
      <c r="AZ3189" s="17">
        <f t="shared" ref="AZ3189" si="4899">SUM(AZ3164,AZ3158)</f>
        <v>0</v>
      </c>
      <c r="BA3189" s="17">
        <f t="shared" si="4898"/>
        <v>0</v>
      </c>
      <c r="BB3189" s="17">
        <f t="shared" si="4898"/>
        <v>0</v>
      </c>
      <c r="BC3189" s="17">
        <f t="shared" si="4898"/>
        <v>0</v>
      </c>
      <c r="BD3189" s="17">
        <f t="shared" si="4898"/>
        <v>0</v>
      </c>
      <c r="BE3189" s="17">
        <f t="shared" si="4898"/>
        <v>0</v>
      </c>
      <c r="BF3189" s="17">
        <f t="shared" si="4898"/>
        <v>0</v>
      </c>
      <c r="BG3189" s="17">
        <f t="shared" si="4898"/>
        <v>0</v>
      </c>
      <c r="BH3189" s="17">
        <f t="shared" si="4898"/>
        <v>0</v>
      </c>
      <c r="BI3189" s="17">
        <f t="shared" si="4898"/>
        <v>0</v>
      </c>
      <c r="BJ3189" s="17">
        <v>0</v>
      </c>
      <c r="BK3189" s="17">
        <v>0</v>
      </c>
    </row>
    <row r="3190" spans="1:63" x14ac:dyDescent="0.25">
      <c r="A3190" s="149"/>
      <c r="B3190" s="149"/>
      <c r="C3190" s="149"/>
      <c r="D3190" s="152"/>
      <c r="E3190" s="152"/>
      <c r="F3190" s="152"/>
      <c r="G3190" s="155"/>
      <c r="H3190" s="16" t="s">
        <v>1139</v>
      </c>
      <c r="I3190" s="17">
        <f>SUM(I3161,I3157,I3149)</f>
        <v>6900000</v>
      </c>
      <c r="J3190" s="17">
        <f t="shared" ref="J3190:Y3190" si="4900">SUM(J3161,J3157,J3149)</f>
        <v>0</v>
      </c>
      <c r="K3190" s="17">
        <f t="shared" si="4900"/>
        <v>0</v>
      </c>
      <c r="L3190" s="17">
        <f t="shared" si="4900"/>
        <v>0</v>
      </c>
      <c r="M3190" s="17">
        <f t="shared" si="4900"/>
        <v>0</v>
      </c>
      <c r="N3190" s="17">
        <f t="shared" si="4900"/>
        <v>0</v>
      </c>
      <c r="O3190" s="17">
        <f t="shared" si="4900"/>
        <v>0</v>
      </c>
      <c r="P3190" s="17">
        <f t="shared" ref="P3190" si="4901">SUM(P3161,P3157,P3149)</f>
        <v>0</v>
      </c>
      <c r="Q3190" s="17">
        <f t="shared" si="4900"/>
        <v>0</v>
      </c>
      <c r="R3190" s="17">
        <f t="shared" si="4900"/>
        <v>0</v>
      </c>
      <c r="S3190" s="17">
        <f t="shared" si="4900"/>
        <v>0</v>
      </c>
      <c r="T3190" s="17">
        <f t="shared" si="4900"/>
        <v>0</v>
      </c>
      <c r="U3190" s="17">
        <f t="shared" si="4900"/>
        <v>0</v>
      </c>
      <c r="V3190" s="17">
        <f t="shared" si="4900"/>
        <v>0</v>
      </c>
      <c r="W3190" s="17">
        <f t="shared" si="4900"/>
        <v>0</v>
      </c>
      <c r="X3190" s="17">
        <f t="shared" si="4900"/>
        <v>0</v>
      </c>
      <c r="Y3190" s="17">
        <f t="shared" si="4900"/>
        <v>0</v>
      </c>
      <c r="Z3190" s="17">
        <v>0</v>
      </c>
      <c r="AA3190" s="17">
        <v>0</v>
      </c>
      <c r="AB3190" s="17">
        <f t="shared" ref="AB3190:AQ3190" si="4902">SUM(AB3161,AB3157,AB3149)</f>
        <v>0</v>
      </c>
      <c r="AC3190" s="17">
        <f t="shared" si="4902"/>
        <v>0</v>
      </c>
      <c r="AD3190" s="17">
        <f t="shared" si="4902"/>
        <v>0</v>
      </c>
      <c r="AE3190" s="17">
        <f t="shared" si="4902"/>
        <v>0</v>
      </c>
      <c r="AF3190" s="17">
        <f t="shared" si="4902"/>
        <v>0</v>
      </c>
      <c r="AG3190" s="17">
        <f t="shared" si="4902"/>
        <v>0</v>
      </c>
      <c r="AH3190" s="17">
        <f t="shared" ref="AH3190" si="4903">SUM(AH3161,AH3157,AH3149)</f>
        <v>0</v>
      </c>
      <c r="AI3190" s="17">
        <f t="shared" si="4902"/>
        <v>0</v>
      </c>
      <c r="AJ3190" s="17">
        <f t="shared" si="4902"/>
        <v>0</v>
      </c>
      <c r="AK3190" s="17">
        <f t="shared" si="4902"/>
        <v>0</v>
      </c>
      <c r="AL3190" s="17">
        <f t="shared" si="4902"/>
        <v>0</v>
      </c>
      <c r="AM3190" s="17">
        <f t="shared" si="4902"/>
        <v>0</v>
      </c>
      <c r="AN3190" s="17">
        <f t="shared" si="4902"/>
        <v>0</v>
      </c>
      <c r="AO3190" s="17">
        <f t="shared" si="4902"/>
        <v>0</v>
      </c>
      <c r="AP3190" s="17">
        <f t="shared" si="4902"/>
        <v>0</v>
      </c>
      <c r="AQ3190" s="17">
        <f t="shared" si="4902"/>
        <v>0</v>
      </c>
      <c r="AR3190" s="17">
        <v>0</v>
      </c>
      <c r="AS3190" s="17">
        <v>0</v>
      </c>
      <c r="AT3190" s="17">
        <f t="shared" ref="AT3190:BI3190" si="4904">SUM(AT3161,AT3157,AT3149)</f>
        <v>0</v>
      </c>
      <c r="AU3190" s="17">
        <f t="shared" si="4904"/>
        <v>0</v>
      </c>
      <c r="AV3190" s="17">
        <f t="shared" si="4904"/>
        <v>0</v>
      </c>
      <c r="AW3190" s="17">
        <f t="shared" si="4904"/>
        <v>0</v>
      </c>
      <c r="AX3190" s="17">
        <f t="shared" si="4904"/>
        <v>0</v>
      </c>
      <c r="AY3190" s="17">
        <f t="shared" si="4904"/>
        <v>0</v>
      </c>
      <c r="AZ3190" s="17">
        <f t="shared" ref="AZ3190" si="4905">SUM(AZ3161,AZ3157,AZ3149)</f>
        <v>0</v>
      </c>
      <c r="BA3190" s="17">
        <f t="shared" si="4904"/>
        <v>0</v>
      </c>
      <c r="BB3190" s="17">
        <f t="shared" si="4904"/>
        <v>0</v>
      </c>
      <c r="BC3190" s="17">
        <f t="shared" si="4904"/>
        <v>0</v>
      </c>
      <c r="BD3190" s="17">
        <f t="shared" si="4904"/>
        <v>0</v>
      </c>
      <c r="BE3190" s="17">
        <f t="shared" si="4904"/>
        <v>0</v>
      </c>
      <c r="BF3190" s="17">
        <f t="shared" si="4904"/>
        <v>0</v>
      </c>
      <c r="BG3190" s="17">
        <f t="shared" si="4904"/>
        <v>0</v>
      </c>
      <c r="BH3190" s="17">
        <f t="shared" si="4904"/>
        <v>0</v>
      </c>
      <c r="BI3190" s="17">
        <f t="shared" si="4904"/>
        <v>0</v>
      </c>
      <c r="BJ3190" s="17">
        <v>0</v>
      </c>
      <c r="BK3190" s="17">
        <v>0</v>
      </c>
    </row>
    <row r="3191" spans="1:63" x14ac:dyDescent="0.25">
      <c r="A3191" s="149"/>
      <c r="B3191" s="149"/>
      <c r="C3191" s="149"/>
      <c r="D3191" s="152"/>
      <c r="E3191" s="152"/>
      <c r="F3191" s="152"/>
      <c r="G3191" s="155"/>
      <c r="H3191" s="16" t="s">
        <v>1140</v>
      </c>
      <c r="I3191" s="17">
        <f>SUM(I3181,I3180,I3178,I3166,I3165,I3162,I3154,I3150,I3144,I3143,I3141,I3139,I3136,I3134,I3130,I3128,I3121,I3120,I3119,I3117,I3115,I3114,I3113,I3111,I3109,I3108,I3107,I3106,I3105,I3103)</f>
        <v>53012043</v>
      </c>
      <c r="J3191" s="17">
        <f t="shared" ref="J3191:Y3191" si="4906">SUM(J3181,J3180,J3178,J3166,J3165,J3162,J3154,J3150,J3144,J3143,J3141,J3139,J3136,J3134,J3130,J3128,J3121,J3120,J3119,J3117,J3115,J3114,J3113,J3111,J3109,J3108,J3107,J3106,J3105,J3103,J3116,J3122,J3123,J3131,J3132,J3167,J3168,J3169,J3170,J3171,J3172)</f>
        <v>0</v>
      </c>
      <c r="K3191" s="17">
        <f t="shared" si="4906"/>
        <v>0</v>
      </c>
      <c r="L3191" s="17">
        <f t="shared" si="4906"/>
        <v>0</v>
      </c>
      <c r="M3191" s="17">
        <f t="shared" si="4906"/>
        <v>0</v>
      </c>
      <c r="N3191" s="17">
        <f t="shared" si="4906"/>
        <v>0</v>
      </c>
      <c r="O3191" s="17">
        <f t="shared" si="4906"/>
        <v>0</v>
      </c>
      <c r="P3191" s="17">
        <f t="shared" ref="P3191" si="4907">SUM(P3181,P3180,P3178,P3166,P3165,P3162,P3154,P3150,P3144,P3143,P3141,P3139,P3136,P3134,P3130,P3128,P3121,P3120,P3119,P3117,P3115,P3114,P3113,P3111,P3109,P3108,P3107,P3106,P3105,P3103,P3116,P3122,P3123,P3131,P3132,P3167,P3168,P3169,P3170,P3171,P3172)</f>
        <v>0</v>
      </c>
      <c r="Q3191" s="17">
        <f t="shared" si="4906"/>
        <v>0</v>
      </c>
      <c r="R3191" s="17">
        <f t="shared" si="4906"/>
        <v>0</v>
      </c>
      <c r="S3191" s="17">
        <f t="shared" si="4906"/>
        <v>0</v>
      </c>
      <c r="T3191" s="17">
        <f t="shared" si="4906"/>
        <v>0</v>
      </c>
      <c r="U3191" s="17">
        <f t="shared" si="4906"/>
        <v>0</v>
      </c>
      <c r="V3191" s="17">
        <f t="shared" si="4906"/>
        <v>0</v>
      </c>
      <c r="W3191" s="17">
        <f t="shared" si="4906"/>
        <v>0</v>
      </c>
      <c r="X3191" s="17">
        <f t="shared" si="4906"/>
        <v>0</v>
      </c>
      <c r="Y3191" s="17">
        <f t="shared" si="4906"/>
        <v>0</v>
      </c>
      <c r="Z3191" s="17">
        <v>0</v>
      </c>
      <c r="AA3191" s="17">
        <v>0</v>
      </c>
      <c r="AB3191" s="17">
        <f t="shared" ref="AB3191:AQ3191" si="4908">SUM(AB3181,AB3180,AB3178,AB3166,AB3165,AB3162,AB3154,AB3150,AB3144,AB3143,AB3141,AB3139,AB3136,AB3134,AB3130,AB3128,AB3121,AB3120,AB3119,AB3117,AB3115,AB3114,AB3113,AB3111,AB3109,AB3108,AB3107,AB3106,AB3105,AB3103,AB3116,AB3122,AB3123,AB3131,AB3132,AB3167,AB3168,AB3169,AB3170,AB3171,AB3172)</f>
        <v>0</v>
      </c>
      <c r="AC3191" s="17">
        <f t="shared" si="4908"/>
        <v>0</v>
      </c>
      <c r="AD3191" s="17">
        <f t="shared" si="4908"/>
        <v>0</v>
      </c>
      <c r="AE3191" s="17">
        <f t="shared" si="4908"/>
        <v>0</v>
      </c>
      <c r="AF3191" s="17">
        <f t="shared" si="4908"/>
        <v>0</v>
      </c>
      <c r="AG3191" s="17">
        <f t="shared" si="4908"/>
        <v>0</v>
      </c>
      <c r="AH3191" s="17">
        <f t="shared" ref="AH3191" si="4909">SUM(AH3181,AH3180,AH3178,AH3166,AH3165,AH3162,AH3154,AH3150,AH3144,AH3143,AH3141,AH3139,AH3136,AH3134,AH3130,AH3128,AH3121,AH3120,AH3119,AH3117,AH3115,AH3114,AH3113,AH3111,AH3109,AH3108,AH3107,AH3106,AH3105,AH3103,AH3116,AH3122,AH3123,AH3131,AH3132,AH3167,AH3168,AH3169,AH3170,AH3171,AH3172)</f>
        <v>0</v>
      </c>
      <c r="AI3191" s="17">
        <f t="shared" si="4908"/>
        <v>0</v>
      </c>
      <c r="AJ3191" s="17">
        <f t="shared" si="4908"/>
        <v>0</v>
      </c>
      <c r="AK3191" s="17">
        <f t="shared" si="4908"/>
        <v>0</v>
      </c>
      <c r="AL3191" s="17">
        <f t="shared" si="4908"/>
        <v>0</v>
      </c>
      <c r="AM3191" s="17">
        <f t="shared" si="4908"/>
        <v>0</v>
      </c>
      <c r="AN3191" s="17">
        <f t="shared" si="4908"/>
        <v>0</v>
      </c>
      <c r="AO3191" s="17">
        <f t="shared" si="4908"/>
        <v>0</v>
      </c>
      <c r="AP3191" s="17">
        <f t="shared" si="4908"/>
        <v>0</v>
      </c>
      <c r="AQ3191" s="17">
        <f t="shared" si="4908"/>
        <v>0</v>
      </c>
      <c r="AR3191" s="17">
        <v>0</v>
      </c>
      <c r="AS3191" s="17">
        <v>0</v>
      </c>
      <c r="AT3191" s="17">
        <f t="shared" ref="AT3191:BI3191" si="4910">SUM(AT3181,AT3180,AT3178,AT3166,AT3165,AT3162,AT3154,AT3150,AT3144,AT3143,AT3141,AT3139,AT3136,AT3134,AT3130,AT3128,AT3121,AT3120,AT3119,AT3117,AT3115,AT3114,AT3113,AT3111,AT3109,AT3108,AT3107,AT3106,AT3105,AT3103,AT3116,AT3122,AT3123,AT3131,AT3132,AT3167,AT3168,AT3169,AT3170,AT3171,AT3172)</f>
        <v>4000000</v>
      </c>
      <c r="AU3191" s="17">
        <f t="shared" si="4910"/>
        <v>1000000</v>
      </c>
      <c r="AV3191" s="17">
        <f t="shared" si="4910"/>
        <v>0</v>
      </c>
      <c r="AW3191" s="17">
        <f t="shared" si="4910"/>
        <v>0</v>
      </c>
      <c r="AX3191" s="17">
        <f t="shared" si="4910"/>
        <v>0</v>
      </c>
      <c r="AY3191" s="17">
        <f t="shared" si="4910"/>
        <v>0</v>
      </c>
      <c r="AZ3191" s="17">
        <f t="shared" ref="AZ3191" si="4911">SUM(AZ3181,AZ3180,AZ3178,AZ3166,AZ3165,AZ3162,AZ3154,AZ3150,AZ3144,AZ3143,AZ3141,AZ3139,AZ3136,AZ3134,AZ3130,AZ3128,AZ3121,AZ3120,AZ3119,AZ3117,AZ3115,AZ3114,AZ3113,AZ3111,AZ3109,AZ3108,AZ3107,AZ3106,AZ3105,AZ3103,AZ3116,AZ3122,AZ3123,AZ3131,AZ3132,AZ3167,AZ3168,AZ3169,AZ3170,AZ3171,AZ3172)</f>
        <v>5000000</v>
      </c>
      <c r="BA3191" s="17">
        <f t="shared" si="4910"/>
        <v>0</v>
      </c>
      <c r="BB3191" s="17">
        <f t="shared" si="4910"/>
        <v>0</v>
      </c>
      <c r="BC3191" s="17">
        <f t="shared" si="4910"/>
        <v>1379058</v>
      </c>
      <c r="BD3191" s="17">
        <f t="shared" si="4910"/>
        <v>0</v>
      </c>
      <c r="BE3191" s="17">
        <f t="shared" si="4910"/>
        <v>-379058</v>
      </c>
      <c r="BF3191" s="17">
        <f t="shared" si="4910"/>
        <v>0</v>
      </c>
      <c r="BG3191" s="17">
        <f t="shared" si="4910"/>
        <v>0</v>
      </c>
      <c r="BH3191" s="17">
        <f t="shared" si="4910"/>
        <v>0</v>
      </c>
      <c r="BI3191" s="17">
        <f t="shared" si="4910"/>
        <v>0</v>
      </c>
      <c r="BJ3191" s="17">
        <v>1000000</v>
      </c>
      <c r="BK3191" s="17">
        <v>4000000</v>
      </c>
    </row>
    <row r="3192" spans="1:63" x14ac:dyDescent="0.25">
      <c r="A3192" s="149"/>
      <c r="B3192" s="149"/>
      <c r="C3192" s="149"/>
      <c r="D3192" s="152"/>
      <c r="E3192" s="152"/>
      <c r="F3192" s="152"/>
      <c r="G3192" s="155"/>
      <c r="H3192" s="16" t="s">
        <v>1141</v>
      </c>
      <c r="I3192" s="17">
        <f>SUM(I3155,I3152,I3148,I3135,I3127)</f>
        <v>7660200</v>
      </c>
      <c r="J3192" s="17">
        <f t="shared" ref="J3192:Y3192" si="4912">SUM(J3155,J3152,J3148,J3135,J3127)</f>
        <v>0</v>
      </c>
      <c r="K3192" s="17">
        <f t="shared" si="4912"/>
        <v>0</v>
      </c>
      <c r="L3192" s="17">
        <f t="shared" si="4912"/>
        <v>0</v>
      </c>
      <c r="M3192" s="17">
        <f t="shared" si="4912"/>
        <v>0</v>
      </c>
      <c r="N3192" s="17">
        <f t="shared" si="4912"/>
        <v>0</v>
      </c>
      <c r="O3192" s="17">
        <f t="shared" si="4912"/>
        <v>0</v>
      </c>
      <c r="P3192" s="17">
        <f t="shared" ref="P3192" si="4913">SUM(P3155,P3152,P3148,P3135,P3127)</f>
        <v>0</v>
      </c>
      <c r="Q3192" s="17">
        <f t="shared" si="4912"/>
        <v>0</v>
      </c>
      <c r="R3192" s="17">
        <f t="shared" si="4912"/>
        <v>0</v>
      </c>
      <c r="S3192" s="17">
        <f t="shared" si="4912"/>
        <v>0</v>
      </c>
      <c r="T3192" s="17">
        <f t="shared" si="4912"/>
        <v>0</v>
      </c>
      <c r="U3192" s="17">
        <f t="shared" si="4912"/>
        <v>0</v>
      </c>
      <c r="V3192" s="17">
        <f t="shared" si="4912"/>
        <v>0</v>
      </c>
      <c r="W3192" s="17">
        <f t="shared" si="4912"/>
        <v>0</v>
      </c>
      <c r="X3192" s="17">
        <f t="shared" si="4912"/>
        <v>0</v>
      </c>
      <c r="Y3192" s="17">
        <f t="shared" si="4912"/>
        <v>0</v>
      </c>
      <c r="Z3192" s="17">
        <v>0</v>
      </c>
      <c r="AA3192" s="17">
        <v>0</v>
      </c>
      <c r="AB3192" s="17">
        <f t="shared" ref="AB3192:AQ3192" si="4914">SUM(AB3155,AB3152,AB3148,AB3135,AB3127)</f>
        <v>0</v>
      </c>
      <c r="AC3192" s="17">
        <f t="shared" si="4914"/>
        <v>0</v>
      </c>
      <c r="AD3192" s="17">
        <f t="shared" si="4914"/>
        <v>0</v>
      </c>
      <c r="AE3192" s="17">
        <f t="shared" si="4914"/>
        <v>0</v>
      </c>
      <c r="AF3192" s="17">
        <f t="shared" si="4914"/>
        <v>0</v>
      </c>
      <c r="AG3192" s="17">
        <f t="shared" si="4914"/>
        <v>0</v>
      </c>
      <c r="AH3192" s="17">
        <f t="shared" ref="AH3192" si="4915">SUM(AH3155,AH3152,AH3148,AH3135,AH3127)</f>
        <v>0</v>
      </c>
      <c r="AI3192" s="17">
        <f t="shared" si="4914"/>
        <v>0</v>
      </c>
      <c r="AJ3192" s="17">
        <f t="shared" si="4914"/>
        <v>0</v>
      </c>
      <c r="AK3192" s="17">
        <f t="shared" si="4914"/>
        <v>0</v>
      </c>
      <c r="AL3192" s="17">
        <f t="shared" si="4914"/>
        <v>0</v>
      </c>
      <c r="AM3192" s="17">
        <f t="shared" si="4914"/>
        <v>0</v>
      </c>
      <c r="AN3192" s="17">
        <f t="shared" si="4914"/>
        <v>0</v>
      </c>
      <c r="AO3192" s="17">
        <f t="shared" si="4914"/>
        <v>0</v>
      </c>
      <c r="AP3192" s="17">
        <f t="shared" si="4914"/>
        <v>0</v>
      </c>
      <c r="AQ3192" s="17">
        <f t="shared" si="4914"/>
        <v>0</v>
      </c>
      <c r="AR3192" s="17">
        <v>0</v>
      </c>
      <c r="AS3192" s="17">
        <v>0</v>
      </c>
      <c r="AT3192" s="17">
        <f t="shared" ref="AT3192:BI3192" si="4916">SUM(AT3155,AT3152,AT3148,AT3135,AT3127)</f>
        <v>0</v>
      </c>
      <c r="AU3192" s="17">
        <f t="shared" si="4916"/>
        <v>379058</v>
      </c>
      <c r="AV3192" s="17">
        <f t="shared" si="4916"/>
        <v>0</v>
      </c>
      <c r="AW3192" s="17">
        <f t="shared" si="4916"/>
        <v>0</v>
      </c>
      <c r="AX3192" s="17">
        <f t="shared" si="4916"/>
        <v>0</v>
      </c>
      <c r="AY3192" s="17">
        <f t="shared" si="4916"/>
        <v>0</v>
      </c>
      <c r="AZ3192" s="17">
        <f t="shared" ref="AZ3192" si="4917">SUM(AZ3155,AZ3152,AZ3148,AZ3135,AZ3127)</f>
        <v>379058</v>
      </c>
      <c r="BA3192" s="17">
        <f t="shared" si="4916"/>
        <v>0</v>
      </c>
      <c r="BB3192" s="17">
        <f t="shared" si="4916"/>
        <v>0</v>
      </c>
      <c r="BC3192" s="17">
        <f t="shared" si="4916"/>
        <v>0</v>
      </c>
      <c r="BD3192" s="17">
        <f t="shared" si="4916"/>
        <v>0</v>
      </c>
      <c r="BE3192" s="17">
        <f t="shared" si="4916"/>
        <v>379058</v>
      </c>
      <c r="BF3192" s="17">
        <f t="shared" si="4916"/>
        <v>0</v>
      </c>
      <c r="BG3192" s="17">
        <f t="shared" si="4916"/>
        <v>0</v>
      </c>
      <c r="BH3192" s="17">
        <f t="shared" si="4916"/>
        <v>0</v>
      </c>
      <c r="BI3192" s="17">
        <f t="shared" si="4916"/>
        <v>0</v>
      </c>
      <c r="BJ3192" s="17">
        <v>379058</v>
      </c>
      <c r="BK3192" s="17">
        <v>0</v>
      </c>
    </row>
    <row r="3193" spans="1:63" x14ac:dyDescent="0.25">
      <c r="A3193" s="149"/>
      <c r="B3193" s="149"/>
      <c r="C3193" s="149"/>
      <c r="D3193" s="152"/>
      <c r="E3193" s="152"/>
      <c r="F3193" s="152"/>
      <c r="G3193" s="155"/>
      <c r="H3193" s="16" t="s">
        <v>1142</v>
      </c>
      <c r="I3193" s="17">
        <f>SUM(I3182,I3163,I3156,I3140)</f>
        <v>1524837</v>
      </c>
      <c r="J3193" s="17">
        <f t="shared" ref="J3193:Y3193" si="4918">SUM(J3182,J3163,J3156,J3140)</f>
        <v>500000</v>
      </c>
      <c r="K3193" s="17">
        <f t="shared" si="4918"/>
        <v>0</v>
      </c>
      <c r="L3193" s="17">
        <f t="shared" si="4918"/>
        <v>0</v>
      </c>
      <c r="M3193" s="17">
        <f t="shared" si="4918"/>
        <v>0</v>
      </c>
      <c r="N3193" s="17">
        <f t="shared" si="4918"/>
        <v>0</v>
      </c>
      <c r="O3193" s="17">
        <f t="shared" si="4918"/>
        <v>0</v>
      </c>
      <c r="P3193" s="17">
        <f t="shared" ref="P3193" si="4919">SUM(P3182,P3163,P3156,P3140)</f>
        <v>500000</v>
      </c>
      <c r="Q3193" s="17">
        <f t="shared" si="4918"/>
        <v>0</v>
      </c>
      <c r="R3193" s="17">
        <f t="shared" si="4918"/>
        <v>0</v>
      </c>
      <c r="S3193" s="17">
        <f t="shared" si="4918"/>
        <v>0</v>
      </c>
      <c r="T3193" s="17">
        <f t="shared" si="4918"/>
        <v>0</v>
      </c>
      <c r="U3193" s="17">
        <f t="shared" si="4918"/>
        <v>0</v>
      </c>
      <c r="V3193" s="17">
        <f t="shared" si="4918"/>
        <v>0</v>
      </c>
      <c r="W3193" s="17">
        <f t="shared" si="4918"/>
        <v>0</v>
      </c>
      <c r="X3193" s="17">
        <f t="shared" si="4918"/>
        <v>0</v>
      </c>
      <c r="Y3193" s="17">
        <f t="shared" si="4918"/>
        <v>0</v>
      </c>
      <c r="Z3193" s="17">
        <v>0</v>
      </c>
      <c r="AA3193" s="17">
        <v>500000</v>
      </c>
      <c r="AB3193" s="17">
        <f t="shared" ref="AB3193:AQ3193" si="4920">SUM(AB3182,AB3163,AB3156,AB3140)</f>
        <v>0</v>
      </c>
      <c r="AC3193" s="17">
        <f t="shared" si="4920"/>
        <v>0</v>
      </c>
      <c r="AD3193" s="17">
        <f t="shared" si="4920"/>
        <v>0</v>
      </c>
      <c r="AE3193" s="17">
        <f t="shared" si="4920"/>
        <v>0</v>
      </c>
      <c r="AF3193" s="17">
        <f t="shared" si="4920"/>
        <v>0</v>
      </c>
      <c r="AG3193" s="17">
        <f t="shared" si="4920"/>
        <v>0</v>
      </c>
      <c r="AH3193" s="17">
        <f t="shared" ref="AH3193" si="4921">SUM(AH3182,AH3163,AH3156,AH3140)</f>
        <v>0</v>
      </c>
      <c r="AI3193" s="17">
        <f t="shared" si="4920"/>
        <v>0</v>
      </c>
      <c r="AJ3193" s="17">
        <f t="shared" si="4920"/>
        <v>0</v>
      </c>
      <c r="AK3193" s="17">
        <f t="shared" si="4920"/>
        <v>0</v>
      </c>
      <c r="AL3193" s="17">
        <f t="shared" si="4920"/>
        <v>0</v>
      </c>
      <c r="AM3193" s="17">
        <f t="shared" si="4920"/>
        <v>0</v>
      </c>
      <c r="AN3193" s="17">
        <f t="shared" si="4920"/>
        <v>0</v>
      </c>
      <c r="AO3193" s="17">
        <f t="shared" si="4920"/>
        <v>0</v>
      </c>
      <c r="AP3193" s="17">
        <f t="shared" si="4920"/>
        <v>0</v>
      </c>
      <c r="AQ3193" s="17">
        <f t="shared" si="4920"/>
        <v>0</v>
      </c>
      <c r="AR3193" s="17">
        <v>0</v>
      </c>
      <c r="AS3193" s="17">
        <v>0</v>
      </c>
      <c r="AT3193" s="17">
        <f t="shared" ref="AT3193:BI3193" si="4922">SUM(AT3182,AT3163,AT3156,AT3140)</f>
        <v>0</v>
      </c>
      <c r="AU3193" s="17">
        <f t="shared" si="4922"/>
        <v>0</v>
      </c>
      <c r="AV3193" s="17">
        <f t="shared" si="4922"/>
        <v>0</v>
      </c>
      <c r="AW3193" s="17">
        <f t="shared" si="4922"/>
        <v>0</v>
      </c>
      <c r="AX3193" s="17">
        <f t="shared" si="4922"/>
        <v>0</v>
      </c>
      <c r="AY3193" s="17">
        <f t="shared" si="4922"/>
        <v>0</v>
      </c>
      <c r="AZ3193" s="17">
        <f t="shared" ref="AZ3193" si="4923">SUM(AZ3182,AZ3163,AZ3156,AZ3140)</f>
        <v>0</v>
      </c>
      <c r="BA3193" s="17">
        <f t="shared" si="4922"/>
        <v>0</v>
      </c>
      <c r="BB3193" s="17">
        <f t="shared" si="4922"/>
        <v>0</v>
      </c>
      <c r="BC3193" s="17">
        <f t="shared" si="4922"/>
        <v>0</v>
      </c>
      <c r="BD3193" s="17">
        <f t="shared" si="4922"/>
        <v>0</v>
      </c>
      <c r="BE3193" s="17">
        <f t="shared" si="4922"/>
        <v>0</v>
      </c>
      <c r="BF3193" s="17">
        <f t="shared" si="4922"/>
        <v>0</v>
      </c>
      <c r="BG3193" s="17">
        <f t="shared" si="4922"/>
        <v>0</v>
      </c>
      <c r="BH3193" s="17">
        <f t="shared" si="4922"/>
        <v>0</v>
      </c>
      <c r="BI3193" s="17">
        <f t="shared" si="4922"/>
        <v>0</v>
      </c>
      <c r="BJ3193" s="17">
        <v>0</v>
      </c>
      <c r="BK3193" s="17">
        <v>0</v>
      </c>
    </row>
    <row r="3194" spans="1:63" ht="15.75" thickBot="1" x14ac:dyDescent="0.3">
      <c r="A3194" s="150"/>
      <c r="B3194" s="150"/>
      <c r="C3194" s="150"/>
      <c r="D3194" s="153"/>
      <c r="E3194" s="153"/>
      <c r="F3194" s="153"/>
      <c r="G3194" s="156"/>
      <c r="H3194" s="18" t="s">
        <v>57</v>
      </c>
      <c r="I3194" s="17">
        <f>SUM(I3187:I3193)</f>
        <v>77794580</v>
      </c>
      <c r="J3194" s="17">
        <f t="shared" ref="J3194:Y3194" si="4924">SUM(J3187:J3193)</f>
        <v>500000</v>
      </c>
      <c r="K3194" s="17">
        <f t="shared" si="4924"/>
        <v>0</v>
      </c>
      <c r="L3194" s="17">
        <f t="shared" si="4924"/>
        <v>0</v>
      </c>
      <c r="M3194" s="17">
        <f t="shared" si="4924"/>
        <v>0</v>
      </c>
      <c r="N3194" s="17">
        <f t="shared" si="4924"/>
        <v>0</v>
      </c>
      <c r="O3194" s="17">
        <f t="shared" si="4924"/>
        <v>0</v>
      </c>
      <c r="P3194" s="17">
        <f t="shared" ref="P3194" si="4925">SUM(P3187:P3193)</f>
        <v>500000</v>
      </c>
      <c r="Q3194" s="17">
        <f t="shared" si="4924"/>
        <v>0</v>
      </c>
      <c r="R3194" s="17">
        <f t="shared" si="4924"/>
        <v>0</v>
      </c>
      <c r="S3194" s="17">
        <f t="shared" si="4924"/>
        <v>0</v>
      </c>
      <c r="T3194" s="17">
        <f t="shared" si="4924"/>
        <v>0</v>
      </c>
      <c r="U3194" s="17">
        <f t="shared" si="4924"/>
        <v>0</v>
      </c>
      <c r="V3194" s="17">
        <f t="shared" si="4924"/>
        <v>0</v>
      </c>
      <c r="W3194" s="17">
        <f t="shared" si="4924"/>
        <v>0</v>
      </c>
      <c r="X3194" s="17">
        <f t="shared" si="4924"/>
        <v>0</v>
      </c>
      <c r="Y3194" s="17">
        <f t="shared" si="4924"/>
        <v>0</v>
      </c>
      <c r="Z3194" s="17">
        <v>0</v>
      </c>
      <c r="AA3194" s="17">
        <v>500000</v>
      </c>
      <c r="AB3194" s="17">
        <f t="shared" ref="AB3194:AQ3194" si="4926">SUM(AB3187:AB3193)</f>
        <v>0</v>
      </c>
      <c r="AC3194" s="17">
        <f t="shared" si="4926"/>
        <v>0</v>
      </c>
      <c r="AD3194" s="17">
        <f t="shared" si="4926"/>
        <v>0</v>
      </c>
      <c r="AE3194" s="17">
        <f t="shared" si="4926"/>
        <v>0</v>
      </c>
      <c r="AF3194" s="17">
        <f t="shared" si="4926"/>
        <v>0</v>
      </c>
      <c r="AG3194" s="17">
        <f t="shared" si="4926"/>
        <v>0</v>
      </c>
      <c r="AH3194" s="17">
        <f t="shared" ref="AH3194" si="4927">SUM(AH3187:AH3193)</f>
        <v>0</v>
      </c>
      <c r="AI3194" s="17">
        <f t="shared" si="4926"/>
        <v>0</v>
      </c>
      <c r="AJ3194" s="17">
        <f t="shared" si="4926"/>
        <v>0</v>
      </c>
      <c r="AK3194" s="17">
        <f t="shared" si="4926"/>
        <v>0</v>
      </c>
      <c r="AL3194" s="17">
        <f t="shared" si="4926"/>
        <v>0</v>
      </c>
      <c r="AM3194" s="17">
        <f t="shared" si="4926"/>
        <v>0</v>
      </c>
      <c r="AN3194" s="17">
        <f t="shared" si="4926"/>
        <v>0</v>
      </c>
      <c r="AO3194" s="17">
        <f t="shared" si="4926"/>
        <v>0</v>
      </c>
      <c r="AP3194" s="17">
        <f t="shared" si="4926"/>
        <v>0</v>
      </c>
      <c r="AQ3194" s="17">
        <f t="shared" si="4926"/>
        <v>0</v>
      </c>
      <c r="AR3194" s="17">
        <v>0</v>
      </c>
      <c r="AS3194" s="17">
        <v>0</v>
      </c>
      <c r="AT3194" s="17">
        <f t="shared" ref="AT3194:BI3194" si="4928">SUM(AT3187:AT3193)</f>
        <v>4000000</v>
      </c>
      <c r="AU3194" s="17">
        <f t="shared" si="4928"/>
        <v>1379058</v>
      </c>
      <c r="AV3194" s="17">
        <f t="shared" si="4928"/>
        <v>0</v>
      </c>
      <c r="AW3194" s="17">
        <f t="shared" si="4928"/>
        <v>0</v>
      </c>
      <c r="AX3194" s="17">
        <f t="shared" si="4928"/>
        <v>0</v>
      </c>
      <c r="AY3194" s="17">
        <f t="shared" si="4928"/>
        <v>0</v>
      </c>
      <c r="AZ3194" s="17">
        <f t="shared" ref="AZ3194" si="4929">SUM(AZ3187:AZ3193)</f>
        <v>5379058</v>
      </c>
      <c r="BA3194" s="17">
        <f t="shared" si="4928"/>
        <v>0</v>
      </c>
      <c r="BB3194" s="17">
        <f t="shared" si="4928"/>
        <v>0</v>
      </c>
      <c r="BC3194" s="17">
        <f t="shared" si="4928"/>
        <v>1379058</v>
      </c>
      <c r="BD3194" s="17">
        <f t="shared" si="4928"/>
        <v>0</v>
      </c>
      <c r="BE3194" s="17">
        <f t="shared" si="4928"/>
        <v>0</v>
      </c>
      <c r="BF3194" s="17">
        <f t="shared" si="4928"/>
        <v>0</v>
      </c>
      <c r="BG3194" s="17">
        <f t="shared" si="4928"/>
        <v>0</v>
      </c>
      <c r="BH3194" s="17">
        <f t="shared" si="4928"/>
        <v>0</v>
      </c>
      <c r="BI3194" s="17">
        <f t="shared" si="4928"/>
        <v>0</v>
      </c>
      <c r="BJ3194" s="17">
        <v>1379058</v>
      </c>
      <c r="BK3194" s="17">
        <v>4000000</v>
      </c>
    </row>
    <row r="3195" spans="1:63" ht="69.75" customHeight="1" thickBot="1" x14ac:dyDescent="0.3">
      <c r="A3195" s="5" t="s">
        <v>2</v>
      </c>
      <c r="B3195" s="5" t="s">
        <v>3</v>
      </c>
      <c r="C3195" s="5" t="s">
        <v>4</v>
      </c>
      <c r="D3195" s="108" t="s">
        <v>0</v>
      </c>
      <c r="E3195" s="116" t="s">
        <v>5</v>
      </c>
      <c r="F3195" s="116" t="s">
        <v>6</v>
      </c>
      <c r="G3195" s="5" t="s">
        <v>7</v>
      </c>
      <c r="H3195" s="5" t="s">
        <v>8</v>
      </c>
      <c r="I3195" s="5" t="s">
        <v>9</v>
      </c>
      <c r="J3195" s="94" t="s">
        <v>10</v>
      </c>
      <c r="K3195" s="94" t="s">
        <v>1602</v>
      </c>
      <c r="L3195" s="94" t="s">
        <v>1535</v>
      </c>
      <c r="M3195" s="94" t="s">
        <v>1591</v>
      </c>
      <c r="N3195" s="94" t="s">
        <v>1592</v>
      </c>
      <c r="O3195" s="94" t="s">
        <v>1593</v>
      </c>
      <c r="P3195" s="94" t="s">
        <v>1606</v>
      </c>
      <c r="Q3195" s="94" t="s">
        <v>1603</v>
      </c>
      <c r="R3195" s="94" t="s">
        <v>1594</v>
      </c>
      <c r="S3195" s="94" t="s">
        <v>1595</v>
      </c>
      <c r="T3195" s="94" t="s">
        <v>1596</v>
      </c>
      <c r="U3195" s="94" t="s">
        <v>1597</v>
      </c>
      <c r="V3195" s="94" t="s">
        <v>1598</v>
      </c>
      <c r="W3195" s="94" t="s">
        <v>1599</v>
      </c>
      <c r="X3195" s="94" t="s">
        <v>1604</v>
      </c>
      <c r="Y3195" s="94" t="s">
        <v>1605</v>
      </c>
      <c r="Z3195" s="94" t="s">
        <v>1600</v>
      </c>
      <c r="AA3195" s="94" t="s">
        <v>1601</v>
      </c>
      <c r="AB3195" s="95" t="s">
        <v>11</v>
      </c>
      <c r="AC3195" s="95" t="s">
        <v>1602</v>
      </c>
      <c r="AD3195" s="95" t="s">
        <v>1535</v>
      </c>
      <c r="AE3195" s="95" t="s">
        <v>1591</v>
      </c>
      <c r="AF3195" s="95" t="s">
        <v>1592</v>
      </c>
      <c r="AG3195" s="95" t="s">
        <v>1593</v>
      </c>
      <c r="AH3195" s="95" t="s">
        <v>1607</v>
      </c>
      <c r="AI3195" s="95" t="s">
        <v>1603</v>
      </c>
      <c r="AJ3195" s="95" t="s">
        <v>1594</v>
      </c>
      <c r="AK3195" s="95" t="s">
        <v>1595</v>
      </c>
      <c r="AL3195" s="95" t="s">
        <v>1596</v>
      </c>
      <c r="AM3195" s="95" t="s">
        <v>1597</v>
      </c>
      <c r="AN3195" s="95" t="s">
        <v>1598</v>
      </c>
      <c r="AO3195" s="95" t="s">
        <v>1599</v>
      </c>
      <c r="AP3195" s="95" t="s">
        <v>1604</v>
      </c>
      <c r="AQ3195" s="95" t="s">
        <v>1605</v>
      </c>
      <c r="AR3195" s="95" t="s">
        <v>1600</v>
      </c>
      <c r="AS3195" s="95" t="s">
        <v>1601</v>
      </c>
      <c r="AT3195" s="96" t="s">
        <v>12</v>
      </c>
      <c r="AU3195" s="96" t="s">
        <v>1602</v>
      </c>
      <c r="AV3195" s="96" t="s">
        <v>1535</v>
      </c>
      <c r="AW3195" s="96" t="s">
        <v>1591</v>
      </c>
      <c r="AX3195" s="96" t="s">
        <v>1592</v>
      </c>
      <c r="AY3195" s="96" t="s">
        <v>1593</v>
      </c>
      <c r="AZ3195" s="96" t="s">
        <v>1608</v>
      </c>
      <c r="BA3195" s="96" t="s">
        <v>1603</v>
      </c>
      <c r="BB3195" s="96" t="s">
        <v>1594</v>
      </c>
      <c r="BC3195" s="96" t="s">
        <v>1595</v>
      </c>
      <c r="BD3195" s="96" t="s">
        <v>1596</v>
      </c>
      <c r="BE3195" s="96" t="s">
        <v>1597</v>
      </c>
      <c r="BF3195" s="96" t="s">
        <v>1598</v>
      </c>
      <c r="BG3195" s="96" t="s">
        <v>1599</v>
      </c>
      <c r="BH3195" s="96" t="s">
        <v>1604</v>
      </c>
      <c r="BI3195" s="96" t="s">
        <v>1605</v>
      </c>
      <c r="BJ3195" s="96" t="s">
        <v>1600</v>
      </c>
      <c r="BK3195" s="96" t="s">
        <v>1601</v>
      </c>
    </row>
    <row r="3196" spans="1:63" x14ac:dyDescent="0.25">
      <c r="A3196" s="6" t="s">
        <v>0</v>
      </c>
      <c r="B3196" s="6" t="s">
        <v>0</v>
      </c>
      <c r="C3196" s="6" t="s">
        <v>0</v>
      </c>
      <c r="D3196" s="109" t="s">
        <v>0</v>
      </c>
      <c r="E3196" s="109" t="s">
        <v>0</v>
      </c>
      <c r="F3196" s="125" t="s">
        <v>0</v>
      </c>
      <c r="G3196" s="7" t="s">
        <v>0</v>
      </c>
      <c r="H3196" s="8" t="s">
        <v>0</v>
      </c>
      <c r="I3196" s="9" t="s">
        <v>13</v>
      </c>
      <c r="J3196" s="9">
        <v>1</v>
      </c>
      <c r="K3196" s="9">
        <v>2</v>
      </c>
      <c r="L3196" s="9">
        <v>3</v>
      </c>
      <c r="M3196" s="9">
        <v>4</v>
      </c>
      <c r="N3196" s="9">
        <v>5</v>
      </c>
      <c r="O3196" s="9">
        <v>6</v>
      </c>
      <c r="P3196" s="9">
        <v>7</v>
      </c>
      <c r="Q3196" s="9">
        <v>8</v>
      </c>
      <c r="R3196" s="9">
        <v>9</v>
      </c>
      <c r="S3196" s="9">
        <v>10</v>
      </c>
      <c r="T3196" s="9">
        <v>11</v>
      </c>
      <c r="U3196" s="9">
        <v>12</v>
      </c>
      <c r="V3196" s="9">
        <v>13</v>
      </c>
      <c r="W3196" s="9">
        <v>14</v>
      </c>
      <c r="X3196" s="9">
        <v>15</v>
      </c>
      <c r="Y3196" s="9">
        <v>16</v>
      </c>
      <c r="Z3196" s="9">
        <v>20</v>
      </c>
      <c r="AA3196" s="9">
        <v>21</v>
      </c>
      <c r="AB3196" s="9">
        <v>1</v>
      </c>
      <c r="AC3196" s="9">
        <v>2</v>
      </c>
      <c r="AD3196" s="9">
        <v>3</v>
      </c>
      <c r="AE3196" s="9">
        <v>4</v>
      </c>
      <c r="AF3196" s="9">
        <v>5</v>
      </c>
      <c r="AG3196" s="9">
        <v>6</v>
      </c>
      <c r="AH3196" s="9">
        <v>7</v>
      </c>
      <c r="AI3196" s="9">
        <v>8</v>
      </c>
      <c r="AJ3196" s="9">
        <v>9</v>
      </c>
      <c r="AK3196" s="9">
        <v>10</v>
      </c>
      <c r="AL3196" s="9">
        <v>11</v>
      </c>
      <c r="AM3196" s="9">
        <v>12</v>
      </c>
      <c r="AN3196" s="9">
        <v>13</v>
      </c>
      <c r="AO3196" s="9">
        <v>14</v>
      </c>
      <c r="AP3196" s="9">
        <v>15</v>
      </c>
      <c r="AQ3196" s="9">
        <v>16</v>
      </c>
      <c r="AR3196" s="9">
        <v>20</v>
      </c>
      <c r="AS3196" s="9">
        <v>21</v>
      </c>
      <c r="AT3196" s="9">
        <v>1</v>
      </c>
      <c r="AU3196" s="9">
        <v>2</v>
      </c>
      <c r="AV3196" s="9">
        <v>3</v>
      </c>
      <c r="AW3196" s="9">
        <v>4</v>
      </c>
      <c r="AX3196" s="9">
        <v>5</v>
      </c>
      <c r="AY3196" s="9">
        <v>6</v>
      </c>
      <c r="AZ3196" s="9">
        <v>7</v>
      </c>
      <c r="BA3196" s="9">
        <v>8</v>
      </c>
      <c r="BB3196" s="9">
        <v>9</v>
      </c>
      <c r="BC3196" s="9">
        <v>10</v>
      </c>
      <c r="BD3196" s="9">
        <v>11</v>
      </c>
      <c r="BE3196" s="9">
        <v>12</v>
      </c>
      <c r="BF3196" s="9">
        <v>13</v>
      </c>
      <c r="BG3196" s="9">
        <v>14</v>
      </c>
      <c r="BH3196" s="9">
        <v>15</v>
      </c>
      <c r="BI3196" s="9">
        <v>16</v>
      </c>
      <c r="BJ3196" s="9">
        <v>20</v>
      </c>
      <c r="BK3196" s="9">
        <v>21</v>
      </c>
    </row>
    <row r="3197" spans="1:63" ht="22.5" x14ac:dyDescent="0.25">
      <c r="A3197" s="1" t="s">
        <v>1065</v>
      </c>
      <c r="B3197" s="1" t="s">
        <v>1</v>
      </c>
      <c r="C3197" s="4" t="s">
        <v>143</v>
      </c>
      <c r="D3197" s="107" t="s">
        <v>1143</v>
      </c>
      <c r="E3197" s="106" t="s">
        <v>0</v>
      </c>
      <c r="F3197" s="106" t="s">
        <v>0</v>
      </c>
      <c r="G3197" s="2" t="s">
        <v>0</v>
      </c>
      <c r="H3197" s="2" t="s">
        <v>1144</v>
      </c>
      <c r="I3197" s="3" t="s">
        <v>0</v>
      </c>
      <c r="J3197" s="3" t="s">
        <v>0</v>
      </c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>
        <v>0</v>
      </c>
      <c r="AA3197" s="3">
        <v>0</v>
      </c>
      <c r="AB3197" s="3" t="s">
        <v>0</v>
      </c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>
        <v>0</v>
      </c>
      <c r="AS3197" s="3">
        <v>0</v>
      </c>
      <c r="AT3197" s="3" t="s">
        <v>0</v>
      </c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>
        <v>0</v>
      </c>
      <c r="BK3197" s="3">
        <v>0</v>
      </c>
    </row>
    <row r="3198" spans="1:63" ht="33.75" x14ac:dyDescent="0.25">
      <c r="A3198" s="1" t="s">
        <v>0</v>
      </c>
      <c r="B3198" s="1" t="s">
        <v>0</v>
      </c>
      <c r="C3198" s="1" t="s">
        <v>0</v>
      </c>
      <c r="D3198" s="106" t="s">
        <v>0</v>
      </c>
      <c r="E3198" s="106" t="s">
        <v>0</v>
      </c>
      <c r="F3198" s="106" t="s">
        <v>0</v>
      </c>
      <c r="G3198" s="2" t="s">
        <v>0</v>
      </c>
      <c r="H3198" s="10" t="s">
        <v>15</v>
      </c>
      <c r="I3198" s="11">
        <f>SUM(I3199,I3207,I3209)</f>
        <v>1940566</v>
      </c>
      <c r="J3198" s="11">
        <f t="shared" ref="J3198:Y3198" si="4930">SUM(J3199,J3207,J3209)</f>
        <v>851700</v>
      </c>
      <c r="K3198" s="11">
        <f t="shared" si="4930"/>
        <v>0</v>
      </c>
      <c r="L3198" s="11">
        <f t="shared" si="4930"/>
        <v>0</v>
      </c>
      <c r="M3198" s="11">
        <f t="shared" si="4930"/>
        <v>55000</v>
      </c>
      <c r="N3198" s="11">
        <f t="shared" si="4930"/>
        <v>0</v>
      </c>
      <c r="O3198" s="11">
        <f t="shared" si="4930"/>
        <v>0</v>
      </c>
      <c r="P3198" s="11">
        <f t="shared" ref="P3198" si="4931">SUM(P3199,P3207,P3209)</f>
        <v>906700</v>
      </c>
      <c r="Q3198" s="11">
        <f t="shared" si="4930"/>
        <v>41900</v>
      </c>
      <c r="R3198" s="11">
        <f t="shared" si="4930"/>
        <v>24900</v>
      </c>
      <c r="S3198" s="11">
        <f t="shared" si="4930"/>
        <v>41400</v>
      </c>
      <c r="T3198" s="11">
        <f t="shared" si="4930"/>
        <v>128000</v>
      </c>
      <c r="U3198" s="11">
        <f t="shared" si="4930"/>
        <v>70000</v>
      </c>
      <c r="V3198" s="11">
        <f t="shared" si="4930"/>
        <v>90000</v>
      </c>
      <c r="W3198" s="11">
        <f t="shared" si="4930"/>
        <v>420500</v>
      </c>
      <c r="X3198" s="11">
        <f t="shared" si="4930"/>
        <v>0</v>
      </c>
      <c r="Y3198" s="11">
        <f t="shared" si="4930"/>
        <v>55000</v>
      </c>
      <c r="Z3198" s="11">
        <v>871700</v>
      </c>
      <c r="AA3198" s="11">
        <v>35000</v>
      </c>
      <c r="AB3198" s="11">
        <f t="shared" ref="AB3198:AQ3198" si="4932">SUM(AB3199,AB3207,AB3209)</f>
        <v>0</v>
      </c>
      <c r="AC3198" s="11">
        <f t="shared" si="4932"/>
        <v>3606</v>
      </c>
      <c r="AD3198" s="11">
        <f t="shared" si="4932"/>
        <v>0</v>
      </c>
      <c r="AE3198" s="11">
        <f t="shared" si="4932"/>
        <v>0</v>
      </c>
      <c r="AF3198" s="11">
        <f t="shared" si="4932"/>
        <v>0</v>
      </c>
      <c r="AG3198" s="11">
        <f t="shared" si="4932"/>
        <v>0</v>
      </c>
      <c r="AH3198" s="11">
        <f t="shared" ref="AH3198" si="4933">SUM(AH3199,AH3207,AH3209)</f>
        <v>3606</v>
      </c>
      <c r="AI3198" s="11">
        <f t="shared" si="4932"/>
        <v>0</v>
      </c>
      <c r="AJ3198" s="11">
        <f t="shared" si="4932"/>
        <v>0</v>
      </c>
      <c r="AK3198" s="11">
        <f t="shared" si="4932"/>
        <v>3606</v>
      </c>
      <c r="AL3198" s="11">
        <f t="shared" si="4932"/>
        <v>0</v>
      </c>
      <c r="AM3198" s="11">
        <f t="shared" si="4932"/>
        <v>0</v>
      </c>
      <c r="AN3198" s="11">
        <f t="shared" si="4932"/>
        <v>0</v>
      </c>
      <c r="AO3198" s="11">
        <f t="shared" si="4932"/>
        <v>0</v>
      </c>
      <c r="AP3198" s="11">
        <f t="shared" si="4932"/>
        <v>0</v>
      </c>
      <c r="AQ3198" s="11">
        <f t="shared" si="4932"/>
        <v>0</v>
      </c>
      <c r="AR3198" s="11">
        <v>3606</v>
      </c>
      <c r="AS3198" s="11">
        <v>0</v>
      </c>
      <c r="AT3198" s="11">
        <f t="shared" ref="AT3198:BI3198" si="4934">SUM(AT3199,AT3207,AT3209)</f>
        <v>34900</v>
      </c>
      <c r="AU3198" s="11">
        <f t="shared" si="4934"/>
        <v>33830</v>
      </c>
      <c r="AV3198" s="11">
        <f t="shared" si="4934"/>
        <v>0</v>
      </c>
      <c r="AW3198" s="11">
        <f t="shared" si="4934"/>
        <v>0</v>
      </c>
      <c r="AX3198" s="11">
        <f t="shared" si="4934"/>
        <v>0</v>
      </c>
      <c r="AY3198" s="11">
        <f t="shared" si="4934"/>
        <v>0</v>
      </c>
      <c r="AZ3198" s="11">
        <f t="shared" ref="AZ3198" si="4935">SUM(AZ3199,AZ3207,AZ3209)</f>
        <v>68730</v>
      </c>
      <c r="BA3198" s="11">
        <f t="shared" si="4934"/>
        <v>0</v>
      </c>
      <c r="BB3198" s="11">
        <f t="shared" si="4934"/>
        <v>0</v>
      </c>
      <c r="BC3198" s="11">
        <f t="shared" si="4934"/>
        <v>4263</v>
      </c>
      <c r="BD3198" s="11">
        <f t="shared" si="4934"/>
        <v>0</v>
      </c>
      <c r="BE3198" s="11">
        <f t="shared" si="4934"/>
        <v>64467</v>
      </c>
      <c r="BF3198" s="11">
        <f t="shared" si="4934"/>
        <v>0</v>
      </c>
      <c r="BG3198" s="11">
        <f t="shared" si="4934"/>
        <v>0</v>
      </c>
      <c r="BH3198" s="11">
        <f t="shared" si="4934"/>
        <v>0</v>
      </c>
      <c r="BI3198" s="11">
        <f t="shared" si="4934"/>
        <v>0</v>
      </c>
      <c r="BJ3198" s="11">
        <v>68730</v>
      </c>
      <c r="BK3198" s="11">
        <v>0</v>
      </c>
    </row>
    <row r="3199" spans="1:63" x14ac:dyDescent="0.25">
      <c r="A3199" s="4" t="s">
        <v>1065</v>
      </c>
      <c r="B3199" s="4" t="s">
        <v>1</v>
      </c>
      <c r="C3199" s="4" t="s">
        <v>143</v>
      </c>
      <c r="D3199" s="107" t="s">
        <v>1143</v>
      </c>
      <c r="E3199" s="106" t="s">
        <v>16</v>
      </c>
      <c r="F3199" s="106" t="s">
        <v>0</v>
      </c>
      <c r="G3199" s="2" t="s">
        <v>0</v>
      </c>
      <c r="H3199" s="2" t="s">
        <v>17</v>
      </c>
      <c r="I3199" s="12">
        <f>SUM(I3200:I3201)</f>
        <v>1279300</v>
      </c>
      <c r="J3199" s="12">
        <f t="shared" ref="J3199:Y3199" si="4936">SUM(J3200:J3201)</f>
        <v>198000</v>
      </c>
      <c r="K3199" s="12">
        <f t="shared" si="4936"/>
        <v>0</v>
      </c>
      <c r="L3199" s="12">
        <f t="shared" si="4936"/>
        <v>0</v>
      </c>
      <c r="M3199" s="12">
        <f t="shared" si="4936"/>
        <v>0</v>
      </c>
      <c r="N3199" s="12">
        <f t="shared" si="4936"/>
        <v>0</v>
      </c>
      <c r="O3199" s="12">
        <f t="shared" si="4936"/>
        <v>0</v>
      </c>
      <c r="P3199" s="12">
        <f t="shared" ref="P3199" si="4937">SUM(P3200:P3201)</f>
        <v>198000</v>
      </c>
      <c r="Q3199" s="12">
        <f t="shared" si="4936"/>
        <v>0</v>
      </c>
      <c r="R3199" s="12">
        <f t="shared" si="4936"/>
        <v>0</v>
      </c>
      <c r="S3199" s="12">
        <f t="shared" si="4936"/>
        <v>0</v>
      </c>
      <c r="T3199" s="12">
        <f t="shared" si="4936"/>
        <v>0</v>
      </c>
      <c r="U3199" s="12">
        <f t="shared" si="4936"/>
        <v>0</v>
      </c>
      <c r="V3199" s="12">
        <f t="shared" si="4936"/>
        <v>0</v>
      </c>
      <c r="W3199" s="12">
        <f t="shared" si="4936"/>
        <v>198000</v>
      </c>
      <c r="X3199" s="12">
        <f t="shared" si="4936"/>
        <v>0</v>
      </c>
      <c r="Y3199" s="12">
        <f t="shared" si="4936"/>
        <v>0</v>
      </c>
      <c r="Z3199" s="12">
        <v>198000</v>
      </c>
      <c r="AA3199" s="12">
        <v>0</v>
      </c>
      <c r="AB3199" s="12">
        <f t="shared" ref="AB3199:AQ3199" si="4938">SUM(AB3200:AB3201)</f>
        <v>0</v>
      </c>
      <c r="AC3199" s="12">
        <f t="shared" si="4938"/>
        <v>0</v>
      </c>
      <c r="AD3199" s="12">
        <f t="shared" si="4938"/>
        <v>0</v>
      </c>
      <c r="AE3199" s="12">
        <f t="shared" si="4938"/>
        <v>0</v>
      </c>
      <c r="AF3199" s="12">
        <f t="shared" si="4938"/>
        <v>0</v>
      </c>
      <c r="AG3199" s="12">
        <f t="shared" si="4938"/>
        <v>0</v>
      </c>
      <c r="AH3199" s="12">
        <f t="shared" ref="AH3199" si="4939">SUM(AH3200:AH3201)</f>
        <v>0</v>
      </c>
      <c r="AI3199" s="12">
        <f t="shared" si="4938"/>
        <v>0</v>
      </c>
      <c r="AJ3199" s="12">
        <f t="shared" si="4938"/>
        <v>0</v>
      </c>
      <c r="AK3199" s="12">
        <f t="shared" si="4938"/>
        <v>0</v>
      </c>
      <c r="AL3199" s="12">
        <f t="shared" si="4938"/>
        <v>0</v>
      </c>
      <c r="AM3199" s="12">
        <f t="shared" si="4938"/>
        <v>0</v>
      </c>
      <c r="AN3199" s="12">
        <f t="shared" si="4938"/>
        <v>0</v>
      </c>
      <c r="AO3199" s="12">
        <f t="shared" si="4938"/>
        <v>0</v>
      </c>
      <c r="AP3199" s="12">
        <f t="shared" si="4938"/>
        <v>0</v>
      </c>
      <c r="AQ3199" s="12">
        <f t="shared" si="4938"/>
        <v>0</v>
      </c>
      <c r="AR3199" s="12">
        <v>0</v>
      </c>
      <c r="AS3199" s="12">
        <v>0</v>
      </c>
      <c r="AT3199" s="12">
        <f t="shared" ref="AT3199:BI3199" si="4940">SUM(AT3200:AT3201)</f>
        <v>0</v>
      </c>
      <c r="AU3199" s="12">
        <f t="shared" si="4940"/>
        <v>0</v>
      </c>
      <c r="AV3199" s="12">
        <f t="shared" si="4940"/>
        <v>0</v>
      </c>
      <c r="AW3199" s="12">
        <f t="shared" si="4940"/>
        <v>0</v>
      </c>
      <c r="AX3199" s="12">
        <f t="shared" si="4940"/>
        <v>0</v>
      </c>
      <c r="AY3199" s="12">
        <f t="shared" si="4940"/>
        <v>0</v>
      </c>
      <c r="AZ3199" s="12">
        <f t="shared" ref="AZ3199" si="4941">SUM(AZ3200:AZ3201)</f>
        <v>0</v>
      </c>
      <c r="BA3199" s="12">
        <f t="shared" si="4940"/>
        <v>0</v>
      </c>
      <c r="BB3199" s="12">
        <f t="shared" si="4940"/>
        <v>0</v>
      </c>
      <c r="BC3199" s="12">
        <f t="shared" si="4940"/>
        <v>0</v>
      </c>
      <c r="BD3199" s="12">
        <f t="shared" si="4940"/>
        <v>0</v>
      </c>
      <c r="BE3199" s="12">
        <f t="shared" si="4940"/>
        <v>0</v>
      </c>
      <c r="BF3199" s="12">
        <f t="shared" si="4940"/>
        <v>0</v>
      </c>
      <c r="BG3199" s="12">
        <f t="shared" si="4940"/>
        <v>0</v>
      </c>
      <c r="BH3199" s="12">
        <f t="shared" si="4940"/>
        <v>0</v>
      </c>
      <c r="BI3199" s="12">
        <f t="shared" si="4940"/>
        <v>0</v>
      </c>
      <c r="BJ3199" s="12">
        <v>0</v>
      </c>
      <c r="BK3199" s="12">
        <v>0</v>
      </c>
    </row>
    <row r="3200" spans="1:63" x14ac:dyDescent="0.25">
      <c r="A3200" s="4" t="s">
        <v>1065</v>
      </c>
      <c r="B3200" s="4" t="s">
        <v>1</v>
      </c>
      <c r="C3200" s="4" t="s">
        <v>143</v>
      </c>
      <c r="D3200" s="107" t="s">
        <v>1143</v>
      </c>
      <c r="E3200" s="117">
        <v>6111</v>
      </c>
      <c r="F3200" s="107"/>
      <c r="G3200" s="103" t="s">
        <v>1650</v>
      </c>
      <c r="H3200" s="13" t="s">
        <v>18</v>
      </c>
      <c r="I3200" s="14">
        <v>1104334</v>
      </c>
      <c r="J3200" s="14">
        <v>156000</v>
      </c>
      <c r="K3200" s="14"/>
      <c r="L3200" s="14"/>
      <c r="M3200" s="14"/>
      <c r="N3200" s="14"/>
      <c r="O3200" s="14"/>
      <c r="P3200" s="14">
        <f t="shared" ref="P3200:P3240" si="4942">J3200+K3200+L3200+M3200+N3200+O3200</f>
        <v>156000</v>
      </c>
      <c r="Q3200" s="14"/>
      <c r="R3200" s="14"/>
      <c r="S3200" s="14"/>
      <c r="T3200" s="14"/>
      <c r="U3200" s="14"/>
      <c r="V3200" s="14"/>
      <c r="W3200" s="14">
        <v>156000</v>
      </c>
      <c r="X3200" s="14"/>
      <c r="Y3200" s="14"/>
      <c r="Z3200" s="14">
        <v>156000</v>
      </c>
      <c r="AA3200" s="14">
        <v>0</v>
      </c>
      <c r="AB3200" s="14">
        <v>0</v>
      </c>
      <c r="AC3200" s="14"/>
      <c r="AD3200" s="14"/>
      <c r="AE3200" s="14"/>
      <c r="AF3200" s="14"/>
      <c r="AG3200" s="14"/>
      <c r="AH3200" s="14">
        <f t="shared" ref="AH3200:AH3240" si="4943">AB3200+AC3200+AD3200+AE3200+AF3200+AG3200</f>
        <v>0</v>
      </c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>
        <v>0</v>
      </c>
      <c r="AS3200" s="14">
        <v>0</v>
      </c>
      <c r="AT3200" s="14">
        <v>0</v>
      </c>
      <c r="AU3200" s="14"/>
      <c r="AV3200" s="14"/>
      <c r="AW3200" s="14"/>
      <c r="AX3200" s="14"/>
      <c r="AY3200" s="14"/>
      <c r="AZ3200" s="14">
        <f t="shared" ref="AZ3200:AZ3240" si="4944">AT3200+AU3200+AV3200+AW3200+AX3200+AY3200</f>
        <v>0</v>
      </c>
      <c r="BA3200" s="14"/>
      <c r="BB3200" s="14"/>
      <c r="BC3200" s="14"/>
      <c r="BD3200" s="14"/>
      <c r="BE3200" s="14"/>
      <c r="BF3200" s="14"/>
      <c r="BG3200" s="14"/>
      <c r="BH3200" s="14"/>
      <c r="BI3200" s="14"/>
      <c r="BJ3200" s="14">
        <v>0</v>
      </c>
      <c r="BK3200" s="14">
        <v>0</v>
      </c>
    </row>
    <row r="3201" spans="1:63" x14ac:dyDescent="0.25">
      <c r="A3201" s="1" t="s">
        <v>1065</v>
      </c>
      <c r="B3201" s="1" t="s">
        <v>1</v>
      </c>
      <c r="C3201" s="1" t="s">
        <v>143</v>
      </c>
      <c r="D3201" s="110" t="s">
        <v>1143</v>
      </c>
      <c r="E3201" s="110" t="s">
        <v>20</v>
      </c>
      <c r="F3201" s="107" t="s">
        <v>0</v>
      </c>
      <c r="G3201" s="13" t="s">
        <v>0</v>
      </c>
      <c r="H3201" s="2" t="s">
        <v>21</v>
      </c>
      <c r="I3201" s="12">
        <f>SUM(I3202:I3206)</f>
        <v>174966</v>
      </c>
      <c r="J3201" s="12">
        <f t="shared" ref="J3201:Y3201" si="4945">SUM(J3202:J3206)</f>
        <v>42000</v>
      </c>
      <c r="K3201" s="12">
        <f t="shared" si="4945"/>
        <v>0</v>
      </c>
      <c r="L3201" s="12">
        <f t="shared" si="4945"/>
        <v>0</v>
      </c>
      <c r="M3201" s="12">
        <f t="shared" si="4945"/>
        <v>0</v>
      </c>
      <c r="N3201" s="12">
        <f t="shared" si="4945"/>
        <v>0</v>
      </c>
      <c r="O3201" s="12">
        <f t="shared" si="4945"/>
        <v>0</v>
      </c>
      <c r="P3201" s="12">
        <f t="shared" si="4945"/>
        <v>42000</v>
      </c>
      <c r="Q3201" s="12">
        <f t="shared" si="4945"/>
        <v>0</v>
      </c>
      <c r="R3201" s="12">
        <f t="shared" si="4945"/>
        <v>0</v>
      </c>
      <c r="S3201" s="12">
        <f t="shared" si="4945"/>
        <v>0</v>
      </c>
      <c r="T3201" s="12">
        <f t="shared" si="4945"/>
        <v>0</v>
      </c>
      <c r="U3201" s="12">
        <f t="shared" si="4945"/>
        <v>0</v>
      </c>
      <c r="V3201" s="12">
        <f t="shared" si="4945"/>
        <v>0</v>
      </c>
      <c r="W3201" s="12">
        <f t="shared" si="4945"/>
        <v>42000</v>
      </c>
      <c r="X3201" s="12">
        <f t="shared" si="4945"/>
        <v>0</v>
      </c>
      <c r="Y3201" s="12">
        <f t="shared" si="4945"/>
        <v>0</v>
      </c>
      <c r="Z3201" s="12">
        <v>42000</v>
      </c>
      <c r="AA3201" s="12">
        <v>0</v>
      </c>
      <c r="AB3201" s="12">
        <f t="shared" ref="AB3201:AQ3201" si="4946">SUM(AB3202:AB3206)</f>
        <v>0</v>
      </c>
      <c r="AC3201" s="12">
        <f t="shared" si="4946"/>
        <v>0</v>
      </c>
      <c r="AD3201" s="12">
        <f t="shared" si="4946"/>
        <v>0</v>
      </c>
      <c r="AE3201" s="12">
        <f t="shared" si="4946"/>
        <v>0</v>
      </c>
      <c r="AF3201" s="12">
        <f t="shared" si="4946"/>
        <v>0</v>
      </c>
      <c r="AG3201" s="12">
        <f t="shared" si="4946"/>
        <v>0</v>
      </c>
      <c r="AH3201" s="12">
        <f t="shared" si="4946"/>
        <v>0</v>
      </c>
      <c r="AI3201" s="12">
        <f t="shared" si="4946"/>
        <v>0</v>
      </c>
      <c r="AJ3201" s="12">
        <f t="shared" si="4946"/>
        <v>0</v>
      </c>
      <c r="AK3201" s="12">
        <f t="shared" si="4946"/>
        <v>0</v>
      </c>
      <c r="AL3201" s="12">
        <f t="shared" si="4946"/>
        <v>0</v>
      </c>
      <c r="AM3201" s="12">
        <f t="shared" si="4946"/>
        <v>0</v>
      </c>
      <c r="AN3201" s="12">
        <f t="shared" si="4946"/>
        <v>0</v>
      </c>
      <c r="AO3201" s="12">
        <f t="shared" si="4946"/>
        <v>0</v>
      </c>
      <c r="AP3201" s="12">
        <f t="shared" si="4946"/>
        <v>0</v>
      </c>
      <c r="AQ3201" s="12">
        <f t="shared" si="4946"/>
        <v>0</v>
      </c>
      <c r="AR3201" s="12">
        <v>0</v>
      </c>
      <c r="AS3201" s="12">
        <v>0</v>
      </c>
      <c r="AT3201" s="12">
        <f t="shared" ref="AT3201:BI3201" si="4947">SUM(AT3202:AT3206)</f>
        <v>0</v>
      </c>
      <c r="AU3201" s="12">
        <f t="shared" si="4947"/>
        <v>0</v>
      </c>
      <c r="AV3201" s="12">
        <f t="shared" si="4947"/>
        <v>0</v>
      </c>
      <c r="AW3201" s="12">
        <f t="shared" si="4947"/>
        <v>0</v>
      </c>
      <c r="AX3201" s="12">
        <f t="shared" si="4947"/>
        <v>0</v>
      </c>
      <c r="AY3201" s="12">
        <f t="shared" si="4947"/>
        <v>0</v>
      </c>
      <c r="AZ3201" s="12">
        <f t="shared" si="4947"/>
        <v>0</v>
      </c>
      <c r="BA3201" s="12">
        <f t="shared" si="4947"/>
        <v>0</v>
      </c>
      <c r="BB3201" s="12">
        <f t="shared" si="4947"/>
        <v>0</v>
      </c>
      <c r="BC3201" s="12">
        <f t="shared" si="4947"/>
        <v>0</v>
      </c>
      <c r="BD3201" s="12">
        <f t="shared" si="4947"/>
        <v>0</v>
      </c>
      <c r="BE3201" s="12">
        <f t="shared" si="4947"/>
        <v>0</v>
      </c>
      <c r="BF3201" s="12">
        <f t="shared" si="4947"/>
        <v>0</v>
      </c>
      <c r="BG3201" s="12">
        <f t="shared" si="4947"/>
        <v>0</v>
      </c>
      <c r="BH3201" s="12">
        <f t="shared" si="4947"/>
        <v>0</v>
      </c>
      <c r="BI3201" s="12">
        <f t="shared" si="4947"/>
        <v>0</v>
      </c>
      <c r="BJ3201" s="12">
        <v>0</v>
      </c>
      <c r="BK3201" s="12">
        <v>0</v>
      </c>
    </row>
    <row r="3202" spans="1:63" ht="22.5" x14ac:dyDescent="0.25">
      <c r="A3202" s="4" t="s">
        <v>1065</v>
      </c>
      <c r="B3202" s="4" t="s">
        <v>1</v>
      </c>
      <c r="C3202" s="4" t="s">
        <v>143</v>
      </c>
      <c r="D3202" s="107" t="s">
        <v>1143</v>
      </c>
      <c r="E3202" s="117">
        <v>6112</v>
      </c>
      <c r="F3202" s="107" t="s">
        <v>1145</v>
      </c>
      <c r="G3202" s="103" t="s">
        <v>1650</v>
      </c>
      <c r="H3202" s="13" t="s">
        <v>59</v>
      </c>
      <c r="I3202" s="14">
        <v>30207</v>
      </c>
      <c r="J3202" s="14">
        <v>16000</v>
      </c>
      <c r="K3202" s="14"/>
      <c r="L3202" s="14"/>
      <c r="M3202" s="14"/>
      <c r="N3202" s="14"/>
      <c r="O3202" s="14"/>
      <c r="P3202" s="14">
        <f t="shared" si="4942"/>
        <v>16000</v>
      </c>
      <c r="Q3202" s="14"/>
      <c r="R3202" s="14"/>
      <c r="S3202" s="14"/>
      <c r="T3202" s="14"/>
      <c r="U3202" s="14"/>
      <c r="V3202" s="14"/>
      <c r="W3202" s="14">
        <v>16000</v>
      </c>
      <c r="X3202" s="14"/>
      <c r="Y3202" s="14"/>
      <c r="Z3202" s="14">
        <v>16000</v>
      </c>
      <c r="AA3202" s="14">
        <v>0</v>
      </c>
      <c r="AB3202" s="14">
        <v>0</v>
      </c>
      <c r="AC3202" s="14"/>
      <c r="AD3202" s="14"/>
      <c r="AE3202" s="14"/>
      <c r="AF3202" s="14"/>
      <c r="AG3202" s="14"/>
      <c r="AH3202" s="14">
        <f t="shared" si="4943"/>
        <v>0</v>
      </c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>
        <v>0</v>
      </c>
      <c r="AS3202" s="14">
        <v>0</v>
      </c>
      <c r="AT3202" s="14">
        <v>0</v>
      </c>
      <c r="AU3202" s="14"/>
      <c r="AV3202" s="14"/>
      <c r="AW3202" s="14"/>
      <c r="AX3202" s="14"/>
      <c r="AY3202" s="14"/>
      <c r="AZ3202" s="14">
        <f t="shared" si="4944"/>
        <v>0</v>
      </c>
      <c r="BA3202" s="14"/>
      <c r="BB3202" s="14"/>
      <c r="BC3202" s="14"/>
      <c r="BD3202" s="14"/>
      <c r="BE3202" s="14"/>
      <c r="BF3202" s="14"/>
      <c r="BG3202" s="14"/>
      <c r="BH3202" s="14"/>
      <c r="BI3202" s="14"/>
      <c r="BJ3202" s="14">
        <v>0</v>
      </c>
      <c r="BK3202" s="14">
        <v>0</v>
      </c>
    </row>
    <row r="3203" spans="1:63" x14ac:dyDescent="0.25">
      <c r="A3203" s="4" t="s">
        <v>1065</v>
      </c>
      <c r="B3203" s="4" t="s">
        <v>1</v>
      </c>
      <c r="C3203" s="4" t="s">
        <v>143</v>
      </c>
      <c r="D3203" s="107" t="s">
        <v>1143</v>
      </c>
      <c r="E3203" s="117">
        <v>6112</v>
      </c>
      <c r="F3203" s="107" t="s">
        <v>1146</v>
      </c>
      <c r="G3203" s="103" t="s">
        <v>1650</v>
      </c>
      <c r="H3203" s="13" t="s">
        <v>24</v>
      </c>
      <c r="I3203" s="14">
        <v>114700</v>
      </c>
      <c r="J3203" s="14">
        <v>16000</v>
      </c>
      <c r="K3203" s="14"/>
      <c r="L3203" s="14"/>
      <c r="M3203" s="14"/>
      <c r="N3203" s="14"/>
      <c r="O3203" s="14"/>
      <c r="P3203" s="14">
        <f t="shared" si="4942"/>
        <v>16000</v>
      </c>
      <c r="Q3203" s="14"/>
      <c r="R3203" s="14"/>
      <c r="S3203" s="14"/>
      <c r="T3203" s="14"/>
      <c r="U3203" s="14"/>
      <c r="V3203" s="14"/>
      <c r="W3203" s="14">
        <v>16000</v>
      </c>
      <c r="X3203" s="14"/>
      <c r="Y3203" s="14"/>
      <c r="Z3203" s="14">
        <v>16000</v>
      </c>
      <c r="AA3203" s="14">
        <v>0</v>
      </c>
      <c r="AB3203" s="14">
        <v>0</v>
      </c>
      <c r="AC3203" s="14"/>
      <c r="AD3203" s="14"/>
      <c r="AE3203" s="14"/>
      <c r="AF3203" s="14"/>
      <c r="AG3203" s="14"/>
      <c r="AH3203" s="14">
        <f t="shared" si="4943"/>
        <v>0</v>
      </c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>
        <v>0</v>
      </c>
      <c r="AS3203" s="14">
        <v>0</v>
      </c>
      <c r="AT3203" s="14">
        <v>0</v>
      </c>
      <c r="AU3203" s="14"/>
      <c r="AV3203" s="14"/>
      <c r="AW3203" s="14"/>
      <c r="AX3203" s="14"/>
      <c r="AY3203" s="14"/>
      <c r="AZ3203" s="14">
        <f t="shared" si="4944"/>
        <v>0</v>
      </c>
      <c r="BA3203" s="14"/>
      <c r="BB3203" s="14"/>
      <c r="BC3203" s="14"/>
      <c r="BD3203" s="14"/>
      <c r="BE3203" s="14"/>
      <c r="BF3203" s="14"/>
      <c r="BG3203" s="14"/>
      <c r="BH3203" s="14"/>
      <c r="BI3203" s="14"/>
      <c r="BJ3203" s="14">
        <v>0</v>
      </c>
      <c r="BK3203" s="14">
        <v>0</v>
      </c>
    </row>
    <row r="3204" spans="1:63" x14ac:dyDescent="0.25">
      <c r="A3204" s="4" t="s">
        <v>1065</v>
      </c>
      <c r="B3204" s="4" t="s">
        <v>1</v>
      </c>
      <c r="C3204" s="4" t="s">
        <v>143</v>
      </c>
      <c r="D3204" s="107" t="s">
        <v>1143</v>
      </c>
      <c r="E3204" s="117">
        <v>6112</v>
      </c>
      <c r="F3204" s="107" t="s">
        <v>1147</v>
      </c>
      <c r="G3204" s="103" t="s">
        <v>1650</v>
      </c>
      <c r="H3204" s="13" t="s">
        <v>25</v>
      </c>
      <c r="I3204" s="14">
        <v>12319</v>
      </c>
      <c r="J3204" s="14">
        <v>10000</v>
      </c>
      <c r="K3204" s="14"/>
      <c r="L3204" s="14"/>
      <c r="M3204" s="14"/>
      <c r="N3204" s="14"/>
      <c r="O3204" s="14"/>
      <c r="P3204" s="14">
        <f t="shared" si="4942"/>
        <v>10000</v>
      </c>
      <c r="Q3204" s="14"/>
      <c r="R3204" s="14"/>
      <c r="S3204" s="14"/>
      <c r="T3204" s="14"/>
      <c r="U3204" s="14"/>
      <c r="V3204" s="14"/>
      <c r="W3204" s="14">
        <v>10000</v>
      </c>
      <c r="X3204" s="14"/>
      <c r="Y3204" s="14"/>
      <c r="Z3204" s="14">
        <v>10000</v>
      </c>
      <c r="AA3204" s="14">
        <v>0</v>
      </c>
      <c r="AB3204" s="14">
        <v>0</v>
      </c>
      <c r="AC3204" s="14"/>
      <c r="AD3204" s="14"/>
      <c r="AE3204" s="14"/>
      <c r="AF3204" s="14"/>
      <c r="AG3204" s="14"/>
      <c r="AH3204" s="14">
        <f t="shared" si="4943"/>
        <v>0</v>
      </c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>
        <v>0</v>
      </c>
      <c r="AS3204" s="14">
        <v>0</v>
      </c>
      <c r="AT3204" s="14">
        <v>0</v>
      </c>
      <c r="AU3204" s="14"/>
      <c r="AV3204" s="14"/>
      <c r="AW3204" s="14"/>
      <c r="AX3204" s="14"/>
      <c r="AY3204" s="14"/>
      <c r="AZ3204" s="14">
        <f t="shared" si="4944"/>
        <v>0</v>
      </c>
      <c r="BA3204" s="14"/>
      <c r="BB3204" s="14"/>
      <c r="BC3204" s="14"/>
      <c r="BD3204" s="14"/>
      <c r="BE3204" s="14"/>
      <c r="BF3204" s="14"/>
      <c r="BG3204" s="14"/>
      <c r="BH3204" s="14"/>
      <c r="BI3204" s="14"/>
      <c r="BJ3204" s="14">
        <v>0</v>
      </c>
      <c r="BK3204" s="14">
        <v>0</v>
      </c>
    </row>
    <row r="3205" spans="1:63" x14ac:dyDescent="0.25">
      <c r="A3205" s="4" t="s">
        <v>1065</v>
      </c>
      <c r="B3205" s="4" t="s">
        <v>1</v>
      </c>
      <c r="C3205" s="4" t="s">
        <v>143</v>
      </c>
      <c r="D3205" s="107" t="s">
        <v>1143</v>
      </c>
      <c r="E3205" s="117">
        <v>6112</v>
      </c>
      <c r="F3205" s="107" t="s">
        <v>1148</v>
      </c>
      <c r="G3205" s="103" t="s">
        <v>1650</v>
      </c>
      <c r="H3205" s="13" t="s">
        <v>23</v>
      </c>
      <c r="I3205" s="14">
        <v>9500</v>
      </c>
      <c r="J3205" s="14">
        <v>0</v>
      </c>
      <c r="K3205" s="14"/>
      <c r="L3205" s="14"/>
      <c r="M3205" s="14"/>
      <c r="N3205" s="14"/>
      <c r="O3205" s="14"/>
      <c r="P3205" s="14">
        <f t="shared" si="4942"/>
        <v>0</v>
      </c>
      <c r="Q3205" s="14"/>
      <c r="R3205" s="14"/>
      <c r="S3205" s="14"/>
      <c r="T3205" s="14"/>
      <c r="U3205" s="14"/>
      <c r="V3205" s="14"/>
      <c r="W3205" s="14"/>
      <c r="X3205" s="14"/>
      <c r="Y3205" s="14"/>
      <c r="Z3205" s="14">
        <v>0</v>
      </c>
      <c r="AA3205" s="14">
        <v>0</v>
      </c>
      <c r="AB3205" s="14">
        <v>0</v>
      </c>
      <c r="AC3205" s="14"/>
      <c r="AD3205" s="14"/>
      <c r="AE3205" s="14"/>
      <c r="AF3205" s="14"/>
      <c r="AG3205" s="14"/>
      <c r="AH3205" s="14">
        <f t="shared" si="4943"/>
        <v>0</v>
      </c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>
        <v>0</v>
      </c>
      <c r="AS3205" s="14">
        <v>0</v>
      </c>
      <c r="AT3205" s="14">
        <v>0</v>
      </c>
      <c r="AU3205" s="14"/>
      <c r="AV3205" s="14"/>
      <c r="AW3205" s="14"/>
      <c r="AX3205" s="14"/>
      <c r="AY3205" s="14"/>
      <c r="AZ3205" s="14">
        <f t="shared" si="4944"/>
        <v>0</v>
      </c>
      <c r="BA3205" s="14"/>
      <c r="BB3205" s="14"/>
      <c r="BC3205" s="14"/>
      <c r="BD3205" s="14"/>
      <c r="BE3205" s="14"/>
      <c r="BF3205" s="14"/>
      <c r="BG3205" s="14"/>
      <c r="BH3205" s="14"/>
      <c r="BI3205" s="14"/>
      <c r="BJ3205" s="14">
        <v>0</v>
      </c>
      <c r="BK3205" s="14">
        <v>0</v>
      </c>
    </row>
    <row r="3206" spans="1:63" x14ac:dyDescent="0.25">
      <c r="A3206" s="4" t="s">
        <v>1065</v>
      </c>
      <c r="B3206" s="4" t="s">
        <v>1</v>
      </c>
      <c r="C3206" s="4" t="s">
        <v>143</v>
      </c>
      <c r="D3206" s="107" t="s">
        <v>1143</v>
      </c>
      <c r="E3206" s="117">
        <v>6112</v>
      </c>
      <c r="F3206" s="107" t="s">
        <v>1149</v>
      </c>
      <c r="G3206" s="103" t="s">
        <v>1650</v>
      </c>
      <c r="H3206" s="13" t="s">
        <v>26</v>
      </c>
      <c r="I3206" s="14">
        <v>8240</v>
      </c>
      <c r="J3206" s="14">
        <v>0</v>
      </c>
      <c r="K3206" s="14"/>
      <c r="L3206" s="14"/>
      <c r="M3206" s="14"/>
      <c r="N3206" s="14"/>
      <c r="O3206" s="14"/>
      <c r="P3206" s="14">
        <f t="shared" si="4942"/>
        <v>0</v>
      </c>
      <c r="Q3206" s="14"/>
      <c r="R3206" s="14"/>
      <c r="S3206" s="14"/>
      <c r="T3206" s="14"/>
      <c r="U3206" s="14"/>
      <c r="V3206" s="14"/>
      <c r="W3206" s="14"/>
      <c r="X3206" s="14"/>
      <c r="Y3206" s="14"/>
      <c r="Z3206" s="14">
        <v>0</v>
      </c>
      <c r="AA3206" s="14">
        <v>0</v>
      </c>
      <c r="AB3206" s="14">
        <v>0</v>
      </c>
      <c r="AC3206" s="14"/>
      <c r="AD3206" s="14"/>
      <c r="AE3206" s="14"/>
      <c r="AF3206" s="14"/>
      <c r="AG3206" s="14"/>
      <c r="AH3206" s="14">
        <f t="shared" si="4943"/>
        <v>0</v>
      </c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>
        <v>0</v>
      </c>
      <c r="AS3206" s="14">
        <v>0</v>
      </c>
      <c r="AT3206" s="14">
        <v>0</v>
      </c>
      <c r="AU3206" s="14"/>
      <c r="AV3206" s="14"/>
      <c r="AW3206" s="14"/>
      <c r="AX3206" s="14"/>
      <c r="AY3206" s="14"/>
      <c r="AZ3206" s="14">
        <f t="shared" si="4944"/>
        <v>0</v>
      </c>
      <c r="BA3206" s="14"/>
      <c r="BB3206" s="14"/>
      <c r="BC3206" s="14"/>
      <c r="BD3206" s="14"/>
      <c r="BE3206" s="14"/>
      <c r="BF3206" s="14"/>
      <c r="BG3206" s="14"/>
      <c r="BH3206" s="14"/>
      <c r="BI3206" s="14"/>
      <c r="BJ3206" s="14">
        <v>0</v>
      </c>
      <c r="BK3206" s="14">
        <v>0</v>
      </c>
    </row>
    <row r="3207" spans="1:63" ht="22.5" x14ac:dyDescent="0.25">
      <c r="A3207" s="4" t="s">
        <v>1065</v>
      </c>
      <c r="B3207" s="4" t="s">
        <v>1</v>
      </c>
      <c r="C3207" s="4" t="s">
        <v>143</v>
      </c>
      <c r="D3207" s="107" t="s">
        <v>1143</v>
      </c>
      <c r="E3207" s="106" t="s">
        <v>27</v>
      </c>
      <c r="F3207" s="106" t="s">
        <v>0</v>
      </c>
      <c r="G3207" s="2" t="s">
        <v>0</v>
      </c>
      <c r="H3207" s="2" t="s">
        <v>28</v>
      </c>
      <c r="I3207" s="12">
        <f>SUM(I3208)</f>
        <v>115955</v>
      </c>
      <c r="J3207" s="12">
        <f t="shared" ref="J3207:Y3207" si="4948">SUM(J3208)</f>
        <v>20000</v>
      </c>
      <c r="K3207" s="12">
        <f t="shared" si="4948"/>
        <v>0</v>
      </c>
      <c r="L3207" s="12">
        <f t="shared" si="4948"/>
        <v>0</v>
      </c>
      <c r="M3207" s="12">
        <f t="shared" si="4948"/>
        <v>0</v>
      </c>
      <c r="N3207" s="12">
        <f t="shared" si="4948"/>
        <v>0</v>
      </c>
      <c r="O3207" s="12">
        <f t="shared" si="4948"/>
        <v>0</v>
      </c>
      <c r="P3207" s="12">
        <f t="shared" si="4948"/>
        <v>20000</v>
      </c>
      <c r="Q3207" s="12">
        <f t="shared" si="4948"/>
        <v>0</v>
      </c>
      <c r="R3207" s="12">
        <f t="shared" si="4948"/>
        <v>0</v>
      </c>
      <c r="S3207" s="12">
        <f t="shared" si="4948"/>
        <v>0</v>
      </c>
      <c r="T3207" s="12">
        <f t="shared" si="4948"/>
        <v>0</v>
      </c>
      <c r="U3207" s="12">
        <f t="shared" si="4948"/>
        <v>0</v>
      </c>
      <c r="V3207" s="12">
        <f t="shared" si="4948"/>
        <v>0</v>
      </c>
      <c r="W3207" s="12">
        <f t="shared" si="4948"/>
        <v>20000</v>
      </c>
      <c r="X3207" s="12">
        <f t="shared" si="4948"/>
        <v>0</v>
      </c>
      <c r="Y3207" s="12">
        <f t="shared" si="4948"/>
        <v>0</v>
      </c>
      <c r="Z3207" s="12">
        <v>20000</v>
      </c>
      <c r="AA3207" s="12">
        <v>0</v>
      </c>
      <c r="AB3207" s="12">
        <f t="shared" ref="AB3207:AQ3207" si="4949">SUM(AB3208)</f>
        <v>0</v>
      </c>
      <c r="AC3207" s="12">
        <f t="shared" si="4949"/>
        <v>0</v>
      </c>
      <c r="AD3207" s="12">
        <f t="shared" si="4949"/>
        <v>0</v>
      </c>
      <c r="AE3207" s="12">
        <f t="shared" si="4949"/>
        <v>0</v>
      </c>
      <c r="AF3207" s="12">
        <f t="shared" si="4949"/>
        <v>0</v>
      </c>
      <c r="AG3207" s="12">
        <f t="shared" si="4949"/>
        <v>0</v>
      </c>
      <c r="AH3207" s="12">
        <f t="shared" si="4949"/>
        <v>0</v>
      </c>
      <c r="AI3207" s="12">
        <f t="shared" si="4949"/>
        <v>0</v>
      </c>
      <c r="AJ3207" s="12">
        <f t="shared" si="4949"/>
        <v>0</v>
      </c>
      <c r="AK3207" s="12">
        <f t="shared" si="4949"/>
        <v>0</v>
      </c>
      <c r="AL3207" s="12">
        <f t="shared" si="4949"/>
        <v>0</v>
      </c>
      <c r="AM3207" s="12">
        <f t="shared" si="4949"/>
        <v>0</v>
      </c>
      <c r="AN3207" s="12">
        <f t="shared" si="4949"/>
        <v>0</v>
      </c>
      <c r="AO3207" s="12">
        <f t="shared" si="4949"/>
        <v>0</v>
      </c>
      <c r="AP3207" s="12">
        <f t="shared" si="4949"/>
        <v>0</v>
      </c>
      <c r="AQ3207" s="12">
        <f t="shared" si="4949"/>
        <v>0</v>
      </c>
      <c r="AR3207" s="12">
        <v>0</v>
      </c>
      <c r="AS3207" s="12">
        <v>0</v>
      </c>
      <c r="AT3207" s="12">
        <f t="shared" ref="AT3207:BI3207" si="4950">SUM(AT3208)</f>
        <v>0</v>
      </c>
      <c r="AU3207" s="12">
        <f t="shared" si="4950"/>
        <v>0</v>
      </c>
      <c r="AV3207" s="12">
        <f t="shared" si="4950"/>
        <v>0</v>
      </c>
      <c r="AW3207" s="12">
        <f t="shared" si="4950"/>
        <v>0</v>
      </c>
      <c r="AX3207" s="12">
        <f t="shared" si="4950"/>
        <v>0</v>
      </c>
      <c r="AY3207" s="12">
        <f t="shared" si="4950"/>
        <v>0</v>
      </c>
      <c r="AZ3207" s="12">
        <f t="shared" si="4950"/>
        <v>0</v>
      </c>
      <c r="BA3207" s="12">
        <f t="shared" si="4950"/>
        <v>0</v>
      </c>
      <c r="BB3207" s="12">
        <f t="shared" si="4950"/>
        <v>0</v>
      </c>
      <c r="BC3207" s="12">
        <f t="shared" si="4950"/>
        <v>0</v>
      </c>
      <c r="BD3207" s="12">
        <f t="shared" si="4950"/>
        <v>0</v>
      </c>
      <c r="BE3207" s="12">
        <f t="shared" si="4950"/>
        <v>0</v>
      </c>
      <c r="BF3207" s="12">
        <f t="shared" si="4950"/>
        <v>0</v>
      </c>
      <c r="BG3207" s="12">
        <f t="shared" si="4950"/>
        <v>0</v>
      </c>
      <c r="BH3207" s="12">
        <f t="shared" si="4950"/>
        <v>0</v>
      </c>
      <c r="BI3207" s="12">
        <f t="shared" si="4950"/>
        <v>0</v>
      </c>
      <c r="BJ3207" s="12">
        <v>0</v>
      </c>
      <c r="BK3207" s="12">
        <v>0</v>
      </c>
    </row>
    <row r="3208" spans="1:63" x14ac:dyDescent="0.25">
      <c r="A3208" s="4" t="s">
        <v>1065</v>
      </c>
      <c r="B3208" s="4" t="s">
        <v>1</v>
      </c>
      <c r="C3208" s="4" t="s">
        <v>143</v>
      </c>
      <c r="D3208" s="107" t="s">
        <v>1143</v>
      </c>
      <c r="E3208" s="117">
        <v>6121</v>
      </c>
      <c r="F3208" s="107"/>
      <c r="G3208" s="103" t="s">
        <v>1650</v>
      </c>
      <c r="H3208" s="13" t="s">
        <v>29</v>
      </c>
      <c r="I3208" s="14">
        <v>115955</v>
      </c>
      <c r="J3208" s="14">
        <v>20000</v>
      </c>
      <c r="K3208" s="14"/>
      <c r="L3208" s="14"/>
      <c r="M3208" s="14"/>
      <c r="N3208" s="14"/>
      <c r="O3208" s="14"/>
      <c r="P3208" s="14">
        <f t="shared" si="4942"/>
        <v>20000</v>
      </c>
      <c r="Q3208" s="14"/>
      <c r="R3208" s="14"/>
      <c r="S3208" s="14"/>
      <c r="T3208" s="14"/>
      <c r="U3208" s="14"/>
      <c r="V3208" s="14"/>
      <c r="W3208" s="14">
        <v>20000</v>
      </c>
      <c r="X3208" s="14"/>
      <c r="Y3208" s="14"/>
      <c r="Z3208" s="14">
        <v>20000</v>
      </c>
      <c r="AA3208" s="14">
        <v>0</v>
      </c>
      <c r="AB3208" s="14">
        <v>0</v>
      </c>
      <c r="AC3208" s="14"/>
      <c r="AD3208" s="14"/>
      <c r="AE3208" s="14"/>
      <c r="AF3208" s="14"/>
      <c r="AG3208" s="14"/>
      <c r="AH3208" s="14">
        <f t="shared" si="4943"/>
        <v>0</v>
      </c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>
        <v>0</v>
      </c>
      <c r="AS3208" s="14">
        <v>0</v>
      </c>
      <c r="AT3208" s="14">
        <v>0</v>
      </c>
      <c r="AU3208" s="14"/>
      <c r="AV3208" s="14"/>
      <c r="AW3208" s="14"/>
      <c r="AX3208" s="14"/>
      <c r="AY3208" s="14"/>
      <c r="AZ3208" s="14">
        <f t="shared" si="4944"/>
        <v>0</v>
      </c>
      <c r="BA3208" s="14"/>
      <c r="BB3208" s="14"/>
      <c r="BC3208" s="14"/>
      <c r="BD3208" s="14"/>
      <c r="BE3208" s="14"/>
      <c r="BF3208" s="14"/>
      <c r="BG3208" s="14"/>
      <c r="BH3208" s="14"/>
      <c r="BI3208" s="14"/>
      <c r="BJ3208" s="14">
        <v>0</v>
      </c>
      <c r="BK3208" s="14">
        <v>0</v>
      </c>
    </row>
    <row r="3209" spans="1:63" ht="22.5" x14ac:dyDescent="0.25">
      <c r="A3209" s="4" t="s">
        <v>1065</v>
      </c>
      <c r="B3209" s="4" t="s">
        <v>1</v>
      </c>
      <c r="C3209" s="4" t="s">
        <v>143</v>
      </c>
      <c r="D3209" s="107" t="s">
        <v>1143</v>
      </c>
      <c r="E3209" s="106" t="s">
        <v>31</v>
      </c>
      <c r="F3209" s="106" t="s">
        <v>0</v>
      </c>
      <c r="G3209" s="2" t="s">
        <v>0</v>
      </c>
      <c r="H3209" s="2" t="s">
        <v>32</v>
      </c>
      <c r="I3209" s="12">
        <f>SUM(I3210:I3218)</f>
        <v>545311</v>
      </c>
      <c r="J3209" s="12">
        <f t="shared" ref="J3209:Y3209" si="4951">SUM(J3210:J3218)</f>
        <v>633700</v>
      </c>
      <c r="K3209" s="12">
        <f t="shared" si="4951"/>
        <v>0</v>
      </c>
      <c r="L3209" s="12">
        <f t="shared" si="4951"/>
        <v>0</v>
      </c>
      <c r="M3209" s="12">
        <f t="shared" si="4951"/>
        <v>55000</v>
      </c>
      <c r="N3209" s="12">
        <f t="shared" si="4951"/>
        <v>0</v>
      </c>
      <c r="O3209" s="12">
        <f t="shared" si="4951"/>
        <v>0</v>
      </c>
      <c r="P3209" s="12">
        <f t="shared" si="4951"/>
        <v>688700</v>
      </c>
      <c r="Q3209" s="12">
        <f t="shared" si="4951"/>
        <v>41900</v>
      </c>
      <c r="R3209" s="12">
        <f t="shared" si="4951"/>
        <v>24900</v>
      </c>
      <c r="S3209" s="12">
        <f t="shared" si="4951"/>
        <v>41400</v>
      </c>
      <c r="T3209" s="12">
        <f t="shared" si="4951"/>
        <v>128000</v>
      </c>
      <c r="U3209" s="12">
        <f t="shared" si="4951"/>
        <v>70000</v>
      </c>
      <c r="V3209" s="12">
        <f t="shared" si="4951"/>
        <v>90000</v>
      </c>
      <c r="W3209" s="12">
        <f t="shared" si="4951"/>
        <v>202500</v>
      </c>
      <c r="X3209" s="12">
        <f t="shared" si="4951"/>
        <v>0</v>
      </c>
      <c r="Y3209" s="12">
        <f t="shared" si="4951"/>
        <v>55000</v>
      </c>
      <c r="Z3209" s="12">
        <v>653700</v>
      </c>
      <c r="AA3209" s="12">
        <v>35000</v>
      </c>
      <c r="AB3209" s="12">
        <f t="shared" ref="AB3209:AQ3209" si="4952">SUM(AB3210:AB3218)</f>
        <v>0</v>
      </c>
      <c r="AC3209" s="12">
        <f t="shared" si="4952"/>
        <v>3606</v>
      </c>
      <c r="AD3209" s="12">
        <f t="shared" si="4952"/>
        <v>0</v>
      </c>
      <c r="AE3209" s="12">
        <f t="shared" si="4952"/>
        <v>0</v>
      </c>
      <c r="AF3209" s="12">
        <f t="shared" si="4952"/>
        <v>0</v>
      </c>
      <c r="AG3209" s="12">
        <f t="shared" si="4952"/>
        <v>0</v>
      </c>
      <c r="AH3209" s="12">
        <f t="shared" si="4952"/>
        <v>3606</v>
      </c>
      <c r="AI3209" s="12">
        <f t="shared" si="4952"/>
        <v>0</v>
      </c>
      <c r="AJ3209" s="12">
        <f t="shared" si="4952"/>
        <v>0</v>
      </c>
      <c r="AK3209" s="12">
        <f t="shared" si="4952"/>
        <v>3606</v>
      </c>
      <c r="AL3209" s="12">
        <f t="shared" si="4952"/>
        <v>0</v>
      </c>
      <c r="AM3209" s="12">
        <f t="shared" si="4952"/>
        <v>0</v>
      </c>
      <c r="AN3209" s="12">
        <f t="shared" si="4952"/>
        <v>0</v>
      </c>
      <c r="AO3209" s="12">
        <f t="shared" si="4952"/>
        <v>0</v>
      </c>
      <c r="AP3209" s="12">
        <f t="shared" si="4952"/>
        <v>0</v>
      </c>
      <c r="AQ3209" s="12">
        <f t="shared" si="4952"/>
        <v>0</v>
      </c>
      <c r="AR3209" s="12">
        <v>3606</v>
      </c>
      <c r="AS3209" s="12">
        <v>0</v>
      </c>
      <c r="AT3209" s="12">
        <f t="shared" ref="AT3209:BI3209" si="4953">SUM(AT3210:AT3218)</f>
        <v>34900</v>
      </c>
      <c r="AU3209" s="12">
        <f t="shared" si="4953"/>
        <v>33830</v>
      </c>
      <c r="AV3209" s="12">
        <f t="shared" si="4953"/>
        <v>0</v>
      </c>
      <c r="AW3209" s="12">
        <f t="shared" si="4953"/>
        <v>0</v>
      </c>
      <c r="AX3209" s="12">
        <f t="shared" si="4953"/>
        <v>0</v>
      </c>
      <c r="AY3209" s="12">
        <f t="shared" si="4953"/>
        <v>0</v>
      </c>
      <c r="AZ3209" s="12">
        <f t="shared" si="4953"/>
        <v>68730</v>
      </c>
      <c r="BA3209" s="12">
        <f t="shared" si="4953"/>
        <v>0</v>
      </c>
      <c r="BB3209" s="12">
        <f t="shared" si="4953"/>
        <v>0</v>
      </c>
      <c r="BC3209" s="12">
        <f t="shared" si="4953"/>
        <v>4263</v>
      </c>
      <c r="BD3209" s="12">
        <f t="shared" si="4953"/>
        <v>0</v>
      </c>
      <c r="BE3209" s="12">
        <f t="shared" si="4953"/>
        <v>64467</v>
      </c>
      <c r="BF3209" s="12">
        <f t="shared" si="4953"/>
        <v>0</v>
      </c>
      <c r="BG3209" s="12">
        <f t="shared" si="4953"/>
        <v>0</v>
      </c>
      <c r="BH3209" s="12">
        <f t="shared" si="4953"/>
        <v>0</v>
      </c>
      <c r="BI3209" s="12">
        <f t="shared" si="4953"/>
        <v>0</v>
      </c>
      <c r="BJ3209" s="12">
        <v>68730</v>
      </c>
      <c r="BK3209" s="12">
        <v>0</v>
      </c>
    </row>
    <row r="3210" spans="1:63" x14ac:dyDescent="0.25">
      <c r="A3210" s="4" t="s">
        <v>1065</v>
      </c>
      <c r="B3210" s="4" t="s">
        <v>1</v>
      </c>
      <c r="C3210" s="4" t="s">
        <v>143</v>
      </c>
      <c r="D3210" s="107" t="s">
        <v>1143</v>
      </c>
      <c r="E3210" s="117">
        <v>6131</v>
      </c>
      <c r="F3210" s="107"/>
      <c r="G3210" s="103" t="s">
        <v>1650</v>
      </c>
      <c r="H3210" s="13" t="s">
        <v>34</v>
      </c>
      <c r="I3210" s="14">
        <v>12500</v>
      </c>
      <c r="J3210" s="14">
        <v>7000</v>
      </c>
      <c r="K3210" s="14"/>
      <c r="L3210" s="14"/>
      <c r="M3210" s="14"/>
      <c r="N3210" s="14"/>
      <c r="O3210" s="14"/>
      <c r="P3210" s="14">
        <f t="shared" si="4942"/>
        <v>7000</v>
      </c>
      <c r="Q3210" s="14"/>
      <c r="R3210" s="14">
        <v>5000</v>
      </c>
      <c r="S3210" s="14">
        <v>2000</v>
      </c>
      <c r="T3210" s="14"/>
      <c r="U3210" s="14"/>
      <c r="V3210" s="14"/>
      <c r="W3210" s="14"/>
      <c r="X3210" s="14"/>
      <c r="Y3210" s="14"/>
      <c r="Z3210" s="14">
        <v>7000</v>
      </c>
      <c r="AA3210" s="14">
        <v>0</v>
      </c>
      <c r="AB3210" s="14">
        <v>0</v>
      </c>
      <c r="AC3210" s="14"/>
      <c r="AD3210" s="14"/>
      <c r="AE3210" s="14"/>
      <c r="AF3210" s="14"/>
      <c r="AG3210" s="14"/>
      <c r="AH3210" s="14">
        <f t="shared" si="4943"/>
        <v>0</v>
      </c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>
        <v>0</v>
      </c>
      <c r="AS3210" s="14">
        <v>0</v>
      </c>
      <c r="AT3210" s="14">
        <v>8000</v>
      </c>
      <c r="AU3210" s="14"/>
      <c r="AV3210" s="14"/>
      <c r="AW3210" s="14"/>
      <c r="AX3210" s="14"/>
      <c r="AY3210" s="14"/>
      <c r="AZ3210" s="14">
        <f t="shared" si="4944"/>
        <v>8000</v>
      </c>
      <c r="BA3210" s="14"/>
      <c r="BB3210" s="14"/>
      <c r="BC3210" s="14">
        <v>4263</v>
      </c>
      <c r="BD3210" s="14"/>
      <c r="BE3210" s="14">
        <v>3737</v>
      </c>
      <c r="BF3210" s="14"/>
      <c r="BG3210" s="14"/>
      <c r="BH3210" s="14"/>
      <c r="BI3210" s="14"/>
      <c r="BJ3210" s="14">
        <v>8000</v>
      </c>
      <c r="BK3210" s="14">
        <v>0</v>
      </c>
    </row>
    <row r="3211" spans="1:63" x14ac:dyDescent="0.25">
      <c r="A3211" s="4" t="s">
        <v>1065</v>
      </c>
      <c r="B3211" s="4" t="s">
        <v>1</v>
      </c>
      <c r="C3211" s="4" t="s">
        <v>143</v>
      </c>
      <c r="D3211" s="107" t="s">
        <v>1143</v>
      </c>
      <c r="E3211" s="117">
        <v>6132</v>
      </c>
      <c r="F3211" s="107"/>
      <c r="G3211" s="103" t="s">
        <v>1650</v>
      </c>
      <c r="H3211" s="13" t="s">
        <v>74</v>
      </c>
      <c r="I3211" s="14">
        <v>30433</v>
      </c>
      <c r="J3211" s="14">
        <v>26100</v>
      </c>
      <c r="K3211" s="14"/>
      <c r="L3211" s="14"/>
      <c r="M3211" s="14"/>
      <c r="N3211" s="14"/>
      <c r="O3211" s="14"/>
      <c r="P3211" s="14">
        <f t="shared" si="4942"/>
        <v>26100</v>
      </c>
      <c r="Q3211" s="14">
        <v>3000</v>
      </c>
      <c r="R3211" s="14">
        <v>2000</v>
      </c>
      <c r="S3211" s="14">
        <v>1100</v>
      </c>
      <c r="T3211" s="14">
        <f>1000+1000</f>
        <v>2000</v>
      </c>
      <c r="U3211" s="14">
        <v>1000</v>
      </c>
      <c r="V3211" s="14">
        <v>1000</v>
      </c>
      <c r="W3211" s="14">
        <v>6000</v>
      </c>
      <c r="X3211" s="14"/>
      <c r="Y3211" s="14"/>
      <c r="Z3211" s="14">
        <v>16100</v>
      </c>
      <c r="AA3211" s="14">
        <v>10000</v>
      </c>
      <c r="AB3211" s="14">
        <v>0</v>
      </c>
      <c r="AC3211" s="14"/>
      <c r="AD3211" s="14"/>
      <c r="AE3211" s="14"/>
      <c r="AF3211" s="14"/>
      <c r="AG3211" s="14"/>
      <c r="AH3211" s="14">
        <f t="shared" si="4943"/>
        <v>0</v>
      </c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>
        <v>0</v>
      </c>
      <c r="AS3211" s="14">
        <v>0</v>
      </c>
      <c r="AT3211" s="14">
        <v>1900</v>
      </c>
      <c r="AU3211" s="14"/>
      <c r="AV3211" s="14"/>
      <c r="AW3211" s="14"/>
      <c r="AX3211" s="14"/>
      <c r="AY3211" s="14"/>
      <c r="AZ3211" s="14">
        <f t="shared" si="4944"/>
        <v>1900</v>
      </c>
      <c r="BA3211" s="14"/>
      <c r="BB3211" s="14"/>
      <c r="BC3211" s="14"/>
      <c r="BD3211" s="14"/>
      <c r="BE3211" s="14">
        <v>1900</v>
      </c>
      <c r="BF3211" s="14"/>
      <c r="BG3211" s="14"/>
      <c r="BH3211" s="14"/>
      <c r="BI3211" s="14"/>
      <c r="BJ3211" s="14">
        <v>1900</v>
      </c>
      <c r="BK3211" s="14">
        <v>0</v>
      </c>
    </row>
    <row r="3212" spans="1:63" x14ac:dyDescent="0.25">
      <c r="A3212" s="4" t="s">
        <v>1065</v>
      </c>
      <c r="B3212" s="4" t="s">
        <v>1</v>
      </c>
      <c r="C3212" s="4" t="s">
        <v>143</v>
      </c>
      <c r="D3212" s="107" t="s">
        <v>1143</v>
      </c>
      <c r="E3212" s="117">
        <v>6133</v>
      </c>
      <c r="F3212" s="107"/>
      <c r="G3212" s="103" t="s">
        <v>1650</v>
      </c>
      <c r="H3212" s="13" t="s">
        <v>77</v>
      </c>
      <c r="I3212" s="14">
        <v>39000</v>
      </c>
      <c r="J3212" s="14">
        <v>43000</v>
      </c>
      <c r="K3212" s="14"/>
      <c r="L3212" s="14"/>
      <c r="M3212" s="14"/>
      <c r="N3212" s="14"/>
      <c r="O3212" s="14"/>
      <c r="P3212" s="14">
        <f t="shared" si="4942"/>
        <v>43000</v>
      </c>
      <c r="Q3212" s="14">
        <v>3000</v>
      </c>
      <c r="R3212" s="14">
        <v>1000</v>
      </c>
      <c r="S3212" s="14">
        <v>3000</v>
      </c>
      <c r="T3212" s="14">
        <f>1000+5000</f>
        <v>6000</v>
      </c>
      <c r="U3212" s="14">
        <v>5000</v>
      </c>
      <c r="V3212" s="14">
        <v>2000</v>
      </c>
      <c r="W3212" s="14">
        <v>13000</v>
      </c>
      <c r="X3212" s="14"/>
      <c r="Y3212" s="14"/>
      <c r="Z3212" s="14">
        <v>33000</v>
      </c>
      <c r="AA3212" s="14">
        <v>10000</v>
      </c>
      <c r="AB3212" s="14">
        <v>0</v>
      </c>
      <c r="AC3212" s="14"/>
      <c r="AD3212" s="14"/>
      <c r="AE3212" s="14"/>
      <c r="AF3212" s="14"/>
      <c r="AG3212" s="14"/>
      <c r="AH3212" s="14">
        <f t="shared" si="4943"/>
        <v>0</v>
      </c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>
        <v>0</v>
      </c>
      <c r="AS3212" s="14">
        <v>0</v>
      </c>
      <c r="AT3212" s="14">
        <v>3000</v>
      </c>
      <c r="AU3212" s="14"/>
      <c r="AV3212" s="14"/>
      <c r="AW3212" s="14"/>
      <c r="AX3212" s="14"/>
      <c r="AY3212" s="14"/>
      <c r="AZ3212" s="14">
        <f t="shared" si="4944"/>
        <v>3000</v>
      </c>
      <c r="BA3212" s="14"/>
      <c r="BB3212" s="14"/>
      <c r="BC3212" s="14"/>
      <c r="BD3212" s="14"/>
      <c r="BE3212" s="14">
        <v>3000</v>
      </c>
      <c r="BF3212" s="14"/>
      <c r="BG3212" s="14"/>
      <c r="BH3212" s="14"/>
      <c r="BI3212" s="14"/>
      <c r="BJ3212" s="14">
        <v>3000</v>
      </c>
      <c r="BK3212" s="14">
        <v>0</v>
      </c>
    </row>
    <row r="3213" spans="1:63" x14ac:dyDescent="0.25">
      <c r="A3213" s="4" t="s">
        <v>1065</v>
      </c>
      <c r="B3213" s="4" t="s">
        <v>1</v>
      </c>
      <c r="C3213" s="4" t="s">
        <v>143</v>
      </c>
      <c r="D3213" s="107" t="s">
        <v>1143</v>
      </c>
      <c r="E3213" s="117">
        <v>6134</v>
      </c>
      <c r="F3213" s="107"/>
      <c r="G3213" s="103" t="s">
        <v>1650</v>
      </c>
      <c r="H3213" s="13" t="s">
        <v>80</v>
      </c>
      <c r="I3213" s="14">
        <v>28000</v>
      </c>
      <c r="J3213" s="14">
        <v>35000</v>
      </c>
      <c r="K3213" s="14"/>
      <c r="L3213" s="14"/>
      <c r="M3213" s="14">
        <v>30000</v>
      </c>
      <c r="N3213" s="14"/>
      <c r="O3213" s="14"/>
      <c r="P3213" s="14">
        <f t="shared" si="4942"/>
        <v>65000</v>
      </c>
      <c r="Q3213" s="14">
        <v>3000</v>
      </c>
      <c r="R3213" s="14">
        <v>1000</v>
      </c>
      <c r="S3213" s="14">
        <v>1000</v>
      </c>
      <c r="T3213" s="14">
        <f>2000+5000</f>
        <v>7000</v>
      </c>
      <c r="U3213" s="14">
        <v>5000</v>
      </c>
      <c r="V3213" s="14">
        <v>10000</v>
      </c>
      <c r="W3213" s="14">
        <v>8000</v>
      </c>
      <c r="X3213" s="14"/>
      <c r="Y3213" s="14">
        <v>30000</v>
      </c>
      <c r="Z3213" s="14">
        <v>65000</v>
      </c>
      <c r="AA3213" s="14">
        <v>0</v>
      </c>
      <c r="AB3213" s="14">
        <v>0</v>
      </c>
      <c r="AC3213" s="14"/>
      <c r="AD3213" s="14"/>
      <c r="AE3213" s="14"/>
      <c r="AF3213" s="14"/>
      <c r="AG3213" s="14"/>
      <c r="AH3213" s="14">
        <f t="shared" si="4943"/>
        <v>0</v>
      </c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>
        <v>0</v>
      </c>
      <c r="AS3213" s="14">
        <v>0</v>
      </c>
      <c r="AT3213" s="14">
        <v>3000</v>
      </c>
      <c r="AU3213" s="14"/>
      <c r="AV3213" s="14"/>
      <c r="AW3213" s="14"/>
      <c r="AX3213" s="14"/>
      <c r="AY3213" s="14"/>
      <c r="AZ3213" s="14">
        <f t="shared" si="4944"/>
        <v>3000</v>
      </c>
      <c r="BA3213" s="14"/>
      <c r="BB3213" s="14"/>
      <c r="BC3213" s="14"/>
      <c r="BD3213" s="14"/>
      <c r="BE3213" s="14">
        <v>3000</v>
      </c>
      <c r="BF3213" s="14"/>
      <c r="BG3213" s="14"/>
      <c r="BH3213" s="14"/>
      <c r="BI3213" s="14"/>
      <c r="BJ3213" s="14">
        <v>3000</v>
      </c>
      <c r="BK3213" s="14">
        <v>0</v>
      </c>
    </row>
    <row r="3214" spans="1:63" x14ac:dyDescent="0.25">
      <c r="A3214" s="4" t="s">
        <v>1065</v>
      </c>
      <c r="B3214" s="4" t="s">
        <v>1</v>
      </c>
      <c r="C3214" s="4" t="s">
        <v>143</v>
      </c>
      <c r="D3214" s="107" t="s">
        <v>1143</v>
      </c>
      <c r="E3214" s="117">
        <v>6135</v>
      </c>
      <c r="F3214" s="107"/>
      <c r="G3214" s="103" t="s">
        <v>1650</v>
      </c>
      <c r="H3214" s="13" t="s">
        <v>83</v>
      </c>
      <c r="I3214" s="14">
        <v>48000</v>
      </c>
      <c r="J3214" s="14">
        <v>50000</v>
      </c>
      <c r="K3214" s="14"/>
      <c r="L3214" s="14"/>
      <c r="M3214" s="14"/>
      <c r="N3214" s="14"/>
      <c r="O3214" s="14"/>
      <c r="P3214" s="14">
        <f t="shared" si="4942"/>
        <v>50000</v>
      </c>
      <c r="Q3214" s="14">
        <v>3000</v>
      </c>
      <c r="R3214" s="14">
        <v>3000</v>
      </c>
      <c r="S3214" s="14">
        <v>3000</v>
      </c>
      <c r="T3214" s="14">
        <f>3000+5000</f>
        <v>8000</v>
      </c>
      <c r="U3214" s="14">
        <v>5000</v>
      </c>
      <c r="V3214" s="14">
        <v>10000</v>
      </c>
      <c r="W3214" s="14">
        <v>8000</v>
      </c>
      <c r="X3214" s="14"/>
      <c r="Y3214" s="14"/>
      <c r="Z3214" s="14">
        <v>40000</v>
      </c>
      <c r="AA3214" s="14">
        <v>10000</v>
      </c>
      <c r="AB3214" s="14">
        <v>0</v>
      </c>
      <c r="AC3214" s="14"/>
      <c r="AD3214" s="14"/>
      <c r="AE3214" s="14"/>
      <c r="AF3214" s="14"/>
      <c r="AG3214" s="14"/>
      <c r="AH3214" s="14">
        <f t="shared" si="4943"/>
        <v>0</v>
      </c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>
        <v>0</v>
      </c>
      <c r="AS3214" s="14">
        <v>0</v>
      </c>
      <c r="AT3214" s="14">
        <v>2000</v>
      </c>
      <c r="AU3214" s="14"/>
      <c r="AV3214" s="14"/>
      <c r="AW3214" s="14"/>
      <c r="AX3214" s="14"/>
      <c r="AY3214" s="14"/>
      <c r="AZ3214" s="14">
        <f t="shared" si="4944"/>
        <v>2000</v>
      </c>
      <c r="BA3214" s="14"/>
      <c r="BB3214" s="14"/>
      <c r="BC3214" s="14"/>
      <c r="BD3214" s="14"/>
      <c r="BE3214" s="14">
        <v>2000</v>
      </c>
      <c r="BF3214" s="14"/>
      <c r="BG3214" s="14"/>
      <c r="BH3214" s="14"/>
      <c r="BI3214" s="14"/>
      <c r="BJ3214" s="14">
        <v>2000</v>
      </c>
      <c r="BK3214" s="14">
        <v>0</v>
      </c>
    </row>
    <row r="3215" spans="1:63" ht="22.5" x14ac:dyDescent="0.25">
      <c r="A3215" s="4" t="s">
        <v>1065</v>
      </c>
      <c r="B3215" s="4" t="s">
        <v>1</v>
      </c>
      <c r="C3215" s="4" t="s">
        <v>143</v>
      </c>
      <c r="D3215" s="107" t="s">
        <v>1143</v>
      </c>
      <c r="E3215" s="117">
        <v>6136</v>
      </c>
      <c r="F3215" s="107"/>
      <c r="G3215" s="103" t="s">
        <v>1650</v>
      </c>
      <c r="H3215" s="13" t="s">
        <v>86</v>
      </c>
      <c r="I3215" s="14">
        <v>47000</v>
      </c>
      <c r="J3215" s="14">
        <v>26700</v>
      </c>
      <c r="K3215" s="14"/>
      <c r="L3215" s="14"/>
      <c r="M3215" s="14"/>
      <c r="N3215" s="14"/>
      <c r="O3215" s="14"/>
      <c r="P3215" s="14">
        <f t="shared" si="4942"/>
        <v>26700</v>
      </c>
      <c r="Q3215" s="14">
        <v>2000</v>
      </c>
      <c r="R3215" s="14"/>
      <c r="S3215" s="14">
        <v>5700</v>
      </c>
      <c r="T3215" s="14">
        <f>3000+2000</f>
        <v>5000</v>
      </c>
      <c r="U3215" s="14">
        <v>2000</v>
      </c>
      <c r="V3215" s="14">
        <v>5000</v>
      </c>
      <c r="W3215" s="14">
        <v>7000</v>
      </c>
      <c r="X3215" s="14"/>
      <c r="Y3215" s="14"/>
      <c r="Z3215" s="14">
        <v>26700</v>
      </c>
      <c r="AA3215" s="14">
        <v>0</v>
      </c>
      <c r="AB3215" s="14">
        <v>0</v>
      </c>
      <c r="AC3215" s="14"/>
      <c r="AD3215" s="14"/>
      <c r="AE3215" s="14"/>
      <c r="AF3215" s="14"/>
      <c r="AG3215" s="14"/>
      <c r="AH3215" s="14">
        <f t="shared" si="4943"/>
        <v>0</v>
      </c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>
        <v>0</v>
      </c>
      <c r="AS3215" s="14">
        <v>0</v>
      </c>
      <c r="AT3215" s="14">
        <v>0</v>
      </c>
      <c r="AU3215" s="14"/>
      <c r="AV3215" s="14"/>
      <c r="AW3215" s="14"/>
      <c r="AX3215" s="14"/>
      <c r="AY3215" s="14"/>
      <c r="AZ3215" s="14">
        <f t="shared" si="4944"/>
        <v>0</v>
      </c>
      <c r="BA3215" s="14"/>
      <c r="BB3215" s="14"/>
      <c r="BC3215" s="14"/>
      <c r="BD3215" s="14"/>
      <c r="BE3215" s="14"/>
      <c r="BF3215" s="14"/>
      <c r="BG3215" s="14"/>
      <c r="BH3215" s="14"/>
      <c r="BI3215" s="14"/>
      <c r="BJ3215" s="14">
        <v>0</v>
      </c>
      <c r="BK3215" s="14">
        <v>0</v>
      </c>
    </row>
    <row r="3216" spans="1:63" x14ac:dyDescent="0.25">
      <c r="A3216" s="4" t="s">
        <v>1065</v>
      </c>
      <c r="B3216" s="4" t="s">
        <v>1</v>
      </c>
      <c r="C3216" s="4" t="s">
        <v>143</v>
      </c>
      <c r="D3216" s="107" t="s">
        <v>1143</v>
      </c>
      <c r="E3216" s="117">
        <v>6137</v>
      </c>
      <c r="F3216" s="107"/>
      <c r="G3216" s="103" t="s">
        <v>1650</v>
      </c>
      <c r="H3216" s="13" t="s">
        <v>89</v>
      </c>
      <c r="I3216" s="14">
        <v>35700</v>
      </c>
      <c r="J3216" s="14">
        <v>45000</v>
      </c>
      <c r="K3216" s="14"/>
      <c r="L3216" s="14"/>
      <c r="M3216" s="14">
        <v>15000</v>
      </c>
      <c r="N3216" s="14"/>
      <c r="O3216" s="14"/>
      <c r="P3216" s="14">
        <f t="shared" si="4942"/>
        <v>60000</v>
      </c>
      <c r="Q3216" s="14">
        <v>4500</v>
      </c>
      <c r="R3216" s="14"/>
      <c r="S3216" s="14"/>
      <c r="T3216" s="14">
        <v>1000</v>
      </c>
      <c r="U3216" s="14">
        <v>1000</v>
      </c>
      <c r="V3216" s="14"/>
      <c r="W3216" s="14">
        <f>18500+20000</f>
        <v>38500</v>
      </c>
      <c r="X3216" s="14"/>
      <c r="Y3216" s="14">
        <v>15000</v>
      </c>
      <c r="Z3216" s="14">
        <v>60000</v>
      </c>
      <c r="AA3216" s="14">
        <v>0</v>
      </c>
      <c r="AB3216" s="14">
        <v>0</v>
      </c>
      <c r="AC3216" s="14"/>
      <c r="AD3216" s="14"/>
      <c r="AE3216" s="14"/>
      <c r="AF3216" s="14"/>
      <c r="AG3216" s="14"/>
      <c r="AH3216" s="14">
        <f t="shared" si="4943"/>
        <v>0</v>
      </c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>
        <v>0</v>
      </c>
      <c r="AS3216" s="14">
        <v>0</v>
      </c>
      <c r="AT3216" s="14">
        <v>5000</v>
      </c>
      <c r="AU3216" s="14"/>
      <c r="AV3216" s="14"/>
      <c r="AW3216" s="14"/>
      <c r="AX3216" s="14"/>
      <c r="AY3216" s="14"/>
      <c r="AZ3216" s="14">
        <f t="shared" si="4944"/>
        <v>5000</v>
      </c>
      <c r="BA3216" s="14"/>
      <c r="BB3216" s="14"/>
      <c r="BC3216" s="14"/>
      <c r="BD3216" s="14"/>
      <c r="BE3216" s="14">
        <v>5000</v>
      </c>
      <c r="BF3216" s="14"/>
      <c r="BG3216" s="14"/>
      <c r="BH3216" s="14"/>
      <c r="BI3216" s="14"/>
      <c r="BJ3216" s="14">
        <v>5000</v>
      </c>
      <c r="BK3216" s="14">
        <v>0</v>
      </c>
    </row>
    <row r="3217" spans="1:63" ht="22.5" x14ac:dyDescent="0.25">
      <c r="A3217" s="4" t="s">
        <v>1065</v>
      </c>
      <c r="B3217" s="4" t="s">
        <v>1</v>
      </c>
      <c r="C3217" s="4" t="s">
        <v>143</v>
      </c>
      <c r="D3217" s="107" t="s">
        <v>1143</v>
      </c>
      <c r="E3217" s="117">
        <v>6138</v>
      </c>
      <c r="F3217" s="107"/>
      <c r="G3217" s="103" t="s">
        <v>1650</v>
      </c>
      <c r="H3217" s="13" t="s">
        <v>92</v>
      </c>
      <c r="I3217" s="14">
        <v>13488</v>
      </c>
      <c r="J3217" s="14">
        <v>12000</v>
      </c>
      <c r="K3217" s="14"/>
      <c r="L3217" s="14"/>
      <c r="M3217" s="14"/>
      <c r="N3217" s="14"/>
      <c r="O3217" s="14"/>
      <c r="P3217" s="14">
        <f t="shared" si="4942"/>
        <v>12000</v>
      </c>
      <c r="Q3217" s="14">
        <v>5000</v>
      </c>
      <c r="R3217" s="14">
        <v>1000</v>
      </c>
      <c r="S3217" s="14"/>
      <c r="T3217" s="14">
        <v>2000</v>
      </c>
      <c r="U3217" s="14">
        <v>2000</v>
      </c>
      <c r="V3217" s="14"/>
      <c r="W3217" s="14"/>
      <c r="X3217" s="14"/>
      <c r="Y3217" s="14"/>
      <c r="Z3217" s="14">
        <v>10000</v>
      </c>
      <c r="AA3217" s="14">
        <v>2000</v>
      </c>
      <c r="AB3217" s="14">
        <v>0</v>
      </c>
      <c r="AC3217" s="14">
        <v>3606</v>
      </c>
      <c r="AD3217" s="14"/>
      <c r="AE3217" s="14"/>
      <c r="AF3217" s="14"/>
      <c r="AG3217" s="14"/>
      <c r="AH3217" s="14">
        <f t="shared" si="4943"/>
        <v>3606</v>
      </c>
      <c r="AI3217" s="14"/>
      <c r="AJ3217" s="14"/>
      <c r="AK3217" s="14">
        <v>3606</v>
      </c>
      <c r="AL3217" s="14"/>
      <c r="AM3217" s="14"/>
      <c r="AN3217" s="14"/>
      <c r="AO3217" s="14"/>
      <c r="AP3217" s="14"/>
      <c r="AQ3217" s="14"/>
      <c r="AR3217" s="14">
        <v>3606</v>
      </c>
      <c r="AS3217" s="14">
        <v>0</v>
      </c>
      <c r="AT3217" s="14">
        <v>0</v>
      </c>
      <c r="AU3217" s="14"/>
      <c r="AV3217" s="14"/>
      <c r="AW3217" s="14"/>
      <c r="AX3217" s="14"/>
      <c r="AY3217" s="14"/>
      <c r="AZ3217" s="14">
        <f t="shared" si="4944"/>
        <v>0</v>
      </c>
      <c r="BA3217" s="14"/>
      <c r="BB3217" s="14"/>
      <c r="BC3217" s="14"/>
      <c r="BD3217" s="14"/>
      <c r="BE3217" s="14"/>
      <c r="BF3217" s="14"/>
      <c r="BG3217" s="14"/>
      <c r="BH3217" s="14"/>
      <c r="BI3217" s="14"/>
      <c r="BJ3217" s="14">
        <v>0</v>
      </c>
      <c r="BK3217" s="14">
        <v>0</v>
      </c>
    </row>
    <row r="3218" spans="1:63" x14ac:dyDescent="0.25">
      <c r="A3218" s="1" t="s">
        <v>1065</v>
      </c>
      <c r="B3218" s="1" t="s">
        <v>1</v>
      </c>
      <c r="C3218" s="1" t="s">
        <v>143</v>
      </c>
      <c r="D3218" s="110" t="s">
        <v>1143</v>
      </c>
      <c r="E3218" s="110" t="s">
        <v>36</v>
      </c>
      <c r="F3218" s="107" t="s">
        <v>0</v>
      </c>
      <c r="G3218" s="13" t="s">
        <v>0</v>
      </c>
      <c r="H3218" s="2" t="s">
        <v>37</v>
      </c>
      <c r="I3218" s="12">
        <f>SUM(I3219:I3221)</f>
        <v>291190</v>
      </c>
      <c r="J3218" s="12">
        <f t="shared" ref="J3218:Y3218" si="4954">SUM(J3219:J3221)</f>
        <v>388900</v>
      </c>
      <c r="K3218" s="12">
        <f t="shared" si="4954"/>
        <v>0</v>
      </c>
      <c r="L3218" s="12">
        <f t="shared" si="4954"/>
        <v>0</v>
      </c>
      <c r="M3218" s="12">
        <f t="shared" si="4954"/>
        <v>10000</v>
      </c>
      <c r="N3218" s="12">
        <f t="shared" si="4954"/>
        <v>0</v>
      </c>
      <c r="O3218" s="12">
        <f t="shared" si="4954"/>
        <v>0</v>
      </c>
      <c r="P3218" s="12">
        <f t="shared" si="4954"/>
        <v>398900</v>
      </c>
      <c r="Q3218" s="12">
        <f t="shared" si="4954"/>
        <v>18400</v>
      </c>
      <c r="R3218" s="12">
        <f t="shared" si="4954"/>
        <v>11900</v>
      </c>
      <c r="S3218" s="12">
        <f t="shared" si="4954"/>
        <v>25600</v>
      </c>
      <c r="T3218" s="12">
        <f t="shared" si="4954"/>
        <v>97000</v>
      </c>
      <c r="U3218" s="12">
        <f t="shared" si="4954"/>
        <v>49000</v>
      </c>
      <c r="V3218" s="12">
        <f t="shared" si="4954"/>
        <v>62000</v>
      </c>
      <c r="W3218" s="12">
        <f t="shared" si="4954"/>
        <v>122000</v>
      </c>
      <c r="X3218" s="12">
        <f t="shared" si="4954"/>
        <v>0</v>
      </c>
      <c r="Y3218" s="12">
        <f t="shared" si="4954"/>
        <v>10000</v>
      </c>
      <c r="Z3218" s="12">
        <v>395900</v>
      </c>
      <c r="AA3218" s="12">
        <v>3000</v>
      </c>
      <c r="AB3218" s="12">
        <f t="shared" ref="AB3218:AQ3218" si="4955">SUM(AB3219:AB3221)</f>
        <v>0</v>
      </c>
      <c r="AC3218" s="12">
        <f t="shared" si="4955"/>
        <v>0</v>
      </c>
      <c r="AD3218" s="12">
        <f t="shared" si="4955"/>
        <v>0</v>
      </c>
      <c r="AE3218" s="12">
        <f t="shared" si="4955"/>
        <v>0</v>
      </c>
      <c r="AF3218" s="12">
        <f t="shared" si="4955"/>
        <v>0</v>
      </c>
      <c r="AG3218" s="12">
        <f t="shared" si="4955"/>
        <v>0</v>
      </c>
      <c r="AH3218" s="12">
        <f t="shared" si="4955"/>
        <v>0</v>
      </c>
      <c r="AI3218" s="12">
        <f t="shared" si="4955"/>
        <v>0</v>
      </c>
      <c r="AJ3218" s="12">
        <f t="shared" si="4955"/>
        <v>0</v>
      </c>
      <c r="AK3218" s="12">
        <f t="shared" si="4955"/>
        <v>0</v>
      </c>
      <c r="AL3218" s="12">
        <f t="shared" si="4955"/>
        <v>0</v>
      </c>
      <c r="AM3218" s="12">
        <f t="shared" si="4955"/>
        <v>0</v>
      </c>
      <c r="AN3218" s="12">
        <f t="shared" si="4955"/>
        <v>0</v>
      </c>
      <c r="AO3218" s="12">
        <f t="shared" si="4955"/>
        <v>0</v>
      </c>
      <c r="AP3218" s="12">
        <f t="shared" si="4955"/>
        <v>0</v>
      </c>
      <c r="AQ3218" s="12">
        <f t="shared" si="4955"/>
        <v>0</v>
      </c>
      <c r="AR3218" s="12">
        <v>0</v>
      </c>
      <c r="AS3218" s="12">
        <v>0</v>
      </c>
      <c r="AT3218" s="12">
        <f t="shared" ref="AT3218:BI3218" si="4956">SUM(AT3219:AT3221)</f>
        <v>12000</v>
      </c>
      <c r="AU3218" s="12">
        <f t="shared" si="4956"/>
        <v>33830</v>
      </c>
      <c r="AV3218" s="12">
        <f t="shared" si="4956"/>
        <v>0</v>
      </c>
      <c r="AW3218" s="12">
        <f t="shared" si="4956"/>
        <v>0</v>
      </c>
      <c r="AX3218" s="12">
        <f t="shared" si="4956"/>
        <v>0</v>
      </c>
      <c r="AY3218" s="12">
        <f t="shared" si="4956"/>
        <v>0</v>
      </c>
      <c r="AZ3218" s="12">
        <f t="shared" si="4956"/>
        <v>45830</v>
      </c>
      <c r="BA3218" s="12">
        <f t="shared" si="4956"/>
        <v>0</v>
      </c>
      <c r="BB3218" s="12">
        <f t="shared" si="4956"/>
        <v>0</v>
      </c>
      <c r="BC3218" s="12">
        <f t="shared" si="4956"/>
        <v>0</v>
      </c>
      <c r="BD3218" s="12">
        <f t="shared" si="4956"/>
        <v>0</v>
      </c>
      <c r="BE3218" s="12">
        <f t="shared" si="4956"/>
        <v>45830</v>
      </c>
      <c r="BF3218" s="12">
        <f t="shared" si="4956"/>
        <v>0</v>
      </c>
      <c r="BG3218" s="12">
        <f t="shared" si="4956"/>
        <v>0</v>
      </c>
      <c r="BH3218" s="12">
        <f t="shared" si="4956"/>
        <v>0</v>
      </c>
      <c r="BI3218" s="12">
        <f t="shared" si="4956"/>
        <v>0</v>
      </c>
      <c r="BJ3218" s="12">
        <v>45830</v>
      </c>
      <c r="BK3218" s="12">
        <v>0</v>
      </c>
    </row>
    <row r="3219" spans="1:63" x14ac:dyDescent="0.25">
      <c r="A3219" s="4" t="s">
        <v>1065</v>
      </c>
      <c r="B3219" s="4" t="s">
        <v>1</v>
      </c>
      <c r="C3219" s="4" t="s">
        <v>143</v>
      </c>
      <c r="D3219" s="107" t="s">
        <v>1143</v>
      </c>
      <c r="E3219" s="117">
        <v>6139</v>
      </c>
      <c r="F3219" s="107"/>
      <c r="G3219" s="103" t="s">
        <v>1650</v>
      </c>
      <c r="H3219" s="13" t="s">
        <v>37</v>
      </c>
      <c r="I3219" s="14">
        <v>278600</v>
      </c>
      <c r="J3219" s="14">
        <v>385900</v>
      </c>
      <c r="K3219" s="14"/>
      <c r="L3219" s="14"/>
      <c r="M3219" s="14"/>
      <c r="N3219" s="14"/>
      <c r="O3219" s="14"/>
      <c r="P3219" s="14">
        <f t="shared" si="4942"/>
        <v>385900</v>
      </c>
      <c r="Q3219" s="14">
        <v>18400</v>
      </c>
      <c r="R3219" s="14">
        <v>11900</v>
      </c>
      <c r="S3219" s="14">
        <v>25600</v>
      </c>
      <c r="T3219" s="14">
        <f>48000+49000</f>
        <v>97000</v>
      </c>
      <c r="U3219" s="14">
        <v>49000</v>
      </c>
      <c r="V3219" s="14">
        <v>62000</v>
      </c>
      <c r="W3219" s="14">
        <f>72000+50000</f>
        <v>122000</v>
      </c>
      <c r="X3219" s="14"/>
      <c r="Y3219" s="14"/>
      <c r="Z3219" s="14">
        <v>385900</v>
      </c>
      <c r="AA3219" s="14">
        <v>0</v>
      </c>
      <c r="AB3219" s="14">
        <v>0</v>
      </c>
      <c r="AC3219" s="14"/>
      <c r="AD3219" s="14"/>
      <c r="AE3219" s="14"/>
      <c r="AF3219" s="14"/>
      <c r="AG3219" s="14"/>
      <c r="AH3219" s="14">
        <f t="shared" si="4943"/>
        <v>0</v>
      </c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>
        <v>0</v>
      </c>
      <c r="AS3219" s="14">
        <v>0</v>
      </c>
      <c r="AT3219" s="14">
        <v>12000</v>
      </c>
      <c r="AU3219" s="14">
        <v>33830</v>
      </c>
      <c r="AV3219" s="14"/>
      <c r="AW3219" s="14"/>
      <c r="AX3219" s="14"/>
      <c r="AY3219" s="14"/>
      <c r="AZ3219" s="14">
        <f t="shared" si="4944"/>
        <v>45830</v>
      </c>
      <c r="BA3219" s="14"/>
      <c r="BB3219" s="14"/>
      <c r="BC3219" s="14"/>
      <c r="BD3219" s="14"/>
      <c r="BE3219" s="14">
        <f>33830+12000</f>
        <v>45830</v>
      </c>
      <c r="BF3219" s="14"/>
      <c r="BG3219" s="14"/>
      <c r="BH3219" s="14"/>
      <c r="BI3219" s="14"/>
      <c r="BJ3219" s="14">
        <v>45830</v>
      </c>
      <c r="BK3219" s="14">
        <v>0</v>
      </c>
    </row>
    <row r="3220" spans="1:63" ht="22.5" x14ac:dyDescent="0.25">
      <c r="A3220" s="4" t="s">
        <v>1065</v>
      </c>
      <c r="B3220" s="4" t="s">
        <v>1</v>
      </c>
      <c r="C3220" s="4" t="s">
        <v>143</v>
      </c>
      <c r="D3220" s="107" t="s">
        <v>1143</v>
      </c>
      <c r="E3220" s="117">
        <v>6139</v>
      </c>
      <c r="F3220" s="107" t="s">
        <v>1150</v>
      </c>
      <c r="G3220" s="103" t="s">
        <v>1650</v>
      </c>
      <c r="H3220" s="13" t="s">
        <v>39</v>
      </c>
      <c r="I3220" s="14">
        <v>3090</v>
      </c>
      <c r="J3220" s="14">
        <v>0</v>
      </c>
      <c r="K3220" s="14"/>
      <c r="L3220" s="14"/>
      <c r="M3220" s="14"/>
      <c r="N3220" s="14"/>
      <c r="O3220" s="14"/>
      <c r="P3220" s="14">
        <f t="shared" si="4942"/>
        <v>0</v>
      </c>
      <c r="Q3220" s="14"/>
      <c r="R3220" s="14"/>
      <c r="S3220" s="14"/>
      <c r="T3220" s="14"/>
      <c r="U3220" s="14"/>
      <c r="V3220" s="14"/>
      <c r="W3220" s="14"/>
      <c r="X3220" s="14"/>
      <c r="Y3220" s="14"/>
      <c r="Z3220" s="14">
        <v>0</v>
      </c>
      <c r="AA3220" s="14">
        <v>0</v>
      </c>
      <c r="AB3220" s="14">
        <v>0</v>
      </c>
      <c r="AC3220" s="14"/>
      <c r="AD3220" s="14"/>
      <c r="AE3220" s="14"/>
      <c r="AF3220" s="14"/>
      <c r="AG3220" s="14"/>
      <c r="AH3220" s="14">
        <f t="shared" si="4943"/>
        <v>0</v>
      </c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>
        <v>0</v>
      </c>
      <c r="AS3220" s="14">
        <v>0</v>
      </c>
      <c r="AT3220" s="14">
        <v>0</v>
      </c>
      <c r="AU3220" s="14"/>
      <c r="AV3220" s="14"/>
      <c r="AW3220" s="14"/>
      <c r="AX3220" s="14"/>
      <c r="AY3220" s="14"/>
      <c r="AZ3220" s="14">
        <f t="shared" si="4944"/>
        <v>0</v>
      </c>
      <c r="BA3220" s="14"/>
      <c r="BB3220" s="14"/>
      <c r="BC3220" s="14"/>
      <c r="BD3220" s="14"/>
      <c r="BE3220" s="14"/>
      <c r="BF3220" s="14"/>
      <c r="BG3220" s="14"/>
      <c r="BH3220" s="14"/>
      <c r="BI3220" s="14"/>
      <c r="BJ3220" s="14">
        <v>0</v>
      </c>
      <c r="BK3220" s="14">
        <v>0</v>
      </c>
    </row>
    <row r="3221" spans="1:63" ht="33.75" x14ac:dyDescent="0.25">
      <c r="A3221" s="4" t="s">
        <v>1065</v>
      </c>
      <c r="B3221" s="4" t="s">
        <v>1</v>
      </c>
      <c r="C3221" s="4" t="s">
        <v>143</v>
      </c>
      <c r="D3221" s="107" t="s">
        <v>1143</v>
      </c>
      <c r="E3221" s="117">
        <v>6139</v>
      </c>
      <c r="F3221" s="107" t="s">
        <v>1151</v>
      </c>
      <c r="G3221" s="103" t="s">
        <v>1650</v>
      </c>
      <c r="H3221" s="13" t="s">
        <v>40</v>
      </c>
      <c r="I3221" s="14">
        <v>9500</v>
      </c>
      <c r="J3221" s="14">
        <v>3000</v>
      </c>
      <c r="K3221" s="14"/>
      <c r="L3221" s="14"/>
      <c r="M3221" s="14">
        <v>10000</v>
      </c>
      <c r="N3221" s="14"/>
      <c r="O3221" s="14"/>
      <c r="P3221" s="14">
        <f t="shared" si="4942"/>
        <v>13000</v>
      </c>
      <c r="Q3221" s="14"/>
      <c r="R3221" s="14"/>
      <c r="S3221" s="14"/>
      <c r="T3221" s="14"/>
      <c r="U3221" s="14"/>
      <c r="V3221" s="14"/>
      <c r="W3221" s="14"/>
      <c r="X3221" s="14"/>
      <c r="Y3221" s="14">
        <v>10000</v>
      </c>
      <c r="Z3221" s="14">
        <v>10000</v>
      </c>
      <c r="AA3221" s="14">
        <v>3000</v>
      </c>
      <c r="AB3221" s="14">
        <v>0</v>
      </c>
      <c r="AC3221" s="14"/>
      <c r="AD3221" s="14"/>
      <c r="AE3221" s="14"/>
      <c r="AF3221" s="14"/>
      <c r="AG3221" s="14"/>
      <c r="AH3221" s="14">
        <f t="shared" si="4943"/>
        <v>0</v>
      </c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>
        <v>0</v>
      </c>
      <c r="AS3221" s="14">
        <v>0</v>
      </c>
      <c r="AT3221" s="14">
        <v>0</v>
      </c>
      <c r="AU3221" s="14"/>
      <c r="AV3221" s="14"/>
      <c r="AW3221" s="14"/>
      <c r="AX3221" s="14"/>
      <c r="AY3221" s="14"/>
      <c r="AZ3221" s="14">
        <f t="shared" si="4944"/>
        <v>0</v>
      </c>
      <c r="BA3221" s="14"/>
      <c r="BB3221" s="14"/>
      <c r="BC3221" s="14"/>
      <c r="BD3221" s="14"/>
      <c r="BE3221" s="14"/>
      <c r="BF3221" s="14"/>
      <c r="BG3221" s="14"/>
      <c r="BH3221" s="14"/>
      <c r="BI3221" s="14"/>
      <c r="BJ3221" s="14">
        <v>0</v>
      </c>
      <c r="BK3221" s="14">
        <v>0</v>
      </c>
    </row>
    <row r="3222" spans="1:63" ht="33.75" x14ac:dyDescent="0.25">
      <c r="A3222" s="1" t="s">
        <v>0</v>
      </c>
      <c r="B3222" s="1" t="s">
        <v>0</v>
      </c>
      <c r="C3222" s="1" t="s">
        <v>0</v>
      </c>
      <c r="D3222" s="106" t="s">
        <v>0</v>
      </c>
      <c r="E3222" s="106" t="s">
        <v>0</v>
      </c>
      <c r="F3222" s="106" t="s">
        <v>0</v>
      </c>
      <c r="G3222" s="2" t="s">
        <v>0</v>
      </c>
      <c r="H3222" s="10" t="s">
        <v>41</v>
      </c>
      <c r="I3222" s="11">
        <f>SUM(I3223)</f>
        <v>100</v>
      </c>
      <c r="J3222" s="11">
        <f t="shared" ref="J3222:Y3223" si="4957">SUM(J3223)</f>
        <v>0</v>
      </c>
      <c r="K3222" s="11">
        <f t="shared" si="4957"/>
        <v>0</v>
      </c>
      <c r="L3222" s="11">
        <f t="shared" si="4957"/>
        <v>0</v>
      </c>
      <c r="M3222" s="11">
        <f t="shared" si="4957"/>
        <v>0</v>
      </c>
      <c r="N3222" s="11">
        <f t="shared" si="4957"/>
        <v>0</v>
      </c>
      <c r="O3222" s="11">
        <f t="shared" si="4957"/>
        <v>0</v>
      </c>
      <c r="P3222" s="11">
        <f t="shared" si="4957"/>
        <v>0</v>
      </c>
      <c r="Q3222" s="11">
        <f t="shared" si="4957"/>
        <v>0</v>
      </c>
      <c r="R3222" s="11">
        <f t="shared" si="4957"/>
        <v>0</v>
      </c>
      <c r="S3222" s="11">
        <f t="shared" si="4957"/>
        <v>0</v>
      </c>
      <c r="T3222" s="11">
        <f t="shared" si="4957"/>
        <v>0</v>
      </c>
      <c r="U3222" s="11">
        <f t="shared" si="4957"/>
        <v>0</v>
      </c>
      <c r="V3222" s="11">
        <f t="shared" si="4957"/>
        <v>0</v>
      </c>
      <c r="W3222" s="11">
        <f t="shared" si="4957"/>
        <v>0</v>
      </c>
      <c r="X3222" s="11">
        <f t="shared" si="4957"/>
        <v>0</v>
      </c>
      <c r="Y3222" s="11">
        <f t="shared" si="4957"/>
        <v>0</v>
      </c>
      <c r="Z3222" s="11">
        <v>0</v>
      </c>
      <c r="AA3222" s="11">
        <v>0</v>
      </c>
      <c r="AB3222" s="11">
        <f t="shared" ref="AB3222:AQ3223" si="4958">SUM(AB3223)</f>
        <v>0</v>
      </c>
      <c r="AC3222" s="11">
        <f t="shared" si="4958"/>
        <v>0</v>
      </c>
      <c r="AD3222" s="11">
        <f t="shared" si="4958"/>
        <v>0</v>
      </c>
      <c r="AE3222" s="11">
        <f t="shared" si="4958"/>
        <v>0</v>
      </c>
      <c r="AF3222" s="11">
        <f t="shared" si="4958"/>
        <v>0</v>
      </c>
      <c r="AG3222" s="11">
        <f t="shared" si="4958"/>
        <v>0</v>
      </c>
      <c r="AH3222" s="11">
        <f t="shared" si="4958"/>
        <v>0</v>
      </c>
      <c r="AI3222" s="11">
        <f t="shared" si="4958"/>
        <v>0</v>
      </c>
      <c r="AJ3222" s="11">
        <f t="shared" si="4958"/>
        <v>0</v>
      </c>
      <c r="AK3222" s="11">
        <f t="shared" si="4958"/>
        <v>0</v>
      </c>
      <c r="AL3222" s="11">
        <f t="shared" si="4958"/>
        <v>0</v>
      </c>
      <c r="AM3222" s="11">
        <f t="shared" si="4958"/>
        <v>0</v>
      </c>
      <c r="AN3222" s="11">
        <f t="shared" si="4958"/>
        <v>0</v>
      </c>
      <c r="AO3222" s="11">
        <f t="shared" si="4958"/>
        <v>0</v>
      </c>
      <c r="AP3222" s="11">
        <f t="shared" si="4958"/>
        <v>0</v>
      </c>
      <c r="AQ3222" s="11">
        <f t="shared" si="4958"/>
        <v>0</v>
      </c>
      <c r="AR3222" s="11">
        <v>0</v>
      </c>
      <c r="AS3222" s="11">
        <v>0</v>
      </c>
      <c r="AT3222" s="11">
        <f t="shared" ref="AT3222:BI3223" si="4959">SUM(AT3223)</f>
        <v>0</v>
      </c>
      <c r="AU3222" s="11">
        <f t="shared" si="4959"/>
        <v>0</v>
      </c>
      <c r="AV3222" s="11">
        <f t="shared" si="4959"/>
        <v>0</v>
      </c>
      <c r="AW3222" s="11">
        <f t="shared" si="4959"/>
        <v>0</v>
      </c>
      <c r="AX3222" s="11">
        <f t="shared" si="4959"/>
        <v>0</v>
      </c>
      <c r="AY3222" s="11">
        <f t="shared" si="4959"/>
        <v>0</v>
      </c>
      <c r="AZ3222" s="11">
        <f t="shared" si="4959"/>
        <v>0</v>
      </c>
      <c r="BA3222" s="11">
        <f t="shared" si="4959"/>
        <v>0</v>
      </c>
      <c r="BB3222" s="11">
        <f t="shared" si="4959"/>
        <v>0</v>
      </c>
      <c r="BC3222" s="11">
        <f t="shared" si="4959"/>
        <v>0</v>
      </c>
      <c r="BD3222" s="11">
        <f t="shared" si="4959"/>
        <v>0</v>
      </c>
      <c r="BE3222" s="11">
        <f t="shared" si="4959"/>
        <v>0</v>
      </c>
      <c r="BF3222" s="11">
        <f t="shared" si="4959"/>
        <v>0</v>
      </c>
      <c r="BG3222" s="11">
        <f t="shared" si="4959"/>
        <v>0</v>
      </c>
      <c r="BH3222" s="11">
        <f t="shared" si="4959"/>
        <v>0</v>
      </c>
      <c r="BI3222" s="11">
        <f t="shared" si="4959"/>
        <v>0</v>
      </c>
      <c r="BJ3222" s="11">
        <v>0</v>
      </c>
      <c r="BK3222" s="11">
        <v>0</v>
      </c>
    </row>
    <row r="3223" spans="1:63" ht="22.5" x14ac:dyDescent="0.25">
      <c r="A3223" s="4" t="s">
        <v>1065</v>
      </c>
      <c r="B3223" s="4" t="s">
        <v>1</v>
      </c>
      <c r="C3223" s="4" t="s">
        <v>143</v>
      </c>
      <c r="D3223" s="107" t="s">
        <v>1143</v>
      </c>
      <c r="E3223" s="106" t="s">
        <v>42</v>
      </c>
      <c r="F3223" s="106" t="s">
        <v>0</v>
      </c>
      <c r="G3223" s="2" t="s">
        <v>0</v>
      </c>
      <c r="H3223" s="2" t="s">
        <v>43</v>
      </c>
      <c r="I3223" s="12">
        <f>SUM(I3224)</f>
        <v>100</v>
      </c>
      <c r="J3223" s="12">
        <f t="shared" si="4957"/>
        <v>0</v>
      </c>
      <c r="K3223" s="12">
        <f t="shared" ref="K3223:Y3223" si="4960">SUM(K3224)</f>
        <v>0</v>
      </c>
      <c r="L3223" s="12">
        <f t="shared" si="4960"/>
        <v>0</v>
      </c>
      <c r="M3223" s="12">
        <f t="shared" si="4960"/>
        <v>0</v>
      </c>
      <c r="N3223" s="12">
        <f t="shared" si="4960"/>
        <v>0</v>
      </c>
      <c r="O3223" s="12">
        <f t="shared" si="4960"/>
        <v>0</v>
      </c>
      <c r="P3223" s="12">
        <f t="shared" si="4960"/>
        <v>0</v>
      </c>
      <c r="Q3223" s="12">
        <f t="shared" si="4960"/>
        <v>0</v>
      </c>
      <c r="R3223" s="12">
        <f t="shared" si="4960"/>
        <v>0</v>
      </c>
      <c r="S3223" s="12">
        <f t="shared" si="4960"/>
        <v>0</v>
      </c>
      <c r="T3223" s="12">
        <f t="shared" si="4960"/>
        <v>0</v>
      </c>
      <c r="U3223" s="12">
        <f t="shared" si="4960"/>
        <v>0</v>
      </c>
      <c r="V3223" s="12">
        <f t="shared" si="4960"/>
        <v>0</v>
      </c>
      <c r="W3223" s="12">
        <f t="shared" si="4960"/>
        <v>0</v>
      </c>
      <c r="X3223" s="12">
        <f t="shared" si="4960"/>
        <v>0</v>
      </c>
      <c r="Y3223" s="12">
        <f t="shared" si="4960"/>
        <v>0</v>
      </c>
      <c r="Z3223" s="12">
        <v>0</v>
      </c>
      <c r="AA3223" s="12">
        <v>0</v>
      </c>
      <c r="AB3223" s="12">
        <f t="shared" si="4958"/>
        <v>0</v>
      </c>
      <c r="AC3223" s="12">
        <f t="shared" ref="AC3223:AQ3223" si="4961">SUM(AC3224)</f>
        <v>0</v>
      </c>
      <c r="AD3223" s="12">
        <f t="shared" si="4961"/>
        <v>0</v>
      </c>
      <c r="AE3223" s="12">
        <f t="shared" si="4961"/>
        <v>0</v>
      </c>
      <c r="AF3223" s="12">
        <f t="shared" si="4961"/>
        <v>0</v>
      </c>
      <c r="AG3223" s="12">
        <f t="shared" si="4961"/>
        <v>0</v>
      </c>
      <c r="AH3223" s="12">
        <f t="shared" si="4961"/>
        <v>0</v>
      </c>
      <c r="AI3223" s="12">
        <f t="shared" si="4961"/>
        <v>0</v>
      </c>
      <c r="AJ3223" s="12">
        <f t="shared" si="4961"/>
        <v>0</v>
      </c>
      <c r="AK3223" s="12">
        <f t="shared" si="4961"/>
        <v>0</v>
      </c>
      <c r="AL3223" s="12">
        <f t="shared" si="4961"/>
        <v>0</v>
      </c>
      <c r="AM3223" s="12">
        <f t="shared" si="4961"/>
        <v>0</v>
      </c>
      <c r="AN3223" s="12">
        <f t="shared" si="4961"/>
        <v>0</v>
      </c>
      <c r="AO3223" s="12">
        <f t="shared" si="4961"/>
        <v>0</v>
      </c>
      <c r="AP3223" s="12">
        <f t="shared" si="4961"/>
        <v>0</v>
      </c>
      <c r="AQ3223" s="12">
        <f t="shared" si="4961"/>
        <v>0</v>
      </c>
      <c r="AR3223" s="12">
        <v>0</v>
      </c>
      <c r="AS3223" s="12">
        <v>0</v>
      </c>
      <c r="AT3223" s="12">
        <f t="shared" si="4959"/>
        <v>0</v>
      </c>
      <c r="AU3223" s="12">
        <f t="shared" ref="AU3223:BI3223" si="4962">SUM(AU3224)</f>
        <v>0</v>
      </c>
      <c r="AV3223" s="12">
        <f t="shared" si="4962"/>
        <v>0</v>
      </c>
      <c r="AW3223" s="12">
        <f t="shared" si="4962"/>
        <v>0</v>
      </c>
      <c r="AX3223" s="12">
        <f t="shared" si="4962"/>
        <v>0</v>
      </c>
      <c r="AY3223" s="12">
        <f t="shared" si="4962"/>
        <v>0</v>
      </c>
      <c r="AZ3223" s="12">
        <f t="shared" si="4962"/>
        <v>0</v>
      </c>
      <c r="BA3223" s="12">
        <f t="shared" si="4962"/>
        <v>0</v>
      </c>
      <c r="BB3223" s="12">
        <f t="shared" si="4962"/>
        <v>0</v>
      </c>
      <c r="BC3223" s="12">
        <f t="shared" si="4962"/>
        <v>0</v>
      </c>
      <c r="BD3223" s="12">
        <f t="shared" si="4962"/>
        <v>0</v>
      </c>
      <c r="BE3223" s="12">
        <f t="shared" si="4962"/>
        <v>0</v>
      </c>
      <c r="BF3223" s="12">
        <f t="shared" si="4962"/>
        <v>0</v>
      </c>
      <c r="BG3223" s="12">
        <f t="shared" si="4962"/>
        <v>0</v>
      </c>
      <c r="BH3223" s="12">
        <f t="shared" si="4962"/>
        <v>0</v>
      </c>
      <c r="BI3223" s="12">
        <f t="shared" si="4962"/>
        <v>0</v>
      </c>
      <c r="BJ3223" s="12">
        <v>0</v>
      </c>
      <c r="BK3223" s="12">
        <v>0</v>
      </c>
    </row>
    <row r="3224" spans="1:63" x14ac:dyDescent="0.25">
      <c r="A3224" s="4" t="s">
        <v>1065</v>
      </c>
      <c r="B3224" s="4" t="s">
        <v>1</v>
      </c>
      <c r="C3224" s="4" t="s">
        <v>143</v>
      </c>
      <c r="D3224" s="107" t="s">
        <v>1143</v>
      </c>
      <c r="E3224" s="117">
        <v>6148</v>
      </c>
      <c r="F3224" s="107"/>
      <c r="G3224" s="103" t="s">
        <v>1650</v>
      </c>
      <c r="H3224" s="13" t="s">
        <v>47</v>
      </c>
      <c r="I3224" s="14">
        <v>100</v>
      </c>
      <c r="J3224" s="14">
        <v>0</v>
      </c>
      <c r="K3224" s="14"/>
      <c r="L3224" s="14"/>
      <c r="M3224" s="14"/>
      <c r="N3224" s="14"/>
      <c r="O3224" s="14"/>
      <c r="P3224" s="14">
        <f t="shared" si="4942"/>
        <v>0</v>
      </c>
      <c r="Q3224" s="14"/>
      <c r="R3224" s="14"/>
      <c r="S3224" s="14"/>
      <c r="T3224" s="14"/>
      <c r="U3224" s="14"/>
      <c r="V3224" s="14"/>
      <c r="W3224" s="14"/>
      <c r="X3224" s="14"/>
      <c r="Y3224" s="14"/>
      <c r="Z3224" s="14">
        <v>0</v>
      </c>
      <c r="AA3224" s="14">
        <v>0</v>
      </c>
      <c r="AB3224" s="14">
        <v>0</v>
      </c>
      <c r="AC3224" s="14"/>
      <c r="AD3224" s="14"/>
      <c r="AE3224" s="14"/>
      <c r="AF3224" s="14"/>
      <c r="AG3224" s="14"/>
      <c r="AH3224" s="14">
        <f t="shared" si="4943"/>
        <v>0</v>
      </c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>
        <v>0</v>
      </c>
      <c r="AS3224" s="14">
        <v>0</v>
      </c>
      <c r="AT3224" s="14">
        <v>0</v>
      </c>
      <c r="AU3224" s="14"/>
      <c r="AV3224" s="14"/>
      <c r="AW3224" s="14"/>
      <c r="AX3224" s="14"/>
      <c r="AY3224" s="14"/>
      <c r="AZ3224" s="14">
        <f t="shared" si="4944"/>
        <v>0</v>
      </c>
      <c r="BA3224" s="14"/>
      <c r="BB3224" s="14"/>
      <c r="BC3224" s="14"/>
      <c r="BD3224" s="14"/>
      <c r="BE3224" s="14"/>
      <c r="BF3224" s="14"/>
      <c r="BG3224" s="14"/>
      <c r="BH3224" s="14"/>
      <c r="BI3224" s="14"/>
      <c r="BJ3224" s="14">
        <v>0</v>
      </c>
      <c r="BK3224" s="14">
        <v>0</v>
      </c>
    </row>
    <row r="3225" spans="1:63" ht="33.75" x14ac:dyDescent="0.25">
      <c r="A3225" s="1" t="s">
        <v>0</v>
      </c>
      <c r="B3225" s="1" t="s">
        <v>0</v>
      </c>
      <c r="C3225" s="1" t="s">
        <v>0</v>
      </c>
      <c r="D3225" s="106" t="s">
        <v>0</v>
      </c>
      <c r="E3225" s="106" t="s">
        <v>0</v>
      </c>
      <c r="F3225" s="106" t="s">
        <v>0</v>
      </c>
      <c r="G3225" s="2" t="s">
        <v>0</v>
      </c>
      <c r="H3225" s="10" t="s">
        <v>99</v>
      </c>
      <c r="I3225" s="11">
        <f>SUM(I3226)</f>
        <v>40000</v>
      </c>
      <c r="J3225" s="11">
        <f t="shared" ref="J3225:Y3226" si="4963">SUM(J3226)</f>
        <v>40000</v>
      </c>
      <c r="K3225" s="11">
        <f t="shared" si="4963"/>
        <v>0</v>
      </c>
      <c r="L3225" s="11">
        <f t="shared" si="4963"/>
        <v>0</v>
      </c>
      <c r="M3225" s="11">
        <f t="shared" si="4963"/>
        <v>0</v>
      </c>
      <c r="N3225" s="11">
        <f t="shared" si="4963"/>
        <v>0</v>
      </c>
      <c r="O3225" s="11">
        <f t="shared" si="4963"/>
        <v>0</v>
      </c>
      <c r="P3225" s="11">
        <f t="shared" si="4963"/>
        <v>40000</v>
      </c>
      <c r="Q3225" s="11">
        <f t="shared" si="4963"/>
        <v>0</v>
      </c>
      <c r="R3225" s="11">
        <f t="shared" si="4963"/>
        <v>0</v>
      </c>
      <c r="S3225" s="11">
        <f t="shared" si="4963"/>
        <v>0</v>
      </c>
      <c r="T3225" s="11">
        <f t="shared" si="4963"/>
        <v>0</v>
      </c>
      <c r="U3225" s="11">
        <f t="shared" si="4963"/>
        <v>0</v>
      </c>
      <c r="V3225" s="11">
        <f t="shared" si="4963"/>
        <v>0</v>
      </c>
      <c r="W3225" s="11">
        <f t="shared" si="4963"/>
        <v>40000</v>
      </c>
      <c r="X3225" s="11">
        <f t="shared" si="4963"/>
        <v>0</v>
      </c>
      <c r="Y3225" s="11">
        <f t="shared" si="4963"/>
        <v>0</v>
      </c>
      <c r="Z3225" s="11">
        <v>40000</v>
      </c>
      <c r="AA3225" s="11">
        <v>0</v>
      </c>
      <c r="AB3225" s="11">
        <f t="shared" ref="AB3225:AQ3226" si="4964">SUM(AB3226)</f>
        <v>0</v>
      </c>
      <c r="AC3225" s="11">
        <f t="shared" si="4964"/>
        <v>0</v>
      </c>
      <c r="AD3225" s="11">
        <f t="shared" si="4964"/>
        <v>0</v>
      </c>
      <c r="AE3225" s="11">
        <f t="shared" si="4964"/>
        <v>0</v>
      </c>
      <c r="AF3225" s="11">
        <f t="shared" si="4964"/>
        <v>0</v>
      </c>
      <c r="AG3225" s="11">
        <f t="shared" si="4964"/>
        <v>0</v>
      </c>
      <c r="AH3225" s="11">
        <f t="shared" si="4964"/>
        <v>0</v>
      </c>
      <c r="AI3225" s="11">
        <f t="shared" si="4964"/>
        <v>0</v>
      </c>
      <c r="AJ3225" s="11">
        <f t="shared" si="4964"/>
        <v>0</v>
      </c>
      <c r="AK3225" s="11">
        <f t="shared" si="4964"/>
        <v>0</v>
      </c>
      <c r="AL3225" s="11">
        <f t="shared" si="4964"/>
        <v>0</v>
      </c>
      <c r="AM3225" s="11">
        <f t="shared" si="4964"/>
        <v>0</v>
      </c>
      <c r="AN3225" s="11">
        <f t="shared" si="4964"/>
        <v>0</v>
      </c>
      <c r="AO3225" s="11">
        <f t="shared" si="4964"/>
        <v>0</v>
      </c>
      <c r="AP3225" s="11">
        <f t="shared" si="4964"/>
        <v>0</v>
      </c>
      <c r="AQ3225" s="11">
        <f t="shared" si="4964"/>
        <v>0</v>
      </c>
      <c r="AR3225" s="11">
        <v>0</v>
      </c>
      <c r="AS3225" s="11">
        <v>0</v>
      </c>
      <c r="AT3225" s="11">
        <f t="shared" ref="AT3225:BI3226" si="4965">SUM(AT3226)</f>
        <v>0</v>
      </c>
      <c r="AU3225" s="11">
        <f t="shared" si="4965"/>
        <v>0</v>
      </c>
      <c r="AV3225" s="11">
        <f t="shared" si="4965"/>
        <v>0</v>
      </c>
      <c r="AW3225" s="11">
        <f t="shared" si="4965"/>
        <v>0</v>
      </c>
      <c r="AX3225" s="11">
        <f t="shared" si="4965"/>
        <v>0</v>
      </c>
      <c r="AY3225" s="11">
        <f t="shared" si="4965"/>
        <v>0</v>
      </c>
      <c r="AZ3225" s="11">
        <f t="shared" si="4965"/>
        <v>0</v>
      </c>
      <c r="BA3225" s="11">
        <f t="shared" si="4965"/>
        <v>0</v>
      </c>
      <c r="BB3225" s="11">
        <f t="shared" si="4965"/>
        <v>0</v>
      </c>
      <c r="BC3225" s="11">
        <f t="shared" si="4965"/>
        <v>0</v>
      </c>
      <c r="BD3225" s="11">
        <f t="shared" si="4965"/>
        <v>0</v>
      </c>
      <c r="BE3225" s="11">
        <f t="shared" si="4965"/>
        <v>0</v>
      </c>
      <c r="BF3225" s="11">
        <f t="shared" si="4965"/>
        <v>0</v>
      </c>
      <c r="BG3225" s="11">
        <f t="shared" si="4965"/>
        <v>0</v>
      </c>
      <c r="BH3225" s="11">
        <f t="shared" si="4965"/>
        <v>0</v>
      </c>
      <c r="BI3225" s="11">
        <f t="shared" si="4965"/>
        <v>0</v>
      </c>
      <c r="BJ3225" s="11">
        <v>0</v>
      </c>
      <c r="BK3225" s="11">
        <v>0</v>
      </c>
    </row>
    <row r="3226" spans="1:63" x14ac:dyDescent="0.25">
      <c r="A3226" s="4" t="s">
        <v>1065</v>
      </c>
      <c r="B3226" s="4" t="s">
        <v>1</v>
      </c>
      <c r="C3226" s="4" t="s">
        <v>143</v>
      </c>
      <c r="D3226" s="107" t="s">
        <v>1143</v>
      </c>
      <c r="E3226" s="106" t="s">
        <v>100</v>
      </c>
      <c r="F3226" s="106" t="s">
        <v>0</v>
      </c>
      <c r="G3226" s="2" t="s">
        <v>0</v>
      </c>
      <c r="H3226" s="2" t="s">
        <v>101</v>
      </c>
      <c r="I3226" s="12">
        <f>SUM(I3227)</f>
        <v>40000</v>
      </c>
      <c r="J3226" s="12">
        <f t="shared" si="4963"/>
        <v>40000</v>
      </c>
      <c r="K3226" s="12">
        <f t="shared" ref="K3226:Y3226" si="4966">SUM(K3227)</f>
        <v>0</v>
      </c>
      <c r="L3226" s="12">
        <f t="shared" si="4966"/>
        <v>0</v>
      </c>
      <c r="M3226" s="12">
        <f t="shared" si="4966"/>
        <v>0</v>
      </c>
      <c r="N3226" s="12">
        <f t="shared" si="4966"/>
        <v>0</v>
      </c>
      <c r="O3226" s="12">
        <f t="shared" si="4966"/>
        <v>0</v>
      </c>
      <c r="P3226" s="12">
        <f t="shared" si="4966"/>
        <v>40000</v>
      </c>
      <c r="Q3226" s="12">
        <f t="shared" si="4966"/>
        <v>0</v>
      </c>
      <c r="R3226" s="12">
        <f t="shared" si="4966"/>
        <v>0</v>
      </c>
      <c r="S3226" s="12">
        <f t="shared" si="4966"/>
        <v>0</v>
      </c>
      <c r="T3226" s="12">
        <f t="shared" si="4966"/>
        <v>0</v>
      </c>
      <c r="U3226" s="12">
        <f t="shared" si="4966"/>
        <v>0</v>
      </c>
      <c r="V3226" s="12">
        <f t="shared" si="4966"/>
        <v>0</v>
      </c>
      <c r="W3226" s="12">
        <f t="shared" si="4966"/>
        <v>40000</v>
      </c>
      <c r="X3226" s="12">
        <f t="shared" si="4966"/>
        <v>0</v>
      </c>
      <c r="Y3226" s="12">
        <f t="shared" si="4966"/>
        <v>0</v>
      </c>
      <c r="Z3226" s="12">
        <v>40000</v>
      </c>
      <c r="AA3226" s="12">
        <v>0</v>
      </c>
      <c r="AB3226" s="12">
        <f t="shared" si="4964"/>
        <v>0</v>
      </c>
      <c r="AC3226" s="12">
        <f t="shared" ref="AC3226:AQ3226" si="4967">SUM(AC3227)</f>
        <v>0</v>
      </c>
      <c r="AD3226" s="12">
        <f t="shared" si="4967"/>
        <v>0</v>
      </c>
      <c r="AE3226" s="12">
        <f t="shared" si="4967"/>
        <v>0</v>
      </c>
      <c r="AF3226" s="12">
        <f t="shared" si="4967"/>
        <v>0</v>
      </c>
      <c r="AG3226" s="12">
        <f t="shared" si="4967"/>
        <v>0</v>
      </c>
      <c r="AH3226" s="12">
        <f t="shared" si="4967"/>
        <v>0</v>
      </c>
      <c r="AI3226" s="12">
        <f t="shared" si="4967"/>
        <v>0</v>
      </c>
      <c r="AJ3226" s="12">
        <f t="shared" si="4967"/>
        <v>0</v>
      </c>
      <c r="AK3226" s="12">
        <f t="shared" si="4967"/>
        <v>0</v>
      </c>
      <c r="AL3226" s="12">
        <f t="shared" si="4967"/>
        <v>0</v>
      </c>
      <c r="AM3226" s="12">
        <f t="shared" si="4967"/>
        <v>0</v>
      </c>
      <c r="AN3226" s="12">
        <f t="shared" si="4967"/>
        <v>0</v>
      </c>
      <c r="AO3226" s="12">
        <f t="shared" si="4967"/>
        <v>0</v>
      </c>
      <c r="AP3226" s="12">
        <f t="shared" si="4967"/>
        <v>0</v>
      </c>
      <c r="AQ3226" s="12">
        <f t="shared" si="4967"/>
        <v>0</v>
      </c>
      <c r="AR3226" s="12">
        <v>0</v>
      </c>
      <c r="AS3226" s="12">
        <v>0</v>
      </c>
      <c r="AT3226" s="12">
        <f t="shared" si="4965"/>
        <v>0</v>
      </c>
      <c r="AU3226" s="12">
        <f t="shared" ref="AU3226:BI3226" si="4968">SUM(AU3227)</f>
        <v>0</v>
      </c>
      <c r="AV3226" s="12">
        <f t="shared" si="4968"/>
        <v>0</v>
      </c>
      <c r="AW3226" s="12">
        <f t="shared" si="4968"/>
        <v>0</v>
      </c>
      <c r="AX3226" s="12">
        <f t="shared" si="4968"/>
        <v>0</v>
      </c>
      <c r="AY3226" s="12">
        <f t="shared" si="4968"/>
        <v>0</v>
      </c>
      <c r="AZ3226" s="12">
        <f t="shared" si="4968"/>
        <v>0</v>
      </c>
      <c r="BA3226" s="12">
        <f t="shared" si="4968"/>
        <v>0</v>
      </c>
      <c r="BB3226" s="12">
        <f t="shared" si="4968"/>
        <v>0</v>
      </c>
      <c r="BC3226" s="12">
        <f t="shared" si="4968"/>
        <v>0</v>
      </c>
      <c r="BD3226" s="12">
        <f t="shared" si="4968"/>
        <v>0</v>
      </c>
      <c r="BE3226" s="12">
        <f t="shared" si="4968"/>
        <v>0</v>
      </c>
      <c r="BF3226" s="12">
        <f t="shared" si="4968"/>
        <v>0</v>
      </c>
      <c r="BG3226" s="12">
        <f t="shared" si="4968"/>
        <v>0</v>
      </c>
      <c r="BH3226" s="12">
        <f t="shared" si="4968"/>
        <v>0</v>
      </c>
      <c r="BI3226" s="12">
        <f t="shared" si="4968"/>
        <v>0</v>
      </c>
      <c r="BJ3226" s="12">
        <v>0</v>
      </c>
      <c r="BK3226" s="12">
        <v>0</v>
      </c>
    </row>
    <row r="3227" spans="1:63" ht="22.5" x14ac:dyDescent="0.25">
      <c r="A3227" s="4" t="s">
        <v>1065</v>
      </c>
      <c r="B3227" s="4" t="s">
        <v>1</v>
      </c>
      <c r="C3227" s="4" t="s">
        <v>143</v>
      </c>
      <c r="D3227" s="107" t="s">
        <v>1143</v>
      </c>
      <c r="E3227" s="117">
        <v>6151</v>
      </c>
      <c r="F3227" s="107"/>
      <c r="G3227" s="103" t="s">
        <v>1650</v>
      </c>
      <c r="H3227" s="13" t="s">
        <v>103</v>
      </c>
      <c r="I3227" s="14">
        <v>40000</v>
      </c>
      <c r="J3227" s="14">
        <v>40000</v>
      </c>
      <c r="K3227" s="14"/>
      <c r="L3227" s="14"/>
      <c r="M3227" s="14"/>
      <c r="N3227" s="14"/>
      <c r="O3227" s="14"/>
      <c r="P3227" s="14">
        <f t="shared" si="4942"/>
        <v>40000</v>
      </c>
      <c r="Q3227" s="14"/>
      <c r="R3227" s="14"/>
      <c r="S3227" s="14"/>
      <c r="T3227" s="14"/>
      <c r="U3227" s="14"/>
      <c r="V3227" s="14"/>
      <c r="W3227" s="14">
        <v>40000</v>
      </c>
      <c r="X3227" s="14"/>
      <c r="Y3227" s="14"/>
      <c r="Z3227" s="14">
        <v>40000</v>
      </c>
      <c r="AA3227" s="14">
        <v>0</v>
      </c>
      <c r="AB3227" s="14">
        <v>0</v>
      </c>
      <c r="AC3227" s="14"/>
      <c r="AD3227" s="14"/>
      <c r="AE3227" s="14"/>
      <c r="AF3227" s="14"/>
      <c r="AG3227" s="14"/>
      <c r="AH3227" s="14">
        <f t="shared" si="4943"/>
        <v>0</v>
      </c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>
        <v>0</v>
      </c>
      <c r="AS3227" s="14">
        <v>0</v>
      </c>
      <c r="AT3227" s="14">
        <v>0</v>
      </c>
      <c r="AU3227" s="14"/>
      <c r="AV3227" s="14"/>
      <c r="AW3227" s="14"/>
      <c r="AX3227" s="14"/>
      <c r="AY3227" s="14"/>
      <c r="AZ3227" s="14">
        <f t="shared" si="4944"/>
        <v>0</v>
      </c>
      <c r="BA3227" s="14"/>
      <c r="BB3227" s="14"/>
      <c r="BC3227" s="14"/>
      <c r="BD3227" s="14"/>
      <c r="BE3227" s="14"/>
      <c r="BF3227" s="14"/>
      <c r="BG3227" s="14"/>
      <c r="BH3227" s="14"/>
      <c r="BI3227" s="14"/>
      <c r="BJ3227" s="14">
        <v>0</v>
      </c>
      <c r="BK3227" s="14">
        <v>0</v>
      </c>
    </row>
    <row r="3228" spans="1:63" ht="33.75" x14ac:dyDescent="0.25">
      <c r="A3228" s="1" t="s">
        <v>0</v>
      </c>
      <c r="B3228" s="1" t="s">
        <v>0</v>
      </c>
      <c r="C3228" s="1" t="s">
        <v>0</v>
      </c>
      <c r="D3228" s="106" t="s">
        <v>0</v>
      </c>
      <c r="E3228" s="106" t="s">
        <v>0</v>
      </c>
      <c r="F3228" s="106" t="s">
        <v>0</v>
      </c>
      <c r="G3228" s="2" t="s">
        <v>0</v>
      </c>
      <c r="H3228" s="10" t="s">
        <v>49</v>
      </c>
      <c r="I3228" s="11">
        <f>SUM(I3229)</f>
        <v>387061</v>
      </c>
      <c r="J3228" s="11">
        <f t="shared" ref="J3228:Y3228" si="4969">SUM(J3229)</f>
        <v>208300</v>
      </c>
      <c r="K3228" s="11">
        <f t="shared" si="4969"/>
        <v>0</v>
      </c>
      <c r="L3228" s="11">
        <f t="shared" si="4969"/>
        <v>0</v>
      </c>
      <c r="M3228" s="11">
        <f t="shared" si="4969"/>
        <v>395000</v>
      </c>
      <c r="N3228" s="11">
        <f t="shared" si="4969"/>
        <v>0</v>
      </c>
      <c r="O3228" s="11">
        <f t="shared" si="4969"/>
        <v>0</v>
      </c>
      <c r="P3228" s="11">
        <f t="shared" si="4969"/>
        <v>603300</v>
      </c>
      <c r="Q3228" s="11">
        <f t="shared" si="4969"/>
        <v>2000</v>
      </c>
      <c r="R3228" s="11">
        <f t="shared" si="4969"/>
        <v>5100</v>
      </c>
      <c r="S3228" s="11">
        <f t="shared" si="4969"/>
        <v>5000</v>
      </c>
      <c r="T3228" s="11">
        <f t="shared" si="4969"/>
        <v>32000</v>
      </c>
      <c r="U3228" s="11">
        <f t="shared" si="4969"/>
        <v>18000</v>
      </c>
      <c r="V3228" s="11">
        <f t="shared" si="4969"/>
        <v>0</v>
      </c>
      <c r="W3228" s="11">
        <f t="shared" si="4969"/>
        <v>145200</v>
      </c>
      <c r="X3228" s="11">
        <f t="shared" si="4969"/>
        <v>0</v>
      </c>
      <c r="Y3228" s="11">
        <f t="shared" si="4969"/>
        <v>395000</v>
      </c>
      <c r="Z3228" s="11">
        <v>602300</v>
      </c>
      <c r="AA3228" s="11">
        <v>1000</v>
      </c>
      <c r="AB3228" s="11">
        <f t="shared" ref="AB3228:AQ3228" si="4970">SUM(AB3229)</f>
        <v>17000</v>
      </c>
      <c r="AC3228" s="11">
        <f t="shared" si="4970"/>
        <v>0</v>
      </c>
      <c r="AD3228" s="11">
        <f t="shared" si="4970"/>
        <v>0</v>
      </c>
      <c r="AE3228" s="11">
        <f t="shared" si="4970"/>
        <v>0</v>
      </c>
      <c r="AF3228" s="11">
        <f t="shared" si="4970"/>
        <v>0</v>
      </c>
      <c r="AG3228" s="11">
        <f t="shared" si="4970"/>
        <v>0</v>
      </c>
      <c r="AH3228" s="11">
        <f t="shared" si="4970"/>
        <v>17000</v>
      </c>
      <c r="AI3228" s="11">
        <f t="shared" si="4970"/>
        <v>0</v>
      </c>
      <c r="AJ3228" s="11">
        <f t="shared" si="4970"/>
        <v>0</v>
      </c>
      <c r="AK3228" s="11">
        <f t="shared" si="4970"/>
        <v>0</v>
      </c>
      <c r="AL3228" s="11">
        <f t="shared" si="4970"/>
        <v>0</v>
      </c>
      <c r="AM3228" s="11">
        <f t="shared" si="4970"/>
        <v>0</v>
      </c>
      <c r="AN3228" s="11">
        <f t="shared" si="4970"/>
        <v>0</v>
      </c>
      <c r="AO3228" s="11">
        <f t="shared" si="4970"/>
        <v>0</v>
      </c>
      <c r="AP3228" s="11">
        <f t="shared" si="4970"/>
        <v>0</v>
      </c>
      <c r="AQ3228" s="11">
        <f t="shared" si="4970"/>
        <v>0</v>
      </c>
      <c r="AR3228" s="11">
        <v>0</v>
      </c>
      <c r="AS3228" s="11">
        <v>17000</v>
      </c>
      <c r="AT3228" s="11">
        <f t="shared" ref="AT3228:BI3228" si="4971">SUM(AT3229)</f>
        <v>111761</v>
      </c>
      <c r="AU3228" s="11">
        <f t="shared" si="4971"/>
        <v>185719</v>
      </c>
      <c r="AV3228" s="11">
        <f t="shared" si="4971"/>
        <v>0</v>
      </c>
      <c r="AW3228" s="11">
        <f t="shared" si="4971"/>
        <v>0</v>
      </c>
      <c r="AX3228" s="11">
        <f t="shared" si="4971"/>
        <v>0</v>
      </c>
      <c r="AY3228" s="11">
        <f t="shared" si="4971"/>
        <v>0</v>
      </c>
      <c r="AZ3228" s="11">
        <f t="shared" si="4971"/>
        <v>297480</v>
      </c>
      <c r="BA3228" s="11">
        <f t="shared" si="4971"/>
        <v>0</v>
      </c>
      <c r="BB3228" s="11">
        <f t="shared" si="4971"/>
        <v>0</v>
      </c>
      <c r="BC3228" s="11">
        <f t="shared" si="4971"/>
        <v>111761</v>
      </c>
      <c r="BD3228" s="11">
        <f t="shared" si="4971"/>
        <v>0</v>
      </c>
      <c r="BE3228" s="11">
        <f t="shared" si="4971"/>
        <v>185719</v>
      </c>
      <c r="BF3228" s="11">
        <f t="shared" si="4971"/>
        <v>0</v>
      </c>
      <c r="BG3228" s="11">
        <f t="shared" si="4971"/>
        <v>0</v>
      </c>
      <c r="BH3228" s="11">
        <f t="shared" si="4971"/>
        <v>0</v>
      </c>
      <c r="BI3228" s="11">
        <f t="shared" si="4971"/>
        <v>0</v>
      </c>
      <c r="BJ3228" s="11">
        <v>297480</v>
      </c>
      <c r="BK3228" s="11">
        <v>0</v>
      </c>
    </row>
    <row r="3229" spans="1:63" x14ac:dyDescent="0.25">
      <c r="A3229" s="4" t="s">
        <v>1065</v>
      </c>
      <c r="B3229" s="4" t="s">
        <v>1</v>
      </c>
      <c r="C3229" s="4" t="s">
        <v>143</v>
      </c>
      <c r="D3229" s="107" t="s">
        <v>1143</v>
      </c>
      <c r="E3229" s="106" t="s">
        <v>50</v>
      </c>
      <c r="F3229" s="106" t="s">
        <v>0</v>
      </c>
      <c r="G3229" s="2" t="s">
        <v>0</v>
      </c>
      <c r="H3229" s="2" t="s">
        <v>51</v>
      </c>
      <c r="I3229" s="12">
        <f>SUM(I3230:I3233)</f>
        <v>387061</v>
      </c>
      <c r="J3229" s="12">
        <f t="shared" ref="J3229:Y3229" si="4972">SUM(J3230:J3233)</f>
        <v>208300</v>
      </c>
      <c r="K3229" s="12">
        <f t="shared" si="4972"/>
        <v>0</v>
      </c>
      <c r="L3229" s="12">
        <f t="shared" si="4972"/>
        <v>0</v>
      </c>
      <c r="M3229" s="12">
        <f t="shared" si="4972"/>
        <v>395000</v>
      </c>
      <c r="N3229" s="12">
        <f t="shared" si="4972"/>
        <v>0</v>
      </c>
      <c r="O3229" s="12">
        <f t="shared" si="4972"/>
        <v>0</v>
      </c>
      <c r="P3229" s="12">
        <f t="shared" ref="P3229" si="4973">SUM(P3230:P3233)</f>
        <v>603300</v>
      </c>
      <c r="Q3229" s="12">
        <f t="shared" si="4972"/>
        <v>2000</v>
      </c>
      <c r="R3229" s="12">
        <f t="shared" si="4972"/>
        <v>5100</v>
      </c>
      <c r="S3229" s="12">
        <f t="shared" si="4972"/>
        <v>5000</v>
      </c>
      <c r="T3229" s="12">
        <f t="shared" si="4972"/>
        <v>32000</v>
      </c>
      <c r="U3229" s="12">
        <f t="shared" si="4972"/>
        <v>18000</v>
      </c>
      <c r="V3229" s="12">
        <f t="shared" si="4972"/>
        <v>0</v>
      </c>
      <c r="W3229" s="12">
        <f t="shared" si="4972"/>
        <v>145200</v>
      </c>
      <c r="X3229" s="12">
        <f t="shared" si="4972"/>
        <v>0</v>
      </c>
      <c r="Y3229" s="12">
        <f t="shared" si="4972"/>
        <v>395000</v>
      </c>
      <c r="Z3229" s="12">
        <v>602300</v>
      </c>
      <c r="AA3229" s="12">
        <v>1000</v>
      </c>
      <c r="AB3229" s="12">
        <f t="shared" ref="AB3229:AQ3229" si="4974">SUM(AB3230:AB3233)</f>
        <v>17000</v>
      </c>
      <c r="AC3229" s="12">
        <f t="shared" si="4974"/>
        <v>0</v>
      </c>
      <c r="AD3229" s="12">
        <f t="shared" si="4974"/>
        <v>0</v>
      </c>
      <c r="AE3229" s="12">
        <f t="shared" si="4974"/>
        <v>0</v>
      </c>
      <c r="AF3229" s="12">
        <f t="shared" si="4974"/>
        <v>0</v>
      </c>
      <c r="AG3229" s="12">
        <f t="shared" si="4974"/>
        <v>0</v>
      </c>
      <c r="AH3229" s="12">
        <f t="shared" ref="AH3229" si="4975">SUM(AH3230:AH3233)</f>
        <v>17000</v>
      </c>
      <c r="AI3229" s="12">
        <f t="shared" si="4974"/>
        <v>0</v>
      </c>
      <c r="AJ3229" s="12">
        <f t="shared" si="4974"/>
        <v>0</v>
      </c>
      <c r="AK3229" s="12">
        <f t="shared" si="4974"/>
        <v>0</v>
      </c>
      <c r="AL3229" s="12">
        <f t="shared" si="4974"/>
        <v>0</v>
      </c>
      <c r="AM3229" s="12">
        <f t="shared" si="4974"/>
        <v>0</v>
      </c>
      <c r="AN3229" s="12">
        <f t="shared" si="4974"/>
        <v>0</v>
      </c>
      <c r="AO3229" s="12">
        <f t="shared" si="4974"/>
        <v>0</v>
      </c>
      <c r="AP3229" s="12">
        <f t="shared" si="4974"/>
        <v>0</v>
      </c>
      <c r="AQ3229" s="12">
        <f t="shared" si="4974"/>
        <v>0</v>
      </c>
      <c r="AR3229" s="12">
        <v>0</v>
      </c>
      <c r="AS3229" s="12">
        <v>17000</v>
      </c>
      <c r="AT3229" s="12">
        <f t="shared" ref="AT3229:BI3229" si="4976">SUM(AT3230:AT3233)</f>
        <v>111761</v>
      </c>
      <c r="AU3229" s="12">
        <f t="shared" si="4976"/>
        <v>185719</v>
      </c>
      <c r="AV3229" s="12">
        <f t="shared" si="4976"/>
        <v>0</v>
      </c>
      <c r="AW3229" s="12">
        <f t="shared" si="4976"/>
        <v>0</v>
      </c>
      <c r="AX3229" s="12">
        <f t="shared" si="4976"/>
        <v>0</v>
      </c>
      <c r="AY3229" s="12">
        <f t="shared" si="4976"/>
        <v>0</v>
      </c>
      <c r="AZ3229" s="12">
        <f t="shared" ref="AZ3229" si="4977">SUM(AZ3230:AZ3233)</f>
        <v>297480</v>
      </c>
      <c r="BA3229" s="12">
        <f t="shared" si="4976"/>
        <v>0</v>
      </c>
      <c r="BB3229" s="12">
        <f t="shared" si="4976"/>
        <v>0</v>
      </c>
      <c r="BC3229" s="12">
        <f t="shared" si="4976"/>
        <v>111761</v>
      </c>
      <c r="BD3229" s="12">
        <f t="shared" si="4976"/>
        <v>0</v>
      </c>
      <c r="BE3229" s="12">
        <f t="shared" si="4976"/>
        <v>185719</v>
      </c>
      <c r="BF3229" s="12">
        <f t="shared" si="4976"/>
        <v>0</v>
      </c>
      <c r="BG3229" s="12">
        <f t="shared" si="4976"/>
        <v>0</v>
      </c>
      <c r="BH3229" s="12">
        <f t="shared" si="4976"/>
        <v>0</v>
      </c>
      <c r="BI3229" s="12">
        <f t="shared" si="4976"/>
        <v>0</v>
      </c>
      <c r="BJ3229" s="12">
        <v>297480</v>
      </c>
      <c r="BK3229" s="12">
        <v>0</v>
      </c>
    </row>
    <row r="3230" spans="1:63" ht="22.5" x14ac:dyDescent="0.25">
      <c r="A3230" s="4" t="s">
        <v>1065</v>
      </c>
      <c r="B3230" s="4" t="s">
        <v>1</v>
      </c>
      <c r="C3230" s="4" t="s">
        <v>143</v>
      </c>
      <c r="D3230" s="107" t="s">
        <v>1143</v>
      </c>
      <c r="E3230" s="117">
        <v>8211</v>
      </c>
      <c r="F3230" s="107"/>
      <c r="G3230" s="103" t="s">
        <v>1650</v>
      </c>
      <c r="H3230" s="13" t="s">
        <v>120</v>
      </c>
      <c r="I3230" s="14">
        <v>1000</v>
      </c>
      <c r="J3230" s="14">
        <v>1000</v>
      </c>
      <c r="K3230" s="14"/>
      <c r="L3230" s="14"/>
      <c r="M3230" s="14"/>
      <c r="N3230" s="14"/>
      <c r="O3230" s="14"/>
      <c r="P3230" s="14">
        <f t="shared" si="4942"/>
        <v>1000</v>
      </c>
      <c r="Q3230" s="14"/>
      <c r="R3230" s="14"/>
      <c r="S3230" s="14"/>
      <c r="T3230" s="14"/>
      <c r="U3230" s="14"/>
      <c r="V3230" s="14"/>
      <c r="W3230" s="14"/>
      <c r="X3230" s="14"/>
      <c r="Y3230" s="14"/>
      <c r="Z3230" s="14">
        <v>0</v>
      </c>
      <c r="AA3230" s="14">
        <v>1000</v>
      </c>
      <c r="AB3230" s="14">
        <v>0</v>
      </c>
      <c r="AC3230" s="14"/>
      <c r="AD3230" s="14"/>
      <c r="AE3230" s="14"/>
      <c r="AF3230" s="14"/>
      <c r="AG3230" s="14"/>
      <c r="AH3230" s="14">
        <f t="shared" si="4943"/>
        <v>0</v>
      </c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>
        <v>0</v>
      </c>
      <c r="AS3230" s="14">
        <v>0</v>
      </c>
      <c r="AT3230" s="14">
        <v>0</v>
      </c>
      <c r="AU3230" s="14"/>
      <c r="AV3230" s="14"/>
      <c r="AW3230" s="14"/>
      <c r="AX3230" s="14"/>
      <c r="AY3230" s="14"/>
      <c r="AZ3230" s="14">
        <f t="shared" si="4944"/>
        <v>0</v>
      </c>
      <c r="BA3230" s="14"/>
      <c r="BB3230" s="14"/>
      <c r="BC3230" s="14"/>
      <c r="BD3230" s="14"/>
      <c r="BE3230" s="14"/>
      <c r="BF3230" s="14"/>
      <c r="BG3230" s="14"/>
      <c r="BH3230" s="14"/>
      <c r="BI3230" s="14"/>
      <c r="BJ3230" s="14">
        <v>0</v>
      </c>
      <c r="BK3230" s="14">
        <v>0</v>
      </c>
    </row>
    <row r="3231" spans="1:63" x14ac:dyDescent="0.25">
      <c r="A3231" s="4" t="s">
        <v>1065</v>
      </c>
      <c r="B3231" s="4" t="s">
        <v>1</v>
      </c>
      <c r="C3231" s="4" t="s">
        <v>143</v>
      </c>
      <c r="D3231" s="107" t="s">
        <v>1143</v>
      </c>
      <c r="E3231" s="117">
        <v>8212</v>
      </c>
      <c r="F3231" s="107"/>
      <c r="G3231" s="103" t="s">
        <v>1650</v>
      </c>
      <c r="H3231" s="13" t="s">
        <v>122</v>
      </c>
      <c r="I3231" s="14">
        <v>1000</v>
      </c>
      <c r="J3231" s="14">
        <v>0</v>
      </c>
      <c r="K3231" s="14"/>
      <c r="L3231" s="14"/>
      <c r="M3231" s="14"/>
      <c r="N3231" s="14"/>
      <c r="O3231" s="14"/>
      <c r="P3231" s="14">
        <f t="shared" si="4942"/>
        <v>0</v>
      </c>
      <c r="Q3231" s="14"/>
      <c r="R3231" s="14"/>
      <c r="S3231" s="14"/>
      <c r="T3231" s="14"/>
      <c r="U3231" s="14"/>
      <c r="V3231" s="14"/>
      <c r="W3231" s="14"/>
      <c r="X3231" s="14"/>
      <c r="Y3231" s="14"/>
      <c r="Z3231" s="14">
        <v>0</v>
      </c>
      <c r="AA3231" s="14">
        <v>0</v>
      </c>
      <c r="AB3231" s="14">
        <v>0</v>
      </c>
      <c r="AC3231" s="14"/>
      <c r="AD3231" s="14"/>
      <c r="AE3231" s="14"/>
      <c r="AF3231" s="14"/>
      <c r="AG3231" s="14"/>
      <c r="AH3231" s="14">
        <f t="shared" si="4943"/>
        <v>0</v>
      </c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>
        <v>0</v>
      </c>
      <c r="AS3231" s="14">
        <v>0</v>
      </c>
      <c r="AT3231" s="14">
        <v>1000</v>
      </c>
      <c r="AU3231" s="14">
        <v>34000</v>
      </c>
      <c r="AV3231" s="14"/>
      <c r="AW3231" s="14"/>
      <c r="AX3231" s="14"/>
      <c r="AY3231" s="14"/>
      <c r="AZ3231" s="14">
        <f t="shared" si="4944"/>
        <v>35000</v>
      </c>
      <c r="BA3231" s="14"/>
      <c r="BB3231" s="14"/>
      <c r="BC3231" s="14">
        <v>1000</v>
      </c>
      <c r="BD3231" s="14"/>
      <c r="BE3231" s="14">
        <v>34000</v>
      </c>
      <c r="BF3231" s="14"/>
      <c r="BG3231" s="14"/>
      <c r="BH3231" s="14"/>
      <c r="BI3231" s="14"/>
      <c r="BJ3231" s="14">
        <v>35000</v>
      </c>
      <c r="BK3231" s="14">
        <v>0</v>
      </c>
    </row>
    <row r="3232" spans="1:63" x14ac:dyDescent="0.25">
      <c r="A3232" s="4" t="s">
        <v>1065</v>
      </c>
      <c r="B3232" s="4" t="s">
        <v>1</v>
      </c>
      <c r="C3232" s="4" t="s">
        <v>143</v>
      </c>
      <c r="D3232" s="107" t="s">
        <v>1143</v>
      </c>
      <c r="E3232" s="117">
        <v>8213</v>
      </c>
      <c r="F3232" s="107"/>
      <c r="G3232" s="103" t="s">
        <v>1650</v>
      </c>
      <c r="H3232" s="13" t="s">
        <v>53</v>
      </c>
      <c r="I3232" s="14">
        <v>132000</v>
      </c>
      <c r="J3232" s="14">
        <v>60000</v>
      </c>
      <c r="K3232" s="14"/>
      <c r="L3232" s="14"/>
      <c r="M3232" s="14">
        <v>395000</v>
      </c>
      <c r="N3232" s="14"/>
      <c r="O3232" s="14"/>
      <c r="P3232" s="14">
        <f t="shared" si="4942"/>
        <v>455000</v>
      </c>
      <c r="Q3232" s="14">
        <v>2000</v>
      </c>
      <c r="R3232" s="14">
        <v>3000</v>
      </c>
      <c r="S3232" s="14">
        <v>5000</v>
      </c>
      <c r="T3232" s="14">
        <f>12000+20000</f>
        <v>32000</v>
      </c>
      <c r="U3232" s="14">
        <v>18000</v>
      </c>
      <c r="V3232" s="14"/>
      <c r="W3232" s="14"/>
      <c r="X3232" s="14"/>
      <c r="Y3232" s="14">
        <v>395000</v>
      </c>
      <c r="Z3232" s="14">
        <v>455000</v>
      </c>
      <c r="AA3232" s="14">
        <v>0</v>
      </c>
      <c r="AB3232" s="14">
        <v>0</v>
      </c>
      <c r="AC3232" s="14"/>
      <c r="AD3232" s="14"/>
      <c r="AE3232" s="14"/>
      <c r="AF3232" s="14"/>
      <c r="AG3232" s="14"/>
      <c r="AH3232" s="14">
        <f t="shared" si="4943"/>
        <v>0</v>
      </c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>
        <v>0</v>
      </c>
      <c r="AS3232" s="14">
        <v>0</v>
      </c>
      <c r="AT3232" s="14">
        <v>72000</v>
      </c>
      <c r="AU3232" s="14">
        <v>60000</v>
      </c>
      <c r="AV3232" s="14"/>
      <c r="AW3232" s="14"/>
      <c r="AX3232" s="14"/>
      <c r="AY3232" s="14"/>
      <c r="AZ3232" s="14">
        <f t="shared" si="4944"/>
        <v>132000</v>
      </c>
      <c r="BA3232" s="14"/>
      <c r="BB3232" s="14"/>
      <c r="BC3232" s="14">
        <v>72000</v>
      </c>
      <c r="BD3232" s="14"/>
      <c r="BE3232" s="14">
        <v>60000</v>
      </c>
      <c r="BF3232" s="14"/>
      <c r="BG3232" s="14"/>
      <c r="BH3232" s="14"/>
      <c r="BI3232" s="14"/>
      <c r="BJ3232" s="14">
        <v>132000</v>
      </c>
      <c r="BK3232" s="14">
        <v>0</v>
      </c>
    </row>
    <row r="3233" spans="1:63" x14ac:dyDescent="0.25">
      <c r="A3233" s="4" t="s">
        <v>1065</v>
      </c>
      <c r="B3233" s="4" t="s">
        <v>1</v>
      </c>
      <c r="C3233" s="4" t="s">
        <v>143</v>
      </c>
      <c r="D3233" s="107" t="s">
        <v>1143</v>
      </c>
      <c r="E3233" s="117">
        <v>8216</v>
      </c>
      <c r="F3233" s="107"/>
      <c r="G3233" s="103" t="s">
        <v>1650</v>
      </c>
      <c r="H3233" s="13" t="s">
        <v>110</v>
      </c>
      <c r="I3233" s="14">
        <v>253061</v>
      </c>
      <c r="J3233" s="14">
        <v>147300</v>
      </c>
      <c r="K3233" s="14"/>
      <c r="L3233" s="14"/>
      <c r="M3233" s="14"/>
      <c r="N3233" s="14"/>
      <c r="O3233" s="14"/>
      <c r="P3233" s="14">
        <f t="shared" si="4942"/>
        <v>147300</v>
      </c>
      <c r="Q3233" s="14"/>
      <c r="R3233" s="14">
        <v>2100</v>
      </c>
      <c r="S3233" s="14"/>
      <c r="T3233" s="14"/>
      <c r="U3233" s="14"/>
      <c r="V3233" s="14"/>
      <c r="W3233" s="14">
        <f>300+144900</f>
        <v>145200</v>
      </c>
      <c r="X3233" s="14"/>
      <c r="Y3233" s="14"/>
      <c r="Z3233" s="14">
        <v>147300</v>
      </c>
      <c r="AA3233" s="14">
        <v>0</v>
      </c>
      <c r="AB3233" s="14">
        <v>17000</v>
      </c>
      <c r="AC3233" s="14"/>
      <c r="AD3233" s="14"/>
      <c r="AE3233" s="14"/>
      <c r="AF3233" s="14"/>
      <c r="AG3233" s="14"/>
      <c r="AH3233" s="14">
        <f t="shared" si="4943"/>
        <v>17000</v>
      </c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>
        <v>0</v>
      </c>
      <c r="AS3233" s="14">
        <v>17000</v>
      </c>
      <c r="AT3233" s="14">
        <v>38761</v>
      </c>
      <c r="AU3233" s="14">
        <v>91719</v>
      </c>
      <c r="AV3233" s="14"/>
      <c r="AW3233" s="14"/>
      <c r="AX3233" s="14"/>
      <c r="AY3233" s="14"/>
      <c r="AZ3233" s="14">
        <f t="shared" si="4944"/>
        <v>130480</v>
      </c>
      <c r="BA3233" s="14"/>
      <c r="BB3233" s="14"/>
      <c r="BC3233" s="14">
        <v>38761</v>
      </c>
      <c r="BD3233" s="14"/>
      <c r="BE3233" s="14">
        <v>91719</v>
      </c>
      <c r="BF3233" s="14"/>
      <c r="BG3233" s="14"/>
      <c r="BH3233" s="14"/>
      <c r="BI3233" s="14"/>
      <c r="BJ3233" s="14">
        <v>130480</v>
      </c>
      <c r="BK3233" s="14">
        <v>0</v>
      </c>
    </row>
    <row r="3234" spans="1:63" ht="33.75" x14ac:dyDescent="0.25">
      <c r="A3234" s="13" t="s">
        <v>0</v>
      </c>
      <c r="B3234" s="13" t="s">
        <v>0</v>
      </c>
      <c r="C3234" s="13" t="s">
        <v>0</v>
      </c>
      <c r="D3234" s="103" t="s">
        <v>0</v>
      </c>
      <c r="E3234" s="103" t="s">
        <v>0</v>
      </c>
      <c r="F3234" s="103" t="s">
        <v>0</v>
      </c>
      <c r="G3234" s="13" t="s">
        <v>0</v>
      </c>
      <c r="H3234" s="10" t="s">
        <v>1152</v>
      </c>
      <c r="I3234" s="11">
        <f>SUM(I3228,I3225,I3222,I3198)</f>
        <v>2367727</v>
      </c>
      <c r="J3234" s="11">
        <f t="shared" ref="J3234:Y3234" si="4978">SUM(J3228,J3225,J3222,J3198)</f>
        <v>1100000</v>
      </c>
      <c r="K3234" s="11">
        <f t="shared" si="4978"/>
        <v>0</v>
      </c>
      <c r="L3234" s="11">
        <f t="shared" si="4978"/>
        <v>0</v>
      </c>
      <c r="M3234" s="11">
        <f t="shared" si="4978"/>
        <v>450000</v>
      </c>
      <c r="N3234" s="11">
        <f t="shared" si="4978"/>
        <v>0</v>
      </c>
      <c r="O3234" s="11">
        <f t="shared" si="4978"/>
        <v>0</v>
      </c>
      <c r="P3234" s="11">
        <f t="shared" si="4978"/>
        <v>1550000</v>
      </c>
      <c r="Q3234" s="11">
        <f t="shared" si="4978"/>
        <v>43900</v>
      </c>
      <c r="R3234" s="11">
        <f t="shared" si="4978"/>
        <v>30000</v>
      </c>
      <c r="S3234" s="11">
        <f t="shared" si="4978"/>
        <v>46400</v>
      </c>
      <c r="T3234" s="11">
        <f t="shared" si="4978"/>
        <v>160000</v>
      </c>
      <c r="U3234" s="11">
        <f t="shared" si="4978"/>
        <v>88000</v>
      </c>
      <c r="V3234" s="11">
        <f t="shared" si="4978"/>
        <v>90000</v>
      </c>
      <c r="W3234" s="11">
        <f t="shared" si="4978"/>
        <v>605700</v>
      </c>
      <c r="X3234" s="11">
        <f t="shared" si="4978"/>
        <v>0</v>
      </c>
      <c r="Y3234" s="11">
        <f t="shared" si="4978"/>
        <v>450000</v>
      </c>
      <c r="Z3234" s="11">
        <v>1514000</v>
      </c>
      <c r="AA3234" s="11">
        <v>36000</v>
      </c>
      <c r="AB3234" s="11">
        <f t="shared" ref="AB3234:AQ3234" si="4979">SUM(AB3228,AB3225,AB3222,AB3198)</f>
        <v>17000</v>
      </c>
      <c r="AC3234" s="11">
        <f t="shared" si="4979"/>
        <v>3606</v>
      </c>
      <c r="AD3234" s="11">
        <f t="shared" si="4979"/>
        <v>0</v>
      </c>
      <c r="AE3234" s="11">
        <f t="shared" si="4979"/>
        <v>0</v>
      </c>
      <c r="AF3234" s="11">
        <f t="shared" si="4979"/>
        <v>0</v>
      </c>
      <c r="AG3234" s="11">
        <f t="shared" si="4979"/>
        <v>0</v>
      </c>
      <c r="AH3234" s="11">
        <f t="shared" si="4979"/>
        <v>20606</v>
      </c>
      <c r="AI3234" s="11">
        <f t="shared" si="4979"/>
        <v>0</v>
      </c>
      <c r="AJ3234" s="11">
        <f t="shared" si="4979"/>
        <v>0</v>
      </c>
      <c r="AK3234" s="11">
        <f t="shared" si="4979"/>
        <v>3606</v>
      </c>
      <c r="AL3234" s="11">
        <f t="shared" si="4979"/>
        <v>0</v>
      </c>
      <c r="AM3234" s="11">
        <f t="shared" si="4979"/>
        <v>0</v>
      </c>
      <c r="AN3234" s="11">
        <f t="shared" si="4979"/>
        <v>0</v>
      </c>
      <c r="AO3234" s="11">
        <f t="shared" si="4979"/>
        <v>0</v>
      </c>
      <c r="AP3234" s="11">
        <f t="shared" si="4979"/>
        <v>0</v>
      </c>
      <c r="AQ3234" s="11">
        <f t="shared" si="4979"/>
        <v>0</v>
      </c>
      <c r="AR3234" s="11">
        <v>3606</v>
      </c>
      <c r="AS3234" s="11">
        <v>17000</v>
      </c>
      <c r="AT3234" s="11">
        <f t="shared" ref="AT3234:BI3234" si="4980">SUM(AT3228,AT3225,AT3222,AT3198)</f>
        <v>146661</v>
      </c>
      <c r="AU3234" s="11">
        <f t="shared" si="4980"/>
        <v>219549</v>
      </c>
      <c r="AV3234" s="11">
        <f t="shared" si="4980"/>
        <v>0</v>
      </c>
      <c r="AW3234" s="11">
        <f t="shared" si="4980"/>
        <v>0</v>
      </c>
      <c r="AX3234" s="11">
        <f t="shared" si="4980"/>
        <v>0</v>
      </c>
      <c r="AY3234" s="11">
        <f t="shared" si="4980"/>
        <v>0</v>
      </c>
      <c r="AZ3234" s="11">
        <f t="shared" si="4980"/>
        <v>366210</v>
      </c>
      <c r="BA3234" s="11">
        <f t="shared" si="4980"/>
        <v>0</v>
      </c>
      <c r="BB3234" s="11">
        <f t="shared" si="4980"/>
        <v>0</v>
      </c>
      <c r="BC3234" s="11">
        <f t="shared" si="4980"/>
        <v>116024</v>
      </c>
      <c r="BD3234" s="11">
        <f t="shared" si="4980"/>
        <v>0</v>
      </c>
      <c r="BE3234" s="11">
        <f t="shared" si="4980"/>
        <v>250186</v>
      </c>
      <c r="BF3234" s="11">
        <f t="shared" si="4980"/>
        <v>0</v>
      </c>
      <c r="BG3234" s="11">
        <f t="shared" si="4980"/>
        <v>0</v>
      </c>
      <c r="BH3234" s="11">
        <f t="shared" si="4980"/>
        <v>0</v>
      </c>
      <c r="BI3234" s="11">
        <f t="shared" si="4980"/>
        <v>0</v>
      </c>
      <c r="BJ3234" s="11">
        <v>366210</v>
      </c>
      <c r="BK3234" s="11">
        <v>0</v>
      </c>
    </row>
    <row r="3235" spans="1:63" ht="15.75" thickBot="1" x14ac:dyDescent="0.3">
      <c r="A3235" s="13" t="s">
        <v>0</v>
      </c>
      <c r="B3235" s="13" t="s">
        <v>0</v>
      </c>
      <c r="C3235" s="13" t="s">
        <v>0</v>
      </c>
      <c r="D3235" s="103" t="s">
        <v>0</v>
      </c>
      <c r="E3235" s="103" t="s">
        <v>0</v>
      </c>
      <c r="F3235" s="103" t="s">
        <v>0</v>
      </c>
      <c r="G3235" s="13" t="s">
        <v>0</v>
      </c>
      <c r="H3235" s="2" t="s">
        <v>55</v>
      </c>
      <c r="I3235" s="12">
        <v>34</v>
      </c>
      <c r="J3235" s="13" t="s">
        <v>0</v>
      </c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>
        <v>0</v>
      </c>
      <c r="AA3235" s="13"/>
      <c r="AB3235" s="13" t="s">
        <v>0</v>
      </c>
      <c r="AC3235" s="13"/>
      <c r="AD3235" s="13"/>
      <c r="AE3235" s="13"/>
      <c r="AF3235" s="13"/>
      <c r="AG3235" s="13"/>
      <c r="AH3235" s="13"/>
      <c r="AI3235" s="13"/>
      <c r="AJ3235" s="13"/>
      <c r="AK3235" s="13"/>
      <c r="AL3235" s="13"/>
      <c r="AM3235" s="13"/>
      <c r="AN3235" s="13"/>
      <c r="AO3235" s="13"/>
      <c r="AP3235" s="13"/>
      <c r="AQ3235" s="13"/>
      <c r="AR3235" s="13">
        <v>0</v>
      </c>
      <c r="AS3235" s="13"/>
      <c r="AT3235" s="13" t="s">
        <v>0</v>
      </c>
      <c r="AU3235" s="13"/>
      <c r="AV3235" s="13"/>
      <c r="AW3235" s="13"/>
      <c r="AX3235" s="13"/>
      <c r="AY3235" s="13"/>
      <c r="AZ3235" s="13"/>
      <c r="BA3235" s="13"/>
      <c r="BB3235" s="13"/>
      <c r="BC3235" s="13"/>
      <c r="BD3235" s="13"/>
      <c r="BE3235" s="13"/>
      <c r="BF3235" s="13"/>
      <c r="BG3235" s="13"/>
      <c r="BH3235" s="13"/>
      <c r="BI3235" s="13"/>
      <c r="BJ3235" s="13">
        <v>0</v>
      </c>
      <c r="BK3235" s="13"/>
    </row>
    <row r="3236" spans="1:63" ht="69.75" customHeight="1" thickBot="1" x14ac:dyDescent="0.3">
      <c r="A3236" s="148" t="s">
        <v>0</v>
      </c>
      <c r="B3236" s="148" t="s">
        <v>0</v>
      </c>
      <c r="C3236" s="148" t="s">
        <v>0</v>
      </c>
      <c r="D3236" s="151" t="s">
        <v>0</v>
      </c>
      <c r="E3236" s="151" t="s">
        <v>0</v>
      </c>
      <c r="F3236" s="151" t="s">
        <v>0</v>
      </c>
      <c r="G3236" s="154" t="s">
        <v>0</v>
      </c>
      <c r="H3236" s="5" t="s">
        <v>56</v>
      </c>
      <c r="I3236" s="5" t="s">
        <v>9</v>
      </c>
      <c r="J3236" s="94" t="s">
        <v>10</v>
      </c>
      <c r="K3236" s="94" t="s">
        <v>1602</v>
      </c>
      <c r="L3236" s="94" t="s">
        <v>1535</v>
      </c>
      <c r="M3236" s="94" t="s">
        <v>1591</v>
      </c>
      <c r="N3236" s="94" t="s">
        <v>1592</v>
      </c>
      <c r="O3236" s="94" t="s">
        <v>1593</v>
      </c>
      <c r="P3236" s="94" t="s">
        <v>1606</v>
      </c>
      <c r="Q3236" s="94" t="s">
        <v>1603</v>
      </c>
      <c r="R3236" s="94" t="s">
        <v>1594</v>
      </c>
      <c r="S3236" s="94" t="s">
        <v>1595</v>
      </c>
      <c r="T3236" s="94" t="s">
        <v>1596</v>
      </c>
      <c r="U3236" s="94" t="s">
        <v>1597</v>
      </c>
      <c r="V3236" s="94" t="s">
        <v>1598</v>
      </c>
      <c r="W3236" s="94" t="s">
        <v>1599</v>
      </c>
      <c r="X3236" s="94" t="s">
        <v>1604</v>
      </c>
      <c r="Y3236" s="94" t="s">
        <v>1605</v>
      </c>
      <c r="Z3236" s="94" t="s">
        <v>1600</v>
      </c>
      <c r="AA3236" s="94" t="s">
        <v>1601</v>
      </c>
      <c r="AB3236" s="95" t="s">
        <v>11</v>
      </c>
      <c r="AC3236" s="95" t="s">
        <v>1602</v>
      </c>
      <c r="AD3236" s="95" t="s">
        <v>1535</v>
      </c>
      <c r="AE3236" s="95" t="s">
        <v>1591</v>
      </c>
      <c r="AF3236" s="95" t="s">
        <v>1592</v>
      </c>
      <c r="AG3236" s="95" t="s">
        <v>1593</v>
      </c>
      <c r="AH3236" s="95" t="s">
        <v>1607</v>
      </c>
      <c r="AI3236" s="95" t="s">
        <v>1603</v>
      </c>
      <c r="AJ3236" s="95" t="s">
        <v>1594</v>
      </c>
      <c r="AK3236" s="95" t="s">
        <v>1595</v>
      </c>
      <c r="AL3236" s="95" t="s">
        <v>1596</v>
      </c>
      <c r="AM3236" s="95" t="s">
        <v>1597</v>
      </c>
      <c r="AN3236" s="95" t="s">
        <v>1598</v>
      </c>
      <c r="AO3236" s="95" t="s">
        <v>1599</v>
      </c>
      <c r="AP3236" s="95" t="s">
        <v>1604</v>
      </c>
      <c r="AQ3236" s="95" t="s">
        <v>1605</v>
      </c>
      <c r="AR3236" s="95" t="s">
        <v>1600</v>
      </c>
      <c r="AS3236" s="95" t="s">
        <v>1601</v>
      </c>
      <c r="AT3236" s="96" t="s">
        <v>12</v>
      </c>
      <c r="AU3236" s="96" t="s">
        <v>1602</v>
      </c>
      <c r="AV3236" s="96" t="s">
        <v>1535</v>
      </c>
      <c r="AW3236" s="96" t="s">
        <v>1591</v>
      </c>
      <c r="AX3236" s="96" t="s">
        <v>1592</v>
      </c>
      <c r="AY3236" s="96" t="s">
        <v>1593</v>
      </c>
      <c r="AZ3236" s="96" t="s">
        <v>1608</v>
      </c>
      <c r="BA3236" s="96" t="s">
        <v>1603</v>
      </c>
      <c r="BB3236" s="96" t="s">
        <v>1594</v>
      </c>
      <c r="BC3236" s="96" t="s">
        <v>1595</v>
      </c>
      <c r="BD3236" s="96" t="s">
        <v>1596</v>
      </c>
      <c r="BE3236" s="96" t="s">
        <v>1597</v>
      </c>
      <c r="BF3236" s="96" t="s">
        <v>1598</v>
      </c>
      <c r="BG3236" s="96" t="s">
        <v>1599</v>
      </c>
      <c r="BH3236" s="96" t="s">
        <v>1604</v>
      </c>
      <c r="BI3236" s="96" t="s">
        <v>1605</v>
      </c>
      <c r="BJ3236" s="96" t="s">
        <v>1600</v>
      </c>
      <c r="BK3236" s="96" t="s">
        <v>1601</v>
      </c>
    </row>
    <row r="3237" spans="1:63" x14ac:dyDescent="0.25">
      <c r="A3237" s="149"/>
      <c r="B3237" s="149"/>
      <c r="C3237" s="149"/>
      <c r="D3237" s="152"/>
      <c r="E3237" s="152"/>
      <c r="F3237" s="152"/>
      <c r="G3237" s="155"/>
      <c r="H3237" s="15" t="s">
        <v>0</v>
      </c>
      <c r="I3237" s="9" t="s">
        <v>13</v>
      </c>
      <c r="J3237" s="9">
        <v>1</v>
      </c>
      <c r="K3237" s="9">
        <v>2</v>
      </c>
      <c r="L3237" s="9">
        <v>3</v>
      </c>
      <c r="M3237" s="9">
        <v>4</v>
      </c>
      <c r="N3237" s="9">
        <v>5</v>
      </c>
      <c r="O3237" s="9">
        <v>6</v>
      </c>
      <c r="P3237" s="9">
        <v>7</v>
      </c>
      <c r="Q3237" s="9">
        <v>8</v>
      </c>
      <c r="R3237" s="9">
        <v>9</v>
      </c>
      <c r="S3237" s="9">
        <v>10</v>
      </c>
      <c r="T3237" s="9">
        <v>11</v>
      </c>
      <c r="U3237" s="9">
        <v>12</v>
      </c>
      <c r="V3237" s="9">
        <v>13</v>
      </c>
      <c r="W3237" s="9">
        <v>14</v>
      </c>
      <c r="X3237" s="9">
        <v>15</v>
      </c>
      <c r="Y3237" s="9">
        <v>16</v>
      </c>
      <c r="Z3237" s="9">
        <v>20</v>
      </c>
      <c r="AA3237" s="9">
        <v>21</v>
      </c>
      <c r="AB3237" s="9">
        <v>1</v>
      </c>
      <c r="AC3237" s="9">
        <v>2</v>
      </c>
      <c r="AD3237" s="9">
        <v>3</v>
      </c>
      <c r="AE3237" s="9">
        <v>4</v>
      </c>
      <c r="AF3237" s="9">
        <v>5</v>
      </c>
      <c r="AG3237" s="9">
        <v>6</v>
      </c>
      <c r="AH3237" s="9">
        <v>7</v>
      </c>
      <c r="AI3237" s="9">
        <v>8</v>
      </c>
      <c r="AJ3237" s="9">
        <v>9</v>
      </c>
      <c r="AK3237" s="9">
        <v>10</v>
      </c>
      <c r="AL3237" s="9">
        <v>11</v>
      </c>
      <c r="AM3237" s="9">
        <v>12</v>
      </c>
      <c r="AN3237" s="9">
        <v>13</v>
      </c>
      <c r="AO3237" s="9">
        <v>14</v>
      </c>
      <c r="AP3237" s="9">
        <v>15</v>
      </c>
      <c r="AQ3237" s="9">
        <v>16</v>
      </c>
      <c r="AR3237" s="9">
        <v>20</v>
      </c>
      <c r="AS3237" s="9">
        <v>21</v>
      </c>
      <c r="AT3237" s="9">
        <v>1</v>
      </c>
      <c r="AU3237" s="9">
        <v>2</v>
      </c>
      <c r="AV3237" s="9">
        <v>3</v>
      </c>
      <c r="AW3237" s="9">
        <v>4</v>
      </c>
      <c r="AX3237" s="9">
        <v>5</v>
      </c>
      <c r="AY3237" s="9">
        <v>6</v>
      </c>
      <c r="AZ3237" s="9">
        <v>7</v>
      </c>
      <c r="BA3237" s="9">
        <v>8</v>
      </c>
      <c r="BB3237" s="9">
        <v>9</v>
      </c>
      <c r="BC3237" s="9">
        <v>10</v>
      </c>
      <c r="BD3237" s="9">
        <v>11</v>
      </c>
      <c r="BE3237" s="9">
        <v>12</v>
      </c>
      <c r="BF3237" s="9">
        <v>13</v>
      </c>
      <c r="BG3237" s="9">
        <v>14</v>
      </c>
      <c r="BH3237" s="9">
        <v>15</v>
      </c>
      <c r="BI3237" s="9">
        <v>16</v>
      </c>
      <c r="BJ3237" s="9">
        <v>20</v>
      </c>
      <c r="BK3237" s="9">
        <v>21</v>
      </c>
    </row>
    <row r="3238" spans="1:63" ht="22.5" x14ac:dyDescent="0.25">
      <c r="A3238" s="149"/>
      <c r="B3238" s="149"/>
      <c r="C3238" s="149"/>
      <c r="D3238" s="152"/>
      <c r="E3238" s="152"/>
      <c r="F3238" s="152"/>
      <c r="G3238" s="155"/>
      <c r="H3238" s="16" t="s">
        <v>1153</v>
      </c>
      <c r="I3238" s="17">
        <f>SUM(I3234)</f>
        <v>2367727</v>
      </c>
      <c r="J3238" s="17">
        <f t="shared" ref="J3238:Y3238" si="4981">SUM(J3234)</f>
        <v>1100000</v>
      </c>
      <c r="K3238" s="17">
        <f t="shared" si="4981"/>
        <v>0</v>
      </c>
      <c r="L3238" s="17">
        <f t="shared" si="4981"/>
        <v>0</v>
      </c>
      <c r="M3238" s="17">
        <f t="shared" si="4981"/>
        <v>450000</v>
      </c>
      <c r="N3238" s="17">
        <f t="shared" si="4981"/>
        <v>0</v>
      </c>
      <c r="O3238" s="17">
        <f t="shared" si="4981"/>
        <v>0</v>
      </c>
      <c r="P3238" s="17">
        <f t="shared" ref="P3238" si="4982">SUM(P3234)</f>
        <v>1550000</v>
      </c>
      <c r="Q3238" s="17">
        <f t="shared" si="4981"/>
        <v>43900</v>
      </c>
      <c r="R3238" s="17">
        <f t="shared" si="4981"/>
        <v>30000</v>
      </c>
      <c r="S3238" s="17">
        <f t="shared" si="4981"/>
        <v>46400</v>
      </c>
      <c r="T3238" s="17">
        <f t="shared" si="4981"/>
        <v>160000</v>
      </c>
      <c r="U3238" s="17">
        <f t="shared" si="4981"/>
        <v>88000</v>
      </c>
      <c r="V3238" s="17">
        <f t="shared" si="4981"/>
        <v>90000</v>
      </c>
      <c r="W3238" s="17">
        <f t="shared" si="4981"/>
        <v>605700</v>
      </c>
      <c r="X3238" s="17">
        <f t="shared" si="4981"/>
        <v>0</v>
      </c>
      <c r="Y3238" s="17">
        <f t="shared" si="4981"/>
        <v>450000</v>
      </c>
      <c r="Z3238" s="17">
        <v>1514000</v>
      </c>
      <c r="AA3238" s="17">
        <v>36000</v>
      </c>
      <c r="AB3238" s="17">
        <f t="shared" ref="AB3238:AQ3238" si="4983">SUM(AB3234)</f>
        <v>17000</v>
      </c>
      <c r="AC3238" s="17">
        <f t="shared" si="4983"/>
        <v>3606</v>
      </c>
      <c r="AD3238" s="17">
        <f t="shared" si="4983"/>
        <v>0</v>
      </c>
      <c r="AE3238" s="17">
        <f t="shared" si="4983"/>
        <v>0</v>
      </c>
      <c r="AF3238" s="17">
        <f t="shared" si="4983"/>
        <v>0</v>
      </c>
      <c r="AG3238" s="17">
        <f t="shared" si="4983"/>
        <v>0</v>
      </c>
      <c r="AH3238" s="17">
        <f t="shared" ref="AH3238" si="4984">SUM(AH3234)</f>
        <v>20606</v>
      </c>
      <c r="AI3238" s="17">
        <f t="shared" si="4983"/>
        <v>0</v>
      </c>
      <c r="AJ3238" s="17">
        <f t="shared" si="4983"/>
        <v>0</v>
      </c>
      <c r="AK3238" s="17">
        <f t="shared" si="4983"/>
        <v>3606</v>
      </c>
      <c r="AL3238" s="17">
        <f t="shared" si="4983"/>
        <v>0</v>
      </c>
      <c r="AM3238" s="17">
        <f t="shared" si="4983"/>
        <v>0</v>
      </c>
      <c r="AN3238" s="17">
        <f t="shared" si="4983"/>
        <v>0</v>
      </c>
      <c r="AO3238" s="17">
        <f t="shared" si="4983"/>
        <v>0</v>
      </c>
      <c r="AP3238" s="17">
        <f t="shared" si="4983"/>
        <v>0</v>
      </c>
      <c r="AQ3238" s="17">
        <f t="shared" si="4983"/>
        <v>0</v>
      </c>
      <c r="AR3238" s="17">
        <v>3606</v>
      </c>
      <c r="AS3238" s="17">
        <v>17000</v>
      </c>
      <c r="AT3238" s="17">
        <f t="shared" ref="AT3238:BI3238" si="4985">SUM(AT3234)</f>
        <v>146661</v>
      </c>
      <c r="AU3238" s="17">
        <f t="shared" si="4985"/>
        <v>219549</v>
      </c>
      <c r="AV3238" s="17">
        <f t="shared" si="4985"/>
        <v>0</v>
      </c>
      <c r="AW3238" s="17">
        <f t="shared" si="4985"/>
        <v>0</v>
      </c>
      <c r="AX3238" s="17">
        <f t="shared" si="4985"/>
        <v>0</v>
      </c>
      <c r="AY3238" s="17">
        <f t="shared" si="4985"/>
        <v>0</v>
      </c>
      <c r="AZ3238" s="17">
        <f t="shared" ref="AZ3238" si="4986">SUM(AZ3234)</f>
        <v>366210</v>
      </c>
      <c r="BA3238" s="17">
        <f t="shared" si="4985"/>
        <v>0</v>
      </c>
      <c r="BB3238" s="17">
        <f t="shared" si="4985"/>
        <v>0</v>
      </c>
      <c r="BC3238" s="17">
        <f t="shared" si="4985"/>
        <v>116024</v>
      </c>
      <c r="BD3238" s="17">
        <f t="shared" si="4985"/>
        <v>0</v>
      </c>
      <c r="BE3238" s="17">
        <f t="shared" si="4985"/>
        <v>250186</v>
      </c>
      <c r="BF3238" s="17">
        <f t="shared" si="4985"/>
        <v>0</v>
      </c>
      <c r="BG3238" s="17">
        <f t="shared" si="4985"/>
        <v>0</v>
      </c>
      <c r="BH3238" s="17">
        <f t="shared" si="4985"/>
        <v>0</v>
      </c>
      <c r="BI3238" s="17">
        <f t="shared" si="4985"/>
        <v>0</v>
      </c>
      <c r="BJ3238" s="17">
        <v>366210</v>
      </c>
      <c r="BK3238" s="17">
        <v>0</v>
      </c>
    </row>
    <row r="3239" spans="1:63" x14ac:dyDescent="0.25">
      <c r="A3239" s="149"/>
      <c r="B3239" s="149"/>
      <c r="C3239" s="149"/>
      <c r="D3239" s="152"/>
      <c r="E3239" s="152"/>
      <c r="F3239" s="152"/>
      <c r="G3239" s="155"/>
      <c r="H3239" s="18" t="s">
        <v>57</v>
      </c>
      <c r="I3239" s="17">
        <f>SUM(I3238)</f>
        <v>2367727</v>
      </c>
      <c r="J3239" s="17">
        <f t="shared" ref="J3239:Y3239" si="4987">SUM(J3238)</f>
        <v>1100000</v>
      </c>
      <c r="K3239" s="17">
        <f t="shared" si="4987"/>
        <v>0</v>
      </c>
      <c r="L3239" s="17">
        <f t="shared" si="4987"/>
        <v>0</v>
      </c>
      <c r="M3239" s="17">
        <f t="shared" si="4987"/>
        <v>450000</v>
      </c>
      <c r="N3239" s="17">
        <f t="shared" si="4987"/>
        <v>0</v>
      </c>
      <c r="O3239" s="17">
        <f t="shared" si="4987"/>
        <v>0</v>
      </c>
      <c r="P3239" s="17">
        <f t="shared" ref="P3239" si="4988">SUM(P3238)</f>
        <v>1550000</v>
      </c>
      <c r="Q3239" s="17">
        <f t="shared" si="4987"/>
        <v>43900</v>
      </c>
      <c r="R3239" s="17">
        <f t="shared" si="4987"/>
        <v>30000</v>
      </c>
      <c r="S3239" s="17">
        <f t="shared" si="4987"/>
        <v>46400</v>
      </c>
      <c r="T3239" s="17">
        <f t="shared" si="4987"/>
        <v>160000</v>
      </c>
      <c r="U3239" s="17">
        <f t="shared" si="4987"/>
        <v>88000</v>
      </c>
      <c r="V3239" s="17">
        <f t="shared" si="4987"/>
        <v>90000</v>
      </c>
      <c r="W3239" s="17">
        <f t="shared" si="4987"/>
        <v>605700</v>
      </c>
      <c r="X3239" s="17">
        <f t="shared" si="4987"/>
        <v>0</v>
      </c>
      <c r="Y3239" s="17">
        <f t="shared" si="4987"/>
        <v>450000</v>
      </c>
      <c r="Z3239" s="17">
        <v>1514000</v>
      </c>
      <c r="AA3239" s="17">
        <v>36000</v>
      </c>
      <c r="AB3239" s="17">
        <f t="shared" ref="AB3239:AQ3239" si="4989">SUM(AB3238)</f>
        <v>17000</v>
      </c>
      <c r="AC3239" s="17">
        <f t="shared" si="4989"/>
        <v>3606</v>
      </c>
      <c r="AD3239" s="17">
        <f t="shared" si="4989"/>
        <v>0</v>
      </c>
      <c r="AE3239" s="17">
        <f t="shared" si="4989"/>
        <v>0</v>
      </c>
      <c r="AF3239" s="17">
        <f t="shared" si="4989"/>
        <v>0</v>
      </c>
      <c r="AG3239" s="17">
        <f t="shared" si="4989"/>
        <v>0</v>
      </c>
      <c r="AH3239" s="17">
        <f t="shared" ref="AH3239" si="4990">SUM(AH3238)</f>
        <v>20606</v>
      </c>
      <c r="AI3239" s="17">
        <f t="shared" si="4989"/>
        <v>0</v>
      </c>
      <c r="AJ3239" s="17">
        <f t="shared" si="4989"/>
        <v>0</v>
      </c>
      <c r="AK3239" s="17">
        <f t="shared" si="4989"/>
        <v>3606</v>
      </c>
      <c r="AL3239" s="17">
        <f t="shared" si="4989"/>
        <v>0</v>
      </c>
      <c r="AM3239" s="17">
        <f t="shared" si="4989"/>
        <v>0</v>
      </c>
      <c r="AN3239" s="17">
        <f t="shared" si="4989"/>
        <v>0</v>
      </c>
      <c r="AO3239" s="17">
        <f t="shared" si="4989"/>
        <v>0</v>
      </c>
      <c r="AP3239" s="17">
        <f t="shared" si="4989"/>
        <v>0</v>
      </c>
      <c r="AQ3239" s="17">
        <f t="shared" si="4989"/>
        <v>0</v>
      </c>
      <c r="AR3239" s="17">
        <v>3606</v>
      </c>
      <c r="AS3239" s="17">
        <v>17000</v>
      </c>
      <c r="AT3239" s="17">
        <f t="shared" ref="AT3239:BI3239" si="4991">SUM(AT3238)</f>
        <v>146661</v>
      </c>
      <c r="AU3239" s="17">
        <f t="shared" si="4991"/>
        <v>219549</v>
      </c>
      <c r="AV3239" s="17">
        <f t="shared" si="4991"/>
        <v>0</v>
      </c>
      <c r="AW3239" s="17">
        <f t="shared" si="4991"/>
        <v>0</v>
      </c>
      <c r="AX3239" s="17">
        <f t="shared" si="4991"/>
        <v>0</v>
      </c>
      <c r="AY3239" s="17">
        <f t="shared" si="4991"/>
        <v>0</v>
      </c>
      <c r="AZ3239" s="17">
        <f t="shared" ref="AZ3239" si="4992">SUM(AZ3238)</f>
        <v>366210</v>
      </c>
      <c r="BA3239" s="17">
        <f t="shared" si="4991"/>
        <v>0</v>
      </c>
      <c r="BB3239" s="17">
        <f t="shared" si="4991"/>
        <v>0</v>
      </c>
      <c r="BC3239" s="17">
        <f t="shared" si="4991"/>
        <v>116024</v>
      </c>
      <c r="BD3239" s="17">
        <f t="shared" si="4991"/>
        <v>0</v>
      </c>
      <c r="BE3239" s="17">
        <f t="shared" si="4991"/>
        <v>250186</v>
      </c>
      <c r="BF3239" s="17">
        <f t="shared" si="4991"/>
        <v>0</v>
      </c>
      <c r="BG3239" s="17">
        <f t="shared" si="4991"/>
        <v>0</v>
      </c>
      <c r="BH3239" s="17">
        <f t="shared" si="4991"/>
        <v>0</v>
      </c>
      <c r="BI3239" s="17">
        <f t="shared" si="4991"/>
        <v>0</v>
      </c>
      <c r="BJ3239" s="17">
        <v>366210</v>
      </c>
      <c r="BK3239" s="17">
        <v>0</v>
      </c>
    </row>
    <row r="3240" spans="1:63" x14ac:dyDescent="0.25">
      <c r="A3240" s="150"/>
      <c r="B3240" s="150"/>
      <c r="C3240" s="150"/>
      <c r="D3240" s="153"/>
      <c r="E3240" s="153"/>
      <c r="F3240" s="153"/>
      <c r="G3240" s="156"/>
      <c r="P3240">
        <f t="shared" si="4942"/>
        <v>0</v>
      </c>
      <c r="Z3240">
        <v>0</v>
      </c>
      <c r="AA3240">
        <v>0</v>
      </c>
      <c r="AH3240">
        <f t="shared" si="4943"/>
        <v>0</v>
      </c>
      <c r="AR3240">
        <v>0</v>
      </c>
      <c r="AS3240">
        <v>0</v>
      </c>
      <c r="AZ3240">
        <f t="shared" si="4944"/>
        <v>0</v>
      </c>
      <c r="BJ3240">
        <v>0</v>
      </c>
      <c r="BK3240">
        <v>0</v>
      </c>
    </row>
    <row r="3241" spans="1:63" x14ac:dyDescent="0.25">
      <c r="A3241" s="13" t="s">
        <v>0</v>
      </c>
      <c r="B3241" s="13" t="s">
        <v>0</v>
      </c>
      <c r="C3241" s="13" t="s">
        <v>0</v>
      </c>
      <c r="D3241" s="103" t="s">
        <v>0</v>
      </c>
      <c r="E3241" s="103" t="s">
        <v>0</v>
      </c>
      <c r="F3241" s="103" t="s">
        <v>0</v>
      </c>
      <c r="G3241" s="13" t="s">
        <v>0</v>
      </c>
      <c r="H3241" s="19" t="s">
        <v>0</v>
      </c>
      <c r="I3241" s="19" t="s">
        <v>0</v>
      </c>
      <c r="J3241" s="19" t="s">
        <v>0</v>
      </c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>
        <v>0</v>
      </c>
      <c r="AA3241" s="19">
        <v>0</v>
      </c>
      <c r="AB3241" s="19" t="s">
        <v>0</v>
      </c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>
        <v>0</v>
      </c>
      <c r="AS3241" s="19">
        <v>0</v>
      </c>
      <c r="AT3241" s="19" t="s">
        <v>0</v>
      </c>
      <c r="AU3241" s="19"/>
      <c r="AV3241" s="19"/>
      <c r="AW3241" s="19"/>
      <c r="AX3241" s="19"/>
      <c r="AY3241" s="19"/>
      <c r="AZ3241" s="19"/>
      <c r="BA3241" s="19"/>
      <c r="BB3241" s="19"/>
      <c r="BC3241" s="19"/>
      <c r="BD3241" s="19"/>
      <c r="BE3241" s="19"/>
      <c r="BF3241" s="19"/>
      <c r="BG3241" s="19"/>
      <c r="BH3241" s="19"/>
      <c r="BI3241" s="19"/>
      <c r="BJ3241" s="19">
        <v>0</v>
      </c>
      <c r="BK3241" s="19">
        <v>0</v>
      </c>
    </row>
    <row r="3242" spans="1:63" x14ac:dyDescent="0.25">
      <c r="A3242" s="13" t="s">
        <v>0</v>
      </c>
      <c r="B3242" s="13" t="s">
        <v>0</v>
      </c>
      <c r="C3242" s="13" t="s">
        <v>0</v>
      </c>
      <c r="D3242" s="103" t="s">
        <v>0</v>
      </c>
      <c r="E3242" s="103" t="s">
        <v>0</v>
      </c>
      <c r="F3242" s="103" t="s">
        <v>0</v>
      </c>
      <c r="G3242" s="13" t="s">
        <v>0</v>
      </c>
      <c r="H3242" s="10" t="s">
        <v>1154</v>
      </c>
      <c r="I3242" s="11">
        <f>SUM(I3234,I3183)</f>
        <v>80162307</v>
      </c>
      <c r="J3242" s="11">
        <f>SUM(J3234,J3183)</f>
        <v>1600000</v>
      </c>
      <c r="K3242" s="11">
        <f t="shared" ref="K3242:Y3242" si="4993">SUM(K3234,K3183)</f>
        <v>0</v>
      </c>
      <c r="L3242" s="11">
        <f t="shared" si="4993"/>
        <v>0</v>
      </c>
      <c r="M3242" s="11">
        <f t="shared" si="4993"/>
        <v>450000</v>
      </c>
      <c r="N3242" s="11">
        <f t="shared" si="4993"/>
        <v>0</v>
      </c>
      <c r="O3242" s="11">
        <f t="shared" si="4993"/>
        <v>0</v>
      </c>
      <c r="P3242" s="11">
        <f t="shared" si="4993"/>
        <v>2050000</v>
      </c>
      <c r="Q3242" s="11">
        <f t="shared" si="4993"/>
        <v>43900</v>
      </c>
      <c r="R3242" s="11">
        <f t="shared" si="4993"/>
        <v>30000</v>
      </c>
      <c r="S3242" s="11">
        <f t="shared" si="4993"/>
        <v>46400</v>
      </c>
      <c r="T3242" s="11">
        <f t="shared" si="4993"/>
        <v>160000</v>
      </c>
      <c r="U3242" s="11">
        <f t="shared" si="4993"/>
        <v>88000</v>
      </c>
      <c r="V3242" s="11">
        <f t="shared" si="4993"/>
        <v>90000</v>
      </c>
      <c r="W3242" s="11">
        <f t="shared" si="4993"/>
        <v>605700</v>
      </c>
      <c r="X3242" s="11">
        <f t="shared" si="4993"/>
        <v>0</v>
      </c>
      <c r="Y3242" s="11">
        <f t="shared" si="4993"/>
        <v>450000</v>
      </c>
      <c r="Z3242" s="11">
        <v>1514000</v>
      </c>
      <c r="AA3242" s="11">
        <v>536000</v>
      </c>
      <c r="AB3242" s="11">
        <f>SUM(AB3234,AB3183)</f>
        <v>17000</v>
      </c>
      <c r="AC3242" s="11">
        <f t="shared" ref="AC3242:AQ3242" si="4994">SUM(AC3234,AC3183)</f>
        <v>3606</v>
      </c>
      <c r="AD3242" s="11">
        <f t="shared" si="4994"/>
        <v>0</v>
      </c>
      <c r="AE3242" s="11">
        <f t="shared" si="4994"/>
        <v>0</v>
      </c>
      <c r="AF3242" s="11">
        <f t="shared" si="4994"/>
        <v>0</v>
      </c>
      <c r="AG3242" s="11">
        <f t="shared" si="4994"/>
        <v>0</v>
      </c>
      <c r="AH3242" s="11">
        <f t="shared" si="4994"/>
        <v>20606</v>
      </c>
      <c r="AI3242" s="11">
        <f t="shared" si="4994"/>
        <v>0</v>
      </c>
      <c r="AJ3242" s="11">
        <f t="shared" si="4994"/>
        <v>0</v>
      </c>
      <c r="AK3242" s="11">
        <f t="shared" si="4994"/>
        <v>3606</v>
      </c>
      <c r="AL3242" s="11">
        <f t="shared" si="4994"/>
        <v>0</v>
      </c>
      <c r="AM3242" s="11">
        <f t="shared" si="4994"/>
        <v>0</v>
      </c>
      <c r="AN3242" s="11">
        <f t="shared" si="4994"/>
        <v>0</v>
      </c>
      <c r="AO3242" s="11">
        <f t="shared" si="4994"/>
        <v>0</v>
      </c>
      <c r="AP3242" s="11">
        <f t="shared" si="4994"/>
        <v>0</v>
      </c>
      <c r="AQ3242" s="11">
        <f t="shared" si="4994"/>
        <v>0</v>
      </c>
      <c r="AR3242" s="11">
        <v>3606</v>
      </c>
      <c r="AS3242" s="11">
        <v>17000</v>
      </c>
      <c r="AT3242" s="11">
        <f>SUM(AT3234,AT3183)</f>
        <v>4146661</v>
      </c>
      <c r="AU3242" s="11">
        <f t="shared" ref="AU3242:BI3242" si="4995">SUM(AU3234,AU3183)</f>
        <v>1598607</v>
      </c>
      <c r="AV3242" s="11">
        <f t="shared" si="4995"/>
        <v>0</v>
      </c>
      <c r="AW3242" s="11">
        <f t="shared" si="4995"/>
        <v>0</v>
      </c>
      <c r="AX3242" s="11">
        <f t="shared" si="4995"/>
        <v>0</v>
      </c>
      <c r="AY3242" s="11">
        <f t="shared" si="4995"/>
        <v>0</v>
      </c>
      <c r="AZ3242" s="11">
        <f t="shared" si="4995"/>
        <v>5745268</v>
      </c>
      <c r="BA3242" s="11">
        <f t="shared" si="4995"/>
        <v>0</v>
      </c>
      <c r="BB3242" s="11">
        <f t="shared" si="4995"/>
        <v>0</v>
      </c>
      <c r="BC3242" s="11">
        <f t="shared" si="4995"/>
        <v>1495082</v>
      </c>
      <c r="BD3242" s="11">
        <f t="shared" si="4995"/>
        <v>0</v>
      </c>
      <c r="BE3242" s="11">
        <f t="shared" si="4995"/>
        <v>250186</v>
      </c>
      <c r="BF3242" s="11">
        <f t="shared" si="4995"/>
        <v>0</v>
      </c>
      <c r="BG3242" s="11">
        <f t="shared" si="4995"/>
        <v>0</v>
      </c>
      <c r="BH3242" s="11">
        <f t="shared" si="4995"/>
        <v>0</v>
      </c>
      <c r="BI3242" s="11">
        <f t="shared" si="4995"/>
        <v>0</v>
      </c>
      <c r="BJ3242" s="11">
        <v>1745268</v>
      </c>
      <c r="BK3242" s="11">
        <v>4000000</v>
      </c>
    </row>
    <row r="3243" spans="1:63" x14ac:dyDescent="0.25">
      <c r="A3243" s="13" t="s">
        <v>0</v>
      </c>
      <c r="B3243" s="13" t="s">
        <v>0</v>
      </c>
      <c r="C3243" s="13" t="s">
        <v>0</v>
      </c>
      <c r="D3243" s="103" t="s">
        <v>0</v>
      </c>
      <c r="E3243" s="103" t="s">
        <v>0</v>
      </c>
      <c r="F3243" s="103" t="s">
        <v>0</v>
      </c>
      <c r="G3243" s="13" t="s">
        <v>0</v>
      </c>
      <c r="H3243" s="2" t="s">
        <v>55</v>
      </c>
      <c r="I3243" s="12">
        <f>SUM(I3235,I3184)</f>
        <v>126</v>
      </c>
      <c r="J3243" s="13" t="s">
        <v>0</v>
      </c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>
        <v>0</v>
      </c>
      <c r="AA3243" s="13"/>
      <c r="AB3243" s="13" t="s">
        <v>0</v>
      </c>
      <c r="AC3243" s="13"/>
      <c r="AD3243" s="13"/>
      <c r="AE3243" s="13"/>
      <c r="AF3243" s="13"/>
      <c r="AG3243" s="13"/>
      <c r="AH3243" s="13"/>
      <c r="AI3243" s="13"/>
      <c r="AJ3243" s="13"/>
      <c r="AK3243" s="13"/>
      <c r="AL3243" s="13"/>
      <c r="AM3243" s="13"/>
      <c r="AN3243" s="13"/>
      <c r="AO3243" s="13"/>
      <c r="AP3243" s="13"/>
      <c r="AQ3243" s="13"/>
      <c r="AR3243" s="13">
        <v>0</v>
      </c>
      <c r="AS3243" s="13"/>
      <c r="AT3243" s="13" t="s">
        <v>0</v>
      </c>
      <c r="AU3243" s="13"/>
      <c r="AV3243" s="13"/>
      <c r="AW3243" s="13"/>
      <c r="AX3243" s="13"/>
      <c r="AY3243" s="13"/>
      <c r="AZ3243" s="13"/>
      <c r="BA3243" s="13"/>
      <c r="BB3243" s="13"/>
      <c r="BC3243" s="13"/>
      <c r="BD3243" s="13"/>
      <c r="BE3243" s="13"/>
      <c r="BF3243" s="13"/>
      <c r="BG3243" s="13"/>
      <c r="BH3243" s="13"/>
      <c r="BI3243" s="13"/>
      <c r="BJ3243" s="13">
        <v>0</v>
      </c>
      <c r="BK3243" s="13"/>
    </row>
    <row r="3244" spans="1:63" x14ac:dyDescent="0.25">
      <c r="A3244" s="13" t="s">
        <v>0</v>
      </c>
      <c r="B3244" s="13" t="s">
        <v>0</v>
      </c>
      <c r="C3244" s="13" t="s">
        <v>0</v>
      </c>
      <c r="D3244" s="103" t="s">
        <v>0</v>
      </c>
      <c r="E3244" s="103" t="s">
        <v>0</v>
      </c>
      <c r="F3244" s="103" t="s">
        <v>0</v>
      </c>
      <c r="G3244" s="13" t="s">
        <v>0</v>
      </c>
      <c r="H3244" s="20" t="s">
        <v>0</v>
      </c>
      <c r="I3244" s="21" t="s">
        <v>0</v>
      </c>
      <c r="J3244" s="21" t="s">
        <v>0</v>
      </c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>
        <v>0</v>
      </c>
      <c r="AA3244" s="21">
        <v>0</v>
      </c>
      <c r="AB3244" s="21" t="s">
        <v>0</v>
      </c>
      <c r="AC3244" s="21"/>
      <c r="AD3244" s="21"/>
      <c r="AE3244" s="21"/>
      <c r="AF3244" s="21"/>
      <c r="AG3244" s="21"/>
      <c r="AH3244" s="21"/>
      <c r="AI3244" s="21"/>
      <c r="AJ3244" s="21"/>
      <c r="AK3244" s="21"/>
      <c r="AL3244" s="21"/>
      <c r="AM3244" s="21"/>
      <c r="AN3244" s="21"/>
      <c r="AO3244" s="21"/>
      <c r="AP3244" s="21"/>
      <c r="AQ3244" s="21"/>
      <c r="AR3244" s="21">
        <v>0</v>
      </c>
      <c r="AS3244" s="21">
        <v>0</v>
      </c>
      <c r="AT3244" s="21" t="s">
        <v>0</v>
      </c>
      <c r="AU3244" s="21"/>
      <c r="AV3244" s="21"/>
      <c r="AW3244" s="21"/>
      <c r="AX3244" s="21"/>
      <c r="AY3244" s="21"/>
      <c r="AZ3244" s="21"/>
      <c r="BA3244" s="21"/>
      <c r="BB3244" s="21"/>
      <c r="BC3244" s="21"/>
      <c r="BD3244" s="21"/>
      <c r="BE3244" s="21"/>
      <c r="BF3244" s="21"/>
      <c r="BG3244" s="21"/>
      <c r="BH3244" s="21"/>
      <c r="BI3244" s="21"/>
      <c r="BJ3244" s="21">
        <v>0</v>
      </c>
      <c r="BK3244" s="21">
        <v>0</v>
      </c>
    </row>
    <row r="3245" spans="1:63" x14ac:dyDescent="0.25">
      <c r="A3245" s="13" t="s">
        <v>0</v>
      </c>
      <c r="B3245" s="13" t="s">
        <v>0</v>
      </c>
      <c r="C3245" s="13" t="s">
        <v>0</v>
      </c>
      <c r="D3245" s="103" t="s">
        <v>0</v>
      </c>
      <c r="E3245" s="103" t="s">
        <v>0</v>
      </c>
      <c r="F3245" s="103" t="s">
        <v>0</v>
      </c>
      <c r="G3245" s="13" t="s">
        <v>0</v>
      </c>
      <c r="H3245" s="10" t="s">
        <v>1155</v>
      </c>
      <c r="I3245" s="22">
        <f>SUM(I3242)</f>
        <v>80162307</v>
      </c>
      <c r="J3245" s="22">
        <f t="shared" ref="J3245:Y3245" si="4996">SUM(J3242)</f>
        <v>1600000</v>
      </c>
      <c r="K3245" s="22">
        <f t="shared" si="4996"/>
        <v>0</v>
      </c>
      <c r="L3245" s="22">
        <f t="shared" si="4996"/>
        <v>0</v>
      </c>
      <c r="M3245" s="22">
        <f t="shared" si="4996"/>
        <v>450000</v>
      </c>
      <c r="N3245" s="22">
        <f t="shared" si="4996"/>
        <v>0</v>
      </c>
      <c r="O3245" s="22">
        <f t="shared" si="4996"/>
        <v>0</v>
      </c>
      <c r="P3245" s="22">
        <f t="shared" si="4996"/>
        <v>2050000</v>
      </c>
      <c r="Q3245" s="22">
        <f t="shared" si="4996"/>
        <v>43900</v>
      </c>
      <c r="R3245" s="22">
        <f t="shared" si="4996"/>
        <v>30000</v>
      </c>
      <c r="S3245" s="22">
        <f t="shared" si="4996"/>
        <v>46400</v>
      </c>
      <c r="T3245" s="22">
        <f t="shared" si="4996"/>
        <v>160000</v>
      </c>
      <c r="U3245" s="22">
        <f t="shared" si="4996"/>
        <v>88000</v>
      </c>
      <c r="V3245" s="22">
        <f t="shared" si="4996"/>
        <v>90000</v>
      </c>
      <c r="W3245" s="22">
        <f t="shared" si="4996"/>
        <v>605700</v>
      </c>
      <c r="X3245" s="22">
        <f t="shared" si="4996"/>
        <v>0</v>
      </c>
      <c r="Y3245" s="22">
        <f t="shared" si="4996"/>
        <v>450000</v>
      </c>
      <c r="Z3245" s="22">
        <v>1514000</v>
      </c>
      <c r="AA3245" s="22">
        <v>536000</v>
      </c>
      <c r="AB3245" s="22">
        <f t="shared" ref="AB3245:AQ3245" si="4997">SUM(AB3242)</f>
        <v>17000</v>
      </c>
      <c r="AC3245" s="22">
        <f t="shared" si="4997"/>
        <v>3606</v>
      </c>
      <c r="AD3245" s="22">
        <f t="shared" si="4997"/>
        <v>0</v>
      </c>
      <c r="AE3245" s="22">
        <f t="shared" si="4997"/>
        <v>0</v>
      </c>
      <c r="AF3245" s="22">
        <f t="shared" si="4997"/>
        <v>0</v>
      </c>
      <c r="AG3245" s="22">
        <f t="shared" si="4997"/>
        <v>0</v>
      </c>
      <c r="AH3245" s="22">
        <f t="shared" si="4997"/>
        <v>20606</v>
      </c>
      <c r="AI3245" s="22">
        <f t="shared" si="4997"/>
        <v>0</v>
      </c>
      <c r="AJ3245" s="22">
        <f t="shared" si="4997"/>
        <v>0</v>
      </c>
      <c r="AK3245" s="22">
        <f t="shared" si="4997"/>
        <v>3606</v>
      </c>
      <c r="AL3245" s="22">
        <f t="shared" si="4997"/>
        <v>0</v>
      </c>
      <c r="AM3245" s="22">
        <f t="shared" si="4997"/>
        <v>0</v>
      </c>
      <c r="AN3245" s="22">
        <f t="shared" si="4997"/>
        <v>0</v>
      </c>
      <c r="AO3245" s="22">
        <f t="shared" si="4997"/>
        <v>0</v>
      </c>
      <c r="AP3245" s="22">
        <f t="shared" si="4997"/>
        <v>0</v>
      </c>
      <c r="AQ3245" s="22">
        <f t="shared" si="4997"/>
        <v>0</v>
      </c>
      <c r="AR3245" s="22">
        <v>3606</v>
      </c>
      <c r="AS3245" s="22">
        <v>17000</v>
      </c>
      <c r="AT3245" s="22">
        <f t="shared" ref="AT3245:BI3245" si="4998">SUM(AT3242)</f>
        <v>4146661</v>
      </c>
      <c r="AU3245" s="22">
        <f t="shared" si="4998"/>
        <v>1598607</v>
      </c>
      <c r="AV3245" s="22">
        <f t="shared" si="4998"/>
        <v>0</v>
      </c>
      <c r="AW3245" s="22">
        <f t="shared" si="4998"/>
        <v>0</v>
      </c>
      <c r="AX3245" s="22">
        <f t="shared" si="4998"/>
        <v>0</v>
      </c>
      <c r="AY3245" s="22">
        <f t="shared" si="4998"/>
        <v>0</v>
      </c>
      <c r="AZ3245" s="22">
        <f t="shared" si="4998"/>
        <v>5745268</v>
      </c>
      <c r="BA3245" s="22">
        <f t="shared" si="4998"/>
        <v>0</v>
      </c>
      <c r="BB3245" s="22">
        <f t="shared" si="4998"/>
        <v>0</v>
      </c>
      <c r="BC3245" s="22">
        <f t="shared" si="4998"/>
        <v>1495082</v>
      </c>
      <c r="BD3245" s="22">
        <f t="shared" si="4998"/>
        <v>0</v>
      </c>
      <c r="BE3245" s="22">
        <f t="shared" si="4998"/>
        <v>250186</v>
      </c>
      <c r="BF3245" s="22">
        <f t="shared" si="4998"/>
        <v>0</v>
      </c>
      <c r="BG3245" s="22">
        <f t="shared" si="4998"/>
        <v>0</v>
      </c>
      <c r="BH3245" s="22">
        <f t="shared" si="4998"/>
        <v>0</v>
      </c>
      <c r="BI3245" s="22">
        <f t="shared" si="4998"/>
        <v>0</v>
      </c>
      <c r="BJ3245" s="22">
        <v>1745268</v>
      </c>
      <c r="BK3245" s="22">
        <v>4000000</v>
      </c>
    </row>
    <row r="3246" spans="1:63" x14ac:dyDescent="0.25">
      <c r="A3246" s="13" t="s">
        <v>0</v>
      </c>
      <c r="B3246" s="13" t="s">
        <v>0</v>
      </c>
      <c r="C3246" s="13" t="s">
        <v>0</v>
      </c>
      <c r="D3246" s="103" t="s">
        <v>0</v>
      </c>
      <c r="E3246" s="103" t="s">
        <v>0</v>
      </c>
      <c r="F3246" s="103" t="s">
        <v>0</v>
      </c>
      <c r="G3246" s="13" t="s">
        <v>0</v>
      </c>
      <c r="H3246" s="2" t="s">
        <v>63</v>
      </c>
      <c r="I3246" s="12">
        <f>SUM(I3243)</f>
        <v>126</v>
      </c>
      <c r="J3246" s="13" t="s">
        <v>0</v>
      </c>
      <c r="K3246" s="13"/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>
        <v>0</v>
      </c>
      <c r="AA3246" s="13"/>
      <c r="AB3246" s="13" t="s">
        <v>0</v>
      </c>
      <c r="AC3246" s="13"/>
      <c r="AD3246" s="13"/>
      <c r="AE3246" s="13"/>
      <c r="AF3246" s="13"/>
      <c r="AG3246" s="13"/>
      <c r="AH3246" s="13"/>
      <c r="AI3246" s="13"/>
      <c r="AJ3246" s="13"/>
      <c r="AK3246" s="13"/>
      <c r="AL3246" s="13"/>
      <c r="AM3246" s="13"/>
      <c r="AN3246" s="13"/>
      <c r="AO3246" s="13"/>
      <c r="AP3246" s="13"/>
      <c r="AQ3246" s="13"/>
      <c r="AR3246" s="13">
        <v>0</v>
      </c>
      <c r="AS3246" s="13"/>
      <c r="AT3246" s="13" t="s">
        <v>0</v>
      </c>
      <c r="AU3246" s="13"/>
      <c r="AV3246" s="13"/>
      <c r="AW3246" s="13"/>
      <c r="AX3246" s="13"/>
      <c r="AY3246" s="13"/>
      <c r="AZ3246" s="13"/>
      <c r="BA3246" s="13"/>
      <c r="BB3246" s="13"/>
      <c r="BC3246" s="13"/>
      <c r="BD3246" s="13"/>
      <c r="BE3246" s="13"/>
      <c r="BF3246" s="13"/>
      <c r="BG3246" s="13"/>
      <c r="BH3246" s="13"/>
      <c r="BI3246" s="13"/>
      <c r="BJ3246" s="13">
        <v>0</v>
      </c>
      <c r="BK3246" s="13"/>
    </row>
    <row r="3247" spans="1:63" ht="33.75" x14ac:dyDescent="0.25">
      <c r="A3247" s="1" t="s">
        <v>1156</v>
      </c>
      <c r="B3247" s="2" t="s">
        <v>0</v>
      </c>
      <c r="C3247" s="2" t="s">
        <v>0</v>
      </c>
      <c r="D3247" s="106" t="s">
        <v>0</v>
      </c>
      <c r="E3247" s="106" t="s">
        <v>0</v>
      </c>
      <c r="F3247" s="106" t="s">
        <v>0</v>
      </c>
      <c r="G3247" s="2" t="s">
        <v>0</v>
      </c>
      <c r="H3247" s="2" t="s">
        <v>1157</v>
      </c>
      <c r="I3247" s="3" t="s">
        <v>0</v>
      </c>
      <c r="J3247" s="3" t="s">
        <v>0</v>
      </c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>
        <v>0</v>
      </c>
      <c r="AA3247" s="3">
        <v>0</v>
      </c>
      <c r="AB3247" s="3" t="s">
        <v>0</v>
      </c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>
        <v>0</v>
      </c>
      <c r="AS3247" s="3">
        <v>0</v>
      </c>
      <c r="AT3247" s="3" t="s">
        <v>0</v>
      </c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>
        <v>0</v>
      </c>
      <c r="BK3247" s="3">
        <v>0</v>
      </c>
    </row>
    <row r="3248" spans="1:63" ht="15.75" thickBot="1" x14ac:dyDescent="0.3">
      <c r="A3248" s="1" t="s">
        <v>1156</v>
      </c>
      <c r="B3248" s="1" t="s">
        <v>1</v>
      </c>
      <c r="C3248" s="4" t="s">
        <v>0</v>
      </c>
      <c r="D3248" s="107" t="s">
        <v>0</v>
      </c>
      <c r="E3248" s="106" t="s">
        <v>0</v>
      </c>
      <c r="F3248" s="106" t="s">
        <v>0</v>
      </c>
      <c r="G3248" s="2" t="s">
        <v>0</v>
      </c>
      <c r="H3248" s="2" t="s">
        <v>0</v>
      </c>
      <c r="I3248" s="3" t="s">
        <v>0</v>
      </c>
      <c r="J3248" s="3" t="s">
        <v>0</v>
      </c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>
        <v>0</v>
      </c>
      <c r="AA3248" s="3">
        <v>0</v>
      </c>
      <c r="AB3248" s="3" t="s">
        <v>0</v>
      </c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>
        <v>0</v>
      </c>
      <c r="AS3248" s="3">
        <v>0</v>
      </c>
      <c r="AT3248" s="3" t="s">
        <v>0</v>
      </c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>
        <v>0</v>
      </c>
      <c r="BK3248" s="3">
        <v>0</v>
      </c>
    </row>
    <row r="3249" spans="1:63" ht="69.75" customHeight="1" thickBot="1" x14ac:dyDescent="0.3">
      <c r="A3249" s="5" t="s">
        <v>2</v>
      </c>
      <c r="B3249" s="5" t="s">
        <v>3</v>
      </c>
      <c r="C3249" s="5" t="s">
        <v>4</v>
      </c>
      <c r="D3249" s="108" t="s">
        <v>0</v>
      </c>
      <c r="E3249" s="116" t="s">
        <v>5</v>
      </c>
      <c r="F3249" s="116" t="s">
        <v>6</v>
      </c>
      <c r="G3249" s="5" t="s">
        <v>7</v>
      </c>
      <c r="H3249" s="5" t="s">
        <v>8</v>
      </c>
      <c r="I3249" s="5" t="s">
        <v>9</v>
      </c>
      <c r="J3249" s="94" t="s">
        <v>10</v>
      </c>
      <c r="K3249" s="94" t="s">
        <v>1602</v>
      </c>
      <c r="L3249" s="94" t="s">
        <v>1535</v>
      </c>
      <c r="M3249" s="94" t="s">
        <v>1591</v>
      </c>
      <c r="N3249" s="94" t="s">
        <v>1592</v>
      </c>
      <c r="O3249" s="94" t="s">
        <v>1593</v>
      </c>
      <c r="P3249" s="94" t="s">
        <v>1606</v>
      </c>
      <c r="Q3249" s="94" t="s">
        <v>1603</v>
      </c>
      <c r="R3249" s="94" t="s">
        <v>1594</v>
      </c>
      <c r="S3249" s="94" t="s">
        <v>1595</v>
      </c>
      <c r="T3249" s="94" t="s">
        <v>1596</v>
      </c>
      <c r="U3249" s="94" t="s">
        <v>1597</v>
      </c>
      <c r="V3249" s="94" t="s">
        <v>1598</v>
      </c>
      <c r="W3249" s="94" t="s">
        <v>1599</v>
      </c>
      <c r="X3249" s="94" t="s">
        <v>1604</v>
      </c>
      <c r="Y3249" s="94" t="s">
        <v>1605</v>
      </c>
      <c r="Z3249" s="94" t="s">
        <v>1600</v>
      </c>
      <c r="AA3249" s="94" t="s">
        <v>1601</v>
      </c>
      <c r="AB3249" s="95" t="s">
        <v>11</v>
      </c>
      <c r="AC3249" s="95" t="s">
        <v>1602</v>
      </c>
      <c r="AD3249" s="95" t="s">
        <v>1535</v>
      </c>
      <c r="AE3249" s="95" t="s">
        <v>1591</v>
      </c>
      <c r="AF3249" s="95" t="s">
        <v>1592</v>
      </c>
      <c r="AG3249" s="95" t="s">
        <v>1593</v>
      </c>
      <c r="AH3249" s="95" t="s">
        <v>1607</v>
      </c>
      <c r="AI3249" s="95" t="s">
        <v>1603</v>
      </c>
      <c r="AJ3249" s="95" t="s">
        <v>1594</v>
      </c>
      <c r="AK3249" s="95" t="s">
        <v>1595</v>
      </c>
      <c r="AL3249" s="95" t="s">
        <v>1596</v>
      </c>
      <c r="AM3249" s="95" t="s">
        <v>1597</v>
      </c>
      <c r="AN3249" s="95" t="s">
        <v>1598</v>
      </c>
      <c r="AO3249" s="95" t="s">
        <v>1599</v>
      </c>
      <c r="AP3249" s="95" t="s">
        <v>1604</v>
      </c>
      <c r="AQ3249" s="95" t="s">
        <v>1605</v>
      </c>
      <c r="AR3249" s="95" t="s">
        <v>1600</v>
      </c>
      <c r="AS3249" s="95" t="s">
        <v>1601</v>
      </c>
      <c r="AT3249" s="96" t="s">
        <v>12</v>
      </c>
      <c r="AU3249" s="96" t="s">
        <v>1602</v>
      </c>
      <c r="AV3249" s="96" t="s">
        <v>1535</v>
      </c>
      <c r="AW3249" s="96" t="s">
        <v>1591</v>
      </c>
      <c r="AX3249" s="96" t="s">
        <v>1592</v>
      </c>
      <c r="AY3249" s="96" t="s">
        <v>1593</v>
      </c>
      <c r="AZ3249" s="96" t="s">
        <v>1608</v>
      </c>
      <c r="BA3249" s="96" t="s">
        <v>1603</v>
      </c>
      <c r="BB3249" s="96" t="s">
        <v>1594</v>
      </c>
      <c r="BC3249" s="96" t="s">
        <v>1595</v>
      </c>
      <c r="BD3249" s="96" t="s">
        <v>1596</v>
      </c>
      <c r="BE3249" s="96" t="s">
        <v>1597</v>
      </c>
      <c r="BF3249" s="96" t="s">
        <v>1598</v>
      </c>
      <c r="BG3249" s="96" t="s">
        <v>1599</v>
      </c>
      <c r="BH3249" s="96" t="s">
        <v>1604</v>
      </c>
      <c r="BI3249" s="96" t="s">
        <v>1605</v>
      </c>
      <c r="BJ3249" s="96" t="s">
        <v>1600</v>
      </c>
      <c r="BK3249" s="96" t="s">
        <v>1601</v>
      </c>
    </row>
    <row r="3250" spans="1:63" x14ac:dyDescent="0.25">
      <c r="A3250" s="6" t="s">
        <v>0</v>
      </c>
      <c r="B3250" s="6" t="s">
        <v>0</v>
      </c>
      <c r="C3250" s="6" t="s">
        <v>0</v>
      </c>
      <c r="D3250" s="109" t="s">
        <v>0</v>
      </c>
      <c r="E3250" s="109" t="s">
        <v>0</v>
      </c>
      <c r="F3250" s="125" t="s">
        <v>0</v>
      </c>
      <c r="G3250" s="7" t="s">
        <v>0</v>
      </c>
      <c r="H3250" s="8" t="s">
        <v>0</v>
      </c>
      <c r="I3250" s="9" t="s">
        <v>13</v>
      </c>
      <c r="J3250" s="9">
        <v>1</v>
      </c>
      <c r="K3250" s="9">
        <v>2</v>
      </c>
      <c r="L3250" s="9">
        <v>3</v>
      </c>
      <c r="M3250" s="9">
        <v>4</v>
      </c>
      <c r="N3250" s="9">
        <v>5</v>
      </c>
      <c r="O3250" s="9">
        <v>6</v>
      </c>
      <c r="P3250" s="9">
        <v>7</v>
      </c>
      <c r="Q3250" s="9">
        <v>8</v>
      </c>
      <c r="R3250" s="9">
        <v>9</v>
      </c>
      <c r="S3250" s="9">
        <v>10</v>
      </c>
      <c r="T3250" s="9">
        <v>11</v>
      </c>
      <c r="U3250" s="9">
        <v>12</v>
      </c>
      <c r="V3250" s="9">
        <v>13</v>
      </c>
      <c r="W3250" s="9">
        <v>14</v>
      </c>
      <c r="X3250" s="9">
        <v>15</v>
      </c>
      <c r="Y3250" s="9">
        <v>16</v>
      </c>
      <c r="Z3250" s="9">
        <v>20</v>
      </c>
      <c r="AA3250" s="9">
        <v>21</v>
      </c>
      <c r="AB3250" s="9">
        <v>1</v>
      </c>
      <c r="AC3250" s="9">
        <v>2</v>
      </c>
      <c r="AD3250" s="9">
        <v>3</v>
      </c>
      <c r="AE3250" s="9">
        <v>4</v>
      </c>
      <c r="AF3250" s="9">
        <v>5</v>
      </c>
      <c r="AG3250" s="9">
        <v>6</v>
      </c>
      <c r="AH3250" s="9">
        <v>7</v>
      </c>
      <c r="AI3250" s="9">
        <v>8</v>
      </c>
      <c r="AJ3250" s="9">
        <v>9</v>
      </c>
      <c r="AK3250" s="9">
        <v>10</v>
      </c>
      <c r="AL3250" s="9">
        <v>11</v>
      </c>
      <c r="AM3250" s="9">
        <v>12</v>
      </c>
      <c r="AN3250" s="9">
        <v>13</v>
      </c>
      <c r="AO3250" s="9">
        <v>14</v>
      </c>
      <c r="AP3250" s="9">
        <v>15</v>
      </c>
      <c r="AQ3250" s="9">
        <v>16</v>
      </c>
      <c r="AR3250" s="9">
        <v>20</v>
      </c>
      <c r="AS3250" s="9">
        <v>21</v>
      </c>
      <c r="AT3250" s="9">
        <v>1</v>
      </c>
      <c r="AU3250" s="9">
        <v>2</v>
      </c>
      <c r="AV3250" s="9">
        <v>3</v>
      </c>
      <c r="AW3250" s="9">
        <v>4</v>
      </c>
      <c r="AX3250" s="9">
        <v>5</v>
      </c>
      <c r="AY3250" s="9">
        <v>6</v>
      </c>
      <c r="AZ3250" s="9">
        <v>7</v>
      </c>
      <c r="BA3250" s="9">
        <v>8</v>
      </c>
      <c r="BB3250" s="9">
        <v>9</v>
      </c>
      <c r="BC3250" s="9">
        <v>10</v>
      </c>
      <c r="BD3250" s="9">
        <v>11</v>
      </c>
      <c r="BE3250" s="9">
        <v>12</v>
      </c>
      <c r="BF3250" s="9">
        <v>13</v>
      </c>
      <c r="BG3250" s="9">
        <v>14</v>
      </c>
      <c r="BH3250" s="9">
        <v>15</v>
      </c>
      <c r="BI3250" s="9">
        <v>16</v>
      </c>
      <c r="BJ3250" s="9">
        <v>20</v>
      </c>
      <c r="BK3250" s="9">
        <v>21</v>
      </c>
    </row>
    <row r="3251" spans="1:63" ht="33.75" x14ac:dyDescent="0.25">
      <c r="A3251" s="1" t="s">
        <v>1156</v>
      </c>
      <c r="B3251" s="1" t="s">
        <v>1</v>
      </c>
      <c r="C3251" s="4" t="s">
        <v>14</v>
      </c>
      <c r="D3251" s="107" t="s">
        <v>1158</v>
      </c>
      <c r="E3251" s="106" t="s">
        <v>0</v>
      </c>
      <c r="F3251" s="106" t="s">
        <v>0</v>
      </c>
      <c r="G3251" s="2" t="s">
        <v>0</v>
      </c>
      <c r="H3251" s="2" t="s">
        <v>1157</v>
      </c>
      <c r="I3251" s="3" t="s">
        <v>0</v>
      </c>
      <c r="J3251" s="3" t="s">
        <v>0</v>
      </c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>
        <v>0</v>
      </c>
      <c r="AA3251" s="3">
        <v>0</v>
      </c>
      <c r="AB3251" s="3" t="s">
        <v>0</v>
      </c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>
        <v>0</v>
      </c>
      <c r="AS3251" s="3">
        <v>0</v>
      </c>
      <c r="AT3251" s="3" t="s">
        <v>0</v>
      </c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>
        <v>0</v>
      </c>
      <c r="BK3251" s="3">
        <v>0</v>
      </c>
    </row>
    <row r="3252" spans="1:63" ht="33.75" x14ac:dyDescent="0.25">
      <c r="A3252" s="1" t="s">
        <v>0</v>
      </c>
      <c r="B3252" s="1" t="s">
        <v>0</v>
      </c>
      <c r="C3252" s="1" t="s">
        <v>0</v>
      </c>
      <c r="D3252" s="106" t="s">
        <v>0</v>
      </c>
      <c r="E3252" s="106" t="s">
        <v>0</v>
      </c>
      <c r="F3252" s="106" t="s">
        <v>0</v>
      </c>
      <c r="G3252" s="2" t="s">
        <v>0</v>
      </c>
      <c r="H3252" s="10" t="s">
        <v>15</v>
      </c>
      <c r="I3252" s="11">
        <f>SUM(I3253,I3261,I3263)</f>
        <v>1078326</v>
      </c>
      <c r="J3252" s="11">
        <f t="shared" ref="J3252:Y3252" si="4999">SUM(J3253,J3261,J3263)</f>
        <v>0</v>
      </c>
      <c r="K3252" s="11">
        <f t="shared" si="4999"/>
        <v>0</v>
      </c>
      <c r="L3252" s="11">
        <f t="shared" si="4999"/>
        <v>0</v>
      </c>
      <c r="M3252" s="11">
        <f t="shared" si="4999"/>
        <v>0</v>
      </c>
      <c r="N3252" s="11">
        <f t="shared" si="4999"/>
        <v>0</v>
      </c>
      <c r="O3252" s="11">
        <f t="shared" si="4999"/>
        <v>0</v>
      </c>
      <c r="P3252" s="11">
        <f t="shared" ref="P3252" si="5000">SUM(P3253,P3261,P3263)</f>
        <v>0</v>
      </c>
      <c r="Q3252" s="11">
        <f t="shared" si="4999"/>
        <v>0</v>
      </c>
      <c r="R3252" s="11">
        <f t="shared" si="4999"/>
        <v>0</v>
      </c>
      <c r="S3252" s="11">
        <f t="shared" si="4999"/>
        <v>0</v>
      </c>
      <c r="T3252" s="11">
        <f t="shared" si="4999"/>
        <v>0</v>
      </c>
      <c r="U3252" s="11">
        <f t="shared" si="4999"/>
        <v>0</v>
      </c>
      <c r="V3252" s="11">
        <f t="shared" si="4999"/>
        <v>0</v>
      </c>
      <c r="W3252" s="11">
        <f t="shared" si="4999"/>
        <v>0</v>
      </c>
      <c r="X3252" s="11">
        <f t="shared" si="4999"/>
        <v>0</v>
      </c>
      <c r="Y3252" s="11">
        <f t="shared" si="4999"/>
        <v>0</v>
      </c>
      <c r="Z3252" s="11">
        <v>0</v>
      </c>
      <c r="AA3252" s="11">
        <v>0</v>
      </c>
      <c r="AB3252" s="11">
        <f t="shared" ref="AB3252:AQ3252" si="5001">SUM(AB3253,AB3261,AB3263)</f>
        <v>0</v>
      </c>
      <c r="AC3252" s="11">
        <f t="shared" si="5001"/>
        <v>0</v>
      </c>
      <c r="AD3252" s="11">
        <f t="shared" si="5001"/>
        <v>0</v>
      </c>
      <c r="AE3252" s="11">
        <f t="shared" si="5001"/>
        <v>0</v>
      </c>
      <c r="AF3252" s="11">
        <f t="shared" si="5001"/>
        <v>0</v>
      </c>
      <c r="AG3252" s="11">
        <f t="shared" si="5001"/>
        <v>0</v>
      </c>
      <c r="AH3252" s="11">
        <f t="shared" ref="AH3252" si="5002">SUM(AH3253,AH3261,AH3263)</f>
        <v>0</v>
      </c>
      <c r="AI3252" s="11">
        <f t="shared" si="5001"/>
        <v>0</v>
      </c>
      <c r="AJ3252" s="11">
        <f t="shared" si="5001"/>
        <v>0</v>
      </c>
      <c r="AK3252" s="11">
        <f t="shared" si="5001"/>
        <v>0</v>
      </c>
      <c r="AL3252" s="11">
        <f t="shared" si="5001"/>
        <v>0</v>
      </c>
      <c r="AM3252" s="11">
        <f t="shared" si="5001"/>
        <v>0</v>
      </c>
      <c r="AN3252" s="11">
        <f t="shared" si="5001"/>
        <v>0</v>
      </c>
      <c r="AO3252" s="11">
        <f t="shared" si="5001"/>
        <v>0</v>
      </c>
      <c r="AP3252" s="11">
        <f t="shared" si="5001"/>
        <v>0</v>
      </c>
      <c r="AQ3252" s="11">
        <f t="shared" si="5001"/>
        <v>0</v>
      </c>
      <c r="AR3252" s="11">
        <v>0</v>
      </c>
      <c r="AS3252" s="11">
        <v>0</v>
      </c>
      <c r="AT3252" s="11">
        <f t="shared" ref="AT3252:BI3252" si="5003">SUM(AT3253,AT3261,AT3263)</f>
        <v>0</v>
      </c>
      <c r="AU3252" s="11">
        <f t="shared" si="5003"/>
        <v>14882</v>
      </c>
      <c r="AV3252" s="11">
        <f t="shared" si="5003"/>
        <v>0</v>
      </c>
      <c r="AW3252" s="11">
        <f t="shared" si="5003"/>
        <v>30983</v>
      </c>
      <c r="AX3252" s="11">
        <f t="shared" si="5003"/>
        <v>0</v>
      </c>
      <c r="AY3252" s="11">
        <f t="shared" si="5003"/>
        <v>0</v>
      </c>
      <c r="AZ3252" s="11">
        <f t="shared" ref="AZ3252" si="5004">SUM(AZ3253,AZ3261,AZ3263)</f>
        <v>45865</v>
      </c>
      <c r="BA3252" s="11">
        <f t="shared" si="5003"/>
        <v>0</v>
      </c>
      <c r="BB3252" s="11">
        <f t="shared" si="5003"/>
        <v>0</v>
      </c>
      <c r="BC3252" s="11">
        <f t="shared" si="5003"/>
        <v>14882</v>
      </c>
      <c r="BD3252" s="11">
        <f t="shared" si="5003"/>
        <v>0</v>
      </c>
      <c r="BE3252" s="11">
        <f t="shared" si="5003"/>
        <v>0</v>
      </c>
      <c r="BF3252" s="11">
        <f t="shared" si="5003"/>
        <v>30983</v>
      </c>
      <c r="BG3252" s="11">
        <f t="shared" si="5003"/>
        <v>0</v>
      </c>
      <c r="BH3252" s="11">
        <f t="shared" si="5003"/>
        <v>0</v>
      </c>
      <c r="BI3252" s="11">
        <f t="shared" si="5003"/>
        <v>0</v>
      </c>
      <c r="BJ3252" s="11">
        <v>45865</v>
      </c>
      <c r="BK3252" s="11">
        <v>0</v>
      </c>
    </row>
    <row r="3253" spans="1:63" x14ac:dyDescent="0.25">
      <c r="A3253" s="4" t="s">
        <v>1156</v>
      </c>
      <c r="B3253" s="4" t="s">
        <v>1</v>
      </c>
      <c r="C3253" s="4" t="s">
        <v>14</v>
      </c>
      <c r="D3253" s="107" t="s">
        <v>1158</v>
      </c>
      <c r="E3253" s="106" t="s">
        <v>16</v>
      </c>
      <c r="F3253" s="106" t="s">
        <v>0</v>
      </c>
      <c r="G3253" s="2" t="s">
        <v>0</v>
      </c>
      <c r="H3253" s="2" t="s">
        <v>17</v>
      </c>
      <c r="I3253" s="12">
        <f>SUM(I3254,I3255)</f>
        <v>682284</v>
      </c>
      <c r="J3253" s="12">
        <f t="shared" ref="J3253:Y3253" si="5005">SUM(J3254,J3255)</f>
        <v>0</v>
      </c>
      <c r="K3253" s="12">
        <f t="shared" si="5005"/>
        <v>0</v>
      </c>
      <c r="L3253" s="12">
        <f t="shared" si="5005"/>
        <v>0</v>
      </c>
      <c r="M3253" s="12">
        <f t="shared" si="5005"/>
        <v>0</v>
      </c>
      <c r="N3253" s="12">
        <f t="shared" si="5005"/>
        <v>0</v>
      </c>
      <c r="O3253" s="12">
        <f t="shared" si="5005"/>
        <v>0</v>
      </c>
      <c r="P3253" s="12">
        <f t="shared" ref="P3253" si="5006">SUM(P3254,P3255)</f>
        <v>0</v>
      </c>
      <c r="Q3253" s="12">
        <f t="shared" si="5005"/>
        <v>0</v>
      </c>
      <c r="R3253" s="12">
        <f t="shared" si="5005"/>
        <v>0</v>
      </c>
      <c r="S3253" s="12">
        <f t="shared" si="5005"/>
        <v>0</v>
      </c>
      <c r="T3253" s="12">
        <f t="shared" si="5005"/>
        <v>0</v>
      </c>
      <c r="U3253" s="12">
        <f t="shared" si="5005"/>
        <v>0</v>
      </c>
      <c r="V3253" s="12">
        <f t="shared" si="5005"/>
        <v>0</v>
      </c>
      <c r="W3253" s="12">
        <f t="shared" si="5005"/>
        <v>0</v>
      </c>
      <c r="X3253" s="12">
        <f t="shared" si="5005"/>
        <v>0</v>
      </c>
      <c r="Y3253" s="12">
        <f t="shared" si="5005"/>
        <v>0</v>
      </c>
      <c r="Z3253" s="12">
        <v>0</v>
      </c>
      <c r="AA3253" s="12">
        <v>0</v>
      </c>
      <c r="AB3253" s="12">
        <f t="shared" ref="AB3253:AQ3253" si="5007">SUM(AB3254,AB3255)</f>
        <v>0</v>
      </c>
      <c r="AC3253" s="12">
        <f t="shared" si="5007"/>
        <v>0</v>
      </c>
      <c r="AD3253" s="12">
        <f t="shared" si="5007"/>
        <v>0</v>
      </c>
      <c r="AE3253" s="12">
        <f t="shared" si="5007"/>
        <v>0</v>
      </c>
      <c r="AF3253" s="12">
        <f t="shared" si="5007"/>
        <v>0</v>
      </c>
      <c r="AG3253" s="12">
        <f t="shared" si="5007"/>
        <v>0</v>
      </c>
      <c r="AH3253" s="12">
        <f t="shared" ref="AH3253" si="5008">SUM(AH3254,AH3255)</f>
        <v>0</v>
      </c>
      <c r="AI3253" s="12">
        <f t="shared" si="5007"/>
        <v>0</v>
      </c>
      <c r="AJ3253" s="12">
        <f t="shared" si="5007"/>
        <v>0</v>
      </c>
      <c r="AK3253" s="12">
        <f t="shared" si="5007"/>
        <v>0</v>
      </c>
      <c r="AL3253" s="12">
        <f t="shared" si="5007"/>
        <v>0</v>
      </c>
      <c r="AM3253" s="12">
        <f t="shared" si="5007"/>
        <v>0</v>
      </c>
      <c r="AN3253" s="12">
        <f t="shared" si="5007"/>
        <v>0</v>
      </c>
      <c r="AO3253" s="12">
        <f t="shared" si="5007"/>
        <v>0</v>
      </c>
      <c r="AP3253" s="12">
        <f t="shared" si="5007"/>
        <v>0</v>
      </c>
      <c r="AQ3253" s="12">
        <f t="shared" si="5007"/>
        <v>0</v>
      </c>
      <c r="AR3253" s="12">
        <v>0</v>
      </c>
      <c r="AS3253" s="12">
        <v>0</v>
      </c>
      <c r="AT3253" s="12">
        <f t="shared" ref="AT3253:BI3253" si="5009">SUM(AT3254,AT3255)</f>
        <v>0</v>
      </c>
      <c r="AU3253" s="12">
        <f t="shared" si="5009"/>
        <v>0</v>
      </c>
      <c r="AV3253" s="12">
        <f t="shared" si="5009"/>
        <v>0</v>
      </c>
      <c r="AW3253" s="12">
        <f t="shared" si="5009"/>
        <v>0</v>
      </c>
      <c r="AX3253" s="12">
        <f t="shared" si="5009"/>
        <v>0</v>
      </c>
      <c r="AY3253" s="12">
        <f t="shared" si="5009"/>
        <v>0</v>
      </c>
      <c r="AZ3253" s="12">
        <f t="shared" ref="AZ3253" si="5010">SUM(AZ3254,AZ3255)</f>
        <v>0</v>
      </c>
      <c r="BA3253" s="12">
        <f t="shared" si="5009"/>
        <v>0</v>
      </c>
      <c r="BB3253" s="12">
        <f t="shared" si="5009"/>
        <v>0</v>
      </c>
      <c r="BC3253" s="12">
        <f t="shared" si="5009"/>
        <v>0</v>
      </c>
      <c r="BD3253" s="12">
        <f t="shared" si="5009"/>
        <v>0</v>
      </c>
      <c r="BE3253" s="12">
        <f t="shared" si="5009"/>
        <v>0</v>
      </c>
      <c r="BF3253" s="12">
        <f t="shared" si="5009"/>
        <v>0</v>
      </c>
      <c r="BG3253" s="12">
        <f t="shared" si="5009"/>
        <v>0</v>
      </c>
      <c r="BH3253" s="12">
        <f t="shared" si="5009"/>
        <v>0</v>
      </c>
      <c r="BI3253" s="12">
        <f t="shared" si="5009"/>
        <v>0</v>
      </c>
      <c r="BJ3253" s="12">
        <v>0</v>
      </c>
      <c r="BK3253" s="12">
        <v>0</v>
      </c>
    </row>
    <row r="3254" spans="1:63" x14ac:dyDescent="0.25">
      <c r="A3254" s="4" t="s">
        <v>1156</v>
      </c>
      <c r="B3254" s="4" t="s">
        <v>1</v>
      </c>
      <c r="C3254" s="4" t="s">
        <v>14</v>
      </c>
      <c r="D3254" s="107" t="s">
        <v>1158</v>
      </c>
      <c r="E3254" s="117">
        <v>6111</v>
      </c>
      <c r="F3254" s="107"/>
      <c r="G3254" s="103" t="s">
        <v>1662</v>
      </c>
      <c r="H3254" s="13" t="s">
        <v>18</v>
      </c>
      <c r="I3254" s="14">
        <v>619884</v>
      </c>
      <c r="J3254" s="14">
        <v>0</v>
      </c>
      <c r="K3254" s="14"/>
      <c r="L3254" s="14"/>
      <c r="M3254" s="14"/>
      <c r="N3254" s="14"/>
      <c r="O3254" s="14"/>
      <c r="P3254" s="14">
        <f t="shared" ref="P3254:P3300" si="5011">J3254+K3254+L3254+M3254+N3254+O3254</f>
        <v>0</v>
      </c>
      <c r="Q3254" s="14"/>
      <c r="R3254" s="14"/>
      <c r="S3254" s="14"/>
      <c r="T3254" s="14"/>
      <c r="U3254" s="14"/>
      <c r="V3254" s="14"/>
      <c r="W3254" s="14"/>
      <c r="X3254" s="14"/>
      <c r="Y3254" s="14"/>
      <c r="Z3254" s="14">
        <v>0</v>
      </c>
      <c r="AA3254" s="14">
        <v>0</v>
      </c>
      <c r="AB3254" s="14">
        <v>0</v>
      </c>
      <c r="AC3254" s="14"/>
      <c r="AD3254" s="14"/>
      <c r="AE3254" s="14"/>
      <c r="AF3254" s="14"/>
      <c r="AG3254" s="14"/>
      <c r="AH3254" s="14">
        <f t="shared" ref="AH3254:AH3300" si="5012">AB3254+AC3254+AD3254+AE3254+AF3254+AG3254</f>
        <v>0</v>
      </c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>
        <v>0</v>
      </c>
      <c r="AS3254" s="14">
        <v>0</v>
      </c>
      <c r="AT3254" s="14">
        <v>0</v>
      </c>
      <c r="AU3254" s="14"/>
      <c r="AV3254" s="14"/>
      <c r="AW3254" s="14"/>
      <c r="AX3254" s="14"/>
      <c r="AY3254" s="14"/>
      <c r="AZ3254" s="14">
        <f t="shared" ref="AZ3254:AZ3300" si="5013">AT3254+AU3254+AV3254+AW3254+AX3254+AY3254</f>
        <v>0</v>
      </c>
      <c r="BA3254" s="14"/>
      <c r="BB3254" s="14"/>
      <c r="BC3254" s="14"/>
      <c r="BD3254" s="14"/>
      <c r="BE3254" s="14"/>
      <c r="BF3254" s="14"/>
      <c r="BG3254" s="14"/>
      <c r="BH3254" s="14"/>
      <c r="BI3254" s="14"/>
      <c r="BJ3254" s="14">
        <v>0</v>
      </c>
      <c r="BK3254" s="14">
        <v>0</v>
      </c>
    </row>
    <row r="3255" spans="1:63" x14ac:dyDescent="0.25">
      <c r="A3255" s="1" t="s">
        <v>1156</v>
      </c>
      <c r="B3255" s="1" t="s">
        <v>1</v>
      </c>
      <c r="C3255" s="1" t="s">
        <v>14</v>
      </c>
      <c r="D3255" s="110" t="s">
        <v>1158</v>
      </c>
      <c r="E3255" s="110" t="s">
        <v>20</v>
      </c>
      <c r="F3255" s="107" t="s">
        <v>0</v>
      </c>
      <c r="G3255" s="13" t="s">
        <v>0</v>
      </c>
      <c r="H3255" s="2" t="s">
        <v>21</v>
      </c>
      <c r="I3255" s="12">
        <f>SUM(I3256:I3260)</f>
        <v>62400</v>
      </c>
      <c r="J3255" s="12">
        <f t="shared" ref="J3255:Y3255" si="5014">SUM(J3256:J3260)</f>
        <v>0</v>
      </c>
      <c r="K3255" s="12">
        <f t="shared" si="5014"/>
        <v>0</v>
      </c>
      <c r="L3255" s="12">
        <f t="shared" si="5014"/>
        <v>0</v>
      </c>
      <c r="M3255" s="12">
        <f t="shared" si="5014"/>
        <v>0</v>
      </c>
      <c r="N3255" s="12">
        <f t="shared" si="5014"/>
        <v>0</v>
      </c>
      <c r="O3255" s="12">
        <f t="shared" si="5014"/>
        <v>0</v>
      </c>
      <c r="P3255" s="12">
        <f t="shared" si="5014"/>
        <v>0</v>
      </c>
      <c r="Q3255" s="12">
        <f t="shared" si="5014"/>
        <v>0</v>
      </c>
      <c r="R3255" s="12">
        <f t="shared" si="5014"/>
        <v>0</v>
      </c>
      <c r="S3255" s="12">
        <f t="shared" si="5014"/>
        <v>0</v>
      </c>
      <c r="T3255" s="12">
        <f t="shared" si="5014"/>
        <v>0</v>
      </c>
      <c r="U3255" s="12">
        <f t="shared" si="5014"/>
        <v>0</v>
      </c>
      <c r="V3255" s="12">
        <f t="shared" si="5014"/>
        <v>0</v>
      </c>
      <c r="W3255" s="12">
        <f t="shared" si="5014"/>
        <v>0</v>
      </c>
      <c r="X3255" s="12">
        <f t="shared" si="5014"/>
        <v>0</v>
      </c>
      <c r="Y3255" s="12">
        <f t="shared" si="5014"/>
        <v>0</v>
      </c>
      <c r="Z3255" s="12">
        <v>0</v>
      </c>
      <c r="AA3255" s="12">
        <v>0</v>
      </c>
      <c r="AB3255" s="12">
        <f t="shared" ref="AB3255:AQ3255" si="5015">SUM(AB3256:AB3260)</f>
        <v>0</v>
      </c>
      <c r="AC3255" s="12">
        <f t="shared" si="5015"/>
        <v>0</v>
      </c>
      <c r="AD3255" s="12">
        <f t="shared" si="5015"/>
        <v>0</v>
      </c>
      <c r="AE3255" s="12">
        <f t="shared" si="5015"/>
        <v>0</v>
      </c>
      <c r="AF3255" s="12">
        <f t="shared" si="5015"/>
        <v>0</v>
      </c>
      <c r="AG3255" s="12">
        <f t="shared" si="5015"/>
        <v>0</v>
      </c>
      <c r="AH3255" s="12">
        <f t="shared" si="5015"/>
        <v>0</v>
      </c>
      <c r="AI3255" s="12">
        <f t="shared" si="5015"/>
        <v>0</v>
      </c>
      <c r="AJ3255" s="12">
        <f t="shared" si="5015"/>
        <v>0</v>
      </c>
      <c r="AK3255" s="12">
        <f t="shared" si="5015"/>
        <v>0</v>
      </c>
      <c r="AL3255" s="12">
        <f t="shared" si="5015"/>
        <v>0</v>
      </c>
      <c r="AM3255" s="12">
        <f t="shared" si="5015"/>
        <v>0</v>
      </c>
      <c r="AN3255" s="12">
        <f t="shared" si="5015"/>
        <v>0</v>
      </c>
      <c r="AO3255" s="12">
        <f t="shared" si="5015"/>
        <v>0</v>
      </c>
      <c r="AP3255" s="12">
        <f t="shared" si="5015"/>
        <v>0</v>
      </c>
      <c r="AQ3255" s="12">
        <f t="shared" si="5015"/>
        <v>0</v>
      </c>
      <c r="AR3255" s="12">
        <v>0</v>
      </c>
      <c r="AS3255" s="12">
        <v>0</v>
      </c>
      <c r="AT3255" s="12">
        <f t="shared" ref="AT3255:BI3255" si="5016">SUM(AT3256:AT3260)</f>
        <v>0</v>
      </c>
      <c r="AU3255" s="12">
        <f t="shared" si="5016"/>
        <v>0</v>
      </c>
      <c r="AV3255" s="12">
        <f t="shared" si="5016"/>
        <v>0</v>
      </c>
      <c r="AW3255" s="12">
        <f t="shared" si="5016"/>
        <v>0</v>
      </c>
      <c r="AX3255" s="12">
        <f t="shared" si="5016"/>
        <v>0</v>
      </c>
      <c r="AY3255" s="12">
        <f t="shared" si="5016"/>
        <v>0</v>
      </c>
      <c r="AZ3255" s="12">
        <f t="shared" si="5016"/>
        <v>0</v>
      </c>
      <c r="BA3255" s="12">
        <f t="shared" si="5016"/>
        <v>0</v>
      </c>
      <c r="BB3255" s="12">
        <f t="shared" si="5016"/>
        <v>0</v>
      </c>
      <c r="BC3255" s="12">
        <f t="shared" si="5016"/>
        <v>0</v>
      </c>
      <c r="BD3255" s="12">
        <f t="shared" si="5016"/>
        <v>0</v>
      </c>
      <c r="BE3255" s="12">
        <f t="shared" si="5016"/>
        <v>0</v>
      </c>
      <c r="BF3255" s="12">
        <f t="shared" si="5016"/>
        <v>0</v>
      </c>
      <c r="BG3255" s="12">
        <f t="shared" si="5016"/>
        <v>0</v>
      </c>
      <c r="BH3255" s="12">
        <f t="shared" si="5016"/>
        <v>0</v>
      </c>
      <c r="BI3255" s="12">
        <f t="shared" si="5016"/>
        <v>0</v>
      </c>
      <c r="BJ3255" s="12">
        <v>0</v>
      </c>
      <c r="BK3255" s="12">
        <v>0</v>
      </c>
    </row>
    <row r="3256" spans="1:63" ht="22.5" x14ac:dyDescent="0.25">
      <c r="A3256" s="4" t="s">
        <v>1156</v>
      </c>
      <c r="B3256" s="4" t="s">
        <v>1</v>
      </c>
      <c r="C3256" s="4" t="s">
        <v>14</v>
      </c>
      <c r="D3256" s="107" t="s">
        <v>1158</v>
      </c>
      <c r="E3256" s="117">
        <v>6112</v>
      </c>
      <c r="F3256" s="107" t="s">
        <v>1159</v>
      </c>
      <c r="G3256" s="103" t="s">
        <v>1662</v>
      </c>
      <c r="H3256" s="13" t="s">
        <v>59</v>
      </c>
      <c r="I3256" s="14">
        <v>10000</v>
      </c>
      <c r="J3256" s="14">
        <v>0</v>
      </c>
      <c r="K3256" s="14"/>
      <c r="L3256" s="14"/>
      <c r="M3256" s="14"/>
      <c r="N3256" s="14"/>
      <c r="O3256" s="14"/>
      <c r="P3256" s="14">
        <f t="shared" si="5011"/>
        <v>0</v>
      </c>
      <c r="Q3256" s="14"/>
      <c r="R3256" s="14"/>
      <c r="S3256" s="14"/>
      <c r="T3256" s="14"/>
      <c r="U3256" s="14"/>
      <c r="V3256" s="14"/>
      <c r="W3256" s="14"/>
      <c r="X3256" s="14"/>
      <c r="Y3256" s="14"/>
      <c r="Z3256" s="14">
        <v>0</v>
      </c>
      <c r="AA3256" s="14">
        <v>0</v>
      </c>
      <c r="AB3256" s="14">
        <v>0</v>
      </c>
      <c r="AC3256" s="14"/>
      <c r="AD3256" s="14"/>
      <c r="AE3256" s="14"/>
      <c r="AF3256" s="14"/>
      <c r="AG3256" s="14"/>
      <c r="AH3256" s="14">
        <f t="shared" si="5012"/>
        <v>0</v>
      </c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>
        <v>0</v>
      </c>
      <c r="AS3256" s="14">
        <v>0</v>
      </c>
      <c r="AT3256" s="14">
        <v>0</v>
      </c>
      <c r="AU3256" s="14"/>
      <c r="AV3256" s="14"/>
      <c r="AW3256" s="14"/>
      <c r="AX3256" s="14"/>
      <c r="AY3256" s="14"/>
      <c r="AZ3256" s="14">
        <f t="shared" si="5013"/>
        <v>0</v>
      </c>
      <c r="BA3256" s="14"/>
      <c r="BB3256" s="14"/>
      <c r="BC3256" s="14"/>
      <c r="BD3256" s="14"/>
      <c r="BE3256" s="14"/>
      <c r="BF3256" s="14"/>
      <c r="BG3256" s="14"/>
      <c r="BH3256" s="14"/>
      <c r="BI3256" s="14"/>
      <c r="BJ3256" s="14">
        <v>0</v>
      </c>
      <c r="BK3256" s="14">
        <v>0</v>
      </c>
    </row>
    <row r="3257" spans="1:63" x14ac:dyDescent="0.25">
      <c r="A3257" s="4" t="s">
        <v>1156</v>
      </c>
      <c r="B3257" s="4" t="s">
        <v>1</v>
      </c>
      <c r="C3257" s="4" t="s">
        <v>14</v>
      </c>
      <c r="D3257" s="107" t="s">
        <v>1158</v>
      </c>
      <c r="E3257" s="117">
        <v>6112</v>
      </c>
      <c r="F3257" s="107" t="s">
        <v>1160</v>
      </c>
      <c r="G3257" s="103" t="s">
        <v>1662</v>
      </c>
      <c r="H3257" s="13" t="s">
        <v>24</v>
      </c>
      <c r="I3257" s="14">
        <v>36400</v>
      </c>
      <c r="J3257" s="14">
        <v>0</v>
      </c>
      <c r="K3257" s="14"/>
      <c r="L3257" s="14"/>
      <c r="M3257" s="14"/>
      <c r="N3257" s="14"/>
      <c r="O3257" s="14"/>
      <c r="P3257" s="14">
        <f t="shared" si="5011"/>
        <v>0</v>
      </c>
      <c r="Q3257" s="14"/>
      <c r="R3257" s="14"/>
      <c r="S3257" s="14"/>
      <c r="T3257" s="14"/>
      <c r="U3257" s="14"/>
      <c r="V3257" s="14"/>
      <c r="W3257" s="14"/>
      <c r="X3257" s="14"/>
      <c r="Y3257" s="14"/>
      <c r="Z3257" s="14">
        <v>0</v>
      </c>
      <c r="AA3257" s="14">
        <v>0</v>
      </c>
      <c r="AB3257" s="14">
        <v>0</v>
      </c>
      <c r="AC3257" s="14"/>
      <c r="AD3257" s="14"/>
      <c r="AE3257" s="14"/>
      <c r="AF3257" s="14"/>
      <c r="AG3257" s="14"/>
      <c r="AH3257" s="14">
        <f t="shared" si="5012"/>
        <v>0</v>
      </c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>
        <v>0</v>
      </c>
      <c r="AS3257" s="14">
        <v>0</v>
      </c>
      <c r="AT3257" s="14">
        <v>0</v>
      </c>
      <c r="AU3257" s="14"/>
      <c r="AV3257" s="14"/>
      <c r="AW3257" s="14"/>
      <c r="AX3257" s="14"/>
      <c r="AY3257" s="14"/>
      <c r="AZ3257" s="14">
        <f t="shared" si="5013"/>
        <v>0</v>
      </c>
      <c r="BA3257" s="14"/>
      <c r="BB3257" s="14"/>
      <c r="BC3257" s="14"/>
      <c r="BD3257" s="14"/>
      <c r="BE3257" s="14"/>
      <c r="BF3257" s="14"/>
      <c r="BG3257" s="14"/>
      <c r="BH3257" s="14"/>
      <c r="BI3257" s="14"/>
      <c r="BJ3257" s="14">
        <v>0</v>
      </c>
      <c r="BK3257" s="14">
        <v>0</v>
      </c>
    </row>
    <row r="3258" spans="1:63" x14ac:dyDescent="0.25">
      <c r="A3258" s="4" t="s">
        <v>1156</v>
      </c>
      <c r="B3258" s="4" t="s">
        <v>1</v>
      </c>
      <c r="C3258" s="4" t="s">
        <v>14</v>
      </c>
      <c r="D3258" s="107" t="s">
        <v>1158</v>
      </c>
      <c r="E3258" s="117">
        <v>6112</v>
      </c>
      <c r="F3258" s="107" t="s">
        <v>1161</v>
      </c>
      <c r="G3258" s="103" t="s">
        <v>1662</v>
      </c>
      <c r="H3258" s="13" t="s">
        <v>25</v>
      </c>
      <c r="I3258" s="14">
        <v>10000</v>
      </c>
      <c r="J3258" s="14">
        <v>0</v>
      </c>
      <c r="K3258" s="14"/>
      <c r="L3258" s="14"/>
      <c r="M3258" s="14"/>
      <c r="N3258" s="14"/>
      <c r="O3258" s="14"/>
      <c r="P3258" s="14">
        <f t="shared" si="5011"/>
        <v>0</v>
      </c>
      <c r="Q3258" s="14"/>
      <c r="R3258" s="14"/>
      <c r="S3258" s="14"/>
      <c r="T3258" s="14"/>
      <c r="U3258" s="14"/>
      <c r="V3258" s="14"/>
      <c r="W3258" s="14"/>
      <c r="X3258" s="14"/>
      <c r="Y3258" s="14"/>
      <c r="Z3258" s="14">
        <v>0</v>
      </c>
      <c r="AA3258" s="14">
        <v>0</v>
      </c>
      <c r="AB3258" s="14">
        <v>0</v>
      </c>
      <c r="AC3258" s="14"/>
      <c r="AD3258" s="14"/>
      <c r="AE3258" s="14"/>
      <c r="AF3258" s="14"/>
      <c r="AG3258" s="14"/>
      <c r="AH3258" s="14">
        <f t="shared" si="5012"/>
        <v>0</v>
      </c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>
        <v>0</v>
      </c>
      <c r="AS3258" s="14">
        <v>0</v>
      </c>
      <c r="AT3258" s="14">
        <v>0</v>
      </c>
      <c r="AU3258" s="14"/>
      <c r="AV3258" s="14"/>
      <c r="AW3258" s="14"/>
      <c r="AX3258" s="14"/>
      <c r="AY3258" s="14"/>
      <c r="AZ3258" s="14">
        <f t="shared" si="5013"/>
        <v>0</v>
      </c>
      <c r="BA3258" s="14"/>
      <c r="BB3258" s="14"/>
      <c r="BC3258" s="14"/>
      <c r="BD3258" s="14"/>
      <c r="BE3258" s="14"/>
      <c r="BF3258" s="14"/>
      <c r="BG3258" s="14"/>
      <c r="BH3258" s="14"/>
      <c r="BI3258" s="14"/>
      <c r="BJ3258" s="14">
        <v>0</v>
      </c>
      <c r="BK3258" s="14">
        <v>0</v>
      </c>
    </row>
    <row r="3259" spans="1:63" x14ac:dyDescent="0.25">
      <c r="A3259" s="4" t="s">
        <v>1156</v>
      </c>
      <c r="B3259" s="4" t="s">
        <v>1</v>
      </c>
      <c r="C3259" s="4" t="s">
        <v>14</v>
      </c>
      <c r="D3259" s="107" t="s">
        <v>1158</v>
      </c>
      <c r="E3259" s="117">
        <v>6112</v>
      </c>
      <c r="F3259" s="107" t="s">
        <v>1162</v>
      </c>
      <c r="G3259" s="103" t="s">
        <v>1662</v>
      </c>
      <c r="H3259" s="13" t="s">
        <v>23</v>
      </c>
      <c r="I3259" s="14">
        <v>0</v>
      </c>
      <c r="J3259" s="14">
        <v>0</v>
      </c>
      <c r="K3259" s="14"/>
      <c r="L3259" s="14"/>
      <c r="M3259" s="14"/>
      <c r="N3259" s="14"/>
      <c r="O3259" s="14"/>
      <c r="P3259" s="14">
        <f t="shared" si="5011"/>
        <v>0</v>
      </c>
      <c r="Q3259" s="14"/>
      <c r="R3259" s="14"/>
      <c r="S3259" s="14"/>
      <c r="T3259" s="14"/>
      <c r="U3259" s="14"/>
      <c r="V3259" s="14"/>
      <c r="W3259" s="14"/>
      <c r="X3259" s="14"/>
      <c r="Y3259" s="14"/>
      <c r="Z3259" s="14">
        <v>0</v>
      </c>
      <c r="AA3259" s="14">
        <v>0</v>
      </c>
      <c r="AB3259" s="14">
        <v>0</v>
      </c>
      <c r="AC3259" s="14"/>
      <c r="AD3259" s="14"/>
      <c r="AE3259" s="14"/>
      <c r="AF3259" s="14"/>
      <c r="AG3259" s="14"/>
      <c r="AH3259" s="14">
        <f t="shared" si="5012"/>
        <v>0</v>
      </c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>
        <v>0</v>
      </c>
      <c r="AS3259" s="14">
        <v>0</v>
      </c>
      <c r="AT3259" s="14">
        <v>0</v>
      </c>
      <c r="AU3259" s="14"/>
      <c r="AV3259" s="14"/>
      <c r="AW3259" s="14"/>
      <c r="AX3259" s="14"/>
      <c r="AY3259" s="14"/>
      <c r="AZ3259" s="14">
        <f t="shared" si="5013"/>
        <v>0</v>
      </c>
      <c r="BA3259" s="14"/>
      <c r="BB3259" s="14"/>
      <c r="BC3259" s="14"/>
      <c r="BD3259" s="14"/>
      <c r="BE3259" s="14"/>
      <c r="BF3259" s="14"/>
      <c r="BG3259" s="14"/>
      <c r="BH3259" s="14"/>
      <c r="BI3259" s="14"/>
      <c r="BJ3259" s="14">
        <v>0</v>
      </c>
      <c r="BK3259" s="14">
        <v>0</v>
      </c>
    </row>
    <row r="3260" spans="1:63" x14ac:dyDescent="0.25">
      <c r="A3260" s="4" t="s">
        <v>1156</v>
      </c>
      <c r="B3260" s="4" t="s">
        <v>1</v>
      </c>
      <c r="C3260" s="4" t="s">
        <v>14</v>
      </c>
      <c r="D3260" s="107" t="s">
        <v>1158</v>
      </c>
      <c r="E3260" s="117">
        <v>6112</v>
      </c>
      <c r="F3260" s="107" t="s">
        <v>1163</v>
      </c>
      <c r="G3260" s="103" t="s">
        <v>1662</v>
      </c>
      <c r="H3260" s="13" t="s">
        <v>26</v>
      </c>
      <c r="I3260" s="14">
        <v>6000</v>
      </c>
      <c r="J3260" s="14">
        <v>0</v>
      </c>
      <c r="K3260" s="14"/>
      <c r="L3260" s="14"/>
      <c r="M3260" s="14"/>
      <c r="N3260" s="14"/>
      <c r="O3260" s="14"/>
      <c r="P3260" s="14">
        <f t="shared" si="5011"/>
        <v>0</v>
      </c>
      <c r="Q3260" s="14"/>
      <c r="R3260" s="14"/>
      <c r="S3260" s="14"/>
      <c r="T3260" s="14"/>
      <c r="U3260" s="14"/>
      <c r="V3260" s="14"/>
      <c r="W3260" s="14"/>
      <c r="X3260" s="14"/>
      <c r="Y3260" s="14"/>
      <c r="Z3260" s="14">
        <v>0</v>
      </c>
      <c r="AA3260" s="14">
        <v>0</v>
      </c>
      <c r="AB3260" s="14">
        <v>0</v>
      </c>
      <c r="AC3260" s="14"/>
      <c r="AD3260" s="14"/>
      <c r="AE3260" s="14"/>
      <c r="AF3260" s="14"/>
      <c r="AG3260" s="14"/>
      <c r="AH3260" s="14">
        <f t="shared" si="5012"/>
        <v>0</v>
      </c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>
        <v>0</v>
      </c>
      <c r="AS3260" s="14">
        <v>0</v>
      </c>
      <c r="AT3260" s="14">
        <v>0</v>
      </c>
      <c r="AU3260" s="14"/>
      <c r="AV3260" s="14"/>
      <c r="AW3260" s="14"/>
      <c r="AX3260" s="14"/>
      <c r="AY3260" s="14"/>
      <c r="AZ3260" s="14">
        <f t="shared" si="5013"/>
        <v>0</v>
      </c>
      <c r="BA3260" s="14"/>
      <c r="BB3260" s="14"/>
      <c r="BC3260" s="14"/>
      <c r="BD3260" s="14"/>
      <c r="BE3260" s="14"/>
      <c r="BF3260" s="14"/>
      <c r="BG3260" s="14"/>
      <c r="BH3260" s="14"/>
      <c r="BI3260" s="14"/>
      <c r="BJ3260" s="14">
        <v>0</v>
      </c>
      <c r="BK3260" s="14">
        <v>0</v>
      </c>
    </row>
    <row r="3261" spans="1:63" ht="22.5" x14ac:dyDescent="0.25">
      <c r="A3261" s="4" t="s">
        <v>1156</v>
      </c>
      <c r="B3261" s="4" t="s">
        <v>1</v>
      </c>
      <c r="C3261" s="4" t="s">
        <v>14</v>
      </c>
      <c r="D3261" s="107" t="s">
        <v>1158</v>
      </c>
      <c r="E3261" s="106" t="s">
        <v>27</v>
      </c>
      <c r="F3261" s="106" t="s">
        <v>0</v>
      </c>
      <c r="G3261" s="2" t="s">
        <v>0</v>
      </c>
      <c r="H3261" s="2" t="s">
        <v>28</v>
      </c>
      <c r="I3261" s="12">
        <f>SUM(I3262)</f>
        <v>65087</v>
      </c>
      <c r="J3261" s="12">
        <f t="shared" ref="J3261:Y3261" si="5017">SUM(J3262)</f>
        <v>0</v>
      </c>
      <c r="K3261" s="12">
        <f t="shared" si="5017"/>
        <v>0</v>
      </c>
      <c r="L3261" s="12">
        <f t="shared" si="5017"/>
        <v>0</v>
      </c>
      <c r="M3261" s="12">
        <f t="shared" si="5017"/>
        <v>0</v>
      </c>
      <c r="N3261" s="12">
        <f t="shared" si="5017"/>
        <v>0</v>
      </c>
      <c r="O3261" s="12">
        <f t="shared" si="5017"/>
        <v>0</v>
      </c>
      <c r="P3261" s="12">
        <f t="shared" si="5017"/>
        <v>0</v>
      </c>
      <c r="Q3261" s="12">
        <f t="shared" si="5017"/>
        <v>0</v>
      </c>
      <c r="R3261" s="12">
        <f t="shared" si="5017"/>
        <v>0</v>
      </c>
      <c r="S3261" s="12">
        <f t="shared" si="5017"/>
        <v>0</v>
      </c>
      <c r="T3261" s="12">
        <f t="shared" si="5017"/>
        <v>0</v>
      </c>
      <c r="U3261" s="12">
        <f t="shared" si="5017"/>
        <v>0</v>
      </c>
      <c r="V3261" s="12">
        <f t="shared" si="5017"/>
        <v>0</v>
      </c>
      <c r="W3261" s="12">
        <f t="shared" si="5017"/>
        <v>0</v>
      </c>
      <c r="X3261" s="12">
        <f t="shared" si="5017"/>
        <v>0</v>
      </c>
      <c r="Y3261" s="12">
        <f t="shared" si="5017"/>
        <v>0</v>
      </c>
      <c r="Z3261" s="12">
        <v>0</v>
      </c>
      <c r="AA3261" s="12">
        <v>0</v>
      </c>
      <c r="AB3261" s="12">
        <f t="shared" ref="AB3261:AQ3261" si="5018">SUM(AB3262)</f>
        <v>0</v>
      </c>
      <c r="AC3261" s="12">
        <f t="shared" si="5018"/>
        <v>0</v>
      </c>
      <c r="AD3261" s="12">
        <f t="shared" si="5018"/>
        <v>0</v>
      </c>
      <c r="AE3261" s="12">
        <f t="shared" si="5018"/>
        <v>0</v>
      </c>
      <c r="AF3261" s="12">
        <f t="shared" si="5018"/>
        <v>0</v>
      </c>
      <c r="AG3261" s="12">
        <f t="shared" si="5018"/>
        <v>0</v>
      </c>
      <c r="AH3261" s="12">
        <f t="shared" si="5018"/>
        <v>0</v>
      </c>
      <c r="AI3261" s="12">
        <f t="shared" si="5018"/>
        <v>0</v>
      </c>
      <c r="AJ3261" s="12">
        <f t="shared" si="5018"/>
        <v>0</v>
      </c>
      <c r="AK3261" s="12">
        <f t="shared" si="5018"/>
        <v>0</v>
      </c>
      <c r="AL3261" s="12">
        <f t="shared" si="5018"/>
        <v>0</v>
      </c>
      <c r="AM3261" s="12">
        <f t="shared" si="5018"/>
        <v>0</v>
      </c>
      <c r="AN3261" s="12">
        <f t="shared" si="5018"/>
        <v>0</v>
      </c>
      <c r="AO3261" s="12">
        <f t="shared" si="5018"/>
        <v>0</v>
      </c>
      <c r="AP3261" s="12">
        <f t="shared" si="5018"/>
        <v>0</v>
      </c>
      <c r="AQ3261" s="12">
        <f t="shared" si="5018"/>
        <v>0</v>
      </c>
      <c r="AR3261" s="12">
        <v>0</v>
      </c>
      <c r="AS3261" s="12">
        <v>0</v>
      </c>
      <c r="AT3261" s="12">
        <f t="shared" ref="AT3261:BI3261" si="5019">SUM(AT3262)</f>
        <v>0</v>
      </c>
      <c r="AU3261" s="12">
        <f t="shared" si="5019"/>
        <v>0</v>
      </c>
      <c r="AV3261" s="12">
        <f t="shared" si="5019"/>
        <v>0</v>
      </c>
      <c r="AW3261" s="12">
        <f t="shared" si="5019"/>
        <v>0</v>
      </c>
      <c r="AX3261" s="12">
        <f t="shared" si="5019"/>
        <v>0</v>
      </c>
      <c r="AY3261" s="12">
        <f t="shared" si="5019"/>
        <v>0</v>
      </c>
      <c r="AZ3261" s="12">
        <f t="shared" si="5019"/>
        <v>0</v>
      </c>
      <c r="BA3261" s="12">
        <f t="shared" si="5019"/>
        <v>0</v>
      </c>
      <c r="BB3261" s="12">
        <f t="shared" si="5019"/>
        <v>0</v>
      </c>
      <c r="BC3261" s="12">
        <f t="shared" si="5019"/>
        <v>0</v>
      </c>
      <c r="BD3261" s="12">
        <f t="shared" si="5019"/>
        <v>0</v>
      </c>
      <c r="BE3261" s="12">
        <f t="shared" si="5019"/>
        <v>0</v>
      </c>
      <c r="BF3261" s="12">
        <f t="shared" si="5019"/>
        <v>0</v>
      </c>
      <c r="BG3261" s="12">
        <f t="shared" si="5019"/>
        <v>0</v>
      </c>
      <c r="BH3261" s="12">
        <f t="shared" si="5019"/>
        <v>0</v>
      </c>
      <c r="BI3261" s="12">
        <f t="shared" si="5019"/>
        <v>0</v>
      </c>
      <c r="BJ3261" s="12">
        <v>0</v>
      </c>
      <c r="BK3261" s="12">
        <v>0</v>
      </c>
    </row>
    <row r="3262" spans="1:63" x14ac:dyDescent="0.25">
      <c r="A3262" s="4" t="s">
        <v>1156</v>
      </c>
      <c r="B3262" s="4" t="s">
        <v>1</v>
      </c>
      <c r="C3262" s="4" t="s">
        <v>14</v>
      </c>
      <c r="D3262" s="107" t="s">
        <v>1158</v>
      </c>
      <c r="E3262" s="117">
        <v>6121</v>
      </c>
      <c r="F3262" s="107"/>
      <c r="G3262" s="103" t="s">
        <v>1662</v>
      </c>
      <c r="H3262" s="13" t="s">
        <v>29</v>
      </c>
      <c r="I3262" s="14">
        <v>65087</v>
      </c>
      <c r="J3262" s="14">
        <v>0</v>
      </c>
      <c r="K3262" s="14"/>
      <c r="L3262" s="14"/>
      <c r="M3262" s="14"/>
      <c r="N3262" s="14"/>
      <c r="O3262" s="14"/>
      <c r="P3262" s="14">
        <f t="shared" si="5011"/>
        <v>0</v>
      </c>
      <c r="Q3262" s="14"/>
      <c r="R3262" s="14"/>
      <c r="S3262" s="14"/>
      <c r="T3262" s="14"/>
      <c r="U3262" s="14"/>
      <c r="V3262" s="14"/>
      <c r="W3262" s="14"/>
      <c r="X3262" s="14"/>
      <c r="Y3262" s="14"/>
      <c r="Z3262" s="14">
        <v>0</v>
      </c>
      <c r="AA3262" s="14">
        <v>0</v>
      </c>
      <c r="AB3262" s="14">
        <v>0</v>
      </c>
      <c r="AC3262" s="14"/>
      <c r="AD3262" s="14"/>
      <c r="AE3262" s="14"/>
      <c r="AF3262" s="14"/>
      <c r="AG3262" s="14"/>
      <c r="AH3262" s="14">
        <f t="shared" si="5012"/>
        <v>0</v>
      </c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>
        <v>0</v>
      </c>
      <c r="AS3262" s="14">
        <v>0</v>
      </c>
      <c r="AT3262" s="14">
        <v>0</v>
      </c>
      <c r="AU3262" s="14"/>
      <c r="AV3262" s="14"/>
      <c r="AW3262" s="14"/>
      <c r="AX3262" s="14"/>
      <c r="AY3262" s="14"/>
      <c r="AZ3262" s="14">
        <f t="shared" si="5013"/>
        <v>0</v>
      </c>
      <c r="BA3262" s="14"/>
      <c r="BB3262" s="14"/>
      <c r="BC3262" s="14"/>
      <c r="BD3262" s="14"/>
      <c r="BE3262" s="14"/>
      <c r="BF3262" s="14"/>
      <c r="BG3262" s="14"/>
      <c r="BH3262" s="14"/>
      <c r="BI3262" s="14"/>
      <c r="BJ3262" s="14">
        <v>0</v>
      </c>
      <c r="BK3262" s="14">
        <v>0</v>
      </c>
    </row>
    <row r="3263" spans="1:63" ht="22.5" x14ac:dyDescent="0.25">
      <c r="A3263" s="4" t="s">
        <v>1156</v>
      </c>
      <c r="B3263" s="4" t="s">
        <v>1</v>
      </c>
      <c r="C3263" s="4" t="s">
        <v>14</v>
      </c>
      <c r="D3263" s="107" t="s">
        <v>1158</v>
      </c>
      <c r="E3263" s="106" t="s">
        <v>31</v>
      </c>
      <c r="F3263" s="106" t="s">
        <v>0</v>
      </c>
      <c r="G3263" s="2" t="s">
        <v>0</v>
      </c>
      <c r="H3263" s="2" t="s">
        <v>32</v>
      </c>
      <c r="I3263" s="12">
        <f>SUM(I3264:I3270)</f>
        <v>330955</v>
      </c>
      <c r="J3263" s="12">
        <f t="shared" ref="J3263:Y3263" si="5020">SUM(J3264:J3270)</f>
        <v>0</v>
      </c>
      <c r="K3263" s="12">
        <f t="shared" si="5020"/>
        <v>0</v>
      </c>
      <c r="L3263" s="12">
        <f t="shared" si="5020"/>
        <v>0</v>
      </c>
      <c r="M3263" s="12">
        <f t="shared" si="5020"/>
        <v>0</v>
      </c>
      <c r="N3263" s="12">
        <f t="shared" si="5020"/>
        <v>0</v>
      </c>
      <c r="O3263" s="12">
        <f t="shared" si="5020"/>
        <v>0</v>
      </c>
      <c r="P3263" s="12">
        <f t="shared" si="5020"/>
        <v>0</v>
      </c>
      <c r="Q3263" s="12">
        <f t="shared" si="5020"/>
        <v>0</v>
      </c>
      <c r="R3263" s="12">
        <f t="shared" si="5020"/>
        <v>0</v>
      </c>
      <c r="S3263" s="12">
        <f t="shared" si="5020"/>
        <v>0</v>
      </c>
      <c r="T3263" s="12">
        <f t="shared" si="5020"/>
        <v>0</v>
      </c>
      <c r="U3263" s="12">
        <f t="shared" si="5020"/>
        <v>0</v>
      </c>
      <c r="V3263" s="12">
        <f t="shared" si="5020"/>
        <v>0</v>
      </c>
      <c r="W3263" s="12">
        <f t="shared" si="5020"/>
        <v>0</v>
      </c>
      <c r="X3263" s="12">
        <f t="shared" si="5020"/>
        <v>0</v>
      </c>
      <c r="Y3263" s="12">
        <f t="shared" si="5020"/>
        <v>0</v>
      </c>
      <c r="Z3263" s="12">
        <v>0</v>
      </c>
      <c r="AA3263" s="12">
        <v>0</v>
      </c>
      <c r="AB3263" s="12">
        <f t="shared" ref="AB3263:AQ3263" si="5021">SUM(AB3264:AB3270)</f>
        <v>0</v>
      </c>
      <c r="AC3263" s="12">
        <f t="shared" si="5021"/>
        <v>0</v>
      </c>
      <c r="AD3263" s="12">
        <f t="shared" si="5021"/>
        <v>0</v>
      </c>
      <c r="AE3263" s="12">
        <f t="shared" si="5021"/>
        <v>0</v>
      </c>
      <c r="AF3263" s="12">
        <f t="shared" si="5021"/>
        <v>0</v>
      </c>
      <c r="AG3263" s="12">
        <f t="shared" si="5021"/>
        <v>0</v>
      </c>
      <c r="AH3263" s="12">
        <f t="shared" si="5021"/>
        <v>0</v>
      </c>
      <c r="AI3263" s="12">
        <f t="shared" si="5021"/>
        <v>0</v>
      </c>
      <c r="AJ3263" s="12">
        <f t="shared" si="5021"/>
        <v>0</v>
      </c>
      <c r="AK3263" s="12">
        <f t="shared" si="5021"/>
        <v>0</v>
      </c>
      <c r="AL3263" s="12">
        <f t="shared" si="5021"/>
        <v>0</v>
      </c>
      <c r="AM3263" s="12">
        <f t="shared" si="5021"/>
        <v>0</v>
      </c>
      <c r="AN3263" s="12">
        <f t="shared" si="5021"/>
        <v>0</v>
      </c>
      <c r="AO3263" s="12">
        <f t="shared" si="5021"/>
        <v>0</v>
      </c>
      <c r="AP3263" s="12">
        <f t="shared" si="5021"/>
        <v>0</v>
      </c>
      <c r="AQ3263" s="12">
        <f t="shared" si="5021"/>
        <v>0</v>
      </c>
      <c r="AR3263" s="12">
        <v>0</v>
      </c>
      <c r="AS3263" s="12">
        <v>0</v>
      </c>
      <c r="AT3263" s="12">
        <f t="shared" ref="AT3263:BI3263" si="5022">SUM(AT3264:AT3270)</f>
        <v>0</v>
      </c>
      <c r="AU3263" s="12">
        <f t="shared" si="5022"/>
        <v>14882</v>
      </c>
      <c r="AV3263" s="12">
        <f t="shared" si="5022"/>
        <v>0</v>
      </c>
      <c r="AW3263" s="12">
        <f t="shared" si="5022"/>
        <v>30983</v>
      </c>
      <c r="AX3263" s="12">
        <f t="shared" si="5022"/>
        <v>0</v>
      </c>
      <c r="AY3263" s="12">
        <f t="shared" si="5022"/>
        <v>0</v>
      </c>
      <c r="AZ3263" s="12">
        <f t="shared" si="5022"/>
        <v>45865</v>
      </c>
      <c r="BA3263" s="12">
        <f t="shared" si="5022"/>
        <v>0</v>
      </c>
      <c r="BB3263" s="12">
        <f t="shared" si="5022"/>
        <v>0</v>
      </c>
      <c r="BC3263" s="12">
        <f t="shared" si="5022"/>
        <v>14882</v>
      </c>
      <c r="BD3263" s="12">
        <f t="shared" si="5022"/>
        <v>0</v>
      </c>
      <c r="BE3263" s="12">
        <f t="shared" si="5022"/>
        <v>0</v>
      </c>
      <c r="BF3263" s="12">
        <f t="shared" si="5022"/>
        <v>30983</v>
      </c>
      <c r="BG3263" s="12">
        <f t="shared" si="5022"/>
        <v>0</v>
      </c>
      <c r="BH3263" s="12">
        <f t="shared" si="5022"/>
        <v>0</v>
      </c>
      <c r="BI3263" s="12">
        <f t="shared" si="5022"/>
        <v>0</v>
      </c>
      <c r="BJ3263" s="12">
        <v>45865</v>
      </c>
      <c r="BK3263" s="12">
        <v>0</v>
      </c>
    </row>
    <row r="3264" spans="1:63" x14ac:dyDescent="0.25">
      <c r="A3264" s="4" t="s">
        <v>1156</v>
      </c>
      <c r="B3264" s="4" t="s">
        <v>1</v>
      </c>
      <c r="C3264" s="4" t="s">
        <v>14</v>
      </c>
      <c r="D3264" s="107" t="s">
        <v>1158</v>
      </c>
      <c r="E3264" s="117">
        <v>6131</v>
      </c>
      <c r="F3264" s="107"/>
      <c r="G3264" s="103" t="s">
        <v>1662</v>
      </c>
      <c r="H3264" s="13" t="s">
        <v>34</v>
      </c>
      <c r="I3264" s="14">
        <v>10000</v>
      </c>
      <c r="J3264" s="14">
        <v>0</v>
      </c>
      <c r="K3264" s="14"/>
      <c r="L3264" s="14"/>
      <c r="M3264" s="14"/>
      <c r="N3264" s="14"/>
      <c r="O3264" s="14"/>
      <c r="P3264" s="14">
        <f t="shared" si="5011"/>
        <v>0</v>
      </c>
      <c r="Q3264" s="14"/>
      <c r="R3264" s="14"/>
      <c r="S3264" s="14"/>
      <c r="T3264" s="14"/>
      <c r="U3264" s="14"/>
      <c r="V3264" s="14"/>
      <c r="W3264" s="14"/>
      <c r="X3264" s="14"/>
      <c r="Y3264" s="14"/>
      <c r="Z3264" s="14">
        <v>0</v>
      </c>
      <c r="AA3264" s="14">
        <v>0</v>
      </c>
      <c r="AB3264" s="14">
        <v>0</v>
      </c>
      <c r="AC3264" s="14"/>
      <c r="AD3264" s="14"/>
      <c r="AE3264" s="14"/>
      <c r="AF3264" s="14"/>
      <c r="AG3264" s="14"/>
      <c r="AH3264" s="14">
        <f t="shared" si="5012"/>
        <v>0</v>
      </c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>
        <v>0</v>
      </c>
      <c r="AS3264" s="14">
        <v>0</v>
      </c>
      <c r="AT3264" s="14">
        <v>0</v>
      </c>
      <c r="AU3264" s="14">
        <v>702</v>
      </c>
      <c r="AV3264" s="14"/>
      <c r="AW3264" s="14">
        <v>10500</v>
      </c>
      <c r="AX3264" s="14"/>
      <c r="AY3264" s="14"/>
      <c r="AZ3264" s="14">
        <f t="shared" si="5013"/>
        <v>11202</v>
      </c>
      <c r="BA3264" s="14"/>
      <c r="BB3264" s="14"/>
      <c r="BC3264" s="14">
        <v>702</v>
      </c>
      <c r="BD3264" s="14"/>
      <c r="BE3264" s="14"/>
      <c r="BF3264" s="14">
        <v>10500</v>
      </c>
      <c r="BG3264" s="14"/>
      <c r="BH3264" s="14"/>
      <c r="BI3264" s="14"/>
      <c r="BJ3264" s="14">
        <v>11202</v>
      </c>
      <c r="BK3264" s="14">
        <v>0</v>
      </c>
    </row>
    <row r="3265" spans="1:63" x14ac:dyDescent="0.25">
      <c r="A3265" s="4" t="s">
        <v>1156</v>
      </c>
      <c r="B3265" s="4" t="s">
        <v>1</v>
      </c>
      <c r="C3265" s="4" t="s">
        <v>14</v>
      </c>
      <c r="D3265" s="107" t="s">
        <v>1158</v>
      </c>
      <c r="E3265" s="117">
        <v>6134</v>
      </c>
      <c r="F3265" s="107"/>
      <c r="G3265" s="103" t="s">
        <v>1662</v>
      </c>
      <c r="H3265" s="13" t="s">
        <v>80</v>
      </c>
      <c r="I3265" s="14">
        <v>10000</v>
      </c>
      <c r="J3265" s="14">
        <v>0</v>
      </c>
      <c r="K3265" s="14"/>
      <c r="L3265" s="14"/>
      <c r="M3265" s="14"/>
      <c r="N3265" s="14"/>
      <c r="O3265" s="14"/>
      <c r="P3265" s="14">
        <f t="shared" si="5011"/>
        <v>0</v>
      </c>
      <c r="Q3265" s="14"/>
      <c r="R3265" s="14"/>
      <c r="S3265" s="14"/>
      <c r="T3265" s="14"/>
      <c r="U3265" s="14"/>
      <c r="V3265" s="14"/>
      <c r="W3265" s="14"/>
      <c r="X3265" s="14"/>
      <c r="Y3265" s="14"/>
      <c r="Z3265" s="14">
        <v>0</v>
      </c>
      <c r="AA3265" s="14">
        <v>0</v>
      </c>
      <c r="AB3265" s="14">
        <v>0</v>
      </c>
      <c r="AC3265" s="14"/>
      <c r="AD3265" s="14"/>
      <c r="AE3265" s="14"/>
      <c r="AF3265" s="14"/>
      <c r="AG3265" s="14"/>
      <c r="AH3265" s="14">
        <f t="shared" si="5012"/>
        <v>0</v>
      </c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>
        <v>0</v>
      </c>
      <c r="AS3265" s="14">
        <v>0</v>
      </c>
      <c r="AT3265" s="14">
        <v>0</v>
      </c>
      <c r="AU3265" s="14"/>
      <c r="AV3265" s="14"/>
      <c r="AW3265" s="14"/>
      <c r="AX3265" s="14"/>
      <c r="AY3265" s="14"/>
      <c r="AZ3265" s="14">
        <f t="shared" si="5013"/>
        <v>0</v>
      </c>
      <c r="BA3265" s="14"/>
      <c r="BB3265" s="14"/>
      <c r="BC3265" s="14"/>
      <c r="BD3265" s="14"/>
      <c r="BE3265" s="14"/>
      <c r="BF3265" s="14"/>
      <c r="BG3265" s="14"/>
      <c r="BH3265" s="14"/>
      <c r="BI3265" s="14"/>
      <c r="BJ3265" s="14">
        <v>0</v>
      </c>
      <c r="BK3265" s="14">
        <v>0</v>
      </c>
    </row>
    <row r="3266" spans="1:63" x14ac:dyDescent="0.25">
      <c r="A3266" s="4" t="s">
        <v>1156</v>
      </c>
      <c r="B3266" s="4" t="s">
        <v>1</v>
      </c>
      <c r="C3266" s="4" t="s">
        <v>14</v>
      </c>
      <c r="D3266" s="107" t="s">
        <v>1158</v>
      </c>
      <c r="E3266" s="117">
        <v>6135</v>
      </c>
      <c r="F3266" s="107"/>
      <c r="G3266" s="103" t="s">
        <v>1662</v>
      </c>
      <c r="H3266" s="13" t="s">
        <v>83</v>
      </c>
      <c r="I3266" s="14">
        <v>100</v>
      </c>
      <c r="J3266" s="14">
        <v>0</v>
      </c>
      <c r="K3266" s="14"/>
      <c r="L3266" s="14"/>
      <c r="M3266" s="14"/>
      <c r="N3266" s="14"/>
      <c r="O3266" s="14"/>
      <c r="P3266" s="14">
        <f t="shared" si="5011"/>
        <v>0</v>
      </c>
      <c r="Q3266" s="14"/>
      <c r="R3266" s="14"/>
      <c r="S3266" s="14"/>
      <c r="T3266" s="14"/>
      <c r="U3266" s="14"/>
      <c r="V3266" s="14"/>
      <c r="W3266" s="14"/>
      <c r="X3266" s="14"/>
      <c r="Y3266" s="14"/>
      <c r="Z3266" s="14">
        <v>0</v>
      </c>
      <c r="AA3266" s="14">
        <v>0</v>
      </c>
      <c r="AB3266" s="14">
        <v>0</v>
      </c>
      <c r="AC3266" s="14"/>
      <c r="AD3266" s="14"/>
      <c r="AE3266" s="14"/>
      <c r="AF3266" s="14"/>
      <c r="AG3266" s="14"/>
      <c r="AH3266" s="14">
        <f t="shared" si="5012"/>
        <v>0</v>
      </c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>
        <v>0</v>
      </c>
      <c r="AS3266" s="14">
        <v>0</v>
      </c>
      <c r="AT3266" s="14">
        <v>0</v>
      </c>
      <c r="AU3266" s="14"/>
      <c r="AV3266" s="14"/>
      <c r="AW3266" s="14"/>
      <c r="AX3266" s="14"/>
      <c r="AY3266" s="14"/>
      <c r="AZ3266" s="14">
        <f t="shared" si="5013"/>
        <v>0</v>
      </c>
      <c r="BA3266" s="14"/>
      <c r="BB3266" s="14"/>
      <c r="BC3266" s="14"/>
      <c r="BD3266" s="14"/>
      <c r="BE3266" s="14"/>
      <c r="BF3266" s="14"/>
      <c r="BG3266" s="14"/>
      <c r="BH3266" s="14"/>
      <c r="BI3266" s="14"/>
      <c r="BJ3266" s="14">
        <v>0</v>
      </c>
      <c r="BK3266" s="14">
        <v>0</v>
      </c>
    </row>
    <row r="3267" spans="1:63" ht="22.5" x14ac:dyDescent="0.25">
      <c r="A3267" s="4" t="s">
        <v>1156</v>
      </c>
      <c r="B3267" s="4" t="s">
        <v>1</v>
      </c>
      <c r="C3267" s="4" t="s">
        <v>14</v>
      </c>
      <c r="D3267" s="107" t="s">
        <v>1158</v>
      </c>
      <c r="E3267" s="117">
        <v>6136</v>
      </c>
      <c r="F3267" s="107"/>
      <c r="G3267" s="103" t="s">
        <v>1662</v>
      </c>
      <c r="H3267" s="13" t="s">
        <v>86</v>
      </c>
      <c r="I3267" s="14">
        <v>100</v>
      </c>
      <c r="J3267" s="14">
        <v>0</v>
      </c>
      <c r="K3267" s="14"/>
      <c r="L3267" s="14"/>
      <c r="M3267" s="14"/>
      <c r="N3267" s="14"/>
      <c r="O3267" s="14"/>
      <c r="P3267" s="14">
        <f t="shared" si="5011"/>
        <v>0</v>
      </c>
      <c r="Q3267" s="14"/>
      <c r="R3267" s="14"/>
      <c r="S3267" s="14"/>
      <c r="T3267" s="14"/>
      <c r="U3267" s="14"/>
      <c r="V3267" s="14"/>
      <c r="W3267" s="14"/>
      <c r="X3267" s="14"/>
      <c r="Y3267" s="14"/>
      <c r="Z3267" s="14">
        <v>0</v>
      </c>
      <c r="AA3267" s="14">
        <v>0</v>
      </c>
      <c r="AB3267" s="14">
        <v>0</v>
      </c>
      <c r="AC3267" s="14"/>
      <c r="AD3267" s="14"/>
      <c r="AE3267" s="14"/>
      <c r="AF3267" s="14"/>
      <c r="AG3267" s="14"/>
      <c r="AH3267" s="14">
        <f t="shared" si="5012"/>
        <v>0</v>
      </c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>
        <v>0</v>
      </c>
      <c r="AS3267" s="14">
        <v>0</v>
      </c>
      <c r="AT3267" s="14">
        <v>0</v>
      </c>
      <c r="AU3267" s="14"/>
      <c r="AV3267" s="14"/>
      <c r="AW3267" s="14"/>
      <c r="AX3267" s="14"/>
      <c r="AY3267" s="14"/>
      <c r="AZ3267" s="14">
        <f t="shared" si="5013"/>
        <v>0</v>
      </c>
      <c r="BA3267" s="14"/>
      <c r="BB3267" s="14"/>
      <c r="BC3267" s="14"/>
      <c r="BD3267" s="14"/>
      <c r="BE3267" s="14"/>
      <c r="BF3267" s="14"/>
      <c r="BG3267" s="14"/>
      <c r="BH3267" s="14"/>
      <c r="BI3267" s="14"/>
      <c r="BJ3267" s="14">
        <v>0</v>
      </c>
      <c r="BK3267" s="14">
        <v>0</v>
      </c>
    </row>
    <row r="3268" spans="1:63" x14ac:dyDescent="0.25">
      <c r="A3268" s="4" t="s">
        <v>1156</v>
      </c>
      <c r="B3268" s="4" t="s">
        <v>1</v>
      </c>
      <c r="C3268" s="4" t="s">
        <v>14</v>
      </c>
      <c r="D3268" s="107" t="s">
        <v>1158</v>
      </c>
      <c r="E3268" s="117">
        <v>6137</v>
      </c>
      <c r="F3268" s="107"/>
      <c r="G3268" s="103" t="s">
        <v>1662</v>
      </c>
      <c r="H3268" s="13" t="s">
        <v>89</v>
      </c>
      <c r="I3268" s="14">
        <v>500</v>
      </c>
      <c r="J3268" s="14">
        <v>0</v>
      </c>
      <c r="K3268" s="14"/>
      <c r="L3268" s="14"/>
      <c r="M3268" s="14"/>
      <c r="N3268" s="14"/>
      <c r="O3268" s="14"/>
      <c r="P3268" s="14">
        <f t="shared" si="5011"/>
        <v>0</v>
      </c>
      <c r="Q3268" s="14"/>
      <c r="R3268" s="14"/>
      <c r="S3268" s="14"/>
      <c r="T3268" s="14"/>
      <c r="U3268" s="14"/>
      <c r="V3268" s="14"/>
      <c r="W3268" s="14"/>
      <c r="X3268" s="14"/>
      <c r="Y3268" s="14"/>
      <c r="Z3268" s="14">
        <v>0</v>
      </c>
      <c r="AA3268" s="14">
        <v>0</v>
      </c>
      <c r="AB3268" s="14">
        <v>0</v>
      </c>
      <c r="AC3268" s="14"/>
      <c r="AD3268" s="14"/>
      <c r="AE3268" s="14"/>
      <c r="AF3268" s="14"/>
      <c r="AG3268" s="14"/>
      <c r="AH3268" s="14">
        <f t="shared" si="5012"/>
        <v>0</v>
      </c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>
        <v>0</v>
      </c>
      <c r="AS3268" s="14">
        <v>0</v>
      </c>
      <c r="AT3268" s="14">
        <v>0</v>
      </c>
      <c r="AU3268" s="14"/>
      <c r="AV3268" s="14"/>
      <c r="AW3268" s="14"/>
      <c r="AX3268" s="14"/>
      <c r="AY3268" s="14"/>
      <c r="AZ3268" s="14">
        <f t="shared" si="5013"/>
        <v>0</v>
      </c>
      <c r="BA3268" s="14"/>
      <c r="BB3268" s="14"/>
      <c r="BC3268" s="14"/>
      <c r="BD3268" s="14"/>
      <c r="BE3268" s="14"/>
      <c r="BF3268" s="14"/>
      <c r="BG3268" s="14"/>
      <c r="BH3268" s="14"/>
      <c r="BI3268" s="14"/>
      <c r="BJ3268" s="14">
        <v>0</v>
      </c>
      <c r="BK3268" s="14">
        <v>0</v>
      </c>
    </row>
    <row r="3269" spans="1:63" ht="22.5" x14ac:dyDescent="0.25">
      <c r="A3269" s="4" t="s">
        <v>1156</v>
      </c>
      <c r="B3269" s="4" t="s">
        <v>1</v>
      </c>
      <c r="C3269" s="4" t="s">
        <v>14</v>
      </c>
      <c r="D3269" s="107" t="s">
        <v>1158</v>
      </c>
      <c r="E3269" s="117">
        <v>6138</v>
      </c>
      <c r="F3269" s="107"/>
      <c r="G3269" s="103" t="s">
        <v>1662</v>
      </c>
      <c r="H3269" s="13" t="s">
        <v>92</v>
      </c>
      <c r="I3269" s="14">
        <v>100</v>
      </c>
      <c r="J3269" s="14">
        <v>0</v>
      </c>
      <c r="K3269" s="14"/>
      <c r="L3269" s="14"/>
      <c r="M3269" s="14"/>
      <c r="N3269" s="14"/>
      <c r="O3269" s="14"/>
      <c r="P3269" s="14">
        <f t="shared" si="5011"/>
        <v>0</v>
      </c>
      <c r="Q3269" s="14"/>
      <c r="R3269" s="14"/>
      <c r="S3269" s="14"/>
      <c r="T3269" s="14"/>
      <c r="U3269" s="14"/>
      <c r="V3269" s="14"/>
      <c r="W3269" s="14"/>
      <c r="X3269" s="14"/>
      <c r="Y3269" s="14"/>
      <c r="Z3269" s="14">
        <v>0</v>
      </c>
      <c r="AA3269" s="14">
        <v>0</v>
      </c>
      <c r="AB3269" s="14">
        <v>0</v>
      </c>
      <c r="AC3269" s="14"/>
      <c r="AD3269" s="14"/>
      <c r="AE3269" s="14"/>
      <c r="AF3269" s="14"/>
      <c r="AG3269" s="14"/>
      <c r="AH3269" s="14">
        <f t="shared" si="5012"/>
        <v>0</v>
      </c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>
        <v>0</v>
      </c>
      <c r="AS3269" s="14">
        <v>0</v>
      </c>
      <c r="AT3269" s="14">
        <v>0</v>
      </c>
      <c r="AU3269" s="14"/>
      <c r="AV3269" s="14"/>
      <c r="AW3269" s="14"/>
      <c r="AX3269" s="14"/>
      <c r="AY3269" s="14"/>
      <c r="AZ3269" s="14">
        <f t="shared" si="5013"/>
        <v>0</v>
      </c>
      <c r="BA3269" s="14"/>
      <c r="BB3269" s="14"/>
      <c r="BC3269" s="14"/>
      <c r="BD3269" s="14"/>
      <c r="BE3269" s="14"/>
      <c r="BF3269" s="14"/>
      <c r="BG3269" s="14"/>
      <c r="BH3269" s="14"/>
      <c r="BI3269" s="14"/>
      <c r="BJ3269" s="14">
        <v>0</v>
      </c>
      <c r="BK3269" s="14">
        <v>0</v>
      </c>
    </row>
    <row r="3270" spans="1:63" x14ac:dyDescent="0.25">
      <c r="A3270" s="1" t="s">
        <v>1156</v>
      </c>
      <c r="B3270" s="1" t="s">
        <v>1</v>
      </c>
      <c r="C3270" s="1" t="s">
        <v>14</v>
      </c>
      <c r="D3270" s="110" t="s">
        <v>1158</v>
      </c>
      <c r="E3270" s="110" t="s">
        <v>36</v>
      </c>
      <c r="F3270" s="107" t="s">
        <v>0</v>
      </c>
      <c r="G3270" s="13" t="s">
        <v>0</v>
      </c>
      <c r="H3270" s="2" t="s">
        <v>37</v>
      </c>
      <c r="I3270" s="12">
        <f>SUM(I3271:I3277)</f>
        <v>310155</v>
      </c>
      <c r="J3270" s="12">
        <f t="shared" ref="J3270:Y3270" si="5023">SUM(J3271:J3277)</f>
        <v>0</v>
      </c>
      <c r="K3270" s="12">
        <f t="shared" si="5023"/>
        <v>0</v>
      </c>
      <c r="L3270" s="12">
        <f t="shared" si="5023"/>
        <v>0</v>
      </c>
      <c r="M3270" s="12">
        <f t="shared" si="5023"/>
        <v>0</v>
      </c>
      <c r="N3270" s="12">
        <f t="shared" si="5023"/>
        <v>0</v>
      </c>
      <c r="O3270" s="12">
        <f t="shared" si="5023"/>
        <v>0</v>
      </c>
      <c r="P3270" s="12">
        <f t="shared" si="5023"/>
        <v>0</v>
      </c>
      <c r="Q3270" s="12">
        <f t="shared" si="5023"/>
        <v>0</v>
      </c>
      <c r="R3270" s="12">
        <f t="shared" si="5023"/>
        <v>0</v>
      </c>
      <c r="S3270" s="12">
        <f t="shared" si="5023"/>
        <v>0</v>
      </c>
      <c r="T3270" s="12">
        <f t="shared" si="5023"/>
        <v>0</v>
      </c>
      <c r="U3270" s="12">
        <f t="shared" si="5023"/>
        <v>0</v>
      </c>
      <c r="V3270" s="12">
        <f t="shared" si="5023"/>
        <v>0</v>
      </c>
      <c r="W3270" s="12">
        <f t="shared" si="5023"/>
        <v>0</v>
      </c>
      <c r="X3270" s="12">
        <f t="shared" si="5023"/>
        <v>0</v>
      </c>
      <c r="Y3270" s="12">
        <f t="shared" si="5023"/>
        <v>0</v>
      </c>
      <c r="Z3270" s="12">
        <v>0</v>
      </c>
      <c r="AA3270" s="12">
        <v>0</v>
      </c>
      <c r="AB3270" s="12">
        <f t="shared" ref="AB3270:AQ3270" si="5024">SUM(AB3271:AB3277)</f>
        <v>0</v>
      </c>
      <c r="AC3270" s="12">
        <f t="shared" si="5024"/>
        <v>0</v>
      </c>
      <c r="AD3270" s="12">
        <f t="shared" si="5024"/>
        <v>0</v>
      </c>
      <c r="AE3270" s="12">
        <f t="shared" si="5024"/>
        <v>0</v>
      </c>
      <c r="AF3270" s="12">
        <f t="shared" si="5024"/>
        <v>0</v>
      </c>
      <c r="AG3270" s="12">
        <f t="shared" si="5024"/>
        <v>0</v>
      </c>
      <c r="AH3270" s="12">
        <f t="shared" si="5024"/>
        <v>0</v>
      </c>
      <c r="AI3270" s="12">
        <f t="shared" si="5024"/>
        <v>0</v>
      </c>
      <c r="AJ3270" s="12">
        <f t="shared" si="5024"/>
        <v>0</v>
      </c>
      <c r="AK3270" s="12">
        <f t="shared" si="5024"/>
        <v>0</v>
      </c>
      <c r="AL3270" s="12">
        <f t="shared" si="5024"/>
        <v>0</v>
      </c>
      <c r="AM3270" s="12">
        <f t="shared" si="5024"/>
        <v>0</v>
      </c>
      <c r="AN3270" s="12">
        <f t="shared" si="5024"/>
        <v>0</v>
      </c>
      <c r="AO3270" s="12">
        <f t="shared" si="5024"/>
        <v>0</v>
      </c>
      <c r="AP3270" s="12">
        <f t="shared" si="5024"/>
        <v>0</v>
      </c>
      <c r="AQ3270" s="12">
        <f t="shared" si="5024"/>
        <v>0</v>
      </c>
      <c r="AR3270" s="12">
        <v>0</v>
      </c>
      <c r="AS3270" s="12">
        <v>0</v>
      </c>
      <c r="AT3270" s="12">
        <f t="shared" ref="AT3270:BI3270" si="5025">SUM(AT3271:AT3277)</f>
        <v>0</v>
      </c>
      <c r="AU3270" s="12">
        <f t="shared" si="5025"/>
        <v>14180</v>
      </c>
      <c r="AV3270" s="12">
        <f t="shared" si="5025"/>
        <v>0</v>
      </c>
      <c r="AW3270" s="12">
        <f t="shared" si="5025"/>
        <v>20483</v>
      </c>
      <c r="AX3270" s="12">
        <f t="shared" si="5025"/>
        <v>0</v>
      </c>
      <c r="AY3270" s="12">
        <f t="shared" si="5025"/>
        <v>0</v>
      </c>
      <c r="AZ3270" s="12">
        <f t="shared" si="5025"/>
        <v>34663</v>
      </c>
      <c r="BA3270" s="12">
        <f t="shared" si="5025"/>
        <v>0</v>
      </c>
      <c r="BB3270" s="12">
        <f t="shared" si="5025"/>
        <v>0</v>
      </c>
      <c r="BC3270" s="12">
        <f t="shared" si="5025"/>
        <v>14180</v>
      </c>
      <c r="BD3270" s="12">
        <f t="shared" si="5025"/>
        <v>0</v>
      </c>
      <c r="BE3270" s="12">
        <f t="shared" si="5025"/>
        <v>0</v>
      </c>
      <c r="BF3270" s="12">
        <f t="shared" si="5025"/>
        <v>20483</v>
      </c>
      <c r="BG3270" s="12">
        <f t="shared" si="5025"/>
        <v>0</v>
      </c>
      <c r="BH3270" s="12">
        <f t="shared" si="5025"/>
        <v>0</v>
      </c>
      <c r="BI3270" s="12">
        <f t="shared" si="5025"/>
        <v>0</v>
      </c>
      <c r="BJ3270" s="12">
        <v>34663</v>
      </c>
      <c r="BK3270" s="12">
        <v>0</v>
      </c>
    </row>
    <row r="3271" spans="1:63" ht="22.5" x14ac:dyDescent="0.25">
      <c r="A3271" s="4" t="s">
        <v>1156</v>
      </c>
      <c r="B3271" s="4" t="s">
        <v>1</v>
      </c>
      <c r="C3271" s="4" t="s">
        <v>14</v>
      </c>
      <c r="D3271" s="107" t="s">
        <v>1158</v>
      </c>
      <c r="E3271" s="117">
        <v>6139</v>
      </c>
      <c r="F3271" s="107" t="s">
        <v>1164</v>
      </c>
      <c r="G3271" s="103" t="s">
        <v>1662</v>
      </c>
      <c r="H3271" s="13" t="s">
        <v>136</v>
      </c>
      <c r="I3271" s="14">
        <v>5000</v>
      </c>
      <c r="J3271" s="14">
        <v>0</v>
      </c>
      <c r="K3271" s="14"/>
      <c r="L3271" s="14"/>
      <c r="M3271" s="14"/>
      <c r="N3271" s="14"/>
      <c r="O3271" s="14"/>
      <c r="P3271" s="14">
        <f t="shared" si="5011"/>
        <v>0</v>
      </c>
      <c r="Q3271" s="14"/>
      <c r="R3271" s="14"/>
      <c r="S3271" s="14"/>
      <c r="T3271" s="14"/>
      <c r="U3271" s="14"/>
      <c r="V3271" s="14"/>
      <c r="W3271" s="14"/>
      <c r="X3271" s="14"/>
      <c r="Y3271" s="14"/>
      <c r="Z3271" s="14">
        <v>0</v>
      </c>
      <c r="AA3271" s="14">
        <v>0</v>
      </c>
      <c r="AB3271" s="14">
        <v>0</v>
      </c>
      <c r="AC3271" s="14"/>
      <c r="AD3271" s="14"/>
      <c r="AE3271" s="14"/>
      <c r="AF3271" s="14"/>
      <c r="AG3271" s="14"/>
      <c r="AH3271" s="14">
        <f t="shared" si="5012"/>
        <v>0</v>
      </c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>
        <v>0</v>
      </c>
      <c r="AS3271" s="14">
        <v>0</v>
      </c>
      <c r="AT3271" s="14">
        <v>0</v>
      </c>
      <c r="AU3271" s="14"/>
      <c r="AV3271" s="14"/>
      <c r="AW3271" s="14"/>
      <c r="AX3271" s="14"/>
      <c r="AY3271" s="14"/>
      <c r="AZ3271" s="14">
        <f t="shared" si="5013"/>
        <v>0</v>
      </c>
      <c r="BA3271" s="14"/>
      <c r="BB3271" s="14"/>
      <c r="BC3271" s="14"/>
      <c r="BD3271" s="14"/>
      <c r="BE3271" s="14"/>
      <c r="BF3271" s="14"/>
      <c r="BG3271" s="14"/>
      <c r="BH3271" s="14"/>
      <c r="BI3271" s="14"/>
      <c r="BJ3271" s="14">
        <v>0</v>
      </c>
      <c r="BK3271" s="14">
        <v>0</v>
      </c>
    </row>
    <row r="3272" spans="1:63" x14ac:dyDescent="0.25">
      <c r="A3272" s="4" t="s">
        <v>1156</v>
      </c>
      <c r="B3272" s="4" t="s">
        <v>1</v>
      </c>
      <c r="C3272" s="4" t="s">
        <v>14</v>
      </c>
      <c r="D3272" s="107" t="s">
        <v>1158</v>
      </c>
      <c r="E3272" s="117">
        <v>6139</v>
      </c>
      <c r="F3272" s="107" t="s">
        <v>1165</v>
      </c>
      <c r="G3272" s="103" t="s">
        <v>1662</v>
      </c>
      <c r="H3272" s="13" t="s">
        <v>94</v>
      </c>
      <c r="I3272" s="14">
        <v>158155</v>
      </c>
      <c r="J3272" s="14">
        <v>0</v>
      </c>
      <c r="K3272" s="14"/>
      <c r="L3272" s="14"/>
      <c r="M3272" s="14"/>
      <c r="N3272" s="14"/>
      <c r="O3272" s="14"/>
      <c r="P3272" s="14">
        <f t="shared" si="5011"/>
        <v>0</v>
      </c>
      <c r="Q3272" s="14"/>
      <c r="R3272" s="14"/>
      <c r="S3272" s="14"/>
      <c r="T3272" s="14"/>
      <c r="U3272" s="14"/>
      <c r="V3272" s="14"/>
      <c r="W3272" s="14"/>
      <c r="X3272" s="14"/>
      <c r="Y3272" s="14"/>
      <c r="Z3272" s="14">
        <v>0</v>
      </c>
      <c r="AA3272" s="14">
        <v>0</v>
      </c>
      <c r="AB3272" s="14">
        <v>0</v>
      </c>
      <c r="AC3272" s="14"/>
      <c r="AD3272" s="14"/>
      <c r="AE3272" s="14"/>
      <c r="AF3272" s="14"/>
      <c r="AG3272" s="14"/>
      <c r="AH3272" s="14">
        <f t="shared" si="5012"/>
        <v>0</v>
      </c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>
        <v>0</v>
      </c>
      <c r="AS3272" s="14">
        <v>0</v>
      </c>
      <c r="AT3272" s="14">
        <v>0</v>
      </c>
      <c r="AU3272" s="14">
        <v>14180</v>
      </c>
      <c r="AV3272" s="14"/>
      <c r="AW3272" s="14">
        <v>20483</v>
      </c>
      <c r="AX3272" s="14"/>
      <c r="AY3272" s="14"/>
      <c r="AZ3272" s="14">
        <f t="shared" si="5013"/>
        <v>34663</v>
      </c>
      <c r="BA3272" s="14"/>
      <c r="BB3272" s="14"/>
      <c r="BC3272" s="14">
        <v>14180</v>
      </c>
      <c r="BD3272" s="14"/>
      <c r="BE3272" s="14"/>
      <c r="BF3272" s="14">
        <v>20483</v>
      </c>
      <c r="BG3272" s="14"/>
      <c r="BH3272" s="14"/>
      <c r="BI3272" s="14"/>
      <c r="BJ3272" s="14">
        <v>34663</v>
      </c>
      <c r="BK3272" s="14">
        <v>0</v>
      </c>
    </row>
    <row r="3273" spans="1:63" ht="22.5" x14ac:dyDescent="0.25">
      <c r="A3273" s="4" t="s">
        <v>1156</v>
      </c>
      <c r="B3273" s="4" t="s">
        <v>1</v>
      </c>
      <c r="C3273" s="4" t="s">
        <v>14</v>
      </c>
      <c r="D3273" s="107" t="s">
        <v>1158</v>
      </c>
      <c r="E3273" s="117">
        <v>6139</v>
      </c>
      <c r="F3273" s="107" t="s">
        <v>1166</v>
      </c>
      <c r="G3273" s="103" t="s">
        <v>1662</v>
      </c>
      <c r="H3273" s="13" t="s">
        <v>39</v>
      </c>
      <c r="I3273" s="14">
        <v>3000</v>
      </c>
      <c r="J3273" s="14">
        <v>0</v>
      </c>
      <c r="K3273" s="14"/>
      <c r="L3273" s="14"/>
      <c r="M3273" s="14"/>
      <c r="N3273" s="14"/>
      <c r="O3273" s="14"/>
      <c r="P3273" s="14">
        <f t="shared" si="5011"/>
        <v>0</v>
      </c>
      <c r="Q3273" s="14"/>
      <c r="R3273" s="14"/>
      <c r="S3273" s="14"/>
      <c r="T3273" s="14"/>
      <c r="U3273" s="14"/>
      <c r="V3273" s="14"/>
      <c r="W3273" s="14"/>
      <c r="X3273" s="14"/>
      <c r="Y3273" s="14"/>
      <c r="Z3273" s="14">
        <v>0</v>
      </c>
      <c r="AA3273" s="14">
        <v>0</v>
      </c>
      <c r="AB3273" s="14">
        <v>0</v>
      </c>
      <c r="AC3273" s="14"/>
      <c r="AD3273" s="14"/>
      <c r="AE3273" s="14"/>
      <c r="AF3273" s="14"/>
      <c r="AG3273" s="14"/>
      <c r="AH3273" s="14">
        <f t="shared" si="5012"/>
        <v>0</v>
      </c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>
        <v>0</v>
      </c>
      <c r="AS3273" s="14">
        <v>0</v>
      </c>
      <c r="AT3273" s="14">
        <v>0</v>
      </c>
      <c r="AU3273" s="14"/>
      <c r="AV3273" s="14"/>
      <c r="AW3273" s="14"/>
      <c r="AX3273" s="14"/>
      <c r="AY3273" s="14"/>
      <c r="AZ3273" s="14">
        <f t="shared" si="5013"/>
        <v>0</v>
      </c>
      <c r="BA3273" s="14"/>
      <c r="BB3273" s="14"/>
      <c r="BC3273" s="14"/>
      <c r="BD3273" s="14"/>
      <c r="BE3273" s="14"/>
      <c r="BF3273" s="14"/>
      <c r="BG3273" s="14"/>
      <c r="BH3273" s="14"/>
      <c r="BI3273" s="14"/>
      <c r="BJ3273" s="14">
        <v>0</v>
      </c>
      <c r="BK3273" s="14">
        <v>0</v>
      </c>
    </row>
    <row r="3274" spans="1:63" ht="33.75" x14ac:dyDescent="0.25">
      <c r="A3274" s="4" t="s">
        <v>1156</v>
      </c>
      <c r="B3274" s="4" t="s">
        <v>1</v>
      </c>
      <c r="C3274" s="4" t="s">
        <v>14</v>
      </c>
      <c r="D3274" s="107" t="s">
        <v>1158</v>
      </c>
      <c r="E3274" s="117">
        <v>6139</v>
      </c>
      <c r="F3274" s="107" t="s">
        <v>1167</v>
      </c>
      <c r="G3274" s="103" t="s">
        <v>1662</v>
      </c>
      <c r="H3274" s="13" t="s">
        <v>40</v>
      </c>
      <c r="I3274" s="14">
        <v>4000</v>
      </c>
      <c r="J3274" s="14">
        <v>0</v>
      </c>
      <c r="K3274" s="14"/>
      <c r="L3274" s="14"/>
      <c r="M3274" s="14"/>
      <c r="N3274" s="14"/>
      <c r="O3274" s="14"/>
      <c r="P3274" s="14">
        <f t="shared" si="5011"/>
        <v>0</v>
      </c>
      <c r="Q3274" s="14"/>
      <c r="R3274" s="14"/>
      <c r="S3274" s="14"/>
      <c r="T3274" s="14"/>
      <c r="U3274" s="14"/>
      <c r="V3274" s="14"/>
      <c r="W3274" s="14"/>
      <c r="X3274" s="14"/>
      <c r="Y3274" s="14"/>
      <c r="Z3274" s="14">
        <v>0</v>
      </c>
      <c r="AA3274" s="14">
        <v>0</v>
      </c>
      <c r="AB3274" s="14">
        <v>0</v>
      </c>
      <c r="AC3274" s="14"/>
      <c r="AD3274" s="14"/>
      <c r="AE3274" s="14"/>
      <c r="AF3274" s="14"/>
      <c r="AG3274" s="14"/>
      <c r="AH3274" s="14">
        <f t="shared" si="5012"/>
        <v>0</v>
      </c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>
        <v>0</v>
      </c>
      <c r="AS3274" s="14">
        <v>0</v>
      </c>
      <c r="AT3274" s="14">
        <v>0</v>
      </c>
      <c r="AU3274" s="14"/>
      <c r="AV3274" s="14"/>
      <c r="AW3274" s="14"/>
      <c r="AX3274" s="14"/>
      <c r="AY3274" s="14"/>
      <c r="AZ3274" s="14">
        <f t="shared" si="5013"/>
        <v>0</v>
      </c>
      <c r="BA3274" s="14"/>
      <c r="BB3274" s="14"/>
      <c r="BC3274" s="14"/>
      <c r="BD3274" s="14"/>
      <c r="BE3274" s="14"/>
      <c r="BF3274" s="14"/>
      <c r="BG3274" s="14"/>
      <c r="BH3274" s="14"/>
      <c r="BI3274" s="14"/>
      <c r="BJ3274" s="14">
        <v>0</v>
      </c>
      <c r="BK3274" s="14">
        <v>0</v>
      </c>
    </row>
    <row r="3275" spans="1:63" x14ac:dyDescent="0.25">
      <c r="A3275" s="4" t="s">
        <v>1156</v>
      </c>
      <c r="B3275" s="4" t="s">
        <v>1</v>
      </c>
      <c r="C3275" s="4" t="s">
        <v>14</v>
      </c>
      <c r="D3275" s="107" t="s">
        <v>1158</v>
      </c>
      <c r="E3275" s="117">
        <v>6139</v>
      </c>
      <c r="F3275" s="107" t="s">
        <v>1168</v>
      </c>
      <c r="G3275" s="103" t="s">
        <v>1662</v>
      </c>
      <c r="H3275" s="13" t="s">
        <v>1169</v>
      </c>
      <c r="I3275" s="14">
        <v>35000</v>
      </c>
      <c r="J3275" s="14">
        <v>0</v>
      </c>
      <c r="K3275" s="14"/>
      <c r="L3275" s="14"/>
      <c r="M3275" s="14"/>
      <c r="N3275" s="14"/>
      <c r="O3275" s="14"/>
      <c r="P3275" s="14">
        <f t="shared" si="5011"/>
        <v>0</v>
      </c>
      <c r="Q3275" s="14"/>
      <c r="R3275" s="14"/>
      <c r="S3275" s="14"/>
      <c r="T3275" s="14"/>
      <c r="U3275" s="14"/>
      <c r="V3275" s="14"/>
      <c r="W3275" s="14"/>
      <c r="X3275" s="14"/>
      <c r="Y3275" s="14"/>
      <c r="Z3275" s="14">
        <v>0</v>
      </c>
      <c r="AA3275" s="14">
        <v>0</v>
      </c>
      <c r="AB3275" s="14">
        <v>0</v>
      </c>
      <c r="AC3275" s="14"/>
      <c r="AD3275" s="14"/>
      <c r="AE3275" s="14"/>
      <c r="AF3275" s="14"/>
      <c r="AG3275" s="14"/>
      <c r="AH3275" s="14">
        <f t="shared" si="5012"/>
        <v>0</v>
      </c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>
        <v>0</v>
      </c>
      <c r="AS3275" s="14">
        <v>0</v>
      </c>
      <c r="AT3275" s="14">
        <v>0</v>
      </c>
      <c r="AU3275" s="14"/>
      <c r="AV3275" s="14"/>
      <c r="AW3275" s="14"/>
      <c r="AX3275" s="14"/>
      <c r="AY3275" s="14"/>
      <c r="AZ3275" s="14">
        <f t="shared" si="5013"/>
        <v>0</v>
      </c>
      <c r="BA3275" s="14"/>
      <c r="BB3275" s="14"/>
      <c r="BC3275" s="14"/>
      <c r="BD3275" s="14"/>
      <c r="BE3275" s="14"/>
      <c r="BF3275" s="14"/>
      <c r="BG3275" s="14"/>
      <c r="BH3275" s="14"/>
      <c r="BI3275" s="14"/>
      <c r="BJ3275" s="14">
        <v>0</v>
      </c>
      <c r="BK3275" s="14">
        <v>0</v>
      </c>
    </row>
    <row r="3276" spans="1:63" ht="33.75" x14ac:dyDescent="0.25">
      <c r="A3276" s="4" t="s">
        <v>1156</v>
      </c>
      <c r="B3276" s="4" t="s">
        <v>1</v>
      </c>
      <c r="C3276" s="4" t="s">
        <v>14</v>
      </c>
      <c r="D3276" s="107" t="s">
        <v>1158</v>
      </c>
      <c r="E3276" s="117">
        <v>6139</v>
      </c>
      <c r="F3276" s="107" t="s">
        <v>1170</v>
      </c>
      <c r="G3276" s="103" t="s">
        <v>1662</v>
      </c>
      <c r="H3276" s="13" t="s">
        <v>1171</v>
      </c>
      <c r="I3276" s="14">
        <v>20000</v>
      </c>
      <c r="J3276" s="14">
        <v>0</v>
      </c>
      <c r="K3276" s="14"/>
      <c r="L3276" s="14"/>
      <c r="M3276" s="14"/>
      <c r="N3276" s="14"/>
      <c r="O3276" s="14"/>
      <c r="P3276" s="14">
        <f t="shared" si="5011"/>
        <v>0</v>
      </c>
      <c r="Q3276" s="14"/>
      <c r="R3276" s="14"/>
      <c r="S3276" s="14"/>
      <c r="T3276" s="14"/>
      <c r="U3276" s="14"/>
      <c r="V3276" s="14"/>
      <c r="W3276" s="14"/>
      <c r="X3276" s="14"/>
      <c r="Y3276" s="14"/>
      <c r="Z3276" s="14">
        <v>0</v>
      </c>
      <c r="AA3276" s="14">
        <v>0</v>
      </c>
      <c r="AB3276" s="14">
        <v>0</v>
      </c>
      <c r="AC3276" s="14"/>
      <c r="AD3276" s="14"/>
      <c r="AE3276" s="14"/>
      <c r="AF3276" s="14"/>
      <c r="AG3276" s="14"/>
      <c r="AH3276" s="14">
        <f t="shared" si="5012"/>
        <v>0</v>
      </c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>
        <v>0</v>
      </c>
      <c r="AS3276" s="14">
        <v>0</v>
      </c>
      <c r="AT3276" s="14">
        <v>0</v>
      </c>
      <c r="AU3276" s="14"/>
      <c r="AV3276" s="14"/>
      <c r="AW3276" s="14"/>
      <c r="AX3276" s="14"/>
      <c r="AY3276" s="14"/>
      <c r="AZ3276" s="14">
        <f t="shared" si="5013"/>
        <v>0</v>
      </c>
      <c r="BA3276" s="14"/>
      <c r="BB3276" s="14"/>
      <c r="BC3276" s="14"/>
      <c r="BD3276" s="14"/>
      <c r="BE3276" s="14"/>
      <c r="BF3276" s="14"/>
      <c r="BG3276" s="14"/>
      <c r="BH3276" s="14"/>
      <c r="BI3276" s="14"/>
      <c r="BJ3276" s="14">
        <v>0</v>
      </c>
      <c r="BK3276" s="14">
        <v>0</v>
      </c>
    </row>
    <row r="3277" spans="1:63" ht="22.5" x14ac:dyDescent="0.25">
      <c r="A3277" s="4" t="s">
        <v>1156</v>
      </c>
      <c r="B3277" s="4" t="s">
        <v>1</v>
      </c>
      <c r="C3277" s="4" t="s">
        <v>14</v>
      </c>
      <c r="D3277" s="107" t="s">
        <v>1158</v>
      </c>
      <c r="E3277" s="117">
        <v>6139</v>
      </c>
      <c r="F3277" s="107" t="s">
        <v>1172</v>
      </c>
      <c r="G3277" s="103" t="s">
        <v>1662</v>
      </c>
      <c r="H3277" s="13" t="s">
        <v>1173</v>
      </c>
      <c r="I3277" s="14">
        <v>85000</v>
      </c>
      <c r="J3277" s="14">
        <v>0</v>
      </c>
      <c r="K3277" s="14"/>
      <c r="L3277" s="14"/>
      <c r="M3277" s="14"/>
      <c r="N3277" s="14"/>
      <c r="O3277" s="14"/>
      <c r="P3277" s="14">
        <f t="shared" si="5011"/>
        <v>0</v>
      </c>
      <c r="Q3277" s="14"/>
      <c r="R3277" s="14"/>
      <c r="S3277" s="14"/>
      <c r="T3277" s="14"/>
      <c r="U3277" s="14"/>
      <c r="V3277" s="14"/>
      <c r="W3277" s="14"/>
      <c r="X3277" s="14"/>
      <c r="Y3277" s="14"/>
      <c r="Z3277" s="14">
        <v>0</v>
      </c>
      <c r="AA3277" s="14">
        <v>0</v>
      </c>
      <c r="AB3277" s="14">
        <v>0</v>
      </c>
      <c r="AC3277" s="14"/>
      <c r="AD3277" s="14"/>
      <c r="AE3277" s="14"/>
      <c r="AF3277" s="14"/>
      <c r="AG3277" s="14"/>
      <c r="AH3277" s="14">
        <f t="shared" si="5012"/>
        <v>0</v>
      </c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>
        <v>0</v>
      </c>
      <c r="AS3277" s="14">
        <v>0</v>
      </c>
      <c r="AT3277" s="14">
        <v>0</v>
      </c>
      <c r="AU3277" s="14"/>
      <c r="AV3277" s="14"/>
      <c r="AW3277" s="14"/>
      <c r="AX3277" s="14"/>
      <c r="AY3277" s="14"/>
      <c r="AZ3277" s="14">
        <f t="shared" si="5013"/>
        <v>0</v>
      </c>
      <c r="BA3277" s="14"/>
      <c r="BB3277" s="14"/>
      <c r="BC3277" s="14"/>
      <c r="BD3277" s="14"/>
      <c r="BE3277" s="14"/>
      <c r="BF3277" s="14"/>
      <c r="BG3277" s="14"/>
      <c r="BH3277" s="14"/>
      <c r="BI3277" s="14"/>
      <c r="BJ3277" s="14">
        <v>0</v>
      </c>
      <c r="BK3277" s="14">
        <v>0</v>
      </c>
    </row>
    <row r="3278" spans="1:63" ht="33.75" x14ac:dyDescent="0.25">
      <c r="A3278" s="1" t="s">
        <v>0</v>
      </c>
      <c r="B3278" s="1" t="s">
        <v>0</v>
      </c>
      <c r="C3278" s="1" t="s">
        <v>0</v>
      </c>
      <c r="D3278" s="106" t="s">
        <v>0</v>
      </c>
      <c r="E3278" s="106" t="s">
        <v>0</v>
      </c>
      <c r="F3278" s="106" t="s">
        <v>0</v>
      </c>
      <c r="G3278" s="2" t="s">
        <v>0</v>
      </c>
      <c r="H3278" s="10" t="s">
        <v>41</v>
      </c>
      <c r="I3278" s="11">
        <f>SUM(I3279)</f>
        <v>9720200</v>
      </c>
      <c r="J3278" s="11">
        <f t="shared" ref="J3278:Y3278" si="5026">SUM(J3279)</f>
        <v>0</v>
      </c>
      <c r="K3278" s="11">
        <f t="shared" si="5026"/>
        <v>0</v>
      </c>
      <c r="L3278" s="11">
        <f t="shared" si="5026"/>
        <v>0</v>
      </c>
      <c r="M3278" s="11">
        <f t="shared" si="5026"/>
        <v>0</v>
      </c>
      <c r="N3278" s="11">
        <f t="shared" si="5026"/>
        <v>0</v>
      </c>
      <c r="O3278" s="11">
        <f t="shared" si="5026"/>
        <v>0</v>
      </c>
      <c r="P3278" s="11">
        <f t="shared" si="5026"/>
        <v>0</v>
      </c>
      <c r="Q3278" s="11">
        <f t="shared" si="5026"/>
        <v>0</v>
      </c>
      <c r="R3278" s="11">
        <f t="shared" si="5026"/>
        <v>0</v>
      </c>
      <c r="S3278" s="11">
        <f t="shared" si="5026"/>
        <v>0</v>
      </c>
      <c r="T3278" s="11">
        <f t="shared" si="5026"/>
        <v>0</v>
      </c>
      <c r="U3278" s="11">
        <f t="shared" si="5026"/>
        <v>0</v>
      </c>
      <c r="V3278" s="11">
        <f t="shared" si="5026"/>
        <v>0</v>
      </c>
      <c r="W3278" s="11">
        <f t="shared" si="5026"/>
        <v>0</v>
      </c>
      <c r="X3278" s="11">
        <f t="shared" si="5026"/>
        <v>0</v>
      </c>
      <c r="Y3278" s="11">
        <f t="shared" si="5026"/>
        <v>0</v>
      </c>
      <c r="Z3278" s="11">
        <v>0</v>
      </c>
      <c r="AA3278" s="11">
        <v>0</v>
      </c>
      <c r="AB3278" s="11">
        <f t="shared" ref="AB3278:AQ3278" si="5027">SUM(AB3279)</f>
        <v>0</v>
      </c>
      <c r="AC3278" s="11">
        <f t="shared" si="5027"/>
        <v>0</v>
      </c>
      <c r="AD3278" s="11">
        <f t="shared" si="5027"/>
        <v>0</v>
      </c>
      <c r="AE3278" s="11">
        <f t="shared" si="5027"/>
        <v>0</v>
      </c>
      <c r="AF3278" s="11">
        <f t="shared" si="5027"/>
        <v>0</v>
      </c>
      <c r="AG3278" s="11">
        <f t="shared" si="5027"/>
        <v>0</v>
      </c>
      <c r="AH3278" s="11">
        <f t="shared" si="5027"/>
        <v>0</v>
      </c>
      <c r="AI3278" s="11">
        <f t="shared" si="5027"/>
        <v>0</v>
      </c>
      <c r="AJ3278" s="11">
        <f t="shared" si="5027"/>
        <v>0</v>
      </c>
      <c r="AK3278" s="11">
        <f t="shared" si="5027"/>
        <v>0</v>
      </c>
      <c r="AL3278" s="11">
        <f t="shared" si="5027"/>
        <v>0</v>
      </c>
      <c r="AM3278" s="11">
        <f t="shared" si="5027"/>
        <v>0</v>
      </c>
      <c r="AN3278" s="11">
        <f t="shared" si="5027"/>
        <v>0</v>
      </c>
      <c r="AO3278" s="11">
        <f t="shared" si="5027"/>
        <v>0</v>
      </c>
      <c r="AP3278" s="11">
        <f t="shared" si="5027"/>
        <v>0</v>
      </c>
      <c r="AQ3278" s="11">
        <f t="shared" si="5027"/>
        <v>0</v>
      </c>
      <c r="AR3278" s="11">
        <v>0</v>
      </c>
      <c r="AS3278" s="11">
        <v>0</v>
      </c>
      <c r="AT3278" s="11">
        <f t="shared" ref="AT3278:BI3278" si="5028">SUM(AT3279)</f>
        <v>1000000</v>
      </c>
      <c r="AU3278" s="11">
        <f t="shared" si="5028"/>
        <v>100000</v>
      </c>
      <c r="AV3278" s="11">
        <f t="shared" si="5028"/>
        <v>0</v>
      </c>
      <c r="AW3278" s="11">
        <f t="shared" si="5028"/>
        <v>0</v>
      </c>
      <c r="AX3278" s="11">
        <f t="shared" si="5028"/>
        <v>0</v>
      </c>
      <c r="AY3278" s="11">
        <f t="shared" si="5028"/>
        <v>0</v>
      </c>
      <c r="AZ3278" s="11">
        <f t="shared" si="5028"/>
        <v>1100000</v>
      </c>
      <c r="BA3278" s="11">
        <f t="shared" si="5028"/>
        <v>0</v>
      </c>
      <c r="BB3278" s="11">
        <f t="shared" si="5028"/>
        <v>0</v>
      </c>
      <c r="BC3278" s="11">
        <f t="shared" si="5028"/>
        <v>100000</v>
      </c>
      <c r="BD3278" s="11">
        <f t="shared" si="5028"/>
        <v>0</v>
      </c>
      <c r="BE3278" s="11">
        <f t="shared" si="5028"/>
        <v>0</v>
      </c>
      <c r="BF3278" s="11">
        <f t="shared" si="5028"/>
        <v>0</v>
      </c>
      <c r="BG3278" s="11">
        <f t="shared" si="5028"/>
        <v>0</v>
      </c>
      <c r="BH3278" s="11">
        <f t="shared" si="5028"/>
        <v>0</v>
      </c>
      <c r="BI3278" s="11">
        <f t="shared" si="5028"/>
        <v>0</v>
      </c>
      <c r="BJ3278" s="11">
        <v>100000</v>
      </c>
      <c r="BK3278" s="11">
        <v>1000000</v>
      </c>
    </row>
    <row r="3279" spans="1:63" ht="22.5" x14ac:dyDescent="0.25">
      <c r="A3279" s="4" t="s">
        <v>1156</v>
      </c>
      <c r="B3279" s="4" t="s">
        <v>1</v>
      </c>
      <c r="C3279" s="4" t="s">
        <v>14</v>
      </c>
      <c r="D3279" s="107" t="s">
        <v>1158</v>
      </c>
      <c r="E3279" s="106" t="s">
        <v>42</v>
      </c>
      <c r="F3279" s="106" t="s">
        <v>0</v>
      </c>
      <c r="G3279" s="2" t="s">
        <v>0</v>
      </c>
      <c r="H3279" s="2" t="s">
        <v>43</v>
      </c>
      <c r="I3279" s="12">
        <f>SUM(I3280,I3282,I3284,I3287)</f>
        <v>9720200</v>
      </c>
      <c r="J3279" s="12">
        <f t="shared" ref="J3279:Y3279" si="5029">SUM(J3280,J3282,J3284,J3287)</f>
        <v>0</v>
      </c>
      <c r="K3279" s="12">
        <f t="shared" si="5029"/>
        <v>0</v>
      </c>
      <c r="L3279" s="12">
        <f t="shared" si="5029"/>
        <v>0</v>
      </c>
      <c r="M3279" s="12">
        <f t="shared" si="5029"/>
        <v>0</v>
      </c>
      <c r="N3279" s="12">
        <f t="shared" si="5029"/>
        <v>0</v>
      </c>
      <c r="O3279" s="12">
        <f t="shared" si="5029"/>
        <v>0</v>
      </c>
      <c r="P3279" s="12">
        <f t="shared" ref="P3279" si="5030">SUM(P3280,P3282,P3284,P3287)</f>
        <v>0</v>
      </c>
      <c r="Q3279" s="12">
        <f t="shared" si="5029"/>
        <v>0</v>
      </c>
      <c r="R3279" s="12">
        <f t="shared" si="5029"/>
        <v>0</v>
      </c>
      <c r="S3279" s="12">
        <f t="shared" si="5029"/>
        <v>0</v>
      </c>
      <c r="T3279" s="12">
        <f t="shared" si="5029"/>
        <v>0</v>
      </c>
      <c r="U3279" s="12">
        <f t="shared" si="5029"/>
        <v>0</v>
      </c>
      <c r="V3279" s="12">
        <f t="shared" si="5029"/>
        <v>0</v>
      </c>
      <c r="W3279" s="12">
        <f t="shared" si="5029"/>
        <v>0</v>
      </c>
      <c r="X3279" s="12">
        <f t="shared" si="5029"/>
        <v>0</v>
      </c>
      <c r="Y3279" s="12">
        <f t="shared" si="5029"/>
        <v>0</v>
      </c>
      <c r="Z3279" s="12">
        <v>0</v>
      </c>
      <c r="AA3279" s="12">
        <v>0</v>
      </c>
      <c r="AB3279" s="12">
        <f t="shared" ref="AB3279:AQ3279" si="5031">SUM(AB3280,AB3282,AB3284,AB3287)</f>
        <v>0</v>
      </c>
      <c r="AC3279" s="12">
        <f t="shared" si="5031"/>
        <v>0</v>
      </c>
      <c r="AD3279" s="12">
        <f t="shared" si="5031"/>
        <v>0</v>
      </c>
      <c r="AE3279" s="12">
        <f t="shared" si="5031"/>
        <v>0</v>
      </c>
      <c r="AF3279" s="12">
        <f t="shared" si="5031"/>
        <v>0</v>
      </c>
      <c r="AG3279" s="12">
        <f t="shared" si="5031"/>
        <v>0</v>
      </c>
      <c r="AH3279" s="12">
        <f t="shared" ref="AH3279" si="5032">SUM(AH3280,AH3282,AH3284,AH3287)</f>
        <v>0</v>
      </c>
      <c r="AI3279" s="12">
        <f t="shared" si="5031"/>
        <v>0</v>
      </c>
      <c r="AJ3279" s="12">
        <f t="shared" si="5031"/>
        <v>0</v>
      </c>
      <c r="AK3279" s="12">
        <f t="shared" si="5031"/>
        <v>0</v>
      </c>
      <c r="AL3279" s="12">
        <f t="shared" si="5031"/>
        <v>0</v>
      </c>
      <c r="AM3279" s="12">
        <f t="shared" si="5031"/>
        <v>0</v>
      </c>
      <c r="AN3279" s="12">
        <f t="shared" si="5031"/>
        <v>0</v>
      </c>
      <c r="AO3279" s="12">
        <f t="shared" si="5031"/>
        <v>0</v>
      </c>
      <c r="AP3279" s="12">
        <f t="shared" si="5031"/>
        <v>0</v>
      </c>
      <c r="AQ3279" s="12">
        <f t="shared" si="5031"/>
        <v>0</v>
      </c>
      <c r="AR3279" s="12">
        <v>0</v>
      </c>
      <c r="AS3279" s="12">
        <v>0</v>
      </c>
      <c r="AT3279" s="12">
        <f t="shared" ref="AT3279:BI3279" si="5033">SUM(AT3280,AT3282,AT3284,AT3287)</f>
        <v>1000000</v>
      </c>
      <c r="AU3279" s="12">
        <f t="shared" si="5033"/>
        <v>100000</v>
      </c>
      <c r="AV3279" s="12">
        <f t="shared" si="5033"/>
        <v>0</v>
      </c>
      <c r="AW3279" s="12">
        <f t="shared" si="5033"/>
        <v>0</v>
      </c>
      <c r="AX3279" s="12">
        <f t="shared" si="5033"/>
        <v>0</v>
      </c>
      <c r="AY3279" s="12">
        <f t="shared" si="5033"/>
        <v>0</v>
      </c>
      <c r="AZ3279" s="12">
        <f t="shared" ref="AZ3279" si="5034">SUM(AZ3280,AZ3282,AZ3284,AZ3287)</f>
        <v>1100000</v>
      </c>
      <c r="BA3279" s="12">
        <f t="shared" si="5033"/>
        <v>0</v>
      </c>
      <c r="BB3279" s="12">
        <f t="shared" si="5033"/>
        <v>0</v>
      </c>
      <c r="BC3279" s="12">
        <f t="shared" si="5033"/>
        <v>100000</v>
      </c>
      <c r="BD3279" s="12">
        <f t="shared" si="5033"/>
        <v>0</v>
      </c>
      <c r="BE3279" s="12">
        <f t="shared" si="5033"/>
        <v>0</v>
      </c>
      <c r="BF3279" s="12">
        <f t="shared" si="5033"/>
        <v>0</v>
      </c>
      <c r="BG3279" s="12">
        <f t="shared" si="5033"/>
        <v>0</v>
      </c>
      <c r="BH3279" s="12">
        <f t="shared" si="5033"/>
        <v>0</v>
      </c>
      <c r="BI3279" s="12">
        <f t="shared" si="5033"/>
        <v>0</v>
      </c>
      <c r="BJ3279" s="12">
        <v>100000</v>
      </c>
      <c r="BK3279" s="12">
        <v>1000000</v>
      </c>
    </row>
    <row r="3280" spans="1:63" ht="22.5" x14ac:dyDescent="0.25">
      <c r="A3280" s="1" t="s">
        <v>1156</v>
      </c>
      <c r="B3280" s="1" t="s">
        <v>1</v>
      </c>
      <c r="C3280" s="1" t="s">
        <v>14</v>
      </c>
      <c r="D3280" s="110" t="s">
        <v>1158</v>
      </c>
      <c r="E3280" s="110" t="s">
        <v>95</v>
      </c>
      <c r="F3280" s="107" t="s">
        <v>0</v>
      </c>
      <c r="G3280" s="13" t="s">
        <v>0</v>
      </c>
      <c r="H3280" s="2" t="s">
        <v>96</v>
      </c>
      <c r="I3280" s="12">
        <f>SUM(I3281)</f>
        <v>100</v>
      </c>
      <c r="J3280" s="12">
        <f t="shared" ref="J3280:Y3280" si="5035">SUM(J3281)</f>
        <v>0</v>
      </c>
      <c r="K3280" s="12">
        <f t="shared" si="5035"/>
        <v>0</v>
      </c>
      <c r="L3280" s="12">
        <f t="shared" si="5035"/>
        <v>0</v>
      </c>
      <c r="M3280" s="12">
        <f t="shared" si="5035"/>
        <v>0</v>
      </c>
      <c r="N3280" s="12">
        <f t="shared" si="5035"/>
        <v>0</v>
      </c>
      <c r="O3280" s="12">
        <f t="shared" si="5035"/>
        <v>0</v>
      </c>
      <c r="P3280" s="12">
        <f t="shared" si="5035"/>
        <v>0</v>
      </c>
      <c r="Q3280" s="12">
        <f t="shared" si="5035"/>
        <v>0</v>
      </c>
      <c r="R3280" s="12">
        <f t="shared" si="5035"/>
        <v>0</v>
      </c>
      <c r="S3280" s="12">
        <f t="shared" si="5035"/>
        <v>0</v>
      </c>
      <c r="T3280" s="12">
        <f t="shared" si="5035"/>
        <v>0</v>
      </c>
      <c r="U3280" s="12">
        <f t="shared" si="5035"/>
        <v>0</v>
      </c>
      <c r="V3280" s="12">
        <f t="shared" si="5035"/>
        <v>0</v>
      </c>
      <c r="W3280" s="12">
        <f t="shared" si="5035"/>
        <v>0</v>
      </c>
      <c r="X3280" s="12">
        <f t="shared" si="5035"/>
        <v>0</v>
      </c>
      <c r="Y3280" s="12">
        <f t="shared" si="5035"/>
        <v>0</v>
      </c>
      <c r="Z3280" s="12">
        <v>0</v>
      </c>
      <c r="AA3280" s="12">
        <v>0</v>
      </c>
      <c r="AB3280" s="12">
        <f t="shared" ref="AB3280:AQ3280" si="5036">SUM(AB3281)</f>
        <v>0</v>
      </c>
      <c r="AC3280" s="12">
        <f t="shared" si="5036"/>
        <v>0</v>
      </c>
      <c r="AD3280" s="12">
        <f t="shared" si="5036"/>
        <v>0</v>
      </c>
      <c r="AE3280" s="12">
        <f t="shared" si="5036"/>
        <v>0</v>
      </c>
      <c r="AF3280" s="12">
        <f t="shared" si="5036"/>
        <v>0</v>
      </c>
      <c r="AG3280" s="12">
        <f t="shared" si="5036"/>
        <v>0</v>
      </c>
      <c r="AH3280" s="12">
        <f t="shared" si="5036"/>
        <v>0</v>
      </c>
      <c r="AI3280" s="12">
        <f t="shared" si="5036"/>
        <v>0</v>
      </c>
      <c r="AJ3280" s="12">
        <f t="shared" si="5036"/>
        <v>0</v>
      </c>
      <c r="AK3280" s="12">
        <f t="shared" si="5036"/>
        <v>0</v>
      </c>
      <c r="AL3280" s="12">
        <f t="shared" si="5036"/>
        <v>0</v>
      </c>
      <c r="AM3280" s="12">
        <f t="shared" si="5036"/>
        <v>0</v>
      </c>
      <c r="AN3280" s="12">
        <f t="shared" si="5036"/>
        <v>0</v>
      </c>
      <c r="AO3280" s="12">
        <f t="shared" si="5036"/>
        <v>0</v>
      </c>
      <c r="AP3280" s="12">
        <f t="shared" si="5036"/>
        <v>0</v>
      </c>
      <c r="AQ3280" s="12">
        <f t="shared" si="5036"/>
        <v>0</v>
      </c>
      <c r="AR3280" s="12">
        <v>0</v>
      </c>
      <c r="AS3280" s="12">
        <v>0</v>
      </c>
      <c r="AT3280" s="12">
        <f t="shared" ref="AT3280:BI3280" si="5037">SUM(AT3281)</f>
        <v>0</v>
      </c>
      <c r="AU3280" s="12">
        <f t="shared" si="5037"/>
        <v>0</v>
      </c>
      <c r="AV3280" s="12">
        <f t="shared" si="5037"/>
        <v>0</v>
      </c>
      <c r="AW3280" s="12">
        <f t="shared" si="5037"/>
        <v>0</v>
      </c>
      <c r="AX3280" s="12">
        <f t="shared" si="5037"/>
        <v>0</v>
      </c>
      <c r="AY3280" s="12">
        <f t="shared" si="5037"/>
        <v>0</v>
      </c>
      <c r="AZ3280" s="12">
        <f t="shared" si="5037"/>
        <v>0</v>
      </c>
      <c r="BA3280" s="12">
        <f t="shared" si="5037"/>
        <v>0</v>
      </c>
      <c r="BB3280" s="12">
        <f t="shared" si="5037"/>
        <v>0</v>
      </c>
      <c r="BC3280" s="12">
        <f t="shared" si="5037"/>
        <v>0</v>
      </c>
      <c r="BD3280" s="12">
        <f t="shared" si="5037"/>
        <v>0</v>
      </c>
      <c r="BE3280" s="12">
        <f t="shared" si="5037"/>
        <v>0</v>
      </c>
      <c r="BF3280" s="12">
        <f t="shared" si="5037"/>
        <v>0</v>
      </c>
      <c r="BG3280" s="12">
        <f t="shared" si="5037"/>
        <v>0</v>
      </c>
      <c r="BH3280" s="12">
        <f t="shared" si="5037"/>
        <v>0</v>
      </c>
      <c r="BI3280" s="12">
        <f t="shared" si="5037"/>
        <v>0</v>
      </c>
      <c r="BJ3280" s="12">
        <v>0</v>
      </c>
      <c r="BK3280" s="12">
        <v>0</v>
      </c>
    </row>
    <row r="3281" spans="1:63" x14ac:dyDescent="0.25">
      <c r="A3281" s="4" t="s">
        <v>1156</v>
      </c>
      <c r="B3281" s="4" t="s">
        <v>1</v>
      </c>
      <c r="C3281" s="4" t="s">
        <v>14</v>
      </c>
      <c r="D3281" s="107" t="s">
        <v>1158</v>
      </c>
      <c r="E3281" s="117">
        <v>6141</v>
      </c>
      <c r="F3281" s="107" t="s">
        <v>1174</v>
      </c>
      <c r="G3281" s="103" t="s">
        <v>1660</v>
      </c>
      <c r="H3281" s="13" t="s">
        <v>114</v>
      </c>
      <c r="I3281" s="14">
        <v>100</v>
      </c>
      <c r="J3281" s="14">
        <v>0</v>
      </c>
      <c r="K3281" s="14"/>
      <c r="L3281" s="14"/>
      <c r="M3281" s="14"/>
      <c r="N3281" s="14"/>
      <c r="O3281" s="14"/>
      <c r="P3281" s="14">
        <f t="shared" si="5011"/>
        <v>0</v>
      </c>
      <c r="Q3281" s="14"/>
      <c r="R3281" s="14"/>
      <c r="S3281" s="14"/>
      <c r="T3281" s="14"/>
      <c r="U3281" s="14"/>
      <c r="V3281" s="14"/>
      <c r="W3281" s="14"/>
      <c r="X3281" s="14"/>
      <c r="Y3281" s="14"/>
      <c r="Z3281" s="14">
        <v>0</v>
      </c>
      <c r="AA3281" s="14">
        <v>0</v>
      </c>
      <c r="AB3281" s="14">
        <v>0</v>
      </c>
      <c r="AC3281" s="14"/>
      <c r="AD3281" s="14"/>
      <c r="AE3281" s="14"/>
      <c r="AF3281" s="14"/>
      <c r="AG3281" s="14"/>
      <c r="AH3281" s="14">
        <f t="shared" si="5012"/>
        <v>0</v>
      </c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>
        <v>0</v>
      </c>
      <c r="AS3281" s="14">
        <v>0</v>
      </c>
      <c r="AT3281" s="14">
        <v>0</v>
      </c>
      <c r="AU3281" s="14"/>
      <c r="AV3281" s="14"/>
      <c r="AW3281" s="14"/>
      <c r="AX3281" s="14"/>
      <c r="AY3281" s="14"/>
      <c r="AZ3281" s="14">
        <f t="shared" si="5013"/>
        <v>0</v>
      </c>
      <c r="BA3281" s="14"/>
      <c r="BB3281" s="14"/>
      <c r="BC3281" s="14"/>
      <c r="BD3281" s="14"/>
      <c r="BE3281" s="14"/>
      <c r="BF3281" s="14"/>
      <c r="BG3281" s="14"/>
      <c r="BH3281" s="14"/>
      <c r="BI3281" s="14"/>
      <c r="BJ3281" s="14">
        <v>0</v>
      </c>
      <c r="BK3281" s="14">
        <v>0</v>
      </c>
    </row>
    <row r="3282" spans="1:63" x14ac:dyDescent="0.25">
      <c r="A3282" s="1" t="s">
        <v>1156</v>
      </c>
      <c r="B3282" s="1" t="s">
        <v>1</v>
      </c>
      <c r="C3282" s="1" t="s">
        <v>14</v>
      </c>
      <c r="D3282" s="110" t="s">
        <v>1158</v>
      </c>
      <c r="E3282" s="110" t="s">
        <v>61</v>
      </c>
      <c r="F3282" s="107" t="s">
        <v>0</v>
      </c>
      <c r="G3282" s="13" t="s">
        <v>0</v>
      </c>
      <c r="H3282" s="2" t="s">
        <v>62</v>
      </c>
      <c r="I3282" s="12">
        <f>SUM(I3283)</f>
        <v>320000</v>
      </c>
      <c r="J3282" s="12">
        <f t="shared" ref="J3282:Y3282" si="5038">SUM(J3283)</f>
        <v>0</v>
      </c>
      <c r="K3282" s="12">
        <f t="shared" si="5038"/>
        <v>0</v>
      </c>
      <c r="L3282" s="12">
        <f t="shared" si="5038"/>
        <v>0</v>
      </c>
      <c r="M3282" s="12">
        <f t="shared" si="5038"/>
        <v>0</v>
      </c>
      <c r="N3282" s="12">
        <f t="shared" si="5038"/>
        <v>0</v>
      </c>
      <c r="O3282" s="12">
        <f t="shared" si="5038"/>
        <v>0</v>
      </c>
      <c r="P3282" s="12">
        <f t="shared" si="5038"/>
        <v>0</v>
      </c>
      <c r="Q3282" s="12">
        <f t="shared" si="5038"/>
        <v>0</v>
      </c>
      <c r="R3282" s="12">
        <f t="shared" si="5038"/>
        <v>0</v>
      </c>
      <c r="S3282" s="12">
        <f t="shared" si="5038"/>
        <v>0</v>
      </c>
      <c r="T3282" s="12">
        <f t="shared" si="5038"/>
        <v>0</v>
      </c>
      <c r="U3282" s="12">
        <f t="shared" si="5038"/>
        <v>0</v>
      </c>
      <c r="V3282" s="12">
        <f t="shared" si="5038"/>
        <v>0</v>
      </c>
      <c r="W3282" s="12">
        <f t="shared" si="5038"/>
        <v>0</v>
      </c>
      <c r="X3282" s="12">
        <f t="shared" si="5038"/>
        <v>0</v>
      </c>
      <c r="Y3282" s="12">
        <f t="shared" si="5038"/>
        <v>0</v>
      </c>
      <c r="Z3282" s="12">
        <v>0</v>
      </c>
      <c r="AA3282" s="12">
        <v>0</v>
      </c>
      <c r="AB3282" s="12">
        <f t="shared" ref="AB3282:AQ3282" si="5039">SUM(AB3283)</f>
        <v>0</v>
      </c>
      <c r="AC3282" s="12">
        <f t="shared" si="5039"/>
        <v>0</v>
      </c>
      <c r="AD3282" s="12">
        <f t="shared" si="5039"/>
        <v>0</v>
      </c>
      <c r="AE3282" s="12">
        <f t="shared" si="5039"/>
        <v>0</v>
      </c>
      <c r="AF3282" s="12">
        <f t="shared" si="5039"/>
        <v>0</v>
      </c>
      <c r="AG3282" s="12">
        <f t="shared" si="5039"/>
        <v>0</v>
      </c>
      <c r="AH3282" s="12">
        <f t="shared" si="5039"/>
        <v>0</v>
      </c>
      <c r="AI3282" s="12">
        <f t="shared" si="5039"/>
        <v>0</v>
      </c>
      <c r="AJ3282" s="12">
        <f t="shared" si="5039"/>
        <v>0</v>
      </c>
      <c r="AK3282" s="12">
        <f t="shared" si="5039"/>
        <v>0</v>
      </c>
      <c r="AL3282" s="12">
        <f t="shared" si="5039"/>
        <v>0</v>
      </c>
      <c r="AM3282" s="12">
        <f t="shared" si="5039"/>
        <v>0</v>
      </c>
      <c r="AN3282" s="12">
        <f t="shared" si="5039"/>
        <v>0</v>
      </c>
      <c r="AO3282" s="12">
        <f t="shared" si="5039"/>
        <v>0</v>
      </c>
      <c r="AP3282" s="12">
        <f t="shared" si="5039"/>
        <v>0</v>
      </c>
      <c r="AQ3282" s="12">
        <f t="shared" si="5039"/>
        <v>0</v>
      </c>
      <c r="AR3282" s="12">
        <v>0</v>
      </c>
      <c r="AS3282" s="12">
        <v>0</v>
      </c>
      <c r="AT3282" s="12">
        <f t="shared" ref="AT3282:BI3282" si="5040">SUM(AT3283)</f>
        <v>0</v>
      </c>
      <c r="AU3282" s="12">
        <f t="shared" si="5040"/>
        <v>0</v>
      </c>
      <c r="AV3282" s="12">
        <f t="shared" si="5040"/>
        <v>0</v>
      </c>
      <c r="AW3282" s="12">
        <f t="shared" si="5040"/>
        <v>0</v>
      </c>
      <c r="AX3282" s="12">
        <f t="shared" si="5040"/>
        <v>0</v>
      </c>
      <c r="AY3282" s="12">
        <f t="shared" si="5040"/>
        <v>0</v>
      </c>
      <c r="AZ3282" s="12">
        <f t="shared" si="5040"/>
        <v>0</v>
      </c>
      <c r="BA3282" s="12">
        <f t="shared" si="5040"/>
        <v>0</v>
      </c>
      <c r="BB3282" s="12">
        <f t="shared" si="5040"/>
        <v>0</v>
      </c>
      <c r="BC3282" s="12">
        <f t="shared" si="5040"/>
        <v>0</v>
      </c>
      <c r="BD3282" s="12">
        <f t="shared" si="5040"/>
        <v>0</v>
      </c>
      <c r="BE3282" s="12">
        <f t="shared" si="5040"/>
        <v>0</v>
      </c>
      <c r="BF3282" s="12">
        <f t="shared" si="5040"/>
        <v>0</v>
      </c>
      <c r="BG3282" s="12">
        <f t="shared" si="5040"/>
        <v>0</v>
      </c>
      <c r="BH3282" s="12">
        <f t="shared" si="5040"/>
        <v>0</v>
      </c>
      <c r="BI3282" s="12">
        <f t="shared" si="5040"/>
        <v>0</v>
      </c>
      <c r="BJ3282" s="12">
        <v>0</v>
      </c>
      <c r="BK3282" s="12">
        <v>0</v>
      </c>
    </row>
    <row r="3283" spans="1:63" x14ac:dyDescent="0.25">
      <c r="A3283" s="4" t="s">
        <v>1156</v>
      </c>
      <c r="B3283" s="4" t="s">
        <v>1</v>
      </c>
      <c r="C3283" s="4" t="s">
        <v>14</v>
      </c>
      <c r="D3283" s="107" t="s">
        <v>1158</v>
      </c>
      <c r="E3283" s="117">
        <v>6142</v>
      </c>
      <c r="F3283" s="107" t="s">
        <v>1175</v>
      </c>
      <c r="G3283" s="103" t="s">
        <v>1660</v>
      </c>
      <c r="H3283" s="13" t="s">
        <v>137</v>
      </c>
      <c r="I3283" s="14">
        <v>320000</v>
      </c>
      <c r="J3283" s="14">
        <v>0</v>
      </c>
      <c r="K3283" s="14"/>
      <c r="L3283" s="14"/>
      <c r="M3283" s="14"/>
      <c r="N3283" s="14"/>
      <c r="O3283" s="14"/>
      <c r="P3283" s="14">
        <f t="shared" si="5011"/>
        <v>0</v>
      </c>
      <c r="Q3283" s="14"/>
      <c r="R3283" s="14"/>
      <c r="S3283" s="14"/>
      <c r="T3283" s="14"/>
      <c r="U3283" s="14"/>
      <c r="V3283" s="14"/>
      <c r="W3283" s="14"/>
      <c r="X3283" s="14"/>
      <c r="Y3283" s="14"/>
      <c r="Z3283" s="14">
        <v>0</v>
      </c>
      <c r="AA3283" s="14">
        <v>0</v>
      </c>
      <c r="AB3283" s="14">
        <v>0</v>
      </c>
      <c r="AC3283" s="14"/>
      <c r="AD3283" s="14"/>
      <c r="AE3283" s="14"/>
      <c r="AF3283" s="14"/>
      <c r="AG3283" s="14"/>
      <c r="AH3283" s="14">
        <f t="shared" si="5012"/>
        <v>0</v>
      </c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>
        <v>0</v>
      </c>
      <c r="AS3283" s="14">
        <v>0</v>
      </c>
      <c r="AT3283" s="14">
        <v>0</v>
      </c>
      <c r="AU3283" s="14"/>
      <c r="AV3283" s="14"/>
      <c r="AW3283" s="14"/>
      <c r="AX3283" s="14"/>
      <c r="AY3283" s="14"/>
      <c r="AZ3283" s="14">
        <f t="shared" si="5013"/>
        <v>0</v>
      </c>
      <c r="BA3283" s="14"/>
      <c r="BB3283" s="14"/>
      <c r="BC3283" s="14"/>
      <c r="BD3283" s="14"/>
      <c r="BE3283" s="14"/>
      <c r="BF3283" s="14"/>
      <c r="BG3283" s="14"/>
      <c r="BH3283" s="14"/>
      <c r="BI3283" s="14"/>
      <c r="BJ3283" s="14">
        <v>0</v>
      </c>
      <c r="BK3283" s="14">
        <v>0</v>
      </c>
    </row>
    <row r="3284" spans="1:63" ht="22.5" x14ac:dyDescent="0.25">
      <c r="A3284" s="1" t="s">
        <v>1156</v>
      </c>
      <c r="B3284" s="1" t="s">
        <v>1</v>
      </c>
      <c r="C3284" s="1" t="s">
        <v>14</v>
      </c>
      <c r="D3284" s="110" t="s">
        <v>1158</v>
      </c>
      <c r="E3284" s="110" t="s">
        <v>44</v>
      </c>
      <c r="F3284" s="107" t="s">
        <v>0</v>
      </c>
      <c r="G3284" s="13" t="s">
        <v>0</v>
      </c>
      <c r="H3284" s="2" t="s">
        <v>45</v>
      </c>
      <c r="I3284" s="12">
        <f>SUM(I3285:I3286)</f>
        <v>9400000</v>
      </c>
      <c r="J3284" s="12">
        <f t="shared" ref="J3284:Y3284" si="5041">SUM(J3285:J3286)</f>
        <v>0</v>
      </c>
      <c r="K3284" s="12">
        <f t="shared" si="5041"/>
        <v>0</v>
      </c>
      <c r="L3284" s="12">
        <f t="shared" si="5041"/>
        <v>0</v>
      </c>
      <c r="M3284" s="12">
        <f t="shared" si="5041"/>
        <v>0</v>
      </c>
      <c r="N3284" s="12">
        <f t="shared" si="5041"/>
        <v>0</v>
      </c>
      <c r="O3284" s="12">
        <f t="shared" si="5041"/>
        <v>0</v>
      </c>
      <c r="P3284" s="12">
        <f t="shared" si="5041"/>
        <v>0</v>
      </c>
      <c r="Q3284" s="12">
        <f t="shared" si="5041"/>
        <v>0</v>
      </c>
      <c r="R3284" s="12">
        <f t="shared" si="5041"/>
        <v>0</v>
      </c>
      <c r="S3284" s="12">
        <f t="shared" si="5041"/>
        <v>0</v>
      </c>
      <c r="T3284" s="12">
        <f t="shared" si="5041"/>
        <v>0</v>
      </c>
      <c r="U3284" s="12">
        <f t="shared" si="5041"/>
        <v>0</v>
      </c>
      <c r="V3284" s="12">
        <f t="shared" si="5041"/>
        <v>0</v>
      </c>
      <c r="W3284" s="12">
        <f t="shared" si="5041"/>
        <v>0</v>
      </c>
      <c r="X3284" s="12">
        <f t="shared" si="5041"/>
        <v>0</v>
      </c>
      <c r="Y3284" s="12">
        <f t="shared" si="5041"/>
        <v>0</v>
      </c>
      <c r="Z3284" s="12">
        <v>0</v>
      </c>
      <c r="AA3284" s="12">
        <v>0</v>
      </c>
      <c r="AB3284" s="12">
        <f t="shared" ref="AB3284:AQ3284" si="5042">SUM(AB3285:AB3286)</f>
        <v>0</v>
      </c>
      <c r="AC3284" s="12">
        <f t="shared" si="5042"/>
        <v>0</v>
      </c>
      <c r="AD3284" s="12">
        <f t="shared" si="5042"/>
        <v>0</v>
      </c>
      <c r="AE3284" s="12">
        <f t="shared" si="5042"/>
        <v>0</v>
      </c>
      <c r="AF3284" s="12">
        <f t="shared" si="5042"/>
        <v>0</v>
      </c>
      <c r="AG3284" s="12">
        <f t="shared" si="5042"/>
        <v>0</v>
      </c>
      <c r="AH3284" s="12">
        <f t="shared" si="5042"/>
        <v>0</v>
      </c>
      <c r="AI3284" s="12">
        <f t="shared" si="5042"/>
        <v>0</v>
      </c>
      <c r="AJ3284" s="12">
        <f t="shared" si="5042"/>
        <v>0</v>
      </c>
      <c r="AK3284" s="12">
        <f t="shared" si="5042"/>
        <v>0</v>
      </c>
      <c r="AL3284" s="12">
        <f t="shared" si="5042"/>
        <v>0</v>
      </c>
      <c r="AM3284" s="12">
        <f t="shared" si="5042"/>
        <v>0</v>
      </c>
      <c r="AN3284" s="12">
        <f t="shared" si="5042"/>
        <v>0</v>
      </c>
      <c r="AO3284" s="12">
        <f t="shared" si="5042"/>
        <v>0</v>
      </c>
      <c r="AP3284" s="12">
        <f t="shared" si="5042"/>
        <v>0</v>
      </c>
      <c r="AQ3284" s="12">
        <f t="shared" si="5042"/>
        <v>0</v>
      </c>
      <c r="AR3284" s="12">
        <v>0</v>
      </c>
      <c r="AS3284" s="12">
        <v>0</v>
      </c>
      <c r="AT3284" s="12">
        <f t="shared" ref="AT3284:BI3284" si="5043">SUM(AT3285:AT3286)</f>
        <v>1000000</v>
      </c>
      <c r="AU3284" s="12">
        <f t="shared" si="5043"/>
        <v>100000</v>
      </c>
      <c r="AV3284" s="12">
        <f t="shared" si="5043"/>
        <v>0</v>
      </c>
      <c r="AW3284" s="12">
        <f t="shared" si="5043"/>
        <v>0</v>
      </c>
      <c r="AX3284" s="12">
        <f t="shared" si="5043"/>
        <v>0</v>
      </c>
      <c r="AY3284" s="12">
        <f t="shared" si="5043"/>
        <v>0</v>
      </c>
      <c r="AZ3284" s="12">
        <f t="shared" si="5043"/>
        <v>1100000</v>
      </c>
      <c r="BA3284" s="12">
        <f t="shared" si="5043"/>
        <v>0</v>
      </c>
      <c r="BB3284" s="12">
        <f t="shared" si="5043"/>
        <v>0</v>
      </c>
      <c r="BC3284" s="12">
        <f t="shared" si="5043"/>
        <v>100000</v>
      </c>
      <c r="BD3284" s="12">
        <f t="shared" si="5043"/>
        <v>0</v>
      </c>
      <c r="BE3284" s="12">
        <f t="shared" si="5043"/>
        <v>0</v>
      </c>
      <c r="BF3284" s="12">
        <f t="shared" si="5043"/>
        <v>0</v>
      </c>
      <c r="BG3284" s="12">
        <f t="shared" si="5043"/>
        <v>0</v>
      </c>
      <c r="BH3284" s="12">
        <f t="shared" si="5043"/>
        <v>0</v>
      </c>
      <c r="BI3284" s="12">
        <f t="shared" si="5043"/>
        <v>0</v>
      </c>
      <c r="BJ3284" s="12">
        <v>100000</v>
      </c>
      <c r="BK3284" s="12">
        <v>1000000</v>
      </c>
    </row>
    <row r="3285" spans="1:63" ht="33.75" x14ac:dyDescent="0.25">
      <c r="A3285" s="4" t="s">
        <v>1156</v>
      </c>
      <c r="B3285" s="4" t="s">
        <v>1</v>
      </c>
      <c r="C3285" s="4" t="s">
        <v>14</v>
      </c>
      <c r="D3285" s="107" t="s">
        <v>1158</v>
      </c>
      <c r="E3285" s="117">
        <v>6143</v>
      </c>
      <c r="F3285" s="107" t="s">
        <v>1176</v>
      </c>
      <c r="G3285" s="103" t="s">
        <v>1659</v>
      </c>
      <c r="H3285" s="13" t="s">
        <v>1177</v>
      </c>
      <c r="I3285" s="14">
        <v>3720000</v>
      </c>
      <c r="J3285" s="14">
        <v>0</v>
      </c>
      <c r="K3285" s="14"/>
      <c r="L3285" s="14"/>
      <c r="M3285" s="14"/>
      <c r="N3285" s="14"/>
      <c r="O3285" s="14"/>
      <c r="P3285" s="14">
        <f t="shared" si="5011"/>
        <v>0</v>
      </c>
      <c r="Q3285" s="14"/>
      <c r="R3285" s="14"/>
      <c r="S3285" s="14"/>
      <c r="T3285" s="14"/>
      <c r="U3285" s="14"/>
      <c r="V3285" s="14"/>
      <c r="W3285" s="14"/>
      <c r="X3285" s="14"/>
      <c r="Y3285" s="14"/>
      <c r="Z3285" s="14">
        <v>0</v>
      </c>
      <c r="AA3285" s="14">
        <v>0</v>
      </c>
      <c r="AB3285" s="14">
        <v>0</v>
      </c>
      <c r="AC3285" s="14"/>
      <c r="AD3285" s="14"/>
      <c r="AE3285" s="14"/>
      <c r="AF3285" s="14"/>
      <c r="AG3285" s="14"/>
      <c r="AH3285" s="14">
        <f t="shared" si="5012"/>
        <v>0</v>
      </c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>
        <v>0</v>
      </c>
      <c r="AS3285" s="14">
        <v>0</v>
      </c>
      <c r="AT3285" s="14">
        <v>0</v>
      </c>
      <c r="AU3285" s="14">
        <v>100000</v>
      </c>
      <c r="AV3285" s="14"/>
      <c r="AW3285" s="14"/>
      <c r="AX3285" s="14"/>
      <c r="AY3285" s="14"/>
      <c r="AZ3285" s="14">
        <f t="shared" si="5013"/>
        <v>100000</v>
      </c>
      <c r="BA3285" s="14"/>
      <c r="BB3285" s="14"/>
      <c r="BC3285" s="14">
        <v>100000</v>
      </c>
      <c r="BD3285" s="14"/>
      <c r="BE3285" s="14"/>
      <c r="BF3285" s="14"/>
      <c r="BG3285" s="14"/>
      <c r="BH3285" s="14"/>
      <c r="BI3285" s="14"/>
      <c r="BJ3285" s="14">
        <v>100000</v>
      </c>
      <c r="BK3285" s="14">
        <v>0</v>
      </c>
    </row>
    <row r="3286" spans="1:63" s="88" customFormat="1" ht="22.5" x14ac:dyDescent="0.25">
      <c r="A3286" s="90" t="s">
        <v>1156</v>
      </c>
      <c r="B3286" s="90" t="s">
        <v>1</v>
      </c>
      <c r="C3286" s="90" t="s">
        <v>14</v>
      </c>
      <c r="D3286" s="111" t="s">
        <v>1158</v>
      </c>
      <c r="E3286" s="118">
        <v>6143</v>
      </c>
      <c r="F3286" s="111" t="s">
        <v>1178</v>
      </c>
      <c r="G3286" s="104" t="s">
        <v>1661</v>
      </c>
      <c r="H3286" s="93" t="s">
        <v>1179</v>
      </c>
      <c r="I3286" s="87">
        <v>5680000</v>
      </c>
      <c r="J3286" s="92">
        <v>0</v>
      </c>
      <c r="K3286" s="92"/>
      <c r="L3286" s="92"/>
      <c r="M3286" s="92"/>
      <c r="N3286" s="92"/>
      <c r="O3286" s="92"/>
      <c r="P3286" s="92">
        <f t="shared" si="5011"/>
        <v>0</v>
      </c>
      <c r="Q3286" s="92"/>
      <c r="R3286" s="92"/>
      <c r="S3286" s="92"/>
      <c r="T3286" s="92"/>
      <c r="U3286" s="92"/>
      <c r="V3286" s="92"/>
      <c r="W3286" s="92"/>
      <c r="X3286" s="92"/>
      <c r="Y3286" s="92"/>
      <c r="Z3286" s="92">
        <v>0</v>
      </c>
      <c r="AA3286" s="92">
        <v>0</v>
      </c>
      <c r="AB3286" s="92">
        <v>0</v>
      </c>
      <c r="AC3286" s="92"/>
      <c r="AD3286" s="92"/>
      <c r="AE3286" s="92"/>
      <c r="AF3286" s="92"/>
      <c r="AG3286" s="92"/>
      <c r="AH3286" s="92">
        <f t="shared" si="5012"/>
        <v>0</v>
      </c>
      <c r="AI3286" s="92"/>
      <c r="AJ3286" s="92"/>
      <c r="AK3286" s="92"/>
      <c r="AL3286" s="92"/>
      <c r="AM3286" s="92"/>
      <c r="AN3286" s="92"/>
      <c r="AO3286" s="92"/>
      <c r="AP3286" s="92"/>
      <c r="AQ3286" s="92"/>
      <c r="AR3286" s="92">
        <v>0</v>
      </c>
      <c r="AS3286" s="92">
        <v>0</v>
      </c>
      <c r="AT3286" s="92">
        <v>1000000</v>
      </c>
      <c r="AU3286" s="92"/>
      <c r="AV3286" s="92"/>
      <c r="AW3286" s="92"/>
      <c r="AX3286" s="92"/>
      <c r="AY3286" s="92"/>
      <c r="AZ3286" s="92">
        <f t="shared" si="5013"/>
        <v>1000000</v>
      </c>
      <c r="BA3286" s="92"/>
      <c r="BB3286" s="92"/>
      <c r="BC3286" s="92"/>
      <c r="BD3286" s="92"/>
      <c r="BE3286" s="92"/>
      <c r="BF3286" s="92"/>
      <c r="BG3286" s="92"/>
      <c r="BH3286" s="92"/>
      <c r="BI3286" s="92"/>
      <c r="BJ3286" s="92">
        <v>0</v>
      </c>
      <c r="BK3286" s="92">
        <v>1000000</v>
      </c>
    </row>
    <row r="3287" spans="1:63" x14ac:dyDescent="0.25">
      <c r="A3287" s="4" t="s">
        <v>1156</v>
      </c>
      <c r="B3287" s="4" t="s">
        <v>1</v>
      </c>
      <c r="C3287" s="4" t="s">
        <v>14</v>
      </c>
      <c r="D3287" s="107" t="s">
        <v>1158</v>
      </c>
      <c r="E3287" s="117">
        <v>6148</v>
      </c>
      <c r="F3287" s="107"/>
      <c r="G3287" s="103" t="s">
        <v>1662</v>
      </c>
      <c r="H3287" s="13" t="s">
        <v>47</v>
      </c>
      <c r="I3287" s="14">
        <v>100</v>
      </c>
      <c r="J3287" s="14">
        <v>0</v>
      </c>
      <c r="K3287" s="14"/>
      <c r="L3287" s="14"/>
      <c r="M3287" s="14"/>
      <c r="N3287" s="14"/>
      <c r="O3287" s="14"/>
      <c r="P3287" s="14">
        <f t="shared" si="5011"/>
        <v>0</v>
      </c>
      <c r="Q3287" s="14"/>
      <c r="R3287" s="14"/>
      <c r="S3287" s="14"/>
      <c r="T3287" s="14"/>
      <c r="U3287" s="14"/>
      <c r="V3287" s="14"/>
      <c r="W3287" s="14"/>
      <c r="X3287" s="14"/>
      <c r="Y3287" s="14"/>
      <c r="Z3287" s="14">
        <v>0</v>
      </c>
      <c r="AA3287" s="14">
        <v>0</v>
      </c>
      <c r="AB3287" s="14">
        <v>0</v>
      </c>
      <c r="AC3287" s="14"/>
      <c r="AD3287" s="14"/>
      <c r="AE3287" s="14"/>
      <c r="AF3287" s="14"/>
      <c r="AG3287" s="14"/>
      <c r="AH3287" s="14">
        <f t="shared" si="5012"/>
        <v>0</v>
      </c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>
        <v>0</v>
      </c>
      <c r="AS3287" s="14">
        <v>0</v>
      </c>
      <c r="AT3287" s="14">
        <v>0</v>
      </c>
      <c r="AU3287" s="14"/>
      <c r="AV3287" s="14"/>
      <c r="AW3287" s="14"/>
      <c r="AX3287" s="14"/>
      <c r="AY3287" s="14"/>
      <c r="AZ3287" s="14">
        <f t="shared" si="5013"/>
        <v>0</v>
      </c>
      <c r="BA3287" s="14"/>
      <c r="BB3287" s="14"/>
      <c r="BC3287" s="14"/>
      <c r="BD3287" s="14"/>
      <c r="BE3287" s="14"/>
      <c r="BF3287" s="14"/>
      <c r="BG3287" s="14"/>
      <c r="BH3287" s="14"/>
      <c r="BI3287" s="14"/>
      <c r="BJ3287" s="14">
        <v>0</v>
      </c>
      <c r="BK3287" s="14">
        <v>0</v>
      </c>
    </row>
    <row r="3288" spans="1:63" ht="33.75" x14ac:dyDescent="0.25">
      <c r="A3288" s="1" t="s">
        <v>0</v>
      </c>
      <c r="B3288" s="1" t="s">
        <v>0</v>
      </c>
      <c r="C3288" s="1" t="s">
        <v>0</v>
      </c>
      <c r="D3288" s="106" t="s">
        <v>0</v>
      </c>
      <c r="E3288" s="106" t="s">
        <v>0</v>
      </c>
      <c r="F3288" s="106" t="s">
        <v>0</v>
      </c>
      <c r="G3288" s="2" t="s">
        <v>0</v>
      </c>
      <c r="H3288" s="10" t="s">
        <v>99</v>
      </c>
      <c r="I3288" s="11">
        <f>SUM(I3289)</f>
        <v>1000100</v>
      </c>
      <c r="J3288" s="11">
        <f t="shared" ref="J3288:Y3290" si="5044">SUM(J3289)</f>
        <v>0</v>
      </c>
      <c r="K3288" s="11">
        <f t="shared" si="5044"/>
        <v>0</v>
      </c>
      <c r="L3288" s="11">
        <f t="shared" si="5044"/>
        <v>0</v>
      </c>
      <c r="M3288" s="11">
        <f t="shared" si="5044"/>
        <v>0</v>
      </c>
      <c r="N3288" s="11">
        <f t="shared" si="5044"/>
        <v>0</v>
      </c>
      <c r="O3288" s="11">
        <f t="shared" si="5044"/>
        <v>0</v>
      </c>
      <c r="P3288" s="11">
        <f t="shared" si="5044"/>
        <v>0</v>
      </c>
      <c r="Q3288" s="11">
        <f t="shared" si="5044"/>
        <v>0</v>
      </c>
      <c r="R3288" s="11">
        <f t="shared" si="5044"/>
        <v>0</v>
      </c>
      <c r="S3288" s="11">
        <f t="shared" si="5044"/>
        <v>0</v>
      </c>
      <c r="T3288" s="11">
        <f t="shared" si="5044"/>
        <v>0</v>
      </c>
      <c r="U3288" s="11">
        <f t="shared" si="5044"/>
        <v>0</v>
      </c>
      <c r="V3288" s="11">
        <f t="shared" si="5044"/>
        <v>0</v>
      </c>
      <c r="W3288" s="11">
        <f t="shared" si="5044"/>
        <v>0</v>
      </c>
      <c r="X3288" s="11">
        <f t="shared" si="5044"/>
        <v>0</v>
      </c>
      <c r="Y3288" s="11">
        <f t="shared" si="5044"/>
        <v>0</v>
      </c>
      <c r="Z3288" s="11">
        <v>0</v>
      </c>
      <c r="AA3288" s="11">
        <v>0</v>
      </c>
      <c r="AB3288" s="11">
        <f t="shared" ref="AB3288:AQ3290" si="5045">SUM(AB3289)</f>
        <v>0</v>
      </c>
      <c r="AC3288" s="11">
        <f t="shared" si="5045"/>
        <v>0</v>
      </c>
      <c r="AD3288" s="11">
        <f t="shared" si="5045"/>
        <v>0</v>
      </c>
      <c r="AE3288" s="11">
        <f t="shared" si="5045"/>
        <v>0</v>
      </c>
      <c r="AF3288" s="11">
        <f t="shared" si="5045"/>
        <v>0</v>
      </c>
      <c r="AG3288" s="11">
        <f t="shared" si="5045"/>
        <v>0</v>
      </c>
      <c r="AH3288" s="11">
        <f t="shared" si="5045"/>
        <v>0</v>
      </c>
      <c r="AI3288" s="11">
        <f t="shared" si="5045"/>
        <v>0</v>
      </c>
      <c r="AJ3288" s="11">
        <f t="shared" si="5045"/>
        <v>0</v>
      </c>
      <c r="AK3288" s="11">
        <f t="shared" si="5045"/>
        <v>0</v>
      </c>
      <c r="AL3288" s="11">
        <f t="shared" si="5045"/>
        <v>0</v>
      </c>
      <c r="AM3288" s="11">
        <f t="shared" si="5045"/>
        <v>0</v>
      </c>
      <c r="AN3288" s="11">
        <f t="shared" si="5045"/>
        <v>0</v>
      </c>
      <c r="AO3288" s="11">
        <f t="shared" si="5045"/>
        <v>0</v>
      </c>
      <c r="AP3288" s="11">
        <f t="shared" si="5045"/>
        <v>0</v>
      </c>
      <c r="AQ3288" s="11">
        <f t="shared" si="5045"/>
        <v>0</v>
      </c>
      <c r="AR3288" s="11">
        <v>0</v>
      </c>
      <c r="AS3288" s="11">
        <v>0</v>
      </c>
      <c r="AT3288" s="11">
        <f t="shared" ref="AT3288:BI3290" si="5046">SUM(AT3289)</f>
        <v>0</v>
      </c>
      <c r="AU3288" s="11">
        <f t="shared" si="5046"/>
        <v>0</v>
      </c>
      <c r="AV3288" s="11">
        <f t="shared" si="5046"/>
        <v>0</v>
      </c>
      <c r="AW3288" s="11">
        <f t="shared" si="5046"/>
        <v>0</v>
      </c>
      <c r="AX3288" s="11">
        <f t="shared" si="5046"/>
        <v>0</v>
      </c>
      <c r="AY3288" s="11">
        <f t="shared" si="5046"/>
        <v>0</v>
      </c>
      <c r="AZ3288" s="11">
        <f t="shared" si="5046"/>
        <v>0</v>
      </c>
      <c r="BA3288" s="11">
        <f t="shared" si="5046"/>
        <v>0</v>
      </c>
      <c r="BB3288" s="11">
        <f t="shared" si="5046"/>
        <v>0</v>
      </c>
      <c r="BC3288" s="11">
        <f t="shared" si="5046"/>
        <v>0</v>
      </c>
      <c r="BD3288" s="11">
        <f t="shared" si="5046"/>
        <v>0</v>
      </c>
      <c r="BE3288" s="11">
        <f t="shared" si="5046"/>
        <v>0</v>
      </c>
      <c r="BF3288" s="11">
        <f t="shared" si="5046"/>
        <v>0</v>
      </c>
      <c r="BG3288" s="11">
        <f t="shared" si="5046"/>
        <v>0</v>
      </c>
      <c r="BH3288" s="11">
        <f t="shared" si="5046"/>
        <v>0</v>
      </c>
      <c r="BI3288" s="11">
        <f t="shared" si="5046"/>
        <v>0</v>
      </c>
      <c r="BJ3288" s="11">
        <v>0</v>
      </c>
      <c r="BK3288" s="11">
        <v>0</v>
      </c>
    </row>
    <row r="3289" spans="1:63" x14ac:dyDescent="0.25">
      <c r="A3289" s="4" t="s">
        <v>1156</v>
      </c>
      <c r="B3289" s="4" t="s">
        <v>1</v>
      </c>
      <c r="C3289" s="4" t="s">
        <v>14</v>
      </c>
      <c r="D3289" s="107" t="s">
        <v>1158</v>
      </c>
      <c r="E3289" s="106" t="s">
        <v>100</v>
      </c>
      <c r="F3289" s="106" t="s">
        <v>0</v>
      </c>
      <c r="G3289" s="2" t="s">
        <v>0</v>
      </c>
      <c r="H3289" s="2" t="s">
        <v>101</v>
      </c>
      <c r="I3289" s="12">
        <f>SUM(I3290)</f>
        <v>1000100</v>
      </c>
      <c r="J3289" s="12">
        <f t="shared" si="5044"/>
        <v>0</v>
      </c>
      <c r="K3289" s="12">
        <f t="shared" ref="K3289:Y3290" si="5047">SUM(K3290)</f>
        <v>0</v>
      </c>
      <c r="L3289" s="12">
        <f t="shared" si="5047"/>
        <v>0</v>
      </c>
      <c r="M3289" s="12">
        <f t="shared" si="5047"/>
        <v>0</v>
      </c>
      <c r="N3289" s="12">
        <f t="shared" si="5047"/>
        <v>0</v>
      </c>
      <c r="O3289" s="12">
        <f t="shared" si="5047"/>
        <v>0</v>
      </c>
      <c r="P3289" s="12">
        <f t="shared" si="5047"/>
        <v>0</v>
      </c>
      <c r="Q3289" s="12">
        <f t="shared" si="5047"/>
        <v>0</v>
      </c>
      <c r="R3289" s="12">
        <f t="shared" si="5047"/>
        <v>0</v>
      </c>
      <c r="S3289" s="12">
        <f t="shared" si="5047"/>
        <v>0</v>
      </c>
      <c r="T3289" s="12">
        <f t="shared" si="5047"/>
        <v>0</v>
      </c>
      <c r="U3289" s="12">
        <f t="shared" si="5047"/>
        <v>0</v>
      </c>
      <c r="V3289" s="12">
        <f t="shared" si="5047"/>
        <v>0</v>
      </c>
      <c r="W3289" s="12">
        <f t="shared" si="5047"/>
        <v>0</v>
      </c>
      <c r="X3289" s="12">
        <f t="shared" si="5047"/>
        <v>0</v>
      </c>
      <c r="Y3289" s="12">
        <f t="shared" si="5047"/>
        <v>0</v>
      </c>
      <c r="Z3289" s="12">
        <v>0</v>
      </c>
      <c r="AA3289" s="12">
        <v>0</v>
      </c>
      <c r="AB3289" s="12">
        <f t="shared" si="5045"/>
        <v>0</v>
      </c>
      <c r="AC3289" s="12">
        <f t="shared" ref="AC3289:AQ3290" si="5048">SUM(AC3290)</f>
        <v>0</v>
      </c>
      <c r="AD3289" s="12">
        <f t="shared" si="5048"/>
        <v>0</v>
      </c>
      <c r="AE3289" s="12">
        <f t="shared" si="5048"/>
        <v>0</v>
      </c>
      <c r="AF3289" s="12">
        <f t="shared" si="5048"/>
        <v>0</v>
      </c>
      <c r="AG3289" s="12">
        <f t="shared" si="5048"/>
        <v>0</v>
      </c>
      <c r="AH3289" s="12">
        <f t="shared" si="5048"/>
        <v>0</v>
      </c>
      <c r="AI3289" s="12">
        <f t="shared" si="5048"/>
        <v>0</v>
      </c>
      <c r="AJ3289" s="12">
        <f t="shared" si="5048"/>
        <v>0</v>
      </c>
      <c r="AK3289" s="12">
        <f t="shared" si="5048"/>
        <v>0</v>
      </c>
      <c r="AL3289" s="12">
        <f t="shared" si="5048"/>
        <v>0</v>
      </c>
      <c r="AM3289" s="12">
        <f t="shared" si="5048"/>
        <v>0</v>
      </c>
      <c r="AN3289" s="12">
        <f t="shared" si="5048"/>
        <v>0</v>
      </c>
      <c r="AO3289" s="12">
        <f t="shared" si="5048"/>
        <v>0</v>
      </c>
      <c r="AP3289" s="12">
        <f t="shared" si="5048"/>
        <v>0</v>
      </c>
      <c r="AQ3289" s="12">
        <f t="shared" si="5048"/>
        <v>0</v>
      </c>
      <c r="AR3289" s="12">
        <v>0</v>
      </c>
      <c r="AS3289" s="12">
        <v>0</v>
      </c>
      <c r="AT3289" s="12">
        <f t="shared" si="5046"/>
        <v>0</v>
      </c>
      <c r="AU3289" s="12">
        <f t="shared" ref="AU3289:BI3290" si="5049">SUM(AU3290)</f>
        <v>0</v>
      </c>
      <c r="AV3289" s="12">
        <f t="shared" si="5049"/>
        <v>0</v>
      </c>
      <c r="AW3289" s="12">
        <f t="shared" si="5049"/>
        <v>0</v>
      </c>
      <c r="AX3289" s="12">
        <f t="shared" si="5049"/>
        <v>0</v>
      </c>
      <c r="AY3289" s="12">
        <f t="shared" si="5049"/>
        <v>0</v>
      </c>
      <c r="AZ3289" s="12">
        <f t="shared" si="5049"/>
        <v>0</v>
      </c>
      <c r="BA3289" s="12">
        <f t="shared" si="5049"/>
        <v>0</v>
      </c>
      <c r="BB3289" s="12">
        <f t="shared" si="5049"/>
        <v>0</v>
      </c>
      <c r="BC3289" s="12">
        <f t="shared" si="5049"/>
        <v>0</v>
      </c>
      <c r="BD3289" s="12">
        <f t="shared" si="5049"/>
        <v>0</v>
      </c>
      <c r="BE3289" s="12">
        <f t="shared" si="5049"/>
        <v>0</v>
      </c>
      <c r="BF3289" s="12">
        <f t="shared" si="5049"/>
        <v>0</v>
      </c>
      <c r="BG3289" s="12">
        <f t="shared" si="5049"/>
        <v>0</v>
      </c>
      <c r="BH3289" s="12">
        <f t="shared" si="5049"/>
        <v>0</v>
      </c>
      <c r="BI3289" s="12">
        <f t="shared" si="5049"/>
        <v>0</v>
      </c>
      <c r="BJ3289" s="12">
        <v>0</v>
      </c>
      <c r="BK3289" s="12">
        <v>0</v>
      </c>
    </row>
    <row r="3290" spans="1:63" ht="22.5" x14ac:dyDescent="0.25">
      <c r="A3290" s="1" t="s">
        <v>1156</v>
      </c>
      <c r="B3290" s="1" t="s">
        <v>1</v>
      </c>
      <c r="C3290" s="1" t="s">
        <v>14</v>
      </c>
      <c r="D3290" s="110" t="s">
        <v>1158</v>
      </c>
      <c r="E3290" s="110" t="s">
        <v>102</v>
      </c>
      <c r="F3290" s="107" t="s">
        <v>0</v>
      </c>
      <c r="G3290" s="13" t="s">
        <v>0</v>
      </c>
      <c r="H3290" s="2" t="s">
        <v>103</v>
      </c>
      <c r="I3290" s="12">
        <f>SUM(I3291)</f>
        <v>1000100</v>
      </c>
      <c r="J3290" s="12">
        <f t="shared" si="5044"/>
        <v>0</v>
      </c>
      <c r="K3290" s="12">
        <f t="shared" si="5047"/>
        <v>0</v>
      </c>
      <c r="L3290" s="12">
        <f t="shared" si="5047"/>
        <v>0</v>
      </c>
      <c r="M3290" s="12">
        <f t="shared" si="5047"/>
        <v>0</v>
      </c>
      <c r="N3290" s="12">
        <f t="shared" si="5047"/>
        <v>0</v>
      </c>
      <c r="O3290" s="12">
        <f t="shared" si="5047"/>
        <v>0</v>
      </c>
      <c r="P3290" s="12">
        <f t="shared" si="5047"/>
        <v>0</v>
      </c>
      <c r="Q3290" s="12">
        <f t="shared" si="5047"/>
        <v>0</v>
      </c>
      <c r="R3290" s="12">
        <f t="shared" si="5047"/>
        <v>0</v>
      </c>
      <c r="S3290" s="12">
        <f t="shared" si="5047"/>
        <v>0</v>
      </c>
      <c r="T3290" s="12">
        <f t="shared" si="5047"/>
        <v>0</v>
      </c>
      <c r="U3290" s="12">
        <f t="shared" si="5047"/>
        <v>0</v>
      </c>
      <c r="V3290" s="12">
        <f t="shared" si="5047"/>
        <v>0</v>
      </c>
      <c r="W3290" s="12">
        <f t="shared" si="5047"/>
        <v>0</v>
      </c>
      <c r="X3290" s="12">
        <f t="shared" si="5047"/>
        <v>0</v>
      </c>
      <c r="Y3290" s="12">
        <f t="shared" si="5047"/>
        <v>0</v>
      </c>
      <c r="Z3290" s="12">
        <v>0</v>
      </c>
      <c r="AA3290" s="12">
        <v>0</v>
      </c>
      <c r="AB3290" s="12">
        <f t="shared" si="5045"/>
        <v>0</v>
      </c>
      <c r="AC3290" s="12">
        <f t="shared" si="5048"/>
        <v>0</v>
      </c>
      <c r="AD3290" s="12">
        <f t="shared" si="5048"/>
        <v>0</v>
      </c>
      <c r="AE3290" s="12">
        <f t="shared" si="5048"/>
        <v>0</v>
      </c>
      <c r="AF3290" s="12">
        <f t="shared" si="5048"/>
        <v>0</v>
      </c>
      <c r="AG3290" s="12">
        <f t="shared" si="5048"/>
        <v>0</v>
      </c>
      <c r="AH3290" s="12">
        <f t="shared" si="5048"/>
        <v>0</v>
      </c>
      <c r="AI3290" s="12">
        <f t="shared" si="5048"/>
        <v>0</v>
      </c>
      <c r="AJ3290" s="12">
        <f t="shared" si="5048"/>
        <v>0</v>
      </c>
      <c r="AK3290" s="12">
        <f t="shared" si="5048"/>
        <v>0</v>
      </c>
      <c r="AL3290" s="12">
        <f t="shared" si="5048"/>
        <v>0</v>
      </c>
      <c r="AM3290" s="12">
        <f t="shared" si="5048"/>
        <v>0</v>
      </c>
      <c r="AN3290" s="12">
        <f t="shared" si="5048"/>
        <v>0</v>
      </c>
      <c r="AO3290" s="12">
        <f t="shared" si="5048"/>
        <v>0</v>
      </c>
      <c r="AP3290" s="12">
        <f t="shared" si="5048"/>
        <v>0</v>
      </c>
      <c r="AQ3290" s="12">
        <f t="shared" si="5048"/>
        <v>0</v>
      </c>
      <c r="AR3290" s="12">
        <v>0</v>
      </c>
      <c r="AS3290" s="12">
        <v>0</v>
      </c>
      <c r="AT3290" s="12">
        <f t="shared" si="5046"/>
        <v>0</v>
      </c>
      <c r="AU3290" s="12">
        <f t="shared" si="5049"/>
        <v>0</v>
      </c>
      <c r="AV3290" s="12">
        <f t="shared" si="5049"/>
        <v>0</v>
      </c>
      <c r="AW3290" s="12">
        <f t="shared" si="5049"/>
        <v>0</v>
      </c>
      <c r="AX3290" s="12">
        <f t="shared" si="5049"/>
        <v>0</v>
      </c>
      <c r="AY3290" s="12">
        <f t="shared" si="5049"/>
        <v>0</v>
      </c>
      <c r="AZ3290" s="12">
        <f t="shared" si="5049"/>
        <v>0</v>
      </c>
      <c r="BA3290" s="12">
        <f t="shared" si="5049"/>
        <v>0</v>
      </c>
      <c r="BB3290" s="12">
        <f t="shared" si="5049"/>
        <v>0</v>
      </c>
      <c r="BC3290" s="12">
        <f t="shared" si="5049"/>
        <v>0</v>
      </c>
      <c r="BD3290" s="12">
        <f t="shared" si="5049"/>
        <v>0</v>
      </c>
      <c r="BE3290" s="12">
        <f t="shared" si="5049"/>
        <v>0</v>
      </c>
      <c r="BF3290" s="12">
        <f t="shared" si="5049"/>
        <v>0</v>
      </c>
      <c r="BG3290" s="12">
        <f t="shared" si="5049"/>
        <v>0</v>
      </c>
      <c r="BH3290" s="12">
        <f t="shared" si="5049"/>
        <v>0</v>
      </c>
      <c r="BI3290" s="12">
        <f t="shared" si="5049"/>
        <v>0</v>
      </c>
      <c r="BJ3290" s="12">
        <v>0</v>
      </c>
      <c r="BK3290" s="12">
        <v>0</v>
      </c>
    </row>
    <row r="3291" spans="1:63" x14ac:dyDescent="0.25">
      <c r="A3291" s="4" t="s">
        <v>1156</v>
      </c>
      <c r="B3291" s="4" t="s">
        <v>1</v>
      </c>
      <c r="C3291" s="4" t="s">
        <v>14</v>
      </c>
      <c r="D3291" s="107" t="s">
        <v>1158</v>
      </c>
      <c r="E3291" s="117">
        <v>6151</v>
      </c>
      <c r="F3291" s="107" t="s">
        <v>1180</v>
      </c>
      <c r="G3291" s="103" t="s">
        <v>1662</v>
      </c>
      <c r="H3291" s="13" t="s">
        <v>104</v>
      </c>
      <c r="I3291" s="14">
        <v>1000100</v>
      </c>
      <c r="J3291" s="14">
        <v>0</v>
      </c>
      <c r="K3291" s="14"/>
      <c r="L3291" s="14"/>
      <c r="M3291" s="14"/>
      <c r="N3291" s="14"/>
      <c r="O3291" s="14"/>
      <c r="P3291" s="14">
        <f t="shared" si="5011"/>
        <v>0</v>
      </c>
      <c r="Q3291" s="14"/>
      <c r="R3291" s="14"/>
      <c r="S3291" s="14"/>
      <c r="T3291" s="14"/>
      <c r="U3291" s="14"/>
      <c r="V3291" s="14"/>
      <c r="W3291" s="14"/>
      <c r="X3291" s="14"/>
      <c r="Y3291" s="14"/>
      <c r="Z3291" s="14">
        <v>0</v>
      </c>
      <c r="AA3291" s="14">
        <v>0</v>
      </c>
      <c r="AB3291" s="14">
        <v>0</v>
      </c>
      <c r="AC3291" s="14"/>
      <c r="AD3291" s="14"/>
      <c r="AE3291" s="14"/>
      <c r="AF3291" s="14"/>
      <c r="AG3291" s="14"/>
      <c r="AH3291" s="14">
        <f t="shared" si="5012"/>
        <v>0</v>
      </c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>
        <v>0</v>
      </c>
      <c r="AS3291" s="14">
        <v>0</v>
      </c>
      <c r="AT3291" s="14">
        <v>0</v>
      </c>
      <c r="AU3291" s="14"/>
      <c r="AV3291" s="14"/>
      <c r="AW3291" s="14"/>
      <c r="AX3291" s="14"/>
      <c r="AY3291" s="14"/>
      <c r="AZ3291" s="14">
        <f t="shared" si="5013"/>
        <v>0</v>
      </c>
      <c r="BA3291" s="14"/>
      <c r="BB3291" s="14"/>
      <c r="BC3291" s="14"/>
      <c r="BD3291" s="14"/>
      <c r="BE3291" s="14"/>
      <c r="BF3291" s="14"/>
      <c r="BG3291" s="14"/>
      <c r="BH3291" s="14"/>
      <c r="BI3291" s="14"/>
      <c r="BJ3291" s="14">
        <v>0</v>
      </c>
      <c r="BK3291" s="14">
        <v>0</v>
      </c>
    </row>
    <row r="3292" spans="1:63" ht="33.75" x14ac:dyDescent="0.25">
      <c r="A3292" s="1" t="s">
        <v>0</v>
      </c>
      <c r="B3292" s="1" t="s">
        <v>0</v>
      </c>
      <c r="C3292" s="1" t="s">
        <v>0</v>
      </c>
      <c r="D3292" s="106" t="s">
        <v>0</v>
      </c>
      <c r="E3292" s="106" t="s">
        <v>0</v>
      </c>
      <c r="F3292" s="106" t="s">
        <v>0</v>
      </c>
      <c r="G3292" s="2" t="s">
        <v>0</v>
      </c>
      <c r="H3292" s="10" t="s">
        <v>49</v>
      </c>
      <c r="I3292" s="11">
        <f>SUM(I3293)</f>
        <v>1530500</v>
      </c>
      <c r="J3292" s="11">
        <f t="shared" ref="J3292:Y3292" si="5050">SUM(J3293)</f>
        <v>0</v>
      </c>
      <c r="K3292" s="11">
        <f t="shared" si="5050"/>
        <v>0</v>
      </c>
      <c r="L3292" s="11">
        <f t="shared" si="5050"/>
        <v>0</v>
      </c>
      <c r="M3292" s="11">
        <f t="shared" si="5050"/>
        <v>0</v>
      </c>
      <c r="N3292" s="11">
        <f t="shared" si="5050"/>
        <v>0</v>
      </c>
      <c r="O3292" s="11">
        <f t="shared" si="5050"/>
        <v>0</v>
      </c>
      <c r="P3292" s="11">
        <f t="shared" si="5050"/>
        <v>0</v>
      </c>
      <c r="Q3292" s="11">
        <f t="shared" si="5050"/>
        <v>0</v>
      </c>
      <c r="R3292" s="11">
        <f t="shared" si="5050"/>
        <v>0</v>
      </c>
      <c r="S3292" s="11">
        <f t="shared" si="5050"/>
        <v>0</v>
      </c>
      <c r="T3292" s="11">
        <f t="shared" si="5050"/>
        <v>0</v>
      </c>
      <c r="U3292" s="11">
        <f t="shared" si="5050"/>
        <v>0</v>
      </c>
      <c r="V3292" s="11">
        <f t="shared" si="5050"/>
        <v>0</v>
      </c>
      <c r="W3292" s="11">
        <f t="shared" si="5050"/>
        <v>0</v>
      </c>
      <c r="X3292" s="11">
        <f t="shared" si="5050"/>
        <v>0</v>
      </c>
      <c r="Y3292" s="11">
        <f t="shared" si="5050"/>
        <v>0</v>
      </c>
      <c r="Z3292" s="11">
        <v>0</v>
      </c>
      <c r="AA3292" s="11">
        <v>0</v>
      </c>
      <c r="AB3292" s="11">
        <f t="shared" ref="AB3292:AQ3292" si="5051">SUM(AB3293)</f>
        <v>0</v>
      </c>
      <c r="AC3292" s="11">
        <f t="shared" si="5051"/>
        <v>0</v>
      </c>
      <c r="AD3292" s="11">
        <f t="shared" si="5051"/>
        <v>0</v>
      </c>
      <c r="AE3292" s="11">
        <f t="shared" si="5051"/>
        <v>0</v>
      </c>
      <c r="AF3292" s="11">
        <f t="shared" si="5051"/>
        <v>0</v>
      </c>
      <c r="AG3292" s="11">
        <f t="shared" si="5051"/>
        <v>0</v>
      </c>
      <c r="AH3292" s="11">
        <f t="shared" si="5051"/>
        <v>0</v>
      </c>
      <c r="AI3292" s="11">
        <f t="shared" si="5051"/>
        <v>0</v>
      </c>
      <c r="AJ3292" s="11">
        <f t="shared" si="5051"/>
        <v>0</v>
      </c>
      <c r="AK3292" s="11">
        <f t="shared" si="5051"/>
        <v>0</v>
      </c>
      <c r="AL3292" s="11">
        <f t="shared" si="5051"/>
        <v>0</v>
      </c>
      <c r="AM3292" s="11">
        <f t="shared" si="5051"/>
        <v>0</v>
      </c>
      <c r="AN3292" s="11">
        <f t="shared" si="5051"/>
        <v>0</v>
      </c>
      <c r="AO3292" s="11">
        <f t="shared" si="5051"/>
        <v>0</v>
      </c>
      <c r="AP3292" s="11">
        <f t="shared" si="5051"/>
        <v>0</v>
      </c>
      <c r="AQ3292" s="11">
        <f t="shared" si="5051"/>
        <v>0</v>
      </c>
      <c r="AR3292" s="11">
        <v>0</v>
      </c>
      <c r="AS3292" s="11">
        <v>0</v>
      </c>
      <c r="AT3292" s="11">
        <f t="shared" ref="AT3292:BI3292" si="5052">SUM(AT3293)</f>
        <v>0</v>
      </c>
      <c r="AU3292" s="11">
        <f t="shared" si="5052"/>
        <v>0</v>
      </c>
      <c r="AV3292" s="11">
        <f t="shared" si="5052"/>
        <v>0</v>
      </c>
      <c r="AW3292" s="11">
        <f t="shared" si="5052"/>
        <v>0</v>
      </c>
      <c r="AX3292" s="11">
        <f t="shared" si="5052"/>
        <v>0</v>
      </c>
      <c r="AY3292" s="11">
        <f t="shared" si="5052"/>
        <v>0</v>
      </c>
      <c r="AZ3292" s="11">
        <f t="shared" si="5052"/>
        <v>0</v>
      </c>
      <c r="BA3292" s="11">
        <f t="shared" si="5052"/>
        <v>0</v>
      </c>
      <c r="BB3292" s="11">
        <f t="shared" si="5052"/>
        <v>0</v>
      </c>
      <c r="BC3292" s="11">
        <f t="shared" si="5052"/>
        <v>0</v>
      </c>
      <c r="BD3292" s="11">
        <f t="shared" si="5052"/>
        <v>0</v>
      </c>
      <c r="BE3292" s="11">
        <f t="shared" si="5052"/>
        <v>0</v>
      </c>
      <c r="BF3292" s="11">
        <f t="shared" si="5052"/>
        <v>0</v>
      </c>
      <c r="BG3292" s="11">
        <f t="shared" si="5052"/>
        <v>0</v>
      </c>
      <c r="BH3292" s="11">
        <f t="shared" si="5052"/>
        <v>0</v>
      </c>
      <c r="BI3292" s="11">
        <f t="shared" si="5052"/>
        <v>0</v>
      </c>
      <c r="BJ3292" s="11">
        <v>0</v>
      </c>
      <c r="BK3292" s="11">
        <v>0</v>
      </c>
    </row>
    <row r="3293" spans="1:63" x14ac:dyDescent="0.25">
      <c r="A3293" s="4" t="s">
        <v>1156</v>
      </c>
      <c r="B3293" s="4" t="s">
        <v>1</v>
      </c>
      <c r="C3293" s="4" t="s">
        <v>14</v>
      </c>
      <c r="D3293" s="107" t="s">
        <v>1158</v>
      </c>
      <c r="E3293" s="106" t="s">
        <v>50</v>
      </c>
      <c r="F3293" s="106" t="s">
        <v>0</v>
      </c>
      <c r="G3293" s="2" t="s">
        <v>0</v>
      </c>
      <c r="H3293" s="2" t="s">
        <v>51</v>
      </c>
      <c r="I3293" s="12">
        <f>SUM(I3294,I3297,I3299,I3301)</f>
        <v>1530500</v>
      </c>
      <c r="J3293" s="12">
        <f t="shared" ref="J3293:Y3293" si="5053">SUM(J3294,J3297,J3299,J3301)</f>
        <v>0</v>
      </c>
      <c r="K3293" s="12">
        <f t="shared" si="5053"/>
        <v>0</v>
      </c>
      <c r="L3293" s="12">
        <f t="shared" si="5053"/>
        <v>0</v>
      </c>
      <c r="M3293" s="12">
        <f t="shared" si="5053"/>
        <v>0</v>
      </c>
      <c r="N3293" s="12">
        <f t="shared" si="5053"/>
        <v>0</v>
      </c>
      <c r="O3293" s="12">
        <f t="shared" si="5053"/>
        <v>0</v>
      </c>
      <c r="P3293" s="12">
        <f t="shared" ref="P3293" si="5054">SUM(P3294,P3297,P3299,P3301)</f>
        <v>0</v>
      </c>
      <c r="Q3293" s="12">
        <f t="shared" si="5053"/>
        <v>0</v>
      </c>
      <c r="R3293" s="12">
        <f t="shared" si="5053"/>
        <v>0</v>
      </c>
      <c r="S3293" s="12">
        <f t="shared" si="5053"/>
        <v>0</v>
      </c>
      <c r="T3293" s="12">
        <f t="shared" si="5053"/>
        <v>0</v>
      </c>
      <c r="U3293" s="12">
        <f t="shared" si="5053"/>
        <v>0</v>
      </c>
      <c r="V3293" s="12">
        <f t="shared" si="5053"/>
        <v>0</v>
      </c>
      <c r="W3293" s="12">
        <f t="shared" si="5053"/>
        <v>0</v>
      </c>
      <c r="X3293" s="12">
        <f t="shared" si="5053"/>
        <v>0</v>
      </c>
      <c r="Y3293" s="12">
        <f t="shared" si="5053"/>
        <v>0</v>
      </c>
      <c r="Z3293" s="12">
        <v>0</v>
      </c>
      <c r="AA3293" s="12">
        <v>0</v>
      </c>
      <c r="AB3293" s="12">
        <f t="shared" ref="AB3293:AQ3293" si="5055">SUM(AB3294,AB3297,AB3299,AB3301)</f>
        <v>0</v>
      </c>
      <c r="AC3293" s="12">
        <f t="shared" si="5055"/>
        <v>0</v>
      </c>
      <c r="AD3293" s="12">
        <f t="shared" si="5055"/>
        <v>0</v>
      </c>
      <c r="AE3293" s="12">
        <f t="shared" si="5055"/>
        <v>0</v>
      </c>
      <c r="AF3293" s="12">
        <f t="shared" si="5055"/>
        <v>0</v>
      </c>
      <c r="AG3293" s="12">
        <f t="shared" si="5055"/>
        <v>0</v>
      </c>
      <c r="AH3293" s="12">
        <f t="shared" ref="AH3293" si="5056">SUM(AH3294,AH3297,AH3299,AH3301)</f>
        <v>0</v>
      </c>
      <c r="AI3293" s="12">
        <f t="shared" si="5055"/>
        <v>0</v>
      </c>
      <c r="AJ3293" s="12">
        <f t="shared" si="5055"/>
        <v>0</v>
      </c>
      <c r="AK3293" s="12">
        <f t="shared" si="5055"/>
        <v>0</v>
      </c>
      <c r="AL3293" s="12">
        <f t="shared" si="5055"/>
        <v>0</v>
      </c>
      <c r="AM3293" s="12">
        <f t="shared" si="5055"/>
        <v>0</v>
      </c>
      <c r="AN3293" s="12">
        <f t="shared" si="5055"/>
        <v>0</v>
      </c>
      <c r="AO3293" s="12">
        <f t="shared" si="5055"/>
        <v>0</v>
      </c>
      <c r="AP3293" s="12">
        <f t="shared" si="5055"/>
        <v>0</v>
      </c>
      <c r="AQ3293" s="12">
        <f t="shared" si="5055"/>
        <v>0</v>
      </c>
      <c r="AR3293" s="12">
        <v>0</v>
      </c>
      <c r="AS3293" s="12">
        <v>0</v>
      </c>
      <c r="AT3293" s="12">
        <f t="shared" ref="AT3293:BI3293" si="5057">SUM(AT3294,AT3297,AT3299,AT3301)</f>
        <v>0</v>
      </c>
      <c r="AU3293" s="12">
        <f t="shared" si="5057"/>
        <v>0</v>
      </c>
      <c r="AV3293" s="12">
        <f t="shared" si="5057"/>
        <v>0</v>
      </c>
      <c r="AW3293" s="12">
        <f t="shared" si="5057"/>
        <v>0</v>
      </c>
      <c r="AX3293" s="12">
        <f t="shared" si="5057"/>
        <v>0</v>
      </c>
      <c r="AY3293" s="12">
        <f t="shared" si="5057"/>
        <v>0</v>
      </c>
      <c r="AZ3293" s="12">
        <f t="shared" ref="AZ3293" si="5058">SUM(AZ3294,AZ3297,AZ3299,AZ3301)</f>
        <v>0</v>
      </c>
      <c r="BA3293" s="12">
        <f t="shared" si="5057"/>
        <v>0</v>
      </c>
      <c r="BB3293" s="12">
        <f t="shared" si="5057"/>
        <v>0</v>
      </c>
      <c r="BC3293" s="12">
        <f t="shared" si="5057"/>
        <v>0</v>
      </c>
      <c r="BD3293" s="12">
        <f t="shared" si="5057"/>
        <v>0</v>
      </c>
      <c r="BE3293" s="12">
        <f t="shared" si="5057"/>
        <v>0</v>
      </c>
      <c r="BF3293" s="12">
        <f t="shared" si="5057"/>
        <v>0</v>
      </c>
      <c r="BG3293" s="12">
        <f t="shared" si="5057"/>
        <v>0</v>
      </c>
      <c r="BH3293" s="12">
        <f t="shared" si="5057"/>
        <v>0</v>
      </c>
      <c r="BI3293" s="12">
        <f t="shared" si="5057"/>
        <v>0</v>
      </c>
      <c r="BJ3293" s="12">
        <v>0</v>
      </c>
      <c r="BK3293" s="12">
        <v>0</v>
      </c>
    </row>
    <row r="3294" spans="1:63" x14ac:dyDescent="0.25">
      <c r="A3294" s="1" t="s">
        <v>1156</v>
      </c>
      <c r="B3294" s="1" t="s">
        <v>1</v>
      </c>
      <c r="C3294" s="1" t="s">
        <v>14</v>
      </c>
      <c r="D3294" s="110" t="s">
        <v>1158</v>
      </c>
      <c r="E3294" s="110" t="s">
        <v>121</v>
      </c>
      <c r="F3294" s="107" t="s">
        <v>0</v>
      </c>
      <c r="G3294" s="13" t="s">
        <v>0</v>
      </c>
      <c r="H3294" s="2" t="s">
        <v>122</v>
      </c>
      <c r="I3294" s="12">
        <f>SUM(I3295:I3296)</f>
        <v>1520000</v>
      </c>
      <c r="J3294" s="12">
        <f t="shared" ref="J3294:Y3294" si="5059">SUM(J3295:J3296)</f>
        <v>0</v>
      </c>
      <c r="K3294" s="12">
        <f t="shared" si="5059"/>
        <v>0</v>
      </c>
      <c r="L3294" s="12">
        <f t="shared" si="5059"/>
        <v>0</v>
      </c>
      <c r="M3294" s="12">
        <f t="shared" si="5059"/>
        <v>0</v>
      </c>
      <c r="N3294" s="12">
        <f t="shared" si="5059"/>
        <v>0</v>
      </c>
      <c r="O3294" s="12">
        <f t="shared" si="5059"/>
        <v>0</v>
      </c>
      <c r="P3294" s="12">
        <f t="shared" ref="P3294" si="5060">SUM(P3295:P3296)</f>
        <v>0</v>
      </c>
      <c r="Q3294" s="12">
        <f t="shared" si="5059"/>
        <v>0</v>
      </c>
      <c r="R3294" s="12">
        <f t="shared" si="5059"/>
        <v>0</v>
      </c>
      <c r="S3294" s="12">
        <f t="shared" si="5059"/>
        <v>0</v>
      </c>
      <c r="T3294" s="12">
        <f t="shared" si="5059"/>
        <v>0</v>
      </c>
      <c r="U3294" s="12">
        <f t="shared" si="5059"/>
        <v>0</v>
      </c>
      <c r="V3294" s="12">
        <f t="shared" si="5059"/>
        <v>0</v>
      </c>
      <c r="W3294" s="12">
        <f t="shared" si="5059"/>
        <v>0</v>
      </c>
      <c r="X3294" s="12">
        <f t="shared" si="5059"/>
        <v>0</v>
      </c>
      <c r="Y3294" s="12">
        <f t="shared" si="5059"/>
        <v>0</v>
      </c>
      <c r="Z3294" s="12">
        <v>0</v>
      </c>
      <c r="AA3294" s="12">
        <v>0</v>
      </c>
      <c r="AB3294" s="12">
        <f t="shared" ref="AB3294:AQ3294" si="5061">SUM(AB3295:AB3296)</f>
        <v>0</v>
      </c>
      <c r="AC3294" s="12">
        <f t="shared" si="5061"/>
        <v>0</v>
      </c>
      <c r="AD3294" s="12">
        <f t="shared" si="5061"/>
        <v>0</v>
      </c>
      <c r="AE3294" s="12">
        <f t="shared" si="5061"/>
        <v>0</v>
      </c>
      <c r="AF3294" s="12">
        <f t="shared" si="5061"/>
        <v>0</v>
      </c>
      <c r="AG3294" s="12">
        <f t="shared" si="5061"/>
        <v>0</v>
      </c>
      <c r="AH3294" s="12">
        <f t="shared" ref="AH3294" si="5062">SUM(AH3295:AH3296)</f>
        <v>0</v>
      </c>
      <c r="AI3294" s="12">
        <f t="shared" si="5061"/>
        <v>0</v>
      </c>
      <c r="AJ3294" s="12">
        <f t="shared" si="5061"/>
        <v>0</v>
      </c>
      <c r="AK3294" s="12">
        <f t="shared" si="5061"/>
        <v>0</v>
      </c>
      <c r="AL3294" s="12">
        <f t="shared" si="5061"/>
        <v>0</v>
      </c>
      <c r="AM3294" s="12">
        <f t="shared" si="5061"/>
        <v>0</v>
      </c>
      <c r="AN3294" s="12">
        <f t="shared" si="5061"/>
        <v>0</v>
      </c>
      <c r="AO3294" s="12">
        <f t="shared" si="5061"/>
        <v>0</v>
      </c>
      <c r="AP3294" s="12">
        <f t="shared" si="5061"/>
        <v>0</v>
      </c>
      <c r="AQ3294" s="12">
        <f t="shared" si="5061"/>
        <v>0</v>
      </c>
      <c r="AR3294" s="12">
        <v>0</v>
      </c>
      <c r="AS3294" s="12">
        <v>0</v>
      </c>
      <c r="AT3294" s="12">
        <f t="shared" ref="AT3294:BI3294" si="5063">SUM(AT3295:AT3296)</f>
        <v>0</v>
      </c>
      <c r="AU3294" s="12">
        <f t="shared" si="5063"/>
        <v>0</v>
      </c>
      <c r="AV3294" s="12">
        <f t="shared" si="5063"/>
        <v>0</v>
      </c>
      <c r="AW3294" s="12">
        <f t="shared" si="5063"/>
        <v>0</v>
      </c>
      <c r="AX3294" s="12">
        <f t="shared" si="5063"/>
        <v>0</v>
      </c>
      <c r="AY3294" s="12">
        <f t="shared" si="5063"/>
        <v>0</v>
      </c>
      <c r="AZ3294" s="12">
        <f t="shared" ref="AZ3294" si="5064">SUM(AZ3295:AZ3296)</f>
        <v>0</v>
      </c>
      <c r="BA3294" s="12">
        <f t="shared" si="5063"/>
        <v>0</v>
      </c>
      <c r="BB3294" s="12">
        <f t="shared" si="5063"/>
        <v>0</v>
      </c>
      <c r="BC3294" s="12">
        <f t="shared" si="5063"/>
        <v>0</v>
      </c>
      <c r="BD3294" s="12">
        <f t="shared" si="5063"/>
        <v>0</v>
      </c>
      <c r="BE3294" s="12">
        <f t="shared" si="5063"/>
        <v>0</v>
      </c>
      <c r="BF3294" s="12">
        <f t="shared" si="5063"/>
        <v>0</v>
      </c>
      <c r="BG3294" s="12">
        <f t="shared" si="5063"/>
        <v>0</v>
      </c>
      <c r="BH3294" s="12">
        <f t="shared" si="5063"/>
        <v>0</v>
      </c>
      <c r="BI3294" s="12">
        <f t="shared" si="5063"/>
        <v>0</v>
      </c>
      <c r="BJ3294" s="12">
        <v>0</v>
      </c>
      <c r="BK3294" s="12">
        <v>0</v>
      </c>
    </row>
    <row r="3295" spans="1:63" x14ac:dyDescent="0.25">
      <c r="A3295" s="4" t="s">
        <v>1156</v>
      </c>
      <c r="B3295" s="4" t="s">
        <v>1</v>
      </c>
      <c r="C3295" s="4" t="s">
        <v>14</v>
      </c>
      <c r="D3295" s="107" t="s">
        <v>1158</v>
      </c>
      <c r="E3295" s="117">
        <v>8212</v>
      </c>
      <c r="F3295" s="107" t="s">
        <v>1181</v>
      </c>
      <c r="G3295" s="103" t="s">
        <v>1662</v>
      </c>
      <c r="H3295" s="13" t="s">
        <v>1182</v>
      </c>
      <c r="I3295" s="14">
        <v>20000</v>
      </c>
      <c r="J3295" s="14">
        <v>0</v>
      </c>
      <c r="K3295" s="14"/>
      <c r="L3295" s="14"/>
      <c r="M3295" s="14"/>
      <c r="N3295" s="14"/>
      <c r="O3295" s="14"/>
      <c r="P3295" s="14">
        <f t="shared" si="5011"/>
        <v>0</v>
      </c>
      <c r="Q3295" s="14"/>
      <c r="R3295" s="14"/>
      <c r="S3295" s="14"/>
      <c r="T3295" s="14"/>
      <c r="U3295" s="14"/>
      <c r="V3295" s="14"/>
      <c r="W3295" s="14"/>
      <c r="X3295" s="14"/>
      <c r="Y3295" s="14"/>
      <c r="Z3295" s="14">
        <v>0</v>
      </c>
      <c r="AA3295" s="14">
        <v>0</v>
      </c>
      <c r="AB3295" s="14">
        <v>0</v>
      </c>
      <c r="AC3295" s="14"/>
      <c r="AD3295" s="14"/>
      <c r="AE3295" s="14"/>
      <c r="AF3295" s="14"/>
      <c r="AG3295" s="14"/>
      <c r="AH3295" s="14">
        <f t="shared" si="5012"/>
        <v>0</v>
      </c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>
        <v>0</v>
      </c>
      <c r="AS3295" s="14">
        <v>0</v>
      </c>
      <c r="AT3295" s="14">
        <v>0</v>
      </c>
      <c r="AU3295" s="14"/>
      <c r="AV3295" s="14"/>
      <c r="AW3295" s="14"/>
      <c r="AX3295" s="14"/>
      <c r="AY3295" s="14"/>
      <c r="AZ3295" s="14">
        <f t="shared" si="5013"/>
        <v>0</v>
      </c>
      <c r="BA3295" s="14"/>
      <c r="BB3295" s="14"/>
      <c r="BC3295" s="14"/>
      <c r="BD3295" s="14"/>
      <c r="BE3295" s="14"/>
      <c r="BF3295" s="14"/>
      <c r="BG3295" s="14"/>
      <c r="BH3295" s="14"/>
      <c r="BI3295" s="14"/>
      <c r="BJ3295" s="14">
        <v>0</v>
      </c>
      <c r="BK3295" s="14">
        <v>0</v>
      </c>
    </row>
    <row r="3296" spans="1:63" x14ac:dyDescent="0.25">
      <c r="A3296" s="4" t="s">
        <v>1156</v>
      </c>
      <c r="B3296" s="4" t="s">
        <v>1</v>
      </c>
      <c r="C3296" s="4" t="s">
        <v>14</v>
      </c>
      <c r="D3296" s="107" t="s">
        <v>1158</v>
      </c>
      <c r="E3296" s="117">
        <v>8212</v>
      </c>
      <c r="F3296" s="107" t="s">
        <v>1183</v>
      </c>
      <c r="G3296" s="103" t="s">
        <v>1662</v>
      </c>
      <c r="H3296" s="13" t="s">
        <v>1184</v>
      </c>
      <c r="I3296" s="14">
        <v>1500000</v>
      </c>
      <c r="J3296" s="14">
        <v>0</v>
      </c>
      <c r="K3296" s="14"/>
      <c r="L3296" s="14"/>
      <c r="M3296" s="14"/>
      <c r="N3296" s="14"/>
      <c r="O3296" s="14"/>
      <c r="P3296" s="14">
        <f t="shared" si="5011"/>
        <v>0</v>
      </c>
      <c r="Q3296" s="14"/>
      <c r="R3296" s="14"/>
      <c r="S3296" s="14"/>
      <c r="T3296" s="14"/>
      <c r="U3296" s="14"/>
      <c r="V3296" s="14"/>
      <c r="W3296" s="14"/>
      <c r="X3296" s="14"/>
      <c r="Y3296" s="14"/>
      <c r="Z3296" s="14">
        <v>0</v>
      </c>
      <c r="AA3296" s="14">
        <v>0</v>
      </c>
      <c r="AB3296" s="14">
        <v>0</v>
      </c>
      <c r="AC3296" s="14"/>
      <c r="AD3296" s="14"/>
      <c r="AE3296" s="14"/>
      <c r="AF3296" s="14"/>
      <c r="AG3296" s="14"/>
      <c r="AH3296" s="14">
        <f t="shared" si="5012"/>
        <v>0</v>
      </c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>
        <v>0</v>
      </c>
      <c r="AS3296" s="14">
        <v>0</v>
      </c>
      <c r="AT3296" s="14">
        <v>0</v>
      </c>
      <c r="AU3296" s="14"/>
      <c r="AV3296" s="14"/>
      <c r="AW3296" s="14"/>
      <c r="AX3296" s="14"/>
      <c r="AY3296" s="14"/>
      <c r="AZ3296" s="14">
        <f t="shared" si="5013"/>
        <v>0</v>
      </c>
      <c r="BA3296" s="14"/>
      <c r="BB3296" s="14"/>
      <c r="BC3296" s="14"/>
      <c r="BD3296" s="14"/>
      <c r="BE3296" s="14"/>
      <c r="BF3296" s="14"/>
      <c r="BG3296" s="14"/>
      <c r="BH3296" s="14"/>
      <c r="BI3296" s="14"/>
      <c r="BJ3296" s="14">
        <v>0</v>
      </c>
      <c r="BK3296" s="14">
        <v>0</v>
      </c>
    </row>
    <row r="3297" spans="1:63" x14ac:dyDescent="0.25">
      <c r="A3297" s="1" t="s">
        <v>1156</v>
      </c>
      <c r="B3297" s="1" t="s">
        <v>1</v>
      </c>
      <c r="C3297" s="1" t="s">
        <v>14</v>
      </c>
      <c r="D3297" s="110" t="s">
        <v>1158</v>
      </c>
      <c r="E3297" s="110" t="s">
        <v>52</v>
      </c>
      <c r="F3297" s="107" t="s">
        <v>0</v>
      </c>
      <c r="G3297" s="13" t="s">
        <v>0</v>
      </c>
      <c r="H3297" s="2" t="s">
        <v>53</v>
      </c>
      <c r="I3297" s="12">
        <f>SUM(I3298)</f>
        <v>10000</v>
      </c>
      <c r="J3297" s="12">
        <f t="shared" ref="J3297:Y3297" si="5065">SUM(J3298)</f>
        <v>0</v>
      </c>
      <c r="K3297" s="12">
        <f t="shared" si="5065"/>
        <v>0</v>
      </c>
      <c r="L3297" s="12">
        <f t="shared" si="5065"/>
        <v>0</v>
      </c>
      <c r="M3297" s="12">
        <f t="shared" si="5065"/>
        <v>0</v>
      </c>
      <c r="N3297" s="12">
        <f t="shared" si="5065"/>
        <v>0</v>
      </c>
      <c r="O3297" s="12">
        <f t="shared" si="5065"/>
        <v>0</v>
      </c>
      <c r="P3297" s="12">
        <f t="shared" si="5065"/>
        <v>0</v>
      </c>
      <c r="Q3297" s="12">
        <f t="shared" si="5065"/>
        <v>0</v>
      </c>
      <c r="R3297" s="12">
        <f t="shared" si="5065"/>
        <v>0</v>
      </c>
      <c r="S3297" s="12">
        <f t="shared" si="5065"/>
        <v>0</v>
      </c>
      <c r="T3297" s="12">
        <f t="shared" si="5065"/>
        <v>0</v>
      </c>
      <c r="U3297" s="12">
        <f t="shared" si="5065"/>
        <v>0</v>
      </c>
      <c r="V3297" s="12">
        <f t="shared" si="5065"/>
        <v>0</v>
      </c>
      <c r="W3297" s="12">
        <f t="shared" si="5065"/>
        <v>0</v>
      </c>
      <c r="X3297" s="12">
        <f t="shared" si="5065"/>
        <v>0</v>
      </c>
      <c r="Y3297" s="12">
        <f t="shared" si="5065"/>
        <v>0</v>
      </c>
      <c r="Z3297" s="12">
        <v>0</v>
      </c>
      <c r="AA3297" s="12">
        <v>0</v>
      </c>
      <c r="AB3297" s="12">
        <f t="shared" ref="AB3297:AQ3297" si="5066">SUM(AB3298)</f>
        <v>0</v>
      </c>
      <c r="AC3297" s="12">
        <f t="shared" si="5066"/>
        <v>0</v>
      </c>
      <c r="AD3297" s="12">
        <f t="shared" si="5066"/>
        <v>0</v>
      </c>
      <c r="AE3297" s="12">
        <f t="shared" si="5066"/>
        <v>0</v>
      </c>
      <c r="AF3297" s="12">
        <f t="shared" si="5066"/>
        <v>0</v>
      </c>
      <c r="AG3297" s="12">
        <f t="shared" si="5066"/>
        <v>0</v>
      </c>
      <c r="AH3297" s="12">
        <f t="shared" si="5066"/>
        <v>0</v>
      </c>
      <c r="AI3297" s="12">
        <f t="shared" si="5066"/>
        <v>0</v>
      </c>
      <c r="AJ3297" s="12">
        <f t="shared" si="5066"/>
        <v>0</v>
      </c>
      <c r="AK3297" s="12">
        <f t="shared" si="5066"/>
        <v>0</v>
      </c>
      <c r="AL3297" s="12">
        <f t="shared" si="5066"/>
        <v>0</v>
      </c>
      <c r="AM3297" s="12">
        <f t="shared" si="5066"/>
        <v>0</v>
      </c>
      <c r="AN3297" s="12">
        <f t="shared" si="5066"/>
        <v>0</v>
      </c>
      <c r="AO3297" s="12">
        <f t="shared" si="5066"/>
        <v>0</v>
      </c>
      <c r="AP3297" s="12">
        <f t="shared" si="5066"/>
        <v>0</v>
      </c>
      <c r="AQ3297" s="12">
        <f t="shared" si="5066"/>
        <v>0</v>
      </c>
      <c r="AR3297" s="12">
        <v>0</v>
      </c>
      <c r="AS3297" s="12">
        <v>0</v>
      </c>
      <c r="AT3297" s="12">
        <f t="shared" ref="AT3297:BI3297" si="5067">SUM(AT3298)</f>
        <v>0</v>
      </c>
      <c r="AU3297" s="12">
        <f t="shared" si="5067"/>
        <v>0</v>
      </c>
      <c r="AV3297" s="12">
        <f t="shared" si="5067"/>
        <v>0</v>
      </c>
      <c r="AW3297" s="12">
        <f t="shared" si="5067"/>
        <v>0</v>
      </c>
      <c r="AX3297" s="12">
        <f t="shared" si="5067"/>
        <v>0</v>
      </c>
      <c r="AY3297" s="12">
        <f t="shared" si="5067"/>
        <v>0</v>
      </c>
      <c r="AZ3297" s="12">
        <f t="shared" si="5067"/>
        <v>0</v>
      </c>
      <c r="BA3297" s="12">
        <f t="shared" si="5067"/>
        <v>0</v>
      </c>
      <c r="BB3297" s="12">
        <f t="shared" si="5067"/>
        <v>0</v>
      </c>
      <c r="BC3297" s="12">
        <f t="shared" si="5067"/>
        <v>0</v>
      </c>
      <c r="BD3297" s="12">
        <f t="shared" si="5067"/>
        <v>0</v>
      </c>
      <c r="BE3297" s="12">
        <f t="shared" si="5067"/>
        <v>0</v>
      </c>
      <c r="BF3297" s="12">
        <f t="shared" si="5067"/>
        <v>0</v>
      </c>
      <c r="BG3297" s="12">
        <f t="shared" si="5067"/>
        <v>0</v>
      </c>
      <c r="BH3297" s="12">
        <f t="shared" si="5067"/>
        <v>0</v>
      </c>
      <c r="BI3297" s="12">
        <f t="shared" si="5067"/>
        <v>0</v>
      </c>
      <c r="BJ3297" s="12">
        <v>0</v>
      </c>
      <c r="BK3297" s="12">
        <v>0</v>
      </c>
    </row>
    <row r="3298" spans="1:63" x14ac:dyDescent="0.25">
      <c r="A3298" s="4" t="s">
        <v>1156</v>
      </c>
      <c r="B3298" s="4" t="s">
        <v>1</v>
      </c>
      <c r="C3298" s="4" t="s">
        <v>14</v>
      </c>
      <c r="D3298" s="107" t="s">
        <v>1158</v>
      </c>
      <c r="E3298" s="117">
        <v>8213</v>
      </c>
      <c r="F3298" s="107" t="s">
        <v>1185</v>
      </c>
      <c r="G3298" s="103" t="s">
        <v>1662</v>
      </c>
      <c r="H3298" s="13" t="s">
        <v>53</v>
      </c>
      <c r="I3298" s="14">
        <v>10000</v>
      </c>
      <c r="J3298" s="14">
        <v>0</v>
      </c>
      <c r="K3298" s="14"/>
      <c r="L3298" s="14"/>
      <c r="M3298" s="14"/>
      <c r="N3298" s="14"/>
      <c r="O3298" s="14"/>
      <c r="P3298" s="14">
        <f t="shared" si="5011"/>
        <v>0</v>
      </c>
      <c r="Q3298" s="14"/>
      <c r="R3298" s="14"/>
      <c r="S3298" s="14"/>
      <c r="T3298" s="14"/>
      <c r="U3298" s="14"/>
      <c r="V3298" s="14"/>
      <c r="W3298" s="14"/>
      <c r="X3298" s="14"/>
      <c r="Y3298" s="14"/>
      <c r="Z3298" s="14">
        <v>0</v>
      </c>
      <c r="AA3298" s="14">
        <v>0</v>
      </c>
      <c r="AB3298" s="14">
        <v>0</v>
      </c>
      <c r="AC3298" s="14"/>
      <c r="AD3298" s="14"/>
      <c r="AE3298" s="14"/>
      <c r="AF3298" s="14"/>
      <c r="AG3298" s="14"/>
      <c r="AH3298" s="14">
        <f t="shared" si="5012"/>
        <v>0</v>
      </c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>
        <v>0</v>
      </c>
      <c r="AS3298" s="14">
        <v>0</v>
      </c>
      <c r="AT3298" s="14">
        <v>0</v>
      </c>
      <c r="AU3298" s="14"/>
      <c r="AV3298" s="14"/>
      <c r="AW3298" s="14"/>
      <c r="AX3298" s="14"/>
      <c r="AY3298" s="14"/>
      <c r="AZ3298" s="14">
        <f t="shared" si="5013"/>
        <v>0</v>
      </c>
      <c r="BA3298" s="14"/>
      <c r="BB3298" s="14"/>
      <c r="BC3298" s="14"/>
      <c r="BD3298" s="14"/>
      <c r="BE3298" s="14"/>
      <c r="BF3298" s="14"/>
      <c r="BG3298" s="14"/>
      <c r="BH3298" s="14"/>
      <c r="BI3298" s="14"/>
      <c r="BJ3298" s="14">
        <v>0</v>
      </c>
      <c r="BK3298" s="14">
        <v>0</v>
      </c>
    </row>
    <row r="3299" spans="1:63" ht="22.5" x14ac:dyDescent="0.25">
      <c r="A3299" s="1" t="s">
        <v>1156</v>
      </c>
      <c r="B3299" s="1" t="s">
        <v>1</v>
      </c>
      <c r="C3299" s="1" t="s">
        <v>14</v>
      </c>
      <c r="D3299" s="110" t="s">
        <v>1158</v>
      </c>
      <c r="E3299" s="110" t="s">
        <v>69</v>
      </c>
      <c r="F3299" s="107" t="s">
        <v>0</v>
      </c>
      <c r="G3299" s="13" t="s">
        <v>0</v>
      </c>
      <c r="H3299" s="2" t="s">
        <v>70</v>
      </c>
      <c r="I3299" s="12">
        <f>SUM(I3300)</f>
        <v>500</v>
      </c>
      <c r="J3299" s="12">
        <f t="shared" ref="J3299:Y3299" si="5068">SUM(J3300)</f>
        <v>0</v>
      </c>
      <c r="K3299" s="12">
        <f t="shared" si="5068"/>
        <v>0</v>
      </c>
      <c r="L3299" s="12">
        <f t="shared" si="5068"/>
        <v>0</v>
      </c>
      <c r="M3299" s="12">
        <f t="shared" si="5068"/>
        <v>0</v>
      </c>
      <c r="N3299" s="12">
        <f t="shared" si="5068"/>
        <v>0</v>
      </c>
      <c r="O3299" s="12">
        <f t="shared" si="5068"/>
        <v>0</v>
      </c>
      <c r="P3299" s="12">
        <f t="shared" si="5068"/>
        <v>0</v>
      </c>
      <c r="Q3299" s="12">
        <f t="shared" si="5068"/>
        <v>0</v>
      </c>
      <c r="R3299" s="12">
        <f t="shared" si="5068"/>
        <v>0</v>
      </c>
      <c r="S3299" s="12">
        <f t="shared" si="5068"/>
        <v>0</v>
      </c>
      <c r="T3299" s="12">
        <f t="shared" si="5068"/>
        <v>0</v>
      </c>
      <c r="U3299" s="12">
        <f t="shared" si="5068"/>
        <v>0</v>
      </c>
      <c r="V3299" s="12">
        <f t="shared" si="5068"/>
        <v>0</v>
      </c>
      <c r="W3299" s="12">
        <f t="shared" si="5068"/>
        <v>0</v>
      </c>
      <c r="X3299" s="12">
        <f t="shared" si="5068"/>
        <v>0</v>
      </c>
      <c r="Y3299" s="12">
        <f t="shared" si="5068"/>
        <v>0</v>
      </c>
      <c r="Z3299" s="12">
        <v>0</v>
      </c>
      <c r="AA3299" s="12">
        <v>0</v>
      </c>
      <c r="AB3299" s="12">
        <f t="shared" ref="AB3299:AQ3299" si="5069">SUM(AB3300)</f>
        <v>0</v>
      </c>
      <c r="AC3299" s="12">
        <f t="shared" si="5069"/>
        <v>0</v>
      </c>
      <c r="AD3299" s="12">
        <f t="shared" si="5069"/>
        <v>0</v>
      </c>
      <c r="AE3299" s="12">
        <f t="shared" si="5069"/>
        <v>0</v>
      </c>
      <c r="AF3299" s="12">
        <f t="shared" si="5069"/>
        <v>0</v>
      </c>
      <c r="AG3299" s="12">
        <f t="shared" si="5069"/>
        <v>0</v>
      </c>
      <c r="AH3299" s="12">
        <f t="shared" si="5069"/>
        <v>0</v>
      </c>
      <c r="AI3299" s="12">
        <f t="shared" si="5069"/>
        <v>0</v>
      </c>
      <c r="AJ3299" s="12">
        <f t="shared" si="5069"/>
        <v>0</v>
      </c>
      <c r="AK3299" s="12">
        <f t="shared" si="5069"/>
        <v>0</v>
      </c>
      <c r="AL3299" s="12">
        <f t="shared" si="5069"/>
        <v>0</v>
      </c>
      <c r="AM3299" s="12">
        <f t="shared" si="5069"/>
        <v>0</v>
      </c>
      <c r="AN3299" s="12">
        <f t="shared" si="5069"/>
        <v>0</v>
      </c>
      <c r="AO3299" s="12">
        <f t="shared" si="5069"/>
        <v>0</v>
      </c>
      <c r="AP3299" s="12">
        <f t="shared" si="5069"/>
        <v>0</v>
      </c>
      <c r="AQ3299" s="12">
        <f t="shared" si="5069"/>
        <v>0</v>
      </c>
      <c r="AR3299" s="12">
        <v>0</v>
      </c>
      <c r="AS3299" s="12">
        <v>0</v>
      </c>
      <c r="AT3299" s="12">
        <f t="shared" ref="AT3299:BI3299" si="5070">SUM(AT3300)</f>
        <v>0</v>
      </c>
      <c r="AU3299" s="12">
        <f t="shared" si="5070"/>
        <v>0</v>
      </c>
      <c r="AV3299" s="12">
        <f t="shared" si="5070"/>
        <v>0</v>
      </c>
      <c r="AW3299" s="12">
        <f t="shared" si="5070"/>
        <v>0</v>
      </c>
      <c r="AX3299" s="12">
        <f t="shared" si="5070"/>
        <v>0</v>
      </c>
      <c r="AY3299" s="12">
        <f t="shared" si="5070"/>
        <v>0</v>
      </c>
      <c r="AZ3299" s="12">
        <f t="shared" si="5070"/>
        <v>0</v>
      </c>
      <c r="BA3299" s="12">
        <f t="shared" si="5070"/>
        <v>0</v>
      </c>
      <c r="BB3299" s="12">
        <f t="shared" si="5070"/>
        <v>0</v>
      </c>
      <c r="BC3299" s="12">
        <f t="shared" si="5070"/>
        <v>0</v>
      </c>
      <c r="BD3299" s="12">
        <f t="shared" si="5070"/>
        <v>0</v>
      </c>
      <c r="BE3299" s="12">
        <f t="shared" si="5070"/>
        <v>0</v>
      </c>
      <c r="BF3299" s="12">
        <f t="shared" si="5070"/>
        <v>0</v>
      </c>
      <c r="BG3299" s="12">
        <f t="shared" si="5070"/>
        <v>0</v>
      </c>
      <c r="BH3299" s="12">
        <f t="shared" si="5070"/>
        <v>0</v>
      </c>
      <c r="BI3299" s="12">
        <f t="shared" si="5070"/>
        <v>0</v>
      </c>
      <c r="BJ3299" s="12">
        <v>0</v>
      </c>
      <c r="BK3299" s="12">
        <v>0</v>
      </c>
    </row>
    <row r="3300" spans="1:63" x14ac:dyDescent="0.25">
      <c r="A3300" s="4" t="s">
        <v>1156</v>
      </c>
      <c r="B3300" s="4" t="s">
        <v>1</v>
      </c>
      <c r="C3300" s="4" t="s">
        <v>14</v>
      </c>
      <c r="D3300" s="107" t="s">
        <v>1158</v>
      </c>
      <c r="E3300" s="117">
        <v>8215</v>
      </c>
      <c r="F3300" s="107" t="s">
        <v>1186</v>
      </c>
      <c r="G3300" s="103" t="s">
        <v>1662</v>
      </c>
      <c r="H3300" s="13" t="s">
        <v>123</v>
      </c>
      <c r="I3300" s="14">
        <v>500</v>
      </c>
      <c r="J3300" s="14">
        <v>0</v>
      </c>
      <c r="K3300" s="14"/>
      <c r="L3300" s="14"/>
      <c r="M3300" s="14"/>
      <c r="N3300" s="14"/>
      <c r="O3300" s="14"/>
      <c r="P3300" s="14">
        <f t="shared" si="5011"/>
        <v>0</v>
      </c>
      <c r="Q3300" s="14"/>
      <c r="R3300" s="14"/>
      <c r="S3300" s="14"/>
      <c r="T3300" s="14"/>
      <c r="U3300" s="14"/>
      <c r="V3300" s="14"/>
      <c r="W3300" s="14"/>
      <c r="X3300" s="14"/>
      <c r="Y3300" s="14"/>
      <c r="Z3300" s="14">
        <v>0</v>
      </c>
      <c r="AA3300" s="14">
        <v>0</v>
      </c>
      <c r="AB3300" s="14">
        <v>0</v>
      </c>
      <c r="AC3300" s="14"/>
      <c r="AD3300" s="14"/>
      <c r="AE3300" s="14"/>
      <c r="AF3300" s="14"/>
      <c r="AG3300" s="14"/>
      <c r="AH3300" s="14">
        <f t="shared" si="5012"/>
        <v>0</v>
      </c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>
        <v>0</v>
      </c>
      <c r="AS3300" s="14">
        <v>0</v>
      </c>
      <c r="AT3300" s="14">
        <v>0</v>
      </c>
      <c r="AU3300" s="14"/>
      <c r="AV3300" s="14"/>
      <c r="AW3300" s="14"/>
      <c r="AX3300" s="14"/>
      <c r="AY3300" s="14"/>
      <c r="AZ3300" s="14">
        <f t="shared" si="5013"/>
        <v>0</v>
      </c>
      <c r="BA3300" s="14"/>
      <c r="BB3300" s="14"/>
      <c r="BC3300" s="14"/>
      <c r="BD3300" s="14"/>
      <c r="BE3300" s="14"/>
      <c r="BF3300" s="14"/>
      <c r="BG3300" s="14"/>
      <c r="BH3300" s="14"/>
      <c r="BI3300" s="14"/>
      <c r="BJ3300" s="14">
        <v>0</v>
      </c>
      <c r="BK3300" s="14">
        <v>0</v>
      </c>
    </row>
    <row r="3301" spans="1:63" ht="22.5" x14ac:dyDescent="0.25">
      <c r="A3301" s="1" t="s">
        <v>1156</v>
      </c>
      <c r="B3301" s="1" t="s">
        <v>1</v>
      </c>
      <c r="C3301" s="1" t="s">
        <v>14</v>
      </c>
      <c r="D3301" s="110" t="s">
        <v>1158</v>
      </c>
      <c r="E3301" s="110" t="s">
        <v>109</v>
      </c>
      <c r="F3301" s="107" t="s">
        <v>0</v>
      </c>
      <c r="G3301" s="13" t="s">
        <v>0</v>
      </c>
      <c r="H3301" s="2" t="s">
        <v>110</v>
      </c>
      <c r="I3301" s="12">
        <f>SUM(I3302)</f>
        <v>0</v>
      </c>
      <c r="J3301" s="12">
        <f t="shared" ref="J3301:Y3301" si="5071">SUM(J3302)</f>
        <v>0</v>
      </c>
      <c r="K3301" s="12">
        <f t="shared" si="5071"/>
        <v>0</v>
      </c>
      <c r="L3301" s="12">
        <f t="shared" si="5071"/>
        <v>0</v>
      </c>
      <c r="M3301" s="12">
        <f t="shared" si="5071"/>
        <v>0</v>
      </c>
      <c r="N3301" s="12">
        <f t="shared" si="5071"/>
        <v>0</v>
      </c>
      <c r="O3301" s="12">
        <f t="shared" si="5071"/>
        <v>0</v>
      </c>
      <c r="P3301" s="12">
        <f t="shared" si="5071"/>
        <v>0</v>
      </c>
      <c r="Q3301" s="12">
        <f t="shared" si="5071"/>
        <v>0</v>
      </c>
      <c r="R3301" s="12">
        <f t="shared" si="5071"/>
        <v>0</v>
      </c>
      <c r="S3301" s="12">
        <f t="shared" si="5071"/>
        <v>0</v>
      </c>
      <c r="T3301" s="12">
        <f t="shared" si="5071"/>
        <v>0</v>
      </c>
      <c r="U3301" s="12">
        <f t="shared" si="5071"/>
        <v>0</v>
      </c>
      <c r="V3301" s="12">
        <f t="shared" si="5071"/>
        <v>0</v>
      </c>
      <c r="W3301" s="12">
        <f t="shared" si="5071"/>
        <v>0</v>
      </c>
      <c r="X3301" s="12">
        <f t="shared" si="5071"/>
        <v>0</v>
      </c>
      <c r="Y3301" s="12">
        <f t="shared" si="5071"/>
        <v>0</v>
      </c>
      <c r="Z3301" s="12">
        <v>0</v>
      </c>
      <c r="AA3301" s="12">
        <v>0</v>
      </c>
      <c r="AB3301" s="12">
        <f t="shared" ref="AB3301:AQ3301" si="5072">SUM(AB3302)</f>
        <v>0</v>
      </c>
      <c r="AC3301" s="12">
        <f t="shared" si="5072"/>
        <v>0</v>
      </c>
      <c r="AD3301" s="12">
        <f t="shared" si="5072"/>
        <v>0</v>
      </c>
      <c r="AE3301" s="12">
        <f t="shared" si="5072"/>
        <v>0</v>
      </c>
      <c r="AF3301" s="12">
        <f t="shared" si="5072"/>
        <v>0</v>
      </c>
      <c r="AG3301" s="12">
        <f t="shared" si="5072"/>
        <v>0</v>
      </c>
      <c r="AH3301" s="12">
        <f t="shared" si="5072"/>
        <v>0</v>
      </c>
      <c r="AI3301" s="12">
        <f t="shared" si="5072"/>
        <v>0</v>
      </c>
      <c r="AJ3301" s="12">
        <f t="shared" si="5072"/>
        <v>0</v>
      </c>
      <c r="AK3301" s="12">
        <f t="shared" si="5072"/>
        <v>0</v>
      </c>
      <c r="AL3301" s="12">
        <f t="shared" si="5072"/>
        <v>0</v>
      </c>
      <c r="AM3301" s="12">
        <f t="shared" si="5072"/>
        <v>0</v>
      </c>
      <c r="AN3301" s="12">
        <f t="shared" si="5072"/>
        <v>0</v>
      </c>
      <c r="AO3301" s="12">
        <f t="shared" si="5072"/>
        <v>0</v>
      </c>
      <c r="AP3301" s="12">
        <f t="shared" si="5072"/>
        <v>0</v>
      </c>
      <c r="AQ3301" s="12">
        <f t="shared" si="5072"/>
        <v>0</v>
      </c>
      <c r="AR3301" s="12">
        <v>0</v>
      </c>
      <c r="AS3301" s="12">
        <v>0</v>
      </c>
      <c r="AT3301" s="12">
        <f t="shared" ref="AT3301:BI3301" si="5073">SUM(AT3302)</f>
        <v>0</v>
      </c>
      <c r="AU3301" s="12">
        <f t="shared" si="5073"/>
        <v>0</v>
      </c>
      <c r="AV3301" s="12">
        <f t="shared" si="5073"/>
        <v>0</v>
      </c>
      <c r="AW3301" s="12">
        <f t="shared" si="5073"/>
        <v>0</v>
      </c>
      <c r="AX3301" s="12">
        <f t="shared" si="5073"/>
        <v>0</v>
      </c>
      <c r="AY3301" s="12">
        <f t="shared" si="5073"/>
        <v>0</v>
      </c>
      <c r="AZ3301" s="12">
        <f t="shared" si="5073"/>
        <v>0</v>
      </c>
      <c r="BA3301" s="12">
        <f t="shared" si="5073"/>
        <v>0</v>
      </c>
      <c r="BB3301" s="12">
        <f t="shared" si="5073"/>
        <v>0</v>
      </c>
      <c r="BC3301" s="12">
        <f t="shared" si="5073"/>
        <v>0</v>
      </c>
      <c r="BD3301" s="12">
        <f t="shared" si="5073"/>
        <v>0</v>
      </c>
      <c r="BE3301" s="12">
        <f t="shared" si="5073"/>
        <v>0</v>
      </c>
      <c r="BF3301" s="12">
        <f t="shared" si="5073"/>
        <v>0</v>
      </c>
      <c r="BG3301" s="12">
        <f t="shared" si="5073"/>
        <v>0</v>
      </c>
      <c r="BH3301" s="12">
        <f t="shared" si="5073"/>
        <v>0</v>
      </c>
      <c r="BI3301" s="12">
        <f t="shared" si="5073"/>
        <v>0</v>
      </c>
      <c r="BJ3301" s="12">
        <v>0</v>
      </c>
      <c r="BK3301" s="12">
        <v>0</v>
      </c>
    </row>
    <row r="3302" spans="1:63" x14ac:dyDescent="0.25">
      <c r="A3302" s="4" t="s">
        <v>1156</v>
      </c>
      <c r="B3302" s="4" t="s">
        <v>1</v>
      </c>
      <c r="C3302" s="4" t="s">
        <v>14</v>
      </c>
      <c r="D3302" s="107" t="s">
        <v>1158</v>
      </c>
      <c r="E3302" s="117" t="s">
        <v>1689</v>
      </c>
      <c r="F3302" s="107" t="s">
        <v>1187</v>
      </c>
      <c r="G3302" s="103" t="s">
        <v>1662</v>
      </c>
      <c r="H3302" s="13" t="s">
        <v>110</v>
      </c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  <c r="BC3302" s="14"/>
      <c r="BD3302" s="14"/>
      <c r="BE3302" s="14"/>
      <c r="BF3302" s="14"/>
      <c r="BG3302" s="14"/>
      <c r="BH3302" s="14"/>
      <c r="BI3302" s="14"/>
      <c r="BJ3302" s="14"/>
      <c r="BK3302" s="14"/>
    </row>
    <row r="3303" spans="1:63" ht="33.75" x14ac:dyDescent="0.25">
      <c r="A3303" s="13" t="s">
        <v>0</v>
      </c>
      <c r="B3303" s="13" t="s">
        <v>0</v>
      </c>
      <c r="C3303" s="13" t="s">
        <v>0</v>
      </c>
      <c r="D3303" s="103" t="s">
        <v>0</v>
      </c>
      <c r="E3303" s="103" t="s">
        <v>0</v>
      </c>
      <c r="F3303" s="103" t="s">
        <v>0</v>
      </c>
      <c r="G3303" s="13" t="s">
        <v>0</v>
      </c>
      <c r="H3303" s="10" t="s">
        <v>1188</v>
      </c>
      <c r="I3303" s="11">
        <f>SUM(I3252,I3278,I3288,I3292)</f>
        <v>13329126</v>
      </c>
      <c r="J3303" s="11">
        <f t="shared" ref="J3303:Y3303" si="5074">SUM(J3252,J3278,J3288,J3292)</f>
        <v>0</v>
      </c>
      <c r="K3303" s="11">
        <f t="shared" si="5074"/>
        <v>0</v>
      </c>
      <c r="L3303" s="11">
        <f t="shared" si="5074"/>
        <v>0</v>
      </c>
      <c r="M3303" s="11">
        <f t="shared" si="5074"/>
        <v>0</v>
      </c>
      <c r="N3303" s="11">
        <f t="shared" si="5074"/>
        <v>0</v>
      </c>
      <c r="O3303" s="11">
        <f t="shared" si="5074"/>
        <v>0</v>
      </c>
      <c r="P3303" s="11">
        <f t="shared" si="5074"/>
        <v>0</v>
      </c>
      <c r="Q3303" s="11">
        <f t="shared" si="5074"/>
        <v>0</v>
      </c>
      <c r="R3303" s="11">
        <f t="shared" si="5074"/>
        <v>0</v>
      </c>
      <c r="S3303" s="11">
        <f t="shared" si="5074"/>
        <v>0</v>
      </c>
      <c r="T3303" s="11">
        <f t="shared" si="5074"/>
        <v>0</v>
      </c>
      <c r="U3303" s="11">
        <f t="shared" si="5074"/>
        <v>0</v>
      </c>
      <c r="V3303" s="11">
        <f t="shared" si="5074"/>
        <v>0</v>
      </c>
      <c r="W3303" s="11">
        <f t="shared" si="5074"/>
        <v>0</v>
      </c>
      <c r="X3303" s="11">
        <f t="shared" si="5074"/>
        <v>0</v>
      </c>
      <c r="Y3303" s="11">
        <f t="shared" si="5074"/>
        <v>0</v>
      </c>
      <c r="Z3303" s="11">
        <v>0</v>
      </c>
      <c r="AA3303" s="11">
        <v>0</v>
      </c>
      <c r="AB3303" s="11">
        <f t="shared" ref="AB3303:AQ3303" si="5075">SUM(AB3252,AB3278,AB3288,AB3292)</f>
        <v>0</v>
      </c>
      <c r="AC3303" s="11">
        <f t="shared" si="5075"/>
        <v>0</v>
      </c>
      <c r="AD3303" s="11">
        <f t="shared" si="5075"/>
        <v>0</v>
      </c>
      <c r="AE3303" s="11">
        <f t="shared" si="5075"/>
        <v>0</v>
      </c>
      <c r="AF3303" s="11">
        <f t="shared" si="5075"/>
        <v>0</v>
      </c>
      <c r="AG3303" s="11">
        <f t="shared" si="5075"/>
        <v>0</v>
      </c>
      <c r="AH3303" s="11">
        <f t="shared" si="5075"/>
        <v>0</v>
      </c>
      <c r="AI3303" s="11">
        <f t="shared" si="5075"/>
        <v>0</v>
      </c>
      <c r="AJ3303" s="11">
        <f t="shared" si="5075"/>
        <v>0</v>
      </c>
      <c r="AK3303" s="11">
        <f t="shared" si="5075"/>
        <v>0</v>
      </c>
      <c r="AL3303" s="11">
        <f t="shared" si="5075"/>
        <v>0</v>
      </c>
      <c r="AM3303" s="11">
        <f t="shared" si="5075"/>
        <v>0</v>
      </c>
      <c r="AN3303" s="11">
        <f t="shared" si="5075"/>
        <v>0</v>
      </c>
      <c r="AO3303" s="11">
        <f t="shared" si="5075"/>
        <v>0</v>
      </c>
      <c r="AP3303" s="11">
        <f t="shared" si="5075"/>
        <v>0</v>
      </c>
      <c r="AQ3303" s="11">
        <f t="shared" si="5075"/>
        <v>0</v>
      </c>
      <c r="AR3303" s="11">
        <v>0</v>
      </c>
      <c r="AS3303" s="11">
        <v>0</v>
      </c>
      <c r="AT3303" s="11">
        <f t="shared" ref="AT3303:BI3303" si="5076">SUM(AT3252,AT3278,AT3288,AT3292)</f>
        <v>1000000</v>
      </c>
      <c r="AU3303" s="11">
        <f t="shared" si="5076"/>
        <v>114882</v>
      </c>
      <c r="AV3303" s="11">
        <f t="shared" si="5076"/>
        <v>0</v>
      </c>
      <c r="AW3303" s="11">
        <f t="shared" si="5076"/>
        <v>30983</v>
      </c>
      <c r="AX3303" s="11">
        <f t="shared" si="5076"/>
        <v>0</v>
      </c>
      <c r="AY3303" s="11">
        <f t="shared" si="5076"/>
        <v>0</v>
      </c>
      <c r="AZ3303" s="11">
        <f t="shared" si="5076"/>
        <v>1145865</v>
      </c>
      <c r="BA3303" s="11">
        <f t="shared" si="5076"/>
        <v>0</v>
      </c>
      <c r="BB3303" s="11">
        <f t="shared" si="5076"/>
        <v>0</v>
      </c>
      <c r="BC3303" s="11">
        <f t="shared" si="5076"/>
        <v>114882</v>
      </c>
      <c r="BD3303" s="11">
        <f t="shared" si="5076"/>
        <v>0</v>
      </c>
      <c r="BE3303" s="11">
        <f t="shared" si="5076"/>
        <v>0</v>
      </c>
      <c r="BF3303" s="11">
        <f t="shared" si="5076"/>
        <v>30983</v>
      </c>
      <c r="BG3303" s="11">
        <f t="shared" si="5076"/>
        <v>0</v>
      </c>
      <c r="BH3303" s="11">
        <f t="shared" si="5076"/>
        <v>0</v>
      </c>
      <c r="BI3303" s="11">
        <f t="shared" si="5076"/>
        <v>0</v>
      </c>
      <c r="BJ3303" s="11">
        <v>145865</v>
      </c>
      <c r="BK3303" s="11">
        <v>1000000</v>
      </c>
    </row>
    <row r="3304" spans="1:63" ht="15.75" thickBot="1" x14ac:dyDescent="0.3">
      <c r="A3304" s="13" t="s">
        <v>0</v>
      </c>
      <c r="B3304" s="13" t="s">
        <v>0</v>
      </c>
      <c r="C3304" s="13" t="s">
        <v>0</v>
      </c>
      <c r="D3304" s="103" t="s">
        <v>0</v>
      </c>
      <c r="E3304" s="103" t="s">
        <v>0</v>
      </c>
      <c r="F3304" s="103" t="s">
        <v>0</v>
      </c>
      <c r="G3304" s="13" t="s">
        <v>0</v>
      </c>
      <c r="H3304" s="2" t="s">
        <v>55</v>
      </c>
      <c r="I3304" s="12">
        <v>20</v>
      </c>
      <c r="J3304" s="13" t="s">
        <v>0</v>
      </c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>
        <v>0</v>
      </c>
      <c r="AA3304" s="13"/>
      <c r="AB3304" s="13" t="s">
        <v>0</v>
      </c>
      <c r="AC3304" s="13"/>
      <c r="AD3304" s="13"/>
      <c r="AE3304" s="13"/>
      <c r="AF3304" s="13"/>
      <c r="AG3304" s="13"/>
      <c r="AH3304" s="13"/>
      <c r="AI3304" s="13"/>
      <c r="AJ3304" s="13"/>
      <c r="AK3304" s="13"/>
      <c r="AL3304" s="13"/>
      <c r="AM3304" s="13"/>
      <c r="AN3304" s="13"/>
      <c r="AO3304" s="13"/>
      <c r="AP3304" s="13"/>
      <c r="AQ3304" s="13"/>
      <c r="AR3304" s="13">
        <v>0</v>
      </c>
      <c r="AS3304" s="13"/>
      <c r="AT3304" s="13" t="s">
        <v>0</v>
      </c>
      <c r="AU3304" s="13"/>
      <c r="AV3304" s="13"/>
      <c r="AW3304" s="13"/>
      <c r="AX3304" s="13"/>
      <c r="AY3304" s="13"/>
      <c r="AZ3304" s="13"/>
      <c r="BA3304" s="13"/>
      <c r="BB3304" s="13"/>
      <c r="BC3304" s="13"/>
      <c r="BD3304" s="13"/>
      <c r="BE3304" s="13"/>
      <c r="BF3304" s="13"/>
      <c r="BG3304" s="13"/>
      <c r="BH3304" s="13"/>
      <c r="BI3304" s="13"/>
      <c r="BJ3304" s="13">
        <v>0</v>
      </c>
      <c r="BK3304" s="13"/>
    </row>
    <row r="3305" spans="1:63" ht="69.75" customHeight="1" thickBot="1" x14ac:dyDescent="0.3">
      <c r="A3305" s="148" t="s">
        <v>0</v>
      </c>
      <c r="B3305" s="148" t="s">
        <v>0</v>
      </c>
      <c r="C3305" s="148" t="s">
        <v>0</v>
      </c>
      <c r="D3305" s="151" t="s">
        <v>0</v>
      </c>
      <c r="E3305" s="151" t="s">
        <v>0</v>
      </c>
      <c r="F3305" s="151" t="s">
        <v>0</v>
      </c>
      <c r="G3305" s="154" t="s">
        <v>0</v>
      </c>
      <c r="H3305" s="5" t="s">
        <v>56</v>
      </c>
      <c r="I3305" s="5" t="s">
        <v>9</v>
      </c>
      <c r="J3305" s="94" t="s">
        <v>10</v>
      </c>
      <c r="K3305" s="94" t="s">
        <v>1602</v>
      </c>
      <c r="L3305" s="94" t="s">
        <v>1535</v>
      </c>
      <c r="M3305" s="94" t="s">
        <v>1591</v>
      </c>
      <c r="N3305" s="94" t="s">
        <v>1592</v>
      </c>
      <c r="O3305" s="94" t="s">
        <v>1593</v>
      </c>
      <c r="P3305" s="94" t="s">
        <v>1606</v>
      </c>
      <c r="Q3305" s="94" t="s">
        <v>1603</v>
      </c>
      <c r="R3305" s="94" t="s">
        <v>1594</v>
      </c>
      <c r="S3305" s="94" t="s">
        <v>1595</v>
      </c>
      <c r="T3305" s="94" t="s">
        <v>1596</v>
      </c>
      <c r="U3305" s="94" t="s">
        <v>1597</v>
      </c>
      <c r="V3305" s="94" t="s">
        <v>1598</v>
      </c>
      <c r="W3305" s="94" t="s">
        <v>1599</v>
      </c>
      <c r="X3305" s="94" t="s">
        <v>1604</v>
      </c>
      <c r="Y3305" s="94" t="s">
        <v>1605</v>
      </c>
      <c r="Z3305" s="94" t="s">
        <v>1600</v>
      </c>
      <c r="AA3305" s="94" t="s">
        <v>1601</v>
      </c>
      <c r="AB3305" s="95" t="s">
        <v>11</v>
      </c>
      <c r="AC3305" s="95" t="s">
        <v>1602</v>
      </c>
      <c r="AD3305" s="95" t="s">
        <v>1535</v>
      </c>
      <c r="AE3305" s="95" t="s">
        <v>1591</v>
      </c>
      <c r="AF3305" s="95" t="s">
        <v>1592</v>
      </c>
      <c r="AG3305" s="95" t="s">
        <v>1593</v>
      </c>
      <c r="AH3305" s="95" t="s">
        <v>1607</v>
      </c>
      <c r="AI3305" s="95" t="s">
        <v>1603</v>
      </c>
      <c r="AJ3305" s="95" t="s">
        <v>1594</v>
      </c>
      <c r="AK3305" s="95" t="s">
        <v>1595</v>
      </c>
      <c r="AL3305" s="95" t="s">
        <v>1596</v>
      </c>
      <c r="AM3305" s="95" t="s">
        <v>1597</v>
      </c>
      <c r="AN3305" s="95" t="s">
        <v>1598</v>
      </c>
      <c r="AO3305" s="95" t="s">
        <v>1599</v>
      </c>
      <c r="AP3305" s="95" t="s">
        <v>1604</v>
      </c>
      <c r="AQ3305" s="95" t="s">
        <v>1605</v>
      </c>
      <c r="AR3305" s="95" t="s">
        <v>1600</v>
      </c>
      <c r="AS3305" s="95" t="s">
        <v>1601</v>
      </c>
      <c r="AT3305" s="96" t="s">
        <v>12</v>
      </c>
      <c r="AU3305" s="96" t="s">
        <v>1602</v>
      </c>
      <c r="AV3305" s="96" t="s">
        <v>1535</v>
      </c>
      <c r="AW3305" s="96" t="s">
        <v>1591</v>
      </c>
      <c r="AX3305" s="96" t="s">
        <v>1592</v>
      </c>
      <c r="AY3305" s="96" t="s">
        <v>1593</v>
      </c>
      <c r="AZ3305" s="96" t="s">
        <v>1608</v>
      </c>
      <c r="BA3305" s="96" t="s">
        <v>1603</v>
      </c>
      <c r="BB3305" s="96" t="s">
        <v>1594</v>
      </c>
      <c r="BC3305" s="96" t="s">
        <v>1595</v>
      </c>
      <c r="BD3305" s="96" t="s">
        <v>1596</v>
      </c>
      <c r="BE3305" s="96" t="s">
        <v>1597</v>
      </c>
      <c r="BF3305" s="96" t="s">
        <v>1598</v>
      </c>
      <c r="BG3305" s="96" t="s">
        <v>1599</v>
      </c>
      <c r="BH3305" s="96" t="s">
        <v>1604</v>
      </c>
      <c r="BI3305" s="96" t="s">
        <v>1605</v>
      </c>
      <c r="BJ3305" s="96" t="s">
        <v>1600</v>
      </c>
      <c r="BK3305" s="96" t="s">
        <v>1601</v>
      </c>
    </row>
    <row r="3306" spans="1:63" x14ac:dyDescent="0.25">
      <c r="A3306" s="149"/>
      <c r="B3306" s="149"/>
      <c r="C3306" s="149"/>
      <c r="D3306" s="152"/>
      <c r="E3306" s="152"/>
      <c r="F3306" s="152"/>
      <c r="G3306" s="155"/>
      <c r="H3306" s="15" t="s">
        <v>0</v>
      </c>
      <c r="I3306" s="9" t="s">
        <v>13</v>
      </c>
      <c r="J3306" s="9">
        <v>1</v>
      </c>
      <c r="K3306" s="9">
        <v>2</v>
      </c>
      <c r="L3306" s="9">
        <v>3</v>
      </c>
      <c r="M3306" s="9">
        <v>4</v>
      </c>
      <c r="N3306" s="9">
        <v>5</v>
      </c>
      <c r="O3306" s="9">
        <v>6</v>
      </c>
      <c r="P3306" s="9">
        <v>7</v>
      </c>
      <c r="Q3306" s="9">
        <v>8</v>
      </c>
      <c r="R3306" s="9">
        <v>9</v>
      </c>
      <c r="S3306" s="9">
        <v>10</v>
      </c>
      <c r="T3306" s="9">
        <v>11</v>
      </c>
      <c r="U3306" s="9">
        <v>12</v>
      </c>
      <c r="V3306" s="9">
        <v>13</v>
      </c>
      <c r="W3306" s="9">
        <v>14</v>
      </c>
      <c r="X3306" s="9">
        <v>15</v>
      </c>
      <c r="Y3306" s="9">
        <v>16</v>
      </c>
      <c r="Z3306" s="9">
        <v>20</v>
      </c>
      <c r="AA3306" s="9">
        <v>21</v>
      </c>
      <c r="AB3306" s="9">
        <v>1</v>
      </c>
      <c r="AC3306" s="9">
        <v>2</v>
      </c>
      <c r="AD3306" s="9">
        <v>3</v>
      </c>
      <c r="AE3306" s="9">
        <v>4</v>
      </c>
      <c r="AF3306" s="9">
        <v>5</v>
      </c>
      <c r="AG3306" s="9">
        <v>6</v>
      </c>
      <c r="AH3306" s="9">
        <v>7</v>
      </c>
      <c r="AI3306" s="9">
        <v>8</v>
      </c>
      <c r="AJ3306" s="9">
        <v>9</v>
      </c>
      <c r="AK3306" s="9">
        <v>10</v>
      </c>
      <c r="AL3306" s="9">
        <v>11</v>
      </c>
      <c r="AM3306" s="9">
        <v>12</v>
      </c>
      <c r="AN3306" s="9">
        <v>13</v>
      </c>
      <c r="AO3306" s="9">
        <v>14</v>
      </c>
      <c r="AP3306" s="9">
        <v>15</v>
      </c>
      <c r="AQ3306" s="9">
        <v>16</v>
      </c>
      <c r="AR3306" s="9">
        <v>20</v>
      </c>
      <c r="AS3306" s="9">
        <v>21</v>
      </c>
      <c r="AT3306" s="9">
        <v>1</v>
      </c>
      <c r="AU3306" s="9">
        <v>2</v>
      </c>
      <c r="AV3306" s="9">
        <v>3</v>
      </c>
      <c r="AW3306" s="9">
        <v>4</v>
      </c>
      <c r="AX3306" s="9">
        <v>5</v>
      </c>
      <c r="AY3306" s="9">
        <v>6</v>
      </c>
      <c r="AZ3306" s="9">
        <v>7</v>
      </c>
      <c r="BA3306" s="9">
        <v>8</v>
      </c>
      <c r="BB3306" s="9">
        <v>9</v>
      </c>
      <c r="BC3306" s="9">
        <v>10</v>
      </c>
      <c r="BD3306" s="9">
        <v>11</v>
      </c>
      <c r="BE3306" s="9">
        <v>12</v>
      </c>
      <c r="BF3306" s="9">
        <v>13</v>
      </c>
      <c r="BG3306" s="9">
        <v>14</v>
      </c>
      <c r="BH3306" s="9">
        <v>15</v>
      </c>
      <c r="BI3306" s="9">
        <v>16</v>
      </c>
      <c r="BJ3306" s="9">
        <v>20</v>
      </c>
      <c r="BK3306" s="9">
        <v>21</v>
      </c>
    </row>
    <row r="3307" spans="1:63" x14ac:dyDescent="0.25">
      <c r="A3307" s="149"/>
      <c r="B3307" s="149"/>
      <c r="C3307" s="149"/>
      <c r="D3307" s="152"/>
      <c r="E3307" s="152"/>
      <c r="F3307" s="152"/>
      <c r="G3307" s="155"/>
      <c r="H3307" s="16" t="s">
        <v>1189</v>
      </c>
      <c r="I3307" s="17">
        <f>SUM(I3285)</f>
        <v>3720000</v>
      </c>
      <c r="J3307" s="17">
        <f t="shared" ref="J3307:Y3307" si="5077">SUM(J3285)</f>
        <v>0</v>
      </c>
      <c r="K3307" s="17">
        <f t="shared" si="5077"/>
        <v>0</v>
      </c>
      <c r="L3307" s="17">
        <f t="shared" si="5077"/>
        <v>0</v>
      </c>
      <c r="M3307" s="17">
        <f t="shared" si="5077"/>
        <v>0</v>
      </c>
      <c r="N3307" s="17">
        <f t="shared" si="5077"/>
        <v>0</v>
      </c>
      <c r="O3307" s="17">
        <f t="shared" si="5077"/>
        <v>0</v>
      </c>
      <c r="P3307" s="17">
        <f t="shared" ref="P3307" si="5078">SUM(P3285)</f>
        <v>0</v>
      </c>
      <c r="Q3307" s="17">
        <f t="shared" si="5077"/>
        <v>0</v>
      </c>
      <c r="R3307" s="17">
        <f t="shared" si="5077"/>
        <v>0</v>
      </c>
      <c r="S3307" s="17">
        <f t="shared" si="5077"/>
        <v>0</v>
      </c>
      <c r="T3307" s="17">
        <f t="shared" si="5077"/>
        <v>0</v>
      </c>
      <c r="U3307" s="17">
        <f t="shared" si="5077"/>
        <v>0</v>
      </c>
      <c r="V3307" s="17">
        <f t="shared" si="5077"/>
        <v>0</v>
      </c>
      <c r="W3307" s="17">
        <f t="shared" si="5077"/>
        <v>0</v>
      </c>
      <c r="X3307" s="17">
        <f t="shared" si="5077"/>
        <v>0</v>
      </c>
      <c r="Y3307" s="17">
        <f t="shared" si="5077"/>
        <v>0</v>
      </c>
      <c r="Z3307" s="17">
        <v>0</v>
      </c>
      <c r="AA3307" s="17">
        <v>0</v>
      </c>
      <c r="AB3307" s="17">
        <f t="shared" ref="AB3307:AQ3307" si="5079">SUM(AB3285)</f>
        <v>0</v>
      </c>
      <c r="AC3307" s="17">
        <f t="shared" si="5079"/>
        <v>0</v>
      </c>
      <c r="AD3307" s="17">
        <f t="shared" si="5079"/>
        <v>0</v>
      </c>
      <c r="AE3307" s="17">
        <f t="shared" si="5079"/>
        <v>0</v>
      </c>
      <c r="AF3307" s="17">
        <f t="shared" si="5079"/>
        <v>0</v>
      </c>
      <c r="AG3307" s="17">
        <f t="shared" si="5079"/>
        <v>0</v>
      </c>
      <c r="AH3307" s="17">
        <f t="shared" ref="AH3307" si="5080">SUM(AH3285)</f>
        <v>0</v>
      </c>
      <c r="AI3307" s="17">
        <f t="shared" si="5079"/>
        <v>0</v>
      </c>
      <c r="AJ3307" s="17">
        <f t="shared" si="5079"/>
        <v>0</v>
      </c>
      <c r="AK3307" s="17">
        <f t="shared" si="5079"/>
        <v>0</v>
      </c>
      <c r="AL3307" s="17">
        <f t="shared" si="5079"/>
        <v>0</v>
      </c>
      <c r="AM3307" s="17">
        <f t="shared" si="5079"/>
        <v>0</v>
      </c>
      <c r="AN3307" s="17">
        <f t="shared" si="5079"/>
        <v>0</v>
      </c>
      <c r="AO3307" s="17">
        <f t="shared" si="5079"/>
        <v>0</v>
      </c>
      <c r="AP3307" s="17">
        <f t="shared" si="5079"/>
        <v>0</v>
      </c>
      <c r="AQ3307" s="17">
        <f t="shared" si="5079"/>
        <v>0</v>
      </c>
      <c r="AR3307" s="17">
        <v>0</v>
      </c>
      <c r="AS3307" s="17">
        <v>0</v>
      </c>
      <c r="AT3307" s="17">
        <f t="shared" ref="AT3307:BI3307" si="5081">SUM(AT3285)</f>
        <v>0</v>
      </c>
      <c r="AU3307" s="17">
        <f t="shared" si="5081"/>
        <v>100000</v>
      </c>
      <c r="AV3307" s="17">
        <f t="shared" si="5081"/>
        <v>0</v>
      </c>
      <c r="AW3307" s="17">
        <f t="shared" si="5081"/>
        <v>0</v>
      </c>
      <c r="AX3307" s="17">
        <f t="shared" si="5081"/>
        <v>0</v>
      </c>
      <c r="AY3307" s="17">
        <f t="shared" si="5081"/>
        <v>0</v>
      </c>
      <c r="AZ3307" s="17">
        <f t="shared" ref="AZ3307" si="5082">SUM(AZ3285)</f>
        <v>100000</v>
      </c>
      <c r="BA3307" s="17">
        <f t="shared" si="5081"/>
        <v>0</v>
      </c>
      <c r="BB3307" s="17">
        <f t="shared" si="5081"/>
        <v>0</v>
      </c>
      <c r="BC3307" s="17">
        <f t="shared" si="5081"/>
        <v>100000</v>
      </c>
      <c r="BD3307" s="17">
        <f t="shared" si="5081"/>
        <v>0</v>
      </c>
      <c r="BE3307" s="17">
        <f t="shared" si="5081"/>
        <v>0</v>
      </c>
      <c r="BF3307" s="17">
        <f t="shared" si="5081"/>
        <v>0</v>
      </c>
      <c r="BG3307" s="17">
        <f t="shared" si="5081"/>
        <v>0</v>
      </c>
      <c r="BH3307" s="17">
        <f t="shared" si="5081"/>
        <v>0</v>
      </c>
      <c r="BI3307" s="17">
        <f t="shared" si="5081"/>
        <v>0</v>
      </c>
      <c r="BJ3307" s="17">
        <v>100000</v>
      </c>
      <c r="BK3307" s="17">
        <v>0</v>
      </c>
    </row>
    <row r="3308" spans="1:63" x14ac:dyDescent="0.25">
      <c r="A3308" s="149"/>
      <c r="B3308" s="149"/>
      <c r="C3308" s="149"/>
      <c r="D3308" s="152"/>
      <c r="E3308" s="152"/>
      <c r="F3308" s="152"/>
      <c r="G3308" s="155"/>
      <c r="H3308" s="16" t="s">
        <v>140</v>
      </c>
      <c r="I3308" s="17">
        <f>SUM(I3281,I3283)</f>
        <v>320100</v>
      </c>
      <c r="J3308" s="17">
        <f t="shared" ref="J3308:Y3308" si="5083">SUM(J3281,J3283)</f>
        <v>0</v>
      </c>
      <c r="K3308" s="17">
        <f t="shared" si="5083"/>
        <v>0</v>
      </c>
      <c r="L3308" s="17">
        <f t="shared" si="5083"/>
        <v>0</v>
      </c>
      <c r="M3308" s="17">
        <f t="shared" si="5083"/>
        <v>0</v>
      </c>
      <c r="N3308" s="17">
        <f t="shared" si="5083"/>
        <v>0</v>
      </c>
      <c r="O3308" s="17">
        <f t="shared" si="5083"/>
        <v>0</v>
      </c>
      <c r="P3308" s="17">
        <f t="shared" ref="P3308" si="5084">SUM(P3281,P3283)</f>
        <v>0</v>
      </c>
      <c r="Q3308" s="17">
        <f t="shared" si="5083"/>
        <v>0</v>
      </c>
      <c r="R3308" s="17">
        <f t="shared" si="5083"/>
        <v>0</v>
      </c>
      <c r="S3308" s="17">
        <f t="shared" si="5083"/>
        <v>0</v>
      </c>
      <c r="T3308" s="17">
        <f t="shared" si="5083"/>
        <v>0</v>
      </c>
      <c r="U3308" s="17">
        <f t="shared" si="5083"/>
        <v>0</v>
      </c>
      <c r="V3308" s="17">
        <f t="shared" si="5083"/>
        <v>0</v>
      </c>
      <c r="W3308" s="17">
        <f t="shared" si="5083"/>
        <v>0</v>
      </c>
      <c r="X3308" s="17">
        <f t="shared" si="5083"/>
        <v>0</v>
      </c>
      <c r="Y3308" s="17">
        <f t="shared" si="5083"/>
        <v>0</v>
      </c>
      <c r="Z3308" s="17">
        <v>0</v>
      </c>
      <c r="AA3308" s="17">
        <v>0</v>
      </c>
      <c r="AB3308" s="17">
        <f t="shared" ref="AB3308:AQ3308" si="5085">SUM(AB3281,AB3283)</f>
        <v>0</v>
      </c>
      <c r="AC3308" s="17">
        <f t="shared" si="5085"/>
        <v>0</v>
      </c>
      <c r="AD3308" s="17">
        <f t="shared" si="5085"/>
        <v>0</v>
      </c>
      <c r="AE3308" s="17">
        <f t="shared" si="5085"/>
        <v>0</v>
      </c>
      <c r="AF3308" s="17">
        <f t="shared" si="5085"/>
        <v>0</v>
      </c>
      <c r="AG3308" s="17">
        <f t="shared" si="5085"/>
        <v>0</v>
      </c>
      <c r="AH3308" s="17">
        <f t="shared" ref="AH3308" si="5086">SUM(AH3281,AH3283)</f>
        <v>0</v>
      </c>
      <c r="AI3308" s="17">
        <f t="shared" si="5085"/>
        <v>0</v>
      </c>
      <c r="AJ3308" s="17">
        <f t="shared" si="5085"/>
        <v>0</v>
      </c>
      <c r="AK3308" s="17">
        <f t="shared" si="5085"/>
        <v>0</v>
      </c>
      <c r="AL3308" s="17">
        <f t="shared" si="5085"/>
        <v>0</v>
      </c>
      <c r="AM3308" s="17">
        <f t="shared" si="5085"/>
        <v>0</v>
      </c>
      <c r="AN3308" s="17">
        <f t="shared" si="5085"/>
        <v>0</v>
      </c>
      <c r="AO3308" s="17">
        <f t="shared" si="5085"/>
        <v>0</v>
      </c>
      <c r="AP3308" s="17">
        <f t="shared" si="5085"/>
        <v>0</v>
      </c>
      <c r="AQ3308" s="17">
        <f t="shared" si="5085"/>
        <v>0</v>
      </c>
      <c r="AR3308" s="17">
        <v>0</v>
      </c>
      <c r="AS3308" s="17">
        <v>0</v>
      </c>
      <c r="AT3308" s="17">
        <f t="shared" ref="AT3308:BI3308" si="5087">SUM(AT3281,AT3283)</f>
        <v>0</v>
      </c>
      <c r="AU3308" s="17">
        <f t="shared" si="5087"/>
        <v>0</v>
      </c>
      <c r="AV3308" s="17">
        <f t="shared" si="5087"/>
        <v>0</v>
      </c>
      <c r="AW3308" s="17">
        <f t="shared" si="5087"/>
        <v>0</v>
      </c>
      <c r="AX3308" s="17">
        <f t="shared" si="5087"/>
        <v>0</v>
      </c>
      <c r="AY3308" s="17">
        <f t="shared" si="5087"/>
        <v>0</v>
      </c>
      <c r="AZ3308" s="17">
        <f t="shared" ref="AZ3308" si="5088">SUM(AZ3281,AZ3283)</f>
        <v>0</v>
      </c>
      <c r="BA3308" s="17">
        <f t="shared" si="5087"/>
        <v>0</v>
      </c>
      <c r="BB3308" s="17">
        <f t="shared" si="5087"/>
        <v>0</v>
      </c>
      <c r="BC3308" s="17">
        <f t="shared" si="5087"/>
        <v>0</v>
      </c>
      <c r="BD3308" s="17">
        <f t="shared" si="5087"/>
        <v>0</v>
      </c>
      <c r="BE3308" s="17">
        <f t="shared" si="5087"/>
        <v>0</v>
      </c>
      <c r="BF3308" s="17">
        <f t="shared" si="5087"/>
        <v>0</v>
      </c>
      <c r="BG3308" s="17">
        <f t="shared" si="5087"/>
        <v>0</v>
      </c>
      <c r="BH3308" s="17">
        <f t="shared" si="5087"/>
        <v>0</v>
      </c>
      <c r="BI3308" s="17">
        <f t="shared" si="5087"/>
        <v>0</v>
      </c>
      <c r="BJ3308" s="17">
        <v>0</v>
      </c>
      <c r="BK3308" s="17">
        <v>0</v>
      </c>
    </row>
    <row r="3309" spans="1:63" x14ac:dyDescent="0.25">
      <c r="A3309" s="149"/>
      <c r="B3309" s="149"/>
      <c r="C3309" s="149"/>
      <c r="D3309" s="152"/>
      <c r="E3309" s="152"/>
      <c r="F3309" s="152"/>
      <c r="G3309" s="155"/>
      <c r="H3309" s="16" t="s">
        <v>1190</v>
      </c>
      <c r="I3309" s="17">
        <f>SUM(I3286)</f>
        <v>5680000</v>
      </c>
      <c r="J3309" s="17">
        <f t="shared" ref="J3309:Y3309" si="5089">SUM(J3286)</f>
        <v>0</v>
      </c>
      <c r="K3309" s="17">
        <f t="shared" si="5089"/>
        <v>0</v>
      </c>
      <c r="L3309" s="17">
        <f t="shared" si="5089"/>
        <v>0</v>
      </c>
      <c r="M3309" s="17">
        <f t="shared" si="5089"/>
        <v>0</v>
      </c>
      <c r="N3309" s="17">
        <f t="shared" si="5089"/>
        <v>0</v>
      </c>
      <c r="O3309" s="17">
        <f t="shared" si="5089"/>
        <v>0</v>
      </c>
      <c r="P3309" s="17">
        <f t="shared" ref="P3309" si="5090">SUM(P3286)</f>
        <v>0</v>
      </c>
      <c r="Q3309" s="17">
        <f t="shared" si="5089"/>
        <v>0</v>
      </c>
      <c r="R3309" s="17">
        <f t="shared" si="5089"/>
        <v>0</v>
      </c>
      <c r="S3309" s="17">
        <f t="shared" si="5089"/>
        <v>0</v>
      </c>
      <c r="T3309" s="17">
        <f t="shared" si="5089"/>
        <v>0</v>
      </c>
      <c r="U3309" s="17">
        <f t="shared" si="5089"/>
        <v>0</v>
      </c>
      <c r="V3309" s="17">
        <f t="shared" si="5089"/>
        <v>0</v>
      </c>
      <c r="W3309" s="17">
        <f t="shared" si="5089"/>
        <v>0</v>
      </c>
      <c r="X3309" s="17">
        <f t="shared" si="5089"/>
        <v>0</v>
      </c>
      <c r="Y3309" s="17">
        <f t="shared" si="5089"/>
        <v>0</v>
      </c>
      <c r="Z3309" s="17">
        <v>0</v>
      </c>
      <c r="AA3309" s="17">
        <v>0</v>
      </c>
      <c r="AB3309" s="17">
        <f t="shared" ref="AB3309:AQ3309" si="5091">SUM(AB3286)</f>
        <v>0</v>
      </c>
      <c r="AC3309" s="17">
        <f t="shared" si="5091"/>
        <v>0</v>
      </c>
      <c r="AD3309" s="17">
        <f t="shared" si="5091"/>
        <v>0</v>
      </c>
      <c r="AE3309" s="17">
        <f t="shared" si="5091"/>
        <v>0</v>
      </c>
      <c r="AF3309" s="17">
        <f t="shared" si="5091"/>
        <v>0</v>
      </c>
      <c r="AG3309" s="17">
        <f t="shared" si="5091"/>
        <v>0</v>
      </c>
      <c r="AH3309" s="17">
        <f t="shared" ref="AH3309" si="5092">SUM(AH3286)</f>
        <v>0</v>
      </c>
      <c r="AI3309" s="17">
        <f t="shared" si="5091"/>
        <v>0</v>
      </c>
      <c r="AJ3309" s="17">
        <f t="shared" si="5091"/>
        <v>0</v>
      </c>
      <c r="AK3309" s="17">
        <f t="shared" si="5091"/>
        <v>0</v>
      </c>
      <c r="AL3309" s="17">
        <f t="shared" si="5091"/>
        <v>0</v>
      </c>
      <c r="AM3309" s="17">
        <f t="shared" si="5091"/>
        <v>0</v>
      </c>
      <c r="AN3309" s="17">
        <f t="shared" si="5091"/>
        <v>0</v>
      </c>
      <c r="AO3309" s="17">
        <f t="shared" si="5091"/>
        <v>0</v>
      </c>
      <c r="AP3309" s="17">
        <f t="shared" si="5091"/>
        <v>0</v>
      </c>
      <c r="AQ3309" s="17">
        <f t="shared" si="5091"/>
        <v>0</v>
      </c>
      <c r="AR3309" s="17">
        <v>0</v>
      </c>
      <c r="AS3309" s="17">
        <v>0</v>
      </c>
      <c r="AT3309" s="17">
        <f t="shared" ref="AT3309:BI3309" si="5093">SUM(AT3286)</f>
        <v>1000000</v>
      </c>
      <c r="AU3309" s="17">
        <f t="shared" si="5093"/>
        <v>0</v>
      </c>
      <c r="AV3309" s="17">
        <f t="shared" si="5093"/>
        <v>0</v>
      </c>
      <c r="AW3309" s="17">
        <f t="shared" si="5093"/>
        <v>0</v>
      </c>
      <c r="AX3309" s="17">
        <f t="shared" si="5093"/>
        <v>0</v>
      </c>
      <c r="AY3309" s="17">
        <f t="shared" si="5093"/>
        <v>0</v>
      </c>
      <c r="AZ3309" s="17">
        <f t="shared" ref="AZ3309" si="5094">SUM(AZ3286)</f>
        <v>1000000</v>
      </c>
      <c r="BA3309" s="17">
        <f t="shared" si="5093"/>
        <v>0</v>
      </c>
      <c r="BB3309" s="17">
        <f t="shared" si="5093"/>
        <v>0</v>
      </c>
      <c r="BC3309" s="17">
        <f t="shared" si="5093"/>
        <v>0</v>
      </c>
      <c r="BD3309" s="17">
        <f t="shared" si="5093"/>
        <v>0</v>
      </c>
      <c r="BE3309" s="17">
        <f t="shared" si="5093"/>
        <v>0</v>
      </c>
      <c r="BF3309" s="17">
        <f t="shared" si="5093"/>
        <v>0</v>
      </c>
      <c r="BG3309" s="17">
        <f t="shared" si="5093"/>
        <v>0</v>
      </c>
      <c r="BH3309" s="17">
        <f t="shared" si="5093"/>
        <v>0</v>
      </c>
      <c r="BI3309" s="17">
        <f t="shared" si="5093"/>
        <v>0</v>
      </c>
      <c r="BJ3309" s="17">
        <v>0</v>
      </c>
      <c r="BK3309" s="17">
        <v>1000000</v>
      </c>
    </row>
    <row r="3310" spans="1:63" x14ac:dyDescent="0.25">
      <c r="A3310" s="149"/>
      <c r="B3310" s="149"/>
      <c r="C3310" s="149"/>
      <c r="D3310" s="152"/>
      <c r="E3310" s="152"/>
      <c r="F3310" s="152"/>
      <c r="G3310" s="155"/>
      <c r="H3310" s="16" t="s">
        <v>141</v>
      </c>
      <c r="I3310" s="17">
        <f>SUM(I3254,I3256:I3260,I3262,I3264:I3269,I3271:I3277,I3287,I3291,I3295:I3296,I3298,I3300,I3302)</f>
        <v>3609026</v>
      </c>
      <c r="J3310" s="17">
        <f t="shared" ref="J3310:Y3310" si="5095">SUM(J3254,J3256:J3260,J3262,J3264:J3269,J3271:J3277,J3287,J3291,J3295:J3296,J3298,J3300,J3302)</f>
        <v>0</v>
      </c>
      <c r="K3310" s="17">
        <f t="shared" si="5095"/>
        <v>0</v>
      </c>
      <c r="L3310" s="17">
        <f t="shared" si="5095"/>
        <v>0</v>
      </c>
      <c r="M3310" s="17">
        <f t="shared" si="5095"/>
        <v>0</v>
      </c>
      <c r="N3310" s="17">
        <f t="shared" si="5095"/>
        <v>0</v>
      </c>
      <c r="O3310" s="17">
        <f t="shared" si="5095"/>
        <v>0</v>
      </c>
      <c r="P3310" s="17">
        <f t="shared" ref="P3310" si="5096">SUM(P3254,P3256:P3260,P3262,P3264:P3269,P3271:P3277,P3287,P3291,P3295:P3296,P3298,P3300,P3302)</f>
        <v>0</v>
      </c>
      <c r="Q3310" s="17">
        <f t="shared" si="5095"/>
        <v>0</v>
      </c>
      <c r="R3310" s="17">
        <f t="shared" si="5095"/>
        <v>0</v>
      </c>
      <c r="S3310" s="17">
        <f t="shared" si="5095"/>
        <v>0</v>
      </c>
      <c r="T3310" s="17">
        <f t="shared" si="5095"/>
        <v>0</v>
      </c>
      <c r="U3310" s="17">
        <f t="shared" si="5095"/>
        <v>0</v>
      </c>
      <c r="V3310" s="17">
        <f t="shared" si="5095"/>
        <v>0</v>
      </c>
      <c r="W3310" s="17">
        <f t="shared" si="5095"/>
        <v>0</v>
      </c>
      <c r="X3310" s="17">
        <f t="shared" si="5095"/>
        <v>0</v>
      </c>
      <c r="Y3310" s="17">
        <f t="shared" si="5095"/>
        <v>0</v>
      </c>
      <c r="Z3310" s="17">
        <v>0</v>
      </c>
      <c r="AA3310" s="17">
        <v>0</v>
      </c>
      <c r="AB3310" s="17">
        <f t="shared" ref="AB3310:AQ3310" si="5097">SUM(AB3254,AB3256:AB3260,AB3262,AB3264:AB3269,AB3271:AB3277,AB3287,AB3291,AB3295:AB3296,AB3298,AB3300,AB3302)</f>
        <v>0</v>
      </c>
      <c r="AC3310" s="17">
        <f t="shared" si="5097"/>
        <v>0</v>
      </c>
      <c r="AD3310" s="17">
        <f t="shared" si="5097"/>
        <v>0</v>
      </c>
      <c r="AE3310" s="17">
        <f t="shared" si="5097"/>
        <v>0</v>
      </c>
      <c r="AF3310" s="17">
        <f t="shared" si="5097"/>
        <v>0</v>
      </c>
      <c r="AG3310" s="17">
        <f t="shared" si="5097"/>
        <v>0</v>
      </c>
      <c r="AH3310" s="17">
        <f t="shared" ref="AH3310" si="5098">SUM(AH3254,AH3256:AH3260,AH3262,AH3264:AH3269,AH3271:AH3277,AH3287,AH3291,AH3295:AH3296,AH3298,AH3300,AH3302)</f>
        <v>0</v>
      </c>
      <c r="AI3310" s="17">
        <f t="shared" si="5097"/>
        <v>0</v>
      </c>
      <c r="AJ3310" s="17">
        <f t="shared" si="5097"/>
        <v>0</v>
      </c>
      <c r="AK3310" s="17">
        <f t="shared" si="5097"/>
        <v>0</v>
      </c>
      <c r="AL3310" s="17">
        <f t="shared" si="5097"/>
        <v>0</v>
      </c>
      <c r="AM3310" s="17">
        <f t="shared" si="5097"/>
        <v>0</v>
      </c>
      <c r="AN3310" s="17">
        <f t="shared" si="5097"/>
        <v>0</v>
      </c>
      <c r="AO3310" s="17">
        <f t="shared" si="5097"/>
        <v>0</v>
      </c>
      <c r="AP3310" s="17">
        <f t="shared" si="5097"/>
        <v>0</v>
      </c>
      <c r="AQ3310" s="17">
        <f t="shared" si="5097"/>
        <v>0</v>
      </c>
      <c r="AR3310" s="17">
        <v>0</v>
      </c>
      <c r="AS3310" s="17">
        <v>0</v>
      </c>
      <c r="AT3310" s="17">
        <f t="shared" ref="AT3310:BI3310" si="5099">SUM(AT3254,AT3256:AT3260,AT3262,AT3264:AT3269,AT3271:AT3277,AT3287,AT3291,AT3295:AT3296,AT3298,AT3300,AT3302)</f>
        <v>0</v>
      </c>
      <c r="AU3310" s="17">
        <f t="shared" si="5099"/>
        <v>14882</v>
      </c>
      <c r="AV3310" s="17">
        <f t="shared" si="5099"/>
        <v>0</v>
      </c>
      <c r="AW3310" s="17">
        <f t="shared" si="5099"/>
        <v>30983</v>
      </c>
      <c r="AX3310" s="17">
        <f t="shared" si="5099"/>
        <v>0</v>
      </c>
      <c r="AY3310" s="17">
        <f t="shared" si="5099"/>
        <v>0</v>
      </c>
      <c r="AZ3310" s="17">
        <f t="shared" ref="AZ3310" si="5100">SUM(AZ3254,AZ3256:AZ3260,AZ3262,AZ3264:AZ3269,AZ3271:AZ3277,AZ3287,AZ3291,AZ3295:AZ3296,AZ3298,AZ3300,AZ3302)</f>
        <v>45865</v>
      </c>
      <c r="BA3310" s="17">
        <f t="shared" si="5099"/>
        <v>0</v>
      </c>
      <c r="BB3310" s="17">
        <f t="shared" si="5099"/>
        <v>0</v>
      </c>
      <c r="BC3310" s="17">
        <f t="shared" si="5099"/>
        <v>14882</v>
      </c>
      <c r="BD3310" s="17">
        <f t="shared" si="5099"/>
        <v>0</v>
      </c>
      <c r="BE3310" s="17">
        <f t="shared" si="5099"/>
        <v>0</v>
      </c>
      <c r="BF3310" s="17">
        <f t="shared" si="5099"/>
        <v>30983</v>
      </c>
      <c r="BG3310" s="17">
        <f t="shared" si="5099"/>
        <v>0</v>
      </c>
      <c r="BH3310" s="17">
        <f t="shared" si="5099"/>
        <v>0</v>
      </c>
      <c r="BI3310" s="17">
        <f t="shared" si="5099"/>
        <v>0</v>
      </c>
      <c r="BJ3310" s="17">
        <v>45865</v>
      </c>
      <c r="BK3310" s="17">
        <v>0</v>
      </c>
    </row>
    <row r="3311" spans="1:63" x14ac:dyDescent="0.25">
      <c r="A3311" s="150"/>
      <c r="B3311" s="150"/>
      <c r="C3311" s="150"/>
      <c r="D3311" s="153"/>
      <c r="E3311" s="153"/>
      <c r="F3311" s="153"/>
      <c r="G3311" s="156"/>
      <c r="H3311" s="18" t="s">
        <v>57</v>
      </c>
      <c r="I3311" s="17">
        <f>SUM(I3307:I3310)</f>
        <v>13329126</v>
      </c>
      <c r="J3311" s="17">
        <f t="shared" ref="J3311:Y3311" si="5101">SUM(J3307:J3310)</f>
        <v>0</v>
      </c>
      <c r="K3311" s="17">
        <f t="shared" si="5101"/>
        <v>0</v>
      </c>
      <c r="L3311" s="17">
        <f t="shared" si="5101"/>
        <v>0</v>
      </c>
      <c r="M3311" s="17">
        <f t="shared" si="5101"/>
        <v>0</v>
      </c>
      <c r="N3311" s="17">
        <f t="shared" si="5101"/>
        <v>0</v>
      </c>
      <c r="O3311" s="17">
        <f t="shared" si="5101"/>
        <v>0</v>
      </c>
      <c r="P3311" s="17">
        <f t="shared" ref="P3311" si="5102">SUM(P3307:P3310)</f>
        <v>0</v>
      </c>
      <c r="Q3311" s="17">
        <f t="shared" si="5101"/>
        <v>0</v>
      </c>
      <c r="R3311" s="17">
        <f t="shared" si="5101"/>
        <v>0</v>
      </c>
      <c r="S3311" s="17">
        <f t="shared" si="5101"/>
        <v>0</v>
      </c>
      <c r="T3311" s="17">
        <f t="shared" si="5101"/>
        <v>0</v>
      </c>
      <c r="U3311" s="17">
        <f t="shared" si="5101"/>
        <v>0</v>
      </c>
      <c r="V3311" s="17">
        <f t="shared" si="5101"/>
        <v>0</v>
      </c>
      <c r="W3311" s="17">
        <f t="shared" si="5101"/>
        <v>0</v>
      </c>
      <c r="X3311" s="17">
        <f t="shared" si="5101"/>
        <v>0</v>
      </c>
      <c r="Y3311" s="17">
        <f t="shared" si="5101"/>
        <v>0</v>
      </c>
      <c r="Z3311" s="17">
        <v>0</v>
      </c>
      <c r="AA3311" s="17">
        <v>0</v>
      </c>
      <c r="AB3311" s="17">
        <f t="shared" ref="AB3311:AQ3311" si="5103">SUM(AB3307:AB3310)</f>
        <v>0</v>
      </c>
      <c r="AC3311" s="17">
        <f t="shared" si="5103"/>
        <v>0</v>
      </c>
      <c r="AD3311" s="17">
        <f t="shared" si="5103"/>
        <v>0</v>
      </c>
      <c r="AE3311" s="17">
        <f t="shared" si="5103"/>
        <v>0</v>
      </c>
      <c r="AF3311" s="17">
        <f t="shared" si="5103"/>
        <v>0</v>
      </c>
      <c r="AG3311" s="17">
        <f t="shared" si="5103"/>
        <v>0</v>
      </c>
      <c r="AH3311" s="17">
        <f t="shared" ref="AH3311" si="5104">SUM(AH3307:AH3310)</f>
        <v>0</v>
      </c>
      <c r="AI3311" s="17">
        <f t="shared" si="5103"/>
        <v>0</v>
      </c>
      <c r="AJ3311" s="17">
        <f t="shared" si="5103"/>
        <v>0</v>
      </c>
      <c r="AK3311" s="17">
        <f t="shared" si="5103"/>
        <v>0</v>
      </c>
      <c r="AL3311" s="17">
        <f t="shared" si="5103"/>
        <v>0</v>
      </c>
      <c r="AM3311" s="17">
        <f t="shared" si="5103"/>
        <v>0</v>
      </c>
      <c r="AN3311" s="17">
        <f t="shared" si="5103"/>
        <v>0</v>
      </c>
      <c r="AO3311" s="17">
        <f t="shared" si="5103"/>
        <v>0</v>
      </c>
      <c r="AP3311" s="17">
        <f t="shared" si="5103"/>
        <v>0</v>
      </c>
      <c r="AQ3311" s="17">
        <f t="shared" si="5103"/>
        <v>0</v>
      </c>
      <c r="AR3311" s="17">
        <v>0</v>
      </c>
      <c r="AS3311" s="17">
        <v>0</v>
      </c>
      <c r="AT3311" s="17">
        <f t="shared" ref="AT3311:BI3311" si="5105">SUM(AT3307:AT3310)</f>
        <v>1000000</v>
      </c>
      <c r="AU3311" s="17">
        <f t="shared" si="5105"/>
        <v>114882</v>
      </c>
      <c r="AV3311" s="17">
        <f t="shared" si="5105"/>
        <v>0</v>
      </c>
      <c r="AW3311" s="17">
        <f t="shared" si="5105"/>
        <v>30983</v>
      </c>
      <c r="AX3311" s="17">
        <f t="shared" si="5105"/>
        <v>0</v>
      </c>
      <c r="AY3311" s="17">
        <f t="shared" si="5105"/>
        <v>0</v>
      </c>
      <c r="AZ3311" s="17">
        <f t="shared" ref="AZ3311" si="5106">SUM(AZ3307:AZ3310)</f>
        <v>1145865</v>
      </c>
      <c r="BA3311" s="17">
        <f t="shared" si="5105"/>
        <v>0</v>
      </c>
      <c r="BB3311" s="17">
        <f t="shared" si="5105"/>
        <v>0</v>
      </c>
      <c r="BC3311" s="17">
        <f t="shared" si="5105"/>
        <v>114882</v>
      </c>
      <c r="BD3311" s="17">
        <f t="shared" si="5105"/>
        <v>0</v>
      </c>
      <c r="BE3311" s="17">
        <f t="shared" si="5105"/>
        <v>0</v>
      </c>
      <c r="BF3311" s="17">
        <f t="shared" si="5105"/>
        <v>30983</v>
      </c>
      <c r="BG3311" s="17">
        <f t="shared" si="5105"/>
        <v>0</v>
      </c>
      <c r="BH3311" s="17">
        <f t="shared" si="5105"/>
        <v>0</v>
      </c>
      <c r="BI3311" s="17">
        <f t="shared" si="5105"/>
        <v>0</v>
      </c>
      <c r="BJ3311" s="17">
        <v>145865</v>
      </c>
      <c r="BK3311" s="17">
        <v>1000000</v>
      </c>
    </row>
    <row r="3312" spans="1:63" x14ac:dyDescent="0.25">
      <c r="A3312" s="13" t="s">
        <v>0</v>
      </c>
      <c r="B3312" s="13" t="s">
        <v>0</v>
      </c>
      <c r="C3312" s="13" t="s">
        <v>0</v>
      </c>
      <c r="D3312" s="103" t="s">
        <v>0</v>
      </c>
      <c r="E3312" s="103" t="s">
        <v>0</v>
      </c>
      <c r="F3312" s="103" t="s">
        <v>0</v>
      </c>
      <c r="G3312" s="13" t="s">
        <v>0</v>
      </c>
      <c r="H3312" s="19" t="s">
        <v>0</v>
      </c>
      <c r="I3312" s="19" t="s">
        <v>0</v>
      </c>
      <c r="J3312" s="19" t="s">
        <v>0</v>
      </c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>
        <v>0</v>
      </c>
      <c r="AA3312" s="19">
        <v>0</v>
      </c>
      <c r="AB3312" s="19" t="s">
        <v>0</v>
      </c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>
        <v>0</v>
      </c>
      <c r="AS3312" s="19">
        <v>0</v>
      </c>
      <c r="AT3312" s="19" t="s">
        <v>0</v>
      </c>
      <c r="AU3312" s="19"/>
      <c r="AV3312" s="19"/>
      <c r="AW3312" s="19"/>
      <c r="AX3312" s="19"/>
      <c r="AY3312" s="19"/>
      <c r="AZ3312" s="19"/>
      <c r="BA3312" s="19"/>
      <c r="BB3312" s="19"/>
      <c r="BC3312" s="19"/>
      <c r="BD3312" s="19"/>
      <c r="BE3312" s="19"/>
      <c r="BF3312" s="19"/>
      <c r="BG3312" s="19"/>
      <c r="BH3312" s="19"/>
      <c r="BI3312" s="19"/>
      <c r="BJ3312" s="19">
        <v>0</v>
      </c>
      <c r="BK3312" s="19">
        <v>0</v>
      </c>
    </row>
    <row r="3313" spans="1:63" x14ac:dyDescent="0.25">
      <c r="A3313" s="13" t="s">
        <v>0</v>
      </c>
      <c r="B3313" s="13" t="s">
        <v>0</v>
      </c>
      <c r="C3313" s="13" t="s">
        <v>0</v>
      </c>
      <c r="D3313" s="103" t="s">
        <v>0</v>
      </c>
      <c r="E3313" s="103" t="s">
        <v>0</v>
      </c>
      <c r="F3313" s="103" t="s">
        <v>0</v>
      </c>
      <c r="G3313" s="13" t="s">
        <v>0</v>
      </c>
      <c r="H3313" s="10" t="s">
        <v>1191</v>
      </c>
      <c r="I3313" s="11">
        <f>I3303</f>
        <v>13329126</v>
      </c>
      <c r="J3313" s="11">
        <f t="shared" ref="J3313:Y3313" si="5107">J3303</f>
        <v>0</v>
      </c>
      <c r="K3313" s="11">
        <f t="shared" si="5107"/>
        <v>0</v>
      </c>
      <c r="L3313" s="11">
        <f t="shared" si="5107"/>
        <v>0</v>
      </c>
      <c r="M3313" s="11">
        <f t="shared" si="5107"/>
        <v>0</v>
      </c>
      <c r="N3313" s="11">
        <f t="shared" si="5107"/>
        <v>0</v>
      </c>
      <c r="O3313" s="11">
        <f t="shared" si="5107"/>
        <v>0</v>
      </c>
      <c r="P3313" s="11">
        <f t="shared" si="5107"/>
        <v>0</v>
      </c>
      <c r="Q3313" s="11">
        <f t="shared" si="5107"/>
        <v>0</v>
      </c>
      <c r="R3313" s="11">
        <f t="shared" si="5107"/>
        <v>0</v>
      </c>
      <c r="S3313" s="11">
        <f t="shared" si="5107"/>
        <v>0</v>
      </c>
      <c r="T3313" s="11">
        <f t="shared" si="5107"/>
        <v>0</v>
      </c>
      <c r="U3313" s="11">
        <f t="shared" si="5107"/>
        <v>0</v>
      </c>
      <c r="V3313" s="11">
        <f t="shared" si="5107"/>
        <v>0</v>
      </c>
      <c r="W3313" s="11">
        <f t="shared" si="5107"/>
        <v>0</v>
      </c>
      <c r="X3313" s="11">
        <f t="shared" si="5107"/>
        <v>0</v>
      </c>
      <c r="Y3313" s="11">
        <f t="shared" si="5107"/>
        <v>0</v>
      </c>
      <c r="Z3313" s="11">
        <v>0</v>
      </c>
      <c r="AA3313" s="11">
        <v>0</v>
      </c>
      <c r="AB3313" s="11">
        <f t="shared" ref="AB3313:AQ3313" si="5108">AB3303</f>
        <v>0</v>
      </c>
      <c r="AC3313" s="11">
        <f t="shared" si="5108"/>
        <v>0</v>
      </c>
      <c r="AD3313" s="11">
        <f t="shared" si="5108"/>
        <v>0</v>
      </c>
      <c r="AE3313" s="11">
        <f t="shared" si="5108"/>
        <v>0</v>
      </c>
      <c r="AF3313" s="11">
        <f t="shared" si="5108"/>
        <v>0</v>
      </c>
      <c r="AG3313" s="11">
        <f t="shared" si="5108"/>
        <v>0</v>
      </c>
      <c r="AH3313" s="11">
        <f t="shared" si="5108"/>
        <v>0</v>
      </c>
      <c r="AI3313" s="11">
        <f t="shared" si="5108"/>
        <v>0</v>
      </c>
      <c r="AJ3313" s="11">
        <f t="shared" si="5108"/>
        <v>0</v>
      </c>
      <c r="AK3313" s="11">
        <f t="shared" si="5108"/>
        <v>0</v>
      </c>
      <c r="AL3313" s="11">
        <f t="shared" si="5108"/>
        <v>0</v>
      </c>
      <c r="AM3313" s="11">
        <f t="shared" si="5108"/>
        <v>0</v>
      </c>
      <c r="AN3313" s="11">
        <f t="shared" si="5108"/>
        <v>0</v>
      </c>
      <c r="AO3313" s="11">
        <f t="shared" si="5108"/>
        <v>0</v>
      </c>
      <c r="AP3313" s="11">
        <f t="shared" si="5108"/>
        <v>0</v>
      </c>
      <c r="AQ3313" s="11">
        <f t="shared" si="5108"/>
        <v>0</v>
      </c>
      <c r="AR3313" s="11">
        <v>0</v>
      </c>
      <c r="AS3313" s="11">
        <v>0</v>
      </c>
      <c r="AT3313" s="11">
        <f t="shared" ref="AT3313:BI3313" si="5109">AT3303</f>
        <v>1000000</v>
      </c>
      <c r="AU3313" s="11">
        <f t="shared" si="5109"/>
        <v>114882</v>
      </c>
      <c r="AV3313" s="11">
        <f t="shared" si="5109"/>
        <v>0</v>
      </c>
      <c r="AW3313" s="11">
        <f t="shared" si="5109"/>
        <v>30983</v>
      </c>
      <c r="AX3313" s="11">
        <f t="shared" si="5109"/>
        <v>0</v>
      </c>
      <c r="AY3313" s="11">
        <f t="shared" si="5109"/>
        <v>0</v>
      </c>
      <c r="AZ3313" s="11">
        <f t="shared" si="5109"/>
        <v>1145865</v>
      </c>
      <c r="BA3313" s="11">
        <f t="shared" si="5109"/>
        <v>0</v>
      </c>
      <c r="BB3313" s="11">
        <f t="shared" si="5109"/>
        <v>0</v>
      </c>
      <c r="BC3313" s="11">
        <f t="shared" si="5109"/>
        <v>114882</v>
      </c>
      <c r="BD3313" s="11">
        <f t="shared" si="5109"/>
        <v>0</v>
      </c>
      <c r="BE3313" s="11">
        <f t="shared" si="5109"/>
        <v>0</v>
      </c>
      <c r="BF3313" s="11">
        <f t="shared" si="5109"/>
        <v>30983</v>
      </c>
      <c r="BG3313" s="11">
        <f t="shared" si="5109"/>
        <v>0</v>
      </c>
      <c r="BH3313" s="11">
        <f t="shared" si="5109"/>
        <v>0</v>
      </c>
      <c r="BI3313" s="11">
        <f t="shared" si="5109"/>
        <v>0</v>
      </c>
      <c r="BJ3313" s="11">
        <v>145865</v>
      </c>
      <c r="BK3313" s="11">
        <v>1000000</v>
      </c>
    </row>
    <row r="3314" spans="1:63" x14ac:dyDescent="0.25">
      <c r="A3314" s="13" t="s">
        <v>0</v>
      </c>
      <c r="B3314" s="13" t="s">
        <v>0</v>
      </c>
      <c r="C3314" s="13" t="s">
        <v>0</v>
      </c>
      <c r="D3314" s="103" t="s">
        <v>0</v>
      </c>
      <c r="E3314" s="103" t="s">
        <v>0</v>
      </c>
      <c r="F3314" s="103" t="s">
        <v>0</v>
      </c>
      <c r="G3314" s="13" t="s">
        <v>0</v>
      </c>
      <c r="H3314" s="2" t="s">
        <v>55</v>
      </c>
      <c r="I3314" s="12">
        <f>SUM(I3304)</f>
        <v>20</v>
      </c>
      <c r="J3314" s="13" t="s">
        <v>0</v>
      </c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>
        <v>0</v>
      </c>
      <c r="AA3314" s="13"/>
      <c r="AB3314" s="13" t="s">
        <v>0</v>
      </c>
      <c r="AC3314" s="13"/>
      <c r="AD3314" s="13"/>
      <c r="AE3314" s="13"/>
      <c r="AF3314" s="13"/>
      <c r="AG3314" s="13"/>
      <c r="AH3314" s="13"/>
      <c r="AI3314" s="13"/>
      <c r="AJ3314" s="13"/>
      <c r="AK3314" s="13"/>
      <c r="AL3314" s="13"/>
      <c r="AM3314" s="13"/>
      <c r="AN3314" s="13"/>
      <c r="AO3314" s="13"/>
      <c r="AP3314" s="13"/>
      <c r="AQ3314" s="13"/>
      <c r="AR3314" s="13">
        <v>0</v>
      </c>
      <c r="AS3314" s="13"/>
      <c r="AT3314" s="13" t="s">
        <v>0</v>
      </c>
      <c r="AU3314" s="13"/>
      <c r="AV3314" s="13"/>
      <c r="AW3314" s="13"/>
      <c r="AX3314" s="13"/>
      <c r="AY3314" s="13"/>
      <c r="AZ3314" s="13"/>
      <c r="BA3314" s="13"/>
      <c r="BB3314" s="13"/>
      <c r="BC3314" s="13"/>
      <c r="BD3314" s="13"/>
      <c r="BE3314" s="13"/>
      <c r="BF3314" s="13"/>
      <c r="BG3314" s="13"/>
      <c r="BH3314" s="13"/>
      <c r="BI3314" s="13"/>
      <c r="BJ3314" s="13">
        <v>0</v>
      </c>
      <c r="BK3314" s="13"/>
    </row>
    <row r="3315" spans="1:63" ht="15.75" thickBot="1" x14ac:dyDescent="0.3">
      <c r="A3315" s="13" t="s">
        <v>0</v>
      </c>
      <c r="B3315" s="13" t="s">
        <v>0</v>
      </c>
      <c r="C3315" s="13" t="s">
        <v>0</v>
      </c>
      <c r="D3315" s="103" t="s">
        <v>0</v>
      </c>
      <c r="E3315" s="103" t="s">
        <v>0</v>
      </c>
      <c r="F3315" s="103" t="s">
        <v>0</v>
      </c>
      <c r="G3315" s="13" t="s">
        <v>0</v>
      </c>
      <c r="H3315" s="20" t="s">
        <v>0</v>
      </c>
      <c r="I3315" s="21" t="s">
        <v>0</v>
      </c>
      <c r="J3315" s="21" t="s">
        <v>0</v>
      </c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>
        <v>0</v>
      </c>
      <c r="AA3315" s="21">
        <v>0</v>
      </c>
      <c r="AB3315" s="21" t="s">
        <v>0</v>
      </c>
      <c r="AC3315" s="21"/>
      <c r="AD3315" s="21"/>
      <c r="AE3315" s="21"/>
      <c r="AF3315" s="21"/>
      <c r="AG3315" s="21"/>
      <c r="AH3315" s="21"/>
      <c r="AI3315" s="21"/>
      <c r="AJ3315" s="21"/>
      <c r="AK3315" s="21"/>
      <c r="AL3315" s="21"/>
      <c r="AM3315" s="21"/>
      <c r="AN3315" s="21"/>
      <c r="AO3315" s="21"/>
      <c r="AP3315" s="21"/>
      <c r="AQ3315" s="21"/>
      <c r="AR3315" s="21">
        <v>0</v>
      </c>
      <c r="AS3315" s="21">
        <v>0</v>
      </c>
      <c r="AT3315" s="21" t="s">
        <v>0</v>
      </c>
      <c r="AU3315" s="21"/>
      <c r="AV3315" s="21"/>
      <c r="AW3315" s="21"/>
      <c r="AX3315" s="21"/>
      <c r="AY3315" s="21"/>
      <c r="AZ3315" s="21"/>
      <c r="BA3315" s="21"/>
      <c r="BB3315" s="21"/>
      <c r="BC3315" s="21"/>
      <c r="BD3315" s="21"/>
      <c r="BE3315" s="21"/>
      <c r="BF3315" s="21"/>
      <c r="BG3315" s="21"/>
      <c r="BH3315" s="21"/>
      <c r="BI3315" s="21"/>
      <c r="BJ3315" s="21">
        <v>0</v>
      </c>
      <c r="BK3315" s="21">
        <v>0</v>
      </c>
    </row>
    <row r="3316" spans="1:63" s="52" customFormat="1" ht="69.75" customHeight="1" thickBot="1" x14ac:dyDescent="0.3">
      <c r="A3316" s="49" t="s">
        <v>2</v>
      </c>
      <c r="B3316" s="50" t="s">
        <v>3</v>
      </c>
      <c r="C3316" s="50" t="s">
        <v>4</v>
      </c>
      <c r="D3316" s="51" t="s">
        <v>0</v>
      </c>
      <c r="E3316" s="50" t="s">
        <v>5</v>
      </c>
      <c r="F3316" s="50" t="s">
        <v>6</v>
      </c>
      <c r="G3316" s="49" t="s">
        <v>7</v>
      </c>
      <c r="H3316" s="49" t="s">
        <v>8</v>
      </c>
      <c r="I3316" s="5" t="s">
        <v>9</v>
      </c>
      <c r="J3316" s="94" t="s">
        <v>10</v>
      </c>
      <c r="K3316" s="94" t="s">
        <v>1602</v>
      </c>
      <c r="L3316" s="94" t="s">
        <v>1535</v>
      </c>
      <c r="M3316" s="94" t="s">
        <v>1591</v>
      </c>
      <c r="N3316" s="94" t="s">
        <v>1592</v>
      </c>
      <c r="O3316" s="94" t="s">
        <v>1593</v>
      </c>
      <c r="P3316" s="94" t="s">
        <v>1606</v>
      </c>
      <c r="Q3316" s="94" t="s">
        <v>1603</v>
      </c>
      <c r="R3316" s="94" t="s">
        <v>1594</v>
      </c>
      <c r="S3316" s="94" t="s">
        <v>1595</v>
      </c>
      <c r="T3316" s="94" t="s">
        <v>1596</v>
      </c>
      <c r="U3316" s="94" t="s">
        <v>1597</v>
      </c>
      <c r="V3316" s="94" t="s">
        <v>1598</v>
      </c>
      <c r="W3316" s="94" t="s">
        <v>1599</v>
      </c>
      <c r="X3316" s="94" t="s">
        <v>1604</v>
      </c>
      <c r="Y3316" s="94" t="s">
        <v>1605</v>
      </c>
      <c r="Z3316" s="94" t="s">
        <v>1600</v>
      </c>
      <c r="AA3316" s="94" t="s">
        <v>1601</v>
      </c>
      <c r="AB3316" s="95" t="s">
        <v>11</v>
      </c>
      <c r="AC3316" s="95" t="s">
        <v>1602</v>
      </c>
      <c r="AD3316" s="95" t="s">
        <v>1535</v>
      </c>
      <c r="AE3316" s="95" t="s">
        <v>1591</v>
      </c>
      <c r="AF3316" s="95" t="s">
        <v>1592</v>
      </c>
      <c r="AG3316" s="95" t="s">
        <v>1593</v>
      </c>
      <c r="AH3316" s="95" t="s">
        <v>1607</v>
      </c>
      <c r="AI3316" s="95" t="s">
        <v>1603</v>
      </c>
      <c r="AJ3316" s="95" t="s">
        <v>1594</v>
      </c>
      <c r="AK3316" s="95" t="s">
        <v>1595</v>
      </c>
      <c r="AL3316" s="95" t="s">
        <v>1596</v>
      </c>
      <c r="AM3316" s="95" t="s">
        <v>1597</v>
      </c>
      <c r="AN3316" s="95" t="s">
        <v>1598</v>
      </c>
      <c r="AO3316" s="95" t="s">
        <v>1599</v>
      </c>
      <c r="AP3316" s="95" t="s">
        <v>1604</v>
      </c>
      <c r="AQ3316" s="95" t="s">
        <v>1605</v>
      </c>
      <c r="AR3316" s="95" t="s">
        <v>1600</v>
      </c>
      <c r="AS3316" s="95" t="s">
        <v>1601</v>
      </c>
      <c r="AT3316" s="96" t="s">
        <v>12</v>
      </c>
      <c r="AU3316" s="96" t="s">
        <v>1602</v>
      </c>
      <c r="AV3316" s="96" t="s">
        <v>1535</v>
      </c>
      <c r="AW3316" s="96" t="s">
        <v>1591</v>
      </c>
      <c r="AX3316" s="96" t="s">
        <v>1592</v>
      </c>
      <c r="AY3316" s="96" t="s">
        <v>1593</v>
      </c>
      <c r="AZ3316" s="96" t="s">
        <v>1608</v>
      </c>
      <c r="BA3316" s="96" t="s">
        <v>1603</v>
      </c>
      <c r="BB3316" s="96" t="s">
        <v>1594</v>
      </c>
      <c r="BC3316" s="96" t="s">
        <v>1595</v>
      </c>
      <c r="BD3316" s="96" t="s">
        <v>1596</v>
      </c>
      <c r="BE3316" s="96" t="s">
        <v>1597</v>
      </c>
      <c r="BF3316" s="96" t="s">
        <v>1598</v>
      </c>
      <c r="BG3316" s="96" t="s">
        <v>1599</v>
      </c>
      <c r="BH3316" s="96" t="s">
        <v>1604</v>
      </c>
      <c r="BI3316" s="96" t="s">
        <v>1605</v>
      </c>
      <c r="BJ3316" s="96" t="s">
        <v>1600</v>
      </c>
      <c r="BK3316" s="96" t="s">
        <v>1601</v>
      </c>
    </row>
    <row r="3317" spans="1:63" s="52" customFormat="1" x14ac:dyDescent="0.25">
      <c r="A3317" s="53" t="s">
        <v>0</v>
      </c>
      <c r="B3317" s="54" t="s">
        <v>0</v>
      </c>
      <c r="C3317" s="54" t="s">
        <v>0</v>
      </c>
      <c r="D3317" s="55" t="s">
        <v>0</v>
      </c>
      <c r="E3317" s="55" t="s">
        <v>0</v>
      </c>
      <c r="F3317" s="85" t="s">
        <v>0</v>
      </c>
      <c r="G3317" s="56" t="s">
        <v>0</v>
      </c>
      <c r="H3317" s="57" t="s">
        <v>0</v>
      </c>
      <c r="I3317" s="9" t="s">
        <v>13</v>
      </c>
      <c r="J3317" s="9">
        <v>1</v>
      </c>
      <c r="K3317" s="9">
        <v>2</v>
      </c>
      <c r="L3317" s="9">
        <v>3</v>
      </c>
      <c r="M3317" s="9">
        <v>4</v>
      </c>
      <c r="N3317" s="9">
        <v>5</v>
      </c>
      <c r="O3317" s="9">
        <v>6</v>
      </c>
      <c r="P3317" s="9">
        <v>7</v>
      </c>
      <c r="Q3317" s="9">
        <v>8</v>
      </c>
      <c r="R3317" s="9">
        <v>9</v>
      </c>
      <c r="S3317" s="9">
        <v>10</v>
      </c>
      <c r="T3317" s="9">
        <v>11</v>
      </c>
      <c r="U3317" s="9">
        <v>12</v>
      </c>
      <c r="V3317" s="9">
        <v>13</v>
      </c>
      <c r="W3317" s="9">
        <v>14</v>
      </c>
      <c r="X3317" s="9">
        <v>15</v>
      </c>
      <c r="Y3317" s="9">
        <v>16</v>
      </c>
      <c r="Z3317" s="9">
        <v>20</v>
      </c>
      <c r="AA3317" s="9">
        <v>21</v>
      </c>
      <c r="AB3317" s="9">
        <v>1</v>
      </c>
      <c r="AC3317" s="9">
        <v>2</v>
      </c>
      <c r="AD3317" s="9">
        <v>3</v>
      </c>
      <c r="AE3317" s="9">
        <v>4</v>
      </c>
      <c r="AF3317" s="9">
        <v>5</v>
      </c>
      <c r="AG3317" s="9">
        <v>6</v>
      </c>
      <c r="AH3317" s="9">
        <v>7</v>
      </c>
      <c r="AI3317" s="9">
        <v>8</v>
      </c>
      <c r="AJ3317" s="9">
        <v>9</v>
      </c>
      <c r="AK3317" s="9">
        <v>10</v>
      </c>
      <c r="AL3317" s="9">
        <v>11</v>
      </c>
      <c r="AM3317" s="9">
        <v>12</v>
      </c>
      <c r="AN3317" s="9">
        <v>13</v>
      </c>
      <c r="AO3317" s="9">
        <v>14</v>
      </c>
      <c r="AP3317" s="9">
        <v>15</v>
      </c>
      <c r="AQ3317" s="9">
        <v>16</v>
      </c>
      <c r="AR3317" s="9">
        <v>20</v>
      </c>
      <c r="AS3317" s="9">
        <v>21</v>
      </c>
      <c r="AT3317" s="9">
        <v>1</v>
      </c>
      <c r="AU3317" s="9">
        <v>2</v>
      </c>
      <c r="AV3317" s="9">
        <v>3</v>
      </c>
      <c r="AW3317" s="9">
        <v>4</v>
      </c>
      <c r="AX3317" s="9">
        <v>5</v>
      </c>
      <c r="AY3317" s="9">
        <v>6</v>
      </c>
      <c r="AZ3317" s="9">
        <v>7</v>
      </c>
      <c r="BA3317" s="9">
        <v>8</v>
      </c>
      <c r="BB3317" s="9">
        <v>9</v>
      </c>
      <c r="BC3317" s="9">
        <v>10</v>
      </c>
      <c r="BD3317" s="9">
        <v>11</v>
      </c>
      <c r="BE3317" s="9">
        <v>12</v>
      </c>
      <c r="BF3317" s="9">
        <v>13</v>
      </c>
      <c r="BG3317" s="9">
        <v>14</v>
      </c>
      <c r="BH3317" s="9">
        <v>15</v>
      </c>
      <c r="BI3317" s="9">
        <v>16</v>
      </c>
      <c r="BJ3317" s="9">
        <v>20</v>
      </c>
      <c r="BK3317" s="9">
        <v>21</v>
      </c>
    </row>
    <row r="3318" spans="1:63" s="52" customFormat="1" x14ac:dyDescent="0.25">
      <c r="A3318" s="58">
        <v>35</v>
      </c>
      <c r="B3318" s="59" t="s">
        <v>58</v>
      </c>
      <c r="C3318" s="60" t="s">
        <v>1536</v>
      </c>
      <c r="D3318" s="60">
        <v>3502000</v>
      </c>
      <c r="E3318" s="64" t="s">
        <v>0</v>
      </c>
      <c r="F3318" s="64" t="s">
        <v>0</v>
      </c>
      <c r="G3318" s="61" t="s">
        <v>0</v>
      </c>
      <c r="H3318" s="61" t="s">
        <v>1552</v>
      </c>
      <c r="I3318" s="62"/>
      <c r="J3318" s="52" t="s">
        <v>0</v>
      </c>
      <c r="Z3318" s="52">
        <v>0</v>
      </c>
      <c r="AB3318" s="52" t="s">
        <v>0</v>
      </c>
      <c r="AR3318" s="52">
        <v>0</v>
      </c>
      <c r="AT3318" s="52" t="s">
        <v>0</v>
      </c>
      <c r="BJ3318" s="52">
        <v>0</v>
      </c>
    </row>
    <row r="3319" spans="1:63" s="52" customFormat="1" ht="33.75" x14ac:dyDescent="0.25">
      <c r="A3319" s="58" t="s">
        <v>0</v>
      </c>
      <c r="B3319" s="63" t="s">
        <v>0</v>
      </c>
      <c r="C3319" s="63" t="s">
        <v>0</v>
      </c>
      <c r="D3319" s="64" t="s">
        <v>0</v>
      </c>
      <c r="E3319" s="64" t="s">
        <v>0</v>
      </c>
      <c r="F3319" s="64" t="s">
        <v>0</v>
      </c>
      <c r="G3319" s="61" t="s">
        <v>0</v>
      </c>
      <c r="H3319" s="65" t="s">
        <v>15</v>
      </c>
      <c r="I3319" s="66">
        <f>SUM(I3320,I3328,I3330)</f>
        <v>173214714</v>
      </c>
      <c r="J3319" s="66">
        <f t="shared" ref="J3319:Y3319" si="5110">SUM(J3320,J3328,J3330)</f>
        <v>16710950</v>
      </c>
      <c r="K3319" s="66">
        <f t="shared" si="5110"/>
        <v>8703003</v>
      </c>
      <c r="L3319" s="66">
        <f t="shared" si="5110"/>
        <v>0</v>
      </c>
      <c r="M3319" s="66">
        <f t="shared" si="5110"/>
        <v>197777</v>
      </c>
      <c r="N3319" s="66">
        <f t="shared" si="5110"/>
        <v>-94000</v>
      </c>
      <c r="O3319" s="66">
        <f t="shared" si="5110"/>
        <v>0</v>
      </c>
      <c r="P3319" s="66">
        <f t="shared" ref="P3319" si="5111">SUM(P3320,P3328,P3330)</f>
        <v>25517730</v>
      </c>
      <c r="Q3319" s="66">
        <f t="shared" si="5110"/>
        <v>1051000</v>
      </c>
      <c r="R3319" s="66">
        <f t="shared" si="5110"/>
        <v>493694</v>
      </c>
      <c r="S3319" s="66">
        <f t="shared" si="5110"/>
        <v>8139646</v>
      </c>
      <c r="T3319" s="66">
        <f t="shared" si="5110"/>
        <v>380205</v>
      </c>
      <c r="U3319" s="66">
        <f t="shared" si="5110"/>
        <v>1422363</v>
      </c>
      <c r="V3319" s="66">
        <f t="shared" si="5110"/>
        <v>321670</v>
      </c>
      <c r="W3319" s="66">
        <f t="shared" si="5110"/>
        <v>372847</v>
      </c>
      <c r="X3319" s="66">
        <f t="shared" si="5110"/>
        <v>688350</v>
      </c>
      <c r="Y3319" s="66">
        <f t="shared" si="5110"/>
        <v>951681</v>
      </c>
      <c r="Z3319" s="66">
        <v>13821456</v>
      </c>
      <c r="AA3319" s="66">
        <v>11696274</v>
      </c>
      <c r="AB3319" s="66">
        <f t="shared" ref="AB3319:AQ3319" si="5112">SUM(AB3320,AB3328,AB3330)</f>
        <v>260774</v>
      </c>
      <c r="AC3319" s="66">
        <f t="shared" si="5112"/>
        <v>108957</v>
      </c>
      <c r="AD3319" s="66">
        <f t="shared" si="5112"/>
        <v>0</v>
      </c>
      <c r="AE3319" s="66">
        <f t="shared" si="5112"/>
        <v>136333</v>
      </c>
      <c r="AF3319" s="66">
        <f t="shared" si="5112"/>
        <v>0</v>
      </c>
      <c r="AG3319" s="66">
        <f t="shared" si="5112"/>
        <v>0</v>
      </c>
      <c r="AH3319" s="66">
        <f t="shared" ref="AH3319" si="5113">SUM(AH3320,AH3328,AH3330)</f>
        <v>506064</v>
      </c>
      <c r="AI3319" s="66">
        <f t="shared" si="5112"/>
        <v>0</v>
      </c>
      <c r="AJ3319" s="66">
        <f t="shared" si="5112"/>
        <v>0</v>
      </c>
      <c r="AK3319" s="66">
        <f t="shared" si="5112"/>
        <v>108957</v>
      </c>
      <c r="AL3319" s="66">
        <f t="shared" si="5112"/>
        <v>5000</v>
      </c>
      <c r="AM3319" s="66">
        <f t="shared" si="5112"/>
        <v>0</v>
      </c>
      <c r="AN3319" s="66">
        <f t="shared" si="5112"/>
        <v>0</v>
      </c>
      <c r="AO3319" s="66">
        <f t="shared" si="5112"/>
        <v>136333</v>
      </c>
      <c r="AP3319" s="66">
        <f t="shared" si="5112"/>
        <v>5218</v>
      </c>
      <c r="AQ3319" s="66">
        <f t="shared" si="5112"/>
        <v>0</v>
      </c>
      <c r="AR3319" s="66">
        <v>255508</v>
      </c>
      <c r="AS3319" s="66">
        <v>250556</v>
      </c>
      <c r="AT3319" s="66">
        <f t="shared" ref="AT3319:BI3319" si="5114">SUM(AT3320,AT3328,AT3330)</f>
        <v>11678702</v>
      </c>
      <c r="AU3319" s="66">
        <f t="shared" si="5114"/>
        <v>5711917</v>
      </c>
      <c r="AV3319" s="66">
        <f t="shared" si="5114"/>
        <v>0</v>
      </c>
      <c r="AW3319" s="66">
        <f t="shared" si="5114"/>
        <v>462965</v>
      </c>
      <c r="AX3319" s="66">
        <f t="shared" si="5114"/>
        <v>-55104</v>
      </c>
      <c r="AY3319" s="66">
        <f t="shared" si="5114"/>
        <v>-412719</v>
      </c>
      <c r="AZ3319" s="66">
        <f t="shared" ref="AZ3319" si="5115">SUM(AZ3320,AZ3328,AZ3330)</f>
        <v>17385761</v>
      </c>
      <c r="BA3319" s="66">
        <f t="shared" si="5114"/>
        <v>582583</v>
      </c>
      <c r="BB3319" s="66">
        <f t="shared" si="5114"/>
        <v>702807</v>
      </c>
      <c r="BC3319" s="66">
        <f t="shared" si="5114"/>
        <v>6261585</v>
      </c>
      <c r="BD3319" s="66">
        <f t="shared" si="5114"/>
        <v>519614</v>
      </c>
      <c r="BE3319" s="66">
        <f t="shared" si="5114"/>
        <v>919385</v>
      </c>
      <c r="BF3319" s="66">
        <f t="shared" si="5114"/>
        <v>620387</v>
      </c>
      <c r="BG3319" s="66">
        <f t="shared" si="5114"/>
        <v>704931</v>
      </c>
      <c r="BH3319" s="66">
        <f t="shared" si="5114"/>
        <v>818881</v>
      </c>
      <c r="BI3319" s="66">
        <f t="shared" si="5114"/>
        <v>680660</v>
      </c>
      <c r="BJ3319" s="66">
        <v>11810833</v>
      </c>
      <c r="BK3319" s="66">
        <v>5574928</v>
      </c>
    </row>
    <row r="3320" spans="1:63" s="52" customFormat="1" x14ac:dyDescent="0.25">
      <c r="A3320" s="67">
        <v>35</v>
      </c>
      <c r="B3320" s="68" t="s">
        <v>58</v>
      </c>
      <c r="C3320" s="60" t="s">
        <v>1536</v>
      </c>
      <c r="D3320" s="60">
        <v>3502000</v>
      </c>
      <c r="E3320" s="64" t="s">
        <v>1553</v>
      </c>
      <c r="F3320" s="64" t="s">
        <v>0</v>
      </c>
      <c r="G3320" s="61" t="s">
        <v>0</v>
      </c>
      <c r="H3320" s="61" t="s">
        <v>17</v>
      </c>
      <c r="I3320" s="36">
        <f>SUM(I3321:I3322)</f>
        <v>135037603</v>
      </c>
      <c r="J3320" s="36">
        <f t="shared" ref="J3320:Y3320" si="5116">SUM(J3321:J3322)</f>
        <v>6121014</v>
      </c>
      <c r="K3320" s="36">
        <f t="shared" si="5116"/>
        <v>3990257</v>
      </c>
      <c r="L3320" s="36">
        <f t="shared" si="5116"/>
        <v>0</v>
      </c>
      <c r="M3320" s="36">
        <f t="shared" si="5116"/>
        <v>111488</v>
      </c>
      <c r="N3320" s="36">
        <f t="shared" si="5116"/>
        <v>1000</v>
      </c>
      <c r="O3320" s="36">
        <f t="shared" si="5116"/>
        <v>0</v>
      </c>
      <c r="P3320" s="36">
        <f t="shared" ref="P3320" si="5117">SUM(P3321:P3322)</f>
        <v>10223759</v>
      </c>
      <c r="Q3320" s="36">
        <f t="shared" si="5116"/>
        <v>430371</v>
      </c>
      <c r="R3320" s="36">
        <f t="shared" si="5116"/>
        <v>234841</v>
      </c>
      <c r="S3320" s="36">
        <f t="shared" si="5116"/>
        <v>3420717</v>
      </c>
      <c r="T3320" s="36">
        <f t="shared" si="5116"/>
        <v>67252</v>
      </c>
      <c r="U3320" s="36">
        <f t="shared" si="5116"/>
        <v>821421</v>
      </c>
      <c r="V3320" s="36">
        <f t="shared" si="5116"/>
        <v>106594</v>
      </c>
      <c r="W3320" s="36">
        <f t="shared" si="5116"/>
        <v>177320</v>
      </c>
      <c r="X3320" s="36">
        <f t="shared" si="5116"/>
        <v>229905</v>
      </c>
      <c r="Y3320" s="36">
        <f t="shared" si="5116"/>
        <v>333337</v>
      </c>
      <c r="Z3320" s="36">
        <v>5821758</v>
      </c>
      <c r="AA3320" s="36">
        <v>4402001</v>
      </c>
      <c r="AB3320" s="36">
        <f t="shared" ref="AB3320:AQ3320" si="5118">SUM(AB3321:AB3322)</f>
        <v>22942</v>
      </c>
      <c r="AC3320" s="36">
        <f t="shared" si="5118"/>
        <v>8242</v>
      </c>
      <c r="AD3320" s="36">
        <f t="shared" si="5118"/>
        <v>0</v>
      </c>
      <c r="AE3320" s="36">
        <f t="shared" si="5118"/>
        <v>53586</v>
      </c>
      <c r="AF3320" s="36">
        <f t="shared" si="5118"/>
        <v>0</v>
      </c>
      <c r="AG3320" s="36">
        <f t="shared" si="5118"/>
        <v>0</v>
      </c>
      <c r="AH3320" s="36">
        <f t="shared" ref="AH3320" si="5119">SUM(AH3321:AH3322)</f>
        <v>84770</v>
      </c>
      <c r="AI3320" s="36">
        <f t="shared" si="5118"/>
        <v>0</v>
      </c>
      <c r="AJ3320" s="36">
        <f t="shared" si="5118"/>
        <v>0</v>
      </c>
      <c r="AK3320" s="36">
        <f t="shared" si="5118"/>
        <v>8242</v>
      </c>
      <c r="AL3320" s="36">
        <f t="shared" si="5118"/>
        <v>0</v>
      </c>
      <c r="AM3320" s="36">
        <f t="shared" si="5118"/>
        <v>0</v>
      </c>
      <c r="AN3320" s="36">
        <f t="shared" si="5118"/>
        <v>0</v>
      </c>
      <c r="AO3320" s="36">
        <f t="shared" si="5118"/>
        <v>53586</v>
      </c>
      <c r="AP3320" s="36">
        <f t="shared" si="5118"/>
        <v>0</v>
      </c>
      <c r="AQ3320" s="36">
        <f t="shared" si="5118"/>
        <v>0</v>
      </c>
      <c r="AR3320" s="36">
        <v>61828</v>
      </c>
      <c r="AS3320" s="36">
        <v>22942</v>
      </c>
      <c r="AT3320" s="36">
        <f t="shared" ref="AT3320:BI3320" si="5120">SUM(AT3321:AT3322)</f>
        <v>6381832</v>
      </c>
      <c r="AU3320" s="36">
        <f t="shared" si="5120"/>
        <v>991268</v>
      </c>
      <c r="AV3320" s="36">
        <f t="shared" si="5120"/>
        <v>0</v>
      </c>
      <c r="AW3320" s="36">
        <f t="shared" si="5120"/>
        <v>283097</v>
      </c>
      <c r="AX3320" s="36">
        <f t="shared" si="5120"/>
        <v>7000</v>
      </c>
      <c r="AY3320" s="36">
        <f t="shared" si="5120"/>
        <v>0</v>
      </c>
      <c r="AZ3320" s="36">
        <f t="shared" ref="AZ3320" si="5121">SUM(AZ3321:AZ3322)</f>
        <v>7663197</v>
      </c>
      <c r="BA3320" s="36">
        <f t="shared" si="5120"/>
        <v>472222</v>
      </c>
      <c r="BB3320" s="36">
        <f t="shared" si="5120"/>
        <v>560043</v>
      </c>
      <c r="BC3320" s="36">
        <f t="shared" si="5120"/>
        <v>1483283</v>
      </c>
      <c r="BD3320" s="36">
        <f t="shared" si="5120"/>
        <v>466873</v>
      </c>
      <c r="BE3320" s="36">
        <f t="shared" si="5120"/>
        <v>605910</v>
      </c>
      <c r="BF3320" s="36">
        <f t="shared" si="5120"/>
        <v>526540</v>
      </c>
      <c r="BG3320" s="36">
        <f t="shared" si="5120"/>
        <v>536769</v>
      </c>
      <c r="BH3320" s="36">
        <f t="shared" si="5120"/>
        <v>625149</v>
      </c>
      <c r="BI3320" s="36">
        <f t="shared" si="5120"/>
        <v>500046</v>
      </c>
      <c r="BJ3320" s="36">
        <v>5776835</v>
      </c>
      <c r="BK3320" s="36">
        <v>1886362</v>
      </c>
    </row>
    <row r="3321" spans="1:63" s="74" customFormat="1" x14ac:dyDescent="0.25">
      <c r="A3321" s="69">
        <v>35</v>
      </c>
      <c r="B3321" s="70" t="s">
        <v>58</v>
      </c>
      <c r="C3321" s="71" t="s">
        <v>1536</v>
      </c>
      <c r="D3321" s="71">
        <v>3502000</v>
      </c>
      <c r="E3321" s="122">
        <v>6111</v>
      </c>
      <c r="F3321" s="71" t="s">
        <v>0</v>
      </c>
      <c r="G3321" s="103" t="s">
        <v>1659</v>
      </c>
      <c r="H3321" s="72" t="s">
        <v>18</v>
      </c>
      <c r="I3321" s="73">
        <f>SUM(I3380,I3381,I3451,I3492,I3531,I3576,I3625,I3684,I3729,I3771,I3816,I3862,I3907,I3952,I3996,I4054,I4100,I4146,I4190,I4236,I4279,I4323,I4368,I4414,I4460,I4505,I4556,I4597,I4642,I4682)</f>
        <v>124354317</v>
      </c>
      <c r="J3321" s="73">
        <f t="shared" ref="J3321:Y3321" si="5122">SUM(J3380,J3381,J3451,J3492,J3531,J3576,J3625,J3684,J3729,J3771,J3816,J3862,J3907,J3952,J3996,J4054,J4100,J4146,J4190,J4236,J4279,J4323,J4368,J4414,J4460,J4505,J4556,J4597,J4642,J4682)</f>
        <v>5982149</v>
      </c>
      <c r="K3321" s="73">
        <f t="shared" si="5122"/>
        <v>3847586</v>
      </c>
      <c r="L3321" s="73">
        <f t="shared" si="5122"/>
        <v>0</v>
      </c>
      <c r="M3321" s="73">
        <f t="shared" si="5122"/>
        <v>111488</v>
      </c>
      <c r="N3321" s="73">
        <f t="shared" si="5122"/>
        <v>1000</v>
      </c>
      <c r="O3321" s="73">
        <f t="shared" si="5122"/>
        <v>0</v>
      </c>
      <c r="P3321" s="73">
        <f t="shared" si="5122"/>
        <v>9942223</v>
      </c>
      <c r="Q3321" s="73">
        <f t="shared" si="5122"/>
        <v>430371</v>
      </c>
      <c r="R3321" s="73">
        <f t="shared" si="5122"/>
        <v>234841</v>
      </c>
      <c r="S3321" s="73">
        <f t="shared" si="5122"/>
        <v>3362206</v>
      </c>
      <c r="T3321" s="73">
        <f t="shared" si="5122"/>
        <v>67252</v>
      </c>
      <c r="U3321" s="73">
        <f t="shared" si="5122"/>
        <v>733261</v>
      </c>
      <c r="V3321" s="73">
        <f t="shared" si="5122"/>
        <v>106594</v>
      </c>
      <c r="W3321" s="73">
        <f t="shared" si="5122"/>
        <v>177320</v>
      </c>
      <c r="X3321" s="73">
        <f t="shared" si="5122"/>
        <v>225705</v>
      </c>
      <c r="Y3321" s="73">
        <f t="shared" si="5122"/>
        <v>333337</v>
      </c>
      <c r="Z3321" s="73">
        <v>5670887</v>
      </c>
      <c r="AA3321" s="73">
        <v>4271336</v>
      </c>
      <c r="AB3321" s="73">
        <f t="shared" ref="AB3321:AQ3321" si="5123">SUM(AB3380,AB3381,AB3451,AB3492,AB3531,AB3576,AB3625,AB3684,AB3729,AB3771,AB3816,AB3862,AB3907,AB3952,AB3996,AB4054,AB4100,AB4146,AB4190,AB4236,AB4279,AB4323,AB4368,AB4414,AB4460,AB4505,AB4556,AB4597,AB4642,AB4682)</f>
        <v>22942</v>
      </c>
      <c r="AC3321" s="73">
        <f t="shared" si="5123"/>
        <v>8242</v>
      </c>
      <c r="AD3321" s="73">
        <f t="shared" si="5123"/>
        <v>0</v>
      </c>
      <c r="AE3321" s="73">
        <f t="shared" si="5123"/>
        <v>53586</v>
      </c>
      <c r="AF3321" s="73">
        <f t="shared" si="5123"/>
        <v>0</v>
      </c>
      <c r="AG3321" s="73">
        <f t="shared" si="5123"/>
        <v>0</v>
      </c>
      <c r="AH3321" s="73">
        <f t="shared" si="5123"/>
        <v>84770</v>
      </c>
      <c r="AI3321" s="73">
        <f t="shared" si="5123"/>
        <v>0</v>
      </c>
      <c r="AJ3321" s="73">
        <f t="shared" si="5123"/>
        <v>0</v>
      </c>
      <c r="AK3321" s="73">
        <f t="shared" si="5123"/>
        <v>8242</v>
      </c>
      <c r="AL3321" s="73">
        <f t="shared" si="5123"/>
        <v>0</v>
      </c>
      <c r="AM3321" s="73">
        <f t="shared" si="5123"/>
        <v>0</v>
      </c>
      <c r="AN3321" s="73">
        <f t="shared" si="5123"/>
        <v>0</v>
      </c>
      <c r="AO3321" s="73">
        <f t="shared" si="5123"/>
        <v>53586</v>
      </c>
      <c r="AP3321" s="73">
        <f t="shared" si="5123"/>
        <v>0</v>
      </c>
      <c r="AQ3321" s="73">
        <f t="shared" si="5123"/>
        <v>0</v>
      </c>
      <c r="AR3321" s="73">
        <v>61828</v>
      </c>
      <c r="AS3321" s="73">
        <v>22942</v>
      </c>
      <c r="AT3321" s="73">
        <f t="shared" ref="AT3321:BI3321" si="5124">SUM(AT3380,AT3381,AT3451,AT3492,AT3531,AT3576,AT3625,AT3684,AT3729,AT3771,AT3816,AT3862,AT3907,AT3952,AT3996,AT4054,AT4100,AT4146,AT4190,AT4236,AT4279,AT4323,AT4368,AT4414,AT4460,AT4505,AT4556,AT4597,AT4642,AT4682)</f>
        <v>5872041</v>
      </c>
      <c r="AU3321" s="73">
        <f t="shared" si="5124"/>
        <v>894323</v>
      </c>
      <c r="AV3321" s="73">
        <f t="shared" si="5124"/>
        <v>0</v>
      </c>
      <c r="AW3321" s="73">
        <f t="shared" si="5124"/>
        <v>264229</v>
      </c>
      <c r="AX3321" s="73">
        <f t="shared" si="5124"/>
        <v>7000</v>
      </c>
      <c r="AY3321" s="73">
        <f t="shared" si="5124"/>
        <v>0</v>
      </c>
      <c r="AZ3321" s="73">
        <f t="shared" si="5124"/>
        <v>7037593</v>
      </c>
      <c r="BA3321" s="73">
        <f t="shared" si="5124"/>
        <v>429232</v>
      </c>
      <c r="BB3321" s="73">
        <f t="shared" si="5124"/>
        <v>517053</v>
      </c>
      <c r="BC3321" s="73">
        <f t="shared" si="5124"/>
        <v>1350971</v>
      </c>
      <c r="BD3321" s="73">
        <f t="shared" si="5124"/>
        <v>431506</v>
      </c>
      <c r="BE3321" s="73">
        <f t="shared" si="5124"/>
        <v>528074</v>
      </c>
      <c r="BF3321" s="73">
        <f t="shared" si="5124"/>
        <v>486973</v>
      </c>
      <c r="BG3321" s="73">
        <f t="shared" si="5124"/>
        <v>501402</v>
      </c>
      <c r="BH3321" s="73">
        <f t="shared" si="5124"/>
        <v>585582</v>
      </c>
      <c r="BI3321" s="73">
        <f t="shared" si="5124"/>
        <v>464679</v>
      </c>
      <c r="BJ3321" s="73">
        <v>5295472</v>
      </c>
      <c r="BK3321" s="73">
        <v>1742121</v>
      </c>
    </row>
    <row r="3322" spans="1:63" s="52" customFormat="1" x14ac:dyDescent="0.25">
      <c r="A3322" s="58">
        <v>35</v>
      </c>
      <c r="B3322" s="59" t="s">
        <v>58</v>
      </c>
      <c r="C3322" s="63" t="s">
        <v>1536</v>
      </c>
      <c r="D3322" s="63">
        <v>3502000</v>
      </c>
      <c r="E3322" s="63" t="s">
        <v>1554</v>
      </c>
      <c r="F3322" s="60" t="s">
        <v>0</v>
      </c>
      <c r="G3322" s="75" t="s">
        <v>0</v>
      </c>
      <c r="H3322" s="61" t="s">
        <v>21</v>
      </c>
      <c r="I3322" s="76">
        <f>SUM(I3323:I3327)</f>
        <v>10683286</v>
      </c>
      <c r="J3322" s="76">
        <f t="shared" ref="J3322:Y3322" si="5125">SUM(J3323:J3327)</f>
        <v>138865</v>
      </c>
      <c r="K3322" s="76">
        <f t="shared" si="5125"/>
        <v>142671</v>
      </c>
      <c r="L3322" s="76">
        <f t="shared" si="5125"/>
        <v>0</v>
      </c>
      <c r="M3322" s="76">
        <f t="shared" si="5125"/>
        <v>0</v>
      </c>
      <c r="N3322" s="76">
        <f t="shared" si="5125"/>
        <v>0</v>
      </c>
      <c r="O3322" s="76">
        <f t="shared" si="5125"/>
        <v>0</v>
      </c>
      <c r="P3322" s="76">
        <f t="shared" ref="P3322" si="5126">SUM(P3323:P3327)</f>
        <v>281536</v>
      </c>
      <c r="Q3322" s="76">
        <f t="shared" si="5125"/>
        <v>0</v>
      </c>
      <c r="R3322" s="76">
        <f t="shared" si="5125"/>
        <v>0</v>
      </c>
      <c r="S3322" s="76">
        <f t="shared" si="5125"/>
        <v>58511</v>
      </c>
      <c r="T3322" s="76">
        <f t="shared" si="5125"/>
        <v>0</v>
      </c>
      <c r="U3322" s="76">
        <f t="shared" si="5125"/>
        <v>88160</v>
      </c>
      <c r="V3322" s="76">
        <f t="shared" si="5125"/>
        <v>0</v>
      </c>
      <c r="W3322" s="76">
        <f t="shared" si="5125"/>
        <v>0</v>
      </c>
      <c r="X3322" s="76">
        <f t="shared" si="5125"/>
        <v>4200</v>
      </c>
      <c r="Y3322" s="76">
        <f t="shared" si="5125"/>
        <v>0</v>
      </c>
      <c r="Z3322" s="76">
        <v>150871</v>
      </c>
      <c r="AA3322" s="76">
        <v>130665</v>
      </c>
      <c r="AB3322" s="76">
        <f t="shared" ref="AB3322:AQ3322" si="5127">SUM(AB3323:AB3327)</f>
        <v>0</v>
      </c>
      <c r="AC3322" s="76">
        <f t="shared" si="5127"/>
        <v>0</v>
      </c>
      <c r="AD3322" s="76">
        <f t="shared" si="5127"/>
        <v>0</v>
      </c>
      <c r="AE3322" s="76">
        <f t="shared" si="5127"/>
        <v>0</v>
      </c>
      <c r="AF3322" s="76">
        <f t="shared" si="5127"/>
        <v>0</v>
      </c>
      <c r="AG3322" s="76">
        <f t="shared" si="5127"/>
        <v>0</v>
      </c>
      <c r="AH3322" s="76">
        <f t="shared" ref="AH3322" si="5128">SUM(AH3323:AH3327)</f>
        <v>0</v>
      </c>
      <c r="AI3322" s="76">
        <f t="shared" si="5127"/>
        <v>0</v>
      </c>
      <c r="AJ3322" s="76">
        <f t="shared" si="5127"/>
        <v>0</v>
      </c>
      <c r="AK3322" s="76">
        <f t="shared" si="5127"/>
        <v>0</v>
      </c>
      <c r="AL3322" s="76">
        <f t="shared" si="5127"/>
        <v>0</v>
      </c>
      <c r="AM3322" s="76">
        <f t="shared" si="5127"/>
        <v>0</v>
      </c>
      <c r="AN3322" s="76">
        <f t="shared" si="5127"/>
        <v>0</v>
      </c>
      <c r="AO3322" s="76">
        <f t="shared" si="5127"/>
        <v>0</v>
      </c>
      <c r="AP3322" s="76">
        <f t="shared" si="5127"/>
        <v>0</v>
      </c>
      <c r="AQ3322" s="76">
        <f t="shared" si="5127"/>
        <v>0</v>
      </c>
      <c r="AR3322" s="76">
        <v>0</v>
      </c>
      <c r="AS3322" s="76">
        <v>0</v>
      </c>
      <c r="AT3322" s="76">
        <f t="shared" ref="AT3322:BI3322" si="5129">SUM(AT3323:AT3327)</f>
        <v>509791</v>
      </c>
      <c r="AU3322" s="76">
        <f t="shared" si="5129"/>
        <v>96945</v>
      </c>
      <c r="AV3322" s="76">
        <f t="shared" si="5129"/>
        <v>0</v>
      </c>
      <c r="AW3322" s="76">
        <f t="shared" si="5129"/>
        <v>18868</v>
      </c>
      <c r="AX3322" s="76">
        <f t="shared" si="5129"/>
        <v>0</v>
      </c>
      <c r="AY3322" s="76">
        <f t="shared" si="5129"/>
        <v>0</v>
      </c>
      <c r="AZ3322" s="76">
        <f t="shared" ref="AZ3322" si="5130">SUM(AZ3323:AZ3327)</f>
        <v>625604</v>
      </c>
      <c r="BA3322" s="76">
        <f t="shared" si="5129"/>
        <v>42990</v>
      </c>
      <c r="BB3322" s="76">
        <f t="shared" si="5129"/>
        <v>42990</v>
      </c>
      <c r="BC3322" s="76">
        <f t="shared" si="5129"/>
        <v>132312</v>
      </c>
      <c r="BD3322" s="76">
        <f t="shared" si="5129"/>
        <v>35367</v>
      </c>
      <c r="BE3322" s="76">
        <f t="shared" si="5129"/>
        <v>77836</v>
      </c>
      <c r="BF3322" s="76">
        <f t="shared" si="5129"/>
        <v>39567</v>
      </c>
      <c r="BG3322" s="76">
        <f t="shared" si="5129"/>
        <v>35367</v>
      </c>
      <c r="BH3322" s="76">
        <f t="shared" si="5129"/>
        <v>39567</v>
      </c>
      <c r="BI3322" s="76">
        <f t="shared" si="5129"/>
        <v>35367</v>
      </c>
      <c r="BJ3322" s="76">
        <v>481363</v>
      </c>
      <c r="BK3322" s="76">
        <v>144241</v>
      </c>
    </row>
    <row r="3323" spans="1:63" s="52" customFormat="1" ht="22.5" x14ac:dyDescent="0.25">
      <c r="A3323" s="67">
        <v>35</v>
      </c>
      <c r="B3323" s="68" t="s">
        <v>58</v>
      </c>
      <c r="C3323" s="60" t="s">
        <v>1536</v>
      </c>
      <c r="D3323" s="60">
        <v>3502000</v>
      </c>
      <c r="E3323" s="123">
        <v>6112</v>
      </c>
      <c r="F3323" s="60" t="s">
        <v>0</v>
      </c>
      <c r="G3323" s="103" t="s">
        <v>1659</v>
      </c>
      <c r="H3323" s="75" t="s">
        <v>59</v>
      </c>
      <c r="I3323" s="77">
        <f>SUM(I3383,I3388,I3453,I3494,I3533,I3578,I3627,I3686,I3731,I3773,I3818,I3864,I3909,I3954,I3998,I4056,I4102,I4148,I4192,I4238,I4281,I4325,I4370,I4416,I4462,I4507,I4558,I4599,I4644,I4684)</f>
        <v>1619523</v>
      </c>
      <c r="J3323" s="77">
        <f t="shared" ref="J3323:Y3323" si="5131">SUM(J3383,J3388,J3453,J3494,J3533,J3578,J3627,J3686,J3731,J3773,J3818,J3864,J3909,J3954,J3998,J4056,J4102,J4148,J4192,J4238,J4281,J4325,J4370,J4416,J4462,J4507,J4558,J4599,J4644,J4684)</f>
        <v>100</v>
      </c>
      <c r="K3323" s="77">
        <f t="shared" si="5131"/>
        <v>20000</v>
      </c>
      <c r="L3323" s="77">
        <f t="shared" si="5131"/>
        <v>0</v>
      </c>
      <c r="M3323" s="77">
        <f t="shared" si="5131"/>
        <v>0</v>
      </c>
      <c r="N3323" s="77">
        <f t="shared" si="5131"/>
        <v>0</v>
      </c>
      <c r="O3323" s="77">
        <f t="shared" si="5131"/>
        <v>0</v>
      </c>
      <c r="P3323" s="77">
        <f t="shared" si="5131"/>
        <v>20100</v>
      </c>
      <c r="Q3323" s="77">
        <f t="shared" si="5131"/>
        <v>0</v>
      </c>
      <c r="R3323" s="77">
        <f t="shared" si="5131"/>
        <v>0</v>
      </c>
      <c r="S3323" s="77">
        <f t="shared" si="5131"/>
        <v>0</v>
      </c>
      <c r="T3323" s="77">
        <f t="shared" si="5131"/>
        <v>0</v>
      </c>
      <c r="U3323" s="77">
        <f t="shared" si="5131"/>
        <v>20000</v>
      </c>
      <c r="V3323" s="77">
        <f t="shared" si="5131"/>
        <v>0</v>
      </c>
      <c r="W3323" s="77">
        <f t="shared" si="5131"/>
        <v>0</v>
      </c>
      <c r="X3323" s="77">
        <f t="shared" si="5131"/>
        <v>0</v>
      </c>
      <c r="Y3323" s="77">
        <f t="shared" si="5131"/>
        <v>0</v>
      </c>
      <c r="Z3323" s="77">
        <v>20000</v>
      </c>
      <c r="AA3323" s="77">
        <v>100</v>
      </c>
      <c r="AB3323" s="77">
        <f t="shared" ref="AB3323:AQ3323" si="5132">SUM(AB3383,AB3388,AB3453,AB3494,AB3533,AB3578,AB3627,AB3686,AB3731,AB3773,AB3818,AB3864,AB3909,AB3954,AB3998,AB4056,AB4102,AB4148,AB4192,AB4238,AB4281,AB4325,AB4370,AB4416,AB4462,AB4507,AB4558,AB4599,AB4644,AB4684)</f>
        <v>0</v>
      </c>
      <c r="AC3323" s="77">
        <f t="shared" si="5132"/>
        <v>0</v>
      </c>
      <c r="AD3323" s="77">
        <f t="shared" si="5132"/>
        <v>0</v>
      </c>
      <c r="AE3323" s="77">
        <f t="shared" si="5132"/>
        <v>0</v>
      </c>
      <c r="AF3323" s="77">
        <f t="shared" si="5132"/>
        <v>0</v>
      </c>
      <c r="AG3323" s="77">
        <f t="shared" si="5132"/>
        <v>0</v>
      </c>
      <c r="AH3323" s="77">
        <f t="shared" si="5132"/>
        <v>0</v>
      </c>
      <c r="AI3323" s="77">
        <f t="shared" si="5132"/>
        <v>0</v>
      </c>
      <c r="AJ3323" s="77">
        <f t="shared" si="5132"/>
        <v>0</v>
      </c>
      <c r="AK3323" s="77">
        <f t="shared" si="5132"/>
        <v>0</v>
      </c>
      <c r="AL3323" s="77">
        <f t="shared" si="5132"/>
        <v>0</v>
      </c>
      <c r="AM3323" s="77">
        <f t="shared" si="5132"/>
        <v>0</v>
      </c>
      <c r="AN3323" s="77">
        <f t="shared" si="5132"/>
        <v>0</v>
      </c>
      <c r="AO3323" s="77">
        <f t="shared" si="5132"/>
        <v>0</v>
      </c>
      <c r="AP3323" s="77">
        <f t="shared" si="5132"/>
        <v>0</v>
      </c>
      <c r="AQ3323" s="77">
        <f t="shared" si="5132"/>
        <v>0</v>
      </c>
      <c r="AR3323" s="77">
        <v>0</v>
      </c>
      <c r="AS3323" s="77">
        <v>0</v>
      </c>
      <c r="AT3323" s="77">
        <f t="shared" ref="AT3323:BI3323" si="5133">SUM(AT3383,AT3388,AT3453,AT3494,AT3533,AT3578,AT3627,AT3686,AT3731,AT3773,AT3818,AT3864,AT3909,AT3954,AT3998,AT4056,AT4102,AT4148,AT4192,AT4238,AT4281,AT4325,AT4370,AT4416,AT4462,AT4507,AT4558,AT4599,AT4644,AT4684)</f>
        <v>62799</v>
      </c>
      <c r="AU3323" s="77">
        <f t="shared" si="5133"/>
        <v>14937</v>
      </c>
      <c r="AV3323" s="77">
        <f t="shared" si="5133"/>
        <v>0</v>
      </c>
      <c r="AW3323" s="77">
        <f t="shared" si="5133"/>
        <v>0</v>
      </c>
      <c r="AX3323" s="77">
        <f t="shared" si="5133"/>
        <v>0</v>
      </c>
      <c r="AY3323" s="77">
        <f t="shared" si="5133"/>
        <v>0</v>
      </c>
      <c r="AZ3323" s="77">
        <f t="shared" si="5133"/>
        <v>77736</v>
      </c>
      <c r="BA3323" s="77">
        <f t="shared" si="5133"/>
        <v>4841</v>
      </c>
      <c r="BB3323" s="77">
        <f t="shared" si="5133"/>
        <v>4841</v>
      </c>
      <c r="BC3323" s="77">
        <f t="shared" si="5133"/>
        <v>19779</v>
      </c>
      <c r="BD3323" s="77">
        <f t="shared" si="5133"/>
        <v>4842</v>
      </c>
      <c r="BE3323" s="77">
        <f t="shared" si="5133"/>
        <v>0</v>
      </c>
      <c r="BF3323" s="77">
        <f t="shared" si="5133"/>
        <v>4842</v>
      </c>
      <c r="BG3323" s="77">
        <f t="shared" si="5133"/>
        <v>4842</v>
      </c>
      <c r="BH3323" s="77">
        <f t="shared" si="5133"/>
        <v>4842</v>
      </c>
      <c r="BI3323" s="77">
        <f t="shared" si="5133"/>
        <v>4842</v>
      </c>
      <c r="BJ3323" s="77">
        <v>53671</v>
      </c>
      <c r="BK3323" s="77">
        <v>24065</v>
      </c>
    </row>
    <row r="3324" spans="1:63" s="52" customFormat="1" x14ac:dyDescent="0.25">
      <c r="A3324" s="67">
        <v>35</v>
      </c>
      <c r="B3324" s="68" t="s">
        <v>58</v>
      </c>
      <c r="C3324" s="60" t="s">
        <v>1536</v>
      </c>
      <c r="D3324" s="60">
        <v>3502000</v>
      </c>
      <c r="E3324" s="123">
        <v>6112</v>
      </c>
      <c r="F3324" s="60" t="s">
        <v>0</v>
      </c>
      <c r="G3324" s="103" t="s">
        <v>1659</v>
      </c>
      <c r="H3324" s="75" t="s">
        <v>26</v>
      </c>
      <c r="I3324" s="77">
        <f>SUM(I3387,I3392,I3457,I3498,I3537,I3582,I3631,I3690,I3735,I3777,I3822,I3868,I3913,I3958,I4002,I4060,I4106,I4152,I4196,I4242,I4285,I4329,I4374,I4420,I4466,I4511,I4562,I4603,I4647,I4687)</f>
        <v>643125</v>
      </c>
      <c r="J3324" s="77">
        <f t="shared" ref="J3324:Y3324" si="5134">SUM(J3387,J3392,J3457,J3498,J3537,J3582,J3631,J3690,J3735,J3777,J3822,J3868,J3913,J3958,J4002,J4060,J4106,J4152,J4196,J4242,J4285,J4329,J4374,J4420,J4466,J4511,J4562,J4603,J4647,J4687)</f>
        <v>96000</v>
      </c>
      <c r="K3324" s="77">
        <f t="shared" si="5134"/>
        <v>45900</v>
      </c>
      <c r="L3324" s="77">
        <f t="shared" si="5134"/>
        <v>0</v>
      </c>
      <c r="M3324" s="77">
        <f t="shared" si="5134"/>
        <v>0</v>
      </c>
      <c r="N3324" s="77">
        <f t="shared" si="5134"/>
        <v>0</v>
      </c>
      <c r="O3324" s="77">
        <f t="shared" si="5134"/>
        <v>0</v>
      </c>
      <c r="P3324" s="77">
        <f t="shared" si="5134"/>
        <v>141900</v>
      </c>
      <c r="Q3324" s="77">
        <f t="shared" si="5134"/>
        <v>0</v>
      </c>
      <c r="R3324" s="77">
        <f t="shared" si="5134"/>
        <v>0</v>
      </c>
      <c r="S3324" s="77">
        <f t="shared" si="5134"/>
        <v>45900</v>
      </c>
      <c r="T3324" s="77">
        <f t="shared" si="5134"/>
        <v>0</v>
      </c>
      <c r="U3324" s="77">
        <f t="shared" si="5134"/>
        <v>4000</v>
      </c>
      <c r="V3324" s="77">
        <f t="shared" si="5134"/>
        <v>0</v>
      </c>
      <c r="W3324" s="77">
        <f t="shared" si="5134"/>
        <v>0</v>
      </c>
      <c r="X3324" s="77">
        <f t="shared" si="5134"/>
        <v>4200</v>
      </c>
      <c r="Y3324" s="77">
        <f t="shared" si="5134"/>
        <v>0</v>
      </c>
      <c r="Z3324" s="77">
        <v>54100</v>
      </c>
      <c r="AA3324" s="77">
        <v>87800</v>
      </c>
      <c r="AB3324" s="77">
        <f t="shared" ref="AB3324:AQ3324" si="5135">SUM(AB3387,AB3392,AB3457,AB3498,AB3537,AB3582,AB3631,AB3690,AB3735,AB3777,AB3822,AB3868,AB3913,AB3958,AB4002,AB4060,AB4106,AB4152,AB4196,AB4242,AB4285,AB4329,AB4374,AB4420,AB4466,AB4511,AB4562,AB4603,AB4647,AB4687)</f>
        <v>0</v>
      </c>
      <c r="AC3324" s="77">
        <f t="shared" si="5135"/>
        <v>0</v>
      </c>
      <c r="AD3324" s="77">
        <f t="shared" si="5135"/>
        <v>0</v>
      </c>
      <c r="AE3324" s="77">
        <f t="shared" si="5135"/>
        <v>0</v>
      </c>
      <c r="AF3324" s="77">
        <f t="shared" si="5135"/>
        <v>0</v>
      </c>
      <c r="AG3324" s="77">
        <f t="shared" si="5135"/>
        <v>0</v>
      </c>
      <c r="AH3324" s="77">
        <f t="shared" si="5135"/>
        <v>0</v>
      </c>
      <c r="AI3324" s="77">
        <f t="shared" si="5135"/>
        <v>0</v>
      </c>
      <c r="AJ3324" s="77">
        <f t="shared" si="5135"/>
        <v>0</v>
      </c>
      <c r="AK3324" s="77">
        <f t="shared" si="5135"/>
        <v>0</v>
      </c>
      <c r="AL3324" s="77">
        <f t="shared" si="5135"/>
        <v>0</v>
      </c>
      <c r="AM3324" s="77">
        <f t="shared" si="5135"/>
        <v>0</v>
      </c>
      <c r="AN3324" s="77">
        <f t="shared" si="5135"/>
        <v>0</v>
      </c>
      <c r="AO3324" s="77">
        <f t="shared" si="5135"/>
        <v>0</v>
      </c>
      <c r="AP3324" s="77">
        <f t="shared" si="5135"/>
        <v>0</v>
      </c>
      <c r="AQ3324" s="77">
        <f t="shared" si="5135"/>
        <v>0</v>
      </c>
      <c r="AR3324" s="77">
        <v>0</v>
      </c>
      <c r="AS3324" s="77">
        <v>0</v>
      </c>
      <c r="AT3324" s="77">
        <f t="shared" ref="AT3324:BI3324" si="5136">SUM(AT3387,AT3392,AT3457,AT3498,AT3537,AT3582,AT3631,AT3690,AT3735,AT3777,AT3822,AT3868,AT3913,AT3958,AT4002,AT4060,AT4106,AT4152,AT4196,AT4242,AT4285,AT4329,AT4374,AT4420,AT4466,AT4511,AT4562,AT4603,AT4647,AT4687)</f>
        <v>55560</v>
      </c>
      <c r="AU3324" s="77">
        <f t="shared" si="5136"/>
        <v>6099</v>
      </c>
      <c r="AV3324" s="77">
        <f t="shared" si="5136"/>
        <v>0</v>
      </c>
      <c r="AW3324" s="77">
        <f t="shared" si="5136"/>
        <v>0</v>
      </c>
      <c r="AX3324" s="77">
        <f t="shared" si="5136"/>
        <v>0</v>
      </c>
      <c r="AY3324" s="77">
        <f t="shared" si="5136"/>
        <v>0</v>
      </c>
      <c r="AZ3324" s="77">
        <f t="shared" si="5136"/>
        <v>61659</v>
      </c>
      <c r="BA3324" s="77">
        <f t="shared" si="5136"/>
        <v>7624</v>
      </c>
      <c r="BB3324" s="77">
        <f t="shared" si="5136"/>
        <v>7624</v>
      </c>
      <c r="BC3324" s="77">
        <f t="shared" si="5136"/>
        <v>6099</v>
      </c>
      <c r="BD3324" s="77">
        <f t="shared" si="5136"/>
        <v>0</v>
      </c>
      <c r="BE3324" s="77">
        <f t="shared" si="5136"/>
        <v>7746</v>
      </c>
      <c r="BF3324" s="77">
        <f t="shared" si="5136"/>
        <v>4200</v>
      </c>
      <c r="BG3324" s="77">
        <f t="shared" si="5136"/>
        <v>0</v>
      </c>
      <c r="BH3324" s="77">
        <f t="shared" si="5136"/>
        <v>4200</v>
      </c>
      <c r="BI3324" s="77">
        <f t="shared" si="5136"/>
        <v>0</v>
      </c>
      <c r="BJ3324" s="77">
        <v>37493</v>
      </c>
      <c r="BK3324" s="77">
        <v>24166</v>
      </c>
    </row>
    <row r="3325" spans="1:63" s="52" customFormat="1" x14ac:dyDescent="0.25">
      <c r="A3325" s="67">
        <v>35</v>
      </c>
      <c r="B3325" s="68" t="s">
        <v>58</v>
      </c>
      <c r="C3325" s="60" t="s">
        <v>1536</v>
      </c>
      <c r="D3325" s="60">
        <v>3502000</v>
      </c>
      <c r="E3325" s="123">
        <v>6112</v>
      </c>
      <c r="F3325" s="60" t="s">
        <v>0</v>
      </c>
      <c r="G3325" s="103" t="s">
        <v>1659</v>
      </c>
      <c r="H3325" s="75" t="s">
        <v>25</v>
      </c>
      <c r="I3325" s="77">
        <f>SUM(I3385,I3390,I3455,I3496,I3535,I3580,I3629,I3688,I3733,I3775,I3820,I3866,I3911,I3956,I4000,I4058,I4104,I4150,I4194,I4240,I4283,I4327,I4372,I4418,I4464,I4509,I4560,I4601,I4646,I4686)</f>
        <v>1376340</v>
      </c>
      <c r="J3325" s="77">
        <f t="shared" ref="J3325:Y3325" si="5137">SUM(J3385,J3390,J3455,J3496,J3535,J3580,J3629,J3688,J3733,J3775,J3820,J3866,J3911,J3956,J4000,J4058,J4104,J4150,J4194,J4240,J4283,J4327,J4372,J4418,J4464,J4509,J4560,J4601,J4646,J4686)</f>
        <v>100</v>
      </c>
      <c r="K3325" s="77">
        <f t="shared" si="5137"/>
        <v>531</v>
      </c>
      <c r="L3325" s="77">
        <f t="shared" si="5137"/>
        <v>0</v>
      </c>
      <c r="M3325" s="77">
        <f t="shared" si="5137"/>
        <v>0</v>
      </c>
      <c r="N3325" s="77">
        <f t="shared" si="5137"/>
        <v>0</v>
      </c>
      <c r="O3325" s="77">
        <f t="shared" si="5137"/>
        <v>0</v>
      </c>
      <c r="P3325" s="77">
        <f t="shared" si="5137"/>
        <v>631</v>
      </c>
      <c r="Q3325" s="77">
        <f t="shared" si="5137"/>
        <v>0</v>
      </c>
      <c r="R3325" s="77">
        <f t="shared" si="5137"/>
        <v>0</v>
      </c>
      <c r="S3325" s="77">
        <f t="shared" si="5137"/>
        <v>531</v>
      </c>
      <c r="T3325" s="77">
        <f t="shared" si="5137"/>
        <v>0</v>
      </c>
      <c r="U3325" s="77">
        <f t="shared" si="5137"/>
        <v>0</v>
      </c>
      <c r="V3325" s="77">
        <f t="shared" si="5137"/>
        <v>0</v>
      </c>
      <c r="W3325" s="77">
        <f t="shared" si="5137"/>
        <v>0</v>
      </c>
      <c r="X3325" s="77">
        <f t="shared" si="5137"/>
        <v>0</v>
      </c>
      <c r="Y3325" s="77">
        <f t="shared" si="5137"/>
        <v>0</v>
      </c>
      <c r="Z3325" s="77">
        <v>531</v>
      </c>
      <c r="AA3325" s="77">
        <v>100</v>
      </c>
      <c r="AB3325" s="77">
        <f t="shared" ref="AB3325:AQ3325" si="5138">SUM(AB3385,AB3390,AB3455,AB3496,AB3535,AB3580,AB3629,AB3688,AB3733,AB3775,AB3820,AB3866,AB3911,AB3956,AB4000,AB4058,AB4104,AB4150,AB4194,AB4240,AB4283,AB4327,AB4372,AB4418,AB4464,AB4509,AB4560,AB4601,AB4646,AB4686)</f>
        <v>0</v>
      </c>
      <c r="AC3325" s="77">
        <f t="shared" si="5138"/>
        <v>0</v>
      </c>
      <c r="AD3325" s="77">
        <f t="shared" si="5138"/>
        <v>0</v>
      </c>
      <c r="AE3325" s="77">
        <f t="shared" si="5138"/>
        <v>0</v>
      </c>
      <c r="AF3325" s="77">
        <f t="shared" si="5138"/>
        <v>0</v>
      </c>
      <c r="AG3325" s="77">
        <f t="shared" si="5138"/>
        <v>0</v>
      </c>
      <c r="AH3325" s="77">
        <f t="shared" si="5138"/>
        <v>0</v>
      </c>
      <c r="AI3325" s="77">
        <f t="shared" si="5138"/>
        <v>0</v>
      </c>
      <c r="AJ3325" s="77">
        <f t="shared" si="5138"/>
        <v>0</v>
      </c>
      <c r="AK3325" s="77">
        <f t="shared" si="5138"/>
        <v>0</v>
      </c>
      <c r="AL3325" s="77">
        <f t="shared" si="5138"/>
        <v>0</v>
      </c>
      <c r="AM3325" s="77">
        <f t="shared" si="5138"/>
        <v>0</v>
      </c>
      <c r="AN3325" s="77">
        <f t="shared" si="5138"/>
        <v>0</v>
      </c>
      <c r="AO3325" s="77">
        <f t="shared" si="5138"/>
        <v>0</v>
      </c>
      <c r="AP3325" s="77">
        <f t="shared" si="5138"/>
        <v>0</v>
      </c>
      <c r="AQ3325" s="77">
        <f t="shared" si="5138"/>
        <v>0</v>
      </c>
      <c r="AR3325" s="77">
        <v>0</v>
      </c>
      <c r="AS3325" s="77">
        <v>0</v>
      </c>
      <c r="AT3325" s="77">
        <f t="shared" ref="AT3325:BI3325" si="5139">SUM(AT3385,AT3390,AT3455,AT3496,AT3535,AT3580,AT3629,AT3688,AT3733,AT3775,AT3820,AT3866,AT3911,AT3956,AT4000,AT4058,AT4104,AT4150,AT4194,AT4240,AT4283,AT4327,AT4372,AT4418,AT4464,AT4509,AT4560,AT4601,AT4646,AT4686)</f>
        <v>65778</v>
      </c>
      <c r="AU3325" s="77">
        <f t="shared" si="5139"/>
        <v>9556</v>
      </c>
      <c r="AV3325" s="77">
        <f t="shared" si="5139"/>
        <v>0</v>
      </c>
      <c r="AW3325" s="77">
        <f t="shared" si="5139"/>
        <v>0</v>
      </c>
      <c r="AX3325" s="77">
        <f t="shared" si="5139"/>
        <v>0</v>
      </c>
      <c r="AY3325" s="77">
        <f t="shared" si="5139"/>
        <v>0</v>
      </c>
      <c r="AZ3325" s="77">
        <f t="shared" si="5139"/>
        <v>75334</v>
      </c>
      <c r="BA3325" s="77">
        <f t="shared" si="5139"/>
        <v>0</v>
      </c>
      <c r="BB3325" s="77">
        <f t="shared" si="5139"/>
        <v>0</v>
      </c>
      <c r="BC3325" s="77">
        <f t="shared" si="5139"/>
        <v>9556</v>
      </c>
      <c r="BD3325" s="77">
        <f t="shared" si="5139"/>
        <v>0</v>
      </c>
      <c r="BE3325" s="77">
        <f t="shared" si="5139"/>
        <v>51222</v>
      </c>
      <c r="BF3325" s="77">
        <f t="shared" si="5139"/>
        <v>0</v>
      </c>
      <c r="BG3325" s="77">
        <f t="shared" si="5139"/>
        <v>0</v>
      </c>
      <c r="BH3325" s="77">
        <f t="shared" si="5139"/>
        <v>0</v>
      </c>
      <c r="BI3325" s="77">
        <f t="shared" si="5139"/>
        <v>0</v>
      </c>
      <c r="BJ3325" s="77">
        <v>60778</v>
      </c>
      <c r="BK3325" s="77">
        <v>14556</v>
      </c>
    </row>
    <row r="3326" spans="1:63" s="52" customFormat="1" x14ac:dyDescent="0.25">
      <c r="A3326" s="67">
        <v>35</v>
      </c>
      <c r="B3326" s="68" t="s">
        <v>58</v>
      </c>
      <c r="C3326" s="60" t="s">
        <v>1536</v>
      </c>
      <c r="D3326" s="60">
        <v>3502000</v>
      </c>
      <c r="E3326" s="123">
        <v>6112</v>
      </c>
      <c r="F3326" s="60" t="s">
        <v>0</v>
      </c>
      <c r="G3326" s="103" t="s">
        <v>1659</v>
      </c>
      <c r="H3326" s="75" t="s">
        <v>24</v>
      </c>
      <c r="I3326" s="77">
        <f>SUM(I3384,I3389,I3454,I3495,I3534,I3579,I3628,I3687,I3732,I3774,I3819,I3865,I3910,I3955,I3999,I4057,I4103,I4149,I4193,I4239,I4282,I4326,I4371,I4417,I4463,I4508,I4559,I4600,I4645,I4685)</f>
        <v>6485286</v>
      </c>
      <c r="J3326" s="77">
        <f t="shared" ref="J3326:Y3326" si="5140">SUM(J3384,J3389,J3454,J3495,J3534,J3579,J3628,J3687,J3732,J3774,J3819,J3865,J3910,J3955,J3999,J4057,J4103,J4149,J4193,J4239,J4282,J4326,J4371,J4417,J4463,J4508,J4559,J4600,J4645,J4685)</f>
        <v>21125</v>
      </c>
      <c r="K3326" s="77">
        <f t="shared" si="5140"/>
        <v>71240</v>
      </c>
      <c r="L3326" s="77">
        <f t="shared" si="5140"/>
        <v>0</v>
      </c>
      <c r="M3326" s="77">
        <f t="shared" si="5140"/>
        <v>0</v>
      </c>
      <c r="N3326" s="77">
        <f t="shared" si="5140"/>
        <v>0</v>
      </c>
      <c r="O3326" s="77">
        <f t="shared" si="5140"/>
        <v>0</v>
      </c>
      <c r="P3326" s="77">
        <f t="shared" si="5140"/>
        <v>92365</v>
      </c>
      <c r="Q3326" s="77">
        <f t="shared" si="5140"/>
        <v>0</v>
      </c>
      <c r="R3326" s="77">
        <f t="shared" si="5140"/>
        <v>0</v>
      </c>
      <c r="S3326" s="77">
        <f t="shared" si="5140"/>
        <v>11240</v>
      </c>
      <c r="T3326" s="77">
        <f t="shared" si="5140"/>
        <v>0</v>
      </c>
      <c r="U3326" s="77">
        <f t="shared" si="5140"/>
        <v>60000</v>
      </c>
      <c r="V3326" s="77">
        <f t="shared" si="5140"/>
        <v>0</v>
      </c>
      <c r="W3326" s="77">
        <f t="shared" si="5140"/>
        <v>0</v>
      </c>
      <c r="X3326" s="77">
        <f t="shared" si="5140"/>
        <v>0</v>
      </c>
      <c r="Y3326" s="77">
        <f t="shared" si="5140"/>
        <v>0</v>
      </c>
      <c r="Z3326" s="77">
        <v>71240</v>
      </c>
      <c r="AA3326" s="77">
        <v>21125</v>
      </c>
      <c r="AB3326" s="77">
        <f t="shared" ref="AB3326:AQ3326" si="5141">SUM(AB3384,AB3389,AB3454,AB3495,AB3534,AB3579,AB3628,AB3687,AB3732,AB3774,AB3819,AB3865,AB3910,AB3955,AB3999,AB4057,AB4103,AB4149,AB4193,AB4239,AB4282,AB4326,AB4371,AB4417,AB4463,AB4508,AB4559,AB4600,AB4645,AB4685)</f>
        <v>0</v>
      </c>
      <c r="AC3326" s="77">
        <f t="shared" si="5141"/>
        <v>0</v>
      </c>
      <c r="AD3326" s="77">
        <f t="shared" si="5141"/>
        <v>0</v>
      </c>
      <c r="AE3326" s="77">
        <f t="shared" si="5141"/>
        <v>0</v>
      </c>
      <c r="AF3326" s="77">
        <f t="shared" si="5141"/>
        <v>0</v>
      </c>
      <c r="AG3326" s="77">
        <f t="shared" si="5141"/>
        <v>0</v>
      </c>
      <c r="AH3326" s="77">
        <f t="shared" si="5141"/>
        <v>0</v>
      </c>
      <c r="AI3326" s="77">
        <f t="shared" si="5141"/>
        <v>0</v>
      </c>
      <c r="AJ3326" s="77">
        <f t="shared" si="5141"/>
        <v>0</v>
      </c>
      <c r="AK3326" s="77">
        <f t="shared" si="5141"/>
        <v>0</v>
      </c>
      <c r="AL3326" s="77">
        <f t="shared" si="5141"/>
        <v>0</v>
      </c>
      <c r="AM3326" s="77">
        <f t="shared" si="5141"/>
        <v>0</v>
      </c>
      <c r="AN3326" s="77">
        <f t="shared" si="5141"/>
        <v>0</v>
      </c>
      <c r="AO3326" s="77">
        <f t="shared" si="5141"/>
        <v>0</v>
      </c>
      <c r="AP3326" s="77">
        <f t="shared" si="5141"/>
        <v>0</v>
      </c>
      <c r="AQ3326" s="77">
        <f t="shared" si="5141"/>
        <v>0</v>
      </c>
      <c r="AR3326" s="77">
        <v>0</v>
      </c>
      <c r="AS3326" s="77">
        <v>0</v>
      </c>
      <c r="AT3326" s="77">
        <f t="shared" ref="AT3326:BI3326" si="5142">SUM(AT3384,AT3389,AT3454,AT3495,AT3534,AT3579,AT3628,AT3687,AT3732,AT3774,AT3819,AT3865,AT3910,AT3955,AT3999,AT4057,AT4103,AT4149,AT4193,AT4239,AT4282,AT4326,AT4371,AT4417,AT4463,AT4508,AT4559,AT4600,AT4645,AT4685)</f>
        <v>313654</v>
      </c>
      <c r="AU3326" s="77">
        <f t="shared" si="5142"/>
        <v>59013</v>
      </c>
      <c r="AV3326" s="77">
        <f t="shared" si="5142"/>
        <v>0</v>
      </c>
      <c r="AW3326" s="77">
        <f t="shared" si="5142"/>
        <v>18868</v>
      </c>
      <c r="AX3326" s="77">
        <f t="shared" si="5142"/>
        <v>0</v>
      </c>
      <c r="AY3326" s="77">
        <f t="shared" si="5142"/>
        <v>0</v>
      </c>
      <c r="AZ3326" s="77">
        <f t="shared" si="5142"/>
        <v>391535</v>
      </c>
      <c r="BA3326" s="77">
        <f t="shared" si="5142"/>
        <v>30525</v>
      </c>
      <c r="BB3326" s="77">
        <f t="shared" si="5142"/>
        <v>30525</v>
      </c>
      <c r="BC3326" s="77">
        <f t="shared" si="5142"/>
        <v>89538</v>
      </c>
      <c r="BD3326" s="77">
        <f t="shared" si="5142"/>
        <v>30525</v>
      </c>
      <c r="BE3326" s="77">
        <f t="shared" si="5142"/>
        <v>18868</v>
      </c>
      <c r="BF3326" s="77">
        <f t="shared" si="5142"/>
        <v>30525</v>
      </c>
      <c r="BG3326" s="77">
        <f t="shared" si="5142"/>
        <v>30525</v>
      </c>
      <c r="BH3326" s="77">
        <f t="shared" si="5142"/>
        <v>30525</v>
      </c>
      <c r="BI3326" s="77">
        <f t="shared" si="5142"/>
        <v>30525</v>
      </c>
      <c r="BJ3326" s="77">
        <v>322081</v>
      </c>
      <c r="BK3326" s="77">
        <v>69454</v>
      </c>
    </row>
    <row r="3327" spans="1:63" s="52" customFormat="1" x14ac:dyDescent="0.25">
      <c r="A3327" s="67">
        <v>35</v>
      </c>
      <c r="B3327" s="68" t="s">
        <v>58</v>
      </c>
      <c r="C3327" s="60" t="s">
        <v>1536</v>
      </c>
      <c r="D3327" s="60">
        <v>3502000</v>
      </c>
      <c r="E3327" s="123">
        <v>6112</v>
      </c>
      <c r="F3327" s="60" t="s">
        <v>0</v>
      </c>
      <c r="G3327" s="103" t="s">
        <v>1659</v>
      </c>
      <c r="H3327" s="75" t="s">
        <v>23</v>
      </c>
      <c r="I3327" s="77">
        <f>SUM(I3386,I3391,I3456,I3497,I3536,I3581,I3630,I3689,I3734,I3776,I3821,I3867,I3912,I3957,I4001,I4059,I4105,I4151,I4195,I4241,I4284,I4328,I4373,I4419,I4465,I4510,I4561,I4602)</f>
        <v>559012</v>
      </c>
      <c r="J3327" s="77">
        <f t="shared" ref="J3327:Y3327" si="5143">SUM(J3386,J3391,J3456,J3497,J3536,J3581,J3630,J3689,J3734,J3776,J3821,J3867,J3912,J3957,J4001,J4059,J4105,J4151,J4195,J4241,J4284,J4328,J4373,J4419,J4465,J4510,J4561,J4602)</f>
        <v>21540</v>
      </c>
      <c r="K3327" s="77">
        <f t="shared" si="5143"/>
        <v>5000</v>
      </c>
      <c r="L3327" s="77">
        <f t="shared" si="5143"/>
        <v>0</v>
      </c>
      <c r="M3327" s="77">
        <f t="shared" si="5143"/>
        <v>0</v>
      </c>
      <c r="N3327" s="77">
        <f t="shared" si="5143"/>
        <v>0</v>
      </c>
      <c r="O3327" s="77">
        <f t="shared" si="5143"/>
        <v>0</v>
      </c>
      <c r="P3327" s="77">
        <f t="shared" si="5143"/>
        <v>26540</v>
      </c>
      <c r="Q3327" s="77">
        <f t="shared" si="5143"/>
        <v>0</v>
      </c>
      <c r="R3327" s="77">
        <f t="shared" si="5143"/>
        <v>0</v>
      </c>
      <c r="S3327" s="77">
        <f t="shared" si="5143"/>
        <v>840</v>
      </c>
      <c r="T3327" s="77">
        <f t="shared" si="5143"/>
        <v>0</v>
      </c>
      <c r="U3327" s="77">
        <f t="shared" si="5143"/>
        <v>4160</v>
      </c>
      <c r="V3327" s="77">
        <f t="shared" si="5143"/>
        <v>0</v>
      </c>
      <c r="W3327" s="77">
        <f t="shared" si="5143"/>
        <v>0</v>
      </c>
      <c r="X3327" s="77">
        <f t="shared" si="5143"/>
        <v>0</v>
      </c>
      <c r="Y3327" s="77">
        <f t="shared" si="5143"/>
        <v>0</v>
      </c>
      <c r="Z3327" s="77">
        <v>5000</v>
      </c>
      <c r="AA3327" s="77">
        <v>21540</v>
      </c>
      <c r="AB3327" s="77">
        <f t="shared" ref="AB3327:AQ3327" si="5144">SUM(AB3386,AB3391,AB3456,AB3497,AB3536,AB3581,AB3630,AB3689,AB3734,AB3776,AB3821,AB3867,AB3912,AB3957,AB4001,AB4059,AB4105,AB4151,AB4195,AB4241,AB4284,AB4328,AB4373,AB4419,AB4465,AB4510,AB4561,AB4602)</f>
        <v>0</v>
      </c>
      <c r="AC3327" s="77">
        <f t="shared" si="5144"/>
        <v>0</v>
      </c>
      <c r="AD3327" s="77">
        <f t="shared" si="5144"/>
        <v>0</v>
      </c>
      <c r="AE3327" s="77">
        <f t="shared" si="5144"/>
        <v>0</v>
      </c>
      <c r="AF3327" s="77">
        <f t="shared" si="5144"/>
        <v>0</v>
      </c>
      <c r="AG3327" s="77">
        <f t="shared" si="5144"/>
        <v>0</v>
      </c>
      <c r="AH3327" s="77">
        <f t="shared" si="5144"/>
        <v>0</v>
      </c>
      <c r="AI3327" s="77">
        <f t="shared" si="5144"/>
        <v>0</v>
      </c>
      <c r="AJ3327" s="77">
        <f t="shared" si="5144"/>
        <v>0</v>
      </c>
      <c r="AK3327" s="77">
        <f t="shared" si="5144"/>
        <v>0</v>
      </c>
      <c r="AL3327" s="77">
        <f t="shared" si="5144"/>
        <v>0</v>
      </c>
      <c r="AM3327" s="77">
        <f t="shared" si="5144"/>
        <v>0</v>
      </c>
      <c r="AN3327" s="77">
        <f t="shared" si="5144"/>
        <v>0</v>
      </c>
      <c r="AO3327" s="77">
        <f t="shared" si="5144"/>
        <v>0</v>
      </c>
      <c r="AP3327" s="77">
        <f t="shared" si="5144"/>
        <v>0</v>
      </c>
      <c r="AQ3327" s="77">
        <f t="shared" si="5144"/>
        <v>0</v>
      </c>
      <c r="AR3327" s="77">
        <v>0</v>
      </c>
      <c r="AS3327" s="77">
        <v>0</v>
      </c>
      <c r="AT3327" s="77">
        <f t="shared" ref="AT3327:BI3327" si="5145">SUM(AT3386,AT3391,AT3456,AT3497,AT3536,AT3581,AT3630,AT3689,AT3734,AT3776,AT3821,AT3867,AT3912,AT3957,AT4001,AT4059,AT4105,AT4151,AT4195,AT4241,AT4284,AT4328,AT4373,AT4419,AT4465,AT4510,AT4561,AT4602)</f>
        <v>12000</v>
      </c>
      <c r="AU3327" s="77">
        <f t="shared" si="5145"/>
        <v>7340</v>
      </c>
      <c r="AV3327" s="77">
        <f t="shared" si="5145"/>
        <v>0</v>
      </c>
      <c r="AW3327" s="77">
        <f t="shared" si="5145"/>
        <v>0</v>
      </c>
      <c r="AX3327" s="77">
        <f t="shared" si="5145"/>
        <v>0</v>
      </c>
      <c r="AY3327" s="77">
        <f t="shared" si="5145"/>
        <v>0</v>
      </c>
      <c r="AZ3327" s="77">
        <f t="shared" si="5145"/>
        <v>19340</v>
      </c>
      <c r="BA3327" s="77">
        <f t="shared" si="5145"/>
        <v>0</v>
      </c>
      <c r="BB3327" s="77">
        <f t="shared" si="5145"/>
        <v>0</v>
      </c>
      <c r="BC3327" s="77">
        <f t="shared" si="5145"/>
        <v>7340</v>
      </c>
      <c r="BD3327" s="77">
        <f t="shared" si="5145"/>
        <v>0</v>
      </c>
      <c r="BE3327" s="77">
        <f t="shared" si="5145"/>
        <v>0</v>
      </c>
      <c r="BF3327" s="77">
        <f t="shared" si="5145"/>
        <v>0</v>
      </c>
      <c r="BG3327" s="77">
        <f t="shared" si="5145"/>
        <v>0</v>
      </c>
      <c r="BH3327" s="77">
        <f t="shared" si="5145"/>
        <v>0</v>
      </c>
      <c r="BI3327" s="77">
        <f t="shared" si="5145"/>
        <v>0</v>
      </c>
      <c r="BJ3327" s="77">
        <v>7340</v>
      </c>
      <c r="BK3327" s="77">
        <v>12000</v>
      </c>
    </row>
    <row r="3328" spans="1:63" s="52" customFormat="1" ht="22.5" x14ac:dyDescent="0.25">
      <c r="A3328" s="67">
        <v>35</v>
      </c>
      <c r="B3328" s="68" t="s">
        <v>58</v>
      </c>
      <c r="C3328" s="60" t="s">
        <v>1536</v>
      </c>
      <c r="D3328" s="60">
        <v>3502000</v>
      </c>
      <c r="E3328" s="64" t="s">
        <v>1555</v>
      </c>
      <c r="F3328" s="64" t="s">
        <v>0</v>
      </c>
      <c r="G3328" s="61" t="s">
        <v>0</v>
      </c>
      <c r="H3328" s="61" t="s">
        <v>28</v>
      </c>
      <c r="I3328" s="36">
        <f>SUM(I3329)</f>
        <v>13145857</v>
      </c>
      <c r="J3328" s="36">
        <f t="shared" ref="J3328:Y3328" si="5146">SUM(J3329)</f>
        <v>642700</v>
      </c>
      <c r="K3328" s="36">
        <f t="shared" si="5146"/>
        <v>435878</v>
      </c>
      <c r="L3328" s="36">
        <f t="shared" si="5146"/>
        <v>0</v>
      </c>
      <c r="M3328" s="36">
        <f t="shared" si="5146"/>
        <v>10579</v>
      </c>
      <c r="N3328" s="36">
        <f t="shared" si="5146"/>
        <v>110</v>
      </c>
      <c r="O3328" s="36">
        <f t="shared" si="5146"/>
        <v>0</v>
      </c>
      <c r="P3328" s="36">
        <f t="shared" si="5146"/>
        <v>1089267</v>
      </c>
      <c r="Q3328" s="36">
        <f t="shared" si="5146"/>
        <v>51742</v>
      </c>
      <c r="R3328" s="36">
        <f t="shared" si="5146"/>
        <v>31469</v>
      </c>
      <c r="S3328" s="36">
        <f t="shared" si="5146"/>
        <v>369752</v>
      </c>
      <c r="T3328" s="36">
        <f t="shared" si="5146"/>
        <v>6783</v>
      </c>
      <c r="U3328" s="36">
        <f t="shared" si="5146"/>
        <v>88847</v>
      </c>
      <c r="V3328" s="36">
        <f t="shared" si="5146"/>
        <v>15635</v>
      </c>
      <c r="W3328" s="36">
        <f t="shared" si="5146"/>
        <v>19982</v>
      </c>
      <c r="X3328" s="36">
        <f t="shared" si="5146"/>
        <v>25874</v>
      </c>
      <c r="Y3328" s="36">
        <f t="shared" si="5146"/>
        <v>38752</v>
      </c>
      <c r="Z3328" s="36">
        <v>648836</v>
      </c>
      <c r="AA3328" s="36">
        <v>440431</v>
      </c>
      <c r="AB3328" s="36">
        <f t="shared" ref="AB3328:AQ3328" si="5147">SUM(AB3329)</f>
        <v>3235</v>
      </c>
      <c r="AC3328" s="36">
        <f t="shared" si="5147"/>
        <v>1995</v>
      </c>
      <c r="AD3328" s="36">
        <f t="shared" si="5147"/>
        <v>0</v>
      </c>
      <c r="AE3328" s="36">
        <f t="shared" si="5147"/>
        <v>5627</v>
      </c>
      <c r="AF3328" s="36">
        <f t="shared" si="5147"/>
        <v>0</v>
      </c>
      <c r="AG3328" s="36">
        <f t="shared" si="5147"/>
        <v>0</v>
      </c>
      <c r="AH3328" s="36">
        <f t="shared" si="5147"/>
        <v>10857</v>
      </c>
      <c r="AI3328" s="36">
        <f t="shared" si="5147"/>
        <v>0</v>
      </c>
      <c r="AJ3328" s="36">
        <f t="shared" si="5147"/>
        <v>0</v>
      </c>
      <c r="AK3328" s="36">
        <f t="shared" si="5147"/>
        <v>1995</v>
      </c>
      <c r="AL3328" s="36">
        <f t="shared" si="5147"/>
        <v>0</v>
      </c>
      <c r="AM3328" s="36">
        <f t="shared" si="5147"/>
        <v>0</v>
      </c>
      <c r="AN3328" s="36">
        <f t="shared" si="5147"/>
        <v>0</v>
      </c>
      <c r="AO3328" s="36">
        <f t="shared" si="5147"/>
        <v>5627</v>
      </c>
      <c r="AP3328" s="36">
        <f t="shared" si="5147"/>
        <v>0</v>
      </c>
      <c r="AQ3328" s="36">
        <f t="shared" si="5147"/>
        <v>0</v>
      </c>
      <c r="AR3328" s="36">
        <v>7622</v>
      </c>
      <c r="AS3328" s="36">
        <v>3235</v>
      </c>
      <c r="AT3328" s="36">
        <f t="shared" ref="AT3328:BI3328" si="5148">SUM(AT3329)</f>
        <v>696610</v>
      </c>
      <c r="AU3328" s="36">
        <f t="shared" si="5148"/>
        <v>261012</v>
      </c>
      <c r="AV3328" s="36">
        <f t="shared" si="5148"/>
        <v>0</v>
      </c>
      <c r="AW3328" s="36">
        <f t="shared" si="5148"/>
        <v>31136</v>
      </c>
      <c r="AX3328" s="36">
        <f t="shared" si="5148"/>
        <v>742</v>
      </c>
      <c r="AY3328" s="36">
        <f t="shared" si="5148"/>
        <v>0</v>
      </c>
      <c r="AZ3328" s="36">
        <f t="shared" si="5148"/>
        <v>989500</v>
      </c>
      <c r="BA3328" s="36">
        <f t="shared" si="5148"/>
        <v>52789</v>
      </c>
      <c r="BB3328" s="36">
        <f t="shared" si="5148"/>
        <v>62181</v>
      </c>
      <c r="BC3328" s="36">
        <f t="shared" si="5148"/>
        <v>311467</v>
      </c>
      <c r="BD3328" s="36">
        <f t="shared" si="5148"/>
        <v>52657</v>
      </c>
      <c r="BE3328" s="36">
        <f t="shared" si="5148"/>
        <v>74330</v>
      </c>
      <c r="BF3328" s="36">
        <f t="shared" si="5148"/>
        <v>58473</v>
      </c>
      <c r="BG3328" s="36">
        <f t="shared" si="5148"/>
        <v>58976</v>
      </c>
      <c r="BH3328" s="36">
        <f t="shared" si="5148"/>
        <v>66673</v>
      </c>
      <c r="BI3328" s="36">
        <f t="shared" si="5148"/>
        <v>53987</v>
      </c>
      <c r="BJ3328" s="36">
        <v>791533</v>
      </c>
      <c r="BK3328" s="36">
        <v>197967</v>
      </c>
    </row>
    <row r="3329" spans="1:63" s="74" customFormat="1" x14ac:dyDescent="0.25">
      <c r="A3329" s="69">
        <v>35</v>
      </c>
      <c r="B3329" s="70" t="s">
        <v>58</v>
      </c>
      <c r="C3329" s="71" t="s">
        <v>1536</v>
      </c>
      <c r="D3329" s="71">
        <v>3502000</v>
      </c>
      <c r="E3329" s="122">
        <v>6121</v>
      </c>
      <c r="F3329" s="71" t="s">
        <v>0</v>
      </c>
      <c r="G3329" s="103" t="s">
        <v>1659</v>
      </c>
      <c r="H3329" s="72" t="s">
        <v>29</v>
      </c>
      <c r="I3329" s="73">
        <f>SUM(I3394,I3395,I3459,I3500,I3539,I3584,I3633,I3692,I3737,I3779,I3824,I3870,I3915,I4004,I3960,I4062,I4108,I4154,I4198,I4244,I4287,I4331,I4376,I4422,I4468,I4513,I4564,I4605,I4649,I4689)</f>
        <v>13145857</v>
      </c>
      <c r="J3329" s="73">
        <f t="shared" ref="J3329:Y3329" si="5149">SUM(J3394,J3395,J3459,J3500,J3539,J3584,J3633,J3692,J3737,J3779,J3824,J3870,J3915,J4004,J3960,J4062,J4108,J4154,J4198,J4244,J4287,J4331,J4376,J4422,J4468,J4513,J4564,J4605,J4649,J4689)</f>
        <v>642700</v>
      </c>
      <c r="K3329" s="73">
        <f t="shared" si="5149"/>
        <v>435878</v>
      </c>
      <c r="L3329" s="73">
        <f t="shared" si="5149"/>
        <v>0</v>
      </c>
      <c r="M3329" s="73">
        <f t="shared" si="5149"/>
        <v>10579</v>
      </c>
      <c r="N3329" s="73">
        <f t="shared" si="5149"/>
        <v>110</v>
      </c>
      <c r="O3329" s="73">
        <f t="shared" si="5149"/>
        <v>0</v>
      </c>
      <c r="P3329" s="73">
        <f t="shared" si="5149"/>
        <v>1089267</v>
      </c>
      <c r="Q3329" s="73">
        <f t="shared" si="5149"/>
        <v>51742</v>
      </c>
      <c r="R3329" s="73">
        <f t="shared" si="5149"/>
        <v>31469</v>
      </c>
      <c r="S3329" s="73">
        <f t="shared" si="5149"/>
        <v>369752</v>
      </c>
      <c r="T3329" s="73">
        <f t="shared" si="5149"/>
        <v>6783</v>
      </c>
      <c r="U3329" s="73">
        <f t="shared" si="5149"/>
        <v>88847</v>
      </c>
      <c r="V3329" s="73">
        <f t="shared" si="5149"/>
        <v>15635</v>
      </c>
      <c r="W3329" s="73">
        <f t="shared" si="5149"/>
        <v>19982</v>
      </c>
      <c r="X3329" s="73">
        <f t="shared" si="5149"/>
        <v>25874</v>
      </c>
      <c r="Y3329" s="73">
        <f t="shared" si="5149"/>
        <v>38752</v>
      </c>
      <c r="Z3329" s="73">
        <v>648836</v>
      </c>
      <c r="AA3329" s="73">
        <v>440431</v>
      </c>
      <c r="AB3329" s="73">
        <f t="shared" ref="AB3329:AQ3329" si="5150">SUM(AB3394,AB3395,AB3459,AB3500,AB3539,AB3584,AB3633,AB3692,AB3737,AB3779,AB3824,AB3870,AB3915,AB4004,AB3960,AB4062,AB4108,AB4154,AB4198,AB4244,AB4287,AB4331,AB4376,AB4422,AB4468,AB4513,AB4564,AB4605,AB4649,AB4689)</f>
        <v>3235</v>
      </c>
      <c r="AC3329" s="73">
        <f t="shared" si="5150"/>
        <v>1995</v>
      </c>
      <c r="AD3329" s="73">
        <f t="shared" si="5150"/>
        <v>0</v>
      </c>
      <c r="AE3329" s="73">
        <f t="shared" si="5150"/>
        <v>5627</v>
      </c>
      <c r="AF3329" s="73">
        <f t="shared" si="5150"/>
        <v>0</v>
      </c>
      <c r="AG3329" s="73">
        <f t="shared" si="5150"/>
        <v>0</v>
      </c>
      <c r="AH3329" s="73">
        <f t="shared" si="5150"/>
        <v>10857</v>
      </c>
      <c r="AI3329" s="73">
        <f t="shared" si="5150"/>
        <v>0</v>
      </c>
      <c r="AJ3329" s="73">
        <f t="shared" si="5150"/>
        <v>0</v>
      </c>
      <c r="AK3329" s="73">
        <f t="shared" si="5150"/>
        <v>1995</v>
      </c>
      <c r="AL3329" s="73">
        <f t="shared" si="5150"/>
        <v>0</v>
      </c>
      <c r="AM3329" s="73">
        <f t="shared" si="5150"/>
        <v>0</v>
      </c>
      <c r="AN3329" s="73">
        <f t="shared" si="5150"/>
        <v>0</v>
      </c>
      <c r="AO3329" s="73">
        <f t="shared" si="5150"/>
        <v>5627</v>
      </c>
      <c r="AP3329" s="73">
        <f t="shared" si="5150"/>
        <v>0</v>
      </c>
      <c r="AQ3329" s="73">
        <f t="shared" si="5150"/>
        <v>0</v>
      </c>
      <c r="AR3329" s="73">
        <v>7622</v>
      </c>
      <c r="AS3329" s="73">
        <v>3235</v>
      </c>
      <c r="AT3329" s="73">
        <f t="shared" ref="AT3329:BI3329" si="5151">SUM(AT3394,AT3395,AT3459,AT3500,AT3539,AT3584,AT3633,AT3692,AT3737,AT3779,AT3824,AT3870,AT3915,AT4004,AT3960,AT4062,AT4108,AT4154,AT4198,AT4244,AT4287,AT4331,AT4376,AT4422,AT4468,AT4513,AT4564,AT4605,AT4649,AT4689)</f>
        <v>696610</v>
      </c>
      <c r="AU3329" s="73">
        <f t="shared" si="5151"/>
        <v>261012</v>
      </c>
      <c r="AV3329" s="73">
        <f t="shared" si="5151"/>
        <v>0</v>
      </c>
      <c r="AW3329" s="73">
        <f t="shared" si="5151"/>
        <v>31136</v>
      </c>
      <c r="AX3329" s="73">
        <f t="shared" si="5151"/>
        <v>742</v>
      </c>
      <c r="AY3329" s="73">
        <f t="shared" si="5151"/>
        <v>0</v>
      </c>
      <c r="AZ3329" s="73">
        <f t="shared" si="5151"/>
        <v>989500</v>
      </c>
      <c r="BA3329" s="73">
        <f t="shared" si="5151"/>
        <v>52789</v>
      </c>
      <c r="BB3329" s="73">
        <f t="shared" si="5151"/>
        <v>62181</v>
      </c>
      <c r="BC3329" s="73">
        <f t="shared" si="5151"/>
        <v>311467</v>
      </c>
      <c r="BD3329" s="73">
        <f t="shared" si="5151"/>
        <v>52657</v>
      </c>
      <c r="BE3329" s="73">
        <f t="shared" si="5151"/>
        <v>74330</v>
      </c>
      <c r="BF3329" s="73">
        <f t="shared" si="5151"/>
        <v>58473</v>
      </c>
      <c r="BG3329" s="73">
        <f t="shared" si="5151"/>
        <v>58976</v>
      </c>
      <c r="BH3329" s="73">
        <f t="shared" si="5151"/>
        <v>66673</v>
      </c>
      <c r="BI3329" s="73">
        <f t="shared" si="5151"/>
        <v>53987</v>
      </c>
      <c r="BJ3329" s="73">
        <v>791533</v>
      </c>
      <c r="BK3329" s="73">
        <v>197967</v>
      </c>
    </row>
    <row r="3330" spans="1:63" s="52" customFormat="1" ht="22.5" x14ac:dyDescent="0.25">
      <c r="A3330" s="67">
        <v>35</v>
      </c>
      <c r="B3330" s="68" t="s">
        <v>58</v>
      </c>
      <c r="C3330" s="60" t="s">
        <v>1536</v>
      </c>
      <c r="D3330" s="60">
        <v>3502000</v>
      </c>
      <c r="E3330" s="64" t="s">
        <v>1556</v>
      </c>
      <c r="F3330" s="64" t="s">
        <v>0</v>
      </c>
      <c r="G3330" s="61" t="s">
        <v>0</v>
      </c>
      <c r="H3330" s="61" t="s">
        <v>32</v>
      </c>
      <c r="I3330" s="76">
        <f>SUM(I3331:I3339)</f>
        <v>25031254</v>
      </c>
      <c r="J3330" s="76">
        <f t="shared" ref="J3330:Y3330" si="5152">SUM(J3331:J3339)</f>
        <v>9947236</v>
      </c>
      <c r="K3330" s="76">
        <f t="shared" si="5152"/>
        <v>4276868</v>
      </c>
      <c r="L3330" s="76">
        <f t="shared" si="5152"/>
        <v>0</v>
      </c>
      <c r="M3330" s="76">
        <f t="shared" si="5152"/>
        <v>75710</v>
      </c>
      <c r="N3330" s="76">
        <f t="shared" si="5152"/>
        <v>-95110</v>
      </c>
      <c r="O3330" s="76">
        <f t="shared" si="5152"/>
        <v>0</v>
      </c>
      <c r="P3330" s="76">
        <f t="shared" ref="P3330" si="5153">SUM(P3331:P3339)</f>
        <v>14204704</v>
      </c>
      <c r="Q3330" s="76">
        <f t="shared" si="5152"/>
        <v>568887</v>
      </c>
      <c r="R3330" s="76">
        <f t="shared" si="5152"/>
        <v>227384</v>
      </c>
      <c r="S3330" s="76">
        <f t="shared" si="5152"/>
        <v>4349177</v>
      </c>
      <c r="T3330" s="76">
        <f t="shared" si="5152"/>
        <v>306170</v>
      </c>
      <c r="U3330" s="76">
        <f t="shared" si="5152"/>
        <v>512095</v>
      </c>
      <c r="V3330" s="76">
        <f t="shared" si="5152"/>
        <v>199441</v>
      </c>
      <c r="W3330" s="76">
        <f t="shared" si="5152"/>
        <v>175545</v>
      </c>
      <c r="X3330" s="76">
        <f t="shared" si="5152"/>
        <v>432571</v>
      </c>
      <c r="Y3330" s="76">
        <f t="shared" si="5152"/>
        <v>579592</v>
      </c>
      <c r="Z3330" s="76">
        <v>7350862</v>
      </c>
      <c r="AA3330" s="76">
        <v>6853842</v>
      </c>
      <c r="AB3330" s="76">
        <f t="shared" ref="AB3330:AQ3330" si="5154">SUM(AB3331:AB3339)</f>
        <v>234597</v>
      </c>
      <c r="AC3330" s="76">
        <f t="shared" si="5154"/>
        <v>98720</v>
      </c>
      <c r="AD3330" s="76">
        <f t="shared" si="5154"/>
        <v>0</v>
      </c>
      <c r="AE3330" s="76">
        <f t="shared" si="5154"/>
        <v>77120</v>
      </c>
      <c r="AF3330" s="76">
        <f t="shared" si="5154"/>
        <v>0</v>
      </c>
      <c r="AG3330" s="76">
        <f t="shared" si="5154"/>
        <v>0</v>
      </c>
      <c r="AH3330" s="76">
        <f t="shared" ref="AH3330" si="5155">SUM(AH3331:AH3339)</f>
        <v>410437</v>
      </c>
      <c r="AI3330" s="76">
        <f t="shared" si="5154"/>
        <v>0</v>
      </c>
      <c r="AJ3330" s="76">
        <f t="shared" si="5154"/>
        <v>0</v>
      </c>
      <c r="AK3330" s="76">
        <f t="shared" si="5154"/>
        <v>98720</v>
      </c>
      <c r="AL3330" s="76">
        <f t="shared" si="5154"/>
        <v>5000</v>
      </c>
      <c r="AM3330" s="76">
        <f t="shared" si="5154"/>
        <v>0</v>
      </c>
      <c r="AN3330" s="76">
        <f t="shared" si="5154"/>
        <v>0</v>
      </c>
      <c r="AO3330" s="76">
        <f t="shared" si="5154"/>
        <v>77120</v>
      </c>
      <c r="AP3330" s="76">
        <f t="shared" si="5154"/>
        <v>5218</v>
      </c>
      <c r="AQ3330" s="76">
        <f t="shared" si="5154"/>
        <v>0</v>
      </c>
      <c r="AR3330" s="76">
        <v>186058</v>
      </c>
      <c r="AS3330" s="76">
        <v>224379</v>
      </c>
      <c r="AT3330" s="76">
        <f t="shared" ref="AT3330:BI3330" si="5156">SUM(AT3331:AT3339)</f>
        <v>4600260</v>
      </c>
      <c r="AU3330" s="76">
        <f t="shared" si="5156"/>
        <v>4459637</v>
      </c>
      <c r="AV3330" s="76">
        <f t="shared" si="5156"/>
        <v>0</v>
      </c>
      <c r="AW3330" s="76">
        <f t="shared" si="5156"/>
        <v>148732</v>
      </c>
      <c r="AX3330" s="76">
        <f t="shared" si="5156"/>
        <v>-62846</v>
      </c>
      <c r="AY3330" s="76">
        <f t="shared" si="5156"/>
        <v>-412719</v>
      </c>
      <c r="AZ3330" s="76">
        <f t="shared" ref="AZ3330" si="5157">SUM(AZ3331:AZ3339)</f>
        <v>8733064</v>
      </c>
      <c r="BA3330" s="76">
        <f t="shared" si="5156"/>
        <v>57572</v>
      </c>
      <c r="BB3330" s="76">
        <f t="shared" si="5156"/>
        <v>80583</v>
      </c>
      <c r="BC3330" s="76">
        <f t="shared" si="5156"/>
        <v>4466835</v>
      </c>
      <c r="BD3330" s="76">
        <f t="shared" si="5156"/>
        <v>84</v>
      </c>
      <c r="BE3330" s="76">
        <f t="shared" si="5156"/>
        <v>239145</v>
      </c>
      <c r="BF3330" s="76">
        <f t="shared" si="5156"/>
        <v>35374</v>
      </c>
      <c r="BG3330" s="76">
        <f t="shared" si="5156"/>
        <v>109186</v>
      </c>
      <c r="BH3330" s="76">
        <f t="shared" si="5156"/>
        <v>127059</v>
      </c>
      <c r="BI3330" s="76">
        <f t="shared" si="5156"/>
        <v>126627</v>
      </c>
      <c r="BJ3330" s="76">
        <v>5242465</v>
      </c>
      <c r="BK3330" s="76">
        <v>3490599</v>
      </c>
    </row>
    <row r="3331" spans="1:63" s="52" customFormat="1" x14ac:dyDescent="0.25">
      <c r="A3331" s="67">
        <v>35</v>
      </c>
      <c r="B3331" s="68" t="s">
        <v>58</v>
      </c>
      <c r="C3331" s="60" t="s">
        <v>1536</v>
      </c>
      <c r="D3331" s="60">
        <v>3502000</v>
      </c>
      <c r="E3331" s="123">
        <v>6131</v>
      </c>
      <c r="F3331" s="60" t="s">
        <v>0</v>
      </c>
      <c r="G3331" s="103" t="s">
        <v>1659</v>
      </c>
      <c r="H3331" s="75" t="s">
        <v>34</v>
      </c>
      <c r="I3331" s="77">
        <f>SUM(I3397,I3461,I3502,I3541,I3586,I3635,I3694,I3739,I3781,I3826,I3872,I3917,I3962,I4006,I4064,I4110,I4156,I4200,I4246,I4289,I4333,I4378,I4424,I4470,I4515,I4566,I4607,I4651,I4691)</f>
        <v>1473080</v>
      </c>
      <c r="J3331" s="77">
        <f t="shared" ref="J3331:Y3331" si="5158">SUM(J3397,J3461,J3502,J3541,J3586,J3635,J3694,J3739,J3781,J3826,J3872,J3917,J3962,J4006,J4064,J4110,J4156,J4200,J4246,J4289,J4333,J4378,J4424,J4470,J4515,J4566,J4607,J4651,J4691)</f>
        <v>735140</v>
      </c>
      <c r="K3331" s="77">
        <f t="shared" si="5158"/>
        <v>396968</v>
      </c>
      <c r="L3331" s="77">
        <f t="shared" si="5158"/>
        <v>0</v>
      </c>
      <c r="M3331" s="77">
        <f t="shared" si="5158"/>
        <v>2934</v>
      </c>
      <c r="N3331" s="77">
        <f t="shared" si="5158"/>
        <v>6000</v>
      </c>
      <c r="O3331" s="77">
        <f t="shared" si="5158"/>
        <v>0</v>
      </c>
      <c r="P3331" s="77">
        <f t="shared" si="5158"/>
        <v>1141042</v>
      </c>
      <c r="Q3331" s="77">
        <f t="shared" si="5158"/>
        <v>57830</v>
      </c>
      <c r="R3331" s="77">
        <f t="shared" si="5158"/>
        <v>25000</v>
      </c>
      <c r="S3331" s="77">
        <f t="shared" si="5158"/>
        <v>437477</v>
      </c>
      <c r="T3331" s="77">
        <f t="shared" si="5158"/>
        <v>27500</v>
      </c>
      <c r="U3331" s="77">
        <f t="shared" si="5158"/>
        <v>-879</v>
      </c>
      <c r="V3331" s="77">
        <f t="shared" si="5158"/>
        <v>11300</v>
      </c>
      <c r="W3331" s="77">
        <f t="shared" si="5158"/>
        <v>13898</v>
      </c>
      <c r="X3331" s="77">
        <f t="shared" si="5158"/>
        <v>41934</v>
      </c>
      <c r="Y3331" s="77">
        <f t="shared" si="5158"/>
        <v>27775</v>
      </c>
      <c r="Z3331" s="77">
        <v>641835</v>
      </c>
      <c r="AA3331" s="77">
        <v>499207</v>
      </c>
      <c r="AB3331" s="77">
        <f t="shared" ref="AB3331:AQ3331" si="5159">SUM(AB3397,AB3461,AB3502,AB3541,AB3586,AB3635,AB3694,AB3739,AB3781,AB3826,AB3872,AB3917,AB3962,AB4006,AB4064,AB4110,AB4156,AB4200,AB4246,AB4289,AB4333,AB4378,AB4424,AB4470,AB4515,AB4566,AB4607,AB4651,AB4691)</f>
        <v>28510</v>
      </c>
      <c r="AC3331" s="77">
        <f t="shared" si="5159"/>
        <v>6207</v>
      </c>
      <c r="AD3331" s="77">
        <f t="shared" si="5159"/>
        <v>0</v>
      </c>
      <c r="AE3331" s="77">
        <f t="shared" si="5159"/>
        <v>76954</v>
      </c>
      <c r="AF3331" s="77">
        <f t="shared" si="5159"/>
        <v>0</v>
      </c>
      <c r="AG3331" s="77">
        <f t="shared" si="5159"/>
        <v>0</v>
      </c>
      <c r="AH3331" s="77">
        <f t="shared" si="5159"/>
        <v>111671</v>
      </c>
      <c r="AI3331" s="77">
        <f t="shared" si="5159"/>
        <v>0</v>
      </c>
      <c r="AJ3331" s="77">
        <f t="shared" si="5159"/>
        <v>0</v>
      </c>
      <c r="AK3331" s="77">
        <f t="shared" si="5159"/>
        <v>6207</v>
      </c>
      <c r="AL3331" s="77">
        <f t="shared" si="5159"/>
        <v>0</v>
      </c>
      <c r="AM3331" s="77">
        <f t="shared" si="5159"/>
        <v>0</v>
      </c>
      <c r="AN3331" s="77">
        <f t="shared" si="5159"/>
        <v>0</v>
      </c>
      <c r="AO3331" s="77">
        <f t="shared" si="5159"/>
        <v>76954</v>
      </c>
      <c r="AP3331" s="77">
        <f t="shared" si="5159"/>
        <v>1500</v>
      </c>
      <c r="AQ3331" s="77">
        <f t="shared" si="5159"/>
        <v>0</v>
      </c>
      <c r="AR3331" s="77">
        <v>84661</v>
      </c>
      <c r="AS3331" s="77">
        <v>27010</v>
      </c>
      <c r="AT3331" s="77">
        <f t="shared" ref="AT3331:BI3331" si="5160">SUM(AT3397,AT3461,AT3502,AT3541,AT3586,AT3635,AT3694,AT3739,AT3781,AT3826,AT3872,AT3917,AT3962,AT4006,AT4064,AT4110,AT4156,AT4200,AT4246,AT4289,AT4333,AT4378,AT4424,AT4470,AT4515,AT4566,AT4607,AT4651,AT4691)</f>
        <v>862382</v>
      </c>
      <c r="AU3331" s="77">
        <f t="shared" si="5160"/>
        <v>480124</v>
      </c>
      <c r="AV3331" s="77">
        <f t="shared" si="5160"/>
        <v>0</v>
      </c>
      <c r="AW3331" s="77">
        <f t="shared" si="5160"/>
        <v>37113</v>
      </c>
      <c r="AX3331" s="77">
        <f t="shared" si="5160"/>
        <v>20780</v>
      </c>
      <c r="AY3331" s="77">
        <f t="shared" si="5160"/>
        <v>0</v>
      </c>
      <c r="AZ3331" s="77">
        <f t="shared" si="5160"/>
        <v>1400399</v>
      </c>
      <c r="BA3331" s="77">
        <f t="shared" si="5160"/>
        <v>6000</v>
      </c>
      <c r="BB3331" s="77">
        <f t="shared" si="5160"/>
        <v>23000</v>
      </c>
      <c r="BC3331" s="77">
        <f t="shared" si="5160"/>
        <v>499210</v>
      </c>
      <c r="BD3331" s="77">
        <f t="shared" si="5160"/>
        <v>0</v>
      </c>
      <c r="BE3331" s="77">
        <f t="shared" si="5160"/>
        <v>112594</v>
      </c>
      <c r="BF3331" s="77">
        <f t="shared" si="5160"/>
        <v>28023</v>
      </c>
      <c r="BG3331" s="77">
        <f t="shared" si="5160"/>
        <v>31619</v>
      </c>
      <c r="BH3331" s="77">
        <f t="shared" si="5160"/>
        <v>87090</v>
      </c>
      <c r="BI3331" s="77">
        <f t="shared" si="5160"/>
        <v>20000</v>
      </c>
      <c r="BJ3331" s="77">
        <v>807536</v>
      </c>
      <c r="BK3331" s="77">
        <v>592863</v>
      </c>
    </row>
    <row r="3332" spans="1:63" s="52" customFormat="1" x14ac:dyDescent="0.25">
      <c r="A3332" s="67">
        <v>35</v>
      </c>
      <c r="B3332" s="68" t="s">
        <v>58</v>
      </c>
      <c r="C3332" s="60" t="s">
        <v>1536</v>
      </c>
      <c r="D3332" s="60">
        <v>3502000</v>
      </c>
      <c r="E3332" s="123">
        <v>6132</v>
      </c>
      <c r="F3332" s="60" t="s">
        <v>0</v>
      </c>
      <c r="G3332" s="103" t="s">
        <v>1659</v>
      </c>
      <c r="H3332" s="75" t="s">
        <v>74</v>
      </c>
      <c r="I3332" s="77">
        <f>SUM(I3398,I3462,I3503,I3542,I3587,I3636,I3695,I3740,I3782,I3827,I3873,I3918,I3963,I4007,I4065,I4111,I4157,I4201,I4247,I4290,I4334,I4379,I4425,I4471,I4516,I4567,I4608,I4652,I4692)</f>
        <v>4185409</v>
      </c>
      <c r="J3332" s="77">
        <f t="shared" ref="J3332:Y3332" si="5161">SUM(J3398,J3462,J3503,J3542,J3587,J3636,J3695,J3740,J3782,J3827,J3873,J3918,J3963,J4007,J4065,J4111,J4157,J4201,J4247,J4290,J4334,J4379,J4425,J4471,J4516,J4567,J4608,J4652,J4692)</f>
        <v>891190</v>
      </c>
      <c r="K3332" s="77">
        <f t="shared" si="5161"/>
        <v>252522</v>
      </c>
      <c r="L3332" s="77">
        <f t="shared" si="5161"/>
        <v>0</v>
      </c>
      <c r="M3332" s="77">
        <f t="shared" si="5161"/>
        <v>0</v>
      </c>
      <c r="N3332" s="77">
        <f t="shared" si="5161"/>
        <v>0</v>
      </c>
      <c r="O3332" s="77">
        <f t="shared" si="5161"/>
        <v>0</v>
      </c>
      <c r="P3332" s="77">
        <f t="shared" si="5161"/>
        <v>1143712</v>
      </c>
      <c r="Q3332" s="77">
        <f t="shared" si="5161"/>
        <v>30000</v>
      </c>
      <c r="R3332" s="77">
        <f t="shared" si="5161"/>
        <v>10000</v>
      </c>
      <c r="S3332" s="77">
        <f t="shared" si="5161"/>
        <v>310826</v>
      </c>
      <c r="T3332" s="77">
        <f t="shared" si="5161"/>
        <v>23525</v>
      </c>
      <c r="U3332" s="77">
        <f t="shared" si="5161"/>
        <v>-7304</v>
      </c>
      <c r="V3332" s="77">
        <f t="shared" si="5161"/>
        <v>26000</v>
      </c>
      <c r="W3332" s="77">
        <f t="shared" si="5161"/>
        <v>4000</v>
      </c>
      <c r="X3332" s="77">
        <f t="shared" si="5161"/>
        <v>30000</v>
      </c>
      <c r="Y3332" s="77">
        <f t="shared" si="5161"/>
        <v>45000</v>
      </c>
      <c r="Z3332" s="77">
        <v>472047</v>
      </c>
      <c r="AA3332" s="77">
        <v>671665</v>
      </c>
      <c r="AB3332" s="77">
        <f t="shared" ref="AB3332:AQ3332" si="5162">SUM(AB3398,AB3462,AB3503,AB3542,AB3587,AB3636,AB3695,AB3740,AB3782,AB3827,AB3873,AB3918,AB3963,AB4007,AB4065,AB4111,AB4157,AB4201,AB4247,AB4290,AB4334,AB4379,AB4425,AB4471,AB4516,AB4567,AB4608,AB4652,AB4692)</f>
        <v>0</v>
      </c>
      <c r="AC3332" s="77">
        <f t="shared" si="5162"/>
        <v>0</v>
      </c>
      <c r="AD3332" s="77">
        <f t="shared" si="5162"/>
        <v>0</v>
      </c>
      <c r="AE3332" s="77">
        <f t="shared" si="5162"/>
        <v>0</v>
      </c>
      <c r="AF3332" s="77">
        <f t="shared" si="5162"/>
        <v>0</v>
      </c>
      <c r="AG3332" s="77">
        <f t="shared" si="5162"/>
        <v>0</v>
      </c>
      <c r="AH3332" s="77">
        <f t="shared" si="5162"/>
        <v>0</v>
      </c>
      <c r="AI3332" s="77">
        <f t="shared" si="5162"/>
        <v>0</v>
      </c>
      <c r="AJ3332" s="77">
        <f t="shared" si="5162"/>
        <v>0</v>
      </c>
      <c r="AK3332" s="77">
        <f t="shared" si="5162"/>
        <v>0</v>
      </c>
      <c r="AL3332" s="77">
        <f t="shared" si="5162"/>
        <v>0</v>
      </c>
      <c r="AM3332" s="77">
        <f t="shared" si="5162"/>
        <v>0</v>
      </c>
      <c r="AN3332" s="77">
        <f t="shared" si="5162"/>
        <v>0</v>
      </c>
      <c r="AO3332" s="77">
        <f t="shared" si="5162"/>
        <v>0</v>
      </c>
      <c r="AP3332" s="77">
        <f t="shared" si="5162"/>
        <v>0</v>
      </c>
      <c r="AQ3332" s="77">
        <f t="shared" si="5162"/>
        <v>0</v>
      </c>
      <c r="AR3332" s="77">
        <v>0</v>
      </c>
      <c r="AS3332" s="77">
        <v>0</v>
      </c>
      <c r="AT3332" s="77">
        <f t="shared" ref="AT3332:BI3332" si="5163">SUM(AT3398,AT3462,AT3503,AT3542,AT3587,AT3636,AT3695,AT3740,AT3782,AT3827,AT3873,AT3918,AT3963,AT4007,AT4065,AT4111,AT4157,AT4201,AT4247,AT4290,AT4334,AT4379,AT4425,AT4471,AT4516,AT4567,AT4608,AT4652,AT4692)</f>
        <v>73000</v>
      </c>
      <c r="AU3332" s="77">
        <f t="shared" si="5163"/>
        <v>107673</v>
      </c>
      <c r="AV3332" s="77">
        <f t="shared" si="5163"/>
        <v>0</v>
      </c>
      <c r="AW3332" s="77">
        <f t="shared" si="5163"/>
        <v>0</v>
      </c>
      <c r="AX3332" s="77">
        <f t="shared" si="5163"/>
        <v>0</v>
      </c>
      <c r="AY3332" s="77">
        <f t="shared" si="5163"/>
        <v>0</v>
      </c>
      <c r="AZ3332" s="77">
        <f t="shared" si="5163"/>
        <v>180673</v>
      </c>
      <c r="BA3332" s="77">
        <f t="shared" si="5163"/>
        <v>15000</v>
      </c>
      <c r="BB3332" s="77">
        <f t="shared" si="5163"/>
        <v>0</v>
      </c>
      <c r="BC3332" s="77">
        <f t="shared" si="5163"/>
        <v>73566</v>
      </c>
      <c r="BD3332" s="77">
        <f t="shared" si="5163"/>
        <v>0</v>
      </c>
      <c r="BE3332" s="77">
        <f t="shared" si="5163"/>
        <v>34107</v>
      </c>
      <c r="BF3332" s="77">
        <f t="shared" si="5163"/>
        <v>0</v>
      </c>
      <c r="BG3332" s="77">
        <f t="shared" si="5163"/>
        <v>0</v>
      </c>
      <c r="BH3332" s="77">
        <f t="shared" si="5163"/>
        <v>0</v>
      </c>
      <c r="BI3332" s="77">
        <f t="shared" si="5163"/>
        <v>4200</v>
      </c>
      <c r="BJ3332" s="77">
        <v>126873</v>
      </c>
      <c r="BK3332" s="77">
        <v>53800</v>
      </c>
    </row>
    <row r="3333" spans="1:63" s="52" customFormat="1" x14ac:dyDescent="0.25">
      <c r="A3333" s="67">
        <v>35</v>
      </c>
      <c r="B3333" s="68" t="s">
        <v>58</v>
      </c>
      <c r="C3333" s="60" t="s">
        <v>1536</v>
      </c>
      <c r="D3333" s="60">
        <v>3502000</v>
      </c>
      <c r="E3333" s="123">
        <v>6133</v>
      </c>
      <c r="F3333" s="60" t="s">
        <v>0</v>
      </c>
      <c r="G3333" s="103" t="s">
        <v>1659</v>
      </c>
      <c r="H3333" s="75" t="s">
        <v>77</v>
      </c>
      <c r="I3333" s="77">
        <f>SUM(I3399,I3463,I3504,I3543,I3588,I3637,I3696,I3741,I3783,I3828,I3874,I3919,I3964,I4008,I4066,I4112,I4158,I4202,I4248,I4291,I4335,I4380,I4426,I4472,I4517,I4568,I4609,I4653,I4693)</f>
        <v>1238432</v>
      </c>
      <c r="J3333" s="77">
        <f t="shared" ref="J3333:Y3333" si="5164">SUM(J3399,J3463,J3504,J3543,J3588,J3637,J3696,J3741,J3783,J3828,J3874,J3919,J3964,J4008,J4066,J4112,J4158,J4202,J4248,J4291,J4335,J4380,J4426,J4472,J4517,J4568,J4609,J4653,J4693)</f>
        <v>310411</v>
      </c>
      <c r="K3333" s="77">
        <f t="shared" si="5164"/>
        <v>85609</v>
      </c>
      <c r="L3333" s="77">
        <f t="shared" si="5164"/>
        <v>0</v>
      </c>
      <c r="M3333" s="77">
        <f t="shared" si="5164"/>
        <v>7000</v>
      </c>
      <c r="N3333" s="77">
        <f t="shared" si="5164"/>
        <v>0</v>
      </c>
      <c r="O3333" s="77">
        <f t="shared" si="5164"/>
        <v>0</v>
      </c>
      <c r="P3333" s="77">
        <f t="shared" si="5164"/>
        <v>403020</v>
      </c>
      <c r="Q3333" s="77">
        <f t="shared" si="5164"/>
        <v>26693</v>
      </c>
      <c r="R3333" s="77">
        <f t="shared" si="5164"/>
        <v>7500</v>
      </c>
      <c r="S3333" s="77">
        <f t="shared" si="5164"/>
        <v>89992</v>
      </c>
      <c r="T3333" s="77">
        <f t="shared" si="5164"/>
        <v>3000</v>
      </c>
      <c r="U3333" s="77">
        <f t="shared" si="5164"/>
        <v>-3683</v>
      </c>
      <c r="V3333" s="77">
        <f t="shared" si="5164"/>
        <v>2040</v>
      </c>
      <c r="W3333" s="77">
        <f t="shared" si="5164"/>
        <v>0</v>
      </c>
      <c r="X3333" s="77">
        <f t="shared" si="5164"/>
        <v>7000</v>
      </c>
      <c r="Y3333" s="77">
        <f t="shared" si="5164"/>
        <v>14500</v>
      </c>
      <c r="Z3333" s="77">
        <v>147042</v>
      </c>
      <c r="AA3333" s="77">
        <v>255978</v>
      </c>
      <c r="AB3333" s="77">
        <f t="shared" ref="AB3333:AQ3333" si="5165">SUM(AB3399,AB3463,AB3504,AB3543,AB3588,AB3637,AB3696,AB3741,AB3783,AB3828,AB3874,AB3919,AB3964,AB4008,AB4066,AB4112,AB4158,AB4202,AB4248,AB4291,AB4335,AB4380,AB4426,AB4472,AB4517,AB4568,AB4609,AB4653,AB4693)</f>
        <v>0</v>
      </c>
      <c r="AC3333" s="77">
        <f t="shared" si="5165"/>
        <v>0</v>
      </c>
      <c r="AD3333" s="77">
        <f t="shared" si="5165"/>
        <v>0</v>
      </c>
      <c r="AE3333" s="77">
        <f t="shared" si="5165"/>
        <v>0</v>
      </c>
      <c r="AF3333" s="77">
        <f t="shared" si="5165"/>
        <v>0</v>
      </c>
      <c r="AG3333" s="77">
        <f t="shared" si="5165"/>
        <v>0</v>
      </c>
      <c r="AH3333" s="77">
        <f t="shared" si="5165"/>
        <v>0</v>
      </c>
      <c r="AI3333" s="77">
        <f t="shared" si="5165"/>
        <v>0</v>
      </c>
      <c r="AJ3333" s="77">
        <f t="shared" si="5165"/>
        <v>0</v>
      </c>
      <c r="AK3333" s="77">
        <f t="shared" si="5165"/>
        <v>0</v>
      </c>
      <c r="AL3333" s="77">
        <f t="shared" si="5165"/>
        <v>0</v>
      </c>
      <c r="AM3333" s="77">
        <f t="shared" si="5165"/>
        <v>0</v>
      </c>
      <c r="AN3333" s="77">
        <f t="shared" si="5165"/>
        <v>0</v>
      </c>
      <c r="AO3333" s="77">
        <f t="shared" si="5165"/>
        <v>0</v>
      </c>
      <c r="AP3333" s="77">
        <f t="shared" si="5165"/>
        <v>0</v>
      </c>
      <c r="AQ3333" s="77">
        <f t="shared" si="5165"/>
        <v>0</v>
      </c>
      <c r="AR3333" s="77">
        <v>0</v>
      </c>
      <c r="AS3333" s="77">
        <v>0</v>
      </c>
      <c r="AT3333" s="77">
        <f t="shared" ref="AT3333:BI3333" si="5166">SUM(AT3399,AT3463,AT3504,AT3543,AT3588,AT3637,AT3696,AT3741,AT3783,AT3828,AT3874,AT3919,AT3964,AT4008,AT4066,AT4112,AT4158,AT4202,AT4248,AT4291,AT4335,AT4380,AT4426,AT4472,AT4517,AT4568,AT4609,AT4653,AT4693)</f>
        <v>34100</v>
      </c>
      <c r="AU3333" s="77">
        <f t="shared" si="5166"/>
        <v>73069</v>
      </c>
      <c r="AV3333" s="77">
        <f t="shared" si="5166"/>
        <v>0</v>
      </c>
      <c r="AW3333" s="77">
        <f t="shared" si="5166"/>
        <v>0</v>
      </c>
      <c r="AX3333" s="77">
        <f t="shared" si="5166"/>
        <v>-250</v>
      </c>
      <c r="AY3333" s="77">
        <f t="shared" si="5166"/>
        <v>0</v>
      </c>
      <c r="AZ3333" s="77">
        <f t="shared" si="5166"/>
        <v>106919</v>
      </c>
      <c r="BA3333" s="77">
        <f t="shared" si="5166"/>
        <v>2000</v>
      </c>
      <c r="BB3333" s="77">
        <f t="shared" si="5166"/>
        <v>0</v>
      </c>
      <c r="BC3333" s="77">
        <f t="shared" si="5166"/>
        <v>61430</v>
      </c>
      <c r="BD3333" s="77">
        <f t="shared" si="5166"/>
        <v>0</v>
      </c>
      <c r="BE3333" s="77">
        <f t="shared" si="5166"/>
        <v>11639</v>
      </c>
      <c r="BF3333" s="77">
        <f t="shared" si="5166"/>
        <v>-1</v>
      </c>
      <c r="BG3333" s="77">
        <f t="shared" si="5166"/>
        <v>0</v>
      </c>
      <c r="BH3333" s="77">
        <f t="shared" si="5166"/>
        <v>0</v>
      </c>
      <c r="BI3333" s="77">
        <f t="shared" si="5166"/>
        <v>1</v>
      </c>
      <c r="BJ3333" s="77">
        <v>75069</v>
      </c>
      <c r="BK3333" s="77">
        <v>31850</v>
      </c>
    </row>
    <row r="3334" spans="1:63" s="52" customFormat="1" x14ac:dyDescent="0.25">
      <c r="A3334" s="67">
        <v>35</v>
      </c>
      <c r="B3334" s="68" t="s">
        <v>58</v>
      </c>
      <c r="C3334" s="60" t="s">
        <v>1536</v>
      </c>
      <c r="D3334" s="60">
        <v>3502000</v>
      </c>
      <c r="E3334" s="123">
        <v>6134</v>
      </c>
      <c r="F3334" s="60" t="s">
        <v>0</v>
      </c>
      <c r="G3334" s="103" t="s">
        <v>1659</v>
      </c>
      <c r="H3334" s="75" t="s">
        <v>80</v>
      </c>
      <c r="I3334" s="77">
        <f>SUM(I3400,I3464,I3505,I3544,I3589,I3638,I3697,I3742,I3784,I3829,I3875,I3920,I3965,I4009,I4067,I4113,I4159,I4203,I4249,I4292,I4336,I4381,I4427,I4473,I4518,I4569,I4610,I4654,I4694)</f>
        <v>3218765</v>
      </c>
      <c r="J3334" s="77">
        <f t="shared" ref="J3334:Y3334" si="5167">SUM(J3400,J3464,J3505,J3544,J3589,J3638,J3697,J3742,J3784,J3829,J3875,J3920,J3965,J4009,J4067,J4113,J4159,J4203,J4249,J4292,J4336,J4381,J4427,J4473,J4518,J4569,J4610,J4654,J4694)</f>
        <v>1771285</v>
      </c>
      <c r="K3334" s="77">
        <f t="shared" si="5167"/>
        <v>682514</v>
      </c>
      <c r="L3334" s="77">
        <f t="shared" si="5167"/>
        <v>0</v>
      </c>
      <c r="M3334" s="77">
        <f t="shared" si="5167"/>
        <v>0</v>
      </c>
      <c r="N3334" s="77">
        <f t="shared" si="5167"/>
        <v>0</v>
      </c>
      <c r="O3334" s="77">
        <f t="shared" si="5167"/>
        <v>0</v>
      </c>
      <c r="P3334" s="77">
        <f t="shared" si="5167"/>
        <v>2453799</v>
      </c>
      <c r="Q3334" s="77">
        <f t="shared" si="5167"/>
        <v>35627</v>
      </c>
      <c r="R3334" s="77">
        <f t="shared" si="5167"/>
        <v>5800</v>
      </c>
      <c r="S3334" s="77">
        <f t="shared" si="5167"/>
        <v>457983</v>
      </c>
      <c r="T3334" s="77">
        <f t="shared" si="5167"/>
        <v>43500</v>
      </c>
      <c r="U3334" s="77">
        <f t="shared" si="5167"/>
        <v>290651</v>
      </c>
      <c r="V3334" s="77">
        <f t="shared" si="5167"/>
        <v>18000</v>
      </c>
      <c r="W3334" s="77">
        <f t="shared" si="5167"/>
        <v>1000</v>
      </c>
      <c r="X3334" s="77">
        <f t="shared" si="5167"/>
        <v>127000</v>
      </c>
      <c r="Y3334" s="77">
        <f t="shared" si="5167"/>
        <v>50900</v>
      </c>
      <c r="Z3334" s="77">
        <v>1030461</v>
      </c>
      <c r="AA3334" s="77">
        <v>1423338</v>
      </c>
      <c r="AB3334" s="77">
        <f t="shared" ref="AB3334:AQ3334" si="5168">SUM(AB3400,AB3464,AB3505,AB3544,AB3589,AB3638,AB3697,AB3742,AB3784,AB3829,AB3875,AB3920,AB3965,AB4009,AB4067,AB4113,AB4159,AB4203,AB4249,AB4292,AB4336,AB4381,AB4427,AB4473,AB4518,AB4569,AB4610,AB4654,AB4694)</f>
        <v>56500</v>
      </c>
      <c r="AC3334" s="77">
        <f t="shared" si="5168"/>
        <v>20475</v>
      </c>
      <c r="AD3334" s="77">
        <f t="shared" si="5168"/>
        <v>0</v>
      </c>
      <c r="AE3334" s="77">
        <f t="shared" si="5168"/>
        <v>0</v>
      </c>
      <c r="AF3334" s="77">
        <f t="shared" si="5168"/>
        <v>0</v>
      </c>
      <c r="AG3334" s="77">
        <f t="shared" si="5168"/>
        <v>0</v>
      </c>
      <c r="AH3334" s="77">
        <f t="shared" si="5168"/>
        <v>76975</v>
      </c>
      <c r="AI3334" s="77">
        <f t="shared" si="5168"/>
        <v>0</v>
      </c>
      <c r="AJ3334" s="77">
        <f t="shared" si="5168"/>
        <v>0</v>
      </c>
      <c r="AK3334" s="77">
        <f t="shared" si="5168"/>
        <v>20475</v>
      </c>
      <c r="AL3334" s="77">
        <f t="shared" si="5168"/>
        <v>0</v>
      </c>
      <c r="AM3334" s="77">
        <f t="shared" si="5168"/>
        <v>0</v>
      </c>
      <c r="AN3334" s="77">
        <f t="shared" si="5168"/>
        <v>0</v>
      </c>
      <c r="AO3334" s="77">
        <f t="shared" si="5168"/>
        <v>0</v>
      </c>
      <c r="AP3334" s="77">
        <f t="shared" si="5168"/>
        <v>0</v>
      </c>
      <c r="AQ3334" s="77">
        <f t="shared" si="5168"/>
        <v>0</v>
      </c>
      <c r="AR3334" s="77">
        <v>20475</v>
      </c>
      <c r="AS3334" s="77">
        <v>56500</v>
      </c>
      <c r="AT3334" s="77">
        <f t="shared" ref="AT3334:BI3334" si="5169">SUM(AT3400,AT3464,AT3505,AT3544,AT3589,AT3638,AT3697,AT3742,AT3784,AT3829,AT3875,AT3920,AT3965,AT4009,AT4067,AT4113,AT4159,AT4203,AT4249,AT4292,AT4336,AT4381,AT4427,AT4473,AT4518,AT4569,AT4610,AT4654,AT4694)</f>
        <v>645025</v>
      </c>
      <c r="AU3334" s="77">
        <f t="shared" si="5169"/>
        <v>438346</v>
      </c>
      <c r="AV3334" s="77">
        <f t="shared" si="5169"/>
        <v>0</v>
      </c>
      <c r="AW3334" s="77">
        <f t="shared" si="5169"/>
        <v>25588</v>
      </c>
      <c r="AX3334" s="77">
        <f t="shared" si="5169"/>
        <v>-530</v>
      </c>
      <c r="AY3334" s="77">
        <f t="shared" si="5169"/>
        <v>0</v>
      </c>
      <c r="AZ3334" s="77">
        <f t="shared" si="5169"/>
        <v>1108429</v>
      </c>
      <c r="BA3334" s="77">
        <f t="shared" si="5169"/>
        <v>0</v>
      </c>
      <c r="BB3334" s="77">
        <f t="shared" si="5169"/>
        <v>1000</v>
      </c>
      <c r="BC3334" s="77">
        <f t="shared" si="5169"/>
        <v>425884</v>
      </c>
      <c r="BD3334" s="77">
        <f t="shared" si="5169"/>
        <v>0</v>
      </c>
      <c r="BE3334" s="77">
        <f t="shared" si="5169"/>
        <v>24822</v>
      </c>
      <c r="BF3334" s="77">
        <f t="shared" si="5169"/>
        <v>9281</v>
      </c>
      <c r="BG3334" s="77">
        <f t="shared" si="5169"/>
        <v>0</v>
      </c>
      <c r="BH3334" s="77">
        <f t="shared" si="5169"/>
        <v>3417</v>
      </c>
      <c r="BI3334" s="77">
        <f t="shared" si="5169"/>
        <v>6000</v>
      </c>
      <c r="BJ3334" s="77">
        <v>470404</v>
      </c>
      <c r="BK3334" s="77">
        <v>638025</v>
      </c>
    </row>
    <row r="3335" spans="1:63" s="52" customFormat="1" x14ac:dyDescent="0.25">
      <c r="A3335" s="67">
        <v>35</v>
      </c>
      <c r="B3335" s="68" t="s">
        <v>58</v>
      </c>
      <c r="C3335" s="60" t="s">
        <v>1536</v>
      </c>
      <c r="D3335" s="60">
        <v>3502000</v>
      </c>
      <c r="E3335" s="123">
        <v>6135</v>
      </c>
      <c r="F3335" s="60" t="s">
        <v>0</v>
      </c>
      <c r="G3335" s="103" t="s">
        <v>1659</v>
      </c>
      <c r="H3335" s="75" t="s">
        <v>83</v>
      </c>
      <c r="I3335" s="77">
        <f>SUM(I3401,I3465,I3545,I3639,I3698,I3743,I3785,I3830,I3876,I3921,I3966,I4010,I4068,I4114,I4160,I4204,I4250,I4293,I4337,I4382,I4428,I4474,I4519,I4570,I4611,I4655)</f>
        <v>171550</v>
      </c>
      <c r="J3335" s="77">
        <f t="shared" ref="J3335:Y3335" si="5170">SUM(J3401,J3465,J3545,J3639,J3698,J3743,J3785,J3830,J3876,J3921,J3966,J4010,J4068,J4114,J4160,J4204,J4250,J4293,J4337,J4382,J4428,J4474,J4519,J4570,J4611,J4655)</f>
        <v>147630</v>
      </c>
      <c r="K3335" s="77">
        <f t="shared" si="5170"/>
        <v>61705</v>
      </c>
      <c r="L3335" s="77">
        <f t="shared" si="5170"/>
        <v>0</v>
      </c>
      <c r="M3335" s="77">
        <f t="shared" si="5170"/>
        <v>0</v>
      </c>
      <c r="N3335" s="77">
        <f t="shared" si="5170"/>
        <v>0</v>
      </c>
      <c r="O3335" s="77">
        <f t="shared" si="5170"/>
        <v>0</v>
      </c>
      <c r="P3335" s="77">
        <f t="shared" si="5170"/>
        <v>209335</v>
      </c>
      <c r="Q3335" s="77">
        <f t="shared" si="5170"/>
        <v>11700</v>
      </c>
      <c r="R3335" s="77">
        <f t="shared" si="5170"/>
        <v>2000</v>
      </c>
      <c r="S3335" s="77">
        <f t="shared" si="5170"/>
        <v>67528</v>
      </c>
      <c r="T3335" s="77">
        <f t="shared" si="5170"/>
        <v>5500</v>
      </c>
      <c r="U3335" s="77">
        <f t="shared" si="5170"/>
        <v>9188</v>
      </c>
      <c r="V3335" s="77">
        <f t="shared" si="5170"/>
        <v>5450</v>
      </c>
      <c r="W3335" s="77">
        <f t="shared" si="5170"/>
        <v>0</v>
      </c>
      <c r="X3335" s="77">
        <f t="shared" si="5170"/>
        <v>6000</v>
      </c>
      <c r="Y3335" s="77">
        <f t="shared" si="5170"/>
        <v>4500</v>
      </c>
      <c r="Z3335" s="77">
        <v>111866</v>
      </c>
      <c r="AA3335" s="77">
        <v>97469</v>
      </c>
      <c r="AB3335" s="77">
        <f t="shared" ref="AB3335:AQ3335" si="5171">SUM(AB3401,AB3465,AB3545,AB3639,AB3698,AB3743,AB3785,AB3830,AB3876,AB3921,AB3966,AB4010,AB4068,AB4114,AB4160,AB4204,AB4250,AB4293,AB4337,AB4382,AB4428,AB4474,AB4519,AB4570,AB4611,AB4655)</f>
        <v>1000</v>
      </c>
      <c r="AC3335" s="77">
        <f t="shared" si="5171"/>
        <v>500</v>
      </c>
      <c r="AD3335" s="77">
        <f t="shared" si="5171"/>
        <v>0</v>
      </c>
      <c r="AE3335" s="77">
        <f t="shared" si="5171"/>
        <v>0</v>
      </c>
      <c r="AF3335" s="77">
        <f t="shared" si="5171"/>
        <v>0</v>
      </c>
      <c r="AG3335" s="77">
        <f t="shared" si="5171"/>
        <v>0</v>
      </c>
      <c r="AH3335" s="77">
        <f t="shared" si="5171"/>
        <v>1500</v>
      </c>
      <c r="AI3335" s="77">
        <f t="shared" si="5171"/>
        <v>0</v>
      </c>
      <c r="AJ3335" s="77">
        <f t="shared" si="5171"/>
        <v>0</v>
      </c>
      <c r="AK3335" s="77">
        <f t="shared" si="5171"/>
        <v>500</v>
      </c>
      <c r="AL3335" s="77">
        <f t="shared" si="5171"/>
        <v>0</v>
      </c>
      <c r="AM3335" s="77">
        <f t="shared" si="5171"/>
        <v>0</v>
      </c>
      <c r="AN3335" s="77">
        <f t="shared" si="5171"/>
        <v>0</v>
      </c>
      <c r="AO3335" s="77">
        <f t="shared" si="5171"/>
        <v>0</v>
      </c>
      <c r="AP3335" s="77">
        <f t="shared" si="5171"/>
        <v>0</v>
      </c>
      <c r="AQ3335" s="77">
        <f t="shared" si="5171"/>
        <v>0</v>
      </c>
      <c r="AR3335" s="77">
        <v>500</v>
      </c>
      <c r="AS3335" s="77">
        <v>1000</v>
      </c>
      <c r="AT3335" s="77">
        <f t="shared" ref="AT3335:BI3335" si="5172">SUM(AT3401,AT3465,AT3545,AT3639,AT3698,AT3743,AT3785,AT3830,AT3876,AT3921,AT3966,AT4010,AT4068,AT4114,AT4160,AT4204,AT4250,AT4293,AT4337,AT4382,AT4428,AT4474,AT4519,AT4570,AT4611,AT4655)</f>
        <v>32110</v>
      </c>
      <c r="AU3335" s="77">
        <f t="shared" si="5172"/>
        <v>60024</v>
      </c>
      <c r="AV3335" s="77">
        <f t="shared" si="5172"/>
        <v>0</v>
      </c>
      <c r="AW3335" s="77">
        <f t="shared" si="5172"/>
        <v>0</v>
      </c>
      <c r="AX3335" s="77">
        <f t="shared" si="5172"/>
        <v>18694</v>
      </c>
      <c r="AY3335" s="77">
        <f t="shared" si="5172"/>
        <v>0</v>
      </c>
      <c r="AZ3335" s="77">
        <f t="shared" si="5172"/>
        <v>110828</v>
      </c>
      <c r="BA3335" s="77">
        <f t="shared" si="5172"/>
        <v>1500</v>
      </c>
      <c r="BB3335" s="77">
        <f t="shared" si="5172"/>
        <v>0</v>
      </c>
      <c r="BC3335" s="77">
        <f t="shared" si="5172"/>
        <v>60024</v>
      </c>
      <c r="BD3335" s="77">
        <f t="shared" si="5172"/>
        <v>0</v>
      </c>
      <c r="BE3335" s="77">
        <f t="shared" si="5172"/>
        <v>0</v>
      </c>
      <c r="BF3335" s="77">
        <f t="shared" si="5172"/>
        <v>18694</v>
      </c>
      <c r="BG3335" s="77">
        <f t="shared" si="5172"/>
        <v>0</v>
      </c>
      <c r="BH3335" s="77">
        <f t="shared" si="5172"/>
        <v>0</v>
      </c>
      <c r="BI3335" s="77">
        <f t="shared" si="5172"/>
        <v>4000</v>
      </c>
      <c r="BJ3335" s="77">
        <v>84218</v>
      </c>
      <c r="BK3335" s="77">
        <v>26610</v>
      </c>
    </row>
    <row r="3336" spans="1:63" s="52" customFormat="1" ht="22.5" x14ac:dyDescent="0.25">
      <c r="A3336" s="67">
        <v>35</v>
      </c>
      <c r="B3336" s="68" t="s">
        <v>58</v>
      </c>
      <c r="C3336" s="60" t="s">
        <v>1536</v>
      </c>
      <c r="D3336" s="60">
        <v>3502000</v>
      </c>
      <c r="E3336" s="123">
        <v>6136</v>
      </c>
      <c r="F3336" s="60" t="s">
        <v>0</v>
      </c>
      <c r="G3336" s="103" t="s">
        <v>1659</v>
      </c>
      <c r="H3336" s="75" t="s">
        <v>86</v>
      </c>
      <c r="I3336" s="77">
        <f>SUM(I3402,I3466,I3506,I3546,I3590,I3640,I3699,I3744,I3786,I3831,I3877,I3967,I4011,I4069,I4115,I4161,I4205,I4251,I4294,I4338,I4383,I4429,I4475,I4520,I4571,I4612,I4656,I4695)</f>
        <v>281860</v>
      </c>
      <c r="J3336" s="77">
        <f t="shared" ref="J3336:Y3336" si="5173">SUM(J3402,J3466,J3506,J3546,J3590,J3640,J3699,J3744,J3786,J3831,J3877,J3967,J4011,J4069,J4115,J4161,J4205,J4251,J4294,J4338,J4383,J4429,J4475,J4520,J4571,J4612,J4656,J4695)</f>
        <v>168560</v>
      </c>
      <c r="K3336" s="77">
        <f t="shared" si="5173"/>
        <v>28371</v>
      </c>
      <c r="L3336" s="77">
        <f t="shared" si="5173"/>
        <v>0</v>
      </c>
      <c r="M3336" s="77">
        <f t="shared" si="5173"/>
        <v>0</v>
      </c>
      <c r="N3336" s="77">
        <f t="shared" si="5173"/>
        <v>0</v>
      </c>
      <c r="O3336" s="77">
        <f t="shared" si="5173"/>
        <v>0</v>
      </c>
      <c r="P3336" s="77">
        <f t="shared" si="5173"/>
        <v>196931</v>
      </c>
      <c r="Q3336" s="77">
        <f t="shared" si="5173"/>
        <v>10500</v>
      </c>
      <c r="R3336" s="77">
        <f t="shared" si="5173"/>
        <v>2700</v>
      </c>
      <c r="S3336" s="77">
        <f t="shared" si="5173"/>
        <v>68571</v>
      </c>
      <c r="T3336" s="77">
        <f t="shared" si="5173"/>
        <v>5000</v>
      </c>
      <c r="U3336" s="77">
        <f t="shared" si="5173"/>
        <v>8000</v>
      </c>
      <c r="V3336" s="77">
        <f t="shared" si="5173"/>
        <v>2000</v>
      </c>
      <c r="W3336" s="77">
        <f t="shared" si="5173"/>
        <v>0</v>
      </c>
      <c r="X3336" s="77">
        <f t="shared" si="5173"/>
        <v>8000</v>
      </c>
      <c r="Y3336" s="77">
        <f t="shared" si="5173"/>
        <v>4450</v>
      </c>
      <c r="Z3336" s="77">
        <v>109221</v>
      </c>
      <c r="AA3336" s="77">
        <v>87710</v>
      </c>
      <c r="AB3336" s="77">
        <f t="shared" ref="AB3336:AQ3336" si="5174">SUM(AB3402,AB3466,AB3506,AB3546,AB3590,AB3640,AB3699,AB3744,AB3786,AB3831,AB3877,AB3967,AB4011,AB4069,AB4115,AB4161,AB4205,AB4251,AB4294,AB4338,AB4383,AB4429,AB4475,AB4520,AB4571,AB4612,AB4656,AB4695)</f>
        <v>6400</v>
      </c>
      <c r="AC3336" s="77">
        <f t="shared" si="5174"/>
        <v>0</v>
      </c>
      <c r="AD3336" s="77">
        <f t="shared" si="5174"/>
        <v>0</v>
      </c>
      <c r="AE3336" s="77">
        <f t="shared" si="5174"/>
        <v>0</v>
      </c>
      <c r="AF3336" s="77">
        <f t="shared" si="5174"/>
        <v>0</v>
      </c>
      <c r="AG3336" s="77">
        <f t="shared" si="5174"/>
        <v>0</v>
      </c>
      <c r="AH3336" s="77">
        <f t="shared" si="5174"/>
        <v>6400</v>
      </c>
      <c r="AI3336" s="77">
        <f t="shared" si="5174"/>
        <v>0</v>
      </c>
      <c r="AJ3336" s="77">
        <f t="shared" si="5174"/>
        <v>0</v>
      </c>
      <c r="AK3336" s="77">
        <f t="shared" si="5174"/>
        <v>0</v>
      </c>
      <c r="AL3336" s="77">
        <f t="shared" si="5174"/>
        <v>0</v>
      </c>
      <c r="AM3336" s="77">
        <f t="shared" si="5174"/>
        <v>0</v>
      </c>
      <c r="AN3336" s="77">
        <f t="shared" si="5174"/>
        <v>0</v>
      </c>
      <c r="AO3336" s="77">
        <f t="shared" si="5174"/>
        <v>0</v>
      </c>
      <c r="AP3336" s="77">
        <f t="shared" si="5174"/>
        <v>0</v>
      </c>
      <c r="AQ3336" s="77">
        <f t="shared" si="5174"/>
        <v>0</v>
      </c>
      <c r="AR3336" s="77">
        <v>0</v>
      </c>
      <c r="AS3336" s="77">
        <v>6400</v>
      </c>
      <c r="AT3336" s="77">
        <f t="shared" ref="AT3336:BI3336" si="5175">SUM(AT3402,AT3466,AT3506,AT3546,AT3590,AT3640,AT3699,AT3744,AT3786,AT3831,AT3877,AT3967,AT4011,AT4069,AT4115,AT4161,AT4205,AT4251,AT4294,AT4338,AT4383,AT4429,AT4475,AT4520,AT4571,AT4612,AT4656,AT4695)</f>
        <v>36735</v>
      </c>
      <c r="AU3336" s="77">
        <f t="shared" si="5175"/>
        <v>69845</v>
      </c>
      <c r="AV3336" s="77">
        <f t="shared" si="5175"/>
        <v>0</v>
      </c>
      <c r="AW3336" s="77">
        <f t="shared" si="5175"/>
        <v>4680</v>
      </c>
      <c r="AX3336" s="77">
        <f t="shared" si="5175"/>
        <v>0</v>
      </c>
      <c r="AY3336" s="77">
        <f t="shared" si="5175"/>
        <v>0</v>
      </c>
      <c r="AZ3336" s="77">
        <f t="shared" si="5175"/>
        <v>111260</v>
      </c>
      <c r="BA3336" s="77">
        <f t="shared" si="5175"/>
        <v>0</v>
      </c>
      <c r="BB3336" s="77">
        <f t="shared" si="5175"/>
        <v>5000</v>
      </c>
      <c r="BC3336" s="77">
        <f t="shared" si="5175"/>
        <v>69845</v>
      </c>
      <c r="BD3336" s="77">
        <f t="shared" si="5175"/>
        <v>0</v>
      </c>
      <c r="BE3336" s="77">
        <f t="shared" si="5175"/>
        <v>4680</v>
      </c>
      <c r="BF3336" s="77">
        <f t="shared" si="5175"/>
        <v>1200</v>
      </c>
      <c r="BG3336" s="77">
        <f t="shared" si="5175"/>
        <v>0</v>
      </c>
      <c r="BH3336" s="77">
        <f t="shared" si="5175"/>
        <v>0</v>
      </c>
      <c r="BI3336" s="77">
        <f t="shared" si="5175"/>
        <v>0</v>
      </c>
      <c r="BJ3336" s="77">
        <v>80725</v>
      </c>
      <c r="BK3336" s="77">
        <v>30535</v>
      </c>
    </row>
    <row r="3337" spans="1:63" s="52" customFormat="1" x14ac:dyDescent="0.25">
      <c r="A3337" s="67">
        <v>35</v>
      </c>
      <c r="B3337" s="68" t="s">
        <v>58</v>
      </c>
      <c r="C3337" s="60" t="s">
        <v>1536</v>
      </c>
      <c r="D3337" s="60">
        <v>3502000</v>
      </c>
      <c r="E3337" s="123">
        <v>6137</v>
      </c>
      <c r="F3337" s="60" t="s">
        <v>0</v>
      </c>
      <c r="G3337" s="103" t="s">
        <v>1659</v>
      </c>
      <c r="H3337" s="75" t="s">
        <v>89</v>
      </c>
      <c r="I3337" s="77">
        <f>SUM(I3403,I3467,I3507,I3547,I3591,I3641,I3700,I3745,I3787,I3832,I3878,I3922,I3968,I4012,I4070,I4116,I4162,I4206,I4252,I4295,I4339,I4384,I4430,I4521,I4476,I4572,I4613,I4657,I4696)</f>
        <v>1785642</v>
      </c>
      <c r="J3337" s="77">
        <f t="shared" ref="J3337:Y3337" si="5176">SUM(J3403,J3467,J3507,J3547,J3591,J3641,J3700,J3745,J3787,J3832,J3878,J3922,J3968,J4012,J4070,J4116,J4162,J4206,J4252,J4295,J4339,J4384,J4430,J4521,J4476,J4572,J4613,J4657,J4696)</f>
        <v>593880</v>
      </c>
      <c r="K3337" s="77">
        <f t="shared" si="5176"/>
        <v>557642</v>
      </c>
      <c r="L3337" s="77">
        <f t="shared" si="5176"/>
        <v>0</v>
      </c>
      <c r="M3337" s="77">
        <f t="shared" si="5176"/>
        <v>0</v>
      </c>
      <c r="N3337" s="77">
        <f t="shared" si="5176"/>
        <v>-75000</v>
      </c>
      <c r="O3337" s="77">
        <f t="shared" si="5176"/>
        <v>0</v>
      </c>
      <c r="P3337" s="77">
        <f t="shared" si="5176"/>
        <v>1076522</v>
      </c>
      <c r="Q3337" s="77">
        <f t="shared" si="5176"/>
        <v>70500</v>
      </c>
      <c r="R3337" s="77">
        <f t="shared" si="5176"/>
        <v>10500</v>
      </c>
      <c r="S3337" s="77">
        <f t="shared" si="5176"/>
        <v>550908</v>
      </c>
      <c r="T3337" s="77">
        <f t="shared" si="5176"/>
        <v>0</v>
      </c>
      <c r="U3337" s="77">
        <f t="shared" si="5176"/>
        <v>6734</v>
      </c>
      <c r="V3337" s="77">
        <f t="shared" si="5176"/>
        <v>5800</v>
      </c>
      <c r="W3337" s="77">
        <f t="shared" si="5176"/>
        <v>0</v>
      </c>
      <c r="X3337" s="77">
        <f t="shared" si="5176"/>
        <v>24000</v>
      </c>
      <c r="Y3337" s="77">
        <f t="shared" si="5176"/>
        <v>90000</v>
      </c>
      <c r="Z3337" s="77">
        <v>758442</v>
      </c>
      <c r="AA3337" s="77">
        <v>318080</v>
      </c>
      <c r="AB3337" s="77">
        <f t="shared" ref="AB3337:AQ3337" si="5177">SUM(AB3403,AB3467,AB3507,AB3547,AB3591,AB3641,AB3700,AB3745,AB3787,AB3832,AB3878,AB3922,AB3968,AB4012,AB4070,AB4116,AB4162,AB4206,AB4252,AB4295,AB4339,AB4384,AB4430,AB4521,AB4476,AB4572,AB4613,AB4657,AB4696)</f>
        <v>12310</v>
      </c>
      <c r="AC3337" s="77">
        <f t="shared" si="5177"/>
        <v>3999</v>
      </c>
      <c r="AD3337" s="77">
        <f t="shared" si="5177"/>
        <v>0</v>
      </c>
      <c r="AE3337" s="77">
        <f t="shared" si="5177"/>
        <v>0</v>
      </c>
      <c r="AF3337" s="77">
        <f t="shared" si="5177"/>
        <v>0</v>
      </c>
      <c r="AG3337" s="77">
        <f t="shared" si="5177"/>
        <v>0</v>
      </c>
      <c r="AH3337" s="77">
        <f t="shared" si="5177"/>
        <v>16309</v>
      </c>
      <c r="AI3337" s="77">
        <f t="shared" si="5177"/>
        <v>0</v>
      </c>
      <c r="AJ3337" s="77">
        <f t="shared" si="5177"/>
        <v>0</v>
      </c>
      <c r="AK3337" s="77">
        <f t="shared" si="5177"/>
        <v>3999</v>
      </c>
      <c r="AL3337" s="77">
        <f t="shared" si="5177"/>
        <v>0</v>
      </c>
      <c r="AM3337" s="77">
        <f t="shared" si="5177"/>
        <v>0</v>
      </c>
      <c r="AN3337" s="77">
        <f t="shared" si="5177"/>
        <v>0</v>
      </c>
      <c r="AO3337" s="77">
        <f t="shared" si="5177"/>
        <v>0</v>
      </c>
      <c r="AP3337" s="77">
        <f t="shared" si="5177"/>
        <v>0</v>
      </c>
      <c r="AQ3337" s="77">
        <f t="shared" si="5177"/>
        <v>0</v>
      </c>
      <c r="AR3337" s="77">
        <v>3999</v>
      </c>
      <c r="AS3337" s="77">
        <v>12310</v>
      </c>
      <c r="AT3337" s="77">
        <f t="shared" ref="AT3337:BI3337" si="5178">SUM(AT3403,AT3467,AT3507,AT3547,AT3591,AT3641,AT3700,AT3745,AT3787,AT3832,AT3878,AT3922,AT3968,AT4012,AT4070,AT4116,AT4162,AT4206,AT4252,AT4295,AT4339,AT4384,AT4430,AT4521,AT4476,AT4572,AT4613,AT4657,AT4696)</f>
        <v>183110</v>
      </c>
      <c r="AU3337" s="77">
        <f t="shared" si="5178"/>
        <v>183045</v>
      </c>
      <c r="AV3337" s="77">
        <f t="shared" si="5178"/>
        <v>0</v>
      </c>
      <c r="AW3337" s="77">
        <f t="shared" si="5178"/>
        <v>0</v>
      </c>
      <c r="AX3337" s="77">
        <f t="shared" si="5178"/>
        <v>0</v>
      </c>
      <c r="AY3337" s="77">
        <f t="shared" si="5178"/>
        <v>57105</v>
      </c>
      <c r="AZ3337" s="77">
        <f t="shared" si="5178"/>
        <v>423260</v>
      </c>
      <c r="BA3337" s="77">
        <f t="shared" si="5178"/>
        <v>0</v>
      </c>
      <c r="BB3337" s="77">
        <f t="shared" si="5178"/>
        <v>0</v>
      </c>
      <c r="BC3337" s="77">
        <f t="shared" si="5178"/>
        <v>183045</v>
      </c>
      <c r="BD3337" s="77">
        <f t="shared" si="5178"/>
        <v>0</v>
      </c>
      <c r="BE3337" s="77">
        <f t="shared" si="5178"/>
        <v>0</v>
      </c>
      <c r="BF3337" s="77">
        <f t="shared" si="5178"/>
        <v>0</v>
      </c>
      <c r="BG3337" s="77">
        <f t="shared" si="5178"/>
        <v>57105</v>
      </c>
      <c r="BH3337" s="77">
        <f t="shared" si="5178"/>
        <v>0</v>
      </c>
      <c r="BI3337" s="77">
        <f t="shared" si="5178"/>
        <v>20000</v>
      </c>
      <c r="BJ3337" s="77">
        <v>260150</v>
      </c>
      <c r="BK3337" s="77">
        <v>163110</v>
      </c>
    </row>
    <row r="3338" spans="1:63" s="52" customFormat="1" ht="22.5" x14ac:dyDescent="0.25">
      <c r="A3338" s="67">
        <v>35</v>
      </c>
      <c r="B3338" s="68" t="s">
        <v>58</v>
      </c>
      <c r="C3338" s="60" t="s">
        <v>1536</v>
      </c>
      <c r="D3338" s="60">
        <v>3502000</v>
      </c>
      <c r="E3338" s="123">
        <v>6138</v>
      </c>
      <c r="F3338" s="60" t="s">
        <v>0</v>
      </c>
      <c r="G3338" s="103" t="s">
        <v>1659</v>
      </c>
      <c r="H3338" s="75" t="s">
        <v>92</v>
      </c>
      <c r="I3338" s="77">
        <f>SUM(I3404,I3468,I3508,I3548,I3592,I3642,I3701,I3746,I3788,I3833,I3879,I3923,I3969,I4013,I4071,I4117,I4163,I4207,I4253,I4296,I4340,I4385,I4431,I4477,I4522,I4573,I4614,I4658,I4697)</f>
        <v>369867</v>
      </c>
      <c r="J3338" s="77">
        <f t="shared" ref="J3338:Y3338" si="5179">SUM(J3404,J3468,J3508,J3548,J3592,J3642,J3701,J3746,J3788,J3833,J3879,J3923,J3969,J4013,J4071,J4117,J4163,J4207,J4253,J4296,J4340,J4385,J4431,J4477,J4522,J4573,J4614,J4658,J4697)</f>
        <v>311165</v>
      </c>
      <c r="K3338" s="77">
        <f t="shared" si="5179"/>
        <v>82218</v>
      </c>
      <c r="L3338" s="77">
        <f t="shared" si="5179"/>
        <v>0</v>
      </c>
      <c r="M3338" s="77">
        <f t="shared" si="5179"/>
        <v>0</v>
      </c>
      <c r="N3338" s="77">
        <f t="shared" si="5179"/>
        <v>0</v>
      </c>
      <c r="O3338" s="77">
        <f t="shared" si="5179"/>
        <v>0</v>
      </c>
      <c r="P3338" s="77">
        <f t="shared" si="5179"/>
        <v>393383</v>
      </c>
      <c r="Q3338" s="77">
        <f t="shared" si="5179"/>
        <v>23050</v>
      </c>
      <c r="R3338" s="77">
        <f t="shared" si="5179"/>
        <v>4595</v>
      </c>
      <c r="S3338" s="77">
        <f t="shared" si="5179"/>
        <v>89118</v>
      </c>
      <c r="T3338" s="77">
        <f t="shared" si="5179"/>
        <v>3000</v>
      </c>
      <c r="U3338" s="77">
        <f t="shared" si="5179"/>
        <v>4100</v>
      </c>
      <c r="V3338" s="77">
        <f t="shared" si="5179"/>
        <v>1000</v>
      </c>
      <c r="W3338" s="77">
        <f t="shared" si="5179"/>
        <v>500</v>
      </c>
      <c r="X3338" s="77">
        <f t="shared" si="5179"/>
        <v>5500</v>
      </c>
      <c r="Y3338" s="77">
        <f t="shared" si="5179"/>
        <v>0</v>
      </c>
      <c r="Z3338" s="77">
        <v>130863</v>
      </c>
      <c r="AA3338" s="77">
        <v>262520</v>
      </c>
      <c r="AB3338" s="77">
        <f t="shared" ref="AB3338:AQ3338" si="5180">SUM(AB3404,AB3468,AB3508,AB3548,AB3592,AB3642,AB3701,AB3746,AB3788,AB3833,AB3879,AB3923,AB3969,AB4013,AB4071,AB4117,AB4163,AB4207,AB4253,AB4296,AB4340,AB4385,AB4431,AB4477,AB4522,AB4573,AB4614,AB4658,AB4697)</f>
        <v>1000</v>
      </c>
      <c r="AC3338" s="77">
        <f t="shared" si="5180"/>
        <v>49</v>
      </c>
      <c r="AD3338" s="77">
        <f t="shared" si="5180"/>
        <v>0</v>
      </c>
      <c r="AE3338" s="77">
        <f t="shared" si="5180"/>
        <v>0</v>
      </c>
      <c r="AF3338" s="77">
        <f t="shared" si="5180"/>
        <v>0</v>
      </c>
      <c r="AG3338" s="77">
        <f t="shared" si="5180"/>
        <v>0</v>
      </c>
      <c r="AH3338" s="77">
        <f t="shared" si="5180"/>
        <v>1049</v>
      </c>
      <c r="AI3338" s="77">
        <f t="shared" si="5180"/>
        <v>0</v>
      </c>
      <c r="AJ3338" s="77">
        <f t="shared" si="5180"/>
        <v>0</v>
      </c>
      <c r="AK3338" s="77">
        <f t="shared" si="5180"/>
        <v>49</v>
      </c>
      <c r="AL3338" s="77">
        <f t="shared" si="5180"/>
        <v>0</v>
      </c>
      <c r="AM3338" s="77">
        <f t="shared" si="5180"/>
        <v>0</v>
      </c>
      <c r="AN3338" s="77">
        <f t="shared" si="5180"/>
        <v>0</v>
      </c>
      <c r="AO3338" s="77">
        <f t="shared" si="5180"/>
        <v>0</v>
      </c>
      <c r="AP3338" s="77">
        <f t="shared" si="5180"/>
        <v>0</v>
      </c>
      <c r="AQ3338" s="77">
        <f t="shared" si="5180"/>
        <v>0</v>
      </c>
      <c r="AR3338" s="77">
        <v>49</v>
      </c>
      <c r="AS3338" s="77">
        <v>1000</v>
      </c>
      <c r="AT3338" s="77">
        <f t="shared" ref="AT3338:BI3338" si="5181">SUM(AT3404,AT3468,AT3508,AT3548,AT3592,AT3642,AT3701,AT3746,AT3788,AT3833,AT3879,AT3923,AT3969,AT4013,AT4071,AT4117,AT4163,AT4207,AT4253,AT4296,AT4340,AT4385,AT4431,AT4477,AT4522,AT4573,AT4614,AT4658,AT4697)</f>
        <v>12250</v>
      </c>
      <c r="AU3338" s="77">
        <f t="shared" si="5181"/>
        <v>44446</v>
      </c>
      <c r="AV3338" s="77">
        <f t="shared" si="5181"/>
        <v>0</v>
      </c>
      <c r="AW3338" s="77">
        <f t="shared" si="5181"/>
        <v>0</v>
      </c>
      <c r="AX3338" s="77">
        <f t="shared" si="5181"/>
        <v>0</v>
      </c>
      <c r="AY3338" s="77">
        <f t="shared" si="5181"/>
        <v>0</v>
      </c>
      <c r="AZ3338" s="77">
        <f t="shared" si="5181"/>
        <v>56696</v>
      </c>
      <c r="BA3338" s="77">
        <f t="shared" si="5181"/>
        <v>0</v>
      </c>
      <c r="BB3338" s="77">
        <f t="shared" si="5181"/>
        <v>1000</v>
      </c>
      <c r="BC3338" s="77">
        <f t="shared" si="5181"/>
        <v>44446</v>
      </c>
      <c r="BD3338" s="77">
        <f t="shared" si="5181"/>
        <v>0</v>
      </c>
      <c r="BE3338" s="77">
        <f t="shared" si="5181"/>
        <v>0</v>
      </c>
      <c r="BF3338" s="77">
        <f t="shared" si="5181"/>
        <v>30</v>
      </c>
      <c r="BG3338" s="77">
        <f t="shared" si="5181"/>
        <v>0</v>
      </c>
      <c r="BH3338" s="77">
        <f t="shared" si="5181"/>
        <v>0</v>
      </c>
      <c r="BI3338" s="77">
        <f t="shared" si="5181"/>
        <v>0</v>
      </c>
      <c r="BJ3338" s="77">
        <v>45476</v>
      </c>
      <c r="BK3338" s="77">
        <v>11220</v>
      </c>
    </row>
    <row r="3339" spans="1:63" s="52" customFormat="1" x14ac:dyDescent="0.25">
      <c r="A3339" s="67">
        <v>35</v>
      </c>
      <c r="B3339" s="68" t="s">
        <v>58</v>
      </c>
      <c r="C3339" s="60" t="s">
        <v>1536</v>
      </c>
      <c r="D3339" s="60">
        <v>3502000</v>
      </c>
      <c r="E3339" s="120">
        <v>6139</v>
      </c>
      <c r="F3339" s="60" t="s">
        <v>0</v>
      </c>
      <c r="G3339" s="103" t="s">
        <v>1659</v>
      </c>
      <c r="H3339" s="75" t="s">
        <v>37</v>
      </c>
      <c r="I3339" s="77">
        <f>SUM(I3405,I3469,I3509,I3549,I3593,I3702,I3643,I3747,I3789,I3834,I3880,I3924,I3970,I4014,I4072,I4118,I4164,I4208,I4254,I4297,I4341,I4386,I4432,I4478,I4523,I4574,I4615,I4659,I4698)</f>
        <v>12306649</v>
      </c>
      <c r="J3339" s="77">
        <f t="shared" ref="J3339:Y3339" si="5182">SUM(J3405,J3469,J3509,J3549,J3593,J3702,J3643,J3747,J3789,J3834,J3880,J3924,J3970,J4014,J4072,J4118,J4164,J4208,J4254,J4297,J4341,J4386,J4432,J4478,J4523,J4574,J4615,J4659,J4698)</f>
        <v>5017975</v>
      </c>
      <c r="K3339" s="77">
        <f t="shared" si="5182"/>
        <v>2129319</v>
      </c>
      <c r="L3339" s="77">
        <f t="shared" si="5182"/>
        <v>0</v>
      </c>
      <c r="M3339" s="77">
        <f t="shared" si="5182"/>
        <v>65776</v>
      </c>
      <c r="N3339" s="77">
        <f t="shared" si="5182"/>
        <v>-26110</v>
      </c>
      <c r="O3339" s="77">
        <f t="shared" si="5182"/>
        <v>0</v>
      </c>
      <c r="P3339" s="77">
        <f t="shared" si="5182"/>
        <v>7186960</v>
      </c>
      <c r="Q3339" s="77">
        <f t="shared" si="5182"/>
        <v>302987</v>
      </c>
      <c r="R3339" s="77">
        <f t="shared" si="5182"/>
        <v>159289</v>
      </c>
      <c r="S3339" s="77">
        <f t="shared" si="5182"/>
        <v>2276774</v>
      </c>
      <c r="T3339" s="77">
        <f t="shared" si="5182"/>
        <v>195145</v>
      </c>
      <c r="U3339" s="77">
        <f t="shared" si="5182"/>
        <v>205288</v>
      </c>
      <c r="V3339" s="77">
        <f t="shared" si="5182"/>
        <v>127851</v>
      </c>
      <c r="W3339" s="77">
        <f t="shared" si="5182"/>
        <v>156147</v>
      </c>
      <c r="X3339" s="77">
        <f t="shared" si="5182"/>
        <v>183137</v>
      </c>
      <c r="Y3339" s="77">
        <f t="shared" si="5182"/>
        <v>342467</v>
      </c>
      <c r="Z3339" s="77">
        <v>3949085</v>
      </c>
      <c r="AA3339" s="77">
        <v>3237875</v>
      </c>
      <c r="AB3339" s="77">
        <f t="shared" ref="AB3339:AQ3339" si="5183">SUM(AB3405,AB3469,AB3509,AB3549,AB3593,AB3702,AB3643,AB3747,AB3789,AB3834,AB3880,AB3924,AB3970,AB4014,AB4072,AB4118,AB4164,AB4208,AB4254,AB4297,AB4341,AB4386,AB4432,AB4478,AB4523,AB4574,AB4615,AB4659,AB4698)</f>
        <v>128877</v>
      </c>
      <c r="AC3339" s="77">
        <f t="shared" si="5183"/>
        <v>67490</v>
      </c>
      <c r="AD3339" s="77">
        <f t="shared" si="5183"/>
        <v>0</v>
      </c>
      <c r="AE3339" s="77">
        <f t="shared" si="5183"/>
        <v>166</v>
      </c>
      <c r="AF3339" s="77">
        <f t="shared" si="5183"/>
        <v>0</v>
      </c>
      <c r="AG3339" s="77">
        <f t="shared" si="5183"/>
        <v>0</v>
      </c>
      <c r="AH3339" s="77">
        <f t="shared" si="5183"/>
        <v>196533</v>
      </c>
      <c r="AI3339" s="77">
        <f t="shared" si="5183"/>
        <v>0</v>
      </c>
      <c r="AJ3339" s="77">
        <f t="shared" si="5183"/>
        <v>0</v>
      </c>
      <c r="AK3339" s="77">
        <f t="shared" si="5183"/>
        <v>67490</v>
      </c>
      <c r="AL3339" s="77">
        <f t="shared" si="5183"/>
        <v>5000</v>
      </c>
      <c r="AM3339" s="77">
        <f t="shared" si="5183"/>
        <v>0</v>
      </c>
      <c r="AN3339" s="77">
        <f t="shared" si="5183"/>
        <v>0</v>
      </c>
      <c r="AO3339" s="77">
        <f t="shared" si="5183"/>
        <v>166</v>
      </c>
      <c r="AP3339" s="77">
        <f t="shared" si="5183"/>
        <v>3718</v>
      </c>
      <c r="AQ3339" s="77">
        <f t="shared" si="5183"/>
        <v>0</v>
      </c>
      <c r="AR3339" s="77">
        <v>76374</v>
      </c>
      <c r="AS3339" s="77">
        <v>120159</v>
      </c>
      <c r="AT3339" s="77">
        <f t="shared" ref="AT3339:BI3339" si="5184">SUM(AT3405,AT3469,AT3509,AT3549,AT3593,AT3702,AT3643,AT3747,AT3789,AT3834,AT3880,AT3924,AT3970,AT4014,AT4072,AT4118,AT4164,AT4208,AT4254,AT4297,AT4341,AT4386,AT4432,AT4478,AT4523,AT4574,AT4615,AT4659,AT4698)</f>
        <v>2721548</v>
      </c>
      <c r="AU3339" s="77">
        <f t="shared" si="5184"/>
        <v>3003065</v>
      </c>
      <c r="AV3339" s="77">
        <f t="shared" si="5184"/>
        <v>0</v>
      </c>
      <c r="AW3339" s="77">
        <f t="shared" si="5184"/>
        <v>81351</v>
      </c>
      <c r="AX3339" s="77">
        <f t="shared" si="5184"/>
        <v>-101540</v>
      </c>
      <c r="AY3339" s="77">
        <f t="shared" si="5184"/>
        <v>-469824</v>
      </c>
      <c r="AZ3339" s="77">
        <f t="shared" si="5184"/>
        <v>5234600</v>
      </c>
      <c r="BA3339" s="77">
        <f t="shared" si="5184"/>
        <v>33072</v>
      </c>
      <c r="BB3339" s="77">
        <f t="shared" si="5184"/>
        <v>50583</v>
      </c>
      <c r="BC3339" s="77">
        <f t="shared" si="5184"/>
        <v>3049385</v>
      </c>
      <c r="BD3339" s="77">
        <f t="shared" si="5184"/>
        <v>84</v>
      </c>
      <c r="BE3339" s="77">
        <f t="shared" si="5184"/>
        <v>51303</v>
      </c>
      <c r="BF3339" s="77">
        <f t="shared" si="5184"/>
        <v>-21853</v>
      </c>
      <c r="BG3339" s="77">
        <f t="shared" si="5184"/>
        <v>20462</v>
      </c>
      <c r="BH3339" s="77">
        <f t="shared" si="5184"/>
        <v>36552</v>
      </c>
      <c r="BI3339" s="77">
        <f t="shared" si="5184"/>
        <v>72426</v>
      </c>
      <c r="BJ3339" s="77">
        <v>3292014</v>
      </c>
      <c r="BK3339" s="77">
        <v>1942586</v>
      </c>
    </row>
    <row r="3340" spans="1:63" s="52" customFormat="1" ht="15.75" customHeight="1" x14ac:dyDescent="0.25">
      <c r="A3340" s="58" t="s">
        <v>0</v>
      </c>
      <c r="B3340" s="63" t="s">
        <v>0</v>
      </c>
      <c r="C3340" s="63" t="s">
        <v>0</v>
      </c>
      <c r="D3340" s="64" t="s">
        <v>0</v>
      </c>
      <c r="E3340" s="64" t="s">
        <v>0</v>
      </c>
      <c r="F3340" s="64" t="s">
        <v>0</v>
      </c>
      <c r="G3340" s="61" t="s">
        <v>0</v>
      </c>
      <c r="H3340" s="65" t="s">
        <v>41</v>
      </c>
      <c r="I3340" s="35">
        <f>SUM(I3341)</f>
        <v>5509983</v>
      </c>
      <c r="J3340" s="35">
        <f t="shared" ref="J3340:Y3340" si="5185">SUM(J3341)</f>
        <v>284320</v>
      </c>
      <c r="K3340" s="35">
        <f t="shared" si="5185"/>
        <v>214740</v>
      </c>
      <c r="L3340" s="35">
        <f t="shared" si="5185"/>
        <v>0</v>
      </c>
      <c r="M3340" s="35">
        <f t="shared" si="5185"/>
        <v>0</v>
      </c>
      <c r="N3340" s="35">
        <f t="shared" si="5185"/>
        <v>95500</v>
      </c>
      <c r="O3340" s="35">
        <f t="shared" si="5185"/>
        <v>0</v>
      </c>
      <c r="P3340" s="35">
        <f t="shared" si="5185"/>
        <v>594560</v>
      </c>
      <c r="Q3340" s="35">
        <f t="shared" si="5185"/>
        <v>5400</v>
      </c>
      <c r="R3340" s="35">
        <f t="shared" si="5185"/>
        <v>2900</v>
      </c>
      <c r="S3340" s="35">
        <f t="shared" si="5185"/>
        <v>245248</v>
      </c>
      <c r="T3340" s="35">
        <f t="shared" si="5185"/>
        <v>0</v>
      </c>
      <c r="U3340" s="35">
        <f t="shared" si="5185"/>
        <v>-18500</v>
      </c>
      <c r="V3340" s="35">
        <f t="shared" si="5185"/>
        <v>8900</v>
      </c>
      <c r="W3340" s="35">
        <f t="shared" si="5185"/>
        <v>86500</v>
      </c>
      <c r="X3340" s="35">
        <f t="shared" si="5185"/>
        <v>7000</v>
      </c>
      <c r="Y3340" s="35">
        <f t="shared" si="5185"/>
        <v>2000</v>
      </c>
      <c r="Z3340" s="35">
        <v>339448</v>
      </c>
      <c r="AA3340" s="35">
        <v>255112</v>
      </c>
      <c r="AB3340" s="35">
        <f t="shared" ref="AB3340:AQ3340" si="5186">SUM(AB3341)</f>
        <v>152810</v>
      </c>
      <c r="AC3340" s="35">
        <f t="shared" si="5186"/>
        <v>82856</v>
      </c>
      <c r="AD3340" s="35">
        <f t="shared" si="5186"/>
        <v>0</v>
      </c>
      <c r="AE3340" s="35">
        <f t="shared" si="5186"/>
        <v>0</v>
      </c>
      <c r="AF3340" s="35">
        <f t="shared" si="5186"/>
        <v>0</v>
      </c>
      <c r="AG3340" s="35">
        <f t="shared" si="5186"/>
        <v>0</v>
      </c>
      <c r="AH3340" s="35">
        <f t="shared" si="5186"/>
        <v>235666</v>
      </c>
      <c r="AI3340" s="35">
        <f t="shared" si="5186"/>
        <v>2135</v>
      </c>
      <c r="AJ3340" s="35">
        <f t="shared" si="5186"/>
        <v>2415</v>
      </c>
      <c r="AK3340" s="35">
        <f t="shared" si="5186"/>
        <v>87626</v>
      </c>
      <c r="AL3340" s="35">
        <f t="shared" si="5186"/>
        <v>0</v>
      </c>
      <c r="AM3340" s="35">
        <f t="shared" si="5186"/>
        <v>2385</v>
      </c>
      <c r="AN3340" s="35">
        <f t="shared" si="5186"/>
        <v>0</v>
      </c>
      <c r="AO3340" s="35">
        <f t="shared" si="5186"/>
        <v>4770</v>
      </c>
      <c r="AP3340" s="35">
        <f t="shared" si="5186"/>
        <v>2385</v>
      </c>
      <c r="AQ3340" s="35">
        <f t="shared" si="5186"/>
        <v>2385</v>
      </c>
      <c r="AR3340" s="35">
        <v>104101</v>
      </c>
      <c r="AS3340" s="35">
        <v>131565</v>
      </c>
      <c r="AT3340" s="35">
        <f t="shared" ref="AT3340:BI3340" si="5187">SUM(AT3341)</f>
        <v>527425</v>
      </c>
      <c r="AU3340" s="35">
        <f t="shared" si="5187"/>
        <v>615705</v>
      </c>
      <c r="AV3340" s="35">
        <f t="shared" si="5187"/>
        <v>0</v>
      </c>
      <c r="AW3340" s="35">
        <f t="shared" si="5187"/>
        <v>63596</v>
      </c>
      <c r="AX3340" s="35">
        <f t="shared" si="5187"/>
        <v>100000</v>
      </c>
      <c r="AY3340" s="35">
        <f t="shared" si="5187"/>
        <v>19035</v>
      </c>
      <c r="AZ3340" s="35">
        <f t="shared" si="5187"/>
        <v>1325761</v>
      </c>
      <c r="BA3340" s="35">
        <f t="shared" si="5187"/>
        <v>36000</v>
      </c>
      <c r="BB3340" s="35">
        <f t="shared" si="5187"/>
        <v>32000</v>
      </c>
      <c r="BC3340" s="35">
        <f t="shared" si="5187"/>
        <v>627230</v>
      </c>
      <c r="BD3340" s="35">
        <f t="shared" si="5187"/>
        <v>0</v>
      </c>
      <c r="BE3340" s="35">
        <f t="shared" si="5187"/>
        <v>14016</v>
      </c>
      <c r="BF3340" s="35">
        <f t="shared" si="5187"/>
        <v>80000</v>
      </c>
      <c r="BG3340" s="35">
        <f t="shared" si="5187"/>
        <v>119035</v>
      </c>
      <c r="BH3340" s="35">
        <f t="shared" si="5187"/>
        <v>38055</v>
      </c>
      <c r="BI3340" s="35">
        <f t="shared" si="5187"/>
        <v>0</v>
      </c>
      <c r="BJ3340" s="35">
        <v>946336</v>
      </c>
      <c r="BK3340" s="35">
        <v>379425</v>
      </c>
    </row>
    <row r="3341" spans="1:63" s="52" customFormat="1" ht="22.5" x14ac:dyDescent="0.25">
      <c r="A3341" s="67">
        <v>35</v>
      </c>
      <c r="B3341" s="68" t="s">
        <v>58</v>
      </c>
      <c r="C3341" s="60" t="s">
        <v>1536</v>
      </c>
      <c r="D3341" s="60">
        <v>3502000</v>
      </c>
      <c r="E3341" s="64" t="s">
        <v>1557</v>
      </c>
      <c r="F3341" s="64" t="s">
        <v>0</v>
      </c>
      <c r="G3341" s="61" t="s">
        <v>0</v>
      </c>
      <c r="H3341" s="61" t="s">
        <v>43</v>
      </c>
      <c r="I3341" s="36">
        <f>SUM(I3343:I3346)</f>
        <v>5509983</v>
      </c>
      <c r="J3341" s="36">
        <f t="shared" ref="J3341:Y3341" si="5188">SUM(J3343:J3346)</f>
        <v>284320</v>
      </c>
      <c r="K3341" s="36">
        <f t="shared" si="5188"/>
        <v>214740</v>
      </c>
      <c r="L3341" s="36">
        <f t="shared" si="5188"/>
        <v>0</v>
      </c>
      <c r="M3341" s="36">
        <f t="shared" si="5188"/>
        <v>0</v>
      </c>
      <c r="N3341" s="36">
        <f t="shared" si="5188"/>
        <v>95500</v>
      </c>
      <c r="O3341" s="36">
        <f t="shared" si="5188"/>
        <v>0</v>
      </c>
      <c r="P3341" s="36">
        <f t="shared" ref="P3341" si="5189">SUM(P3343:P3346)</f>
        <v>594560</v>
      </c>
      <c r="Q3341" s="36">
        <f t="shared" si="5188"/>
        <v>5400</v>
      </c>
      <c r="R3341" s="36">
        <f t="shared" si="5188"/>
        <v>2900</v>
      </c>
      <c r="S3341" s="36">
        <f t="shared" si="5188"/>
        <v>245248</v>
      </c>
      <c r="T3341" s="36">
        <f t="shared" si="5188"/>
        <v>0</v>
      </c>
      <c r="U3341" s="36">
        <f t="shared" si="5188"/>
        <v>-18500</v>
      </c>
      <c r="V3341" s="36">
        <f t="shared" si="5188"/>
        <v>8900</v>
      </c>
      <c r="W3341" s="36">
        <f t="shared" si="5188"/>
        <v>86500</v>
      </c>
      <c r="X3341" s="36">
        <f t="shared" si="5188"/>
        <v>7000</v>
      </c>
      <c r="Y3341" s="36">
        <f t="shared" si="5188"/>
        <v>2000</v>
      </c>
      <c r="Z3341" s="36">
        <v>339448</v>
      </c>
      <c r="AA3341" s="36">
        <v>255112</v>
      </c>
      <c r="AB3341" s="36">
        <f t="shared" ref="AB3341:AQ3341" si="5190">SUM(AB3343:AB3346)</f>
        <v>152810</v>
      </c>
      <c r="AC3341" s="36">
        <f t="shared" si="5190"/>
        <v>82856</v>
      </c>
      <c r="AD3341" s="36">
        <f t="shared" si="5190"/>
        <v>0</v>
      </c>
      <c r="AE3341" s="36">
        <f t="shared" si="5190"/>
        <v>0</v>
      </c>
      <c r="AF3341" s="36">
        <f t="shared" si="5190"/>
        <v>0</v>
      </c>
      <c r="AG3341" s="36">
        <f t="shared" si="5190"/>
        <v>0</v>
      </c>
      <c r="AH3341" s="36">
        <f t="shared" ref="AH3341" si="5191">SUM(AH3343:AH3346)</f>
        <v>235666</v>
      </c>
      <c r="AI3341" s="36">
        <f t="shared" si="5190"/>
        <v>2135</v>
      </c>
      <c r="AJ3341" s="36">
        <f t="shared" si="5190"/>
        <v>2415</v>
      </c>
      <c r="AK3341" s="36">
        <f t="shared" si="5190"/>
        <v>87626</v>
      </c>
      <c r="AL3341" s="36">
        <f t="shared" si="5190"/>
        <v>0</v>
      </c>
      <c r="AM3341" s="36">
        <f t="shared" si="5190"/>
        <v>2385</v>
      </c>
      <c r="AN3341" s="36">
        <f t="shared" si="5190"/>
        <v>0</v>
      </c>
      <c r="AO3341" s="36">
        <f t="shared" si="5190"/>
        <v>4770</v>
      </c>
      <c r="AP3341" s="36">
        <f t="shared" si="5190"/>
        <v>2385</v>
      </c>
      <c r="AQ3341" s="36">
        <f t="shared" si="5190"/>
        <v>2385</v>
      </c>
      <c r="AR3341" s="36">
        <v>104101</v>
      </c>
      <c r="AS3341" s="36">
        <v>131565</v>
      </c>
      <c r="AT3341" s="36">
        <f t="shared" ref="AT3341:BI3341" si="5192">SUM(AT3343:AT3346)</f>
        <v>527425</v>
      </c>
      <c r="AU3341" s="36">
        <f t="shared" si="5192"/>
        <v>615705</v>
      </c>
      <c r="AV3341" s="36">
        <f t="shared" si="5192"/>
        <v>0</v>
      </c>
      <c r="AW3341" s="36">
        <f t="shared" si="5192"/>
        <v>63596</v>
      </c>
      <c r="AX3341" s="36">
        <f t="shared" si="5192"/>
        <v>100000</v>
      </c>
      <c r="AY3341" s="36">
        <f t="shared" si="5192"/>
        <v>19035</v>
      </c>
      <c r="AZ3341" s="36">
        <f t="shared" ref="AZ3341" si="5193">SUM(AZ3343:AZ3346)</f>
        <v>1325761</v>
      </c>
      <c r="BA3341" s="36">
        <f t="shared" si="5192"/>
        <v>36000</v>
      </c>
      <c r="BB3341" s="36">
        <f t="shared" si="5192"/>
        <v>32000</v>
      </c>
      <c r="BC3341" s="36">
        <f t="shared" si="5192"/>
        <v>627230</v>
      </c>
      <c r="BD3341" s="36">
        <f t="shared" si="5192"/>
        <v>0</v>
      </c>
      <c r="BE3341" s="36">
        <f t="shared" si="5192"/>
        <v>14016</v>
      </c>
      <c r="BF3341" s="36">
        <f t="shared" si="5192"/>
        <v>80000</v>
      </c>
      <c r="BG3341" s="36">
        <f t="shared" si="5192"/>
        <v>119035</v>
      </c>
      <c r="BH3341" s="36">
        <f t="shared" si="5192"/>
        <v>38055</v>
      </c>
      <c r="BI3341" s="36">
        <f t="shared" si="5192"/>
        <v>0</v>
      </c>
      <c r="BJ3341" s="36">
        <v>946336</v>
      </c>
      <c r="BK3341" s="36">
        <v>379425</v>
      </c>
    </row>
    <row r="3342" spans="1:63" s="52" customFormat="1" ht="22.5" x14ac:dyDescent="0.25">
      <c r="A3342" s="67">
        <v>35</v>
      </c>
      <c r="B3342" s="68" t="s">
        <v>58</v>
      </c>
      <c r="C3342" s="60" t="s">
        <v>1536</v>
      </c>
      <c r="D3342" s="60">
        <v>3502000</v>
      </c>
      <c r="E3342" s="117" t="s">
        <v>1677</v>
      </c>
      <c r="F3342" s="60" t="s">
        <v>0</v>
      </c>
      <c r="G3342" s="103" t="s">
        <v>1659</v>
      </c>
      <c r="H3342" s="13" t="s">
        <v>96</v>
      </c>
      <c r="I3342" s="36"/>
      <c r="J3342" s="36">
        <f t="shared" ref="J3342:BI3342" si="5194">SUM(J3417)</f>
        <v>0</v>
      </c>
      <c r="K3342" s="36">
        <f t="shared" si="5194"/>
        <v>0</v>
      </c>
      <c r="L3342" s="36">
        <f t="shared" si="5194"/>
        <v>0</v>
      </c>
      <c r="M3342" s="36">
        <f t="shared" si="5194"/>
        <v>0</v>
      </c>
      <c r="N3342" s="36">
        <f t="shared" si="5194"/>
        <v>0</v>
      </c>
      <c r="O3342" s="36">
        <f t="shared" si="5194"/>
        <v>0</v>
      </c>
      <c r="P3342" s="36">
        <f t="shared" si="5194"/>
        <v>0</v>
      </c>
      <c r="Q3342" s="36">
        <f t="shared" si="5194"/>
        <v>0</v>
      </c>
      <c r="R3342" s="36">
        <f t="shared" si="5194"/>
        <v>0</v>
      </c>
      <c r="S3342" s="36">
        <f t="shared" si="5194"/>
        <v>0</v>
      </c>
      <c r="T3342" s="36">
        <f t="shared" si="5194"/>
        <v>0</v>
      </c>
      <c r="U3342" s="36">
        <f t="shared" si="5194"/>
        <v>0</v>
      </c>
      <c r="V3342" s="36">
        <f t="shared" si="5194"/>
        <v>0</v>
      </c>
      <c r="W3342" s="36">
        <f t="shared" si="5194"/>
        <v>0</v>
      </c>
      <c r="X3342" s="36">
        <f t="shared" si="5194"/>
        <v>0</v>
      </c>
      <c r="Y3342" s="36">
        <f t="shared" si="5194"/>
        <v>0</v>
      </c>
      <c r="Z3342" s="36">
        <v>0</v>
      </c>
      <c r="AA3342" s="36">
        <v>0</v>
      </c>
      <c r="AB3342" s="36">
        <f t="shared" si="5194"/>
        <v>0</v>
      </c>
      <c r="AC3342" s="36">
        <f t="shared" si="5194"/>
        <v>0</v>
      </c>
      <c r="AD3342" s="36">
        <f t="shared" si="5194"/>
        <v>0</v>
      </c>
      <c r="AE3342" s="36">
        <f t="shared" si="5194"/>
        <v>0</v>
      </c>
      <c r="AF3342" s="36">
        <f t="shared" si="5194"/>
        <v>0</v>
      </c>
      <c r="AG3342" s="36">
        <f t="shared" si="5194"/>
        <v>0</v>
      </c>
      <c r="AH3342" s="36">
        <f t="shared" si="5194"/>
        <v>0</v>
      </c>
      <c r="AI3342" s="36">
        <f t="shared" si="5194"/>
        <v>0</v>
      </c>
      <c r="AJ3342" s="36">
        <f t="shared" si="5194"/>
        <v>0</v>
      </c>
      <c r="AK3342" s="36">
        <f t="shared" si="5194"/>
        <v>0</v>
      </c>
      <c r="AL3342" s="36">
        <f t="shared" si="5194"/>
        <v>0</v>
      </c>
      <c r="AM3342" s="36">
        <f t="shared" si="5194"/>
        <v>0</v>
      </c>
      <c r="AN3342" s="36">
        <f t="shared" si="5194"/>
        <v>0</v>
      </c>
      <c r="AO3342" s="36">
        <f t="shared" si="5194"/>
        <v>0</v>
      </c>
      <c r="AP3342" s="36">
        <f t="shared" si="5194"/>
        <v>0</v>
      </c>
      <c r="AQ3342" s="36">
        <f t="shared" si="5194"/>
        <v>0</v>
      </c>
      <c r="AR3342" s="36">
        <v>0</v>
      </c>
      <c r="AS3342" s="36">
        <v>0</v>
      </c>
      <c r="AT3342" s="36">
        <f t="shared" si="5194"/>
        <v>0</v>
      </c>
      <c r="AU3342" s="36">
        <f t="shared" si="5194"/>
        <v>100</v>
      </c>
      <c r="AV3342" s="36">
        <f t="shared" si="5194"/>
        <v>0</v>
      </c>
      <c r="AW3342" s="36">
        <f t="shared" si="5194"/>
        <v>0</v>
      </c>
      <c r="AX3342" s="36">
        <f t="shared" si="5194"/>
        <v>0</v>
      </c>
      <c r="AY3342" s="36">
        <f t="shared" si="5194"/>
        <v>0</v>
      </c>
      <c r="AZ3342" s="36">
        <f t="shared" si="5194"/>
        <v>100</v>
      </c>
      <c r="BA3342" s="36">
        <f t="shared" si="5194"/>
        <v>0</v>
      </c>
      <c r="BB3342" s="36">
        <f t="shared" si="5194"/>
        <v>0</v>
      </c>
      <c r="BC3342" s="36">
        <f t="shared" si="5194"/>
        <v>100</v>
      </c>
      <c r="BD3342" s="36">
        <f t="shared" si="5194"/>
        <v>0</v>
      </c>
      <c r="BE3342" s="36">
        <f t="shared" si="5194"/>
        <v>0</v>
      </c>
      <c r="BF3342" s="36">
        <f t="shared" si="5194"/>
        <v>0</v>
      </c>
      <c r="BG3342" s="36">
        <f t="shared" si="5194"/>
        <v>0</v>
      </c>
      <c r="BH3342" s="36">
        <f t="shared" si="5194"/>
        <v>0</v>
      </c>
      <c r="BI3342" s="36">
        <f t="shared" si="5194"/>
        <v>0</v>
      </c>
      <c r="BJ3342" s="36">
        <v>100</v>
      </c>
      <c r="BK3342" s="36">
        <v>0</v>
      </c>
    </row>
    <row r="3343" spans="1:63" s="52" customFormat="1" x14ac:dyDescent="0.25">
      <c r="A3343" s="67">
        <v>35</v>
      </c>
      <c r="B3343" s="68" t="s">
        <v>58</v>
      </c>
      <c r="C3343" s="60" t="s">
        <v>1536</v>
      </c>
      <c r="D3343" s="60">
        <v>3502000</v>
      </c>
      <c r="E3343" s="123">
        <v>6142</v>
      </c>
      <c r="F3343" s="60" t="s">
        <v>0</v>
      </c>
      <c r="G3343" s="103" t="s">
        <v>1659</v>
      </c>
      <c r="H3343" s="75" t="s">
        <v>62</v>
      </c>
      <c r="I3343" s="77">
        <f>SUM(I3418,I3555,I3599,I3649,I3707,I3795,I3841,I3887,I3930,I3976,I4020,I4079,I4125,I4170,I4214,I4261,I4303,I4347,I4393,I4439,I4484,I4529,I4621)</f>
        <v>628758</v>
      </c>
      <c r="J3343" s="77">
        <f t="shared" ref="J3343:Y3343" si="5195">SUM(J3418,J3555,J3599,J3649,J3707,J3795,J3841,J3887,J3930,J3976,J4020,J4079,J4125,J4170,J4214,J4261,J4303,J4347,J4393,J4439,J4484,J4529,J4621)</f>
        <v>48010</v>
      </c>
      <c r="K3343" s="77">
        <f t="shared" si="5195"/>
        <v>52885</v>
      </c>
      <c r="L3343" s="77">
        <f t="shared" si="5195"/>
        <v>0</v>
      </c>
      <c r="M3343" s="77">
        <f t="shared" si="5195"/>
        <v>0</v>
      </c>
      <c r="N3343" s="77">
        <f t="shared" si="5195"/>
        <v>0</v>
      </c>
      <c r="O3343" s="77">
        <f t="shared" si="5195"/>
        <v>0</v>
      </c>
      <c r="P3343" s="77">
        <f t="shared" si="5195"/>
        <v>100895</v>
      </c>
      <c r="Q3343" s="77">
        <f t="shared" si="5195"/>
        <v>3400</v>
      </c>
      <c r="R3343" s="77">
        <f t="shared" si="5195"/>
        <v>0</v>
      </c>
      <c r="S3343" s="77">
        <f t="shared" si="5195"/>
        <v>52885</v>
      </c>
      <c r="T3343" s="77">
        <f t="shared" si="5195"/>
        <v>0</v>
      </c>
      <c r="U3343" s="77">
        <f t="shared" si="5195"/>
        <v>0</v>
      </c>
      <c r="V3343" s="77">
        <f t="shared" si="5195"/>
        <v>0</v>
      </c>
      <c r="W3343" s="77">
        <f t="shared" si="5195"/>
        <v>0</v>
      </c>
      <c r="X3343" s="77">
        <f t="shared" si="5195"/>
        <v>0</v>
      </c>
      <c r="Y3343" s="77">
        <f t="shared" si="5195"/>
        <v>0</v>
      </c>
      <c r="Z3343" s="77">
        <v>56285</v>
      </c>
      <c r="AA3343" s="77">
        <v>44610</v>
      </c>
      <c r="AB3343" s="77">
        <f t="shared" ref="AB3343:AQ3343" si="5196">SUM(AB3418,AB3555,AB3599,AB3649,AB3707,AB3795,AB3841,AB3887,AB3930,AB3976,AB4020,AB4079,AB4125,AB4170,AB4214,AB4261,AB4303,AB4347,AB4393,AB4439,AB4484,AB4529,AB4621)</f>
        <v>152600</v>
      </c>
      <c r="AC3343" s="77">
        <f t="shared" si="5196"/>
        <v>82856</v>
      </c>
      <c r="AD3343" s="77">
        <f t="shared" si="5196"/>
        <v>0</v>
      </c>
      <c r="AE3343" s="77">
        <f t="shared" si="5196"/>
        <v>0</v>
      </c>
      <c r="AF3343" s="77">
        <f t="shared" si="5196"/>
        <v>0</v>
      </c>
      <c r="AG3343" s="77">
        <f t="shared" si="5196"/>
        <v>0</v>
      </c>
      <c r="AH3343" s="77">
        <f t="shared" si="5196"/>
        <v>235456</v>
      </c>
      <c r="AI3343" s="77">
        <f t="shared" si="5196"/>
        <v>2135</v>
      </c>
      <c r="AJ3343" s="77">
        <f t="shared" si="5196"/>
        <v>2415</v>
      </c>
      <c r="AK3343" s="77">
        <f t="shared" si="5196"/>
        <v>87626</v>
      </c>
      <c r="AL3343" s="77">
        <f t="shared" si="5196"/>
        <v>0</v>
      </c>
      <c r="AM3343" s="77">
        <f t="shared" si="5196"/>
        <v>2385</v>
      </c>
      <c r="AN3343" s="77">
        <f t="shared" si="5196"/>
        <v>0</v>
      </c>
      <c r="AO3343" s="77">
        <f t="shared" si="5196"/>
        <v>4770</v>
      </c>
      <c r="AP3343" s="77">
        <f t="shared" si="5196"/>
        <v>2385</v>
      </c>
      <c r="AQ3343" s="77">
        <f t="shared" si="5196"/>
        <v>2385</v>
      </c>
      <c r="AR3343" s="77">
        <v>104101</v>
      </c>
      <c r="AS3343" s="77">
        <v>131355</v>
      </c>
      <c r="AT3343" s="77">
        <f t="shared" ref="AT3343:BI3343" si="5197">SUM(AT3418,AT3555,AT3599,AT3649,AT3707,AT3795,AT3841,AT3887,AT3930,AT3976,AT4020,AT4079,AT4125,AT4170,AT4214,AT4261,AT4303,AT4347,AT4393,AT4439,AT4484,AT4529,AT4621)</f>
        <v>482700</v>
      </c>
      <c r="AU3343" s="77">
        <f t="shared" si="5197"/>
        <v>170798</v>
      </c>
      <c r="AV3343" s="77">
        <f t="shared" si="5197"/>
        <v>0</v>
      </c>
      <c r="AW3343" s="77">
        <f t="shared" si="5197"/>
        <v>38055</v>
      </c>
      <c r="AX3343" s="77">
        <f t="shared" si="5197"/>
        <v>50000</v>
      </c>
      <c r="AY3343" s="77">
        <f t="shared" si="5197"/>
        <v>0</v>
      </c>
      <c r="AZ3343" s="77">
        <f t="shared" si="5197"/>
        <v>741553</v>
      </c>
      <c r="BA3343" s="77">
        <f t="shared" si="5197"/>
        <v>36000</v>
      </c>
      <c r="BB3343" s="77">
        <f t="shared" si="5197"/>
        <v>32000</v>
      </c>
      <c r="BC3343" s="77">
        <f t="shared" si="5197"/>
        <v>170323</v>
      </c>
      <c r="BD3343" s="77">
        <f t="shared" si="5197"/>
        <v>0</v>
      </c>
      <c r="BE3343" s="77">
        <f t="shared" si="5197"/>
        <v>475</v>
      </c>
      <c r="BF3343" s="77">
        <f t="shared" si="5197"/>
        <v>80000</v>
      </c>
      <c r="BG3343" s="77">
        <f t="shared" si="5197"/>
        <v>50000</v>
      </c>
      <c r="BH3343" s="77">
        <f t="shared" si="5197"/>
        <v>38055</v>
      </c>
      <c r="BI3343" s="77">
        <f t="shared" si="5197"/>
        <v>0</v>
      </c>
      <c r="BJ3343" s="77">
        <v>406853</v>
      </c>
      <c r="BK3343" s="77">
        <v>334700</v>
      </c>
    </row>
    <row r="3344" spans="1:63" s="52" customFormat="1" ht="22.5" x14ac:dyDescent="0.25">
      <c r="A3344" s="67">
        <v>35</v>
      </c>
      <c r="B3344" s="68" t="s">
        <v>58</v>
      </c>
      <c r="C3344" s="60" t="s">
        <v>1536</v>
      </c>
      <c r="D3344" s="60">
        <v>3502000</v>
      </c>
      <c r="E3344" s="123">
        <v>6143</v>
      </c>
      <c r="F3344" s="60" t="s">
        <v>0</v>
      </c>
      <c r="G3344" s="103" t="s">
        <v>1659</v>
      </c>
      <c r="H3344" s="75" t="s">
        <v>45</v>
      </c>
      <c r="I3344" s="77">
        <f>SUM(I3419,I3556,I3650,I3670,I3708,I3796,I3842,I3888,I3977,I4040,I4080,I4126,I4171,I4215,I4304,I4348,I4394,I4440,I4485,I4530,I4622)</f>
        <v>4144895</v>
      </c>
      <c r="J3344" s="77">
        <f t="shared" ref="J3344:AE3344" si="5198">SUM(J3419,J3556,J3650,J3670,J3708,J3796,J3842,J3888,J3977,J4040,J4080,J4126,J4171,J4215,J4304,J4348,J4394,J4440,J4485,J4530,J4622,J3475)</f>
        <v>41400</v>
      </c>
      <c r="K3344" s="77">
        <f t="shared" si="5198"/>
        <v>59200</v>
      </c>
      <c r="L3344" s="77">
        <f t="shared" si="5198"/>
        <v>0</v>
      </c>
      <c r="M3344" s="77">
        <f t="shared" si="5198"/>
        <v>0</v>
      </c>
      <c r="N3344" s="77">
        <f t="shared" si="5198"/>
        <v>84000</v>
      </c>
      <c r="O3344" s="77">
        <f t="shared" si="5198"/>
        <v>0</v>
      </c>
      <c r="P3344" s="77">
        <f t="shared" si="5198"/>
        <v>184600</v>
      </c>
      <c r="Q3344" s="77">
        <f t="shared" si="5198"/>
        <v>0</v>
      </c>
      <c r="R3344" s="77">
        <f t="shared" si="5198"/>
        <v>0</v>
      </c>
      <c r="S3344" s="77">
        <f t="shared" si="5198"/>
        <v>84400</v>
      </c>
      <c r="T3344" s="77">
        <f t="shared" si="5198"/>
        <v>0</v>
      </c>
      <c r="U3344" s="77">
        <f t="shared" si="5198"/>
        <v>-13500</v>
      </c>
      <c r="V3344" s="77">
        <f t="shared" si="5198"/>
        <v>400</v>
      </c>
      <c r="W3344" s="77">
        <f t="shared" si="5198"/>
        <v>86500</v>
      </c>
      <c r="X3344" s="77">
        <f t="shared" si="5198"/>
        <v>2500</v>
      </c>
      <c r="Y3344" s="77">
        <f t="shared" si="5198"/>
        <v>2000</v>
      </c>
      <c r="Z3344" s="77">
        <v>162300</v>
      </c>
      <c r="AA3344" s="77">
        <v>22300</v>
      </c>
      <c r="AB3344" s="77">
        <f t="shared" si="5198"/>
        <v>0</v>
      </c>
      <c r="AC3344" s="77">
        <f t="shared" si="5198"/>
        <v>0</v>
      </c>
      <c r="AD3344" s="77">
        <f t="shared" si="5198"/>
        <v>0</v>
      </c>
      <c r="AE3344" s="77">
        <f t="shared" si="5198"/>
        <v>0</v>
      </c>
      <c r="AF3344" s="77">
        <f t="shared" ref="AF3344:BH3344" si="5199">SUM(AF3419,AF3556,AF3650,AF3670,AF3708,AF3796,AF3842,AF3888,AF3977,AF4040,AF4080,AF4126,AF4171,AF4215,AF4304,AF4348,AF4394,AF4440,AF4485,AF4530,AF4622,AF3475)</f>
        <v>0</v>
      </c>
      <c r="AG3344" s="77">
        <f t="shared" si="5199"/>
        <v>0</v>
      </c>
      <c r="AH3344" s="77">
        <f t="shared" si="5199"/>
        <v>0</v>
      </c>
      <c r="AI3344" s="77">
        <f t="shared" si="5199"/>
        <v>0</v>
      </c>
      <c r="AJ3344" s="77">
        <f t="shared" si="5199"/>
        <v>0</v>
      </c>
      <c r="AK3344" s="77">
        <f t="shared" si="5199"/>
        <v>0</v>
      </c>
      <c r="AL3344" s="77">
        <f t="shared" si="5199"/>
        <v>0</v>
      </c>
      <c r="AM3344" s="77">
        <f t="shared" si="5199"/>
        <v>0</v>
      </c>
      <c r="AN3344" s="77">
        <f t="shared" si="5199"/>
        <v>0</v>
      </c>
      <c r="AO3344" s="77">
        <f t="shared" si="5199"/>
        <v>0</v>
      </c>
      <c r="AP3344" s="77">
        <f t="shared" si="5199"/>
        <v>0</v>
      </c>
      <c r="AQ3344" s="77">
        <f t="shared" si="5199"/>
        <v>0</v>
      </c>
      <c r="AR3344" s="77">
        <v>0</v>
      </c>
      <c r="AS3344" s="77">
        <v>0</v>
      </c>
      <c r="AT3344" s="77">
        <f t="shared" si="5199"/>
        <v>2250</v>
      </c>
      <c r="AU3344" s="77">
        <f t="shared" si="5199"/>
        <v>104455</v>
      </c>
      <c r="AV3344" s="77">
        <f t="shared" si="5199"/>
        <v>0</v>
      </c>
      <c r="AW3344" s="77">
        <f t="shared" si="5199"/>
        <v>25541</v>
      </c>
      <c r="AX3344" s="77">
        <f t="shared" si="5199"/>
        <v>50000</v>
      </c>
      <c r="AY3344" s="77">
        <f t="shared" si="5199"/>
        <v>19035</v>
      </c>
      <c r="AZ3344" s="77">
        <f t="shared" si="5199"/>
        <v>201281</v>
      </c>
      <c r="BA3344" s="77">
        <f t="shared" si="5199"/>
        <v>0</v>
      </c>
      <c r="BB3344" s="77">
        <f t="shared" si="5199"/>
        <v>0</v>
      </c>
      <c r="BC3344" s="77">
        <f t="shared" si="5199"/>
        <v>104455</v>
      </c>
      <c r="BD3344" s="77">
        <f t="shared" si="5199"/>
        <v>0</v>
      </c>
      <c r="BE3344" s="77">
        <f t="shared" si="5199"/>
        <v>25541</v>
      </c>
      <c r="BF3344" s="77">
        <f t="shared" si="5199"/>
        <v>0</v>
      </c>
      <c r="BG3344" s="77">
        <f t="shared" si="5199"/>
        <v>69035</v>
      </c>
      <c r="BH3344" s="77">
        <f t="shared" si="5199"/>
        <v>0</v>
      </c>
      <c r="BI3344" s="77">
        <f t="shared" ref="BI3344" si="5200">SUM(BI3419,BI3556,BI3650,BI3670,BI3708,BI3796,BI3842,BI3888,BI3977,BI4040,BI4080,BI4126,BI4171,BI4215,BI4304,BI4348,BI4394,BI4440,BI4485,BI4530,BI4622,BI3475)</f>
        <v>0</v>
      </c>
      <c r="BJ3344" s="77">
        <v>199031</v>
      </c>
      <c r="BK3344" s="77">
        <v>2250</v>
      </c>
    </row>
    <row r="3345" spans="1:63" s="52" customFormat="1" x14ac:dyDescent="0.25">
      <c r="A3345" s="67">
        <v>35</v>
      </c>
      <c r="B3345" s="68" t="s">
        <v>58</v>
      </c>
      <c r="C3345" s="60" t="s">
        <v>1536</v>
      </c>
      <c r="D3345" s="60">
        <v>3502000</v>
      </c>
      <c r="E3345" s="117" t="s">
        <v>1678</v>
      </c>
      <c r="F3345" s="60" t="s">
        <v>0</v>
      </c>
      <c r="G3345" s="103" t="s">
        <v>1659</v>
      </c>
      <c r="H3345" s="13" t="s">
        <v>64</v>
      </c>
      <c r="I3345" s="77"/>
      <c r="J3345" s="77">
        <f t="shared" ref="J3345:BI3345" si="5201">SUM(J3422)</f>
        <v>0</v>
      </c>
      <c r="K3345" s="77">
        <f t="shared" si="5201"/>
        <v>0</v>
      </c>
      <c r="L3345" s="77">
        <f t="shared" si="5201"/>
        <v>0</v>
      </c>
      <c r="M3345" s="77">
        <f t="shared" si="5201"/>
        <v>0</v>
      </c>
      <c r="N3345" s="77">
        <f t="shared" si="5201"/>
        <v>0</v>
      </c>
      <c r="O3345" s="77">
        <f t="shared" si="5201"/>
        <v>0</v>
      </c>
      <c r="P3345" s="77">
        <f t="shared" si="5201"/>
        <v>0</v>
      </c>
      <c r="Q3345" s="77">
        <f t="shared" si="5201"/>
        <v>0</v>
      </c>
      <c r="R3345" s="77">
        <f t="shared" si="5201"/>
        <v>0</v>
      </c>
      <c r="S3345" s="77">
        <f t="shared" si="5201"/>
        <v>0</v>
      </c>
      <c r="T3345" s="77">
        <f t="shared" si="5201"/>
        <v>0</v>
      </c>
      <c r="U3345" s="77">
        <f t="shared" si="5201"/>
        <v>0</v>
      </c>
      <c r="V3345" s="77">
        <f t="shared" si="5201"/>
        <v>0</v>
      </c>
      <c r="W3345" s="77">
        <f t="shared" si="5201"/>
        <v>0</v>
      </c>
      <c r="X3345" s="77">
        <f t="shared" si="5201"/>
        <v>0</v>
      </c>
      <c r="Y3345" s="77">
        <f t="shared" si="5201"/>
        <v>0</v>
      </c>
      <c r="Z3345" s="77">
        <v>0</v>
      </c>
      <c r="AA3345" s="77">
        <v>0</v>
      </c>
      <c r="AB3345" s="77">
        <f t="shared" si="5201"/>
        <v>0</v>
      </c>
      <c r="AC3345" s="77">
        <f t="shared" si="5201"/>
        <v>0</v>
      </c>
      <c r="AD3345" s="77">
        <f t="shared" si="5201"/>
        <v>0</v>
      </c>
      <c r="AE3345" s="77">
        <f t="shared" si="5201"/>
        <v>0</v>
      </c>
      <c r="AF3345" s="77">
        <f t="shared" si="5201"/>
        <v>0</v>
      </c>
      <c r="AG3345" s="77">
        <f t="shared" si="5201"/>
        <v>0</v>
      </c>
      <c r="AH3345" s="77">
        <f t="shared" si="5201"/>
        <v>0</v>
      </c>
      <c r="AI3345" s="77">
        <f t="shared" si="5201"/>
        <v>0</v>
      </c>
      <c r="AJ3345" s="77">
        <f t="shared" si="5201"/>
        <v>0</v>
      </c>
      <c r="AK3345" s="77">
        <f t="shared" si="5201"/>
        <v>0</v>
      </c>
      <c r="AL3345" s="77">
        <f t="shared" si="5201"/>
        <v>0</v>
      </c>
      <c r="AM3345" s="77">
        <f t="shared" si="5201"/>
        <v>0</v>
      </c>
      <c r="AN3345" s="77">
        <f t="shared" si="5201"/>
        <v>0</v>
      </c>
      <c r="AO3345" s="77">
        <f t="shared" si="5201"/>
        <v>0</v>
      </c>
      <c r="AP3345" s="77">
        <f t="shared" si="5201"/>
        <v>0</v>
      </c>
      <c r="AQ3345" s="77">
        <f t="shared" si="5201"/>
        <v>0</v>
      </c>
      <c r="AR3345" s="77">
        <v>0</v>
      </c>
      <c r="AS3345" s="77">
        <v>0</v>
      </c>
      <c r="AT3345" s="77">
        <f t="shared" si="5201"/>
        <v>0</v>
      </c>
      <c r="AU3345" s="77">
        <f t="shared" si="5201"/>
        <v>100</v>
      </c>
      <c r="AV3345" s="77">
        <f t="shared" si="5201"/>
        <v>0</v>
      </c>
      <c r="AW3345" s="77">
        <f t="shared" si="5201"/>
        <v>0</v>
      </c>
      <c r="AX3345" s="77">
        <f t="shared" si="5201"/>
        <v>0</v>
      </c>
      <c r="AY3345" s="77">
        <f t="shared" si="5201"/>
        <v>0</v>
      </c>
      <c r="AZ3345" s="77">
        <f t="shared" si="5201"/>
        <v>100</v>
      </c>
      <c r="BA3345" s="77">
        <f t="shared" si="5201"/>
        <v>0</v>
      </c>
      <c r="BB3345" s="77">
        <f t="shared" si="5201"/>
        <v>0</v>
      </c>
      <c r="BC3345" s="77">
        <f t="shared" si="5201"/>
        <v>100</v>
      </c>
      <c r="BD3345" s="77">
        <f t="shared" si="5201"/>
        <v>0</v>
      </c>
      <c r="BE3345" s="77">
        <f t="shared" si="5201"/>
        <v>0</v>
      </c>
      <c r="BF3345" s="77">
        <f t="shared" si="5201"/>
        <v>0</v>
      </c>
      <c r="BG3345" s="77">
        <f t="shared" si="5201"/>
        <v>0</v>
      </c>
      <c r="BH3345" s="77">
        <f t="shared" si="5201"/>
        <v>0</v>
      </c>
      <c r="BI3345" s="77">
        <f t="shared" si="5201"/>
        <v>0</v>
      </c>
      <c r="BJ3345" s="77">
        <v>100</v>
      </c>
      <c r="BK3345" s="77">
        <v>0</v>
      </c>
    </row>
    <row r="3346" spans="1:63" s="52" customFormat="1" x14ac:dyDescent="0.25">
      <c r="A3346" s="67">
        <v>35</v>
      </c>
      <c r="B3346" s="68" t="s">
        <v>58</v>
      </c>
      <c r="C3346" s="60" t="s">
        <v>1536</v>
      </c>
      <c r="D3346" s="60">
        <v>3502000</v>
      </c>
      <c r="E3346" s="123">
        <v>6148</v>
      </c>
      <c r="F3346" s="60" t="s">
        <v>0</v>
      </c>
      <c r="G3346" s="103" t="s">
        <v>1659</v>
      </c>
      <c r="H3346" s="75" t="s">
        <v>47</v>
      </c>
      <c r="I3346" s="77">
        <f>SUM(I3423,I3514,I3557,I3600,I3651,I3709,I3753,I3797,I3843,I3889,I3931,I3978,I4021,I4081,I4127,I4172,I4216,I4262,I4305,I4349,I4395,I4441,I4486,I4531,I4580,I4623,I4665,I4704)</f>
        <v>736330</v>
      </c>
      <c r="J3346" s="77">
        <f t="shared" ref="J3346:Y3346" si="5202">SUM(J3423,J3514,J3557,J3600,J3651,J3709,J3753,J3797,J3843,J3889,J3931,J3978,J4021,J4081,J4127,J4172,J4216,J4262,J4305,J4349,J4395,J4441,J4486,J4531,J4580,J4623,J4665,J4704)</f>
        <v>194910</v>
      </c>
      <c r="K3346" s="77">
        <f t="shared" si="5202"/>
        <v>102655</v>
      </c>
      <c r="L3346" s="77">
        <f t="shared" si="5202"/>
        <v>0</v>
      </c>
      <c r="M3346" s="77">
        <f t="shared" si="5202"/>
        <v>0</v>
      </c>
      <c r="N3346" s="77">
        <f t="shared" si="5202"/>
        <v>11500</v>
      </c>
      <c r="O3346" s="77">
        <f t="shared" si="5202"/>
        <v>0</v>
      </c>
      <c r="P3346" s="77">
        <f t="shared" si="5202"/>
        <v>309065</v>
      </c>
      <c r="Q3346" s="77">
        <f t="shared" si="5202"/>
        <v>2000</v>
      </c>
      <c r="R3346" s="77">
        <f t="shared" si="5202"/>
        <v>2900</v>
      </c>
      <c r="S3346" s="77">
        <f t="shared" si="5202"/>
        <v>107963</v>
      </c>
      <c r="T3346" s="77">
        <f t="shared" si="5202"/>
        <v>0</v>
      </c>
      <c r="U3346" s="77">
        <f t="shared" si="5202"/>
        <v>-5000</v>
      </c>
      <c r="V3346" s="77">
        <f t="shared" si="5202"/>
        <v>8500</v>
      </c>
      <c r="W3346" s="77">
        <f t="shared" si="5202"/>
        <v>0</v>
      </c>
      <c r="X3346" s="77">
        <f t="shared" si="5202"/>
        <v>4500</v>
      </c>
      <c r="Y3346" s="77">
        <f t="shared" si="5202"/>
        <v>0</v>
      </c>
      <c r="Z3346" s="77">
        <v>120863</v>
      </c>
      <c r="AA3346" s="77">
        <v>188202</v>
      </c>
      <c r="AB3346" s="77">
        <f t="shared" ref="AB3346:AQ3346" si="5203">SUM(AB3423,AB3514,AB3557,AB3600,AB3651,AB3709,AB3753,AB3797,AB3843,AB3889,AB3931,AB3978,AB4021,AB4081,AB4127,AB4172,AB4216,AB4262,AB4305,AB4349,AB4395,AB4441,AB4486,AB4531,AB4580,AB4623,AB4665,AB4704)</f>
        <v>210</v>
      </c>
      <c r="AC3346" s="77">
        <f t="shared" si="5203"/>
        <v>0</v>
      </c>
      <c r="AD3346" s="77">
        <f t="shared" si="5203"/>
        <v>0</v>
      </c>
      <c r="AE3346" s="77">
        <f t="shared" si="5203"/>
        <v>0</v>
      </c>
      <c r="AF3346" s="77">
        <f t="shared" si="5203"/>
        <v>0</v>
      </c>
      <c r="AG3346" s="77">
        <f t="shared" si="5203"/>
        <v>0</v>
      </c>
      <c r="AH3346" s="77">
        <f t="shared" si="5203"/>
        <v>210</v>
      </c>
      <c r="AI3346" s="77">
        <f t="shared" si="5203"/>
        <v>0</v>
      </c>
      <c r="AJ3346" s="77">
        <f t="shared" si="5203"/>
        <v>0</v>
      </c>
      <c r="AK3346" s="77">
        <f t="shared" si="5203"/>
        <v>0</v>
      </c>
      <c r="AL3346" s="77">
        <f t="shared" si="5203"/>
        <v>0</v>
      </c>
      <c r="AM3346" s="77">
        <f t="shared" si="5203"/>
        <v>0</v>
      </c>
      <c r="AN3346" s="77">
        <f t="shared" si="5203"/>
        <v>0</v>
      </c>
      <c r="AO3346" s="77">
        <f t="shared" si="5203"/>
        <v>0</v>
      </c>
      <c r="AP3346" s="77">
        <f t="shared" si="5203"/>
        <v>0</v>
      </c>
      <c r="AQ3346" s="77">
        <f t="shared" si="5203"/>
        <v>0</v>
      </c>
      <c r="AR3346" s="77">
        <v>0</v>
      </c>
      <c r="AS3346" s="77">
        <v>210</v>
      </c>
      <c r="AT3346" s="77">
        <f t="shared" ref="AT3346:BI3346" si="5204">SUM(AT3423,AT3514,AT3557,AT3600,AT3651,AT3709,AT3753,AT3797,AT3843,AT3889,AT3931,AT3978,AT4021,AT4081,AT4127,AT4172,AT4216,AT4262,AT4305,AT4349,AT4395,AT4441,AT4486,AT4531,AT4580,AT4623,AT4665,AT4704)</f>
        <v>42475</v>
      </c>
      <c r="AU3346" s="77">
        <f t="shared" si="5204"/>
        <v>340352</v>
      </c>
      <c r="AV3346" s="77">
        <f t="shared" si="5204"/>
        <v>0</v>
      </c>
      <c r="AW3346" s="77">
        <f t="shared" si="5204"/>
        <v>0</v>
      </c>
      <c r="AX3346" s="77">
        <f t="shared" si="5204"/>
        <v>0</v>
      </c>
      <c r="AY3346" s="77">
        <f t="shared" si="5204"/>
        <v>0</v>
      </c>
      <c r="AZ3346" s="77">
        <f t="shared" si="5204"/>
        <v>382827</v>
      </c>
      <c r="BA3346" s="77">
        <f t="shared" si="5204"/>
        <v>0</v>
      </c>
      <c r="BB3346" s="77">
        <f t="shared" si="5204"/>
        <v>0</v>
      </c>
      <c r="BC3346" s="77">
        <f t="shared" si="5204"/>
        <v>352352</v>
      </c>
      <c r="BD3346" s="77">
        <f t="shared" si="5204"/>
        <v>0</v>
      </c>
      <c r="BE3346" s="77">
        <f t="shared" si="5204"/>
        <v>-12000</v>
      </c>
      <c r="BF3346" s="77">
        <f t="shared" si="5204"/>
        <v>0</v>
      </c>
      <c r="BG3346" s="77">
        <f t="shared" si="5204"/>
        <v>0</v>
      </c>
      <c r="BH3346" s="77">
        <f t="shared" si="5204"/>
        <v>0</v>
      </c>
      <c r="BI3346" s="77">
        <f t="shared" si="5204"/>
        <v>0</v>
      </c>
      <c r="BJ3346" s="77">
        <v>340352</v>
      </c>
      <c r="BK3346" s="77">
        <v>42475</v>
      </c>
    </row>
    <row r="3347" spans="1:63" s="52" customFormat="1" ht="15.75" customHeight="1" x14ac:dyDescent="0.25">
      <c r="A3347" s="58" t="s">
        <v>0</v>
      </c>
      <c r="B3347" s="63" t="s">
        <v>0</v>
      </c>
      <c r="C3347" s="63" t="s">
        <v>0</v>
      </c>
      <c r="D3347" s="64" t="s">
        <v>0</v>
      </c>
      <c r="E3347" s="64" t="s">
        <v>0</v>
      </c>
      <c r="F3347" s="64" t="s">
        <v>0</v>
      </c>
      <c r="G3347" s="61" t="s">
        <v>0</v>
      </c>
      <c r="H3347" s="65" t="s">
        <v>99</v>
      </c>
      <c r="I3347" s="35">
        <f>SUM(I3348)</f>
        <v>0</v>
      </c>
      <c r="J3347" s="35">
        <f t="shared" ref="J3347:Y3348" si="5205">SUM(J3348)</f>
        <v>0</v>
      </c>
      <c r="K3347" s="35">
        <f t="shared" si="5205"/>
        <v>0</v>
      </c>
      <c r="L3347" s="35">
        <f t="shared" si="5205"/>
        <v>0</v>
      </c>
      <c r="M3347" s="35">
        <f t="shared" si="5205"/>
        <v>0</v>
      </c>
      <c r="N3347" s="35">
        <f t="shared" si="5205"/>
        <v>0</v>
      </c>
      <c r="O3347" s="35">
        <f t="shared" si="5205"/>
        <v>0</v>
      </c>
      <c r="P3347" s="35">
        <f t="shared" si="5205"/>
        <v>0</v>
      </c>
      <c r="Q3347" s="35">
        <f t="shared" si="5205"/>
        <v>0</v>
      </c>
      <c r="R3347" s="35">
        <f t="shared" si="5205"/>
        <v>0</v>
      </c>
      <c r="S3347" s="35">
        <f t="shared" si="5205"/>
        <v>0</v>
      </c>
      <c r="T3347" s="35">
        <f t="shared" si="5205"/>
        <v>0</v>
      </c>
      <c r="U3347" s="35">
        <f t="shared" si="5205"/>
        <v>0</v>
      </c>
      <c r="V3347" s="35">
        <f t="shared" si="5205"/>
        <v>0</v>
      </c>
      <c r="W3347" s="35">
        <f t="shared" si="5205"/>
        <v>0</v>
      </c>
      <c r="X3347" s="35">
        <f t="shared" si="5205"/>
        <v>0</v>
      </c>
      <c r="Y3347" s="35">
        <f t="shared" si="5205"/>
        <v>0</v>
      </c>
      <c r="Z3347" s="35">
        <v>0</v>
      </c>
      <c r="AA3347" s="35">
        <v>0</v>
      </c>
      <c r="AB3347" s="35">
        <f t="shared" ref="AB3347:AQ3348" si="5206">SUM(AB3348)</f>
        <v>0</v>
      </c>
      <c r="AC3347" s="35">
        <f t="shared" si="5206"/>
        <v>0</v>
      </c>
      <c r="AD3347" s="35">
        <f t="shared" si="5206"/>
        <v>0</v>
      </c>
      <c r="AE3347" s="35">
        <f t="shared" si="5206"/>
        <v>0</v>
      </c>
      <c r="AF3347" s="35">
        <f t="shared" si="5206"/>
        <v>0</v>
      </c>
      <c r="AG3347" s="35">
        <f t="shared" si="5206"/>
        <v>0</v>
      </c>
      <c r="AH3347" s="35">
        <f t="shared" si="5206"/>
        <v>0</v>
      </c>
      <c r="AI3347" s="35">
        <f t="shared" si="5206"/>
        <v>0</v>
      </c>
      <c r="AJ3347" s="35">
        <f t="shared" si="5206"/>
        <v>0</v>
      </c>
      <c r="AK3347" s="35">
        <f t="shared" si="5206"/>
        <v>0</v>
      </c>
      <c r="AL3347" s="35">
        <f t="shared" si="5206"/>
        <v>0</v>
      </c>
      <c r="AM3347" s="35">
        <f t="shared" si="5206"/>
        <v>0</v>
      </c>
      <c r="AN3347" s="35">
        <f t="shared" si="5206"/>
        <v>0</v>
      </c>
      <c r="AO3347" s="35">
        <f t="shared" si="5206"/>
        <v>0</v>
      </c>
      <c r="AP3347" s="35">
        <f t="shared" si="5206"/>
        <v>0</v>
      </c>
      <c r="AQ3347" s="35">
        <f t="shared" si="5206"/>
        <v>0</v>
      </c>
      <c r="AR3347" s="35">
        <v>0</v>
      </c>
      <c r="AS3347" s="35">
        <v>0</v>
      </c>
      <c r="AT3347" s="35">
        <f t="shared" ref="AT3347:BI3348" si="5207">SUM(AT3348)</f>
        <v>0</v>
      </c>
      <c r="AU3347" s="35">
        <f t="shared" si="5207"/>
        <v>0</v>
      </c>
      <c r="AV3347" s="35">
        <f t="shared" si="5207"/>
        <v>0</v>
      </c>
      <c r="AW3347" s="35">
        <f t="shared" si="5207"/>
        <v>0</v>
      </c>
      <c r="AX3347" s="35">
        <f t="shared" si="5207"/>
        <v>0</v>
      </c>
      <c r="AY3347" s="35">
        <f t="shared" si="5207"/>
        <v>0</v>
      </c>
      <c r="AZ3347" s="35">
        <f t="shared" si="5207"/>
        <v>0</v>
      </c>
      <c r="BA3347" s="35">
        <f t="shared" si="5207"/>
        <v>0</v>
      </c>
      <c r="BB3347" s="35">
        <f t="shared" si="5207"/>
        <v>0</v>
      </c>
      <c r="BC3347" s="35">
        <f t="shared" si="5207"/>
        <v>0</v>
      </c>
      <c r="BD3347" s="35">
        <f t="shared" si="5207"/>
        <v>0</v>
      </c>
      <c r="BE3347" s="35">
        <f t="shared" si="5207"/>
        <v>0</v>
      </c>
      <c r="BF3347" s="35">
        <f t="shared" si="5207"/>
        <v>0</v>
      </c>
      <c r="BG3347" s="35">
        <f t="shared" si="5207"/>
        <v>0</v>
      </c>
      <c r="BH3347" s="35">
        <f t="shared" si="5207"/>
        <v>0</v>
      </c>
      <c r="BI3347" s="35">
        <f t="shared" si="5207"/>
        <v>0</v>
      </c>
      <c r="BJ3347" s="35">
        <v>0</v>
      </c>
      <c r="BK3347" s="35">
        <v>0</v>
      </c>
    </row>
    <row r="3348" spans="1:63" s="52" customFormat="1" x14ac:dyDescent="0.25">
      <c r="A3348" s="67">
        <v>35</v>
      </c>
      <c r="B3348" s="68" t="s">
        <v>58</v>
      </c>
      <c r="C3348" s="60" t="s">
        <v>1536</v>
      </c>
      <c r="D3348" s="60">
        <v>3502000</v>
      </c>
      <c r="E3348" s="64" t="s">
        <v>1558</v>
      </c>
      <c r="F3348" s="64" t="s">
        <v>0</v>
      </c>
      <c r="G3348" s="61" t="s">
        <v>0</v>
      </c>
      <c r="H3348" s="61" t="s">
        <v>101</v>
      </c>
      <c r="I3348" s="36">
        <f>SUM(I3349)</f>
        <v>0</v>
      </c>
      <c r="J3348" s="36">
        <f t="shared" si="5205"/>
        <v>0</v>
      </c>
      <c r="K3348" s="36">
        <f t="shared" ref="K3348:Y3348" si="5208">SUM(K3349)</f>
        <v>0</v>
      </c>
      <c r="L3348" s="36">
        <f t="shared" si="5208"/>
        <v>0</v>
      </c>
      <c r="M3348" s="36">
        <f t="shared" si="5208"/>
        <v>0</v>
      </c>
      <c r="N3348" s="36">
        <f t="shared" si="5208"/>
        <v>0</v>
      </c>
      <c r="O3348" s="36">
        <f t="shared" si="5208"/>
        <v>0</v>
      </c>
      <c r="P3348" s="36">
        <f t="shared" si="5208"/>
        <v>0</v>
      </c>
      <c r="Q3348" s="36">
        <f t="shared" si="5208"/>
        <v>0</v>
      </c>
      <c r="R3348" s="36">
        <f t="shared" si="5208"/>
        <v>0</v>
      </c>
      <c r="S3348" s="36">
        <f t="shared" si="5208"/>
        <v>0</v>
      </c>
      <c r="T3348" s="36">
        <f t="shared" si="5208"/>
        <v>0</v>
      </c>
      <c r="U3348" s="36">
        <f t="shared" si="5208"/>
        <v>0</v>
      </c>
      <c r="V3348" s="36">
        <f t="shared" si="5208"/>
        <v>0</v>
      </c>
      <c r="W3348" s="36">
        <f t="shared" si="5208"/>
        <v>0</v>
      </c>
      <c r="X3348" s="36">
        <f t="shared" si="5208"/>
        <v>0</v>
      </c>
      <c r="Y3348" s="36">
        <f t="shared" si="5208"/>
        <v>0</v>
      </c>
      <c r="Z3348" s="36">
        <v>0</v>
      </c>
      <c r="AA3348" s="36">
        <v>0</v>
      </c>
      <c r="AB3348" s="36">
        <f t="shared" si="5206"/>
        <v>0</v>
      </c>
      <c r="AC3348" s="36">
        <f t="shared" ref="AC3348:AQ3348" si="5209">SUM(AC3349)</f>
        <v>0</v>
      </c>
      <c r="AD3348" s="36">
        <f t="shared" si="5209"/>
        <v>0</v>
      </c>
      <c r="AE3348" s="36">
        <f t="shared" si="5209"/>
        <v>0</v>
      </c>
      <c r="AF3348" s="36">
        <f t="shared" si="5209"/>
        <v>0</v>
      </c>
      <c r="AG3348" s="36">
        <f t="shared" si="5209"/>
        <v>0</v>
      </c>
      <c r="AH3348" s="36">
        <f t="shared" si="5209"/>
        <v>0</v>
      </c>
      <c r="AI3348" s="36">
        <f t="shared" si="5209"/>
        <v>0</v>
      </c>
      <c r="AJ3348" s="36">
        <f t="shared" si="5209"/>
        <v>0</v>
      </c>
      <c r="AK3348" s="36">
        <f t="shared" si="5209"/>
        <v>0</v>
      </c>
      <c r="AL3348" s="36">
        <f t="shared" si="5209"/>
        <v>0</v>
      </c>
      <c r="AM3348" s="36">
        <f t="shared" si="5209"/>
        <v>0</v>
      </c>
      <c r="AN3348" s="36">
        <f t="shared" si="5209"/>
        <v>0</v>
      </c>
      <c r="AO3348" s="36">
        <f t="shared" si="5209"/>
        <v>0</v>
      </c>
      <c r="AP3348" s="36">
        <f t="shared" si="5209"/>
        <v>0</v>
      </c>
      <c r="AQ3348" s="36">
        <f t="shared" si="5209"/>
        <v>0</v>
      </c>
      <c r="AR3348" s="36">
        <v>0</v>
      </c>
      <c r="AS3348" s="36">
        <v>0</v>
      </c>
      <c r="AT3348" s="36">
        <f t="shared" si="5207"/>
        <v>0</v>
      </c>
      <c r="AU3348" s="36">
        <f t="shared" ref="AU3348:BI3348" si="5210">SUM(AU3349)</f>
        <v>0</v>
      </c>
      <c r="AV3348" s="36">
        <f t="shared" si="5210"/>
        <v>0</v>
      </c>
      <c r="AW3348" s="36">
        <f t="shared" si="5210"/>
        <v>0</v>
      </c>
      <c r="AX3348" s="36">
        <f t="shared" si="5210"/>
        <v>0</v>
      </c>
      <c r="AY3348" s="36">
        <f t="shared" si="5210"/>
        <v>0</v>
      </c>
      <c r="AZ3348" s="36">
        <f t="shared" si="5210"/>
        <v>0</v>
      </c>
      <c r="BA3348" s="36">
        <f t="shared" si="5210"/>
        <v>0</v>
      </c>
      <c r="BB3348" s="36">
        <f t="shared" si="5210"/>
        <v>0</v>
      </c>
      <c r="BC3348" s="36">
        <f t="shared" si="5210"/>
        <v>0</v>
      </c>
      <c r="BD3348" s="36">
        <f t="shared" si="5210"/>
        <v>0</v>
      </c>
      <c r="BE3348" s="36">
        <f t="shared" si="5210"/>
        <v>0</v>
      </c>
      <c r="BF3348" s="36">
        <f t="shared" si="5210"/>
        <v>0</v>
      </c>
      <c r="BG3348" s="36">
        <f t="shared" si="5210"/>
        <v>0</v>
      </c>
      <c r="BH3348" s="36">
        <f t="shared" si="5210"/>
        <v>0</v>
      </c>
      <c r="BI3348" s="36">
        <f t="shared" si="5210"/>
        <v>0</v>
      </c>
      <c r="BJ3348" s="36">
        <v>0</v>
      </c>
      <c r="BK3348" s="36">
        <v>0</v>
      </c>
    </row>
    <row r="3349" spans="1:63" s="102" customFormat="1" ht="22.5" x14ac:dyDescent="0.25">
      <c r="A3349" s="97">
        <v>35</v>
      </c>
      <c r="B3349" s="98" t="s">
        <v>58</v>
      </c>
      <c r="C3349" s="99" t="s">
        <v>1536</v>
      </c>
      <c r="D3349" s="99">
        <v>3502000</v>
      </c>
      <c r="E3349" s="124">
        <v>6151</v>
      </c>
      <c r="F3349" s="99" t="s">
        <v>0</v>
      </c>
      <c r="G3349" s="103" t="s">
        <v>1659</v>
      </c>
      <c r="H3349" s="100" t="s">
        <v>103</v>
      </c>
      <c r="I3349" s="77">
        <v>0</v>
      </c>
      <c r="J3349" s="101">
        <v>0</v>
      </c>
      <c r="K3349" s="101"/>
      <c r="L3349" s="101"/>
      <c r="M3349" s="101"/>
      <c r="N3349" s="101"/>
      <c r="O3349" s="101"/>
      <c r="P3349" s="101">
        <f t="shared" ref="P3349:P3373" si="5211">J3349+K3349+L3349+M3349+N3349+O3349</f>
        <v>0</v>
      </c>
      <c r="Q3349" s="101"/>
      <c r="R3349" s="101"/>
      <c r="S3349" s="101"/>
      <c r="T3349" s="101"/>
      <c r="U3349" s="101"/>
      <c r="V3349" s="101"/>
      <c r="W3349" s="101"/>
      <c r="X3349" s="101"/>
      <c r="Y3349" s="101"/>
      <c r="Z3349" s="101">
        <v>0</v>
      </c>
      <c r="AA3349" s="101">
        <v>0</v>
      </c>
      <c r="AB3349" s="101">
        <v>0</v>
      </c>
      <c r="AC3349" s="101"/>
      <c r="AD3349" s="101"/>
      <c r="AE3349" s="101"/>
      <c r="AF3349" s="101"/>
      <c r="AG3349" s="101"/>
      <c r="AH3349" s="101">
        <f t="shared" ref="AH3349:AH3373" si="5212">AB3349+AC3349+AD3349+AE3349+AF3349+AG3349</f>
        <v>0</v>
      </c>
      <c r="AI3349" s="101"/>
      <c r="AJ3349" s="101"/>
      <c r="AK3349" s="101"/>
      <c r="AL3349" s="101"/>
      <c r="AM3349" s="101"/>
      <c r="AN3349" s="101"/>
      <c r="AO3349" s="101"/>
      <c r="AP3349" s="101"/>
      <c r="AQ3349" s="101"/>
      <c r="AR3349" s="101">
        <v>0</v>
      </c>
      <c r="AS3349" s="101">
        <v>0</v>
      </c>
      <c r="AT3349" s="101">
        <v>0</v>
      </c>
      <c r="AU3349" s="101"/>
      <c r="AV3349" s="101"/>
      <c r="AW3349" s="101"/>
      <c r="AX3349" s="101"/>
      <c r="AY3349" s="101"/>
      <c r="AZ3349" s="101">
        <f t="shared" ref="AZ3349:AZ3373" si="5213">AT3349+AU3349+AV3349+AW3349+AX3349+AY3349</f>
        <v>0</v>
      </c>
      <c r="BA3349" s="101"/>
      <c r="BB3349" s="101"/>
      <c r="BC3349" s="101"/>
      <c r="BD3349" s="101"/>
      <c r="BE3349" s="101"/>
      <c r="BF3349" s="101"/>
      <c r="BG3349" s="101"/>
      <c r="BH3349" s="101"/>
      <c r="BI3349" s="101"/>
      <c r="BJ3349" s="101">
        <v>0</v>
      </c>
      <c r="BK3349" s="101">
        <v>0</v>
      </c>
    </row>
    <row r="3350" spans="1:63" s="52" customFormat="1" ht="33.75" x14ac:dyDescent="0.25">
      <c r="A3350" s="58" t="s">
        <v>0</v>
      </c>
      <c r="B3350" s="63" t="s">
        <v>0</v>
      </c>
      <c r="C3350" s="63" t="s">
        <v>0</v>
      </c>
      <c r="D3350" s="64" t="s">
        <v>0</v>
      </c>
      <c r="E3350" s="64" t="s">
        <v>0</v>
      </c>
      <c r="F3350" s="64" t="s">
        <v>0</v>
      </c>
      <c r="G3350" s="61" t="s">
        <v>0</v>
      </c>
      <c r="H3350" s="65" t="s">
        <v>127</v>
      </c>
      <c r="I3350" s="35">
        <f>SUM(I3351)</f>
        <v>200</v>
      </c>
      <c r="J3350" s="35">
        <f t="shared" ref="J3350:Y3351" si="5214">SUM(J3351)</f>
        <v>100</v>
      </c>
      <c r="K3350" s="35">
        <f t="shared" si="5214"/>
        <v>0</v>
      </c>
      <c r="L3350" s="35">
        <f t="shared" si="5214"/>
        <v>0</v>
      </c>
      <c r="M3350" s="35">
        <f t="shared" si="5214"/>
        <v>0</v>
      </c>
      <c r="N3350" s="35">
        <f t="shared" si="5214"/>
        <v>0</v>
      </c>
      <c r="O3350" s="35">
        <f t="shared" si="5214"/>
        <v>0</v>
      </c>
      <c r="P3350" s="35">
        <f t="shared" si="5214"/>
        <v>100</v>
      </c>
      <c r="Q3350" s="35">
        <f t="shared" si="5214"/>
        <v>0</v>
      </c>
      <c r="R3350" s="35">
        <f t="shared" si="5214"/>
        <v>0</v>
      </c>
      <c r="S3350" s="35">
        <f t="shared" si="5214"/>
        <v>0</v>
      </c>
      <c r="T3350" s="35">
        <f t="shared" si="5214"/>
        <v>0</v>
      </c>
      <c r="U3350" s="35">
        <f t="shared" si="5214"/>
        <v>0</v>
      </c>
      <c r="V3350" s="35">
        <f t="shared" si="5214"/>
        <v>0</v>
      </c>
      <c r="W3350" s="35">
        <f t="shared" si="5214"/>
        <v>0</v>
      </c>
      <c r="X3350" s="35">
        <f t="shared" si="5214"/>
        <v>0</v>
      </c>
      <c r="Y3350" s="35">
        <f t="shared" si="5214"/>
        <v>0</v>
      </c>
      <c r="Z3350" s="35">
        <v>0</v>
      </c>
      <c r="AA3350" s="35">
        <v>100</v>
      </c>
      <c r="AB3350" s="35">
        <f t="shared" ref="AB3350:AQ3351" si="5215">SUM(AB3351)</f>
        <v>0</v>
      </c>
      <c r="AC3350" s="35">
        <f t="shared" si="5215"/>
        <v>0</v>
      </c>
      <c r="AD3350" s="35">
        <f t="shared" si="5215"/>
        <v>0</v>
      </c>
      <c r="AE3350" s="35">
        <f t="shared" si="5215"/>
        <v>0</v>
      </c>
      <c r="AF3350" s="35">
        <f t="shared" si="5215"/>
        <v>0</v>
      </c>
      <c r="AG3350" s="35">
        <f t="shared" si="5215"/>
        <v>0</v>
      </c>
      <c r="AH3350" s="35">
        <f t="shared" si="5215"/>
        <v>0</v>
      </c>
      <c r="AI3350" s="35">
        <f t="shared" si="5215"/>
        <v>0</v>
      </c>
      <c r="AJ3350" s="35">
        <f t="shared" si="5215"/>
        <v>0</v>
      </c>
      <c r="AK3350" s="35">
        <f t="shared" si="5215"/>
        <v>0</v>
      </c>
      <c r="AL3350" s="35">
        <f t="shared" si="5215"/>
        <v>0</v>
      </c>
      <c r="AM3350" s="35">
        <f t="shared" si="5215"/>
        <v>0</v>
      </c>
      <c r="AN3350" s="35">
        <f t="shared" si="5215"/>
        <v>0</v>
      </c>
      <c r="AO3350" s="35">
        <f t="shared" si="5215"/>
        <v>0</v>
      </c>
      <c r="AP3350" s="35">
        <f t="shared" si="5215"/>
        <v>0</v>
      </c>
      <c r="AQ3350" s="35">
        <f t="shared" si="5215"/>
        <v>0</v>
      </c>
      <c r="AR3350" s="35">
        <v>0</v>
      </c>
      <c r="AS3350" s="35">
        <v>0</v>
      </c>
      <c r="AT3350" s="35">
        <f t="shared" ref="AT3350:BI3351" si="5216">SUM(AT3351)</f>
        <v>0</v>
      </c>
      <c r="AU3350" s="35">
        <f t="shared" si="5216"/>
        <v>0</v>
      </c>
      <c r="AV3350" s="35">
        <f t="shared" si="5216"/>
        <v>0</v>
      </c>
      <c r="AW3350" s="35">
        <f t="shared" si="5216"/>
        <v>0</v>
      </c>
      <c r="AX3350" s="35">
        <f t="shared" si="5216"/>
        <v>0</v>
      </c>
      <c r="AY3350" s="35">
        <f t="shared" si="5216"/>
        <v>0</v>
      </c>
      <c r="AZ3350" s="35">
        <f t="shared" si="5216"/>
        <v>0</v>
      </c>
      <c r="BA3350" s="35">
        <f t="shared" si="5216"/>
        <v>0</v>
      </c>
      <c r="BB3350" s="35">
        <f t="shared" si="5216"/>
        <v>0</v>
      </c>
      <c r="BC3350" s="35">
        <f t="shared" si="5216"/>
        <v>0</v>
      </c>
      <c r="BD3350" s="35">
        <f t="shared" si="5216"/>
        <v>0</v>
      </c>
      <c r="BE3350" s="35">
        <f t="shared" si="5216"/>
        <v>0</v>
      </c>
      <c r="BF3350" s="35">
        <f t="shared" si="5216"/>
        <v>0</v>
      </c>
      <c r="BG3350" s="35">
        <f t="shared" si="5216"/>
        <v>0</v>
      </c>
      <c r="BH3350" s="35">
        <f t="shared" si="5216"/>
        <v>0</v>
      </c>
      <c r="BI3350" s="35">
        <f t="shared" si="5216"/>
        <v>0</v>
      </c>
      <c r="BJ3350" s="35">
        <v>0</v>
      </c>
      <c r="BK3350" s="35">
        <v>0</v>
      </c>
    </row>
    <row r="3351" spans="1:63" s="52" customFormat="1" x14ac:dyDescent="0.25">
      <c r="A3351" s="67">
        <v>35</v>
      </c>
      <c r="B3351" s="68" t="s">
        <v>58</v>
      </c>
      <c r="C3351" s="60" t="s">
        <v>1536</v>
      </c>
      <c r="D3351" s="60">
        <v>3502000</v>
      </c>
      <c r="E3351" s="64" t="s">
        <v>1559</v>
      </c>
      <c r="F3351" s="64" t="s">
        <v>0</v>
      </c>
      <c r="G3351" s="61" t="s">
        <v>0</v>
      </c>
      <c r="H3351" s="61" t="s">
        <v>129</v>
      </c>
      <c r="I3351" s="36">
        <f>SUM(I3352)</f>
        <v>200</v>
      </c>
      <c r="J3351" s="36">
        <f t="shared" si="5214"/>
        <v>100</v>
      </c>
      <c r="K3351" s="36">
        <f t="shared" ref="K3351:Y3351" si="5217">SUM(K3352)</f>
        <v>0</v>
      </c>
      <c r="L3351" s="36">
        <f t="shared" si="5217"/>
        <v>0</v>
      </c>
      <c r="M3351" s="36">
        <f t="shared" si="5217"/>
        <v>0</v>
      </c>
      <c r="N3351" s="36">
        <f t="shared" si="5217"/>
        <v>0</v>
      </c>
      <c r="O3351" s="36">
        <f t="shared" si="5217"/>
        <v>0</v>
      </c>
      <c r="P3351" s="36">
        <f t="shared" si="5217"/>
        <v>100</v>
      </c>
      <c r="Q3351" s="36">
        <f t="shared" si="5217"/>
        <v>0</v>
      </c>
      <c r="R3351" s="36">
        <f t="shared" si="5217"/>
        <v>0</v>
      </c>
      <c r="S3351" s="36">
        <f t="shared" si="5217"/>
        <v>0</v>
      </c>
      <c r="T3351" s="36">
        <f t="shared" si="5217"/>
        <v>0</v>
      </c>
      <c r="U3351" s="36">
        <f t="shared" si="5217"/>
        <v>0</v>
      </c>
      <c r="V3351" s="36">
        <f t="shared" si="5217"/>
        <v>0</v>
      </c>
      <c r="W3351" s="36">
        <f t="shared" si="5217"/>
        <v>0</v>
      </c>
      <c r="X3351" s="36">
        <f t="shared" si="5217"/>
        <v>0</v>
      </c>
      <c r="Y3351" s="36">
        <f t="shared" si="5217"/>
        <v>0</v>
      </c>
      <c r="Z3351" s="36">
        <v>0</v>
      </c>
      <c r="AA3351" s="36">
        <v>100</v>
      </c>
      <c r="AB3351" s="36">
        <f t="shared" si="5215"/>
        <v>0</v>
      </c>
      <c r="AC3351" s="36">
        <f t="shared" ref="AC3351:AQ3351" si="5218">SUM(AC3352)</f>
        <v>0</v>
      </c>
      <c r="AD3351" s="36">
        <f t="shared" si="5218"/>
        <v>0</v>
      </c>
      <c r="AE3351" s="36">
        <f t="shared" si="5218"/>
        <v>0</v>
      </c>
      <c r="AF3351" s="36">
        <f t="shared" si="5218"/>
        <v>0</v>
      </c>
      <c r="AG3351" s="36">
        <f t="shared" si="5218"/>
        <v>0</v>
      </c>
      <c r="AH3351" s="36">
        <f t="shared" si="5218"/>
        <v>0</v>
      </c>
      <c r="AI3351" s="36">
        <f t="shared" si="5218"/>
        <v>0</v>
      </c>
      <c r="AJ3351" s="36">
        <f t="shared" si="5218"/>
        <v>0</v>
      </c>
      <c r="AK3351" s="36">
        <f t="shared" si="5218"/>
        <v>0</v>
      </c>
      <c r="AL3351" s="36">
        <f t="shared" si="5218"/>
        <v>0</v>
      </c>
      <c r="AM3351" s="36">
        <f t="shared" si="5218"/>
        <v>0</v>
      </c>
      <c r="AN3351" s="36">
        <f t="shared" si="5218"/>
        <v>0</v>
      </c>
      <c r="AO3351" s="36">
        <f t="shared" si="5218"/>
        <v>0</v>
      </c>
      <c r="AP3351" s="36">
        <f t="shared" si="5218"/>
        <v>0</v>
      </c>
      <c r="AQ3351" s="36">
        <f t="shared" si="5218"/>
        <v>0</v>
      </c>
      <c r="AR3351" s="36">
        <v>0</v>
      </c>
      <c r="AS3351" s="36">
        <v>0</v>
      </c>
      <c r="AT3351" s="36">
        <f t="shared" si="5216"/>
        <v>0</v>
      </c>
      <c r="AU3351" s="36">
        <f t="shared" ref="AU3351:BI3351" si="5219">SUM(AU3352)</f>
        <v>0</v>
      </c>
      <c r="AV3351" s="36">
        <f t="shared" si="5219"/>
        <v>0</v>
      </c>
      <c r="AW3351" s="36">
        <f t="shared" si="5219"/>
        <v>0</v>
      </c>
      <c r="AX3351" s="36">
        <f t="shared" si="5219"/>
        <v>0</v>
      </c>
      <c r="AY3351" s="36">
        <f t="shared" si="5219"/>
        <v>0</v>
      </c>
      <c r="AZ3351" s="36">
        <f t="shared" si="5219"/>
        <v>0</v>
      </c>
      <c r="BA3351" s="36">
        <f t="shared" si="5219"/>
        <v>0</v>
      </c>
      <c r="BB3351" s="36">
        <f t="shared" si="5219"/>
        <v>0</v>
      </c>
      <c r="BC3351" s="36">
        <f t="shared" si="5219"/>
        <v>0</v>
      </c>
      <c r="BD3351" s="36">
        <f t="shared" si="5219"/>
        <v>0</v>
      </c>
      <c r="BE3351" s="36">
        <f t="shared" si="5219"/>
        <v>0</v>
      </c>
      <c r="BF3351" s="36">
        <f t="shared" si="5219"/>
        <v>0</v>
      </c>
      <c r="BG3351" s="36">
        <f t="shared" si="5219"/>
        <v>0</v>
      </c>
      <c r="BH3351" s="36">
        <f t="shared" si="5219"/>
        <v>0</v>
      </c>
      <c r="BI3351" s="36">
        <f t="shared" si="5219"/>
        <v>0</v>
      </c>
      <c r="BJ3351" s="36">
        <v>0</v>
      </c>
      <c r="BK3351" s="36">
        <v>0</v>
      </c>
    </row>
    <row r="3352" spans="1:63" s="52" customFormat="1" x14ac:dyDescent="0.25">
      <c r="A3352" s="67">
        <v>35</v>
      </c>
      <c r="B3352" s="68" t="s">
        <v>58</v>
      </c>
      <c r="C3352" s="60" t="s">
        <v>1536</v>
      </c>
      <c r="D3352" s="60">
        <v>3502000</v>
      </c>
      <c r="E3352" s="123">
        <v>6163</v>
      </c>
      <c r="F3352" s="60" t="s">
        <v>0</v>
      </c>
      <c r="G3352" s="103" t="s">
        <v>1659</v>
      </c>
      <c r="H3352" s="75" t="s">
        <v>130</v>
      </c>
      <c r="I3352" s="77">
        <f>SUM(I3603,I4534)</f>
        <v>200</v>
      </c>
      <c r="J3352" s="77">
        <f t="shared" ref="J3352:Y3352" si="5220">SUM(J3603,J4534)</f>
        <v>100</v>
      </c>
      <c r="K3352" s="77">
        <f t="shared" si="5220"/>
        <v>0</v>
      </c>
      <c r="L3352" s="77">
        <f t="shared" si="5220"/>
        <v>0</v>
      </c>
      <c r="M3352" s="77">
        <f t="shared" si="5220"/>
        <v>0</v>
      </c>
      <c r="N3352" s="77">
        <f t="shared" si="5220"/>
        <v>0</v>
      </c>
      <c r="O3352" s="77">
        <f t="shared" si="5220"/>
        <v>0</v>
      </c>
      <c r="P3352" s="77">
        <f t="shared" si="5220"/>
        <v>100</v>
      </c>
      <c r="Q3352" s="77">
        <f t="shared" si="5220"/>
        <v>0</v>
      </c>
      <c r="R3352" s="77">
        <f t="shared" si="5220"/>
        <v>0</v>
      </c>
      <c r="S3352" s="77">
        <f t="shared" si="5220"/>
        <v>0</v>
      </c>
      <c r="T3352" s="77">
        <f t="shared" si="5220"/>
        <v>0</v>
      </c>
      <c r="U3352" s="77">
        <f t="shared" si="5220"/>
        <v>0</v>
      </c>
      <c r="V3352" s="77">
        <f t="shared" si="5220"/>
        <v>0</v>
      </c>
      <c r="W3352" s="77">
        <f t="shared" si="5220"/>
        <v>0</v>
      </c>
      <c r="X3352" s="77">
        <f t="shared" si="5220"/>
        <v>0</v>
      </c>
      <c r="Y3352" s="77">
        <f t="shared" si="5220"/>
        <v>0</v>
      </c>
      <c r="Z3352" s="77">
        <v>0</v>
      </c>
      <c r="AA3352" s="77">
        <v>100</v>
      </c>
      <c r="AB3352" s="77">
        <f t="shared" ref="AB3352:AQ3352" si="5221">SUM(AB3603,AB4534)</f>
        <v>0</v>
      </c>
      <c r="AC3352" s="77">
        <f t="shared" si="5221"/>
        <v>0</v>
      </c>
      <c r="AD3352" s="77">
        <f t="shared" si="5221"/>
        <v>0</v>
      </c>
      <c r="AE3352" s="77">
        <f t="shared" si="5221"/>
        <v>0</v>
      </c>
      <c r="AF3352" s="77">
        <f t="shared" si="5221"/>
        <v>0</v>
      </c>
      <c r="AG3352" s="77">
        <f t="shared" si="5221"/>
        <v>0</v>
      </c>
      <c r="AH3352" s="77">
        <f t="shared" si="5221"/>
        <v>0</v>
      </c>
      <c r="AI3352" s="77">
        <f t="shared" si="5221"/>
        <v>0</v>
      </c>
      <c r="AJ3352" s="77">
        <f t="shared" si="5221"/>
        <v>0</v>
      </c>
      <c r="AK3352" s="77">
        <f t="shared" si="5221"/>
        <v>0</v>
      </c>
      <c r="AL3352" s="77">
        <f t="shared" si="5221"/>
        <v>0</v>
      </c>
      <c r="AM3352" s="77">
        <f t="shared" si="5221"/>
        <v>0</v>
      </c>
      <c r="AN3352" s="77">
        <f t="shared" si="5221"/>
        <v>0</v>
      </c>
      <c r="AO3352" s="77">
        <f t="shared" si="5221"/>
        <v>0</v>
      </c>
      <c r="AP3352" s="77">
        <f t="shared" si="5221"/>
        <v>0</v>
      </c>
      <c r="AQ3352" s="77">
        <f t="shared" si="5221"/>
        <v>0</v>
      </c>
      <c r="AR3352" s="77">
        <v>0</v>
      </c>
      <c r="AS3352" s="77">
        <v>0</v>
      </c>
      <c r="AT3352" s="77">
        <f t="shared" ref="AT3352:BI3352" si="5222">SUM(AT3603,AT4534)</f>
        <v>0</v>
      </c>
      <c r="AU3352" s="77">
        <f t="shared" si="5222"/>
        <v>0</v>
      </c>
      <c r="AV3352" s="77">
        <f t="shared" si="5222"/>
        <v>0</v>
      </c>
      <c r="AW3352" s="77">
        <f t="shared" si="5222"/>
        <v>0</v>
      </c>
      <c r="AX3352" s="77">
        <f t="shared" si="5222"/>
        <v>0</v>
      </c>
      <c r="AY3352" s="77">
        <f t="shared" si="5222"/>
        <v>0</v>
      </c>
      <c r="AZ3352" s="77">
        <f t="shared" si="5222"/>
        <v>0</v>
      </c>
      <c r="BA3352" s="77">
        <f t="shared" si="5222"/>
        <v>0</v>
      </c>
      <c r="BB3352" s="77">
        <f t="shared" si="5222"/>
        <v>0</v>
      </c>
      <c r="BC3352" s="77">
        <f t="shared" si="5222"/>
        <v>0</v>
      </c>
      <c r="BD3352" s="77">
        <f t="shared" si="5222"/>
        <v>0</v>
      </c>
      <c r="BE3352" s="77">
        <f t="shared" si="5222"/>
        <v>0</v>
      </c>
      <c r="BF3352" s="77">
        <f t="shared" si="5222"/>
        <v>0</v>
      </c>
      <c r="BG3352" s="77">
        <f t="shared" si="5222"/>
        <v>0</v>
      </c>
      <c r="BH3352" s="77">
        <f t="shared" si="5222"/>
        <v>0</v>
      </c>
      <c r="BI3352" s="77">
        <f t="shared" si="5222"/>
        <v>0</v>
      </c>
      <c r="BJ3352" s="77">
        <v>0</v>
      </c>
      <c r="BK3352" s="77">
        <v>0</v>
      </c>
    </row>
    <row r="3353" spans="1:63" s="52" customFormat="1" ht="16.5" customHeight="1" x14ac:dyDescent="0.25">
      <c r="A3353" s="58" t="s">
        <v>0</v>
      </c>
      <c r="B3353" s="63" t="s">
        <v>0</v>
      </c>
      <c r="C3353" s="63" t="s">
        <v>0</v>
      </c>
      <c r="D3353" s="64" t="s">
        <v>0</v>
      </c>
      <c r="E3353" s="64" t="s">
        <v>0</v>
      </c>
      <c r="F3353" s="64" t="s">
        <v>0</v>
      </c>
      <c r="G3353" s="61" t="s">
        <v>0</v>
      </c>
      <c r="H3353" s="65" t="s">
        <v>49</v>
      </c>
      <c r="I3353" s="35">
        <f>SUM(I3354)</f>
        <v>13823954</v>
      </c>
      <c r="J3353" s="35">
        <f t="shared" ref="J3353:Y3353" si="5223">SUM(J3354)</f>
        <v>3403707</v>
      </c>
      <c r="K3353" s="35">
        <f t="shared" si="5223"/>
        <v>3373077</v>
      </c>
      <c r="L3353" s="35">
        <f t="shared" si="5223"/>
        <v>0</v>
      </c>
      <c r="M3353" s="35">
        <f t="shared" si="5223"/>
        <v>2094</v>
      </c>
      <c r="N3353" s="35">
        <f t="shared" si="5223"/>
        <v>-1500</v>
      </c>
      <c r="O3353" s="35">
        <f t="shared" si="5223"/>
        <v>0</v>
      </c>
      <c r="P3353" s="35">
        <f t="shared" si="5223"/>
        <v>6777378</v>
      </c>
      <c r="Q3353" s="35">
        <f t="shared" si="5223"/>
        <v>99000</v>
      </c>
      <c r="R3353" s="35">
        <f t="shared" si="5223"/>
        <v>8822</v>
      </c>
      <c r="S3353" s="35">
        <f t="shared" si="5223"/>
        <v>4578038</v>
      </c>
      <c r="T3353" s="35">
        <f t="shared" si="5223"/>
        <v>6000</v>
      </c>
      <c r="U3353" s="35">
        <f t="shared" si="5223"/>
        <v>-1097666</v>
      </c>
      <c r="V3353" s="35">
        <f t="shared" si="5223"/>
        <v>22000</v>
      </c>
      <c r="W3353" s="35">
        <f t="shared" si="5223"/>
        <v>155890</v>
      </c>
      <c r="X3353" s="35">
        <f t="shared" si="5223"/>
        <v>162094</v>
      </c>
      <c r="Y3353" s="35">
        <f t="shared" si="5223"/>
        <v>286000</v>
      </c>
      <c r="Z3353" s="35">
        <v>4220178</v>
      </c>
      <c r="AA3353" s="35">
        <v>2557200</v>
      </c>
      <c r="AB3353" s="35">
        <f t="shared" ref="AB3353:AQ3353" si="5224">SUM(AB3354)</f>
        <v>176320</v>
      </c>
      <c r="AC3353" s="35">
        <f t="shared" si="5224"/>
        <v>23201</v>
      </c>
      <c r="AD3353" s="35">
        <f t="shared" si="5224"/>
        <v>0</v>
      </c>
      <c r="AE3353" s="35">
        <f t="shared" si="5224"/>
        <v>0</v>
      </c>
      <c r="AF3353" s="35">
        <f t="shared" si="5224"/>
        <v>0</v>
      </c>
      <c r="AG3353" s="35">
        <f t="shared" si="5224"/>
        <v>0</v>
      </c>
      <c r="AH3353" s="35">
        <f t="shared" si="5224"/>
        <v>199521</v>
      </c>
      <c r="AI3353" s="35">
        <f t="shared" si="5224"/>
        <v>0</v>
      </c>
      <c r="AJ3353" s="35">
        <f t="shared" si="5224"/>
        <v>0</v>
      </c>
      <c r="AK3353" s="35">
        <f t="shared" si="5224"/>
        <v>23201</v>
      </c>
      <c r="AL3353" s="35">
        <f t="shared" si="5224"/>
        <v>0</v>
      </c>
      <c r="AM3353" s="35">
        <f t="shared" si="5224"/>
        <v>0</v>
      </c>
      <c r="AN3353" s="35">
        <f t="shared" si="5224"/>
        <v>0</v>
      </c>
      <c r="AO3353" s="35">
        <f t="shared" si="5224"/>
        <v>0</v>
      </c>
      <c r="AP3353" s="35">
        <f t="shared" si="5224"/>
        <v>0</v>
      </c>
      <c r="AQ3353" s="35">
        <f t="shared" si="5224"/>
        <v>0</v>
      </c>
      <c r="AR3353" s="35">
        <v>23201</v>
      </c>
      <c r="AS3353" s="35">
        <v>176320</v>
      </c>
      <c r="AT3353" s="35">
        <f t="shared" ref="AT3353:BI3353" si="5225">SUM(AT3354)</f>
        <v>1129879</v>
      </c>
      <c r="AU3353" s="35">
        <f t="shared" si="5225"/>
        <v>2463341</v>
      </c>
      <c r="AV3353" s="35">
        <f t="shared" si="5225"/>
        <v>0</v>
      </c>
      <c r="AW3353" s="35">
        <f t="shared" si="5225"/>
        <v>437817</v>
      </c>
      <c r="AX3353" s="35">
        <f t="shared" si="5225"/>
        <v>-44896</v>
      </c>
      <c r="AY3353" s="35">
        <f t="shared" si="5225"/>
        <v>1798684</v>
      </c>
      <c r="AZ3353" s="35">
        <f t="shared" si="5225"/>
        <v>5784825</v>
      </c>
      <c r="BA3353" s="35">
        <f t="shared" si="5225"/>
        <v>0</v>
      </c>
      <c r="BB3353" s="35">
        <f t="shared" si="5225"/>
        <v>4000</v>
      </c>
      <c r="BC3353" s="35">
        <f t="shared" si="5225"/>
        <v>2456789</v>
      </c>
      <c r="BD3353" s="35">
        <f t="shared" si="5225"/>
        <v>19500</v>
      </c>
      <c r="BE3353" s="35">
        <f t="shared" si="5225"/>
        <v>35587</v>
      </c>
      <c r="BF3353" s="35">
        <f t="shared" si="5225"/>
        <v>10904</v>
      </c>
      <c r="BG3353" s="35">
        <f t="shared" si="5225"/>
        <v>400251</v>
      </c>
      <c r="BH3353" s="35">
        <f t="shared" si="5225"/>
        <v>436517</v>
      </c>
      <c r="BI3353" s="35">
        <f t="shared" si="5225"/>
        <v>0</v>
      </c>
      <c r="BJ3353" s="35">
        <v>3363548</v>
      </c>
      <c r="BK3353" s="35">
        <v>2421277</v>
      </c>
    </row>
    <row r="3354" spans="1:63" s="52" customFormat="1" x14ac:dyDescent="0.25">
      <c r="A3354" s="67">
        <v>35</v>
      </c>
      <c r="B3354" s="68" t="s">
        <v>58</v>
      </c>
      <c r="C3354" s="60" t="s">
        <v>1536</v>
      </c>
      <c r="D3354" s="60">
        <v>3502000</v>
      </c>
      <c r="E3354" s="64" t="s">
        <v>1560</v>
      </c>
      <c r="F3354" s="64" t="s">
        <v>0</v>
      </c>
      <c r="G3354" s="61" t="s">
        <v>0</v>
      </c>
      <c r="H3354" s="61" t="s">
        <v>51</v>
      </c>
      <c r="I3354" s="36">
        <f>SUM(I3355:I3360)</f>
        <v>13823954</v>
      </c>
      <c r="J3354" s="36">
        <f t="shared" ref="J3354:Y3354" si="5226">SUM(J3355:J3360)</f>
        <v>3403707</v>
      </c>
      <c r="K3354" s="36">
        <f t="shared" si="5226"/>
        <v>3373077</v>
      </c>
      <c r="L3354" s="36">
        <f t="shared" si="5226"/>
        <v>0</v>
      </c>
      <c r="M3354" s="36">
        <f t="shared" si="5226"/>
        <v>2094</v>
      </c>
      <c r="N3354" s="36">
        <f t="shared" si="5226"/>
        <v>-1500</v>
      </c>
      <c r="O3354" s="36">
        <f t="shared" si="5226"/>
        <v>0</v>
      </c>
      <c r="P3354" s="36">
        <f t="shared" ref="P3354" si="5227">SUM(P3355:P3360)</f>
        <v>6777378</v>
      </c>
      <c r="Q3354" s="36">
        <f t="shared" si="5226"/>
        <v>99000</v>
      </c>
      <c r="R3354" s="36">
        <f t="shared" si="5226"/>
        <v>8822</v>
      </c>
      <c r="S3354" s="36">
        <f t="shared" si="5226"/>
        <v>4578038</v>
      </c>
      <c r="T3354" s="36">
        <f t="shared" si="5226"/>
        <v>6000</v>
      </c>
      <c r="U3354" s="36">
        <f t="shared" si="5226"/>
        <v>-1097666</v>
      </c>
      <c r="V3354" s="36">
        <f t="shared" si="5226"/>
        <v>22000</v>
      </c>
      <c r="W3354" s="36">
        <f t="shared" si="5226"/>
        <v>155890</v>
      </c>
      <c r="X3354" s="36">
        <f t="shared" si="5226"/>
        <v>162094</v>
      </c>
      <c r="Y3354" s="36">
        <f t="shared" si="5226"/>
        <v>286000</v>
      </c>
      <c r="Z3354" s="36">
        <v>4220178</v>
      </c>
      <c r="AA3354" s="36">
        <v>2557200</v>
      </c>
      <c r="AB3354" s="36">
        <f t="shared" ref="AB3354:AQ3354" si="5228">SUM(AB3355:AB3360)</f>
        <v>176320</v>
      </c>
      <c r="AC3354" s="36">
        <f t="shared" si="5228"/>
        <v>23201</v>
      </c>
      <c r="AD3354" s="36">
        <f t="shared" si="5228"/>
        <v>0</v>
      </c>
      <c r="AE3354" s="36">
        <f t="shared" si="5228"/>
        <v>0</v>
      </c>
      <c r="AF3354" s="36">
        <f t="shared" si="5228"/>
        <v>0</v>
      </c>
      <c r="AG3354" s="36">
        <f t="shared" si="5228"/>
        <v>0</v>
      </c>
      <c r="AH3354" s="36">
        <f t="shared" ref="AH3354" si="5229">SUM(AH3355:AH3360)</f>
        <v>199521</v>
      </c>
      <c r="AI3354" s="36">
        <f t="shared" si="5228"/>
        <v>0</v>
      </c>
      <c r="AJ3354" s="36">
        <f t="shared" si="5228"/>
        <v>0</v>
      </c>
      <c r="AK3354" s="36">
        <f t="shared" si="5228"/>
        <v>23201</v>
      </c>
      <c r="AL3354" s="36">
        <f t="shared" si="5228"/>
        <v>0</v>
      </c>
      <c r="AM3354" s="36">
        <f t="shared" si="5228"/>
        <v>0</v>
      </c>
      <c r="AN3354" s="36">
        <f t="shared" si="5228"/>
        <v>0</v>
      </c>
      <c r="AO3354" s="36">
        <f t="shared" si="5228"/>
        <v>0</v>
      </c>
      <c r="AP3354" s="36">
        <f t="shared" si="5228"/>
        <v>0</v>
      </c>
      <c r="AQ3354" s="36">
        <f t="shared" si="5228"/>
        <v>0</v>
      </c>
      <c r="AR3354" s="36">
        <v>23201</v>
      </c>
      <c r="AS3354" s="36">
        <v>176320</v>
      </c>
      <c r="AT3354" s="36">
        <f t="shared" ref="AT3354:BI3354" si="5230">SUM(AT3355:AT3360)</f>
        <v>1129879</v>
      </c>
      <c r="AU3354" s="36">
        <f t="shared" si="5230"/>
        <v>2463341</v>
      </c>
      <c r="AV3354" s="36">
        <f t="shared" si="5230"/>
        <v>0</v>
      </c>
      <c r="AW3354" s="36">
        <f t="shared" si="5230"/>
        <v>437817</v>
      </c>
      <c r="AX3354" s="36">
        <f t="shared" si="5230"/>
        <v>-44896</v>
      </c>
      <c r="AY3354" s="36">
        <f t="shared" si="5230"/>
        <v>1798684</v>
      </c>
      <c r="AZ3354" s="36">
        <f t="shared" ref="AZ3354" si="5231">SUM(AZ3355:AZ3360)</f>
        <v>5784825</v>
      </c>
      <c r="BA3354" s="36">
        <f t="shared" si="5230"/>
        <v>0</v>
      </c>
      <c r="BB3354" s="36">
        <f t="shared" si="5230"/>
        <v>4000</v>
      </c>
      <c r="BC3354" s="36">
        <f t="shared" si="5230"/>
        <v>2456789</v>
      </c>
      <c r="BD3354" s="36">
        <f t="shared" si="5230"/>
        <v>19500</v>
      </c>
      <c r="BE3354" s="36">
        <f t="shared" si="5230"/>
        <v>35587</v>
      </c>
      <c r="BF3354" s="36">
        <f t="shared" si="5230"/>
        <v>10904</v>
      </c>
      <c r="BG3354" s="36">
        <f t="shared" si="5230"/>
        <v>400251</v>
      </c>
      <c r="BH3354" s="36">
        <f t="shared" si="5230"/>
        <v>436517</v>
      </c>
      <c r="BI3354" s="36">
        <f t="shared" si="5230"/>
        <v>0</v>
      </c>
      <c r="BJ3354" s="36">
        <v>3363548</v>
      </c>
      <c r="BK3354" s="36">
        <v>2421277</v>
      </c>
    </row>
    <row r="3355" spans="1:63" s="102" customFormat="1" ht="22.5" x14ac:dyDescent="0.25">
      <c r="A3355" s="97">
        <v>35</v>
      </c>
      <c r="B3355" s="98" t="s">
        <v>58</v>
      </c>
      <c r="C3355" s="99" t="s">
        <v>1536</v>
      </c>
      <c r="D3355" s="99">
        <v>3502000</v>
      </c>
      <c r="E3355" s="124">
        <v>8211</v>
      </c>
      <c r="F3355" s="99" t="s">
        <v>0</v>
      </c>
      <c r="G3355" s="103" t="s">
        <v>1659</v>
      </c>
      <c r="H3355" s="100" t="s">
        <v>120</v>
      </c>
      <c r="I3355" s="77">
        <v>0</v>
      </c>
      <c r="J3355" s="101">
        <f t="shared" ref="J3355:BI3355" si="5232">SUM(J3712,J3427)</f>
        <v>0</v>
      </c>
      <c r="K3355" s="101">
        <f t="shared" si="5232"/>
        <v>53000</v>
      </c>
      <c r="L3355" s="101">
        <f t="shared" si="5232"/>
        <v>0</v>
      </c>
      <c r="M3355" s="101">
        <f t="shared" si="5232"/>
        <v>0</v>
      </c>
      <c r="N3355" s="101">
        <f t="shared" si="5232"/>
        <v>0</v>
      </c>
      <c r="O3355" s="101">
        <f t="shared" si="5232"/>
        <v>0</v>
      </c>
      <c r="P3355" s="101">
        <f t="shared" si="5232"/>
        <v>53000</v>
      </c>
      <c r="Q3355" s="101">
        <f t="shared" si="5232"/>
        <v>0</v>
      </c>
      <c r="R3355" s="101">
        <f t="shared" si="5232"/>
        <v>0</v>
      </c>
      <c r="S3355" s="101">
        <f t="shared" si="5232"/>
        <v>53000</v>
      </c>
      <c r="T3355" s="101">
        <f t="shared" si="5232"/>
        <v>0</v>
      </c>
      <c r="U3355" s="101">
        <f t="shared" si="5232"/>
        <v>0</v>
      </c>
      <c r="V3355" s="101">
        <f t="shared" si="5232"/>
        <v>0</v>
      </c>
      <c r="W3355" s="101">
        <f t="shared" si="5232"/>
        <v>0</v>
      </c>
      <c r="X3355" s="101">
        <f t="shared" si="5232"/>
        <v>0</v>
      </c>
      <c r="Y3355" s="101">
        <f t="shared" si="5232"/>
        <v>0</v>
      </c>
      <c r="Z3355" s="101">
        <v>53000</v>
      </c>
      <c r="AA3355" s="101">
        <v>0</v>
      </c>
      <c r="AB3355" s="101">
        <f t="shared" si="5232"/>
        <v>0</v>
      </c>
      <c r="AC3355" s="101">
        <f t="shared" si="5232"/>
        <v>0</v>
      </c>
      <c r="AD3355" s="101">
        <f t="shared" si="5232"/>
        <v>0</v>
      </c>
      <c r="AE3355" s="101">
        <f t="shared" si="5232"/>
        <v>0</v>
      </c>
      <c r="AF3355" s="101">
        <f t="shared" si="5232"/>
        <v>0</v>
      </c>
      <c r="AG3355" s="101">
        <f t="shared" si="5232"/>
        <v>0</v>
      </c>
      <c r="AH3355" s="101">
        <f t="shared" si="5232"/>
        <v>0</v>
      </c>
      <c r="AI3355" s="101">
        <f t="shared" si="5232"/>
        <v>0</v>
      </c>
      <c r="AJ3355" s="101">
        <f t="shared" si="5232"/>
        <v>0</v>
      </c>
      <c r="AK3355" s="101">
        <f t="shared" si="5232"/>
        <v>0</v>
      </c>
      <c r="AL3355" s="101">
        <f t="shared" si="5232"/>
        <v>0</v>
      </c>
      <c r="AM3355" s="101">
        <f t="shared" si="5232"/>
        <v>0</v>
      </c>
      <c r="AN3355" s="101">
        <f t="shared" si="5232"/>
        <v>0</v>
      </c>
      <c r="AO3355" s="101">
        <f t="shared" si="5232"/>
        <v>0</v>
      </c>
      <c r="AP3355" s="101">
        <f t="shared" si="5232"/>
        <v>0</v>
      </c>
      <c r="AQ3355" s="101">
        <f t="shared" si="5232"/>
        <v>0</v>
      </c>
      <c r="AR3355" s="101">
        <v>0</v>
      </c>
      <c r="AS3355" s="101">
        <v>0</v>
      </c>
      <c r="AT3355" s="101">
        <f t="shared" si="5232"/>
        <v>0</v>
      </c>
      <c r="AU3355" s="101">
        <f t="shared" si="5232"/>
        <v>42890</v>
      </c>
      <c r="AV3355" s="101">
        <f t="shared" si="5232"/>
        <v>0</v>
      </c>
      <c r="AW3355" s="101">
        <f t="shared" si="5232"/>
        <v>0</v>
      </c>
      <c r="AX3355" s="101">
        <f t="shared" si="5232"/>
        <v>0</v>
      </c>
      <c r="AY3355" s="101">
        <f t="shared" si="5232"/>
        <v>0</v>
      </c>
      <c r="AZ3355" s="101">
        <f t="shared" si="5232"/>
        <v>42890</v>
      </c>
      <c r="BA3355" s="101">
        <f t="shared" si="5232"/>
        <v>0</v>
      </c>
      <c r="BB3355" s="101">
        <f t="shared" si="5232"/>
        <v>0</v>
      </c>
      <c r="BC3355" s="101">
        <f t="shared" si="5232"/>
        <v>42890</v>
      </c>
      <c r="BD3355" s="101">
        <f t="shared" si="5232"/>
        <v>0</v>
      </c>
      <c r="BE3355" s="101">
        <f t="shared" si="5232"/>
        <v>0</v>
      </c>
      <c r="BF3355" s="101">
        <f t="shared" si="5232"/>
        <v>0</v>
      </c>
      <c r="BG3355" s="101">
        <f t="shared" si="5232"/>
        <v>0</v>
      </c>
      <c r="BH3355" s="101">
        <f t="shared" si="5232"/>
        <v>0</v>
      </c>
      <c r="BI3355" s="101">
        <f t="shared" si="5232"/>
        <v>0</v>
      </c>
      <c r="BJ3355" s="101">
        <v>42890</v>
      </c>
      <c r="BK3355" s="101">
        <v>0</v>
      </c>
    </row>
    <row r="3356" spans="1:63" s="52" customFormat="1" x14ac:dyDescent="0.25">
      <c r="A3356" s="67">
        <v>35</v>
      </c>
      <c r="B3356" s="68" t="s">
        <v>58</v>
      </c>
      <c r="C3356" s="60" t="s">
        <v>1536</v>
      </c>
      <c r="D3356" s="60">
        <v>3502000</v>
      </c>
      <c r="E3356" s="120">
        <v>8212</v>
      </c>
      <c r="F3356" s="60" t="s">
        <v>0</v>
      </c>
      <c r="G3356" s="103" t="s">
        <v>1659</v>
      </c>
      <c r="H3356" s="75" t="s">
        <v>122</v>
      </c>
      <c r="I3356" s="77">
        <f>SUM(I3428,I4130,I4219)</f>
        <v>550010</v>
      </c>
      <c r="J3356" s="77">
        <f t="shared" ref="J3356:Y3356" si="5233">SUM(J3428,J4130,J4219)</f>
        <v>50010</v>
      </c>
      <c r="K3356" s="77">
        <f t="shared" si="5233"/>
        <v>10100</v>
      </c>
      <c r="L3356" s="77">
        <f t="shared" si="5233"/>
        <v>0</v>
      </c>
      <c r="M3356" s="77">
        <f t="shared" si="5233"/>
        <v>0</v>
      </c>
      <c r="N3356" s="77">
        <f t="shared" si="5233"/>
        <v>0</v>
      </c>
      <c r="O3356" s="77">
        <f t="shared" si="5233"/>
        <v>0</v>
      </c>
      <c r="P3356" s="77">
        <f t="shared" si="5233"/>
        <v>60110</v>
      </c>
      <c r="Q3356" s="77">
        <f t="shared" si="5233"/>
        <v>0</v>
      </c>
      <c r="R3356" s="77">
        <f t="shared" si="5233"/>
        <v>0</v>
      </c>
      <c r="S3356" s="77">
        <f t="shared" si="5233"/>
        <v>10100</v>
      </c>
      <c r="T3356" s="77">
        <f t="shared" si="5233"/>
        <v>0</v>
      </c>
      <c r="U3356" s="77">
        <f t="shared" si="5233"/>
        <v>0</v>
      </c>
      <c r="V3356" s="77">
        <f t="shared" si="5233"/>
        <v>0</v>
      </c>
      <c r="W3356" s="77">
        <f t="shared" si="5233"/>
        <v>0</v>
      </c>
      <c r="X3356" s="77">
        <f t="shared" si="5233"/>
        <v>0</v>
      </c>
      <c r="Y3356" s="77">
        <f t="shared" si="5233"/>
        <v>0</v>
      </c>
      <c r="Z3356" s="77">
        <v>10100</v>
      </c>
      <c r="AA3356" s="77">
        <v>50010</v>
      </c>
      <c r="AB3356" s="77">
        <f t="shared" ref="AB3356:AQ3356" si="5234">SUM(AB3428,AB4130,AB4219)</f>
        <v>0</v>
      </c>
      <c r="AC3356" s="77">
        <f t="shared" si="5234"/>
        <v>0</v>
      </c>
      <c r="AD3356" s="77">
        <f t="shared" si="5234"/>
        <v>0</v>
      </c>
      <c r="AE3356" s="77">
        <f t="shared" si="5234"/>
        <v>0</v>
      </c>
      <c r="AF3356" s="77">
        <f t="shared" si="5234"/>
        <v>0</v>
      </c>
      <c r="AG3356" s="77">
        <f t="shared" si="5234"/>
        <v>0</v>
      </c>
      <c r="AH3356" s="77">
        <f t="shared" si="5234"/>
        <v>0</v>
      </c>
      <c r="AI3356" s="77">
        <f t="shared" si="5234"/>
        <v>0</v>
      </c>
      <c r="AJ3356" s="77">
        <f t="shared" si="5234"/>
        <v>0</v>
      </c>
      <c r="AK3356" s="77">
        <f t="shared" si="5234"/>
        <v>0</v>
      </c>
      <c r="AL3356" s="77">
        <f t="shared" si="5234"/>
        <v>0</v>
      </c>
      <c r="AM3356" s="77">
        <f t="shared" si="5234"/>
        <v>0</v>
      </c>
      <c r="AN3356" s="77">
        <f t="shared" si="5234"/>
        <v>0</v>
      </c>
      <c r="AO3356" s="77">
        <f t="shared" si="5234"/>
        <v>0</v>
      </c>
      <c r="AP3356" s="77">
        <f t="shared" si="5234"/>
        <v>0</v>
      </c>
      <c r="AQ3356" s="77">
        <f t="shared" si="5234"/>
        <v>0</v>
      </c>
      <c r="AR3356" s="77">
        <v>0</v>
      </c>
      <c r="AS3356" s="77">
        <v>0</v>
      </c>
      <c r="AT3356" s="77">
        <f t="shared" ref="AT3356:BI3356" si="5235">SUM(AT3428,AT4130,AT4219)</f>
        <v>0</v>
      </c>
      <c r="AU3356" s="77">
        <f t="shared" si="5235"/>
        <v>0</v>
      </c>
      <c r="AV3356" s="77">
        <f t="shared" si="5235"/>
        <v>0</v>
      </c>
      <c r="AW3356" s="77">
        <f t="shared" si="5235"/>
        <v>0</v>
      </c>
      <c r="AX3356" s="77">
        <f t="shared" si="5235"/>
        <v>0</v>
      </c>
      <c r="AY3356" s="77">
        <f t="shared" si="5235"/>
        <v>0</v>
      </c>
      <c r="AZ3356" s="77">
        <f t="shared" si="5235"/>
        <v>0</v>
      </c>
      <c r="BA3356" s="77">
        <f t="shared" si="5235"/>
        <v>0</v>
      </c>
      <c r="BB3356" s="77">
        <f t="shared" si="5235"/>
        <v>0</v>
      </c>
      <c r="BC3356" s="77">
        <f t="shared" si="5235"/>
        <v>0</v>
      </c>
      <c r="BD3356" s="77">
        <f t="shared" si="5235"/>
        <v>0</v>
      </c>
      <c r="BE3356" s="77">
        <f t="shared" si="5235"/>
        <v>0</v>
      </c>
      <c r="BF3356" s="77">
        <f t="shared" si="5235"/>
        <v>0</v>
      </c>
      <c r="BG3356" s="77">
        <f t="shared" si="5235"/>
        <v>0</v>
      </c>
      <c r="BH3356" s="77">
        <f t="shared" si="5235"/>
        <v>0</v>
      </c>
      <c r="BI3356" s="77">
        <f t="shared" si="5235"/>
        <v>0</v>
      </c>
      <c r="BJ3356" s="77">
        <v>0</v>
      </c>
      <c r="BK3356" s="77">
        <v>0</v>
      </c>
    </row>
    <row r="3357" spans="1:63" s="52" customFormat="1" x14ac:dyDescent="0.25">
      <c r="A3357" s="67">
        <v>35</v>
      </c>
      <c r="B3357" s="68" t="s">
        <v>58</v>
      </c>
      <c r="C3357" s="60" t="s">
        <v>1536</v>
      </c>
      <c r="D3357" s="60">
        <v>3502000</v>
      </c>
      <c r="E3357" s="123">
        <v>8213</v>
      </c>
      <c r="F3357" s="60" t="s">
        <v>0</v>
      </c>
      <c r="G3357" s="103" t="s">
        <v>1659</v>
      </c>
      <c r="H3357" s="75" t="s">
        <v>53</v>
      </c>
      <c r="I3357" s="77">
        <f>SUM(I3431,I3478,I3517,I3560,I3606,I3654,I3713,I3756,I3800,I3846,I3892,I3934,I3981,I4024,I4084,I4131,I4175,I4220,I4265,I4308,I4352,I4398,I4444,I4489,I4537,I4583,I4626,I4668,I4707)</f>
        <v>3350250</v>
      </c>
      <c r="J3357" s="77">
        <f t="shared" ref="J3357:Y3357" si="5236">SUM(J3431,J3478,J3517,J3560,J3606,J3654,J3713,J3756,J3800,J3846,J3892,J3934,J3981,J4024,J4084,J4131,J4175,J4220,J4265,J4308,J4352,J4398,J4444,J4489,J4537,J4583,J4626,J4668,J4707)</f>
        <v>1843517</v>
      </c>
      <c r="K3357" s="77">
        <f t="shared" si="5236"/>
        <v>1280657</v>
      </c>
      <c r="L3357" s="77">
        <f t="shared" si="5236"/>
        <v>0</v>
      </c>
      <c r="M3357" s="77">
        <f t="shared" si="5236"/>
        <v>2094</v>
      </c>
      <c r="N3357" s="77">
        <f t="shared" si="5236"/>
        <v>-131000</v>
      </c>
      <c r="O3357" s="77">
        <f t="shared" si="5236"/>
        <v>0</v>
      </c>
      <c r="P3357" s="77">
        <f t="shared" si="5236"/>
        <v>2995268</v>
      </c>
      <c r="Q3357" s="77">
        <f t="shared" si="5236"/>
        <v>32000</v>
      </c>
      <c r="R3357" s="77">
        <f t="shared" si="5236"/>
        <v>7900</v>
      </c>
      <c r="S3357" s="77">
        <f t="shared" si="5236"/>
        <v>1227113</v>
      </c>
      <c r="T3357" s="77">
        <f t="shared" si="5236"/>
        <v>6000</v>
      </c>
      <c r="U3357" s="77">
        <f t="shared" si="5236"/>
        <v>128261</v>
      </c>
      <c r="V3357" s="77">
        <f t="shared" si="5236"/>
        <v>22000</v>
      </c>
      <c r="W3357" s="77">
        <f t="shared" si="5236"/>
        <v>24000</v>
      </c>
      <c r="X3357" s="77">
        <f t="shared" si="5236"/>
        <v>162094</v>
      </c>
      <c r="Y3357" s="77">
        <f t="shared" si="5236"/>
        <v>286000</v>
      </c>
      <c r="Z3357" s="77">
        <v>1895368</v>
      </c>
      <c r="AA3357" s="77">
        <v>1099900</v>
      </c>
      <c r="AB3357" s="77">
        <f t="shared" ref="AB3357:AQ3357" si="5237">SUM(AB3431,AB3478,AB3517,AB3560,AB3606,AB3654,AB3713,AB3756,AB3800,AB3846,AB3892,AB3934,AB3981,AB4024,AB4084,AB4131,AB4175,AB4220,AB4265,AB4308,AB4352,AB4398,AB4444,AB4489,AB4537,AB4583,AB4626,AB4668,AB4707)</f>
        <v>155310</v>
      </c>
      <c r="AC3357" s="77">
        <f t="shared" si="5237"/>
        <v>23201</v>
      </c>
      <c r="AD3357" s="77">
        <f t="shared" si="5237"/>
        <v>0</v>
      </c>
      <c r="AE3357" s="77">
        <f t="shared" si="5237"/>
        <v>0</v>
      </c>
      <c r="AF3357" s="77">
        <f t="shared" si="5237"/>
        <v>0</v>
      </c>
      <c r="AG3357" s="77">
        <f t="shared" si="5237"/>
        <v>0</v>
      </c>
      <c r="AH3357" s="77">
        <f t="shared" si="5237"/>
        <v>178511</v>
      </c>
      <c r="AI3357" s="77">
        <f t="shared" si="5237"/>
        <v>0</v>
      </c>
      <c r="AJ3357" s="77">
        <f t="shared" si="5237"/>
        <v>0</v>
      </c>
      <c r="AK3357" s="77">
        <f t="shared" si="5237"/>
        <v>23201</v>
      </c>
      <c r="AL3357" s="77">
        <f t="shared" si="5237"/>
        <v>0</v>
      </c>
      <c r="AM3357" s="77">
        <f t="shared" si="5237"/>
        <v>0</v>
      </c>
      <c r="AN3357" s="77">
        <f t="shared" si="5237"/>
        <v>0</v>
      </c>
      <c r="AO3357" s="77">
        <f t="shared" si="5237"/>
        <v>0</v>
      </c>
      <c r="AP3357" s="77">
        <f t="shared" si="5237"/>
        <v>0</v>
      </c>
      <c r="AQ3357" s="77">
        <f t="shared" si="5237"/>
        <v>0</v>
      </c>
      <c r="AR3357" s="77">
        <v>23201</v>
      </c>
      <c r="AS3357" s="77">
        <v>155310</v>
      </c>
      <c r="AT3357" s="77">
        <f t="shared" ref="AT3357:BI3357" si="5238">SUM(AT3431,AT3478,AT3517,AT3560,AT3606,AT3654,AT3713,AT3756,AT3800,AT3846,AT3892,AT3934,AT3981,AT4024,AT4084,AT4131,AT4175,AT4220,AT4265,AT4308,AT4352,AT4398,AT4444,AT4489,AT4537,AT4583,AT4626,AT4668,AT4707)</f>
        <v>914759</v>
      </c>
      <c r="AU3357" s="77">
        <f t="shared" si="5238"/>
        <v>1241216</v>
      </c>
      <c r="AV3357" s="77">
        <f t="shared" si="5238"/>
        <v>0</v>
      </c>
      <c r="AW3357" s="77">
        <f t="shared" si="5238"/>
        <v>437817</v>
      </c>
      <c r="AX3357" s="77">
        <f t="shared" si="5238"/>
        <v>-44896</v>
      </c>
      <c r="AY3357" s="77">
        <f t="shared" si="5238"/>
        <v>322544</v>
      </c>
      <c r="AZ3357" s="77">
        <f t="shared" si="5238"/>
        <v>2871440</v>
      </c>
      <c r="BA3357" s="77">
        <f t="shared" si="5238"/>
        <v>0</v>
      </c>
      <c r="BB3357" s="77">
        <f t="shared" si="5238"/>
        <v>4000</v>
      </c>
      <c r="BC3357" s="77">
        <f t="shared" si="5238"/>
        <v>1233764</v>
      </c>
      <c r="BD3357" s="77">
        <f t="shared" si="5238"/>
        <v>19500</v>
      </c>
      <c r="BE3357" s="77">
        <f t="shared" si="5238"/>
        <v>36487</v>
      </c>
      <c r="BF3357" s="77">
        <f t="shared" si="5238"/>
        <v>10904</v>
      </c>
      <c r="BG3357" s="77">
        <f t="shared" si="5238"/>
        <v>329111</v>
      </c>
      <c r="BH3357" s="77">
        <f t="shared" si="5238"/>
        <v>436517</v>
      </c>
      <c r="BI3357" s="77">
        <f t="shared" si="5238"/>
        <v>0</v>
      </c>
      <c r="BJ3357" s="77">
        <v>2070283</v>
      </c>
      <c r="BK3357" s="77">
        <v>801157</v>
      </c>
    </row>
    <row r="3358" spans="1:63" s="52" customFormat="1" x14ac:dyDescent="0.25">
      <c r="A3358" s="67">
        <v>35</v>
      </c>
      <c r="B3358" s="68" t="s">
        <v>58</v>
      </c>
      <c r="C3358" s="60" t="s">
        <v>1536</v>
      </c>
      <c r="D3358" s="60">
        <v>3502000</v>
      </c>
      <c r="E3358" s="123">
        <v>8214</v>
      </c>
      <c r="F3358" s="60" t="s">
        <v>0</v>
      </c>
      <c r="G3358" s="103" t="s">
        <v>1659</v>
      </c>
      <c r="H3358" s="75" t="s">
        <v>1045</v>
      </c>
      <c r="I3358" s="77">
        <f>SUM(I4132,I4399,I4445)</f>
        <v>105510</v>
      </c>
      <c r="J3358" s="77">
        <f t="shared" ref="J3358:AE3358" si="5239">SUM(J4132,J4399,J4445,J3433)</f>
        <v>105510</v>
      </c>
      <c r="K3358" s="77">
        <f t="shared" si="5239"/>
        <v>100</v>
      </c>
      <c r="L3358" s="77">
        <f t="shared" si="5239"/>
        <v>0</v>
      </c>
      <c r="M3358" s="77">
        <f t="shared" si="5239"/>
        <v>0</v>
      </c>
      <c r="N3358" s="77">
        <f t="shared" si="5239"/>
        <v>0</v>
      </c>
      <c r="O3358" s="77">
        <f t="shared" si="5239"/>
        <v>0</v>
      </c>
      <c r="P3358" s="77">
        <f t="shared" si="5239"/>
        <v>105610</v>
      </c>
      <c r="Q3358" s="77">
        <f t="shared" si="5239"/>
        <v>0</v>
      </c>
      <c r="R3358" s="77">
        <f t="shared" si="5239"/>
        <v>0</v>
      </c>
      <c r="S3358" s="77">
        <f t="shared" si="5239"/>
        <v>100</v>
      </c>
      <c r="T3358" s="77">
        <f t="shared" si="5239"/>
        <v>0</v>
      </c>
      <c r="U3358" s="77">
        <f t="shared" si="5239"/>
        <v>0</v>
      </c>
      <c r="V3358" s="77">
        <f t="shared" si="5239"/>
        <v>0</v>
      </c>
      <c r="W3358" s="77">
        <f t="shared" si="5239"/>
        <v>0</v>
      </c>
      <c r="X3358" s="77">
        <f t="shared" si="5239"/>
        <v>0</v>
      </c>
      <c r="Y3358" s="77">
        <f t="shared" si="5239"/>
        <v>0</v>
      </c>
      <c r="Z3358" s="77">
        <v>100</v>
      </c>
      <c r="AA3358" s="77">
        <v>105510</v>
      </c>
      <c r="AB3358" s="77">
        <f t="shared" si="5239"/>
        <v>0</v>
      </c>
      <c r="AC3358" s="77">
        <f t="shared" si="5239"/>
        <v>0</v>
      </c>
      <c r="AD3358" s="77">
        <f t="shared" si="5239"/>
        <v>0</v>
      </c>
      <c r="AE3358" s="77">
        <f t="shared" si="5239"/>
        <v>0</v>
      </c>
      <c r="AF3358" s="77">
        <f t="shared" ref="AF3358:BH3358" si="5240">SUM(AF4132,AF4399,AF4445,AF3433)</f>
        <v>0</v>
      </c>
      <c r="AG3358" s="77">
        <f t="shared" si="5240"/>
        <v>0</v>
      </c>
      <c r="AH3358" s="77">
        <f t="shared" si="5240"/>
        <v>0</v>
      </c>
      <c r="AI3358" s="77">
        <f t="shared" si="5240"/>
        <v>0</v>
      </c>
      <c r="AJ3358" s="77">
        <f t="shared" si="5240"/>
        <v>0</v>
      </c>
      <c r="AK3358" s="77">
        <f t="shared" si="5240"/>
        <v>0</v>
      </c>
      <c r="AL3358" s="77">
        <f t="shared" si="5240"/>
        <v>0</v>
      </c>
      <c r="AM3358" s="77">
        <f t="shared" si="5240"/>
        <v>0</v>
      </c>
      <c r="AN3358" s="77">
        <f t="shared" si="5240"/>
        <v>0</v>
      </c>
      <c r="AO3358" s="77">
        <f t="shared" si="5240"/>
        <v>0</v>
      </c>
      <c r="AP3358" s="77">
        <f t="shared" si="5240"/>
        <v>0</v>
      </c>
      <c r="AQ3358" s="77">
        <f t="shared" si="5240"/>
        <v>0</v>
      </c>
      <c r="AR3358" s="77">
        <v>0</v>
      </c>
      <c r="AS3358" s="77">
        <v>0</v>
      </c>
      <c r="AT3358" s="77">
        <f t="shared" si="5240"/>
        <v>0</v>
      </c>
      <c r="AU3358" s="77">
        <f t="shared" si="5240"/>
        <v>0</v>
      </c>
      <c r="AV3358" s="77">
        <f t="shared" si="5240"/>
        <v>0</v>
      </c>
      <c r="AW3358" s="77">
        <f t="shared" si="5240"/>
        <v>0</v>
      </c>
      <c r="AX3358" s="77">
        <f t="shared" si="5240"/>
        <v>0</v>
      </c>
      <c r="AY3358" s="77">
        <f t="shared" si="5240"/>
        <v>0</v>
      </c>
      <c r="AZ3358" s="77">
        <f t="shared" si="5240"/>
        <v>0</v>
      </c>
      <c r="BA3358" s="77">
        <f t="shared" si="5240"/>
        <v>0</v>
      </c>
      <c r="BB3358" s="77">
        <f t="shared" si="5240"/>
        <v>0</v>
      </c>
      <c r="BC3358" s="77">
        <f t="shared" si="5240"/>
        <v>0</v>
      </c>
      <c r="BD3358" s="77">
        <f t="shared" si="5240"/>
        <v>0</v>
      </c>
      <c r="BE3358" s="77">
        <f t="shared" si="5240"/>
        <v>0</v>
      </c>
      <c r="BF3358" s="77">
        <f t="shared" si="5240"/>
        <v>0</v>
      </c>
      <c r="BG3358" s="77">
        <f t="shared" si="5240"/>
        <v>0</v>
      </c>
      <c r="BH3358" s="77">
        <f t="shared" si="5240"/>
        <v>0</v>
      </c>
      <c r="BI3358" s="77">
        <f t="shared" ref="BI3358" si="5241">SUM(BI4132,BI4399,BI4445,BI3433)</f>
        <v>0</v>
      </c>
      <c r="BJ3358" s="77">
        <v>0</v>
      </c>
      <c r="BK3358" s="77">
        <v>0</v>
      </c>
    </row>
    <row r="3359" spans="1:63" s="52" customFormat="1" x14ac:dyDescent="0.25">
      <c r="A3359" s="67">
        <v>35</v>
      </c>
      <c r="B3359" s="68" t="s">
        <v>58</v>
      </c>
      <c r="C3359" s="60" t="s">
        <v>1536</v>
      </c>
      <c r="D3359" s="60">
        <v>3502000</v>
      </c>
      <c r="E3359" s="123">
        <v>8215</v>
      </c>
      <c r="F3359" s="60" t="s">
        <v>0</v>
      </c>
      <c r="G3359" s="103" t="s">
        <v>1659</v>
      </c>
      <c r="H3359" s="75" t="s">
        <v>70</v>
      </c>
      <c r="I3359" s="77">
        <f>SUM(I3434,I3561,I3607,I3655,I3714,I3801,I3847,I4025,I4085,I4133,I4221,I4353,I4446,I4490,I4538,I4627,I4708)</f>
        <v>712120</v>
      </c>
      <c r="J3359" s="77">
        <f t="shared" ref="J3359:Y3359" si="5242">SUM(J3434,J3561,J3607,J3655,J3714,J3801,J3847,J4025,J4085,J4133,J4221,J4353,J4446,J4490,J4538,J4627,J4708)</f>
        <v>253910</v>
      </c>
      <c r="K3359" s="77">
        <f t="shared" si="5242"/>
        <v>293000</v>
      </c>
      <c r="L3359" s="77">
        <f t="shared" si="5242"/>
        <v>0</v>
      </c>
      <c r="M3359" s="77">
        <f t="shared" si="5242"/>
        <v>0</v>
      </c>
      <c r="N3359" s="77">
        <f t="shared" si="5242"/>
        <v>129500</v>
      </c>
      <c r="O3359" s="77">
        <f t="shared" si="5242"/>
        <v>0</v>
      </c>
      <c r="P3359" s="77">
        <f t="shared" si="5242"/>
        <v>676410</v>
      </c>
      <c r="Q3359" s="77">
        <f t="shared" si="5242"/>
        <v>0</v>
      </c>
      <c r="R3359" s="77">
        <f t="shared" si="5242"/>
        <v>922</v>
      </c>
      <c r="S3359" s="77">
        <f t="shared" si="5242"/>
        <v>311578</v>
      </c>
      <c r="T3359" s="77">
        <f t="shared" si="5242"/>
        <v>0</v>
      </c>
      <c r="U3359" s="77">
        <f t="shared" si="5242"/>
        <v>3000</v>
      </c>
      <c r="V3359" s="77">
        <f t="shared" si="5242"/>
        <v>0</v>
      </c>
      <c r="W3359" s="77">
        <f t="shared" si="5242"/>
        <v>129500</v>
      </c>
      <c r="X3359" s="77">
        <f t="shared" si="5242"/>
        <v>0</v>
      </c>
      <c r="Y3359" s="77">
        <f t="shared" si="5242"/>
        <v>0</v>
      </c>
      <c r="Z3359" s="77">
        <v>445000</v>
      </c>
      <c r="AA3359" s="77">
        <v>231410</v>
      </c>
      <c r="AB3359" s="77">
        <f t="shared" ref="AB3359:AQ3359" si="5243">SUM(AB3434,AB3561,AB3607,AB3655,AB3714,AB3801,AB3847,AB4025,AB4085,AB4133,AB4221,AB4353,AB4446,AB4490,AB4538,AB4627,AB4708)</f>
        <v>0</v>
      </c>
      <c r="AC3359" s="77">
        <f t="shared" si="5243"/>
        <v>0</v>
      </c>
      <c r="AD3359" s="77">
        <f t="shared" si="5243"/>
        <v>0</v>
      </c>
      <c r="AE3359" s="77">
        <f t="shared" si="5243"/>
        <v>0</v>
      </c>
      <c r="AF3359" s="77">
        <f t="shared" si="5243"/>
        <v>0</v>
      </c>
      <c r="AG3359" s="77">
        <f t="shared" si="5243"/>
        <v>0</v>
      </c>
      <c r="AH3359" s="77">
        <f t="shared" si="5243"/>
        <v>0</v>
      </c>
      <c r="AI3359" s="77">
        <f t="shared" si="5243"/>
        <v>0</v>
      </c>
      <c r="AJ3359" s="77">
        <f t="shared" si="5243"/>
        <v>0</v>
      </c>
      <c r="AK3359" s="77">
        <f t="shared" si="5243"/>
        <v>0</v>
      </c>
      <c r="AL3359" s="77">
        <f t="shared" si="5243"/>
        <v>0</v>
      </c>
      <c r="AM3359" s="77">
        <f t="shared" si="5243"/>
        <v>0</v>
      </c>
      <c r="AN3359" s="77">
        <f t="shared" si="5243"/>
        <v>0</v>
      </c>
      <c r="AO3359" s="77">
        <f t="shared" si="5243"/>
        <v>0</v>
      </c>
      <c r="AP3359" s="77">
        <f t="shared" si="5243"/>
        <v>0</v>
      </c>
      <c r="AQ3359" s="77">
        <f t="shared" si="5243"/>
        <v>0</v>
      </c>
      <c r="AR3359" s="77">
        <v>0</v>
      </c>
      <c r="AS3359" s="77">
        <v>0</v>
      </c>
      <c r="AT3359" s="77">
        <f t="shared" ref="AT3359:BI3359" si="5244">SUM(AT3434,AT3561,AT3607,AT3655,AT3714,AT3801,AT3847,AT4025,AT4085,AT4133,AT4221,AT4353,AT4446,AT4490,AT4538,AT4627,AT4708)</f>
        <v>62610</v>
      </c>
      <c r="AU3359" s="77">
        <f t="shared" si="5244"/>
        <v>968240</v>
      </c>
      <c r="AV3359" s="77">
        <f t="shared" si="5244"/>
        <v>0</v>
      </c>
      <c r="AW3359" s="77">
        <f t="shared" si="5244"/>
        <v>0</v>
      </c>
      <c r="AX3359" s="77">
        <f t="shared" si="5244"/>
        <v>0</v>
      </c>
      <c r="AY3359" s="77">
        <f t="shared" si="5244"/>
        <v>0</v>
      </c>
      <c r="AZ3359" s="77">
        <f t="shared" si="5244"/>
        <v>1030850</v>
      </c>
      <c r="BA3359" s="77">
        <f t="shared" si="5244"/>
        <v>0</v>
      </c>
      <c r="BB3359" s="77">
        <f t="shared" si="5244"/>
        <v>0</v>
      </c>
      <c r="BC3359" s="77">
        <f t="shared" si="5244"/>
        <v>969140</v>
      </c>
      <c r="BD3359" s="77">
        <f t="shared" si="5244"/>
        <v>0</v>
      </c>
      <c r="BE3359" s="77">
        <f t="shared" si="5244"/>
        <v>-900</v>
      </c>
      <c r="BF3359" s="77">
        <f t="shared" si="5244"/>
        <v>0</v>
      </c>
      <c r="BG3359" s="77">
        <f t="shared" si="5244"/>
        <v>0</v>
      </c>
      <c r="BH3359" s="77">
        <f t="shared" si="5244"/>
        <v>0</v>
      </c>
      <c r="BI3359" s="77">
        <f t="shared" si="5244"/>
        <v>0</v>
      </c>
      <c r="BJ3359" s="77">
        <v>968240</v>
      </c>
      <c r="BK3359" s="77">
        <v>62610</v>
      </c>
    </row>
    <row r="3360" spans="1:63" s="52" customFormat="1" x14ac:dyDescent="0.25">
      <c r="A3360" s="67">
        <v>35</v>
      </c>
      <c r="B3360" s="68" t="s">
        <v>58</v>
      </c>
      <c r="C3360" s="60" t="s">
        <v>1536</v>
      </c>
      <c r="D3360" s="60">
        <v>3502000</v>
      </c>
      <c r="E3360" s="123">
        <v>8216</v>
      </c>
      <c r="F3360" s="60" t="s">
        <v>0</v>
      </c>
      <c r="G3360" s="103" t="s">
        <v>1659</v>
      </c>
      <c r="H3360" s="75" t="s">
        <v>110</v>
      </c>
      <c r="I3360" s="77">
        <f>SUM(I3437,I3562,I3608,I3656,I3715,I3757,I3802,I3848,I3893,I3982,I4026,I4086,I4134,I4176,I4222,I4309,I4354,I4400,I4447,I4491,I4539,I4628,I4709)</f>
        <v>9106064</v>
      </c>
      <c r="J3360" s="77">
        <f t="shared" ref="J3360:BI3360" si="5245">SUM(J3437,J3562,J3608,J3656,J3715,J3757,J3802,J3848,J3893,J3982,J4026,J4086,J4134,J4176,J4222,J4309,J4354,J4400,J4447,J4491,J4539,J4628,J4709,J3935)</f>
        <v>1150760</v>
      </c>
      <c r="K3360" s="77">
        <f t="shared" si="5245"/>
        <v>1736220</v>
      </c>
      <c r="L3360" s="77">
        <f t="shared" si="5245"/>
        <v>0</v>
      </c>
      <c r="M3360" s="77">
        <f t="shared" si="5245"/>
        <v>0</v>
      </c>
      <c r="N3360" s="77">
        <f t="shared" si="5245"/>
        <v>0</v>
      </c>
      <c r="O3360" s="77">
        <f t="shared" si="5245"/>
        <v>0</v>
      </c>
      <c r="P3360" s="77">
        <f t="shared" si="5245"/>
        <v>2886980</v>
      </c>
      <c r="Q3360" s="77">
        <f t="shared" si="5245"/>
        <v>67000</v>
      </c>
      <c r="R3360" s="77">
        <f t="shared" si="5245"/>
        <v>0</v>
      </c>
      <c r="S3360" s="77">
        <f t="shared" si="5245"/>
        <v>2976147</v>
      </c>
      <c r="T3360" s="77">
        <f t="shared" si="5245"/>
        <v>0</v>
      </c>
      <c r="U3360" s="77">
        <f t="shared" si="5245"/>
        <v>-1228927</v>
      </c>
      <c r="V3360" s="77">
        <f t="shared" si="5245"/>
        <v>0</v>
      </c>
      <c r="W3360" s="77">
        <f t="shared" si="5245"/>
        <v>2390</v>
      </c>
      <c r="X3360" s="77">
        <f t="shared" si="5245"/>
        <v>0</v>
      </c>
      <c r="Y3360" s="77">
        <f t="shared" si="5245"/>
        <v>0</v>
      </c>
      <c r="Z3360" s="77">
        <v>1816610</v>
      </c>
      <c r="AA3360" s="77">
        <v>1070370</v>
      </c>
      <c r="AB3360" s="77">
        <f t="shared" si="5245"/>
        <v>21010</v>
      </c>
      <c r="AC3360" s="77">
        <f t="shared" si="5245"/>
        <v>0</v>
      </c>
      <c r="AD3360" s="77">
        <f t="shared" si="5245"/>
        <v>0</v>
      </c>
      <c r="AE3360" s="77">
        <f t="shared" si="5245"/>
        <v>0</v>
      </c>
      <c r="AF3360" s="77">
        <f t="shared" si="5245"/>
        <v>0</v>
      </c>
      <c r="AG3360" s="77">
        <f t="shared" si="5245"/>
        <v>0</v>
      </c>
      <c r="AH3360" s="77">
        <f t="shared" si="5245"/>
        <v>21010</v>
      </c>
      <c r="AI3360" s="77">
        <f t="shared" si="5245"/>
        <v>0</v>
      </c>
      <c r="AJ3360" s="77">
        <f t="shared" si="5245"/>
        <v>0</v>
      </c>
      <c r="AK3360" s="77">
        <f t="shared" si="5245"/>
        <v>0</v>
      </c>
      <c r="AL3360" s="77">
        <f t="shared" si="5245"/>
        <v>0</v>
      </c>
      <c r="AM3360" s="77">
        <f t="shared" si="5245"/>
        <v>0</v>
      </c>
      <c r="AN3360" s="77">
        <f t="shared" si="5245"/>
        <v>0</v>
      </c>
      <c r="AO3360" s="77">
        <f t="shared" si="5245"/>
        <v>0</v>
      </c>
      <c r="AP3360" s="77">
        <f t="shared" si="5245"/>
        <v>0</v>
      </c>
      <c r="AQ3360" s="77">
        <f t="shared" si="5245"/>
        <v>0</v>
      </c>
      <c r="AR3360" s="77">
        <v>0</v>
      </c>
      <c r="AS3360" s="77">
        <v>21010</v>
      </c>
      <c r="AT3360" s="77">
        <f t="shared" si="5245"/>
        <v>152510</v>
      </c>
      <c r="AU3360" s="77">
        <f t="shared" si="5245"/>
        <v>210995</v>
      </c>
      <c r="AV3360" s="77">
        <f t="shared" si="5245"/>
        <v>0</v>
      </c>
      <c r="AW3360" s="77">
        <f t="shared" si="5245"/>
        <v>0</v>
      </c>
      <c r="AX3360" s="77">
        <f t="shared" si="5245"/>
        <v>0</v>
      </c>
      <c r="AY3360" s="77">
        <f t="shared" si="5245"/>
        <v>1476140</v>
      </c>
      <c r="AZ3360" s="77">
        <f t="shared" si="5245"/>
        <v>1839645</v>
      </c>
      <c r="BA3360" s="77">
        <f t="shared" si="5245"/>
        <v>0</v>
      </c>
      <c r="BB3360" s="77">
        <f t="shared" si="5245"/>
        <v>0</v>
      </c>
      <c r="BC3360" s="77">
        <f t="shared" si="5245"/>
        <v>210995</v>
      </c>
      <c r="BD3360" s="77">
        <f t="shared" si="5245"/>
        <v>0</v>
      </c>
      <c r="BE3360" s="77">
        <f t="shared" si="5245"/>
        <v>0</v>
      </c>
      <c r="BF3360" s="77">
        <f t="shared" si="5245"/>
        <v>0</v>
      </c>
      <c r="BG3360" s="77">
        <f t="shared" si="5245"/>
        <v>71140</v>
      </c>
      <c r="BH3360" s="77">
        <f t="shared" si="5245"/>
        <v>0</v>
      </c>
      <c r="BI3360" s="77">
        <f t="shared" si="5245"/>
        <v>0</v>
      </c>
      <c r="BJ3360" s="77">
        <v>282135</v>
      </c>
      <c r="BK3360" s="77">
        <v>1557510</v>
      </c>
    </row>
    <row r="3361" spans="1:63" s="52" customFormat="1" ht="17.25" customHeight="1" x14ac:dyDescent="0.25">
      <c r="A3361" s="58" t="s">
        <v>0</v>
      </c>
      <c r="B3361" s="63" t="s">
        <v>0</v>
      </c>
      <c r="C3361" s="63" t="s">
        <v>0</v>
      </c>
      <c r="D3361" s="64" t="s">
        <v>0</v>
      </c>
      <c r="E3361" s="64" t="s">
        <v>0</v>
      </c>
      <c r="F3361" s="64" t="s">
        <v>0</v>
      </c>
      <c r="G3361" s="61" t="s">
        <v>0</v>
      </c>
      <c r="H3361" s="65" t="s">
        <v>131</v>
      </c>
      <c r="I3361" s="35">
        <f>SUM(I3362)</f>
        <v>1100</v>
      </c>
      <c r="J3361" s="35">
        <f t="shared" ref="J3361:Y3362" si="5246">SUM(J3362)</f>
        <v>100</v>
      </c>
      <c r="K3361" s="35">
        <f t="shared" si="5246"/>
        <v>0</v>
      </c>
      <c r="L3361" s="35">
        <f t="shared" si="5246"/>
        <v>0</v>
      </c>
      <c r="M3361" s="35">
        <f t="shared" si="5246"/>
        <v>0</v>
      </c>
      <c r="N3361" s="35">
        <f t="shared" si="5246"/>
        <v>0</v>
      </c>
      <c r="O3361" s="35">
        <f t="shared" si="5246"/>
        <v>0</v>
      </c>
      <c r="P3361" s="35">
        <f t="shared" si="5246"/>
        <v>100</v>
      </c>
      <c r="Q3361" s="35">
        <f t="shared" si="5246"/>
        <v>0</v>
      </c>
      <c r="R3361" s="35">
        <f t="shared" si="5246"/>
        <v>0</v>
      </c>
      <c r="S3361" s="35">
        <f t="shared" si="5246"/>
        <v>0</v>
      </c>
      <c r="T3361" s="35">
        <f t="shared" si="5246"/>
        <v>0</v>
      </c>
      <c r="U3361" s="35">
        <f t="shared" si="5246"/>
        <v>0</v>
      </c>
      <c r="V3361" s="35">
        <f t="shared" si="5246"/>
        <v>0</v>
      </c>
      <c r="W3361" s="35">
        <f t="shared" si="5246"/>
        <v>0</v>
      </c>
      <c r="X3361" s="35">
        <f t="shared" si="5246"/>
        <v>0</v>
      </c>
      <c r="Y3361" s="35">
        <f t="shared" si="5246"/>
        <v>0</v>
      </c>
      <c r="Z3361" s="35">
        <v>0</v>
      </c>
      <c r="AA3361" s="35">
        <v>100</v>
      </c>
      <c r="AB3361" s="35">
        <f t="shared" ref="AB3361:AQ3362" si="5247">SUM(AB3362)</f>
        <v>0</v>
      </c>
      <c r="AC3361" s="35">
        <f t="shared" si="5247"/>
        <v>0</v>
      </c>
      <c r="AD3361" s="35">
        <f t="shared" si="5247"/>
        <v>0</v>
      </c>
      <c r="AE3361" s="35">
        <f t="shared" si="5247"/>
        <v>0</v>
      </c>
      <c r="AF3361" s="35">
        <f t="shared" si="5247"/>
        <v>0</v>
      </c>
      <c r="AG3361" s="35">
        <f t="shared" si="5247"/>
        <v>0</v>
      </c>
      <c r="AH3361" s="35">
        <f t="shared" si="5247"/>
        <v>0</v>
      </c>
      <c r="AI3361" s="35">
        <f t="shared" si="5247"/>
        <v>0</v>
      </c>
      <c r="AJ3361" s="35">
        <f t="shared" si="5247"/>
        <v>0</v>
      </c>
      <c r="AK3361" s="35">
        <f t="shared" si="5247"/>
        <v>0</v>
      </c>
      <c r="AL3361" s="35">
        <f t="shared" si="5247"/>
        <v>0</v>
      </c>
      <c r="AM3361" s="35">
        <f t="shared" si="5247"/>
        <v>0</v>
      </c>
      <c r="AN3361" s="35">
        <f t="shared" si="5247"/>
        <v>0</v>
      </c>
      <c r="AO3361" s="35">
        <f t="shared" si="5247"/>
        <v>0</v>
      </c>
      <c r="AP3361" s="35">
        <f t="shared" si="5247"/>
        <v>0</v>
      </c>
      <c r="AQ3361" s="35">
        <f t="shared" si="5247"/>
        <v>0</v>
      </c>
      <c r="AR3361" s="35">
        <v>0</v>
      </c>
      <c r="AS3361" s="35">
        <v>0</v>
      </c>
      <c r="AT3361" s="35">
        <f t="shared" ref="AT3361:BI3362" si="5248">SUM(AT3362)</f>
        <v>0</v>
      </c>
      <c r="AU3361" s="35">
        <f t="shared" si="5248"/>
        <v>0</v>
      </c>
      <c r="AV3361" s="35">
        <f t="shared" si="5248"/>
        <v>0</v>
      </c>
      <c r="AW3361" s="35">
        <f t="shared" si="5248"/>
        <v>0</v>
      </c>
      <c r="AX3361" s="35">
        <f t="shared" si="5248"/>
        <v>0</v>
      </c>
      <c r="AY3361" s="35">
        <f t="shared" si="5248"/>
        <v>0</v>
      </c>
      <c r="AZ3361" s="35">
        <f t="shared" si="5248"/>
        <v>0</v>
      </c>
      <c r="BA3361" s="35">
        <f t="shared" si="5248"/>
        <v>0</v>
      </c>
      <c r="BB3361" s="35">
        <f t="shared" si="5248"/>
        <v>0</v>
      </c>
      <c r="BC3361" s="35">
        <f t="shared" si="5248"/>
        <v>0</v>
      </c>
      <c r="BD3361" s="35">
        <f t="shared" si="5248"/>
        <v>0</v>
      </c>
      <c r="BE3361" s="35">
        <f t="shared" si="5248"/>
        <v>0</v>
      </c>
      <c r="BF3361" s="35">
        <f t="shared" si="5248"/>
        <v>0</v>
      </c>
      <c r="BG3361" s="35">
        <f t="shared" si="5248"/>
        <v>0</v>
      </c>
      <c r="BH3361" s="35">
        <f t="shared" si="5248"/>
        <v>0</v>
      </c>
      <c r="BI3361" s="35">
        <f t="shared" si="5248"/>
        <v>0</v>
      </c>
      <c r="BJ3361" s="35">
        <v>0</v>
      </c>
      <c r="BK3361" s="35">
        <v>0</v>
      </c>
    </row>
    <row r="3362" spans="1:63" s="52" customFormat="1" x14ac:dyDescent="0.25">
      <c r="A3362" s="67">
        <v>35</v>
      </c>
      <c r="B3362" s="68" t="s">
        <v>58</v>
      </c>
      <c r="C3362" s="60" t="s">
        <v>1536</v>
      </c>
      <c r="D3362" s="60">
        <v>3502000</v>
      </c>
      <c r="E3362" s="64" t="s">
        <v>1561</v>
      </c>
      <c r="F3362" s="64" t="s">
        <v>0</v>
      </c>
      <c r="G3362" s="61" t="s">
        <v>0</v>
      </c>
      <c r="H3362" s="61" t="s">
        <v>133</v>
      </c>
      <c r="I3362" s="36">
        <f>SUM(I3363)</f>
        <v>1100</v>
      </c>
      <c r="J3362" s="36">
        <f t="shared" si="5246"/>
        <v>100</v>
      </c>
      <c r="K3362" s="36">
        <f t="shared" ref="K3362:Y3362" si="5249">SUM(K3363)</f>
        <v>0</v>
      </c>
      <c r="L3362" s="36">
        <f t="shared" si="5249"/>
        <v>0</v>
      </c>
      <c r="M3362" s="36">
        <f t="shared" si="5249"/>
        <v>0</v>
      </c>
      <c r="N3362" s="36">
        <f t="shared" si="5249"/>
        <v>0</v>
      </c>
      <c r="O3362" s="36">
        <f t="shared" si="5249"/>
        <v>0</v>
      </c>
      <c r="P3362" s="36">
        <f t="shared" si="5249"/>
        <v>100</v>
      </c>
      <c r="Q3362" s="36">
        <f t="shared" si="5249"/>
        <v>0</v>
      </c>
      <c r="R3362" s="36">
        <f t="shared" si="5249"/>
        <v>0</v>
      </c>
      <c r="S3362" s="36">
        <f t="shared" si="5249"/>
        <v>0</v>
      </c>
      <c r="T3362" s="36">
        <f t="shared" si="5249"/>
        <v>0</v>
      </c>
      <c r="U3362" s="36">
        <f t="shared" si="5249"/>
        <v>0</v>
      </c>
      <c r="V3362" s="36">
        <f t="shared" si="5249"/>
        <v>0</v>
      </c>
      <c r="W3362" s="36">
        <f t="shared" si="5249"/>
        <v>0</v>
      </c>
      <c r="X3362" s="36">
        <f t="shared" si="5249"/>
        <v>0</v>
      </c>
      <c r="Y3362" s="36">
        <f t="shared" si="5249"/>
        <v>0</v>
      </c>
      <c r="Z3362" s="36">
        <v>0</v>
      </c>
      <c r="AA3362" s="36">
        <v>100</v>
      </c>
      <c r="AB3362" s="36">
        <f t="shared" si="5247"/>
        <v>0</v>
      </c>
      <c r="AC3362" s="36">
        <f t="shared" ref="AC3362:AQ3362" si="5250">SUM(AC3363)</f>
        <v>0</v>
      </c>
      <c r="AD3362" s="36">
        <f t="shared" si="5250"/>
        <v>0</v>
      </c>
      <c r="AE3362" s="36">
        <f t="shared" si="5250"/>
        <v>0</v>
      </c>
      <c r="AF3362" s="36">
        <f t="shared" si="5250"/>
        <v>0</v>
      </c>
      <c r="AG3362" s="36">
        <f t="shared" si="5250"/>
        <v>0</v>
      </c>
      <c r="AH3362" s="36">
        <f t="shared" si="5250"/>
        <v>0</v>
      </c>
      <c r="AI3362" s="36">
        <f t="shared" si="5250"/>
        <v>0</v>
      </c>
      <c r="AJ3362" s="36">
        <f t="shared" si="5250"/>
        <v>0</v>
      </c>
      <c r="AK3362" s="36">
        <f t="shared" si="5250"/>
        <v>0</v>
      </c>
      <c r="AL3362" s="36">
        <f t="shared" si="5250"/>
        <v>0</v>
      </c>
      <c r="AM3362" s="36">
        <f t="shared" si="5250"/>
        <v>0</v>
      </c>
      <c r="AN3362" s="36">
        <f t="shared" si="5250"/>
        <v>0</v>
      </c>
      <c r="AO3362" s="36">
        <f t="shared" si="5250"/>
        <v>0</v>
      </c>
      <c r="AP3362" s="36">
        <f t="shared" si="5250"/>
        <v>0</v>
      </c>
      <c r="AQ3362" s="36">
        <f t="shared" si="5250"/>
        <v>0</v>
      </c>
      <c r="AR3362" s="36">
        <v>0</v>
      </c>
      <c r="AS3362" s="36">
        <v>0</v>
      </c>
      <c r="AT3362" s="36">
        <f t="shared" si="5248"/>
        <v>0</v>
      </c>
      <c r="AU3362" s="36">
        <f t="shared" ref="AU3362:BI3362" si="5251">SUM(AU3363)</f>
        <v>0</v>
      </c>
      <c r="AV3362" s="36">
        <f t="shared" si="5251"/>
        <v>0</v>
      </c>
      <c r="AW3362" s="36">
        <f t="shared" si="5251"/>
        <v>0</v>
      </c>
      <c r="AX3362" s="36">
        <f t="shared" si="5251"/>
        <v>0</v>
      </c>
      <c r="AY3362" s="36">
        <f t="shared" si="5251"/>
        <v>0</v>
      </c>
      <c r="AZ3362" s="36">
        <f t="shared" si="5251"/>
        <v>0</v>
      </c>
      <c r="BA3362" s="36">
        <f t="shared" si="5251"/>
        <v>0</v>
      </c>
      <c r="BB3362" s="36">
        <f t="shared" si="5251"/>
        <v>0</v>
      </c>
      <c r="BC3362" s="36">
        <f t="shared" si="5251"/>
        <v>0</v>
      </c>
      <c r="BD3362" s="36">
        <f t="shared" si="5251"/>
        <v>0</v>
      </c>
      <c r="BE3362" s="36">
        <f t="shared" si="5251"/>
        <v>0</v>
      </c>
      <c r="BF3362" s="36">
        <f t="shared" si="5251"/>
        <v>0</v>
      </c>
      <c r="BG3362" s="36">
        <f t="shared" si="5251"/>
        <v>0</v>
      </c>
      <c r="BH3362" s="36">
        <f t="shared" si="5251"/>
        <v>0</v>
      </c>
      <c r="BI3362" s="36">
        <f t="shared" si="5251"/>
        <v>0</v>
      </c>
      <c r="BJ3362" s="36">
        <v>0</v>
      </c>
      <c r="BK3362" s="36">
        <v>0</v>
      </c>
    </row>
    <row r="3363" spans="1:63" s="52" customFormat="1" x14ac:dyDescent="0.25">
      <c r="A3363" s="67">
        <v>35</v>
      </c>
      <c r="B3363" s="68" t="s">
        <v>58</v>
      </c>
      <c r="C3363" s="60" t="s">
        <v>1536</v>
      </c>
      <c r="D3363" s="60">
        <v>3502000</v>
      </c>
      <c r="E3363" s="123">
        <v>8233</v>
      </c>
      <c r="F3363" s="60" t="s">
        <v>0</v>
      </c>
      <c r="G3363" s="103" t="s">
        <v>1659</v>
      </c>
      <c r="H3363" s="75" t="s">
        <v>134</v>
      </c>
      <c r="I3363" s="77">
        <f>SUM(I3611,I3938,I4542)</f>
        <v>1100</v>
      </c>
      <c r="J3363" s="77">
        <f t="shared" ref="J3363:Y3363" si="5252">SUM(J3611,J3938,J4542)</f>
        <v>100</v>
      </c>
      <c r="K3363" s="77">
        <f t="shared" si="5252"/>
        <v>0</v>
      </c>
      <c r="L3363" s="77">
        <f t="shared" si="5252"/>
        <v>0</v>
      </c>
      <c r="M3363" s="77">
        <f t="shared" si="5252"/>
        <v>0</v>
      </c>
      <c r="N3363" s="77">
        <f t="shared" si="5252"/>
        <v>0</v>
      </c>
      <c r="O3363" s="77">
        <f t="shared" si="5252"/>
        <v>0</v>
      </c>
      <c r="P3363" s="77">
        <f t="shared" si="5252"/>
        <v>100</v>
      </c>
      <c r="Q3363" s="77">
        <f t="shared" si="5252"/>
        <v>0</v>
      </c>
      <c r="R3363" s="77">
        <f t="shared" si="5252"/>
        <v>0</v>
      </c>
      <c r="S3363" s="77">
        <f t="shared" si="5252"/>
        <v>0</v>
      </c>
      <c r="T3363" s="77">
        <f t="shared" si="5252"/>
        <v>0</v>
      </c>
      <c r="U3363" s="77">
        <f t="shared" si="5252"/>
        <v>0</v>
      </c>
      <c r="V3363" s="77">
        <f t="shared" si="5252"/>
        <v>0</v>
      </c>
      <c r="W3363" s="77">
        <f t="shared" si="5252"/>
        <v>0</v>
      </c>
      <c r="X3363" s="77">
        <f t="shared" si="5252"/>
        <v>0</v>
      </c>
      <c r="Y3363" s="77">
        <f t="shared" si="5252"/>
        <v>0</v>
      </c>
      <c r="Z3363" s="77">
        <v>0</v>
      </c>
      <c r="AA3363" s="77">
        <v>100</v>
      </c>
      <c r="AB3363" s="77">
        <f t="shared" ref="AB3363:AQ3363" si="5253">SUM(AB3611,AB3938,AB4542)</f>
        <v>0</v>
      </c>
      <c r="AC3363" s="77">
        <f t="shared" si="5253"/>
        <v>0</v>
      </c>
      <c r="AD3363" s="77">
        <f t="shared" si="5253"/>
        <v>0</v>
      </c>
      <c r="AE3363" s="77">
        <f t="shared" si="5253"/>
        <v>0</v>
      </c>
      <c r="AF3363" s="77">
        <f t="shared" si="5253"/>
        <v>0</v>
      </c>
      <c r="AG3363" s="77">
        <f t="shared" si="5253"/>
        <v>0</v>
      </c>
      <c r="AH3363" s="77">
        <f t="shared" si="5253"/>
        <v>0</v>
      </c>
      <c r="AI3363" s="77">
        <f t="shared" si="5253"/>
        <v>0</v>
      </c>
      <c r="AJ3363" s="77">
        <f t="shared" si="5253"/>
        <v>0</v>
      </c>
      <c r="AK3363" s="77">
        <f t="shared" si="5253"/>
        <v>0</v>
      </c>
      <c r="AL3363" s="77">
        <f t="shared" si="5253"/>
        <v>0</v>
      </c>
      <c r="AM3363" s="77">
        <f t="shared" si="5253"/>
        <v>0</v>
      </c>
      <c r="AN3363" s="77">
        <f t="shared" si="5253"/>
        <v>0</v>
      </c>
      <c r="AO3363" s="77">
        <f t="shared" si="5253"/>
        <v>0</v>
      </c>
      <c r="AP3363" s="77">
        <f t="shared" si="5253"/>
        <v>0</v>
      </c>
      <c r="AQ3363" s="77">
        <f t="shared" si="5253"/>
        <v>0</v>
      </c>
      <c r="AR3363" s="77">
        <v>0</v>
      </c>
      <c r="AS3363" s="77">
        <v>0</v>
      </c>
      <c r="AT3363" s="77">
        <f t="shared" ref="AT3363:BI3363" si="5254">SUM(AT3611,AT3938,AT4542)</f>
        <v>0</v>
      </c>
      <c r="AU3363" s="77">
        <f t="shared" si="5254"/>
        <v>0</v>
      </c>
      <c r="AV3363" s="77">
        <f t="shared" si="5254"/>
        <v>0</v>
      </c>
      <c r="AW3363" s="77">
        <f t="shared" si="5254"/>
        <v>0</v>
      </c>
      <c r="AX3363" s="77">
        <f t="shared" si="5254"/>
        <v>0</v>
      </c>
      <c r="AY3363" s="77">
        <f t="shared" si="5254"/>
        <v>0</v>
      </c>
      <c r="AZ3363" s="77">
        <f t="shared" si="5254"/>
        <v>0</v>
      </c>
      <c r="BA3363" s="77">
        <f t="shared" si="5254"/>
        <v>0</v>
      </c>
      <c r="BB3363" s="77">
        <f t="shared" si="5254"/>
        <v>0</v>
      </c>
      <c r="BC3363" s="77">
        <f t="shared" si="5254"/>
        <v>0</v>
      </c>
      <c r="BD3363" s="77">
        <f t="shared" si="5254"/>
        <v>0</v>
      </c>
      <c r="BE3363" s="77">
        <f t="shared" si="5254"/>
        <v>0</v>
      </c>
      <c r="BF3363" s="77">
        <f t="shared" si="5254"/>
        <v>0</v>
      </c>
      <c r="BG3363" s="77">
        <f t="shared" si="5254"/>
        <v>0</v>
      </c>
      <c r="BH3363" s="77">
        <f t="shared" si="5254"/>
        <v>0</v>
      </c>
      <c r="BI3363" s="77">
        <f t="shared" si="5254"/>
        <v>0</v>
      </c>
      <c r="BJ3363" s="77">
        <v>0</v>
      </c>
      <c r="BK3363" s="77">
        <v>0</v>
      </c>
    </row>
    <row r="3364" spans="1:63" s="52" customFormat="1" x14ac:dyDescent="0.25">
      <c r="A3364" s="75" t="s">
        <v>0</v>
      </c>
      <c r="B3364" s="78" t="s">
        <v>0</v>
      </c>
      <c r="C3364" s="78" t="s">
        <v>0</v>
      </c>
      <c r="D3364" s="78" t="s">
        <v>0</v>
      </c>
      <c r="E3364" s="78" t="s">
        <v>0</v>
      </c>
      <c r="F3364" s="78" t="s">
        <v>0</v>
      </c>
      <c r="G3364" s="75" t="s">
        <v>0</v>
      </c>
      <c r="H3364" s="65" t="s">
        <v>1543</v>
      </c>
      <c r="I3364" s="66">
        <f>SUM(I3319,I3340,I3347,I3350,I3353,I3361)</f>
        <v>192549951</v>
      </c>
      <c r="J3364" s="66">
        <f t="shared" ref="J3364:Y3364" si="5255">SUM(J3319,J3340,J3347,J3350,J3353,J3361)</f>
        <v>20399177</v>
      </c>
      <c r="K3364" s="66">
        <f t="shared" si="5255"/>
        <v>12290820</v>
      </c>
      <c r="L3364" s="66">
        <f t="shared" si="5255"/>
        <v>0</v>
      </c>
      <c r="M3364" s="66">
        <f t="shared" si="5255"/>
        <v>199871</v>
      </c>
      <c r="N3364" s="66">
        <f t="shared" si="5255"/>
        <v>0</v>
      </c>
      <c r="O3364" s="66">
        <f t="shared" si="5255"/>
        <v>0</v>
      </c>
      <c r="P3364" s="66">
        <f t="shared" ref="P3364" si="5256">SUM(P3319,P3340,P3347,P3350,P3353,P3361)</f>
        <v>32889868</v>
      </c>
      <c r="Q3364" s="66">
        <f t="shared" si="5255"/>
        <v>1155400</v>
      </c>
      <c r="R3364" s="66">
        <f t="shared" si="5255"/>
        <v>505416</v>
      </c>
      <c r="S3364" s="66">
        <f t="shared" si="5255"/>
        <v>12962932</v>
      </c>
      <c r="T3364" s="66">
        <f t="shared" si="5255"/>
        <v>386205</v>
      </c>
      <c r="U3364" s="66">
        <f t="shared" si="5255"/>
        <v>306197</v>
      </c>
      <c r="V3364" s="66">
        <f t="shared" si="5255"/>
        <v>352570</v>
      </c>
      <c r="W3364" s="66">
        <f t="shared" si="5255"/>
        <v>615237</v>
      </c>
      <c r="X3364" s="66">
        <f t="shared" si="5255"/>
        <v>857444</v>
      </c>
      <c r="Y3364" s="66">
        <f t="shared" si="5255"/>
        <v>1239681</v>
      </c>
      <c r="Z3364" s="66">
        <v>18381082</v>
      </c>
      <c r="AA3364" s="66">
        <v>14508786</v>
      </c>
      <c r="AB3364" s="66">
        <f t="shared" ref="AB3364:AQ3364" si="5257">SUM(AB3319,AB3340,AB3347,AB3350,AB3353,AB3361)</f>
        <v>589904</v>
      </c>
      <c r="AC3364" s="66">
        <f t="shared" si="5257"/>
        <v>215014</v>
      </c>
      <c r="AD3364" s="66">
        <f t="shared" si="5257"/>
        <v>0</v>
      </c>
      <c r="AE3364" s="66">
        <f t="shared" si="5257"/>
        <v>136333</v>
      </c>
      <c r="AF3364" s="66">
        <f t="shared" si="5257"/>
        <v>0</v>
      </c>
      <c r="AG3364" s="66">
        <f t="shared" si="5257"/>
        <v>0</v>
      </c>
      <c r="AH3364" s="66">
        <f t="shared" ref="AH3364" si="5258">SUM(AH3319,AH3340,AH3347,AH3350,AH3353,AH3361)</f>
        <v>941251</v>
      </c>
      <c r="AI3364" s="66">
        <f t="shared" si="5257"/>
        <v>2135</v>
      </c>
      <c r="AJ3364" s="66">
        <f t="shared" si="5257"/>
        <v>2415</v>
      </c>
      <c r="AK3364" s="66">
        <f t="shared" si="5257"/>
        <v>219784</v>
      </c>
      <c r="AL3364" s="66">
        <f t="shared" si="5257"/>
        <v>5000</v>
      </c>
      <c r="AM3364" s="66">
        <f t="shared" si="5257"/>
        <v>2385</v>
      </c>
      <c r="AN3364" s="66">
        <f t="shared" si="5257"/>
        <v>0</v>
      </c>
      <c r="AO3364" s="66">
        <f t="shared" si="5257"/>
        <v>141103</v>
      </c>
      <c r="AP3364" s="66">
        <f t="shared" si="5257"/>
        <v>7603</v>
      </c>
      <c r="AQ3364" s="66">
        <f t="shared" si="5257"/>
        <v>2385</v>
      </c>
      <c r="AR3364" s="66">
        <v>382810</v>
      </c>
      <c r="AS3364" s="66">
        <v>558441</v>
      </c>
      <c r="AT3364" s="66">
        <f t="shared" ref="AT3364:BI3364" si="5259">SUM(AT3319,AT3340,AT3347,AT3350,AT3353,AT3361)</f>
        <v>13336006</v>
      </c>
      <c r="AU3364" s="66">
        <f t="shared" si="5259"/>
        <v>8790963</v>
      </c>
      <c r="AV3364" s="66">
        <f t="shared" si="5259"/>
        <v>0</v>
      </c>
      <c r="AW3364" s="66">
        <f t="shared" si="5259"/>
        <v>964378</v>
      </c>
      <c r="AX3364" s="66">
        <f t="shared" si="5259"/>
        <v>0</v>
      </c>
      <c r="AY3364" s="66">
        <f t="shared" si="5259"/>
        <v>1405000</v>
      </c>
      <c r="AZ3364" s="66">
        <f t="shared" ref="AZ3364" si="5260">SUM(AZ3319,AZ3340,AZ3347,AZ3350,AZ3353,AZ3361)</f>
        <v>24496347</v>
      </c>
      <c r="BA3364" s="66">
        <f t="shared" si="5259"/>
        <v>618583</v>
      </c>
      <c r="BB3364" s="66">
        <f t="shared" si="5259"/>
        <v>738807</v>
      </c>
      <c r="BC3364" s="66">
        <f t="shared" si="5259"/>
        <v>9345604</v>
      </c>
      <c r="BD3364" s="66">
        <f t="shared" si="5259"/>
        <v>539114</v>
      </c>
      <c r="BE3364" s="66">
        <f t="shared" si="5259"/>
        <v>968988</v>
      </c>
      <c r="BF3364" s="66">
        <f t="shared" si="5259"/>
        <v>711291</v>
      </c>
      <c r="BG3364" s="66">
        <f t="shared" si="5259"/>
        <v>1224217</v>
      </c>
      <c r="BH3364" s="66">
        <f t="shared" si="5259"/>
        <v>1293453</v>
      </c>
      <c r="BI3364" s="66">
        <f t="shared" si="5259"/>
        <v>680660</v>
      </c>
      <c r="BJ3364" s="66">
        <v>16120717</v>
      </c>
      <c r="BK3364" s="66">
        <v>8375630</v>
      </c>
    </row>
    <row r="3365" spans="1:63" s="52" customFormat="1" ht="15.75" thickBot="1" x14ac:dyDescent="0.3">
      <c r="A3365" s="75" t="s">
        <v>0</v>
      </c>
      <c r="B3365" s="78" t="s">
        <v>0</v>
      </c>
      <c r="C3365" s="78" t="s">
        <v>0</v>
      </c>
      <c r="D3365" s="78" t="s">
        <v>0</v>
      </c>
      <c r="E3365" s="78" t="s">
        <v>0</v>
      </c>
      <c r="F3365" s="78" t="s">
        <v>0</v>
      </c>
      <c r="G3365" s="75" t="s">
        <v>0</v>
      </c>
      <c r="H3365" s="61" t="s">
        <v>55</v>
      </c>
      <c r="I3365" s="76">
        <f>SUM(I4719)</f>
        <v>2905</v>
      </c>
      <c r="P3365" s="52">
        <f t="shared" si="5211"/>
        <v>0</v>
      </c>
      <c r="Z3365" s="52">
        <v>0</v>
      </c>
      <c r="AA3365" s="52">
        <v>0</v>
      </c>
      <c r="AH3365" s="52">
        <f t="shared" si="5212"/>
        <v>0</v>
      </c>
      <c r="AR3365" s="52">
        <v>0</v>
      </c>
      <c r="AS3365" s="52">
        <v>0</v>
      </c>
      <c r="AZ3365" s="52">
        <f t="shared" si="5213"/>
        <v>0</v>
      </c>
      <c r="BJ3365" s="52">
        <v>0</v>
      </c>
      <c r="BK3365" s="52">
        <v>0</v>
      </c>
    </row>
    <row r="3366" spans="1:63" s="52" customFormat="1" ht="69.75" customHeight="1" thickBot="1" x14ac:dyDescent="0.3">
      <c r="A3366" s="160" t="s">
        <v>0</v>
      </c>
      <c r="B3366" s="163" t="s">
        <v>0</v>
      </c>
      <c r="C3366" s="163" t="s">
        <v>0</v>
      </c>
      <c r="D3366" s="163" t="s">
        <v>0</v>
      </c>
      <c r="E3366" s="163" t="s">
        <v>0</v>
      </c>
      <c r="F3366" s="163" t="s">
        <v>0</v>
      </c>
      <c r="G3366" s="166" t="s">
        <v>0</v>
      </c>
      <c r="H3366" s="5" t="s">
        <v>56</v>
      </c>
      <c r="I3366" s="5" t="s">
        <v>9</v>
      </c>
      <c r="J3366" s="94" t="s">
        <v>10</v>
      </c>
      <c r="K3366" s="94" t="s">
        <v>1602</v>
      </c>
      <c r="L3366" s="94" t="s">
        <v>1535</v>
      </c>
      <c r="M3366" s="94" t="s">
        <v>1591</v>
      </c>
      <c r="N3366" s="94" t="s">
        <v>1592</v>
      </c>
      <c r="O3366" s="94" t="s">
        <v>1593</v>
      </c>
      <c r="P3366" s="94" t="s">
        <v>1606</v>
      </c>
      <c r="Q3366" s="94" t="s">
        <v>1603</v>
      </c>
      <c r="R3366" s="94" t="s">
        <v>1594</v>
      </c>
      <c r="S3366" s="94" t="s">
        <v>1595</v>
      </c>
      <c r="T3366" s="94" t="s">
        <v>1596</v>
      </c>
      <c r="U3366" s="94" t="s">
        <v>1597</v>
      </c>
      <c r="V3366" s="94" t="s">
        <v>1598</v>
      </c>
      <c r="W3366" s="94" t="s">
        <v>1599</v>
      </c>
      <c r="X3366" s="94" t="s">
        <v>1604</v>
      </c>
      <c r="Y3366" s="94" t="s">
        <v>1605</v>
      </c>
      <c r="Z3366" s="94" t="s">
        <v>1600</v>
      </c>
      <c r="AA3366" s="94" t="s">
        <v>1601</v>
      </c>
      <c r="AB3366" s="95" t="s">
        <v>11</v>
      </c>
      <c r="AC3366" s="95" t="s">
        <v>1602</v>
      </c>
      <c r="AD3366" s="95" t="s">
        <v>1535</v>
      </c>
      <c r="AE3366" s="95" t="s">
        <v>1591</v>
      </c>
      <c r="AF3366" s="95" t="s">
        <v>1592</v>
      </c>
      <c r="AG3366" s="95" t="s">
        <v>1593</v>
      </c>
      <c r="AH3366" s="95" t="s">
        <v>1607</v>
      </c>
      <c r="AI3366" s="95" t="s">
        <v>1603</v>
      </c>
      <c r="AJ3366" s="95" t="s">
        <v>1594</v>
      </c>
      <c r="AK3366" s="95" t="s">
        <v>1595</v>
      </c>
      <c r="AL3366" s="95" t="s">
        <v>1596</v>
      </c>
      <c r="AM3366" s="95" t="s">
        <v>1597</v>
      </c>
      <c r="AN3366" s="95" t="s">
        <v>1598</v>
      </c>
      <c r="AO3366" s="95" t="s">
        <v>1599</v>
      </c>
      <c r="AP3366" s="95" t="s">
        <v>1604</v>
      </c>
      <c r="AQ3366" s="95" t="s">
        <v>1605</v>
      </c>
      <c r="AR3366" s="95" t="s">
        <v>1600</v>
      </c>
      <c r="AS3366" s="95" t="s">
        <v>1601</v>
      </c>
      <c r="AT3366" s="96" t="s">
        <v>12</v>
      </c>
      <c r="AU3366" s="96" t="s">
        <v>1602</v>
      </c>
      <c r="AV3366" s="96" t="s">
        <v>1535</v>
      </c>
      <c r="AW3366" s="96" t="s">
        <v>1591</v>
      </c>
      <c r="AX3366" s="96" t="s">
        <v>1592</v>
      </c>
      <c r="AY3366" s="96" t="s">
        <v>1593</v>
      </c>
      <c r="AZ3366" s="96" t="s">
        <v>1608</v>
      </c>
      <c r="BA3366" s="96" t="s">
        <v>1603</v>
      </c>
      <c r="BB3366" s="96" t="s">
        <v>1594</v>
      </c>
      <c r="BC3366" s="96" t="s">
        <v>1595</v>
      </c>
      <c r="BD3366" s="96" t="s">
        <v>1596</v>
      </c>
      <c r="BE3366" s="96" t="s">
        <v>1597</v>
      </c>
      <c r="BF3366" s="96" t="s">
        <v>1598</v>
      </c>
      <c r="BG3366" s="96" t="s">
        <v>1599</v>
      </c>
      <c r="BH3366" s="96" t="s">
        <v>1604</v>
      </c>
      <c r="BI3366" s="96" t="s">
        <v>1605</v>
      </c>
      <c r="BJ3366" s="96" t="s">
        <v>1600</v>
      </c>
      <c r="BK3366" s="96" t="s">
        <v>1601</v>
      </c>
    </row>
    <row r="3367" spans="1:63" s="52" customFormat="1" x14ac:dyDescent="0.25">
      <c r="A3367" s="161"/>
      <c r="B3367" s="164"/>
      <c r="C3367" s="164"/>
      <c r="D3367" s="164"/>
      <c r="E3367" s="164"/>
      <c r="F3367" s="164"/>
      <c r="G3367" s="167"/>
      <c r="H3367" s="79" t="s">
        <v>0</v>
      </c>
      <c r="I3367" s="9" t="s">
        <v>13</v>
      </c>
      <c r="J3367" s="9">
        <v>1</v>
      </c>
      <c r="K3367" s="9">
        <v>2</v>
      </c>
      <c r="L3367" s="9">
        <v>3</v>
      </c>
      <c r="M3367" s="9">
        <v>4</v>
      </c>
      <c r="N3367" s="9">
        <v>5</v>
      </c>
      <c r="O3367" s="9">
        <v>6</v>
      </c>
      <c r="P3367" s="9">
        <v>7</v>
      </c>
      <c r="Q3367" s="9">
        <v>8</v>
      </c>
      <c r="R3367" s="9">
        <v>9</v>
      </c>
      <c r="S3367" s="9">
        <v>10</v>
      </c>
      <c r="T3367" s="9">
        <v>11</v>
      </c>
      <c r="U3367" s="9">
        <v>12</v>
      </c>
      <c r="V3367" s="9">
        <v>13</v>
      </c>
      <c r="W3367" s="9">
        <v>14</v>
      </c>
      <c r="X3367" s="9">
        <v>15</v>
      </c>
      <c r="Y3367" s="9">
        <v>16</v>
      </c>
      <c r="Z3367" s="9">
        <v>20</v>
      </c>
      <c r="AA3367" s="9">
        <v>21</v>
      </c>
      <c r="AB3367" s="9">
        <v>1</v>
      </c>
      <c r="AC3367" s="9">
        <v>2</v>
      </c>
      <c r="AD3367" s="9">
        <v>3</v>
      </c>
      <c r="AE3367" s="9">
        <v>4</v>
      </c>
      <c r="AF3367" s="9">
        <v>5</v>
      </c>
      <c r="AG3367" s="9">
        <v>6</v>
      </c>
      <c r="AH3367" s="9">
        <v>7</v>
      </c>
      <c r="AI3367" s="9">
        <v>8</v>
      </c>
      <c r="AJ3367" s="9">
        <v>9</v>
      </c>
      <c r="AK3367" s="9">
        <v>10</v>
      </c>
      <c r="AL3367" s="9">
        <v>11</v>
      </c>
      <c r="AM3367" s="9">
        <v>12</v>
      </c>
      <c r="AN3367" s="9">
        <v>13</v>
      </c>
      <c r="AO3367" s="9">
        <v>14</v>
      </c>
      <c r="AP3367" s="9">
        <v>15</v>
      </c>
      <c r="AQ3367" s="9">
        <v>16</v>
      </c>
      <c r="AR3367" s="9">
        <v>20</v>
      </c>
      <c r="AS3367" s="9">
        <v>21</v>
      </c>
      <c r="AT3367" s="9">
        <v>1</v>
      </c>
      <c r="AU3367" s="9">
        <v>2</v>
      </c>
      <c r="AV3367" s="9">
        <v>3</v>
      </c>
      <c r="AW3367" s="9">
        <v>4</v>
      </c>
      <c r="AX3367" s="9">
        <v>5</v>
      </c>
      <c r="AY3367" s="9">
        <v>6</v>
      </c>
      <c r="AZ3367" s="9">
        <v>7</v>
      </c>
      <c r="BA3367" s="9">
        <v>8</v>
      </c>
      <c r="BB3367" s="9">
        <v>9</v>
      </c>
      <c r="BC3367" s="9">
        <v>10</v>
      </c>
      <c r="BD3367" s="9">
        <v>11</v>
      </c>
      <c r="BE3367" s="9">
        <v>12</v>
      </c>
      <c r="BF3367" s="9">
        <v>13</v>
      </c>
      <c r="BG3367" s="9">
        <v>14</v>
      </c>
      <c r="BH3367" s="9">
        <v>15</v>
      </c>
      <c r="BI3367" s="9">
        <v>16</v>
      </c>
      <c r="BJ3367" s="9">
        <v>20</v>
      </c>
      <c r="BK3367" s="9">
        <v>21</v>
      </c>
    </row>
    <row r="3368" spans="1:63" s="52" customFormat="1" x14ac:dyDescent="0.25">
      <c r="A3368" s="161"/>
      <c r="B3368" s="164"/>
      <c r="C3368" s="164"/>
      <c r="D3368" s="164"/>
      <c r="E3368" s="164"/>
      <c r="F3368" s="164"/>
      <c r="G3368" s="167"/>
      <c r="H3368" s="80" t="s">
        <v>1189</v>
      </c>
      <c r="I3368" s="81">
        <f>SUM(I3364)</f>
        <v>192549951</v>
      </c>
      <c r="J3368" s="81">
        <f t="shared" ref="J3368:Y3368" si="5261">SUM(J3364)</f>
        <v>20399177</v>
      </c>
      <c r="K3368" s="81">
        <f t="shared" si="5261"/>
        <v>12290820</v>
      </c>
      <c r="L3368" s="81">
        <f t="shared" si="5261"/>
        <v>0</v>
      </c>
      <c r="M3368" s="81">
        <f t="shared" si="5261"/>
        <v>199871</v>
      </c>
      <c r="N3368" s="81">
        <f t="shared" si="5261"/>
        <v>0</v>
      </c>
      <c r="O3368" s="81">
        <f t="shared" si="5261"/>
        <v>0</v>
      </c>
      <c r="P3368" s="81">
        <f t="shared" ref="P3368" si="5262">SUM(P3364)</f>
        <v>32889868</v>
      </c>
      <c r="Q3368" s="81">
        <f t="shared" si="5261"/>
        <v>1155400</v>
      </c>
      <c r="R3368" s="81">
        <f t="shared" si="5261"/>
        <v>505416</v>
      </c>
      <c r="S3368" s="81">
        <f t="shared" si="5261"/>
        <v>12962932</v>
      </c>
      <c r="T3368" s="81">
        <f t="shared" si="5261"/>
        <v>386205</v>
      </c>
      <c r="U3368" s="81">
        <f t="shared" si="5261"/>
        <v>306197</v>
      </c>
      <c r="V3368" s="81">
        <f t="shared" si="5261"/>
        <v>352570</v>
      </c>
      <c r="W3368" s="81">
        <f t="shared" si="5261"/>
        <v>615237</v>
      </c>
      <c r="X3368" s="81">
        <f t="shared" si="5261"/>
        <v>857444</v>
      </c>
      <c r="Y3368" s="81">
        <f t="shared" si="5261"/>
        <v>1239681</v>
      </c>
      <c r="Z3368" s="81">
        <v>18381082</v>
      </c>
      <c r="AA3368" s="81">
        <v>14508786</v>
      </c>
      <c r="AB3368" s="81">
        <f t="shared" ref="AB3368:AQ3368" si="5263">SUM(AB3364)</f>
        <v>589904</v>
      </c>
      <c r="AC3368" s="81">
        <f t="shared" si="5263"/>
        <v>215014</v>
      </c>
      <c r="AD3368" s="81">
        <f t="shared" si="5263"/>
        <v>0</v>
      </c>
      <c r="AE3368" s="81">
        <f t="shared" si="5263"/>
        <v>136333</v>
      </c>
      <c r="AF3368" s="81">
        <f t="shared" si="5263"/>
        <v>0</v>
      </c>
      <c r="AG3368" s="81">
        <f t="shared" si="5263"/>
        <v>0</v>
      </c>
      <c r="AH3368" s="81">
        <f t="shared" ref="AH3368" si="5264">SUM(AH3364)</f>
        <v>941251</v>
      </c>
      <c r="AI3368" s="81">
        <f t="shared" si="5263"/>
        <v>2135</v>
      </c>
      <c r="AJ3368" s="81">
        <f t="shared" si="5263"/>
        <v>2415</v>
      </c>
      <c r="AK3368" s="81">
        <f t="shared" si="5263"/>
        <v>219784</v>
      </c>
      <c r="AL3368" s="81">
        <f t="shared" si="5263"/>
        <v>5000</v>
      </c>
      <c r="AM3368" s="81">
        <f t="shared" si="5263"/>
        <v>2385</v>
      </c>
      <c r="AN3368" s="81">
        <f t="shared" si="5263"/>
        <v>0</v>
      </c>
      <c r="AO3368" s="81">
        <f t="shared" si="5263"/>
        <v>141103</v>
      </c>
      <c r="AP3368" s="81">
        <f t="shared" si="5263"/>
        <v>7603</v>
      </c>
      <c r="AQ3368" s="81">
        <f t="shared" si="5263"/>
        <v>2385</v>
      </c>
      <c r="AR3368" s="81">
        <v>382810</v>
      </c>
      <c r="AS3368" s="81">
        <v>558441</v>
      </c>
      <c r="AT3368" s="81">
        <f t="shared" ref="AT3368:BI3368" si="5265">SUM(AT3364)</f>
        <v>13336006</v>
      </c>
      <c r="AU3368" s="81">
        <f t="shared" si="5265"/>
        <v>8790963</v>
      </c>
      <c r="AV3368" s="81">
        <f t="shared" si="5265"/>
        <v>0</v>
      </c>
      <c r="AW3368" s="81">
        <f t="shared" si="5265"/>
        <v>964378</v>
      </c>
      <c r="AX3368" s="81">
        <f t="shared" si="5265"/>
        <v>0</v>
      </c>
      <c r="AY3368" s="81">
        <f t="shared" si="5265"/>
        <v>1405000</v>
      </c>
      <c r="AZ3368" s="81">
        <f t="shared" ref="AZ3368" si="5266">SUM(AZ3364)</f>
        <v>24496347</v>
      </c>
      <c r="BA3368" s="81">
        <f t="shared" si="5265"/>
        <v>618583</v>
      </c>
      <c r="BB3368" s="81">
        <f t="shared" si="5265"/>
        <v>738807</v>
      </c>
      <c r="BC3368" s="81">
        <f t="shared" si="5265"/>
        <v>9345604</v>
      </c>
      <c r="BD3368" s="81">
        <f t="shared" si="5265"/>
        <v>539114</v>
      </c>
      <c r="BE3368" s="81">
        <f t="shared" si="5265"/>
        <v>968988</v>
      </c>
      <c r="BF3368" s="81">
        <f t="shared" si="5265"/>
        <v>711291</v>
      </c>
      <c r="BG3368" s="81">
        <f t="shared" si="5265"/>
        <v>1224217</v>
      </c>
      <c r="BH3368" s="81">
        <f t="shared" si="5265"/>
        <v>1293453</v>
      </c>
      <c r="BI3368" s="81">
        <f t="shared" si="5265"/>
        <v>680660</v>
      </c>
      <c r="BJ3368" s="81">
        <v>16120717</v>
      </c>
      <c r="BK3368" s="81">
        <v>8375630</v>
      </c>
    </row>
    <row r="3369" spans="1:63" s="52" customFormat="1" x14ac:dyDescent="0.25">
      <c r="A3369" s="161"/>
      <c r="B3369" s="164"/>
      <c r="C3369" s="164"/>
      <c r="D3369" s="164"/>
      <c r="E3369" s="164"/>
      <c r="F3369" s="164"/>
      <c r="G3369" s="167"/>
      <c r="H3369" s="82" t="s">
        <v>57</v>
      </c>
      <c r="I3369" s="40">
        <f>SUM(I3368)</f>
        <v>192549951</v>
      </c>
      <c r="J3369" s="40">
        <f t="shared" ref="J3369:Y3369" si="5267">SUM(J3368)</f>
        <v>20399177</v>
      </c>
      <c r="K3369" s="40">
        <f t="shared" si="5267"/>
        <v>12290820</v>
      </c>
      <c r="L3369" s="40">
        <f t="shared" si="5267"/>
        <v>0</v>
      </c>
      <c r="M3369" s="40">
        <f t="shared" si="5267"/>
        <v>199871</v>
      </c>
      <c r="N3369" s="40">
        <f t="shared" si="5267"/>
        <v>0</v>
      </c>
      <c r="O3369" s="40">
        <f t="shared" si="5267"/>
        <v>0</v>
      </c>
      <c r="P3369" s="40">
        <f t="shared" ref="P3369" si="5268">SUM(P3368)</f>
        <v>32889868</v>
      </c>
      <c r="Q3369" s="40">
        <f t="shared" si="5267"/>
        <v>1155400</v>
      </c>
      <c r="R3369" s="40">
        <f t="shared" si="5267"/>
        <v>505416</v>
      </c>
      <c r="S3369" s="40">
        <f t="shared" si="5267"/>
        <v>12962932</v>
      </c>
      <c r="T3369" s="40">
        <f t="shared" si="5267"/>
        <v>386205</v>
      </c>
      <c r="U3369" s="40">
        <f t="shared" si="5267"/>
        <v>306197</v>
      </c>
      <c r="V3369" s="40">
        <f t="shared" si="5267"/>
        <v>352570</v>
      </c>
      <c r="W3369" s="40">
        <f t="shared" si="5267"/>
        <v>615237</v>
      </c>
      <c r="X3369" s="40">
        <f t="shared" si="5267"/>
        <v>857444</v>
      </c>
      <c r="Y3369" s="40">
        <f t="shared" si="5267"/>
        <v>1239681</v>
      </c>
      <c r="Z3369" s="40">
        <v>18381082</v>
      </c>
      <c r="AA3369" s="40">
        <v>14508786</v>
      </c>
      <c r="AB3369" s="40">
        <f t="shared" ref="AB3369:AQ3369" si="5269">SUM(AB3368)</f>
        <v>589904</v>
      </c>
      <c r="AC3369" s="40">
        <f t="shared" si="5269"/>
        <v>215014</v>
      </c>
      <c r="AD3369" s="40">
        <f t="shared" si="5269"/>
        <v>0</v>
      </c>
      <c r="AE3369" s="40">
        <f t="shared" si="5269"/>
        <v>136333</v>
      </c>
      <c r="AF3369" s="40">
        <f t="shared" si="5269"/>
        <v>0</v>
      </c>
      <c r="AG3369" s="40">
        <f t="shared" si="5269"/>
        <v>0</v>
      </c>
      <c r="AH3369" s="40">
        <f t="shared" ref="AH3369" si="5270">SUM(AH3368)</f>
        <v>941251</v>
      </c>
      <c r="AI3369" s="40">
        <f t="shared" si="5269"/>
        <v>2135</v>
      </c>
      <c r="AJ3369" s="40">
        <f t="shared" si="5269"/>
        <v>2415</v>
      </c>
      <c r="AK3369" s="40">
        <f t="shared" si="5269"/>
        <v>219784</v>
      </c>
      <c r="AL3369" s="40">
        <f t="shared" si="5269"/>
        <v>5000</v>
      </c>
      <c r="AM3369" s="40">
        <f t="shared" si="5269"/>
        <v>2385</v>
      </c>
      <c r="AN3369" s="40">
        <f t="shared" si="5269"/>
        <v>0</v>
      </c>
      <c r="AO3369" s="40">
        <f t="shared" si="5269"/>
        <v>141103</v>
      </c>
      <c r="AP3369" s="40">
        <f t="shared" si="5269"/>
        <v>7603</v>
      </c>
      <c r="AQ3369" s="40">
        <f t="shared" si="5269"/>
        <v>2385</v>
      </c>
      <c r="AR3369" s="40">
        <v>382810</v>
      </c>
      <c r="AS3369" s="40">
        <v>558441</v>
      </c>
      <c r="AT3369" s="40">
        <f t="shared" ref="AT3369:BI3369" si="5271">SUM(AT3368)</f>
        <v>13336006</v>
      </c>
      <c r="AU3369" s="40">
        <f t="shared" si="5271"/>
        <v>8790963</v>
      </c>
      <c r="AV3369" s="40">
        <f t="shared" si="5271"/>
        <v>0</v>
      </c>
      <c r="AW3369" s="40">
        <f t="shared" si="5271"/>
        <v>964378</v>
      </c>
      <c r="AX3369" s="40">
        <f t="shared" si="5271"/>
        <v>0</v>
      </c>
      <c r="AY3369" s="40">
        <f t="shared" si="5271"/>
        <v>1405000</v>
      </c>
      <c r="AZ3369" s="40">
        <f t="shared" ref="AZ3369" si="5272">SUM(AZ3368)</f>
        <v>24496347</v>
      </c>
      <c r="BA3369" s="40">
        <f t="shared" si="5271"/>
        <v>618583</v>
      </c>
      <c r="BB3369" s="40">
        <f t="shared" si="5271"/>
        <v>738807</v>
      </c>
      <c r="BC3369" s="40">
        <f t="shared" si="5271"/>
        <v>9345604</v>
      </c>
      <c r="BD3369" s="40">
        <f t="shared" si="5271"/>
        <v>539114</v>
      </c>
      <c r="BE3369" s="40">
        <f t="shared" si="5271"/>
        <v>968988</v>
      </c>
      <c r="BF3369" s="40">
        <f t="shared" si="5271"/>
        <v>711291</v>
      </c>
      <c r="BG3369" s="40">
        <f t="shared" si="5271"/>
        <v>1224217</v>
      </c>
      <c r="BH3369" s="40">
        <f t="shared" si="5271"/>
        <v>1293453</v>
      </c>
      <c r="BI3369" s="40">
        <f t="shared" si="5271"/>
        <v>680660</v>
      </c>
      <c r="BJ3369" s="40">
        <v>16120717</v>
      </c>
      <c r="BK3369" s="40">
        <v>8375630</v>
      </c>
    </row>
    <row r="3370" spans="1:63" s="52" customFormat="1" x14ac:dyDescent="0.25">
      <c r="A3370" s="162"/>
      <c r="B3370" s="165"/>
      <c r="C3370" s="165"/>
      <c r="D3370" s="165"/>
      <c r="E3370" s="165"/>
      <c r="F3370" s="165"/>
      <c r="G3370" s="168"/>
      <c r="P3370" s="52">
        <f t="shared" si="5211"/>
        <v>0</v>
      </c>
      <c r="Z3370" s="52">
        <v>0</v>
      </c>
      <c r="AA3370" s="52">
        <v>0</v>
      </c>
      <c r="AH3370" s="52">
        <f t="shared" si="5212"/>
        <v>0</v>
      </c>
      <c r="AR3370" s="52">
        <v>0</v>
      </c>
      <c r="AS3370" s="52">
        <v>0</v>
      </c>
      <c r="AZ3370" s="52">
        <f t="shared" si="5213"/>
        <v>0</v>
      </c>
      <c r="BJ3370" s="52">
        <v>0</v>
      </c>
      <c r="BK3370" s="52">
        <v>0</v>
      </c>
    </row>
    <row r="3371" spans="1:63" s="52" customFormat="1" x14ac:dyDescent="0.25">
      <c r="A3371" s="75" t="s">
        <v>0</v>
      </c>
      <c r="B3371" s="78" t="s">
        <v>0</v>
      </c>
      <c r="C3371" s="78" t="s">
        <v>0</v>
      </c>
      <c r="D3371" s="78" t="s">
        <v>0</v>
      </c>
      <c r="E3371" s="78" t="s">
        <v>0</v>
      </c>
      <c r="F3371" s="78" t="s">
        <v>0</v>
      </c>
      <c r="G3371" s="75" t="s">
        <v>0</v>
      </c>
      <c r="H3371" s="83" t="s">
        <v>0</v>
      </c>
      <c r="I3371" s="83"/>
      <c r="J3371" s="83" t="s">
        <v>0</v>
      </c>
      <c r="K3371" s="83"/>
      <c r="L3371" s="83"/>
      <c r="M3371" s="83"/>
      <c r="N3371" s="83"/>
      <c r="O3371" s="83"/>
      <c r="P3371" s="83"/>
      <c r="Q3371" s="83"/>
      <c r="R3371" s="83"/>
      <c r="S3371" s="83"/>
      <c r="T3371" s="83"/>
      <c r="U3371" s="83"/>
      <c r="V3371" s="83"/>
      <c r="W3371" s="83"/>
      <c r="X3371" s="83"/>
      <c r="Y3371" s="83"/>
      <c r="Z3371" s="83">
        <v>0</v>
      </c>
      <c r="AA3371" s="83"/>
      <c r="AB3371" s="83" t="s">
        <v>0</v>
      </c>
      <c r="AC3371" s="83"/>
      <c r="AD3371" s="83"/>
      <c r="AE3371" s="83"/>
      <c r="AF3371" s="83"/>
      <c r="AG3371" s="83"/>
      <c r="AH3371" s="83"/>
      <c r="AI3371" s="83"/>
      <c r="AJ3371" s="83"/>
      <c r="AK3371" s="83"/>
      <c r="AL3371" s="83"/>
      <c r="AM3371" s="83"/>
      <c r="AN3371" s="83"/>
      <c r="AO3371" s="83"/>
      <c r="AP3371" s="83"/>
      <c r="AQ3371" s="83"/>
      <c r="AR3371" s="83">
        <v>0</v>
      </c>
      <c r="AS3371" s="83"/>
      <c r="AT3371" s="83" t="s">
        <v>0</v>
      </c>
      <c r="AU3371" s="83"/>
      <c r="AV3371" s="83"/>
      <c r="AW3371" s="83"/>
      <c r="AX3371" s="83"/>
      <c r="AY3371" s="83"/>
      <c r="AZ3371" s="83"/>
      <c r="BA3371" s="83"/>
      <c r="BB3371" s="83"/>
      <c r="BC3371" s="83"/>
      <c r="BD3371" s="83"/>
      <c r="BE3371" s="83"/>
      <c r="BF3371" s="83"/>
      <c r="BG3371" s="83"/>
      <c r="BH3371" s="83"/>
      <c r="BI3371" s="83"/>
      <c r="BJ3371" s="83">
        <v>0</v>
      </c>
      <c r="BK3371" s="83"/>
    </row>
    <row r="3372" spans="1:63" s="52" customFormat="1" x14ac:dyDescent="0.25">
      <c r="A3372" s="75" t="s">
        <v>0</v>
      </c>
      <c r="B3372" s="78" t="s">
        <v>0</v>
      </c>
      <c r="C3372" s="78" t="s">
        <v>0</v>
      </c>
      <c r="D3372" s="78" t="s">
        <v>0</v>
      </c>
      <c r="E3372" s="78" t="s">
        <v>0</v>
      </c>
      <c r="F3372" s="78" t="s">
        <v>0</v>
      </c>
      <c r="G3372" s="75" t="s">
        <v>0</v>
      </c>
      <c r="H3372" s="65" t="s">
        <v>1520</v>
      </c>
      <c r="I3372" s="66">
        <f>SUM(I3364)</f>
        <v>192549951</v>
      </c>
      <c r="J3372" s="66">
        <f t="shared" ref="J3372:Y3372" si="5273">SUM(J3364)</f>
        <v>20399177</v>
      </c>
      <c r="K3372" s="66">
        <f t="shared" si="5273"/>
        <v>12290820</v>
      </c>
      <c r="L3372" s="66">
        <f t="shared" si="5273"/>
        <v>0</v>
      </c>
      <c r="M3372" s="66">
        <f t="shared" si="5273"/>
        <v>199871</v>
      </c>
      <c r="N3372" s="66">
        <f t="shared" si="5273"/>
        <v>0</v>
      </c>
      <c r="O3372" s="66">
        <f t="shared" si="5273"/>
        <v>0</v>
      </c>
      <c r="P3372" s="66">
        <f t="shared" si="5273"/>
        <v>32889868</v>
      </c>
      <c r="Q3372" s="66">
        <f t="shared" si="5273"/>
        <v>1155400</v>
      </c>
      <c r="R3372" s="66">
        <f t="shared" si="5273"/>
        <v>505416</v>
      </c>
      <c r="S3372" s="66">
        <f t="shared" si="5273"/>
        <v>12962932</v>
      </c>
      <c r="T3372" s="66">
        <f t="shared" si="5273"/>
        <v>386205</v>
      </c>
      <c r="U3372" s="66">
        <f t="shared" si="5273"/>
        <v>306197</v>
      </c>
      <c r="V3372" s="66">
        <f t="shared" si="5273"/>
        <v>352570</v>
      </c>
      <c r="W3372" s="66">
        <f t="shared" si="5273"/>
        <v>615237</v>
      </c>
      <c r="X3372" s="66">
        <f t="shared" si="5273"/>
        <v>857444</v>
      </c>
      <c r="Y3372" s="66">
        <f t="shared" si="5273"/>
        <v>1239681</v>
      </c>
      <c r="Z3372" s="66">
        <v>18381082</v>
      </c>
      <c r="AA3372" s="66">
        <v>14508786</v>
      </c>
      <c r="AB3372" s="66">
        <f t="shared" ref="AB3372:AQ3372" si="5274">SUM(AB3364)</f>
        <v>589904</v>
      </c>
      <c r="AC3372" s="66">
        <f t="shared" si="5274"/>
        <v>215014</v>
      </c>
      <c r="AD3372" s="66">
        <f t="shared" si="5274"/>
        <v>0</v>
      </c>
      <c r="AE3372" s="66">
        <f t="shared" si="5274"/>
        <v>136333</v>
      </c>
      <c r="AF3372" s="66">
        <f t="shared" si="5274"/>
        <v>0</v>
      </c>
      <c r="AG3372" s="66">
        <f t="shared" si="5274"/>
        <v>0</v>
      </c>
      <c r="AH3372" s="66">
        <f t="shared" si="5274"/>
        <v>941251</v>
      </c>
      <c r="AI3372" s="66">
        <f t="shared" si="5274"/>
        <v>2135</v>
      </c>
      <c r="AJ3372" s="66">
        <f t="shared" si="5274"/>
        <v>2415</v>
      </c>
      <c r="AK3372" s="66">
        <f t="shared" si="5274"/>
        <v>219784</v>
      </c>
      <c r="AL3372" s="66">
        <f t="shared" si="5274"/>
        <v>5000</v>
      </c>
      <c r="AM3372" s="66">
        <f t="shared" si="5274"/>
        <v>2385</v>
      </c>
      <c r="AN3372" s="66">
        <f t="shared" si="5274"/>
        <v>0</v>
      </c>
      <c r="AO3372" s="66">
        <f t="shared" si="5274"/>
        <v>141103</v>
      </c>
      <c r="AP3372" s="66">
        <f t="shared" si="5274"/>
        <v>7603</v>
      </c>
      <c r="AQ3372" s="66">
        <f t="shared" si="5274"/>
        <v>2385</v>
      </c>
      <c r="AR3372" s="66">
        <v>382810</v>
      </c>
      <c r="AS3372" s="66">
        <v>558441</v>
      </c>
      <c r="AT3372" s="66">
        <f t="shared" ref="AT3372:BI3372" si="5275">SUM(AT3364)</f>
        <v>13336006</v>
      </c>
      <c r="AU3372" s="66">
        <f t="shared" si="5275"/>
        <v>8790963</v>
      </c>
      <c r="AV3372" s="66">
        <f t="shared" si="5275"/>
        <v>0</v>
      </c>
      <c r="AW3372" s="66">
        <f t="shared" si="5275"/>
        <v>964378</v>
      </c>
      <c r="AX3372" s="66">
        <f t="shared" si="5275"/>
        <v>0</v>
      </c>
      <c r="AY3372" s="66">
        <f t="shared" si="5275"/>
        <v>1405000</v>
      </c>
      <c r="AZ3372" s="66">
        <f t="shared" si="5275"/>
        <v>24496347</v>
      </c>
      <c r="BA3372" s="66">
        <f t="shared" si="5275"/>
        <v>618583</v>
      </c>
      <c r="BB3372" s="66">
        <f t="shared" si="5275"/>
        <v>738807</v>
      </c>
      <c r="BC3372" s="66">
        <f t="shared" si="5275"/>
        <v>9345604</v>
      </c>
      <c r="BD3372" s="66">
        <f t="shared" si="5275"/>
        <v>539114</v>
      </c>
      <c r="BE3372" s="66">
        <f t="shared" si="5275"/>
        <v>968988</v>
      </c>
      <c r="BF3372" s="66">
        <f t="shared" si="5275"/>
        <v>711291</v>
      </c>
      <c r="BG3372" s="66">
        <f t="shared" si="5275"/>
        <v>1224217</v>
      </c>
      <c r="BH3372" s="66">
        <f t="shared" si="5275"/>
        <v>1293453</v>
      </c>
      <c r="BI3372" s="66">
        <f t="shared" si="5275"/>
        <v>680660</v>
      </c>
      <c r="BJ3372" s="66">
        <v>16120717</v>
      </c>
      <c r="BK3372" s="66">
        <v>8375630</v>
      </c>
    </row>
    <row r="3373" spans="1:63" s="52" customFormat="1" x14ac:dyDescent="0.25">
      <c r="A3373" s="75" t="s">
        <v>0</v>
      </c>
      <c r="B3373" s="78" t="s">
        <v>0</v>
      </c>
      <c r="C3373" s="78" t="s">
        <v>0</v>
      </c>
      <c r="D3373" s="78" t="s">
        <v>0</v>
      </c>
      <c r="E3373" s="78" t="s">
        <v>0</v>
      </c>
      <c r="F3373" s="78" t="s">
        <v>0</v>
      </c>
      <c r="G3373" s="75" t="s">
        <v>0</v>
      </c>
      <c r="H3373" s="61" t="s">
        <v>55</v>
      </c>
      <c r="I3373" s="76">
        <f>SUM(I3365)</f>
        <v>2905</v>
      </c>
      <c r="J3373" s="76"/>
      <c r="K3373" s="76"/>
      <c r="L3373" s="76"/>
      <c r="M3373" s="76"/>
      <c r="N3373" s="76"/>
      <c r="O3373" s="76"/>
      <c r="P3373" s="76">
        <f t="shared" si="5211"/>
        <v>0</v>
      </c>
      <c r="Q3373" s="76"/>
      <c r="R3373" s="76"/>
      <c r="S3373" s="76"/>
      <c r="T3373" s="76"/>
      <c r="U3373" s="76"/>
      <c r="V3373" s="76"/>
      <c r="W3373" s="76"/>
      <c r="X3373" s="76"/>
      <c r="Y3373" s="76"/>
      <c r="Z3373" s="76">
        <v>0</v>
      </c>
      <c r="AA3373" s="76">
        <v>0</v>
      </c>
      <c r="AB3373" s="76"/>
      <c r="AC3373" s="76"/>
      <c r="AD3373" s="76"/>
      <c r="AE3373" s="76"/>
      <c r="AF3373" s="76"/>
      <c r="AG3373" s="76"/>
      <c r="AH3373" s="76">
        <f t="shared" si="5212"/>
        <v>0</v>
      </c>
      <c r="AI3373" s="76"/>
      <c r="AJ3373" s="76"/>
      <c r="AK3373" s="76"/>
      <c r="AL3373" s="76"/>
      <c r="AM3373" s="76"/>
      <c r="AN3373" s="76"/>
      <c r="AO3373" s="76"/>
      <c r="AP3373" s="76"/>
      <c r="AQ3373" s="76"/>
      <c r="AR3373" s="76">
        <v>0</v>
      </c>
      <c r="AS3373" s="76">
        <v>0</v>
      </c>
      <c r="AT3373" s="76"/>
      <c r="AU3373" s="76"/>
      <c r="AV3373" s="76"/>
      <c r="AW3373" s="76"/>
      <c r="AX3373" s="76"/>
      <c r="AY3373" s="76"/>
      <c r="AZ3373" s="76">
        <f t="shared" si="5213"/>
        <v>0</v>
      </c>
      <c r="BA3373" s="76"/>
      <c r="BB3373" s="76"/>
      <c r="BC3373" s="76"/>
      <c r="BD3373" s="76"/>
      <c r="BE3373" s="76"/>
      <c r="BF3373" s="76"/>
      <c r="BG3373" s="76"/>
      <c r="BH3373" s="76"/>
      <c r="BI3373" s="76"/>
      <c r="BJ3373" s="76">
        <v>0</v>
      </c>
      <c r="BK3373" s="76">
        <v>0</v>
      </c>
    </row>
    <row r="3374" spans="1:63" ht="15.75" thickBot="1" x14ac:dyDescent="0.3">
      <c r="A3374" s="1" t="s">
        <v>1156</v>
      </c>
      <c r="B3374" s="1" t="s">
        <v>58</v>
      </c>
      <c r="C3374" s="4" t="s">
        <v>0</v>
      </c>
      <c r="D3374" s="107" t="s">
        <v>0</v>
      </c>
      <c r="E3374" s="106" t="s">
        <v>0</v>
      </c>
      <c r="F3374" s="106" t="s">
        <v>0</v>
      </c>
      <c r="G3374" s="2" t="s">
        <v>0</v>
      </c>
      <c r="H3374" s="2" t="s">
        <v>0</v>
      </c>
      <c r="I3374" s="3" t="s">
        <v>0</v>
      </c>
      <c r="J3374" s="3" t="s">
        <v>0</v>
      </c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>
        <v>0</v>
      </c>
      <c r="AA3374" s="3">
        <v>0</v>
      </c>
      <c r="AB3374" s="3" t="s">
        <v>0</v>
      </c>
      <c r="AC3374" s="3"/>
      <c r="AD3374" s="3"/>
      <c r="AE3374" s="3"/>
      <c r="AF3374" s="3"/>
      <c r="AG3374" s="3"/>
      <c r="AH3374" s="3"/>
      <c r="AI3374" s="3"/>
      <c r="AJ3374" s="3"/>
      <c r="AK3374" s="3"/>
      <c r="AL3374" s="3"/>
      <c r="AM3374" s="3"/>
      <c r="AN3374" s="3"/>
      <c r="AO3374" s="3"/>
      <c r="AP3374" s="3"/>
      <c r="AQ3374" s="3"/>
      <c r="AR3374" s="3">
        <v>0</v>
      </c>
      <c r="AS3374" s="3">
        <v>0</v>
      </c>
      <c r="AT3374" s="3" t="s">
        <v>0</v>
      </c>
      <c r="AU3374" s="3"/>
      <c r="AV3374" s="3"/>
      <c r="AW3374" s="3"/>
      <c r="AX3374" s="3"/>
      <c r="AY3374" s="3"/>
      <c r="AZ3374" s="3"/>
      <c r="BA3374" s="3"/>
      <c r="BB3374" s="3"/>
      <c r="BC3374" s="3"/>
      <c r="BD3374" s="3"/>
      <c r="BE3374" s="3"/>
      <c r="BF3374" s="3"/>
      <c r="BG3374" s="3"/>
      <c r="BH3374" s="3"/>
      <c r="BI3374" s="3"/>
      <c r="BJ3374" s="3">
        <v>0</v>
      </c>
      <c r="BK3374" s="3">
        <v>0</v>
      </c>
    </row>
    <row r="3375" spans="1:63" ht="69.75" customHeight="1" thickBot="1" x14ac:dyDescent="0.3">
      <c r="A3375" s="5" t="s">
        <v>2</v>
      </c>
      <c r="B3375" s="5" t="s">
        <v>3</v>
      </c>
      <c r="C3375" s="5" t="s">
        <v>4</v>
      </c>
      <c r="D3375" s="108" t="s">
        <v>0</v>
      </c>
      <c r="E3375" s="116" t="s">
        <v>5</v>
      </c>
      <c r="F3375" s="116" t="s">
        <v>6</v>
      </c>
      <c r="G3375" s="5" t="s">
        <v>7</v>
      </c>
      <c r="H3375" s="5" t="s">
        <v>8</v>
      </c>
      <c r="I3375" s="5" t="s">
        <v>9</v>
      </c>
      <c r="J3375" s="94" t="s">
        <v>10</v>
      </c>
      <c r="K3375" s="94" t="s">
        <v>1602</v>
      </c>
      <c r="L3375" s="94" t="s">
        <v>1535</v>
      </c>
      <c r="M3375" s="94" t="s">
        <v>1591</v>
      </c>
      <c r="N3375" s="94" t="s">
        <v>1592</v>
      </c>
      <c r="O3375" s="94" t="s">
        <v>1593</v>
      </c>
      <c r="P3375" s="94" t="s">
        <v>1606</v>
      </c>
      <c r="Q3375" s="94" t="s">
        <v>1603</v>
      </c>
      <c r="R3375" s="94" t="s">
        <v>1594</v>
      </c>
      <c r="S3375" s="94" t="s">
        <v>1595</v>
      </c>
      <c r="T3375" s="94" t="s">
        <v>1596</v>
      </c>
      <c r="U3375" s="94" t="s">
        <v>1597</v>
      </c>
      <c r="V3375" s="94" t="s">
        <v>1598</v>
      </c>
      <c r="W3375" s="94" t="s">
        <v>1599</v>
      </c>
      <c r="X3375" s="94" t="s">
        <v>1604</v>
      </c>
      <c r="Y3375" s="94" t="s">
        <v>1605</v>
      </c>
      <c r="Z3375" s="94" t="s">
        <v>1600</v>
      </c>
      <c r="AA3375" s="94" t="s">
        <v>1601</v>
      </c>
      <c r="AB3375" s="95" t="s">
        <v>11</v>
      </c>
      <c r="AC3375" s="95" t="s">
        <v>1602</v>
      </c>
      <c r="AD3375" s="95" t="s">
        <v>1535</v>
      </c>
      <c r="AE3375" s="95" t="s">
        <v>1591</v>
      </c>
      <c r="AF3375" s="95" t="s">
        <v>1592</v>
      </c>
      <c r="AG3375" s="95" t="s">
        <v>1593</v>
      </c>
      <c r="AH3375" s="95" t="s">
        <v>1607</v>
      </c>
      <c r="AI3375" s="95" t="s">
        <v>1603</v>
      </c>
      <c r="AJ3375" s="95" t="s">
        <v>1594</v>
      </c>
      <c r="AK3375" s="95" t="s">
        <v>1595</v>
      </c>
      <c r="AL3375" s="95" t="s">
        <v>1596</v>
      </c>
      <c r="AM3375" s="95" t="s">
        <v>1597</v>
      </c>
      <c r="AN3375" s="95" t="s">
        <v>1598</v>
      </c>
      <c r="AO3375" s="95" t="s">
        <v>1599</v>
      </c>
      <c r="AP3375" s="95" t="s">
        <v>1604</v>
      </c>
      <c r="AQ3375" s="95" t="s">
        <v>1605</v>
      </c>
      <c r="AR3375" s="95" t="s">
        <v>1600</v>
      </c>
      <c r="AS3375" s="95" t="s">
        <v>1601</v>
      </c>
      <c r="AT3375" s="96" t="s">
        <v>12</v>
      </c>
      <c r="AU3375" s="96" t="s">
        <v>1602</v>
      </c>
      <c r="AV3375" s="96" t="s">
        <v>1535</v>
      </c>
      <c r="AW3375" s="96" t="s">
        <v>1591</v>
      </c>
      <c r="AX3375" s="96" t="s">
        <v>1592</v>
      </c>
      <c r="AY3375" s="96" t="s">
        <v>1593</v>
      </c>
      <c r="AZ3375" s="96" t="s">
        <v>1608</v>
      </c>
      <c r="BA3375" s="96" t="s">
        <v>1603</v>
      </c>
      <c r="BB3375" s="96" t="s">
        <v>1594</v>
      </c>
      <c r="BC3375" s="96" t="s">
        <v>1595</v>
      </c>
      <c r="BD3375" s="96" t="s">
        <v>1596</v>
      </c>
      <c r="BE3375" s="96" t="s">
        <v>1597</v>
      </c>
      <c r="BF3375" s="96" t="s">
        <v>1598</v>
      </c>
      <c r="BG3375" s="96" t="s">
        <v>1599</v>
      </c>
      <c r="BH3375" s="96" t="s">
        <v>1604</v>
      </c>
      <c r="BI3375" s="96" t="s">
        <v>1605</v>
      </c>
      <c r="BJ3375" s="96" t="s">
        <v>1600</v>
      </c>
      <c r="BK3375" s="96" t="s">
        <v>1601</v>
      </c>
    </row>
    <row r="3376" spans="1:63" x14ac:dyDescent="0.25">
      <c r="A3376" s="6" t="s">
        <v>0</v>
      </c>
      <c r="B3376" s="6" t="s">
        <v>0</v>
      </c>
      <c r="C3376" s="6" t="s">
        <v>0</v>
      </c>
      <c r="D3376" s="109" t="s">
        <v>0</v>
      </c>
      <c r="E3376" s="109" t="s">
        <v>0</v>
      </c>
      <c r="F3376" s="125" t="s">
        <v>0</v>
      </c>
      <c r="G3376" s="7" t="s">
        <v>0</v>
      </c>
      <c r="H3376" s="8" t="s">
        <v>0</v>
      </c>
      <c r="I3376" s="9" t="s">
        <v>13</v>
      </c>
      <c r="J3376" s="9">
        <v>1</v>
      </c>
      <c r="K3376" s="9">
        <v>2</v>
      </c>
      <c r="L3376" s="9">
        <v>3</v>
      </c>
      <c r="M3376" s="9">
        <v>4</v>
      </c>
      <c r="N3376" s="9">
        <v>5</v>
      </c>
      <c r="O3376" s="9">
        <v>6</v>
      </c>
      <c r="P3376" s="9">
        <v>7</v>
      </c>
      <c r="Q3376" s="9">
        <v>8</v>
      </c>
      <c r="R3376" s="9">
        <v>9</v>
      </c>
      <c r="S3376" s="9">
        <v>10</v>
      </c>
      <c r="T3376" s="9">
        <v>11</v>
      </c>
      <c r="U3376" s="9">
        <v>12</v>
      </c>
      <c r="V3376" s="9">
        <v>13</v>
      </c>
      <c r="W3376" s="9">
        <v>14</v>
      </c>
      <c r="X3376" s="9">
        <v>15</v>
      </c>
      <c r="Y3376" s="9">
        <v>16</v>
      </c>
      <c r="Z3376" s="9">
        <v>20</v>
      </c>
      <c r="AA3376" s="9">
        <v>21</v>
      </c>
      <c r="AB3376" s="9">
        <v>1</v>
      </c>
      <c r="AC3376" s="9">
        <v>2</v>
      </c>
      <c r="AD3376" s="9">
        <v>3</v>
      </c>
      <c r="AE3376" s="9">
        <v>4</v>
      </c>
      <c r="AF3376" s="9">
        <v>5</v>
      </c>
      <c r="AG3376" s="9">
        <v>6</v>
      </c>
      <c r="AH3376" s="9">
        <v>7</v>
      </c>
      <c r="AI3376" s="9">
        <v>8</v>
      </c>
      <c r="AJ3376" s="9">
        <v>9</v>
      </c>
      <c r="AK3376" s="9">
        <v>10</v>
      </c>
      <c r="AL3376" s="9">
        <v>11</v>
      </c>
      <c r="AM3376" s="9">
        <v>12</v>
      </c>
      <c r="AN3376" s="9">
        <v>13</v>
      </c>
      <c r="AO3376" s="9">
        <v>14</v>
      </c>
      <c r="AP3376" s="9">
        <v>15</v>
      </c>
      <c r="AQ3376" s="9">
        <v>16</v>
      </c>
      <c r="AR3376" s="9">
        <v>20</v>
      </c>
      <c r="AS3376" s="9">
        <v>21</v>
      </c>
      <c r="AT3376" s="9">
        <v>1</v>
      </c>
      <c r="AU3376" s="9">
        <v>2</v>
      </c>
      <c r="AV3376" s="9">
        <v>3</v>
      </c>
      <c r="AW3376" s="9">
        <v>4</v>
      </c>
      <c r="AX3376" s="9">
        <v>5</v>
      </c>
      <c r="AY3376" s="9">
        <v>6</v>
      </c>
      <c r="AZ3376" s="9">
        <v>7</v>
      </c>
      <c r="BA3376" s="9">
        <v>8</v>
      </c>
      <c r="BB3376" s="9">
        <v>9</v>
      </c>
      <c r="BC3376" s="9">
        <v>10</v>
      </c>
      <c r="BD3376" s="9">
        <v>11</v>
      </c>
      <c r="BE3376" s="9">
        <v>12</v>
      </c>
      <c r="BF3376" s="9">
        <v>13</v>
      </c>
      <c r="BG3376" s="9">
        <v>14</v>
      </c>
      <c r="BH3376" s="9">
        <v>15</v>
      </c>
      <c r="BI3376" s="9">
        <v>16</v>
      </c>
      <c r="BJ3376" s="9">
        <v>20</v>
      </c>
      <c r="BK3376" s="9">
        <v>21</v>
      </c>
    </row>
    <row r="3377" spans="1:63" ht="22.5" x14ac:dyDescent="0.25">
      <c r="A3377" s="1" t="s">
        <v>1156</v>
      </c>
      <c r="B3377" s="1" t="s">
        <v>58</v>
      </c>
      <c r="C3377" s="4" t="s">
        <v>14</v>
      </c>
      <c r="D3377" s="107" t="s">
        <v>1192</v>
      </c>
      <c r="E3377" s="106" t="s">
        <v>0</v>
      </c>
      <c r="F3377" s="106" t="s">
        <v>0</v>
      </c>
      <c r="G3377" s="2" t="s">
        <v>0</v>
      </c>
      <c r="H3377" s="2" t="s">
        <v>1193</v>
      </c>
      <c r="I3377" s="3" t="s">
        <v>0</v>
      </c>
      <c r="J3377" s="3" t="s">
        <v>0</v>
      </c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>
        <v>0</v>
      </c>
      <c r="AA3377" s="3">
        <v>0</v>
      </c>
      <c r="AB3377" s="3" t="s">
        <v>0</v>
      </c>
      <c r="AC3377" s="3"/>
      <c r="AD3377" s="3"/>
      <c r="AE3377" s="3"/>
      <c r="AF3377" s="3"/>
      <c r="AG3377" s="3"/>
      <c r="AH3377" s="3"/>
      <c r="AI3377" s="3"/>
      <c r="AJ3377" s="3"/>
      <c r="AK3377" s="3"/>
      <c r="AL3377" s="3"/>
      <c r="AM3377" s="3"/>
      <c r="AN3377" s="3"/>
      <c r="AO3377" s="3"/>
      <c r="AP3377" s="3"/>
      <c r="AQ3377" s="3"/>
      <c r="AR3377" s="3">
        <v>0</v>
      </c>
      <c r="AS3377" s="3">
        <v>0</v>
      </c>
      <c r="AT3377" s="3" t="s">
        <v>0</v>
      </c>
      <c r="AU3377" s="3"/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3"/>
      <c r="BI3377" s="3"/>
      <c r="BJ3377" s="3">
        <v>0</v>
      </c>
      <c r="BK3377" s="3">
        <v>0</v>
      </c>
    </row>
    <row r="3378" spans="1:63" ht="33.75" x14ac:dyDescent="0.25">
      <c r="A3378" s="1" t="s">
        <v>0</v>
      </c>
      <c r="B3378" s="1" t="s">
        <v>0</v>
      </c>
      <c r="C3378" s="1" t="s">
        <v>0</v>
      </c>
      <c r="D3378" s="106" t="s">
        <v>0</v>
      </c>
      <c r="E3378" s="106" t="s">
        <v>0</v>
      </c>
      <c r="F3378" s="106" t="s">
        <v>0</v>
      </c>
      <c r="G3378" s="2" t="s">
        <v>0</v>
      </c>
      <c r="H3378" s="10" t="s">
        <v>15</v>
      </c>
      <c r="I3378" s="11">
        <f>SUM(I3379,I3393,I3396)</f>
        <v>9520875</v>
      </c>
      <c r="J3378" s="11">
        <f t="shared" ref="J3378:Y3378" si="5276">SUM(J3379,J3393,J3396)</f>
        <v>1568250</v>
      </c>
      <c r="K3378" s="11">
        <f t="shared" si="5276"/>
        <v>592688</v>
      </c>
      <c r="L3378" s="11">
        <f t="shared" si="5276"/>
        <v>0</v>
      </c>
      <c r="M3378" s="11">
        <f t="shared" si="5276"/>
        <v>0</v>
      </c>
      <c r="N3378" s="11">
        <f t="shared" si="5276"/>
        <v>-70000</v>
      </c>
      <c r="O3378" s="11">
        <f t="shared" si="5276"/>
        <v>0</v>
      </c>
      <c r="P3378" s="11">
        <f t="shared" ref="P3378" si="5277">SUM(P3379,P3393,P3396)</f>
        <v>2090938</v>
      </c>
      <c r="Q3378" s="11">
        <f t="shared" si="5276"/>
        <v>152619</v>
      </c>
      <c r="R3378" s="11">
        <f t="shared" si="5276"/>
        <v>89874</v>
      </c>
      <c r="S3378" s="11">
        <f t="shared" si="5276"/>
        <v>592688</v>
      </c>
      <c r="T3378" s="11">
        <f t="shared" si="5276"/>
        <v>160000</v>
      </c>
      <c r="U3378" s="11">
        <f t="shared" si="5276"/>
        <v>33300</v>
      </c>
      <c r="V3378" s="11">
        <f t="shared" si="5276"/>
        <v>88500</v>
      </c>
      <c r="W3378" s="11">
        <f t="shared" si="5276"/>
        <v>160000</v>
      </c>
      <c r="X3378" s="11">
        <f t="shared" si="5276"/>
        <v>101200</v>
      </c>
      <c r="Y3378" s="11">
        <f t="shared" si="5276"/>
        <v>156000</v>
      </c>
      <c r="Z3378" s="11">
        <v>1534181</v>
      </c>
      <c r="AA3378" s="11">
        <v>556757</v>
      </c>
      <c r="AB3378" s="11">
        <f t="shared" ref="AB3378:AQ3378" si="5278">SUM(AB3379,AB3393,AB3396)</f>
        <v>3000</v>
      </c>
      <c r="AC3378" s="11">
        <f t="shared" si="5278"/>
        <v>0</v>
      </c>
      <c r="AD3378" s="11">
        <f t="shared" si="5278"/>
        <v>0</v>
      </c>
      <c r="AE3378" s="11">
        <f t="shared" si="5278"/>
        <v>0</v>
      </c>
      <c r="AF3378" s="11">
        <f t="shared" si="5278"/>
        <v>0</v>
      </c>
      <c r="AG3378" s="11">
        <f t="shared" si="5278"/>
        <v>0</v>
      </c>
      <c r="AH3378" s="11">
        <f t="shared" ref="AH3378" si="5279">SUM(AH3379,AH3393,AH3396)</f>
        <v>3000</v>
      </c>
      <c r="AI3378" s="11">
        <f t="shared" si="5278"/>
        <v>0</v>
      </c>
      <c r="AJ3378" s="11">
        <f t="shared" si="5278"/>
        <v>0</v>
      </c>
      <c r="AK3378" s="11">
        <f t="shared" si="5278"/>
        <v>0</v>
      </c>
      <c r="AL3378" s="11">
        <f t="shared" si="5278"/>
        <v>0</v>
      </c>
      <c r="AM3378" s="11">
        <f t="shared" si="5278"/>
        <v>0</v>
      </c>
      <c r="AN3378" s="11">
        <f t="shared" si="5278"/>
        <v>0</v>
      </c>
      <c r="AO3378" s="11">
        <f t="shared" si="5278"/>
        <v>0</v>
      </c>
      <c r="AP3378" s="11">
        <f t="shared" si="5278"/>
        <v>0</v>
      </c>
      <c r="AQ3378" s="11">
        <f t="shared" si="5278"/>
        <v>0</v>
      </c>
      <c r="AR3378" s="11">
        <v>0</v>
      </c>
      <c r="AS3378" s="11">
        <v>3000</v>
      </c>
      <c r="AT3378" s="11">
        <f t="shared" ref="AT3378:BI3378" si="5280">SUM(AT3379,AT3393,AT3396)</f>
        <v>1674270</v>
      </c>
      <c r="AU3378" s="11">
        <f t="shared" si="5280"/>
        <v>3174687</v>
      </c>
      <c r="AV3378" s="11">
        <f t="shared" si="5280"/>
        <v>0</v>
      </c>
      <c r="AW3378" s="11">
        <f t="shared" si="5280"/>
        <v>0</v>
      </c>
      <c r="AX3378" s="11">
        <f t="shared" si="5280"/>
        <v>-50000</v>
      </c>
      <c r="AY3378" s="11">
        <f t="shared" si="5280"/>
        <v>-493309</v>
      </c>
      <c r="AZ3378" s="11">
        <f t="shared" ref="AZ3378" si="5281">SUM(AZ3379,AZ3393,AZ3396)</f>
        <v>4305648</v>
      </c>
      <c r="BA3378" s="11">
        <f t="shared" si="5280"/>
        <v>38960</v>
      </c>
      <c r="BB3378" s="11">
        <f t="shared" si="5280"/>
        <v>89034</v>
      </c>
      <c r="BC3378" s="11">
        <f t="shared" si="5280"/>
        <v>3174687</v>
      </c>
      <c r="BD3378" s="11">
        <f t="shared" si="5280"/>
        <v>0</v>
      </c>
      <c r="BE3378" s="11">
        <f t="shared" si="5280"/>
        <v>85000</v>
      </c>
      <c r="BF3378" s="11">
        <f t="shared" si="5280"/>
        <v>0</v>
      </c>
      <c r="BG3378" s="11">
        <f t="shared" si="5280"/>
        <v>-50000</v>
      </c>
      <c r="BH3378" s="11">
        <f t="shared" si="5280"/>
        <v>138000</v>
      </c>
      <c r="BI3378" s="11">
        <f t="shared" si="5280"/>
        <v>0</v>
      </c>
      <c r="BJ3378" s="11">
        <v>3475681</v>
      </c>
      <c r="BK3378" s="11">
        <v>829967</v>
      </c>
    </row>
    <row r="3379" spans="1:63" x14ac:dyDescent="0.25">
      <c r="A3379" s="4" t="s">
        <v>1156</v>
      </c>
      <c r="B3379" s="4" t="s">
        <v>58</v>
      </c>
      <c r="C3379" s="4" t="s">
        <v>14</v>
      </c>
      <c r="D3379" s="107" t="s">
        <v>1192</v>
      </c>
      <c r="E3379" s="106" t="s">
        <v>16</v>
      </c>
      <c r="F3379" s="106" t="s">
        <v>0</v>
      </c>
      <c r="G3379" s="2" t="s">
        <v>0</v>
      </c>
      <c r="H3379" s="2" t="s">
        <v>17</v>
      </c>
      <c r="I3379" s="12">
        <f>SUM(I3380:I3382)</f>
        <v>5596790</v>
      </c>
      <c r="J3379" s="12">
        <f t="shared" ref="J3379:Y3379" si="5282">SUM(J3380:J3382)</f>
        <v>381500</v>
      </c>
      <c r="K3379" s="12">
        <f t="shared" si="5282"/>
        <v>260000</v>
      </c>
      <c r="L3379" s="12">
        <f t="shared" si="5282"/>
        <v>0</v>
      </c>
      <c r="M3379" s="12">
        <f t="shared" si="5282"/>
        <v>0</v>
      </c>
      <c r="N3379" s="12">
        <f t="shared" si="5282"/>
        <v>0</v>
      </c>
      <c r="O3379" s="12">
        <f t="shared" si="5282"/>
        <v>0</v>
      </c>
      <c r="P3379" s="12">
        <f t="shared" ref="P3379" si="5283">SUM(P3380:P3382)</f>
        <v>641500</v>
      </c>
      <c r="Q3379" s="12">
        <f t="shared" si="5282"/>
        <v>37377</v>
      </c>
      <c r="R3379" s="12">
        <f t="shared" si="5282"/>
        <v>35000</v>
      </c>
      <c r="S3379" s="12">
        <f t="shared" si="5282"/>
        <v>260000</v>
      </c>
      <c r="T3379" s="12">
        <f t="shared" si="5282"/>
        <v>0</v>
      </c>
      <c r="U3379" s="12">
        <f t="shared" si="5282"/>
        <v>30000</v>
      </c>
      <c r="V3379" s="12">
        <f t="shared" si="5282"/>
        <v>35000</v>
      </c>
      <c r="W3379" s="12">
        <f t="shared" si="5282"/>
        <v>65000</v>
      </c>
      <c r="X3379" s="12">
        <f t="shared" si="5282"/>
        <v>69200</v>
      </c>
      <c r="Y3379" s="12">
        <f t="shared" si="5282"/>
        <v>55000</v>
      </c>
      <c r="Z3379" s="12">
        <v>586577</v>
      </c>
      <c r="AA3379" s="12">
        <v>54923</v>
      </c>
      <c r="AB3379" s="12">
        <f t="shared" ref="AB3379:AQ3379" si="5284">SUM(AB3380:AB3382)</f>
        <v>0</v>
      </c>
      <c r="AC3379" s="12">
        <f t="shared" si="5284"/>
        <v>0</v>
      </c>
      <c r="AD3379" s="12">
        <f t="shared" si="5284"/>
        <v>0</v>
      </c>
      <c r="AE3379" s="12">
        <f t="shared" si="5284"/>
        <v>0</v>
      </c>
      <c r="AF3379" s="12">
        <f t="shared" si="5284"/>
        <v>0</v>
      </c>
      <c r="AG3379" s="12">
        <f t="shared" si="5284"/>
        <v>0</v>
      </c>
      <c r="AH3379" s="12">
        <f t="shared" ref="AH3379" si="5285">SUM(AH3380:AH3382)</f>
        <v>0</v>
      </c>
      <c r="AI3379" s="12">
        <f t="shared" si="5284"/>
        <v>0</v>
      </c>
      <c r="AJ3379" s="12">
        <f t="shared" si="5284"/>
        <v>0</v>
      </c>
      <c r="AK3379" s="12">
        <f t="shared" si="5284"/>
        <v>0</v>
      </c>
      <c r="AL3379" s="12">
        <f t="shared" si="5284"/>
        <v>0</v>
      </c>
      <c r="AM3379" s="12">
        <f t="shared" si="5284"/>
        <v>0</v>
      </c>
      <c r="AN3379" s="12">
        <f t="shared" si="5284"/>
        <v>0</v>
      </c>
      <c r="AO3379" s="12">
        <f t="shared" si="5284"/>
        <v>0</v>
      </c>
      <c r="AP3379" s="12">
        <f t="shared" si="5284"/>
        <v>0</v>
      </c>
      <c r="AQ3379" s="12">
        <f t="shared" si="5284"/>
        <v>0</v>
      </c>
      <c r="AR3379" s="12">
        <v>0</v>
      </c>
      <c r="AS3379" s="12">
        <v>0</v>
      </c>
      <c r="AT3379" s="12">
        <f>SUM(AT3380:AT3382)</f>
        <v>394770</v>
      </c>
      <c r="AU3379" s="12">
        <f t="shared" ref="AU3379:BI3379" si="5286">SUM(AU3380:AU3382)</f>
        <v>470000</v>
      </c>
      <c r="AV3379" s="12">
        <f t="shared" si="5286"/>
        <v>0</v>
      </c>
      <c r="AW3379" s="12">
        <f t="shared" si="5286"/>
        <v>0</v>
      </c>
      <c r="AX3379" s="12">
        <f t="shared" si="5286"/>
        <v>0</v>
      </c>
      <c r="AY3379" s="12">
        <f t="shared" si="5286"/>
        <v>0</v>
      </c>
      <c r="AZ3379" s="12">
        <f t="shared" ref="AZ3379" si="5287">SUM(AZ3380:AZ3382)</f>
        <v>864770</v>
      </c>
      <c r="BA3379" s="12">
        <f t="shared" si="5286"/>
        <v>17109</v>
      </c>
      <c r="BB3379" s="12">
        <f t="shared" si="5286"/>
        <v>30000</v>
      </c>
      <c r="BC3379" s="12">
        <f t="shared" si="5286"/>
        <v>470000</v>
      </c>
      <c r="BD3379" s="12">
        <f t="shared" si="5286"/>
        <v>0</v>
      </c>
      <c r="BE3379" s="12">
        <f t="shared" si="5286"/>
        <v>0</v>
      </c>
      <c r="BF3379" s="12">
        <f t="shared" si="5286"/>
        <v>0</v>
      </c>
      <c r="BG3379" s="12">
        <f t="shared" si="5286"/>
        <v>0</v>
      </c>
      <c r="BH3379" s="12">
        <f t="shared" si="5286"/>
        <v>80000</v>
      </c>
      <c r="BI3379" s="12">
        <f t="shared" si="5286"/>
        <v>0</v>
      </c>
      <c r="BJ3379" s="12">
        <v>597109</v>
      </c>
      <c r="BK3379" s="12">
        <v>267661</v>
      </c>
    </row>
    <row r="3380" spans="1:63" x14ac:dyDescent="0.25">
      <c r="A3380" s="4" t="s">
        <v>1156</v>
      </c>
      <c r="B3380" s="4" t="s">
        <v>58</v>
      </c>
      <c r="C3380" s="4" t="s">
        <v>14</v>
      </c>
      <c r="D3380" s="107" t="s">
        <v>1192</v>
      </c>
      <c r="E3380" s="117">
        <v>6111</v>
      </c>
      <c r="F3380" s="107"/>
      <c r="G3380" s="103" t="s">
        <v>1659</v>
      </c>
      <c r="H3380" s="13" t="s">
        <v>18</v>
      </c>
      <c r="I3380" s="14">
        <v>4403000</v>
      </c>
      <c r="J3380" s="14">
        <v>375500</v>
      </c>
      <c r="K3380" s="14">
        <v>260000</v>
      </c>
      <c r="L3380" s="14"/>
      <c r="M3380" s="14"/>
      <c r="N3380" s="14"/>
      <c r="O3380" s="14"/>
      <c r="P3380" s="14">
        <f t="shared" ref="P3380:P3444" si="5288">J3380+K3380+L3380+M3380+N3380+O3380</f>
        <v>635500</v>
      </c>
      <c r="Q3380" s="14">
        <f>30000+7377</f>
        <v>37377</v>
      </c>
      <c r="R3380" s="14">
        <v>35000</v>
      </c>
      <c r="S3380" s="14">
        <v>260000</v>
      </c>
      <c r="T3380" s="14"/>
      <c r="U3380" s="14">
        <v>30000</v>
      </c>
      <c r="V3380" s="14">
        <v>35000</v>
      </c>
      <c r="W3380" s="14">
        <v>65000</v>
      </c>
      <c r="X3380" s="14">
        <v>65000</v>
      </c>
      <c r="Y3380" s="14">
        <v>55000</v>
      </c>
      <c r="Z3380" s="14">
        <v>582377</v>
      </c>
      <c r="AA3380" s="14">
        <v>53123</v>
      </c>
      <c r="AB3380" s="14">
        <v>0</v>
      </c>
      <c r="AC3380" s="14"/>
      <c r="AD3380" s="14"/>
      <c r="AE3380" s="14"/>
      <c r="AF3380" s="14"/>
      <c r="AG3380" s="14"/>
      <c r="AH3380" s="14">
        <f t="shared" ref="AH3380:AH3444" si="5289">AB3380+AC3380+AD3380+AE3380+AF3380+AG3380</f>
        <v>0</v>
      </c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>
        <v>0</v>
      </c>
      <c r="AS3380" s="14">
        <v>0</v>
      </c>
      <c r="AT3380" s="14">
        <v>365900</v>
      </c>
      <c r="AU3380" s="14">
        <v>470000</v>
      </c>
      <c r="AV3380" s="14"/>
      <c r="AW3380" s="14"/>
      <c r="AX3380" s="14"/>
      <c r="AY3380" s="14"/>
      <c r="AZ3380" s="14">
        <f t="shared" ref="AZ3380:AZ3444" si="5290">AT3380+AU3380+AV3380+AW3380+AX3380+AY3380</f>
        <v>835900</v>
      </c>
      <c r="BA3380" s="14">
        <f>6698+10411</f>
        <v>17109</v>
      </c>
      <c r="BB3380" s="14">
        <v>30000</v>
      </c>
      <c r="BC3380" s="14">
        <v>470000</v>
      </c>
      <c r="BD3380" s="14"/>
      <c r="BE3380" s="14"/>
      <c r="BF3380" s="14"/>
      <c r="BG3380" s="14"/>
      <c r="BH3380" s="14">
        <v>80000</v>
      </c>
      <c r="BI3380" s="14"/>
      <c r="BJ3380" s="14">
        <v>597109</v>
      </c>
      <c r="BK3380" s="14">
        <v>238791</v>
      </c>
    </row>
    <row r="3381" spans="1:63" ht="22.5" x14ac:dyDescent="0.25">
      <c r="A3381" s="4" t="s">
        <v>1156</v>
      </c>
      <c r="B3381" s="4" t="s">
        <v>58</v>
      </c>
      <c r="C3381" s="4" t="s">
        <v>14</v>
      </c>
      <c r="D3381" s="107" t="s">
        <v>1192</v>
      </c>
      <c r="E3381" s="117">
        <v>6111</v>
      </c>
      <c r="F3381" s="107" t="s">
        <v>1194</v>
      </c>
      <c r="G3381" s="103" t="s">
        <v>1659</v>
      </c>
      <c r="H3381" s="13" t="s">
        <v>1195</v>
      </c>
      <c r="I3381" s="14">
        <v>649500</v>
      </c>
      <c r="J3381" s="14">
        <v>0</v>
      </c>
      <c r="K3381" s="14"/>
      <c r="L3381" s="14"/>
      <c r="M3381" s="14"/>
      <c r="N3381" s="14"/>
      <c r="O3381" s="14"/>
      <c r="P3381" s="14">
        <f t="shared" si="5288"/>
        <v>0</v>
      </c>
      <c r="Q3381" s="14"/>
      <c r="R3381" s="14"/>
      <c r="S3381" s="14"/>
      <c r="T3381" s="14"/>
      <c r="U3381" s="14"/>
      <c r="V3381" s="14"/>
      <c r="W3381" s="14"/>
      <c r="X3381" s="14"/>
      <c r="Y3381" s="14"/>
      <c r="Z3381" s="14">
        <v>0</v>
      </c>
      <c r="AA3381" s="14">
        <v>0</v>
      </c>
      <c r="AB3381" s="14">
        <v>0</v>
      </c>
      <c r="AC3381" s="14"/>
      <c r="AD3381" s="14"/>
      <c r="AE3381" s="14"/>
      <c r="AF3381" s="14"/>
      <c r="AG3381" s="14"/>
      <c r="AH3381" s="14">
        <f t="shared" si="5289"/>
        <v>0</v>
      </c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>
        <v>0</v>
      </c>
      <c r="AS3381" s="14">
        <v>0</v>
      </c>
      <c r="AT3381" s="14">
        <v>0</v>
      </c>
      <c r="AU3381" s="14"/>
      <c r="AV3381" s="14"/>
      <c r="AW3381" s="14"/>
      <c r="AX3381" s="14"/>
      <c r="AY3381" s="14"/>
      <c r="AZ3381" s="14">
        <f t="shared" si="5290"/>
        <v>0</v>
      </c>
      <c r="BA3381" s="14"/>
      <c r="BB3381" s="14"/>
      <c r="BC3381" s="14"/>
      <c r="BD3381" s="14"/>
      <c r="BE3381" s="14"/>
      <c r="BF3381" s="14"/>
      <c r="BG3381" s="14"/>
      <c r="BH3381" s="14"/>
      <c r="BI3381" s="14"/>
      <c r="BJ3381" s="14">
        <v>0</v>
      </c>
      <c r="BK3381" s="14">
        <v>0</v>
      </c>
    </row>
    <row r="3382" spans="1:63" x14ac:dyDescent="0.25">
      <c r="A3382" s="1" t="s">
        <v>1156</v>
      </c>
      <c r="B3382" s="1" t="s">
        <v>58</v>
      </c>
      <c r="C3382" s="1" t="s">
        <v>14</v>
      </c>
      <c r="D3382" s="110" t="s">
        <v>1192</v>
      </c>
      <c r="E3382" s="110" t="s">
        <v>20</v>
      </c>
      <c r="F3382" s="107" t="s">
        <v>0</v>
      </c>
      <c r="G3382" s="13" t="s">
        <v>0</v>
      </c>
      <c r="H3382" s="2" t="s">
        <v>21</v>
      </c>
      <c r="I3382" s="12">
        <f>SUM(I3383:I3392)</f>
        <v>544290</v>
      </c>
      <c r="J3382" s="12">
        <f t="shared" ref="J3382:Y3382" si="5291">SUM(J3383:J3392)</f>
        <v>6000</v>
      </c>
      <c r="K3382" s="12">
        <f t="shared" si="5291"/>
        <v>0</v>
      </c>
      <c r="L3382" s="12">
        <f t="shared" si="5291"/>
        <v>0</v>
      </c>
      <c r="M3382" s="12">
        <f t="shared" si="5291"/>
        <v>0</v>
      </c>
      <c r="N3382" s="12">
        <f t="shared" si="5291"/>
        <v>0</v>
      </c>
      <c r="O3382" s="12">
        <f t="shared" si="5291"/>
        <v>0</v>
      </c>
      <c r="P3382" s="12">
        <f t="shared" si="5291"/>
        <v>6000</v>
      </c>
      <c r="Q3382" s="12">
        <f t="shared" si="5291"/>
        <v>0</v>
      </c>
      <c r="R3382" s="12">
        <f t="shared" si="5291"/>
        <v>0</v>
      </c>
      <c r="S3382" s="12">
        <f t="shared" si="5291"/>
        <v>0</v>
      </c>
      <c r="T3382" s="12">
        <f t="shared" si="5291"/>
        <v>0</v>
      </c>
      <c r="U3382" s="12">
        <f t="shared" si="5291"/>
        <v>0</v>
      </c>
      <c r="V3382" s="12">
        <f t="shared" si="5291"/>
        <v>0</v>
      </c>
      <c r="W3382" s="12">
        <f t="shared" si="5291"/>
        <v>0</v>
      </c>
      <c r="X3382" s="12">
        <f t="shared" si="5291"/>
        <v>4200</v>
      </c>
      <c r="Y3382" s="12">
        <f t="shared" si="5291"/>
        <v>0</v>
      </c>
      <c r="Z3382" s="12">
        <v>4200</v>
      </c>
      <c r="AA3382" s="12">
        <v>1800</v>
      </c>
      <c r="AB3382" s="12">
        <f t="shared" ref="AB3382:AQ3382" si="5292">SUM(AB3383:AB3392)</f>
        <v>0</v>
      </c>
      <c r="AC3382" s="12">
        <f t="shared" si="5292"/>
        <v>0</v>
      </c>
      <c r="AD3382" s="12">
        <f t="shared" si="5292"/>
        <v>0</v>
      </c>
      <c r="AE3382" s="12">
        <f t="shared" si="5292"/>
        <v>0</v>
      </c>
      <c r="AF3382" s="12">
        <f t="shared" si="5292"/>
        <v>0</v>
      </c>
      <c r="AG3382" s="12">
        <f t="shared" si="5292"/>
        <v>0</v>
      </c>
      <c r="AH3382" s="12">
        <f t="shared" si="5292"/>
        <v>0</v>
      </c>
      <c r="AI3382" s="12">
        <f t="shared" si="5292"/>
        <v>0</v>
      </c>
      <c r="AJ3382" s="12">
        <f t="shared" si="5292"/>
        <v>0</v>
      </c>
      <c r="AK3382" s="12">
        <f t="shared" si="5292"/>
        <v>0</v>
      </c>
      <c r="AL3382" s="12">
        <f t="shared" si="5292"/>
        <v>0</v>
      </c>
      <c r="AM3382" s="12">
        <f t="shared" si="5292"/>
        <v>0</v>
      </c>
      <c r="AN3382" s="12">
        <f t="shared" si="5292"/>
        <v>0</v>
      </c>
      <c r="AO3382" s="12">
        <f t="shared" si="5292"/>
        <v>0</v>
      </c>
      <c r="AP3382" s="12">
        <f t="shared" si="5292"/>
        <v>0</v>
      </c>
      <c r="AQ3382" s="12">
        <f t="shared" si="5292"/>
        <v>0</v>
      </c>
      <c r="AR3382" s="12">
        <v>0</v>
      </c>
      <c r="AS3382" s="12">
        <v>0</v>
      </c>
      <c r="AT3382" s="12">
        <f t="shared" ref="AT3382:BI3382" si="5293">SUM(AT3383:AT3392)</f>
        <v>28870</v>
      </c>
      <c r="AU3382" s="12">
        <f t="shared" si="5293"/>
        <v>0</v>
      </c>
      <c r="AV3382" s="12">
        <f t="shared" si="5293"/>
        <v>0</v>
      </c>
      <c r="AW3382" s="12">
        <f t="shared" si="5293"/>
        <v>0</v>
      </c>
      <c r="AX3382" s="12">
        <f t="shared" si="5293"/>
        <v>0</v>
      </c>
      <c r="AY3382" s="12">
        <f t="shared" si="5293"/>
        <v>0</v>
      </c>
      <c r="AZ3382" s="12">
        <f t="shared" si="5293"/>
        <v>28870</v>
      </c>
      <c r="BA3382" s="12">
        <f t="shared" si="5293"/>
        <v>0</v>
      </c>
      <c r="BB3382" s="12">
        <f t="shared" si="5293"/>
        <v>0</v>
      </c>
      <c r="BC3382" s="12">
        <f t="shared" si="5293"/>
        <v>0</v>
      </c>
      <c r="BD3382" s="12">
        <f t="shared" si="5293"/>
        <v>0</v>
      </c>
      <c r="BE3382" s="12">
        <f t="shared" si="5293"/>
        <v>0</v>
      </c>
      <c r="BF3382" s="12">
        <f t="shared" si="5293"/>
        <v>0</v>
      </c>
      <c r="BG3382" s="12">
        <f t="shared" si="5293"/>
        <v>0</v>
      </c>
      <c r="BH3382" s="12">
        <f t="shared" si="5293"/>
        <v>0</v>
      </c>
      <c r="BI3382" s="12">
        <f t="shared" si="5293"/>
        <v>0</v>
      </c>
      <c r="BJ3382" s="12">
        <v>0</v>
      </c>
      <c r="BK3382" s="12">
        <v>28870</v>
      </c>
    </row>
    <row r="3383" spans="1:63" ht="22.5" x14ac:dyDescent="0.25">
      <c r="A3383" s="4" t="s">
        <v>1156</v>
      </c>
      <c r="B3383" s="4" t="s">
        <v>58</v>
      </c>
      <c r="C3383" s="4" t="s">
        <v>14</v>
      </c>
      <c r="D3383" s="107" t="s">
        <v>1192</v>
      </c>
      <c r="E3383" s="117">
        <v>6112</v>
      </c>
      <c r="F3383" s="107" t="s">
        <v>1196</v>
      </c>
      <c r="G3383" s="103" t="s">
        <v>1659</v>
      </c>
      <c r="H3383" s="13" t="s">
        <v>59</v>
      </c>
      <c r="I3383" s="14">
        <v>71530</v>
      </c>
      <c r="J3383" s="14">
        <v>0</v>
      </c>
      <c r="K3383" s="14"/>
      <c r="L3383" s="14"/>
      <c r="M3383" s="14"/>
      <c r="N3383" s="14"/>
      <c r="O3383" s="14"/>
      <c r="P3383" s="14">
        <f t="shared" si="5288"/>
        <v>0</v>
      </c>
      <c r="Q3383" s="14"/>
      <c r="R3383" s="14"/>
      <c r="S3383" s="14"/>
      <c r="T3383" s="14"/>
      <c r="U3383" s="14"/>
      <c r="V3383" s="14"/>
      <c r="W3383" s="14"/>
      <c r="X3383" s="14"/>
      <c r="Y3383" s="14"/>
      <c r="Z3383" s="14">
        <v>0</v>
      </c>
      <c r="AA3383" s="14">
        <v>0</v>
      </c>
      <c r="AB3383" s="14">
        <v>0</v>
      </c>
      <c r="AC3383" s="14"/>
      <c r="AD3383" s="14"/>
      <c r="AE3383" s="14"/>
      <c r="AF3383" s="14"/>
      <c r="AG3383" s="14"/>
      <c r="AH3383" s="14">
        <f t="shared" si="5289"/>
        <v>0</v>
      </c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>
        <v>0</v>
      </c>
      <c r="AS3383" s="14">
        <v>0</v>
      </c>
      <c r="AT3383" s="14">
        <v>4000</v>
      </c>
      <c r="AU3383" s="14"/>
      <c r="AV3383" s="14"/>
      <c r="AW3383" s="14"/>
      <c r="AX3383" s="14"/>
      <c r="AY3383" s="14"/>
      <c r="AZ3383" s="14">
        <f t="shared" si="5290"/>
        <v>4000</v>
      </c>
      <c r="BA3383" s="14"/>
      <c r="BB3383" s="14"/>
      <c r="BC3383" s="14"/>
      <c r="BD3383" s="14"/>
      <c r="BE3383" s="14"/>
      <c r="BF3383" s="14"/>
      <c r="BG3383" s="14"/>
      <c r="BH3383" s="14"/>
      <c r="BI3383" s="14"/>
      <c r="BJ3383" s="14">
        <v>0</v>
      </c>
      <c r="BK3383" s="14">
        <v>4000</v>
      </c>
    </row>
    <row r="3384" spans="1:63" x14ac:dyDescent="0.25">
      <c r="A3384" s="4" t="s">
        <v>1156</v>
      </c>
      <c r="B3384" s="4" t="s">
        <v>58</v>
      </c>
      <c r="C3384" s="4" t="s">
        <v>14</v>
      </c>
      <c r="D3384" s="107" t="s">
        <v>1192</v>
      </c>
      <c r="E3384" s="117">
        <v>6112</v>
      </c>
      <c r="F3384" s="107" t="s">
        <v>1197</v>
      </c>
      <c r="G3384" s="103" t="s">
        <v>1659</v>
      </c>
      <c r="H3384" s="13" t="s">
        <v>24</v>
      </c>
      <c r="I3384" s="14">
        <v>296080</v>
      </c>
      <c r="J3384" s="14">
        <v>0</v>
      </c>
      <c r="K3384" s="14"/>
      <c r="L3384" s="14"/>
      <c r="M3384" s="14"/>
      <c r="N3384" s="14"/>
      <c r="O3384" s="14"/>
      <c r="P3384" s="14">
        <f t="shared" si="5288"/>
        <v>0</v>
      </c>
      <c r="Q3384" s="14"/>
      <c r="R3384" s="14"/>
      <c r="S3384" s="14"/>
      <c r="T3384" s="14"/>
      <c r="U3384" s="14"/>
      <c r="V3384" s="14"/>
      <c r="W3384" s="14"/>
      <c r="X3384" s="14"/>
      <c r="Y3384" s="14"/>
      <c r="Z3384" s="14">
        <v>0</v>
      </c>
      <c r="AA3384" s="14">
        <v>0</v>
      </c>
      <c r="AB3384" s="14">
        <v>0</v>
      </c>
      <c r="AC3384" s="14"/>
      <c r="AD3384" s="14"/>
      <c r="AE3384" s="14"/>
      <c r="AF3384" s="14"/>
      <c r="AG3384" s="14"/>
      <c r="AH3384" s="14">
        <f t="shared" si="5289"/>
        <v>0</v>
      </c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>
        <v>0</v>
      </c>
      <c r="AS3384" s="14">
        <v>0</v>
      </c>
      <c r="AT3384" s="14">
        <v>19870</v>
      </c>
      <c r="AU3384" s="14"/>
      <c r="AV3384" s="14"/>
      <c r="AW3384" s="14"/>
      <c r="AX3384" s="14"/>
      <c r="AY3384" s="14"/>
      <c r="AZ3384" s="14">
        <f t="shared" si="5290"/>
        <v>19870</v>
      </c>
      <c r="BA3384" s="14"/>
      <c r="BB3384" s="14"/>
      <c r="BC3384" s="14"/>
      <c r="BD3384" s="14"/>
      <c r="BE3384" s="14"/>
      <c r="BF3384" s="14"/>
      <c r="BG3384" s="14"/>
      <c r="BH3384" s="14"/>
      <c r="BI3384" s="14"/>
      <c r="BJ3384" s="14">
        <v>0</v>
      </c>
      <c r="BK3384" s="14">
        <v>19870</v>
      </c>
    </row>
    <row r="3385" spans="1:63" x14ac:dyDescent="0.25">
      <c r="A3385" s="4" t="s">
        <v>1156</v>
      </c>
      <c r="B3385" s="4" t="s">
        <v>58</v>
      </c>
      <c r="C3385" s="4" t="s">
        <v>14</v>
      </c>
      <c r="D3385" s="107" t="s">
        <v>1192</v>
      </c>
      <c r="E3385" s="117">
        <v>6112</v>
      </c>
      <c r="F3385" s="107" t="s">
        <v>1198</v>
      </c>
      <c r="G3385" s="103" t="s">
        <v>1659</v>
      </c>
      <c r="H3385" s="13" t="s">
        <v>25</v>
      </c>
      <c r="I3385" s="14">
        <v>68380</v>
      </c>
      <c r="J3385" s="14">
        <v>0</v>
      </c>
      <c r="K3385" s="14"/>
      <c r="L3385" s="14"/>
      <c r="M3385" s="14"/>
      <c r="N3385" s="14"/>
      <c r="O3385" s="14"/>
      <c r="P3385" s="14">
        <f t="shared" si="5288"/>
        <v>0</v>
      </c>
      <c r="Q3385" s="14"/>
      <c r="R3385" s="14"/>
      <c r="S3385" s="14"/>
      <c r="T3385" s="14"/>
      <c r="U3385" s="14"/>
      <c r="V3385" s="14"/>
      <c r="W3385" s="14"/>
      <c r="X3385" s="14"/>
      <c r="Y3385" s="14"/>
      <c r="Z3385" s="14">
        <v>0</v>
      </c>
      <c r="AA3385" s="14">
        <v>0</v>
      </c>
      <c r="AB3385" s="14">
        <v>0</v>
      </c>
      <c r="AC3385" s="14"/>
      <c r="AD3385" s="14"/>
      <c r="AE3385" s="14"/>
      <c r="AF3385" s="14"/>
      <c r="AG3385" s="14"/>
      <c r="AH3385" s="14">
        <f t="shared" si="5289"/>
        <v>0</v>
      </c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>
        <v>0</v>
      </c>
      <c r="AS3385" s="14">
        <v>0</v>
      </c>
      <c r="AT3385" s="14">
        <v>5000</v>
      </c>
      <c r="AU3385" s="14"/>
      <c r="AV3385" s="14"/>
      <c r="AW3385" s="14"/>
      <c r="AX3385" s="14"/>
      <c r="AY3385" s="14"/>
      <c r="AZ3385" s="14">
        <f t="shared" si="5290"/>
        <v>5000</v>
      </c>
      <c r="BA3385" s="14"/>
      <c r="BB3385" s="14"/>
      <c r="BC3385" s="14"/>
      <c r="BD3385" s="14"/>
      <c r="BE3385" s="14"/>
      <c r="BF3385" s="14"/>
      <c r="BG3385" s="14"/>
      <c r="BH3385" s="14"/>
      <c r="BI3385" s="14"/>
      <c r="BJ3385" s="14">
        <v>0</v>
      </c>
      <c r="BK3385" s="14">
        <v>5000</v>
      </c>
    </row>
    <row r="3386" spans="1:63" x14ac:dyDescent="0.25">
      <c r="A3386" s="4" t="s">
        <v>1156</v>
      </c>
      <c r="B3386" s="4" t="s">
        <v>58</v>
      </c>
      <c r="C3386" s="4" t="s">
        <v>14</v>
      </c>
      <c r="D3386" s="107" t="s">
        <v>1192</v>
      </c>
      <c r="E3386" s="117">
        <v>6112</v>
      </c>
      <c r="F3386" s="107" t="s">
        <v>1199</v>
      </c>
      <c r="G3386" s="103" t="s">
        <v>1659</v>
      </c>
      <c r="H3386" s="13" t="s">
        <v>23</v>
      </c>
      <c r="I3386" s="14">
        <v>0</v>
      </c>
      <c r="J3386" s="14">
        <v>0</v>
      </c>
      <c r="K3386" s="14"/>
      <c r="L3386" s="14"/>
      <c r="M3386" s="14"/>
      <c r="N3386" s="14"/>
      <c r="O3386" s="14"/>
      <c r="P3386" s="14">
        <f t="shared" si="5288"/>
        <v>0</v>
      </c>
      <c r="Q3386" s="14"/>
      <c r="R3386" s="14"/>
      <c r="S3386" s="14"/>
      <c r="T3386" s="14"/>
      <c r="U3386" s="14"/>
      <c r="V3386" s="14"/>
      <c r="W3386" s="14"/>
      <c r="X3386" s="14"/>
      <c r="Y3386" s="14"/>
      <c r="Z3386" s="14">
        <v>0</v>
      </c>
      <c r="AA3386" s="14">
        <v>0</v>
      </c>
      <c r="AB3386" s="14">
        <v>0</v>
      </c>
      <c r="AC3386" s="14"/>
      <c r="AD3386" s="14"/>
      <c r="AE3386" s="14"/>
      <c r="AF3386" s="14"/>
      <c r="AG3386" s="14"/>
      <c r="AH3386" s="14">
        <f t="shared" si="5289"/>
        <v>0</v>
      </c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>
        <v>0</v>
      </c>
      <c r="AS3386" s="14">
        <v>0</v>
      </c>
      <c r="AT3386" s="14">
        <v>0</v>
      </c>
      <c r="AU3386" s="14"/>
      <c r="AV3386" s="14"/>
      <c r="AW3386" s="14"/>
      <c r="AX3386" s="14"/>
      <c r="AY3386" s="14"/>
      <c r="AZ3386" s="14">
        <f t="shared" si="5290"/>
        <v>0</v>
      </c>
      <c r="BA3386" s="14"/>
      <c r="BB3386" s="14"/>
      <c r="BC3386" s="14"/>
      <c r="BD3386" s="14"/>
      <c r="BE3386" s="14"/>
      <c r="BF3386" s="14"/>
      <c r="BG3386" s="14"/>
      <c r="BH3386" s="14"/>
      <c r="BI3386" s="14"/>
      <c r="BJ3386" s="14">
        <v>0</v>
      </c>
      <c r="BK3386" s="14">
        <v>0</v>
      </c>
    </row>
    <row r="3387" spans="1:63" x14ac:dyDescent="0.25">
      <c r="A3387" s="4" t="s">
        <v>1156</v>
      </c>
      <c r="B3387" s="4" t="s">
        <v>58</v>
      </c>
      <c r="C3387" s="4" t="s">
        <v>14</v>
      </c>
      <c r="D3387" s="107" t="s">
        <v>1192</v>
      </c>
      <c r="E3387" s="117">
        <v>6112</v>
      </c>
      <c r="F3387" s="107" t="s">
        <v>1200</v>
      </c>
      <c r="G3387" s="103" t="s">
        <v>1659</v>
      </c>
      <c r="H3387" s="13" t="s">
        <v>26</v>
      </c>
      <c r="I3387" s="14">
        <v>45000</v>
      </c>
      <c r="J3387" s="14">
        <v>6000</v>
      </c>
      <c r="K3387" s="14"/>
      <c r="L3387" s="14"/>
      <c r="M3387" s="14"/>
      <c r="N3387" s="14"/>
      <c r="O3387" s="14"/>
      <c r="P3387" s="14">
        <f t="shared" si="5288"/>
        <v>6000</v>
      </c>
      <c r="Q3387" s="14"/>
      <c r="R3387" s="14"/>
      <c r="S3387" s="14"/>
      <c r="T3387" s="14"/>
      <c r="U3387" s="14"/>
      <c r="V3387" s="14"/>
      <c r="W3387" s="14"/>
      <c r="X3387" s="14">
        <v>4200</v>
      </c>
      <c r="Y3387" s="14"/>
      <c r="Z3387" s="14">
        <v>4200</v>
      </c>
      <c r="AA3387" s="14">
        <v>1800</v>
      </c>
      <c r="AB3387" s="14">
        <v>0</v>
      </c>
      <c r="AC3387" s="14"/>
      <c r="AD3387" s="14"/>
      <c r="AE3387" s="14"/>
      <c r="AF3387" s="14"/>
      <c r="AG3387" s="14"/>
      <c r="AH3387" s="14">
        <f t="shared" si="5289"/>
        <v>0</v>
      </c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>
        <v>0</v>
      </c>
      <c r="AS3387" s="14">
        <v>0</v>
      </c>
      <c r="AT3387" s="14">
        <v>0</v>
      </c>
      <c r="AU3387" s="14"/>
      <c r="AV3387" s="14"/>
      <c r="AW3387" s="14"/>
      <c r="AX3387" s="14"/>
      <c r="AY3387" s="14"/>
      <c r="AZ3387" s="14">
        <f t="shared" si="5290"/>
        <v>0</v>
      </c>
      <c r="BA3387" s="14"/>
      <c r="BB3387" s="14"/>
      <c r="BC3387" s="14"/>
      <c r="BD3387" s="14"/>
      <c r="BE3387" s="14"/>
      <c r="BF3387" s="14"/>
      <c r="BG3387" s="14"/>
      <c r="BH3387" s="14"/>
      <c r="BI3387" s="14"/>
      <c r="BJ3387" s="14">
        <v>0</v>
      </c>
      <c r="BK3387" s="14">
        <v>0</v>
      </c>
    </row>
    <row r="3388" spans="1:63" ht="22.5" x14ac:dyDescent="0.25">
      <c r="A3388" s="4" t="s">
        <v>1156</v>
      </c>
      <c r="B3388" s="4" t="s">
        <v>58</v>
      </c>
      <c r="C3388" s="4" t="s">
        <v>14</v>
      </c>
      <c r="D3388" s="107" t="s">
        <v>1192</v>
      </c>
      <c r="E3388" s="117">
        <v>6112</v>
      </c>
      <c r="F3388" s="107" t="s">
        <v>1201</v>
      </c>
      <c r="G3388" s="103" t="s">
        <v>1659</v>
      </c>
      <c r="H3388" s="13" t="s">
        <v>1202</v>
      </c>
      <c r="I3388" s="14">
        <v>50</v>
      </c>
      <c r="J3388" s="14">
        <v>0</v>
      </c>
      <c r="K3388" s="14"/>
      <c r="L3388" s="14"/>
      <c r="M3388" s="14"/>
      <c r="N3388" s="14"/>
      <c r="O3388" s="14"/>
      <c r="P3388" s="14">
        <f t="shared" si="5288"/>
        <v>0</v>
      </c>
      <c r="Q3388" s="14"/>
      <c r="R3388" s="14"/>
      <c r="S3388" s="14"/>
      <c r="T3388" s="14"/>
      <c r="U3388" s="14"/>
      <c r="V3388" s="14"/>
      <c r="W3388" s="14"/>
      <c r="X3388" s="14"/>
      <c r="Y3388" s="14"/>
      <c r="Z3388" s="14">
        <v>0</v>
      </c>
      <c r="AA3388" s="14">
        <v>0</v>
      </c>
      <c r="AB3388" s="14">
        <v>0</v>
      </c>
      <c r="AC3388" s="14"/>
      <c r="AD3388" s="14"/>
      <c r="AE3388" s="14"/>
      <c r="AF3388" s="14"/>
      <c r="AG3388" s="14"/>
      <c r="AH3388" s="14">
        <f t="shared" si="5289"/>
        <v>0</v>
      </c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>
        <v>0</v>
      </c>
      <c r="AS3388" s="14">
        <v>0</v>
      </c>
      <c r="AT3388" s="14">
        <v>0</v>
      </c>
      <c r="AU3388" s="14"/>
      <c r="AV3388" s="14"/>
      <c r="AW3388" s="14"/>
      <c r="AX3388" s="14"/>
      <c r="AY3388" s="14"/>
      <c r="AZ3388" s="14">
        <f t="shared" si="5290"/>
        <v>0</v>
      </c>
      <c r="BA3388" s="14"/>
      <c r="BB3388" s="14"/>
      <c r="BC3388" s="14"/>
      <c r="BD3388" s="14"/>
      <c r="BE3388" s="14"/>
      <c r="BF3388" s="14"/>
      <c r="BG3388" s="14"/>
      <c r="BH3388" s="14"/>
      <c r="BI3388" s="14"/>
      <c r="BJ3388" s="14">
        <v>0</v>
      </c>
      <c r="BK3388" s="14">
        <v>0</v>
      </c>
    </row>
    <row r="3389" spans="1:63" x14ac:dyDescent="0.25">
      <c r="A3389" s="4" t="s">
        <v>1156</v>
      </c>
      <c r="B3389" s="4" t="s">
        <v>58</v>
      </c>
      <c r="C3389" s="4" t="s">
        <v>14</v>
      </c>
      <c r="D3389" s="107" t="s">
        <v>1192</v>
      </c>
      <c r="E3389" s="117">
        <v>6112</v>
      </c>
      <c r="F3389" s="107" t="s">
        <v>1203</v>
      </c>
      <c r="G3389" s="103" t="s">
        <v>1659</v>
      </c>
      <c r="H3389" s="13" t="s">
        <v>1204</v>
      </c>
      <c r="I3389" s="14">
        <v>63100</v>
      </c>
      <c r="J3389" s="14">
        <v>0</v>
      </c>
      <c r="K3389" s="14"/>
      <c r="L3389" s="14"/>
      <c r="M3389" s="14"/>
      <c r="N3389" s="14"/>
      <c r="O3389" s="14"/>
      <c r="P3389" s="14">
        <f t="shared" si="5288"/>
        <v>0</v>
      </c>
      <c r="Q3389" s="14"/>
      <c r="R3389" s="14"/>
      <c r="S3389" s="14"/>
      <c r="T3389" s="14"/>
      <c r="U3389" s="14"/>
      <c r="V3389" s="14"/>
      <c r="W3389" s="14"/>
      <c r="X3389" s="14"/>
      <c r="Y3389" s="14"/>
      <c r="Z3389" s="14">
        <v>0</v>
      </c>
      <c r="AA3389" s="14">
        <v>0</v>
      </c>
      <c r="AB3389" s="14">
        <v>0</v>
      </c>
      <c r="AC3389" s="14"/>
      <c r="AD3389" s="14"/>
      <c r="AE3389" s="14"/>
      <c r="AF3389" s="14"/>
      <c r="AG3389" s="14"/>
      <c r="AH3389" s="14">
        <f t="shared" si="5289"/>
        <v>0</v>
      </c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>
        <v>0</v>
      </c>
      <c r="AS3389" s="14">
        <v>0</v>
      </c>
      <c r="AT3389" s="14">
        <v>0</v>
      </c>
      <c r="AU3389" s="14"/>
      <c r="AV3389" s="14"/>
      <c r="AW3389" s="14"/>
      <c r="AX3389" s="14"/>
      <c r="AY3389" s="14"/>
      <c r="AZ3389" s="14">
        <f t="shared" si="5290"/>
        <v>0</v>
      </c>
      <c r="BA3389" s="14"/>
      <c r="BB3389" s="14"/>
      <c r="BC3389" s="14"/>
      <c r="BD3389" s="14"/>
      <c r="BE3389" s="14"/>
      <c r="BF3389" s="14"/>
      <c r="BG3389" s="14"/>
      <c r="BH3389" s="14"/>
      <c r="BI3389" s="14"/>
      <c r="BJ3389" s="14">
        <v>0</v>
      </c>
      <c r="BK3389" s="14">
        <v>0</v>
      </c>
    </row>
    <row r="3390" spans="1:63" ht="22.5" x14ac:dyDescent="0.25">
      <c r="A3390" s="4" t="s">
        <v>1156</v>
      </c>
      <c r="B3390" s="4" t="s">
        <v>58</v>
      </c>
      <c r="C3390" s="4" t="s">
        <v>14</v>
      </c>
      <c r="D3390" s="107" t="s">
        <v>1192</v>
      </c>
      <c r="E3390" s="117">
        <v>6112</v>
      </c>
      <c r="F3390" s="107" t="s">
        <v>1205</v>
      </c>
      <c r="G3390" s="103" t="s">
        <v>1659</v>
      </c>
      <c r="H3390" s="13" t="s">
        <v>1206</v>
      </c>
      <c r="I3390" s="14">
        <v>50</v>
      </c>
      <c r="J3390" s="14">
        <v>0</v>
      </c>
      <c r="K3390" s="14"/>
      <c r="L3390" s="14"/>
      <c r="M3390" s="14"/>
      <c r="N3390" s="14"/>
      <c r="O3390" s="14"/>
      <c r="P3390" s="14">
        <f t="shared" si="5288"/>
        <v>0</v>
      </c>
      <c r="Q3390" s="14"/>
      <c r="R3390" s="14"/>
      <c r="S3390" s="14"/>
      <c r="T3390" s="14"/>
      <c r="U3390" s="14"/>
      <c r="V3390" s="14"/>
      <c r="W3390" s="14"/>
      <c r="X3390" s="14"/>
      <c r="Y3390" s="14"/>
      <c r="Z3390" s="14">
        <v>0</v>
      </c>
      <c r="AA3390" s="14">
        <v>0</v>
      </c>
      <c r="AB3390" s="14">
        <v>0</v>
      </c>
      <c r="AC3390" s="14"/>
      <c r="AD3390" s="14"/>
      <c r="AE3390" s="14"/>
      <c r="AF3390" s="14"/>
      <c r="AG3390" s="14"/>
      <c r="AH3390" s="14">
        <f t="shared" si="5289"/>
        <v>0</v>
      </c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>
        <v>0</v>
      </c>
      <c r="AS3390" s="14">
        <v>0</v>
      </c>
      <c r="AT3390" s="14">
        <v>0</v>
      </c>
      <c r="AU3390" s="14"/>
      <c r="AV3390" s="14"/>
      <c r="AW3390" s="14"/>
      <c r="AX3390" s="14"/>
      <c r="AY3390" s="14"/>
      <c r="AZ3390" s="14">
        <f t="shared" si="5290"/>
        <v>0</v>
      </c>
      <c r="BA3390" s="14"/>
      <c r="BB3390" s="14"/>
      <c r="BC3390" s="14"/>
      <c r="BD3390" s="14"/>
      <c r="BE3390" s="14"/>
      <c r="BF3390" s="14"/>
      <c r="BG3390" s="14"/>
      <c r="BH3390" s="14"/>
      <c r="BI3390" s="14"/>
      <c r="BJ3390" s="14">
        <v>0</v>
      </c>
      <c r="BK3390" s="14">
        <v>0</v>
      </c>
    </row>
    <row r="3391" spans="1:63" ht="22.5" x14ac:dyDescent="0.25">
      <c r="A3391" s="4" t="s">
        <v>1156</v>
      </c>
      <c r="B3391" s="4" t="s">
        <v>58</v>
      </c>
      <c r="C3391" s="4" t="s">
        <v>14</v>
      </c>
      <c r="D3391" s="107" t="s">
        <v>1192</v>
      </c>
      <c r="E3391" s="117">
        <v>6112</v>
      </c>
      <c r="F3391" s="107" t="s">
        <v>1207</v>
      </c>
      <c r="G3391" s="103" t="s">
        <v>1659</v>
      </c>
      <c r="H3391" s="13" t="s">
        <v>1208</v>
      </c>
      <c r="I3391" s="14">
        <v>50</v>
      </c>
      <c r="J3391" s="14">
        <v>0</v>
      </c>
      <c r="K3391" s="14"/>
      <c r="L3391" s="14"/>
      <c r="M3391" s="14"/>
      <c r="N3391" s="14"/>
      <c r="O3391" s="14"/>
      <c r="P3391" s="14">
        <f t="shared" si="5288"/>
        <v>0</v>
      </c>
      <c r="Q3391" s="14"/>
      <c r="R3391" s="14"/>
      <c r="S3391" s="14"/>
      <c r="T3391" s="14"/>
      <c r="U3391" s="14"/>
      <c r="V3391" s="14"/>
      <c r="W3391" s="14"/>
      <c r="X3391" s="14"/>
      <c r="Y3391" s="14"/>
      <c r="Z3391" s="14">
        <v>0</v>
      </c>
      <c r="AA3391" s="14">
        <v>0</v>
      </c>
      <c r="AB3391" s="14">
        <v>0</v>
      </c>
      <c r="AC3391" s="14"/>
      <c r="AD3391" s="14"/>
      <c r="AE3391" s="14"/>
      <c r="AF3391" s="14"/>
      <c r="AG3391" s="14"/>
      <c r="AH3391" s="14">
        <f t="shared" si="5289"/>
        <v>0</v>
      </c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>
        <v>0</v>
      </c>
      <c r="AS3391" s="14">
        <v>0</v>
      </c>
      <c r="AT3391" s="14">
        <v>0</v>
      </c>
      <c r="AU3391" s="14"/>
      <c r="AV3391" s="14"/>
      <c r="AW3391" s="14"/>
      <c r="AX3391" s="14"/>
      <c r="AY3391" s="14"/>
      <c r="AZ3391" s="14">
        <f t="shared" si="5290"/>
        <v>0</v>
      </c>
      <c r="BA3391" s="14"/>
      <c r="BB3391" s="14"/>
      <c r="BC3391" s="14"/>
      <c r="BD3391" s="14"/>
      <c r="BE3391" s="14"/>
      <c r="BF3391" s="14"/>
      <c r="BG3391" s="14"/>
      <c r="BH3391" s="14"/>
      <c r="BI3391" s="14"/>
      <c r="BJ3391" s="14">
        <v>0</v>
      </c>
      <c r="BK3391" s="14">
        <v>0</v>
      </c>
    </row>
    <row r="3392" spans="1:63" ht="22.5" x14ac:dyDescent="0.25">
      <c r="A3392" s="4" t="s">
        <v>1156</v>
      </c>
      <c r="B3392" s="4" t="s">
        <v>58</v>
      </c>
      <c r="C3392" s="4" t="s">
        <v>14</v>
      </c>
      <c r="D3392" s="107" t="s">
        <v>1192</v>
      </c>
      <c r="E3392" s="117">
        <v>6112</v>
      </c>
      <c r="F3392" s="107" t="s">
        <v>1209</v>
      </c>
      <c r="G3392" s="103" t="s">
        <v>1659</v>
      </c>
      <c r="H3392" s="13" t="s">
        <v>1210</v>
      </c>
      <c r="I3392" s="14">
        <v>50</v>
      </c>
      <c r="J3392" s="14">
        <v>0</v>
      </c>
      <c r="K3392" s="14"/>
      <c r="L3392" s="14"/>
      <c r="M3392" s="14"/>
      <c r="N3392" s="14"/>
      <c r="O3392" s="14"/>
      <c r="P3392" s="14">
        <f t="shared" si="5288"/>
        <v>0</v>
      </c>
      <c r="Q3392" s="14"/>
      <c r="R3392" s="14"/>
      <c r="S3392" s="14"/>
      <c r="T3392" s="14"/>
      <c r="U3392" s="14"/>
      <c r="V3392" s="14"/>
      <c r="W3392" s="14"/>
      <c r="X3392" s="14"/>
      <c r="Y3392" s="14"/>
      <c r="Z3392" s="14">
        <v>0</v>
      </c>
      <c r="AA3392" s="14">
        <v>0</v>
      </c>
      <c r="AB3392" s="14">
        <v>0</v>
      </c>
      <c r="AC3392" s="14"/>
      <c r="AD3392" s="14"/>
      <c r="AE3392" s="14"/>
      <c r="AF3392" s="14"/>
      <c r="AG3392" s="14"/>
      <c r="AH3392" s="14">
        <f t="shared" si="5289"/>
        <v>0</v>
      </c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>
        <v>0</v>
      </c>
      <c r="AS3392" s="14">
        <v>0</v>
      </c>
      <c r="AT3392" s="14">
        <v>0</v>
      </c>
      <c r="AU3392" s="14"/>
      <c r="AV3392" s="14"/>
      <c r="AW3392" s="14"/>
      <c r="AX3392" s="14"/>
      <c r="AY3392" s="14"/>
      <c r="AZ3392" s="14">
        <f t="shared" si="5290"/>
        <v>0</v>
      </c>
      <c r="BA3392" s="14"/>
      <c r="BB3392" s="14"/>
      <c r="BC3392" s="14"/>
      <c r="BD3392" s="14"/>
      <c r="BE3392" s="14"/>
      <c r="BF3392" s="14"/>
      <c r="BG3392" s="14"/>
      <c r="BH3392" s="14"/>
      <c r="BI3392" s="14"/>
      <c r="BJ3392" s="14">
        <v>0</v>
      </c>
      <c r="BK3392" s="14">
        <v>0</v>
      </c>
    </row>
    <row r="3393" spans="1:63" ht="22.5" x14ac:dyDescent="0.25">
      <c r="A3393" s="4" t="s">
        <v>1156</v>
      </c>
      <c r="B3393" s="4" t="s">
        <v>58</v>
      </c>
      <c r="C3393" s="4" t="s">
        <v>14</v>
      </c>
      <c r="D3393" s="107" t="s">
        <v>1192</v>
      </c>
      <c r="E3393" s="106" t="s">
        <v>27</v>
      </c>
      <c r="F3393" s="106" t="s">
        <v>0</v>
      </c>
      <c r="G3393" s="2" t="s">
        <v>0</v>
      </c>
      <c r="H3393" s="2" t="s">
        <v>28</v>
      </c>
      <c r="I3393" s="12">
        <f>SUM(I3394:I3395)</f>
        <v>516366</v>
      </c>
      <c r="J3393" s="12">
        <f t="shared" ref="J3393:Y3393" si="5294">SUM(J3394:J3395)</f>
        <v>39850</v>
      </c>
      <c r="K3393" s="12">
        <f t="shared" si="5294"/>
        <v>28000</v>
      </c>
      <c r="L3393" s="12">
        <f t="shared" si="5294"/>
        <v>0</v>
      </c>
      <c r="M3393" s="12">
        <f t="shared" si="5294"/>
        <v>0</v>
      </c>
      <c r="N3393" s="12">
        <f t="shared" si="5294"/>
        <v>0</v>
      </c>
      <c r="O3393" s="12">
        <f t="shared" si="5294"/>
        <v>0</v>
      </c>
      <c r="P3393" s="12">
        <f t="shared" si="5294"/>
        <v>67850</v>
      </c>
      <c r="Q3393" s="12">
        <f t="shared" si="5294"/>
        <v>3925</v>
      </c>
      <c r="R3393" s="12">
        <f t="shared" si="5294"/>
        <v>3800</v>
      </c>
      <c r="S3393" s="12">
        <f t="shared" si="5294"/>
        <v>28000</v>
      </c>
      <c r="T3393" s="12">
        <f t="shared" si="5294"/>
        <v>0</v>
      </c>
      <c r="U3393" s="12">
        <f t="shared" si="5294"/>
        <v>3000</v>
      </c>
      <c r="V3393" s="12">
        <f t="shared" si="5294"/>
        <v>3500</v>
      </c>
      <c r="W3393" s="12">
        <f t="shared" si="5294"/>
        <v>7000</v>
      </c>
      <c r="X3393" s="12">
        <f t="shared" si="5294"/>
        <v>7000</v>
      </c>
      <c r="Y3393" s="12">
        <f t="shared" si="5294"/>
        <v>6000</v>
      </c>
      <c r="Z3393" s="12">
        <v>62225</v>
      </c>
      <c r="AA3393" s="12">
        <v>5625</v>
      </c>
      <c r="AB3393" s="12">
        <f t="shared" ref="AB3393:AQ3393" si="5295">SUM(AB3394:AB3395)</f>
        <v>0</v>
      </c>
      <c r="AC3393" s="12">
        <f t="shared" si="5295"/>
        <v>0</v>
      </c>
      <c r="AD3393" s="12">
        <f t="shared" si="5295"/>
        <v>0</v>
      </c>
      <c r="AE3393" s="12">
        <f t="shared" si="5295"/>
        <v>0</v>
      </c>
      <c r="AF3393" s="12">
        <f t="shared" si="5295"/>
        <v>0</v>
      </c>
      <c r="AG3393" s="12">
        <f t="shared" si="5295"/>
        <v>0</v>
      </c>
      <c r="AH3393" s="12">
        <f t="shared" si="5295"/>
        <v>0</v>
      </c>
      <c r="AI3393" s="12">
        <f t="shared" si="5295"/>
        <v>0</v>
      </c>
      <c r="AJ3393" s="12">
        <f t="shared" si="5295"/>
        <v>0</v>
      </c>
      <c r="AK3393" s="12">
        <f t="shared" si="5295"/>
        <v>0</v>
      </c>
      <c r="AL3393" s="12">
        <f t="shared" si="5295"/>
        <v>0</v>
      </c>
      <c r="AM3393" s="12">
        <f t="shared" si="5295"/>
        <v>0</v>
      </c>
      <c r="AN3393" s="12">
        <f t="shared" si="5295"/>
        <v>0</v>
      </c>
      <c r="AO3393" s="12">
        <f t="shared" si="5295"/>
        <v>0</v>
      </c>
      <c r="AP3393" s="12">
        <f t="shared" si="5295"/>
        <v>0</v>
      </c>
      <c r="AQ3393" s="12">
        <f t="shared" si="5295"/>
        <v>0</v>
      </c>
      <c r="AR3393" s="12">
        <v>0</v>
      </c>
      <c r="AS3393" s="12">
        <v>0</v>
      </c>
      <c r="AT3393" s="12">
        <f t="shared" ref="AT3393:BI3393" si="5296">SUM(AT3394:AT3395)</f>
        <v>39500</v>
      </c>
      <c r="AU3393" s="12">
        <f t="shared" si="5296"/>
        <v>50000</v>
      </c>
      <c r="AV3393" s="12">
        <f t="shared" si="5296"/>
        <v>0</v>
      </c>
      <c r="AW3393" s="12">
        <f t="shared" si="5296"/>
        <v>0</v>
      </c>
      <c r="AX3393" s="12">
        <f t="shared" si="5296"/>
        <v>0</v>
      </c>
      <c r="AY3393" s="12">
        <f t="shared" si="5296"/>
        <v>0</v>
      </c>
      <c r="AZ3393" s="12">
        <f t="shared" si="5296"/>
        <v>89500</v>
      </c>
      <c r="BA3393" s="12">
        <f t="shared" si="5296"/>
        <v>1797</v>
      </c>
      <c r="BB3393" s="12">
        <f t="shared" si="5296"/>
        <v>3000</v>
      </c>
      <c r="BC3393" s="12">
        <f t="shared" si="5296"/>
        <v>50000</v>
      </c>
      <c r="BD3393" s="12">
        <f t="shared" si="5296"/>
        <v>0</v>
      </c>
      <c r="BE3393" s="12">
        <f t="shared" si="5296"/>
        <v>0</v>
      </c>
      <c r="BF3393" s="12">
        <f t="shared" si="5296"/>
        <v>0</v>
      </c>
      <c r="BG3393" s="12">
        <f t="shared" si="5296"/>
        <v>0</v>
      </c>
      <c r="BH3393" s="12">
        <f t="shared" si="5296"/>
        <v>8000</v>
      </c>
      <c r="BI3393" s="12">
        <f t="shared" si="5296"/>
        <v>0</v>
      </c>
      <c r="BJ3393" s="12">
        <v>62797</v>
      </c>
      <c r="BK3393" s="12">
        <v>26703</v>
      </c>
    </row>
    <row r="3394" spans="1:63" x14ac:dyDescent="0.25">
      <c r="A3394" s="4" t="s">
        <v>1156</v>
      </c>
      <c r="B3394" s="4" t="s">
        <v>58</v>
      </c>
      <c r="C3394" s="4" t="s">
        <v>14</v>
      </c>
      <c r="D3394" s="107" t="s">
        <v>1192</v>
      </c>
      <c r="E3394" s="117">
        <v>6121</v>
      </c>
      <c r="F3394" s="107"/>
      <c r="G3394" s="103" t="s">
        <v>1659</v>
      </c>
      <c r="H3394" s="13" t="s">
        <v>29</v>
      </c>
      <c r="I3394" s="14">
        <v>448104</v>
      </c>
      <c r="J3394" s="14">
        <v>39850</v>
      </c>
      <c r="K3394" s="14">
        <v>28000</v>
      </c>
      <c r="L3394" s="14"/>
      <c r="M3394" s="14"/>
      <c r="N3394" s="14"/>
      <c r="O3394" s="14"/>
      <c r="P3394" s="14">
        <f t="shared" si="5288"/>
        <v>67850</v>
      </c>
      <c r="Q3394" s="14">
        <f>3000+925</f>
        <v>3925</v>
      </c>
      <c r="R3394" s="14">
        <v>3800</v>
      </c>
      <c r="S3394" s="14">
        <v>28000</v>
      </c>
      <c r="T3394" s="14"/>
      <c r="U3394" s="14">
        <v>3000</v>
      </c>
      <c r="V3394" s="14">
        <v>3500</v>
      </c>
      <c r="W3394" s="14">
        <v>7000</v>
      </c>
      <c r="X3394" s="14">
        <v>7000</v>
      </c>
      <c r="Y3394" s="14">
        <v>6000</v>
      </c>
      <c r="Z3394" s="14">
        <v>62225</v>
      </c>
      <c r="AA3394" s="14">
        <v>5625</v>
      </c>
      <c r="AB3394" s="14">
        <v>0</v>
      </c>
      <c r="AC3394" s="14"/>
      <c r="AD3394" s="14"/>
      <c r="AE3394" s="14"/>
      <c r="AF3394" s="14"/>
      <c r="AG3394" s="14"/>
      <c r="AH3394" s="14">
        <f t="shared" si="5289"/>
        <v>0</v>
      </c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>
        <v>0</v>
      </c>
      <c r="AS3394" s="14">
        <v>0</v>
      </c>
      <c r="AT3394" s="14">
        <v>39500</v>
      </c>
      <c r="AU3394" s="14">
        <v>50000</v>
      </c>
      <c r="AV3394" s="14"/>
      <c r="AW3394" s="14"/>
      <c r="AX3394" s="14"/>
      <c r="AY3394" s="14"/>
      <c r="AZ3394" s="14">
        <f t="shared" si="5290"/>
        <v>89500</v>
      </c>
      <c r="BA3394" s="14">
        <f>704+1093</f>
        <v>1797</v>
      </c>
      <c r="BB3394" s="14">
        <v>3000</v>
      </c>
      <c r="BC3394" s="14">
        <v>50000</v>
      </c>
      <c r="BD3394" s="14"/>
      <c r="BE3394" s="14"/>
      <c r="BF3394" s="14"/>
      <c r="BG3394" s="14"/>
      <c r="BH3394" s="14">
        <v>8000</v>
      </c>
      <c r="BI3394" s="14"/>
      <c r="BJ3394" s="14">
        <v>62797</v>
      </c>
      <c r="BK3394" s="14">
        <v>26703</v>
      </c>
    </row>
    <row r="3395" spans="1:63" x14ac:dyDescent="0.25">
      <c r="A3395" s="4" t="s">
        <v>1156</v>
      </c>
      <c r="B3395" s="4" t="s">
        <v>58</v>
      </c>
      <c r="C3395" s="4" t="s">
        <v>14</v>
      </c>
      <c r="D3395" s="107" t="s">
        <v>1192</v>
      </c>
      <c r="E3395" s="117">
        <v>6121</v>
      </c>
      <c r="F3395" s="107" t="s">
        <v>1211</v>
      </c>
      <c r="G3395" s="103" t="s">
        <v>1659</v>
      </c>
      <c r="H3395" s="13" t="s">
        <v>1212</v>
      </c>
      <c r="I3395" s="14">
        <v>68262</v>
      </c>
      <c r="J3395" s="14">
        <v>0</v>
      </c>
      <c r="K3395" s="14"/>
      <c r="L3395" s="14"/>
      <c r="M3395" s="14"/>
      <c r="N3395" s="14"/>
      <c r="O3395" s="14"/>
      <c r="P3395" s="14">
        <f t="shared" si="5288"/>
        <v>0</v>
      </c>
      <c r="Q3395" s="14"/>
      <c r="R3395" s="14"/>
      <c r="S3395" s="14"/>
      <c r="T3395" s="14"/>
      <c r="U3395" s="14"/>
      <c r="V3395" s="14"/>
      <c r="W3395" s="14"/>
      <c r="X3395" s="14"/>
      <c r="Y3395" s="14"/>
      <c r="Z3395" s="14">
        <v>0</v>
      </c>
      <c r="AA3395" s="14">
        <v>0</v>
      </c>
      <c r="AB3395" s="14">
        <v>0</v>
      </c>
      <c r="AC3395" s="14"/>
      <c r="AD3395" s="14"/>
      <c r="AE3395" s="14"/>
      <c r="AF3395" s="14"/>
      <c r="AG3395" s="14"/>
      <c r="AH3395" s="14">
        <f t="shared" si="5289"/>
        <v>0</v>
      </c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>
        <v>0</v>
      </c>
      <c r="AS3395" s="14">
        <v>0</v>
      </c>
      <c r="AT3395" s="14">
        <v>0</v>
      </c>
      <c r="AU3395" s="14"/>
      <c r="AV3395" s="14"/>
      <c r="AW3395" s="14"/>
      <c r="AX3395" s="14"/>
      <c r="AY3395" s="14"/>
      <c r="AZ3395" s="14">
        <f t="shared" si="5290"/>
        <v>0</v>
      </c>
      <c r="BA3395" s="14"/>
      <c r="BB3395" s="14"/>
      <c r="BC3395" s="14"/>
      <c r="BD3395" s="14"/>
      <c r="BE3395" s="14"/>
      <c r="BF3395" s="14"/>
      <c r="BG3395" s="14"/>
      <c r="BH3395" s="14"/>
      <c r="BI3395" s="14"/>
      <c r="BJ3395" s="14">
        <v>0</v>
      </c>
      <c r="BK3395" s="14">
        <v>0</v>
      </c>
    </row>
    <row r="3396" spans="1:63" ht="22.5" x14ac:dyDescent="0.25">
      <c r="A3396" s="4" t="s">
        <v>1156</v>
      </c>
      <c r="B3396" s="4" t="s">
        <v>58</v>
      </c>
      <c r="C3396" s="4" t="s">
        <v>14</v>
      </c>
      <c r="D3396" s="107" t="s">
        <v>1192</v>
      </c>
      <c r="E3396" s="106" t="s">
        <v>31</v>
      </c>
      <c r="F3396" s="106" t="s">
        <v>0</v>
      </c>
      <c r="G3396" s="2" t="s">
        <v>0</v>
      </c>
      <c r="H3396" s="2" t="s">
        <v>32</v>
      </c>
      <c r="I3396" s="12">
        <f>SUM(I3397:I3405)</f>
        <v>3407719</v>
      </c>
      <c r="J3396" s="12">
        <f t="shared" ref="J3396:Y3396" si="5297">SUM(J3397:J3405)</f>
        <v>1146900</v>
      </c>
      <c r="K3396" s="12">
        <f t="shared" si="5297"/>
        <v>304688</v>
      </c>
      <c r="L3396" s="12">
        <f t="shared" si="5297"/>
        <v>0</v>
      </c>
      <c r="M3396" s="12">
        <f t="shared" si="5297"/>
        <v>0</v>
      </c>
      <c r="N3396" s="12">
        <f t="shared" si="5297"/>
        <v>-70000</v>
      </c>
      <c r="O3396" s="12">
        <f t="shared" si="5297"/>
        <v>0</v>
      </c>
      <c r="P3396" s="12">
        <f t="shared" si="5297"/>
        <v>1381588</v>
      </c>
      <c r="Q3396" s="12">
        <f t="shared" si="5297"/>
        <v>111317</v>
      </c>
      <c r="R3396" s="12">
        <f t="shared" si="5297"/>
        <v>51074</v>
      </c>
      <c r="S3396" s="12">
        <f t="shared" si="5297"/>
        <v>304688</v>
      </c>
      <c r="T3396" s="12">
        <f t="shared" si="5297"/>
        <v>160000</v>
      </c>
      <c r="U3396" s="12">
        <f t="shared" si="5297"/>
        <v>300</v>
      </c>
      <c r="V3396" s="12">
        <f t="shared" si="5297"/>
        <v>50000</v>
      </c>
      <c r="W3396" s="12">
        <f t="shared" si="5297"/>
        <v>88000</v>
      </c>
      <c r="X3396" s="12">
        <f t="shared" si="5297"/>
        <v>25000</v>
      </c>
      <c r="Y3396" s="12">
        <f t="shared" si="5297"/>
        <v>95000</v>
      </c>
      <c r="Z3396" s="12">
        <v>885379</v>
      </c>
      <c r="AA3396" s="12">
        <v>496209</v>
      </c>
      <c r="AB3396" s="12">
        <f t="shared" ref="AB3396:AQ3396" si="5298">SUM(AB3397:AB3405)</f>
        <v>3000</v>
      </c>
      <c r="AC3396" s="12">
        <f t="shared" si="5298"/>
        <v>0</v>
      </c>
      <c r="AD3396" s="12">
        <f t="shared" si="5298"/>
        <v>0</v>
      </c>
      <c r="AE3396" s="12">
        <f t="shared" si="5298"/>
        <v>0</v>
      </c>
      <c r="AF3396" s="12">
        <f t="shared" si="5298"/>
        <v>0</v>
      </c>
      <c r="AG3396" s="12">
        <f t="shared" si="5298"/>
        <v>0</v>
      </c>
      <c r="AH3396" s="12">
        <f t="shared" si="5298"/>
        <v>3000</v>
      </c>
      <c r="AI3396" s="12">
        <f t="shared" si="5298"/>
        <v>0</v>
      </c>
      <c r="AJ3396" s="12">
        <f t="shared" si="5298"/>
        <v>0</v>
      </c>
      <c r="AK3396" s="12">
        <f t="shared" si="5298"/>
        <v>0</v>
      </c>
      <c r="AL3396" s="12">
        <f t="shared" si="5298"/>
        <v>0</v>
      </c>
      <c r="AM3396" s="12">
        <f t="shared" si="5298"/>
        <v>0</v>
      </c>
      <c r="AN3396" s="12">
        <f t="shared" si="5298"/>
        <v>0</v>
      </c>
      <c r="AO3396" s="12">
        <f t="shared" si="5298"/>
        <v>0</v>
      </c>
      <c r="AP3396" s="12">
        <f t="shared" si="5298"/>
        <v>0</v>
      </c>
      <c r="AQ3396" s="12">
        <f t="shared" si="5298"/>
        <v>0</v>
      </c>
      <c r="AR3396" s="12">
        <v>0</v>
      </c>
      <c r="AS3396" s="12">
        <v>3000</v>
      </c>
      <c r="AT3396" s="12">
        <f t="shared" ref="AT3396:BI3396" si="5299">SUM(AT3397:AT3405)</f>
        <v>1240000</v>
      </c>
      <c r="AU3396" s="12">
        <f t="shared" si="5299"/>
        <v>2654687</v>
      </c>
      <c r="AV3396" s="12">
        <f t="shared" si="5299"/>
        <v>0</v>
      </c>
      <c r="AW3396" s="12">
        <f t="shared" si="5299"/>
        <v>0</v>
      </c>
      <c r="AX3396" s="12">
        <f t="shared" si="5299"/>
        <v>-50000</v>
      </c>
      <c r="AY3396" s="12">
        <f t="shared" si="5299"/>
        <v>-493309</v>
      </c>
      <c r="AZ3396" s="12">
        <f t="shared" si="5299"/>
        <v>3351378</v>
      </c>
      <c r="BA3396" s="12">
        <f t="shared" si="5299"/>
        <v>20054</v>
      </c>
      <c r="BB3396" s="12">
        <f t="shared" si="5299"/>
        <v>56034</v>
      </c>
      <c r="BC3396" s="12">
        <f t="shared" si="5299"/>
        <v>2654687</v>
      </c>
      <c r="BD3396" s="12">
        <f t="shared" si="5299"/>
        <v>0</v>
      </c>
      <c r="BE3396" s="12">
        <f t="shared" si="5299"/>
        <v>85000</v>
      </c>
      <c r="BF3396" s="12">
        <f t="shared" si="5299"/>
        <v>0</v>
      </c>
      <c r="BG3396" s="12">
        <f t="shared" si="5299"/>
        <v>-50000</v>
      </c>
      <c r="BH3396" s="12">
        <f>SUM(BH3397:BH3405)</f>
        <v>50000</v>
      </c>
      <c r="BI3396" s="12">
        <f t="shared" si="5299"/>
        <v>0</v>
      </c>
      <c r="BJ3396" s="12">
        <v>2815775</v>
      </c>
      <c r="BK3396" s="12">
        <v>535603</v>
      </c>
    </row>
    <row r="3397" spans="1:63" x14ac:dyDescent="0.25">
      <c r="A3397" s="4" t="s">
        <v>1156</v>
      </c>
      <c r="B3397" s="4" t="s">
        <v>58</v>
      </c>
      <c r="C3397" s="4" t="s">
        <v>14</v>
      </c>
      <c r="D3397" s="107" t="s">
        <v>1192</v>
      </c>
      <c r="E3397" s="117">
        <v>6131</v>
      </c>
      <c r="F3397" s="107"/>
      <c r="G3397" s="103" t="s">
        <v>1659</v>
      </c>
      <c r="H3397" s="13" t="s">
        <v>34</v>
      </c>
      <c r="I3397" s="14">
        <v>365230</v>
      </c>
      <c r="J3397" s="14">
        <v>35000</v>
      </c>
      <c r="K3397" s="14">
        <v>25000</v>
      </c>
      <c r="L3397" s="14"/>
      <c r="M3397" s="14"/>
      <c r="N3397" s="14"/>
      <c r="O3397" s="14"/>
      <c r="P3397" s="14">
        <f t="shared" si="5288"/>
        <v>60000</v>
      </c>
      <c r="Q3397" s="14">
        <v>5000</v>
      </c>
      <c r="R3397" s="14"/>
      <c r="S3397" s="14">
        <v>25000</v>
      </c>
      <c r="T3397" s="14"/>
      <c r="U3397" s="14"/>
      <c r="V3397" s="14"/>
      <c r="W3397" s="14">
        <v>8000</v>
      </c>
      <c r="X3397" s="14">
        <v>10000</v>
      </c>
      <c r="Y3397" s="14"/>
      <c r="Z3397" s="14">
        <v>48000</v>
      </c>
      <c r="AA3397" s="14">
        <v>12000</v>
      </c>
      <c r="AB3397" s="14">
        <v>0</v>
      </c>
      <c r="AC3397" s="14"/>
      <c r="AD3397" s="14"/>
      <c r="AE3397" s="14"/>
      <c r="AF3397" s="14"/>
      <c r="AG3397" s="14"/>
      <c r="AH3397" s="14">
        <f t="shared" si="5289"/>
        <v>0</v>
      </c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>
        <v>0</v>
      </c>
      <c r="AS3397" s="14">
        <v>0</v>
      </c>
      <c r="AT3397" s="14">
        <v>385900</v>
      </c>
      <c r="AU3397" s="14">
        <v>150000</v>
      </c>
      <c r="AV3397" s="14"/>
      <c r="AW3397" s="14"/>
      <c r="AX3397" s="14"/>
      <c r="AY3397" s="14"/>
      <c r="AZ3397" s="14">
        <f t="shared" si="5290"/>
        <v>535900</v>
      </c>
      <c r="BA3397" s="14"/>
      <c r="BB3397" s="14">
        <v>10000</v>
      </c>
      <c r="BC3397" s="14">
        <v>150000</v>
      </c>
      <c r="BD3397" s="14"/>
      <c r="BE3397" s="14">
        <v>85000</v>
      </c>
      <c r="BF3397" s="14"/>
      <c r="BG3397" s="14"/>
      <c r="BH3397" s="14">
        <v>50000</v>
      </c>
      <c r="BI3397" s="14"/>
      <c r="BJ3397" s="14">
        <v>295000</v>
      </c>
      <c r="BK3397" s="14">
        <v>240900</v>
      </c>
    </row>
    <row r="3398" spans="1:63" x14ac:dyDescent="0.25">
      <c r="A3398" s="4" t="s">
        <v>1156</v>
      </c>
      <c r="B3398" s="4" t="s">
        <v>58</v>
      </c>
      <c r="C3398" s="4" t="s">
        <v>14</v>
      </c>
      <c r="D3398" s="107" t="s">
        <v>1192</v>
      </c>
      <c r="E3398" s="117">
        <v>6132</v>
      </c>
      <c r="F3398" s="107"/>
      <c r="G3398" s="103" t="s">
        <v>1659</v>
      </c>
      <c r="H3398" s="13" t="s">
        <v>74</v>
      </c>
      <c r="I3398" s="14">
        <v>200300</v>
      </c>
      <c r="J3398" s="14">
        <v>25000</v>
      </c>
      <c r="K3398" s="14"/>
      <c r="L3398" s="14"/>
      <c r="M3398" s="14"/>
      <c r="N3398" s="14"/>
      <c r="O3398" s="14"/>
      <c r="P3398" s="14">
        <f t="shared" si="5288"/>
        <v>25000</v>
      </c>
      <c r="Q3398" s="14"/>
      <c r="R3398" s="14"/>
      <c r="S3398" s="14"/>
      <c r="T3398" s="14"/>
      <c r="U3398" s="14"/>
      <c r="V3398" s="14"/>
      <c r="W3398" s="14"/>
      <c r="X3398" s="14"/>
      <c r="Y3398" s="14"/>
      <c r="Z3398" s="14">
        <v>0</v>
      </c>
      <c r="AA3398" s="14">
        <v>25000</v>
      </c>
      <c r="AB3398" s="14">
        <v>0</v>
      </c>
      <c r="AC3398" s="14"/>
      <c r="AD3398" s="14"/>
      <c r="AE3398" s="14"/>
      <c r="AF3398" s="14"/>
      <c r="AG3398" s="14"/>
      <c r="AH3398" s="14">
        <f t="shared" si="5289"/>
        <v>0</v>
      </c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>
        <v>0</v>
      </c>
      <c r="AS3398" s="14">
        <v>0</v>
      </c>
      <c r="AT3398" s="14">
        <v>15000</v>
      </c>
      <c r="AU3398" s="14">
        <v>20000</v>
      </c>
      <c r="AV3398" s="14"/>
      <c r="AW3398" s="14"/>
      <c r="AX3398" s="14"/>
      <c r="AY3398" s="14"/>
      <c r="AZ3398" s="14">
        <f t="shared" si="5290"/>
        <v>35000</v>
      </c>
      <c r="BA3398" s="14"/>
      <c r="BB3398" s="14"/>
      <c r="BC3398" s="14">
        <v>20000</v>
      </c>
      <c r="BD3398" s="14"/>
      <c r="BE3398" s="14"/>
      <c r="BF3398" s="14"/>
      <c r="BG3398" s="14"/>
      <c r="BH3398" s="14"/>
      <c r="BI3398" s="14"/>
      <c r="BJ3398" s="14">
        <v>20000</v>
      </c>
      <c r="BK3398" s="14">
        <v>15000</v>
      </c>
    </row>
    <row r="3399" spans="1:63" x14ac:dyDescent="0.25">
      <c r="A3399" s="4" t="s">
        <v>1156</v>
      </c>
      <c r="B3399" s="4" t="s">
        <v>58</v>
      </c>
      <c r="C3399" s="4" t="s">
        <v>14</v>
      </c>
      <c r="D3399" s="107" t="s">
        <v>1192</v>
      </c>
      <c r="E3399" s="117">
        <v>6133</v>
      </c>
      <c r="F3399" s="107"/>
      <c r="G3399" s="103" t="s">
        <v>1659</v>
      </c>
      <c r="H3399" s="13" t="s">
        <v>77</v>
      </c>
      <c r="I3399" s="14">
        <v>236100</v>
      </c>
      <c r="J3399" s="14">
        <v>45000</v>
      </c>
      <c r="K3399" s="14"/>
      <c r="L3399" s="14"/>
      <c r="M3399" s="14"/>
      <c r="N3399" s="14"/>
      <c r="O3399" s="14"/>
      <c r="P3399" s="14">
        <f t="shared" si="5288"/>
        <v>45000</v>
      </c>
      <c r="Q3399" s="14"/>
      <c r="R3399" s="14"/>
      <c r="S3399" s="14"/>
      <c r="T3399" s="14"/>
      <c r="U3399" s="14"/>
      <c r="V3399" s="14"/>
      <c r="W3399" s="14"/>
      <c r="X3399" s="14"/>
      <c r="Y3399" s="14"/>
      <c r="Z3399" s="14">
        <v>0</v>
      </c>
      <c r="AA3399" s="14">
        <v>45000</v>
      </c>
      <c r="AB3399" s="14">
        <v>0</v>
      </c>
      <c r="AC3399" s="14"/>
      <c r="AD3399" s="14"/>
      <c r="AE3399" s="14"/>
      <c r="AF3399" s="14"/>
      <c r="AG3399" s="14"/>
      <c r="AH3399" s="14">
        <f t="shared" si="5289"/>
        <v>0</v>
      </c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>
        <v>0</v>
      </c>
      <c r="AS3399" s="14">
        <v>0</v>
      </c>
      <c r="AT3399" s="14">
        <v>5100</v>
      </c>
      <c r="AU3399" s="14">
        <v>35000</v>
      </c>
      <c r="AV3399" s="14"/>
      <c r="AW3399" s="14"/>
      <c r="AX3399" s="14"/>
      <c r="AY3399" s="14"/>
      <c r="AZ3399" s="14">
        <f t="shared" si="5290"/>
        <v>40100</v>
      </c>
      <c r="BA3399" s="14"/>
      <c r="BB3399" s="14"/>
      <c r="BC3399" s="14">
        <v>35000</v>
      </c>
      <c r="BD3399" s="14"/>
      <c r="BE3399" s="14"/>
      <c r="BF3399" s="14"/>
      <c r="BG3399" s="14"/>
      <c r="BH3399" s="14"/>
      <c r="BI3399" s="14"/>
      <c r="BJ3399" s="14">
        <v>35000</v>
      </c>
      <c r="BK3399" s="14">
        <v>5100</v>
      </c>
    </row>
    <row r="3400" spans="1:63" x14ac:dyDescent="0.25">
      <c r="A3400" s="4" t="s">
        <v>1156</v>
      </c>
      <c r="B3400" s="4" t="s">
        <v>58</v>
      </c>
      <c r="C3400" s="4" t="s">
        <v>14</v>
      </c>
      <c r="D3400" s="107" t="s">
        <v>1192</v>
      </c>
      <c r="E3400" s="117">
        <v>6134</v>
      </c>
      <c r="F3400" s="107"/>
      <c r="G3400" s="103" t="s">
        <v>1659</v>
      </c>
      <c r="H3400" s="13" t="s">
        <v>80</v>
      </c>
      <c r="I3400" s="14">
        <v>43000</v>
      </c>
      <c r="J3400" s="14">
        <v>95000</v>
      </c>
      <c r="K3400" s="14">
        <v>15000</v>
      </c>
      <c r="L3400" s="14"/>
      <c r="M3400" s="14"/>
      <c r="N3400" s="14"/>
      <c r="O3400" s="14"/>
      <c r="P3400" s="14">
        <f t="shared" si="5288"/>
        <v>110000</v>
      </c>
      <c r="Q3400" s="14">
        <v>5000</v>
      </c>
      <c r="R3400" s="14"/>
      <c r="S3400" s="14">
        <v>15000</v>
      </c>
      <c r="T3400" s="14">
        <v>10000</v>
      </c>
      <c r="U3400" s="14"/>
      <c r="V3400" s="14"/>
      <c r="W3400" s="14"/>
      <c r="X3400" s="14">
        <v>15000</v>
      </c>
      <c r="Y3400" s="14"/>
      <c r="Z3400" s="14">
        <v>45000</v>
      </c>
      <c r="AA3400" s="14">
        <v>65000</v>
      </c>
      <c r="AB3400" s="14">
        <v>0</v>
      </c>
      <c r="AC3400" s="14"/>
      <c r="AD3400" s="14"/>
      <c r="AE3400" s="14"/>
      <c r="AF3400" s="14"/>
      <c r="AG3400" s="14"/>
      <c r="AH3400" s="14">
        <f t="shared" si="5289"/>
        <v>0</v>
      </c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>
        <v>0</v>
      </c>
      <c r="AS3400" s="14">
        <v>0</v>
      </c>
      <c r="AT3400" s="14">
        <v>5000</v>
      </c>
      <c r="AU3400" s="14">
        <v>50000</v>
      </c>
      <c r="AV3400" s="14"/>
      <c r="AW3400" s="14"/>
      <c r="AX3400" s="14"/>
      <c r="AY3400" s="14"/>
      <c r="AZ3400" s="14">
        <f t="shared" si="5290"/>
        <v>55000</v>
      </c>
      <c r="BA3400" s="14"/>
      <c r="BB3400" s="14"/>
      <c r="BC3400" s="14">
        <v>50000</v>
      </c>
      <c r="BD3400" s="14"/>
      <c r="BE3400" s="14"/>
      <c r="BF3400" s="14"/>
      <c r="BG3400" s="14"/>
      <c r="BH3400" s="14"/>
      <c r="BI3400" s="14"/>
      <c r="BJ3400" s="14">
        <v>50000</v>
      </c>
      <c r="BK3400" s="14">
        <v>5000</v>
      </c>
    </row>
    <row r="3401" spans="1:63" x14ac:dyDescent="0.25">
      <c r="A3401" s="4" t="s">
        <v>1156</v>
      </c>
      <c r="B3401" s="4" t="s">
        <v>58</v>
      </c>
      <c r="C3401" s="4" t="s">
        <v>14</v>
      </c>
      <c r="D3401" s="107" t="s">
        <v>1192</v>
      </c>
      <c r="E3401" s="117">
        <v>6135</v>
      </c>
      <c r="F3401" s="107"/>
      <c r="G3401" s="103" t="s">
        <v>1659</v>
      </c>
      <c r="H3401" s="13" t="s">
        <v>83</v>
      </c>
      <c r="I3401" s="14">
        <v>7700</v>
      </c>
      <c r="J3401" s="14">
        <v>12000</v>
      </c>
      <c r="K3401" s="14">
        <v>10000</v>
      </c>
      <c r="L3401" s="14"/>
      <c r="M3401" s="14"/>
      <c r="N3401" s="14"/>
      <c r="O3401" s="14"/>
      <c r="P3401" s="14">
        <f t="shared" si="5288"/>
        <v>22000</v>
      </c>
      <c r="Q3401" s="14">
        <v>1000</v>
      </c>
      <c r="R3401" s="14"/>
      <c r="S3401" s="14">
        <v>10000</v>
      </c>
      <c r="T3401" s="14"/>
      <c r="U3401" s="14"/>
      <c r="V3401" s="14"/>
      <c r="W3401" s="14"/>
      <c r="X3401" s="14"/>
      <c r="Y3401" s="14"/>
      <c r="Z3401" s="14">
        <v>11000</v>
      </c>
      <c r="AA3401" s="14">
        <v>11000</v>
      </c>
      <c r="AB3401" s="14">
        <v>0</v>
      </c>
      <c r="AC3401" s="14"/>
      <c r="AD3401" s="14"/>
      <c r="AE3401" s="14"/>
      <c r="AF3401" s="14"/>
      <c r="AG3401" s="14"/>
      <c r="AH3401" s="14">
        <f t="shared" si="5289"/>
        <v>0</v>
      </c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>
        <v>0</v>
      </c>
      <c r="AS3401" s="14">
        <v>0</v>
      </c>
      <c r="AT3401" s="14">
        <v>2000</v>
      </c>
      <c r="AU3401" s="14">
        <v>40000</v>
      </c>
      <c r="AV3401" s="14"/>
      <c r="AW3401" s="14"/>
      <c r="AX3401" s="14"/>
      <c r="AY3401" s="14"/>
      <c r="AZ3401" s="14">
        <f t="shared" si="5290"/>
        <v>42000</v>
      </c>
      <c r="BA3401" s="14"/>
      <c r="BB3401" s="14"/>
      <c r="BC3401" s="14">
        <v>40000</v>
      </c>
      <c r="BD3401" s="14"/>
      <c r="BE3401" s="14"/>
      <c r="BF3401" s="14"/>
      <c r="BG3401" s="14"/>
      <c r="BH3401" s="14"/>
      <c r="BI3401" s="14"/>
      <c r="BJ3401" s="14">
        <v>40000</v>
      </c>
      <c r="BK3401" s="14">
        <v>2000</v>
      </c>
    </row>
    <row r="3402" spans="1:63" ht="22.5" x14ac:dyDescent="0.25">
      <c r="A3402" s="4" t="s">
        <v>1156</v>
      </c>
      <c r="B3402" s="4" t="s">
        <v>58</v>
      </c>
      <c r="C3402" s="4" t="s">
        <v>14</v>
      </c>
      <c r="D3402" s="107" t="s">
        <v>1192</v>
      </c>
      <c r="E3402" s="117">
        <v>6136</v>
      </c>
      <c r="F3402" s="107"/>
      <c r="G3402" s="103" t="s">
        <v>1659</v>
      </c>
      <c r="H3402" s="13" t="s">
        <v>86</v>
      </c>
      <c r="I3402" s="14">
        <v>74700</v>
      </c>
      <c r="J3402" s="14">
        <v>12000</v>
      </c>
      <c r="K3402" s="14">
        <v>6000</v>
      </c>
      <c r="L3402" s="14"/>
      <c r="M3402" s="14"/>
      <c r="N3402" s="14"/>
      <c r="O3402" s="14"/>
      <c r="P3402" s="14">
        <f t="shared" si="5288"/>
        <v>18000</v>
      </c>
      <c r="Q3402" s="14"/>
      <c r="R3402" s="14"/>
      <c r="S3402" s="14">
        <v>6000</v>
      </c>
      <c r="T3402" s="14"/>
      <c r="U3402" s="14"/>
      <c r="V3402" s="14"/>
      <c r="W3402" s="14"/>
      <c r="X3402" s="14"/>
      <c r="Y3402" s="14"/>
      <c r="Z3402" s="14">
        <v>6000</v>
      </c>
      <c r="AA3402" s="14">
        <v>12000</v>
      </c>
      <c r="AB3402" s="14">
        <v>0</v>
      </c>
      <c r="AC3402" s="14"/>
      <c r="AD3402" s="14"/>
      <c r="AE3402" s="14"/>
      <c r="AF3402" s="14"/>
      <c r="AG3402" s="14"/>
      <c r="AH3402" s="14">
        <f t="shared" si="5289"/>
        <v>0</v>
      </c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>
        <v>0</v>
      </c>
      <c r="AS3402" s="14">
        <v>0</v>
      </c>
      <c r="AT3402" s="14">
        <v>12000</v>
      </c>
      <c r="AU3402" s="14">
        <v>65000</v>
      </c>
      <c r="AV3402" s="14"/>
      <c r="AW3402" s="14"/>
      <c r="AX3402" s="14"/>
      <c r="AY3402" s="14"/>
      <c r="AZ3402" s="14">
        <f t="shared" si="5290"/>
        <v>77000</v>
      </c>
      <c r="BA3402" s="14"/>
      <c r="BB3402" s="14">
        <v>5000</v>
      </c>
      <c r="BC3402" s="14">
        <v>65000</v>
      </c>
      <c r="BD3402" s="14"/>
      <c r="BE3402" s="14"/>
      <c r="BF3402" s="14"/>
      <c r="BG3402" s="14"/>
      <c r="BH3402" s="14"/>
      <c r="BI3402" s="14"/>
      <c r="BJ3402" s="14">
        <v>70000</v>
      </c>
      <c r="BK3402" s="14">
        <v>7000</v>
      </c>
    </row>
    <row r="3403" spans="1:63" x14ac:dyDescent="0.25">
      <c r="A3403" s="4" t="s">
        <v>1156</v>
      </c>
      <c r="B3403" s="4" t="s">
        <v>58</v>
      </c>
      <c r="C3403" s="4" t="s">
        <v>14</v>
      </c>
      <c r="D3403" s="107" t="s">
        <v>1192</v>
      </c>
      <c r="E3403" s="117">
        <v>6137</v>
      </c>
      <c r="F3403" s="107"/>
      <c r="G3403" s="103" t="s">
        <v>1659</v>
      </c>
      <c r="H3403" s="13" t="s">
        <v>89</v>
      </c>
      <c r="I3403" s="14">
        <v>294900</v>
      </c>
      <c r="J3403" s="14">
        <v>195900</v>
      </c>
      <c r="K3403" s="14">
        <v>40000</v>
      </c>
      <c r="L3403" s="14"/>
      <c r="M3403" s="14"/>
      <c r="N3403" s="14">
        <v>-70000</v>
      </c>
      <c r="O3403" s="14"/>
      <c r="P3403" s="14">
        <f t="shared" si="5288"/>
        <v>165900</v>
      </c>
      <c r="Q3403" s="14"/>
      <c r="R3403" s="14"/>
      <c r="S3403" s="14">
        <v>40000</v>
      </c>
      <c r="T3403" s="14"/>
      <c r="U3403" s="14"/>
      <c r="V3403" s="14"/>
      <c r="W3403" s="14"/>
      <c r="X3403" s="14"/>
      <c r="Y3403" s="14">
        <v>15000</v>
      </c>
      <c r="Z3403" s="14">
        <v>55000</v>
      </c>
      <c r="AA3403" s="14">
        <v>110900</v>
      </c>
      <c r="AB3403" s="14">
        <v>0</v>
      </c>
      <c r="AC3403" s="14"/>
      <c r="AD3403" s="14"/>
      <c r="AE3403" s="14"/>
      <c r="AF3403" s="14"/>
      <c r="AG3403" s="14"/>
      <c r="AH3403" s="14">
        <f t="shared" si="5289"/>
        <v>0</v>
      </c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>
        <v>0</v>
      </c>
      <c r="AS3403" s="14">
        <v>0</v>
      </c>
      <c r="AT3403" s="14">
        <v>4000</v>
      </c>
      <c r="AU3403" s="14">
        <v>55000</v>
      </c>
      <c r="AV3403" s="14"/>
      <c r="AW3403" s="14"/>
      <c r="AX3403" s="14"/>
      <c r="AY3403" s="14"/>
      <c r="AZ3403" s="14">
        <f t="shared" si="5290"/>
        <v>59000</v>
      </c>
      <c r="BA3403" s="14"/>
      <c r="BB3403" s="14"/>
      <c r="BC3403" s="14">
        <v>55000</v>
      </c>
      <c r="BD3403" s="14"/>
      <c r="BE3403" s="14"/>
      <c r="BF3403" s="14"/>
      <c r="BG3403" s="14"/>
      <c r="BH3403" s="14"/>
      <c r="BI3403" s="14"/>
      <c r="BJ3403" s="14">
        <v>55000</v>
      </c>
      <c r="BK3403" s="14">
        <v>4000</v>
      </c>
    </row>
    <row r="3404" spans="1:63" ht="22.5" x14ac:dyDescent="0.25">
      <c r="A3404" s="4" t="s">
        <v>1156</v>
      </c>
      <c r="B3404" s="4" t="s">
        <v>58</v>
      </c>
      <c r="C3404" s="4" t="s">
        <v>14</v>
      </c>
      <c r="D3404" s="107" t="s">
        <v>1192</v>
      </c>
      <c r="E3404" s="117">
        <v>6138</v>
      </c>
      <c r="F3404" s="107"/>
      <c r="G3404" s="103" t="s">
        <v>1659</v>
      </c>
      <c r="H3404" s="13" t="s">
        <v>92</v>
      </c>
      <c r="I3404" s="14">
        <v>36437</v>
      </c>
      <c r="J3404" s="14">
        <v>3500</v>
      </c>
      <c r="K3404" s="14">
        <v>6000</v>
      </c>
      <c r="L3404" s="14"/>
      <c r="M3404" s="14"/>
      <c r="N3404" s="14"/>
      <c r="O3404" s="14"/>
      <c r="P3404" s="14">
        <f t="shared" si="5288"/>
        <v>9500</v>
      </c>
      <c r="Q3404" s="14">
        <v>200</v>
      </c>
      <c r="R3404" s="14">
        <v>1000</v>
      </c>
      <c r="S3404" s="14">
        <v>6000</v>
      </c>
      <c r="T3404" s="14"/>
      <c r="U3404" s="14"/>
      <c r="V3404" s="14"/>
      <c r="W3404" s="14"/>
      <c r="X3404" s="14"/>
      <c r="Y3404" s="14"/>
      <c r="Z3404" s="14">
        <v>7200</v>
      </c>
      <c r="AA3404" s="14">
        <v>2300</v>
      </c>
      <c r="AB3404" s="14">
        <v>0</v>
      </c>
      <c r="AC3404" s="14"/>
      <c r="AD3404" s="14"/>
      <c r="AE3404" s="14"/>
      <c r="AF3404" s="14"/>
      <c r="AG3404" s="14"/>
      <c r="AH3404" s="14">
        <f t="shared" si="5289"/>
        <v>0</v>
      </c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>
        <v>0</v>
      </c>
      <c r="AS3404" s="14">
        <v>0</v>
      </c>
      <c r="AT3404" s="14">
        <v>3000</v>
      </c>
      <c r="AU3404" s="14">
        <v>40000</v>
      </c>
      <c r="AV3404" s="14"/>
      <c r="AW3404" s="14"/>
      <c r="AX3404" s="14"/>
      <c r="AY3404" s="14"/>
      <c r="AZ3404" s="14">
        <f t="shared" si="5290"/>
        <v>43000</v>
      </c>
      <c r="BA3404" s="14"/>
      <c r="BB3404" s="14">
        <v>1000</v>
      </c>
      <c r="BC3404" s="14">
        <v>40000</v>
      </c>
      <c r="BD3404" s="14"/>
      <c r="BE3404" s="14"/>
      <c r="BF3404" s="14"/>
      <c r="BG3404" s="14"/>
      <c r="BH3404" s="14"/>
      <c r="BI3404" s="14"/>
      <c r="BJ3404" s="14">
        <v>41000</v>
      </c>
      <c r="BK3404" s="14">
        <v>2000</v>
      </c>
    </row>
    <row r="3405" spans="1:63" x14ac:dyDescent="0.25">
      <c r="A3405" s="1" t="s">
        <v>1156</v>
      </c>
      <c r="B3405" s="1" t="s">
        <v>58</v>
      </c>
      <c r="C3405" s="1" t="s">
        <v>14</v>
      </c>
      <c r="D3405" s="110" t="s">
        <v>1192</v>
      </c>
      <c r="E3405" s="110" t="s">
        <v>36</v>
      </c>
      <c r="F3405" s="107" t="s">
        <v>0</v>
      </c>
      <c r="G3405" s="13" t="s">
        <v>0</v>
      </c>
      <c r="H3405" s="2" t="s">
        <v>37</v>
      </c>
      <c r="I3405" s="12">
        <f>SUM(I3406:I3414)</f>
        <v>2149352</v>
      </c>
      <c r="J3405" s="12">
        <f>SUM(J3406:J3414)</f>
        <v>723500</v>
      </c>
      <c r="K3405" s="12">
        <f t="shared" ref="K3405:Y3405" si="5300">SUM(K3406:K3414)</f>
        <v>202688</v>
      </c>
      <c r="L3405" s="12">
        <f t="shared" si="5300"/>
        <v>0</v>
      </c>
      <c r="M3405" s="12">
        <f t="shared" si="5300"/>
        <v>0</v>
      </c>
      <c r="N3405" s="12">
        <f t="shared" si="5300"/>
        <v>0</v>
      </c>
      <c r="O3405" s="12">
        <f t="shared" si="5300"/>
        <v>0</v>
      </c>
      <c r="P3405" s="12">
        <f t="shared" si="5300"/>
        <v>926188</v>
      </c>
      <c r="Q3405" s="12">
        <f t="shared" si="5300"/>
        <v>100117</v>
      </c>
      <c r="R3405" s="12">
        <f t="shared" si="5300"/>
        <v>50074</v>
      </c>
      <c r="S3405" s="12">
        <f t="shared" si="5300"/>
        <v>202688</v>
      </c>
      <c r="T3405" s="12">
        <f t="shared" si="5300"/>
        <v>150000</v>
      </c>
      <c r="U3405" s="12">
        <f t="shared" si="5300"/>
        <v>300</v>
      </c>
      <c r="V3405" s="12">
        <f t="shared" si="5300"/>
        <v>50000</v>
      </c>
      <c r="W3405" s="12">
        <f t="shared" si="5300"/>
        <v>80000</v>
      </c>
      <c r="X3405" s="12">
        <f t="shared" si="5300"/>
        <v>0</v>
      </c>
      <c r="Y3405" s="12">
        <f t="shared" si="5300"/>
        <v>80000</v>
      </c>
      <c r="Z3405" s="12">
        <v>713179</v>
      </c>
      <c r="AA3405" s="12">
        <v>213009</v>
      </c>
      <c r="AB3405" s="12">
        <f t="shared" ref="AB3405:AQ3405" si="5301">SUM(AB3406:AB3414)</f>
        <v>3000</v>
      </c>
      <c r="AC3405" s="12">
        <f t="shared" si="5301"/>
        <v>0</v>
      </c>
      <c r="AD3405" s="12">
        <f t="shared" si="5301"/>
        <v>0</v>
      </c>
      <c r="AE3405" s="12">
        <f t="shared" si="5301"/>
        <v>0</v>
      </c>
      <c r="AF3405" s="12">
        <f t="shared" si="5301"/>
        <v>0</v>
      </c>
      <c r="AG3405" s="12">
        <f t="shared" si="5301"/>
        <v>0</v>
      </c>
      <c r="AH3405" s="12">
        <f t="shared" si="5301"/>
        <v>3000</v>
      </c>
      <c r="AI3405" s="12">
        <f t="shared" si="5301"/>
        <v>0</v>
      </c>
      <c r="AJ3405" s="12">
        <f t="shared" si="5301"/>
        <v>0</v>
      </c>
      <c r="AK3405" s="12">
        <f t="shared" si="5301"/>
        <v>0</v>
      </c>
      <c r="AL3405" s="12">
        <f t="shared" si="5301"/>
        <v>0</v>
      </c>
      <c r="AM3405" s="12">
        <f t="shared" si="5301"/>
        <v>0</v>
      </c>
      <c r="AN3405" s="12">
        <f t="shared" si="5301"/>
        <v>0</v>
      </c>
      <c r="AO3405" s="12">
        <f t="shared" si="5301"/>
        <v>0</v>
      </c>
      <c r="AP3405" s="12">
        <f t="shared" si="5301"/>
        <v>0</v>
      </c>
      <c r="AQ3405" s="12">
        <f t="shared" si="5301"/>
        <v>0</v>
      </c>
      <c r="AR3405" s="12">
        <v>0</v>
      </c>
      <c r="AS3405" s="12">
        <v>3000</v>
      </c>
      <c r="AT3405" s="12">
        <f t="shared" ref="AT3405:BI3405" si="5302">SUM(AT3406:AT3414)</f>
        <v>808000</v>
      </c>
      <c r="AU3405" s="12">
        <f t="shared" si="5302"/>
        <v>2199687</v>
      </c>
      <c r="AV3405" s="12">
        <f t="shared" si="5302"/>
        <v>0</v>
      </c>
      <c r="AW3405" s="12">
        <f t="shared" si="5302"/>
        <v>0</v>
      </c>
      <c r="AX3405" s="12">
        <f t="shared" si="5302"/>
        <v>-50000</v>
      </c>
      <c r="AY3405" s="12">
        <f t="shared" si="5302"/>
        <v>-493309</v>
      </c>
      <c r="AZ3405" s="12">
        <f t="shared" si="5302"/>
        <v>2464378</v>
      </c>
      <c r="BA3405" s="12">
        <f t="shared" si="5302"/>
        <v>20054</v>
      </c>
      <c r="BB3405" s="12">
        <f t="shared" si="5302"/>
        <v>40034</v>
      </c>
      <c r="BC3405" s="12">
        <f t="shared" si="5302"/>
        <v>2199687</v>
      </c>
      <c r="BD3405" s="12">
        <f t="shared" si="5302"/>
        <v>0</v>
      </c>
      <c r="BE3405" s="12">
        <f t="shared" si="5302"/>
        <v>0</v>
      </c>
      <c r="BF3405" s="12">
        <f t="shared" si="5302"/>
        <v>0</v>
      </c>
      <c r="BG3405" s="12">
        <f t="shared" si="5302"/>
        <v>-50000</v>
      </c>
      <c r="BH3405" s="12">
        <f t="shared" si="5302"/>
        <v>0</v>
      </c>
      <c r="BI3405" s="12">
        <f t="shared" si="5302"/>
        <v>0</v>
      </c>
      <c r="BJ3405" s="12">
        <v>2209775</v>
      </c>
      <c r="BK3405" s="12">
        <v>254603</v>
      </c>
    </row>
    <row r="3406" spans="1:63" x14ac:dyDescent="0.25">
      <c r="A3406" s="4" t="s">
        <v>1156</v>
      </c>
      <c r="B3406" s="4" t="s">
        <v>58</v>
      </c>
      <c r="C3406" s="4" t="s">
        <v>14</v>
      </c>
      <c r="D3406" s="107" t="s">
        <v>1192</v>
      </c>
      <c r="E3406" s="117">
        <v>6139</v>
      </c>
      <c r="F3406" s="107"/>
      <c r="G3406" s="103" t="s">
        <v>1659</v>
      </c>
      <c r="H3406" s="13" t="s">
        <v>37</v>
      </c>
      <c r="I3406" s="14">
        <f>2021827</f>
        <v>2021827</v>
      </c>
      <c r="J3406" s="14">
        <v>723000</v>
      </c>
      <c r="K3406" s="14">
        <v>200188</v>
      </c>
      <c r="L3406" s="14"/>
      <c r="M3406" s="14"/>
      <c r="N3406" s="14"/>
      <c r="O3406" s="14"/>
      <c r="P3406" s="14">
        <f t="shared" si="5288"/>
        <v>923188</v>
      </c>
      <c r="Q3406" s="14">
        <v>100000</v>
      </c>
      <c r="R3406" s="14">
        <v>50000</v>
      </c>
      <c r="S3406" s="14">
        <v>200188</v>
      </c>
      <c r="T3406" s="14">
        <v>150000</v>
      </c>
      <c r="U3406" s="14"/>
      <c r="V3406" s="14">
        <v>50000</v>
      </c>
      <c r="W3406" s="14">
        <v>80000</v>
      </c>
      <c r="X3406" s="14"/>
      <c r="Y3406" s="14">
        <v>80000</v>
      </c>
      <c r="Z3406" s="14">
        <v>710188</v>
      </c>
      <c r="AA3406" s="14">
        <v>213000</v>
      </c>
      <c r="AB3406" s="14">
        <v>3000</v>
      </c>
      <c r="AC3406" s="14"/>
      <c r="AD3406" s="14"/>
      <c r="AE3406" s="14"/>
      <c r="AF3406" s="14"/>
      <c r="AG3406" s="14"/>
      <c r="AH3406" s="14">
        <f t="shared" si="5289"/>
        <v>3000</v>
      </c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>
        <v>0</v>
      </c>
      <c r="AS3406" s="14">
        <v>3000</v>
      </c>
      <c r="AT3406" s="14">
        <v>785600</v>
      </c>
      <c r="AU3406" s="14">
        <f>1098215+105227+591234</f>
        <v>1794676</v>
      </c>
      <c r="AV3406" s="14"/>
      <c r="AW3406" s="14"/>
      <c r="AX3406" s="14"/>
      <c r="AY3406" s="14">
        <v>-493309</v>
      </c>
      <c r="AZ3406" s="14">
        <f t="shared" si="5290"/>
        <v>2086967</v>
      </c>
      <c r="BA3406" s="14">
        <v>20000</v>
      </c>
      <c r="BB3406" s="14">
        <v>40000</v>
      </c>
      <c r="BC3406" s="14">
        <f>1098215+105227+591234</f>
        <v>1794676</v>
      </c>
      <c r="BD3406" s="14"/>
      <c r="BE3406" s="14"/>
      <c r="BF3406" s="14"/>
      <c r="BG3406" s="14"/>
      <c r="BH3406" s="14"/>
      <c r="BI3406" s="14"/>
      <c r="BJ3406" s="14">
        <v>1854676</v>
      </c>
      <c r="BK3406" s="14">
        <v>232291</v>
      </c>
    </row>
    <row r="3407" spans="1:63" x14ac:dyDescent="0.25">
      <c r="A3407" s="4" t="s">
        <v>1156</v>
      </c>
      <c r="B3407" s="4" t="s">
        <v>58</v>
      </c>
      <c r="C3407" s="4" t="s">
        <v>14</v>
      </c>
      <c r="D3407" s="107" t="s">
        <v>1192</v>
      </c>
      <c r="E3407" s="117">
        <v>6139</v>
      </c>
      <c r="F3407" s="107" t="s">
        <v>1637</v>
      </c>
      <c r="G3407" s="103" t="s">
        <v>1659</v>
      </c>
      <c r="H3407" s="13" t="s">
        <v>1213</v>
      </c>
      <c r="I3407" s="14">
        <v>0</v>
      </c>
      <c r="J3407" s="14">
        <v>0</v>
      </c>
      <c r="K3407" s="14"/>
      <c r="L3407" s="14"/>
      <c r="M3407" s="14"/>
      <c r="N3407" s="14"/>
      <c r="O3407" s="14"/>
      <c r="P3407" s="14">
        <f t="shared" si="5288"/>
        <v>0</v>
      </c>
      <c r="Q3407" s="14"/>
      <c r="R3407" s="14"/>
      <c r="S3407" s="14"/>
      <c r="T3407" s="14"/>
      <c r="U3407" s="14"/>
      <c r="V3407" s="14"/>
      <c r="W3407" s="14"/>
      <c r="X3407" s="14"/>
      <c r="Y3407" s="14"/>
      <c r="Z3407" s="14">
        <v>0</v>
      </c>
      <c r="AA3407" s="14">
        <v>0</v>
      </c>
      <c r="AB3407" s="14">
        <v>0</v>
      </c>
      <c r="AC3407" s="14"/>
      <c r="AD3407" s="14"/>
      <c r="AE3407" s="14"/>
      <c r="AF3407" s="14"/>
      <c r="AG3407" s="14"/>
      <c r="AH3407" s="14">
        <f t="shared" si="5289"/>
        <v>0</v>
      </c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>
        <v>0</v>
      </c>
      <c r="AS3407" s="14">
        <v>0</v>
      </c>
      <c r="AT3407" s="14">
        <v>0</v>
      </c>
      <c r="AU3407" s="14"/>
      <c r="AV3407" s="14"/>
      <c r="AW3407" s="14"/>
      <c r="AX3407" s="14"/>
      <c r="AY3407" s="14"/>
      <c r="AZ3407" s="14">
        <f t="shared" si="5290"/>
        <v>0</v>
      </c>
      <c r="BA3407" s="14"/>
      <c r="BB3407" s="14"/>
      <c r="BC3407" s="14"/>
      <c r="BD3407" s="14"/>
      <c r="BE3407" s="14"/>
      <c r="BF3407" s="14"/>
      <c r="BG3407" s="14"/>
      <c r="BH3407" s="14"/>
      <c r="BI3407" s="14"/>
      <c r="BJ3407" s="14">
        <v>0</v>
      </c>
      <c r="BK3407" s="14">
        <v>0</v>
      </c>
    </row>
    <row r="3408" spans="1:63" x14ac:dyDescent="0.25">
      <c r="A3408" s="4" t="s">
        <v>1156</v>
      </c>
      <c r="B3408" s="4" t="s">
        <v>58</v>
      </c>
      <c r="C3408" s="4" t="s">
        <v>14</v>
      </c>
      <c r="D3408" s="107" t="s">
        <v>1192</v>
      </c>
      <c r="E3408" s="117">
        <v>6139</v>
      </c>
      <c r="F3408" s="107" t="s">
        <v>1638</v>
      </c>
      <c r="G3408" s="103" t="s">
        <v>1659</v>
      </c>
      <c r="H3408" s="13" t="s">
        <v>1214</v>
      </c>
      <c r="I3408" s="14">
        <v>0</v>
      </c>
      <c r="J3408" s="14">
        <v>0</v>
      </c>
      <c r="K3408" s="14"/>
      <c r="L3408" s="14"/>
      <c r="M3408" s="14"/>
      <c r="N3408" s="14"/>
      <c r="O3408" s="14"/>
      <c r="P3408" s="14">
        <f t="shared" si="5288"/>
        <v>0</v>
      </c>
      <c r="Q3408" s="14"/>
      <c r="R3408" s="14"/>
      <c r="S3408" s="14"/>
      <c r="T3408" s="14"/>
      <c r="U3408" s="14"/>
      <c r="V3408" s="14"/>
      <c r="W3408" s="14"/>
      <c r="X3408" s="14"/>
      <c r="Y3408" s="14"/>
      <c r="Z3408" s="14">
        <v>0</v>
      </c>
      <c r="AA3408" s="14">
        <v>0</v>
      </c>
      <c r="AB3408" s="14">
        <v>0</v>
      </c>
      <c r="AC3408" s="14"/>
      <c r="AD3408" s="14"/>
      <c r="AE3408" s="14"/>
      <c r="AF3408" s="14"/>
      <c r="AG3408" s="14"/>
      <c r="AH3408" s="14">
        <f t="shared" si="5289"/>
        <v>0</v>
      </c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>
        <v>0</v>
      </c>
      <c r="AS3408" s="14">
        <v>0</v>
      </c>
      <c r="AT3408" s="14">
        <v>0</v>
      </c>
      <c r="AU3408" s="14">
        <v>248011</v>
      </c>
      <c r="AV3408" s="14"/>
      <c r="AW3408" s="14"/>
      <c r="AX3408" s="14">
        <v>-50000</v>
      </c>
      <c r="AY3408" s="14"/>
      <c r="AZ3408" s="14">
        <f t="shared" si="5290"/>
        <v>198011</v>
      </c>
      <c r="BA3408" s="14"/>
      <c r="BB3408" s="14"/>
      <c r="BC3408" s="14">
        <v>248011</v>
      </c>
      <c r="BD3408" s="14"/>
      <c r="BE3408" s="14"/>
      <c r="BF3408" s="14"/>
      <c r="BG3408" s="14">
        <v>-50000</v>
      </c>
      <c r="BH3408" s="14"/>
      <c r="BI3408" s="14"/>
      <c r="BJ3408" s="14">
        <v>198011</v>
      </c>
      <c r="BK3408" s="14">
        <v>0</v>
      </c>
    </row>
    <row r="3409" spans="1:63" ht="22.5" x14ac:dyDescent="0.25">
      <c r="A3409" s="4" t="s">
        <v>1156</v>
      </c>
      <c r="B3409" s="4" t="s">
        <v>58</v>
      </c>
      <c r="C3409" s="4" t="s">
        <v>14</v>
      </c>
      <c r="D3409" s="107" t="s">
        <v>1192</v>
      </c>
      <c r="E3409" s="117">
        <v>6139</v>
      </c>
      <c r="F3409" s="107" t="s">
        <v>1628</v>
      </c>
      <c r="G3409" s="103" t="s">
        <v>1659</v>
      </c>
      <c r="H3409" s="13" t="s">
        <v>1562</v>
      </c>
      <c r="I3409" s="14"/>
      <c r="J3409" s="14">
        <v>0</v>
      </c>
      <c r="K3409" s="14"/>
      <c r="L3409" s="14"/>
      <c r="M3409" s="14"/>
      <c r="N3409" s="14"/>
      <c r="O3409" s="14"/>
      <c r="P3409" s="14">
        <f t="shared" si="5288"/>
        <v>0</v>
      </c>
      <c r="Q3409" s="14"/>
      <c r="R3409" s="14"/>
      <c r="S3409" s="14"/>
      <c r="T3409" s="14"/>
      <c r="U3409" s="14"/>
      <c r="V3409" s="14"/>
      <c r="W3409" s="14"/>
      <c r="X3409" s="14"/>
      <c r="Y3409" s="14"/>
      <c r="Z3409" s="14">
        <v>0</v>
      </c>
      <c r="AA3409" s="14">
        <v>0</v>
      </c>
      <c r="AB3409" s="14"/>
      <c r="AC3409" s="14"/>
      <c r="AD3409" s="14"/>
      <c r="AE3409" s="14"/>
      <c r="AF3409" s="14"/>
      <c r="AG3409" s="14"/>
      <c r="AH3409" s="14">
        <f t="shared" si="5289"/>
        <v>0</v>
      </c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>
        <v>0</v>
      </c>
      <c r="AS3409" s="14">
        <v>0</v>
      </c>
      <c r="AT3409" s="14"/>
      <c r="AU3409" s="14"/>
      <c r="AV3409" s="14"/>
      <c r="AW3409" s="14"/>
      <c r="AX3409" s="14"/>
      <c r="AY3409" s="14"/>
      <c r="AZ3409" s="14">
        <f t="shared" si="5290"/>
        <v>0</v>
      </c>
      <c r="BA3409" s="14"/>
      <c r="BB3409" s="14"/>
      <c r="BC3409" s="14"/>
      <c r="BD3409" s="14"/>
      <c r="BE3409" s="14"/>
      <c r="BF3409" s="14"/>
      <c r="BG3409" s="14"/>
      <c r="BH3409" s="14"/>
      <c r="BI3409" s="14"/>
      <c r="BJ3409" s="14">
        <v>0</v>
      </c>
      <c r="BK3409" s="14">
        <v>0</v>
      </c>
    </row>
    <row r="3410" spans="1:63" ht="22.5" x14ac:dyDescent="0.25">
      <c r="A3410" s="4" t="s">
        <v>1156</v>
      </c>
      <c r="B3410" s="4" t="s">
        <v>58</v>
      </c>
      <c r="C3410" s="4" t="s">
        <v>14</v>
      </c>
      <c r="D3410" s="107" t="s">
        <v>1192</v>
      </c>
      <c r="E3410" s="117">
        <v>6139</v>
      </c>
      <c r="F3410" s="107" t="s">
        <v>1215</v>
      </c>
      <c r="G3410" s="103" t="s">
        <v>1659</v>
      </c>
      <c r="H3410" s="13" t="s">
        <v>39</v>
      </c>
      <c r="I3410" s="14">
        <v>14132</v>
      </c>
      <c r="J3410" s="14">
        <v>500</v>
      </c>
      <c r="K3410" s="14">
        <v>2500</v>
      </c>
      <c r="L3410" s="14"/>
      <c r="M3410" s="14"/>
      <c r="N3410" s="14"/>
      <c r="O3410" s="14"/>
      <c r="P3410" s="14">
        <f t="shared" si="5288"/>
        <v>3000</v>
      </c>
      <c r="Q3410" s="14">
        <f>100+17</f>
        <v>117</v>
      </c>
      <c r="R3410" s="14">
        <v>74</v>
      </c>
      <c r="S3410" s="14">
        <v>2500</v>
      </c>
      <c r="T3410" s="14"/>
      <c r="U3410" s="14">
        <v>300</v>
      </c>
      <c r="V3410" s="14"/>
      <c r="W3410" s="14"/>
      <c r="X3410" s="14"/>
      <c r="Y3410" s="14"/>
      <c r="Z3410" s="14">
        <v>2991</v>
      </c>
      <c r="AA3410" s="14">
        <v>9</v>
      </c>
      <c r="AB3410" s="14">
        <v>0</v>
      </c>
      <c r="AC3410" s="14"/>
      <c r="AD3410" s="14"/>
      <c r="AE3410" s="14"/>
      <c r="AF3410" s="14"/>
      <c r="AG3410" s="14"/>
      <c r="AH3410" s="14">
        <f t="shared" si="5289"/>
        <v>0</v>
      </c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>
        <v>0</v>
      </c>
      <c r="AS3410" s="14">
        <v>0</v>
      </c>
      <c r="AT3410" s="14">
        <v>2400</v>
      </c>
      <c r="AU3410" s="14">
        <v>7000</v>
      </c>
      <c r="AV3410" s="14"/>
      <c r="AW3410" s="14"/>
      <c r="AX3410" s="14"/>
      <c r="AY3410" s="14"/>
      <c r="AZ3410" s="14">
        <f t="shared" si="5290"/>
        <v>9400</v>
      </c>
      <c r="BA3410" s="14">
        <f>21+33</f>
        <v>54</v>
      </c>
      <c r="BB3410" s="14">
        <v>34</v>
      </c>
      <c r="BC3410" s="14">
        <v>7000</v>
      </c>
      <c r="BD3410" s="14"/>
      <c r="BE3410" s="14"/>
      <c r="BF3410" s="14"/>
      <c r="BG3410" s="14"/>
      <c r="BH3410" s="14"/>
      <c r="BI3410" s="14"/>
      <c r="BJ3410" s="14">
        <v>7088</v>
      </c>
      <c r="BK3410" s="14">
        <v>2312</v>
      </c>
    </row>
    <row r="3411" spans="1:63" ht="33.75" x14ac:dyDescent="0.25">
      <c r="A3411" s="4" t="s">
        <v>1156</v>
      </c>
      <c r="B3411" s="4" t="s">
        <v>58</v>
      </c>
      <c r="C3411" s="4" t="s">
        <v>14</v>
      </c>
      <c r="D3411" s="107" t="s">
        <v>1192</v>
      </c>
      <c r="E3411" s="117">
        <v>6139</v>
      </c>
      <c r="F3411" s="107" t="s">
        <v>1216</v>
      </c>
      <c r="G3411" s="103" t="s">
        <v>1659</v>
      </c>
      <c r="H3411" s="13" t="s">
        <v>40</v>
      </c>
      <c r="I3411" s="14">
        <v>18000</v>
      </c>
      <c r="J3411" s="14">
        <v>0</v>
      </c>
      <c r="K3411" s="14"/>
      <c r="L3411" s="14"/>
      <c r="M3411" s="14"/>
      <c r="N3411" s="14"/>
      <c r="O3411" s="14"/>
      <c r="P3411" s="14">
        <f t="shared" si="5288"/>
        <v>0</v>
      </c>
      <c r="Q3411" s="14"/>
      <c r="R3411" s="14"/>
      <c r="S3411" s="14"/>
      <c r="T3411" s="14"/>
      <c r="U3411" s="14"/>
      <c r="V3411" s="14"/>
      <c r="W3411" s="14"/>
      <c r="X3411" s="14"/>
      <c r="Y3411" s="14"/>
      <c r="Z3411" s="14">
        <v>0</v>
      </c>
      <c r="AA3411" s="14">
        <v>0</v>
      </c>
      <c r="AB3411" s="14">
        <v>0</v>
      </c>
      <c r="AC3411" s="14"/>
      <c r="AD3411" s="14"/>
      <c r="AE3411" s="14"/>
      <c r="AF3411" s="14"/>
      <c r="AG3411" s="14"/>
      <c r="AH3411" s="14">
        <f t="shared" si="5289"/>
        <v>0</v>
      </c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>
        <v>0</v>
      </c>
      <c r="AS3411" s="14">
        <v>0</v>
      </c>
      <c r="AT3411" s="14">
        <v>0</v>
      </c>
      <c r="AU3411" s="14"/>
      <c r="AV3411" s="14"/>
      <c r="AW3411" s="14"/>
      <c r="AX3411" s="14"/>
      <c r="AY3411" s="14"/>
      <c r="AZ3411" s="14">
        <f t="shared" si="5290"/>
        <v>0</v>
      </c>
      <c r="BA3411" s="14"/>
      <c r="BB3411" s="14"/>
      <c r="BC3411" s="14"/>
      <c r="BD3411" s="14"/>
      <c r="BE3411" s="14"/>
      <c r="BF3411" s="14"/>
      <c r="BG3411" s="14"/>
      <c r="BH3411" s="14"/>
      <c r="BI3411" s="14"/>
      <c r="BJ3411" s="14">
        <v>0</v>
      </c>
      <c r="BK3411" s="14">
        <v>0</v>
      </c>
    </row>
    <row r="3412" spans="1:63" x14ac:dyDescent="0.25">
      <c r="A3412" s="4" t="s">
        <v>1156</v>
      </c>
      <c r="B3412" s="4" t="s">
        <v>58</v>
      </c>
      <c r="C3412" s="4" t="s">
        <v>14</v>
      </c>
      <c r="D3412" s="107" t="s">
        <v>1192</v>
      </c>
      <c r="E3412" s="117">
        <v>6139</v>
      </c>
      <c r="F3412" s="107" t="s">
        <v>1217</v>
      </c>
      <c r="G3412" s="103" t="s">
        <v>1659</v>
      </c>
      <c r="H3412" s="13" t="s">
        <v>1218</v>
      </c>
      <c r="I3412" s="14">
        <v>90000</v>
      </c>
      <c r="J3412" s="14">
        <v>0</v>
      </c>
      <c r="K3412" s="14"/>
      <c r="L3412" s="14"/>
      <c r="M3412" s="14"/>
      <c r="N3412" s="14"/>
      <c r="O3412" s="14"/>
      <c r="P3412" s="14">
        <f t="shared" si="5288"/>
        <v>0</v>
      </c>
      <c r="Q3412" s="14"/>
      <c r="R3412" s="14"/>
      <c r="S3412" s="14"/>
      <c r="T3412" s="14"/>
      <c r="U3412" s="14"/>
      <c r="V3412" s="14"/>
      <c r="W3412" s="14"/>
      <c r="X3412" s="14"/>
      <c r="Y3412" s="14"/>
      <c r="Z3412" s="14">
        <v>0</v>
      </c>
      <c r="AA3412" s="14">
        <v>0</v>
      </c>
      <c r="AB3412" s="14">
        <v>0</v>
      </c>
      <c r="AC3412" s="14"/>
      <c r="AD3412" s="14"/>
      <c r="AE3412" s="14"/>
      <c r="AF3412" s="14"/>
      <c r="AG3412" s="14"/>
      <c r="AH3412" s="14">
        <f t="shared" si="5289"/>
        <v>0</v>
      </c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>
        <v>0</v>
      </c>
      <c r="AS3412" s="14">
        <v>0</v>
      </c>
      <c r="AT3412" s="14">
        <v>20000</v>
      </c>
      <c r="AU3412" s="14">
        <v>150000</v>
      </c>
      <c r="AV3412" s="14"/>
      <c r="AW3412" s="14"/>
      <c r="AX3412" s="14"/>
      <c r="AY3412" s="14"/>
      <c r="AZ3412" s="14">
        <f t="shared" si="5290"/>
        <v>170000</v>
      </c>
      <c r="BA3412" s="14"/>
      <c r="BB3412" s="14"/>
      <c r="BC3412" s="14">
        <v>150000</v>
      </c>
      <c r="BD3412" s="14"/>
      <c r="BE3412" s="14"/>
      <c r="BF3412" s="14"/>
      <c r="BG3412" s="14"/>
      <c r="BH3412" s="14"/>
      <c r="BI3412" s="14"/>
      <c r="BJ3412" s="14">
        <v>150000</v>
      </c>
      <c r="BK3412" s="14">
        <v>20000</v>
      </c>
    </row>
    <row r="3413" spans="1:63" ht="33.75" x14ac:dyDescent="0.25">
      <c r="A3413" s="4" t="s">
        <v>1156</v>
      </c>
      <c r="B3413" s="4" t="s">
        <v>58</v>
      </c>
      <c r="C3413" s="4" t="s">
        <v>14</v>
      </c>
      <c r="D3413" s="107" t="s">
        <v>1192</v>
      </c>
      <c r="E3413" s="117">
        <v>6139</v>
      </c>
      <c r="F3413" s="107" t="s">
        <v>1219</v>
      </c>
      <c r="G3413" s="103" t="s">
        <v>1659</v>
      </c>
      <c r="H3413" s="13" t="s">
        <v>1220</v>
      </c>
      <c r="I3413" s="14">
        <v>2093</v>
      </c>
      <c r="J3413" s="14">
        <v>0</v>
      </c>
      <c r="K3413" s="14"/>
      <c r="L3413" s="14"/>
      <c r="M3413" s="14"/>
      <c r="N3413" s="14"/>
      <c r="O3413" s="14"/>
      <c r="P3413" s="14">
        <f t="shared" si="5288"/>
        <v>0</v>
      </c>
      <c r="Q3413" s="14"/>
      <c r="R3413" s="14"/>
      <c r="S3413" s="14"/>
      <c r="T3413" s="14"/>
      <c r="U3413" s="14"/>
      <c r="V3413" s="14"/>
      <c r="W3413" s="14"/>
      <c r="X3413" s="14"/>
      <c r="Y3413" s="14"/>
      <c r="Z3413" s="14">
        <v>0</v>
      </c>
      <c r="AA3413" s="14">
        <v>0</v>
      </c>
      <c r="AB3413" s="14">
        <v>0</v>
      </c>
      <c r="AC3413" s="14"/>
      <c r="AD3413" s="14"/>
      <c r="AE3413" s="14"/>
      <c r="AF3413" s="14"/>
      <c r="AG3413" s="14"/>
      <c r="AH3413" s="14">
        <f t="shared" si="5289"/>
        <v>0</v>
      </c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>
        <v>0</v>
      </c>
      <c r="AS3413" s="14">
        <v>0</v>
      </c>
      <c r="AT3413" s="14">
        <v>0</v>
      </c>
      <c r="AU3413" s="14"/>
      <c r="AV3413" s="14"/>
      <c r="AW3413" s="14"/>
      <c r="AX3413" s="14"/>
      <c r="AY3413" s="14"/>
      <c r="AZ3413" s="14">
        <f t="shared" si="5290"/>
        <v>0</v>
      </c>
      <c r="BA3413" s="14"/>
      <c r="BB3413" s="14"/>
      <c r="BC3413" s="14"/>
      <c r="BD3413" s="14"/>
      <c r="BE3413" s="14"/>
      <c r="BF3413" s="14"/>
      <c r="BG3413" s="14"/>
      <c r="BH3413" s="14"/>
      <c r="BI3413" s="14"/>
      <c r="BJ3413" s="14">
        <v>0</v>
      </c>
      <c r="BK3413" s="14">
        <v>0</v>
      </c>
    </row>
    <row r="3414" spans="1:63" ht="33.75" x14ac:dyDescent="0.25">
      <c r="A3414" s="4" t="s">
        <v>1156</v>
      </c>
      <c r="B3414" s="4" t="s">
        <v>58</v>
      </c>
      <c r="C3414" s="4" t="s">
        <v>14</v>
      </c>
      <c r="D3414" s="107" t="s">
        <v>1192</v>
      </c>
      <c r="E3414" s="117">
        <v>6139</v>
      </c>
      <c r="F3414" s="107" t="s">
        <v>1221</v>
      </c>
      <c r="G3414" s="103" t="s">
        <v>1659</v>
      </c>
      <c r="H3414" s="13" t="s">
        <v>1222</v>
      </c>
      <c r="I3414" s="14">
        <v>3300</v>
      </c>
      <c r="J3414" s="14">
        <v>0</v>
      </c>
      <c r="K3414" s="14"/>
      <c r="L3414" s="14"/>
      <c r="M3414" s="14"/>
      <c r="N3414" s="14"/>
      <c r="O3414" s="14"/>
      <c r="P3414" s="14">
        <f t="shared" si="5288"/>
        <v>0</v>
      </c>
      <c r="Q3414" s="14"/>
      <c r="R3414" s="14"/>
      <c r="S3414" s="14"/>
      <c r="T3414" s="14"/>
      <c r="U3414" s="14"/>
      <c r="V3414" s="14"/>
      <c r="W3414" s="14"/>
      <c r="X3414" s="14"/>
      <c r="Y3414" s="14"/>
      <c r="Z3414" s="14">
        <v>0</v>
      </c>
      <c r="AA3414" s="14">
        <v>0</v>
      </c>
      <c r="AB3414" s="14">
        <v>0</v>
      </c>
      <c r="AC3414" s="14"/>
      <c r="AD3414" s="14"/>
      <c r="AE3414" s="14"/>
      <c r="AF3414" s="14"/>
      <c r="AG3414" s="14"/>
      <c r="AH3414" s="14">
        <f t="shared" si="5289"/>
        <v>0</v>
      </c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>
        <v>0</v>
      </c>
      <c r="AS3414" s="14">
        <v>0</v>
      </c>
      <c r="AT3414" s="14">
        <v>0</v>
      </c>
      <c r="AU3414" s="14"/>
      <c r="AV3414" s="14"/>
      <c r="AW3414" s="14"/>
      <c r="AX3414" s="14"/>
      <c r="AY3414" s="14"/>
      <c r="AZ3414" s="14">
        <f t="shared" si="5290"/>
        <v>0</v>
      </c>
      <c r="BA3414" s="14"/>
      <c r="BB3414" s="14"/>
      <c r="BC3414" s="14"/>
      <c r="BD3414" s="14"/>
      <c r="BE3414" s="14"/>
      <c r="BF3414" s="14"/>
      <c r="BG3414" s="14"/>
      <c r="BH3414" s="14"/>
      <c r="BI3414" s="14"/>
      <c r="BJ3414" s="14">
        <v>0</v>
      </c>
      <c r="BK3414" s="14">
        <v>0</v>
      </c>
    </row>
    <row r="3415" spans="1:63" ht="33.75" x14ac:dyDescent="0.25">
      <c r="A3415" s="1" t="s">
        <v>0</v>
      </c>
      <c r="B3415" s="1" t="s">
        <v>0</v>
      </c>
      <c r="C3415" s="1" t="s">
        <v>0</v>
      </c>
      <c r="D3415" s="106" t="s">
        <v>0</v>
      </c>
      <c r="E3415" s="106" t="s">
        <v>0</v>
      </c>
      <c r="F3415" s="106" t="s">
        <v>0</v>
      </c>
      <c r="G3415" s="2" t="s">
        <v>0</v>
      </c>
      <c r="H3415" s="10" t="s">
        <v>41</v>
      </c>
      <c r="I3415" s="11">
        <f>SUM(I3416)</f>
        <v>621286</v>
      </c>
      <c r="J3415" s="11">
        <f t="shared" ref="J3415:Y3415" si="5303">SUM(J3416)</f>
        <v>25000</v>
      </c>
      <c r="K3415" s="11">
        <f t="shared" si="5303"/>
        <v>60000</v>
      </c>
      <c r="L3415" s="11">
        <f t="shared" si="5303"/>
        <v>0</v>
      </c>
      <c r="M3415" s="11">
        <f t="shared" si="5303"/>
        <v>0</v>
      </c>
      <c r="N3415" s="11">
        <f t="shared" si="5303"/>
        <v>0</v>
      </c>
      <c r="O3415" s="11">
        <f t="shared" si="5303"/>
        <v>0</v>
      </c>
      <c r="P3415" s="11">
        <f t="shared" si="5303"/>
        <v>85000</v>
      </c>
      <c r="Q3415" s="11">
        <f t="shared" si="5303"/>
        <v>0</v>
      </c>
      <c r="R3415" s="11">
        <f t="shared" si="5303"/>
        <v>0</v>
      </c>
      <c r="S3415" s="11">
        <f t="shared" si="5303"/>
        <v>60000</v>
      </c>
      <c r="T3415" s="11">
        <f t="shared" si="5303"/>
        <v>0</v>
      </c>
      <c r="U3415" s="11">
        <f t="shared" si="5303"/>
        <v>0</v>
      </c>
      <c r="V3415" s="11">
        <f t="shared" si="5303"/>
        <v>0</v>
      </c>
      <c r="W3415" s="11">
        <f t="shared" si="5303"/>
        <v>0</v>
      </c>
      <c r="X3415" s="11">
        <f t="shared" si="5303"/>
        <v>0</v>
      </c>
      <c r="Y3415" s="11">
        <f t="shared" si="5303"/>
        <v>0</v>
      </c>
      <c r="Z3415" s="11">
        <v>60000</v>
      </c>
      <c r="AA3415" s="11">
        <v>25000</v>
      </c>
      <c r="AB3415" s="11">
        <f t="shared" ref="AB3415:AQ3415" si="5304">SUM(AB3416)</f>
        <v>1000</v>
      </c>
      <c r="AC3415" s="11">
        <f t="shared" si="5304"/>
        <v>64485</v>
      </c>
      <c r="AD3415" s="11">
        <f t="shared" si="5304"/>
        <v>0</v>
      </c>
      <c r="AE3415" s="11">
        <f t="shared" si="5304"/>
        <v>0</v>
      </c>
      <c r="AF3415" s="11">
        <f t="shared" si="5304"/>
        <v>0</v>
      </c>
      <c r="AG3415" s="11">
        <f t="shared" si="5304"/>
        <v>0</v>
      </c>
      <c r="AH3415" s="11">
        <f t="shared" si="5304"/>
        <v>65485</v>
      </c>
      <c r="AI3415" s="11">
        <f t="shared" si="5304"/>
        <v>0</v>
      </c>
      <c r="AJ3415" s="11">
        <f t="shared" si="5304"/>
        <v>0</v>
      </c>
      <c r="AK3415" s="11">
        <f t="shared" si="5304"/>
        <v>64485</v>
      </c>
      <c r="AL3415" s="11">
        <f t="shared" si="5304"/>
        <v>0</v>
      </c>
      <c r="AM3415" s="11">
        <f t="shared" si="5304"/>
        <v>0</v>
      </c>
      <c r="AN3415" s="11">
        <f t="shared" si="5304"/>
        <v>0</v>
      </c>
      <c r="AO3415" s="11">
        <f t="shared" si="5304"/>
        <v>0</v>
      </c>
      <c r="AP3415" s="11">
        <f t="shared" si="5304"/>
        <v>0</v>
      </c>
      <c r="AQ3415" s="11">
        <f t="shared" si="5304"/>
        <v>0</v>
      </c>
      <c r="AR3415" s="11">
        <v>64485</v>
      </c>
      <c r="AS3415" s="11">
        <v>1000</v>
      </c>
      <c r="AT3415" s="11">
        <f t="shared" ref="AT3415:BI3415" si="5305">SUM(AT3416)</f>
        <v>440500</v>
      </c>
      <c r="AU3415" s="11">
        <f t="shared" si="5305"/>
        <v>500200</v>
      </c>
      <c r="AV3415" s="11">
        <f t="shared" si="5305"/>
        <v>0</v>
      </c>
      <c r="AW3415" s="11">
        <f t="shared" si="5305"/>
        <v>0</v>
      </c>
      <c r="AX3415" s="11">
        <f t="shared" si="5305"/>
        <v>50000</v>
      </c>
      <c r="AY3415" s="11">
        <f t="shared" si="5305"/>
        <v>0</v>
      </c>
      <c r="AZ3415" s="11">
        <f t="shared" si="5305"/>
        <v>990700</v>
      </c>
      <c r="BA3415" s="11">
        <f t="shared" si="5305"/>
        <v>36000</v>
      </c>
      <c r="BB3415" s="11">
        <f t="shared" si="5305"/>
        <v>32000</v>
      </c>
      <c r="BC3415" s="11">
        <f t="shared" si="5305"/>
        <v>500200</v>
      </c>
      <c r="BD3415" s="11">
        <f t="shared" si="5305"/>
        <v>0</v>
      </c>
      <c r="BE3415" s="11">
        <f t="shared" si="5305"/>
        <v>0</v>
      </c>
      <c r="BF3415" s="11">
        <f t="shared" si="5305"/>
        <v>80000</v>
      </c>
      <c r="BG3415" s="11">
        <f t="shared" si="5305"/>
        <v>50000</v>
      </c>
      <c r="BH3415" s="11">
        <f t="shared" si="5305"/>
        <v>0</v>
      </c>
      <c r="BI3415" s="11">
        <f t="shared" si="5305"/>
        <v>0</v>
      </c>
      <c r="BJ3415" s="11">
        <v>698200</v>
      </c>
      <c r="BK3415" s="11">
        <v>292500</v>
      </c>
    </row>
    <row r="3416" spans="1:63" ht="22.5" x14ac:dyDescent="0.25">
      <c r="A3416" s="4" t="s">
        <v>1156</v>
      </c>
      <c r="B3416" s="4" t="s">
        <v>58</v>
      </c>
      <c r="C3416" s="4" t="s">
        <v>14</v>
      </c>
      <c r="D3416" s="107" t="s">
        <v>1192</v>
      </c>
      <c r="E3416" s="106" t="s">
        <v>42</v>
      </c>
      <c r="F3416" s="106" t="s">
        <v>0</v>
      </c>
      <c r="G3416" s="2" t="s">
        <v>0</v>
      </c>
      <c r="H3416" s="2" t="s">
        <v>43</v>
      </c>
      <c r="I3416" s="12">
        <f>SUM(I3418,I3419,I3423)</f>
        <v>621286</v>
      </c>
      <c r="J3416" s="12">
        <f>SUM(J3417:J3418,J3419,J3422,J3423)</f>
        <v>25000</v>
      </c>
      <c r="K3416" s="12">
        <f t="shared" ref="K3416:Q3416" si="5306">SUM(K3417:K3418,K3419,K3422,K3423)</f>
        <v>60000</v>
      </c>
      <c r="L3416" s="12">
        <f t="shared" si="5306"/>
        <v>0</v>
      </c>
      <c r="M3416" s="12">
        <f t="shared" si="5306"/>
        <v>0</v>
      </c>
      <c r="N3416" s="12">
        <f t="shared" si="5306"/>
        <v>0</v>
      </c>
      <c r="O3416" s="12">
        <f t="shared" si="5306"/>
        <v>0</v>
      </c>
      <c r="P3416" s="12">
        <f t="shared" si="5306"/>
        <v>85000</v>
      </c>
      <c r="Q3416" s="12">
        <f t="shared" si="5306"/>
        <v>0</v>
      </c>
      <c r="R3416" s="12">
        <f t="shared" ref="R3416" si="5307">SUM(R3417:R3418,R3419,R3422,R3423)</f>
        <v>0</v>
      </c>
      <c r="S3416" s="12">
        <f t="shared" ref="S3416" si="5308">SUM(S3417:S3418,S3419,S3422,S3423)</f>
        <v>60000</v>
      </c>
      <c r="T3416" s="12">
        <f t="shared" ref="T3416" si="5309">SUM(T3417:T3418,T3419,T3422,T3423)</f>
        <v>0</v>
      </c>
      <c r="U3416" s="12">
        <f t="shared" ref="U3416" si="5310">SUM(U3417:U3418,U3419,U3422,U3423)</f>
        <v>0</v>
      </c>
      <c r="V3416" s="12">
        <f t="shared" ref="V3416" si="5311">SUM(V3417:V3418,V3419,V3422,V3423)</f>
        <v>0</v>
      </c>
      <c r="W3416" s="12">
        <f t="shared" ref="W3416" si="5312">SUM(W3417:W3418,W3419,W3422,W3423)</f>
        <v>0</v>
      </c>
      <c r="X3416" s="12">
        <f t="shared" ref="X3416" si="5313">SUM(X3417:X3418,X3419,X3422,X3423)</f>
        <v>0</v>
      </c>
      <c r="Y3416" s="12">
        <f t="shared" ref="Y3416" si="5314">SUM(Y3417:Y3418,Y3419,Y3422,Y3423)</f>
        <v>0</v>
      </c>
      <c r="Z3416" s="12">
        <v>60000</v>
      </c>
      <c r="AA3416" s="12">
        <v>25000</v>
      </c>
      <c r="AB3416" s="12">
        <f>SUM(AB3417:AB3418,AB3419,AB3422,AB3423)</f>
        <v>1000</v>
      </c>
      <c r="AC3416" s="12">
        <f t="shared" ref="AC3416:AI3416" si="5315">SUM(AC3417:AC3418,AC3419,AC3422,AC3423)</f>
        <v>64485</v>
      </c>
      <c r="AD3416" s="12">
        <f t="shared" si="5315"/>
        <v>0</v>
      </c>
      <c r="AE3416" s="12">
        <f t="shared" si="5315"/>
        <v>0</v>
      </c>
      <c r="AF3416" s="12">
        <f t="shared" si="5315"/>
        <v>0</v>
      </c>
      <c r="AG3416" s="12">
        <f t="shared" si="5315"/>
        <v>0</v>
      </c>
      <c r="AH3416" s="12">
        <f t="shared" si="5315"/>
        <v>65485</v>
      </c>
      <c r="AI3416" s="12">
        <f t="shared" si="5315"/>
        <v>0</v>
      </c>
      <c r="AJ3416" s="12">
        <f t="shared" ref="AJ3416" si="5316">SUM(AJ3417:AJ3418,AJ3419,AJ3422,AJ3423)</f>
        <v>0</v>
      </c>
      <c r="AK3416" s="12">
        <f t="shared" ref="AK3416" si="5317">SUM(AK3417:AK3418,AK3419,AK3422,AK3423)</f>
        <v>64485</v>
      </c>
      <c r="AL3416" s="12">
        <f t="shared" ref="AL3416" si="5318">SUM(AL3417:AL3418,AL3419,AL3422,AL3423)</f>
        <v>0</v>
      </c>
      <c r="AM3416" s="12">
        <f t="shared" ref="AM3416" si="5319">SUM(AM3417:AM3418,AM3419,AM3422,AM3423)</f>
        <v>0</v>
      </c>
      <c r="AN3416" s="12">
        <f t="shared" ref="AN3416" si="5320">SUM(AN3417:AN3418,AN3419,AN3422,AN3423)</f>
        <v>0</v>
      </c>
      <c r="AO3416" s="12">
        <f t="shared" ref="AO3416" si="5321">SUM(AO3417:AO3418,AO3419,AO3422,AO3423)</f>
        <v>0</v>
      </c>
      <c r="AP3416" s="12">
        <f t="shared" ref="AP3416" si="5322">SUM(AP3417:AP3418,AP3419,AP3422,AP3423)</f>
        <v>0</v>
      </c>
      <c r="AQ3416" s="12">
        <f t="shared" ref="AQ3416" si="5323">SUM(AQ3417:AQ3418,AQ3419,AQ3422,AQ3423)</f>
        <v>0</v>
      </c>
      <c r="AR3416" s="12">
        <v>64485</v>
      </c>
      <c r="AS3416" s="12">
        <v>1000</v>
      </c>
      <c r="AT3416" s="12">
        <f>SUM(AT3417:AT3418,AT3419,AT3422,AT3423)</f>
        <v>440500</v>
      </c>
      <c r="AU3416" s="12">
        <f>SUM(AU3417:AU3418,AU3419,AU3422,AU3423)</f>
        <v>500200</v>
      </c>
      <c r="AV3416" s="12">
        <f t="shared" ref="AV3416:AZ3416" si="5324">SUM(AV3417:AV3418,AV3419,AV3422,AV3423)</f>
        <v>0</v>
      </c>
      <c r="AW3416" s="12">
        <f t="shared" si="5324"/>
        <v>0</v>
      </c>
      <c r="AX3416" s="12">
        <f t="shared" si="5324"/>
        <v>50000</v>
      </c>
      <c r="AY3416" s="12">
        <f t="shared" si="5324"/>
        <v>0</v>
      </c>
      <c r="AZ3416" s="12">
        <f t="shared" si="5324"/>
        <v>990700</v>
      </c>
      <c r="BA3416" s="12">
        <f t="shared" ref="BA3416" si="5325">SUM(BA3417:BA3418,BA3419,BA3422,BA3423)</f>
        <v>36000</v>
      </c>
      <c r="BB3416" s="12">
        <f t="shared" ref="BB3416" si="5326">SUM(BB3417:BB3418,BB3419,BB3422,BB3423)</f>
        <v>32000</v>
      </c>
      <c r="BC3416" s="12">
        <f t="shared" ref="BC3416" si="5327">SUM(BC3417:BC3418,BC3419,BC3422,BC3423)</f>
        <v>500200</v>
      </c>
      <c r="BD3416" s="12">
        <f t="shared" ref="BD3416" si="5328">SUM(BD3417:BD3418,BD3419,BD3422,BD3423)</f>
        <v>0</v>
      </c>
      <c r="BE3416" s="12">
        <f t="shared" ref="BE3416" si="5329">SUM(BE3417:BE3418,BE3419,BE3422,BE3423)</f>
        <v>0</v>
      </c>
      <c r="BF3416" s="12">
        <f t="shared" ref="BF3416" si="5330">SUM(BF3417:BF3418,BF3419,BF3422,BF3423)</f>
        <v>80000</v>
      </c>
      <c r="BG3416" s="12">
        <f t="shared" ref="BG3416" si="5331">SUM(BG3417:BG3418,BG3419,BG3422,BG3423)</f>
        <v>50000</v>
      </c>
      <c r="BH3416" s="12">
        <f t="shared" ref="BH3416" si="5332">SUM(BH3417:BH3418,BH3419,BH3422,BH3423)</f>
        <v>0</v>
      </c>
      <c r="BI3416" s="12">
        <f t="shared" ref="BI3416" si="5333">SUM(BI3417:BI3418,BI3419,BI3422,BI3423)</f>
        <v>0</v>
      </c>
      <c r="BJ3416" s="12">
        <v>698200</v>
      </c>
      <c r="BK3416" s="12">
        <v>292500</v>
      </c>
    </row>
    <row r="3417" spans="1:63" ht="22.5" x14ac:dyDescent="0.25">
      <c r="A3417" s="4" t="s">
        <v>1156</v>
      </c>
      <c r="B3417" s="4" t="s">
        <v>58</v>
      </c>
      <c r="C3417" s="4" t="s">
        <v>14</v>
      </c>
      <c r="D3417" s="107" t="s">
        <v>1192</v>
      </c>
      <c r="E3417" s="117">
        <v>6141</v>
      </c>
      <c r="F3417" s="107"/>
      <c r="G3417" s="103" t="s">
        <v>1659</v>
      </c>
      <c r="H3417" s="13" t="s">
        <v>96</v>
      </c>
      <c r="I3417" s="14"/>
      <c r="J3417" s="14"/>
      <c r="K3417" s="14"/>
      <c r="L3417" s="14"/>
      <c r="M3417" s="14"/>
      <c r="N3417" s="14"/>
      <c r="O3417" s="14"/>
      <c r="P3417" s="14">
        <f>J3417+K3417+L3417+M3417+N3417+O3417</f>
        <v>0</v>
      </c>
      <c r="Q3417" s="14"/>
      <c r="R3417" s="14"/>
      <c r="S3417" s="14"/>
      <c r="T3417" s="14"/>
      <c r="U3417" s="14"/>
      <c r="V3417" s="14"/>
      <c r="W3417" s="14"/>
      <c r="X3417" s="14"/>
      <c r="Y3417" s="14"/>
      <c r="Z3417" s="14">
        <v>0</v>
      </c>
      <c r="AA3417" s="14">
        <v>0</v>
      </c>
      <c r="AB3417" s="14"/>
      <c r="AC3417" s="14"/>
      <c r="AD3417" s="14"/>
      <c r="AE3417" s="14"/>
      <c r="AF3417" s="14"/>
      <c r="AG3417" s="14"/>
      <c r="AH3417" s="14">
        <f t="shared" si="5289"/>
        <v>0</v>
      </c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>
        <v>0</v>
      </c>
      <c r="AS3417" s="14">
        <v>0</v>
      </c>
      <c r="AT3417" s="14"/>
      <c r="AU3417" s="14">
        <v>100</v>
      </c>
      <c r="AV3417" s="14"/>
      <c r="AW3417" s="14"/>
      <c r="AX3417" s="14"/>
      <c r="AY3417" s="14"/>
      <c r="AZ3417" s="14">
        <f>AT3417+AU3417+AV3417+AW3417+AX3417+AY3417</f>
        <v>100</v>
      </c>
      <c r="BA3417" s="14"/>
      <c r="BB3417" s="14"/>
      <c r="BC3417" s="14">
        <v>100</v>
      </c>
      <c r="BD3417" s="14"/>
      <c r="BE3417" s="14"/>
      <c r="BF3417" s="14"/>
      <c r="BG3417" s="14"/>
      <c r="BH3417" s="14"/>
      <c r="BI3417" s="14"/>
      <c r="BJ3417" s="14">
        <v>100</v>
      </c>
      <c r="BK3417" s="14">
        <v>0</v>
      </c>
    </row>
    <row r="3418" spans="1:63" x14ac:dyDescent="0.25">
      <c r="A3418" s="4" t="s">
        <v>1156</v>
      </c>
      <c r="B3418" s="4" t="s">
        <v>58</v>
      </c>
      <c r="C3418" s="4" t="s">
        <v>14</v>
      </c>
      <c r="D3418" s="107" t="s">
        <v>1192</v>
      </c>
      <c r="E3418" s="117">
        <v>6142</v>
      </c>
      <c r="F3418" s="107"/>
      <c r="G3418" s="103" t="s">
        <v>1659</v>
      </c>
      <c r="H3418" s="13" t="s">
        <v>62</v>
      </c>
      <c r="I3418" s="14">
        <v>425548</v>
      </c>
      <c r="J3418" s="14">
        <v>0</v>
      </c>
      <c r="K3418" s="14">
        <v>30000</v>
      </c>
      <c r="L3418" s="14"/>
      <c r="M3418" s="14"/>
      <c r="N3418" s="14"/>
      <c r="O3418" s="14"/>
      <c r="P3418" s="14">
        <f>J3418+K3418+L3418+M3418+N3418+O3418</f>
        <v>30000</v>
      </c>
      <c r="Q3418" s="14"/>
      <c r="R3418" s="14"/>
      <c r="S3418" s="14">
        <v>30000</v>
      </c>
      <c r="T3418" s="14"/>
      <c r="U3418" s="14"/>
      <c r="V3418" s="14"/>
      <c r="W3418" s="14"/>
      <c r="X3418" s="14"/>
      <c r="Y3418" s="14"/>
      <c r="Z3418" s="14">
        <v>30000</v>
      </c>
      <c r="AA3418" s="14">
        <v>0</v>
      </c>
      <c r="AB3418" s="14">
        <v>1000</v>
      </c>
      <c r="AC3418" s="14">
        <v>64485</v>
      </c>
      <c r="AD3418" s="14"/>
      <c r="AE3418" s="14"/>
      <c r="AF3418" s="14"/>
      <c r="AG3418" s="14"/>
      <c r="AH3418" s="14">
        <f t="shared" si="5289"/>
        <v>65485</v>
      </c>
      <c r="AI3418" s="14"/>
      <c r="AJ3418" s="14"/>
      <c r="AK3418" s="14">
        <v>64485</v>
      </c>
      <c r="AL3418" s="14"/>
      <c r="AM3418" s="14"/>
      <c r="AN3418" s="14"/>
      <c r="AO3418" s="14"/>
      <c r="AP3418" s="14"/>
      <c r="AQ3418" s="14"/>
      <c r="AR3418" s="14">
        <v>64485</v>
      </c>
      <c r="AS3418" s="14">
        <v>1000</v>
      </c>
      <c r="AT3418" s="14">
        <v>430500</v>
      </c>
      <c r="AU3418" s="14">
        <v>150000</v>
      </c>
      <c r="AV3418" s="14"/>
      <c r="AW3418" s="14"/>
      <c r="AX3418" s="14"/>
      <c r="AY3418" s="14"/>
      <c r="AZ3418" s="14">
        <f>AT3418+AU3418+AV3418+AW3418+AX3418+AY3418</f>
        <v>580500</v>
      </c>
      <c r="BA3418" s="14">
        <f>30000+6000</f>
        <v>36000</v>
      </c>
      <c r="BB3418" s="14">
        <f>2000+30000</f>
        <v>32000</v>
      </c>
      <c r="BC3418" s="14">
        <v>150000</v>
      </c>
      <c r="BD3418" s="14"/>
      <c r="BE3418" s="14"/>
      <c r="BF3418" s="14">
        <v>80000</v>
      </c>
      <c r="BG3418" s="14"/>
      <c r="BH3418" s="14"/>
      <c r="BI3418" s="14"/>
      <c r="BJ3418" s="14">
        <v>298000</v>
      </c>
      <c r="BK3418" s="14">
        <v>282500</v>
      </c>
    </row>
    <row r="3419" spans="1:63" ht="22.5" x14ac:dyDescent="0.25">
      <c r="A3419" s="1" t="s">
        <v>1156</v>
      </c>
      <c r="B3419" s="1" t="s">
        <v>58</v>
      </c>
      <c r="C3419" s="1" t="s">
        <v>14</v>
      </c>
      <c r="D3419" s="110" t="s">
        <v>1192</v>
      </c>
      <c r="E3419" s="110" t="s">
        <v>44</v>
      </c>
      <c r="F3419" s="107" t="s">
        <v>0</v>
      </c>
      <c r="G3419" s="13" t="s">
        <v>0</v>
      </c>
      <c r="H3419" s="2" t="s">
        <v>45</v>
      </c>
      <c r="I3419" s="12">
        <f>SUM(I3420:I3421)</f>
        <v>185738</v>
      </c>
      <c r="J3419" s="12">
        <f t="shared" ref="J3419:Y3419" si="5334">SUM(J3420:J3421)</f>
        <v>10000</v>
      </c>
      <c r="K3419" s="12">
        <f t="shared" si="5334"/>
        <v>20000</v>
      </c>
      <c r="L3419" s="12">
        <f t="shared" si="5334"/>
        <v>0</v>
      </c>
      <c r="M3419" s="12">
        <f t="shared" si="5334"/>
        <v>0</v>
      </c>
      <c r="N3419" s="12">
        <f t="shared" si="5334"/>
        <v>0</v>
      </c>
      <c r="O3419" s="12">
        <f t="shared" si="5334"/>
        <v>0</v>
      </c>
      <c r="P3419" s="12">
        <f t="shared" si="5334"/>
        <v>30000</v>
      </c>
      <c r="Q3419" s="12">
        <f t="shared" si="5334"/>
        <v>0</v>
      </c>
      <c r="R3419" s="12">
        <f t="shared" si="5334"/>
        <v>0</v>
      </c>
      <c r="S3419" s="12">
        <f t="shared" si="5334"/>
        <v>20000</v>
      </c>
      <c r="T3419" s="12">
        <f t="shared" si="5334"/>
        <v>0</v>
      </c>
      <c r="U3419" s="12">
        <f t="shared" si="5334"/>
        <v>0</v>
      </c>
      <c r="V3419" s="12">
        <f t="shared" si="5334"/>
        <v>0</v>
      </c>
      <c r="W3419" s="12">
        <f t="shared" si="5334"/>
        <v>0</v>
      </c>
      <c r="X3419" s="12">
        <f t="shared" si="5334"/>
        <v>0</v>
      </c>
      <c r="Y3419" s="12">
        <f t="shared" si="5334"/>
        <v>0</v>
      </c>
      <c r="Z3419" s="12">
        <v>20000</v>
      </c>
      <c r="AA3419" s="12">
        <v>10000</v>
      </c>
      <c r="AB3419" s="12">
        <f t="shared" ref="AB3419:AQ3419" si="5335">SUM(AB3420:AB3421)</f>
        <v>0</v>
      </c>
      <c r="AC3419" s="12">
        <f t="shared" si="5335"/>
        <v>0</v>
      </c>
      <c r="AD3419" s="12">
        <f t="shared" si="5335"/>
        <v>0</v>
      </c>
      <c r="AE3419" s="12">
        <f t="shared" si="5335"/>
        <v>0</v>
      </c>
      <c r="AF3419" s="12">
        <f t="shared" si="5335"/>
        <v>0</v>
      </c>
      <c r="AG3419" s="12">
        <f t="shared" si="5335"/>
        <v>0</v>
      </c>
      <c r="AH3419" s="12">
        <f t="shared" si="5335"/>
        <v>0</v>
      </c>
      <c r="AI3419" s="12">
        <f t="shared" si="5335"/>
        <v>0</v>
      </c>
      <c r="AJ3419" s="12">
        <f t="shared" si="5335"/>
        <v>0</v>
      </c>
      <c r="AK3419" s="12">
        <f t="shared" si="5335"/>
        <v>0</v>
      </c>
      <c r="AL3419" s="12">
        <f t="shared" si="5335"/>
        <v>0</v>
      </c>
      <c r="AM3419" s="12">
        <f t="shared" si="5335"/>
        <v>0</v>
      </c>
      <c r="AN3419" s="12">
        <f t="shared" si="5335"/>
        <v>0</v>
      </c>
      <c r="AO3419" s="12">
        <f t="shared" si="5335"/>
        <v>0</v>
      </c>
      <c r="AP3419" s="12">
        <f t="shared" si="5335"/>
        <v>0</v>
      </c>
      <c r="AQ3419" s="12">
        <f t="shared" si="5335"/>
        <v>0</v>
      </c>
      <c r="AR3419" s="12">
        <v>0</v>
      </c>
      <c r="AS3419" s="12">
        <v>0</v>
      </c>
      <c r="AT3419" s="12">
        <f t="shared" ref="AT3419:BI3419" si="5336">SUM(AT3420:AT3421)</f>
        <v>0</v>
      </c>
      <c r="AU3419" s="12">
        <f t="shared" si="5336"/>
        <v>100000</v>
      </c>
      <c r="AV3419" s="12">
        <f t="shared" si="5336"/>
        <v>0</v>
      </c>
      <c r="AW3419" s="12">
        <f t="shared" si="5336"/>
        <v>0</v>
      </c>
      <c r="AX3419" s="12">
        <f t="shared" si="5336"/>
        <v>50000</v>
      </c>
      <c r="AY3419" s="12">
        <f t="shared" si="5336"/>
        <v>0</v>
      </c>
      <c r="AZ3419" s="12">
        <f t="shared" si="5336"/>
        <v>150000</v>
      </c>
      <c r="BA3419" s="12">
        <f t="shared" si="5336"/>
        <v>0</v>
      </c>
      <c r="BB3419" s="12">
        <f t="shared" si="5336"/>
        <v>0</v>
      </c>
      <c r="BC3419" s="12">
        <f t="shared" si="5336"/>
        <v>100000</v>
      </c>
      <c r="BD3419" s="12">
        <f t="shared" si="5336"/>
        <v>0</v>
      </c>
      <c r="BE3419" s="12">
        <f t="shared" si="5336"/>
        <v>0</v>
      </c>
      <c r="BF3419" s="12">
        <f t="shared" si="5336"/>
        <v>0</v>
      </c>
      <c r="BG3419" s="12">
        <f t="shared" si="5336"/>
        <v>50000</v>
      </c>
      <c r="BH3419" s="12">
        <f t="shared" si="5336"/>
        <v>0</v>
      </c>
      <c r="BI3419" s="12">
        <f t="shared" si="5336"/>
        <v>0</v>
      </c>
      <c r="BJ3419" s="12">
        <v>150000</v>
      </c>
      <c r="BK3419" s="12">
        <v>0</v>
      </c>
    </row>
    <row r="3420" spans="1:63" ht="22.5" x14ac:dyDescent="0.25">
      <c r="A3420" s="4" t="s">
        <v>1156</v>
      </c>
      <c r="B3420" s="4" t="s">
        <v>58</v>
      </c>
      <c r="C3420" s="4" t="s">
        <v>14</v>
      </c>
      <c r="D3420" s="107" t="s">
        <v>1192</v>
      </c>
      <c r="E3420" s="117">
        <v>6143</v>
      </c>
      <c r="F3420" s="107"/>
      <c r="G3420" s="103" t="s">
        <v>1659</v>
      </c>
      <c r="H3420" s="13" t="s">
        <v>45</v>
      </c>
      <c r="I3420" s="14">
        <v>0</v>
      </c>
      <c r="J3420" s="14">
        <v>10000</v>
      </c>
      <c r="K3420" s="14">
        <v>20000</v>
      </c>
      <c r="L3420" s="14"/>
      <c r="M3420" s="14"/>
      <c r="N3420" s="14"/>
      <c r="O3420" s="14"/>
      <c r="P3420" s="14">
        <f t="shared" si="5288"/>
        <v>30000</v>
      </c>
      <c r="Q3420" s="14"/>
      <c r="R3420" s="14"/>
      <c r="S3420" s="14">
        <v>20000</v>
      </c>
      <c r="T3420" s="14"/>
      <c r="U3420" s="14"/>
      <c r="V3420" s="14"/>
      <c r="W3420" s="14"/>
      <c r="X3420" s="14"/>
      <c r="Y3420" s="14"/>
      <c r="Z3420" s="14">
        <v>20000</v>
      </c>
      <c r="AA3420" s="14">
        <v>10000</v>
      </c>
      <c r="AB3420" s="14">
        <v>0</v>
      </c>
      <c r="AC3420" s="14"/>
      <c r="AD3420" s="14"/>
      <c r="AE3420" s="14"/>
      <c r="AF3420" s="14"/>
      <c r="AG3420" s="14"/>
      <c r="AH3420" s="14">
        <f t="shared" si="5289"/>
        <v>0</v>
      </c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>
        <v>0</v>
      </c>
      <c r="AS3420" s="14">
        <v>0</v>
      </c>
      <c r="AT3420" s="14">
        <v>0</v>
      </c>
      <c r="AU3420" s="14">
        <v>100000</v>
      </c>
      <c r="AV3420" s="14"/>
      <c r="AW3420" s="14"/>
      <c r="AX3420" s="14">
        <v>50000</v>
      </c>
      <c r="AY3420" s="14"/>
      <c r="AZ3420" s="14">
        <f t="shared" si="5290"/>
        <v>150000</v>
      </c>
      <c r="BA3420" s="14"/>
      <c r="BB3420" s="14"/>
      <c r="BC3420" s="14">
        <v>100000</v>
      </c>
      <c r="BD3420" s="14"/>
      <c r="BE3420" s="14"/>
      <c r="BF3420" s="14"/>
      <c r="BG3420" s="14">
        <v>50000</v>
      </c>
      <c r="BH3420" s="14"/>
      <c r="BI3420" s="14"/>
      <c r="BJ3420" s="14">
        <v>150000</v>
      </c>
      <c r="BK3420" s="14">
        <v>0</v>
      </c>
    </row>
    <row r="3421" spans="1:63" ht="22.5" x14ac:dyDescent="0.25">
      <c r="A3421" s="4" t="s">
        <v>1156</v>
      </c>
      <c r="B3421" s="4" t="s">
        <v>58</v>
      </c>
      <c r="C3421" s="4" t="s">
        <v>14</v>
      </c>
      <c r="D3421" s="107" t="s">
        <v>1192</v>
      </c>
      <c r="E3421" s="117">
        <v>6143</v>
      </c>
      <c r="F3421" s="107" t="s">
        <v>1223</v>
      </c>
      <c r="G3421" s="103" t="s">
        <v>1659</v>
      </c>
      <c r="H3421" s="13" t="s">
        <v>1224</v>
      </c>
      <c r="I3421" s="14">
        <v>185738</v>
      </c>
      <c r="J3421" s="14">
        <v>0</v>
      </c>
      <c r="K3421" s="14"/>
      <c r="L3421" s="14"/>
      <c r="M3421" s="14"/>
      <c r="N3421" s="14"/>
      <c r="O3421" s="14"/>
      <c r="P3421" s="14">
        <f t="shared" si="5288"/>
        <v>0</v>
      </c>
      <c r="Q3421" s="14"/>
      <c r="R3421" s="14"/>
      <c r="S3421" s="14"/>
      <c r="T3421" s="14"/>
      <c r="U3421" s="14"/>
      <c r="V3421" s="14"/>
      <c r="W3421" s="14"/>
      <c r="X3421" s="14"/>
      <c r="Y3421" s="14"/>
      <c r="Z3421" s="14">
        <v>0</v>
      </c>
      <c r="AA3421" s="14">
        <v>0</v>
      </c>
      <c r="AB3421" s="14">
        <v>0</v>
      </c>
      <c r="AC3421" s="14"/>
      <c r="AD3421" s="14"/>
      <c r="AE3421" s="14"/>
      <c r="AF3421" s="14"/>
      <c r="AG3421" s="14"/>
      <c r="AH3421" s="14">
        <f t="shared" si="5289"/>
        <v>0</v>
      </c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>
        <v>0</v>
      </c>
      <c r="AS3421" s="14">
        <v>0</v>
      </c>
      <c r="AT3421" s="14">
        <v>0</v>
      </c>
      <c r="AU3421" s="14"/>
      <c r="AV3421" s="14"/>
      <c r="AW3421" s="14"/>
      <c r="AX3421" s="14"/>
      <c r="AY3421" s="14"/>
      <c r="AZ3421" s="14">
        <f t="shared" si="5290"/>
        <v>0</v>
      </c>
      <c r="BA3421" s="14"/>
      <c r="BB3421" s="14"/>
      <c r="BC3421" s="14"/>
      <c r="BD3421" s="14"/>
      <c r="BE3421" s="14"/>
      <c r="BF3421" s="14"/>
      <c r="BG3421" s="14"/>
      <c r="BH3421" s="14"/>
      <c r="BI3421" s="14"/>
      <c r="BJ3421" s="14">
        <v>0</v>
      </c>
      <c r="BK3421" s="14">
        <v>0</v>
      </c>
    </row>
    <row r="3422" spans="1:63" x14ac:dyDescent="0.25">
      <c r="A3422" s="4" t="s">
        <v>1156</v>
      </c>
      <c r="B3422" s="4" t="s">
        <v>58</v>
      </c>
      <c r="C3422" s="4" t="s">
        <v>14</v>
      </c>
      <c r="D3422" s="107" t="s">
        <v>1192</v>
      </c>
      <c r="E3422" s="117" t="s">
        <v>1678</v>
      </c>
      <c r="F3422" s="107"/>
      <c r="G3422" s="103" t="s">
        <v>1659</v>
      </c>
      <c r="H3422" s="13" t="s">
        <v>64</v>
      </c>
      <c r="I3422" s="14"/>
      <c r="J3422" s="14"/>
      <c r="K3422" s="14"/>
      <c r="L3422" s="14"/>
      <c r="M3422" s="14"/>
      <c r="N3422" s="14"/>
      <c r="O3422" s="14"/>
      <c r="P3422" s="14">
        <f>J3422+K3422+L3422+M3422+N3422+O3422</f>
        <v>0</v>
      </c>
      <c r="Q3422" s="14"/>
      <c r="R3422" s="14"/>
      <c r="S3422" s="14"/>
      <c r="T3422" s="14"/>
      <c r="U3422" s="14"/>
      <c r="V3422" s="14"/>
      <c r="W3422" s="14"/>
      <c r="X3422" s="14"/>
      <c r="Y3422" s="14"/>
      <c r="Z3422" s="14">
        <v>0</v>
      </c>
      <c r="AA3422" s="14">
        <v>0</v>
      </c>
      <c r="AB3422" s="14"/>
      <c r="AC3422" s="14"/>
      <c r="AD3422" s="14"/>
      <c r="AE3422" s="14"/>
      <c r="AF3422" s="14"/>
      <c r="AG3422" s="14"/>
      <c r="AH3422" s="14">
        <f>AB3422+AC3422+AD3422+AE3422+AF3422+AG3422</f>
        <v>0</v>
      </c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>
        <v>0</v>
      </c>
      <c r="AS3422" s="14">
        <v>0</v>
      </c>
      <c r="AT3422" s="14"/>
      <c r="AU3422" s="14">
        <v>100</v>
      </c>
      <c r="AV3422" s="14"/>
      <c r="AW3422" s="14"/>
      <c r="AX3422" s="14"/>
      <c r="AY3422" s="14"/>
      <c r="AZ3422" s="14">
        <f>AT3422+AU3422+AV3422+AW3422+AX3422+AY3422</f>
        <v>100</v>
      </c>
      <c r="BA3422" s="14"/>
      <c r="BB3422" s="14"/>
      <c r="BC3422" s="14">
        <v>100</v>
      </c>
      <c r="BD3422" s="14"/>
      <c r="BE3422" s="14"/>
      <c r="BF3422" s="14"/>
      <c r="BG3422" s="14"/>
      <c r="BH3422" s="14"/>
      <c r="BI3422" s="14"/>
      <c r="BJ3422" s="14">
        <v>100</v>
      </c>
      <c r="BK3422" s="14">
        <v>0</v>
      </c>
    </row>
    <row r="3423" spans="1:63" x14ac:dyDescent="0.25">
      <c r="A3423" s="4" t="s">
        <v>1156</v>
      </c>
      <c r="B3423" s="4" t="s">
        <v>58</v>
      </c>
      <c r="C3423" s="4" t="s">
        <v>14</v>
      </c>
      <c r="D3423" s="107" t="s">
        <v>1192</v>
      </c>
      <c r="E3423" s="117">
        <v>6148</v>
      </c>
      <c r="F3423" s="107"/>
      <c r="G3423" s="103" t="s">
        <v>1659</v>
      </c>
      <c r="H3423" s="13" t="s">
        <v>47</v>
      </c>
      <c r="I3423" s="14">
        <v>10000</v>
      </c>
      <c r="J3423" s="14">
        <v>15000</v>
      </c>
      <c r="K3423" s="14">
        <v>10000</v>
      </c>
      <c r="L3423" s="14"/>
      <c r="M3423" s="14"/>
      <c r="N3423" s="14"/>
      <c r="O3423" s="14"/>
      <c r="P3423" s="14">
        <f>J3423+K3423+L3423+M3423+N3423+O3423</f>
        <v>25000</v>
      </c>
      <c r="Q3423" s="14"/>
      <c r="R3423" s="14"/>
      <c r="S3423" s="14">
        <v>10000</v>
      </c>
      <c r="T3423" s="14"/>
      <c r="U3423" s="14"/>
      <c r="V3423" s="14"/>
      <c r="W3423" s="14"/>
      <c r="X3423" s="14"/>
      <c r="Y3423" s="14"/>
      <c r="Z3423" s="14">
        <v>10000</v>
      </c>
      <c r="AA3423" s="14">
        <v>15000</v>
      </c>
      <c r="AB3423" s="14">
        <v>0</v>
      </c>
      <c r="AC3423" s="14"/>
      <c r="AD3423" s="14"/>
      <c r="AE3423" s="14"/>
      <c r="AF3423" s="14"/>
      <c r="AG3423" s="14"/>
      <c r="AH3423" s="14">
        <f>AB3423+AC3423+AD3423+AE3423+AF3423+AG3423</f>
        <v>0</v>
      </c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>
        <v>0</v>
      </c>
      <c r="AS3423" s="14">
        <v>0</v>
      </c>
      <c r="AT3423" s="14">
        <v>10000</v>
      </c>
      <c r="AU3423" s="14">
        <v>250000</v>
      </c>
      <c r="AV3423" s="14"/>
      <c r="AW3423" s="14"/>
      <c r="AX3423" s="14"/>
      <c r="AY3423" s="14"/>
      <c r="AZ3423" s="14">
        <f>AT3423+AU3423+AV3423+AW3423+AX3423+AY3423</f>
        <v>260000</v>
      </c>
      <c r="BA3423" s="14"/>
      <c r="BB3423" s="14"/>
      <c r="BC3423" s="14">
        <v>250000</v>
      </c>
      <c r="BD3423" s="14"/>
      <c r="BE3423" s="14"/>
      <c r="BF3423" s="14"/>
      <c r="BG3423" s="14"/>
      <c r="BH3423" s="14"/>
      <c r="BI3423" s="14"/>
      <c r="BJ3423" s="14">
        <v>250000</v>
      </c>
      <c r="BK3423" s="14">
        <v>10000</v>
      </c>
    </row>
    <row r="3424" spans="1:63" ht="33.75" x14ac:dyDescent="0.25">
      <c r="A3424" s="1" t="s">
        <v>0</v>
      </c>
      <c r="B3424" s="1" t="s">
        <v>0</v>
      </c>
      <c r="C3424" s="1" t="s">
        <v>0</v>
      </c>
      <c r="D3424" s="106" t="s">
        <v>0</v>
      </c>
      <c r="E3424" s="106" t="s">
        <v>0</v>
      </c>
      <c r="F3424" s="106" t="s">
        <v>0</v>
      </c>
      <c r="G3424" s="2" t="s">
        <v>0</v>
      </c>
      <c r="H3424" s="10" t="s">
        <v>49</v>
      </c>
      <c r="I3424" s="11">
        <f>SUM(I3425)</f>
        <v>1389800</v>
      </c>
      <c r="J3424" s="11">
        <f t="shared" ref="J3424:Y3424" si="5337">SUM(J3425)</f>
        <v>355000</v>
      </c>
      <c r="K3424" s="11">
        <f t="shared" si="5337"/>
        <v>539200</v>
      </c>
      <c r="L3424" s="11">
        <f t="shared" si="5337"/>
        <v>0</v>
      </c>
      <c r="M3424" s="11">
        <f t="shared" si="5337"/>
        <v>0</v>
      </c>
      <c r="N3424" s="11">
        <f t="shared" si="5337"/>
        <v>70000</v>
      </c>
      <c r="O3424" s="11">
        <f t="shared" si="5337"/>
        <v>0</v>
      </c>
      <c r="P3424" s="11">
        <f t="shared" si="5337"/>
        <v>964200</v>
      </c>
      <c r="Q3424" s="11">
        <f t="shared" si="5337"/>
        <v>0</v>
      </c>
      <c r="R3424" s="11">
        <f t="shared" si="5337"/>
        <v>0</v>
      </c>
      <c r="S3424" s="11">
        <f t="shared" si="5337"/>
        <v>539200</v>
      </c>
      <c r="T3424" s="11">
        <f t="shared" si="5337"/>
        <v>0</v>
      </c>
      <c r="U3424" s="11">
        <f t="shared" si="5337"/>
        <v>0</v>
      </c>
      <c r="V3424" s="11">
        <f t="shared" si="5337"/>
        <v>0</v>
      </c>
      <c r="W3424" s="11">
        <f t="shared" si="5337"/>
        <v>125000</v>
      </c>
      <c r="X3424" s="11">
        <f t="shared" si="5337"/>
        <v>0</v>
      </c>
      <c r="Y3424" s="11">
        <f t="shared" si="5337"/>
        <v>0</v>
      </c>
      <c r="Z3424" s="11">
        <v>664200</v>
      </c>
      <c r="AA3424" s="11">
        <v>300000</v>
      </c>
      <c r="AB3424" s="11">
        <f t="shared" ref="AB3424:AQ3424" si="5338">SUM(AB3425)</f>
        <v>1000</v>
      </c>
      <c r="AC3424" s="11">
        <f t="shared" si="5338"/>
        <v>0</v>
      </c>
      <c r="AD3424" s="11">
        <f t="shared" si="5338"/>
        <v>0</v>
      </c>
      <c r="AE3424" s="11">
        <f t="shared" si="5338"/>
        <v>0</v>
      </c>
      <c r="AF3424" s="11">
        <f t="shared" si="5338"/>
        <v>0</v>
      </c>
      <c r="AG3424" s="11">
        <f t="shared" si="5338"/>
        <v>0</v>
      </c>
      <c r="AH3424" s="11">
        <f t="shared" si="5338"/>
        <v>1000</v>
      </c>
      <c r="AI3424" s="11">
        <f t="shared" si="5338"/>
        <v>0</v>
      </c>
      <c r="AJ3424" s="11">
        <f t="shared" si="5338"/>
        <v>0</v>
      </c>
      <c r="AK3424" s="11">
        <f t="shared" si="5338"/>
        <v>0</v>
      </c>
      <c r="AL3424" s="11">
        <f t="shared" si="5338"/>
        <v>0</v>
      </c>
      <c r="AM3424" s="11">
        <f t="shared" si="5338"/>
        <v>0</v>
      </c>
      <c r="AN3424" s="11">
        <f t="shared" si="5338"/>
        <v>0</v>
      </c>
      <c r="AO3424" s="11">
        <f t="shared" si="5338"/>
        <v>0</v>
      </c>
      <c r="AP3424" s="11">
        <f t="shared" si="5338"/>
        <v>0</v>
      </c>
      <c r="AQ3424" s="11">
        <f t="shared" si="5338"/>
        <v>0</v>
      </c>
      <c r="AR3424" s="11">
        <v>0</v>
      </c>
      <c r="AS3424" s="11">
        <v>1000</v>
      </c>
      <c r="AT3424" s="11">
        <f t="shared" ref="AT3424:BI3424" si="5339">SUM(AT3425)</f>
        <v>175000</v>
      </c>
      <c r="AU3424" s="11">
        <f t="shared" si="5339"/>
        <v>1500000</v>
      </c>
      <c r="AV3424" s="11">
        <f t="shared" si="5339"/>
        <v>0</v>
      </c>
      <c r="AW3424" s="11">
        <f t="shared" si="5339"/>
        <v>0</v>
      </c>
      <c r="AX3424" s="11">
        <f t="shared" si="5339"/>
        <v>0</v>
      </c>
      <c r="AY3424" s="11">
        <f t="shared" si="5339"/>
        <v>0</v>
      </c>
      <c r="AZ3424" s="11">
        <f t="shared" si="5339"/>
        <v>1675000</v>
      </c>
      <c r="BA3424" s="11">
        <f t="shared" si="5339"/>
        <v>0</v>
      </c>
      <c r="BB3424" s="11">
        <f t="shared" si="5339"/>
        <v>0</v>
      </c>
      <c r="BC3424" s="11">
        <f t="shared" si="5339"/>
        <v>1500000</v>
      </c>
      <c r="BD3424" s="11">
        <f t="shared" si="5339"/>
        <v>0</v>
      </c>
      <c r="BE3424" s="11">
        <f t="shared" si="5339"/>
        <v>0</v>
      </c>
      <c r="BF3424" s="11">
        <f t="shared" si="5339"/>
        <v>0</v>
      </c>
      <c r="BG3424" s="11">
        <f t="shared" si="5339"/>
        <v>0</v>
      </c>
      <c r="BH3424" s="11">
        <f t="shared" si="5339"/>
        <v>0</v>
      </c>
      <c r="BI3424" s="11">
        <f t="shared" si="5339"/>
        <v>0</v>
      </c>
      <c r="BJ3424" s="11">
        <v>1500000</v>
      </c>
      <c r="BK3424" s="11">
        <v>175000</v>
      </c>
    </row>
    <row r="3425" spans="1:63" x14ac:dyDescent="0.25">
      <c r="A3425" s="4" t="s">
        <v>1156</v>
      </c>
      <c r="B3425" s="4" t="s">
        <v>58</v>
      </c>
      <c r="C3425" s="4" t="s">
        <v>14</v>
      </c>
      <c r="D3425" s="107" t="s">
        <v>1192</v>
      </c>
      <c r="E3425" s="106" t="s">
        <v>50</v>
      </c>
      <c r="F3425" s="106" t="s">
        <v>0</v>
      </c>
      <c r="G3425" s="2" t="s">
        <v>0</v>
      </c>
      <c r="H3425" s="2" t="s">
        <v>51</v>
      </c>
      <c r="I3425" s="12">
        <f>SUM(I3428,I3431,I3434,I3437)</f>
        <v>1389800</v>
      </c>
      <c r="J3425" s="12">
        <f t="shared" ref="J3425" si="5340">SUM(J3428,J3431,J3434,J3437,J3426,J3433)</f>
        <v>355000</v>
      </c>
      <c r="K3425" s="12">
        <f t="shared" ref="K3425" si="5341">SUM(K3428,K3431,K3434,K3437,K3426,K3433)</f>
        <v>539200</v>
      </c>
      <c r="L3425" s="12">
        <f t="shared" ref="L3425" si="5342">SUM(L3428,L3431,L3434,L3437,L3426,L3433)</f>
        <v>0</v>
      </c>
      <c r="M3425" s="12">
        <f t="shared" ref="M3425" si="5343">SUM(M3428,M3431,M3434,M3437,M3426,M3433)</f>
        <v>0</v>
      </c>
      <c r="N3425" s="12">
        <f t="shared" ref="N3425" si="5344">SUM(N3428,N3431,N3434,N3437,N3426,N3433)</f>
        <v>70000</v>
      </c>
      <c r="O3425" s="12">
        <f t="shared" ref="O3425:Q3425" si="5345">SUM(O3428,O3431,O3434,O3437,O3426,O3433)</f>
        <v>0</v>
      </c>
      <c r="P3425" s="12">
        <f t="shared" ref="P3425" si="5346">SUM(P3428,P3431,P3434,P3437,P3426,P3433)</f>
        <v>964200</v>
      </c>
      <c r="Q3425" s="12">
        <f t="shared" si="5345"/>
        <v>0</v>
      </c>
      <c r="R3425" s="12">
        <f t="shared" ref="R3425" si="5347">SUM(R3428,R3431,R3434,R3437,R3426,R3433)</f>
        <v>0</v>
      </c>
      <c r="S3425" s="12">
        <f t="shared" ref="S3425" si="5348">SUM(S3428,S3431,S3434,S3437,S3426,S3433)</f>
        <v>539200</v>
      </c>
      <c r="T3425" s="12">
        <f t="shared" ref="T3425" si="5349">SUM(T3428,T3431,T3434,T3437,T3426,T3433)</f>
        <v>0</v>
      </c>
      <c r="U3425" s="12">
        <f t="shared" ref="U3425" si="5350">SUM(U3428,U3431,U3434,U3437,U3426,U3433)</f>
        <v>0</v>
      </c>
      <c r="V3425" s="12">
        <f t="shared" ref="V3425" si="5351">SUM(V3428,V3431,V3434,V3437,V3426,V3433)</f>
        <v>0</v>
      </c>
      <c r="W3425" s="12">
        <f t="shared" ref="W3425" si="5352">SUM(W3428,W3431,W3434,W3437,W3426,W3433)</f>
        <v>125000</v>
      </c>
      <c r="X3425" s="12">
        <f t="shared" ref="X3425" si="5353">SUM(X3428,X3431,X3434,X3437,X3426,X3433)</f>
        <v>0</v>
      </c>
      <c r="Y3425" s="12">
        <f t="shared" ref="Y3425" si="5354">SUM(Y3428,Y3431,Y3434,Y3437,Y3426,Y3433)</f>
        <v>0</v>
      </c>
      <c r="Z3425" s="12">
        <v>664200</v>
      </c>
      <c r="AA3425" s="12">
        <v>300000</v>
      </c>
      <c r="AB3425" s="12">
        <f t="shared" ref="AB3425" si="5355">SUM(AB3428,AB3431,AB3434,AB3437,AB3426,AB3433)</f>
        <v>1000</v>
      </c>
      <c r="AC3425" s="12">
        <f t="shared" ref="AC3425" si="5356">SUM(AC3428,AC3431,AC3434,AC3437,AC3426,AC3433)</f>
        <v>0</v>
      </c>
      <c r="AD3425" s="12">
        <f t="shared" ref="AD3425" si="5357">SUM(AD3428,AD3431,AD3434,AD3437,AD3426,AD3433)</f>
        <v>0</v>
      </c>
      <c r="AE3425" s="12">
        <f t="shared" ref="AE3425" si="5358">SUM(AE3428,AE3431,AE3434,AE3437,AE3426,AE3433)</f>
        <v>0</v>
      </c>
      <c r="AF3425" s="12">
        <f t="shared" ref="AF3425" si="5359">SUM(AF3428,AF3431,AF3434,AF3437,AF3426,AF3433)</f>
        <v>0</v>
      </c>
      <c r="AG3425" s="12">
        <f t="shared" ref="AG3425:AI3425" si="5360">SUM(AG3428,AG3431,AG3434,AG3437,AG3426,AG3433)</f>
        <v>0</v>
      </c>
      <c r="AH3425" s="12">
        <f t="shared" ref="AH3425" si="5361">SUM(AH3428,AH3431,AH3434,AH3437,AH3426,AH3433)</f>
        <v>1000</v>
      </c>
      <c r="AI3425" s="12">
        <f t="shared" si="5360"/>
        <v>0</v>
      </c>
      <c r="AJ3425" s="12">
        <f t="shared" ref="AJ3425" si="5362">SUM(AJ3428,AJ3431,AJ3434,AJ3437,AJ3426,AJ3433)</f>
        <v>0</v>
      </c>
      <c r="AK3425" s="12">
        <f t="shared" ref="AK3425" si="5363">SUM(AK3428,AK3431,AK3434,AK3437,AK3426,AK3433)</f>
        <v>0</v>
      </c>
      <c r="AL3425" s="12">
        <f t="shared" ref="AL3425" si="5364">SUM(AL3428,AL3431,AL3434,AL3437,AL3426,AL3433)</f>
        <v>0</v>
      </c>
      <c r="AM3425" s="12">
        <f t="shared" ref="AM3425" si="5365">SUM(AM3428,AM3431,AM3434,AM3437,AM3426,AM3433)</f>
        <v>0</v>
      </c>
      <c r="AN3425" s="12">
        <f t="shared" ref="AN3425" si="5366">SUM(AN3428,AN3431,AN3434,AN3437,AN3426,AN3433)</f>
        <v>0</v>
      </c>
      <c r="AO3425" s="12">
        <f t="shared" ref="AO3425" si="5367">SUM(AO3428,AO3431,AO3434,AO3437,AO3426,AO3433)</f>
        <v>0</v>
      </c>
      <c r="AP3425" s="12">
        <f t="shared" ref="AP3425" si="5368">SUM(AP3428,AP3431,AP3434,AP3437,AP3426,AP3433)</f>
        <v>0</v>
      </c>
      <c r="AQ3425" s="12">
        <f t="shared" ref="AQ3425" si="5369">SUM(AQ3428,AQ3431,AQ3434,AQ3437,AQ3426,AQ3433)</f>
        <v>0</v>
      </c>
      <c r="AR3425" s="12">
        <v>0</v>
      </c>
      <c r="AS3425" s="12">
        <v>1000</v>
      </c>
      <c r="AT3425" s="12">
        <f t="shared" ref="AT3425" si="5370">SUM(AT3428,AT3431,AT3434,AT3437,AT3426,AT3433)</f>
        <v>175000</v>
      </c>
      <c r="AU3425" s="12">
        <f t="shared" ref="AU3425" si="5371">SUM(AU3428,AU3431,AU3434,AU3437,AU3426,AU3433)</f>
        <v>1500000</v>
      </c>
      <c r="AV3425" s="12">
        <f t="shared" ref="AV3425" si="5372">SUM(AV3428,AV3431,AV3434,AV3437,AV3426,AV3433)</f>
        <v>0</v>
      </c>
      <c r="AW3425" s="12">
        <f t="shared" ref="AW3425" si="5373">SUM(AW3428,AW3431,AW3434,AW3437,AW3426,AW3433)</f>
        <v>0</v>
      </c>
      <c r="AX3425" s="12">
        <f t="shared" ref="AX3425" si="5374">SUM(AX3428,AX3431,AX3434,AX3437,AX3426,AX3433)</f>
        <v>0</v>
      </c>
      <c r="AY3425" s="12">
        <f t="shared" ref="AY3425:BA3425" si="5375">SUM(AY3428,AY3431,AY3434,AY3437,AY3426,AY3433)</f>
        <v>0</v>
      </c>
      <c r="AZ3425" s="12">
        <f t="shared" ref="AZ3425" si="5376">SUM(AZ3428,AZ3431,AZ3434,AZ3437,AZ3426,AZ3433)</f>
        <v>1675000</v>
      </c>
      <c r="BA3425" s="12">
        <f t="shared" si="5375"/>
        <v>0</v>
      </c>
      <c r="BB3425" s="12">
        <f t="shared" ref="BB3425" si="5377">SUM(BB3428,BB3431,BB3434,BB3437,BB3426,BB3433)</f>
        <v>0</v>
      </c>
      <c r="BC3425" s="12">
        <f t="shared" ref="BC3425" si="5378">SUM(BC3428,BC3431,BC3434,BC3437,BC3426,BC3433)</f>
        <v>1500000</v>
      </c>
      <c r="BD3425" s="12">
        <f t="shared" ref="BD3425" si="5379">SUM(BD3428,BD3431,BD3434,BD3437,BD3426,BD3433)</f>
        <v>0</v>
      </c>
      <c r="BE3425" s="12">
        <f t="shared" ref="BE3425" si="5380">SUM(BE3428,BE3431,BE3434,BE3437,BE3426,BE3433)</f>
        <v>0</v>
      </c>
      <c r="BF3425" s="12">
        <f t="shared" ref="BF3425" si="5381">SUM(BF3428,BF3431,BF3434,BF3437,BF3426,BF3433)</f>
        <v>0</v>
      </c>
      <c r="BG3425" s="12">
        <f t="shared" ref="BG3425" si="5382">SUM(BG3428,BG3431,BG3434,BG3437,BG3426,BG3433)</f>
        <v>0</v>
      </c>
      <c r="BH3425" s="12">
        <f t="shared" ref="BH3425" si="5383">SUM(BH3428,BH3431,BH3434,BH3437,BH3426,BH3433)</f>
        <v>0</v>
      </c>
      <c r="BI3425" s="12">
        <f t="shared" ref="BI3425" si="5384">SUM(BI3428,BI3431,BI3434,BI3437,BI3426,BI3433)</f>
        <v>0</v>
      </c>
      <c r="BJ3425" s="12">
        <v>1500000</v>
      </c>
      <c r="BK3425" s="12">
        <v>175000</v>
      </c>
    </row>
    <row r="3426" spans="1:63" x14ac:dyDescent="0.25">
      <c r="A3426" s="1" t="s">
        <v>1156</v>
      </c>
      <c r="B3426" s="1" t="s">
        <v>58</v>
      </c>
      <c r="C3426" s="1" t="s">
        <v>14</v>
      </c>
      <c r="D3426" s="110" t="s">
        <v>1192</v>
      </c>
      <c r="E3426" s="110" t="s">
        <v>1683</v>
      </c>
      <c r="F3426" s="106"/>
      <c r="G3426" s="2"/>
      <c r="H3426" s="2" t="s">
        <v>1684</v>
      </c>
      <c r="I3426" s="12"/>
      <c r="J3426" s="12">
        <f t="shared" ref="J3426" si="5385">SUM(J3427)</f>
        <v>0</v>
      </c>
      <c r="K3426" s="12">
        <f t="shared" ref="K3426" si="5386">SUM(K3427)</f>
        <v>53000</v>
      </c>
      <c r="L3426" s="12">
        <f t="shared" ref="L3426" si="5387">SUM(L3427)</f>
        <v>0</v>
      </c>
      <c r="M3426" s="12">
        <f t="shared" ref="M3426" si="5388">SUM(M3427)</f>
        <v>0</v>
      </c>
      <c r="N3426" s="12">
        <f t="shared" ref="N3426" si="5389">SUM(N3427)</f>
        <v>0</v>
      </c>
      <c r="O3426" s="12">
        <f t="shared" ref="O3426:Q3426" si="5390">SUM(O3427)</f>
        <v>0</v>
      </c>
      <c r="P3426" s="12">
        <f>SUM(P3427)</f>
        <v>53000</v>
      </c>
      <c r="Q3426" s="12">
        <f t="shared" si="5390"/>
        <v>0</v>
      </c>
      <c r="R3426" s="12">
        <f t="shared" ref="R3426" si="5391">SUM(R3427)</f>
        <v>0</v>
      </c>
      <c r="S3426" s="12">
        <f t="shared" ref="S3426" si="5392">SUM(S3427)</f>
        <v>53000</v>
      </c>
      <c r="T3426" s="12">
        <f t="shared" ref="T3426" si="5393">SUM(T3427)</f>
        <v>0</v>
      </c>
      <c r="U3426" s="12">
        <f t="shared" ref="U3426" si="5394">SUM(U3427)</f>
        <v>0</v>
      </c>
      <c r="V3426" s="12">
        <f t="shared" ref="V3426" si="5395">SUM(V3427)</f>
        <v>0</v>
      </c>
      <c r="W3426" s="12">
        <f t="shared" ref="W3426" si="5396">SUM(W3427)</f>
        <v>0</v>
      </c>
      <c r="X3426" s="12">
        <f t="shared" ref="X3426" si="5397">SUM(X3427)</f>
        <v>0</v>
      </c>
      <c r="Y3426" s="12">
        <f t="shared" ref="Y3426" si="5398">SUM(Y3427)</f>
        <v>0</v>
      </c>
      <c r="Z3426" s="12">
        <v>53000</v>
      </c>
      <c r="AA3426" s="12">
        <v>0</v>
      </c>
      <c r="AB3426" s="12">
        <f t="shared" ref="AB3426" si="5399">SUM(AB3427)</f>
        <v>0</v>
      </c>
      <c r="AC3426" s="12">
        <f t="shared" ref="AC3426" si="5400">SUM(AC3427)</f>
        <v>0</v>
      </c>
      <c r="AD3426" s="12">
        <f t="shared" ref="AD3426" si="5401">SUM(AD3427)</f>
        <v>0</v>
      </c>
      <c r="AE3426" s="12">
        <f t="shared" ref="AE3426" si="5402">SUM(AE3427)</f>
        <v>0</v>
      </c>
      <c r="AF3426" s="12">
        <f t="shared" ref="AF3426" si="5403">SUM(AF3427)</f>
        <v>0</v>
      </c>
      <c r="AG3426" s="12">
        <f t="shared" ref="AG3426:AI3426" si="5404">SUM(AG3427)</f>
        <v>0</v>
      </c>
      <c r="AH3426" s="12">
        <f t="shared" ref="AH3426" si="5405">SUM(AH3427)</f>
        <v>0</v>
      </c>
      <c r="AI3426" s="12">
        <f t="shared" si="5404"/>
        <v>0</v>
      </c>
      <c r="AJ3426" s="12">
        <f t="shared" ref="AJ3426" si="5406">SUM(AJ3427)</f>
        <v>0</v>
      </c>
      <c r="AK3426" s="12">
        <f t="shared" ref="AK3426" si="5407">SUM(AK3427)</f>
        <v>0</v>
      </c>
      <c r="AL3426" s="12">
        <f t="shared" ref="AL3426" si="5408">SUM(AL3427)</f>
        <v>0</v>
      </c>
      <c r="AM3426" s="12">
        <f t="shared" ref="AM3426" si="5409">SUM(AM3427)</f>
        <v>0</v>
      </c>
      <c r="AN3426" s="12">
        <f t="shared" ref="AN3426" si="5410">SUM(AN3427)</f>
        <v>0</v>
      </c>
      <c r="AO3426" s="12">
        <f t="shared" ref="AO3426" si="5411">SUM(AO3427)</f>
        <v>0</v>
      </c>
      <c r="AP3426" s="12">
        <f t="shared" ref="AP3426" si="5412">SUM(AP3427)</f>
        <v>0</v>
      </c>
      <c r="AQ3426" s="12">
        <f t="shared" ref="AQ3426" si="5413">SUM(AQ3427)</f>
        <v>0</v>
      </c>
      <c r="AR3426" s="12">
        <v>0</v>
      </c>
      <c r="AS3426" s="12">
        <v>0</v>
      </c>
      <c r="AT3426" s="12">
        <f t="shared" ref="AT3426" si="5414">SUM(AT3427)</f>
        <v>0</v>
      </c>
      <c r="AU3426" s="12">
        <f t="shared" ref="AU3426" si="5415">SUM(AU3427)</f>
        <v>0</v>
      </c>
      <c r="AV3426" s="12">
        <f t="shared" ref="AV3426" si="5416">SUM(AV3427)</f>
        <v>0</v>
      </c>
      <c r="AW3426" s="12">
        <f t="shared" ref="AW3426" si="5417">SUM(AW3427)</f>
        <v>0</v>
      </c>
      <c r="AX3426" s="12">
        <f t="shared" ref="AX3426" si="5418">SUM(AX3427)</f>
        <v>0</v>
      </c>
      <c r="AY3426" s="12">
        <f t="shared" ref="AY3426:BA3426" si="5419">SUM(AY3427)</f>
        <v>0</v>
      </c>
      <c r="AZ3426" s="12">
        <f>SUM(AZ3427)</f>
        <v>0</v>
      </c>
      <c r="BA3426" s="12">
        <f t="shared" si="5419"/>
        <v>0</v>
      </c>
      <c r="BB3426" s="12">
        <f t="shared" ref="BB3426" si="5420">SUM(BB3427)</f>
        <v>0</v>
      </c>
      <c r="BC3426" s="12">
        <f t="shared" ref="BC3426" si="5421">SUM(BC3427)</f>
        <v>0</v>
      </c>
      <c r="BD3426" s="12">
        <f t="shared" ref="BD3426" si="5422">SUM(BD3427)</f>
        <v>0</v>
      </c>
      <c r="BE3426" s="12">
        <f t="shared" ref="BE3426" si="5423">SUM(BE3427)</f>
        <v>0</v>
      </c>
      <c r="BF3426" s="12">
        <f t="shared" ref="BF3426" si="5424">SUM(BF3427)</f>
        <v>0</v>
      </c>
      <c r="BG3426" s="12">
        <f t="shared" ref="BG3426" si="5425">SUM(BG3427)</f>
        <v>0</v>
      </c>
      <c r="BH3426" s="12">
        <f t="shared" ref="BH3426" si="5426">SUM(BH3427)</f>
        <v>0</v>
      </c>
      <c r="BI3426" s="12">
        <f t="shared" ref="BI3426" si="5427">SUM(BI3427)</f>
        <v>0</v>
      </c>
      <c r="BJ3426" s="12">
        <v>0</v>
      </c>
      <c r="BK3426" s="12">
        <v>0</v>
      </c>
    </row>
    <row r="3427" spans="1:63" x14ac:dyDescent="0.25">
      <c r="A3427" s="127">
        <v>35</v>
      </c>
      <c r="B3427" s="127" t="s">
        <v>58</v>
      </c>
      <c r="C3427" s="127" t="s">
        <v>14</v>
      </c>
      <c r="D3427" s="130" t="s">
        <v>1192</v>
      </c>
      <c r="E3427" s="117" t="s">
        <v>1681</v>
      </c>
      <c r="F3427" s="130"/>
      <c r="G3427" s="103" t="s">
        <v>1659</v>
      </c>
      <c r="H3427" s="13" t="s">
        <v>1685</v>
      </c>
      <c r="I3427" s="14"/>
      <c r="J3427" s="14"/>
      <c r="K3427" s="14">
        <v>53000</v>
      </c>
      <c r="L3427" s="14"/>
      <c r="M3427" s="14"/>
      <c r="N3427" s="14"/>
      <c r="O3427" s="14"/>
      <c r="P3427" s="14">
        <f>J3427+K3427+L3427+M3427+N3427+O3427</f>
        <v>53000</v>
      </c>
      <c r="Q3427" s="14"/>
      <c r="R3427" s="14"/>
      <c r="S3427" s="14">
        <v>53000</v>
      </c>
      <c r="T3427" s="14"/>
      <c r="U3427" s="14"/>
      <c r="V3427" s="14"/>
      <c r="W3427" s="14"/>
      <c r="X3427" s="14"/>
      <c r="Y3427" s="14"/>
      <c r="Z3427" s="14">
        <v>53000</v>
      </c>
      <c r="AA3427" s="14">
        <v>0</v>
      </c>
      <c r="AB3427" s="14"/>
      <c r="AC3427" s="14"/>
      <c r="AD3427" s="14"/>
      <c r="AE3427" s="14"/>
      <c r="AF3427" s="14"/>
      <c r="AG3427" s="14"/>
      <c r="AH3427" s="14">
        <f>AB3427+AC3427+AD3427+AE3427+AF3427+AG3427</f>
        <v>0</v>
      </c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2">
        <v>0</v>
      </c>
      <c r="AS3427" s="12">
        <v>0</v>
      </c>
      <c r="AT3427" s="14"/>
      <c r="AU3427" s="14"/>
      <c r="AV3427" s="14"/>
      <c r="AW3427" s="14"/>
      <c r="AX3427" s="14"/>
      <c r="AY3427" s="14"/>
      <c r="AZ3427" s="14">
        <f>AT3427+AU3427+AV3427+AW3427+AX3427+AY3427</f>
        <v>0</v>
      </c>
      <c r="BA3427" s="14"/>
      <c r="BB3427" s="14"/>
      <c r="BC3427" s="14"/>
      <c r="BD3427" s="14"/>
      <c r="BE3427" s="14"/>
      <c r="BF3427" s="14"/>
      <c r="BG3427" s="14"/>
      <c r="BH3427" s="14"/>
      <c r="BI3427" s="14"/>
      <c r="BJ3427" s="14">
        <v>0</v>
      </c>
      <c r="BK3427" s="14">
        <v>0</v>
      </c>
    </row>
    <row r="3428" spans="1:63" x14ac:dyDescent="0.25">
      <c r="A3428" s="1" t="s">
        <v>1156</v>
      </c>
      <c r="B3428" s="1" t="s">
        <v>58</v>
      </c>
      <c r="C3428" s="1" t="s">
        <v>14</v>
      </c>
      <c r="D3428" s="110" t="s">
        <v>1192</v>
      </c>
      <c r="E3428" s="110" t="s">
        <v>121</v>
      </c>
      <c r="F3428" s="107" t="s">
        <v>0</v>
      </c>
      <c r="G3428" s="13" t="s">
        <v>0</v>
      </c>
      <c r="H3428" s="2" t="s">
        <v>122</v>
      </c>
      <c r="I3428" s="12">
        <f>SUM(I3430)</f>
        <v>500000</v>
      </c>
      <c r="J3428" s="12">
        <f t="shared" ref="J3428:Y3428" si="5428">SUM(J3430,J3429)</f>
        <v>0</v>
      </c>
      <c r="K3428" s="12">
        <f t="shared" si="5428"/>
        <v>100</v>
      </c>
      <c r="L3428" s="12">
        <f t="shared" si="5428"/>
        <v>0</v>
      </c>
      <c r="M3428" s="12">
        <f t="shared" si="5428"/>
        <v>0</v>
      </c>
      <c r="N3428" s="12">
        <f t="shared" si="5428"/>
        <v>0</v>
      </c>
      <c r="O3428" s="12">
        <f t="shared" si="5428"/>
        <v>0</v>
      </c>
      <c r="P3428" s="12">
        <f t="shared" si="5428"/>
        <v>100</v>
      </c>
      <c r="Q3428" s="12">
        <f t="shared" si="5428"/>
        <v>0</v>
      </c>
      <c r="R3428" s="12">
        <f t="shared" si="5428"/>
        <v>0</v>
      </c>
      <c r="S3428" s="12">
        <f t="shared" si="5428"/>
        <v>100</v>
      </c>
      <c r="T3428" s="12">
        <f t="shared" si="5428"/>
        <v>0</v>
      </c>
      <c r="U3428" s="12">
        <f t="shared" si="5428"/>
        <v>0</v>
      </c>
      <c r="V3428" s="12">
        <f t="shared" si="5428"/>
        <v>0</v>
      </c>
      <c r="W3428" s="12">
        <f t="shared" si="5428"/>
        <v>0</v>
      </c>
      <c r="X3428" s="12">
        <f t="shared" si="5428"/>
        <v>0</v>
      </c>
      <c r="Y3428" s="12">
        <f t="shared" si="5428"/>
        <v>0</v>
      </c>
      <c r="Z3428" s="12">
        <v>100</v>
      </c>
      <c r="AA3428" s="12">
        <v>0</v>
      </c>
      <c r="AB3428" s="12">
        <f t="shared" ref="AB3428:AQ3428" si="5429">SUM(AB3430,AB3429)</f>
        <v>0</v>
      </c>
      <c r="AC3428" s="12">
        <f t="shared" si="5429"/>
        <v>0</v>
      </c>
      <c r="AD3428" s="12">
        <f t="shared" si="5429"/>
        <v>0</v>
      </c>
      <c r="AE3428" s="12">
        <f t="shared" si="5429"/>
        <v>0</v>
      </c>
      <c r="AF3428" s="12">
        <f t="shared" si="5429"/>
        <v>0</v>
      </c>
      <c r="AG3428" s="12">
        <f t="shared" si="5429"/>
        <v>0</v>
      </c>
      <c r="AH3428" s="12">
        <f t="shared" si="5429"/>
        <v>0</v>
      </c>
      <c r="AI3428" s="12">
        <f t="shared" si="5429"/>
        <v>0</v>
      </c>
      <c r="AJ3428" s="12">
        <f t="shared" si="5429"/>
        <v>0</v>
      </c>
      <c r="AK3428" s="12">
        <f t="shared" si="5429"/>
        <v>0</v>
      </c>
      <c r="AL3428" s="12">
        <f t="shared" si="5429"/>
        <v>0</v>
      </c>
      <c r="AM3428" s="12">
        <f t="shared" si="5429"/>
        <v>0</v>
      </c>
      <c r="AN3428" s="12">
        <f t="shared" si="5429"/>
        <v>0</v>
      </c>
      <c r="AO3428" s="12">
        <f t="shared" si="5429"/>
        <v>0</v>
      </c>
      <c r="AP3428" s="12">
        <f t="shared" si="5429"/>
        <v>0</v>
      </c>
      <c r="AQ3428" s="12">
        <f t="shared" si="5429"/>
        <v>0</v>
      </c>
      <c r="AR3428" s="12">
        <v>0</v>
      </c>
      <c r="AS3428" s="12">
        <v>0</v>
      </c>
      <c r="AT3428" s="12">
        <f t="shared" ref="AT3428:BI3428" si="5430">SUM(AT3430,AT3429)</f>
        <v>0</v>
      </c>
      <c r="AU3428" s="12">
        <f t="shared" si="5430"/>
        <v>0</v>
      </c>
      <c r="AV3428" s="12">
        <f t="shared" si="5430"/>
        <v>0</v>
      </c>
      <c r="AW3428" s="12">
        <f t="shared" si="5430"/>
        <v>0</v>
      </c>
      <c r="AX3428" s="12">
        <f t="shared" si="5430"/>
        <v>0</v>
      </c>
      <c r="AY3428" s="12">
        <f t="shared" si="5430"/>
        <v>0</v>
      </c>
      <c r="AZ3428" s="12">
        <f t="shared" si="5430"/>
        <v>0</v>
      </c>
      <c r="BA3428" s="12">
        <f t="shared" si="5430"/>
        <v>0</v>
      </c>
      <c r="BB3428" s="12">
        <f t="shared" si="5430"/>
        <v>0</v>
      </c>
      <c r="BC3428" s="12">
        <f t="shared" si="5430"/>
        <v>0</v>
      </c>
      <c r="BD3428" s="12">
        <f t="shared" si="5430"/>
        <v>0</v>
      </c>
      <c r="BE3428" s="12">
        <f t="shared" si="5430"/>
        <v>0</v>
      </c>
      <c r="BF3428" s="12">
        <f t="shared" si="5430"/>
        <v>0</v>
      </c>
      <c r="BG3428" s="12">
        <f t="shared" si="5430"/>
        <v>0</v>
      </c>
      <c r="BH3428" s="12">
        <f t="shared" si="5430"/>
        <v>0</v>
      </c>
      <c r="BI3428" s="12">
        <f t="shared" si="5430"/>
        <v>0</v>
      </c>
      <c r="BJ3428" s="12">
        <v>0</v>
      </c>
      <c r="BK3428" s="12">
        <v>0</v>
      </c>
    </row>
    <row r="3429" spans="1:63" x14ac:dyDescent="0.25">
      <c r="A3429" s="4" t="s">
        <v>1156</v>
      </c>
      <c r="B3429" s="4" t="s">
        <v>58</v>
      </c>
      <c r="C3429" s="4" t="s">
        <v>14</v>
      </c>
      <c r="D3429" s="107" t="s">
        <v>1192</v>
      </c>
      <c r="E3429" s="117">
        <v>8212</v>
      </c>
      <c r="F3429" s="107"/>
      <c r="G3429" s="103" t="s">
        <v>1659</v>
      </c>
      <c r="H3429" s="13" t="s">
        <v>122</v>
      </c>
      <c r="I3429" s="14"/>
      <c r="J3429" s="14"/>
      <c r="K3429" s="14">
        <v>100</v>
      </c>
      <c r="L3429" s="14"/>
      <c r="M3429" s="14"/>
      <c r="N3429" s="14"/>
      <c r="O3429" s="14"/>
      <c r="P3429" s="14">
        <f>J3429+K3429+L3429+M3429+N3429+O3429</f>
        <v>100</v>
      </c>
      <c r="Q3429" s="14"/>
      <c r="R3429" s="14"/>
      <c r="S3429" s="14">
        <v>100</v>
      </c>
      <c r="T3429" s="14"/>
      <c r="U3429" s="14"/>
      <c r="V3429" s="14"/>
      <c r="W3429" s="14"/>
      <c r="X3429" s="14"/>
      <c r="Y3429" s="14"/>
      <c r="Z3429" s="14">
        <v>100</v>
      </c>
      <c r="AA3429" s="14">
        <v>0</v>
      </c>
      <c r="AB3429" s="14"/>
      <c r="AC3429" s="14"/>
      <c r="AD3429" s="14"/>
      <c r="AE3429" s="14"/>
      <c r="AF3429" s="14"/>
      <c r="AG3429" s="14"/>
      <c r="AH3429" s="14">
        <f>AB3429+AC3429+AD3429+AE3429+AF3429+AG3429</f>
        <v>0</v>
      </c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>
        <v>0</v>
      </c>
      <c r="AS3429" s="14">
        <v>0</v>
      </c>
      <c r="AT3429" s="14"/>
      <c r="AU3429" s="14"/>
      <c r="AV3429" s="14"/>
      <c r="AW3429" s="14"/>
      <c r="AX3429" s="14"/>
      <c r="AY3429" s="14"/>
      <c r="AZ3429" s="14">
        <f>AT3429+AU3429+AV3429+AW3429+AX3429+AY3429</f>
        <v>0</v>
      </c>
      <c r="BA3429" s="14"/>
      <c r="BB3429" s="14"/>
      <c r="BC3429" s="14"/>
      <c r="BD3429" s="14"/>
      <c r="BE3429" s="14"/>
      <c r="BF3429" s="14"/>
      <c r="BG3429" s="14"/>
      <c r="BH3429" s="14"/>
      <c r="BI3429" s="14"/>
      <c r="BJ3429" s="14">
        <v>0</v>
      </c>
      <c r="BK3429" s="14">
        <v>0</v>
      </c>
    </row>
    <row r="3430" spans="1:63" ht="22.5" x14ac:dyDescent="0.25">
      <c r="A3430" s="4" t="s">
        <v>1156</v>
      </c>
      <c r="B3430" s="4" t="s">
        <v>58</v>
      </c>
      <c r="C3430" s="4" t="s">
        <v>14</v>
      </c>
      <c r="D3430" s="107" t="s">
        <v>1192</v>
      </c>
      <c r="E3430" s="117">
        <v>8212</v>
      </c>
      <c r="F3430" s="107" t="s">
        <v>1225</v>
      </c>
      <c r="G3430" s="103" t="s">
        <v>1659</v>
      </c>
      <c r="H3430" s="13" t="s">
        <v>1226</v>
      </c>
      <c r="I3430" s="14">
        <v>500000</v>
      </c>
      <c r="J3430" s="14">
        <v>0</v>
      </c>
      <c r="K3430" s="14"/>
      <c r="L3430" s="14"/>
      <c r="M3430" s="14"/>
      <c r="N3430" s="14"/>
      <c r="O3430" s="14"/>
      <c r="P3430" s="14">
        <f>J3430+K3430+L3430+M3430+N3430+O3430</f>
        <v>0</v>
      </c>
      <c r="Q3430" s="14"/>
      <c r="R3430" s="14"/>
      <c r="S3430" s="14"/>
      <c r="T3430" s="14"/>
      <c r="U3430" s="14"/>
      <c r="V3430" s="14"/>
      <c r="W3430" s="14"/>
      <c r="X3430" s="14"/>
      <c r="Y3430" s="14"/>
      <c r="Z3430" s="14">
        <v>0</v>
      </c>
      <c r="AA3430" s="14">
        <v>0</v>
      </c>
      <c r="AB3430" s="14">
        <v>0</v>
      </c>
      <c r="AC3430" s="14"/>
      <c r="AD3430" s="14"/>
      <c r="AE3430" s="14"/>
      <c r="AF3430" s="14"/>
      <c r="AG3430" s="14"/>
      <c r="AH3430" s="14">
        <f>AB3430+AC3430+AD3430+AE3430+AF3430+AG3430</f>
        <v>0</v>
      </c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>
        <v>0</v>
      </c>
      <c r="AS3430" s="14">
        <v>0</v>
      </c>
      <c r="AT3430" s="14">
        <v>0</v>
      </c>
      <c r="AU3430" s="14"/>
      <c r="AV3430" s="14"/>
      <c r="AW3430" s="14"/>
      <c r="AX3430" s="14"/>
      <c r="AY3430" s="14"/>
      <c r="AZ3430" s="14">
        <f>AT3430+AU3430+AV3430+AW3430+AX3430+AY3430</f>
        <v>0</v>
      </c>
      <c r="BA3430" s="14"/>
      <c r="BB3430" s="14"/>
      <c r="BC3430" s="14"/>
      <c r="BD3430" s="14"/>
      <c r="BE3430" s="14"/>
      <c r="BF3430" s="14"/>
      <c r="BG3430" s="14"/>
      <c r="BH3430" s="14"/>
      <c r="BI3430" s="14"/>
      <c r="BJ3430" s="14">
        <v>0</v>
      </c>
      <c r="BK3430" s="14">
        <v>0</v>
      </c>
    </row>
    <row r="3431" spans="1:63" x14ac:dyDescent="0.25">
      <c r="A3431" s="4" t="s">
        <v>1156</v>
      </c>
      <c r="B3431" s="4" t="s">
        <v>58</v>
      </c>
      <c r="C3431" s="4" t="s">
        <v>14</v>
      </c>
      <c r="D3431" s="107" t="s">
        <v>1192</v>
      </c>
      <c r="E3431" s="117">
        <v>8213</v>
      </c>
      <c r="F3431" s="107"/>
      <c r="G3431" s="103" t="s">
        <v>1659</v>
      </c>
      <c r="H3431" s="13" t="s">
        <v>53</v>
      </c>
      <c r="I3431" s="14">
        <v>287800</v>
      </c>
      <c r="J3431" s="14">
        <v>205000</v>
      </c>
      <c r="K3431" s="14">
        <v>195000</v>
      </c>
      <c r="L3431" s="14"/>
      <c r="M3431" s="14"/>
      <c r="N3431" s="14">
        <v>-55000</v>
      </c>
      <c r="O3431" s="14"/>
      <c r="P3431" s="14">
        <f>J3431+K3431+L3431+M3431+N3431+O3431</f>
        <v>345000</v>
      </c>
      <c r="Q3431" s="14"/>
      <c r="R3431" s="14"/>
      <c r="S3431" s="14">
        <v>195000</v>
      </c>
      <c r="T3431" s="14"/>
      <c r="U3431" s="14"/>
      <c r="V3431" s="14"/>
      <c r="W3431" s="14"/>
      <c r="X3431" s="14"/>
      <c r="Y3431" s="14"/>
      <c r="Z3431" s="14">
        <v>195000</v>
      </c>
      <c r="AA3431" s="14">
        <v>150000</v>
      </c>
      <c r="AB3431" s="14">
        <v>1000</v>
      </c>
      <c r="AC3431" s="14"/>
      <c r="AD3431" s="14"/>
      <c r="AE3431" s="14"/>
      <c r="AF3431" s="14"/>
      <c r="AG3431" s="14"/>
      <c r="AH3431" s="14">
        <f t="shared" si="5289"/>
        <v>1000</v>
      </c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>
        <v>0</v>
      </c>
      <c r="AS3431" s="14">
        <v>1000</v>
      </c>
      <c r="AT3431" s="14">
        <v>140000</v>
      </c>
      <c r="AU3431" s="14">
        <v>550000</v>
      </c>
      <c r="AV3431" s="14"/>
      <c r="AW3431" s="14"/>
      <c r="AX3431" s="14"/>
      <c r="AY3431" s="14"/>
      <c r="AZ3431" s="14">
        <f>AT3431+AU3431+AV3431+AW3431+AX3431+AY3431</f>
        <v>690000</v>
      </c>
      <c r="BA3431" s="14"/>
      <c r="BB3431" s="14"/>
      <c r="BC3431" s="14">
        <v>550000</v>
      </c>
      <c r="BD3431" s="14"/>
      <c r="BE3431" s="14"/>
      <c r="BF3431" s="14"/>
      <c r="BG3431" s="14"/>
      <c r="BH3431" s="14"/>
      <c r="BI3431" s="14"/>
      <c r="BJ3431" s="14">
        <v>550000</v>
      </c>
      <c r="BK3431" s="14">
        <v>140000</v>
      </c>
    </row>
    <row r="3432" spans="1:63" s="84" customFormat="1" x14ac:dyDescent="0.25">
      <c r="A3432" s="1" t="s">
        <v>1156</v>
      </c>
      <c r="B3432" s="1" t="s">
        <v>58</v>
      </c>
      <c r="C3432" s="1" t="s">
        <v>14</v>
      </c>
      <c r="D3432" s="110" t="s">
        <v>1192</v>
      </c>
      <c r="E3432" s="110" t="s">
        <v>1686</v>
      </c>
      <c r="F3432" s="110"/>
      <c r="G3432" s="106"/>
      <c r="H3432" s="2" t="s">
        <v>1688</v>
      </c>
      <c r="I3432" s="12"/>
      <c r="J3432" s="12">
        <f t="shared" ref="J3432" si="5431">SUM(J3433)</f>
        <v>0</v>
      </c>
      <c r="K3432" s="12">
        <f t="shared" ref="K3432" si="5432">SUM(K3433)</f>
        <v>100</v>
      </c>
      <c r="L3432" s="12">
        <f t="shared" ref="L3432" si="5433">SUM(L3433)</f>
        <v>0</v>
      </c>
      <c r="M3432" s="12">
        <f t="shared" ref="M3432" si="5434">SUM(M3433)</f>
        <v>0</v>
      </c>
      <c r="N3432" s="12">
        <f t="shared" ref="N3432" si="5435">SUM(N3433)</f>
        <v>0</v>
      </c>
      <c r="O3432" s="12">
        <f t="shared" ref="O3432:Q3432" si="5436">SUM(O3433)</f>
        <v>0</v>
      </c>
      <c r="P3432" s="12">
        <f t="shared" ref="P3432" si="5437">SUM(P3433)</f>
        <v>100</v>
      </c>
      <c r="Q3432" s="12">
        <f t="shared" si="5436"/>
        <v>0</v>
      </c>
      <c r="R3432" s="12">
        <f t="shared" ref="R3432" si="5438">SUM(R3433)</f>
        <v>0</v>
      </c>
      <c r="S3432" s="12">
        <f t="shared" ref="S3432" si="5439">SUM(S3433)</f>
        <v>100</v>
      </c>
      <c r="T3432" s="12">
        <f t="shared" ref="T3432" si="5440">SUM(T3433)</f>
        <v>0</v>
      </c>
      <c r="U3432" s="12">
        <f t="shared" ref="U3432" si="5441">SUM(U3433)</f>
        <v>0</v>
      </c>
      <c r="V3432" s="12">
        <f t="shared" ref="V3432" si="5442">SUM(V3433)</f>
        <v>0</v>
      </c>
      <c r="W3432" s="12">
        <f t="shared" ref="W3432" si="5443">SUM(W3433)</f>
        <v>0</v>
      </c>
      <c r="X3432" s="12">
        <f t="shared" ref="X3432" si="5444">SUM(X3433)</f>
        <v>0</v>
      </c>
      <c r="Y3432" s="12">
        <f t="shared" ref="Y3432" si="5445">SUM(Y3433)</f>
        <v>0</v>
      </c>
      <c r="Z3432" s="14">
        <v>100</v>
      </c>
      <c r="AA3432" s="14">
        <v>0</v>
      </c>
      <c r="AB3432" s="12">
        <f t="shared" ref="AB3432" si="5446">SUM(AB3433)</f>
        <v>0</v>
      </c>
      <c r="AC3432" s="12">
        <f t="shared" ref="AC3432" si="5447">SUM(AC3433)</f>
        <v>0</v>
      </c>
      <c r="AD3432" s="12">
        <f t="shared" ref="AD3432" si="5448">SUM(AD3433)</f>
        <v>0</v>
      </c>
      <c r="AE3432" s="12">
        <f t="shared" ref="AE3432" si="5449">SUM(AE3433)</f>
        <v>0</v>
      </c>
      <c r="AF3432" s="12">
        <f t="shared" ref="AF3432" si="5450">SUM(AF3433)</f>
        <v>0</v>
      </c>
      <c r="AG3432" s="12">
        <f t="shared" ref="AG3432:AI3432" si="5451">SUM(AG3433)</f>
        <v>0</v>
      </c>
      <c r="AH3432" s="12">
        <f t="shared" ref="AH3432" si="5452">SUM(AH3433)</f>
        <v>0</v>
      </c>
      <c r="AI3432" s="12">
        <f t="shared" si="5451"/>
        <v>0</v>
      </c>
      <c r="AJ3432" s="12">
        <f t="shared" ref="AJ3432" si="5453">SUM(AJ3433)</f>
        <v>0</v>
      </c>
      <c r="AK3432" s="12">
        <f t="shared" ref="AK3432" si="5454">SUM(AK3433)</f>
        <v>0</v>
      </c>
      <c r="AL3432" s="12">
        <f t="shared" ref="AL3432" si="5455">SUM(AL3433)</f>
        <v>0</v>
      </c>
      <c r="AM3432" s="12">
        <f t="shared" ref="AM3432" si="5456">SUM(AM3433)</f>
        <v>0</v>
      </c>
      <c r="AN3432" s="12">
        <f t="shared" ref="AN3432" si="5457">SUM(AN3433)</f>
        <v>0</v>
      </c>
      <c r="AO3432" s="12">
        <f t="shared" ref="AO3432" si="5458">SUM(AO3433)</f>
        <v>0</v>
      </c>
      <c r="AP3432" s="12">
        <f t="shared" ref="AP3432" si="5459">SUM(AP3433)</f>
        <v>0</v>
      </c>
      <c r="AQ3432" s="12">
        <f t="shared" ref="AQ3432" si="5460">SUM(AQ3433)</f>
        <v>0</v>
      </c>
      <c r="AR3432" s="14">
        <v>0</v>
      </c>
      <c r="AS3432" s="14">
        <v>0</v>
      </c>
      <c r="AT3432" s="12">
        <f t="shared" ref="AT3432" si="5461">SUM(AT3433)</f>
        <v>0</v>
      </c>
      <c r="AU3432" s="12">
        <f t="shared" ref="AU3432" si="5462">SUM(AU3433)</f>
        <v>0</v>
      </c>
      <c r="AV3432" s="12">
        <f t="shared" ref="AV3432" si="5463">SUM(AV3433)</f>
        <v>0</v>
      </c>
      <c r="AW3432" s="12">
        <f t="shared" ref="AW3432" si="5464">SUM(AW3433)</f>
        <v>0</v>
      </c>
      <c r="AX3432" s="12">
        <f t="shared" ref="AX3432" si="5465">SUM(AX3433)</f>
        <v>0</v>
      </c>
      <c r="AY3432" s="12">
        <f t="shared" ref="AY3432:BA3432" si="5466">SUM(AY3433)</f>
        <v>0</v>
      </c>
      <c r="AZ3432" s="12">
        <f t="shared" ref="AZ3432" si="5467">SUM(AZ3433)</f>
        <v>0</v>
      </c>
      <c r="BA3432" s="12">
        <f t="shared" si="5466"/>
        <v>0</v>
      </c>
      <c r="BB3432" s="12">
        <f t="shared" ref="BB3432" si="5468">SUM(BB3433)</f>
        <v>0</v>
      </c>
      <c r="BC3432" s="12">
        <f t="shared" ref="BC3432" si="5469">SUM(BC3433)</f>
        <v>0</v>
      </c>
      <c r="BD3432" s="12">
        <f t="shared" ref="BD3432" si="5470">SUM(BD3433)</f>
        <v>0</v>
      </c>
      <c r="BE3432" s="12">
        <f t="shared" ref="BE3432" si="5471">SUM(BE3433)</f>
        <v>0</v>
      </c>
      <c r="BF3432" s="12">
        <f t="shared" ref="BF3432" si="5472">SUM(BF3433)</f>
        <v>0</v>
      </c>
      <c r="BG3432" s="12">
        <f t="shared" ref="BG3432" si="5473">SUM(BG3433)</f>
        <v>0</v>
      </c>
      <c r="BH3432" s="12">
        <f t="shared" ref="BH3432" si="5474">SUM(BH3433)</f>
        <v>0</v>
      </c>
      <c r="BI3432" s="12">
        <f t="shared" ref="BI3432" si="5475">SUM(BI3433)</f>
        <v>0</v>
      </c>
      <c r="BJ3432" s="14">
        <v>0</v>
      </c>
      <c r="BK3432" s="14">
        <v>0</v>
      </c>
    </row>
    <row r="3433" spans="1:63" x14ac:dyDescent="0.25">
      <c r="A3433" s="4" t="s">
        <v>1156</v>
      </c>
      <c r="B3433" s="4" t="s">
        <v>58</v>
      </c>
      <c r="C3433" s="4" t="s">
        <v>14</v>
      </c>
      <c r="D3433" s="107" t="s">
        <v>1192</v>
      </c>
      <c r="E3433" s="117" t="s">
        <v>1687</v>
      </c>
      <c r="F3433" s="107"/>
      <c r="G3433" s="103" t="s">
        <v>1659</v>
      </c>
      <c r="H3433" s="13" t="s">
        <v>1688</v>
      </c>
      <c r="I3433" s="14"/>
      <c r="J3433" s="14"/>
      <c r="K3433" s="14">
        <v>100</v>
      </c>
      <c r="L3433" s="14"/>
      <c r="M3433" s="14"/>
      <c r="N3433" s="14"/>
      <c r="O3433" s="14"/>
      <c r="P3433" s="14">
        <f>J3433+K3433+L3433+M3433+N3433+O3433</f>
        <v>100</v>
      </c>
      <c r="Q3433" s="14"/>
      <c r="R3433" s="14"/>
      <c r="S3433" s="14">
        <v>100</v>
      </c>
      <c r="T3433" s="14"/>
      <c r="U3433" s="14"/>
      <c r="V3433" s="14"/>
      <c r="W3433" s="14"/>
      <c r="X3433" s="14"/>
      <c r="Y3433" s="14"/>
      <c r="Z3433" s="14">
        <v>100</v>
      </c>
      <c r="AA3433" s="14">
        <v>0</v>
      </c>
      <c r="AB3433" s="14"/>
      <c r="AC3433" s="14"/>
      <c r="AD3433" s="14"/>
      <c r="AE3433" s="14"/>
      <c r="AF3433" s="14"/>
      <c r="AG3433" s="14"/>
      <c r="AH3433" s="14">
        <f t="shared" si="5289"/>
        <v>0</v>
      </c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>
        <v>0</v>
      </c>
      <c r="AS3433" s="14">
        <v>0</v>
      </c>
      <c r="AT3433" s="14"/>
      <c r="AU3433" s="14"/>
      <c r="AV3433" s="14"/>
      <c r="AW3433" s="14"/>
      <c r="AX3433" s="14"/>
      <c r="AY3433" s="14"/>
      <c r="AZ3433" s="14">
        <f>AT3433+AU3433+AV3433+AW3433+AX3433+AY3433</f>
        <v>0</v>
      </c>
      <c r="BA3433" s="14"/>
      <c r="BB3433" s="14"/>
      <c r="BC3433" s="14"/>
      <c r="BD3433" s="14"/>
      <c r="BE3433" s="14"/>
      <c r="BF3433" s="14"/>
      <c r="BG3433" s="14"/>
      <c r="BH3433" s="14"/>
      <c r="BI3433" s="14"/>
      <c r="BJ3433" s="14">
        <v>0</v>
      </c>
      <c r="BK3433" s="14">
        <v>0</v>
      </c>
    </row>
    <row r="3434" spans="1:63" ht="22.5" x14ac:dyDescent="0.25">
      <c r="A3434" s="1" t="s">
        <v>1156</v>
      </c>
      <c r="B3434" s="1" t="s">
        <v>58</v>
      </c>
      <c r="C3434" s="1" t="s">
        <v>14</v>
      </c>
      <c r="D3434" s="110" t="s">
        <v>1192</v>
      </c>
      <c r="E3434" s="110" t="s">
        <v>69</v>
      </c>
      <c r="F3434" s="107" t="s">
        <v>0</v>
      </c>
      <c r="G3434" s="13" t="s">
        <v>0</v>
      </c>
      <c r="H3434" s="2" t="s">
        <v>70</v>
      </c>
      <c r="I3434" s="12">
        <f>SUM(I3435:I3436)</f>
        <v>552000</v>
      </c>
      <c r="J3434" s="12">
        <f t="shared" ref="J3434:Y3434" si="5476">SUM(J3435:J3436)</f>
        <v>50000</v>
      </c>
      <c r="K3434" s="12">
        <f t="shared" si="5476"/>
        <v>241000</v>
      </c>
      <c r="L3434" s="12">
        <f t="shared" si="5476"/>
        <v>0</v>
      </c>
      <c r="M3434" s="12">
        <f t="shared" si="5476"/>
        <v>0</v>
      </c>
      <c r="N3434" s="12">
        <f t="shared" si="5476"/>
        <v>125000</v>
      </c>
      <c r="O3434" s="12">
        <f t="shared" si="5476"/>
        <v>0</v>
      </c>
      <c r="P3434" s="12">
        <f t="shared" si="5476"/>
        <v>416000</v>
      </c>
      <c r="Q3434" s="12">
        <f t="shared" si="5476"/>
        <v>0</v>
      </c>
      <c r="R3434" s="12">
        <f t="shared" si="5476"/>
        <v>0</v>
      </c>
      <c r="S3434" s="12">
        <f t="shared" si="5476"/>
        <v>241000</v>
      </c>
      <c r="T3434" s="12">
        <f t="shared" si="5476"/>
        <v>0</v>
      </c>
      <c r="U3434" s="12">
        <f t="shared" si="5476"/>
        <v>0</v>
      </c>
      <c r="V3434" s="12">
        <f t="shared" si="5476"/>
        <v>0</v>
      </c>
      <c r="W3434" s="12">
        <f t="shared" si="5476"/>
        <v>125000</v>
      </c>
      <c r="X3434" s="12">
        <f t="shared" si="5476"/>
        <v>0</v>
      </c>
      <c r="Y3434" s="12">
        <f t="shared" si="5476"/>
        <v>0</v>
      </c>
      <c r="Z3434" s="12">
        <v>366000</v>
      </c>
      <c r="AA3434" s="12">
        <v>50000</v>
      </c>
      <c r="AB3434" s="12">
        <f t="shared" ref="AB3434:AQ3434" si="5477">SUM(AB3435:AB3436)</f>
        <v>0</v>
      </c>
      <c r="AC3434" s="12">
        <f t="shared" si="5477"/>
        <v>0</v>
      </c>
      <c r="AD3434" s="12">
        <f t="shared" si="5477"/>
        <v>0</v>
      </c>
      <c r="AE3434" s="12">
        <f t="shared" si="5477"/>
        <v>0</v>
      </c>
      <c r="AF3434" s="12">
        <f t="shared" si="5477"/>
        <v>0</v>
      </c>
      <c r="AG3434" s="12">
        <f t="shared" si="5477"/>
        <v>0</v>
      </c>
      <c r="AH3434" s="12">
        <f t="shared" si="5477"/>
        <v>0</v>
      </c>
      <c r="AI3434" s="12">
        <f t="shared" si="5477"/>
        <v>0</v>
      </c>
      <c r="AJ3434" s="12">
        <f t="shared" si="5477"/>
        <v>0</v>
      </c>
      <c r="AK3434" s="12">
        <f t="shared" si="5477"/>
        <v>0</v>
      </c>
      <c r="AL3434" s="12">
        <f t="shared" si="5477"/>
        <v>0</v>
      </c>
      <c r="AM3434" s="12">
        <f t="shared" si="5477"/>
        <v>0</v>
      </c>
      <c r="AN3434" s="12">
        <f t="shared" si="5477"/>
        <v>0</v>
      </c>
      <c r="AO3434" s="12">
        <f t="shared" si="5477"/>
        <v>0</v>
      </c>
      <c r="AP3434" s="12">
        <f t="shared" si="5477"/>
        <v>0</v>
      </c>
      <c r="AQ3434" s="12">
        <f t="shared" si="5477"/>
        <v>0</v>
      </c>
      <c r="AR3434" s="12">
        <v>0</v>
      </c>
      <c r="AS3434" s="12">
        <v>0</v>
      </c>
      <c r="AT3434" s="12">
        <f>SUM(AT3435:AT3436)</f>
        <v>35000</v>
      </c>
      <c r="AU3434" s="12">
        <f t="shared" ref="AU3434:BI3434" si="5478">SUM(AU3435:AU3436)</f>
        <v>950000</v>
      </c>
      <c r="AV3434" s="12">
        <f t="shared" si="5478"/>
        <v>0</v>
      </c>
      <c r="AW3434" s="12">
        <f t="shared" si="5478"/>
        <v>0</v>
      </c>
      <c r="AX3434" s="12">
        <f t="shared" si="5478"/>
        <v>0</v>
      </c>
      <c r="AY3434" s="12">
        <f t="shared" si="5478"/>
        <v>0</v>
      </c>
      <c r="AZ3434" s="12">
        <f t="shared" si="5478"/>
        <v>985000</v>
      </c>
      <c r="BA3434" s="12">
        <f t="shared" si="5478"/>
        <v>0</v>
      </c>
      <c r="BB3434" s="12">
        <f t="shared" si="5478"/>
        <v>0</v>
      </c>
      <c r="BC3434" s="12">
        <f t="shared" si="5478"/>
        <v>950000</v>
      </c>
      <c r="BD3434" s="12">
        <f t="shared" si="5478"/>
        <v>0</v>
      </c>
      <c r="BE3434" s="12">
        <f t="shared" si="5478"/>
        <v>0</v>
      </c>
      <c r="BF3434" s="12">
        <f t="shared" si="5478"/>
        <v>0</v>
      </c>
      <c r="BG3434" s="12">
        <f t="shared" si="5478"/>
        <v>0</v>
      </c>
      <c r="BH3434" s="12">
        <f t="shared" si="5478"/>
        <v>0</v>
      </c>
      <c r="BI3434" s="12">
        <f t="shared" si="5478"/>
        <v>0</v>
      </c>
      <c r="BJ3434" s="12">
        <v>950000</v>
      </c>
      <c r="BK3434" s="12">
        <v>35000</v>
      </c>
    </row>
    <row r="3435" spans="1:63" x14ac:dyDescent="0.25">
      <c r="A3435" s="4" t="s">
        <v>1156</v>
      </c>
      <c r="B3435" s="4" t="s">
        <v>58</v>
      </c>
      <c r="C3435" s="4" t="s">
        <v>14</v>
      </c>
      <c r="D3435" s="107" t="s">
        <v>1192</v>
      </c>
      <c r="E3435" s="117">
        <v>8215</v>
      </c>
      <c r="F3435" s="107"/>
      <c r="G3435" s="103" t="s">
        <v>1659</v>
      </c>
      <c r="H3435" s="13" t="s">
        <v>70</v>
      </c>
      <c r="I3435" s="14">
        <v>46000</v>
      </c>
      <c r="J3435" s="14">
        <v>50000</v>
      </c>
      <c r="K3435" s="14">
        <v>241000</v>
      </c>
      <c r="L3435" s="14"/>
      <c r="M3435" s="14"/>
      <c r="N3435" s="14">
        <v>125000</v>
      </c>
      <c r="O3435" s="14"/>
      <c r="P3435" s="14">
        <f t="shared" si="5288"/>
        <v>416000</v>
      </c>
      <c r="Q3435" s="14"/>
      <c r="R3435" s="14"/>
      <c r="S3435" s="14">
        <v>241000</v>
      </c>
      <c r="T3435" s="14"/>
      <c r="U3435" s="14"/>
      <c r="V3435" s="14"/>
      <c r="W3435" s="14">
        <v>125000</v>
      </c>
      <c r="X3435" s="14"/>
      <c r="Y3435" s="14"/>
      <c r="Z3435" s="14">
        <v>366000</v>
      </c>
      <c r="AA3435" s="14">
        <v>50000</v>
      </c>
      <c r="AB3435" s="14">
        <v>0</v>
      </c>
      <c r="AC3435" s="14"/>
      <c r="AD3435" s="14"/>
      <c r="AE3435" s="14"/>
      <c r="AF3435" s="14"/>
      <c r="AG3435" s="14"/>
      <c r="AH3435" s="14">
        <f t="shared" si="5289"/>
        <v>0</v>
      </c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>
        <v>0</v>
      </c>
      <c r="AS3435" s="14">
        <v>0</v>
      </c>
      <c r="AT3435" s="14">
        <v>35000</v>
      </c>
      <c r="AU3435" s="14">
        <v>450000</v>
      </c>
      <c r="AV3435" s="14"/>
      <c r="AW3435" s="14"/>
      <c r="AX3435" s="14"/>
      <c r="AY3435" s="14"/>
      <c r="AZ3435" s="14">
        <f t="shared" si="5290"/>
        <v>485000</v>
      </c>
      <c r="BA3435" s="14"/>
      <c r="BB3435" s="14"/>
      <c r="BC3435" s="14">
        <v>450000</v>
      </c>
      <c r="BD3435" s="14"/>
      <c r="BE3435" s="14"/>
      <c r="BF3435" s="14"/>
      <c r="BG3435" s="14"/>
      <c r="BH3435" s="14"/>
      <c r="BI3435" s="14"/>
      <c r="BJ3435" s="14">
        <v>450000</v>
      </c>
      <c r="BK3435" s="14">
        <v>35000</v>
      </c>
    </row>
    <row r="3436" spans="1:63" x14ac:dyDescent="0.25">
      <c r="A3436" s="4" t="s">
        <v>1156</v>
      </c>
      <c r="B3436" s="4" t="s">
        <v>58</v>
      </c>
      <c r="C3436" s="4" t="s">
        <v>14</v>
      </c>
      <c r="D3436" s="107" t="s">
        <v>1192</v>
      </c>
      <c r="E3436" s="117">
        <v>8215</v>
      </c>
      <c r="F3436" s="107" t="s">
        <v>1227</v>
      </c>
      <c r="G3436" s="103" t="s">
        <v>1659</v>
      </c>
      <c r="H3436" s="13" t="s">
        <v>1228</v>
      </c>
      <c r="I3436" s="14">
        <v>506000</v>
      </c>
      <c r="J3436" s="14">
        <v>0</v>
      </c>
      <c r="K3436" s="14"/>
      <c r="L3436" s="14"/>
      <c r="M3436" s="14"/>
      <c r="N3436" s="14"/>
      <c r="O3436" s="14"/>
      <c r="P3436" s="14">
        <f t="shared" si="5288"/>
        <v>0</v>
      </c>
      <c r="Q3436" s="14"/>
      <c r="R3436" s="14"/>
      <c r="S3436" s="14"/>
      <c r="T3436" s="14"/>
      <c r="U3436" s="14"/>
      <c r="V3436" s="14"/>
      <c r="W3436" s="14"/>
      <c r="X3436" s="14"/>
      <c r="Y3436" s="14"/>
      <c r="Z3436" s="14">
        <v>0</v>
      </c>
      <c r="AA3436" s="14">
        <v>0</v>
      </c>
      <c r="AB3436" s="14">
        <v>0</v>
      </c>
      <c r="AC3436" s="14"/>
      <c r="AD3436" s="14"/>
      <c r="AE3436" s="14"/>
      <c r="AF3436" s="14"/>
      <c r="AG3436" s="14"/>
      <c r="AH3436" s="14">
        <f t="shared" si="5289"/>
        <v>0</v>
      </c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>
        <v>0</v>
      </c>
      <c r="AS3436" s="14">
        <v>0</v>
      </c>
      <c r="AT3436" s="14">
        <v>0</v>
      </c>
      <c r="AU3436" s="14">
        <v>500000</v>
      </c>
      <c r="AV3436" s="14"/>
      <c r="AW3436" s="14"/>
      <c r="AX3436" s="14"/>
      <c r="AY3436" s="14"/>
      <c r="AZ3436" s="14">
        <f t="shared" si="5290"/>
        <v>500000</v>
      </c>
      <c r="BA3436" s="14"/>
      <c r="BB3436" s="14"/>
      <c r="BC3436" s="14">
        <v>500000</v>
      </c>
      <c r="BD3436" s="14"/>
      <c r="BE3436" s="14"/>
      <c r="BF3436" s="14"/>
      <c r="BG3436" s="14"/>
      <c r="BH3436" s="14"/>
      <c r="BI3436" s="14"/>
      <c r="BJ3436" s="14">
        <v>500000</v>
      </c>
      <c r="BK3436" s="14">
        <v>0</v>
      </c>
    </row>
    <row r="3437" spans="1:63" x14ac:dyDescent="0.25">
      <c r="A3437" s="4" t="s">
        <v>1156</v>
      </c>
      <c r="B3437" s="4" t="s">
        <v>58</v>
      </c>
      <c r="C3437" s="4" t="s">
        <v>14</v>
      </c>
      <c r="D3437" s="107" t="s">
        <v>1192</v>
      </c>
      <c r="E3437" s="117">
        <v>8216</v>
      </c>
      <c r="F3437" s="107"/>
      <c r="G3437" s="103" t="s">
        <v>1659</v>
      </c>
      <c r="H3437" s="13" t="s">
        <v>110</v>
      </c>
      <c r="I3437" s="14">
        <v>50000</v>
      </c>
      <c r="J3437" s="14">
        <v>100000</v>
      </c>
      <c r="K3437" s="14">
        <v>50000</v>
      </c>
      <c r="L3437" s="14"/>
      <c r="M3437" s="14"/>
      <c r="N3437" s="14"/>
      <c r="O3437" s="14"/>
      <c r="P3437" s="14">
        <f t="shared" si="5288"/>
        <v>150000</v>
      </c>
      <c r="Q3437" s="14"/>
      <c r="R3437" s="14"/>
      <c r="S3437" s="14">
        <v>50000</v>
      </c>
      <c r="T3437" s="14"/>
      <c r="U3437" s="14"/>
      <c r="V3437" s="14"/>
      <c r="W3437" s="14"/>
      <c r="X3437" s="14"/>
      <c r="Y3437" s="14"/>
      <c r="Z3437" s="14">
        <v>50000</v>
      </c>
      <c r="AA3437" s="14">
        <v>100000</v>
      </c>
      <c r="AB3437" s="14">
        <v>0</v>
      </c>
      <c r="AC3437" s="14"/>
      <c r="AD3437" s="14"/>
      <c r="AE3437" s="14"/>
      <c r="AF3437" s="14"/>
      <c r="AG3437" s="14"/>
      <c r="AH3437" s="14">
        <f t="shared" si="5289"/>
        <v>0</v>
      </c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>
        <v>0</v>
      </c>
      <c r="AS3437" s="14">
        <v>0</v>
      </c>
      <c r="AT3437" s="14">
        <v>0</v>
      </c>
      <c r="AU3437" s="14"/>
      <c r="AV3437" s="14"/>
      <c r="AW3437" s="14"/>
      <c r="AX3437" s="14"/>
      <c r="AY3437" s="14"/>
      <c r="AZ3437" s="14">
        <f t="shared" si="5290"/>
        <v>0</v>
      </c>
      <c r="BA3437" s="14"/>
      <c r="BB3437" s="14"/>
      <c r="BC3437" s="14"/>
      <c r="BD3437" s="14"/>
      <c r="BE3437" s="14"/>
      <c r="BF3437" s="14"/>
      <c r="BG3437" s="14"/>
      <c r="BH3437" s="14"/>
      <c r="BI3437" s="14"/>
      <c r="BJ3437" s="14">
        <v>0</v>
      </c>
      <c r="BK3437" s="14">
        <v>0</v>
      </c>
    </row>
    <row r="3438" spans="1:63" ht="22.5" x14ac:dyDescent="0.25">
      <c r="A3438" s="13" t="s">
        <v>0</v>
      </c>
      <c r="B3438" s="13" t="s">
        <v>0</v>
      </c>
      <c r="C3438" s="13" t="s">
        <v>0</v>
      </c>
      <c r="D3438" s="103" t="s">
        <v>0</v>
      </c>
      <c r="E3438" s="103" t="s">
        <v>0</v>
      </c>
      <c r="F3438" s="103" t="s">
        <v>0</v>
      </c>
      <c r="G3438" s="13" t="s">
        <v>0</v>
      </c>
      <c r="H3438" s="10" t="s">
        <v>1229</v>
      </c>
      <c r="I3438" s="11">
        <f>SUM(I3378,I3415,I3424)</f>
        <v>11531961</v>
      </c>
      <c r="J3438" s="11">
        <f t="shared" ref="J3438:Y3438" si="5479">SUM(J3378,J3415,J3424)</f>
        <v>1948250</v>
      </c>
      <c r="K3438" s="11">
        <f t="shared" si="5479"/>
        <v>1191888</v>
      </c>
      <c r="L3438" s="11">
        <f t="shared" si="5479"/>
        <v>0</v>
      </c>
      <c r="M3438" s="11">
        <f t="shared" si="5479"/>
        <v>0</v>
      </c>
      <c r="N3438" s="11">
        <f t="shared" si="5479"/>
        <v>0</v>
      </c>
      <c r="O3438" s="11">
        <f t="shared" si="5479"/>
        <v>0</v>
      </c>
      <c r="P3438" s="11">
        <f t="shared" si="5479"/>
        <v>3140138</v>
      </c>
      <c r="Q3438" s="11">
        <f t="shared" si="5479"/>
        <v>152619</v>
      </c>
      <c r="R3438" s="11">
        <f t="shared" si="5479"/>
        <v>89874</v>
      </c>
      <c r="S3438" s="11">
        <f t="shared" si="5479"/>
        <v>1191888</v>
      </c>
      <c r="T3438" s="11">
        <f t="shared" si="5479"/>
        <v>160000</v>
      </c>
      <c r="U3438" s="11">
        <f t="shared" si="5479"/>
        <v>33300</v>
      </c>
      <c r="V3438" s="11">
        <f t="shared" si="5479"/>
        <v>88500</v>
      </c>
      <c r="W3438" s="11">
        <f t="shared" si="5479"/>
        <v>285000</v>
      </c>
      <c r="X3438" s="11">
        <f t="shared" si="5479"/>
        <v>101200</v>
      </c>
      <c r="Y3438" s="11">
        <f t="shared" si="5479"/>
        <v>156000</v>
      </c>
      <c r="Z3438" s="11">
        <v>2258381</v>
      </c>
      <c r="AA3438" s="11">
        <v>881757</v>
      </c>
      <c r="AB3438" s="11">
        <f t="shared" ref="AB3438:AQ3438" si="5480">SUM(AB3378,AB3415,AB3424)</f>
        <v>5000</v>
      </c>
      <c r="AC3438" s="11">
        <f t="shared" si="5480"/>
        <v>64485</v>
      </c>
      <c r="AD3438" s="11">
        <f t="shared" si="5480"/>
        <v>0</v>
      </c>
      <c r="AE3438" s="11">
        <f t="shared" si="5480"/>
        <v>0</v>
      </c>
      <c r="AF3438" s="11">
        <f t="shared" si="5480"/>
        <v>0</v>
      </c>
      <c r="AG3438" s="11">
        <f t="shared" si="5480"/>
        <v>0</v>
      </c>
      <c r="AH3438" s="11">
        <f t="shared" si="5480"/>
        <v>69485</v>
      </c>
      <c r="AI3438" s="11">
        <f t="shared" si="5480"/>
        <v>0</v>
      </c>
      <c r="AJ3438" s="11">
        <f t="shared" si="5480"/>
        <v>0</v>
      </c>
      <c r="AK3438" s="11">
        <f t="shared" si="5480"/>
        <v>64485</v>
      </c>
      <c r="AL3438" s="11">
        <f t="shared" si="5480"/>
        <v>0</v>
      </c>
      <c r="AM3438" s="11">
        <f t="shared" si="5480"/>
        <v>0</v>
      </c>
      <c r="AN3438" s="11">
        <f t="shared" si="5480"/>
        <v>0</v>
      </c>
      <c r="AO3438" s="11">
        <f t="shared" si="5480"/>
        <v>0</v>
      </c>
      <c r="AP3438" s="11">
        <f t="shared" si="5480"/>
        <v>0</v>
      </c>
      <c r="AQ3438" s="11">
        <f t="shared" si="5480"/>
        <v>0</v>
      </c>
      <c r="AR3438" s="11">
        <v>64485</v>
      </c>
      <c r="AS3438" s="11">
        <v>5000</v>
      </c>
      <c r="AT3438" s="11">
        <f t="shared" ref="AT3438:BI3438" si="5481">SUM(AT3378,AT3415,AT3424)</f>
        <v>2289770</v>
      </c>
      <c r="AU3438" s="11">
        <f t="shared" si="5481"/>
        <v>5174887</v>
      </c>
      <c r="AV3438" s="11">
        <f t="shared" si="5481"/>
        <v>0</v>
      </c>
      <c r="AW3438" s="11">
        <f t="shared" si="5481"/>
        <v>0</v>
      </c>
      <c r="AX3438" s="11">
        <f t="shared" si="5481"/>
        <v>0</v>
      </c>
      <c r="AY3438" s="11">
        <f t="shared" si="5481"/>
        <v>-493309</v>
      </c>
      <c r="AZ3438" s="11">
        <f t="shared" si="5481"/>
        <v>6971348</v>
      </c>
      <c r="BA3438" s="11">
        <f t="shared" si="5481"/>
        <v>74960</v>
      </c>
      <c r="BB3438" s="11">
        <f t="shared" si="5481"/>
        <v>121034</v>
      </c>
      <c r="BC3438" s="11">
        <f t="shared" si="5481"/>
        <v>5174887</v>
      </c>
      <c r="BD3438" s="11">
        <f t="shared" si="5481"/>
        <v>0</v>
      </c>
      <c r="BE3438" s="11">
        <f t="shared" si="5481"/>
        <v>85000</v>
      </c>
      <c r="BF3438" s="11">
        <f t="shared" si="5481"/>
        <v>80000</v>
      </c>
      <c r="BG3438" s="11">
        <f t="shared" si="5481"/>
        <v>0</v>
      </c>
      <c r="BH3438" s="11">
        <f t="shared" si="5481"/>
        <v>138000</v>
      </c>
      <c r="BI3438" s="11">
        <f t="shared" si="5481"/>
        <v>0</v>
      </c>
      <c r="BJ3438" s="11">
        <v>5673881</v>
      </c>
      <c r="BK3438" s="11">
        <v>1297467</v>
      </c>
    </row>
    <row r="3439" spans="1:63" ht="15.75" thickBot="1" x14ac:dyDescent="0.3">
      <c r="A3439" s="13" t="s">
        <v>0</v>
      </c>
      <c r="B3439" s="13" t="s">
        <v>0</v>
      </c>
      <c r="C3439" s="13" t="s">
        <v>0</v>
      </c>
      <c r="D3439" s="103" t="s">
        <v>0</v>
      </c>
      <c r="E3439" s="103" t="s">
        <v>0</v>
      </c>
      <c r="F3439" s="103" t="s">
        <v>0</v>
      </c>
      <c r="G3439" s="13" t="s">
        <v>0</v>
      </c>
      <c r="H3439" s="2" t="s">
        <v>55</v>
      </c>
      <c r="I3439" s="12">
        <v>165</v>
      </c>
      <c r="J3439" s="13" t="s">
        <v>0</v>
      </c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>
        <v>0</v>
      </c>
      <c r="AA3439" s="13"/>
      <c r="AB3439" s="13" t="s">
        <v>0</v>
      </c>
      <c r="AC3439" s="13"/>
      <c r="AD3439" s="13"/>
      <c r="AE3439" s="13"/>
      <c r="AF3439" s="13"/>
      <c r="AG3439" s="13"/>
      <c r="AH3439" s="13"/>
      <c r="AI3439" s="13"/>
      <c r="AJ3439" s="13"/>
      <c r="AK3439" s="13"/>
      <c r="AL3439" s="13"/>
      <c r="AM3439" s="13"/>
      <c r="AN3439" s="13"/>
      <c r="AO3439" s="13"/>
      <c r="AP3439" s="13"/>
      <c r="AQ3439" s="13"/>
      <c r="AR3439" s="13">
        <v>0</v>
      </c>
      <c r="AS3439" s="13"/>
      <c r="AT3439" s="13" t="s">
        <v>0</v>
      </c>
      <c r="AU3439" s="13"/>
      <c r="AV3439" s="13"/>
      <c r="AW3439" s="13"/>
      <c r="AX3439" s="13"/>
      <c r="AY3439" s="13"/>
      <c r="AZ3439" s="13"/>
      <c r="BA3439" s="13"/>
      <c r="BB3439" s="13"/>
      <c r="BC3439" s="13"/>
      <c r="BD3439" s="13"/>
      <c r="BE3439" s="13"/>
      <c r="BF3439" s="13"/>
      <c r="BG3439" s="13"/>
      <c r="BH3439" s="13"/>
      <c r="BI3439" s="13"/>
      <c r="BJ3439" s="13">
        <v>0</v>
      </c>
      <c r="BK3439" s="13"/>
    </row>
    <row r="3440" spans="1:63" ht="69.75" customHeight="1" thickBot="1" x14ac:dyDescent="0.3">
      <c r="A3440" s="148" t="s">
        <v>0</v>
      </c>
      <c r="B3440" s="148" t="s">
        <v>0</v>
      </c>
      <c r="C3440" s="148" t="s">
        <v>0</v>
      </c>
      <c r="D3440" s="151" t="s">
        <v>0</v>
      </c>
      <c r="E3440" s="151" t="s">
        <v>0</v>
      </c>
      <c r="F3440" s="151"/>
      <c r="G3440" s="154" t="s">
        <v>0</v>
      </c>
      <c r="H3440" s="5" t="s">
        <v>56</v>
      </c>
      <c r="I3440" s="5" t="s">
        <v>9</v>
      </c>
      <c r="J3440" s="94" t="s">
        <v>10</v>
      </c>
      <c r="K3440" s="94" t="s">
        <v>1602</v>
      </c>
      <c r="L3440" s="94" t="s">
        <v>1535</v>
      </c>
      <c r="M3440" s="94" t="s">
        <v>1591</v>
      </c>
      <c r="N3440" s="94" t="s">
        <v>1592</v>
      </c>
      <c r="O3440" s="94" t="s">
        <v>1593</v>
      </c>
      <c r="P3440" s="94" t="s">
        <v>1606</v>
      </c>
      <c r="Q3440" s="94" t="s">
        <v>1603</v>
      </c>
      <c r="R3440" s="94" t="s">
        <v>1594</v>
      </c>
      <c r="S3440" s="94" t="s">
        <v>1595</v>
      </c>
      <c r="T3440" s="94" t="s">
        <v>1596</v>
      </c>
      <c r="U3440" s="94" t="s">
        <v>1597</v>
      </c>
      <c r="V3440" s="94" t="s">
        <v>1598</v>
      </c>
      <c r="W3440" s="94" t="s">
        <v>1599</v>
      </c>
      <c r="X3440" s="94" t="s">
        <v>1604</v>
      </c>
      <c r="Y3440" s="94" t="s">
        <v>1605</v>
      </c>
      <c r="Z3440" s="94" t="s">
        <v>1600</v>
      </c>
      <c r="AA3440" s="94" t="s">
        <v>1601</v>
      </c>
      <c r="AB3440" s="95" t="s">
        <v>11</v>
      </c>
      <c r="AC3440" s="95" t="s">
        <v>1602</v>
      </c>
      <c r="AD3440" s="95" t="s">
        <v>1535</v>
      </c>
      <c r="AE3440" s="95" t="s">
        <v>1591</v>
      </c>
      <c r="AF3440" s="95" t="s">
        <v>1592</v>
      </c>
      <c r="AG3440" s="95" t="s">
        <v>1593</v>
      </c>
      <c r="AH3440" s="95" t="s">
        <v>1607</v>
      </c>
      <c r="AI3440" s="95" t="s">
        <v>1603</v>
      </c>
      <c r="AJ3440" s="95" t="s">
        <v>1594</v>
      </c>
      <c r="AK3440" s="95" t="s">
        <v>1595</v>
      </c>
      <c r="AL3440" s="95" t="s">
        <v>1596</v>
      </c>
      <c r="AM3440" s="95" t="s">
        <v>1597</v>
      </c>
      <c r="AN3440" s="95" t="s">
        <v>1598</v>
      </c>
      <c r="AO3440" s="95" t="s">
        <v>1599</v>
      </c>
      <c r="AP3440" s="95" t="s">
        <v>1604</v>
      </c>
      <c r="AQ3440" s="95" t="s">
        <v>1605</v>
      </c>
      <c r="AR3440" s="95" t="s">
        <v>1600</v>
      </c>
      <c r="AS3440" s="95" t="s">
        <v>1601</v>
      </c>
      <c r="AT3440" s="96" t="s">
        <v>12</v>
      </c>
      <c r="AU3440" s="96" t="s">
        <v>1602</v>
      </c>
      <c r="AV3440" s="96" t="s">
        <v>1535</v>
      </c>
      <c r="AW3440" s="96" t="s">
        <v>1591</v>
      </c>
      <c r="AX3440" s="96" t="s">
        <v>1592</v>
      </c>
      <c r="AY3440" s="96" t="s">
        <v>1593</v>
      </c>
      <c r="AZ3440" s="96" t="s">
        <v>1608</v>
      </c>
      <c r="BA3440" s="96" t="s">
        <v>1603</v>
      </c>
      <c r="BB3440" s="96" t="s">
        <v>1594</v>
      </c>
      <c r="BC3440" s="96" t="s">
        <v>1595</v>
      </c>
      <c r="BD3440" s="96" t="s">
        <v>1596</v>
      </c>
      <c r="BE3440" s="96" t="s">
        <v>1597</v>
      </c>
      <c r="BF3440" s="96" t="s">
        <v>1598</v>
      </c>
      <c r="BG3440" s="96" t="s">
        <v>1599</v>
      </c>
      <c r="BH3440" s="96" t="s">
        <v>1604</v>
      </c>
      <c r="BI3440" s="96" t="s">
        <v>1605</v>
      </c>
      <c r="BJ3440" s="96" t="s">
        <v>1600</v>
      </c>
      <c r="BK3440" s="96" t="s">
        <v>1601</v>
      </c>
    </row>
    <row r="3441" spans="1:63" x14ac:dyDescent="0.25">
      <c r="A3441" s="149"/>
      <c r="B3441" s="149"/>
      <c r="C3441" s="149"/>
      <c r="D3441" s="152"/>
      <c r="E3441" s="152"/>
      <c r="F3441" s="152"/>
      <c r="G3441" s="155"/>
      <c r="H3441" s="15" t="s">
        <v>0</v>
      </c>
      <c r="I3441" s="9" t="s">
        <v>13</v>
      </c>
      <c r="J3441" s="9">
        <v>1</v>
      </c>
      <c r="K3441" s="9">
        <v>2</v>
      </c>
      <c r="L3441" s="9">
        <v>3</v>
      </c>
      <c r="M3441" s="9">
        <v>4</v>
      </c>
      <c r="N3441" s="9">
        <v>5</v>
      </c>
      <c r="O3441" s="9">
        <v>6</v>
      </c>
      <c r="P3441" s="9">
        <v>7</v>
      </c>
      <c r="Q3441" s="9">
        <v>8</v>
      </c>
      <c r="R3441" s="9">
        <v>9</v>
      </c>
      <c r="S3441" s="9">
        <v>10</v>
      </c>
      <c r="T3441" s="9">
        <v>11</v>
      </c>
      <c r="U3441" s="9">
        <v>12</v>
      </c>
      <c r="V3441" s="9">
        <v>13</v>
      </c>
      <c r="W3441" s="9">
        <v>14</v>
      </c>
      <c r="X3441" s="9">
        <v>15</v>
      </c>
      <c r="Y3441" s="9">
        <v>16</v>
      </c>
      <c r="Z3441" s="9">
        <v>20</v>
      </c>
      <c r="AA3441" s="9">
        <v>21</v>
      </c>
      <c r="AB3441" s="9">
        <v>1</v>
      </c>
      <c r="AC3441" s="9">
        <v>2</v>
      </c>
      <c r="AD3441" s="9">
        <v>3</v>
      </c>
      <c r="AE3441" s="9">
        <v>4</v>
      </c>
      <c r="AF3441" s="9">
        <v>5</v>
      </c>
      <c r="AG3441" s="9">
        <v>6</v>
      </c>
      <c r="AH3441" s="9">
        <v>7</v>
      </c>
      <c r="AI3441" s="9">
        <v>8</v>
      </c>
      <c r="AJ3441" s="9">
        <v>9</v>
      </c>
      <c r="AK3441" s="9">
        <v>10</v>
      </c>
      <c r="AL3441" s="9">
        <v>11</v>
      </c>
      <c r="AM3441" s="9">
        <v>12</v>
      </c>
      <c r="AN3441" s="9">
        <v>13</v>
      </c>
      <c r="AO3441" s="9">
        <v>14</v>
      </c>
      <c r="AP3441" s="9">
        <v>15</v>
      </c>
      <c r="AQ3441" s="9">
        <v>16</v>
      </c>
      <c r="AR3441" s="9">
        <v>20</v>
      </c>
      <c r="AS3441" s="9">
        <v>21</v>
      </c>
      <c r="AT3441" s="9">
        <v>1</v>
      </c>
      <c r="AU3441" s="9">
        <v>2</v>
      </c>
      <c r="AV3441" s="9">
        <v>3</v>
      </c>
      <c r="AW3441" s="9">
        <v>4</v>
      </c>
      <c r="AX3441" s="9">
        <v>5</v>
      </c>
      <c r="AY3441" s="9">
        <v>6</v>
      </c>
      <c r="AZ3441" s="9">
        <v>7</v>
      </c>
      <c r="BA3441" s="9">
        <v>8</v>
      </c>
      <c r="BB3441" s="9">
        <v>9</v>
      </c>
      <c r="BC3441" s="9">
        <v>10</v>
      </c>
      <c r="BD3441" s="9">
        <v>11</v>
      </c>
      <c r="BE3441" s="9">
        <v>12</v>
      </c>
      <c r="BF3441" s="9">
        <v>13</v>
      </c>
      <c r="BG3441" s="9">
        <v>14</v>
      </c>
      <c r="BH3441" s="9">
        <v>15</v>
      </c>
      <c r="BI3441" s="9">
        <v>16</v>
      </c>
      <c r="BJ3441" s="9">
        <v>20</v>
      </c>
      <c r="BK3441" s="9">
        <v>21</v>
      </c>
    </row>
    <row r="3442" spans="1:63" x14ac:dyDescent="0.25">
      <c r="A3442" s="149"/>
      <c r="B3442" s="149"/>
      <c r="C3442" s="149"/>
      <c r="D3442" s="152"/>
      <c r="E3442" s="152"/>
      <c r="F3442" s="152"/>
      <c r="G3442" s="155"/>
      <c r="H3442" s="16" t="s">
        <v>1189</v>
      </c>
      <c r="I3442" s="17">
        <f>SUM(I3438)</f>
        <v>11531961</v>
      </c>
      <c r="J3442" s="17">
        <f t="shared" ref="J3442:Y3442" si="5482">SUM(J3438)</f>
        <v>1948250</v>
      </c>
      <c r="K3442" s="17">
        <f t="shared" si="5482"/>
        <v>1191888</v>
      </c>
      <c r="L3442" s="17">
        <f t="shared" si="5482"/>
        <v>0</v>
      </c>
      <c r="M3442" s="17">
        <f t="shared" si="5482"/>
        <v>0</v>
      </c>
      <c r="N3442" s="17">
        <f t="shared" si="5482"/>
        <v>0</v>
      </c>
      <c r="O3442" s="17">
        <f t="shared" si="5482"/>
        <v>0</v>
      </c>
      <c r="P3442" s="17">
        <f t="shared" ref="P3442" si="5483">SUM(P3438)</f>
        <v>3140138</v>
      </c>
      <c r="Q3442" s="17">
        <f t="shared" si="5482"/>
        <v>152619</v>
      </c>
      <c r="R3442" s="17">
        <f t="shared" si="5482"/>
        <v>89874</v>
      </c>
      <c r="S3442" s="17">
        <f t="shared" si="5482"/>
        <v>1191888</v>
      </c>
      <c r="T3442" s="17">
        <f t="shared" si="5482"/>
        <v>160000</v>
      </c>
      <c r="U3442" s="17">
        <f t="shared" si="5482"/>
        <v>33300</v>
      </c>
      <c r="V3442" s="17">
        <f t="shared" si="5482"/>
        <v>88500</v>
      </c>
      <c r="W3442" s="17">
        <f t="shared" si="5482"/>
        <v>285000</v>
      </c>
      <c r="X3442" s="17">
        <f t="shared" si="5482"/>
        <v>101200</v>
      </c>
      <c r="Y3442" s="17">
        <f t="shared" si="5482"/>
        <v>156000</v>
      </c>
      <c r="Z3442" s="17">
        <v>2258381</v>
      </c>
      <c r="AA3442" s="17">
        <v>881757</v>
      </c>
      <c r="AB3442" s="17">
        <f t="shared" ref="AB3442:AQ3442" si="5484">SUM(AB3438)</f>
        <v>5000</v>
      </c>
      <c r="AC3442" s="17">
        <f t="shared" si="5484"/>
        <v>64485</v>
      </c>
      <c r="AD3442" s="17">
        <f t="shared" si="5484"/>
        <v>0</v>
      </c>
      <c r="AE3442" s="17">
        <f t="shared" si="5484"/>
        <v>0</v>
      </c>
      <c r="AF3442" s="17">
        <f t="shared" si="5484"/>
        <v>0</v>
      </c>
      <c r="AG3442" s="17">
        <f t="shared" si="5484"/>
        <v>0</v>
      </c>
      <c r="AH3442" s="17">
        <f t="shared" ref="AH3442" si="5485">SUM(AH3438)</f>
        <v>69485</v>
      </c>
      <c r="AI3442" s="17">
        <f t="shared" si="5484"/>
        <v>0</v>
      </c>
      <c r="AJ3442" s="17">
        <f t="shared" si="5484"/>
        <v>0</v>
      </c>
      <c r="AK3442" s="17">
        <f t="shared" si="5484"/>
        <v>64485</v>
      </c>
      <c r="AL3442" s="17">
        <f t="shared" si="5484"/>
        <v>0</v>
      </c>
      <c r="AM3442" s="17">
        <f t="shared" si="5484"/>
        <v>0</v>
      </c>
      <c r="AN3442" s="17">
        <f t="shared" si="5484"/>
        <v>0</v>
      </c>
      <c r="AO3442" s="17">
        <f t="shared" si="5484"/>
        <v>0</v>
      </c>
      <c r="AP3442" s="17">
        <f t="shared" si="5484"/>
        <v>0</v>
      </c>
      <c r="AQ3442" s="17">
        <f t="shared" si="5484"/>
        <v>0</v>
      </c>
      <c r="AR3442" s="17">
        <v>64485</v>
      </c>
      <c r="AS3442" s="17">
        <v>5000</v>
      </c>
      <c r="AT3442" s="17">
        <f t="shared" ref="AT3442:BI3442" si="5486">SUM(AT3438)</f>
        <v>2289770</v>
      </c>
      <c r="AU3442" s="17">
        <f t="shared" si="5486"/>
        <v>5174887</v>
      </c>
      <c r="AV3442" s="17">
        <f t="shared" si="5486"/>
        <v>0</v>
      </c>
      <c r="AW3442" s="17">
        <f t="shared" si="5486"/>
        <v>0</v>
      </c>
      <c r="AX3442" s="17">
        <f t="shared" si="5486"/>
        <v>0</v>
      </c>
      <c r="AY3442" s="17">
        <f t="shared" si="5486"/>
        <v>-493309</v>
      </c>
      <c r="AZ3442" s="17">
        <f t="shared" ref="AZ3442" si="5487">SUM(AZ3438)</f>
        <v>6971348</v>
      </c>
      <c r="BA3442" s="17">
        <f t="shared" si="5486"/>
        <v>74960</v>
      </c>
      <c r="BB3442" s="17">
        <f t="shared" si="5486"/>
        <v>121034</v>
      </c>
      <c r="BC3442" s="17">
        <f t="shared" si="5486"/>
        <v>5174887</v>
      </c>
      <c r="BD3442" s="17">
        <f t="shared" si="5486"/>
        <v>0</v>
      </c>
      <c r="BE3442" s="17">
        <f t="shared" si="5486"/>
        <v>85000</v>
      </c>
      <c r="BF3442" s="17">
        <f t="shared" si="5486"/>
        <v>80000</v>
      </c>
      <c r="BG3442" s="17">
        <f t="shared" si="5486"/>
        <v>0</v>
      </c>
      <c r="BH3442" s="17">
        <f t="shared" si="5486"/>
        <v>138000</v>
      </c>
      <c r="BI3442" s="17">
        <f t="shared" si="5486"/>
        <v>0</v>
      </c>
      <c r="BJ3442" s="17">
        <v>5673881</v>
      </c>
      <c r="BK3442" s="17">
        <v>1297467</v>
      </c>
    </row>
    <row r="3443" spans="1:63" x14ac:dyDescent="0.25">
      <c r="A3443" s="149"/>
      <c r="B3443" s="149"/>
      <c r="C3443" s="149"/>
      <c r="D3443" s="152"/>
      <c r="E3443" s="152"/>
      <c r="F3443" s="152"/>
      <c r="G3443" s="155"/>
      <c r="H3443" s="18" t="s">
        <v>57</v>
      </c>
      <c r="I3443" s="17">
        <f>SUM(I3442)</f>
        <v>11531961</v>
      </c>
      <c r="J3443" s="17">
        <f t="shared" ref="J3443:Y3443" si="5488">SUM(J3442)</f>
        <v>1948250</v>
      </c>
      <c r="K3443" s="17">
        <f t="shared" si="5488"/>
        <v>1191888</v>
      </c>
      <c r="L3443" s="17">
        <f t="shared" si="5488"/>
        <v>0</v>
      </c>
      <c r="M3443" s="17">
        <f t="shared" si="5488"/>
        <v>0</v>
      </c>
      <c r="N3443" s="17">
        <f t="shared" si="5488"/>
        <v>0</v>
      </c>
      <c r="O3443" s="17">
        <f t="shared" si="5488"/>
        <v>0</v>
      </c>
      <c r="P3443" s="17">
        <f t="shared" ref="P3443" si="5489">SUM(P3442)</f>
        <v>3140138</v>
      </c>
      <c r="Q3443" s="17">
        <f t="shared" si="5488"/>
        <v>152619</v>
      </c>
      <c r="R3443" s="17">
        <f t="shared" si="5488"/>
        <v>89874</v>
      </c>
      <c r="S3443" s="17">
        <f t="shared" si="5488"/>
        <v>1191888</v>
      </c>
      <c r="T3443" s="17">
        <f t="shared" si="5488"/>
        <v>160000</v>
      </c>
      <c r="U3443" s="17">
        <f t="shared" si="5488"/>
        <v>33300</v>
      </c>
      <c r="V3443" s="17">
        <f t="shared" si="5488"/>
        <v>88500</v>
      </c>
      <c r="W3443" s="17">
        <f t="shared" si="5488"/>
        <v>285000</v>
      </c>
      <c r="X3443" s="17">
        <f t="shared" si="5488"/>
        <v>101200</v>
      </c>
      <c r="Y3443" s="17">
        <f t="shared" si="5488"/>
        <v>156000</v>
      </c>
      <c r="Z3443" s="17">
        <v>2258381</v>
      </c>
      <c r="AA3443" s="17">
        <v>881757</v>
      </c>
      <c r="AB3443" s="17">
        <f t="shared" ref="AB3443:AQ3443" si="5490">SUM(AB3442)</f>
        <v>5000</v>
      </c>
      <c r="AC3443" s="17">
        <f t="shared" si="5490"/>
        <v>64485</v>
      </c>
      <c r="AD3443" s="17">
        <f t="shared" si="5490"/>
        <v>0</v>
      </c>
      <c r="AE3443" s="17">
        <f t="shared" si="5490"/>
        <v>0</v>
      </c>
      <c r="AF3443" s="17">
        <f t="shared" si="5490"/>
        <v>0</v>
      </c>
      <c r="AG3443" s="17">
        <f t="shared" si="5490"/>
        <v>0</v>
      </c>
      <c r="AH3443" s="17">
        <f t="shared" ref="AH3443" si="5491">SUM(AH3442)</f>
        <v>69485</v>
      </c>
      <c r="AI3443" s="17">
        <f t="shared" si="5490"/>
        <v>0</v>
      </c>
      <c r="AJ3443" s="17">
        <f t="shared" si="5490"/>
        <v>0</v>
      </c>
      <c r="AK3443" s="17">
        <f t="shared" si="5490"/>
        <v>64485</v>
      </c>
      <c r="AL3443" s="17">
        <f t="shared" si="5490"/>
        <v>0</v>
      </c>
      <c r="AM3443" s="17">
        <f t="shared" si="5490"/>
        <v>0</v>
      </c>
      <c r="AN3443" s="17">
        <f t="shared" si="5490"/>
        <v>0</v>
      </c>
      <c r="AO3443" s="17">
        <f t="shared" si="5490"/>
        <v>0</v>
      </c>
      <c r="AP3443" s="17">
        <f t="shared" si="5490"/>
        <v>0</v>
      </c>
      <c r="AQ3443" s="17">
        <f t="shared" si="5490"/>
        <v>0</v>
      </c>
      <c r="AR3443" s="17">
        <v>64485</v>
      </c>
      <c r="AS3443" s="17">
        <v>5000</v>
      </c>
      <c r="AT3443" s="17">
        <f t="shared" ref="AT3443:BI3443" si="5492">SUM(AT3442)</f>
        <v>2289770</v>
      </c>
      <c r="AU3443" s="17">
        <f t="shared" si="5492"/>
        <v>5174887</v>
      </c>
      <c r="AV3443" s="17">
        <f t="shared" si="5492"/>
        <v>0</v>
      </c>
      <c r="AW3443" s="17">
        <f t="shared" si="5492"/>
        <v>0</v>
      </c>
      <c r="AX3443" s="17">
        <f t="shared" si="5492"/>
        <v>0</v>
      </c>
      <c r="AY3443" s="17">
        <f t="shared" si="5492"/>
        <v>-493309</v>
      </c>
      <c r="AZ3443" s="17">
        <f t="shared" ref="AZ3443" si="5493">SUM(AZ3442)</f>
        <v>6971348</v>
      </c>
      <c r="BA3443" s="17">
        <f t="shared" si="5492"/>
        <v>74960</v>
      </c>
      <c r="BB3443" s="17">
        <f t="shared" si="5492"/>
        <v>121034</v>
      </c>
      <c r="BC3443" s="17">
        <f t="shared" si="5492"/>
        <v>5174887</v>
      </c>
      <c r="BD3443" s="17">
        <f t="shared" si="5492"/>
        <v>0</v>
      </c>
      <c r="BE3443" s="17">
        <f t="shared" si="5492"/>
        <v>85000</v>
      </c>
      <c r="BF3443" s="17">
        <f t="shared" si="5492"/>
        <v>80000</v>
      </c>
      <c r="BG3443" s="17">
        <f t="shared" si="5492"/>
        <v>0</v>
      </c>
      <c r="BH3443" s="17">
        <f t="shared" si="5492"/>
        <v>138000</v>
      </c>
      <c r="BI3443" s="17">
        <f t="shared" si="5492"/>
        <v>0</v>
      </c>
      <c r="BJ3443" s="17">
        <v>5673881</v>
      </c>
      <c r="BK3443" s="17">
        <v>1297467</v>
      </c>
    </row>
    <row r="3444" spans="1:63" x14ac:dyDescent="0.25">
      <c r="A3444" s="150"/>
      <c r="B3444" s="150"/>
      <c r="C3444" s="150"/>
      <c r="D3444" s="153"/>
      <c r="E3444" s="153"/>
      <c r="F3444" s="153"/>
      <c r="G3444" s="156"/>
      <c r="P3444">
        <f t="shared" si="5288"/>
        <v>0</v>
      </c>
      <c r="Z3444">
        <v>0</v>
      </c>
      <c r="AA3444">
        <v>0</v>
      </c>
      <c r="AH3444">
        <f t="shared" si="5289"/>
        <v>0</v>
      </c>
      <c r="AR3444">
        <v>0</v>
      </c>
      <c r="AS3444">
        <v>0</v>
      </c>
      <c r="AZ3444">
        <f t="shared" si="5290"/>
        <v>0</v>
      </c>
      <c r="BJ3444">
        <v>0</v>
      </c>
      <c r="BK3444">
        <v>0</v>
      </c>
    </row>
    <row r="3445" spans="1:63" ht="15.75" thickBot="1" x14ac:dyDescent="0.3">
      <c r="A3445" s="13" t="s">
        <v>0</v>
      </c>
      <c r="B3445" s="13" t="s">
        <v>0</v>
      </c>
      <c r="C3445" s="13" t="s">
        <v>0</v>
      </c>
      <c r="D3445" s="103" t="s">
        <v>0</v>
      </c>
      <c r="E3445" s="103" t="s">
        <v>0</v>
      </c>
      <c r="F3445" s="103" t="s">
        <v>0</v>
      </c>
      <c r="G3445" s="13" t="s">
        <v>0</v>
      </c>
      <c r="H3445" s="19" t="s">
        <v>0</v>
      </c>
      <c r="I3445" s="19" t="s">
        <v>0</v>
      </c>
      <c r="J3445" s="19" t="s">
        <v>0</v>
      </c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>
        <v>0</v>
      </c>
      <c r="AA3445" s="19">
        <v>0</v>
      </c>
      <c r="AB3445" s="19" t="s">
        <v>0</v>
      </c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>
        <v>0</v>
      </c>
      <c r="AS3445" s="19">
        <v>0</v>
      </c>
      <c r="AT3445" s="19" t="s">
        <v>0</v>
      </c>
      <c r="AU3445" s="19"/>
      <c r="AV3445" s="19"/>
      <c r="AW3445" s="19"/>
      <c r="AX3445" s="19"/>
      <c r="AY3445" s="19"/>
      <c r="AZ3445" s="19"/>
      <c r="BA3445" s="19"/>
      <c r="BB3445" s="19"/>
      <c r="BC3445" s="19"/>
      <c r="BD3445" s="19"/>
      <c r="BE3445" s="19"/>
      <c r="BF3445" s="19"/>
      <c r="BG3445" s="19"/>
      <c r="BH3445" s="19"/>
      <c r="BI3445" s="19"/>
      <c r="BJ3445" s="19">
        <v>0</v>
      </c>
      <c r="BK3445" s="19">
        <v>0</v>
      </c>
    </row>
    <row r="3446" spans="1:63" ht="69.75" customHeight="1" thickBot="1" x14ac:dyDescent="0.3">
      <c r="A3446" s="5" t="s">
        <v>2</v>
      </c>
      <c r="B3446" s="5" t="s">
        <v>3</v>
      </c>
      <c r="C3446" s="5" t="s">
        <v>4</v>
      </c>
      <c r="D3446" s="108" t="s">
        <v>0</v>
      </c>
      <c r="E3446" s="116" t="s">
        <v>5</v>
      </c>
      <c r="F3446" s="116" t="s">
        <v>6</v>
      </c>
      <c r="G3446" s="5" t="s">
        <v>7</v>
      </c>
      <c r="H3446" s="5" t="s">
        <v>8</v>
      </c>
      <c r="I3446" s="5" t="s">
        <v>9</v>
      </c>
      <c r="J3446" s="94" t="s">
        <v>10</v>
      </c>
      <c r="K3446" s="94" t="s">
        <v>1602</v>
      </c>
      <c r="L3446" s="94" t="s">
        <v>1535</v>
      </c>
      <c r="M3446" s="94" t="s">
        <v>1591</v>
      </c>
      <c r="N3446" s="94" t="s">
        <v>1592</v>
      </c>
      <c r="O3446" s="94" t="s">
        <v>1593</v>
      </c>
      <c r="P3446" s="94" t="s">
        <v>1606</v>
      </c>
      <c r="Q3446" s="94" t="s">
        <v>1603</v>
      </c>
      <c r="R3446" s="94" t="s">
        <v>1594</v>
      </c>
      <c r="S3446" s="94" t="s">
        <v>1595</v>
      </c>
      <c r="T3446" s="94" t="s">
        <v>1596</v>
      </c>
      <c r="U3446" s="94" t="s">
        <v>1597</v>
      </c>
      <c r="V3446" s="94" t="s">
        <v>1598</v>
      </c>
      <c r="W3446" s="94" t="s">
        <v>1599</v>
      </c>
      <c r="X3446" s="94" t="s">
        <v>1604</v>
      </c>
      <c r="Y3446" s="94" t="s">
        <v>1605</v>
      </c>
      <c r="Z3446" s="94" t="s">
        <v>1600</v>
      </c>
      <c r="AA3446" s="94" t="s">
        <v>1601</v>
      </c>
      <c r="AB3446" s="95" t="s">
        <v>11</v>
      </c>
      <c r="AC3446" s="95" t="s">
        <v>1602</v>
      </c>
      <c r="AD3446" s="95" t="s">
        <v>1535</v>
      </c>
      <c r="AE3446" s="95" t="s">
        <v>1591</v>
      </c>
      <c r="AF3446" s="95" t="s">
        <v>1592</v>
      </c>
      <c r="AG3446" s="95" t="s">
        <v>1593</v>
      </c>
      <c r="AH3446" s="95" t="s">
        <v>1607</v>
      </c>
      <c r="AI3446" s="95" t="s">
        <v>1603</v>
      </c>
      <c r="AJ3446" s="95" t="s">
        <v>1594</v>
      </c>
      <c r="AK3446" s="95" t="s">
        <v>1595</v>
      </c>
      <c r="AL3446" s="95" t="s">
        <v>1596</v>
      </c>
      <c r="AM3446" s="95" t="s">
        <v>1597</v>
      </c>
      <c r="AN3446" s="95" t="s">
        <v>1598</v>
      </c>
      <c r="AO3446" s="95" t="s">
        <v>1599</v>
      </c>
      <c r="AP3446" s="95" t="s">
        <v>1604</v>
      </c>
      <c r="AQ3446" s="95" t="s">
        <v>1605</v>
      </c>
      <c r="AR3446" s="95" t="s">
        <v>1600</v>
      </c>
      <c r="AS3446" s="95" t="s">
        <v>1601</v>
      </c>
      <c r="AT3446" s="96" t="s">
        <v>12</v>
      </c>
      <c r="AU3446" s="96" t="s">
        <v>1602</v>
      </c>
      <c r="AV3446" s="96" t="s">
        <v>1535</v>
      </c>
      <c r="AW3446" s="96" t="s">
        <v>1591</v>
      </c>
      <c r="AX3446" s="96" t="s">
        <v>1592</v>
      </c>
      <c r="AY3446" s="96" t="s">
        <v>1593</v>
      </c>
      <c r="AZ3446" s="96" t="s">
        <v>1608</v>
      </c>
      <c r="BA3446" s="96" t="s">
        <v>1603</v>
      </c>
      <c r="BB3446" s="96" t="s">
        <v>1594</v>
      </c>
      <c r="BC3446" s="96" t="s">
        <v>1595</v>
      </c>
      <c r="BD3446" s="96" t="s">
        <v>1596</v>
      </c>
      <c r="BE3446" s="96" t="s">
        <v>1597</v>
      </c>
      <c r="BF3446" s="96" t="s">
        <v>1598</v>
      </c>
      <c r="BG3446" s="96" t="s">
        <v>1599</v>
      </c>
      <c r="BH3446" s="96" t="s">
        <v>1604</v>
      </c>
      <c r="BI3446" s="96" t="s">
        <v>1605</v>
      </c>
      <c r="BJ3446" s="96" t="s">
        <v>1600</v>
      </c>
      <c r="BK3446" s="96" t="s">
        <v>1601</v>
      </c>
    </row>
    <row r="3447" spans="1:63" x14ac:dyDescent="0.25">
      <c r="A3447" s="6" t="s">
        <v>0</v>
      </c>
      <c r="B3447" s="6" t="s">
        <v>0</v>
      </c>
      <c r="C3447" s="6" t="s">
        <v>0</v>
      </c>
      <c r="D3447" s="109" t="s">
        <v>0</v>
      </c>
      <c r="E3447" s="109" t="s">
        <v>0</v>
      </c>
      <c r="F3447" s="125" t="s">
        <v>0</v>
      </c>
      <c r="G3447" s="7" t="s">
        <v>0</v>
      </c>
      <c r="H3447" s="8" t="s">
        <v>0</v>
      </c>
      <c r="I3447" s="9" t="s">
        <v>13</v>
      </c>
      <c r="J3447" s="9">
        <v>1</v>
      </c>
      <c r="K3447" s="9">
        <v>2</v>
      </c>
      <c r="L3447" s="9">
        <v>3</v>
      </c>
      <c r="M3447" s="9">
        <v>4</v>
      </c>
      <c r="N3447" s="9">
        <v>5</v>
      </c>
      <c r="O3447" s="9">
        <v>6</v>
      </c>
      <c r="P3447" s="9">
        <v>7</v>
      </c>
      <c r="Q3447" s="9">
        <v>8</v>
      </c>
      <c r="R3447" s="9">
        <v>9</v>
      </c>
      <c r="S3447" s="9">
        <v>10</v>
      </c>
      <c r="T3447" s="9">
        <v>11</v>
      </c>
      <c r="U3447" s="9">
        <v>12</v>
      </c>
      <c r="V3447" s="9">
        <v>13</v>
      </c>
      <c r="W3447" s="9">
        <v>14</v>
      </c>
      <c r="X3447" s="9">
        <v>15</v>
      </c>
      <c r="Y3447" s="9">
        <v>16</v>
      </c>
      <c r="Z3447" s="9">
        <v>20</v>
      </c>
      <c r="AA3447" s="9">
        <v>21</v>
      </c>
      <c r="AB3447" s="9">
        <v>1</v>
      </c>
      <c r="AC3447" s="9">
        <v>2</v>
      </c>
      <c r="AD3447" s="9">
        <v>3</v>
      </c>
      <c r="AE3447" s="9">
        <v>4</v>
      </c>
      <c r="AF3447" s="9">
        <v>5</v>
      </c>
      <c r="AG3447" s="9">
        <v>6</v>
      </c>
      <c r="AH3447" s="9">
        <v>7</v>
      </c>
      <c r="AI3447" s="9">
        <v>8</v>
      </c>
      <c r="AJ3447" s="9">
        <v>9</v>
      </c>
      <c r="AK3447" s="9">
        <v>10</v>
      </c>
      <c r="AL3447" s="9">
        <v>11</v>
      </c>
      <c r="AM3447" s="9">
        <v>12</v>
      </c>
      <c r="AN3447" s="9">
        <v>13</v>
      </c>
      <c r="AO3447" s="9">
        <v>14</v>
      </c>
      <c r="AP3447" s="9">
        <v>15</v>
      </c>
      <c r="AQ3447" s="9">
        <v>16</v>
      </c>
      <c r="AR3447" s="9">
        <v>20</v>
      </c>
      <c r="AS3447" s="9">
        <v>21</v>
      </c>
      <c r="AT3447" s="9">
        <v>1</v>
      </c>
      <c r="AU3447" s="9">
        <v>2</v>
      </c>
      <c r="AV3447" s="9">
        <v>3</v>
      </c>
      <c r="AW3447" s="9">
        <v>4</v>
      </c>
      <c r="AX3447" s="9">
        <v>5</v>
      </c>
      <c r="AY3447" s="9">
        <v>6</v>
      </c>
      <c r="AZ3447" s="9">
        <v>7</v>
      </c>
      <c r="BA3447" s="9">
        <v>8</v>
      </c>
      <c r="BB3447" s="9">
        <v>9</v>
      </c>
      <c r="BC3447" s="9">
        <v>10</v>
      </c>
      <c r="BD3447" s="9">
        <v>11</v>
      </c>
      <c r="BE3447" s="9">
        <v>12</v>
      </c>
      <c r="BF3447" s="9">
        <v>13</v>
      </c>
      <c r="BG3447" s="9">
        <v>14</v>
      </c>
      <c r="BH3447" s="9">
        <v>15</v>
      </c>
      <c r="BI3447" s="9">
        <v>16</v>
      </c>
      <c r="BJ3447" s="9">
        <v>20</v>
      </c>
      <c r="BK3447" s="9">
        <v>21</v>
      </c>
    </row>
    <row r="3448" spans="1:63" ht="22.5" x14ac:dyDescent="0.25">
      <c r="A3448" s="1" t="s">
        <v>1156</v>
      </c>
      <c r="B3448" s="1" t="s">
        <v>58</v>
      </c>
      <c r="C3448" s="4" t="s">
        <v>142</v>
      </c>
      <c r="D3448" s="107" t="s">
        <v>1230</v>
      </c>
      <c r="E3448" s="106" t="s">
        <v>0</v>
      </c>
      <c r="F3448" s="106" t="s">
        <v>0</v>
      </c>
      <c r="G3448" s="2" t="s">
        <v>0</v>
      </c>
      <c r="H3448" s="2" t="s">
        <v>1231</v>
      </c>
      <c r="I3448" s="3" t="s">
        <v>0</v>
      </c>
      <c r="J3448" s="3" t="s">
        <v>0</v>
      </c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>
        <v>0</v>
      </c>
      <c r="AA3448" s="3">
        <v>0</v>
      </c>
      <c r="AB3448" s="3" t="s">
        <v>0</v>
      </c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>
        <v>0</v>
      </c>
      <c r="AS3448" s="3">
        <v>0</v>
      </c>
      <c r="AT3448" s="3" t="s">
        <v>0</v>
      </c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3"/>
      <c r="BG3448" s="3"/>
      <c r="BH3448" s="3"/>
      <c r="BI3448" s="3"/>
      <c r="BJ3448" s="3">
        <v>0</v>
      </c>
      <c r="BK3448" s="3">
        <v>0</v>
      </c>
    </row>
    <row r="3449" spans="1:63" ht="33.75" x14ac:dyDescent="0.25">
      <c r="A3449" s="1" t="s">
        <v>0</v>
      </c>
      <c r="B3449" s="1" t="s">
        <v>0</v>
      </c>
      <c r="C3449" s="1" t="s">
        <v>0</v>
      </c>
      <c r="D3449" s="106" t="s">
        <v>0</v>
      </c>
      <c r="E3449" s="106" t="s">
        <v>0</v>
      </c>
      <c r="F3449" s="106" t="s">
        <v>0</v>
      </c>
      <c r="G3449" s="2" t="s">
        <v>0</v>
      </c>
      <c r="H3449" s="10" t="s">
        <v>15</v>
      </c>
      <c r="I3449" s="11">
        <f>SUM(I3450,I3458,I3460)</f>
        <v>4404757</v>
      </c>
      <c r="J3449" s="11">
        <f t="shared" ref="J3449:Y3449" si="5494">SUM(J3450,J3458,J3460)</f>
        <v>61000</v>
      </c>
      <c r="K3449" s="11">
        <f t="shared" si="5494"/>
        <v>30521</v>
      </c>
      <c r="L3449" s="11">
        <f t="shared" si="5494"/>
        <v>0</v>
      </c>
      <c r="M3449" s="11">
        <f t="shared" si="5494"/>
        <v>0</v>
      </c>
      <c r="N3449" s="11">
        <f t="shared" si="5494"/>
        <v>0</v>
      </c>
      <c r="O3449" s="11">
        <f t="shared" si="5494"/>
        <v>0</v>
      </c>
      <c r="P3449" s="11">
        <f t="shared" ref="P3449" si="5495">SUM(P3450,P3458,P3460)</f>
        <v>91521</v>
      </c>
      <c r="Q3449" s="11">
        <f t="shared" si="5494"/>
        <v>302</v>
      </c>
      <c r="R3449" s="11">
        <f t="shared" si="5494"/>
        <v>4556</v>
      </c>
      <c r="S3449" s="11">
        <f t="shared" si="5494"/>
        <v>30521</v>
      </c>
      <c r="T3449" s="11">
        <f t="shared" si="5494"/>
        <v>0</v>
      </c>
      <c r="U3449" s="11">
        <f t="shared" si="5494"/>
        <v>9931</v>
      </c>
      <c r="V3449" s="11">
        <f t="shared" si="5494"/>
        <v>2876</v>
      </c>
      <c r="W3449" s="11">
        <f t="shared" si="5494"/>
        <v>3300</v>
      </c>
      <c r="X3449" s="11">
        <f t="shared" si="5494"/>
        <v>0</v>
      </c>
      <c r="Y3449" s="11">
        <f t="shared" si="5494"/>
        <v>3704</v>
      </c>
      <c r="Z3449" s="11">
        <v>55190</v>
      </c>
      <c r="AA3449" s="11">
        <v>36331</v>
      </c>
      <c r="AB3449" s="11">
        <f t="shared" ref="AB3449:AQ3449" si="5496">SUM(AB3450,AB3458,AB3460)</f>
        <v>20000</v>
      </c>
      <c r="AC3449" s="11">
        <f t="shared" si="5496"/>
        <v>0</v>
      </c>
      <c r="AD3449" s="11">
        <f t="shared" si="5496"/>
        <v>0</v>
      </c>
      <c r="AE3449" s="11">
        <f t="shared" si="5496"/>
        <v>0</v>
      </c>
      <c r="AF3449" s="11">
        <f t="shared" si="5496"/>
        <v>0</v>
      </c>
      <c r="AG3449" s="11">
        <f t="shared" si="5496"/>
        <v>0</v>
      </c>
      <c r="AH3449" s="11">
        <f t="shared" ref="AH3449" si="5497">SUM(AH3450,AH3458,AH3460)</f>
        <v>20000</v>
      </c>
      <c r="AI3449" s="11">
        <f t="shared" si="5496"/>
        <v>0</v>
      </c>
      <c r="AJ3449" s="11">
        <f t="shared" si="5496"/>
        <v>0</v>
      </c>
      <c r="AK3449" s="11">
        <f t="shared" si="5496"/>
        <v>0</v>
      </c>
      <c r="AL3449" s="11">
        <f t="shared" si="5496"/>
        <v>0</v>
      </c>
      <c r="AM3449" s="11">
        <f t="shared" si="5496"/>
        <v>0</v>
      </c>
      <c r="AN3449" s="11">
        <f t="shared" si="5496"/>
        <v>0</v>
      </c>
      <c r="AO3449" s="11">
        <f t="shared" si="5496"/>
        <v>0</v>
      </c>
      <c r="AP3449" s="11">
        <f t="shared" si="5496"/>
        <v>0</v>
      </c>
      <c r="AQ3449" s="11">
        <f t="shared" si="5496"/>
        <v>0</v>
      </c>
      <c r="AR3449" s="11">
        <v>0</v>
      </c>
      <c r="AS3449" s="11">
        <v>20000</v>
      </c>
      <c r="AT3449" s="11">
        <f t="shared" ref="AT3449:BI3449" si="5498">SUM(AT3450,AT3458,AT3460)</f>
        <v>10000</v>
      </c>
      <c r="AU3449" s="11">
        <f t="shared" si="5498"/>
        <v>0</v>
      </c>
      <c r="AV3449" s="11">
        <f t="shared" si="5498"/>
        <v>0</v>
      </c>
      <c r="AW3449" s="11">
        <f t="shared" si="5498"/>
        <v>0</v>
      </c>
      <c r="AX3449" s="11">
        <f t="shared" si="5498"/>
        <v>0</v>
      </c>
      <c r="AY3449" s="11">
        <f t="shared" si="5498"/>
        <v>19035</v>
      </c>
      <c r="AZ3449" s="11">
        <f t="shared" ref="AZ3449" si="5499">SUM(AZ3450,AZ3458,AZ3460)</f>
        <v>29035</v>
      </c>
      <c r="BA3449" s="11">
        <f t="shared" si="5498"/>
        <v>0</v>
      </c>
      <c r="BB3449" s="11">
        <f t="shared" si="5498"/>
        <v>0</v>
      </c>
      <c r="BC3449" s="11">
        <f t="shared" si="5498"/>
        <v>0</v>
      </c>
      <c r="BD3449" s="11">
        <f t="shared" si="5498"/>
        <v>0</v>
      </c>
      <c r="BE3449" s="11">
        <f t="shared" si="5498"/>
        <v>0</v>
      </c>
      <c r="BF3449" s="11">
        <f t="shared" si="5498"/>
        <v>0</v>
      </c>
      <c r="BG3449" s="11">
        <f t="shared" si="5498"/>
        <v>19035</v>
      </c>
      <c r="BH3449" s="11">
        <f t="shared" si="5498"/>
        <v>0</v>
      </c>
      <c r="BI3449" s="11">
        <f t="shared" si="5498"/>
        <v>0</v>
      </c>
      <c r="BJ3449" s="11">
        <v>19035</v>
      </c>
      <c r="BK3449" s="11">
        <v>10000</v>
      </c>
    </row>
    <row r="3450" spans="1:63" x14ac:dyDescent="0.25">
      <c r="A3450" s="4" t="s">
        <v>1156</v>
      </c>
      <c r="B3450" s="4" t="s">
        <v>58</v>
      </c>
      <c r="C3450" s="4" t="s">
        <v>142</v>
      </c>
      <c r="D3450" s="107" t="s">
        <v>1230</v>
      </c>
      <c r="E3450" s="106" t="s">
        <v>16</v>
      </c>
      <c r="F3450" s="106" t="s">
        <v>0</v>
      </c>
      <c r="G3450" s="2" t="s">
        <v>0</v>
      </c>
      <c r="H3450" s="2" t="s">
        <v>17</v>
      </c>
      <c r="I3450" s="12">
        <f>SUM(I3451,I3452)</f>
        <v>3701568</v>
      </c>
      <c r="J3450" s="12">
        <f t="shared" ref="J3450:Y3450" si="5500">SUM(J3451,J3452)</f>
        <v>30000</v>
      </c>
      <c r="K3450" s="12">
        <f t="shared" si="5500"/>
        <v>20000</v>
      </c>
      <c r="L3450" s="12">
        <f t="shared" si="5500"/>
        <v>0</v>
      </c>
      <c r="M3450" s="12">
        <f t="shared" si="5500"/>
        <v>0</v>
      </c>
      <c r="N3450" s="12">
        <f t="shared" si="5500"/>
        <v>0</v>
      </c>
      <c r="O3450" s="12">
        <f t="shared" si="5500"/>
        <v>0</v>
      </c>
      <c r="P3450" s="12">
        <f t="shared" ref="P3450" si="5501">SUM(P3451,P3452)</f>
        <v>50000</v>
      </c>
      <c r="Q3450" s="12">
        <f t="shared" si="5500"/>
        <v>0</v>
      </c>
      <c r="R3450" s="12">
        <f t="shared" si="5500"/>
        <v>4111</v>
      </c>
      <c r="S3450" s="12">
        <f t="shared" si="5500"/>
        <v>20000</v>
      </c>
      <c r="T3450" s="12">
        <f t="shared" si="5500"/>
        <v>0</v>
      </c>
      <c r="U3450" s="12">
        <f t="shared" si="5500"/>
        <v>8631</v>
      </c>
      <c r="V3450" s="12">
        <f t="shared" si="5500"/>
        <v>2594</v>
      </c>
      <c r="W3450" s="12">
        <f t="shared" si="5500"/>
        <v>3000</v>
      </c>
      <c r="X3450" s="12">
        <f t="shared" si="5500"/>
        <v>0</v>
      </c>
      <c r="Y3450" s="12">
        <f t="shared" si="5500"/>
        <v>3510</v>
      </c>
      <c r="Z3450" s="12">
        <v>41846</v>
      </c>
      <c r="AA3450" s="12">
        <v>8154</v>
      </c>
      <c r="AB3450" s="12">
        <f t="shared" ref="AB3450:AQ3450" si="5502">SUM(AB3451,AB3452)</f>
        <v>0</v>
      </c>
      <c r="AC3450" s="12">
        <f t="shared" si="5502"/>
        <v>0</v>
      </c>
      <c r="AD3450" s="12">
        <f t="shared" si="5502"/>
        <v>0</v>
      </c>
      <c r="AE3450" s="12">
        <f t="shared" si="5502"/>
        <v>0</v>
      </c>
      <c r="AF3450" s="12">
        <f t="shared" si="5502"/>
        <v>0</v>
      </c>
      <c r="AG3450" s="12">
        <f t="shared" si="5502"/>
        <v>0</v>
      </c>
      <c r="AH3450" s="12">
        <f t="shared" ref="AH3450" si="5503">SUM(AH3451,AH3452)</f>
        <v>0</v>
      </c>
      <c r="AI3450" s="12">
        <f t="shared" si="5502"/>
        <v>0</v>
      </c>
      <c r="AJ3450" s="12">
        <f t="shared" si="5502"/>
        <v>0</v>
      </c>
      <c r="AK3450" s="12">
        <f t="shared" si="5502"/>
        <v>0</v>
      </c>
      <c r="AL3450" s="12">
        <f t="shared" si="5502"/>
        <v>0</v>
      </c>
      <c r="AM3450" s="12">
        <f t="shared" si="5502"/>
        <v>0</v>
      </c>
      <c r="AN3450" s="12">
        <f t="shared" si="5502"/>
        <v>0</v>
      </c>
      <c r="AO3450" s="12">
        <f t="shared" si="5502"/>
        <v>0</v>
      </c>
      <c r="AP3450" s="12">
        <f t="shared" si="5502"/>
        <v>0</v>
      </c>
      <c r="AQ3450" s="12">
        <f t="shared" si="5502"/>
        <v>0</v>
      </c>
      <c r="AR3450" s="12">
        <v>0</v>
      </c>
      <c r="AS3450" s="12">
        <v>0</v>
      </c>
      <c r="AT3450" s="12">
        <f t="shared" ref="AT3450:BI3450" si="5504">SUM(AT3451,AT3452)</f>
        <v>0</v>
      </c>
      <c r="AU3450" s="12">
        <f t="shared" si="5504"/>
        <v>0</v>
      </c>
      <c r="AV3450" s="12">
        <f t="shared" si="5504"/>
        <v>0</v>
      </c>
      <c r="AW3450" s="12">
        <f t="shared" si="5504"/>
        <v>0</v>
      </c>
      <c r="AX3450" s="12">
        <f t="shared" si="5504"/>
        <v>0</v>
      </c>
      <c r="AY3450" s="12">
        <f t="shared" si="5504"/>
        <v>0</v>
      </c>
      <c r="AZ3450" s="12">
        <f t="shared" ref="AZ3450" si="5505">SUM(AZ3451,AZ3452)</f>
        <v>0</v>
      </c>
      <c r="BA3450" s="12">
        <f t="shared" si="5504"/>
        <v>0</v>
      </c>
      <c r="BB3450" s="12">
        <f t="shared" si="5504"/>
        <v>0</v>
      </c>
      <c r="BC3450" s="12">
        <f t="shared" si="5504"/>
        <v>0</v>
      </c>
      <c r="BD3450" s="12">
        <f t="shared" si="5504"/>
        <v>0</v>
      </c>
      <c r="BE3450" s="12">
        <f t="shared" si="5504"/>
        <v>0</v>
      </c>
      <c r="BF3450" s="12">
        <f t="shared" si="5504"/>
        <v>0</v>
      </c>
      <c r="BG3450" s="12">
        <f t="shared" si="5504"/>
        <v>0</v>
      </c>
      <c r="BH3450" s="12">
        <f t="shared" si="5504"/>
        <v>0</v>
      </c>
      <c r="BI3450" s="12">
        <f t="shared" si="5504"/>
        <v>0</v>
      </c>
      <c r="BJ3450" s="12">
        <v>0</v>
      </c>
      <c r="BK3450" s="12">
        <v>0</v>
      </c>
    </row>
    <row r="3451" spans="1:63" x14ac:dyDescent="0.25">
      <c r="A3451" s="4" t="s">
        <v>1156</v>
      </c>
      <c r="B3451" s="4" t="s">
        <v>58</v>
      </c>
      <c r="C3451" s="4" t="s">
        <v>142</v>
      </c>
      <c r="D3451" s="107" t="s">
        <v>1230</v>
      </c>
      <c r="E3451" s="117">
        <v>6111</v>
      </c>
      <c r="F3451" s="107"/>
      <c r="G3451" s="103" t="s">
        <v>1659</v>
      </c>
      <c r="H3451" s="13" t="s">
        <v>18</v>
      </c>
      <c r="I3451" s="14">
        <v>3380000</v>
      </c>
      <c r="J3451" s="14">
        <v>30000</v>
      </c>
      <c r="K3451" s="14">
        <v>20000</v>
      </c>
      <c r="L3451" s="14"/>
      <c r="M3451" s="14"/>
      <c r="N3451" s="14"/>
      <c r="O3451" s="14"/>
      <c r="P3451" s="14">
        <f t="shared" ref="P3451:P3514" si="5506">J3451+K3451+L3451+M3451+N3451+O3451</f>
        <v>50000</v>
      </c>
      <c r="Q3451" s="14"/>
      <c r="R3451" s="14">
        <v>4111</v>
      </c>
      <c r="S3451" s="14">
        <v>20000</v>
      </c>
      <c r="T3451" s="14"/>
      <c r="U3451" s="14">
        <f>631+8000</f>
        <v>8631</v>
      </c>
      <c r="V3451" s="14">
        <v>2594</v>
      </c>
      <c r="W3451" s="14">
        <v>3000</v>
      </c>
      <c r="X3451" s="14"/>
      <c r="Y3451" s="14">
        <f>2251+1259</f>
        <v>3510</v>
      </c>
      <c r="Z3451" s="14">
        <v>41846</v>
      </c>
      <c r="AA3451" s="14">
        <v>8154</v>
      </c>
      <c r="AB3451" s="14">
        <v>0</v>
      </c>
      <c r="AC3451" s="14"/>
      <c r="AD3451" s="14"/>
      <c r="AE3451" s="14"/>
      <c r="AF3451" s="14"/>
      <c r="AG3451" s="14"/>
      <c r="AH3451" s="14">
        <f t="shared" ref="AH3451:AH3514" si="5507">AB3451+AC3451+AD3451+AE3451+AF3451+AG3451</f>
        <v>0</v>
      </c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>
        <v>0</v>
      </c>
      <c r="AS3451" s="14">
        <v>0</v>
      </c>
      <c r="AT3451" s="14">
        <v>0</v>
      </c>
      <c r="AU3451" s="14"/>
      <c r="AV3451" s="14"/>
      <c r="AW3451" s="14"/>
      <c r="AX3451" s="14"/>
      <c r="AY3451" s="14"/>
      <c r="AZ3451" s="14">
        <f t="shared" ref="AZ3451:AZ3514" si="5508">AT3451+AU3451+AV3451+AW3451+AX3451+AY3451</f>
        <v>0</v>
      </c>
      <c r="BA3451" s="14"/>
      <c r="BB3451" s="14"/>
      <c r="BC3451" s="14"/>
      <c r="BD3451" s="14"/>
      <c r="BE3451" s="14"/>
      <c r="BF3451" s="14"/>
      <c r="BG3451" s="14"/>
      <c r="BH3451" s="14"/>
      <c r="BI3451" s="14"/>
      <c r="BJ3451" s="14">
        <v>0</v>
      </c>
      <c r="BK3451" s="14">
        <v>0</v>
      </c>
    </row>
    <row r="3452" spans="1:63" x14ac:dyDescent="0.25">
      <c r="A3452" s="1" t="s">
        <v>1156</v>
      </c>
      <c r="B3452" s="1" t="s">
        <v>58</v>
      </c>
      <c r="C3452" s="1" t="s">
        <v>142</v>
      </c>
      <c r="D3452" s="110" t="s">
        <v>1230</v>
      </c>
      <c r="E3452" s="110" t="s">
        <v>20</v>
      </c>
      <c r="F3452" s="107" t="s">
        <v>0</v>
      </c>
      <c r="G3452" s="13" t="s">
        <v>0</v>
      </c>
      <c r="H3452" s="2" t="s">
        <v>21</v>
      </c>
      <c r="I3452" s="12">
        <f>SUM(I3453:I3457)</f>
        <v>321568</v>
      </c>
      <c r="J3452" s="12">
        <f t="shared" ref="J3452:Y3452" si="5509">SUM(J3453:J3457)</f>
        <v>0</v>
      </c>
      <c r="K3452" s="12">
        <f t="shared" si="5509"/>
        <v>0</v>
      </c>
      <c r="L3452" s="12">
        <f t="shared" si="5509"/>
        <v>0</v>
      </c>
      <c r="M3452" s="12">
        <f t="shared" si="5509"/>
        <v>0</v>
      </c>
      <c r="N3452" s="12">
        <f t="shared" si="5509"/>
        <v>0</v>
      </c>
      <c r="O3452" s="12">
        <f t="shared" si="5509"/>
        <v>0</v>
      </c>
      <c r="P3452" s="12">
        <f t="shared" si="5509"/>
        <v>0</v>
      </c>
      <c r="Q3452" s="12">
        <f t="shared" si="5509"/>
        <v>0</v>
      </c>
      <c r="R3452" s="12">
        <f t="shared" si="5509"/>
        <v>0</v>
      </c>
      <c r="S3452" s="12">
        <f t="shared" si="5509"/>
        <v>0</v>
      </c>
      <c r="T3452" s="12">
        <f t="shared" si="5509"/>
        <v>0</v>
      </c>
      <c r="U3452" s="12">
        <f t="shared" si="5509"/>
        <v>0</v>
      </c>
      <c r="V3452" s="12">
        <f t="shared" si="5509"/>
        <v>0</v>
      </c>
      <c r="W3452" s="12">
        <f t="shared" si="5509"/>
        <v>0</v>
      </c>
      <c r="X3452" s="12">
        <f t="shared" si="5509"/>
        <v>0</v>
      </c>
      <c r="Y3452" s="12">
        <f t="shared" si="5509"/>
        <v>0</v>
      </c>
      <c r="Z3452" s="12">
        <v>0</v>
      </c>
      <c r="AA3452" s="12">
        <v>0</v>
      </c>
      <c r="AB3452" s="12">
        <f t="shared" ref="AB3452:AQ3452" si="5510">SUM(AB3453:AB3457)</f>
        <v>0</v>
      </c>
      <c r="AC3452" s="12">
        <f t="shared" si="5510"/>
        <v>0</v>
      </c>
      <c r="AD3452" s="12">
        <f t="shared" si="5510"/>
        <v>0</v>
      </c>
      <c r="AE3452" s="12">
        <f t="shared" si="5510"/>
        <v>0</v>
      </c>
      <c r="AF3452" s="12">
        <f t="shared" si="5510"/>
        <v>0</v>
      </c>
      <c r="AG3452" s="12">
        <f t="shared" si="5510"/>
        <v>0</v>
      </c>
      <c r="AH3452" s="12">
        <f t="shared" si="5510"/>
        <v>0</v>
      </c>
      <c r="AI3452" s="12">
        <f t="shared" si="5510"/>
        <v>0</v>
      </c>
      <c r="AJ3452" s="12">
        <f t="shared" si="5510"/>
        <v>0</v>
      </c>
      <c r="AK3452" s="12">
        <f t="shared" si="5510"/>
        <v>0</v>
      </c>
      <c r="AL3452" s="12">
        <f t="shared" si="5510"/>
        <v>0</v>
      </c>
      <c r="AM3452" s="12">
        <f t="shared" si="5510"/>
        <v>0</v>
      </c>
      <c r="AN3452" s="12">
        <f t="shared" si="5510"/>
        <v>0</v>
      </c>
      <c r="AO3452" s="12">
        <f t="shared" si="5510"/>
        <v>0</v>
      </c>
      <c r="AP3452" s="12">
        <f t="shared" si="5510"/>
        <v>0</v>
      </c>
      <c r="AQ3452" s="12">
        <f t="shared" si="5510"/>
        <v>0</v>
      </c>
      <c r="AR3452" s="12">
        <v>0</v>
      </c>
      <c r="AS3452" s="12">
        <v>0</v>
      </c>
      <c r="AT3452" s="12">
        <f t="shared" ref="AT3452:BI3452" si="5511">SUM(AT3453:AT3457)</f>
        <v>0</v>
      </c>
      <c r="AU3452" s="12">
        <f t="shared" si="5511"/>
        <v>0</v>
      </c>
      <c r="AV3452" s="12">
        <f t="shared" si="5511"/>
        <v>0</v>
      </c>
      <c r="AW3452" s="12">
        <f t="shared" si="5511"/>
        <v>0</v>
      </c>
      <c r="AX3452" s="12">
        <f t="shared" si="5511"/>
        <v>0</v>
      </c>
      <c r="AY3452" s="12">
        <f t="shared" si="5511"/>
        <v>0</v>
      </c>
      <c r="AZ3452" s="12">
        <f t="shared" si="5511"/>
        <v>0</v>
      </c>
      <c r="BA3452" s="12">
        <f t="shared" si="5511"/>
        <v>0</v>
      </c>
      <c r="BB3452" s="12">
        <f t="shared" si="5511"/>
        <v>0</v>
      </c>
      <c r="BC3452" s="12">
        <f t="shared" si="5511"/>
        <v>0</v>
      </c>
      <c r="BD3452" s="12">
        <f t="shared" si="5511"/>
        <v>0</v>
      </c>
      <c r="BE3452" s="12">
        <f t="shared" si="5511"/>
        <v>0</v>
      </c>
      <c r="BF3452" s="12">
        <f t="shared" si="5511"/>
        <v>0</v>
      </c>
      <c r="BG3452" s="12">
        <f t="shared" si="5511"/>
        <v>0</v>
      </c>
      <c r="BH3452" s="12">
        <f t="shared" si="5511"/>
        <v>0</v>
      </c>
      <c r="BI3452" s="12">
        <f t="shared" si="5511"/>
        <v>0</v>
      </c>
      <c r="BJ3452" s="12">
        <v>0</v>
      </c>
      <c r="BK3452" s="12">
        <v>0</v>
      </c>
    </row>
    <row r="3453" spans="1:63" ht="22.5" x14ac:dyDescent="0.25">
      <c r="A3453" s="4" t="s">
        <v>1156</v>
      </c>
      <c r="B3453" s="4" t="s">
        <v>58</v>
      </c>
      <c r="C3453" s="4" t="s">
        <v>142</v>
      </c>
      <c r="D3453" s="107" t="s">
        <v>1230</v>
      </c>
      <c r="E3453" s="117">
        <v>6112</v>
      </c>
      <c r="F3453" s="107" t="s">
        <v>1232</v>
      </c>
      <c r="G3453" s="103" t="s">
        <v>1659</v>
      </c>
      <c r="H3453" s="13" t="s">
        <v>59</v>
      </c>
      <c r="I3453" s="14">
        <v>43248</v>
      </c>
      <c r="J3453" s="14">
        <v>0</v>
      </c>
      <c r="K3453" s="14"/>
      <c r="L3453" s="14"/>
      <c r="M3453" s="14"/>
      <c r="N3453" s="14"/>
      <c r="O3453" s="14"/>
      <c r="P3453" s="14">
        <f t="shared" si="5506"/>
        <v>0</v>
      </c>
      <c r="Q3453" s="14"/>
      <c r="R3453" s="14"/>
      <c r="S3453" s="14"/>
      <c r="T3453" s="14"/>
      <c r="U3453" s="14"/>
      <c r="V3453" s="14"/>
      <c r="W3453" s="14"/>
      <c r="X3453" s="14"/>
      <c r="Y3453" s="14"/>
      <c r="Z3453" s="14">
        <v>0</v>
      </c>
      <c r="AA3453" s="14">
        <v>0</v>
      </c>
      <c r="AB3453" s="14">
        <v>0</v>
      </c>
      <c r="AC3453" s="14"/>
      <c r="AD3453" s="14"/>
      <c r="AE3453" s="14"/>
      <c r="AF3453" s="14"/>
      <c r="AG3453" s="14"/>
      <c r="AH3453" s="14">
        <f t="shared" si="5507"/>
        <v>0</v>
      </c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>
        <v>0</v>
      </c>
      <c r="AS3453" s="14">
        <v>0</v>
      </c>
      <c r="AT3453" s="14">
        <v>0</v>
      </c>
      <c r="AU3453" s="14"/>
      <c r="AV3453" s="14"/>
      <c r="AW3453" s="14"/>
      <c r="AX3453" s="14"/>
      <c r="AY3453" s="14"/>
      <c r="AZ3453" s="14">
        <f t="shared" si="5508"/>
        <v>0</v>
      </c>
      <c r="BA3453" s="14"/>
      <c r="BB3453" s="14"/>
      <c r="BC3453" s="14"/>
      <c r="BD3453" s="14"/>
      <c r="BE3453" s="14"/>
      <c r="BF3453" s="14"/>
      <c r="BG3453" s="14"/>
      <c r="BH3453" s="14"/>
      <c r="BI3453" s="14"/>
      <c r="BJ3453" s="14">
        <v>0</v>
      </c>
      <c r="BK3453" s="14">
        <v>0</v>
      </c>
    </row>
    <row r="3454" spans="1:63" x14ac:dyDescent="0.25">
      <c r="A3454" s="4" t="s">
        <v>1156</v>
      </c>
      <c r="B3454" s="4" t="s">
        <v>58</v>
      </c>
      <c r="C3454" s="4" t="s">
        <v>142</v>
      </c>
      <c r="D3454" s="107" t="s">
        <v>1230</v>
      </c>
      <c r="E3454" s="117">
        <v>6112</v>
      </c>
      <c r="F3454" s="107" t="s">
        <v>1233</v>
      </c>
      <c r="G3454" s="103" t="s">
        <v>1659</v>
      </c>
      <c r="H3454" s="13" t="s">
        <v>24</v>
      </c>
      <c r="I3454" s="14">
        <v>196840</v>
      </c>
      <c r="J3454" s="14">
        <v>0</v>
      </c>
      <c r="K3454" s="14"/>
      <c r="L3454" s="14"/>
      <c r="M3454" s="14"/>
      <c r="N3454" s="14"/>
      <c r="O3454" s="14"/>
      <c r="P3454" s="14">
        <f t="shared" si="5506"/>
        <v>0</v>
      </c>
      <c r="Q3454" s="14"/>
      <c r="R3454" s="14"/>
      <c r="S3454" s="14"/>
      <c r="T3454" s="14"/>
      <c r="U3454" s="14"/>
      <c r="V3454" s="14"/>
      <c r="W3454" s="14"/>
      <c r="X3454" s="14"/>
      <c r="Y3454" s="14"/>
      <c r="Z3454" s="14">
        <v>0</v>
      </c>
      <c r="AA3454" s="14">
        <v>0</v>
      </c>
      <c r="AB3454" s="14">
        <v>0</v>
      </c>
      <c r="AC3454" s="14"/>
      <c r="AD3454" s="14"/>
      <c r="AE3454" s="14"/>
      <c r="AF3454" s="14"/>
      <c r="AG3454" s="14"/>
      <c r="AH3454" s="14">
        <f t="shared" si="5507"/>
        <v>0</v>
      </c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>
        <v>0</v>
      </c>
      <c r="AS3454" s="14">
        <v>0</v>
      </c>
      <c r="AT3454" s="14">
        <v>0</v>
      </c>
      <c r="AU3454" s="14"/>
      <c r="AV3454" s="14"/>
      <c r="AW3454" s="14"/>
      <c r="AX3454" s="14"/>
      <c r="AY3454" s="14"/>
      <c r="AZ3454" s="14">
        <f t="shared" si="5508"/>
        <v>0</v>
      </c>
      <c r="BA3454" s="14"/>
      <c r="BB3454" s="14"/>
      <c r="BC3454" s="14"/>
      <c r="BD3454" s="14"/>
      <c r="BE3454" s="14"/>
      <c r="BF3454" s="14"/>
      <c r="BG3454" s="14"/>
      <c r="BH3454" s="14"/>
      <c r="BI3454" s="14"/>
      <c r="BJ3454" s="14">
        <v>0</v>
      </c>
      <c r="BK3454" s="14">
        <v>0</v>
      </c>
    </row>
    <row r="3455" spans="1:63" x14ac:dyDescent="0.25">
      <c r="A3455" s="4" t="s">
        <v>1156</v>
      </c>
      <c r="B3455" s="4" t="s">
        <v>58</v>
      </c>
      <c r="C3455" s="4" t="s">
        <v>142</v>
      </c>
      <c r="D3455" s="107" t="s">
        <v>1230</v>
      </c>
      <c r="E3455" s="117">
        <v>6112</v>
      </c>
      <c r="F3455" s="107" t="s">
        <v>1234</v>
      </c>
      <c r="G3455" s="103" t="s">
        <v>1659</v>
      </c>
      <c r="H3455" s="13" t="s">
        <v>25</v>
      </c>
      <c r="I3455" s="14">
        <v>38480</v>
      </c>
      <c r="J3455" s="14">
        <v>0</v>
      </c>
      <c r="K3455" s="14"/>
      <c r="L3455" s="14"/>
      <c r="M3455" s="14"/>
      <c r="N3455" s="14"/>
      <c r="O3455" s="14"/>
      <c r="P3455" s="14">
        <f t="shared" si="5506"/>
        <v>0</v>
      </c>
      <c r="Q3455" s="14"/>
      <c r="R3455" s="14"/>
      <c r="S3455" s="14"/>
      <c r="T3455" s="14"/>
      <c r="U3455" s="14"/>
      <c r="V3455" s="14"/>
      <c r="W3455" s="14"/>
      <c r="X3455" s="14"/>
      <c r="Y3455" s="14"/>
      <c r="Z3455" s="14">
        <v>0</v>
      </c>
      <c r="AA3455" s="14">
        <v>0</v>
      </c>
      <c r="AB3455" s="14">
        <v>0</v>
      </c>
      <c r="AC3455" s="14"/>
      <c r="AD3455" s="14"/>
      <c r="AE3455" s="14"/>
      <c r="AF3455" s="14"/>
      <c r="AG3455" s="14"/>
      <c r="AH3455" s="14">
        <f t="shared" si="5507"/>
        <v>0</v>
      </c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>
        <v>0</v>
      </c>
      <c r="AS3455" s="14">
        <v>0</v>
      </c>
      <c r="AT3455" s="14">
        <v>0</v>
      </c>
      <c r="AU3455" s="14"/>
      <c r="AV3455" s="14"/>
      <c r="AW3455" s="14"/>
      <c r="AX3455" s="14"/>
      <c r="AY3455" s="14"/>
      <c r="AZ3455" s="14">
        <f t="shared" si="5508"/>
        <v>0</v>
      </c>
      <c r="BA3455" s="14"/>
      <c r="BB3455" s="14"/>
      <c r="BC3455" s="14"/>
      <c r="BD3455" s="14"/>
      <c r="BE3455" s="14"/>
      <c r="BF3455" s="14"/>
      <c r="BG3455" s="14"/>
      <c r="BH3455" s="14"/>
      <c r="BI3455" s="14"/>
      <c r="BJ3455" s="14">
        <v>0</v>
      </c>
      <c r="BK3455" s="14">
        <v>0</v>
      </c>
    </row>
    <row r="3456" spans="1:63" x14ac:dyDescent="0.25">
      <c r="A3456" s="4" t="s">
        <v>1156</v>
      </c>
      <c r="B3456" s="4" t="s">
        <v>58</v>
      </c>
      <c r="C3456" s="4" t="s">
        <v>142</v>
      </c>
      <c r="D3456" s="107" t="s">
        <v>1230</v>
      </c>
      <c r="E3456" s="117">
        <v>6112</v>
      </c>
      <c r="F3456" s="107" t="s">
        <v>1235</v>
      </c>
      <c r="G3456" s="103" t="s">
        <v>1659</v>
      </c>
      <c r="H3456" s="13" t="s">
        <v>23</v>
      </c>
      <c r="I3456" s="14">
        <v>28000</v>
      </c>
      <c r="J3456" s="14">
        <v>0</v>
      </c>
      <c r="K3456" s="14"/>
      <c r="L3456" s="14"/>
      <c r="M3456" s="14"/>
      <c r="N3456" s="14"/>
      <c r="O3456" s="14"/>
      <c r="P3456" s="14">
        <f t="shared" si="5506"/>
        <v>0</v>
      </c>
      <c r="Q3456" s="14"/>
      <c r="R3456" s="14"/>
      <c r="S3456" s="14"/>
      <c r="T3456" s="14"/>
      <c r="U3456" s="14"/>
      <c r="V3456" s="14"/>
      <c r="W3456" s="14"/>
      <c r="X3456" s="14"/>
      <c r="Y3456" s="14"/>
      <c r="Z3456" s="14">
        <v>0</v>
      </c>
      <c r="AA3456" s="14">
        <v>0</v>
      </c>
      <c r="AB3456" s="14">
        <v>0</v>
      </c>
      <c r="AC3456" s="14"/>
      <c r="AD3456" s="14"/>
      <c r="AE3456" s="14"/>
      <c r="AF3456" s="14"/>
      <c r="AG3456" s="14"/>
      <c r="AH3456" s="14">
        <f t="shared" si="5507"/>
        <v>0</v>
      </c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>
        <v>0</v>
      </c>
      <c r="AS3456" s="14">
        <v>0</v>
      </c>
      <c r="AT3456" s="14">
        <v>0</v>
      </c>
      <c r="AU3456" s="14"/>
      <c r="AV3456" s="14"/>
      <c r="AW3456" s="14"/>
      <c r="AX3456" s="14"/>
      <c r="AY3456" s="14"/>
      <c r="AZ3456" s="14">
        <f t="shared" si="5508"/>
        <v>0</v>
      </c>
      <c r="BA3456" s="14"/>
      <c r="BB3456" s="14"/>
      <c r="BC3456" s="14"/>
      <c r="BD3456" s="14"/>
      <c r="BE3456" s="14"/>
      <c r="BF3456" s="14"/>
      <c r="BG3456" s="14"/>
      <c r="BH3456" s="14"/>
      <c r="BI3456" s="14"/>
      <c r="BJ3456" s="14">
        <v>0</v>
      </c>
      <c r="BK3456" s="14">
        <v>0</v>
      </c>
    </row>
    <row r="3457" spans="1:63" x14ac:dyDescent="0.25">
      <c r="A3457" s="4" t="s">
        <v>1156</v>
      </c>
      <c r="B3457" s="4" t="s">
        <v>58</v>
      </c>
      <c r="C3457" s="4" t="s">
        <v>142</v>
      </c>
      <c r="D3457" s="107" t="s">
        <v>1230</v>
      </c>
      <c r="E3457" s="117">
        <v>6112</v>
      </c>
      <c r="F3457" s="107" t="s">
        <v>1236</v>
      </c>
      <c r="G3457" s="103" t="s">
        <v>1659</v>
      </c>
      <c r="H3457" s="13" t="s">
        <v>26</v>
      </c>
      <c r="I3457" s="14">
        <v>15000</v>
      </c>
      <c r="J3457" s="14">
        <v>0</v>
      </c>
      <c r="K3457" s="14"/>
      <c r="L3457" s="14"/>
      <c r="M3457" s="14"/>
      <c r="N3457" s="14"/>
      <c r="O3457" s="14"/>
      <c r="P3457" s="14">
        <f t="shared" si="5506"/>
        <v>0</v>
      </c>
      <c r="Q3457" s="14"/>
      <c r="R3457" s="14"/>
      <c r="S3457" s="14"/>
      <c r="T3457" s="14"/>
      <c r="U3457" s="14"/>
      <c r="V3457" s="14"/>
      <c r="W3457" s="14"/>
      <c r="X3457" s="14"/>
      <c r="Y3457" s="14"/>
      <c r="Z3457" s="14">
        <v>0</v>
      </c>
      <c r="AA3457" s="14">
        <v>0</v>
      </c>
      <c r="AB3457" s="14">
        <v>0</v>
      </c>
      <c r="AC3457" s="14"/>
      <c r="AD3457" s="14"/>
      <c r="AE3457" s="14"/>
      <c r="AF3457" s="14"/>
      <c r="AG3457" s="14"/>
      <c r="AH3457" s="14">
        <f t="shared" si="5507"/>
        <v>0</v>
      </c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>
        <v>0</v>
      </c>
      <c r="AS3457" s="14">
        <v>0</v>
      </c>
      <c r="AT3457" s="14">
        <v>0</v>
      </c>
      <c r="AU3457" s="14"/>
      <c r="AV3457" s="14"/>
      <c r="AW3457" s="14"/>
      <c r="AX3457" s="14"/>
      <c r="AY3457" s="14"/>
      <c r="AZ3457" s="14">
        <f t="shared" si="5508"/>
        <v>0</v>
      </c>
      <c r="BA3457" s="14"/>
      <c r="BB3457" s="14"/>
      <c r="BC3457" s="14"/>
      <c r="BD3457" s="14"/>
      <c r="BE3457" s="14"/>
      <c r="BF3457" s="14"/>
      <c r="BG3457" s="14"/>
      <c r="BH3457" s="14"/>
      <c r="BI3457" s="14"/>
      <c r="BJ3457" s="14">
        <v>0</v>
      </c>
      <c r="BK3457" s="14">
        <v>0</v>
      </c>
    </row>
    <row r="3458" spans="1:63" ht="22.5" x14ac:dyDescent="0.25">
      <c r="A3458" s="4" t="s">
        <v>1156</v>
      </c>
      <c r="B3458" s="4" t="s">
        <v>58</v>
      </c>
      <c r="C3458" s="4" t="s">
        <v>142</v>
      </c>
      <c r="D3458" s="107" t="s">
        <v>1230</v>
      </c>
      <c r="E3458" s="106" t="s">
        <v>27</v>
      </c>
      <c r="F3458" s="106" t="s">
        <v>0</v>
      </c>
      <c r="G3458" s="2" t="s">
        <v>0</v>
      </c>
      <c r="H3458" s="2" t="s">
        <v>28</v>
      </c>
      <c r="I3458" s="12">
        <f>SUM(I3459)</f>
        <v>356850</v>
      </c>
      <c r="J3458" s="12">
        <f t="shared" ref="J3458:Y3458" si="5512">SUM(J3459)</f>
        <v>3000</v>
      </c>
      <c r="K3458" s="12">
        <f t="shared" si="5512"/>
        <v>2200</v>
      </c>
      <c r="L3458" s="12">
        <f t="shared" si="5512"/>
        <v>0</v>
      </c>
      <c r="M3458" s="12">
        <f t="shared" si="5512"/>
        <v>0</v>
      </c>
      <c r="N3458" s="12">
        <f t="shared" si="5512"/>
        <v>0</v>
      </c>
      <c r="O3458" s="12">
        <f t="shared" si="5512"/>
        <v>0</v>
      </c>
      <c r="P3458" s="12">
        <f t="shared" si="5512"/>
        <v>5200</v>
      </c>
      <c r="Q3458" s="12">
        <f t="shared" si="5512"/>
        <v>293</v>
      </c>
      <c r="R3458" s="12">
        <f t="shared" si="5512"/>
        <v>432</v>
      </c>
      <c r="S3458" s="12">
        <f t="shared" si="5512"/>
        <v>2200</v>
      </c>
      <c r="T3458" s="12">
        <f t="shared" si="5512"/>
        <v>0</v>
      </c>
      <c r="U3458" s="12">
        <f t="shared" si="5512"/>
        <v>1000</v>
      </c>
      <c r="V3458" s="12">
        <f t="shared" si="5512"/>
        <v>273</v>
      </c>
      <c r="W3458" s="12">
        <f t="shared" si="5512"/>
        <v>300</v>
      </c>
      <c r="X3458" s="12">
        <f t="shared" si="5512"/>
        <v>0</v>
      </c>
      <c r="Y3458" s="12">
        <f t="shared" si="5512"/>
        <v>190</v>
      </c>
      <c r="Z3458" s="12">
        <v>4688</v>
      </c>
      <c r="AA3458" s="12">
        <v>512</v>
      </c>
      <c r="AB3458" s="12">
        <f t="shared" ref="AB3458:AQ3458" si="5513">SUM(AB3459)</f>
        <v>0</v>
      </c>
      <c r="AC3458" s="12">
        <f t="shared" si="5513"/>
        <v>0</v>
      </c>
      <c r="AD3458" s="12">
        <f t="shared" si="5513"/>
        <v>0</v>
      </c>
      <c r="AE3458" s="12">
        <f t="shared" si="5513"/>
        <v>0</v>
      </c>
      <c r="AF3458" s="12">
        <f t="shared" si="5513"/>
        <v>0</v>
      </c>
      <c r="AG3458" s="12">
        <f t="shared" si="5513"/>
        <v>0</v>
      </c>
      <c r="AH3458" s="12">
        <f t="shared" si="5513"/>
        <v>0</v>
      </c>
      <c r="AI3458" s="12">
        <f t="shared" si="5513"/>
        <v>0</v>
      </c>
      <c r="AJ3458" s="12">
        <f t="shared" si="5513"/>
        <v>0</v>
      </c>
      <c r="AK3458" s="12">
        <f t="shared" si="5513"/>
        <v>0</v>
      </c>
      <c r="AL3458" s="12">
        <f t="shared" si="5513"/>
        <v>0</v>
      </c>
      <c r="AM3458" s="12">
        <f t="shared" si="5513"/>
        <v>0</v>
      </c>
      <c r="AN3458" s="12">
        <f t="shared" si="5513"/>
        <v>0</v>
      </c>
      <c r="AO3458" s="12">
        <f t="shared" si="5513"/>
        <v>0</v>
      </c>
      <c r="AP3458" s="12">
        <f t="shared" si="5513"/>
        <v>0</v>
      </c>
      <c r="AQ3458" s="12">
        <f t="shared" si="5513"/>
        <v>0</v>
      </c>
      <c r="AR3458" s="12">
        <v>0</v>
      </c>
      <c r="AS3458" s="12">
        <v>0</v>
      </c>
      <c r="AT3458" s="12">
        <f t="shared" ref="AT3458:BI3458" si="5514">SUM(AT3459)</f>
        <v>0</v>
      </c>
      <c r="AU3458" s="12">
        <f t="shared" si="5514"/>
        <v>0</v>
      </c>
      <c r="AV3458" s="12">
        <f t="shared" si="5514"/>
        <v>0</v>
      </c>
      <c r="AW3458" s="12">
        <f t="shared" si="5514"/>
        <v>0</v>
      </c>
      <c r="AX3458" s="12">
        <f t="shared" si="5514"/>
        <v>0</v>
      </c>
      <c r="AY3458" s="12">
        <f t="shared" si="5514"/>
        <v>0</v>
      </c>
      <c r="AZ3458" s="12">
        <f t="shared" si="5514"/>
        <v>0</v>
      </c>
      <c r="BA3458" s="12">
        <f t="shared" si="5514"/>
        <v>0</v>
      </c>
      <c r="BB3458" s="12">
        <f t="shared" si="5514"/>
        <v>0</v>
      </c>
      <c r="BC3458" s="12">
        <f t="shared" si="5514"/>
        <v>0</v>
      </c>
      <c r="BD3458" s="12">
        <f t="shared" si="5514"/>
        <v>0</v>
      </c>
      <c r="BE3458" s="12">
        <f t="shared" si="5514"/>
        <v>0</v>
      </c>
      <c r="BF3458" s="12">
        <f t="shared" si="5514"/>
        <v>0</v>
      </c>
      <c r="BG3458" s="12">
        <f t="shared" si="5514"/>
        <v>0</v>
      </c>
      <c r="BH3458" s="12">
        <f t="shared" si="5514"/>
        <v>0</v>
      </c>
      <c r="BI3458" s="12">
        <f t="shared" si="5514"/>
        <v>0</v>
      </c>
      <c r="BJ3458" s="12">
        <v>0</v>
      </c>
      <c r="BK3458" s="12">
        <v>0</v>
      </c>
    </row>
    <row r="3459" spans="1:63" x14ac:dyDescent="0.25">
      <c r="A3459" s="4" t="s">
        <v>1156</v>
      </c>
      <c r="B3459" s="4" t="s">
        <v>58</v>
      </c>
      <c r="C3459" s="4" t="s">
        <v>142</v>
      </c>
      <c r="D3459" s="107" t="s">
        <v>1230</v>
      </c>
      <c r="E3459" s="117">
        <v>6121</v>
      </c>
      <c r="F3459" s="107"/>
      <c r="G3459" s="103" t="s">
        <v>1659</v>
      </c>
      <c r="H3459" s="13" t="s">
        <v>29</v>
      </c>
      <c r="I3459" s="14">
        <v>356850</v>
      </c>
      <c r="J3459" s="14">
        <v>3000</v>
      </c>
      <c r="K3459" s="14">
        <v>2200</v>
      </c>
      <c r="L3459" s="14"/>
      <c r="M3459" s="14"/>
      <c r="N3459" s="14"/>
      <c r="O3459" s="14"/>
      <c r="P3459" s="14">
        <f t="shared" si="5506"/>
        <v>5200</v>
      </c>
      <c r="Q3459" s="14">
        <v>293</v>
      </c>
      <c r="R3459" s="14">
        <v>432</v>
      </c>
      <c r="S3459" s="14">
        <v>2200</v>
      </c>
      <c r="T3459" s="14"/>
      <c r="U3459" s="14">
        <v>1000</v>
      </c>
      <c r="V3459" s="14">
        <v>273</v>
      </c>
      <c r="W3459" s="14">
        <v>300</v>
      </c>
      <c r="X3459" s="14"/>
      <c r="Y3459" s="14">
        <f>57+133</f>
        <v>190</v>
      </c>
      <c r="Z3459" s="14">
        <v>4688</v>
      </c>
      <c r="AA3459" s="14">
        <v>512</v>
      </c>
      <c r="AB3459" s="14">
        <v>0</v>
      </c>
      <c r="AC3459" s="14"/>
      <c r="AD3459" s="14"/>
      <c r="AE3459" s="14"/>
      <c r="AF3459" s="14"/>
      <c r="AG3459" s="14"/>
      <c r="AH3459" s="14">
        <f t="shared" si="5507"/>
        <v>0</v>
      </c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>
        <v>0</v>
      </c>
      <c r="AS3459" s="14">
        <v>0</v>
      </c>
      <c r="AT3459" s="14">
        <v>0</v>
      </c>
      <c r="AU3459" s="14"/>
      <c r="AV3459" s="14"/>
      <c r="AW3459" s="14"/>
      <c r="AX3459" s="14"/>
      <c r="AY3459" s="14"/>
      <c r="AZ3459" s="14">
        <f t="shared" si="5508"/>
        <v>0</v>
      </c>
      <c r="BA3459" s="14"/>
      <c r="BB3459" s="14"/>
      <c r="BC3459" s="14"/>
      <c r="BD3459" s="14"/>
      <c r="BE3459" s="14"/>
      <c r="BF3459" s="14"/>
      <c r="BG3459" s="14"/>
      <c r="BH3459" s="14"/>
      <c r="BI3459" s="14"/>
      <c r="BJ3459" s="14">
        <v>0</v>
      </c>
      <c r="BK3459" s="14">
        <v>0</v>
      </c>
    </row>
    <row r="3460" spans="1:63" ht="22.5" x14ac:dyDescent="0.25">
      <c r="A3460" s="4" t="s">
        <v>1156</v>
      </c>
      <c r="B3460" s="4" t="s">
        <v>58</v>
      </c>
      <c r="C3460" s="4" t="s">
        <v>142</v>
      </c>
      <c r="D3460" s="107" t="s">
        <v>1230</v>
      </c>
      <c r="E3460" s="106" t="s">
        <v>31</v>
      </c>
      <c r="F3460" s="106" t="s">
        <v>0</v>
      </c>
      <c r="G3460" s="2" t="s">
        <v>0</v>
      </c>
      <c r="H3460" s="2" t="s">
        <v>32</v>
      </c>
      <c r="I3460" s="12">
        <f>SUM(I3461:I3469)</f>
        <v>346339</v>
      </c>
      <c r="J3460" s="12">
        <f t="shared" ref="J3460:Y3460" si="5515">SUM(J3461:J3469)</f>
        <v>28000</v>
      </c>
      <c r="K3460" s="12">
        <f t="shared" si="5515"/>
        <v>8321</v>
      </c>
      <c r="L3460" s="12">
        <f t="shared" si="5515"/>
        <v>0</v>
      </c>
      <c r="M3460" s="12">
        <f t="shared" si="5515"/>
        <v>0</v>
      </c>
      <c r="N3460" s="12">
        <f t="shared" si="5515"/>
        <v>0</v>
      </c>
      <c r="O3460" s="12">
        <f t="shared" si="5515"/>
        <v>0</v>
      </c>
      <c r="P3460" s="12">
        <f t="shared" si="5515"/>
        <v>36321</v>
      </c>
      <c r="Q3460" s="12">
        <f t="shared" si="5515"/>
        <v>9</v>
      </c>
      <c r="R3460" s="12">
        <f t="shared" si="5515"/>
        <v>13</v>
      </c>
      <c r="S3460" s="12">
        <f t="shared" si="5515"/>
        <v>8321</v>
      </c>
      <c r="T3460" s="12">
        <f t="shared" si="5515"/>
        <v>0</v>
      </c>
      <c r="U3460" s="12">
        <f t="shared" si="5515"/>
        <v>300</v>
      </c>
      <c r="V3460" s="12">
        <f t="shared" si="5515"/>
        <v>9</v>
      </c>
      <c r="W3460" s="12">
        <f t="shared" si="5515"/>
        <v>0</v>
      </c>
      <c r="X3460" s="12">
        <f t="shared" si="5515"/>
        <v>0</v>
      </c>
      <c r="Y3460" s="12">
        <f t="shared" si="5515"/>
        <v>4</v>
      </c>
      <c r="Z3460" s="12">
        <v>8656</v>
      </c>
      <c r="AA3460" s="12">
        <v>27665</v>
      </c>
      <c r="AB3460" s="12">
        <f t="shared" ref="AB3460:AQ3460" si="5516">SUM(AB3461:AB3469)</f>
        <v>20000</v>
      </c>
      <c r="AC3460" s="12">
        <f t="shared" si="5516"/>
        <v>0</v>
      </c>
      <c r="AD3460" s="12">
        <f t="shared" si="5516"/>
        <v>0</v>
      </c>
      <c r="AE3460" s="12">
        <f t="shared" si="5516"/>
        <v>0</v>
      </c>
      <c r="AF3460" s="12">
        <f t="shared" si="5516"/>
        <v>0</v>
      </c>
      <c r="AG3460" s="12">
        <f t="shared" si="5516"/>
        <v>0</v>
      </c>
      <c r="AH3460" s="12">
        <f t="shared" si="5516"/>
        <v>20000</v>
      </c>
      <c r="AI3460" s="12">
        <f t="shared" si="5516"/>
        <v>0</v>
      </c>
      <c r="AJ3460" s="12">
        <f t="shared" si="5516"/>
        <v>0</v>
      </c>
      <c r="AK3460" s="12">
        <f t="shared" si="5516"/>
        <v>0</v>
      </c>
      <c r="AL3460" s="12">
        <f t="shared" si="5516"/>
        <v>0</v>
      </c>
      <c r="AM3460" s="12">
        <f t="shared" si="5516"/>
        <v>0</v>
      </c>
      <c r="AN3460" s="12">
        <f t="shared" si="5516"/>
        <v>0</v>
      </c>
      <c r="AO3460" s="12">
        <f t="shared" si="5516"/>
        <v>0</v>
      </c>
      <c r="AP3460" s="12">
        <f t="shared" si="5516"/>
        <v>0</v>
      </c>
      <c r="AQ3460" s="12">
        <f t="shared" si="5516"/>
        <v>0</v>
      </c>
      <c r="AR3460" s="12">
        <v>0</v>
      </c>
      <c r="AS3460" s="12">
        <v>20000</v>
      </c>
      <c r="AT3460" s="12">
        <f t="shared" ref="AT3460:BI3460" si="5517">SUM(AT3461:AT3469)</f>
        <v>10000</v>
      </c>
      <c r="AU3460" s="12">
        <f t="shared" si="5517"/>
        <v>0</v>
      </c>
      <c r="AV3460" s="12">
        <f t="shared" si="5517"/>
        <v>0</v>
      </c>
      <c r="AW3460" s="12">
        <f t="shared" si="5517"/>
        <v>0</v>
      </c>
      <c r="AX3460" s="12">
        <f t="shared" si="5517"/>
        <v>0</v>
      </c>
      <c r="AY3460" s="12">
        <f t="shared" si="5517"/>
        <v>19035</v>
      </c>
      <c r="AZ3460" s="12">
        <f t="shared" si="5517"/>
        <v>29035</v>
      </c>
      <c r="BA3460" s="12">
        <f t="shared" si="5517"/>
        <v>0</v>
      </c>
      <c r="BB3460" s="12">
        <f t="shared" si="5517"/>
        <v>0</v>
      </c>
      <c r="BC3460" s="12">
        <f t="shared" si="5517"/>
        <v>0</v>
      </c>
      <c r="BD3460" s="12">
        <f t="shared" si="5517"/>
        <v>0</v>
      </c>
      <c r="BE3460" s="12">
        <f t="shared" si="5517"/>
        <v>0</v>
      </c>
      <c r="BF3460" s="12">
        <f t="shared" si="5517"/>
        <v>0</v>
      </c>
      <c r="BG3460" s="12">
        <f t="shared" si="5517"/>
        <v>19035</v>
      </c>
      <c r="BH3460" s="12">
        <f t="shared" si="5517"/>
        <v>0</v>
      </c>
      <c r="BI3460" s="12">
        <f t="shared" si="5517"/>
        <v>0</v>
      </c>
      <c r="BJ3460" s="12">
        <v>19035</v>
      </c>
      <c r="BK3460" s="12">
        <v>10000</v>
      </c>
    </row>
    <row r="3461" spans="1:63" x14ac:dyDescent="0.25">
      <c r="A3461" s="4" t="s">
        <v>1156</v>
      </c>
      <c r="B3461" s="4" t="s">
        <v>58</v>
      </c>
      <c r="C3461" s="4" t="s">
        <v>142</v>
      </c>
      <c r="D3461" s="107" t="s">
        <v>1230</v>
      </c>
      <c r="E3461" s="117">
        <v>6131</v>
      </c>
      <c r="F3461" s="107"/>
      <c r="G3461" s="103" t="s">
        <v>1659</v>
      </c>
      <c r="H3461" s="13" t="s">
        <v>34</v>
      </c>
      <c r="I3461" s="14">
        <v>6000</v>
      </c>
      <c r="J3461" s="14">
        <v>0</v>
      </c>
      <c r="K3461" s="14"/>
      <c r="L3461" s="14"/>
      <c r="M3461" s="14"/>
      <c r="N3461" s="14"/>
      <c r="O3461" s="14"/>
      <c r="P3461" s="14">
        <f t="shared" si="5506"/>
        <v>0</v>
      </c>
      <c r="Q3461" s="14"/>
      <c r="R3461" s="14"/>
      <c r="S3461" s="14"/>
      <c r="T3461" s="14"/>
      <c r="U3461" s="14"/>
      <c r="V3461" s="14"/>
      <c r="W3461" s="14"/>
      <c r="X3461" s="14"/>
      <c r="Y3461" s="14"/>
      <c r="Z3461" s="14">
        <v>0</v>
      </c>
      <c r="AA3461" s="14">
        <v>0</v>
      </c>
      <c r="AB3461" s="14">
        <v>0</v>
      </c>
      <c r="AC3461" s="14"/>
      <c r="AD3461" s="14"/>
      <c r="AE3461" s="14"/>
      <c r="AF3461" s="14"/>
      <c r="AG3461" s="14"/>
      <c r="AH3461" s="14">
        <f t="shared" si="5507"/>
        <v>0</v>
      </c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>
        <v>0</v>
      </c>
      <c r="AS3461" s="14">
        <v>0</v>
      </c>
      <c r="AT3461" s="14">
        <v>0</v>
      </c>
      <c r="AU3461" s="14"/>
      <c r="AV3461" s="14"/>
      <c r="AW3461" s="14"/>
      <c r="AX3461" s="14"/>
      <c r="AY3461" s="14"/>
      <c r="AZ3461" s="14">
        <f t="shared" si="5508"/>
        <v>0</v>
      </c>
      <c r="BA3461" s="14"/>
      <c r="BB3461" s="14"/>
      <c r="BC3461" s="14"/>
      <c r="BD3461" s="14"/>
      <c r="BE3461" s="14"/>
      <c r="BF3461" s="14"/>
      <c r="BG3461" s="14"/>
      <c r="BH3461" s="14"/>
      <c r="BI3461" s="14"/>
      <c r="BJ3461" s="14">
        <v>0</v>
      </c>
      <c r="BK3461" s="14">
        <v>0</v>
      </c>
    </row>
    <row r="3462" spans="1:63" x14ac:dyDescent="0.25">
      <c r="A3462" s="4" t="s">
        <v>1156</v>
      </c>
      <c r="B3462" s="4" t="s">
        <v>58</v>
      </c>
      <c r="C3462" s="4" t="s">
        <v>142</v>
      </c>
      <c r="D3462" s="107" t="s">
        <v>1230</v>
      </c>
      <c r="E3462" s="117">
        <v>6132</v>
      </c>
      <c r="F3462" s="107"/>
      <c r="G3462" s="103" t="s">
        <v>1659</v>
      </c>
      <c r="H3462" s="13" t="s">
        <v>74</v>
      </c>
      <c r="I3462" s="14">
        <v>80000</v>
      </c>
      <c r="J3462" s="14">
        <v>0</v>
      </c>
      <c r="K3462" s="14"/>
      <c r="L3462" s="14"/>
      <c r="M3462" s="14"/>
      <c r="N3462" s="14"/>
      <c r="O3462" s="14"/>
      <c r="P3462" s="14">
        <f t="shared" si="5506"/>
        <v>0</v>
      </c>
      <c r="Q3462" s="14"/>
      <c r="R3462" s="14"/>
      <c r="S3462" s="14"/>
      <c r="T3462" s="14"/>
      <c r="U3462" s="14"/>
      <c r="V3462" s="14"/>
      <c r="W3462" s="14"/>
      <c r="X3462" s="14"/>
      <c r="Y3462" s="14"/>
      <c r="Z3462" s="14">
        <v>0</v>
      </c>
      <c r="AA3462" s="14">
        <v>0</v>
      </c>
      <c r="AB3462" s="14">
        <v>0</v>
      </c>
      <c r="AC3462" s="14"/>
      <c r="AD3462" s="14"/>
      <c r="AE3462" s="14"/>
      <c r="AF3462" s="14"/>
      <c r="AG3462" s="14"/>
      <c r="AH3462" s="14">
        <f t="shared" si="5507"/>
        <v>0</v>
      </c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>
        <v>0</v>
      </c>
      <c r="AS3462" s="14">
        <v>0</v>
      </c>
      <c r="AT3462" s="14">
        <v>0</v>
      </c>
      <c r="AU3462" s="14"/>
      <c r="AV3462" s="14"/>
      <c r="AW3462" s="14"/>
      <c r="AX3462" s="14"/>
      <c r="AY3462" s="14"/>
      <c r="AZ3462" s="14">
        <f t="shared" si="5508"/>
        <v>0</v>
      </c>
      <c r="BA3462" s="14"/>
      <c r="BB3462" s="14"/>
      <c r="BC3462" s="14"/>
      <c r="BD3462" s="14"/>
      <c r="BE3462" s="14"/>
      <c r="BF3462" s="14"/>
      <c r="BG3462" s="14"/>
      <c r="BH3462" s="14"/>
      <c r="BI3462" s="14"/>
      <c r="BJ3462" s="14">
        <v>0</v>
      </c>
      <c r="BK3462" s="14">
        <v>0</v>
      </c>
    </row>
    <row r="3463" spans="1:63" x14ac:dyDescent="0.25">
      <c r="A3463" s="4" t="s">
        <v>1156</v>
      </c>
      <c r="B3463" s="4" t="s">
        <v>58</v>
      </c>
      <c r="C3463" s="4" t="s">
        <v>142</v>
      </c>
      <c r="D3463" s="107" t="s">
        <v>1230</v>
      </c>
      <c r="E3463" s="117">
        <v>6133</v>
      </c>
      <c r="F3463" s="107"/>
      <c r="G3463" s="103" t="s">
        <v>1659</v>
      </c>
      <c r="H3463" s="13" t="s">
        <v>77</v>
      </c>
      <c r="I3463" s="14">
        <v>25000</v>
      </c>
      <c r="J3463" s="14">
        <v>0</v>
      </c>
      <c r="K3463" s="14"/>
      <c r="L3463" s="14"/>
      <c r="M3463" s="14"/>
      <c r="N3463" s="14"/>
      <c r="O3463" s="14"/>
      <c r="P3463" s="14">
        <f t="shared" si="5506"/>
        <v>0</v>
      </c>
      <c r="Q3463" s="14"/>
      <c r="R3463" s="14"/>
      <c r="S3463" s="14"/>
      <c r="T3463" s="14"/>
      <c r="U3463" s="14"/>
      <c r="V3463" s="14"/>
      <c r="W3463" s="14"/>
      <c r="X3463" s="14"/>
      <c r="Y3463" s="14"/>
      <c r="Z3463" s="14">
        <v>0</v>
      </c>
      <c r="AA3463" s="14">
        <v>0</v>
      </c>
      <c r="AB3463" s="14">
        <v>0</v>
      </c>
      <c r="AC3463" s="14"/>
      <c r="AD3463" s="14"/>
      <c r="AE3463" s="14"/>
      <c r="AF3463" s="14"/>
      <c r="AG3463" s="14"/>
      <c r="AH3463" s="14">
        <f t="shared" si="5507"/>
        <v>0</v>
      </c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>
        <v>0</v>
      </c>
      <c r="AS3463" s="14">
        <v>0</v>
      </c>
      <c r="AT3463" s="14">
        <v>0</v>
      </c>
      <c r="AU3463" s="14"/>
      <c r="AV3463" s="14"/>
      <c r="AW3463" s="14"/>
      <c r="AX3463" s="14"/>
      <c r="AY3463" s="14"/>
      <c r="AZ3463" s="14">
        <f t="shared" si="5508"/>
        <v>0</v>
      </c>
      <c r="BA3463" s="14"/>
      <c r="BB3463" s="14"/>
      <c r="BC3463" s="14"/>
      <c r="BD3463" s="14"/>
      <c r="BE3463" s="14"/>
      <c r="BF3463" s="14"/>
      <c r="BG3463" s="14"/>
      <c r="BH3463" s="14"/>
      <c r="BI3463" s="14"/>
      <c r="BJ3463" s="14">
        <v>0</v>
      </c>
      <c r="BK3463" s="14">
        <v>0</v>
      </c>
    </row>
    <row r="3464" spans="1:63" x14ac:dyDescent="0.25">
      <c r="A3464" s="4" t="s">
        <v>1156</v>
      </c>
      <c r="B3464" s="4" t="s">
        <v>58</v>
      </c>
      <c r="C3464" s="4" t="s">
        <v>142</v>
      </c>
      <c r="D3464" s="107" t="s">
        <v>1230</v>
      </c>
      <c r="E3464" s="117">
        <v>6134</v>
      </c>
      <c r="F3464" s="107"/>
      <c r="G3464" s="103" t="s">
        <v>1659</v>
      </c>
      <c r="H3464" s="13" t="s">
        <v>80</v>
      </c>
      <c r="I3464" s="14">
        <v>45000</v>
      </c>
      <c r="J3464" s="14">
        <v>0</v>
      </c>
      <c r="K3464" s="14"/>
      <c r="L3464" s="14"/>
      <c r="M3464" s="14"/>
      <c r="N3464" s="14"/>
      <c r="O3464" s="14"/>
      <c r="P3464" s="14">
        <f t="shared" si="5506"/>
        <v>0</v>
      </c>
      <c r="Q3464" s="14"/>
      <c r="R3464" s="14"/>
      <c r="S3464" s="14"/>
      <c r="T3464" s="14"/>
      <c r="U3464" s="14"/>
      <c r="V3464" s="14"/>
      <c r="W3464" s="14"/>
      <c r="X3464" s="14"/>
      <c r="Y3464" s="14"/>
      <c r="Z3464" s="14">
        <v>0</v>
      </c>
      <c r="AA3464" s="14">
        <v>0</v>
      </c>
      <c r="AB3464" s="14">
        <v>10000</v>
      </c>
      <c r="AC3464" s="14"/>
      <c r="AD3464" s="14"/>
      <c r="AE3464" s="14"/>
      <c r="AF3464" s="14"/>
      <c r="AG3464" s="14"/>
      <c r="AH3464" s="14">
        <f t="shared" si="5507"/>
        <v>10000</v>
      </c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>
        <v>0</v>
      </c>
      <c r="AS3464" s="14">
        <v>10000</v>
      </c>
      <c r="AT3464" s="14">
        <v>0</v>
      </c>
      <c r="AU3464" s="14"/>
      <c r="AV3464" s="14"/>
      <c r="AW3464" s="14"/>
      <c r="AX3464" s="14"/>
      <c r="AY3464" s="14"/>
      <c r="AZ3464" s="14">
        <f t="shared" si="5508"/>
        <v>0</v>
      </c>
      <c r="BA3464" s="14"/>
      <c r="BB3464" s="14"/>
      <c r="BC3464" s="14"/>
      <c r="BD3464" s="14"/>
      <c r="BE3464" s="14"/>
      <c r="BF3464" s="14"/>
      <c r="BG3464" s="14"/>
      <c r="BH3464" s="14"/>
      <c r="BI3464" s="14"/>
      <c r="BJ3464" s="14">
        <v>0</v>
      </c>
      <c r="BK3464" s="14">
        <v>0</v>
      </c>
    </row>
    <row r="3465" spans="1:63" x14ac:dyDescent="0.25">
      <c r="A3465" s="4" t="s">
        <v>1156</v>
      </c>
      <c r="B3465" s="4" t="s">
        <v>58</v>
      </c>
      <c r="C3465" s="4" t="s">
        <v>142</v>
      </c>
      <c r="D3465" s="107" t="s">
        <v>1230</v>
      </c>
      <c r="E3465" s="117">
        <v>6135</v>
      </c>
      <c r="F3465" s="107"/>
      <c r="G3465" s="103" t="s">
        <v>1659</v>
      </c>
      <c r="H3465" s="13" t="s">
        <v>83</v>
      </c>
      <c r="I3465" s="14">
        <v>100</v>
      </c>
      <c r="J3465" s="14">
        <v>0</v>
      </c>
      <c r="K3465" s="14"/>
      <c r="L3465" s="14"/>
      <c r="M3465" s="14"/>
      <c r="N3465" s="14"/>
      <c r="O3465" s="14"/>
      <c r="P3465" s="14">
        <f t="shared" si="5506"/>
        <v>0</v>
      </c>
      <c r="Q3465" s="14"/>
      <c r="R3465" s="14"/>
      <c r="S3465" s="14"/>
      <c r="T3465" s="14"/>
      <c r="U3465" s="14"/>
      <c r="V3465" s="14"/>
      <c r="W3465" s="14"/>
      <c r="X3465" s="14"/>
      <c r="Y3465" s="14"/>
      <c r="Z3465" s="14">
        <v>0</v>
      </c>
      <c r="AA3465" s="14">
        <v>0</v>
      </c>
      <c r="AB3465" s="14">
        <v>0</v>
      </c>
      <c r="AC3465" s="14"/>
      <c r="AD3465" s="14"/>
      <c r="AE3465" s="14"/>
      <c r="AF3465" s="14"/>
      <c r="AG3465" s="14"/>
      <c r="AH3465" s="14">
        <f t="shared" si="5507"/>
        <v>0</v>
      </c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>
        <v>0</v>
      </c>
      <c r="AS3465" s="14">
        <v>0</v>
      </c>
      <c r="AT3465" s="14">
        <v>0</v>
      </c>
      <c r="AU3465" s="14"/>
      <c r="AV3465" s="14"/>
      <c r="AW3465" s="14"/>
      <c r="AX3465" s="14"/>
      <c r="AY3465" s="14"/>
      <c r="AZ3465" s="14">
        <f t="shared" si="5508"/>
        <v>0</v>
      </c>
      <c r="BA3465" s="14"/>
      <c r="BB3465" s="14"/>
      <c r="BC3465" s="14"/>
      <c r="BD3465" s="14"/>
      <c r="BE3465" s="14"/>
      <c r="BF3465" s="14"/>
      <c r="BG3465" s="14"/>
      <c r="BH3465" s="14"/>
      <c r="BI3465" s="14"/>
      <c r="BJ3465" s="14">
        <v>0</v>
      </c>
      <c r="BK3465" s="14">
        <v>0</v>
      </c>
    </row>
    <row r="3466" spans="1:63" ht="22.5" x14ac:dyDescent="0.25">
      <c r="A3466" s="4" t="s">
        <v>1156</v>
      </c>
      <c r="B3466" s="4" t="s">
        <v>58</v>
      </c>
      <c r="C3466" s="4" t="s">
        <v>142</v>
      </c>
      <c r="D3466" s="107" t="s">
        <v>1230</v>
      </c>
      <c r="E3466" s="117">
        <v>6136</v>
      </c>
      <c r="F3466" s="107"/>
      <c r="G3466" s="103" t="s">
        <v>1659</v>
      </c>
      <c r="H3466" s="13" t="s">
        <v>86</v>
      </c>
      <c r="I3466" s="14">
        <v>100</v>
      </c>
      <c r="J3466" s="14">
        <v>0</v>
      </c>
      <c r="K3466" s="14"/>
      <c r="L3466" s="14"/>
      <c r="M3466" s="14"/>
      <c r="N3466" s="14"/>
      <c r="O3466" s="14"/>
      <c r="P3466" s="14">
        <f t="shared" si="5506"/>
        <v>0</v>
      </c>
      <c r="Q3466" s="14"/>
      <c r="R3466" s="14"/>
      <c r="S3466" s="14"/>
      <c r="T3466" s="14"/>
      <c r="U3466" s="14"/>
      <c r="V3466" s="14"/>
      <c r="W3466" s="14"/>
      <c r="X3466" s="14"/>
      <c r="Y3466" s="14"/>
      <c r="Z3466" s="14">
        <v>0</v>
      </c>
      <c r="AA3466" s="14">
        <v>0</v>
      </c>
      <c r="AB3466" s="14">
        <v>0</v>
      </c>
      <c r="AC3466" s="14"/>
      <c r="AD3466" s="14"/>
      <c r="AE3466" s="14"/>
      <c r="AF3466" s="14"/>
      <c r="AG3466" s="14"/>
      <c r="AH3466" s="14">
        <f t="shared" si="5507"/>
        <v>0</v>
      </c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>
        <v>0</v>
      </c>
      <c r="AS3466" s="14">
        <v>0</v>
      </c>
      <c r="AT3466" s="14">
        <v>0</v>
      </c>
      <c r="AU3466" s="14"/>
      <c r="AV3466" s="14"/>
      <c r="AW3466" s="14"/>
      <c r="AX3466" s="14"/>
      <c r="AY3466" s="14"/>
      <c r="AZ3466" s="14">
        <f t="shared" si="5508"/>
        <v>0</v>
      </c>
      <c r="BA3466" s="14"/>
      <c r="BB3466" s="14"/>
      <c r="BC3466" s="14"/>
      <c r="BD3466" s="14"/>
      <c r="BE3466" s="14"/>
      <c r="BF3466" s="14"/>
      <c r="BG3466" s="14"/>
      <c r="BH3466" s="14"/>
      <c r="BI3466" s="14"/>
      <c r="BJ3466" s="14">
        <v>0</v>
      </c>
      <c r="BK3466" s="14">
        <v>0</v>
      </c>
    </row>
    <row r="3467" spans="1:63" x14ac:dyDescent="0.25">
      <c r="A3467" s="4" t="s">
        <v>1156</v>
      </c>
      <c r="B3467" s="4" t="s">
        <v>58</v>
      </c>
      <c r="C3467" s="4" t="s">
        <v>142</v>
      </c>
      <c r="D3467" s="107" t="s">
        <v>1230</v>
      </c>
      <c r="E3467" s="117">
        <v>6137</v>
      </c>
      <c r="F3467" s="107"/>
      <c r="G3467" s="103" t="s">
        <v>1659</v>
      </c>
      <c r="H3467" s="13" t="s">
        <v>89</v>
      </c>
      <c r="I3467" s="14">
        <v>55000</v>
      </c>
      <c r="J3467" s="14">
        <v>0</v>
      </c>
      <c r="K3467" s="14"/>
      <c r="L3467" s="14"/>
      <c r="M3467" s="14"/>
      <c r="N3467" s="14"/>
      <c r="O3467" s="14"/>
      <c r="P3467" s="14">
        <f t="shared" si="5506"/>
        <v>0</v>
      </c>
      <c r="Q3467" s="14"/>
      <c r="R3467" s="14"/>
      <c r="S3467" s="14"/>
      <c r="T3467" s="14"/>
      <c r="U3467" s="14"/>
      <c r="V3467" s="14"/>
      <c r="W3467" s="14"/>
      <c r="X3467" s="14"/>
      <c r="Y3467" s="14"/>
      <c r="Z3467" s="14">
        <v>0</v>
      </c>
      <c r="AA3467" s="14">
        <v>0</v>
      </c>
      <c r="AB3467" s="14">
        <v>10000</v>
      </c>
      <c r="AC3467" s="14"/>
      <c r="AD3467" s="14"/>
      <c r="AE3467" s="14"/>
      <c r="AF3467" s="14"/>
      <c r="AG3467" s="14"/>
      <c r="AH3467" s="14">
        <f t="shared" si="5507"/>
        <v>10000</v>
      </c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>
        <v>0</v>
      </c>
      <c r="AS3467" s="14">
        <v>10000</v>
      </c>
      <c r="AT3467" s="14">
        <v>10000</v>
      </c>
      <c r="AU3467" s="14"/>
      <c r="AV3467" s="14"/>
      <c r="AW3467" s="14"/>
      <c r="AX3467" s="14"/>
      <c r="AY3467" s="14">
        <v>19035</v>
      </c>
      <c r="AZ3467" s="14">
        <f t="shared" si="5508"/>
        <v>29035</v>
      </c>
      <c r="BA3467" s="14"/>
      <c r="BB3467" s="14"/>
      <c r="BC3467" s="14"/>
      <c r="BD3467" s="14"/>
      <c r="BE3467" s="14"/>
      <c r="BF3467" s="14"/>
      <c r="BG3467" s="14">
        <v>19035</v>
      </c>
      <c r="BH3467" s="14"/>
      <c r="BI3467" s="14"/>
      <c r="BJ3467" s="14">
        <v>19035</v>
      </c>
      <c r="BK3467" s="14">
        <v>10000</v>
      </c>
    </row>
    <row r="3468" spans="1:63" ht="22.5" x14ac:dyDescent="0.25">
      <c r="A3468" s="4" t="s">
        <v>1156</v>
      </c>
      <c r="B3468" s="4" t="s">
        <v>58</v>
      </c>
      <c r="C3468" s="4" t="s">
        <v>142</v>
      </c>
      <c r="D3468" s="107" t="s">
        <v>1230</v>
      </c>
      <c r="E3468" s="117">
        <v>6138</v>
      </c>
      <c r="F3468" s="107"/>
      <c r="G3468" s="103" t="s">
        <v>1659</v>
      </c>
      <c r="H3468" s="13" t="s">
        <v>92</v>
      </c>
      <c r="I3468" s="14">
        <v>6000</v>
      </c>
      <c r="J3468" s="14">
        <v>0</v>
      </c>
      <c r="K3468" s="14"/>
      <c r="L3468" s="14"/>
      <c r="M3468" s="14"/>
      <c r="N3468" s="14"/>
      <c r="O3468" s="14"/>
      <c r="P3468" s="14">
        <f t="shared" si="5506"/>
        <v>0</v>
      </c>
      <c r="Q3468" s="14"/>
      <c r="R3468" s="14"/>
      <c r="S3468" s="14"/>
      <c r="T3468" s="14"/>
      <c r="U3468" s="14"/>
      <c r="V3468" s="14"/>
      <c r="W3468" s="14"/>
      <c r="X3468" s="14"/>
      <c r="Y3468" s="14"/>
      <c r="Z3468" s="14">
        <v>0</v>
      </c>
      <c r="AA3468" s="14">
        <v>0</v>
      </c>
      <c r="AB3468" s="14">
        <v>0</v>
      </c>
      <c r="AC3468" s="14"/>
      <c r="AD3468" s="14"/>
      <c r="AE3468" s="14"/>
      <c r="AF3468" s="14"/>
      <c r="AG3468" s="14"/>
      <c r="AH3468" s="14">
        <f t="shared" si="5507"/>
        <v>0</v>
      </c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>
        <v>0</v>
      </c>
      <c r="AS3468" s="14">
        <v>0</v>
      </c>
      <c r="AT3468" s="14">
        <v>0</v>
      </c>
      <c r="AU3468" s="14"/>
      <c r="AV3468" s="14"/>
      <c r="AW3468" s="14"/>
      <c r="AX3468" s="14"/>
      <c r="AY3468" s="14"/>
      <c r="AZ3468" s="14">
        <f t="shared" si="5508"/>
        <v>0</v>
      </c>
      <c r="BA3468" s="14"/>
      <c r="BB3468" s="14"/>
      <c r="BC3468" s="14"/>
      <c r="BD3468" s="14"/>
      <c r="BE3468" s="14"/>
      <c r="BF3468" s="14"/>
      <c r="BG3468" s="14"/>
      <c r="BH3468" s="14"/>
      <c r="BI3468" s="14"/>
      <c r="BJ3468" s="14">
        <v>0</v>
      </c>
      <c r="BK3468" s="14">
        <v>0</v>
      </c>
    </row>
    <row r="3469" spans="1:63" x14ac:dyDescent="0.25">
      <c r="A3469" s="1" t="s">
        <v>1156</v>
      </c>
      <c r="B3469" s="1" t="s">
        <v>58</v>
      </c>
      <c r="C3469" s="1" t="s">
        <v>142</v>
      </c>
      <c r="D3469" s="110" t="s">
        <v>1230</v>
      </c>
      <c r="E3469" s="110" t="s">
        <v>36</v>
      </c>
      <c r="F3469" s="107" t="s">
        <v>0</v>
      </c>
      <c r="G3469" s="13" t="s">
        <v>0</v>
      </c>
      <c r="H3469" s="2" t="s">
        <v>37</v>
      </c>
      <c r="I3469" s="12">
        <f>SUM(I3470:I3472)</f>
        <v>129139</v>
      </c>
      <c r="J3469" s="12">
        <f t="shared" ref="J3469:Y3469" si="5518">SUM(J3470:J3472)</f>
        <v>28000</v>
      </c>
      <c r="K3469" s="12">
        <f t="shared" si="5518"/>
        <v>8321</v>
      </c>
      <c r="L3469" s="12">
        <f t="shared" si="5518"/>
        <v>0</v>
      </c>
      <c r="M3469" s="12">
        <f t="shared" si="5518"/>
        <v>0</v>
      </c>
      <c r="N3469" s="12">
        <f t="shared" si="5518"/>
        <v>0</v>
      </c>
      <c r="O3469" s="12">
        <f t="shared" si="5518"/>
        <v>0</v>
      </c>
      <c r="P3469" s="12">
        <f t="shared" si="5518"/>
        <v>36321</v>
      </c>
      <c r="Q3469" s="12">
        <f t="shared" si="5518"/>
        <v>9</v>
      </c>
      <c r="R3469" s="12">
        <f t="shared" si="5518"/>
        <v>13</v>
      </c>
      <c r="S3469" s="12">
        <f t="shared" si="5518"/>
        <v>8321</v>
      </c>
      <c r="T3469" s="12">
        <f t="shared" si="5518"/>
        <v>0</v>
      </c>
      <c r="U3469" s="12">
        <f t="shared" si="5518"/>
        <v>300</v>
      </c>
      <c r="V3469" s="12">
        <f t="shared" si="5518"/>
        <v>9</v>
      </c>
      <c r="W3469" s="12">
        <f t="shared" si="5518"/>
        <v>0</v>
      </c>
      <c r="X3469" s="12">
        <f t="shared" si="5518"/>
        <v>0</v>
      </c>
      <c r="Y3469" s="12">
        <f t="shared" si="5518"/>
        <v>4</v>
      </c>
      <c r="Z3469" s="12">
        <v>8656</v>
      </c>
      <c r="AA3469" s="12">
        <v>27665</v>
      </c>
      <c r="AB3469" s="12">
        <f t="shared" ref="AB3469:AQ3469" si="5519">SUM(AB3470:AB3472)</f>
        <v>0</v>
      </c>
      <c r="AC3469" s="12">
        <f t="shared" si="5519"/>
        <v>0</v>
      </c>
      <c r="AD3469" s="12">
        <f t="shared" si="5519"/>
        <v>0</v>
      </c>
      <c r="AE3469" s="12">
        <f t="shared" si="5519"/>
        <v>0</v>
      </c>
      <c r="AF3469" s="12">
        <f t="shared" si="5519"/>
        <v>0</v>
      </c>
      <c r="AG3469" s="12">
        <f t="shared" si="5519"/>
        <v>0</v>
      </c>
      <c r="AH3469" s="12">
        <f t="shared" si="5519"/>
        <v>0</v>
      </c>
      <c r="AI3469" s="12">
        <f t="shared" si="5519"/>
        <v>0</v>
      </c>
      <c r="AJ3469" s="12">
        <f t="shared" si="5519"/>
        <v>0</v>
      </c>
      <c r="AK3469" s="12">
        <f t="shared" si="5519"/>
        <v>0</v>
      </c>
      <c r="AL3469" s="12">
        <f t="shared" si="5519"/>
        <v>0</v>
      </c>
      <c r="AM3469" s="12">
        <f t="shared" si="5519"/>
        <v>0</v>
      </c>
      <c r="AN3469" s="12">
        <f t="shared" si="5519"/>
        <v>0</v>
      </c>
      <c r="AO3469" s="12">
        <f t="shared" si="5519"/>
        <v>0</v>
      </c>
      <c r="AP3469" s="12">
        <f t="shared" si="5519"/>
        <v>0</v>
      </c>
      <c r="AQ3469" s="12">
        <f t="shared" si="5519"/>
        <v>0</v>
      </c>
      <c r="AR3469" s="12">
        <v>0</v>
      </c>
      <c r="AS3469" s="12">
        <v>0</v>
      </c>
      <c r="AT3469" s="12">
        <f t="shared" ref="AT3469:BI3469" si="5520">SUM(AT3470:AT3472)</f>
        <v>0</v>
      </c>
      <c r="AU3469" s="12">
        <f t="shared" si="5520"/>
        <v>0</v>
      </c>
      <c r="AV3469" s="12">
        <f t="shared" si="5520"/>
        <v>0</v>
      </c>
      <c r="AW3469" s="12">
        <f t="shared" si="5520"/>
        <v>0</v>
      </c>
      <c r="AX3469" s="12">
        <f t="shared" si="5520"/>
        <v>0</v>
      </c>
      <c r="AY3469" s="12">
        <f t="shared" si="5520"/>
        <v>0</v>
      </c>
      <c r="AZ3469" s="12">
        <f t="shared" si="5520"/>
        <v>0</v>
      </c>
      <c r="BA3469" s="12">
        <f t="shared" si="5520"/>
        <v>0</v>
      </c>
      <c r="BB3469" s="12">
        <f t="shared" si="5520"/>
        <v>0</v>
      </c>
      <c r="BC3469" s="12">
        <f t="shared" si="5520"/>
        <v>0</v>
      </c>
      <c r="BD3469" s="12">
        <f t="shared" si="5520"/>
        <v>0</v>
      </c>
      <c r="BE3469" s="12">
        <f t="shared" si="5520"/>
        <v>0</v>
      </c>
      <c r="BF3469" s="12">
        <f t="shared" si="5520"/>
        <v>0</v>
      </c>
      <c r="BG3469" s="12">
        <f t="shared" si="5520"/>
        <v>0</v>
      </c>
      <c r="BH3469" s="12">
        <f t="shared" si="5520"/>
        <v>0</v>
      </c>
      <c r="BI3469" s="12">
        <f t="shared" si="5520"/>
        <v>0</v>
      </c>
      <c r="BJ3469" s="12">
        <v>0</v>
      </c>
      <c r="BK3469" s="12">
        <v>0</v>
      </c>
    </row>
    <row r="3470" spans="1:63" x14ac:dyDescent="0.25">
      <c r="A3470" s="4" t="s">
        <v>1156</v>
      </c>
      <c r="B3470" s="4" t="s">
        <v>58</v>
      </c>
      <c r="C3470" s="4" t="s">
        <v>142</v>
      </c>
      <c r="D3470" s="107" t="s">
        <v>1230</v>
      </c>
      <c r="E3470" s="117">
        <v>6139</v>
      </c>
      <c r="F3470" s="107"/>
      <c r="G3470" s="103" t="s">
        <v>1659</v>
      </c>
      <c r="H3470" s="13" t="s">
        <v>37</v>
      </c>
      <c r="I3470" s="14">
        <v>111500</v>
      </c>
      <c r="J3470" s="14">
        <v>20000</v>
      </c>
      <c r="K3470" s="14">
        <v>7821</v>
      </c>
      <c r="L3470" s="14"/>
      <c r="M3470" s="14"/>
      <c r="N3470" s="14"/>
      <c r="O3470" s="14"/>
      <c r="P3470" s="14">
        <f t="shared" si="5506"/>
        <v>27821</v>
      </c>
      <c r="Q3470" s="14"/>
      <c r="R3470" s="14"/>
      <c r="S3470" s="14">
        <v>7821</v>
      </c>
      <c r="T3470" s="14"/>
      <c r="U3470" s="14"/>
      <c r="V3470" s="14"/>
      <c r="W3470" s="14"/>
      <c r="X3470" s="14"/>
      <c r="Y3470" s="14"/>
      <c r="Z3470" s="14">
        <v>7821</v>
      </c>
      <c r="AA3470" s="14">
        <v>20000</v>
      </c>
      <c r="AB3470" s="14">
        <v>0</v>
      </c>
      <c r="AC3470" s="14"/>
      <c r="AD3470" s="14"/>
      <c r="AE3470" s="14"/>
      <c r="AF3470" s="14"/>
      <c r="AG3470" s="14"/>
      <c r="AH3470" s="14">
        <f t="shared" si="5507"/>
        <v>0</v>
      </c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>
        <v>0</v>
      </c>
      <c r="AS3470" s="14">
        <v>0</v>
      </c>
      <c r="AT3470" s="14">
        <v>0</v>
      </c>
      <c r="AU3470" s="14"/>
      <c r="AV3470" s="14"/>
      <c r="AW3470" s="14"/>
      <c r="AX3470" s="14"/>
      <c r="AY3470" s="14"/>
      <c r="AZ3470" s="14">
        <f t="shared" si="5508"/>
        <v>0</v>
      </c>
      <c r="BA3470" s="14"/>
      <c r="BB3470" s="14"/>
      <c r="BC3470" s="14"/>
      <c r="BD3470" s="14"/>
      <c r="BE3470" s="14"/>
      <c r="BF3470" s="14"/>
      <c r="BG3470" s="14"/>
      <c r="BH3470" s="14"/>
      <c r="BI3470" s="14"/>
      <c r="BJ3470" s="14">
        <v>0</v>
      </c>
      <c r="BK3470" s="14">
        <v>0</v>
      </c>
    </row>
    <row r="3471" spans="1:63" ht="22.5" x14ac:dyDescent="0.25">
      <c r="A3471" s="4" t="s">
        <v>1156</v>
      </c>
      <c r="B3471" s="4" t="s">
        <v>58</v>
      </c>
      <c r="C3471" s="4" t="s">
        <v>142</v>
      </c>
      <c r="D3471" s="107" t="s">
        <v>1230</v>
      </c>
      <c r="E3471" s="117">
        <v>6139</v>
      </c>
      <c r="F3471" s="107" t="s">
        <v>1237</v>
      </c>
      <c r="G3471" s="103" t="s">
        <v>1659</v>
      </c>
      <c r="H3471" s="13" t="s">
        <v>39</v>
      </c>
      <c r="I3471" s="14">
        <v>10639</v>
      </c>
      <c r="J3471" s="14">
        <v>1000</v>
      </c>
      <c r="K3471" s="14">
        <v>500</v>
      </c>
      <c r="L3471" s="14"/>
      <c r="M3471" s="14"/>
      <c r="N3471" s="14"/>
      <c r="O3471" s="14"/>
      <c r="P3471" s="14">
        <f t="shared" si="5506"/>
        <v>1500</v>
      </c>
      <c r="Q3471" s="14">
        <v>9</v>
      </c>
      <c r="R3471" s="14">
        <v>13</v>
      </c>
      <c r="S3471" s="14">
        <v>500</v>
      </c>
      <c r="T3471" s="14"/>
      <c r="U3471" s="14">
        <v>300</v>
      </c>
      <c r="V3471" s="14">
        <v>9</v>
      </c>
      <c r="W3471" s="14"/>
      <c r="X3471" s="14"/>
      <c r="Y3471" s="14">
        <v>4</v>
      </c>
      <c r="Z3471" s="14">
        <v>835</v>
      </c>
      <c r="AA3471" s="14">
        <v>665</v>
      </c>
      <c r="AB3471" s="14">
        <v>0</v>
      </c>
      <c r="AC3471" s="14"/>
      <c r="AD3471" s="14"/>
      <c r="AE3471" s="14"/>
      <c r="AF3471" s="14"/>
      <c r="AG3471" s="14"/>
      <c r="AH3471" s="14">
        <f t="shared" si="5507"/>
        <v>0</v>
      </c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>
        <v>0</v>
      </c>
      <c r="AS3471" s="14">
        <v>0</v>
      </c>
      <c r="AT3471" s="14">
        <v>0</v>
      </c>
      <c r="AU3471" s="14"/>
      <c r="AV3471" s="14"/>
      <c r="AW3471" s="14"/>
      <c r="AX3471" s="14"/>
      <c r="AY3471" s="14"/>
      <c r="AZ3471" s="14">
        <f t="shared" si="5508"/>
        <v>0</v>
      </c>
      <c r="BA3471" s="14"/>
      <c r="BB3471" s="14"/>
      <c r="BC3471" s="14"/>
      <c r="BD3471" s="14"/>
      <c r="BE3471" s="14"/>
      <c r="BF3471" s="14"/>
      <c r="BG3471" s="14"/>
      <c r="BH3471" s="14"/>
      <c r="BI3471" s="14"/>
      <c r="BJ3471" s="14">
        <v>0</v>
      </c>
      <c r="BK3471" s="14">
        <v>0</v>
      </c>
    </row>
    <row r="3472" spans="1:63" ht="33.75" x14ac:dyDescent="0.25">
      <c r="A3472" s="4" t="s">
        <v>1156</v>
      </c>
      <c r="B3472" s="4" t="s">
        <v>58</v>
      </c>
      <c r="C3472" s="4" t="s">
        <v>142</v>
      </c>
      <c r="D3472" s="107" t="s">
        <v>1230</v>
      </c>
      <c r="E3472" s="117">
        <v>6139</v>
      </c>
      <c r="F3472" s="107" t="s">
        <v>1238</v>
      </c>
      <c r="G3472" s="103" t="s">
        <v>1659</v>
      </c>
      <c r="H3472" s="13" t="s">
        <v>40</v>
      </c>
      <c r="I3472" s="14">
        <v>7000</v>
      </c>
      <c r="J3472" s="14">
        <v>7000</v>
      </c>
      <c r="K3472" s="14"/>
      <c r="L3472" s="14"/>
      <c r="M3472" s="14"/>
      <c r="N3472" s="14"/>
      <c r="O3472" s="14"/>
      <c r="P3472" s="14">
        <f t="shared" si="5506"/>
        <v>7000</v>
      </c>
      <c r="Q3472" s="14"/>
      <c r="R3472" s="14"/>
      <c r="S3472" s="14"/>
      <c r="T3472" s="14"/>
      <c r="U3472" s="14"/>
      <c r="V3472" s="14"/>
      <c r="W3472" s="14"/>
      <c r="X3472" s="14"/>
      <c r="Y3472" s="14"/>
      <c r="Z3472" s="14">
        <v>0</v>
      </c>
      <c r="AA3472" s="14">
        <v>7000</v>
      </c>
      <c r="AB3472" s="14">
        <v>0</v>
      </c>
      <c r="AC3472" s="14"/>
      <c r="AD3472" s="14"/>
      <c r="AE3472" s="14"/>
      <c r="AF3472" s="14"/>
      <c r="AG3472" s="14"/>
      <c r="AH3472" s="14">
        <f t="shared" si="5507"/>
        <v>0</v>
      </c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>
        <v>0</v>
      </c>
      <c r="AS3472" s="14">
        <v>0</v>
      </c>
      <c r="AT3472" s="14">
        <v>0</v>
      </c>
      <c r="AU3472" s="14"/>
      <c r="AV3472" s="14"/>
      <c r="AW3472" s="14"/>
      <c r="AX3472" s="14"/>
      <c r="AY3472" s="14"/>
      <c r="AZ3472" s="14">
        <f t="shared" si="5508"/>
        <v>0</v>
      </c>
      <c r="BA3472" s="14"/>
      <c r="BB3472" s="14"/>
      <c r="BC3472" s="14"/>
      <c r="BD3472" s="14"/>
      <c r="BE3472" s="14"/>
      <c r="BF3472" s="14"/>
      <c r="BG3472" s="14"/>
      <c r="BH3472" s="14"/>
      <c r="BI3472" s="14"/>
      <c r="BJ3472" s="14">
        <v>0</v>
      </c>
      <c r="BK3472" s="14">
        <v>0</v>
      </c>
    </row>
    <row r="3473" spans="1:63" ht="33.75" x14ac:dyDescent="0.25">
      <c r="A3473" s="4" t="s">
        <v>0</v>
      </c>
      <c r="B3473" s="4" t="s">
        <v>0</v>
      </c>
      <c r="C3473" s="4" t="s">
        <v>0</v>
      </c>
      <c r="D3473" s="107" t="s">
        <v>0</v>
      </c>
      <c r="E3473" s="117" t="s">
        <v>0</v>
      </c>
      <c r="F3473" s="107" t="s">
        <v>0</v>
      </c>
      <c r="G3473" s="103"/>
      <c r="H3473" s="2" t="s">
        <v>41</v>
      </c>
      <c r="I3473" s="14"/>
      <c r="J3473" s="14">
        <f t="shared" ref="J3473:J3474" si="5521">SUM(J3474)</f>
        <v>0</v>
      </c>
      <c r="K3473" s="14">
        <f t="shared" ref="K3473:K3474" si="5522">SUM(K3474)</f>
        <v>0</v>
      </c>
      <c r="L3473" s="14">
        <f t="shared" ref="L3473:L3474" si="5523">SUM(L3474)</f>
        <v>0</v>
      </c>
      <c r="M3473" s="14">
        <f t="shared" ref="M3473:M3474" si="5524">SUM(M3474)</f>
        <v>0</v>
      </c>
      <c r="N3473" s="14">
        <f t="shared" ref="N3473:N3474" si="5525">SUM(N3474)</f>
        <v>0</v>
      </c>
      <c r="O3473" s="14">
        <f t="shared" ref="O3473:Q3474" si="5526">SUM(O3474)</f>
        <v>0</v>
      </c>
      <c r="P3473" s="14">
        <f t="shared" si="5506"/>
        <v>0</v>
      </c>
      <c r="Q3473" s="14">
        <f>SUM(Q3474)</f>
        <v>0</v>
      </c>
      <c r="R3473" s="14">
        <f t="shared" ref="R3473:Y3474" si="5527">SUM(R3474)</f>
        <v>0</v>
      </c>
      <c r="S3473" s="14">
        <f t="shared" si="5527"/>
        <v>0</v>
      </c>
      <c r="T3473" s="14">
        <f t="shared" si="5527"/>
        <v>0</v>
      </c>
      <c r="U3473" s="14">
        <f t="shared" si="5527"/>
        <v>0</v>
      </c>
      <c r="V3473" s="14">
        <f t="shared" si="5527"/>
        <v>0</v>
      </c>
      <c r="W3473" s="14">
        <f t="shared" si="5527"/>
        <v>0</v>
      </c>
      <c r="X3473" s="14">
        <f t="shared" si="5527"/>
        <v>0</v>
      </c>
      <c r="Y3473" s="14">
        <f t="shared" si="5527"/>
        <v>0</v>
      </c>
      <c r="Z3473" s="14">
        <v>0</v>
      </c>
      <c r="AA3473" s="14">
        <v>0</v>
      </c>
      <c r="AB3473" s="14">
        <f t="shared" ref="AB3473:AB3474" si="5528">SUM(AB3474)</f>
        <v>0</v>
      </c>
      <c r="AC3473" s="14">
        <f t="shared" ref="AC3473:AC3474" si="5529">SUM(AC3474)</f>
        <v>0</v>
      </c>
      <c r="AD3473" s="14">
        <f t="shared" ref="AD3473:AD3474" si="5530">SUM(AD3474)</f>
        <v>0</v>
      </c>
      <c r="AE3473" s="14">
        <f t="shared" ref="AE3473:AE3474" si="5531">SUM(AE3474)</f>
        <v>0</v>
      </c>
      <c r="AF3473" s="14">
        <f t="shared" ref="AF3473:AF3474" si="5532">SUM(AF3474)</f>
        <v>0</v>
      </c>
      <c r="AG3473" s="14">
        <f t="shared" ref="AG3473:AI3474" si="5533">SUM(AG3474)</f>
        <v>0</v>
      </c>
      <c r="AH3473" s="14">
        <f t="shared" si="5507"/>
        <v>0</v>
      </c>
      <c r="AI3473" s="14">
        <f t="shared" si="5533"/>
        <v>0</v>
      </c>
      <c r="AJ3473" s="14">
        <f t="shared" ref="AJ3473:AJ3474" si="5534">SUM(AJ3474)</f>
        <v>0</v>
      </c>
      <c r="AK3473" s="14">
        <f t="shared" ref="AK3473:AK3474" si="5535">SUM(AK3474)</f>
        <v>0</v>
      </c>
      <c r="AL3473" s="14">
        <f t="shared" ref="AL3473:AL3474" si="5536">SUM(AL3474)</f>
        <v>0</v>
      </c>
      <c r="AM3473" s="14">
        <f t="shared" ref="AM3473:AM3474" si="5537">SUM(AM3474)</f>
        <v>0</v>
      </c>
      <c r="AN3473" s="14">
        <f t="shared" ref="AN3473:AN3474" si="5538">SUM(AN3474)</f>
        <v>0</v>
      </c>
      <c r="AO3473" s="14">
        <f t="shared" ref="AO3473:AO3474" si="5539">SUM(AO3474)</f>
        <v>0</v>
      </c>
      <c r="AP3473" s="14">
        <f t="shared" ref="AP3473:AP3474" si="5540">SUM(AP3474)</f>
        <v>0</v>
      </c>
      <c r="AQ3473" s="14">
        <f t="shared" ref="AQ3473:AQ3474" si="5541">SUM(AQ3474)</f>
        <v>0</v>
      </c>
      <c r="AR3473" s="14">
        <v>0</v>
      </c>
      <c r="AS3473" s="14">
        <v>0</v>
      </c>
      <c r="AT3473" s="14">
        <f t="shared" ref="AT3473:AT3474" si="5542">SUM(AT3474)</f>
        <v>0</v>
      </c>
      <c r="AU3473" s="14">
        <f t="shared" ref="AU3473:AU3474" si="5543">SUM(AU3474)</f>
        <v>522</v>
      </c>
      <c r="AV3473" s="14">
        <f t="shared" ref="AV3473:AV3474" si="5544">SUM(AV3474)</f>
        <v>0</v>
      </c>
      <c r="AW3473" s="14">
        <f t="shared" ref="AW3473:AW3474" si="5545">SUM(AW3474)</f>
        <v>0</v>
      </c>
      <c r="AX3473" s="14">
        <f t="shared" ref="AX3473:AX3474" si="5546">SUM(AX3474)</f>
        <v>0</v>
      </c>
      <c r="AY3473" s="14">
        <f t="shared" ref="AY3473:AY3474" si="5547">SUM(AY3474)</f>
        <v>0</v>
      </c>
      <c r="AZ3473" s="14">
        <f t="shared" si="5508"/>
        <v>522</v>
      </c>
      <c r="BA3473" s="14">
        <v>0</v>
      </c>
      <c r="BB3473" s="14">
        <v>0</v>
      </c>
      <c r="BC3473" s="14">
        <v>0</v>
      </c>
      <c r="BD3473" s="14">
        <v>0</v>
      </c>
      <c r="BE3473" s="14">
        <v>0</v>
      </c>
      <c r="BF3473" s="14">
        <v>0</v>
      </c>
      <c r="BG3473" s="14">
        <v>0</v>
      </c>
      <c r="BH3473" s="14">
        <v>0</v>
      </c>
      <c r="BI3473" s="14">
        <v>0</v>
      </c>
      <c r="BJ3473" s="14">
        <v>0</v>
      </c>
      <c r="BK3473" s="14">
        <v>522</v>
      </c>
    </row>
    <row r="3474" spans="1:63" s="84" customFormat="1" ht="22.5" x14ac:dyDescent="0.25">
      <c r="A3474" s="1" t="s">
        <v>1156</v>
      </c>
      <c r="B3474" s="1" t="s">
        <v>58</v>
      </c>
      <c r="C3474" s="1" t="s">
        <v>143</v>
      </c>
      <c r="D3474" s="110" t="s">
        <v>1230</v>
      </c>
      <c r="E3474" s="128" t="s">
        <v>1679</v>
      </c>
      <c r="F3474" s="110" t="s">
        <v>0</v>
      </c>
      <c r="G3474" s="106" t="s">
        <v>0</v>
      </c>
      <c r="H3474" s="2" t="s">
        <v>43</v>
      </c>
      <c r="I3474" s="12"/>
      <c r="J3474" s="12">
        <f t="shared" si="5521"/>
        <v>0</v>
      </c>
      <c r="K3474" s="12">
        <f t="shared" si="5522"/>
        <v>0</v>
      </c>
      <c r="L3474" s="12">
        <f t="shared" si="5523"/>
        <v>0</v>
      </c>
      <c r="M3474" s="12">
        <f t="shared" si="5524"/>
        <v>0</v>
      </c>
      <c r="N3474" s="12">
        <f t="shared" si="5525"/>
        <v>0</v>
      </c>
      <c r="O3474" s="12">
        <f t="shared" si="5526"/>
        <v>0</v>
      </c>
      <c r="P3474" s="14">
        <f t="shared" si="5506"/>
        <v>0</v>
      </c>
      <c r="Q3474" s="12">
        <f t="shared" si="5526"/>
        <v>0</v>
      </c>
      <c r="R3474" s="12">
        <f t="shared" si="5527"/>
        <v>0</v>
      </c>
      <c r="S3474" s="12">
        <f t="shared" si="5527"/>
        <v>0</v>
      </c>
      <c r="T3474" s="12">
        <f t="shared" si="5527"/>
        <v>0</v>
      </c>
      <c r="U3474" s="12">
        <f t="shared" si="5527"/>
        <v>0</v>
      </c>
      <c r="V3474" s="12">
        <f t="shared" si="5527"/>
        <v>0</v>
      </c>
      <c r="W3474" s="12">
        <f t="shared" si="5527"/>
        <v>0</v>
      </c>
      <c r="X3474" s="12">
        <f t="shared" si="5527"/>
        <v>0</v>
      </c>
      <c r="Y3474" s="12">
        <f t="shared" si="5527"/>
        <v>0</v>
      </c>
      <c r="Z3474" s="14">
        <v>0</v>
      </c>
      <c r="AA3474" s="14">
        <v>0</v>
      </c>
      <c r="AB3474" s="12">
        <f t="shared" si="5528"/>
        <v>0</v>
      </c>
      <c r="AC3474" s="12">
        <f t="shared" si="5529"/>
        <v>0</v>
      </c>
      <c r="AD3474" s="12">
        <f t="shared" si="5530"/>
        <v>0</v>
      </c>
      <c r="AE3474" s="12">
        <f t="shared" si="5531"/>
        <v>0</v>
      </c>
      <c r="AF3474" s="12">
        <f t="shared" si="5532"/>
        <v>0</v>
      </c>
      <c r="AG3474" s="12">
        <f t="shared" si="5533"/>
        <v>0</v>
      </c>
      <c r="AH3474" s="14">
        <f t="shared" si="5507"/>
        <v>0</v>
      </c>
      <c r="AI3474" s="12">
        <f t="shared" si="5533"/>
        <v>0</v>
      </c>
      <c r="AJ3474" s="12">
        <f t="shared" si="5534"/>
        <v>0</v>
      </c>
      <c r="AK3474" s="12">
        <f t="shared" si="5535"/>
        <v>0</v>
      </c>
      <c r="AL3474" s="12">
        <f t="shared" si="5536"/>
        <v>0</v>
      </c>
      <c r="AM3474" s="12">
        <f t="shared" si="5537"/>
        <v>0</v>
      </c>
      <c r="AN3474" s="12">
        <f t="shared" si="5538"/>
        <v>0</v>
      </c>
      <c r="AO3474" s="12">
        <f t="shared" si="5539"/>
        <v>0</v>
      </c>
      <c r="AP3474" s="12">
        <f t="shared" si="5540"/>
        <v>0</v>
      </c>
      <c r="AQ3474" s="12">
        <f t="shared" si="5541"/>
        <v>0</v>
      </c>
      <c r="AR3474" s="14">
        <v>0</v>
      </c>
      <c r="AS3474" s="14">
        <v>0</v>
      </c>
      <c r="AT3474" s="12">
        <f t="shared" si="5542"/>
        <v>0</v>
      </c>
      <c r="AU3474" s="12">
        <f t="shared" si="5543"/>
        <v>522</v>
      </c>
      <c r="AV3474" s="12">
        <f t="shared" si="5544"/>
        <v>0</v>
      </c>
      <c r="AW3474" s="12">
        <f t="shared" si="5545"/>
        <v>0</v>
      </c>
      <c r="AX3474" s="12">
        <f t="shared" si="5546"/>
        <v>0</v>
      </c>
      <c r="AY3474" s="12">
        <f t="shared" si="5547"/>
        <v>0</v>
      </c>
      <c r="AZ3474" s="14">
        <f t="shared" si="5508"/>
        <v>522</v>
      </c>
      <c r="BA3474" s="12">
        <v>0</v>
      </c>
      <c r="BB3474" s="12">
        <v>0</v>
      </c>
      <c r="BC3474" s="12">
        <v>0</v>
      </c>
      <c r="BD3474" s="12">
        <v>0</v>
      </c>
      <c r="BE3474" s="12">
        <v>0</v>
      </c>
      <c r="BF3474" s="12">
        <v>0</v>
      </c>
      <c r="BG3474" s="12">
        <v>0</v>
      </c>
      <c r="BH3474" s="12">
        <v>0</v>
      </c>
      <c r="BI3474" s="12">
        <v>0</v>
      </c>
      <c r="BJ3474" s="14">
        <v>0</v>
      </c>
      <c r="BK3474" s="14">
        <v>522</v>
      </c>
    </row>
    <row r="3475" spans="1:63" ht="22.5" x14ac:dyDescent="0.25">
      <c r="A3475" s="4" t="s">
        <v>1156</v>
      </c>
      <c r="B3475" s="4" t="s">
        <v>58</v>
      </c>
      <c r="C3475" s="4" t="s">
        <v>143</v>
      </c>
      <c r="D3475" s="107" t="s">
        <v>1230</v>
      </c>
      <c r="E3475" s="117" t="s">
        <v>1680</v>
      </c>
      <c r="F3475" s="107"/>
      <c r="G3475" s="103" t="s">
        <v>1659</v>
      </c>
      <c r="H3475" s="13" t="s">
        <v>45</v>
      </c>
      <c r="I3475" s="14"/>
      <c r="J3475" s="14"/>
      <c r="K3475" s="14"/>
      <c r="L3475" s="14"/>
      <c r="M3475" s="14"/>
      <c r="N3475" s="14"/>
      <c r="O3475" s="14"/>
      <c r="P3475" s="14">
        <f t="shared" si="5506"/>
        <v>0</v>
      </c>
      <c r="Q3475" s="14"/>
      <c r="R3475" s="14"/>
      <c r="S3475" s="14"/>
      <c r="T3475" s="14"/>
      <c r="U3475" s="14"/>
      <c r="V3475" s="14"/>
      <c r="W3475" s="14"/>
      <c r="X3475" s="14"/>
      <c r="Y3475" s="14"/>
      <c r="Z3475" s="14">
        <v>0</v>
      </c>
      <c r="AA3475" s="14">
        <v>0</v>
      </c>
      <c r="AB3475" s="14"/>
      <c r="AC3475" s="14"/>
      <c r="AD3475" s="14"/>
      <c r="AE3475" s="14"/>
      <c r="AF3475" s="14"/>
      <c r="AG3475" s="14"/>
      <c r="AH3475" s="14">
        <f t="shared" si="5507"/>
        <v>0</v>
      </c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>
        <v>0</v>
      </c>
      <c r="AS3475" s="14">
        <v>0</v>
      </c>
      <c r="AT3475" s="14"/>
      <c r="AU3475" s="14">
        <v>522</v>
      </c>
      <c r="AV3475" s="14"/>
      <c r="AW3475" s="14"/>
      <c r="AX3475" s="14"/>
      <c r="AY3475" s="14"/>
      <c r="AZ3475" s="14">
        <f t="shared" si="5508"/>
        <v>522</v>
      </c>
      <c r="BA3475" s="14"/>
      <c r="BB3475" s="14"/>
      <c r="BC3475" s="14">
        <v>522</v>
      </c>
      <c r="BD3475" s="14"/>
      <c r="BE3475" s="14"/>
      <c r="BF3475" s="14"/>
      <c r="BG3475" s="14"/>
      <c r="BH3475" s="14"/>
      <c r="BI3475" s="14"/>
      <c r="BJ3475" s="14">
        <v>522</v>
      </c>
      <c r="BK3475" s="14">
        <v>0</v>
      </c>
    </row>
    <row r="3476" spans="1:63" ht="33.75" x14ac:dyDescent="0.25">
      <c r="A3476" s="1" t="s">
        <v>0</v>
      </c>
      <c r="B3476" s="1" t="s">
        <v>0</v>
      </c>
      <c r="C3476" s="1" t="s">
        <v>0</v>
      </c>
      <c r="D3476" s="106" t="s">
        <v>0</v>
      </c>
      <c r="E3476" s="106" t="s">
        <v>0</v>
      </c>
      <c r="F3476" s="106" t="s">
        <v>0</v>
      </c>
      <c r="G3476" s="2" t="s">
        <v>0</v>
      </c>
      <c r="H3476" s="10" t="s">
        <v>49</v>
      </c>
      <c r="I3476" s="11">
        <f>SUM(I3477)</f>
        <v>60000</v>
      </c>
      <c r="J3476" s="11">
        <f t="shared" ref="J3476:Y3477" si="5548">SUM(J3477)</f>
        <v>20000</v>
      </c>
      <c r="K3476" s="11">
        <f t="shared" si="5548"/>
        <v>5041</v>
      </c>
      <c r="L3476" s="11">
        <f t="shared" si="5548"/>
        <v>0</v>
      </c>
      <c r="M3476" s="11">
        <f t="shared" si="5548"/>
        <v>0</v>
      </c>
      <c r="N3476" s="11">
        <f t="shared" si="5548"/>
        <v>0</v>
      </c>
      <c r="O3476" s="11">
        <f t="shared" si="5548"/>
        <v>0</v>
      </c>
      <c r="P3476" s="11">
        <f t="shared" si="5548"/>
        <v>25041</v>
      </c>
      <c r="Q3476" s="11">
        <f t="shared" si="5548"/>
        <v>0</v>
      </c>
      <c r="R3476" s="11">
        <f t="shared" si="5548"/>
        <v>0</v>
      </c>
      <c r="S3476" s="11">
        <f t="shared" si="5548"/>
        <v>5041</v>
      </c>
      <c r="T3476" s="11">
        <f t="shared" si="5548"/>
        <v>0</v>
      </c>
      <c r="U3476" s="11">
        <f t="shared" si="5548"/>
        <v>0</v>
      </c>
      <c r="V3476" s="11">
        <f t="shared" si="5548"/>
        <v>0</v>
      </c>
      <c r="W3476" s="11">
        <f t="shared" si="5548"/>
        <v>0</v>
      </c>
      <c r="X3476" s="11">
        <f t="shared" si="5548"/>
        <v>0</v>
      </c>
      <c r="Y3476" s="11">
        <f t="shared" si="5548"/>
        <v>0</v>
      </c>
      <c r="Z3476" s="11">
        <v>5041</v>
      </c>
      <c r="AA3476" s="11">
        <v>20000</v>
      </c>
      <c r="AB3476" s="11">
        <f t="shared" ref="AB3476:AQ3477" si="5549">SUM(AB3477)</f>
        <v>30000</v>
      </c>
      <c r="AC3476" s="11">
        <f t="shared" si="5549"/>
        <v>0</v>
      </c>
      <c r="AD3476" s="11">
        <f t="shared" si="5549"/>
        <v>0</v>
      </c>
      <c r="AE3476" s="11">
        <f t="shared" si="5549"/>
        <v>0</v>
      </c>
      <c r="AF3476" s="11">
        <f t="shared" si="5549"/>
        <v>0</v>
      </c>
      <c r="AG3476" s="11">
        <f t="shared" si="5549"/>
        <v>0</v>
      </c>
      <c r="AH3476" s="11">
        <f t="shared" si="5549"/>
        <v>30000</v>
      </c>
      <c r="AI3476" s="11">
        <f t="shared" si="5549"/>
        <v>0</v>
      </c>
      <c r="AJ3476" s="11">
        <f t="shared" si="5549"/>
        <v>0</v>
      </c>
      <c r="AK3476" s="11">
        <f t="shared" si="5549"/>
        <v>0</v>
      </c>
      <c r="AL3476" s="11">
        <f t="shared" si="5549"/>
        <v>0</v>
      </c>
      <c r="AM3476" s="11">
        <f t="shared" si="5549"/>
        <v>0</v>
      </c>
      <c r="AN3476" s="11">
        <f t="shared" si="5549"/>
        <v>0</v>
      </c>
      <c r="AO3476" s="11">
        <f t="shared" si="5549"/>
        <v>0</v>
      </c>
      <c r="AP3476" s="11">
        <f t="shared" si="5549"/>
        <v>0</v>
      </c>
      <c r="AQ3476" s="11">
        <f t="shared" si="5549"/>
        <v>0</v>
      </c>
      <c r="AR3476" s="11">
        <v>0</v>
      </c>
      <c r="AS3476" s="11">
        <v>30000</v>
      </c>
      <c r="AT3476" s="11">
        <f t="shared" ref="AT3476:BI3477" si="5550">SUM(AT3477)</f>
        <v>10000</v>
      </c>
      <c r="AU3476" s="11">
        <f t="shared" si="5550"/>
        <v>0</v>
      </c>
      <c r="AV3476" s="11">
        <f t="shared" si="5550"/>
        <v>0</v>
      </c>
      <c r="AW3476" s="11">
        <f t="shared" si="5550"/>
        <v>0</v>
      </c>
      <c r="AX3476" s="11">
        <f t="shared" si="5550"/>
        <v>0</v>
      </c>
      <c r="AY3476" s="11">
        <f t="shared" si="5550"/>
        <v>0</v>
      </c>
      <c r="AZ3476" s="11">
        <f t="shared" si="5550"/>
        <v>10000</v>
      </c>
      <c r="BA3476" s="11">
        <f t="shared" si="5550"/>
        <v>0</v>
      </c>
      <c r="BB3476" s="11">
        <f t="shared" si="5550"/>
        <v>0</v>
      </c>
      <c r="BC3476" s="11">
        <f t="shared" si="5550"/>
        <v>0</v>
      </c>
      <c r="BD3476" s="11">
        <f t="shared" si="5550"/>
        <v>0</v>
      </c>
      <c r="BE3476" s="11">
        <f t="shared" si="5550"/>
        <v>0</v>
      </c>
      <c r="BF3476" s="11">
        <f t="shared" si="5550"/>
        <v>0</v>
      </c>
      <c r="BG3476" s="11">
        <f t="shared" si="5550"/>
        <v>0</v>
      </c>
      <c r="BH3476" s="11">
        <f t="shared" si="5550"/>
        <v>0</v>
      </c>
      <c r="BI3476" s="11">
        <f t="shared" si="5550"/>
        <v>0</v>
      </c>
      <c r="BJ3476" s="11">
        <v>0</v>
      </c>
      <c r="BK3476" s="11">
        <v>10000</v>
      </c>
    </row>
    <row r="3477" spans="1:63" x14ac:dyDescent="0.25">
      <c r="A3477" s="4" t="s">
        <v>1156</v>
      </c>
      <c r="B3477" s="4" t="s">
        <v>58</v>
      </c>
      <c r="C3477" s="4" t="s">
        <v>142</v>
      </c>
      <c r="D3477" s="107" t="s">
        <v>1230</v>
      </c>
      <c r="E3477" s="106" t="s">
        <v>50</v>
      </c>
      <c r="F3477" s="106" t="s">
        <v>0</v>
      </c>
      <c r="G3477" s="2" t="s">
        <v>0</v>
      </c>
      <c r="H3477" s="2" t="s">
        <v>51</v>
      </c>
      <c r="I3477" s="12">
        <f>SUM(I3478)</f>
        <v>60000</v>
      </c>
      <c r="J3477" s="12">
        <f t="shared" si="5548"/>
        <v>20000</v>
      </c>
      <c r="K3477" s="12">
        <f t="shared" ref="K3477:Y3477" si="5551">SUM(K3478)</f>
        <v>5041</v>
      </c>
      <c r="L3477" s="12">
        <f t="shared" si="5551"/>
        <v>0</v>
      </c>
      <c r="M3477" s="12">
        <f t="shared" si="5551"/>
        <v>0</v>
      </c>
      <c r="N3477" s="12">
        <f t="shared" si="5551"/>
        <v>0</v>
      </c>
      <c r="O3477" s="12">
        <f t="shared" si="5551"/>
        <v>0</v>
      </c>
      <c r="P3477" s="12">
        <f t="shared" si="5551"/>
        <v>25041</v>
      </c>
      <c r="Q3477" s="12">
        <f t="shared" si="5551"/>
        <v>0</v>
      </c>
      <c r="R3477" s="12">
        <f t="shared" si="5551"/>
        <v>0</v>
      </c>
      <c r="S3477" s="12">
        <f t="shared" si="5551"/>
        <v>5041</v>
      </c>
      <c r="T3477" s="12">
        <f t="shared" si="5551"/>
        <v>0</v>
      </c>
      <c r="U3477" s="12">
        <f t="shared" si="5551"/>
        <v>0</v>
      </c>
      <c r="V3477" s="12">
        <f t="shared" si="5551"/>
        <v>0</v>
      </c>
      <c r="W3477" s="12">
        <f t="shared" si="5551"/>
        <v>0</v>
      </c>
      <c r="X3477" s="12">
        <f t="shared" si="5551"/>
        <v>0</v>
      </c>
      <c r="Y3477" s="12">
        <f t="shared" si="5551"/>
        <v>0</v>
      </c>
      <c r="Z3477" s="12">
        <v>5041</v>
      </c>
      <c r="AA3477" s="12">
        <v>20000</v>
      </c>
      <c r="AB3477" s="12">
        <f t="shared" si="5549"/>
        <v>30000</v>
      </c>
      <c r="AC3477" s="12">
        <f t="shared" ref="AC3477:AQ3477" si="5552">SUM(AC3478)</f>
        <v>0</v>
      </c>
      <c r="AD3477" s="12">
        <f t="shared" si="5552"/>
        <v>0</v>
      </c>
      <c r="AE3477" s="12">
        <f t="shared" si="5552"/>
        <v>0</v>
      </c>
      <c r="AF3477" s="12">
        <f t="shared" si="5552"/>
        <v>0</v>
      </c>
      <c r="AG3477" s="12">
        <f t="shared" si="5552"/>
        <v>0</v>
      </c>
      <c r="AH3477" s="12">
        <f t="shared" si="5552"/>
        <v>30000</v>
      </c>
      <c r="AI3477" s="12">
        <f t="shared" si="5552"/>
        <v>0</v>
      </c>
      <c r="AJ3477" s="12">
        <f t="shared" si="5552"/>
        <v>0</v>
      </c>
      <c r="AK3477" s="12">
        <f t="shared" si="5552"/>
        <v>0</v>
      </c>
      <c r="AL3477" s="12">
        <f t="shared" si="5552"/>
        <v>0</v>
      </c>
      <c r="AM3477" s="12">
        <f t="shared" si="5552"/>
        <v>0</v>
      </c>
      <c r="AN3477" s="12">
        <f t="shared" si="5552"/>
        <v>0</v>
      </c>
      <c r="AO3477" s="12">
        <f t="shared" si="5552"/>
        <v>0</v>
      </c>
      <c r="AP3477" s="12">
        <f t="shared" si="5552"/>
        <v>0</v>
      </c>
      <c r="AQ3477" s="12">
        <f t="shared" si="5552"/>
        <v>0</v>
      </c>
      <c r="AR3477" s="12">
        <v>0</v>
      </c>
      <c r="AS3477" s="12">
        <v>30000</v>
      </c>
      <c r="AT3477" s="12">
        <f>SUM(AT3478)</f>
        <v>10000</v>
      </c>
      <c r="AU3477" s="12">
        <f t="shared" si="5550"/>
        <v>0</v>
      </c>
      <c r="AV3477" s="12">
        <f t="shared" si="5550"/>
        <v>0</v>
      </c>
      <c r="AW3477" s="12">
        <f t="shared" si="5550"/>
        <v>0</v>
      </c>
      <c r="AX3477" s="12">
        <f t="shared" si="5550"/>
        <v>0</v>
      </c>
      <c r="AY3477" s="12">
        <f t="shared" si="5550"/>
        <v>0</v>
      </c>
      <c r="AZ3477" s="12">
        <f t="shared" si="5550"/>
        <v>10000</v>
      </c>
      <c r="BA3477" s="12">
        <f t="shared" si="5550"/>
        <v>0</v>
      </c>
      <c r="BB3477" s="12">
        <f t="shared" si="5550"/>
        <v>0</v>
      </c>
      <c r="BC3477" s="12">
        <f t="shared" si="5550"/>
        <v>0</v>
      </c>
      <c r="BD3477" s="12">
        <f t="shared" si="5550"/>
        <v>0</v>
      </c>
      <c r="BE3477" s="12">
        <f t="shared" si="5550"/>
        <v>0</v>
      </c>
      <c r="BF3477" s="12">
        <f t="shared" si="5550"/>
        <v>0</v>
      </c>
      <c r="BG3477" s="12">
        <f t="shared" si="5550"/>
        <v>0</v>
      </c>
      <c r="BH3477" s="12">
        <f t="shared" si="5550"/>
        <v>0</v>
      </c>
      <c r="BI3477" s="12">
        <f t="shared" si="5550"/>
        <v>0</v>
      </c>
      <c r="BJ3477" s="12">
        <v>0</v>
      </c>
      <c r="BK3477" s="12">
        <v>10000</v>
      </c>
    </row>
    <row r="3478" spans="1:63" x14ac:dyDescent="0.25">
      <c r="A3478" s="4" t="s">
        <v>1156</v>
      </c>
      <c r="B3478" s="4" t="s">
        <v>58</v>
      </c>
      <c r="C3478" s="4" t="s">
        <v>142</v>
      </c>
      <c r="D3478" s="107" t="s">
        <v>1230</v>
      </c>
      <c r="E3478" s="117">
        <v>8213</v>
      </c>
      <c r="F3478" s="107"/>
      <c r="G3478" s="103" t="s">
        <v>1659</v>
      </c>
      <c r="H3478" s="13" t="s">
        <v>53</v>
      </c>
      <c r="I3478" s="14">
        <v>60000</v>
      </c>
      <c r="J3478" s="14">
        <v>20000</v>
      </c>
      <c r="K3478" s="14">
        <v>5041</v>
      </c>
      <c r="L3478" s="14"/>
      <c r="M3478" s="14"/>
      <c r="N3478" s="14"/>
      <c r="O3478" s="14"/>
      <c r="P3478" s="14">
        <f t="shared" si="5506"/>
        <v>25041</v>
      </c>
      <c r="Q3478" s="14"/>
      <c r="R3478" s="14"/>
      <c r="S3478" s="14">
        <v>5041</v>
      </c>
      <c r="T3478" s="14"/>
      <c r="U3478" s="14"/>
      <c r="V3478" s="14"/>
      <c r="W3478" s="14"/>
      <c r="X3478" s="14"/>
      <c r="Y3478" s="14"/>
      <c r="Z3478" s="14">
        <v>5041</v>
      </c>
      <c r="AA3478" s="14">
        <v>20000</v>
      </c>
      <c r="AB3478" s="14">
        <v>30000</v>
      </c>
      <c r="AC3478" s="14"/>
      <c r="AD3478" s="14"/>
      <c r="AE3478" s="14"/>
      <c r="AF3478" s="14"/>
      <c r="AG3478" s="14"/>
      <c r="AH3478" s="14">
        <f t="shared" si="5507"/>
        <v>30000</v>
      </c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>
        <v>0</v>
      </c>
      <c r="AS3478" s="14">
        <v>30000</v>
      </c>
      <c r="AT3478" s="14">
        <v>10000</v>
      </c>
      <c r="AU3478" s="14"/>
      <c r="AV3478" s="14"/>
      <c r="AW3478" s="14"/>
      <c r="AX3478" s="14"/>
      <c r="AY3478" s="14"/>
      <c r="AZ3478" s="14">
        <f t="shared" si="5508"/>
        <v>10000</v>
      </c>
      <c r="BA3478" s="14"/>
      <c r="BB3478" s="14"/>
      <c r="BC3478" s="14"/>
      <c r="BD3478" s="14"/>
      <c r="BE3478" s="14"/>
      <c r="BF3478" s="14"/>
      <c r="BG3478" s="14"/>
      <c r="BH3478" s="14"/>
      <c r="BI3478" s="14"/>
      <c r="BJ3478" s="14">
        <v>0</v>
      </c>
      <c r="BK3478" s="14">
        <v>10000</v>
      </c>
    </row>
    <row r="3479" spans="1:63" ht="22.5" x14ac:dyDescent="0.25">
      <c r="A3479" s="13" t="s">
        <v>0</v>
      </c>
      <c r="B3479" s="13" t="s">
        <v>0</v>
      </c>
      <c r="C3479" s="13" t="s">
        <v>0</v>
      </c>
      <c r="D3479" s="103" t="s">
        <v>0</v>
      </c>
      <c r="E3479" s="103" t="s">
        <v>0</v>
      </c>
      <c r="F3479" s="103" t="s">
        <v>0</v>
      </c>
      <c r="G3479" s="13" t="s">
        <v>0</v>
      </c>
      <c r="H3479" s="10" t="s">
        <v>1239</v>
      </c>
      <c r="I3479" s="11">
        <f>SUM(I3449,I3476)</f>
        <v>4464757</v>
      </c>
      <c r="J3479" s="11">
        <f t="shared" ref="J3479:Y3479" si="5553">SUM(J3449,J3476)</f>
        <v>81000</v>
      </c>
      <c r="K3479" s="11">
        <f t="shared" si="5553"/>
        <v>35562</v>
      </c>
      <c r="L3479" s="11">
        <f t="shared" si="5553"/>
        <v>0</v>
      </c>
      <c r="M3479" s="11">
        <f t="shared" si="5553"/>
        <v>0</v>
      </c>
      <c r="N3479" s="11">
        <f t="shared" si="5553"/>
        <v>0</v>
      </c>
      <c r="O3479" s="11">
        <f t="shared" si="5553"/>
        <v>0</v>
      </c>
      <c r="P3479" s="11">
        <f t="shared" si="5553"/>
        <v>116562</v>
      </c>
      <c r="Q3479" s="11">
        <f t="shared" si="5553"/>
        <v>302</v>
      </c>
      <c r="R3479" s="11">
        <f t="shared" si="5553"/>
        <v>4556</v>
      </c>
      <c r="S3479" s="11">
        <f t="shared" si="5553"/>
        <v>35562</v>
      </c>
      <c r="T3479" s="11">
        <f t="shared" si="5553"/>
        <v>0</v>
      </c>
      <c r="U3479" s="11">
        <f t="shared" si="5553"/>
        <v>9931</v>
      </c>
      <c r="V3479" s="11">
        <f t="shared" si="5553"/>
        <v>2876</v>
      </c>
      <c r="W3479" s="11">
        <f t="shared" si="5553"/>
        <v>3300</v>
      </c>
      <c r="X3479" s="11">
        <f t="shared" si="5553"/>
        <v>0</v>
      </c>
      <c r="Y3479" s="11">
        <f t="shared" si="5553"/>
        <v>3704</v>
      </c>
      <c r="Z3479" s="11">
        <v>60231</v>
      </c>
      <c r="AA3479" s="11">
        <v>56331</v>
      </c>
      <c r="AB3479" s="11">
        <f t="shared" ref="AB3479:AQ3479" si="5554">SUM(AB3449,AB3476)</f>
        <v>50000</v>
      </c>
      <c r="AC3479" s="11">
        <f t="shared" si="5554"/>
        <v>0</v>
      </c>
      <c r="AD3479" s="11">
        <f t="shared" si="5554"/>
        <v>0</v>
      </c>
      <c r="AE3479" s="11">
        <f t="shared" si="5554"/>
        <v>0</v>
      </c>
      <c r="AF3479" s="11">
        <f t="shared" si="5554"/>
        <v>0</v>
      </c>
      <c r="AG3479" s="11">
        <f t="shared" si="5554"/>
        <v>0</v>
      </c>
      <c r="AH3479" s="11">
        <f t="shared" si="5554"/>
        <v>50000</v>
      </c>
      <c r="AI3479" s="11">
        <f t="shared" si="5554"/>
        <v>0</v>
      </c>
      <c r="AJ3479" s="11">
        <f t="shared" si="5554"/>
        <v>0</v>
      </c>
      <c r="AK3479" s="11">
        <f t="shared" si="5554"/>
        <v>0</v>
      </c>
      <c r="AL3479" s="11">
        <f t="shared" si="5554"/>
        <v>0</v>
      </c>
      <c r="AM3479" s="11">
        <f t="shared" si="5554"/>
        <v>0</v>
      </c>
      <c r="AN3479" s="11">
        <f t="shared" si="5554"/>
        <v>0</v>
      </c>
      <c r="AO3479" s="11">
        <f t="shared" si="5554"/>
        <v>0</v>
      </c>
      <c r="AP3479" s="11">
        <f t="shared" si="5554"/>
        <v>0</v>
      </c>
      <c r="AQ3479" s="11">
        <f t="shared" si="5554"/>
        <v>0</v>
      </c>
      <c r="AR3479" s="11">
        <v>0</v>
      </c>
      <c r="AS3479" s="11">
        <v>50000</v>
      </c>
      <c r="AT3479" s="11">
        <f>SUM(AT3449,AT3476)</f>
        <v>20000</v>
      </c>
      <c r="AU3479" s="11">
        <f t="shared" ref="AU3479:BI3479" si="5555">SUM(AU3449,AU3476)</f>
        <v>0</v>
      </c>
      <c r="AV3479" s="11">
        <f t="shared" si="5555"/>
        <v>0</v>
      </c>
      <c r="AW3479" s="11">
        <f t="shared" si="5555"/>
        <v>0</v>
      </c>
      <c r="AX3479" s="11">
        <f t="shared" si="5555"/>
        <v>0</v>
      </c>
      <c r="AY3479" s="11">
        <f t="shared" si="5555"/>
        <v>19035</v>
      </c>
      <c r="AZ3479" s="11">
        <f t="shared" si="5555"/>
        <v>39035</v>
      </c>
      <c r="BA3479" s="11">
        <f t="shared" si="5555"/>
        <v>0</v>
      </c>
      <c r="BB3479" s="11">
        <f t="shared" si="5555"/>
        <v>0</v>
      </c>
      <c r="BC3479" s="11">
        <f t="shared" si="5555"/>
        <v>0</v>
      </c>
      <c r="BD3479" s="11">
        <f t="shared" si="5555"/>
        <v>0</v>
      </c>
      <c r="BE3479" s="11">
        <f t="shared" si="5555"/>
        <v>0</v>
      </c>
      <c r="BF3479" s="11">
        <f t="shared" si="5555"/>
        <v>0</v>
      </c>
      <c r="BG3479" s="11">
        <f t="shared" si="5555"/>
        <v>19035</v>
      </c>
      <c r="BH3479" s="11">
        <f t="shared" si="5555"/>
        <v>0</v>
      </c>
      <c r="BI3479" s="11">
        <f t="shared" si="5555"/>
        <v>0</v>
      </c>
      <c r="BJ3479" s="11">
        <v>19035</v>
      </c>
      <c r="BK3479" s="11">
        <v>20000</v>
      </c>
    </row>
    <row r="3480" spans="1:63" ht="15.75" thickBot="1" x14ac:dyDescent="0.3">
      <c r="A3480" s="13" t="s">
        <v>0</v>
      </c>
      <c r="B3480" s="13" t="s">
        <v>0</v>
      </c>
      <c r="C3480" s="13" t="s">
        <v>0</v>
      </c>
      <c r="D3480" s="103" t="s">
        <v>0</v>
      </c>
      <c r="E3480" s="103" t="s">
        <v>0</v>
      </c>
      <c r="F3480" s="103" t="s">
        <v>0</v>
      </c>
      <c r="G3480" s="13" t="s">
        <v>0</v>
      </c>
      <c r="H3480" s="2" t="s">
        <v>55</v>
      </c>
      <c r="I3480" s="12">
        <v>74</v>
      </c>
      <c r="J3480" s="13" t="s">
        <v>0</v>
      </c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>
        <v>0</v>
      </c>
      <c r="AA3480" s="13"/>
      <c r="AB3480" s="13" t="s">
        <v>0</v>
      </c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  <c r="AO3480" s="13"/>
      <c r="AP3480" s="13"/>
      <c r="AQ3480" s="13"/>
      <c r="AR3480" s="13">
        <v>0</v>
      </c>
      <c r="AS3480" s="13"/>
      <c r="AT3480" s="13" t="s">
        <v>0</v>
      </c>
      <c r="AU3480" s="13"/>
      <c r="AV3480" s="13"/>
      <c r="AW3480" s="13"/>
      <c r="AX3480" s="13"/>
      <c r="AY3480" s="13"/>
      <c r="AZ3480" s="13"/>
      <c r="BA3480" s="13"/>
      <c r="BB3480" s="13"/>
      <c r="BC3480" s="13"/>
      <c r="BD3480" s="13"/>
      <c r="BE3480" s="13"/>
      <c r="BF3480" s="13"/>
      <c r="BG3480" s="13"/>
      <c r="BH3480" s="13"/>
      <c r="BI3480" s="13"/>
      <c r="BJ3480" s="13">
        <v>0</v>
      </c>
      <c r="BK3480" s="13"/>
    </row>
    <row r="3481" spans="1:63" ht="69.75" customHeight="1" thickBot="1" x14ac:dyDescent="0.3">
      <c r="A3481" s="148" t="s">
        <v>0</v>
      </c>
      <c r="B3481" s="148" t="s">
        <v>0</v>
      </c>
      <c r="C3481" s="148" t="s">
        <v>0</v>
      </c>
      <c r="D3481" s="151" t="s">
        <v>0</v>
      </c>
      <c r="E3481" s="151" t="s">
        <v>0</v>
      </c>
      <c r="F3481" s="151" t="s">
        <v>0</v>
      </c>
      <c r="G3481" s="154" t="s">
        <v>0</v>
      </c>
      <c r="H3481" s="5" t="s">
        <v>56</v>
      </c>
      <c r="I3481" s="5" t="s">
        <v>9</v>
      </c>
      <c r="J3481" s="94" t="s">
        <v>10</v>
      </c>
      <c r="K3481" s="94" t="s">
        <v>1602</v>
      </c>
      <c r="L3481" s="94" t="s">
        <v>1535</v>
      </c>
      <c r="M3481" s="94" t="s">
        <v>1591</v>
      </c>
      <c r="N3481" s="94" t="s">
        <v>1592</v>
      </c>
      <c r="O3481" s="94" t="s">
        <v>1593</v>
      </c>
      <c r="P3481" s="94" t="s">
        <v>1606</v>
      </c>
      <c r="Q3481" s="94" t="s">
        <v>1603</v>
      </c>
      <c r="R3481" s="94" t="s">
        <v>1594</v>
      </c>
      <c r="S3481" s="94" t="s">
        <v>1595</v>
      </c>
      <c r="T3481" s="94" t="s">
        <v>1596</v>
      </c>
      <c r="U3481" s="94" t="s">
        <v>1597</v>
      </c>
      <c r="V3481" s="94" t="s">
        <v>1598</v>
      </c>
      <c r="W3481" s="94" t="s">
        <v>1599</v>
      </c>
      <c r="X3481" s="94" t="s">
        <v>1604</v>
      </c>
      <c r="Y3481" s="94" t="s">
        <v>1605</v>
      </c>
      <c r="Z3481" s="94" t="s">
        <v>1600</v>
      </c>
      <c r="AA3481" s="94" t="s">
        <v>1601</v>
      </c>
      <c r="AB3481" s="95" t="s">
        <v>11</v>
      </c>
      <c r="AC3481" s="95" t="s">
        <v>1602</v>
      </c>
      <c r="AD3481" s="95" t="s">
        <v>1535</v>
      </c>
      <c r="AE3481" s="95" t="s">
        <v>1591</v>
      </c>
      <c r="AF3481" s="95" t="s">
        <v>1592</v>
      </c>
      <c r="AG3481" s="95" t="s">
        <v>1593</v>
      </c>
      <c r="AH3481" s="95" t="s">
        <v>1607</v>
      </c>
      <c r="AI3481" s="95" t="s">
        <v>1603</v>
      </c>
      <c r="AJ3481" s="95" t="s">
        <v>1594</v>
      </c>
      <c r="AK3481" s="95" t="s">
        <v>1595</v>
      </c>
      <c r="AL3481" s="95" t="s">
        <v>1596</v>
      </c>
      <c r="AM3481" s="95" t="s">
        <v>1597</v>
      </c>
      <c r="AN3481" s="95" t="s">
        <v>1598</v>
      </c>
      <c r="AO3481" s="95" t="s">
        <v>1599</v>
      </c>
      <c r="AP3481" s="95" t="s">
        <v>1604</v>
      </c>
      <c r="AQ3481" s="95" t="s">
        <v>1605</v>
      </c>
      <c r="AR3481" s="95" t="s">
        <v>1600</v>
      </c>
      <c r="AS3481" s="95" t="s">
        <v>1601</v>
      </c>
      <c r="AT3481" s="96" t="s">
        <v>12</v>
      </c>
      <c r="AU3481" s="96" t="s">
        <v>1602</v>
      </c>
      <c r="AV3481" s="96" t="s">
        <v>1535</v>
      </c>
      <c r="AW3481" s="96" t="s">
        <v>1591</v>
      </c>
      <c r="AX3481" s="96" t="s">
        <v>1592</v>
      </c>
      <c r="AY3481" s="96" t="s">
        <v>1593</v>
      </c>
      <c r="AZ3481" s="96" t="s">
        <v>1608</v>
      </c>
      <c r="BA3481" s="96" t="s">
        <v>1603</v>
      </c>
      <c r="BB3481" s="96" t="s">
        <v>1594</v>
      </c>
      <c r="BC3481" s="96" t="s">
        <v>1595</v>
      </c>
      <c r="BD3481" s="96" t="s">
        <v>1596</v>
      </c>
      <c r="BE3481" s="96" t="s">
        <v>1597</v>
      </c>
      <c r="BF3481" s="96" t="s">
        <v>1598</v>
      </c>
      <c r="BG3481" s="96" t="s">
        <v>1599</v>
      </c>
      <c r="BH3481" s="96" t="s">
        <v>1604</v>
      </c>
      <c r="BI3481" s="96" t="s">
        <v>1605</v>
      </c>
      <c r="BJ3481" s="96" t="s">
        <v>1600</v>
      </c>
      <c r="BK3481" s="96" t="s">
        <v>1601</v>
      </c>
    </row>
    <row r="3482" spans="1:63" x14ac:dyDescent="0.25">
      <c r="A3482" s="149"/>
      <c r="B3482" s="149"/>
      <c r="C3482" s="149"/>
      <c r="D3482" s="152"/>
      <c r="E3482" s="152"/>
      <c r="F3482" s="152"/>
      <c r="G3482" s="155"/>
      <c r="H3482" s="15" t="s">
        <v>0</v>
      </c>
      <c r="I3482" s="9" t="s">
        <v>13</v>
      </c>
      <c r="J3482" s="9">
        <v>1</v>
      </c>
      <c r="K3482" s="9">
        <v>2</v>
      </c>
      <c r="L3482" s="9">
        <v>3</v>
      </c>
      <c r="M3482" s="9">
        <v>4</v>
      </c>
      <c r="N3482" s="9">
        <v>5</v>
      </c>
      <c r="O3482" s="9">
        <v>6</v>
      </c>
      <c r="P3482" s="9">
        <v>7</v>
      </c>
      <c r="Q3482" s="9">
        <v>8</v>
      </c>
      <c r="R3482" s="9">
        <v>9</v>
      </c>
      <c r="S3482" s="9">
        <v>10</v>
      </c>
      <c r="T3482" s="9">
        <v>11</v>
      </c>
      <c r="U3482" s="9">
        <v>12</v>
      </c>
      <c r="V3482" s="9">
        <v>13</v>
      </c>
      <c r="W3482" s="9">
        <v>14</v>
      </c>
      <c r="X3482" s="9">
        <v>15</v>
      </c>
      <c r="Y3482" s="9">
        <v>16</v>
      </c>
      <c r="Z3482" s="9">
        <v>20</v>
      </c>
      <c r="AA3482" s="9">
        <v>21</v>
      </c>
      <c r="AB3482" s="9">
        <v>1</v>
      </c>
      <c r="AC3482" s="9">
        <v>2</v>
      </c>
      <c r="AD3482" s="9">
        <v>3</v>
      </c>
      <c r="AE3482" s="9">
        <v>4</v>
      </c>
      <c r="AF3482" s="9">
        <v>5</v>
      </c>
      <c r="AG3482" s="9">
        <v>6</v>
      </c>
      <c r="AH3482" s="9">
        <v>7</v>
      </c>
      <c r="AI3482" s="9">
        <v>8</v>
      </c>
      <c r="AJ3482" s="9">
        <v>9</v>
      </c>
      <c r="AK3482" s="9">
        <v>10</v>
      </c>
      <c r="AL3482" s="9">
        <v>11</v>
      </c>
      <c r="AM3482" s="9">
        <v>12</v>
      </c>
      <c r="AN3482" s="9">
        <v>13</v>
      </c>
      <c r="AO3482" s="9">
        <v>14</v>
      </c>
      <c r="AP3482" s="9">
        <v>15</v>
      </c>
      <c r="AQ3482" s="9">
        <v>16</v>
      </c>
      <c r="AR3482" s="9">
        <v>20</v>
      </c>
      <c r="AS3482" s="9">
        <v>21</v>
      </c>
      <c r="AT3482" s="9">
        <v>1</v>
      </c>
      <c r="AU3482" s="9">
        <v>2</v>
      </c>
      <c r="AV3482" s="9">
        <v>3</v>
      </c>
      <c r="AW3482" s="9">
        <v>4</v>
      </c>
      <c r="AX3482" s="9">
        <v>5</v>
      </c>
      <c r="AY3482" s="9">
        <v>6</v>
      </c>
      <c r="AZ3482" s="9">
        <v>7</v>
      </c>
      <c r="BA3482" s="9">
        <v>8</v>
      </c>
      <c r="BB3482" s="9">
        <v>9</v>
      </c>
      <c r="BC3482" s="9">
        <v>10</v>
      </c>
      <c r="BD3482" s="9">
        <v>11</v>
      </c>
      <c r="BE3482" s="9">
        <v>12</v>
      </c>
      <c r="BF3482" s="9">
        <v>13</v>
      </c>
      <c r="BG3482" s="9">
        <v>14</v>
      </c>
      <c r="BH3482" s="9">
        <v>15</v>
      </c>
      <c r="BI3482" s="9">
        <v>16</v>
      </c>
      <c r="BJ3482" s="9">
        <v>20</v>
      </c>
      <c r="BK3482" s="9">
        <v>21</v>
      </c>
    </row>
    <row r="3483" spans="1:63" x14ac:dyDescent="0.25">
      <c r="A3483" s="149"/>
      <c r="B3483" s="149"/>
      <c r="C3483" s="149"/>
      <c r="D3483" s="152"/>
      <c r="E3483" s="152"/>
      <c r="F3483" s="152"/>
      <c r="G3483" s="155"/>
      <c r="H3483" s="16" t="s">
        <v>1189</v>
      </c>
      <c r="I3483" s="17">
        <f>SUM(I3479)</f>
        <v>4464757</v>
      </c>
      <c r="J3483" s="17">
        <f t="shared" ref="J3483:Y3483" si="5556">SUM(J3479)</f>
        <v>81000</v>
      </c>
      <c r="K3483" s="17">
        <f t="shared" si="5556"/>
        <v>35562</v>
      </c>
      <c r="L3483" s="17">
        <f t="shared" si="5556"/>
        <v>0</v>
      </c>
      <c r="M3483" s="17">
        <f t="shared" si="5556"/>
        <v>0</v>
      </c>
      <c r="N3483" s="17">
        <f t="shared" si="5556"/>
        <v>0</v>
      </c>
      <c r="O3483" s="17">
        <f t="shared" si="5556"/>
        <v>0</v>
      </c>
      <c r="P3483" s="17">
        <f t="shared" ref="P3483" si="5557">SUM(P3479)</f>
        <v>116562</v>
      </c>
      <c r="Q3483" s="17">
        <f t="shared" si="5556"/>
        <v>302</v>
      </c>
      <c r="R3483" s="17">
        <f t="shared" si="5556"/>
        <v>4556</v>
      </c>
      <c r="S3483" s="17">
        <f t="shared" si="5556"/>
        <v>35562</v>
      </c>
      <c r="T3483" s="17">
        <f t="shared" si="5556"/>
        <v>0</v>
      </c>
      <c r="U3483" s="17">
        <f t="shared" si="5556"/>
        <v>9931</v>
      </c>
      <c r="V3483" s="17">
        <f t="shared" si="5556"/>
        <v>2876</v>
      </c>
      <c r="W3483" s="17">
        <f t="shared" si="5556"/>
        <v>3300</v>
      </c>
      <c r="X3483" s="17">
        <f t="shared" si="5556"/>
        <v>0</v>
      </c>
      <c r="Y3483" s="17">
        <f t="shared" si="5556"/>
        <v>3704</v>
      </c>
      <c r="Z3483" s="17">
        <v>60231</v>
      </c>
      <c r="AA3483" s="17">
        <v>56331</v>
      </c>
      <c r="AB3483" s="17">
        <f t="shared" ref="AB3483:AQ3483" si="5558">SUM(AB3479)</f>
        <v>50000</v>
      </c>
      <c r="AC3483" s="17">
        <f t="shared" si="5558"/>
        <v>0</v>
      </c>
      <c r="AD3483" s="17">
        <f t="shared" si="5558"/>
        <v>0</v>
      </c>
      <c r="AE3483" s="17">
        <f t="shared" si="5558"/>
        <v>0</v>
      </c>
      <c r="AF3483" s="17">
        <f t="shared" si="5558"/>
        <v>0</v>
      </c>
      <c r="AG3483" s="17">
        <f t="shared" si="5558"/>
        <v>0</v>
      </c>
      <c r="AH3483" s="17">
        <f t="shared" ref="AH3483" si="5559">SUM(AH3479)</f>
        <v>50000</v>
      </c>
      <c r="AI3483" s="17">
        <f t="shared" si="5558"/>
        <v>0</v>
      </c>
      <c r="AJ3483" s="17">
        <f t="shared" si="5558"/>
        <v>0</v>
      </c>
      <c r="AK3483" s="17">
        <f t="shared" si="5558"/>
        <v>0</v>
      </c>
      <c r="AL3483" s="17">
        <f t="shared" si="5558"/>
        <v>0</v>
      </c>
      <c r="AM3483" s="17">
        <f t="shared" si="5558"/>
        <v>0</v>
      </c>
      <c r="AN3483" s="17">
        <f t="shared" si="5558"/>
        <v>0</v>
      </c>
      <c r="AO3483" s="17">
        <f t="shared" si="5558"/>
        <v>0</v>
      </c>
      <c r="AP3483" s="17">
        <f t="shared" si="5558"/>
        <v>0</v>
      </c>
      <c r="AQ3483" s="17">
        <f t="shared" si="5558"/>
        <v>0</v>
      </c>
      <c r="AR3483" s="17">
        <v>0</v>
      </c>
      <c r="AS3483" s="17">
        <v>50000</v>
      </c>
      <c r="AT3483" s="17">
        <f t="shared" ref="AT3483:BI3483" si="5560">SUM(AT3479)</f>
        <v>20000</v>
      </c>
      <c r="AU3483" s="17">
        <f t="shared" si="5560"/>
        <v>0</v>
      </c>
      <c r="AV3483" s="17">
        <f t="shared" si="5560"/>
        <v>0</v>
      </c>
      <c r="AW3483" s="17">
        <f t="shared" si="5560"/>
        <v>0</v>
      </c>
      <c r="AX3483" s="17">
        <f t="shared" si="5560"/>
        <v>0</v>
      </c>
      <c r="AY3483" s="17">
        <f t="shared" si="5560"/>
        <v>19035</v>
      </c>
      <c r="AZ3483" s="17">
        <f t="shared" ref="AZ3483" si="5561">SUM(AZ3479)</f>
        <v>39035</v>
      </c>
      <c r="BA3483" s="17">
        <f t="shared" si="5560"/>
        <v>0</v>
      </c>
      <c r="BB3483" s="17">
        <f t="shared" si="5560"/>
        <v>0</v>
      </c>
      <c r="BC3483" s="17">
        <f t="shared" si="5560"/>
        <v>0</v>
      </c>
      <c r="BD3483" s="17">
        <f t="shared" si="5560"/>
        <v>0</v>
      </c>
      <c r="BE3483" s="17">
        <f t="shared" si="5560"/>
        <v>0</v>
      </c>
      <c r="BF3483" s="17">
        <f t="shared" si="5560"/>
        <v>0</v>
      </c>
      <c r="BG3483" s="17">
        <f t="shared" si="5560"/>
        <v>19035</v>
      </c>
      <c r="BH3483" s="17">
        <f t="shared" si="5560"/>
        <v>0</v>
      </c>
      <c r="BI3483" s="17">
        <f t="shared" si="5560"/>
        <v>0</v>
      </c>
      <c r="BJ3483" s="17">
        <v>19035</v>
      </c>
      <c r="BK3483" s="17">
        <v>20000</v>
      </c>
    </row>
    <row r="3484" spans="1:63" x14ac:dyDescent="0.25">
      <c r="A3484" s="149"/>
      <c r="B3484" s="149"/>
      <c r="C3484" s="149"/>
      <c r="D3484" s="152"/>
      <c r="E3484" s="152"/>
      <c r="F3484" s="152"/>
      <c r="G3484" s="155"/>
      <c r="H3484" s="18" t="s">
        <v>57</v>
      </c>
      <c r="I3484" s="17">
        <f>SUM(I3483)</f>
        <v>4464757</v>
      </c>
      <c r="J3484" s="17">
        <f t="shared" ref="J3484:Y3484" si="5562">SUM(J3483)</f>
        <v>81000</v>
      </c>
      <c r="K3484" s="17">
        <f t="shared" si="5562"/>
        <v>35562</v>
      </c>
      <c r="L3484" s="17">
        <f t="shared" si="5562"/>
        <v>0</v>
      </c>
      <c r="M3484" s="17">
        <f t="shared" si="5562"/>
        <v>0</v>
      </c>
      <c r="N3484" s="17">
        <f t="shared" si="5562"/>
        <v>0</v>
      </c>
      <c r="O3484" s="17">
        <f t="shared" si="5562"/>
        <v>0</v>
      </c>
      <c r="P3484" s="17">
        <f t="shared" ref="P3484" si="5563">SUM(P3483)</f>
        <v>116562</v>
      </c>
      <c r="Q3484" s="17">
        <f t="shared" si="5562"/>
        <v>302</v>
      </c>
      <c r="R3484" s="17">
        <f t="shared" si="5562"/>
        <v>4556</v>
      </c>
      <c r="S3484" s="17">
        <f t="shared" si="5562"/>
        <v>35562</v>
      </c>
      <c r="T3484" s="17">
        <f t="shared" si="5562"/>
        <v>0</v>
      </c>
      <c r="U3484" s="17">
        <f t="shared" si="5562"/>
        <v>9931</v>
      </c>
      <c r="V3484" s="17">
        <f t="shared" si="5562"/>
        <v>2876</v>
      </c>
      <c r="W3484" s="17">
        <f t="shared" si="5562"/>
        <v>3300</v>
      </c>
      <c r="X3484" s="17">
        <f t="shared" si="5562"/>
        <v>0</v>
      </c>
      <c r="Y3484" s="17">
        <f t="shared" si="5562"/>
        <v>3704</v>
      </c>
      <c r="Z3484" s="17">
        <v>60231</v>
      </c>
      <c r="AA3484" s="17">
        <v>56331</v>
      </c>
      <c r="AB3484" s="17">
        <f t="shared" ref="AB3484:AQ3484" si="5564">SUM(AB3483)</f>
        <v>50000</v>
      </c>
      <c r="AC3484" s="17">
        <f t="shared" si="5564"/>
        <v>0</v>
      </c>
      <c r="AD3484" s="17">
        <f t="shared" si="5564"/>
        <v>0</v>
      </c>
      <c r="AE3484" s="17">
        <f t="shared" si="5564"/>
        <v>0</v>
      </c>
      <c r="AF3484" s="17">
        <f t="shared" si="5564"/>
        <v>0</v>
      </c>
      <c r="AG3484" s="17">
        <f t="shared" si="5564"/>
        <v>0</v>
      </c>
      <c r="AH3484" s="17">
        <f t="shared" ref="AH3484" si="5565">SUM(AH3483)</f>
        <v>50000</v>
      </c>
      <c r="AI3484" s="17">
        <f t="shared" si="5564"/>
        <v>0</v>
      </c>
      <c r="AJ3484" s="17">
        <f t="shared" si="5564"/>
        <v>0</v>
      </c>
      <c r="AK3484" s="17">
        <f t="shared" si="5564"/>
        <v>0</v>
      </c>
      <c r="AL3484" s="17">
        <f t="shared" si="5564"/>
        <v>0</v>
      </c>
      <c r="AM3484" s="17">
        <f t="shared" si="5564"/>
        <v>0</v>
      </c>
      <c r="AN3484" s="17">
        <f t="shared" si="5564"/>
        <v>0</v>
      </c>
      <c r="AO3484" s="17">
        <f t="shared" si="5564"/>
        <v>0</v>
      </c>
      <c r="AP3484" s="17">
        <f t="shared" si="5564"/>
        <v>0</v>
      </c>
      <c r="AQ3484" s="17">
        <f t="shared" si="5564"/>
        <v>0</v>
      </c>
      <c r="AR3484" s="17">
        <v>0</v>
      </c>
      <c r="AS3484" s="17">
        <v>50000</v>
      </c>
      <c r="AT3484" s="17">
        <f t="shared" ref="AT3484:BI3484" si="5566">SUM(AT3483)</f>
        <v>20000</v>
      </c>
      <c r="AU3484" s="17">
        <f t="shared" si="5566"/>
        <v>0</v>
      </c>
      <c r="AV3484" s="17">
        <f t="shared" si="5566"/>
        <v>0</v>
      </c>
      <c r="AW3484" s="17">
        <f t="shared" si="5566"/>
        <v>0</v>
      </c>
      <c r="AX3484" s="17">
        <f t="shared" si="5566"/>
        <v>0</v>
      </c>
      <c r="AY3484" s="17">
        <f t="shared" si="5566"/>
        <v>19035</v>
      </c>
      <c r="AZ3484" s="17">
        <f t="shared" ref="AZ3484" si="5567">SUM(AZ3483)</f>
        <v>39035</v>
      </c>
      <c r="BA3484" s="17">
        <f t="shared" si="5566"/>
        <v>0</v>
      </c>
      <c r="BB3484" s="17">
        <f t="shared" si="5566"/>
        <v>0</v>
      </c>
      <c r="BC3484" s="17">
        <f t="shared" si="5566"/>
        <v>0</v>
      </c>
      <c r="BD3484" s="17">
        <f t="shared" si="5566"/>
        <v>0</v>
      </c>
      <c r="BE3484" s="17">
        <f t="shared" si="5566"/>
        <v>0</v>
      </c>
      <c r="BF3484" s="17">
        <f t="shared" si="5566"/>
        <v>0</v>
      </c>
      <c r="BG3484" s="17">
        <f t="shared" si="5566"/>
        <v>19035</v>
      </c>
      <c r="BH3484" s="17">
        <f t="shared" si="5566"/>
        <v>0</v>
      </c>
      <c r="BI3484" s="17">
        <f t="shared" si="5566"/>
        <v>0</v>
      </c>
      <c r="BJ3484" s="17">
        <v>19035</v>
      </c>
      <c r="BK3484" s="17">
        <v>20000</v>
      </c>
    </row>
    <row r="3485" spans="1:63" x14ac:dyDescent="0.25">
      <c r="A3485" s="150"/>
      <c r="B3485" s="150"/>
      <c r="C3485" s="150"/>
      <c r="D3485" s="153"/>
      <c r="E3485" s="153"/>
      <c r="F3485" s="153"/>
      <c r="G3485" s="156"/>
      <c r="P3485">
        <f t="shared" si="5506"/>
        <v>0</v>
      </c>
      <c r="Z3485">
        <v>0</v>
      </c>
      <c r="AA3485">
        <v>0</v>
      </c>
      <c r="AH3485">
        <f t="shared" si="5507"/>
        <v>0</v>
      </c>
      <c r="AR3485">
        <v>0</v>
      </c>
      <c r="AS3485">
        <v>0</v>
      </c>
      <c r="AZ3485">
        <f t="shared" si="5508"/>
        <v>0</v>
      </c>
      <c r="BJ3485">
        <v>0</v>
      </c>
      <c r="BK3485">
        <v>0</v>
      </c>
    </row>
    <row r="3486" spans="1:63" ht="15.75" thickBot="1" x14ac:dyDescent="0.3">
      <c r="A3486" s="13" t="s">
        <v>0</v>
      </c>
      <c r="B3486" s="13" t="s">
        <v>0</v>
      </c>
      <c r="C3486" s="13" t="s">
        <v>0</v>
      </c>
      <c r="D3486" s="103" t="s">
        <v>0</v>
      </c>
      <c r="E3486" s="103" t="s">
        <v>0</v>
      </c>
      <c r="F3486" s="103" t="s">
        <v>0</v>
      </c>
      <c r="G3486" s="13" t="s">
        <v>0</v>
      </c>
      <c r="H3486" s="19" t="s">
        <v>0</v>
      </c>
      <c r="I3486" s="19" t="s">
        <v>0</v>
      </c>
      <c r="J3486" s="19" t="s">
        <v>0</v>
      </c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>
        <v>0</v>
      </c>
      <c r="AA3486" s="19">
        <v>0</v>
      </c>
      <c r="AB3486" s="19" t="s">
        <v>0</v>
      </c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>
        <v>0</v>
      </c>
      <c r="AS3486" s="19">
        <v>0</v>
      </c>
      <c r="AT3486" s="19" t="s">
        <v>0</v>
      </c>
      <c r="AU3486" s="19"/>
      <c r="AV3486" s="19"/>
      <c r="AW3486" s="19"/>
      <c r="AX3486" s="19"/>
      <c r="AY3486" s="19"/>
      <c r="AZ3486" s="19"/>
      <c r="BA3486" s="19"/>
      <c r="BB3486" s="19"/>
      <c r="BC3486" s="19"/>
      <c r="BD3486" s="19"/>
      <c r="BE3486" s="19"/>
      <c r="BF3486" s="19"/>
      <c r="BG3486" s="19"/>
      <c r="BH3486" s="19"/>
      <c r="BI3486" s="19"/>
      <c r="BJ3486" s="19">
        <v>0</v>
      </c>
      <c r="BK3486" s="19">
        <v>0</v>
      </c>
    </row>
    <row r="3487" spans="1:63" ht="69.75" customHeight="1" thickBot="1" x14ac:dyDescent="0.3">
      <c r="A3487" s="5" t="s">
        <v>2</v>
      </c>
      <c r="B3487" s="5" t="s">
        <v>3</v>
      </c>
      <c r="C3487" s="5" t="s">
        <v>4</v>
      </c>
      <c r="D3487" s="108" t="s">
        <v>0</v>
      </c>
      <c r="E3487" s="116" t="s">
        <v>5</v>
      </c>
      <c r="F3487" s="116" t="s">
        <v>6</v>
      </c>
      <c r="G3487" s="5" t="s">
        <v>7</v>
      </c>
      <c r="H3487" s="5" t="s">
        <v>8</v>
      </c>
      <c r="I3487" s="5" t="s">
        <v>9</v>
      </c>
      <c r="J3487" s="94" t="s">
        <v>10</v>
      </c>
      <c r="K3487" s="94" t="s">
        <v>1602</v>
      </c>
      <c r="L3487" s="94" t="s">
        <v>1535</v>
      </c>
      <c r="M3487" s="94" t="s">
        <v>1591</v>
      </c>
      <c r="N3487" s="94" t="s">
        <v>1592</v>
      </c>
      <c r="O3487" s="94" t="s">
        <v>1593</v>
      </c>
      <c r="P3487" s="94" t="s">
        <v>1606</v>
      </c>
      <c r="Q3487" s="94" t="s">
        <v>1603</v>
      </c>
      <c r="R3487" s="94" t="s">
        <v>1594</v>
      </c>
      <c r="S3487" s="94" t="s">
        <v>1595</v>
      </c>
      <c r="T3487" s="94" t="s">
        <v>1596</v>
      </c>
      <c r="U3487" s="94" t="s">
        <v>1597</v>
      </c>
      <c r="V3487" s="94" t="s">
        <v>1598</v>
      </c>
      <c r="W3487" s="94" t="s">
        <v>1599</v>
      </c>
      <c r="X3487" s="94" t="s">
        <v>1604</v>
      </c>
      <c r="Y3487" s="94" t="s">
        <v>1605</v>
      </c>
      <c r="Z3487" s="94" t="s">
        <v>1600</v>
      </c>
      <c r="AA3487" s="94" t="s">
        <v>1601</v>
      </c>
      <c r="AB3487" s="95" t="s">
        <v>11</v>
      </c>
      <c r="AC3487" s="95" t="s">
        <v>1602</v>
      </c>
      <c r="AD3487" s="95" t="s">
        <v>1535</v>
      </c>
      <c r="AE3487" s="95" t="s">
        <v>1591</v>
      </c>
      <c r="AF3487" s="95" t="s">
        <v>1592</v>
      </c>
      <c r="AG3487" s="95" t="s">
        <v>1593</v>
      </c>
      <c r="AH3487" s="95" t="s">
        <v>1607</v>
      </c>
      <c r="AI3487" s="95" t="s">
        <v>1603</v>
      </c>
      <c r="AJ3487" s="95" t="s">
        <v>1594</v>
      </c>
      <c r="AK3487" s="95" t="s">
        <v>1595</v>
      </c>
      <c r="AL3487" s="95" t="s">
        <v>1596</v>
      </c>
      <c r="AM3487" s="95" t="s">
        <v>1597</v>
      </c>
      <c r="AN3487" s="95" t="s">
        <v>1598</v>
      </c>
      <c r="AO3487" s="95" t="s">
        <v>1599</v>
      </c>
      <c r="AP3487" s="95" t="s">
        <v>1604</v>
      </c>
      <c r="AQ3487" s="95" t="s">
        <v>1605</v>
      </c>
      <c r="AR3487" s="95" t="s">
        <v>1600</v>
      </c>
      <c r="AS3487" s="95" t="s">
        <v>1601</v>
      </c>
      <c r="AT3487" s="96" t="s">
        <v>12</v>
      </c>
      <c r="AU3487" s="96" t="s">
        <v>1602</v>
      </c>
      <c r="AV3487" s="96" t="s">
        <v>1535</v>
      </c>
      <c r="AW3487" s="96" t="s">
        <v>1591</v>
      </c>
      <c r="AX3487" s="96" t="s">
        <v>1592</v>
      </c>
      <c r="AY3487" s="96" t="s">
        <v>1593</v>
      </c>
      <c r="AZ3487" s="96" t="s">
        <v>1608</v>
      </c>
      <c r="BA3487" s="96" t="s">
        <v>1603</v>
      </c>
      <c r="BB3487" s="96" t="s">
        <v>1594</v>
      </c>
      <c r="BC3487" s="96" t="s">
        <v>1595</v>
      </c>
      <c r="BD3487" s="96" t="s">
        <v>1596</v>
      </c>
      <c r="BE3487" s="96" t="s">
        <v>1597</v>
      </c>
      <c r="BF3487" s="96" t="s">
        <v>1598</v>
      </c>
      <c r="BG3487" s="96" t="s">
        <v>1599</v>
      </c>
      <c r="BH3487" s="96" t="s">
        <v>1604</v>
      </c>
      <c r="BI3487" s="96" t="s">
        <v>1605</v>
      </c>
      <c r="BJ3487" s="96" t="s">
        <v>1600</v>
      </c>
      <c r="BK3487" s="96" t="s">
        <v>1601</v>
      </c>
    </row>
    <row r="3488" spans="1:63" x14ac:dyDescent="0.25">
      <c r="A3488" s="6" t="s">
        <v>0</v>
      </c>
      <c r="B3488" s="6" t="s">
        <v>0</v>
      </c>
      <c r="C3488" s="6" t="s">
        <v>0</v>
      </c>
      <c r="D3488" s="109" t="s">
        <v>0</v>
      </c>
      <c r="E3488" s="109" t="s">
        <v>0</v>
      </c>
      <c r="F3488" s="125" t="s">
        <v>0</v>
      </c>
      <c r="G3488" s="7" t="s">
        <v>0</v>
      </c>
      <c r="H3488" s="8" t="s">
        <v>0</v>
      </c>
      <c r="I3488" s="9" t="s">
        <v>13</v>
      </c>
      <c r="J3488" s="9">
        <v>1</v>
      </c>
      <c r="K3488" s="9">
        <v>2</v>
      </c>
      <c r="L3488" s="9">
        <v>3</v>
      </c>
      <c r="M3488" s="9">
        <v>4</v>
      </c>
      <c r="N3488" s="9">
        <v>5</v>
      </c>
      <c r="O3488" s="9">
        <v>6</v>
      </c>
      <c r="P3488" s="9">
        <v>7</v>
      </c>
      <c r="Q3488" s="9">
        <v>8</v>
      </c>
      <c r="R3488" s="9">
        <v>9</v>
      </c>
      <c r="S3488" s="9">
        <v>10</v>
      </c>
      <c r="T3488" s="9">
        <v>11</v>
      </c>
      <c r="U3488" s="9">
        <v>12</v>
      </c>
      <c r="V3488" s="9">
        <v>13</v>
      </c>
      <c r="W3488" s="9">
        <v>14</v>
      </c>
      <c r="X3488" s="9">
        <v>15</v>
      </c>
      <c r="Y3488" s="9">
        <v>16</v>
      </c>
      <c r="Z3488" s="9">
        <v>20</v>
      </c>
      <c r="AA3488" s="9">
        <v>21</v>
      </c>
      <c r="AB3488" s="9">
        <v>1</v>
      </c>
      <c r="AC3488" s="9">
        <v>2</v>
      </c>
      <c r="AD3488" s="9">
        <v>3</v>
      </c>
      <c r="AE3488" s="9">
        <v>4</v>
      </c>
      <c r="AF3488" s="9">
        <v>5</v>
      </c>
      <c r="AG3488" s="9">
        <v>6</v>
      </c>
      <c r="AH3488" s="9">
        <v>7</v>
      </c>
      <c r="AI3488" s="9">
        <v>8</v>
      </c>
      <c r="AJ3488" s="9">
        <v>9</v>
      </c>
      <c r="AK3488" s="9">
        <v>10</v>
      </c>
      <c r="AL3488" s="9">
        <v>11</v>
      </c>
      <c r="AM3488" s="9">
        <v>12</v>
      </c>
      <c r="AN3488" s="9">
        <v>13</v>
      </c>
      <c r="AO3488" s="9">
        <v>14</v>
      </c>
      <c r="AP3488" s="9">
        <v>15</v>
      </c>
      <c r="AQ3488" s="9">
        <v>16</v>
      </c>
      <c r="AR3488" s="9">
        <v>20</v>
      </c>
      <c r="AS3488" s="9">
        <v>21</v>
      </c>
      <c r="AT3488" s="9">
        <v>1</v>
      </c>
      <c r="AU3488" s="9">
        <v>2</v>
      </c>
      <c r="AV3488" s="9">
        <v>3</v>
      </c>
      <c r="AW3488" s="9">
        <v>4</v>
      </c>
      <c r="AX3488" s="9">
        <v>5</v>
      </c>
      <c r="AY3488" s="9">
        <v>6</v>
      </c>
      <c r="AZ3488" s="9">
        <v>7</v>
      </c>
      <c r="BA3488" s="9">
        <v>8</v>
      </c>
      <c r="BB3488" s="9">
        <v>9</v>
      </c>
      <c r="BC3488" s="9">
        <v>10</v>
      </c>
      <c r="BD3488" s="9">
        <v>11</v>
      </c>
      <c r="BE3488" s="9">
        <v>12</v>
      </c>
      <c r="BF3488" s="9">
        <v>13</v>
      </c>
      <c r="BG3488" s="9">
        <v>14</v>
      </c>
      <c r="BH3488" s="9">
        <v>15</v>
      </c>
      <c r="BI3488" s="9">
        <v>16</v>
      </c>
      <c r="BJ3488" s="9">
        <v>20</v>
      </c>
      <c r="BK3488" s="9">
        <v>21</v>
      </c>
    </row>
    <row r="3489" spans="1:63" ht="22.5" x14ac:dyDescent="0.25">
      <c r="A3489" s="1" t="s">
        <v>1156</v>
      </c>
      <c r="B3489" s="1" t="s">
        <v>58</v>
      </c>
      <c r="C3489" s="4" t="s">
        <v>143</v>
      </c>
      <c r="D3489" s="107" t="s">
        <v>1240</v>
      </c>
      <c r="E3489" s="106" t="s">
        <v>0</v>
      </c>
      <c r="F3489" s="106" t="s">
        <v>0</v>
      </c>
      <c r="G3489" s="2" t="s">
        <v>0</v>
      </c>
      <c r="H3489" s="2" t="s">
        <v>1241</v>
      </c>
      <c r="I3489" s="3" t="s">
        <v>0</v>
      </c>
      <c r="J3489" s="3" t="s">
        <v>0</v>
      </c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>
        <v>0</v>
      </c>
      <c r="AA3489" s="3">
        <v>0</v>
      </c>
      <c r="AB3489" s="3" t="s">
        <v>0</v>
      </c>
      <c r="AC3489" s="3"/>
      <c r="AD3489" s="3"/>
      <c r="AE3489" s="3"/>
      <c r="AF3489" s="3"/>
      <c r="AG3489" s="3"/>
      <c r="AH3489" s="3"/>
      <c r="AI3489" s="3"/>
      <c r="AJ3489" s="3"/>
      <c r="AK3489" s="3"/>
      <c r="AL3489" s="3"/>
      <c r="AM3489" s="3"/>
      <c r="AN3489" s="3"/>
      <c r="AO3489" s="3"/>
      <c r="AP3489" s="3"/>
      <c r="AQ3489" s="3"/>
      <c r="AR3489" s="3">
        <v>0</v>
      </c>
      <c r="AS3489" s="3">
        <v>0</v>
      </c>
      <c r="AT3489" s="3" t="s">
        <v>0</v>
      </c>
      <c r="AU3489" s="3"/>
      <c r="AV3489" s="3"/>
      <c r="AW3489" s="3"/>
      <c r="AX3489" s="3"/>
      <c r="AY3489" s="3"/>
      <c r="AZ3489" s="3"/>
      <c r="BA3489" s="3"/>
      <c r="BB3489" s="3"/>
      <c r="BC3489" s="3"/>
      <c r="BD3489" s="3"/>
      <c r="BE3489" s="3"/>
      <c r="BF3489" s="3"/>
      <c r="BG3489" s="3"/>
      <c r="BH3489" s="3"/>
      <c r="BI3489" s="3"/>
      <c r="BJ3489" s="3">
        <v>0</v>
      </c>
      <c r="BK3489" s="3">
        <v>0</v>
      </c>
    </row>
    <row r="3490" spans="1:63" ht="33.75" x14ac:dyDescent="0.25">
      <c r="A3490" s="1" t="s">
        <v>0</v>
      </c>
      <c r="B3490" s="1" t="s">
        <v>0</v>
      </c>
      <c r="C3490" s="1" t="s">
        <v>0</v>
      </c>
      <c r="D3490" s="106" t="s">
        <v>0</v>
      </c>
      <c r="E3490" s="106" t="s">
        <v>0</v>
      </c>
      <c r="F3490" s="106" t="s">
        <v>0</v>
      </c>
      <c r="G3490" s="2" t="s">
        <v>0</v>
      </c>
      <c r="H3490" s="10" t="s">
        <v>15</v>
      </c>
      <c r="I3490" s="11">
        <f>SUM(I3491,I3499,I3501)</f>
        <v>3797865</v>
      </c>
      <c r="J3490" s="11">
        <f>SUM(J3491,J3499,J3501)</f>
        <v>54500</v>
      </c>
      <c r="K3490" s="11">
        <f t="shared" ref="K3490:Y3490" si="5568">SUM(K3491,K3499,K3501)</f>
        <v>15961</v>
      </c>
      <c r="L3490" s="11">
        <f t="shared" si="5568"/>
        <v>0</v>
      </c>
      <c r="M3490" s="11">
        <f t="shared" si="5568"/>
        <v>0</v>
      </c>
      <c r="N3490" s="11">
        <f t="shared" si="5568"/>
        <v>0</v>
      </c>
      <c r="O3490" s="11">
        <f t="shared" si="5568"/>
        <v>0</v>
      </c>
      <c r="P3490" s="11">
        <f t="shared" ref="P3490" si="5569">SUM(P3491,P3499,P3501)</f>
        <v>70461</v>
      </c>
      <c r="Q3490" s="11">
        <f t="shared" si="5568"/>
        <v>0</v>
      </c>
      <c r="R3490" s="11">
        <f t="shared" si="5568"/>
        <v>140</v>
      </c>
      <c r="S3490" s="11">
        <f t="shared" si="5568"/>
        <v>16365</v>
      </c>
      <c r="T3490" s="11">
        <f t="shared" si="5568"/>
        <v>36</v>
      </c>
      <c r="U3490" s="11">
        <f t="shared" si="5568"/>
        <v>-356</v>
      </c>
      <c r="V3490" s="11">
        <f t="shared" si="5568"/>
        <v>0</v>
      </c>
      <c r="W3490" s="11">
        <f t="shared" si="5568"/>
        <v>0</v>
      </c>
      <c r="X3490" s="11">
        <f t="shared" si="5568"/>
        <v>0</v>
      </c>
      <c r="Y3490" s="11">
        <f t="shared" si="5568"/>
        <v>56</v>
      </c>
      <c r="Z3490" s="11">
        <v>16241</v>
      </c>
      <c r="AA3490" s="11">
        <v>54220</v>
      </c>
      <c r="AB3490" s="11">
        <f t="shared" ref="AB3490:AQ3490" si="5570">SUM(AB3491,AB3499,AB3501)</f>
        <v>0</v>
      </c>
      <c r="AC3490" s="11">
        <f t="shared" si="5570"/>
        <v>0</v>
      </c>
      <c r="AD3490" s="11">
        <f t="shared" si="5570"/>
        <v>0</v>
      </c>
      <c r="AE3490" s="11">
        <f t="shared" si="5570"/>
        <v>0</v>
      </c>
      <c r="AF3490" s="11">
        <f t="shared" si="5570"/>
        <v>0</v>
      </c>
      <c r="AG3490" s="11">
        <f t="shared" si="5570"/>
        <v>0</v>
      </c>
      <c r="AH3490" s="11">
        <f t="shared" ref="AH3490" si="5571">SUM(AH3491,AH3499,AH3501)</f>
        <v>0</v>
      </c>
      <c r="AI3490" s="11">
        <f t="shared" si="5570"/>
        <v>0</v>
      </c>
      <c r="AJ3490" s="11">
        <f t="shared" si="5570"/>
        <v>0</v>
      </c>
      <c r="AK3490" s="11">
        <f t="shared" si="5570"/>
        <v>0</v>
      </c>
      <c r="AL3490" s="11">
        <f t="shared" si="5570"/>
        <v>0</v>
      </c>
      <c r="AM3490" s="11">
        <f t="shared" si="5570"/>
        <v>0</v>
      </c>
      <c r="AN3490" s="11">
        <f t="shared" si="5570"/>
        <v>0</v>
      </c>
      <c r="AO3490" s="11">
        <f t="shared" si="5570"/>
        <v>0</v>
      </c>
      <c r="AP3490" s="11">
        <f t="shared" si="5570"/>
        <v>0</v>
      </c>
      <c r="AQ3490" s="11">
        <f t="shared" si="5570"/>
        <v>0</v>
      </c>
      <c r="AR3490" s="11">
        <v>0</v>
      </c>
      <c r="AS3490" s="11">
        <v>0</v>
      </c>
      <c r="AT3490" s="11">
        <f t="shared" ref="AT3490:BI3490" si="5572">SUM(AT3491,AT3499,AT3501)</f>
        <v>17000</v>
      </c>
      <c r="AU3490" s="11">
        <f t="shared" si="5572"/>
        <v>116630</v>
      </c>
      <c r="AV3490" s="11">
        <f t="shared" si="5572"/>
        <v>0</v>
      </c>
      <c r="AW3490" s="11">
        <f t="shared" si="5572"/>
        <v>0</v>
      </c>
      <c r="AX3490" s="11">
        <f t="shared" si="5572"/>
        <v>0</v>
      </c>
      <c r="AY3490" s="11">
        <f t="shared" si="5572"/>
        <v>0</v>
      </c>
      <c r="AZ3490" s="11">
        <f t="shared" ref="AZ3490" si="5573">SUM(AZ3491,AZ3499,AZ3501)</f>
        <v>133630</v>
      </c>
      <c r="BA3490" s="11">
        <f t="shared" si="5572"/>
        <v>0</v>
      </c>
      <c r="BB3490" s="11">
        <f t="shared" si="5572"/>
        <v>0</v>
      </c>
      <c r="BC3490" s="11">
        <f t="shared" si="5572"/>
        <v>116630</v>
      </c>
      <c r="BD3490" s="11">
        <f t="shared" si="5572"/>
        <v>0</v>
      </c>
      <c r="BE3490" s="11">
        <f t="shared" si="5572"/>
        <v>0</v>
      </c>
      <c r="BF3490" s="11">
        <f t="shared" si="5572"/>
        <v>0</v>
      </c>
      <c r="BG3490" s="11">
        <f t="shared" si="5572"/>
        <v>1185</v>
      </c>
      <c r="BH3490" s="11">
        <f t="shared" si="5572"/>
        <v>0</v>
      </c>
      <c r="BI3490" s="11">
        <f t="shared" si="5572"/>
        <v>919</v>
      </c>
      <c r="BJ3490" s="11">
        <v>118734</v>
      </c>
      <c r="BK3490" s="11">
        <v>14896</v>
      </c>
    </row>
    <row r="3491" spans="1:63" x14ac:dyDescent="0.25">
      <c r="A3491" s="4" t="s">
        <v>1156</v>
      </c>
      <c r="B3491" s="4" t="s">
        <v>58</v>
      </c>
      <c r="C3491" s="4" t="s">
        <v>143</v>
      </c>
      <c r="D3491" s="107" t="s">
        <v>1240</v>
      </c>
      <c r="E3491" s="106" t="s">
        <v>16</v>
      </c>
      <c r="F3491" s="106" t="s">
        <v>0</v>
      </c>
      <c r="G3491" s="2" t="s">
        <v>0</v>
      </c>
      <c r="H3491" s="2" t="s">
        <v>17</v>
      </c>
      <c r="I3491" s="12">
        <f>SUM(I3492:I3493)</f>
        <v>3238720</v>
      </c>
      <c r="J3491" s="12">
        <f t="shared" ref="J3491:Y3491" si="5574">SUM(J3492:J3493)</f>
        <v>15000</v>
      </c>
      <c r="K3491" s="12">
        <f t="shared" si="5574"/>
        <v>15961</v>
      </c>
      <c r="L3491" s="12">
        <f t="shared" si="5574"/>
        <v>0</v>
      </c>
      <c r="M3491" s="12">
        <f t="shared" si="5574"/>
        <v>0</v>
      </c>
      <c r="N3491" s="12">
        <f t="shared" si="5574"/>
        <v>0</v>
      </c>
      <c r="O3491" s="12">
        <f t="shared" si="5574"/>
        <v>0</v>
      </c>
      <c r="P3491" s="12">
        <f t="shared" ref="P3491" si="5575">SUM(P3492:P3493)</f>
        <v>30961</v>
      </c>
      <c r="Q3491" s="12">
        <f t="shared" si="5574"/>
        <v>0</v>
      </c>
      <c r="R3491" s="12">
        <f t="shared" si="5574"/>
        <v>0</v>
      </c>
      <c r="S3491" s="12">
        <f t="shared" si="5574"/>
        <v>15961</v>
      </c>
      <c r="T3491" s="12">
        <f t="shared" si="5574"/>
        <v>0</v>
      </c>
      <c r="U3491" s="12">
        <f t="shared" si="5574"/>
        <v>-356</v>
      </c>
      <c r="V3491" s="12">
        <f t="shared" si="5574"/>
        <v>0</v>
      </c>
      <c r="W3491" s="12">
        <f t="shared" si="5574"/>
        <v>0</v>
      </c>
      <c r="X3491" s="12">
        <f t="shared" si="5574"/>
        <v>0</v>
      </c>
      <c r="Y3491" s="12">
        <f t="shared" si="5574"/>
        <v>0</v>
      </c>
      <c r="Z3491" s="12">
        <v>15605</v>
      </c>
      <c r="AA3491" s="12">
        <v>15356</v>
      </c>
      <c r="AB3491" s="12">
        <f t="shared" ref="AB3491:AQ3491" si="5576">SUM(AB3492:AB3493)</f>
        <v>0</v>
      </c>
      <c r="AC3491" s="12">
        <f t="shared" si="5576"/>
        <v>0</v>
      </c>
      <c r="AD3491" s="12">
        <f t="shared" si="5576"/>
        <v>0</v>
      </c>
      <c r="AE3491" s="12">
        <f t="shared" si="5576"/>
        <v>0</v>
      </c>
      <c r="AF3491" s="12">
        <f t="shared" si="5576"/>
        <v>0</v>
      </c>
      <c r="AG3491" s="12">
        <f t="shared" si="5576"/>
        <v>0</v>
      </c>
      <c r="AH3491" s="12">
        <f t="shared" ref="AH3491" si="5577">SUM(AH3492:AH3493)</f>
        <v>0</v>
      </c>
      <c r="AI3491" s="12">
        <f t="shared" si="5576"/>
        <v>0</v>
      </c>
      <c r="AJ3491" s="12">
        <f t="shared" si="5576"/>
        <v>0</v>
      </c>
      <c r="AK3491" s="12">
        <f t="shared" si="5576"/>
        <v>0</v>
      </c>
      <c r="AL3491" s="12">
        <f t="shared" si="5576"/>
        <v>0</v>
      </c>
      <c r="AM3491" s="12">
        <f t="shared" si="5576"/>
        <v>0</v>
      </c>
      <c r="AN3491" s="12">
        <f t="shared" si="5576"/>
        <v>0</v>
      </c>
      <c r="AO3491" s="12">
        <f t="shared" si="5576"/>
        <v>0</v>
      </c>
      <c r="AP3491" s="12">
        <f t="shared" si="5576"/>
        <v>0</v>
      </c>
      <c r="AQ3491" s="12">
        <f t="shared" si="5576"/>
        <v>0</v>
      </c>
      <c r="AR3491" s="12">
        <v>0</v>
      </c>
      <c r="AS3491" s="12">
        <v>0</v>
      </c>
      <c r="AT3491" s="12">
        <f t="shared" ref="AT3491:BI3491" si="5578">SUM(AT3492:AT3493)</f>
        <v>5000</v>
      </c>
      <c r="AU3491" s="12">
        <f t="shared" si="5578"/>
        <v>0</v>
      </c>
      <c r="AV3491" s="12">
        <f t="shared" si="5578"/>
        <v>0</v>
      </c>
      <c r="AW3491" s="12">
        <f t="shared" si="5578"/>
        <v>0</v>
      </c>
      <c r="AX3491" s="12">
        <f t="shared" si="5578"/>
        <v>0</v>
      </c>
      <c r="AY3491" s="12">
        <f t="shared" si="5578"/>
        <v>0</v>
      </c>
      <c r="AZ3491" s="12">
        <f t="shared" ref="AZ3491" si="5579">SUM(AZ3492:AZ3493)</f>
        <v>5000</v>
      </c>
      <c r="BA3491" s="12">
        <f t="shared" si="5578"/>
        <v>0</v>
      </c>
      <c r="BB3491" s="12">
        <f t="shared" si="5578"/>
        <v>0</v>
      </c>
      <c r="BC3491" s="12">
        <f t="shared" si="5578"/>
        <v>0</v>
      </c>
      <c r="BD3491" s="12">
        <f t="shared" si="5578"/>
        <v>0</v>
      </c>
      <c r="BE3491" s="12">
        <f t="shared" si="5578"/>
        <v>0</v>
      </c>
      <c r="BF3491" s="12">
        <f t="shared" si="5578"/>
        <v>0</v>
      </c>
      <c r="BG3491" s="12">
        <f t="shared" si="5578"/>
        <v>1068</v>
      </c>
      <c r="BH3491" s="12">
        <f t="shared" si="5578"/>
        <v>0</v>
      </c>
      <c r="BI3491" s="12">
        <f t="shared" si="5578"/>
        <v>0</v>
      </c>
      <c r="BJ3491" s="12">
        <v>1068</v>
      </c>
      <c r="BK3491" s="12">
        <v>3932</v>
      </c>
    </row>
    <row r="3492" spans="1:63" x14ac:dyDescent="0.25">
      <c r="A3492" s="4" t="s">
        <v>1156</v>
      </c>
      <c r="B3492" s="4" t="s">
        <v>58</v>
      </c>
      <c r="C3492" s="4" t="s">
        <v>143</v>
      </c>
      <c r="D3492" s="107" t="s">
        <v>1240</v>
      </c>
      <c r="E3492" s="117">
        <v>6111</v>
      </c>
      <c r="F3492" s="107"/>
      <c r="G3492" s="103" t="s">
        <v>1659</v>
      </c>
      <c r="H3492" s="13" t="s">
        <v>18</v>
      </c>
      <c r="I3492" s="14">
        <v>2961000</v>
      </c>
      <c r="J3492" s="14">
        <v>15000</v>
      </c>
      <c r="K3492" s="14">
        <v>15961</v>
      </c>
      <c r="L3492" s="14"/>
      <c r="M3492" s="14"/>
      <c r="N3492" s="14"/>
      <c r="O3492" s="14"/>
      <c r="P3492" s="14">
        <f t="shared" si="5506"/>
        <v>30961</v>
      </c>
      <c r="Q3492" s="14"/>
      <c r="R3492" s="14"/>
      <c r="S3492" s="14">
        <v>15961</v>
      </c>
      <c r="T3492" s="14"/>
      <c r="U3492" s="14">
        <v>-356</v>
      </c>
      <c r="V3492" s="14"/>
      <c r="W3492" s="14"/>
      <c r="X3492" s="14"/>
      <c r="Y3492" s="14"/>
      <c r="Z3492" s="14">
        <v>15605</v>
      </c>
      <c r="AA3492" s="14">
        <v>15356</v>
      </c>
      <c r="AB3492" s="14">
        <v>0</v>
      </c>
      <c r="AC3492" s="14"/>
      <c r="AD3492" s="14"/>
      <c r="AE3492" s="14"/>
      <c r="AF3492" s="14"/>
      <c r="AG3492" s="14"/>
      <c r="AH3492" s="14">
        <f t="shared" si="5507"/>
        <v>0</v>
      </c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>
        <v>0</v>
      </c>
      <c r="AS3492" s="14">
        <v>0</v>
      </c>
      <c r="AT3492" s="14">
        <v>5000</v>
      </c>
      <c r="AU3492" s="14"/>
      <c r="AV3492" s="14"/>
      <c r="AW3492" s="14"/>
      <c r="AX3492" s="14"/>
      <c r="AY3492" s="14"/>
      <c r="AZ3492" s="14">
        <f t="shared" si="5508"/>
        <v>5000</v>
      </c>
      <c r="BA3492" s="14"/>
      <c r="BB3492" s="14"/>
      <c r="BC3492" s="14"/>
      <c r="BD3492" s="14"/>
      <c r="BE3492" s="14"/>
      <c r="BF3492" s="14"/>
      <c r="BG3492" s="14">
        <v>1068</v>
      </c>
      <c r="BH3492" s="14"/>
      <c r="BI3492" s="14"/>
      <c r="BJ3492" s="14">
        <v>1068</v>
      </c>
      <c r="BK3492" s="14">
        <v>3932</v>
      </c>
    </row>
    <row r="3493" spans="1:63" x14ac:dyDescent="0.25">
      <c r="A3493" s="1" t="s">
        <v>1156</v>
      </c>
      <c r="B3493" s="1" t="s">
        <v>58</v>
      </c>
      <c r="C3493" s="1" t="s">
        <v>143</v>
      </c>
      <c r="D3493" s="110" t="s">
        <v>1240</v>
      </c>
      <c r="E3493" s="110" t="s">
        <v>20</v>
      </c>
      <c r="F3493" s="107" t="s">
        <v>0</v>
      </c>
      <c r="G3493" s="13" t="s">
        <v>0</v>
      </c>
      <c r="H3493" s="2" t="s">
        <v>21</v>
      </c>
      <c r="I3493" s="12">
        <f>SUM(I3494:I3498)</f>
        <v>277720</v>
      </c>
      <c r="J3493" s="12">
        <f t="shared" ref="J3493:Y3493" si="5580">SUM(J3494:J3498)</f>
        <v>0</v>
      </c>
      <c r="K3493" s="12">
        <f t="shared" si="5580"/>
        <v>0</v>
      </c>
      <c r="L3493" s="12">
        <f t="shared" si="5580"/>
        <v>0</v>
      </c>
      <c r="M3493" s="12">
        <f t="shared" si="5580"/>
        <v>0</v>
      </c>
      <c r="N3493" s="12">
        <f t="shared" si="5580"/>
        <v>0</v>
      </c>
      <c r="O3493" s="12">
        <f t="shared" si="5580"/>
        <v>0</v>
      </c>
      <c r="P3493" s="12">
        <f t="shared" si="5580"/>
        <v>0</v>
      </c>
      <c r="Q3493" s="12">
        <f t="shared" si="5580"/>
        <v>0</v>
      </c>
      <c r="R3493" s="12">
        <f t="shared" si="5580"/>
        <v>0</v>
      </c>
      <c r="S3493" s="12">
        <f t="shared" si="5580"/>
        <v>0</v>
      </c>
      <c r="T3493" s="12">
        <f t="shared" si="5580"/>
        <v>0</v>
      </c>
      <c r="U3493" s="12">
        <f t="shared" si="5580"/>
        <v>0</v>
      </c>
      <c r="V3493" s="12">
        <f t="shared" si="5580"/>
        <v>0</v>
      </c>
      <c r="W3493" s="12">
        <f t="shared" si="5580"/>
        <v>0</v>
      </c>
      <c r="X3493" s="12">
        <f t="shared" si="5580"/>
        <v>0</v>
      </c>
      <c r="Y3493" s="12">
        <f t="shared" si="5580"/>
        <v>0</v>
      </c>
      <c r="Z3493" s="12">
        <v>0</v>
      </c>
      <c r="AA3493" s="12">
        <v>0</v>
      </c>
      <c r="AB3493" s="12">
        <f t="shared" ref="AB3493:AQ3493" si="5581">SUM(AB3494:AB3498)</f>
        <v>0</v>
      </c>
      <c r="AC3493" s="12">
        <f t="shared" si="5581"/>
        <v>0</v>
      </c>
      <c r="AD3493" s="12">
        <f t="shared" si="5581"/>
        <v>0</v>
      </c>
      <c r="AE3493" s="12">
        <f t="shared" si="5581"/>
        <v>0</v>
      </c>
      <c r="AF3493" s="12">
        <f t="shared" si="5581"/>
        <v>0</v>
      </c>
      <c r="AG3493" s="12">
        <f t="shared" si="5581"/>
        <v>0</v>
      </c>
      <c r="AH3493" s="12">
        <f t="shared" si="5581"/>
        <v>0</v>
      </c>
      <c r="AI3493" s="12">
        <f t="shared" si="5581"/>
        <v>0</v>
      </c>
      <c r="AJ3493" s="12">
        <f t="shared" si="5581"/>
        <v>0</v>
      </c>
      <c r="AK3493" s="12">
        <f t="shared" si="5581"/>
        <v>0</v>
      </c>
      <c r="AL3493" s="12">
        <f t="shared" si="5581"/>
        <v>0</v>
      </c>
      <c r="AM3493" s="12">
        <f t="shared" si="5581"/>
        <v>0</v>
      </c>
      <c r="AN3493" s="12">
        <f t="shared" si="5581"/>
        <v>0</v>
      </c>
      <c r="AO3493" s="12">
        <f t="shared" si="5581"/>
        <v>0</v>
      </c>
      <c r="AP3493" s="12">
        <f t="shared" si="5581"/>
        <v>0</v>
      </c>
      <c r="AQ3493" s="12">
        <f t="shared" si="5581"/>
        <v>0</v>
      </c>
      <c r="AR3493" s="12">
        <v>0</v>
      </c>
      <c r="AS3493" s="12">
        <v>0</v>
      </c>
      <c r="AT3493" s="12">
        <f t="shared" ref="AT3493:BI3493" si="5582">SUM(AT3494:AT3498)</f>
        <v>0</v>
      </c>
      <c r="AU3493" s="12">
        <f t="shared" si="5582"/>
        <v>0</v>
      </c>
      <c r="AV3493" s="12">
        <f t="shared" si="5582"/>
        <v>0</v>
      </c>
      <c r="AW3493" s="12">
        <f t="shared" si="5582"/>
        <v>0</v>
      </c>
      <c r="AX3493" s="12">
        <f t="shared" si="5582"/>
        <v>0</v>
      </c>
      <c r="AY3493" s="12">
        <f t="shared" si="5582"/>
        <v>0</v>
      </c>
      <c r="AZ3493" s="12">
        <f t="shared" si="5582"/>
        <v>0</v>
      </c>
      <c r="BA3493" s="12">
        <f t="shared" si="5582"/>
        <v>0</v>
      </c>
      <c r="BB3493" s="12">
        <f t="shared" si="5582"/>
        <v>0</v>
      </c>
      <c r="BC3493" s="12">
        <f t="shared" si="5582"/>
        <v>0</v>
      </c>
      <c r="BD3493" s="12">
        <f t="shared" si="5582"/>
        <v>0</v>
      </c>
      <c r="BE3493" s="12">
        <f t="shared" si="5582"/>
        <v>0</v>
      </c>
      <c r="BF3493" s="12">
        <f t="shared" si="5582"/>
        <v>0</v>
      </c>
      <c r="BG3493" s="12">
        <f t="shared" si="5582"/>
        <v>0</v>
      </c>
      <c r="BH3493" s="12">
        <f t="shared" si="5582"/>
        <v>0</v>
      </c>
      <c r="BI3493" s="12">
        <f t="shared" si="5582"/>
        <v>0</v>
      </c>
      <c r="BJ3493" s="12">
        <v>0</v>
      </c>
      <c r="BK3493" s="12">
        <v>0</v>
      </c>
    </row>
    <row r="3494" spans="1:63" ht="22.5" x14ac:dyDescent="0.25">
      <c r="A3494" s="4" t="s">
        <v>1156</v>
      </c>
      <c r="B3494" s="4" t="s">
        <v>58</v>
      </c>
      <c r="C3494" s="4" t="s">
        <v>143</v>
      </c>
      <c r="D3494" s="107" t="s">
        <v>1240</v>
      </c>
      <c r="E3494" s="117">
        <v>6112</v>
      </c>
      <c r="F3494" s="107" t="s">
        <v>1242</v>
      </c>
      <c r="G3494" s="103" t="s">
        <v>1659</v>
      </c>
      <c r="H3494" s="13" t="s">
        <v>59</v>
      </c>
      <c r="I3494" s="14">
        <v>32100</v>
      </c>
      <c r="J3494" s="14">
        <v>0</v>
      </c>
      <c r="K3494" s="14"/>
      <c r="L3494" s="14"/>
      <c r="M3494" s="14"/>
      <c r="N3494" s="14"/>
      <c r="O3494" s="14"/>
      <c r="P3494" s="14">
        <f t="shared" si="5506"/>
        <v>0</v>
      </c>
      <c r="Q3494" s="14"/>
      <c r="R3494" s="14"/>
      <c r="S3494" s="14"/>
      <c r="T3494" s="14"/>
      <c r="U3494" s="14"/>
      <c r="V3494" s="14"/>
      <c r="W3494" s="14"/>
      <c r="X3494" s="14"/>
      <c r="Y3494" s="14"/>
      <c r="Z3494" s="14">
        <v>0</v>
      </c>
      <c r="AA3494" s="14">
        <v>0</v>
      </c>
      <c r="AB3494" s="14">
        <v>0</v>
      </c>
      <c r="AC3494" s="14"/>
      <c r="AD3494" s="14"/>
      <c r="AE3494" s="14"/>
      <c r="AF3494" s="14"/>
      <c r="AG3494" s="14"/>
      <c r="AH3494" s="14">
        <f t="shared" si="5507"/>
        <v>0</v>
      </c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>
        <v>0</v>
      </c>
      <c r="AS3494" s="14">
        <v>0</v>
      </c>
      <c r="AT3494" s="14">
        <v>0</v>
      </c>
      <c r="AU3494" s="14"/>
      <c r="AV3494" s="14"/>
      <c r="AW3494" s="14"/>
      <c r="AX3494" s="14"/>
      <c r="AY3494" s="14"/>
      <c r="AZ3494" s="14">
        <f t="shared" si="5508"/>
        <v>0</v>
      </c>
      <c r="BA3494" s="14"/>
      <c r="BB3494" s="14"/>
      <c r="BC3494" s="14"/>
      <c r="BD3494" s="14"/>
      <c r="BE3494" s="14"/>
      <c r="BF3494" s="14"/>
      <c r="BG3494" s="14"/>
      <c r="BH3494" s="14"/>
      <c r="BI3494" s="14"/>
      <c r="BJ3494" s="14">
        <v>0</v>
      </c>
      <c r="BK3494" s="14">
        <v>0</v>
      </c>
    </row>
    <row r="3495" spans="1:63" x14ac:dyDescent="0.25">
      <c r="A3495" s="4" t="s">
        <v>1156</v>
      </c>
      <c r="B3495" s="4" t="s">
        <v>58</v>
      </c>
      <c r="C3495" s="4" t="s">
        <v>143</v>
      </c>
      <c r="D3495" s="107" t="s">
        <v>1240</v>
      </c>
      <c r="E3495" s="117">
        <v>6112</v>
      </c>
      <c r="F3495" s="107" t="s">
        <v>1243</v>
      </c>
      <c r="G3495" s="103" t="s">
        <v>1659</v>
      </c>
      <c r="H3495" s="13" t="s">
        <v>24</v>
      </c>
      <c r="I3495" s="14">
        <v>153800</v>
      </c>
      <c r="J3495" s="14">
        <v>0</v>
      </c>
      <c r="K3495" s="14"/>
      <c r="L3495" s="14"/>
      <c r="M3495" s="14"/>
      <c r="N3495" s="14"/>
      <c r="O3495" s="14"/>
      <c r="P3495" s="14">
        <f t="shared" si="5506"/>
        <v>0</v>
      </c>
      <c r="Q3495" s="14"/>
      <c r="R3495" s="14"/>
      <c r="S3495" s="14"/>
      <c r="T3495" s="14"/>
      <c r="U3495" s="14"/>
      <c r="V3495" s="14"/>
      <c r="W3495" s="14"/>
      <c r="X3495" s="14"/>
      <c r="Y3495" s="14"/>
      <c r="Z3495" s="14">
        <v>0</v>
      </c>
      <c r="AA3495" s="14">
        <v>0</v>
      </c>
      <c r="AB3495" s="14">
        <v>0</v>
      </c>
      <c r="AC3495" s="14"/>
      <c r="AD3495" s="14"/>
      <c r="AE3495" s="14"/>
      <c r="AF3495" s="14"/>
      <c r="AG3495" s="14"/>
      <c r="AH3495" s="14">
        <f t="shared" si="5507"/>
        <v>0</v>
      </c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>
        <v>0</v>
      </c>
      <c r="AS3495" s="14">
        <v>0</v>
      </c>
      <c r="AT3495" s="14">
        <v>0</v>
      </c>
      <c r="AU3495" s="14"/>
      <c r="AV3495" s="14"/>
      <c r="AW3495" s="14"/>
      <c r="AX3495" s="14"/>
      <c r="AY3495" s="14"/>
      <c r="AZ3495" s="14">
        <f t="shared" si="5508"/>
        <v>0</v>
      </c>
      <c r="BA3495" s="14"/>
      <c r="BB3495" s="14"/>
      <c r="BC3495" s="14"/>
      <c r="BD3495" s="14"/>
      <c r="BE3495" s="14"/>
      <c r="BF3495" s="14"/>
      <c r="BG3495" s="14"/>
      <c r="BH3495" s="14"/>
      <c r="BI3495" s="14"/>
      <c r="BJ3495" s="14">
        <v>0</v>
      </c>
      <c r="BK3495" s="14">
        <v>0</v>
      </c>
    </row>
    <row r="3496" spans="1:63" x14ac:dyDescent="0.25">
      <c r="A3496" s="4" t="s">
        <v>1156</v>
      </c>
      <c r="B3496" s="4" t="s">
        <v>58</v>
      </c>
      <c r="C3496" s="4" t="s">
        <v>143</v>
      </c>
      <c r="D3496" s="107" t="s">
        <v>1240</v>
      </c>
      <c r="E3496" s="117">
        <v>6112</v>
      </c>
      <c r="F3496" s="107" t="s">
        <v>1244</v>
      </c>
      <c r="G3496" s="103" t="s">
        <v>1659</v>
      </c>
      <c r="H3496" s="13" t="s">
        <v>25</v>
      </c>
      <c r="I3496" s="14">
        <v>33320</v>
      </c>
      <c r="J3496" s="14">
        <v>0</v>
      </c>
      <c r="K3496" s="14"/>
      <c r="L3496" s="14"/>
      <c r="M3496" s="14"/>
      <c r="N3496" s="14"/>
      <c r="O3496" s="14"/>
      <c r="P3496" s="14">
        <f t="shared" si="5506"/>
        <v>0</v>
      </c>
      <c r="Q3496" s="14"/>
      <c r="R3496" s="14"/>
      <c r="S3496" s="14"/>
      <c r="T3496" s="14"/>
      <c r="U3496" s="14"/>
      <c r="V3496" s="14"/>
      <c r="W3496" s="14"/>
      <c r="X3496" s="14"/>
      <c r="Y3496" s="14"/>
      <c r="Z3496" s="14">
        <v>0</v>
      </c>
      <c r="AA3496" s="14">
        <v>0</v>
      </c>
      <c r="AB3496" s="14">
        <v>0</v>
      </c>
      <c r="AC3496" s="14"/>
      <c r="AD3496" s="14"/>
      <c r="AE3496" s="14"/>
      <c r="AF3496" s="14"/>
      <c r="AG3496" s="14"/>
      <c r="AH3496" s="14">
        <f t="shared" si="5507"/>
        <v>0</v>
      </c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>
        <v>0</v>
      </c>
      <c r="AS3496" s="14">
        <v>0</v>
      </c>
      <c r="AT3496" s="14">
        <v>0</v>
      </c>
      <c r="AU3496" s="14"/>
      <c r="AV3496" s="14"/>
      <c r="AW3496" s="14"/>
      <c r="AX3496" s="14"/>
      <c r="AY3496" s="14"/>
      <c r="AZ3496" s="14">
        <f t="shared" si="5508"/>
        <v>0</v>
      </c>
      <c r="BA3496" s="14"/>
      <c r="BB3496" s="14"/>
      <c r="BC3496" s="14"/>
      <c r="BD3496" s="14"/>
      <c r="BE3496" s="14"/>
      <c r="BF3496" s="14"/>
      <c r="BG3496" s="14"/>
      <c r="BH3496" s="14"/>
      <c r="BI3496" s="14"/>
      <c r="BJ3496" s="14">
        <v>0</v>
      </c>
      <c r="BK3496" s="14">
        <v>0</v>
      </c>
    </row>
    <row r="3497" spans="1:63" x14ac:dyDescent="0.25">
      <c r="A3497" s="4" t="s">
        <v>1156</v>
      </c>
      <c r="B3497" s="4" t="s">
        <v>58</v>
      </c>
      <c r="C3497" s="4" t="s">
        <v>143</v>
      </c>
      <c r="D3497" s="107" t="s">
        <v>1240</v>
      </c>
      <c r="E3497" s="117">
        <v>6112</v>
      </c>
      <c r="F3497" s="107" t="s">
        <v>1245</v>
      </c>
      <c r="G3497" s="103" t="s">
        <v>1659</v>
      </c>
      <c r="H3497" s="13" t="s">
        <v>23</v>
      </c>
      <c r="I3497" s="14">
        <v>46500</v>
      </c>
      <c r="J3497" s="14">
        <v>0</v>
      </c>
      <c r="K3497" s="14"/>
      <c r="L3497" s="14"/>
      <c r="M3497" s="14"/>
      <c r="N3497" s="14"/>
      <c r="O3497" s="14"/>
      <c r="P3497" s="14">
        <f t="shared" si="5506"/>
        <v>0</v>
      </c>
      <c r="Q3497" s="14"/>
      <c r="R3497" s="14"/>
      <c r="S3497" s="14"/>
      <c r="T3497" s="14"/>
      <c r="U3497" s="14"/>
      <c r="V3497" s="14"/>
      <c r="W3497" s="14"/>
      <c r="X3497" s="14"/>
      <c r="Y3497" s="14"/>
      <c r="Z3497" s="14">
        <v>0</v>
      </c>
      <c r="AA3497" s="14">
        <v>0</v>
      </c>
      <c r="AB3497" s="14">
        <v>0</v>
      </c>
      <c r="AC3497" s="14"/>
      <c r="AD3497" s="14"/>
      <c r="AE3497" s="14"/>
      <c r="AF3497" s="14"/>
      <c r="AG3497" s="14"/>
      <c r="AH3497" s="14">
        <f t="shared" si="5507"/>
        <v>0</v>
      </c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>
        <v>0</v>
      </c>
      <c r="AS3497" s="14">
        <v>0</v>
      </c>
      <c r="AT3497" s="14">
        <v>0</v>
      </c>
      <c r="AU3497" s="14"/>
      <c r="AV3497" s="14"/>
      <c r="AW3497" s="14"/>
      <c r="AX3497" s="14"/>
      <c r="AY3497" s="14"/>
      <c r="AZ3497" s="14">
        <f t="shared" si="5508"/>
        <v>0</v>
      </c>
      <c r="BA3497" s="14"/>
      <c r="BB3497" s="14"/>
      <c r="BC3497" s="14"/>
      <c r="BD3497" s="14"/>
      <c r="BE3497" s="14"/>
      <c r="BF3497" s="14"/>
      <c r="BG3497" s="14"/>
      <c r="BH3497" s="14"/>
      <c r="BI3497" s="14"/>
      <c r="BJ3497" s="14">
        <v>0</v>
      </c>
      <c r="BK3497" s="14">
        <v>0</v>
      </c>
    </row>
    <row r="3498" spans="1:63" x14ac:dyDescent="0.25">
      <c r="A3498" s="4" t="s">
        <v>1156</v>
      </c>
      <c r="B3498" s="4" t="s">
        <v>58</v>
      </c>
      <c r="C3498" s="4" t="s">
        <v>143</v>
      </c>
      <c r="D3498" s="107" t="s">
        <v>1240</v>
      </c>
      <c r="E3498" s="117">
        <v>6112</v>
      </c>
      <c r="F3498" s="107" t="s">
        <v>1246</v>
      </c>
      <c r="G3498" s="103" t="s">
        <v>1659</v>
      </c>
      <c r="H3498" s="13" t="s">
        <v>26</v>
      </c>
      <c r="I3498" s="14">
        <v>12000</v>
      </c>
      <c r="J3498" s="14">
        <v>0</v>
      </c>
      <c r="K3498" s="14"/>
      <c r="L3498" s="14"/>
      <c r="M3498" s="14"/>
      <c r="N3498" s="14"/>
      <c r="O3498" s="14"/>
      <c r="P3498" s="14">
        <f t="shared" si="5506"/>
        <v>0</v>
      </c>
      <c r="Q3498" s="14"/>
      <c r="R3498" s="14"/>
      <c r="S3498" s="14"/>
      <c r="T3498" s="14"/>
      <c r="U3498" s="14"/>
      <c r="V3498" s="14"/>
      <c r="W3498" s="14"/>
      <c r="X3498" s="14"/>
      <c r="Y3498" s="14"/>
      <c r="Z3498" s="14">
        <v>0</v>
      </c>
      <c r="AA3498" s="14">
        <v>0</v>
      </c>
      <c r="AB3498" s="14">
        <v>0</v>
      </c>
      <c r="AC3498" s="14"/>
      <c r="AD3498" s="14"/>
      <c r="AE3498" s="14"/>
      <c r="AF3498" s="14"/>
      <c r="AG3498" s="14"/>
      <c r="AH3498" s="14">
        <f t="shared" si="5507"/>
        <v>0</v>
      </c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>
        <v>0</v>
      </c>
      <c r="AS3498" s="14">
        <v>0</v>
      </c>
      <c r="AT3498" s="14">
        <v>0</v>
      </c>
      <c r="AU3498" s="14"/>
      <c r="AV3498" s="14"/>
      <c r="AW3498" s="14"/>
      <c r="AX3498" s="14"/>
      <c r="AY3498" s="14"/>
      <c r="AZ3498" s="14">
        <f t="shared" si="5508"/>
        <v>0</v>
      </c>
      <c r="BA3498" s="14"/>
      <c r="BB3498" s="14"/>
      <c r="BC3498" s="14"/>
      <c r="BD3498" s="14"/>
      <c r="BE3498" s="14"/>
      <c r="BF3498" s="14"/>
      <c r="BG3498" s="14"/>
      <c r="BH3498" s="14"/>
      <c r="BI3498" s="14"/>
      <c r="BJ3498" s="14">
        <v>0</v>
      </c>
      <c r="BK3498" s="14">
        <v>0</v>
      </c>
    </row>
    <row r="3499" spans="1:63" ht="22.5" x14ac:dyDescent="0.25">
      <c r="A3499" s="4" t="s">
        <v>1156</v>
      </c>
      <c r="B3499" s="4" t="s">
        <v>58</v>
      </c>
      <c r="C3499" s="4" t="s">
        <v>143</v>
      </c>
      <c r="D3499" s="107" t="s">
        <v>1240</v>
      </c>
      <c r="E3499" s="106" t="s">
        <v>27</v>
      </c>
      <c r="F3499" s="106" t="s">
        <v>0</v>
      </c>
      <c r="G3499" s="2" t="s">
        <v>0</v>
      </c>
      <c r="H3499" s="2" t="s">
        <v>28</v>
      </c>
      <c r="I3499" s="12">
        <f>SUM(I3500)</f>
        <v>311950</v>
      </c>
      <c r="J3499" s="12">
        <f t="shared" ref="J3499:Y3499" si="5583">SUM(J3500)</f>
        <v>1500</v>
      </c>
      <c r="K3499" s="12">
        <f t="shared" si="5583"/>
        <v>0</v>
      </c>
      <c r="L3499" s="12">
        <f t="shared" si="5583"/>
        <v>0</v>
      </c>
      <c r="M3499" s="12">
        <f t="shared" si="5583"/>
        <v>0</v>
      </c>
      <c r="N3499" s="12">
        <f t="shared" si="5583"/>
        <v>0</v>
      </c>
      <c r="O3499" s="12">
        <f t="shared" si="5583"/>
        <v>0</v>
      </c>
      <c r="P3499" s="12">
        <f t="shared" si="5583"/>
        <v>1500</v>
      </c>
      <c r="Q3499" s="12">
        <f t="shared" si="5583"/>
        <v>0</v>
      </c>
      <c r="R3499" s="12">
        <f t="shared" si="5583"/>
        <v>140</v>
      </c>
      <c r="S3499" s="12">
        <f t="shared" si="5583"/>
        <v>404</v>
      </c>
      <c r="T3499" s="12">
        <f t="shared" si="5583"/>
        <v>36</v>
      </c>
      <c r="U3499" s="12">
        <f t="shared" si="5583"/>
        <v>0</v>
      </c>
      <c r="V3499" s="12">
        <f t="shared" si="5583"/>
        <v>0</v>
      </c>
      <c r="W3499" s="12">
        <f t="shared" si="5583"/>
        <v>0</v>
      </c>
      <c r="X3499" s="12">
        <f t="shared" si="5583"/>
        <v>0</v>
      </c>
      <c r="Y3499" s="12">
        <f t="shared" si="5583"/>
        <v>56</v>
      </c>
      <c r="Z3499" s="12">
        <v>636</v>
      </c>
      <c r="AA3499" s="12">
        <v>864</v>
      </c>
      <c r="AB3499" s="12">
        <f t="shared" ref="AB3499:AQ3499" si="5584">SUM(AB3500)</f>
        <v>0</v>
      </c>
      <c r="AC3499" s="12">
        <f t="shared" si="5584"/>
        <v>0</v>
      </c>
      <c r="AD3499" s="12">
        <f t="shared" si="5584"/>
        <v>0</v>
      </c>
      <c r="AE3499" s="12">
        <f t="shared" si="5584"/>
        <v>0</v>
      </c>
      <c r="AF3499" s="12">
        <f t="shared" si="5584"/>
        <v>0</v>
      </c>
      <c r="AG3499" s="12">
        <f t="shared" si="5584"/>
        <v>0</v>
      </c>
      <c r="AH3499" s="12">
        <f t="shared" si="5584"/>
        <v>0</v>
      </c>
      <c r="AI3499" s="12">
        <f t="shared" si="5584"/>
        <v>0</v>
      </c>
      <c r="AJ3499" s="12">
        <f t="shared" si="5584"/>
        <v>0</v>
      </c>
      <c r="AK3499" s="12">
        <f t="shared" si="5584"/>
        <v>0</v>
      </c>
      <c r="AL3499" s="12">
        <f t="shared" si="5584"/>
        <v>0</v>
      </c>
      <c r="AM3499" s="12">
        <f t="shared" si="5584"/>
        <v>0</v>
      </c>
      <c r="AN3499" s="12">
        <f t="shared" si="5584"/>
        <v>0</v>
      </c>
      <c r="AO3499" s="12">
        <f t="shared" si="5584"/>
        <v>0</v>
      </c>
      <c r="AP3499" s="12">
        <f t="shared" si="5584"/>
        <v>0</v>
      </c>
      <c r="AQ3499" s="12">
        <f t="shared" si="5584"/>
        <v>0</v>
      </c>
      <c r="AR3499" s="12">
        <v>0</v>
      </c>
      <c r="AS3499" s="12">
        <v>0</v>
      </c>
      <c r="AT3499" s="12">
        <f t="shared" ref="AT3499:BI3499" si="5585">SUM(AT3500)</f>
        <v>1000</v>
      </c>
      <c r="AU3499" s="12">
        <f t="shared" si="5585"/>
        <v>0</v>
      </c>
      <c r="AV3499" s="12">
        <f t="shared" si="5585"/>
        <v>0</v>
      </c>
      <c r="AW3499" s="12">
        <f t="shared" si="5585"/>
        <v>0</v>
      </c>
      <c r="AX3499" s="12">
        <f t="shared" si="5585"/>
        <v>0</v>
      </c>
      <c r="AY3499" s="12">
        <f t="shared" si="5585"/>
        <v>0</v>
      </c>
      <c r="AZ3499" s="12">
        <f t="shared" si="5585"/>
        <v>1000</v>
      </c>
      <c r="BA3499" s="12">
        <f t="shared" si="5585"/>
        <v>0</v>
      </c>
      <c r="BB3499" s="12">
        <f t="shared" si="5585"/>
        <v>0</v>
      </c>
      <c r="BC3499" s="12">
        <f t="shared" si="5585"/>
        <v>0</v>
      </c>
      <c r="BD3499" s="12">
        <f t="shared" si="5585"/>
        <v>0</v>
      </c>
      <c r="BE3499" s="12">
        <f t="shared" si="5585"/>
        <v>0</v>
      </c>
      <c r="BF3499" s="12">
        <f t="shared" si="5585"/>
        <v>0</v>
      </c>
      <c r="BG3499" s="12">
        <f t="shared" si="5585"/>
        <v>113</v>
      </c>
      <c r="BH3499" s="12">
        <f t="shared" si="5585"/>
        <v>0</v>
      </c>
      <c r="BI3499" s="12">
        <f t="shared" si="5585"/>
        <v>0</v>
      </c>
      <c r="BJ3499" s="12">
        <v>113</v>
      </c>
      <c r="BK3499" s="12">
        <v>887</v>
      </c>
    </row>
    <row r="3500" spans="1:63" x14ac:dyDescent="0.25">
      <c r="A3500" s="4" t="s">
        <v>1156</v>
      </c>
      <c r="B3500" s="4" t="s">
        <v>58</v>
      </c>
      <c r="C3500" s="4" t="s">
        <v>143</v>
      </c>
      <c r="D3500" s="107" t="s">
        <v>1240</v>
      </c>
      <c r="E3500" s="117">
        <v>6121</v>
      </c>
      <c r="F3500" s="107"/>
      <c r="G3500" s="103" t="s">
        <v>1659</v>
      </c>
      <c r="H3500" s="13" t="s">
        <v>29</v>
      </c>
      <c r="I3500" s="14">
        <v>311950</v>
      </c>
      <c r="J3500" s="14">
        <v>1500</v>
      </c>
      <c r="K3500" s="14"/>
      <c r="L3500" s="14"/>
      <c r="M3500" s="14"/>
      <c r="N3500" s="14"/>
      <c r="O3500" s="14"/>
      <c r="P3500" s="14">
        <f t="shared" si="5506"/>
        <v>1500</v>
      </c>
      <c r="Q3500" s="14"/>
      <c r="R3500" s="14">
        <v>140</v>
      </c>
      <c r="S3500" s="14">
        <v>404</v>
      </c>
      <c r="T3500" s="14">
        <v>36</v>
      </c>
      <c r="U3500" s="14"/>
      <c r="V3500" s="14"/>
      <c r="W3500" s="14"/>
      <c r="X3500" s="14"/>
      <c r="Y3500" s="14">
        <v>56</v>
      </c>
      <c r="Z3500" s="14">
        <v>636</v>
      </c>
      <c r="AA3500" s="14">
        <v>864</v>
      </c>
      <c r="AB3500" s="14">
        <v>0</v>
      </c>
      <c r="AC3500" s="14"/>
      <c r="AD3500" s="14"/>
      <c r="AE3500" s="14"/>
      <c r="AF3500" s="14"/>
      <c r="AG3500" s="14"/>
      <c r="AH3500" s="14">
        <f t="shared" si="5507"/>
        <v>0</v>
      </c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>
        <v>0</v>
      </c>
      <c r="AS3500" s="14">
        <v>0</v>
      </c>
      <c r="AT3500" s="14">
        <v>1000</v>
      </c>
      <c r="AU3500" s="14"/>
      <c r="AV3500" s="14"/>
      <c r="AW3500" s="14"/>
      <c r="AX3500" s="14"/>
      <c r="AY3500" s="14"/>
      <c r="AZ3500" s="14">
        <f t="shared" si="5508"/>
        <v>1000</v>
      </c>
      <c r="BA3500" s="14"/>
      <c r="BB3500" s="14"/>
      <c r="BC3500" s="14"/>
      <c r="BD3500" s="14"/>
      <c r="BE3500" s="14"/>
      <c r="BF3500" s="14"/>
      <c r="BG3500" s="14">
        <v>113</v>
      </c>
      <c r="BH3500" s="14"/>
      <c r="BI3500" s="14"/>
      <c r="BJ3500" s="14">
        <v>113</v>
      </c>
      <c r="BK3500" s="14">
        <v>887</v>
      </c>
    </row>
    <row r="3501" spans="1:63" ht="22.5" x14ac:dyDescent="0.25">
      <c r="A3501" s="4" t="s">
        <v>1156</v>
      </c>
      <c r="B3501" s="4" t="s">
        <v>58</v>
      </c>
      <c r="C3501" s="4" t="s">
        <v>143</v>
      </c>
      <c r="D3501" s="107" t="s">
        <v>1240</v>
      </c>
      <c r="E3501" s="106" t="s">
        <v>31</v>
      </c>
      <c r="F3501" s="106" t="s">
        <v>0</v>
      </c>
      <c r="G3501" s="2" t="s">
        <v>0</v>
      </c>
      <c r="H3501" s="2" t="s">
        <v>32</v>
      </c>
      <c r="I3501" s="12">
        <f>SUM(I3502:I3509)</f>
        <v>247195</v>
      </c>
      <c r="J3501" s="12">
        <f t="shared" ref="J3501:Y3501" si="5586">SUM(J3502:J3509)</f>
        <v>38000</v>
      </c>
      <c r="K3501" s="12">
        <f t="shared" si="5586"/>
        <v>0</v>
      </c>
      <c r="L3501" s="12">
        <f t="shared" si="5586"/>
        <v>0</v>
      </c>
      <c r="M3501" s="12">
        <f t="shared" si="5586"/>
        <v>0</v>
      </c>
      <c r="N3501" s="12">
        <f t="shared" si="5586"/>
        <v>0</v>
      </c>
      <c r="O3501" s="12">
        <f t="shared" si="5586"/>
        <v>0</v>
      </c>
      <c r="P3501" s="12">
        <f t="shared" si="5586"/>
        <v>38000</v>
      </c>
      <c r="Q3501" s="12">
        <f t="shared" si="5586"/>
        <v>0</v>
      </c>
      <c r="R3501" s="12">
        <f t="shared" si="5586"/>
        <v>0</v>
      </c>
      <c r="S3501" s="12">
        <f t="shared" si="5586"/>
        <v>0</v>
      </c>
      <c r="T3501" s="12">
        <f t="shared" si="5586"/>
        <v>0</v>
      </c>
      <c r="U3501" s="12">
        <f t="shared" si="5586"/>
        <v>0</v>
      </c>
      <c r="V3501" s="12">
        <f t="shared" si="5586"/>
        <v>0</v>
      </c>
      <c r="W3501" s="12">
        <f t="shared" si="5586"/>
        <v>0</v>
      </c>
      <c r="X3501" s="12">
        <f t="shared" si="5586"/>
        <v>0</v>
      </c>
      <c r="Y3501" s="12">
        <f t="shared" si="5586"/>
        <v>0</v>
      </c>
      <c r="Z3501" s="12">
        <v>0</v>
      </c>
      <c r="AA3501" s="12">
        <v>38000</v>
      </c>
      <c r="AB3501" s="12">
        <f t="shared" ref="AB3501:AQ3501" si="5587">SUM(AB3502:AB3509)</f>
        <v>0</v>
      </c>
      <c r="AC3501" s="12">
        <f t="shared" si="5587"/>
        <v>0</v>
      </c>
      <c r="AD3501" s="12">
        <f t="shared" si="5587"/>
        <v>0</v>
      </c>
      <c r="AE3501" s="12">
        <f t="shared" si="5587"/>
        <v>0</v>
      </c>
      <c r="AF3501" s="12">
        <f t="shared" si="5587"/>
        <v>0</v>
      </c>
      <c r="AG3501" s="12">
        <f t="shared" si="5587"/>
        <v>0</v>
      </c>
      <c r="AH3501" s="12">
        <f t="shared" si="5587"/>
        <v>0</v>
      </c>
      <c r="AI3501" s="12">
        <f t="shared" si="5587"/>
        <v>0</v>
      </c>
      <c r="AJ3501" s="12">
        <f t="shared" si="5587"/>
        <v>0</v>
      </c>
      <c r="AK3501" s="12">
        <f t="shared" si="5587"/>
        <v>0</v>
      </c>
      <c r="AL3501" s="12">
        <f t="shared" si="5587"/>
        <v>0</v>
      </c>
      <c r="AM3501" s="12">
        <f t="shared" si="5587"/>
        <v>0</v>
      </c>
      <c r="AN3501" s="12">
        <f t="shared" si="5587"/>
        <v>0</v>
      </c>
      <c r="AO3501" s="12">
        <f t="shared" si="5587"/>
        <v>0</v>
      </c>
      <c r="AP3501" s="12">
        <f t="shared" si="5587"/>
        <v>0</v>
      </c>
      <c r="AQ3501" s="12">
        <f t="shared" si="5587"/>
        <v>0</v>
      </c>
      <c r="AR3501" s="12">
        <v>0</v>
      </c>
      <c r="AS3501" s="12">
        <v>0</v>
      </c>
      <c r="AT3501" s="12">
        <f t="shared" ref="AT3501:BI3501" si="5588">SUM(AT3502:AT3509)</f>
        <v>11000</v>
      </c>
      <c r="AU3501" s="12">
        <f t="shared" si="5588"/>
        <v>116630</v>
      </c>
      <c r="AV3501" s="12">
        <f t="shared" si="5588"/>
        <v>0</v>
      </c>
      <c r="AW3501" s="12">
        <f t="shared" si="5588"/>
        <v>0</v>
      </c>
      <c r="AX3501" s="12">
        <f t="shared" si="5588"/>
        <v>0</v>
      </c>
      <c r="AY3501" s="12">
        <f t="shared" si="5588"/>
        <v>0</v>
      </c>
      <c r="AZ3501" s="12">
        <f t="shared" si="5588"/>
        <v>127630</v>
      </c>
      <c r="BA3501" s="12">
        <f t="shared" si="5588"/>
        <v>0</v>
      </c>
      <c r="BB3501" s="12">
        <f t="shared" si="5588"/>
        <v>0</v>
      </c>
      <c r="BC3501" s="12">
        <f t="shared" si="5588"/>
        <v>116630</v>
      </c>
      <c r="BD3501" s="12">
        <f t="shared" si="5588"/>
        <v>0</v>
      </c>
      <c r="BE3501" s="12">
        <f t="shared" si="5588"/>
        <v>0</v>
      </c>
      <c r="BF3501" s="12">
        <f t="shared" si="5588"/>
        <v>0</v>
      </c>
      <c r="BG3501" s="12">
        <f t="shared" si="5588"/>
        <v>4</v>
      </c>
      <c r="BH3501" s="12">
        <f t="shared" si="5588"/>
        <v>0</v>
      </c>
      <c r="BI3501" s="12">
        <f t="shared" si="5588"/>
        <v>919</v>
      </c>
      <c r="BJ3501" s="12">
        <v>117553</v>
      </c>
      <c r="BK3501" s="12">
        <v>10077</v>
      </c>
    </row>
    <row r="3502" spans="1:63" x14ac:dyDescent="0.25">
      <c r="A3502" s="4" t="s">
        <v>1156</v>
      </c>
      <c r="B3502" s="4" t="s">
        <v>58</v>
      </c>
      <c r="C3502" s="4" t="s">
        <v>143</v>
      </c>
      <c r="D3502" s="107" t="s">
        <v>1240</v>
      </c>
      <c r="E3502" s="117">
        <v>6131</v>
      </c>
      <c r="F3502" s="107"/>
      <c r="G3502" s="103" t="s">
        <v>1659</v>
      </c>
      <c r="H3502" s="13" t="s">
        <v>34</v>
      </c>
      <c r="I3502" s="14">
        <v>10000</v>
      </c>
      <c r="J3502" s="14">
        <v>10000</v>
      </c>
      <c r="K3502" s="14"/>
      <c r="L3502" s="14"/>
      <c r="M3502" s="14"/>
      <c r="N3502" s="14"/>
      <c r="O3502" s="14"/>
      <c r="P3502" s="14">
        <f t="shared" si="5506"/>
        <v>10000</v>
      </c>
      <c r="Q3502" s="14"/>
      <c r="R3502" s="14"/>
      <c r="S3502" s="14"/>
      <c r="T3502" s="14"/>
      <c r="U3502" s="14"/>
      <c r="V3502" s="14"/>
      <c r="W3502" s="14"/>
      <c r="X3502" s="14"/>
      <c r="Y3502" s="14"/>
      <c r="Z3502" s="14">
        <v>0</v>
      </c>
      <c r="AA3502" s="14">
        <v>10000</v>
      </c>
      <c r="AB3502" s="14">
        <v>0</v>
      </c>
      <c r="AC3502" s="14"/>
      <c r="AD3502" s="14"/>
      <c r="AE3502" s="14"/>
      <c r="AF3502" s="14"/>
      <c r="AG3502" s="14"/>
      <c r="AH3502" s="14">
        <f t="shared" si="5507"/>
        <v>0</v>
      </c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>
        <v>0</v>
      </c>
      <c r="AS3502" s="14">
        <v>0</v>
      </c>
      <c r="AT3502" s="14">
        <v>0</v>
      </c>
      <c r="AU3502" s="14"/>
      <c r="AV3502" s="14"/>
      <c r="AW3502" s="14"/>
      <c r="AX3502" s="14"/>
      <c r="AY3502" s="14"/>
      <c r="AZ3502" s="14">
        <f t="shared" si="5508"/>
        <v>0</v>
      </c>
      <c r="BA3502" s="14"/>
      <c r="BB3502" s="14"/>
      <c r="BC3502" s="14"/>
      <c r="BD3502" s="14"/>
      <c r="BE3502" s="14"/>
      <c r="BF3502" s="14"/>
      <c r="BG3502" s="14"/>
      <c r="BH3502" s="14"/>
      <c r="BI3502" s="14"/>
      <c r="BJ3502" s="14">
        <v>0</v>
      </c>
      <c r="BK3502" s="14">
        <v>0</v>
      </c>
    </row>
    <row r="3503" spans="1:63" x14ac:dyDescent="0.25">
      <c r="A3503" s="4" t="s">
        <v>1156</v>
      </c>
      <c r="B3503" s="4" t="s">
        <v>58</v>
      </c>
      <c r="C3503" s="4" t="s">
        <v>143</v>
      </c>
      <c r="D3503" s="107" t="s">
        <v>1240</v>
      </c>
      <c r="E3503" s="117">
        <v>6132</v>
      </c>
      <c r="F3503" s="107"/>
      <c r="G3503" s="103" t="s">
        <v>1659</v>
      </c>
      <c r="H3503" s="13" t="s">
        <v>74</v>
      </c>
      <c r="I3503" s="14">
        <v>50000</v>
      </c>
      <c r="J3503" s="14">
        <v>10000</v>
      </c>
      <c r="K3503" s="14"/>
      <c r="L3503" s="14"/>
      <c r="M3503" s="14"/>
      <c r="N3503" s="14"/>
      <c r="O3503" s="14"/>
      <c r="P3503" s="14">
        <f t="shared" si="5506"/>
        <v>10000</v>
      </c>
      <c r="Q3503" s="14"/>
      <c r="R3503" s="14"/>
      <c r="S3503" s="14"/>
      <c r="T3503" s="14"/>
      <c r="U3503" s="14"/>
      <c r="V3503" s="14"/>
      <c r="W3503" s="14"/>
      <c r="X3503" s="14"/>
      <c r="Y3503" s="14"/>
      <c r="Z3503" s="14">
        <v>0</v>
      </c>
      <c r="AA3503" s="14">
        <v>10000</v>
      </c>
      <c r="AB3503" s="14">
        <v>0</v>
      </c>
      <c r="AC3503" s="14"/>
      <c r="AD3503" s="14"/>
      <c r="AE3503" s="14"/>
      <c r="AF3503" s="14"/>
      <c r="AG3503" s="14"/>
      <c r="AH3503" s="14">
        <f t="shared" si="5507"/>
        <v>0</v>
      </c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>
        <v>0</v>
      </c>
      <c r="AS3503" s="14">
        <v>0</v>
      </c>
      <c r="AT3503" s="14">
        <v>0</v>
      </c>
      <c r="AU3503" s="14"/>
      <c r="AV3503" s="14"/>
      <c r="AW3503" s="14"/>
      <c r="AX3503" s="14"/>
      <c r="AY3503" s="14"/>
      <c r="AZ3503" s="14">
        <f t="shared" si="5508"/>
        <v>0</v>
      </c>
      <c r="BA3503" s="14"/>
      <c r="BB3503" s="14"/>
      <c r="BC3503" s="14"/>
      <c r="BD3503" s="14"/>
      <c r="BE3503" s="14"/>
      <c r="BF3503" s="14"/>
      <c r="BG3503" s="14"/>
      <c r="BH3503" s="14"/>
      <c r="BI3503" s="14"/>
      <c r="BJ3503" s="14">
        <v>0</v>
      </c>
      <c r="BK3503" s="14">
        <v>0</v>
      </c>
    </row>
    <row r="3504" spans="1:63" x14ac:dyDescent="0.25">
      <c r="A3504" s="4" t="s">
        <v>1156</v>
      </c>
      <c r="B3504" s="4" t="s">
        <v>58</v>
      </c>
      <c r="C3504" s="4" t="s">
        <v>143</v>
      </c>
      <c r="D3504" s="107" t="s">
        <v>1240</v>
      </c>
      <c r="E3504" s="117">
        <v>6133</v>
      </c>
      <c r="F3504" s="107"/>
      <c r="G3504" s="103" t="s">
        <v>1659</v>
      </c>
      <c r="H3504" s="13" t="s">
        <v>77</v>
      </c>
      <c r="I3504" s="14">
        <v>12000</v>
      </c>
      <c r="J3504" s="14">
        <v>5000</v>
      </c>
      <c r="K3504" s="14"/>
      <c r="L3504" s="14"/>
      <c r="M3504" s="14"/>
      <c r="N3504" s="14"/>
      <c r="O3504" s="14"/>
      <c r="P3504" s="14">
        <f t="shared" si="5506"/>
        <v>5000</v>
      </c>
      <c r="Q3504" s="14"/>
      <c r="R3504" s="14"/>
      <c r="S3504" s="14"/>
      <c r="T3504" s="14"/>
      <c r="U3504" s="14"/>
      <c r="V3504" s="14"/>
      <c r="W3504" s="14"/>
      <c r="X3504" s="14"/>
      <c r="Y3504" s="14"/>
      <c r="Z3504" s="14">
        <v>0</v>
      </c>
      <c r="AA3504" s="14">
        <v>5000</v>
      </c>
      <c r="AB3504" s="14">
        <v>0</v>
      </c>
      <c r="AC3504" s="14"/>
      <c r="AD3504" s="14"/>
      <c r="AE3504" s="14"/>
      <c r="AF3504" s="14"/>
      <c r="AG3504" s="14"/>
      <c r="AH3504" s="14">
        <f t="shared" si="5507"/>
        <v>0</v>
      </c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>
        <v>0</v>
      </c>
      <c r="AS3504" s="14">
        <v>0</v>
      </c>
      <c r="AT3504" s="14">
        <v>0</v>
      </c>
      <c r="AU3504" s="14"/>
      <c r="AV3504" s="14"/>
      <c r="AW3504" s="14"/>
      <c r="AX3504" s="14"/>
      <c r="AY3504" s="14"/>
      <c r="AZ3504" s="14">
        <f t="shared" si="5508"/>
        <v>0</v>
      </c>
      <c r="BA3504" s="14"/>
      <c r="BB3504" s="14"/>
      <c r="BC3504" s="14"/>
      <c r="BD3504" s="14"/>
      <c r="BE3504" s="14"/>
      <c r="BF3504" s="14"/>
      <c r="BG3504" s="14"/>
      <c r="BH3504" s="14"/>
      <c r="BI3504" s="14"/>
      <c r="BJ3504" s="14">
        <v>0</v>
      </c>
      <c r="BK3504" s="14">
        <v>0</v>
      </c>
    </row>
    <row r="3505" spans="1:63" x14ac:dyDescent="0.25">
      <c r="A3505" s="4" t="s">
        <v>1156</v>
      </c>
      <c r="B3505" s="4" t="s">
        <v>58</v>
      </c>
      <c r="C3505" s="4" t="s">
        <v>143</v>
      </c>
      <c r="D3505" s="107" t="s">
        <v>1240</v>
      </c>
      <c r="E3505" s="117">
        <v>6134</v>
      </c>
      <c r="F3505" s="107"/>
      <c r="G3505" s="103" t="s">
        <v>1659</v>
      </c>
      <c r="H3505" s="13" t="s">
        <v>80</v>
      </c>
      <c r="I3505" s="14">
        <v>10000</v>
      </c>
      <c r="J3505" s="14">
        <v>5000</v>
      </c>
      <c r="K3505" s="14"/>
      <c r="L3505" s="14"/>
      <c r="M3505" s="14"/>
      <c r="N3505" s="14"/>
      <c r="O3505" s="14"/>
      <c r="P3505" s="14">
        <f t="shared" si="5506"/>
        <v>5000</v>
      </c>
      <c r="Q3505" s="14"/>
      <c r="R3505" s="14"/>
      <c r="S3505" s="14"/>
      <c r="T3505" s="14"/>
      <c r="U3505" s="14"/>
      <c r="V3505" s="14"/>
      <c r="W3505" s="14"/>
      <c r="X3505" s="14"/>
      <c r="Y3505" s="14"/>
      <c r="Z3505" s="14">
        <v>0</v>
      </c>
      <c r="AA3505" s="14">
        <v>5000</v>
      </c>
      <c r="AB3505" s="14">
        <v>0</v>
      </c>
      <c r="AC3505" s="14"/>
      <c r="AD3505" s="14"/>
      <c r="AE3505" s="14"/>
      <c r="AF3505" s="14"/>
      <c r="AG3505" s="14"/>
      <c r="AH3505" s="14">
        <f t="shared" si="5507"/>
        <v>0</v>
      </c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>
        <v>0</v>
      </c>
      <c r="AS3505" s="14">
        <v>0</v>
      </c>
      <c r="AT3505" s="14">
        <v>0</v>
      </c>
      <c r="AU3505" s="14"/>
      <c r="AV3505" s="14"/>
      <c r="AW3505" s="14"/>
      <c r="AX3505" s="14"/>
      <c r="AY3505" s="14"/>
      <c r="AZ3505" s="14">
        <f t="shared" si="5508"/>
        <v>0</v>
      </c>
      <c r="BA3505" s="14"/>
      <c r="BB3505" s="14"/>
      <c r="BC3505" s="14"/>
      <c r="BD3505" s="14"/>
      <c r="BE3505" s="14"/>
      <c r="BF3505" s="14"/>
      <c r="BG3505" s="14"/>
      <c r="BH3505" s="14"/>
      <c r="BI3505" s="14"/>
      <c r="BJ3505" s="14">
        <v>0</v>
      </c>
      <c r="BK3505" s="14">
        <v>0</v>
      </c>
    </row>
    <row r="3506" spans="1:63" ht="22.5" x14ac:dyDescent="0.25">
      <c r="A3506" s="4" t="s">
        <v>1156</v>
      </c>
      <c r="B3506" s="4" t="s">
        <v>58</v>
      </c>
      <c r="C3506" s="4" t="s">
        <v>143</v>
      </c>
      <c r="D3506" s="107" t="s">
        <v>1240</v>
      </c>
      <c r="E3506" s="117">
        <v>6136</v>
      </c>
      <c r="F3506" s="107"/>
      <c r="G3506" s="103" t="s">
        <v>1659</v>
      </c>
      <c r="H3506" s="13" t="s">
        <v>86</v>
      </c>
      <c r="I3506" s="14">
        <v>55000</v>
      </c>
      <c r="J3506" s="14">
        <v>0</v>
      </c>
      <c r="K3506" s="14"/>
      <c r="L3506" s="14"/>
      <c r="M3506" s="14"/>
      <c r="N3506" s="14"/>
      <c r="O3506" s="14"/>
      <c r="P3506" s="14">
        <f t="shared" si="5506"/>
        <v>0</v>
      </c>
      <c r="Q3506" s="14"/>
      <c r="R3506" s="14"/>
      <c r="S3506" s="14"/>
      <c r="T3506" s="14"/>
      <c r="U3506" s="14"/>
      <c r="V3506" s="14"/>
      <c r="W3506" s="14"/>
      <c r="X3506" s="14"/>
      <c r="Y3506" s="14"/>
      <c r="Z3506" s="14">
        <v>0</v>
      </c>
      <c r="AA3506" s="14">
        <v>0</v>
      </c>
      <c r="AB3506" s="14">
        <v>0</v>
      </c>
      <c r="AC3506" s="14"/>
      <c r="AD3506" s="14"/>
      <c r="AE3506" s="14"/>
      <c r="AF3506" s="14"/>
      <c r="AG3506" s="14"/>
      <c r="AH3506" s="14">
        <f t="shared" si="5507"/>
        <v>0</v>
      </c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>
        <v>0</v>
      </c>
      <c r="AS3506" s="14">
        <v>0</v>
      </c>
      <c r="AT3506" s="14">
        <v>0</v>
      </c>
      <c r="AU3506" s="14"/>
      <c r="AV3506" s="14"/>
      <c r="AW3506" s="14"/>
      <c r="AX3506" s="14"/>
      <c r="AY3506" s="14"/>
      <c r="AZ3506" s="14">
        <f t="shared" si="5508"/>
        <v>0</v>
      </c>
      <c r="BA3506" s="14"/>
      <c r="BB3506" s="14"/>
      <c r="BC3506" s="14"/>
      <c r="BD3506" s="14"/>
      <c r="BE3506" s="14"/>
      <c r="BF3506" s="14"/>
      <c r="BG3506" s="14"/>
      <c r="BH3506" s="14"/>
      <c r="BI3506" s="14"/>
      <c r="BJ3506" s="14">
        <v>0</v>
      </c>
      <c r="BK3506" s="14">
        <v>0</v>
      </c>
    </row>
    <row r="3507" spans="1:63" x14ac:dyDescent="0.25">
      <c r="A3507" s="4" t="s">
        <v>1156</v>
      </c>
      <c r="B3507" s="4" t="s">
        <v>58</v>
      </c>
      <c r="C3507" s="4" t="s">
        <v>143</v>
      </c>
      <c r="D3507" s="107" t="s">
        <v>1240</v>
      </c>
      <c r="E3507" s="117">
        <v>6137</v>
      </c>
      <c r="F3507" s="107"/>
      <c r="G3507" s="103" t="s">
        <v>1659</v>
      </c>
      <c r="H3507" s="13" t="s">
        <v>89</v>
      </c>
      <c r="I3507" s="14">
        <v>13000</v>
      </c>
      <c r="J3507" s="14">
        <v>5000</v>
      </c>
      <c r="K3507" s="14"/>
      <c r="L3507" s="14"/>
      <c r="M3507" s="14"/>
      <c r="N3507" s="14"/>
      <c r="O3507" s="14"/>
      <c r="P3507" s="14">
        <f t="shared" si="5506"/>
        <v>5000</v>
      </c>
      <c r="Q3507" s="14"/>
      <c r="R3507" s="14"/>
      <c r="S3507" s="14"/>
      <c r="T3507" s="14"/>
      <c r="U3507" s="14"/>
      <c r="V3507" s="14"/>
      <c r="W3507" s="14"/>
      <c r="X3507" s="14"/>
      <c r="Y3507" s="14"/>
      <c r="Z3507" s="14">
        <v>0</v>
      </c>
      <c r="AA3507" s="14">
        <v>5000</v>
      </c>
      <c r="AB3507" s="14">
        <v>0</v>
      </c>
      <c r="AC3507" s="14"/>
      <c r="AD3507" s="14"/>
      <c r="AE3507" s="14"/>
      <c r="AF3507" s="14"/>
      <c r="AG3507" s="14"/>
      <c r="AH3507" s="14">
        <f t="shared" si="5507"/>
        <v>0</v>
      </c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>
        <v>0</v>
      </c>
      <c r="AS3507" s="14">
        <v>0</v>
      </c>
      <c r="AT3507" s="14">
        <v>0</v>
      </c>
      <c r="AU3507" s="14">
        <f>50000+66630</f>
        <v>116630</v>
      </c>
      <c r="AV3507" s="14"/>
      <c r="AW3507" s="14"/>
      <c r="AX3507" s="14"/>
      <c r="AY3507" s="14"/>
      <c r="AZ3507" s="14">
        <f t="shared" si="5508"/>
        <v>116630</v>
      </c>
      <c r="BA3507" s="14"/>
      <c r="BB3507" s="14"/>
      <c r="BC3507" s="14">
        <f>50000+66630</f>
        <v>116630</v>
      </c>
      <c r="BD3507" s="14"/>
      <c r="BE3507" s="14"/>
      <c r="BF3507" s="14"/>
      <c r="BG3507" s="14"/>
      <c r="BH3507" s="14"/>
      <c r="BI3507" s="14"/>
      <c r="BJ3507" s="14">
        <v>116630</v>
      </c>
      <c r="BK3507" s="14">
        <v>0</v>
      </c>
    </row>
    <row r="3508" spans="1:63" ht="22.5" x14ac:dyDescent="0.25">
      <c r="A3508" s="4" t="s">
        <v>1156</v>
      </c>
      <c r="B3508" s="4" t="s">
        <v>58</v>
      </c>
      <c r="C3508" s="4" t="s">
        <v>143</v>
      </c>
      <c r="D3508" s="107" t="s">
        <v>1240</v>
      </c>
      <c r="E3508" s="117">
        <v>6138</v>
      </c>
      <c r="F3508" s="107"/>
      <c r="G3508" s="103" t="s">
        <v>1659</v>
      </c>
      <c r="H3508" s="13" t="s">
        <v>92</v>
      </c>
      <c r="I3508" s="14">
        <v>13000</v>
      </c>
      <c r="J3508" s="14">
        <v>3000</v>
      </c>
      <c r="K3508" s="14"/>
      <c r="L3508" s="14"/>
      <c r="M3508" s="14"/>
      <c r="N3508" s="14"/>
      <c r="O3508" s="14"/>
      <c r="P3508" s="14">
        <f t="shared" si="5506"/>
        <v>3000</v>
      </c>
      <c r="Q3508" s="14"/>
      <c r="R3508" s="14"/>
      <c r="S3508" s="14"/>
      <c r="T3508" s="14"/>
      <c r="U3508" s="14"/>
      <c r="V3508" s="14"/>
      <c r="W3508" s="14"/>
      <c r="X3508" s="14"/>
      <c r="Y3508" s="14"/>
      <c r="Z3508" s="14">
        <v>0</v>
      </c>
      <c r="AA3508" s="14">
        <v>3000</v>
      </c>
      <c r="AB3508" s="14">
        <v>0</v>
      </c>
      <c r="AC3508" s="14"/>
      <c r="AD3508" s="14"/>
      <c r="AE3508" s="14"/>
      <c r="AF3508" s="14"/>
      <c r="AG3508" s="14"/>
      <c r="AH3508" s="14">
        <f t="shared" si="5507"/>
        <v>0</v>
      </c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>
        <v>0</v>
      </c>
      <c r="AS3508" s="14">
        <v>0</v>
      </c>
      <c r="AT3508" s="14">
        <v>0</v>
      </c>
      <c r="AU3508" s="14"/>
      <c r="AV3508" s="14"/>
      <c r="AW3508" s="14"/>
      <c r="AX3508" s="14"/>
      <c r="AY3508" s="14"/>
      <c r="AZ3508" s="14">
        <f t="shared" si="5508"/>
        <v>0</v>
      </c>
      <c r="BA3508" s="14"/>
      <c r="BB3508" s="14"/>
      <c r="BC3508" s="14"/>
      <c r="BD3508" s="14"/>
      <c r="BE3508" s="14"/>
      <c r="BF3508" s="14"/>
      <c r="BG3508" s="14"/>
      <c r="BH3508" s="14"/>
      <c r="BI3508" s="14"/>
      <c r="BJ3508" s="14">
        <v>0</v>
      </c>
      <c r="BK3508" s="14">
        <v>0</v>
      </c>
    </row>
    <row r="3509" spans="1:63" x14ac:dyDescent="0.25">
      <c r="A3509" s="1" t="s">
        <v>1156</v>
      </c>
      <c r="B3509" s="1" t="s">
        <v>58</v>
      </c>
      <c r="C3509" s="1" t="s">
        <v>143</v>
      </c>
      <c r="D3509" s="110" t="s">
        <v>1240</v>
      </c>
      <c r="E3509" s="110" t="s">
        <v>36</v>
      </c>
      <c r="F3509" s="107" t="s">
        <v>0</v>
      </c>
      <c r="G3509" s="13" t="s">
        <v>0</v>
      </c>
      <c r="H3509" s="2" t="s">
        <v>37</v>
      </c>
      <c r="I3509" s="12">
        <f>SUM(I3510:I3511)</f>
        <v>84195</v>
      </c>
      <c r="J3509" s="12">
        <f t="shared" ref="J3509:Y3509" si="5589">SUM(J3510:J3511)</f>
        <v>0</v>
      </c>
      <c r="K3509" s="12">
        <f t="shared" si="5589"/>
        <v>0</v>
      </c>
      <c r="L3509" s="12">
        <f t="shared" si="5589"/>
        <v>0</v>
      </c>
      <c r="M3509" s="12">
        <f t="shared" si="5589"/>
        <v>0</v>
      </c>
      <c r="N3509" s="12">
        <f t="shared" si="5589"/>
        <v>0</v>
      </c>
      <c r="O3509" s="12">
        <f t="shared" si="5589"/>
        <v>0</v>
      </c>
      <c r="P3509" s="12">
        <f t="shared" si="5589"/>
        <v>0</v>
      </c>
      <c r="Q3509" s="12">
        <f t="shared" si="5589"/>
        <v>0</v>
      </c>
      <c r="R3509" s="12">
        <f t="shared" si="5589"/>
        <v>0</v>
      </c>
      <c r="S3509" s="12">
        <f t="shared" si="5589"/>
        <v>0</v>
      </c>
      <c r="T3509" s="12">
        <f t="shared" si="5589"/>
        <v>0</v>
      </c>
      <c r="U3509" s="12">
        <f t="shared" si="5589"/>
        <v>0</v>
      </c>
      <c r="V3509" s="12">
        <f t="shared" si="5589"/>
        <v>0</v>
      </c>
      <c r="W3509" s="12">
        <f t="shared" si="5589"/>
        <v>0</v>
      </c>
      <c r="X3509" s="12">
        <f t="shared" si="5589"/>
        <v>0</v>
      </c>
      <c r="Y3509" s="12">
        <f t="shared" si="5589"/>
        <v>0</v>
      </c>
      <c r="Z3509" s="12">
        <v>0</v>
      </c>
      <c r="AA3509" s="12">
        <v>0</v>
      </c>
      <c r="AB3509" s="12">
        <f t="shared" ref="AB3509:AQ3509" si="5590">SUM(AB3510:AB3511)</f>
        <v>0</v>
      </c>
      <c r="AC3509" s="12">
        <f t="shared" si="5590"/>
        <v>0</v>
      </c>
      <c r="AD3509" s="12">
        <f t="shared" si="5590"/>
        <v>0</v>
      </c>
      <c r="AE3509" s="12">
        <f t="shared" si="5590"/>
        <v>0</v>
      </c>
      <c r="AF3509" s="12">
        <f t="shared" si="5590"/>
        <v>0</v>
      </c>
      <c r="AG3509" s="12">
        <f t="shared" si="5590"/>
        <v>0</v>
      </c>
      <c r="AH3509" s="12">
        <f t="shared" si="5590"/>
        <v>0</v>
      </c>
      <c r="AI3509" s="12">
        <f t="shared" si="5590"/>
        <v>0</v>
      </c>
      <c r="AJ3509" s="12">
        <f t="shared" si="5590"/>
        <v>0</v>
      </c>
      <c r="AK3509" s="12">
        <f t="shared" si="5590"/>
        <v>0</v>
      </c>
      <c r="AL3509" s="12">
        <f t="shared" si="5590"/>
        <v>0</v>
      </c>
      <c r="AM3509" s="12">
        <f t="shared" si="5590"/>
        <v>0</v>
      </c>
      <c r="AN3509" s="12">
        <f t="shared" si="5590"/>
        <v>0</v>
      </c>
      <c r="AO3509" s="12">
        <f t="shared" si="5590"/>
        <v>0</v>
      </c>
      <c r="AP3509" s="12">
        <f t="shared" si="5590"/>
        <v>0</v>
      </c>
      <c r="AQ3509" s="12">
        <f t="shared" si="5590"/>
        <v>0</v>
      </c>
      <c r="AR3509" s="12">
        <v>0</v>
      </c>
      <c r="AS3509" s="12">
        <v>0</v>
      </c>
      <c r="AT3509" s="12">
        <f t="shared" ref="AT3509:BI3509" si="5591">SUM(AT3510:AT3511)</f>
        <v>11000</v>
      </c>
      <c r="AU3509" s="12">
        <f t="shared" si="5591"/>
        <v>0</v>
      </c>
      <c r="AV3509" s="12">
        <f t="shared" si="5591"/>
        <v>0</v>
      </c>
      <c r="AW3509" s="12">
        <f t="shared" si="5591"/>
        <v>0</v>
      </c>
      <c r="AX3509" s="12">
        <f t="shared" si="5591"/>
        <v>0</v>
      </c>
      <c r="AY3509" s="12">
        <f t="shared" si="5591"/>
        <v>0</v>
      </c>
      <c r="AZ3509" s="12">
        <f t="shared" si="5591"/>
        <v>11000</v>
      </c>
      <c r="BA3509" s="12">
        <f t="shared" si="5591"/>
        <v>0</v>
      </c>
      <c r="BB3509" s="12">
        <f t="shared" si="5591"/>
        <v>0</v>
      </c>
      <c r="BC3509" s="12">
        <f t="shared" si="5591"/>
        <v>0</v>
      </c>
      <c r="BD3509" s="12">
        <f t="shared" si="5591"/>
        <v>0</v>
      </c>
      <c r="BE3509" s="12">
        <f t="shared" si="5591"/>
        <v>0</v>
      </c>
      <c r="BF3509" s="12">
        <f t="shared" si="5591"/>
        <v>0</v>
      </c>
      <c r="BG3509" s="12">
        <f t="shared" si="5591"/>
        <v>4</v>
      </c>
      <c r="BH3509" s="12">
        <f t="shared" si="5591"/>
        <v>0</v>
      </c>
      <c r="BI3509" s="12">
        <f t="shared" si="5591"/>
        <v>919</v>
      </c>
      <c r="BJ3509" s="12">
        <v>923</v>
      </c>
      <c r="BK3509" s="12">
        <v>10077</v>
      </c>
    </row>
    <row r="3510" spans="1:63" x14ac:dyDescent="0.25">
      <c r="A3510" s="4" t="s">
        <v>1156</v>
      </c>
      <c r="B3510" s="4" t="s">
        <v>58</v>
      </c>
      <c r="C3510" s="4" t="s">
        <v>143</v>
      </c>
      <c r="D3510" s="107" t="s">
        <v>1240</v>
      </c>
      <c r="E3510" s="117">
        <v>6139</v>
      </c>
      <c r="F3510" s="107"/>
      <c r="G3510" s="103" t="s">
        <v>1659</v>
      </c>
      <c r="H3510" s="13" t="s">
        <v>37</v>
      </c>
      <c r="I3510" s="14">
        <v>75000</v>
      </c>
      <c r="J3510" s="14">
        <v>0</v>
      </c>
      <c r="K3510" s="14"/>
      <c r="L3510" s="14"/>
      <c r="M3510" s="14"/>
      <c r="N3510" s="14"/>
      <c r="O3510" s="14"/>
      <c r="P3510" s="14">
        <f t="shared" si="5506"/>
        <v>0</v>
      </c>
      <c r="Q3510" s="14"/>
      <c r="R3510" s="14"/>
      <c r="S3510" s="14"/>
      <c r="T3510" s="14"/>
      <c r="U3510" s="14"/>
      <c r="V3510" s="14"/>
      <c r="W3510" s="14"/>
      <c r="X3510" s="14"/>
      <c r="Y3510" s="14"/>
      <c r="Z3510" s="14">
        <v>0</v>
      </c>
      <c r="AA3510" s="14">
        <v>0</v>
      </c>
      <c r="AB3510" s="14">
        <v>0</v>
      </c>
      <c r="AC3510" s="14"/>
      <c r="AD3510" s="14"/>
      <c r="AE3510" s="14"/>
      <c r="AF3510" s="14"/>
      <c r="AG3510" s="14"/>
      <c r="AH3510" s="14">
        <f t="shared" si="5507"/>
        <v>0</v>
      </c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>
        <v>0</v>
      </c>
      <c r="AS3510" s="14">
        <v>0</v>
      </c>
      <c r="AT3510" s="14">
        <v>10000</v>
      </c>
      <c r="AU3510" s="14"/>
      <c r="AV3510" s="14"/>
      <c r="AW3510" s="14"/>
      <c r="AX3510" s="14"/>
      <c r="AY3510" s="14"/>
      <c r="AZ3510" s="14">
        <f t="shared" si="5508"/>
        <v>10000</v>
      </c>
      <c r="BA3510" s="14"/>
      <c r="BB3510" s="14"/>
      <c r="BC3510" s="14"/>
      <c r="BD3510" s="14"/>
      <c r="BE3510" s="14"/>
      <c r="BF3510" s="14"/>
      <c r="BG3510" s="14"/>
      <c r="BH3510" s="14"/>
      <c r="BI3510" s="14"/>
      <c r="BJ3510" s="14">
        <v>0</v>
      </c>
      <c r="BK3510" s="14">
        <v>10000</v>
      </c>
    </row>
    <row r="3511" spans="1:63" ht="22.5" x14ac:dyDescent="0.25">
      <c r="A3511" s="4" t="s">
        <v>1156</v>
      </c>
      <c r="B3511" s="4" t="s">
        <v>58</v>
      </c>
      <c r="C3511" s="4" t="s">
        <v>143</v>
      </c>
      <c r="D3511" s="107" t="s">
        <v>1240</v>
      </c>
      <c r="E3511" s="117">
        <v>6139</v>
      </c>
      <c r="F3511" s="107" t="s">
        <v>1247</v>
      </c>
      <c r="G3511" s="103" t="s">
        <v>1659</v>
      </c>
      <c r="H3511" s="13" t="s">
        <v>39</v>
      </c>
      <c r="I3511" s="14">
        <v>9195</v>
      </c>
      <c r="J3511" s="14">
        <v>0</v>
      </c>
      <c r="K3511" s="14"/>
      <c r="L3511" s="14"/>
      <c r="M3511" s="14"/>
      <c r="N3511" s="14"/>
      <c r="O3511" s="14"/>
      <c r="P3511" s="14">
        <f t="shared" si="5506"/>
        <v>0</v>
      </c>
      <c r="Q3511" s="14"/>
      <c r="R3511" s="14"/>
      <c r="S3511" s="14"/>
      <c r="T3511" s="14"/>
      <c r="U3511" s="14"/>
      <c r="V3511" s="14"/>
      <c r="W3511" s="14"/>
      <c r="X3511" s="14"/>
      <c r="Y3511" s="14"/>
      <c r="Z3511" s="14">
        <v>0</v>
      </c>
      <c r="AA3511" s="14">
        <v>0</v>
      </c>
      <c r="AB3511" s="14">
        <v>0</v>
      </c>
      <c r="AC3511" s="14"/>
      <c r="AD3511" s="14"/>
      <c r="AE3511" s="14"/>
      <c r="AF3511" s="14"/>
      <c r="AG3511" s="14"/>
      <c r="AH3511" s="14">
        <f t="shared" si="5507"/>
        <v>0</v>
      </c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>
        <v>0</v>
      </c>
      <c r="AS3511" s="14">
        <v>0</v>
      </c>
      <c r="AT3511" s="14">
        <v>1000</v>
      </c>
      <c r="AU3511" s="14"/>
      <c r="AV3511" s="14"/>
      <c r="AW3511" s="14"/>
      <c r="AX3511" s="14"/>
      <c r="AY3511" s="14"/>
      <c r="AZ3511" s="14">
        <f t="shared" si="5508"/>
        <v>1000</v>
      </c>
      <c r="BA3511" s="14"/>
      <c r="BB3511" s="14"/>
      <c r="BC3511" s="14"/>
      <c r="BD3511" s="14"/>
      <c r="BE3511" s="14"/>
      <c r="BF3511" s="14"/>
      <c r="BG3511" s="14">
        <v>4</v>
      </c>
      <c r="BH3511" s="14"/>
      <c r="BI3511" s="14">
        <v>919</v>
      </c>
      <c r="BJ3511" s="14">
        <v>923</v>
      </c>
      <c r="BK3511" s="14">
        <v>77</v>
      </c>
    </row>
    <row r="3512" spans="1:63" ht="33.75" x14ac:dyDescent="0.25">
      <c r="A3512" s="1" t="s">
        <v>0</v>
      </c>
      <c r="B3512" s="1" t="s">
        <v>0</v>
      </c>
      <c r="C3512" s="1" t="s">
        <v>0</v>
      </c>
      <c r="D3512" s="106" t="s">
        <v>0</v>
      </c>
      <c r="E3512" s="106" t="s">
        <v>0</v>
      </c>
      <c r="F3512" s="106" t="s">
        <v>0</v>
      </c>
      <c r="G3512" s="2" t="s">
        <v>0</v>
      </c>
      <c r="H3512" s="10" t="s">
        <v>41</v>
      </c>
      <c r="I3512" s="11">
        <f>SUM(I3513)</f>
        <v>500</v>
      </c>
      <c r="J3512" s="11">
        <f t="shared" ref="J3512:Y3513" si="5592">SUM(J3513)</f>
        <v>0</v>
      </c>
      <c r="K3512" s="11">
        <f t="shared" si="5592"/>
        <v>0</v>
      </c>
      <c r="L3512" s="11">
        <f t="shared" si="5592"/>
        <v>0</v>
      </c>
      <c r="M3512" s="11">
        <f t="shared" si="5592"/>
        <v>0</v>
      </c>
      <c r="N3512" s="11">
        <f t="shared" si="5592"/>
        <v>0</v>
      </c>
      <c r="O3512" s="11">
        <f t="shared" si="5592"/>
        <v>0</v>
      </c>
      <c r="P3512" s="11">
        <f t="shared" si="5592"/>
        <v>0</v>
      </c>
      <c r="Q3512" s="11">
        <f t="shared" si="5592"/>
        <v>0</v>
      </c>
      <c r="R3512" s="11">
        <f t="shared" si="5592"/>
        <v>0</v>
      </c>
      <c r="S3512" s="11">
        <f t="shared" si="5592"/>
        <v>0</v>
      </c>
      <c r="T3512" s="11">
        <f t="shared" si="5592"/>
        <v>0</v>
      </c>
      <c r="U3512" s="11">
        <f t="shared" si="5592"/>
        <v>0</v>
      </c>
      <c r="V3512" s="11">
        <f t="shared" si="5592"/>
        <v>0</v>
      </c>
      <c r="W3512" s="11">
        <f t="shared" si="5592"/>
        <v>0</v>
      </c>
      <c r="X3512" s="11">
        <f t="shared" si="5592"/>
        <v>0</v>
      </c>
      <c r="Y3512" s="11">
        <f t="shared" si="5592"/>
        <v>0</v>
      </c>
      <c r="Z3512" s="11">
        <v>0</v>
      </c>
      <c r="AA3512" s="11">
        <v>0</v>
      </c>
      <c r="AB3512" s="11">
        <f t="shared" ref="AB3512:AQ3513" si="5593">SUM(AB3513)</f>
        <v>0</v>
      </c>
      <c r="AC3512" s="11">
        <f t="shared" si="5593"/>
        <v>0</v>
      </c>
      <c r="AD3512" s="11">
        <f t="shared" si="5593"/>
        <v>0</v>
      </c>
      <c r="AE3512" s="11">
        <f t="shared" si="5593"/>
        <v>0</v>
      </c>
      <c r="AF3512" s="11">
        <f t="shared" si="5593"/>
        <v>0</v>
      </c>
      <c r="AG3512" s="11">
        <f t="shared" si="5593"/>
        <v>0</v>
      </c>
      <c r="AH3512" s="11">
        <f t="shared" si="5593"/>
        <v>0</v>
      </c>
      <c r="AI3512" s="11">
        <f t="shared" si="5593"/>
        <v>0</v>
      </c>
      <c r="AJ3512" s="11">
        <f t="shared" si="5593"/>
        <v>0</v>
      </c>
      <c r="AK3512" s="11">
        <f t="shared" si="5593"/>
        <v>0</v>
      </c>
      <c r="AL3512" s="11">
        <f t="shared" si="5593"/>
        <v>0</v>
      </c>
      <c r="AM3512" s="11">
        <f t="shared" si="5593"/>
        <v>0</v>
      </c>
      <c r="AN3512" s="11">
        <f t="shared" si="5593"/>
        <v>0</v>
      </c>
      <c r="AO3512" s="11">
        <f t="shared" si="5593"/>
        <v>0</v>
      </c>
      <c r="AP3512" s="11">
        <f t="shared" si="5593"/>
        <v>0</v>
      </c>
      <c r="AQ3512" s="11">
        <f t="shared" si="5593"/>
        <v>0</v>
      </c>
      <c r="AR3512" s="11">
        <v>0</v>
      </c>
      <c r="AS3512" s="11">
        <v>0</v>
      </c>
      <c r="AT3512" s="11">
        <f t="shared" ref="AT3512:BI3513" si="5594">SUM(AT3513)</f>
        <v>0</v>
      </c>
      <c r="AU3512" s="11">
        <f t="shared" si="5594"/>
        <v>8000</v>
      </c>
      <c r="AV3512" s="11">
        <f t="shared" si="5594"/>
        <v>0</v>
      </c>
      <c r="AW3512" s="11">
        <f t="shared" si="5594"/>
        <v>0</v>
      </c>
      <c r="AX3512" s="11">
        <f t="shared" si="5594"/>
        <v>0</v>
      </c>
      <c r="AY3512" s="11">
        <f t="shared" si="5594"/>
        <v>0</v>
      </c>
      <c r="AZ3512" s="11">
        <f t="shared" si="5594"/>
        <v>8000</v>
      </c>
      <c r="BA3512" s="11">
        <f t="shared" si="5594"/>
        <v>0</v>
      </c>
      <c r="BB3512" s="11">
        <f t="shared" si="5594"/>
        <v>0</v>
      </c>
      <c r="BC3512" s="11">
        <f t="shared" si="5594"/>
        <v>8000</v>
      </c>
      <c r="BD3512" s="11">
        <f t="shared" si="5594"/>
        <v>0</v>
      </c>
      <c r="BE3512" s="11">
        <f t="shared" si="5594"/>
        <v>0</v>
      </c>
      <c r="BF3512" s="11">
        <f t="shared" si="5594"/>
        <v>0</v>
      </c>
      <c r="BG3512" s="11">
        <f t="shared" si="5594"/>
        <v>0</v>
      </c>
      <c r="BH3512" s="11">
        <f t="shared" si="5594"/>
        <v>0</v>
      </c>
      <c r="BI3512" s="11">
        <f t="shared" si="5594"/>
        <v>0</v>
      </c>
      <c r="BJ3512" s="11">
        <v>8000</v>
      </c>
      <c r="BK3512" s="11">
        <v>0</v>
      </c>
    </row>
    <row r="3513" spans="1:63" ht="22.5" x14ac:dyDescent="0.25">
      <c r="A3513" s="4" t="s">
        <v>1156</v>
      </c>
      <c r="B3513" s="4" t="s">
        <v>58</v>
      </c>
      <c r="C3513" s="4" t="s">
        <v>143</v>
      </c>
      <c r="D3513" s="107" t="s">
        <v>1240</v>
      </c>
      <c r="E3513" s="106" t="s">
        <v>42</v>
      </c>
      <c r="F3513" s="106" t="s">
        <v>0</v>
      </c>
      <c r="G3513" s="2" t="s">
        <v>0</v>
      </c>
      <c r="H3513" s="2" t="s">
        <v>43</v>
      </c>
      <c r="I3513" s="12">
        <f>SUM(I3514)</f>
        <v>500</v>
      </c>
      <c r="J3513" s="12">
        <f t="shared" si="5592"/>
        <v>0</v>
      </c>
      <c r="K3513" s="12">
        <f t="shared" ref="K3513:Y3513" si="5595">SUM(K3514)</f>
        <v>0</v>
      </c>
      <c r="L3513" s="12">
        <f t="shared" si="5595"/>
        <v>0</v>
      </c>
      <c r="M3513" s="12">
        <f t="shared" si="5595"/>
        <v>0</v>
      </c>
      <c r="N3513" s="12">
        <f t="shared" si="5595"/>
        <v>0</v>
      </c>
      <c r="O3513" s="12">
        <f t="shared" si="5595"/>
        <v>0</v>
      </c>
      <c r="P3513" s="12">
        <f t="shared" si="5595"/>
        <v>0</v>
      </c>
      <c r="Q3513" s="12">
        <f t="shared" si="5595"/>
        <v>0</v>
      </c>
      <c r="R3513" s="12">
        <f t="shared" si="5595"/>
        <v>0</v>
      </c>
      <c r="S3513" s="12">
        <f t="shared" si="5595"/>
        <v>0</v>
      </c>
      <c r="T3513" s="12">
        <f t="shared" si="5595"/>
        <v>0</v>
      </c>
      <c r="U3513" s="12">
        <f t="shared" si="5595"/>
        <v>0</v>
      </c>
      <c r="V3513" s="12">
        <f t="shared" si="5595"/>
        <v>0</v>
      </c>
      <c r="W3513" s="12">
        <f t="shared" si="5595"/>
        <v>0</v>
      </c>
      <c r="X3513" s="12">
        <f t="shared" si="5595"/>
        <v>0</v>
      </c>
      <c r="Y3513" s="12">
        <f t="shared" si="5595"/>
        <v>0</v>
      </c>
      <c r="Z3513" s="12">
        <v>0</v>
      </c>
      <c r="AA3513" s="12">
        <v>0</v>
      </c>
      <c r="AB3513" s="12">
        <f t="shared" si="5593"/>
        <v>0</v>
      </c>
      <c r="AC3513" s="12">
        <f t="shared" ref="AC3513:AQ3513" si="5596">SUM(AC3514)</f>
        <v>0</v>
      </c>
      <c r="AD3513" s="12">
        <f t="shared" si="5596"/>
        <v>0</v>
      </c>
      <c r="AE3513" s="12">
        <f t="shared" si="5596"/>
        <v>0</v>
      </c>
      <c r="AF3513" s="12">
        <f t="shared" si="5596"/>
        <v>0</v>
      </c>
      <c r="AG3513" s="12">
        <f t="shared" si="5596"/>
        <v>0</v>
      </c>
      <c r="AH3513" s="12">
        <f t="shared" si="5596"/>
        <v>0</v>
      </c>
      <c r="AI3513" s="12">
        <f t="shared" si="5596"/>
        <v>0</v>
      </c>
      <c r="AJ3513" s="12">
        <f t="shared" si="5596"/>
        <v>0</v>
      </c>
      <c r="AK3513" s="12">
        <f t="shared" si="5596"/>
        <v>0</v>
      </c>
      <c r="AL3513" s="12">
        <f t="shared" si="5596"/>
        <v>0</v>
      </c>
      <c r="AM3513" s="12">
        <f t="shared" si="5596"/>
        <v>0</v>
      </c>
      <c r="AN3513" s="12">
        <f t="shared" si="5596"/>
        <v>0</v>
      </c>
      <c r="AO3513" s="12">
        <f t="shared" si="5596"/>
        <v>0</v>
      </c>
      <c r="AP3513" s="12">
        <f t="shared" si="5596"/>
        <v>0</v>
      </c>
      <c r="AQ3513" s="12">
        <f t="shared" si="5596"/>
        <v>0</v>
      </c>
      <c r="AR3513" s="12">
        <v>0</v>
      </c>
      <c r="AS3513" s="12">
        <v>0</v>
      </c>
      <c r="AT3513" s="12">
        <f t="shared" si="5594"/>
        <v>0</v>
      </c>
      <c r="AU3513" s="12">
        <f t="shared" ref="AU3513:BI3513" si="5597">SUM(AU3514)</f>
        <v>8000</v>
      </c>
      <c r="AV3513" s="12">
        <f t="shared" si="5597"/>
        <v>0</v>
      </c>
      <c r="AW3513" s="12">
        <f t="shared" si="5597"/>
        <v>0</v>
      </c>
      <c r="AX3513" s="12">
        <f t="shared" si="5597"/>
        <v>0</v>
      </c>
      <c r="AY3513" s="12">
        <f t="shared" si="5597"/>
        <v>0</v>
      </c>
      <c r="AZ3513" s="12">
        <f t="shared" si="5597"/>
        <v>8000</v>
      </c>
      <c r="BA3513" s="12">
        <f t="shared" si="5597"/>
        <v>0</v>
      </c>
      <c r="BB3513" s="12">
        <f t="shared" si="5597"/>
        <v>0</v>
      </c>
      <c r="BC3513" s="12">
        <f t="shared" si="5597"/>
        <v>8000</v>
      </c>
      <c r="BD3513" s="12">
        <f t="shared" si="5597"/>
        <v>0</v>
      </c>
      <c r="BE3513" s="12">
        <f t="shared" si="5597"/>
        <v>0</v>
      </c>
      <c r="BF3513" s="12">
        <f t="shared" si="5597"/>
        <v>0</v>
      </c>
      <c r="BG3513" s="12">
        <f t="shared" si="5597"/>
        <v>0</v>
      </c>
      <c r="BH3513" s="12">
        <f t="shared" si="5597"/>
        <v>0</v>
      </c>
      <c r="BI3513" s="12">
        <f t="shared" si="5597"/>
        <v>0</v>
      </c>
      <c r="BJ3513" s="12">
        <v>8000</v>
      </c>
      <c r="BK3513" s="12">
        <v>0</v>
      </c>
    </row>
    <row r="3514" spans="1:63" x14ac:dyDescent="0.25">
      <c r="A3514" s="4" t="s">
        <v>1156</v>
      </c>
      <c r="B3514" s="4" t="s">
        <v>58</v>
      </c>
      <c r="C3514" s="4" t="s">
        <v>143</v>
      </c>
      <c r="D3514" s="107" t="s">
        <v>1240</v>
      </c>
      <c r="E3514" s="117">
        <v>6148</v>
      </c>
      <c r="F3514" s="107"/>
      <c r="G3514" s="103" t="s">
        <v>1659</v>
      </c>
      <c r="H3514" s="13" t="s">
        <v>47</v>
      </c>
      <c r="I3514" s="14">
        <v>500</v>
      </c>
      <c r="J3514" s="14">
        <v>0</v>
      </c>
      <c r="K3514" s="14"/>
      <c r="L3514" s="14"/>
      <c r="M3514" s="14"/>
      <c r="N3514" s="14"/>
      <c r="O3514" s="14"/>
      <c r="P3514" s="14">
        <f t="shared" si="5506"/>
        <v>0</v>
      </c>
      <c r="Q3514" s="14"/>
      <c r="R3514" s="14"/>
      <c r="S3514" s="14"/>
      <c r="T3514" s="14"/>
      <c r="U3514" s="14"/>
      <c r="V3514" s="14"/>
      <c r="W3514" s="14"/>
      <c r="X3514" s="14"/>
      <c r="Y3514" s="14"/>
      <c r="Z3514" s="14">
        <v>0</v>
      </c>
      <c r="AA3514" s="14">
        <v>0</v>
      </c>
      <c r="AB3514" s="14">
        <v>0</v>
      </c>
      <c r="AC3514" s="14"/>
      <c r="AD3514" s="14"/>
      <c r="AE3514" s="14"/>
      <c r="AF3514" s="14"/>
      <c r="AG3514" s="14"/>
      <c r="AH3514" s="14">
        <f t="shared" si="5507"/>
        <v>0</v>
      </c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>
        <v>0</v>
      </c>
      <c r="AS3514" s="14">
        <v>0</v>
      </c>
      <c r="AT3514" s="14">
        <v>0</v>
      </c>
      <c r="AU3514" s="14">
        <v>8000</v>
      </c>
      <c r="AV3514" s="14"/>
      <c r="AW3514" s="14"/>
      <c r="AX3514" s="14"/>
      <c r="AY3514" s="14"/>
      <c r="AZ3514" s="14">
        <f t="shared" si="5508"/>
        <v>8000</v>
      </c>
      <c r="BA3514" s="14"/>
      <c r="BB3514" s="14"/>
      <c r="BC3514" s="14">
        <v>8000</v>
      </c>
      <c r="BD3514" s="14"/>
      <c r="BE3514" s="14"/>
      <c r="BF3514" s="14"/>
      <c r="BG3514" s="14"/>
      <c r="BH3514" s="14"/>
      <c r="BI3514" s="14"/>
      <c r="BJ3514" s="14">
        <v>8000</v>
      </c>
      <c r="BK3514" s="14">
        <v>0</v>
      </c>
    </row>
    <row r="3515" spans="1:63" ht="33.75" x14ac:dyDescent="0.25">
      <c r="A3515" s="1" t="s">
        <v>0</v>
      </c>
      <c r="B3515" s="1" t="s">
        <v>0</v>
      </c>
      <c r="C3515" s="1" t="s">
        <v>0</v>
      </c>
      <c r="D3515" s="106" t="s">
        <v>0</v>
      </c>
      <c r="E3515" s="106" t="s">
        <v>0</v>
      </c>
      <c r="F3515" s="106" t="s">
        <v>0</v>
      </c>
      <c r="G3515" s="2" t="s">
        <v>0</v>
      </c>
      <c r="H3515" s="10" t="s">
        <v>49</v>
      </c>
      <c r="I3515" s="11">
        <f>SUM(I3516)</f>
        <v>110000</v>
      </c>
      <c r="J3515" s="11">
        <f t="shared" ref="J3515:Y3516" si="5598">SUM(J3516)</f>
        <v>5000</v>
      </c>
      <c r="K3515" s="11">
        <f t="shared" si="5598"/>
        <v>0</v>
      </c>
      <c r="L3515" s="11">
        <f t="shared" si="5598"/>
        <v>0</v>
      </c>
      <c r="M3515" s="11">
        <f t="shared" si="5598"/>
        <v>0</v>
      </c>
      <c r="N3515" s="11">
        <f t="shared" si="5598"/>
        <v>0</v>
      </c>
      <c r="O3515" s="11">
        <f t="shared" si="5598"/>
        <v>0</v>
      </c>
      <c r="P3515" s="11">
        <f t="shared" si="5598"/>
        <v>5000</v>
      </c>
      <c r="Q3515" s="11">
        <f t="shared" si="5598"/>
        <v>0</v>
      </c>
      <c r="R3515" s="11">
        <f t="shared" si="5598"/>
        <v>0</v>
      </c>
      <c r="S3515" s="11">
        <f t="shared" si="5598"/>
        <v>0</v>
      </c>
      <c r="T3515" s="11">
        <f t="shared" si="5598"/>
        <v>0</v>
      </c>
      <c r="U3515" s="11">
        <f t="shared" si="5598"/>
        <v>0</v>
      </c>
      <c r="V3515" s="11">
        <f t="shared" si="5598"/>
        <v>0</v>
      </c>
      <c r="W3515" s="11">
        <f t="shared" si="5598"/>
        <v>0</v>
      </c>
      <c r="X3515" s="11">
        <f t="shared" si="5598"/>
        <v>0</v>
      </c>
      <c r="Y3515" s="11">
        <f t="shared" si="5598"/>
        <v>0</v>
      </c>
      <c r="Z3515" s="11">
        <v>0</v>
      </c>
      <c r="AA3515" s="11">
        <v>5000</v>
      </c>
      <c r="AB3515" s="11">
        <f>SUM(AB3516)</f>
        <v>5000</v>
      </c>
      <c r="AC3515" s="11">
        <f t="shared" ref="AC3515:AQ3515" si="5599">SUM(AC3516)</f>
        <v>0</v>
      </c>
      <c r="AD3515" s="11">
        <f t="shared" si="5599"/>
        <v>0</v>
      </c>
      <c r="AE3515" s="11">
        <f t="shared" si="5599"/>
        <v>0</v>
      </c>
      <c r="AF3515" s="11">
        <f t="shared" si="5599"/>
        <v>0</v>
      </c>
      <c r="AG3515" s="11">
        <f t="shared" si="5599"/>
        <v>0</v>
      </c>
      <c r="AH3515" s="11">
        <f t="shared" si="5599"/>
        <v>5000</v>
      </c>
      <c r="AI3515" s="11">
        <f t="shared" si="5599"/>
        <v>0</v>
      </c>
      <c r="AJ3515" s="11">
        <f t="shared" si="5599"/>
        <v>0</v>
      </c>
      <c r="AK3515" s="11">
        <f t="shared" si="5599"/>
        <v>0</v>
      </c>
      <c r="AL3515" s="11">
        <f t="shared" si="5599"/>
        <v>0</v>
      </c>
      <c r="AM3515" s="11">
        <f t="shared" si="5599"/>
        <v>0</v>
      </c>
      <c r="AN3515" s="11">
        <f t="shared" si="5599"/>
        <v>0</v>
      </c>
      <c r="AO3515" s="11">
        <f t="shared" si="5599"/>
        <v>0</v>
      </c>
      <c r="AP3515" s="11">
        <f t="shared" si="5599"/>
        <v>0</v>
      </c>
      <c r="AQ3515" s="11">
        <f t="shared" si="5599"/>
        <v>0</v>
      </c>
      <c r="AR3515" s="11">
        <v>0</v>
      </c>
      <c r="AS3515" s="11">
        <v>5000</v>
      </c>
      <c r="AT3515" s="11">
        <f t="shared" ref="AT3515:BI3516" si="5600">SUM(AT3516)</f>
        <v>83000</v>
      </c>
      <c r="AU3515" s="11">
        <f t="shared" si="5600"/>
        <v>5512</v>
      </c>
      <c r="AV3515" s="11">
        <f t="shared" si="5600"/>
        <v>0</v>
      </c>
      <c r="AW3515" s="11">
        <f t="shared" si="5600"/>
        <v>0</v>
      </c>
      <c r="AX3515" s="11">
        <f t="shared" si="5600"/>
        <v>0</v>
      </c>
      <c r="AY3515" s="11">
        <f t="shared" si="5600"/>
        <v>0</v>
      </c>
      <c r="AZ3515" s="11">
        <f t="shared" si="5600"/>
        <v>88512</v>
      </c>
      <c r="BA3515" s="11">
        <f t="shared" si="5600"/>
        <v>0</v>
      </c>
      <c r="BB3515" s="11">
        <f t="shared" si="5600"/>
        <v>0</v>
      </c>
      <c r="BC3515" s="11">
        <f t="shared" si="5600"/>
        <v>5512</v>
      </c>
      <c r="BD3515" s="11">
        <f t="shared" si="5600"/>
        <v>0</v>
      </c>
      <c r="BE3515" s="11">
        <f t="shared" si="5600"/>
        <v>0</v>
      </c>
      <c r="BF3515" s="11">
        <f t="shared" si="5600"/>
        <v>0</v>
      </c>
      <c r="BG3515" s="11">
        <f t="shared" si="5600"/>
        <v>0</v>
      </c>
      <c r="BH3515" s="11">
        <f t="shared" si="5600"/>
        <v>0</v>
      </c>
      <c r="BI3515" s="11">
        <f t="shared" si="5600"/>
        <v>0</v>
      </c>
      <c r="BJ3515" s="11">
        <v>5512</v>
      </c>
      <c r="BK3515" s="11">
        <v>83000</v>
      </c>
    </row>
    <row r="3516" spans="1:63" x14ac:dyDescent="0.25">
      <c r="A3516" s="4" t="s">
        <v>1156</v>
      </c>
      <c r="B3516" s="4" t="s">
        <v>58</v>
      </c>
      <c r="C3516" s="4" t="s">
        <v>143</v>
      </c>
      <c r="D3516" s="107" t="s">
        <v>1240</v>
      </c>
      <c r="E3516" s="106" t="s">
        <v>50</v>
      </c>
      <c r="F3516" s="106" t="s">
        <v>0</v>
      </c>
      <c r="G3516" s="2" t="s">
        <v>0</v>
      </c>
      <c r="H3516" s="2" t="s">
        <v>51</v>
      </c>
      <c r="I3516" s="12">
        <f>SUM(I3517)</f>
        <v>110000</v>
      </c>
      <c r="J3516" s="12">
        <f t="shared" si="5598"/>
        <v>5000</v>
      </c>
      <c r="K3516" s="12">
        <f t="shared" ref="K3516:Y3516" si="5601">SUM(K3517)</f>
        <v>0</v>
      </c>
      <c r="L3516" s="12">
        <f t="shared" si="5601"/>
        <v>0</v>
      </c>
      <c r="M3516" s="12">
        <f t="shared" si="5601"/>
        <v>0</v>
      </c>
      <c r="N3516" s="12">
        <f t="shared" si="5601"/>
        <v>0</v>
      </c>
      <c r="O3516" s="12">
        <f t="shared" si="5601"/>
        <v>0</v>
      </c>
      <c r="P3516" s="12">
        <f t="shared" si="5601"/>
        <v>5000</v>
      </c>
      <c r="Q3516" s="12">
        <f t="shared" si="5601"/>
        <v>0</v>
      </c>
      <c r="R3516" s="12">
        <f t="shared" si="5601"/>
        <v>0</v>
      </c>
      <c r="S3516" s="12">
        <f t="shared" si="5601"/>
        <v>0</v>
      </c>
      <c r="T3516" s="12">
        <f t="shared" si="5601"/>
        <v>0</v>
      </c>
      <c r="U3516" s="12">
        <f t="shared" si="5601"/>
        <v>0</v>
      </c>
      <c r="V3516" s="12">
        <f t="shared" si="5601"/>
        <v>0</v>
      </c>
      <c r="W3516" s="12">
        <f t="shared" si="5601"/>
        <v>0</v>
      </c>
      <c r="X3516" s="12">
        <f t="shared" si="5601"/>
        <v>0</v>
      </c>
      <c r="Y3516" s="12">
        <f t="shared" si="5601"/>
        <v>0</v>
      </c>
      <c r="Z3516" s="12">
        <v>0</v>
      </c>
      <c r="AA3516" s="12">
        <v>5000</v>
      </c>
      <c r="AB3516" s="12">
        <f t="shared" ref="AB3516:AQ3516" si="5602">SUM(AB3517)</f>
        <v>5000</v>
      </c>
      <c r="AC3516" s="12">
        <f t="shared" si="5602"/>
        <v>0</v>
      </c>
      <c r="AD3516" s="12">
        <f t="shared" si="5602"/>
        <v>0</v>
      </c>
      <c r="AE3516" s="12">
        <f t="shared" si="5602"/>
        <v>0</v>
      </c>
      <c r="AF3516" s="12">
        <f t="shared" si="5602"/>
        <v>0</v>
      </c>
      <c r="AG3516" s="12">
        <f t="shared" si="5602"/>
        <v>0</v>
      </c>
      <c r="AH3516" s="12">
        <f t="shared" si="5602"/>
        <v>5000</v>
      </c>
      <c r="AI3516" s="12">
        <f t="shared" si="5602"/>
        <v>0</v>
      </c>
      <c r="AJ3516" s="12">
        <f t="shared" si="5602"/>
        <v>0</v>
      </c>
      <c r="AK3516" s="12">
        <f t="shared" si="5602"/>
        <v>0</v>
      </c>
      <c r="AL3516" s="12">
        <f t="shared" si="5602"/>
        <v>0</v>
      </c>
      <c r="AM3516" s="12">
        <f t="shared" si="5602"/>
        <v>0</v>
      </c>
      <c r="AN3516" s="12">
        <f t="shared" si="5602"/>
        <v>0</v>
      </c>
      <c r="AO3516" s="12">
        <f t="shared" si="5602"/>
        <v>0</v>
      </c>
      <c r="AP3516" s="12">
        <f t="shared" si="5602"/>
        <v>0</v>
      </c>
      <c r="AQ3516" s="12">
        <f t="shared" si="5602"/>
        <v>0</v>
      </c>
      <c r="AR3516" s="12">
        <v>0</v>
      </c>
      <c r="AS3516" s="12">
        <v>5000</v>
      </c>
      <c r="AT3516" s="12">
        <f>SUM(AT3517)</f>
        <v>83000</v>
      </c>
      <c r="AU3516" s="12">
        <f t="shared" si="5600"/>
        <v>5512</v>
      </c>
      <c r="AV3516" s="12">
        <f t="shared" si="5600"/>
        <v>0</v>
      </c>
      <c r="AW3516" s="12">
        <f t="shared" si="5600"/>
        <v>0</v>
      </c>
      <c r="AX3516" s="12">
        <f t="shared" si="5600"/>
        <v>0</v>
      </c>
      <c r="AY3516" s="12">
        <f t="shared" si="5600"/>
        <v>0</v>
      </c>
      <c r="AZ3516" s="12">
        <f t="shared" si="5600"/>
        <v>88512</v>
      </c>
      <c r="BA3516" s="12">
        <f t="shared" si="5600"/>
        <v>0</v>
      </c>
      <c r="BB3516" s="12">
        <f t="shared" si="5600"/>
        <v>0</v>
      </c>
      <c r="BC3516" s="12">
        <f t="shared" si="5600"/>
        <v>5512</v>
      </c>
      <c r="BD3516" s="12">
        <f t="shared" si="5600"/>
        <v>0</v>
      </c>
      <c r="BE3516" s="12">
        <f t="shared" si="5600"/>
        <v>0</v>
      </c>
      <c r="BF3516" s="12">
        <f t="shared" si="5600"/>
        <v>0</v>
      </c>
      <c r="BG3516" s="12">
        <f t="shared" si="5600"/>
        <v>0</v>
      </c>
      <c r="BH3516" s="12">
        <f t="shared" si="5600"/>
        <v>0</v>
      </c>
      <c r="BI3516" s="12">
        <f t="shared" si="5600"/>
        <v>0</v>
      </c>
      <c r="BJ3516" s="12">
        <v>5512</v>
      </c>
      <c r="BK3516" s="12">
        <v>83000</v>
      </c>
    </row>
    <row r="3517" spans="1:63" x14ac:dyDescent="0.25">
      <c r="A3517" s="4" t="s">
        <v>1156</v>
      </c>
      <c r="B3517" s="4" t="s">
        <v>58</v>
      </c>
      <c r="C3517" s="4" t="s">
        <v>143</v>
      </c>
      <c r="D3517" s="107" t="s">
        <v>1240</v>
      </c>
      <c r="E3517" s="117">
        <v>8213</v>
      </c>
      <c r="F3517" s="107"/>
      <c r="G3517" s="103" t="s">
        <v>1659</v>
      </c>
      <c r="H3517" s="13" t="s">
        <v>53</v>
      </c>
      <c r="I3517" s="14">
        <v>110000</v>
      </c>
      <c r="J3517" s="14">
        <v>5000</v>
      </c>
      <c r="K3517" s="14"/>
      <c r="L3517" s="14"/>
      <c r="M3517" s="14"/>
      <c r="N3517" s="14"/>
      <c r="O3517" s="14"/>
      <c r="P3517" s="14">
        <f t="shared" ref="P3517:P3578" si="5603">J3517+K3517+L3517+M3517+N3517+O3517</f>
        <v>5000</v>
      </c>
      <c r="Q3517" s="14"/>
      <c r="R3517" s="14"/>
      <c r="S3517" s="14"/>
      <c r="T3517" s="14"/>
      <c r="U3517" s="14"/>
      <c r="V3517" s="14"/>
      <c r="W3517" s="14"/>
      <c r="X3517" s="14"/>
      <c r="Y3517" s="14"/>
      <c r="Z3517" s="14">
        <v>0</v>
      </c>
      <c r="AA3517" s="14">
        <v>5000</v>
      </c>
      <c r="AB3517" s="14">
        <v>5000</v>
      </c>
      <c r="AC3517" s="14"/>
      <c r="AD3517" s="14"/>
      <c r="AE3517" s="14"/>
      <c r="AF3517" s="14"/>
      <c r="AG3517" s="14"/>
      <c r="AH3517" s="14">
        <f t="shared" ref="AH3517:AH3578" si="5604">AB3517+AC3517+AD3517+AE3517+AF3517+AG3517</f>
        <v>5000</v>
      </c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>
        <v>0</v>
      </c>
      <c r="AS3517" s="14">
        <v>5000</v>
      </c>
      <c r="AT3517" s="14">
        <v>83000</v>
      </c>
      <c r="AU3517" s="14">
        <v>5512</v>
      </c>
      <c r="AV3517" s="14"/>
      <c r="AW3517" s="14"/>
      <c r="AX3517" s="14"/>
      <c r="AY3517" s="14"/>
      <c r="AZ3517" s="14">
        <f t="shared" ref="AZ3517:AZ3578" si="5605">AT3517+AU3517+AV3517+AW3517+AX3517+AY3517</f>
        <v>88512</v>
      </c>
      <c r="BA3517" s="14"/>
      <c r="BB3517" s="14"/>
      <c r="BC3517" s="14">
        <v>5512</v>
      </c>
      <c r="BD3517" s="14"/>
      <c r="BE3517" s="14"/>
      <c r="BF3517" s="14"/>
      <c r="BG3517" s="14"/>
      <c r="BH3517" s="14"/>
      <c r="BI3517" s="14"/>
      <c r="BJ3517" s="14">
        <v>5512</v>
      </c>
      <c r="BK3517" s="14">
        <v>83000</v>
      </c>
    </row>
    <row r="3518" spans="1:63" ht="22.5" x14ac:dyDescent="0.25">
      <c r="A3518" s="13" t="s">
        <v>0</v>
      </c>
      <c r="B3518" s="13" t="s">
        <v>0</v>
      </c>
      <c r="C3518" s="13" t="s">
        <v>0</v>
      </c>
      <c r="D3518" s="103" t="s">
        <v>0</v>
      </c>
      <c r="E3518" s="103" t="s">
        <v>0</v>
      </c>
      <c r="F3518" s="103" t="s">
        <v>0</v>
      </c>
      <c r="G3518" s="13" t="s">
        <v>0</v>
      </c>
      <c r="H3518" s="10" t="s">
        <v>1248</v>
      </c>
      <c r="I3518" s="11">
        <f>SUM(I3490,I3512,I3515)</f>
        <v>3908365</v>
      </c>
      <c r="J3518" s="11">
        <f t="shared" ref="J3518:Y3518" si="5606">SUM(J3490,J3512,J3515)</f>
        <v>59500</v>
      </c>
      <c r="K3518" s="11">
        <f t="shared" si="5606"/>
        <v>15961</v>
      </c>
      <c r="L3518" s="11">
        <f t="shared" si="5606"/>
        <v>0</v>
      </c>
      <c r="M3518" s="11">
        <f t="shared" si="5606"/>
        <v>0</v>
      </c>
      <c r="N3518" s="11">
        <f t="shared" si="5606"/>
        <v>0</v>
      </c>
      <c r="O3518" s="11">
        <f t="shared" si="5606"/>
        <v>0</v>
      </c>
      <c r="P3518" s="11">
        <f t="shared" si="5606"/>
        <v>75461</v>
      </c>
      <c r="Q3518" s="11">
        <f t="shared" si="5606"/>
        <v>0</v>
      </c>
      <c r="R3518" s="11">
        <f t="shared" si="5606"/>
        <v>140</v>
      </c>
      <c r="S3518" s="11">
        <f t="shared" si="5606"/>
        <v>16365</v>
      </c>
      <c r="T3518" s="11">
        <f t="shared" si="5606"/>
        <v>36</v>
      </c>
      <c r="U3518" s="11">
        <f t="shared" si="5606"/>
        <v>-356</v>
      </c>
      <c r="V3518" s="11">
        <f t="shared" si="5606"/>
        <v>0</v>
      </c>
      <c r="W3518" s="11">
        <f t="shared" si="5606"/>
        <v>0</v>
      </c>
      <c r="X3518" s="11">
        <f t="shared" si="5606"/>
        <v>0</v>
      </c>
      <c r="Y3518" s="11">
        <f t="shared" si="5606"/>
        <v>56</v>
      </c>
      <c r="Z3518" s="11">
        <v>16241</v>
      </c>
      <c r="AA3518" s="11">
        <v>59220</v>
      </c>
      <c r="AB3518" s="11">
        <f t="shared" ref="AB3518:AQ3518" si="5607">SUM(AB3490,AB3512,AB3515)</f>
        <v>5000</v>
      </c>
      <c r="AC3518" s="11">
        <f t="shared" si="5607"/>
        <v>0</v>
      </c>
      <c r="AD3518" s="11">
        <f t="shared" si="5607"/>
        <v>0</v>
      </c>
      <c r="AE3518" s="11">
        <f t="shared" si="5607"/>
        <v>0</v>
      </c>
      <c r="AF3518" s="11">
        <f t="shared" si="5607"/>
        <v>0</v>
      </c>
      <c r="AG3518" s="11">
        <f t="shared" si="5607"/>
        <v>0</v>
      </c>
      <c r="AH3518" s="11">
        <f t="shared" si="5607"/>
        <v>5000</v>
      </c>
      <c r="AI3518" s="11">
        <f t="shared" si="5607"/>
        <v>0</v>
      </c>
      <c r="AJ3518" s="11">
        <f t="shared" si="5607"/>
        <v>0</v>
      </c>
      <c r="AK3518" s="11">
        <f t="shared" si="5607"/>
        <v>0</v>
      </c>
      <c r="AL3518" s="11">
        <f t="shared" si="5607"/>
        <v>0</v>
      </c>
      <c r="AM3518" s="11">
        <f t="shared" si="5607"/>
        <v>0</v>
      </c>
      <c r="AN3518" s="11">
        <f t="shared" si="5607"/>
        <v>0</v>
      </c>
      <c r="AO3518" s="11">
        <f t="shared" si="5607"/>
        <v>0</v>
      </c>
      <c r="AP3518" s="11">
        <f t="shared" si="5607"/>
        <v>0</v>
      </c>
      <c r="AQ3518" s="11">
        <f t="shared" si="5607"/>
        <v>0</v>
      </c>
      <c r="AR3518" s="11">
        <v>0</v>
      </c>
      <c r="AS3518" s="11">
        <v>5000</v>
      </c>
      <c r="AT3518" s="11">
        <f t="shared" ref="AT3518:BI3518" si="5608">SUM(AT3490,AT3512,AT3515)</f>
        <v>100000</v>
      </c>
      <c r="AU3518" s="11">
        <f t="shared" si="5608"/>
        <v>130142</v>
      </c>
      <c r="AV3518" s="11">
        <f t="shared" si="5608"/>
        <v>0</v>
      </c>
      <c r="AW3518" s="11">
        <f t="shared" si="5608"/>
        <v>0</v>
      </c>
      <c r="AX3518" s="11">
        <f t="shared" si="5608"/>
        <v>0</v>
      </c>
      <c r="AY3518" s="11">
        <f t="shared" si="5608"/>
        <v>0</v>
      </c>
      <c r="AZ3518" s="11">
        <f t="shared" si="5608"/>
        <v>230142</v>
      </c>
      <c r="BA3518" s="11">
        <f t="shared" si="5608"/>
        <v>0</v>
      </c>
      <c r="BB3518" s="11">
        <f t="shared" si="5608"/>
        <v>0</v>
      </c>
      <c r="BC3518" s="11">
        <f t="shared" si="5608"/>
        <v>130142</v>
      </c>
      <c r="BD3518" s="11">
        <f t="shared" si="5608"/>
        <v>0</v>
      </c>
      <c r="BE3518" s="11">
        <f t="shared" si="5608"/>
        <v>0</v>
      </c>
      <c r="BF3518" s="11">
        <f t="shared" si="5608"/>
        <v>0</v>
      </c>
      <c r="BG3518" s="11">
        <f t="shared" si="5608"/>
        <v>1185</v>
      </c>
      <c r="BH3518" s="11">
        <f t="shared" si="5608"/>
        <v>0</v>
      </c>
      <c r="BI3518" s="11">
        <f t="shared" si="5608"/>
        <v>919</v>
      </c>
      <c r="BJ3518" s="11">
        <v>132246</v>
      </c>
      <c r="BK3518" s="11">
        <v>97896</v>
      </c>
    </row>
    <row r="3519" spans="1:63" ht="15.75" thickBot="1" x14ac:dyDescent="0.3">
      <c r="A3519" s="13" t="s">
        <v>0</v>
      </c>
      <c r="B3519" s="13" t="s">
        <v>0</v>
      </c>
      <c r="C3519" s="13" t="s">
        <v>0</v>
      </c>
      <c r="D3519" s="103" t="s">
        <v>0</v>
      </c>
      <c r="E3519" s="103" t="s">
        <v>0</v>
      </c>
      <c r="F3519" s="103" t="s">
        <v>0</v>
      </c>
      <c r="G3519" s="13" t="s">
        <v>0</v>
      </c>
      <c r="H3519" s="2" t="s">
        <v>55</v>
      </c>
      <c r="I3519" s="12">
        <v>67</v>
      </c>
      <c r="J3519" s="13" t="s">
        <v>0</v>
      </c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>
        <v>0</v>
      </c>
      <c r="AA3519" s="13"/>
      <c r="AB3519" s="13" t="s">
        <v>0</v>
      </c>
      <c r="AC3519" s="13"/>
      <c r="AD3519" s="13"/>
      <c r="AE3519" s="13"/>
      <c r="AF3519" s="13"/>
      <c r="AG3519" s="13"/>
      <c r="AH3519" s="13"/>
      <c r="AI3519" s="13"/>
      <c r="AJ3519" s="13"/>
      <c r="AK3519" s="13"/>
      <c r="AL3519" s="13"/>
      <c r="AM3519" s="13"/>
      <c r="AN3519" s="13"/>
      <c r="AO3519" s="13"/>
      <c r="AP3519" s="13"/>
      <c r="AQ3519" s="13"/>
      <c r="AR3519" s="13">
        <v>0</v>
      </c>
      <c r="AS3519" s="13"/>
      <c r="AT3519" s="13" t="s">
        <v>0</v>
      </c>
      <c r="AU3519" s="13"/>
      <c r="AV3519" s="13"/>
      <c r="AW3519" s="13"/>
      <c r="AX3519" s="13"/>
      <c r="AY3519" s="13"/>
      <c r="AZ3519" s="13"/>
      <c r="BA3519" s="13"/>
      <c r="BB3519" s="13"/>
      <c r="BC3519" s="13"/>
      <c r="BD3519" s="13"/>
      <c r="BE3519" s="13"/>
      <c r="BF3519" s="13"/>
      <c r="BG3519" s="13"/>
      <c r="BH3519" s="13"/>
      <c r="BI3519" s="13"/>
      <c r="BJ3519" s="13">
        <v>0</v>
      </c>
      <c r="BK3519" s="13"/>
    </row>
    <row r="3520" spans="1:63" ht="69.75" customHeight="1" thickBot="1" x14ac:dyDescent="0.3">
      <c r="A3520" s="148" t="s">
        <v>0</v>
      </c>
      <c r="B3520" s="148" t="s">
        <v>0</v>
      </c>
      <c r="C3520" s="148" t="s">
        <v>0</v>
      </c>
      <c r="D3520" s="151" t="s">
        <v>0</v>
      </c>
      <c r="E3520" s="151" t="s">
        <v>0</v>
      </c>
      <c r="F3520" s="151" t="s">
        <v>0</v>
      </c>
      <c r="G3520" s="154" t="s">
        <v>0</v>
      </c>
      <c r="H3520" s="5" t="s">
        <v>56</v>
      </c>
      <c r="I3520" s="5" t="s">
        <v>9</v>
      </c>
      <c r="J3520" s="94" t="s">
        <v>10</v>
      </c>
      <c r="K3520" s="94" t="s">
        <v>1602</v>
      </c>
      <c r="L3520" s="94" t="s">
        <v>1535</v>
      </c>
      <c r="M3520" s="94" t="s">
        <v>1591</v>
      </c>
      <c r="N3520" s="94" t="s">
        <v>1592</v>
      </c>
      <c r="O3520" s="94" t="s">
        <v>1593</v>
      </c>
      <c r="P3520" s="94" t="s">
        <v>1606</v>
      </c>
      <c r="Q3520" s="94" t="s">
        <v>1603</v>
      </c>
      <c r="R3520" s="94" t="s">
        <v>1594</v>
      </c>
      <c r="S3520" s="94" t="s">
        <v>1595</v>
      </c>
      <c r="T3520" s="94" t="s">
        <v>1596</v>
      </c>
      <c r="U3520" s="94" t="s">
        <v>1597</v>
      </c>
      <c r="V3520" s="94" t="s">
        <v>1598</v>
      </c>
      <c r="W3520" s="94" t="s">
        <v>1599</v>
      </c>
      <c r="X3520" s="94" t="s">
        <v>1604</v>
      </c>
      <c r="Y3520" s="94" t="s">
        <v>1605</v>
      </c>
      <c r="Z3520" s="94" t="s">
        <v>1600</v>
      </c>
      <c r="AA3520" s="94" t="s">
        <v>1601</v>
      </c>
      <c r="AB3520" s="95" t="s">
        <v>11</v>
      </c>
      <c r="AC3520" s="95" t="s">
        <v>1602</v>
      </c>
      <c r="AD3520" s="95" t="s">
        <v>1535</v>
      </c>
      <c r="AE3520" s="95" t="s">
        <v>1591</v>
      </c>
      <c r="AF3520" s="95" t="s">
        <v>1592</v>
      </c>
      <c r="AG3520" s="95" t="s">
        <v>1593</v>
      </c>
      <c r="AH3520" s="95" t="s">
        <v>1607</v>
      </c>
      <c r="AI3520" s="95" t="s">
        <v>1603</v>
      </c>
      <c r="AJ3520" s="95" t="s">
        <v>1594</v>
      </c>
      <c r="AK3520" s="95" t="s">
        <v>1595</v>
      </c>
      <c r="AL3520" s="95" t="s">
        <v>1596</v>
      </c>
      <c r="AM3520" s="95" t="s">
        <v>1597</v>
      </c>
      <c r="AN3520" s="95" t="s">
        <v>1598</v>
      </c>
      <c r="AO3520" s="95" t="s">
        <v>1599</v>
      </c>
      <c r="AP3520" s="95" t="s">
        <v>1604</v>
      </c>
      <c r="AQ3520" s="95" t="s">
        <v>1605</v>
      </c>
      <c r="AR3520" s="95" t="s">
        <v>1600</v>
      </c>
      <c r="AS3520" s="95" t="s">
        <v>1601</v>
      </c>
      <c r="AT3520" s="96" t="s">
        <v>12</v>
      </c>
      <c r="AU3520" s="96" t="s">
        <v>1602</v>
      </c>
      <c r="AV3520" s="96" t="s">
        <v>1535</v>
      </c>
      <c r="AW3520" s="96" t="s">
        <v>1591</v>
      </c>
      <c r="AX3520" s="96" t="s">
        <v>1592</v>
      </c>
      <c r="AY3520" s="96" t="s">
        <v>1593</v>
      </c>
      <c r="AZ3520" s="96" t="s">
        <v>1608</v>
      </c>
      <c r="BA3520" s="96" t="s">
        <v>1603</v>
      </c>
      <c r="BB3520" s="96" t="s">
        <v>1594</v>
      </c>
      <c r="BC3520" s="96" t="s">
        <v>1595</v>
      </c>
      <c r="BD3520" s="96" t="s">
        <v>1596</v>
      </c>
      <c r="BE3520" s="96" t="s">
        <v>1597</v>
      </c>
      <c r="BF3520" s="96" t="s">
        <v>1598</v>
      </c>
      <c r="BG3520" s="96" t="s">
        <v>1599</v>
      </c>
      <c r="BH3520" s="96" t="s">
        <v>1604</v>
      </c>
      <c r="BI3520" s="96" t="s">
        <v>1605</v>
      </c>
      <c r="BJ3520" s="96" t="s">
        <v>1600</v>
      </c>
      <c r="BK3520" s="96" t="s">
        <v>1601</v>
      </c>
    </row>
    <row r="3521" spans="1:63" x14ac:dyDescent="0.25">
      <c r="A3521" s="149"/>
      <c r="B3521" s="149"/>
      <c r="C3521" s="149"/>
      <c r="D3521" s="152"/>
      <c r="E3521" s="152"/>
      <c r="F3521" s="152"/>
      <c r="G3521" s="155"/>
      <c r="H3521" s="15" t="s">
        <v>0</v>
      </c>
      <c r="I3521" s="9" t="s">
        <v>13</v>
      </c>
      <c r="J3521" s="9">
        <v>1</v>
      </c>
      <c r="K3521" s="9">
        <v>2</v>
      </c>
      <c r="L3521" s="9">
        <v>3</v>
      </c>
      <c r="M3521" s="9">
        <v>4</v>
      </c>
      <c r="N3521" s="9">
        <v>5</v>
      </c>
      <c r="O3521" s="9">
        <v>6</v>
      </c>
      <c r="P3521" s="9">
        <v>7</v>
      </c>
      <c r="Q3521" s="9">
        <v>8</v>
      </c>
      <c r="R3521" s="9">
        <v>9</v>
      </c>
      <c r="S3521" s="9">
        <v>10</v>
      </c>
      <c r="T3521" s="9">
        <v>11</v>
      </c>
      <c r="U3521" s="9">
        <v>12</v>
      </c>
      <c r="V3521" s="9">
        <v>13</v>
      </c>
      <c r="W3521" s="9">
        <v>14</v>
      </c>
      <c r="X3521" s="9">
        <v>15</v>
      </c>
      <c r="Y3521" s="9">
        <v>16</v>
      </c>
      <c r="Z3521" s="9">
        <v>20</v>
      </c>
      <c r="AA3521" s="9">
        <v>21</v>
      </c>
      <c r="AB3521" s="9">
        <v>1</v>
      </c>
      <c r="AC3521" s="9">
        <v>2</v>
      </c>
      <c r="AD3521" s="9">
        <v>3</v>
      </c>
      <c r="AE3521" s="9">
        <v>4</v>
      </c>
      <c r="AF3521" s="9">
        <v>5</v>
      </c>
      <c r="AG3521" s="9">
        <v>6</v>
      </c>
      <c r="AH3521" s="9">
        <v>7</v>
      </c>
      <c r="AI3521" s="9">
        <v>8</v>
      </c>
      <c r="AJ3521" s="9">
        <v>9</v>
      </c>
      <c r="AK3521" s="9">
        <v>10</v>
      </c>
      <c r="AL3521" s="9">
        <v>11</v>
      </c>
      <c r="AM3521" s="9">
        <v>12</v>
      </c>
      <c r="AN3521" s="9">
        <v>13</v>
      </c>
      <c r="AO3521" s="9">
        <v>14</v>
      </c>
      <c r="AP3521" s="9">
        <v>15</v>
      </c>
      <c r="AQ3521" s="9">
        <v>16</v>
      </c>
      <c r="AR3521" s="9">
        <v>20</v>
      </c>
      <c r="AS3521" s="9">
        <v>21</v>
      </c>
      <c r="AT3521" s="9">
        <v>1</v>
      </c>
      <c r="AU3521" s="9">
        <v>2</v>
      </c>
      <c r="AV3521" s="9">
        <v>3</v>
      </c>
      <c r="AW3521" s="9">
        <v>4</v>
      </c>
      <c r="AX3521" s="9">
        <v>5</v>
      </c>
      <c r="AY3521" s="9">
        <v>6</v>
      </c>
      <c r="AZ3521" s="9">
        <v>7</v>
      </c>
      <c r="BA3521" s="9">
        <v>8</v>
      </c>
      <c r="BB3521" s="9">
        <v>9</v>
      </c>
      <c r="BC3521" s="9">
        <v>10</v>
      </c>
      <c r="BD3521" s="9">
        <v>11</v>
      </c>
      <c r="BE3521" s="9">
        <v>12</v>
      </c>
      <c r="BF3521" s="9">
        <v>13</v>
      </c>
      <c r="BG3521" s="9">
        <v>14</v>
      </c>
      <c r="BH3521" s="9">
        <v>15</v>
      </c>
      <c r="BI3521" s="9">
        <v>16</v>
      </c>
      <c r="BJ3521" s="9">
        <v>20</v>
      </c>
      <c r="BK3521" s="9">
        <v>21</v>
      </c>
    </row>
    <row r="3522" spans="1:63" x14ac:dyDescent="0.25">
      <c r="A3522" s="149"/>
      <c r="B3522" s="149"/>
      <c r="C3522" s="149"/>
      <c r="D3522" s="152"/>
      <c r="E3522" s="152"/>
      <c r="F3522" s="152"/>
      <c r="G3522" s="155"/>
      <c r="H3522" s="16" t="s">
        <v>1189</v>
      </c>
      <c r="I3522" s="17">
        <f>SUM(I3518)</f>
        <v>3908365</v>
      </c>
      <c r="J3522" s="17">
        <f t="shared" ref="J3522:Y3522" si="5609">SUM(J3518)</f>
        <v>59500</v>
      </c>
      <c r="K3522" s="17">
        <f t="shared" si="5609"/>
        <v>15961</v>
      </c>
      <c r="L3522" s="17">
        <f t="shared" si="5609"/>
        <v>0</v>
      </c>
      <c r="M3522" s="17">
        <f t="shared" si="5609"/>
        <v>0</v>
      </c>
      <c r="N3522" s="17">
        <f t="shared" si="5609"/>
        <v>0</v>
      </c>
      <c r="O3522" s="17">
        <f t="shared" si="5609"/>
        <v>0</v>
      </c>
      <c r="P3522" s="17">
        <f t="shared" ref="P3522" si="5610">SUM(P3518)</f>
        <v>75461</v>
      </c>
      <c r="Q3522" s="17">
        <f t="shared" si="5609"/>
        <v>0</v>
      </c>
      <c r="R3522" s="17">
        <f t="shared" si="5609"/>
        <v>140</v>
      </c>
      <c r="S3522" s="17">
        <f t="shared" si="5609"/>
        <v>16365</v>
      </c>
      <c r="T3522" s="17">
        <f t="shared" si="5609"/>
        <v>36</v>
      </c>
      <c r="U3522" s="17">
        <f t="shared" si="5609"/>
        <v>-356</v>
      </c>
      <c r="V3522" s="17">
        <f t="shared" si="5609"/>
        <v>0</v>
      </c>
      <c r="W3522" s="17">
        <f t="shared" si="5609"/>
        <v>0</v>
      </c>
      <c r="X3522" s="17">
        <f t="shared" si="5609"/>
        <v>0</v>
      </c>
      <c r="Y3522" s="17">
        <f t="shared" si="5609"/>
        <v>56</v>
      </c>
      <c r="Z3522" s="17">
        <v>16241</v>
      </c>
      <c r="AA3522" s="17">
        <v>59220</v>
      </c>
      <c r="AB3522" s="17">
        <f>SUM(AB3518)</f>
        <v>5000</v>
      </c>
      <c r="AC3522" s="17">
        <f t="shared" ref="AC3522:AQ3522" si="5611">SUM(AC3518)</f>
        <v>0</v>
      </c>
      <c r="AD3522" s="17">
        <f t="shared" si="5611"/>
        <v>0</v>
      </c>
      <c r="AE3522" s="17">
        <f t="shared" si="5611"/>
        <v>0</v>
      </c>
      <c r="AF3522" s="17">
        <f t="shared" si="5611"/>
        <v>0</v>
      </c>
      <c r="AG3522" s="17">
        <f t="shared" si="5611"/>
        <v>0</v>
      </c>
      <c r="AH3522" s="17">
        <f t="shared" ref="AH3522" si="5612">SUM(AH3518)</f>
        <v>5000</v>
      </c>
      <c r="AI3522" s="17">
        <f t="shared" si="5611"/>
        <v>0</v>
      </c>
      <c r="AJ3522" s="17">
        <f t="shared" si="5611"/>
        <v>0</v>
      </c>
      <c r="AK3522" s="17">
        <f t="shared" si="5611"/>
        <v>0</v>
      </c>
      <c r="AL3522" s="17">
        <f t="shared" si="5611"/>
        <v>0</v>
      </c>
      <c r="AM3522" s="17">
        <f t="shared" si="5611"/>
        <v>0</v>
      </c>
      <c r="AN3522" s="17">
        <f t="shared" si="5611"/>
        <v>0</v>
      </c>
      <c r="AO3522" s="17">
        <f t="shared" si="5611"/>
        <v>0</v>
      </c>
      <c r="AP3522" s="17">
        <f t="shared" si="5611"/>
        <v>0</v>
      </c>
      <c r="AQ3522" s="17">
        <f t="shared" si="5611"/>
        <v>0</v>
      </c>
      <c r="AR3522" s="17">
        <v>0</v>
      </c>
      <c r="AS3522" s="17">
        <v>5000</v>
      </c>
      <c r="AT3522" s="17">
        <f t="shared" ref="AT3522:BI3522" si="5613">SUM(AT3518)</f>
        <v>100000</v>
      </c>
      <c r="AU3522" s="17">
        <f t="shared" si="5613"/>
        <v>130142</v>
      </c>
      <c r="AV3522" s="17">
        <f t="shared" si="5613"/>
        <v>0</v>
      </c>
      <c r="AW3522" s="17">
        <f t="shared" si="5613"/>
        <v>0</v>
      </c>
      <c r="AX3522" s="17">
        <f t="shared" si="5613"/>
        <v>0</v>
      </c>
      <c r="AY3522" s="17">
        <f t="shared" si="5613"/>
        <v>0</v>
      </c>
      <c r="AZ3522" s="17">
        <f t="shared" ref="AZ3522" si="5614">SUM(AZ3518)</f>
        <v>230142</v>
      </c>
      <c r="BA3522" s="17">
        <f t="shared" si="5613"/>
        <v>0</v>
      </c>
      <c r="BB3522" s="17">
        <f t="shared" si="5613"/>
        <v>0</v>
      </c>
      <c r="BC3522" s="17">
        <f t="shared" si="5613"/>
        <v>130142</v>
      </c>
      <c r="BD3522" s="17">
        <f t="shared" si="5613"/>
        <v>0</v>
      </c>
      <c r="BE3522" s="17">
        <f t="shared" si="5613"/>
        <v>0</v>
      </c>
      <c r="BF3522" s="17">
        <f t="shared" si="5613"/>
        <v>0</v>
      </c>
      <c r="BG3522" s="17">
        <f t="shared" si="5613"/>
        <v>1185</v>
      </c>
      <c r="BH3522" s="17">
        <f t="shared" si="5613"/>
        <v>0</v>
      </c>
      <c r="BI3522" s="17">
        <f t="shared" si="5613"/>
        <v>919</v>
      </c>
      <c r="BJ3522" s="17">
        <v>132246</v>
      </c>
      <c r="BK3522" s="17">
        <v>97896</v>
      </c>
    </row>
    <row r="3523" spans="1:63" x14ac:dyDescent="0.25">
      <c r="A3523" s="149"/>
      <c r="B3523" s="149"/>
      <c r="C3523" s="149"/>
      <c r="D3523" s="152"/>
      <c r="E3523" s="152"/>
      <c r="F3523" s="152"/>
      <c r="G3523" s="155"/>
      <c r="H3523" s="18" t="s">
        <v>57</v>
      </c>
      <c r="I3523" s="17">
        <f>SUM(I3522)</f>
        <v>3908365</v>
      </c>
      <c r="J3523" s="17">
        <f>SUM(J3522)</f>
        <v>59500</v>
      </c>
      <c r="K3523" s="17">
        <f t="shared" ref="K3523:Y3523" si="5615">SUM(K3522)</f>
        <v>15961</v>
      </c>
      <c r="L3523" s="17">
        <f t="shared" si="5615"/>
        <v>0</v>
      </c>
      <c r="M3523" s="17">
        <f t="shared" si="5615"/>
        <v>0</v>
      </c>
      <c r="N3523" s="17">
        <f t="shared" si="5615"/>
        <v>0</v>
      </c>
      <c r="O3523" s="17">
        <f t="shared" si="5615"/>
        <v>0</v>
      </c>
      <c r="P3523" s="17">
        <f t="shared" ref="P3523" si="5616">SUM(P3522)</f>
        <v>75461</v>
      </c>
      <c r="Q3523" s="17">
        <f t="shared" si="5615"/>
        <v>0</v>
      </c>
      <c r="R3523" s="17">
        <f t="shared" si="5615"/>
        <v>140</v>
      </c>
      <c r="S3523" s="17">
        <f t="shared" si="5615"/>
        <v>16365</v>
      </c>
      <c r="T3523" s="17">
        <f t="shared" si="5615"/>
        <v>36</v>
      </c>
      <c r="U3523" s="17">
        <f t="shared" si="5615"/>
        <v>-356</v>
      </c>
      <c r="V3523" s="17">
        <f t="shared" si="5615"/>
        <v>0</v>
      </c>
      <c r="W3523" s="17">
        <f t="shared" si="5615"/>
        <v>0</v>
      </c>
      <c r="X3523" s="17">
        <f t="shared" si="5615"/>
        <v>0</v>
      </c>
      <c r="Y3523" s="17">
        <f t="shared" si="5615"/>
        <v>56</v>
      </c>
      <c r="Z3523" s="17">
        <v>16241</v>
      </c>
      <c r="AA3523" s="17">
        <v>59220</v>
      </c>
      <c r="AB3523" s="17">
        <f t="shared" ref="AB3523:AQ3523" si="5617">SUM(AB3522)</f>
        <v>5000</v>
      </c>
      <c r="AC3523" s="17">
        <f t="shared" si="5617"/>
        <v>0</v>
      </c>
      <c r="AD3523" s="17">
        <f t="shared" si="5617"/>
        <v>0</v>
      </c>
      <c r="AE3523" s="17">
        <f t="shared" si="5617"/>
        <v>0</v>
      </c>
      <c r="AF3523" s="17">
        <f t="shared" si="5617"/>
        <v>0</v>
      </c>
      <c r="AG3523" s="17">
        <f t="shared" si="5617"/>
        <v>0</v>
      </c>
      <c r="AH3523" s="17">
        <f t="shared" ref="AH3523" si="5618">SUM(AH3522)</f>
        <v>5000</v>
      </c>
      <c r="AI3523" s="17">
        <f t="shared" si="5617"/>
        <v>0</v>
      </c>
      <c r="AJ3523" s="17">
        <f t="shared" si="5617"/>
        <v>0</v>
      </c>
      <c r="AK3523" s="17">
        <f t="shared" si="5617"/>
        <v>0</v>
      </c>
      <c r="AL3523" s="17">
        <f t="shared" si="5617"/>
        <v>0</v>
      </c>
      <c r="AM3523" s="17">
        <f t="shared" si="5617"/>
        <v>0</v>
      </c>
      <c r="AN3523" s="17">
        <f t="shared" si="5617"/>
        <v>0</v>
      </c>
      <c r="AO3523" s="17">
        <f t="shared" si="5617"/>
        <v>0</v>
      </c>
      <c r="AP3523" s="17">
        <f t="shared" si="5617"/>
        <v>0</v>
      </c>
      <c r="AQ3523" s="17">
        <f t="shared" si="5617"/>
        <v>0</v>
      </c>
      <c r="AR3523" s="17">
        <v>0</v>
      </c>
      <c r="AS3523" s="17">
        <v>5000</v>
      </c>
      <c r="AT3523" s="17">
        <f t="shared" ref="AT3523:BI3523" si="5619">SUM(AT3522)</f>
        <v>100000</v>
      </c>
      <c r="AU3523" s="17">
        <f t="shared" si="5619"/>
        <v>130142</v>
      </c>
      <c r="AV3523" s="17">
        <f t="shared" si="5619"/>
        <v>0</v>
      </c>
      <c r="AW3523" s="17">
        <f t="shared" si="5619"/>
        <v>0</v>
      </c>
      <c r="AX3523" s="17">
        <f t="shared" si="5619"/>
        <v>0</v>
      </c>
      <c r="AY3523" s="17">
        <f t="shared" si="5619"/>
        <v>0</v>
      </c>
      <c r="AZ3523" s="17">
        <f t="shared" ref="AZ3523" si="5620">SUM(AZ3522)</f>
        <v>230142</v>
      </c>
      <c r="BA3523" s="17">
        <f t="shared" si="5619"/>
        <v>0</v>
      </c>
      <c r="BB3523" s="17">
        <f t="shared" si="5619"/>
        <v>0</v>
      </c>
      <c r="BC3523" s="17">
        <f t="shared" si="5619"/>
        <v>130142</v>
      </c>
      <c r="BD3523" s="17">
        <f t="shared" si="5619"/>
        <v>0</v>
      </c>
      <c r="BE3523" s="17">
        <f t="shared" si="5619"/>
        <v>0</v>
      </c>
      <c r="BF3523" s="17">
        <f t="shared" si="5619"/>
        <v>0</v>
      </c>
      <c r="BG3523" s="17">
        <f t="shared" si="5619"/>
        <v>1185</v>
      </c>
      <c r="BH3523" s="17">
        <f t="shared" si="5619"/>
        <v>0</v>
      </c>
      <c r="BI3523" s="17">
        <f t="shared" si="5619"/>
        <v>919</v>
      </c>
      <c r="BJ3523" s="17">
        <v>132246</v>
      </c>
      <c r="BK3523" s="17">
        <v>97896</v>
      </c>
    </row>
    <row r="3524" spans="1:63" x14ac:dyDescent="0.25">
      <c r="A3524" s="150"/>
      <c r="B3524" s="150"/>
      <c r="C3524" s="150"/>
      <c r="D3524" s="153"/>
      <c r="E3524" s="153"/>
      <c r="F3524" s="153"/>
      <c r="G3524" s="156"/>
      <c r="P3524">
        <f t="shared" si="5603"/>
        <v>0</v>
      </c>
      <c r="Z3524">
        <v>0</v>
      </c>
      <c r="AA3524">
        <v>0</v>
      </c>
      <c r="AH3524">
        <f t="shared" si="5604"/>
        <v>0</v>
      </c>
      <c r="AR3524">
        <v>0</v>
      </c>
      <c r="AS3524">
        <v>0</v>
      </c>
      <c r="AZ3524">
        <f t="shared" si="5605"/>
        <v>0</v>
      </c>
      <c r="BJ3524">
        <v>0</v>
      </c>
      <c r="BK3524">
        <v>0</v>
      </c>
    </row>
    <row r="3525" spans="1:63" ht="15.75" thickBot="1" x14ac:dyDescent="0.3">
      <c r="A3525" s="13" t="s">
        <v>0</v>
      </c>
      <c r="B3525" s="13" t="s">
        <v>0</v>
      </c>
      <c r="C3525" s="13" t="s">
        <v>0</v>
      </c>
      <c r="D3525" s="103" t="s">
        <v>0</v>
      </c>
      <c r="E3525" s="103" t="s">
        <v>0</v>
      </c>
      <c r="F3525" s="103" t="s">
        <v>0</v>
      </c>
      <c r="G3525" s="13" t="s">
        <v>0</v>
      </c>
      <c r="H3525" s="19" t="s">
        <v>0</v>
      </c>
      <c r="I3525" s="19" t="s">
        <v>0</v>
      </c>
      <c r="J3525" s="19" t="s">
        <v>0</v>
      </c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>
        <v>0</v>
      </c>
      <c r="AA3525" s="19">
        <v>0</v>
      </c>
      <c r="AB3525" s="19" t="s">
        <v>0</v>
      </c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>
        <v>0</v>
      </c>
      <c r="AS3525" s="19">
        <v>0</v>
      </c>
      <c r="AT3525" s="19" t="s">
        <v>0</v>
      </c>
      <c r="AU3525" s="19"/>
      <c r="AV3525" s="19"/>
      <c r="AW3525" s="19"/>
      <c r="AX3525" s="19"/>
      <c r="AY3525" s="19"/>
      <c r="AZ3525" s="19"/>
      <c r="BA3525" s="19"/>
      <c r="BB3525" s="19"/>
      <c r="BC3525" s="19"/>
      <c r="BD3525" s="19"/>
      <c r="BE3525" s="19"/>
      <c r="BF3525" s="19"/>
      <c r="BG3525" s="19"/>
      <c r="BH3525" s="19"/>
      <c r="BI3525" s="19"/>
      <c r="BJ3525" s="19">
        <v>0</v>
      </c>
      <c r="BK3525" s="19">
        <v>0</v>
      </c>
    </row>
    <row r="3526" spans="1:63" ht="69.75" customHeight="1" thickBot="1" x14ac:dyDescent="0.3">
      <c r="A3526" s="5" t="s">
        <v>2</v>
      </c>
      <c r="B3526" s="5" t="s">
        <v>3</v>
      </c>
      <c r="C3526" s="5" t="s">
        <v>4</v>
      </c>
      <c r="D3526" s="108" t="s">
        <v>0</v>
      </c>
      <c r="E3526" s="116" t="s">
        <v>5</v>
      </c>
      <c r="F3526" s="116" t="s">
        <v>6</v>
      </c>
      <c r="G3526" s="5" t="s">
        <v>7</v>
      </c>
      <c r="H3526" s="5" t="s">
        <v>8</v>
      </c>
      <c r="I3526" s="5" t="s">
        <v>9</v>
      </c>
      <c r="J3526" s="94" t="s">
        <v>10</v>
      </c>
      <c r="K3526" s="94" t="s">
        <v>1602</v>
      </c>
      <c r="L3526" s="94" t="s">
        <v>1535</v>
      </c>
      <c r="M3526" s="94" t="s">
        <v>1591</v>
      </c>
      <c r="N3526" s="94" t="s">
        <v>1592</v>
      </c>
      <c r="O3526" s="94" t="s">
        <v>1593</v>
      </c>
      <c r="P3526" s="94" t="s">
        <v>1606</v>
      </c>
      <c r="Q3526" s="94" t="s">
        <v>1603</v>
      </c>
      <c r="R3526" s="94" t="s">
        <v>1594</v>
      </c>
      <c r="S3526" s="94" t="s">
        <v>1595</v>
      </c>
      <c r="T3526" s="94" t="s">
        <v>1596</v>
      </c>
      <c r="U3526" s="94" t="s">
        <v>1597</v>
      </c>
      <c r="V3526" s="94" t="s">
        <v>1598</v>
      </c>
      <c r="W3526" s="94" t="s">
        <v>1599</v>
      </c>
      <c r="X3526" s="94" t="s">
        <v>1604</v>
      </c>
      <c r="Y3526" s="94" t="s">
        <v>1605</v>
      </c>
      <c r="Z3526" s="94" t="s">
        <v>1600</v>
      </c>
      <c r="AA3526" s="94" t="s">
        <v>1601</v>
      </c>
      <c r="AB3526" s="95" t="s">
        <v>11</v>
      </c>
      <c r="AC3526" s="95" t="s">
        <v>1602</v>
      </c>
      <c r="AD3526" s="95" t="s">
        <v>1535</v>
      </c>
      <c r="AE3526" s="95" t="s">
        <v>1591</v>
      </c>
      <c r="AF3526" s="95" t="s">
        <v>1592</v>
      </c>
      <c r="AG3526" s="95" t="s">
        <v>1593</v>
      </c>
      <c r="AH3526" s="95" t="s">
        <v>1607</v>
      </c>
      <c r="AI3526" s="95" t="s">
        <v>1603</v>
      </c>
      <c r="AJ3526" s="95" t="s">
        <v>1594</v>
      </c>
      <c r="AK3526" s="95" t="s">
        <v>1595</v>
      </c>
      <c r="AL3526" s="95" t="s">
        <v>1596</v>
      </c>
      <c r="AM3526" s="95" t="s">
        <v>1597</v>
      </c>
      <c r="AN3526" s="95" t="s">
        <v>1598</v>
      </c>
      <c r="AO3526" s="95" t="s">
        <v>1599</v>
      </c>
      <c r="AP3526" s="95" t="s">
        <v>1604</v>
      </c>
      <c r="AQ3526" s="95" t="s">
        <v>1605</v>
      </c>
      <c r="AR3526" s="95" t="s">
        <v>1600</v>
      </c>
      <c r="AS3526" s="95" t="s">
        <v>1601</v>
      </c>
      <c r="AT3526" s="96" t="s">
        <v>12</v>
      </c>
      <c r="AU3526" s="96" t="s">
        <v>1602</v>
      </c>
      <c r="AV3526" s="96" t="s">
        <v>1535</v>
      </c>
      <c r="AW3526" s="96" t="s">
        <v>1591</v>
      </c>
      <c r="AX3526" s="96" t="s">
        <v>1592</v>
      </c>
      <c r="AY3526" s="96" t="s">
        <v>1593</v>
      </c>
      <c r="AZ3526" s="96" t="s">
        <v>1608</v>
      </c>
      <c r="BA3526" s="96" t="s">
        <v>1603</v>
      </c>
      <c r="BB3526" s="96" t="s">
        <v>1594</v>
      </c>
      <c r="BC3526" s="96" t="s">
        <v>1595</v>
      </c>
      <c r="BD3526" s="96" t="s">
        <v>1596</v>
      </c>
      <c r="BE3526" s="96" t="s">
        <v>1597</v>
      </c>
      <c r="BF3526" s="96" t="s">
        <v>1598</v>
      </c>
      <c r="BG3526" s="96" t="s">
        <v>1599</v>
      </c>
      <c r="BH3526" s="96" t="s">
        <v>1604</v>
      </c>
      <c r="BI3526" s="96" t="s">
        <v>1605</v>
      </c>
      <c r="BJ3526" s="96" t="s">
        <v>1600</v>
      </c>
      <c r="BK3526" s="96" t="s">
        <v>1601</v>
      </c>
    </row>
    <row r="3527" spans="1:63" x14ac:dyDescent="0.25">
      <c r="A3527" s="6" t="s">
        <v>0</v>
      </c>
      <c r="B3527" s="6" t="s">
        <v>0</v>
      </c>
      <c r="C3527" s="6" t="s">
        <v>0</v>
      </c>
      <c r="D3527" s="109" t="s">
        <v>0</v>
      </c>
      <c r="E3527" s="109" t="s">
        <v>0</v>
      </c>
      <c r="F3527" s="125" t="s">
        <v>0</v>
      </c>
      <c r="G3527" s="7" t="s">
        <v>0</v>
      </c>
      <c r="H3527" s="8" t="s">
        <v>0</v>
      </c>
      <c r="I3527" s="9" t="s">
        <v>13</v>
      </c>
      <c r="J3527" s="9">
        <v>1</v>
      </c>
      <c r="K3527" s="9">
        <v>2</v>
      </c>
      <c r="L3527" s="9">
        <v>3</v>
      </c>
      <c r="M3527" s="9">
        <v>4</v>
      </c>
      <c r="N3527" s="9">
        <v>5</v>
      </c>
      <c r="O3527" s="9">
        <v>6</v>
      </c>
      <c r="P3527" s="9">
        <v>7</v>
      </c>
      <c r="Q3527" s="9">
        <v>8</v>
      </c>
      <c r="R3527" s="9">
        <v>9</v>
      </c>
      <c r="S3527" s="9">
        <v>10</v>
      </c>
      <c r="T3527" s="9">
        <v>11</v>
      </c>
      <c r="U3527" s="9">
        <v>12</v>
      </c>
      <c r="V3527" s="9">
        <v>13</v>
      </c>
      <c r="W3527" s="9">
        <v>14</v>
      </c>
      <c r="X3527" s="9">
        <v>15</v>
      </c>
      <c r="Y3527" s="9">
        <v>16</v>
      </c>
      <c r="Z3527" s="9">
        <v>20</v>
      </c>
      <c r="AA3527" s="9">
        <v>21</v>
      </c>
      <c r="AB3527" s="9">
        <v>1</v>
      </c>
      <c r="AC3527" s="9">
        <v>2</v>
      </c>
      <c r="AD3527" s="9">
        <v>3</v>
      </c>
      <c r="AE3527" s="9">
        <v>4</v>
      </c>
      <c r="AF3527" s="9">
        <v>5</v>
      </c>
      <c r="AG3527" s="9">
        <v>6</v>
      </c>
      <c r="AH3527" s="9">
        <v>7</v>
      </c>
      <c r="AI3527" s="9">
        <v>8</v>
      </c>
      <c r="AJ3527" s="9">
        <v>9</v>
      </c>
      <c r="AK3527" s="9">
        <v>10</v>
      </c>
      <c r="AL3527" s="9">
        <v>11</v>
      </c>
      <c r="AM3527" s="9">
        <v>12</v>
      </c>
      <c r="AN3527" s="9">
        <v>13</v>
      </c>
      <c r="AO3527" s="9">
        <v>14</v>
      </c>
      <c r="AP3527" s="9">
        <v>15</v>
      </c>
      <c r="AQ3527" s="9">
        <v>16</v>
      </c>
      <c r="AR3527" s="9">
        <v>20</v>
      </c>
      <c r="AS3527" s="9">
        <v>21</v>
      </c>
      <c r="AT3527" s="9">
        <v>1</v>
      </c>
      <c r="AU3527" s="9">
        <v>2</v>
      </c>
      <c r="AV3527" s="9">
        <v>3</v>
      </c>
      <c r="AW3527" s="9">
        <v>4</v>
      </c>
      <c r="AX3527" s="9">
        <v>5</v>
      </c>
      <c r="AY3527" s="9">
        <v>6</v>
      </c>
      <c r="AZ3527" s="9">
        <v>7</v>
      </c>
      <c r="BA3527" s="9">
        <v>8</v>
      </c>
      <c r="BB3527" s="9">
        <v>9</v>
      </c>
      <c r="BC3527" s="9">
        <v>10</v>
      </c>
      <c r="BD3527" s="9">
        <v>11</v>
      </c>
      <c r="BE3527" s="9">
        <v>12</v>
      </c>
      <c r="BF3527" s="9">
        <v>13</v>
      </c>
      <c r="BG3527" s="9">
        <v>14</v>
      </c>
      <c r="BH3527" s="9">
        <v>15</v>
      </c>
      <c r="BI3527" s="9">
        <v>16</v>
      </c>
      <c r="BJ3527" s="9">
        <v>20</v>
      </c>
      <c r="BK3527" s="9">
        <v>21</v>
      </c>
    </row>
    <row r="3528" spans="1:63" ht="22.5" x14ac:dyDescent="0.25">
      <c r="A3528" s="1" t="s">
        <v>1156</v>
      </c>
      <c r="B3528" s="1" t="s">
        <v>58</v>
      </c>
      <c r="C3528" s="4" t="s">
        <v>113</v>
      </c>
      <c r="D3528" s="107" t="s">
        <v>1249</v>
      </c>
      <c r="E3528" s="106" t="s">
        <v>0</v>
      </c>
      <c r="F3528" s="106" t="s">
        <v>0</v>
      </c>
      <c r="G3528" s="2" t="s">
        <v>0</v>
      </c>
      <c r="H3528" s="2" t="s">
        <v>1250</v>
      </c>
      <c r="I3528" s="3" t="s">
        <v>0</v>
      </c>
      <c r="J3528" s="3" t="s">
        <v>0</v>
      </c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>
        <v>0</v>
      </c>
      <c r="AA3528" s="3">
        <v>0</v>
      </c>
      <c r="AB3528" s="3" t="s">
        <v>0</v>
      </c>
      <c r="AC3528" s="3"/>
      <c r="AD3528" s="3"/>
      <c r="AE3528" s="3"/>
      <c r="AF3528" s="3"/>
      <c r="AG3528" s="3"/>
      <c r="AH3528" s="3"/>
      <c r="AI3528" s="3"/>
      <c r="AJ3528" s="3"/>
      <c r="AK3528" s="3"/>
      <c r="AL3528" s="3"/>
      <c r="AM3528" s="3"/>
      <c r="AN3528" s="3"/>
      <c r="AO3528" s="3"/>
      <c r="AP3528" s="3"/>
      <c r="AQ3528" s="3"/>
      <c r="AR3528" s="3">
        <v>0</v>
      </c>
      <c r="AS3528" s="3">
        <v>0</v>
      </c>
      <c r="AT3528" s="3" t="s">
        <v>0</v>
      </c>
      <c r="AU3528" s="3"/>
      <c r="AV3528" s="3"/>
      <c r="AW3528" s="3"/>
      <c r="AX3528" s="3"/>
      <c r="AY3528" s="3"/>
      <c r="AZ3528" s="3"/>
      <c r="BA3528" s="3"/>
      <c r="BB3528" s="3"/>
      <c r="BC3528" s="3"/>
      <c r="BD3528" s="3"/>
      <c r="BE3528" s="3"/>
      <c r="BF3528" s="3"/>
      <c r="BG3528" s="3"/>
      <c r="BH3528" s="3"/>
      <c r="BI3528" s="3"/>
      <c r="BJ3528" s="3">
        <v>0</v>
      </c>
      <c r="BK3528" s="3">
        <v>0</v>
      </c>
    </row>
    <row r="3529" spans="1:63" ht="33.75" x14ac:dyDescent="0.25">
      <c r="A3529" s="1" t="s">
        <v>0</v>
      </c>
      <c r="B3529" s="1" t="s">
        <v>0</v>
      </c>
      <c r="C3529" s="1" t="s">
        <v>0</v>
      </c>
      <c r="D3529" s="106" t="s">
        <v>0</v>
      </c>
      <c r="E3529" s="106" t="s">
        <v>0</v>
      </c>
      <c r="F3529" s="106" t="s">
        <v>0</v>
      </c>
      <c r="G3529" s="2" t="s">
        <v>0</v>
      </c>
      <c r="H3529" s="10" t="s">
        <v>15</v>
      </c>
      <c r="I3529" s="11">
        <f>SUM(I3530,I3538,I3540)</f>
        <v>4594800</v>
      </c>
      <c r="J3529" s="11">
        <f t="shared" ref="J3529:Y3529" si="5621">SUM(J3530,J3538,J3540)</f>
        <v>168000</v>
      </c>
      <c r="K3529" s="11">
        <f t="shared" si="5621"/>
        <v>474421</v>
      </c>
      <c r="L3529" s="11">
        <f t="shared" si="5621"/>
        <v>0</v>
      </c>
      <c r="M3529" s="11">
        <f t="shared" si="5621"/>
        <v>0</v>
      </c>
      <c r="N3529" s="11">
        <f t="shared" si="5621"/>
        <v>-7500</v>
      </c>
      <c r="O3529" s="11">
        <f t="shared" si="5621"/>
        <v>0</v>
      </c>
      <c r="P3529" s="11">
        <f t="shared" ref="P3529" si="5622">SUM(P3530,P3538,P3540)</f>
        <v>634921</v>
      </c>
      <c r="Q3529" s="11">
        <f t="shared" si="5621"/>
        <v>21232</v>
      </c>
      <c r="R3529" s="11">
        <f t="shared" si="5621"/>
        <v>808</v>
      </c>
      <c r="S3529" s="11">
        <f t="shared" si="5621"/>
        <v>487571</v>
      </c>
      <c r="T3529" s="11">
        <f t="shared" si="5621"/>
        <v>0</v>
      </c>
      <c r="U3529" s="11">
        <f t="shared" si="5621"/>
        <v>0</v>
      </c>
      <c r="V3529" s="11">
        <f t="shared" si="5621"/>
        <v>0</v>
      </c>
      <c r="W3529" s="11">
        <f t="shared" si="5621"/>
        <v>0</v>
      </c>
      <c r="X3529" s="11">
        <f t="shared" si="5621"/>
        <v>0</v>
      </c>
      <c r="Y3529" s="11">
        <f t="shared" si="5621"/>
        <v>0</v>
      </c>
      <c r="Z3529" s="11">
        <v>509611</v>
      </c>
      <c r="AA3529" s="11">
        <v>125310</v>
      </c>
      <c r="AB3529" s="11">
        <f t="shared" ref="AB3529:AQ3529" si="5623">SUM(AB3530,AB3538,AB3540)</f>
        <v>0</v>
      </c>
      <c r="AC3529" s="11">
        <f t="shared" si="5623"/>
        <v>19500</v>
      </c>
      <c r="AD3529" s="11">
        <f t="shared" si="5623"/>
        <v>0</v>
      </c>
      <c r="AE3529" s="11">
        <f t="shared" si="5623"/>
        <v>0</v>
      </c>
      <c r="AF3529" s="11">
        <f t="shared" si="5623"/>
        <v>0</v>
      </c>
      <c r="AG3529" s="11">
        <f t="shared" si="5623"/>
        <v>0</v>
      </c>
      <c r="AH3529" s="11">
        <f t="shared" ref="AH3529" si="5624">SUM(AH3530,AH3538,AH3540)</f>
        <v>19500</v>
      </c>
      <c r="AI3529" s="11">
        <f t="shared" si="5623"/>
        <v>0</v>
      </c>
      <c r="AJ3529" s="11">
        <f t="shared" si="5623"/>
        <v>0</v>
      </c>
      <c r="AK3529" s="11">
        <f t="shared" si="5623"/>
        <v>19500</v>
      </c>
      <c r="AL3529" s="11">
        <f t="shared" si="5623"/>
        <v>0</v>
      </c>
      <c r="AM3529" s="11">
        <f t="shared" si="5623"/>
        <v>0</v>
      </c>
      <c r="AN3529" s="11">
        <f t="shared" si="5623"/>
        <v>0</v>
      </c>
      <c r="AO3529" s="11">
        <f t="shared" si="5623"/>
        <v>0</v>
      </c>
      <c r="AP3529" s="11">
        <f t="shared" si="5623"/>
        <v>0</v>
      </c>
      <c r="AQ3529" s="11">
        <f t="shared" si="5623"/>
        <v>0</v>
      </c>
      <c r="AR3529" s="11">
        <v>19500</v>
      </c>
      <c r="AS3529" s="11">
        <v>0</v>
      </c>
      <c r="AT3529" s="11">
        <f t="shared" ref="AT3529:BI3529" si="5625">SUM(AT3530,AT3538,AT3540)</f>
        <v>58150</v>
      </c>
      <c r="AU3529" s="11">
        <f t="shared" si="5625"/>
        <v>291017</v>
      </c>
      <c r="AV3529" s="11">
        <f t="shared" si="5625"/>
        <v>0</v>
      </c>
      <c r="AW3529" s="11">
        <f t="shared" si="5625"/>
        <v>0</v>
      </c>
      <c r="AX3529" s="11">
        <f t="shared" si="5625"/>
        <v>0</v>
      </c>
      <c r="AY3529" s="11">
        <f t="shared" si="5625"/>
        <v>0</v>
      </c>
      <c r="AZ3529" s="11">
        <f t="shared" ref="AZ3529" si="5626">SUM(AZ3530,AZ3538,AZ3540)</f>
        <v>349167</v>
      </c>
      <c r="BA3529" s="11">
        <f t="shared" si="5625"/>
        <v>0</v>
      </c>
      <c r="BB3529" s="11">
        <f t="shared" si="5625"/>
        <v>0</v>
      </c>
      <c r="BC3529" s="11">
        <f t="shared" si="5625"/>
        <v>291017</v>
      </c>
      <c r="BD3529" s="11">
        <f t="shared" si="5625"/>
        <v>0</v>
      </c>
      <c r="BE3529" s="11">
        <f t="shared" si="5625"/>
        <v>0</v>
      </c>
      <c r="BF3529" s="11">
        <f t="shared" si="5625"/>
        <v>0</v>
      </c>
      <c r="BG3529" s="11">
        <f t="shared" si="5625"/>
        <v>0</v>
      </c>
      <c r="BH3529" s="11">
        <f t="shared" si="5625"/>
        <v>0</v>
      </c>
      <c r="BI3529" s="11">
        <f t="shared" si="5625"/>
        <v>0</v>
      </c>
      <c r="BJ3529" s="11">
        <v>291017</v>
      </c>
      <c r="BK3529" s="11">
        <v>58150</v>
      </c>
    </row>
    <row r="3530" spans="1:63" x14ac:dyDescent="0.25">
      <c r="A3530" s="4" t="s">
        <v>1156</v>
      </c>
      <c r="B3530" s="4" t="s">
        <v>58</v>
      </c>
      <c r="C3530" s="4" t="s">
        <v>113</v>
      </c>
      <c r="D3530" s="107" t="s">
        <v>1249</v>
      </c>
      <c r="E3530" s="106" t="s">
        <v>16</v>
      </c>
      <c r="F3530" s="106" t="s">
        <v>0</v>
      </c>
      <c r="G3530" s="2" t="s">
        <v>0</v>
      </c>
      <c r="H3530" s="2" t="s">
        <v>17</v>
      </c>
      <c r="I3530" s="12">
        <f>SUM(I3531:I3532)</f>
        <v>3785300</v>
      </c>
      <c r="J3530" s="12">
        <f t="shared" ref="J3530:Y3530" si="5627">SUM(J3531:J3532)</f>
        <v>80000</v>
      </c>
      <c r="K3530" s="12">
        <f t="shared" si="5627"/>
        <v>260022</v>
      </c>
      <c r="L3530" s="12">
        <f t="shared" si="5627"/>
        <v>0</v>
      </c>
      <c r="M3530" s="12">
        <f t="shared" si="5627"/>
        <v>0</v>
      </c>
      <c r="N3530" s="12">
        <f t="shared" si="5627"/>
        <v>0</v>
      </c>
      <c r="O3530" s="12">
        <f t="shared" si="5627"/>
        <v>0</v>
      </c>
      <c r="P3530" s="12">
        <f t="shared" ref="P3530" si="5628">SUM(P3531:P3532)</f>
        <v>340022</v>
      </c>
      <c r="Q3530" s="12">
        <f t="shared" si="5627"/>
        <v>14255</v>
      </c>
      <c r="R3530" s="12">
        <f t="shared" si="5627"/>
        <v>0</v>
      </c>
      <c r="S3530" s="12">
        <f t="shared" si="5627"/>
        <v>271022</v>
      </c>
      <c r="T3530" s="12">
        <f t="shared" si="5627"/>
        <v>0</v>
      </c>
      <c r="U3530" s="12">
        <f t="shared" si="5627"/>
        <v>0</v>
      </c>
      <c r="V3530" s="12">
        <f t="shared" si="5627"/>
        <v>0</v>
      </c>
      <c r="W3530" s="12">
        <f t="shared" si="5627"/>
        <v>0</v>
      </c>
      <c r="X3530" s="12">
        <f t="shared" si="5627"/>
        <v>0</v>
      </c>
      <c r="Y3530" s="12">
        <f t="shared" si="5627"/>
        <v>0</v>
      </c>
      <c r="Z3530" s="12">
        <v>285277</v>
      </c>
      <c r="AA3530" s="12">
        <v>54745</v>
      </c>
      <c r="AB3530" s="12">
        <f t="shared" ref="AB3530:AQ3530" si="5629">SUM(AB3531:AB3532)</f>
        <v>0</v>
      </c>
      <c r="AC3530" s="12">
        <f t="shared" si="5629"/>
        <v>0</v>
      </c>
      <c r="AD3530" s="12">
        <f t="shared" si="5629"/>
        <v>0</v>
      </c>
      <c r="AE3530" s="12">
        <f t="shared" si="5629"/>
        <v>0</v>
      </c>
      <c r="AF3530" s="12">
        <f t="shared" si="5629"/>
        <v>0</v>
      </c>
      <c r="AG3530" s="12">
        <f t="shared" si="5629"/>
        <v>0</v>
      </c>
      <c r="AH3530" s="12">
        <f t="shared" ref="AH3530" si="5630">SUM(AH3531:AH3532)</f>
        <v>0</v>
      </c>
      <c r="AI3530" s="12">
        <f t="shared" si="5629"/>
        <v>0</v>
      </c>
      <c r="AJ3530" s="12">
        <f t="shared" si="5629"/>
        <v>0</v>
      </c>
      <c r="AK3530" s="12">
        <f t="shared" si="5629"/>
        <v>0</v>
      </c>
      <c r="AL3530" s="12">
        <f t="shared" si="5629"/>
        <v>0</v>
      </c>
      <c r="AM3530" s="12">
        <f t="shared" si="5629"/>
        <v>0</v>
      </c>
      <c r="AN3530" s="12">
        <f t="shared" si="5629"/>
        <v>0</v>
      </c>
      <c r="AO3530" s="12">
        <f t="shared" si="5629"/>
        <v>0</v>
      </c>
      <c r="AP3530" s="12">
        <f t="shared" si="5629"/>
        <v>0</v>
      </c>
      <c r="AQ3530" s="12">
        <f t="shared" si="5629"/>
        <v>0</v>
      </c>
      <c r="AR3530" s="12">
        <v>0</v>
      </c>
      <c r="AS3530" s="12">
        <v>0</v>
      </c>
      <c r="AT3530" s="12">
        <f t="shared" ref="AT3530:BI3530" si="5631">SUM(AT3531:AT3532)</f>
        <v>30000</v>
      </c>
      <c r="AU3530" s="12">
        <f t="shared" si="5631"/>
        <v>114072</v>
      </c>
      <c r="AV3530" s="12">
        <f t="shared" si="5631"/>
        <v>0</v>
      </c>
      <c r="AW3530" s="12">
        <f t="shared" si="5631"/>
        <v>0</v>
      </c>
      <c r="AX3530" s="12">
        <f t="shared" si="5631"/>
        <v>0</v>
      </c>
      <c r="AY3530" s="12">
        <f t="shared" si="5631"/>
        <v>0</v>
      </c>
      <c r="AZ3530" s="12">
        <f t="shared" ref="AZ3530" si="5632">SUM(AZ3531:AZ3532)</f>
        <v>144072</v>
      </c>
      <c r="BA3530" s="12">
        <f t="shared" si="5631"/>
        <v>0</v>
      </c>
      <c r="BB3530" s="12">
        <f t="shared" si="5631"/>
        <v>0</v>
      </c>
      <c r="BC3530" s="12">
        <f t="shared" si="5631"/>
        <v>114072</v>
      </c>
      <c r="BD3530" s="12">
        <f t="shared" si="5631"/>
        <v>0</v>
      </c>
      <c r="BE3530" s="12">
        <f t="shared" si="5631"/>
        <v>0</v>
      </c>
      <c r="BF3530" s="12">
        <f t="shared" si="5631"/>
        <v>0</v>
      </c>
      <c r="BG3530" s="12">
        <f t="shared" si="5631"/>
        <v>0</v>
      </c>
      <c r="BH3530" s="12">
        <f t="shared" si="5631"/>
        <v>0</v>
      </c>
      <c r="BI3530" s="12">
        <f t="shared" si="5631"/>
        <v>0</v>
      </c>
      <c r="BJ3530" s="12">
        <v>114072</v>
      </c>
      <c r="BK3530" s="12">
        <v>30000</v>
      </c>
    </row>
    <row r="3531" spans="1:63" x14ac:dyDescent="0.25">
      <c r="A3531" s="4" t="s">
        <v>1156</v>
      </c>
      <c r="B3531" s="4" t="s">
        <v>58</v>
      </c>
      <c r="C3531" s="4" t="s">
        <v>113</v>
      </c>
      <c r="D3531" s="107" t="s">
        <v>1249</v>
      </c>
      <c r="E3531" s="117">
        <v>6111</v>
      </c>
      <c r="F3531" s="107"/>
      <c r="G3531" s="103" t="s">
        <v>1659</v>
      </c>
      <c r="H3531" s="13" t="s">
        <v>18</v>
      </c>
      <c r="I3531" s="14">
        <v>3470000</v>
      </c>
      <c r="J3531" s="14">
        <v>80000</v>
      </c>
      <c r="K3531" s="14">
        <v>240022</v>
      </c>
      <c r="L3531" s="14"/>
      <c r="M3531" s="14"/>
      <c r="N3531" s="14"/>
      <c r="O3531" s="14"/>
      <c r="P3531" s="14">
        <f t="shared" si="5603"/>
        <v>320022</v>
      </c>
      <c r="Q3531" s="14">
        <f>8000+6255</f>
        <v>14255</v>
      </c>
      <c r="R3531" s="14"/>
      <c r="S3531" s="14">
        <f>240022+11000</f>
        <v>251022</v>
      </c>
      <c r="T3531" s="14"/>
      <c r="U3531" s="14"/>
      <c r="V3531" s="14"/>
      <c r="W3531" s="14"/>
      <c r="X3531" s="14"/>
      <c r="Y3531" s="14"/>
      <c r="Z3531" s="14">
        <v>265277</v>
      </c>
      <c r="AA3531" s="14">
        <v>54745</v>
      </c>
      <c r="AB3531" s="14">
        <v>0</v>
      </c>
      <c r="AC3531" s="14"/>
      <c r="AD3531" s="14"/>
      <c r="AE3531" s="14"/>
      <c r="AF3531" s="14"/>
      <c r="AG3531" s="14"/>
      <c r="AH3531" s="14">
        <f t="shared" si="5604"/>
        <v>0</v>
      </c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>
        <v>0</v>
      </c>
      <c r="AS3531" s="14">
        <v>0</v>
      </c>
      <c r="AT3531" s="14">
        <v>30000</v>
      </c>
      <c r="AU3531" s="14">
        <v>114072</v>
      </c>
      <c r="AV3531" s="14"/>
      <c r="AW3531" s="14"/>
      <c r="AX3531" s="14"/>
      <c r="AY3531" s="14"/>
      <c r="AZ3531" s="14">
        <f t="shared" si="5605"/>
        <v>144072</v>
      </c>
      <c r="BA3531" s="14"/>
      <c r="BB3531" s="14"/>
      <c r="BC3531" s="14">
        <v>114072</v>
      </c>
      <c r="BD3531" s="14"/>
      <c r="BE3531" s="14"/>
      <c r="BF3531" s="14"/>
      <c r="BG3531" s="14"/>
      <c r="BH3531" s="14"/>
      <c r="BI3531" s="14"/>
      <c r="BJ3531" s="14">
        <v>114072</v>
      </c>
      <c r="BK3531" s="14">
        <v>30000</v>
      </c>
    </row>
    <row r="3532" spans="1:63" x14ac:dyDescent="0.25">
      <c r="A3532" s="1" t="s">
        <v>1156</v>
      </c>
      <c r="B3532" s="1" t="s">
        <v>58</v>
      </c>
      <c r="C3532" s="1" t="s">
        <v>113</v>
      </c>
      <c r="D3532" s="110" t="s">
        <v>1249</v>
      </c>
      <c r="E3532" s="110" t="s">
        <v>20</v>
      </c>
      <c r="F3532" s="107" t="s">
        <v>0</v>
      </c>
      <c r="G3532" s="13" t="s">
        <v>0</v>
      </c>
      <c r="H3532" s="2" t="s">
        <v>21</v>
      </c>
      <c r="I3532" s="12">
        <f>SUM(I3533:I3537)</f>
        <v>315300</v>
      </c>
      <c r="J3532" s="12">
        <f t="shared" ref="J3532:Y3532" si="5633">SUM(J3533:J3537)</f>
        <v>0</v>
      </c>
      <c r="K3532" s="12">
        <f t="shared" si="5633"/>
        <v>20000</v>
      </c>
      <c r="L3532" s="12">
        <f t="shared" si="5633"/>
        <v>0</v>
      </c>
      <c r="M3532" s="12">
        <f t="shared" si="5633"/>
        <v>0</v>
      </c>
      <c r="N3532" s="12">
        <f t="shared" si="5633"/>
        <v>0</v>
      </c>
      <c r="O3532" s="12">
        <f t="shared" si="5633"/>
        <v>0</v>
      </c>
      <c r="P3532" s="12">
        <f t="shared" si="5633"/>
        <v>20000</v>
      </c>
      <c r="Q3532" s="12">
        <f t="shared" si="5633"/>
        <v>0</v>
      </c>
      <c r="R3532" s="12">
        <f t="shared" si="5633"/>
        <v>0</v>
      </c>
      <c r="S3532" s="12">
        <f t="shared" si="5633"/>
        <v>20000</v>
      </c>
      <c r="T3532" s="12">
        <f t="shared" si="5633"/>
        <v>0</v>
      </c>
      <c r="U3532" s="12">
        <f t="shared" si="5633"/>
        <v>0</v>
      </c>
      <c r="V3532" s="12">
        <f t="shared" si="5633"/>
        <v>0</v>
      </c>
      <c r="W3532" s="12">
        <f t="shared" si="5633"/>
        <v>0</v>
      </c>
      <c r="X3532" s="12">
        <f t="shared" si="5633"/>
        <v>0</v>
      </c>
      <c r="Y3532" s="12">
        <f t="shared" si="5633"/>
        <v>0</v>
      </c>
      <c r="Z3532" s="12">
        <v>20000</v>
      </c>
      <c r="AA3532" s="12">
        <v>0</v>
      </c>
      <c r="AB3532" s="12">
        <f t="shared" ref="AB3532:AQ3532" si="5634">SUM(AB3533:AB3537)</f>
        <v>0</v>
      </c>
      <c r="AC3532" s="12">
        <f t="shared" si="5634"/>
        <v>0</v>
      </c>
      <c r="AD3532" s="12">
        <f t="shared" si="5634"/>
        <v>0</v>
      </c>
      <c r="AE3532" s="12">
        <f t="shared" si="5634"/>
        <v>0</v>
      </c>
      <c r="AF3532" s="12">
        <f t="shared" si="5634"/>
        <v>0</v>
      </c>
      <c r="AG3532" s="12">
        <f t="shared" si="5634"/>
        <v>0</v>
      </c>
      <c r="AH3532" s="12">
        <f t="shared" si="5634"/>
        <v>0</v>
      </c>
      <c r="AI3532" s="12">
        <f t="shared" si="5634"/>
        <v>0</v>
      </c>
      <c r="AJ3532" s="12">
        <f t="shared" si="5634"/>
        <v>0</v>
      </c>
      <c r="AK3532" s="12">
        <f t="shared" si="5634"/>
        <v>0</v>
      </c>
      <c r="AL3532" s="12">
        <f t="shared" si="5634"/>
        <v>0</v>
      </c>
      <c r="AM3532" s="12">
        <f t="shared" si="5634"/>
        <v>0</v>
      </c>
      <c r="AN3532" s="12">
        <f t="shared" si="5634"/>
        <v>0</v>
      </c>
      <c r="AO3532" s="12">
        <f t="shared" si="5634"/>
        <v>0</v>
      </c>
      <c r="AP3532" s="12">
        <f t="shared" si="5634"/>
        <v>0</v>
      </c>
      <c r="AQ3532" s="12">
        <f t="shared" si="5634"/>
        <v>0</v>
      </c>
      <c r="AR3532" s="12">
        <v>0</v>
      </c>
      <c r="AS3532" s="12">
        <v>0</v>
      </c>
      <c r="AT3532" s="12">
        <f t="shared" ref="AT3532:BI3532" si="5635">SUM(AT3533:AT3537)</f>
        <v>0</v>
      </c>
      <c r="AU3532" s="12">
        <f t="shared" si="5635"/>
        <v>0</v>
      </c>
      <c r="AV3532" s="12">
        <f t="shared" si="5635"/>
        <v>0</v>
      </c>
      <c r="AW3532" s="12">
        <f t="shared" si="5635"/>
        <v>0</v>
      </c>
      <c r="AX3532" s="12">
        <f t="shared" si="5635"/>
        <v>0</v>
      </c>
      <c r="AY3532" s="12">
        <f t="shared" si="5635"/>
        <v>0</v>
      </c>
      <c r="AZ3532" s="12">
        <f t="shared" si="5635"/>
        <v>0</v>
      </c>
      <c r="BA3532" s="12">
        <f t="shared" si="5635"/>
        <v>0</v>
      </c>
      <c r="BB3532" s="12">
        <f t="shared" si="5635"/>
        <v>0</v>
      </c>
      <c r="BC3532" s="12">
        <f t="shared" si="5635"/>
        <v>0</v>
      </c>
      <c r="BD3532" s="12">
        <f t="shared" si="5635"/>
        <v>0</v>
      </c>
      <c r="BE3532" s="12">
        <f t="shared" si="5635"/>
        <v>0</v>
      </c>
      <c r="BF3532" s="12">
        <f t="shared" si="5635"/>
        <v>0</v>
      </c>
      <c r="BG3532" s="12">
        <f t="shared" si="5635"/>
        <v>0</v>
      </c>
      <c r="BH3532" s="12">
        <f t="shared" si="5635"/>
        <v>0</v>
      </c>
      <c r="BI3532" s="12">
        <f t="shared" si="5635"/>
        <v>0</v>
      </c>
      <c r="BJ3532" s="12">
        <v>0</v>
      </c>
      <c r="BK3532" s="12">
        <v>0</v>
      </c>
    </row>
    <row r="3533" spans="1:63" ht="22.5" x14ac:dyDescent="0.25">
      <c r="A3533" s="4" t="s">
        <v>1156</v>
      </c>
      <c r="B3533" s="4" t="s">
        <v>58</v>
      </c>
      <c r="C3533" s="4" t="s">
        <v>113</v>
      </c>
      <c r="D3533" s="107" t="s">
        <v>1249</v>
      </c>
      <c r="E3533" s="117">
        <v>6112</v>
      </c>
      <c r="F3533" s="107" t="s">
        <v>1251</v>
      </c>
      <c r="G3533" s="103" t="s">
        <v>1659</v>
      </c>
      <c r="H3533" s="13" t="s">
        <v>59</v>
      </c>
      <c r="I3533" s="14">
        <v>37200</v>
      </c>
      <c r="J3533" s="14">
        <v>0</v>
      </c>
      <c r="K3533" s="14"/>
      <c r="L3533" s="14"/>
      <c r="M3533" s="14"/>
      <c r="N3533" s="14"/>
      <c r="O3533" s="14"/>
      <c r="P3533" s="14">
        <f t="shared" si="5603"/>
        <v>0</v>
      </c>
      <c r="Q3533" s="14"/>
      <c r="R3533" s="14"/>
      <c r="S3533" s="14"/>
      <c r="T3533" s="14"/>
      <c r="U3533" s="14"/>
      <c r="V3533" s="14"/>
      <c r="W3533" s="14"/>
      <c r="X3533" s="14"/>
      <c r="Y3533" s="14"/>
      <c r="Z3533" s="14">
        <v>0</v>
      </c>
      <c r="AA3533" s="14">
        <v>0</v>
      </c>
      <c r="AB3533" s="14">
        <v>0</v>
      </c>
      <c r="AC3533" s="14"/>
      <c r="AD3533" s="14"/>
      <c r="AE3533" s="14"/>
      <c r="AF3533" s="14"/>
      <c r="AG3533" s="14"/>
      <c r="AH3533" s="14">
        <f t="shared" si="5604"/>
        <v>0</v>
      </c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>
        <v>0</v>
      </c>
      <c r="AS3533" s="14">
        <v>0</v>
      </c>
      <c r="AT3533" s="14">
        <v>0</v>
      </c>
      <c r="AU3533" s="14"/>
      <c r="AV3533" s="14"/>
      <c r="AW3533" s="14"/>
      <c r="AX3533" s="14"/>
      <c r="AY3533" s="14"/>
      <c r="AZ3533" s="14">
        <f t="shared" si="5605"/>
        <v>0</v>
      </c>
      <c r="BA3533" s="14"/>
      <c r="BB3533" s="14"/>
      <c r="BC3533" s="14"/>
      <c r="BD3533" s="14"/>
      <c r="BE3533" s="14"/>
      <c r="BF3533" s="14"/>
      <c r="BG3533" s="14"/>
      <c r="BH3533" s="14"/>
      <c r="BI3533" s="14"/>
      <c r="BJ3533" s="14">
        <v>0</v>
      </c>
      <c r="BK3533" s="14">
        <v>0</v>
      </c>
    </row>
    <row r="3534" spans="1:63" x14ac:dyDescent="0.25">
      <c r="A3534" s="4" t="s">
        <v>1156</v>
      </c>
      <c r="B3534" s="4" t="s">
        <v>58</v>
      </c>
      <c r="C3534" s="4" t="s">
        <v>113</v>
      </c>
      <c r="D3534" s="107" t="s">
        <v>1249</v>
      </c>
      <c r="E3534" s="117">
        <v>6112</v>
      </c>
      <c r="F3534" s="107" t="s">
        <v>1252</v>
      </c>
      <c r="G3534" s="103" t="s">
        <v>1659</v>
      </c>
      <c r="H3534" s="13" t="s">
        <v>24</v>
      </c>
      <c r="I3534" s="14">
        <v>197100</v>
      </c>
      <c r="J3534" s="14">
        <v>0</v>
      </c>
      <c r="K3534" s="14"/>
      <c r="L3534" s="14"/>
      <c r="M3534" s="14"/>
      <c r="N3534" s="14"/>
      <c r="O3534" s="14"/>
      <c r="P3534" s="14">
        <f t="shared" si="5603"/>
        <v>0</v>
      </c>
      <c r="Q3534" s="14"/>
      <c r="R3534" s="14"/>
      <c r="S3534" s="14"/>
      <c r="T3534" s="14"/>
      <c r="U3534" s="14"/>
      <c r="V3534" s="14"/>
      <c r="W3534" s="14"/>
      <c r="X3534" s="14"/>
      <c r="Y3534" s="14"/>
      <c r="Z3534" s="14">
        <v>0</v>
      </c>
      <c r="AA3534" s="14">
        <v>0</v>
      </c>
      <c r="AB3534" s="14">
        <v>0</v>
      </c>
      <c r="AC3534" s="14"/>
      <c r="AD3534" s="14"/>
      <c r="AE3534" s="14"/>
      <c r="AF3534" s="14"/>
      <c r="AG3534" s="14"/>
      <c r="AH3534" s="14">
        <f t="shared" si="5604"/>
        <v>0</v>
      </c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>
        <v>0</v>
      </c>
      <c r="AS3534" s="14">
        <v>0</v>
      </c>
      <c r="AT3534" s="14">
        <v>0</v>
      </c>
      <c r="AU3534" s="14"/>
      <c r="AV3534" s="14"/>
      <c r="AW3534" s="14"/>
      <c r="AX3534" s="14"/>
      <c r="AY3534" s="14"/>
      <c r="AZ3534" s="14">
        <f t="shared" si="5605"/>
        <v>0</v>
      </c>
      <c r="BA3534" s="14"/>
      <c r="BB3534" s="14"/>
      <c r="BC3534" s="14"/>
      <c r="BD3534" s="14"/>
      <c r="BE3534" s="14"/>
      <c r="BF3534" s="14"/>
      <c r="BG3534" s="14"/>
      <c r="BH3534" s="14"/>
      <c r="BI3534" s="14"/>
      <c r="BJ3534" s="14">
        <v>0</v>
      </c>
      <c r="BK3534" s="14">
        <v>0</v>
      </c>
    </row>
    <row r="3535" spans="1:63" x14ac:dyDescent="0.25">
      <c r="A3535" s="4" t="s">
        <v>1156</v>
      </c>
      <c r="B3535" s="4" t="s">
        <v>58</v>
      </c>
      <c r="C3535" s="4" t="s">
        <v>113</v>
      </c>
      <c r="D3535" s="107" t="s">
        <v>1249</v>
      </c>
      <c r="E3535" s="117">
        <v>6112</v>
      </c>
      <c r="F3535" s="107" t="s">
        <v>1253</v>
      </c>
      <c r="G3535" s="103" t="s">
        <v>1659</v>
      </c>
      <c r="H3535" s="13" t="s">
        <v>25</v>
      </c>
      <c r="I3535" s="14">
        <v>45000</v>
      </c>
      <c r="J3535" s="14">
        <v>0</v>
      </c>
      <c r="K3535" s="14"/>
      <c r="L3535" s="14"/>
      <c r="M3535" s="14"/>
      <c r="N3535" s="14"/>
      <c r="O3535" s="14"/>
      <c r="P3535" s="14">
        <f t="shared" si="5603"/>
        <v>0</v>
      </c>
      <c r="Q3535" s="14"/>
      <c r="R3535" s="14"/>
      <c r="S3535" s="14"/>
      <c r="T3535" s="14"/>
      <c r="U3535" s="14"/>
      <c r="V3535" s="14"/>
      <c r="W3535" s="14"/>
      <c r="X3535" s="14"/>
      <c r="Y3535" s="14"/>
      <c r="Z3535" s="14">
        <v>0</v>
      </c>
      <c r="AA3535" s="14">
        <v>0</v>
      </c>
      <c r="AB3535" s="14">
        <v>0</v>
      </c>
      <c r="AC3535" s="14"/>
      <c r="AD3535" s="14"/>
      <c r="AE3535" s="14"/>
      <c r="AF3535" s="14"/>
      <c r="AG3535" s="14"/>
      <c r="AH3535" s="14">
        <f t="shared" si="5604"/>
        <v>0</v>
      </c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>
        <v>0</v>
      </c>
      <c r="AS3535" s="14">
        <v>0</v>
      </c>
      <c r="AT3535" s="14">
        <v>0</v>
      </c>
      <c r="AU3535" s="14"/>
      <c r="AV3535" s="14"/>
      <c r="AW3535" s="14"/>
      <c r="AX3535" s="14"/>
      <c r="AY3535" s="14"/>
      <c r="AZ3535" s="14">
        <f t="shared" si="5605"/>
        <v>0</v>
      </c>
      <c r="BA3535" s="14"/>
      <c r="BB3535" s="14"/>
      <c r="BC3535" s="14"/>
      <c r="BD3535" s="14"/>
      <c r="BE3535" s="14"/>
      <c r="BF3535" s="14"/>
      <c r="BG3535" s="14"/>
      <c r="BH3535" s="14"/>
      <c r="BI3535" s="14"/>
      <c r="BJ3535" s="14">
        <v>0</v>
      </c>
      <c r="BK3535" s="14">
        <v>0</v>
      </c>
    </row>
    <row r="3536" spans="1:63" x14ac:dyDescent="0.25">
      <c r="A3536" s="4" t="s">
        <v>1156</v>
      </c>
      <c r="B3536" s="4" t="s">
        <v>58</v>
      </c>
      <c r="C3536" s="4" t="s">
        <v>113</v>
      </c>
      <c r="D3536" s="107" t="s">
        <v>1249</v>
      </c>
      <c r="E3536" s="117">
        <v>6112</v>
      </c>
      <c r="F3536" s="107" t="s">
        <v>1254</v>
      </c>
      <c r="G3536" s="103" t="s">
        <v>1659</v>
      </c>
      <c r="H3536" s="13" t="s">
        <v>23</v>
      </c>
      <c r="I3536" s="14">
        <v>21000</v>
      </c>
      <c r="J3536" s="14">
        <v>0</v>
      </c>
      <c r="K3536" s="14"/>
      <c r="L3536" s="14"/>
      <c r="M3536" s="14"/>
      <c r="N3536" s="14"/>
      <c r="O3536" s="14"/>
      <c r="P3536" s="14">
        <f t="shared" si="5603"/>
        <v>0</v>
      </c>
      <c r="Q3536" s="14"/>
      <c r="R3536" s="14"/>
      <c r="S3536" s="14"/>
      <c r="T3536" s="14"/>
      <c r="U3536" s="14"/>
      <c r="V3536" s="14"/>
      <c r="W3536" s="14"/>
      <c r="X3536" s="14"/>
      <c r="Y3536" s="14"/>
      <c r="Z3536" s="14">
        <v>0</v>
      </c>
      <c r="AA3536" s="14">
        <v>0</v>
      </c>
      <c r="AB3536" s="14">
        <v>0</v>
      </c>
      <c r="AC3536" s="14"/>
      <c r="AD3536" s="14"/>
      <c r="AE3536" s="14"/>
      <c r="AF3536" s="14"/>
      <c r="AG3536" s="14"/>
      <c r="AH3536" s="14">
        <f t="shared" si="5604"/>
        <v>0</v>
      </c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>
        <v>0</v>
      </c>
      <c r="AS3536" s="14">
        <v>0</v>
      </c>
      <c r="AT3536" s="14">
        <v>0</v>
      </c>
      <c r="AU3536" s="14"/>
      <c r="AV3536" s="14"/>
      <c r="AW3536" s="14"/>
      <c r="AX3536" s="14"/>
      <c r="AY3536" s="14"/>
      <c r="AZ3536" s="14">
        <f t="shared" si="5605"/>
        <v>0</v>
      </c>
      <c r="BA3536" s="14"/>
      <c r="BB3536" s="14"/>
      <c r="BC3536" s="14"/>
      <c r="BD3536" s="14"/>
      <c r="BE3536" s="14"/>
      <c r="BF3536" s="14"/>
      <c r="BG3536" s="14"/>
      <c r="BH3536" s="14"/>
      <c r="BI3536" s="14"/>
      <c r="BJ3536" s="14">
        <v>0</v>
      </c>
      <c r="BK3536" s="14">
        <v>0</v>
      </c>
    </row>
    <row r="3537" spans="1:63" x14ac:dyDescent="0.25">
      <c r="A3537" s="4" t="s">
        <v>1156</v>
      </c>
      <c r="B3537" s="4" t="s">
        <v>58</v>
      </c>
      <c r="C3537" s="4" t="s">
        <v>113</v>
      </c>
      <c r="D3537" s="107" t="s">
        <v>1249</v>
      </c>
      <c r="E3537" s="117">
        <v>6112</v>
      </c>
      <c r="F3537" s="107" t="s">
        <v>1255</v>
      </c>
      <c r="G3537" s="103" t="s">
        <v>1659</v>
      </c>
      <c r="H3537" s="13" t="s">
        <v>26</v>
      </c>
      <c r="I3537" s="14">
        <v>15000</v>
      </c>
      <c r="J3537" s="14">
        <v>0</v>
      </c>
      <c r="K3537" s="14">
        <v>20000</v>
      </c>
      <c r="L3537" s="14"/>
      <c r="M3537" s="14"/>
      <c r="N3537" s="14"/>
      <c r="O3537" s="14"/>
      <c r="P3537" s="14">
        <f t="shared" si="5603"/>
        <v>20000</v>
      </c>
      <c r="Q3537" s="14"/>
      <c r="R3537" s="14"/>
      <c r="S3537" s="14">
        <v>20000</v>
      </c>
      <c r="T3537" s="14"/>
      <c r="U3537" s="14"/>
      <c r="V3537" s="14"/>
      <c r="W3537" s="14"/>
      <c r="X3537" s="14"/>
      <c r="Y3537" s="14"/>
      <c r="Z3537" s="14">
        <v>20000</v>
      </c>
      <c r="AA3537" s="14">
        <v>0</v>
      </c>
      <c r="AB3537" s="14">
        <v>0</v>
      </c>
      <c r="AC3537" s="14"/>
      <c r="AD3537" s="14"/>
      <c r="AE3537" s="14"/>
      <c r="AF3537" s="14"/>
      <c r="AG3537" s="14"/>
      <c r="AH3537" s="14">
        <f t="shared" si="5604"/>
        <v>0</v>
      </c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>
        <v>0</v>
      </c>
      <c r="AS3537" s="14">
        <v>0</v>
      </c>
      <c r="AT3537" s="14">
        <v>0</v>
      </c>
      <c r="AU3537" s="14"/>
      <c r="AV3537" s="14"/>
      <c r="AW3537" s="14"/>
      <c r="AX3537" s="14"/>
      <c r="AY3537" s="14"/>
      <c r="AZ3537" s="14">
        <f t="shared" si="5605"/>
        <v>0</v>
      </c>
      <c r="BA3537" s="14"/>
      <c r="BB3537" s="14"/>
      <c r="BC3537" s="14"/>
      <c r="BD3537" s="14"/>
      <c r="BE3537" s="14"/>
      <c r="BF3537" s="14"/>
      <c r="BG3537" s="14"/>
      <c r="BH3537" s="14"/>
      <c r="BI3537" s="14"/>
      <c r="BJ3537" s="14">
        <v>0</v>
      </c>
      <c r="BK3537" s="14">
        <v>0</v>
      </c>
    </row>
    <row r="3538" spans="1:63" ht="22.5" x14ac:dyDescent="0.25">
      <c r="A3538" s="4" t="s">
        <v>1156</v>
      </c>
      <c r="B3538" s="4" t="s">
        <v>58</v>
      </c>
      <c r="C3538" s="4" t="s">
        <v>113</v>
      </c>
      <c r="D3538" s="107" t="s">
        <v>1249</v>
      </c>
      <c r="E3538" s="106" t="s">
        <v>27</v>
      </c>
      <c r="F3538" s="106" t="s">
        <v>0</v>
      </c>
      <c r="G3538" s="2" t="s">
        <v>0</v>
      </c>
      <c r="H3538" s="2" t="s">
        <v>28</v>
      </c>
      <c r="I3538" s="12">
        <f>SUM(I3539)</f>
        <v>362400</v>
      </c>
      <c r="J3538" s="12">
        <f t="shared" ref="J3538:Y3538" si="5636">SUM(J3539)</f>
        <v>8500</v>
      </c>
      <c r="K3538" s="12">
        <f t="shared" si="5636"/>
        <v>26864</v>
      </c>
      <c r="L3538" s="12">
        <f t="shared" si="5636"/>
        <v>0</v>
      </c>
      <c r="M3538" s="12">
        <f t="shared" si="5636"/>
        <v>0</v>
      </c>
      <c r="N3538" s="12">
        <f t="shared" si="5636"/>
        <v>0</v>
      </c>
      <c r="O3538" s="12">
        <f t="shared" si="5636"/>
        <v>0</v>
      </c>
      <c r="P3538" s="12">
        <f t="shared" si="5636"/>
        <v>35364</v>
      </c>
      <c r="Q3538" s="12">
        <f t="shared" si="5636"/>
        <v>1657</v>
      </c>
      <c r="R3538" s="12">
        <f t="shared" si="5636"/>
        <v>808</v>
      </c>
      <c r="S3538" s="12">
        <f t="shared" si="5636"/>
        <v>27914</v>
      </c>
      <c r="T3538" s="12">
        <f t="shared" si="5636"/>
        <v>0</v>
      </c>
      <c r="U3538" s="12">
        <f t="shared" si="5636"/>
        <v>0</v>
      </c>
      <c r="V3538" s="12">
        <f t="shared" si="5636"/>
        <v>0</v>
      </c>
      <c r="W3538" s="12">
        <f t="shared" si="5636"/>
        <v>0</v>
      </c>
      <c r="X3538" s="12">
        <f t="shared" si="5636"/>
        <v>0</v>
      </c>
      <c r="Y3538" s="12">
        <f t="shared" si="5636"/>
        <v>0</v>
      </c>
      <c r="Z3538" s="12">
        <v>30379</v>
      </c>
      <c r="AA3538" s="12">
        <v>4985</v>
      </c>
      <c r="AB3538" s="12">
        <f t="shared" ref="AB3538:AQ3538" si="5637">SUM(AB3539)</f>
        <v>0</v>
      </c>
      <c r="AC3538" s="12">
        <f t="shared" si="5637"/>
        <v>0</v>
      </c>
      <c r="AD3538" s="12">
        <f t="shared" si="5637"/>
        <v>0</v>
      </c>
      <c r="AE3538" s="12">
        <f t="shared" si="5637"/>
        <v>0</v>
      </c>
      <c r="AF3538" s="12">
        <f t="shared" si="5637"/>
        <v>0</v>
      </c>
      <c r="AG3538" s="12">
        <f t="shared" si="5637"/>
        <v>0</v>
      </c>
      <c r="AH3538" s="12">
        <f t="shared" si="5637"/>
        <v>0</v>
      </c>
      <c r="AI3538" s="12">
        <f t="shared" si="5637"/>
        <v>0</v>
      </c>
      <c r="AJ3538" s="12">
        <f t="shared" si="5637"/>
        <v>0</v>
      </c>
      <c r="AK3538" s="12">
        <f t="shared" si="5637"/>
        <v>0</v>
      </c>
      <c r="AL3538" s="12">
        <f t="shared" si="5637"/>
        <v>0</v>
      </c>
      <c r="AM3538" s="12">
        <f t="shared" si="5637"/>
        <v>0</v>
      </c>
      <c r="AN3538" s="12">
        <f t="shared" si="5637"/>
        <v>0</v>
      </c>
      <c r="AO3538" s="12">
        <f t="shared" si="5637"/>
        <v>0</v>
      </c>
      <c r="AP3538" s="12">
        <f t="shared" si="5637"/>
        <v>0</v>
      </c>
      <c r="AQ3538" s="12">
        <f t="shared" si="5637"/>
        <v>0</v>
      </c>
      <c r="AR3538" s="12">
        <v>0</v>
      </c>
      <c r="AS3538" s="12">
        <v>0</v>
      </c>
      <c r="AT3538" s="12">
        <f t="shared" ref="AT3538:BI3538" si="5638">SUM(AT3539)</f>
        <v>3150</v>
      </c>
      <c r="AU3538" s="12">
        <f t="shared" si="5638"/>
        <v>10843</v>
      </c>
      <c r="AV3538" s="12">
        <f t="shared" si="5638"/>
        <v>0</v>
      </c>
      <c r="AW3538" s="12">
        <f t="shared" si="5638"/>
        <v>0</v>
      </c>
      <c r="AX3538" s="12">
        <f t="shared" si="5638"/>
        <v>0</v>
      </c>
      <c r="AY3538" s="12">
        <f t="shared" si="5638"/>
        <v>0</v>
      </c>
      <c r="AZ3538" s="12">
        <f t="shared" si="5638"/>
        <v>13993</v>
      </c>
      <c r="BA3538" s="12">
        <f t="shared" si="5638"/>
        <v>0</v>
      </c>
      <c r="BB3538" s="12">
        <f t="shared" si="5638"/>
        <v>0</v>
      </c>
      <c r="BC3538" s="12">
        <f t="shared" si="5638"/>
        <v>10843</v>
      </c>
      <c r="BD3538" s="12">
        <f t="shared" si="5638"/>
        <v>0</v>
      </c>
      <c r="BE3538" s="12">
        <f t="shared" si="5638"/>
        <v>0</v>
      </c>
      <c r="BF3538" s="12">
        <f t="shared" si="5638"/>
        <v>0</v>
      </c>
      <c r="BG3538" s="12">
        <f t="shared" si="5638"/>
        <v>0</v>
      </c>
      <c r="BH3538" s="12">
        <f t="shared" si="5638"/>
        <v>0</v>
      </c>
      <c r="BI3538" s="12">
        <f t="shared" si="5638"/>
        <v>0</v>
      </c>
      <c r="BJ3538" s="12">
        <v>10843</v>
      </c>
      <c r="BK3538" s="12">
        <v>3150</v>
      </c>
    </row>
    <row r="3539" spans="1:63" x14ac:dyDescent="0.25">
      <c r="A3539" s="4" t="s">
        <v>1156</v>
      </c>
      <c r="B3539" s="4" t="s">
        <v>58</v>
      </c>
      <c r="C3539" s="4" t="s">
        <v>113</v>
      </c>
      <c r="D3539" s="107" t="s">
        <v>1249</v>
      </c>
      <c r="E3539" s="117">
        <v>6121</v>
      </c>
      <c r="F3539" s="107"/>
      <c r="G3539" s="103" t="s">
        <v>1659</v>
      </c>
      <c r="H3539" s="13" t="s">
        <v>29</v>
      </c>
      <c r="I3539" s="14">
        <v>362400</v>
      </c>
      <c r="J3539" s="14">
        <v>8500</v>
      </c>
      <c r="K3539" s="14">
        <v>26864</v>
      </c>
      <c r="L3539" s="14"/>
      <c r="M3539" s="14"/>
      <c r="N3539" s="14"/>
      <c r="O3539" s="14"/>
      <c r="P3539" s="14">
        <f t="shared" si="5603"/>
        <v>35364</v>
      </c>
      <c r="Q3539" s="14">
        <f>1000+657</f>
        <v>1657</v>
      </c>
      <c r="R3539" s="14">
        <v>808</v>
      </c>
      <c r="S3539" s="14">
        <f>26864+1050</f>
        <v>27914</v>
      </c>
      <c r="T3539" s="14"/>
      <c r="U3539" s="14"/>
      <c r="V3539" s="14"/>
      <c r="W3539" s="14"/>
      <c r="X3539" s="14"/>
      <c r="Y3539" s="14"/>
      <c r="Z3539" s="14">
        <v>30379</v>
      </c>
      <c r="AA3539" s="14">
        <v>4985</v>
      </c>
      <c r="AB3539" s="14">
        <v>0</v>
      </c>
      <c r="AC3539" s="14"/>
      <c r="AD3539" s="14"/>
      <c r="AE3539" s="14"/>
      <c r="AF3539" s="14"/>
      <c r="AG3539" s="14"/>
      <c r="AH3539" s="14">
        <f t="shared" si="5604"/>
        <v>0</v>
      </c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>
        <v>0</v>
      </c>
      <c r="AS3539" s="14">
        <v>0</v>
      </c>
      <c r="AT3539" s="14">
        <v>3150</v>
      </c>
      <c r="AU3539" s="14">
        <v>10843</v>
      </c>
      <c r="AV3539" s="14"/>
      <c r="AW3539" s="14"/>
      <c r="AX3539" s="14"/>
      <c r="AY3539" s="14"/>
      <c r="AZ3539" s="14">
        <f t="shared" si="5605"/>
        <v>13993</v>
      </c>
      <c r="BA3539" s="14"/>
      <c r="BB3539" s="14"/>
      <c r="BC3539" s="14">
        <v>10843</v>
      </c>
      <c r="BD3539" s="14"/>
      <c r="BE3539" s="14"/>
      <c r="BF3539" s="14"/>
      <c r="BG3539" s="14"/>
      <c r="BH3539" s="14"/>
      <c r="BI3539" s="14"/>
      <c r="BJ3539" s="14">
        <v>10843</v>
      </c>
      <c r="BK3539" s="14">
        <v>3150</v>
      </c>
    </row>
    <row r="3540" spans="1:63" ht="22.5" x14ac:dyDescent="0.25">
      <c r="A3540" s="4" t="s">
        <v>1156</v>
      </c>
      <c r="B3540" s="4" t="s">
        <v>58</v>
      </c>
      <c r="C3540" s="4" t="s">
        <v>113</v>
      </c>
      <c r="D3540" s="107" t="s">
        <v>1249</v>
      </c>
      <c r="E3540" s="106" t="s">
        <v>31</v>
      </c>
      <c r="F3540" s="106" t="s">
        <v>0</v>
      </c>
      <c r="G3540" s="2" t="s">
        <v>0</v>
      </c>
      <c r="H3540" s="2" t="s">
        <v>32</v>
      </c>
      <c r="I3540" s="12">
        <f>SUM(I3541:I3549)</f>
        <v>447100</v>
      </c>
      <c r="J3540" s="12">
        <f t="shared" ref="J3540:Y3540" si="5639">SUM(J3541:J3549)</f>
        <v>79500</v>
      </c>
      <c r="K3540" s="12">
        <f t="shared" si="5639"/>
        <v>187535</v>
      </c>
      <c r="L3540" s="12">
        <f t="shared" si="5639"/>
        <v>0</v>
      </c>
      <c r="M3540" s="12">
        <f t="shared" si="5639"/>
        <v>0</v>
      </c>
      <c r="N3540" s="12">
        <f t="shared" si="5639"/>
        <v>-7500</v>
      </c>
      <c r="O3540" s="12">
        <f t="shared" si="5639"/>
        <v>0</v>
      </c>
      <c r="P3540" s="12">
        <f t="shared" si="5639"/>
        <v>259535</v>
      </c>
      <c r="Q3540" s="12">
        <f t="shared" si="5639"/>
        <v>5320</v>
      </c>
      <c r="R3540" s="12">
        <f t="shared" si="5639"/>
        <v>0</v>
      </c>
      <c r="S3540" s="12">
        <f t="shared" si="5639"/>
        <v>188635</v>
      </c>
      <c r="T3540" s="12">
        <f t="shared" si="5639"/>
        <v>0</v>
      </c>
      <c r="U3540" s="12">
        <f t="shared" si="5639"/>
        <v>0</v>
      </c>
      <c r="V3540" s="12">
        <f t="shared" si="5639"/>
        <v>0</v>
      </c>
      <c r="W3540" s="12">
        <f t="shared" si="5639"/>
        <v>0</v>
      </c>
      <c r="X3540" s="12">
        <f t="shared" si="5639"/>
        <v>0</v>
      </c>
      <c r="Y3540" s="12">
        <f t="shared" si="5639"/>
        <v>0</v>
      </c>
      <c r="Z3540" s="12">
        <v>193955</v>
      </c>
      <c r="AA3540" s="12">
        <v>65580</v>
      </c>
      <c r="AB3540" s="12">
        <f t="shared" ref="AB3540:AQ3540" si="5640">SUM(AB3541:AB3549)</f>
        <v>0</v>
      </c>
      <c r="AC3540" s="12">
        <f t="shared" si="5640"/>
        <v>19500</v>
      </c>
      <c r="AD3540" s="12">
        <f t="shared" si="5640"/>
        <v>0</v>
      </c>
      <c r="AE3540" s="12">
        <f t="shared" si="5640"/>
        <v>0</v>
      </c>
      <c r="AF3540" s="12">
        <f t="shared" si="5640"/>
        <v>0</v>
      </c>
      <c r="AG3540" s="12">
        <f t="shared" si="5640"/>
        <v>0</v>
      </c>
      <c r="AH3540" s="12">
        <f t="shared" si="5640"/>
        <v>19500</v>
      </c>
      <c r="AI3540" s="12">
        <f t="shared" si="5640"/>
        <v>0</v>
      </c>
      <c r="AJ3540" s="12">
        <f t="shared" si="5640"/>
        <v>0</v>
      </c>
      <c r="AK3540" s="12">
        <f t="shared" si="5640"/>
        <v>19500</v>
      </c>
      <c r="AL3540" s="12">
        <f t="shared" si="5640"/>
        <v>0</v>
      </c>
      <c r="AM3540" s="12">
        <f t="shared" si="5640"/>
        <v>0</v>
      </c>
      <c r="AN3540" s="12">
        <f t="shared" si="5640"/>
        <v>0</v>
      </c>
      <c r="AO3540" s="12">
        <f t="shared" si="5640"/>
        <v>0</v>
      </c>
      <c r="AP3540" s="12">
        <f t="shared" si="5640"/>
        <v>0</v>
      </c>
      <c r="AQ3540" s="12">
        <f t="shared" si="5640"/>
        <v>0</v>
      </c>
      <c r="AR3540" s="12">
        <v>19500</v>
      </c>
      <c r="AS3540" s="12">
        <v>0</v>
      </c>
      <c r="AT3540" s="12">
        <f t="shared" ref="AT3540:BI3540" si="5641">SUM(AT3541:AT3549)</f>
        <v>25000</v>
      </c>
      <c r="AU3540" s="12">
        <f t="shared" si="5641"/>
        <v>166102</v>
      </c>
      <c r="AV3540" s="12">
        <f t="shared" si="5641"/>
        <v>0</v>
      </c>
      <c r="AW3540" s="12">
        <f t="shared" si="5641"/>
        <v>0</v>
      </c>
      <c r="AX3540" s="12">
        <f t="shared" si="5641"/>
        <v>0</v>
      </c>
      <c r="AY3540" s="12">
        <f t="shared" si="5641"/>
        <v>0</v>
      </c>
      <c r="AZ3540" s="12">
        <f t="shared" si="5641"/>
        <v>191102</v>
      </c>
      <c r="BA3540" s="12">
        <f t="shared" si="5641"/>
        <v>0</v>
      </c>
      <c r="BB3540" s="12">
        <f t="shared" si="5641"/>
        <v>0</v>
      </c>
      <c r="BC3540" s="12">
        <f t="shared" si="5641"/>
        <v>166102</v>
      </c>
      <c r="BD3540" s="12">
        <f t="shared" si="5641"/>
        <v>0</v>
      </c>
      <c r="BE3540" s="12">
        <f t="shared" si="5641"/>
        <v>0</v>
      </c>
      <c r="BF3540" s="12">
        <f t="shared" si="5641"/>
        <v>0</v>
      </c>
      <c r="BG3540" s="12">
        <f t="shared" si="5641"/>
        <v>0</v>
      </c>
      <c r="BH3540" s="12">
        <f t="shared" si="5641"/>
        <v>0</v>
      </c>
      <c r="BI3540" s="12">
        <f t="shared" si="5641"/>
        <v>0</v>
      </c>
      <c r="BJ3540" s="12">
        <v>166102</v>
      </c>
      <c r="BK3540" s="12">
        <v>25000</v>
      </c>
    </row>
    <row r="3541" spans="1:63" x14ac:dyDescent="0.25">
      <c r="A3541" s="4" t="s">
        <v>1156</v>
      </c>
      <c r="B3541" s="4" t="s">
        <v>58</v>
      </c>
      <c r="C3541" s="4" t="s">
        <v>113</v>
      </c>
      <c r="D3541" s="107" t="s">
        <v>1249</v>
      </c>
      <c r="E3541" s="117">
        <v>6131</v>
      </c>
      <c r="F3541" s="107"/>
      <c r="G3541" s="103" t="s">
        <v>1659</v>
      </c>
      <c r="H3541" s="13" t="s">
        <v>34</v>
      </c>
      <c r="I3541" s="14">
        <v>30000</v>
      </c>
      <c r="J3541" s="14">
        <v>25000</v>
      </c>
      <c r="K3541" s="14">
        <v>20000</v>
      </c>
      <c r="L3541" s="14"/>
      <c r="M3541" s="14"/>
      <c r="N3541" s="14"/>
      <c r="O3541" s="14"/>
      <c r="P3541" s="14">
        <f t="shared" si="5603"/>
        <v>45000</v>
      </c>
      <c r="Q3541" s="14"/>
      <c r="R3541" s="14"/>
      <c r="S3541" s="14">
        <v>20000</v>
      </c>
      <c r="T3541" s="14"/>
      <c r="U3541" s="14"/>
      <c r="V3541" s="14"/>
      <c r="W3541" s="14"/>
      <c r="X3541" s="14"/>
      <c r="Y3541" s="14"/>
      <c r="Z3541" s="14">
        <v>20000</v>
      </c>
      <c r="AA3541" s="14">
        <v>25000</v>
      </c>
      <c r="AB3541" s="14">
        <v>0</v>
      </c>
      <c r="AC3541" s="14"/>
      <c r="AD3541" s="14"/>
      <c r="AE3541" s="14"/>
      <c r="AF3541" s="14"/>
      <c r="AG3541" s="14"/>
      <c r="AH3541" s="14">
        <f t="shared" si="5604"/>
        <v>0</v>
      </c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>
        <v>0</v>
      </c>
      <c r="AS3541" s="14">
        <v>0</v>
      </c>
      <c r="AT3541" s="14">
        <v>5000</v>
      </c>
      <c r="AU3541" s="14">
        <v>94556</v>
      </c>
      <c r="AV3541" s="14"/>
      <c r="AW3541" s="14"/>
      <c r="AX3541" s="14"/>
      <c r="AY3541" s="14"/>
      <c r="AZ3541" s="14">
        <f t="shared" si="5605"/>
        <v>99556</v>
      </c>
      <c r="BA3541" s="14"/>
      <c r="BB3541" s="14"/>
      <c r="BC3541" s="14">
        <v>94556</v>
      </c>
      <c r="BD3541" s="14"/>
      <c r="BE3541" s="14"/>
      <c r="BF3541" s="14"/>
      <c r="BG3541" s="14"/>
      <c r="BH3541" s="14"/>
      <c r="BI3541" s="14"/>
      <c r="BJ3541" s="14">
        <v>94556</v>
      </c>
      <c r="BK3541" s="14">
        <v>5000</v>
      </c>
    </row>
    <row r="3542" spans="1:63" x14ac:dyDescent="0.25">
      <c r="A3542" s="4" t="s">
        <v>1156</v>
      </c>
      <c r="B3542" s="4" t="s">
        <v>58</v>
      </c>
      <c r="C3542" s="4" t="s">
        <v>113</v>
      </c>
      <c r="D3542" s="107" t="s">
        <v>1249</v>
      </c>
      <c r="E3542" s="117">
        <v>6132</v>
      </c>
      <c r="F3542" s="107"/>
      <c r="G3542" s="103" t="s">
        <v>1659</v>
      </c>
      <c r="H3542" s="13" t="s">
        <v>74</v>
      </c>
      <c r="I3542" s="14">
        <v>195000</v>
      </c>
      <c r="J3542" s="14">
        <v>10000</v>
      </c>
      <c r="K3542" s="14">
        <v>30000</v>
      </c>
      <c r="L3542" s="14"/>
      <c r="M3542" s="14"/>
      <c r="N3542" s="14"/>
      <c r="O3542" s="14"/>
      <c r="P3542" s="14">
        <f t="shared" si="5603"/>
        <v>40000</v>
      </c>
      <c r="Q3542" s="14"/>
      <c r="R3542" s="14"/>
      <c r="S3542" s="14">
        <v>30000</v>
      </c>
      <c r="T3542" s="14"/>
      <c r="U3542" s="14"/>
      <c r="V3542" s="14"/>
      <c r="W3542" s="14"/>
      <c r="X3542" s="14"/>
      <c r="Y3542" s="14"/>
      <c r="Z3542" s="14">
        <v>30000</v>
      </c>
      <c r="AA3542" s="14">
        <v>10000</v>
      </c>
      <c r="AB3542" s="14">
        <v>0</v>
      </c>
      <c r="AC3542" s="14"/>
      <c r="AD3542" s="14"/>
      <c r="AE3542" s="14"/>
      <c r="AF3542" s="14"/>
      <c r="AG3542" s="14"/>
      <c r="AH3542" s="14">
        <f t="shared" si="5604"/>
        <v>0</v>
      </c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>
        <v>0</v>
      </c>
      <c r="AS3542" s="14">
        <v>0</v>
      </c>
      <c r="AT3542" s="14">
        <v>0</v>
      </c>
      <c r="AU3542" s="14"/>
      <c r="AV3542" s="14"/>
      <c r="AW3542" s="14"/>
      <c r="AX3542" s="14"/>
      <c r="AY3542" s="14"/>
      <c r="AZ3542" s="14">
        <f t="shared" si="5605"/>
        <v>0</v>
      </c>
      <c r="BA3542" s="14"/>
      <c r="BB3542" s="14"/>
      <c r="BC3542" s="14"/>
      <c r="BD3542" s="14"/>
      <c r="BE3542" s="14"/>
      <c r="BF3542" s="14"/>
      <c r="BG3542" s="14"/>
      <c r="BH3542" s="14"/>
      <c r="BI3542" s="14"/>
      <c r="BJ3542" s="14">
        <v>0</v>
      </c>
      <c r="BK3542" s="14">
        <v>0</v>
      </c>
    </row>
    <row r="3543" spans="1:63" x14ac:dyDescent="0.25">
      <c r="A3543" s="4" t="s">
        <v>1156</v>
      </c>
      <c r="B3543" s="4" t="s">
        <v>58</v>
      </c>
      <c r="C3543" s="4" t="s">
        <v>113</v>
      </c>
      <c r="D3543" s="107" t="s">
        <v>1249</v>
      </c>
      <c r="E3543" s="117">
        <v>6133</v>
      </c>
      <c r="F3543" s="107"/>
      <c r="G3543" s="103" t="s">
        <v>1659</v>
      </c>
      <c r="H3543" s="13" t="s">
        <v>77</v>
      </c>
      <c r="I3543" s="14">
        <v>26900</v>
      </c>
      <c r="J3543" s="14">
        <v>6900</v>
      </c>
      <c r="K3543" s="14">
        <v>15000</v>
      </c>
      <c r="L3543" s="14"/>
      <c r="M3543" s="14"/>
      <c r="N3543" s="14"/>
      <c r="O3543" s="14"/>
      <c r="P3543" s="14">
        <f t="shared" si="5603"/>
        <v>21900</v>
      </c>
      <c r="Q3543" s="14"/>
      <c r="R3543" s="14"/>
      <c r="S3543" s="14">
        <v>15000</v>
      </c>
      <c r="T3543" s="14"/>
      <c r="U3543" s="14"/>
      <c r="V3543" s="14"/>
      <c r="W3543" s="14"/>
      <c r="X3543" s="14"/>
      <c r="Y3543" s="14"/>
      <c r="Z3543" s="14">
        <v>15000</v>
      </c>
      <c r="AA3543" s="14">
        <v>6900</v>
      </c>
      <c r="AB3543" s="14">
        <v>0</v>
      </c>
      <c r="AC3543" s="14"/>
      <c r="AD3543" s="14"/>
      <c r="AE3543" s="14"/>
      <c r="AF3543" s="14"/>
      <c r="AG3543" s="14"/>
      <c r="AH3543" s="14">
        <f t="shared" si="5604"/>
        <v>0</v>
      </c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>
        <v>0</v>
      </c>
      <c r="AS3543" s="14">
        <v>0</v>
      </c>
      <c r="AT3543" s="14">
        <v>0</v>
      </c>
      <c r="AU3543" s="14"/>
      <c r="AV3543" s="14"/>
      <c r="AW3543" s="14"/>
      <c r="AX3543" s="14"/>
      <c r="AY3543" s="14"/>
      <c r="AZ3543" s="14">
        <f t="shared" si="5605"/>
        <v>0</v>
      </c>
      <c r="BA3543" s="14"/>
      <c r="BB3543" s="14"/>
      <c r="BC3543" s="14"/>
      <c r="BD3543" s="14"/>
      <c r="BE3543" s="14"/>
      <c r="BF3543" s="14"/>
      <c r="BG3543" s="14"/>
      <c r="BH3543" s="14"/>
      <c r="BI3543" s="14"/>
      <c r="BJ3543" s="14">
        <v>0</v>
      </c>
      <c r="BK3543" s="14">
        <v>0</v>
      </c>
    </row>
    <row r="3544" spans="1:63" x14ac:dyDescent="0.25">
      <c r="A3544" s="4" t="s">
        <v>1156</v>
      </c>
      <c r="B3544" s="4" t="s">
        <v>58</v>
      </c>
      <c r="C3544" s="4" t="s">
        <v>113</v>
      </c>
      <c r="D3544" s="107" t="s">
        <v>1249</v>
      </c>
      <c r="E3544" s="117">
        <v>6134</v>
      </c>
      <c r="F3544" s="107"/>
      <c r="G3544" s="103" t="s">
        <v>1659</v>
      </c>
      <c r="H3544" s="13" t="s">
        <v>80</v>
      </c>
      <c r="I3544" s="14">
        <v>25000</v>
      </c>
      <c r="J3544" s="14">
        <v>5000</v>
      </c>
      <c r="K3544" s="14">
        <v>15000</v>
      </c>
      <c r="L3544" s="14"/>
      <c r="M3544" s="14"/>
      <c r="N3544" s="14"/>
      <c r="O3544" s="14"/>
      <c r="P3544" s="14">
        <f t="shared" si="5603"/>
        <v>20000</v>
      </c>
      <c r="Q3544" s="14"/>
      <c r="R3544" s="14"/>
      <c r="S3544" s="14">
        <v>15000</v>
      </c>
      <c r="T3544" s="14"/>
      <c r="U3544" s="14"/>
      <c r="V3544" s="14"/>
      <c r="W3544" s="14"/>
      <c r="X3544" s="14"/>
      <c r="Y3544" s="14"/>
      <c r="Z3544" s="14">
        <v>15000</v>
      </c>
      <c r="AA3544" s="14">
        <v>5000</v>
      </c>
      <c r="AB3544" s="14">
        <v>0</v>
      </c>
      <c r="AC3544" s="14"/>
      <c r="AD3544" s="14"/>
      <c r="AE3544" s="14"/>
      <c r="AF3544" s="14"/>
      <c r="AG3544" s="14"/>
      <c r="AH3544" s="14">
        <f t="shared" si="5604"/>
        <v>0</v>
      </c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>
        <v>0</v>
      </c>
      <c r="AS3544" s="14">
        <v>0</v>
      </c>
      <c r="AT3544" s="14">
        <v>0</v>
      </c>
      <c r="AU3544" s="14"/>
      <c r="AV3544" s="14"/>
      <c r="AW3544" s="14"/>
      <c r="AX3544" s="14"/>
      <c r="AY3544" s="14"/>
      <c r="AZ3544" s="14">
        <f t="shared" si="5605"/>
        <v>0</v>
      </c>
      <c r="BA3544" s="14"/>
      <c r="BB3544" s="14"/>
      <c r="BC3544" s="14"/>
      <c r="BD3544" s="14"/>
      <c r="BE3544" s="14"/>
      <c r="BF3544" s="14"/>
      <c r="BG3544" s="14"/>
      <c r="BH3544" s="14"/>
      <c r="BI3544" s="14"/>
      <c r="BJ3544" s="14">
        <v>0</v>
      </c>
      <c r="BK3544" s="14">
        <v>0</v>
      </c>
    </row>
    <row r="3545" spans="1:63" x14ac:dyDescent="0.25">
      <c r="A3545" s="4" t="s">
        <v>1156</v>
      </c>
      <c r="B3545" s="4" t="s">
        <v>58</v>
      </c>
      <c r="C3545" s="4" t="s">
        <v>113</v>
      </c>
      <c r="D3545" s="107" t="s">
        <v>1249</v>
      </c>
      <c r="E3545" s="117">
        <v>6135</v>
      </c>
      <c r="F3545" s="107"/>
      <c r="G3545" s="103" t="s">
        <v>1659</v>
      </c>
      <c r="H3545" s="13" t="s">
        <v>83</v>
      </c>
      <c r="I3545" s="14">
        <v>3000</v>
      </c>
      <c r="J3545" s="14">
        <v>3000</v>
      </c>
      <c r="K3545" s="14">
        <v>5000</v>
      </c>
      <c r="L3545" s="14"/>
      <c r="M3545" s="14"/>
      <c r="N3545" s="14"/>
      <c r="O3545" s="14"/>
      <c r="P3545" s="14">
        <f t="shared" si="5603"/>
        <v>8000</v>
      </c>
      <c r="Q3545" s="14">
        <v>1000</v>
      </c>
      <c r="R3545" s="14"/>
      <c r="S3545" s="14">
        <v>5000</v>
      </c>
      <c r="T3545" s="14"/>
      <c r="U3545" s="14"/>
      <c r="V3545" s="14"/>
      <c r="W3545" s="14"/>
      <c r="X3545" s="14"/>
      <c r="Y3545" s="14"/>
      <c r="Z3545" s="14">
        <v>6000</v>
      </c>
      <c r="AA3545" s="14">
        <v>2000</v>
      </c>
      <c r="AB3545" s="14">
        <v>0</v>
      </c>
      <c r="AC3545" s="14"/>
      <c r="AD3545" s="14"/>
      <c r="AE3545" s="14"/>
      <c r="AF3545" s="14"/>
      <c r="AG3545" s="14"/>
      <c r="AH3545" s="14">
        <f t="shared" si="5604"/>
        <v>0</v>
      </c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>
        <v>0</v>
      </c>
      <c r="AS3545" s="14">
        <v>0</v>
      </c>
      <c r="AT3545" s="14">
        <v>0</v>
      </c>
      <c r="AU3545" s="14"/>
      <c r="AV3545" s="14"/>
      <c r="AW3545" s="14"/>
      <c r="AX3545" s="14"/>
      <c r="AY3545" s="14"/>
      <c r="AZ3545" s="14">
        <f t="shared" si="5605"/>
        <v>0</v>
      </c>
      <c r="BA3545" s="14"/>
      <c r="BB3545" s="14"/>
      <c r="BC3545" s="14"/>
      <c r="BD3545" s="14"/>
      <c r="BE3545" s="14"/>
      <c r="BF3545" s="14"/>
      <c r="BG3545" s="14"/>
      <c r="BH3545" s="14"/>
      <c r="BI3545" s="14"/>
      <c r="BJ3545" s="14">
        <v>0</v>
      </c>
      <c r="BK3545" s="14">
        <v>0</v>
      </c>
    </row>
    <row r="3546" spans="1:63" ht="22.5" x14ac:dyDescent="0.25">
      <c r="A3546" s="4" t="s">
        <v>1156</v>
      </c>
      <c r="B3546" s="4" t="s">
        <v>58</v>
      </c>
      <c r="C3546" s="4" t="s">
        <v>113</v>
      </c>
      <c r="D3546" s="107" t="s">
        <v>1249</v>
      </c>
      <c r="E3546" s="117">
        <v>6136</v>
      </c>
      <c r="F3546" s="107"/>
      <c r="G3546" s="103" t="s">
        <v>1659</v>
      </c>
      <c r="H3546" s="13" t="s">
        <v>86</v>
      </c>
      <c r="I3546" s="14">
        <v>100</v>
      </c>
      <c r="J3546" s="14">
        <v>100</v>
      </c>
      <c r="K3546" s="14"/>
      <c r="L3546" s="14"/>
      <c r="M3546" s="14"/>
      <c r="N3546" s="14"/>
      <c r="O3546" s="14"/>
      <c r="P3546" s="14">
        <f t="shared" si="5603"/>
        <v>100</v>
      </c>
      <c r="Q3546" s="14"/>
      <c r="R3546" s="14"/>
      <c r="S3546" s="14"/>
      <c r="T3546" s="14"/>
      <c r="U3546" s="14"/>
      <c r="V3546" s="14"/>
      <c r="W3546" s="14"/>
      <c r="X3546" s="14"/>
      <c r="Y3546" s="14"/>
      <c r="Z3546" s="14">
        <v>0</v>
      </c>
      <c r="AA3546" s="14">
        <v>100</v>
      </c>
      <c r="AB3546" s="14">
        <v>0</v>
      </c>
      <c r="AC3546" s="14"/>
      <c r="AD3546" s="14"/>
      <c r="AE3546" s="14"/>
      <c r="AF3546" s="14"/>
      <c r="AG3546" s="14"/>
      <c r="AH3546" s="14">
        <f t="shared" si="5604"/>
        <v>0</v>
      </c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>
        <v>0</v>
      </c>
      <c r="AS3546" s="14">
        <v>0</v>
      </c>
      <c r="AT3546" s="14">
        <v>0</v>
      </c>
      <c r="AU3546" s="14"/>
      <c r="AV3546" s="14"/>
      <c r="AW3546" s="14"/>
      <c r="AX3546" s="14"/>
      <c r="AY3546" s="14"/>
      <c r="AZ3546" s="14">
        <f t="shared" si="5605"/>
        <v>0</v>
      </c>
      <c r="BA3546" s="14"/>
      <c r="BB3546" s="14"/>
      <c r="BC3546" s="14"/>
      <c r="BD3546" s="14"/>
      <c r="BE3546" s="14"/>
      <c r="BF3546" s="14"/>
      <c r="BG3546" s="14"/>
      <c r="BH3546" s="14"/>
      <c r="BI3546" s="14"/>
      <c r="BJ3546" s="14">
        <v>0</v>
      </c>
      <c r="BK3546" s="14">
        <v>0</v>
      </c>
    </row>
    <row r="3547" spans="1:63" x14ac:dyDescent="0.25">
      <c r="A3547" s="4" t="s">
        <v>1156</v>
      </c>
      <c r="B3547" s="4" t="s">
        <v>58</v>
      </c>
      <c r="C3547" s="4" t="s">
        <v>113</v>
      </c>
      <c r="D3547" s="107" t="s">
        <v>1249</v>
      </c>
      <c r="E3547" s="117">
        <v>6137</v>
      </c>
      <c r="F3547" s="107"/>
      <c r="G3547" s="103" t="s">
        <v>1659</v>
      </c>
      <c r="H3547" s="13" t="s">
        <v>89</v>
      </c>
      <c r="I3547" s="14">
        <v>39500</v>
      </c>
      <c r="J3547" s="14">
        <v>5000</v>
      </c>
      <c r="K3547" s="14">
        <v>15000</v>
      </c>
      <c r="L3547" s="14"/>
      <c r="M3547" s="14"/>
      <c r="N3547" s="14"/>
      <c r="O3547" s="14"/>
      <c r="P3547" s="14">
        <f t="shared" si="5603"/>
        <v>20000</v>
      </c>
      <c r="Q3547" s="14"/>
      <c r="R3547" s="14"/>
      <c r="S3547" s="14">
        <v>15000</v>
      </c>
      <c r="T3547" s="14"/>
      <c r="U3547" s="14"/>
      <c r="V3547" s="14"/>
      <c r="W3547" s="14"/>
      <c r="X3547" s="14"/>
      <c r="Y3547" s="14"/>
      <c r="Z3547" s="14">
        <v>15000</v>
      </c>
      <c r="AA3547" s="14">
        <v>5000</v>
      </c>
      <c r="AB3547" s="14">
        <v>0</v>
      </c>
      <c r="AC3547" s="14"/>
      <c r="AD3547" s="14"/>
      <c r="AE3547" s="14"/>
      <c r="AF3547" s="14"/>
      <c r="AG3547" s="14"/>
      <c r="AH3547" s="14">
        <f t="shared" si="5604"/>
        <v>0</v>
      </c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>
        <v>0</v>
      </c>
      <c r="AS3547" s="14">
        <v>0</v>
      </c>
      <c r="AT3547" s="14">
        <v>0</v>
      </c>
      <c r="AU3547" s="14"/>
      <c r="AV3547" s="14"/>
      <c r="AW3547" s="14"/>
      <c r="AX3547" s="14"/>
      <c r="AY3547" s="14"/>
      <c r="AZ3547" s="14">
        <f t="shared" si="5605"/>
        <v>0</v>
      </c>
      <c r="BA3547" s="14"/>
      <c r="BB3547" s="14"/>
      <c r="BC3547" s="14"/>
      <c r="BD3547" s="14"/>
      <c r="BE3547" s="14"/>
      <c r="BF3547" s="14"/>
      <c r="BG3547" s="14"/>
      <c r="BH3547" s="14"/>
      <c r="BI3547" s="14"/>
      <c r="BJ3547" s="14">
        <v>0</v>
      </c>
      <c r="BK3547" s="14">
        <v>0</v>
      </c>
    </row>
    <row r="3548" spans="1:63" ht="22.5" x14ac:dyDescent="0.25">
      <c r="A3548" s="4" t="s">
        <v>1156</v>
      </c>
      <c r="B3548" s="4" t="s">
        <v>58</v>
      </c>
      <c r="C3548" s="4" t="s">
        <v>113</v>
      </c>
      <c r="D3548" s="107" t="s">
        <v>1249</v>
      </c>
      <c r="E3548" s="117">
        <v>6138</v>
      </c>
      <c r="F3548" s="107"/>
      <c r="G3548" s="103" t="s">
        <v>1659</v>
      </c>
      <c r="H3548" s="13" t="s">
        <v>92</v>
      </c>
      <c r="I3548" s="14">
        <v>8000</v>
      </c>
      <c r="J3548" s="14">
        <v>8000</v>
      </c>
      <c r="K3548" s="14">
        <v>11267</v>
      </c>
      <c r="L3548" s="14"/>
      <c r="M3548" s="14"/>
      <c r="N3548" s="14"/>
      <c r="O3548" s="14"/>
      <c r="P3548" s="14">
        <f t="shared" si="5603"/>
        <v>19267</v>
      </c>
      <c r="Q3548" s="14">
        <v>1000</v>
      </c>
      <c r="R3548" s="14"/>
      <c r="S3548" s="14">
        <v>11267</v>
      </c>
      <c r="T3548" s="14"/>
      <c r="U3548" s="14"/>
      <c r="V3548" s="14"/>
      <c r="W3548" s="14"/>
      <c r="X3548" s="14"/>
      <c r="Y3548" s="14"/>
      <c r="Z3548" s="14">
        <v>12267</v>
      </c>
      <c r="AA3548" s="14">
        <v>7000</v>
      </c>
      <c r="AB3548" s="14">
        <v>0</v>
      </c>
      <c r="AC3548" s="14"/>
      <c r="AD3548" s="14"/>
      <c r="AE3548" s="14"/>
      <c r="AF3548" s="14"/>
      <c r="AG3548" s="14"/>
      <c r="AH3548" s="14">
        <f t="shared" si="5604"/>
        <v>0</v>
      </c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>
        <v>0</v>
      </c>
      <c r="AS3548" s="14">
        <v>0</v>
      </c>
      <c r="AT3548" s="14">
        <v>0</v>
      </c>
      <c r="AU3548" s="14"/>
      <c r="AV3548" s="14"/>
      <c r="AW3548" s="14"/>
      <c r="AX3548" s="14"/>
      <c r="AY3548" s="14"/>
      <c r="AZ3548" s="14">
        <f t="shared" si="5605"/>
        <v>0</v>
      </c>
      <c r="BA3548" s="14"/>
      <c r="BB3548" s="14"/>
      <c r="BC3548" s="14"/>
      <c r="BD3548" s="14"/>
      <c r="BE3548" s="14"/>
      <c r="BF3548" s="14"/>
      <c r="BG3548" s="14"/>
      <c r="BH3548" s="14"/>
      <c r="BI3548" s="14"/>
      <c r="BJ3548" s="14">
        <v>0</v>
      </c>
      <c r="BK3548" s="14">
        <v>0</v>
      </c>
    </row>
    <row r="3549" spans="1:63" x14ac:dyDescent="0.25">
      <c r="A3549" s="1" t="s">
        <v>1156</v>
      </c>
      <c r="B3549" s="1" t="s">
        <v>58</v>
      </c>
      <c r="C3549" s="1" t="s">
        <v>113</v>
      </c>
      <c r="D3549" s="110" t="s">
        <v>1249</v>
      </c>
      <c r="E3549" s="110" t="s">
        <v>36</v>
      </c>
      <c r="F3549" s="107" t="s">
        <v>0</v>
      </c>
      <c r="G3549" s="13" t="s">
        <v>0</v>
      </c>
      <c r="H3549" s="2" t="s">
        <v>37</v>
      </c>
      <c r="I3549" s="12">
        <f>SUM(I3550:I3552)</f>
        <v>119600</v>
      </c>
      <c r="J3549" s="12">
        <f t="shared" ref="J3549:Y3549" si="5642">SUM(J3550:J3552)</f>
        <v>16500</v>
      </c>
      <c r="K3549" s="12">
        <f t="shared" si="5642"/>
        <v>76268</v>
      </c>
      <c r="L3549" s="12">
        <f t="shared" si="5642"/>
        <v>0</v>
      </c>
      <c r="M3549" s="12">
        <f t="shared" si="5642"/>
        <v>0</v>
      </c>
      <c r="N3549" s="12">
        <f t="shared" si="5642"/>
        <v>-7500</v>
      </c>
      <c r="O3549" s="12">
        <f t="shared" si="5642"/>
        <v>0</v>
      </c>
      <c r="P3549" s="12">
        <f t="shared" si="5642"/>
        <v>85268</v>
      </c>
      <c r="Q3549" s="12">
        <f t="shared" si="5642"/>
        <v>3320</v>
      </c>
      <c r="R3549" s="12">
        <f t="shared" si="5642"/>
        <v>0</v>
      </c>
      <c r="S3549" s="12">
        <f t="shared" si="5642"/>
        <v>77368</v>
      </c>
      <c r="T3549" s="12">
        <f t="shared" si="5642"/>
        <v>0</v>
      </c>
      <c r="U3549" s="12">
        <f t="shared" si="5642"/>
        <v>0</v>
      </c>
      <c r="V3549" s="12">
        <f t="shared" si="5642"/>
        <v>0</v>
      </c>
      <c r="W3549" s="12">
        <f t="shared" si="5642"/>
        <v>0</v>
      </c>
      <c r="X3549" s="12">
        <f t="shared" si="5642"/>
        <v>0</v>
      </c>
      <c r="Y3549" s="12">
        <f t="shared" si="5642"/>
        <v>0</v>
      </c>
      <c r="Z3549" s="12">
        <v>80688</v>
      </c>
      <c r="AA3549" s="12">
        <v>4580</v>
      </c>
      <c r="AB3549" s="12">
        <f t="shared" ref="AB3549:AQ3549" si="5643">SUM(AB3550:AB3552)</f>
        <v>0</v>
      </c>
      <c r="AC3549" s="12">
        <f t="shared" si="5643"/>
        <v>19500</v>
      </c>
      <c r="AD3549" s="12">
        <f t="shared" si="5643"/>
        <v>0</v>
      </c>
      <c r="AE3549" s="12">
        <f t="shared" si="5643"/>
        <v>0</v>
      </c>
      <c r="AF3549" s="12">
        <f t="shared" si="5643"/>
        <v>0</v>
      </c>
      <c r="AG3549" s="12">
        <f t="shared" si="5643"/>
        <v>0</v>
      </c>
      <c r="AH3549" s="12">
        <f t="shared" si="5643"/>
        <v>19500</v>
      </c>
      <c r="AI3549" s="12">
        <f t="shared" si="5643"/>
        <v>0</v>
      </c>
      <c r="AJ3549" s="12">
        <f t="shared" si="5643"/>
        <v>0</v>
      </c>
      <c r="AK3549" s="12">
        <f t="shared" si="5643"/>
        <v>19500</v>
      </c>
      <c r="AL3549" s="12">
        <f t="shared" si="5643"/>
        <v>0</v>
      </c>
      <c r="AM3549" s="12">
        <f t="shared" si="5643"/>
        <v>0</v>
      </c>
      <c r="AN3549" s="12">
        <f t="shared" si="5643"/>
        <v>0</v>
      </c>
      <c r="AO3549" s="12">
        <f t="shared" si="5643"/>
        <v>0</v>
      </c>
      <c r="AP3549" s="12">
        <f t="shared" si="5643"/>
        <v>0</v>
      </c>
      <c r="AQ3549" s="12">
        <f t="shared" si="5643"/>
        <v>0</v>
      </c>
      <c r="AR3549" s="12">
        <v>19500</v>
      </c>
      <c r="AS3549" s="12">
        <v>0</v>
      </c>
      <c r="AT3549" s="12">
        <f t="shared" ref="AT3549:BI3549" si="5644">SUM(AT3550:AT3552)</f>
        <v>20000</v>
      </c>
      <c r="AU3549" s="12">
        <f t="shared" si="5644"/>
        <v>71546</v>
      </c>
      <c r="AV3549" s="12">
        <f t="shared" si="5644"/>
        <v>0</v>
      </c>
      <c r="AW3549" s="12">
        <f t="shared" si="5644"/>
        <v>0</v>
      </c>
      <c r="AX3549" s="12">
        <f t="shared" si="5644"/>
        <v>0</v>
      </c>
      <c r="AY3549" s="12">
        <f t="shared" si="5644"/>
        <v>0</v>
      </c>
      <c r="AZ3549" s="12">
        <f t="shared" si="5644"/>
        <v>91546</v>
      </c>
      <c r="BA3549" s="12">
        <f t="shared" si="5644"/>
        <v>0</v>
      </c>
      <c r="BB3549" s="12">
        <f t="shared" si="5644"/>
        <v>0</v>
      </c>
      <c r="BC3549" s="12">
        <f t="shared" si="5644"/>
        <v>71546</v>
      </c>
      <c r="BD3549" s="12">
        <f t="shared" si="5644"/>
        <v>0</v>
      </c>
      <c r="BE3549" s="12">
        <f t="shared" si="5644"/>
        <v>0</v>
      </c>
      <c r="BF3549" s="12">
        <f t="shared" si="5644"/>
        <v>0</v>
      </c>
      <c r="BG3549" s="12">
        <f t="shared" si="5644"/>
        <v>0</v>
      </c>
      <c r="BH3549" s="12">
        <f t="shared" si="5644"/>
        <v>0</v>
      </c>
      <c r="BI3549" s="12">
        <f t="shared" si="5644"/>
        <v>0</v>
      </c>
      <c r="BJ3549" s="12">
        <v>71546</v>
      </c>
      <c r="BK3549" s="12">
        <v>20000</v>
      </c>
    </row>
    <row r="3550" spans="1:63" x14ac:dyDescent="0.25">
      <c r="A3550" s="4" t="s">
        <v>1156</v>
      </c>
      <c r="B3550" s="4" t="s">
        <v>58</v>
      </c>
      <c r="C3550" s="4" t="s">
        <v>113</v>
      </c>
      <c r="D3550" s="107" t="s">
        <v>1249</v>
      </c>
      <c r="E3550" s="117">
        <v>6139</v>
      </c>
      <c r="F3550" s="107"/>
      <c r="G3550" s="103" t="s">
        <v>1659</v>
      </c>
      <c r="H3550" s="13" t="s">
        <v>37</v>
      </c>
      <c r="I3550" s="14">
        <v>105000</v>
      </c>
      <c r="J3550" s="14">
        <v>15000</v>
      </c>
      <c r="K3550" s="14">
        <v>67096</v>
      </c>
      <c r="L3550" s="14"/>
      <c r="M3550" s="14"/>
      <c r="N3550" s="14">
        <v>-7500</v>
      </c>
      <c r="O3550" s="14"/>
      <c r="P3550" s="14">
        <f t="shared" si="5603"/>
        <v>74596</v>
      </c>
      <c r="Q3550" s="14">
        <v>3000</v>
      </c>
      <c r="R3550" s="14"/>
      <c r="S3550" s="14">
        <f>67096+1000</f>
        <v>68096</v>
      </c>
      <c r="T3550" s="14"/>
      <c r="U3550" s="14"/>
      <c r="V3550" s="14"/>
      <c r="W3550" s="14"/>
      <c r="X3550" s="14"/>
      <c r="Y3550" s="14"/>
      <c r="Z3550" s="14">
        <v>71096</v>
      </c>
      <c r="AA3550" s="14">
        <v>3500</v>
      </c>
      <c r="AB3550" s="14">
        <v>0</v>
      </c>
      <c r="AC3550" s="14">
        <v>19000</v>
      </c>
      <c r="AD3550" s="14"/>
      <c r="AE3550" s="14"/>
      <c r="AF3550" s="14"/>
      <c r="AG3550" s="14"/>
      <c r="AH3550" s="14">
        <f t="shared" si="5604"/>
        <v>19000</v>
      </c>
      <c r="AI3550" s="14"/>
      <c r="AJ3550" s="14"/>
      <c r="AK3550" s="14">
        <v>19000</v>
      </c>
      <c r="AL3550" s="14"/>
      <c r="AM3550" s="14"/>
      <c r="AN3550" s="14"/>
      <c r="AO3550" s="14"/>
      <c r="AP3550" s="14"/>
      <c r="AQ3550" s="14"/>
      <c r="AR3550" s="14">
        <v>19000</v>
      </c>
      <c r="AS3550" s="14">
        <v>0</v>
      </c>
      <c r="AT3550" s="14">
        <v>20000</v>
      </c>
      <c r="AU3550" s="14">
        <f>9619+59929+522</f>
        <v>70070</v>
      </c>
      <c r="AV3550" s="14"/>
      <c r="AW3550" s="14"/>
      <c r="AX3550" s="14"/>
      <c r="AY3550" s="14"/>
      <c r="AZ3550" s="14">
        <f t="shared" si="5605"/>
        <v>90070</v>
      </c>
      <c r="BA3550" s="14"/>
      <c r="BB3550" s="14"/>
      <c r="BC3550" s="14">
        <f>9619+59929+522</f>
        <v>70070</v>
      </c>
      <c r="BD3550" s="14"/>
      <c r="BE3550" s="14"/>
      <c r="BF3550" s="14"/>
      <c r="BG3550" s="14"/>
      <c r="BH3550" s="14"/>
      <c r="BI3550" s="14"/>
      <c r="BJ3550" s="14">
        <v>70070</v>
      </c>
      <c r="BK3550" s="14">
        <v>20000</v>
      </c>
    </row>
    <row r="3551" spans="1:63" ht="22.5" x14ac:dyDescent="0.25">
      <c r="A3551" s="4" t="s">
        <v>1156</v>
      </c>
      <c r="B3551" s="4" t="s">
        <v>58</v>
      </c>
      <c r="C3551" s="4" t="s">
        <v>113</v>
      </c>
      <c r="D3551" s="107" t="s">
        <v>1249</v>
      </c>
      <c r="E3551" s="117">
        <v>6139</v>
      </c>
      <c r="F3551" s="107" t="s">
        <v>1256</v>
      </c>
      <c r="G3551" s="103" t="s">
        <v>1659</v>
      </c>
      <c r="H3551" s="13" t="s">
        <v>39</v>
      </c>
      <c r="I3551" s="14">
        <v>11100</v>
      </c>
      <c r="J3551" s="14">
        <v>1000</v>
      </c>
      <c r="K3551" s="14">
        <v>5370</v>
      </c>
      <c r="L3551" s="14"/>
      <c r="M3551" s="14"/>
      <c r="N3551" s="14"/>
      <c r="O3551" s="14"/>
      <c r="P3551" s="14">
        <f t="shared" si="5603"/>
        <v>6370</v>
      </c>
      <c r="Q3551" s="14">
        <f>300+20</f>
        <v>320</v>
      </c>
      <c r="R3551" s="14"/>
      <c r="S3551" s="14">
        <f>5370+100</f>
        <v>5470</v>
      </c>
      <c r="T3551" s="14"/>
      <c r="U3551" s="14"/>
      <c r="V3551" s="14"/>
      <c r="W3551" s="14"/>
      <c r="X3551" s="14"/>
      <c r="Y3551" s="14"/>
      <c r="Z3551" s="14">
        <v>5790</v>
      </c>
      <c r="AA3551" s="14">
        <v>580</v>
      </c>
      <c r="AB3551" s="14">
        <v>0</v>
      </c>
      <c r="AC3551" s="14">
        <v>500</v>
      </c>
      <c r="AD3551" s="14"/>
      <c r="AE3551" s="14"/>
      <c r="AF3551" s="14"/>
      <c r="AG3551" s="14"/>
      <c r="AH3551" s="14">
        <f t="shared" si="5604"/>
        <v>500</v>
      </c>
      <c r="AI3551" s="14"/>
      <c r="AJ3551" s="14"/>
      <c r="AK3551" s="14">
        <v>500</v>
      </c>
      <c r="AL3551" s="14"/>
      <c r="AM3551" s="14"/>
      <c r="AN3551" s="14"/>
      <c r="AO3551" s="14"/>
      <c r="AP3551" s="14"/>
      <c r="AQ3551" s="14"/>
      <c r="AR3551" s="14">
        <v>500</v>
      </c>
      <c r="AS3551" s="14">
        <v>0</v>
      </c>
      <c r="AT3551" s="14">
        <v>0</v>
      </c>
      <c r="AU3551" s="14">
        <f>500+976</f>
        <v>1476</v>
      </c>
      <c r="AV3551" s="14"/>
      <c r="AW3551" s="14"/>
      <c r="AX3551" s="14"/>
      <c r="AY3551" s="14"/>
      <c r="AZ3551" s="14">
        <f t="shared" si="5605"/>
        <v>1476</v>
      </c>
      <c r="BA3551" s="14"/>
      <c r="BB3551" s="14"/>
      <c r="BC3551" s="14">
        <f>500+976</f>
        <v>1476</v>
      </c>
      <c r="BD3551" s="14"/>
      <c r="BE3551" s="14"/>
      <c r="BF3551" s="14"/>
      <c r="BG3551" s="14"/>
      <c r="BH3551" s="14"/>
      <c r="BI3551" s="14"/>
      <c r="BJ3551" s="14">
        <v>1476</v>
      </c>
      <c r="BK3551" s="14">
        <v>0</v>
      </c>
    </row>
    <row r="3552" spans="1:63" ht="33.75" x14ac:dyDescent="0.25">
      <c r="A3552" s="4" t="s">
        <v>1156</v>
      </c>
      <c r="B3552" s="4" t="s">
        <v>58</v>
      </c>
      <c r="C3552" s="4" t="s">
        <v>113</v>
      </c>
      <c r="D3552" s="107" t="s">
        <v>1249</v>
      </c>
      <c r="E3552" s="117">
        <v>6139</v>
      </c>
      <c r="F3552" s="107" t="s">
        <v>1257</v>
      </c>
      <c r="G3552" s="103" t="s">
        <v>1659</v>
      </c>
      <c r="H3552" s="13" t="s">
        <v>40</v>
      </c>
      <c r="I3552" s="14">
        <v>3500</v>
      </c>
      <c r="J3552" s="14">
        <v>500</v>
      </c>
      <c r="K3552" s="14">
        <v>3802</v>
      </c>
      <c r="L3552" s="14"/>
      <c r="M3552" s="14"/>
      <c r="N3552" s="14"/>
      <c r="O3552" s="14"/>
      <c r="P3552" s="14">
        <f t="shared" si="5603"/>
        <v>4302</v>
      </c>
      <c r="Q3552" s="14"/>
      <c r="R3552" s="14"/>
      <c r="S3552" s="14">
        <v>3802</v>
      </c>
      <c r="T3552" s="14"/>
      <c r="U3552" s="14"/>
      <c r="V3552" s="14"/>
      <c r="W3552" s="14"/>
      <c r="X3552" s="14"/>
      <c r="Y3552" s="14"/>
      <c r="Z3552" s="14">
        <v>3802</v>
      </c>
      <c r="AA3552" s="14">
        <v>500</v>
      </c>
      <c r="AB3552" s="14">
        <v>0</v>
      </c>
      <c r="AC3552" s="14"/>
      <c r="AD3552" s="14"/>
      <c r="AE3552" s="14"/>
      <c r="AF3552" s="14"/>
      <c r="AG3552" s="14"/>
      <c r="AH3552" s="14">
        <f t="shared" si="5604"/>
        <v>0</v>
      </c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>
        <v>0</v>
      </c>
      <c r="AS3552" s="14">
        <v>0</v>
      </c>
      <c r="AT3552" s="14">
        <v>0</v>
      </c>
      <c r="AU3552" s="14"/>
      <c r="AV3552" s="14"/>
      <c r="AW3552" s="14"/>
      <c r="AX3552" s="14"/>
      <c r="AY3552" s="14"/>
      <c r="AZ3552" s="14">
        <f t="shared" si="5605"/>
        <v>0</v>
      </c>
      <c r="BA3552" s="14"/>
      <c r="BB3552" s="14"/>
      <c r="BC3552" s="14"/>
      <c r="BD3552" s="14"/>
      <c r="BE3552" s="14"/>
      <c r="BF3552" s="14"/>
      <c r="BG3552" s="14"/>
      <c r="BH3552" s="14"/>
      <c r="BI3552" s="14"/>
      <c r="BJ3552" s="14">
        <v>0</v>
      </c>
      <c r="BK3552" s="14">
        <v>0</v>
      </c>
    </row>
    <row r="3553" spans="1:63" ht="33.75" x14ac:dyDescent="0.25">
      <c r="A3553" s="1" t="s">
        <v>0</v>
      </c>
      <c r="B3553" s="1" t="s">
        <v>0</v>
      </c>
      <c r="C3553" s="1" t="s">
        <v>0</v>
      </c>
      <c r="D3553" s="106" t="s">
        <v>0</v>
      </c>
      <c r="E3553" s="106" t="s">
        <v>0</v>
      </c>
      <c r="F3553" s="106" t="s">
        <v>0</v>
      </c>
      <c r="G3553" s="2" t="s">
        <v>0</v>
      </c>
      <c r="H3553" s="10" t="s">
        <v>41</v>
      </c>
      <c r="I3553" s="11">
        <f>SUM(I3554)</f>
        <v>2000</v>
      </c>
      <c r="J3553" s="11">
        <f t="shared" ref="J3553:Y3553" si="5645">SUM(J3554)</f>
        <v>3000</v>
      </c>
      <c r="K3553" s="11">
        <f t="shared" si="5645"/>
        <v>7925</v>
      </c>
      <c r="L3553" s="11">
        <f t="shared" si="5645"/>
        <v>0</v>
      </c>
      <c r="M3553" s="11">
        <f t="shared" si="5645"/>
        <v>0</v>
      </c>
      <c r="N3553" s="11">
        <f t="shared" si="5645"/>
        <v>7500</v>
      </c>
      <c r="O3553" s="11">
        <f t="shared" si="5645"/>
        <v>0</v>
      </c>
      <c r="P3553" s="11">
        <f t="shared" si="5645"/>
        <v>18425</v>
      </c>
      <c r="Q3553" s="11">
        <f t="shared" si="5645"/>
        <v>0</v>
      </c>
      <c r="R3553" s="11">
        <f t="shared" si="5645"/>
        <v>0</v>
      </c>
      <c r="S3553" s="11">
        <f t="shared" si="5645"/>
        <v>7925</v>
      </c>
      <c r="T3553" s="11">
        <f t="shared" si="5645"/>
        <v>0</v>
      </c>
      <c r="U3553" s="11">
        <f t="shared" si="5645"/>
        <v>0</v>
      </c>
      <c r="V3553" s="11">
        <f t="shared" si="5645"/>
        <v>7500</v>
      </c>
      <c r="W3553" s="11">
        <f t="shared" si="5645"/>
        <v>0</v>
      </c>
      <c r="X3553" s="11">
        <f t="shared" si="5645"/>
        <v>0</v>
      </c>
      <c r="Y3553" s="11">
        <f t="shared" si="5645"/>
        <v>0</v>
      </c>
      <c r="Z3553" s="11">
        <v>15425</v>
      </c>
      <c r="AA3553" s="11">
        <v>3000</v>
      </c>
      <c r="AB3553" s="11">
        <f t="shared" ref="AB3553:AQ3553" si="5646">SUM(AB3554)</f>
        <v>0</v>
      </c>
      <c r="AC3553" s="11">
        <f t="shared" si="5646"/>
        <v>0</v>
      </c>
      <c r="AD3553" s="11">
        <f t="shared" si="5646"/>
        <v>0</v>
      </c>
      <c r="AE3553" s="11">
        <f t="shared" si="5646"/>
        <v>0</v>
      </c>
      <c r="AF3553" s="11">
        <f t="shared" si="5646"/>
        <v>0</v>
      </c>
      <c r="AG3553" s="11">
        <f t="shared" si="5646"/>
        <v>0</v>
      </c>
      <c r="AH3553" s="11">
        <f t="shared" si="5646"/>
        <v>0</v>
      </c>
      <c r="AI3553" s="11">
        <f t="shared" si="5646"/>
        <v>0</v>
      </c>
      <c r="AJ3553" s="11">
        <f t="shared" si="5646"/>
        <v>0</v>
      </c>
      <c r="AK3553" s="11">
        <f t="shared" si="5646"/>
        <v>0</v>
      </c>
      <c r="AL3553" s="11">
        <f t="shared" si="5646"/>
        <v>0</v>
      </c>
      <c r="AM3553" s="11">
        <f t="shared" si="5646"/>
        <v>0</v>
      </c>
      <c r="AN3553" s="11">
        <f t="shared" si="5646"/>
        <v>0</v>
      </c>
      <c r="AO3553" s="11">
        <f t="shared" si="5646"/>
        <v>0</v>
      </c>
      <c r="AP3553" s="11">
        <f t="shared" si="5646"/>
        <v>0</v>
      </c>
      <c r="AQ3553" s="11">
        <f t="shared" si="5646"/>
        <v>0</v>
      </c>
      <c r="AR3553" s="11">
        <v>0</v>
      </c>
      <c r="AS3553" s="11">
        <v>0</v>
      </c>
      <c r="AT3553" s="11">
        <f t="shared" ref="AT3553:BI3553" si="5647">SUM(AT3554)</f>
        <v>0</v>
      </c>
      <c r="AU3553" s="11">
        <f t="shared" si="5647"/>
        <v>0</v>
      </c>
      <c r="AV3553" s="11">
        <f t="shared" si="5647"/>
        <v>0</v>
      </c>
      <c r="AW3553" s="11">
        <f t="shared" si="5647"/>
        <v>0</v>
      </c>
      <c r="AX3553" s="11">
        <f t="shared" si="5647"/>
        <v>0</v>
      </c>
      <c r="AY3553" s="11">
        <f t="shared" si="5647"/>
        <v>0</v>
      </c>
      <c r="AZ3553" s="11">
        <f t="shared" si="5647"/>
        <v>0</v>
      </c>
      <c r="BA3553" s="11">
        <f t="shared" si="5647"/>
        <v>0</v>
      </c>
      <c r="BB3553" s="11">
        <f t="shared" si="5647"/>
        <v>0</v>
      </c>
      <c r="BC3553" s="11">
        <f t="shared" si="5647"/>
        <v>0</v>
      </c>
      <c r="BD3553" s="11">
        <f t="shared" si="5647"/>
        <v>0</v>
      </c>
      <c r="BE3553" s="11">
        <f t="shared" si="5647"/>
        <v>0</v>
      </c>
      <c r="BF3553" s="11">
        <f t="shared" si="5647"/>
        <v>0</v>
      </c>
      <c r="BG3553" s="11">
        <f t="shared" si="5647"/>
        <v>0</v>
      </c>
      <c r="BH3553" s="11">
        <f t="shared" si="5647"/>
        <v>0</v>
      </c>
      <c r="BI3553" s="11">
        <f t="shared" si="5647"/>
        <v>0</v>
      </c>
      <c r="BJ3553" s="11">
        <v>0</v>
      </c>
      <c r="BK3553" s="11">
        <v>0</v>
      </c>
    </row>
    <row r="3554" spans="1:63" ht="22.5" x14ac:dyDescent="0.25">
      <c r="A3554" s="4" t="s">
        <v>1156</v>
      </c>
      <c r="B3554" s="4" t="s">
        <v>58</v>
      </c>
      <c r="C3554" s="4" t="s">
        <v>113</v>
      </c>
      <c r="D3554" s="107" t="s">
        <v>1249</v>
      </c>
      <c r="E3554" s="106" t="s">
        <v>42</v>
      </c>
      <c r="F3554" s="106" t="s">
        <v>0</v>
      </c>
      <c r="G3554" s="2" t="s">
        <v>0</v>
      </c>
      <c r="H3554" s="2" t="s">
        <v>43</v>
      </c>
      <c r="I3554" s="12">
        <f>SUM(I3555:I3557)</f>
        <v>2000</v>
      </c>
      <c r="J3554" s="12">
        <f t="shared" ref="J3554:Y3554" si="5648">SUM(J3555:J3557)</f>
        <v>3000</v>
      </c>
      <c r="K3554" s="12">
        <f t="shared" si="5648"/>
        <v>7925</v>
      </c>
      <c r="L3554" s="12">
        <f t="shared" si="5648"/>
        <v>0</v>
      </c>
      <c r="M3554" s="12">
        <f t="shared" si="5648"/>
        <v>0</v>
      </c>
      <c r="N3554" s="12">
        <f t="shared" si="5648"/>
        <v>7500</v>
      </c>
      <c r="O3554" s="12">
        <f t="shared" si="5648"/>
        <v>0</v>
      </c>
      <c r="P3554" s="12">
        <f t="shared" ref="P3554" si="5649">SUM(P3555:P3557)</f>
        <v>18425</v>
      </c>
      <c r="Q3554" s="12">
        <f t="shared" si="5648"/>
        <v>0</v>
      </c>
      <c r="R3554" s="12">
        <f t="shared" si="5648"/>
        <v>0</v>
      </c>
      <c r="S3554" s="12">
        <f t="shared" si="5648"/>
        <v>7925</v>
      </c>
      <c r="T3554" s="12">
        <f t="shared" si="5648"/>
        <v>0</v>
      </c>
      <c r="U3554" s="12">
        <f t="shared" si="5648"/>
        <v>0</v>
      </c>
      <c r="V3554" s="12">
        <f t="shared" si="5648"/>
        <v>7500</v>
      </c>
      <c r="W3554" s="12">
        <f t="shared" si="5648"/>
        <v>0</v>
      </c>
      <c r="X3554" s="12">
        <f t="shared" si="5648"/>
        <v>0</v>
      </c>
      <c r="Y3554" s="12">
        <f t="shared" si="5648"/>
        <v>0</v>
      </c>
      <c r="Z3554" s="12">
        <v>15425</v>
      </c>
      <c r="AA3554" s="12">
        <v>3000</v>
      </c>
      <c r="AB3554" s="12">
        <f t="shared" ref="AB3554:AQ3554" si="5650">SUM(AB3555:AB3557)</f>
        <v>0</v>
      </c>
      <c r="AC3554" s="12">
        <f t="shared" si="5650"/>
        <v>0</v>
      </c>
      <c r="AD3554" s="12">
        <f t="shared" si="5650"/>
        <v>0</v>
      </c>
      <c r="AE3554" s="12">
        <f t="shared" si="5650"/>
        <v>0</v>
      </c>
      <c r="AF3554" s="12">
        <f t="shared" si="5650"/>
        <v>0</v>
      </c>
      <c r="AG3554" s="12">
        <f t="shared" si="5650"/>
        <v>0</v>
      </c>
      <c r="AH3554" s="12">
        <f t="shared" ref="AH3554" si="5651">SUM(AH3555:AH3557)</f>
        <v>0</v>
      </c>
      <c r="AI3554" s="12">
        <f t="shared" si="5650"/>
        <v>0</v>
      </c>
      <c r="AJ3554" s="12">
        <f t="shared" si="5650"/>
        <v>0</v>
      </c>
      <c r="AK3554" s="12">
        <f t="shared" si="5650"/>
        <v>0</v>
      </c>
      <c r="AL3554" s="12">
        <f t="shared" si="5650"/>
        <v>0</v>
      </c>
      <c r="AM3554" s="12">
        <f t="shared" si="5650"/>
        <v>0</v>
      </c>
      <c r="AN3554" s="12">
        <f t="shared" si="5650"/>
        <v>0</v>
      </c>
      <c r="AO3554" s="12">
        <f t="shared" si="5650"/>
        <v>0</v>
      </c>
      <c r="AP3554" s="12">
        <f t="shared" si="5650"/>
        <v>0</v>
      </c>
      <c r="AQ3554" s="12">
        <f t="shared" si="5650"/>
        <v>0</v>
      </c>
      <c r="AR3554" s="12">
        <v>0</v>
      </c>
      <c r="AS3554" s="12">
        <v>0</v>
      </c>
      <c r="AT3554" s="12">
        <f t="shared" ref="AT3554:BI3554" si="5652">SUM(AT3555:AT3557)</f>
        <v>0</v>
      </c>
      <c r="AU3554" s="12">
        <f t="shared" si="5652"/>
        <v>0</v>
      </c>
      <c r="AV3554" s="12">
        <f t="shared" si="5652"/>
        <v>0</v>
      </c>
      <c r="AW3554" s="12">
        <f t="shared" si="5652"/>
        <v>0</v>
      </c>
      <c r="AX3554" s="12">
        <f t="shared" si="5652"/>
        <v>0</v>
      </c>
      <c r="AY3554" s="12">
        <f t="shared" si="5652"/>
        <v>0</v>
      </c>
      <c r="AZ3554" s="12">
        <f t="shared" ref="AZ3554" si="5653">SUM(AZ3555:AZ3557)</f>
        <v>0</v>
      </c>
      <c r="BA3554" s="12">
        <f t="shared" si="5652"/>
        <v>0</v>
      </c>
      <c r="BB3554" s="12">
        <f t="shared" si="5652"/>
        <v>0</v>
      </c>
      <c r="BC3554" s="12">
        <f t="shared" si="5652"/>
        <v>0</v>
      </c>
      <c r="BD3554" s="12">
        <f t="shared" si="5652"/>
        <v>0</v>
      </c>
      <c r="BE3554" s="12">
        <f t="shared" si="5652"/>
        <v>0</v>
      </c>
      <c r="BF3554" s="12">
        <f t="shared" si="5652"/>
        <v>0</v>
      </c>
      <c r="BG3554" s="12">
        <f t="shared" si="5652"/>
        <v>0</v>
      </c>
      <c r="BH3554" s="12">
        <f t="shared" si="5652"/>
        <v>0</v>
      </c>
      <c r="BI3554" s="12">
        <f t="shared" si="5652"/>
        <v>0</v>
      </c>
      <c r="BJ3554" s="12">
        <v>0</v>
      </c>
      <c r="BK3554" s="12">
        <v>0</v>
      </c>
    </row>
    <row r="3555" spans="1:63" x14ac:dyDescent="0.25">
      <c r="A3555" s="4" t="s">
        <v>1156</v>
      </c>
      <c r="B3555" s="4" t="s">
        <v>58</v>
      </c>
      <c r="C3555" s="4" t="s">
        <v>113</v>
      </c>
      <c r="D3555" s="107" t="s">
        <v>1249</v>
      </c>
      <c r="E3555" s="117">
        <v>6142</v>
      </c>
      <c r="F3555" s="107"/>
      <c r="G3555" s="103" t="s">
        <v>1659</v>
      </c>
      <c r="H3555" s="13" t="s">
        <v>62</v>
      </c>
      <c r="I3555" s="14">
        <v>1000</v>
      </c>
      <c r="J3555" s="14">
        <v>1000</v>
      </c>
      <c r="K3555" s="14">
        <v>4000</v>
      </c>
      <c r="L3555" s="14"/>
      <c r="M3555" s="14"/>
      <c r="N3555" s="14"/>
      <c r="O3555" s="14"/>
      <c r="P3555" s="14">
        <f t="shared" si="5603"/>
        <v>5000</v>
      </c>
      <c r="Q3555" s="14"/>
      <c r="R3555" s="14"/>
      <c r="S3555" s="14">
        <v>4000</v>
      </c>
      <c r="T3555" s="14"/>
      <c r="U3555" s="14"/>
      <c r="V3555" s="14"/>
      <c r="W3555" s="14"/>
      <c r="X3555" s="14"/>
      <c r="Y3555" s="14"/>
      <c r="Z3555" s="14">
        <v>4000</v>
      </c>
      <c r="AA3555" s="14">
        <v>1000</v>
      </c>
      <c r="AB3555" s="14">
        <v>0</v>
      </c>
      <c r="AC3555" s="14"/>
      <c r="AD3555" s="14"/>
      <c r="AE3555" s="14"/>
      <c r="AF3555" s="14"/>
      <c r="AG3555" s="14"/>
      <c r="AH3555" s="14">
        <f t="shared" si="5604"/>
        <v>0</v>
      </c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>
        <v>0</v>
      </c>
      <c r="AS3555" s="14">
        <v>0</v>
      </c>
      <c r="AT3555" s="14">
        <v>0</v>
      </c>
      <c r="AU3555" s="14"/>
      <c r="AV3555" s="14"/>
      <c r="AW3555" s="14"/>
      <c r="AX3555" s="14"/>
      <c r="AY3555" s="14"/>
      <c r="AZ3555" s="14">
        <f t="shared" si="5605"/>
        <v>0</v>
      </c>
      <c r="BA3555" s="14"/>
      <c r="BB3555" s="14"/>
      <c r="BC3555" s="14"/>
      <c r="BD3555" s="14"/>
      <c r="BE3555" s="14"/>
      <c r="BF3555" s="14"/>
      <c r="BG3555" s="14"/>
      <c r="BH3555" s="14"/>
      <c r="BI3555" s="14"/>
      <c r="BJ3555" s="14">
        <v>0</v>
      </c>
      <c r="BK3555" s="14">
        <v>0</v>
      </c>
    </row>
    <row r="3556" spans="1:63" ht="22.5" x14ac:dyDescent="0.25">
      <c r="A3556" s="4" t="s">
        <v>1156</v>
      </c>
      <c r="B3556" s="4" t="s">
        <v>58</v>
      </c>
      <c r="C3556" s="4" t="s">
        <v>113</v>
      </c>
      <c r="D3556" s="107" t="s">
        <v>1249</v>
      </c>
      <c r="E3556" s="117">
        <v>6143</v>
      </c>
      <c r="F3556" s="107"/>
      <c r="G3556" s="103" t="s">
        <v>1659</v>
      </c>
      <c r="H3556" s="13" t="s">
        <v>45</v>
      </c>
      <c r="I3556" s="14">
        <v>0</v>
      </c>
      <c r="J3556" s="14">
        <v>1000</v>
      </c>
      <c r="K3556" s="14"/>
      <c r="L3556" s="14"/>
      <c r="M3556" s="14"/>
      <c r="N3556" s="14"/>
      <c r="O3556" s="14"/>
      <c r="P3556" s="14">
        <f t="shared" si="5603"/>
        <v>1000</v>
      </c>
      <c r="Q3556" s="14"/>
      <c r="R3556" s="14"/>
      <c r="S3556" s="14"/>
      <c r="T3556" s="14"/>
      <c r="U3556" s="14"/>
      <c r="V3556" s="14"/>
      <c r="W3556" s="14"/>
      <c r="X3556" s="14"/>
      <c r="Y3556" s="14"/>
      <c r="Z3556" s="14">
        <v>0</v>
      </c>
      <c r="AA3556" s="14">
        <v>1000</v>
      </c>
      <c r="AB3556" s="14">
        <v>0</v>
      </c>
      <c r="AC3556" s="14"/>
      <c r="AD3556" s="14"/>
      <c r="AE3556" s="14"/>
      <c r="AF3556" s="14"/>
      <c r="AG3556" s="14"/>
      <c r="AH3556" s="14">
        <f t="shared" si="5604"/>
        <v>0</v>
      </c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>
        <v>0</v>
      </c>
      <c r="AS3556" s="14">
        <v>0</v>
      </c>
      <c r="AT3556" s="14">
        <v>0</v>
      </c>
      <c r="AU3556" s="14"/>
      <c r="AV3556" s="14"/>
      <c r="AW3556" s="14"/>
      <c r="AX3556" s="14"/>
      <c r="AY3556" s="14"/>
      <c r="AZ3556" s="14">
        <f t="shared" si="5605"/>
        <v>0</v>
      </c>
      <c r="BA3556" s="14"/>
      <c r="BB3556" s="14"/>
      <c r="BC3556" s="14"/>
      <c r="BD3556" s="14"/>
      <c r="BE3556" s="14"/>
      <c r="BF3556" s="14"/>
      <c r="BG3556" s="14"/>
      <c r="BH3556" s="14"/>
      <c r="BI3556" s="14"/>
      <c r="BJ3556" s="14">
        <v>0</v>
      </c>
      <c r="BK3556" s="14">
        <v>0</v>
      </c>
    </row>
    <row r="3557" spans="1:63" x14ac:dyDescent="0.25">
      <c r="A3557" s="4" t="s">
        <v>1156</v>
      </c>
      <c r="B3557" s="4" t="s">
        <v>58</v>
      </c>
      <c r="C3557" s="4" t="s">
        <v>113</v>
      </c>
      <c r="D3557" s="107" t="s">
        <v>1249</v>
      </c>
      <c r="E3557" s="117">
        <v>6148</v>
      </c>
      <c r="F3557" s="107"/>
      <c r="G3557" s="103" t="s">
        <v>1659</v>
      </c>
      <c r="H3557" s="13" t="s">
        <v>47</v>
      </c>
      <c r="I3557" s="14">
        <v>1000</v>
      </c>
      <c r="J3557" s="14">
        <v>1000</v>
      </c>
      <c r="K3557" s="14">
        <v>3925</v>
      </c>
      <c r="L3557" s="14"/>
      <c r="M3557" s="14"/>
      <c r="N3557" s="14">
        <v>7500</v>
      </c>
      <c r="O3557" s="14"/>
      <c r="P3557" s="14">
        <f t="shared" si="5603"/>
        <v>12425</v>
      </c>
      <c r="Q3557" s="14"/>
      <c r="R3557" s="14"/>
      <c r="S3557" s="14">
        <v>3925</v>
      </c>
      <c r="T3557" s="14"/>
      <c r="U3557" s="14"/>
      <c r="V3557" s="14">
        <v>7500</v>
      </c>
      <c r="W3557" s="14"/>
      <c r="X3557" s="14"/>
      <c r="Y3557" s="14"/>
      <c r="Z3557" s="14">
        <v>11425</v>
      </c>
      <c r="AA3557" s="14">
        <v>1000</v>
      </c>
      <c r="AB3557" s="14">
        <v>0</v>
      </c>
      <c r="AC3557" s="14"/>
      <c r="AD3557" s="14"/>
      <c r="AE3557" s="14"/>
      <c r="AF3557" s="14"/>
      <c r="AG3557" s="14"/>
      <c r="AH3557" s="14">
        <f t="shared" si="5604"/>
        <v>0</v>
      </c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>
        <v>0</v>
      </c>
      <c r="AS3557" s="14">
        <v>0</v>
      </c>
      <c r="AT3557" s="14">
        <v>0</v>
      </c>
      <c r="AU3557" s="14"/>
      <c r="AV3557" s="14"/>
      <c r="AW3557" s="14"/>
      <c r="AX3557" s="14"/>
      <c r="AY3557" s="14"/>
      <c r="AZ3557" s="14">
        <f t="shared" si="5605"/>
        <v>0</v>
      </c>
      <c r="BA3557" s="14"/>
      <c r="BB3557" s="14"/>
      <c r="BC3557" s="14"/>
      <c r="BD3557" s="14"/>
      <c r="BE3557" s="14"/>
      <c r="BF3557" s="14"/>
      <c r="BG3557" s="14"/>
      <c r="BH3557" s="14"/>
      <c r="BI3557" s="14"/>
      <c r="BJ3557" s="14">
        <v>0</v>
      </c>
      <c r="BK3557" s="14">
        <v>0</v>
      </c>
    </row>
    <row r="3558" spans="1:63" ht="33.75" x14ac:dyDescent="0.25">
      <c r="A3558" s="1" t="s">
        <v>0</v>
      </c>
      <c r="B3558" s="1" t="s">
        <v>0</v>
      </c>
      <c r="C3558" s="1" t="s">
        <v>0</v>
      </c>
      <c r="D3558" s="106" t="s">
        <v>0</v>
      </c>
      <c r="E3558" s="106" t="s">
        <v>0</v>
      </c>
      <c r="F3558" s="106" t="s">
        <v>0</v>
      </c>
      <c r="G3558" s="2" t="s">
        <v>0</v>
      </c>
      <c r="H3558" s="10" t="s">
        <v>49</v>
      </c>
      <c r="I3558" s="11">
        <f>SUM(I3559)</f>
        <v>480000</v>
      </c>
      <c r="J3558" s="11">
        <f t="shared" ref="J3558:Y3558" si="5654">SUM(J3559)</f>
        <v>294000</v>
      </c>
      <c r="K3558" s="11">
        <f t="shared" si="5654"/>
        <v>223765</v>
      </c>
      <c r="L3558" s="11">
        <f t="shared" si="5654"/>
        <v>0</v>
      </c>
      <c r="M3558" s="11">
        <f t="shared" si="5654"/>
        <v>0</v>
      </c>
      <c r="N3558" s="11">
        <f t="shared" si="5654"/>
        <v>0</v>
      </c>
      <c r="O3558" s="11">
        <f t="shared" si="5654"/>
        <v>0</v>
      </c>
      <c r="P3558" s="11">
        <f t="shared" si="5654"/>
        <v>517765</v>
      </c>
      <c r="Q3558" s="11">
        <f t="shared" si="5654"/>
        <v>0</v>
      </c>
      <c r="R3558" s="11">
        <f t="shared" si="5654"/>
        <v>0</v>
      </c>
      <c r="S3558" s="11">
        <f t="shared" si="5654"/>
        <v>223765</v>
      </c>
      <c r="T3558" s="11">
        <f t="shared" si="5654"/>
        <v>0</v>
      </c>
      <c r="U3558" s="11">
        <f t="shared" si="5654"/>
        <v>0</v>
      </c>
      <c r="V3558" s="11">
        <f t="shared" si="5654"/>
        <v>0</v>
      </c>
      <c r="W3558" s="11">
        <f t="shared" si="5654"/>
        <v>0</v>
      </c>
      <c r="X3558" s="11">
        <f t="shared" si="5654"/>
        <v>0</v>
      </c>
      <c r="Y3558" s="11">
        <f t="shared" si="5654"/>
        <v>0</v>
      </c>
      <c r="Z3558" s="11">
        <v>223765</v>
      </c>
      <c r="AA3558" s="11">
        <v>294000</v>
      </c>
      <c r="AB3558" s="11">
        <f t="shared" ref="AB3558:AQ3558" si="5655">SUM(AB3559)</f>
        <v>20000</v>
      </c>
      <c r="AC3558" s="11">
        <f t="shared" si="5655"/>
        <v>0</v>
      </c>
      <c r="AD3558" s="11">
        <f t="shared" si="5655"/>
        <v>0</v>
      </c>
      <c r="AE3558" s="11">
        <f t="shared" si="5655"/>
        <v>0</v>
      </c>
      <c r="AF3558" s="11">
        <f t="shared" si="5655"/>
        <v>0</v>
      </c>
      <c r="AG3558" s="11">
        <f t="shared" si="5655"/>
        <v>0</v>
      </c>
      <c r="AH3558" s="11">
        <f t="shared" si="5655"/>
        <v>20000</v>
      </c>
      <c r="AI3558" s="11">
        <f t="shared" si="5655"/>
        <v>0</v>
      </c>
      <c r="AJ3558" s="11">
        <f t="shared" si="5655"/>
        <v>0</v>
      </c>
      <c r="AK3558" s="11">
        <f t="shared" si="5655"/>
        <v>0</v>
      </c>
      <c r="AL3558" s="11">
        <f t="shared" si="5655"/>
        <v>0</v>
      </c>
      <c r="AM3558" s="11">
        <f t="shared" si="5655"/>
        <v>0</v>
      </c>
      <c r="AN3558" s="11">
        <f t="shared" si="5655"/>
        <v>0</v>
      </c>
      <c r="AO3558" s="11">
        <f t="shared" si="5655"/>
        <v>0</v>
      </c>
      <c r="AP3558" s="11">
        <f t="shared" si="5655"/>
        <v>0</v>
      </c>
      <c r="AQ3558" s="11">
        <f t="shared" si="5655"/>
        <v>0</v>
      </c>
      <c r="AR3558" s="11">
        <v>0</v>
      </c>
      <c r="AS3558" s="11">
        <v>20000</v>
      </c>
      <c r="AT3558" s="11">
        <f t="shared" ref="AT3558:BI3558" si="5656">SUM(AT3559)</f>
        <v>25000</v>
      </c>
      <c r="AU3558" s="11">
        <f t="shared" si="5656"/>
        <v>643</v>
      </c>
      <c r="AV3558" s="11">
        <f t="shared" si="5656"/>
        <v>0</v>
      </c>
      <c r="AW3558" s="11">
        <f t="shared" si="5656"/>
        <v>0</v>
      </c>
      <c r="AX3558" s="11">
        <f t="shared" si="5656"/>
        <v>0</v>
      </c>
      <c r="AY3558" s="11">
        <f t="shared" si="5656"/>
        <v>19035</v>
      </c>
      <c r="AZ3558" s="11">
        <f t="shared" si="5656"/>
        <v>44678</v>
      </c>
      <c r="BA3558" s="11">
        <f t="shared" si="5656"/>
        <v>0</v>
      </c>
      <c r="BB3558" s="11">
        <f t="shared" si="5656"/>
        <v>0</v>
      </c>
      <c r="BC3558" s="11">
        <f t="shared" si="5656"/>
        <v>643</v>
      </c>
      <c r="BD3558" s="11">
        <f t="shared" si="5656"/>
        <v>0</v>
      </c>
      <c r="BE3558" s="11">
        <f t="shared" si="5656"/>
        <v>0</v>
      </c>
      <c r="BF3558" s="11">
        <f t="shared" si="5656"/>
        <v>0</v>
      </c>
      <c r="BG3558" s="11">
        <f t="shared" si="5656"/>
        <v>19035</v>
      </c>
      <c r="BH3558" s="11">
        <f t="shared" si="5656"/>
        <v>0</v>
      </c>
      <c r="BI3558" s="11">
        <f t="shared" si="5656"/>
        <v>0</v>
      </c>
      <c r="BJ3558" s="11">
        <v>19678</v>
      </c>
      <c r="BK3558" s="11">
        <v>25000</v>
      </c>
    </row>
    <row r="3559" spans="1:63" x14ac:dyDescent="0.25">
      <c r="A3559" s="4" t="s">
        <v>1156</v>
      </c>
      <c r="B3559" s="4" t="s">
        <v>58</v>
      </c>
      <c r="C3559" s="4" t="s">
        <v>113</v>
      </c>
      <c r="D3559" s="107" t="s">
        <v>1249</v>
      </c>
      <c r="E3559" s="106" t="s">
        <v>50</v>
      </c>
      <c r="F3559" s="106" t="s">
        <v>0</v>
      </c>
      <c r="G3559" s="2" t="s">
        <v>0</v>
      </c>
      <c r="H3559" s="2" t="s">
        <v>51</v>
      </c>
      <c r="I3559" s="12">
        <f>SUM(I3560:I3562)</f>
        <v>480000</v>
      </c>
      <c r="J3559" s="12">
        <f t="shared" ref="J3559:Y3559" si="5657">SUM(J3560:J3562)</f>
        <v>294000</v>
      </c>
      <c r="K3559" s="12">
        <f t="shared" si="5657"/>
        <v>223765</v>
      </c>
      <c r="L3559" s="12">
        <f t="shared" si="5657"/>
        <v>0</v>
      </c>
      <c r="M3559" s="12">
        <f t="shared" si="5657"/>
        <v>0</v>
      </c>
      <c r="N3559" s="12">
        <f t="shared" si="5657"/>
        <v>0</v>
      </c>
      <c r="O3559" s="12">
        <f t="shared" si="5657"/>
        <v>0</v>
      </c>
      <c r="P3559" s="12">
        <f t="shared" ref="P3559" si="5658">SUM(P3560:P3562)</f>
        <v>517765</v>
      </c>
      <c r="Q3559" s="12">
        <f t="shared" si="5657"/>
        <v>0</v>
      </c>
      <c r="R3559" s="12">
        <f t="shared" si="5657"/>
        <v>0</v>
      </c>
      <c r="S3559" s="12">
        <f t="shared" si="5657"/>
        <v>223765</v>
      </c>
      <c r="T3559" s="12">
        <f t="shared" si="5657"/>
        <v>0</v>
      </c>
      <c r="U3559" s="12">
        <f t="shared" si="5657"/>
        <v>0</v>
      </c>
      <c r="V3559" s="12">
        <f t="shared" si="5657"/>
        <v>0</v>
      </c>
      <c r="W3559" s="12">
        <f t="shared" si="5657"/>
        <v>0</v>
      </c>
      <c r="X3559" s="12">
        <f t="shared" si="5657"/>
        <v>0</v>
      </c>
      <c r="Y3559" s="12">
        <f t="shared" si="5657"/>
        <v>0</v>
      </c>
      <c r="Z3559" s="12">
        <v>223765</v>
      </c>
      <c r="AA3559" s="12">
        <v>294000</v>
      </c>
      <c r="AB3559" s="12">
        <f t="shared" ref="AB3559:AQ3559" si="5659">SUM(AB3560:AB3562)</f>
        <v>20000</v>
      </c>
      <c r="AC3559" s="12">
        <f t="shared" si="5659"/>
        <v>0</v>
      </c>
      <c r="AD3559" s="12">
        <f t="shared" si="5659"/>
        <v>0</v>
      </c>
      <c r="AE3559" s="12">
        <f t="shared" si="5659"/>
        <v>0</v>
      </c>
      <c r="AF3559" s="12">
        <f t="shared" si="5659"/>
        <v>0</v>
      </c>
      <c r="AG3559" s="12">
        <f t="shared" si="5659"/>
        <v>0</v>
      </c>
      <c r="AH3559" s="12">
        <f t="shared" ref="AH3559" si="5660">SUM(AH3560:AH3562)</f>
        <v>20000</v>
      </c>
      <c r="AI3559" s="12">
        <f t="shared" si="5659"/>
        <v>0</v>
      </c>
      <c r="AJ3559" s="12">
        <f t="shared" si="5659"/>
        <v>0</v>
      </c>
      <c r="AK3559" s="12">
        <f t="shared" si="5659"/>
        <v>0</v>
      </c>
      <c r="AL3559" s="12">
        <f t="shared" si="5659"/>
        <v>0</v>
      </c>
      <c r="AM3559" s="12">
        <f t="shared" si="5659"/>
        <v>0</v>
      </c>
      <c r="AN3559" s="12">
        <f t="shared" si="5659"/>
        <v>0</v>
      </c>
      <c r="AO3559" s="12">
        <f t="shared" si="5659"/>
        <v>0</v>
      </c>
      <c r="AP3559" s="12">
        <f t="shared" si="5659"/>
        <v>0</v>
      </c>
      <c r="AQ3559" s="12">
        <f t="shared" si="5659"/>
        <v>0</v>
      </c>
      <c r="AR3559" s="12">
        <v>0</v>
      </c>
      <c r="AS3559" s="12">
        <v>20000</v>
      </c>
      <c r="AT3559" s="12">
        <f t="shared" ref="AT3559:BI3559" si="5661">SUM(AT3560:AT3562)</f>
        <v>25000</v>
      </c>
      <c r="AU3559" s="12">
        <f t="shared" si="5661"/>
        <v>643</v>
      </c>
      <c r="AV3559" s="12">
        <f t="shared" si="5661"/>
        <v>0</v>
      </c>
      <c r="AW3559" s="12">
        <f t="shared" si="5661"/>
        <v>0</v>
      </c>
      <c r="AX3559" s="12">
        <f t="shared" si="5661"/>
        <v>0</v>
      </c>
      <c r="AY3559" s="12">
        <f t="shared" si="5661"/>
        <v>19035</v>
      </c>
      <c r="AZ3559" s="12">
        <f t="shared" ref="AZ3559" si="5662">SUM(AZ3560:AZ3562)</f>
        <v>44678</v>
      </c>
      <c r="BA3559" s="12">
        <f t="shared" si="5661"/>
        <v>0</v>
      </c>
      <c r="BB3559" s="12">
        <f t="shared" si="5661"/>
        <v>0</v>
      </c>
      <c r="BC3559" s="12">
        <f t="shared" si="5661"/>
        <v>643</v>
      </c>
      <c r="BD3559" s="12">
        <f t="shared" si="5661"/>
        <v>0</v>
      </c>
      <c r="BE3559" s="12">
        <f t="shared" si="5661"/>
        <v>0</v>
      </c>
      <c r="BF3559" s="12">
        <f t="shared" si="5661"/>
        <v>0</v>
      </c>
      <c r="BG3559" s="12">
        <f t="shared" si="5661"/>
        <v>19035</v>
      </c>
      <c r="BH3559" s="12">
        <f t="shared" si="5661"/>
        <v>0</v>
      </c>
      <c r="BI3559" s="12">
        <f t="shared" si="5661"/>
        <v>0</v>
      </c>
      <c r="BJ3559" s="12">
        <v>19678</v>
      </c>
      <c r="BK3559" s="12">
        <v>25000</v>
      </c>
    </row>
    <row r="3560" spans="1:63" x14ac:dyDescent="0.25">
      <c r="A3560" s="4" t="s">
        <v>1156</v>
      </c>
      <c r="B3560" s="4" t="s">
        <v>58</v>
      </c>
      <c r="C3560" s="4" t="s">
        <v>113</v>
      </c>
      <c r="D3560" s="107" t="s">
        <v>1249</v>
      </c>
      <c r="E3560" s="117">
        <v>8213</v>
      </c>
      <c r="F3560" s="107"/>
      <c r="G3560" s="103" t="s">
        <v>1659</v>
      </c>
      <c r="H3560" s="13" t="s">
        <v>53</v>
      </c>
      <c r="I3560" s="14">
        <v>200000</v>
      </c>
      <c r="J3560" s="14">
        <v>50000</v>
      </c>
      <c r="K3560" s="14">
        <v>68765</v>
      </c>
      <c r="L3560" s="14"/>
      <c r="M3560" s="14"/>
      <c r="N3560" s="14"/>
      <c r="O3560" s="14"/>
      <c r="P3560" s="14">
        <f t="shared" si="5603"/>
        <v>118765</v>
      </c>
      <c r="Q3560" s="14"/>
      <c r="R3560" s="14"/>
      <c r="S3560" s="14">
        <v>68765</v>
      </c>
      <c r="T3560" s="14"/>
      <c r="U3560" s="14"/>
      <c r="V3560" s="14"/>
      <c r="W3560" s="14"/>
      <c r="X3560" s="14"/>
      <c r="Y3560" s="14"/>
      <c r="Z3560" s="14">
        <v>68765</v>
      </c>
      <c r="AA3560" s="14">
        <v>50000</v>
      </c>
      <c r="AB3560" s="14">
        <v>0</v>
      </c>
      <c r="AC3560" s="14"/>
      <c r="AD3560" s="14"/>
      <c r="AE3560" s="14"/>
      <c r="AF3560" s="14"/>
      <c r="AG3560" s="14"/>
      <c r="AH3560" s="14">
        <f t="shared" si="5604"/>
        <v>0</v>
      </c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>
        <v>0</v>
      </c>
      <c r="AS3560" s="14">
        <v>0</v>
      </c>
      <c r="AT3560" s="14">
        <v>15000</v>
      </c>
      <c r="AU3560" s="14"/>
      <c r="AV3560" s="14"/>
      <c r="AW3560" s="14"/>
      <c r="AX3560" s="14"/>
      <c r="AY3560" s="14"/>
      <c r="AZ3560" s="14">
        <f t="shared" si="5605"/>
        <v>15000</v>
      </c>
      <c r="BA3560" s="14"/>
      <c r="BB3560" s="14"/>
      <c r="BC3560" s="14"/>
      <c r="BD3560" s="14"/>
      <c r="BE3560" s="14"/>
      <c r="BF3560" s="14"/>
      <c r="BG3560" s="14"/>
      <c r="BH3560" s="14"/>
      <c r="BI3560" s="14"/>
      <c r="BJ3560" s="14">
        <v>0</v>
      </c>
      <c r="BK3560" s="14">
        <v>15000</v>
      </c>
    </row>
    <row r="3561" spans="1:63" x14ac:dyDescent="0.25">
      <c r="A3561" s="4" t="s">
        <v>1156</v>
      </c>
      <c r="B3561" s="4" t="s">
        <v>58</v>
      </c>
      <c r="C3561" s="4" t="s">
        <v>113</v>
      </c>
      <c r="D3561" s="107" t="s">
        <v>1249</v>
      </c>
      <c r="E3561" s="117">
        <v>8215</v>
      </c>
      <c r="F3561" s="107"/>
      <c r="G3561" s="103" t="s">
        <v>1659</v>
      </c>
      <c r="H3561" s="13" t="s">
        <v>70</v>
      </c>
      <c r="I3561" s="14">
        <v>40000</v>
      </c>
      <c r="J3561" s="14">
        <v>54000</v>
      </c>
      <c r="K3561" s="14">
        <v>25000</v>
      </c>
      <c r="L3561" s="14"/>
      <c r="M3561" s="14"/>
      <c r="N3561" s="14"/>
      <c r="O3561" s="14"/>
      <c r="P3561" s="14">
        <f t="shared" si="5603"/>
        <v>79000</v>
      </c>
      <c r="Q3561" s="14"/>
      <c r="R3561" s="14"/>
      <c r="S3561" s="14">
        <v>25000</v>
      </c>
      <c r="T3561" s="14"/>
      <c r="U3561" s="14"/>
      <c r="V3561" s="14"/>
      <c r="W3561" s="14"/>
      <c r="X3561" s="14"/>
      <c r="Y3561" s="14"/>
      <c r="Z3561" s="14">
        <v>25000</v>
      </c>
      <c r="AA3561" s="14">
        <v>54000</v>
      </c>
      <c r="AB3561" s="14">
        <v>0</v>
      </c>
      <c r="AC3561" s="14"/>
      <c r="AD3561" s="14"/>
      <c r="AE3561" s="14"/>
      <c r="AF3561" s="14"/>
      <c r="AG3561" s="14"/>
      <c r="AH3561" s="14">
        <f t="shared" si="5604"/>
        <v>0</v>
      </c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>
        <v>0</v>
      </c>
      <c r="AS3561" s="14">
        <v>0</v>
      </c>
      <c r="AT3561" s="14">
        <v>0</v>
      </c>
      <c r="AU3561" s="14"/>
      <c r="AV3561" s="14"/>
      <c r="AW3561" s="14"/>
      <c r="AX3561" s="14"/>
      <c r="AY3561" s="14"/>
      <c r="AZ3561" s="14">
        <f t="shared" si="5605"/>
        <v>0</v>
      </c>
      <c r="BA3561" s="14"/>
      <c r="BB3561" s="14"/>
      <c r="BC3561" s="14"/>
      <c r="BD3561" s="14"/>
      <c r="BE3561" s="14"/>
      <c r="BF3561" s="14"/>
      <c r="BG3561" s="14"/>
      <c r="BH3561" s="14"/>
      <c r="BI3561" s="14"/>
      <c r="BJ3561" s="14">
        <v>0</v>
      </c>
      <c r="BK3561" s="14">
        <v>0</v>
      </c>
    </row>
    <row r="3562" spans="1:63" x14ac:dyDescent="0.25">
      <c r="A3562" s="4" t="s">
        <v>1156</v>
      </c>
      <c r="B3562" s="4" t="s">
        <v>58</v>
      </c>
      <c r="C3562" s="4" t="s">
        <v>113</v>
      </c>
      <c r="D3562" s="107" t="s">
        <v>1249</v>
      </c>
      <c r="E3562" s="117">
        <v>8216</v>
      </c>
      <c r="F3562" s="107"/>
      <c r="G3562" s="103" t="s">
        <v>1659</v>
      </c>
      <c r="H3562" s="13" t="s">
        <v>110</v>
      </c>
      <c r="I3562" s="14">
        <v>240000</v>
      </c>
      <c r="J3562" s="14">
        <v>190000</v>
      </c>
      <c r="K3562" s="14">
        <v>130000</v>
      </c>
      <c r="L3562" s="14"/>
      <c r="M3562" s="14"/>
      <c r="N3562" s="14"/>
      <c r="O3562" s="14"/>
      <c r="P3562" s="14">
        <f t="shared" si="5603"/>
        <v>320000</v>
      </c>
      <c r="Q3562" s="14"/>
      <c r="R3562" s="14"/>
      <c r="S3562" s="14">
        <v>130000</v>
      </c>
      <c r="T3562" s="14"/>
      <c r="U3562" s="14"/>
      <c r="V3562" s="14"/>
      <c r="W3562" s="14"/>
      <c r="X3562" s="14"/>
      <c r="Y3562" s="14"/>
      <c r="Z3562" s="14">
        <v>130000</v>
      </c>
      <c r="AA3562" s="14">
        <v>190000</v>
      </c>
      <c r="AB3562" s="14">
        <v>20000</v>
      </c>
      <c r="AC3562" s="14"/>
      <c r="AD3562" s="14"/>
      <c r="AE3562" s="14"/>
      <c r="AF3562" s="14"/>
      <c r="AG3562" s="14"/>
      <c r="AH3562" s="14">
        <f t="shared" si="5604"/>
        <v>20000</v>
      </c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>
        <v>0</v>
      </c>
      <c r="AS3562" s="14">
        <v>20000</v>
      </c>
      <c r="AT3562" s="14">
        <v>10000</v>
      </c>
      <c r="AU3562" s="14">
        <v>643</v>
      </c>
      <c r="AV3562" s="14"/>
      <c r="AW3562" s="14"/>
      <c r="AX3562" s="14"/>
      <c r="AY3562" s="14">
        <v>19035</v>
      </c>
      <c r="AZ3562" s="14">
        <f t="shared" si="5605"/>
        <v>29678</v>
      </c>
      <c r="BA3562" s="14"/>
      <c r="BB3562" s="14"/>
      <c r="BC3562" s="14">
        <v>643</v>
      </c>
      <c r="BD3562" s="14"/>
      <c r="BE3562" s="14"/>
      <c r="BF3562" s="14"/>
      <c r="BG3562" s="14">
        <v>19035</v>
      </c>
      <c r="BH3562" s="14"/>
      <c r="BI3562" s="14"/>
      <c r="BJ3562" s="14">
        <v>19678</v>
      </c>
      <c r="BK3562" s="14">
        <v>10000</v>
      </c>
    </row>
    <row r="3563" spans="1:63" ht="22.5" x14ac:dyDescent="0.25">
      <c r="A3563" s="13" t="s">
        <v>0</v>
      </c>
      <c r="B3563" s="13" t="s">
        <v>0</v>
      </c>
      <c r="C3563" s="13" t="s">
        <v>0</v>
      </c>
      <c r="D3563" s="103" t="s">
        <v>0</v>
      </c>
      <c r="E3563" s="103" t="s">
        <v>0</v>
      </c>
      <c r="F3563" s="103" t="s">
        <v>0</v>
      </c>
      <c r="G3563" s="13" t="s">
        <v>0</v>
      </c>
      <c r="H3563" s="10" t="s">
        <v>1258</v>
      </c>
      <c r="I3563" s="11">
        <f>SUM(I3529,I3553,I3558)</f>
        <v>5076800</v>
      </c>
      <c r="J3563" s="11">
        <f t="shared" ref="J3563:Y3563" si="5663">SUM(J3529,J3553,J3558)</f>
        <v>465000</v>
      </c>
      <c r="K3563" s="11">
        <f t="shared" si="5663"/>
        <v>706111</v>
      </c>
      <c r="L3563" s="11">
        <f t="shared" si="5663"/>
        <v>0</v>
      </c>
      <c r="M3563" s="11">
        <f t="shared" si="5663"/>
        <v>0</v>
      </c>
      <c r="N3563" s="11">
        <f t="shared" si="5663"/>
        <v>0</v>
      </c>
      <c r="O3563" s="11">
        <f t="shared" si="5663"/>
        <v>0</v>
      </c>
      <c r="P3563" s="11">
        <f t="shared" si="5663"/>
        <v>1171111</v>
      </c>
      <c r="Q3563" s="11">
        <f t="shared" si="5663"/>
        <v>21232</v>
      </c>
      <c r="R3563" s="11">
        <f t="shared" si="5663"/>
        <v>808</v>
      </c>
      <c r="S3563" s="11">
        <f t="shared" si="5663"/>
        <v>719261</v>
      </c>
      <c r="T3563" s="11">
        <f t="shared" si="5663"/>
        <v>0</v>
      </c>
      <c r="U3563" s="11">
        <f t="shared" si="5663"/>
        <v>0</v>
      </c>
      <c r="V3563" s="11">
        <f t="shared" si="5663"/>
        <v>7500</v>
      </c>
      <c r="W3563" s="11">
        <f t="shared" si="5663"/>
        <v>0</v>
      </c>
      <c r="X3563" s="11">
        <f t="shared" si="5663"/>
        <v>0</v>
      </c>
      <c r="Y3563" s="11">
        <f t="shared" si="5663"/>
        <v>0</v>
      </c>
      <c r="Z3563" s="11">
        <v>748801</v>
      </c>
      <c r="AA3563" s="11">
        <v>422310</v>
      </c>
      <c r="AB3563" s="11">
        <f t="shared" ref="AB3563:AQ3563" si="5664">SUM(AB3529,AB3553,AB3558)</f>
        <v>20000</v>
      </c>
      <c r="AC3563" s="11">
        <f t="shared" si="5664"/>
        <v>19500</v>
      </c>
      <c r="AD3563" s="11">
        <f t="shared" si="5664"/>
        <v>0</v>
      </c>
      <c r="AE3563" s="11">
        <f t="shared" si="5664"/>
        <v>0</v>
      </c>
      <c r="AF3563" s="11">
        <f t="shared" si="5664"/>
        <v>0</v>
      </c>
      <c r="AG3563" s="11">
        <f t="shared" si="5664"/>
        <v>0</v>
      </c>
      <c r="AH3563" s="11">
        <f t="shared" si="5664"/>
        <v>39500</v>
      </c>
      <c r="AI3563" s="11">
        <f t="shared" si="5664"/>
        <v>0</v>
      </c>
      <c r="AJ3563" s="11">
        <f t="shared" si="5664"/>
        <v>0</v>
      </c>
      <c r="AK3563" s="11">
        <f t="shared" si="5664"/>
        <v>19500</v>
      </c>
      <c r="AL3563" s="11">
        <f t="shared" si="5664"/>
        <v>0</v>
      </c>
      <c r="AM3563" s="11">
        <f t="shared" si="5664"/>
        <v>0</v>
      </c>
      <c r="AN3563" s="11">
        <f t="shared" si="5664"/>
        <v>0</v>
      </c>
      <c r="AO3563" s="11">
        <f t="shared" si="5664"/>
        <v>0</v>
      </c>
      <c r="AP3563" s="11">
        <f t="shared" si="5664"/>
        <v>0</v>
      </c>
      <c r="AQ3563" s="11">
        <f t="shared" si="5664"/>
        <v>0</v>
      </c>
      <c r="AR3563" s="11">
        <v>19500</v>
      </c>
      <c r="AS3563" s="11">
        <v>20000</v>
      </c>
      <c r="AT3563" s="11">
        <f t="shared" ref="AT3563:BI3563" si="5665">SUM(AT3529,AT3553,AT3558)</f>
        <v>83150</v>
      </c>
      <c r="AU3563" s="11">
        <f t="shared" si="5665"/>
        <v>291660</v>
      </c>
      <c r="AV3563" s="11">
        <f t="shared" si="5665"/>
        <v>0</v>
      </c>
      <c r="AW3563" s="11">
        <f t="shared" si="5665"/>
        <v>0</v>
      </c>
      <c r="AX3563" s="11">
        <f t="shared" si="5665"/>
        <v>0</v>
      </c>
      <c r="AY3563" s="11">
        <f t="shared" si="5665"/>
        <v>19035</v>
      </c>
      <c r="AZ3563" s="11">
        <f t="shared" si="5665"/>
        <v>393845</v>
      </c>
      <c r="BA3563" s="11">
        <f t="shared" si="5665"/>
        <v>0</v>
      </c>
      <c r="BB3563" s="11">
        <f t="shared" si="5665"/>
        <v>0</v>
      </c>
      <c r="BC3563" s="11">
        <f t="shared" si="5665"/>
        <v>291660</v>
      </c>
      <c r="BD3563" s="11">
        <f t="shared" si="5665"/>
        <v>0</v>
      </c>
      <c r="BE3563" s="11">
        <f t="shared" si="5665"/>
        <v>0</v>
      </c>
      <c r="BF3563" s="11">
        <f t="shared" si="5665"/>
        <v>0</v>
      </c>
      <c r="BG3563" s="11">
        <f t="shared" si="5665"/>
        <v>19035</v>
      </c>
      <c r="BH3563" s="11">
        <f t="shared" si="5665"/>
        <v>0</v>
      </c>
      <c r="BI3563" s="11">
        <f t="shared" si="5665"/>
        <v>0</v>
      </c>
      <c r="BJ3563" s="11">
        <v>310695</v>
      </c>
      <c r="BK3563" s="11">
        <v>83150</v>
      </c>
    </row>
    <row r="3564" spans="1:63" ht="15.75" thickBot="1" x14ac:dyDescent="0.3">
      <c r="A3564" s="13" t="s">
        <v>0</v>
      </c>
      <c r="B3564" s="13" t="s">
        <v>0</v>
      </c>
      <c r="C3564" s="13" t="s">
        <v>0</v>
      </c>
      <c r="D3564" s="103" t="s">
        <v>0</v>
      </c>
      <c r="E3564" s="103" t="s">
        <v>0</v>
      </c>
      <c r="F3564" s="103" t="s">
        <v>0</v>
      </c>
      <c r="G3564" s="13" t="s">
        <v>0</v>
      </c>
      <c r="H3564" s="2" t="s">
        <v>55</v>
      </c>
      <c r="I3564" s="12">
        <v>83</v>
      </c>
      <c r="J3564" s="13" t="s">
        <v>0</v>
      </c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>
        <v>0</v>
      </c>
      <c r="AA3564" s="13"/>
      <c r="AB3564" s="13" t="s">
        <v>0</v>
      </c>
      <c r="AC3564" s="13"/>
      <c r="AD3564" s="13"/>
      <c r="AE3564" s="13"/>
      <c r="AF3564" s="13"/>
      <c r="AG3564" s="13"/>
      <c r="AH3564" s="13"/>
      <c r="AI3564" s="13"/>
      <c r="AJ3564" s="13"/>
      <c r="AK3564" s="13"/>
      <c r="AL3564" s="13"/>
      <c r="AM3564" s="13"/>
      <c r="AN3564" s="13"/>
      <c r="AO3564" s="13"/>
      <c r="AP3564" s="13"/>
      <c r="AQ3564" s="13"/>
      <c r="AR3564" s="13">
        <v>0</v>
      </c>
      <c r="AS3564" s="13"/>
      <c r="AT3564" s="13" t="s">
        <v>0</v>
      </c>
      <c r="AU3564" s="13"/>
      <c r="AV3564" s="13"/>
      <c r="AW3564" s="13"/>
      <c r="AX3564" s="13"/>
      <c r="AY3564" s="13"/>
      <c r="AZ3564" s="13"/>
      <c r="BA3564" s="13"/>
      <c r="BB3564" s="13"/>
      <c r="BC3564" s="13"/>
      <c r="BD3564" s="13"/>
      <c r="BE3564" s="13"/>
      <c r="BF3564" s="13"/>
      <c r="BG3564" s="13"/>
      <c r="BH3564" s="13"/>
      <c r="BI3564" s="13"/>
      <c r="BJ3564" s="13">
        <v>0</v>
      </c>
      <c r="BK3564" s="13"/>
    </row>
    <row r="3565" spans="1:63" ht="69.75" customHeight="1" thickBot="1" x14ac:dyDescent="0.3">
      <c r="A3565" s="148" t="s">
        <v>0</v>
      </c>
      <c r="B3565" s="148" t="s">
        <v>0</v>
      </c>
      <c r="C3565" s="148" t="s">
        <v>0</v>
      </c>
      <c r="D3565" s="151" t="s">
        <v>0</v>
      </c>
      <c r="E3565" s="151" t="s">
        <v>0</v>
      </c>
      <c r="F3565" s="151" t="s">
        <v>0</v>
      </c>
      <c r="G3565" s="154" t="s">
        <v>0</v>
      </c>
      <c r="H3565" s="5" t="s">
        <v>56</v>
      </c>
      <c r="I3565" s="5" t="s">
        <v>9</v>
      </c>
      <c r="J3565" s="94" t="s">
        <v>10</v>
      </c>
      <c r="K3565" s="94" t="s">
        <v>1602</v>
      </c>
      <c r="L3565" s="94" t="s">
        <v>1535</v>
      </c>
      <c r="M3565" s="94" t="s">
        <v>1591</v>
      </c>
      <c r="N3565" s="94" t="s">
        <v>1592</v>
      </c>
      <c r="O3565" s="94" t="s">
        <v>1593</v>
      </c>
      <c r="P3565" s="94" t="s">
        <v>1606</v>
      </c>
      <c r="Q3565" s="94" t="s">
        <v>1603</v>
      </c>
      <c r="R3565" s="94" t="s">
        <v>1594</v>
      </c>
      <c r="S3565" s="94" t="s">
        <v>1595</v>
      </c>
      <c r="T3565" s="94" t="s">
        <v>1596</v>
      </c>
      <c r="U3565" s="94" t="s">
        <v>1597</v>
      </c>
      <c r="V3565" s="94" t="s">
        <v>1598</v>
      </c>
      <c r="W3565" s="94" t="s">
        <v>1599</v>
      </c>
      <c r="X3565" s="94" t="s">
        <v>1604</v>
      </c>
      <c r="Y3565" s="94" t="s">
        <v>1605</v>
      </c>
      <c r="Z3565" s="94" t="s">
        <v>1600</v>
      </c>
      <c r="AA3565" s="94" t="s">
        <v>1601</v>
      </c>
      <c r="AB3565" s="95" t="s">
        <v>11</v>
      </c>
      <c r="AC3565" s="95" t="s">
        <v>1602</v>
      </c>
      <c r="AD3565" s="95" t="s">
        <v>1535</v>
      </c>
      <c r="AE3565" s="95" t="s">
        <v>1591</v>
      </c>
      <c r="AF3565" s="95" t="s">
        <v>1592</v>
      </c>
      <c r="AG3565" s="95" t="s">
        <v>1593</v>
      </c>
      <c r="AH3565" s="95" t="s">
        <v>1607</v>
      </c>
      <c r="AI3565" s="95" t="s">
        <v>1603</v>
      </c>
      <c r="AJ3565" s="95" t="s">
        <v>1594</v>
      </c>
      <c r="AK3565" s="95" t="s">
        <v>1595</v>
      </c>
      <c r="AL3565" s="95" t="s">
        <v>1596</v>
      </c>
      <c r="AM3565" s="95" t="s">
        <v>1597</v>
      </c>
      <c r="AN3565" s="95" t="s">
        <v>1598</v>
      </c>
      <c r="AO3565" s="95" t="s">
        <v>1599</v>
      </c>
      <c r="AP3565" s="95" t="s">
        <v>1604</v>
      </c>
      <c r="AQ3565" s="95" t="s">
        <v>1605</v>
      </c>
      <c r="AR3565" s="95" t="s">
        <v>1600</v>
      </c>
      <c r="AS3565" s="95" t="s">
        <v>1601</v>
      </c>
      <c r="AT3565" s="96" t="s">
        <v>12</v>
      </c>
      <c r="AU3565" s="96" t="s">
        <v>1602</v>
      </c>
      <c r="AV3565" s="96" t="s">
        <v>1535</v>
      </c>
      <c r="AW3565" s="96" t="s">
        <v>1591</v>
      </c>
      <c r="AX3565" s="96" t="s">
        <v>1592</v>
      </c>
      <c r="AY3565" s="96" t="s">
        <v>1593</v>
      </c>
      <c r="AZ3565" s="96" t="s">
        <v>1608</v>
      </c>
      <c r="BA3565" s="96" t="s">
        <v>1603</v>
      </c>
      <c r="BB3565" s="96" t="s">
        <v>1594</v>
      </c>
      <c r="BC3565" s="96" t="s">
        <v>1595</v>
      </c>
      <c r="BD3565" s="96" t="s">
        <v>1596</v>
      </c>
      <c r="BE3565" s="96" t="s">
        <v>1597</v>
      </c>
      <c r="BF3565" s="96" t="s">
        <v>1598</v>
      </c>
      <c r="BG3565" s="96" t="s">
        <v>1599</v>
      </c>
      <c r="BH3565" s="96" t="s">
        <v>1604</v>
      </c>
      <c r="BI3565" s="96" t="s">
        <v>1605</v>
      </c>
      <c r="BJ3565" s="96" t="s">
        <v>1600</v>
      </c>
      <c r="BK3565" s="96" t="s">
        <v>1601</v>
      </c>
    </row>
    <row r="3566" spans="1:63" x14ac:dyDescent="0.25">
      <c r="A3566" s="149"/>
      <c r="B3566" s="149"/>
      <c r="C3566" s="149"/>
      <c r="D3566" s="152"/>
      <c r="E3566" s="152"/>
      <c r="F3566" s="152"/>
      <c r="G3566" s="155"/>
      <c r="H3566" s="15" t="s">
        <v>0</v>
      </c>
      <c r="I3566" s="9" t="s">
        <v>13</v>
      </c>
      <c r="J3566" s="9">
        <v>1</v>
      </c>
      <c r="K3566" s="9">
        <v>2</v>
      </c>
      <c r="L3566" s="9">
        <v>3</v>
      </c>
      <c r="M3566" s="9">
        <v>4</v>
      </c>
      <c r="N3566" s="9">
        <v>5</v>
      </c>
      <c r="O3566" s="9">
        <v>6</v>
      </c>
      <c r="P3566" s="9">
        <v>7</v>
      </c>
      <c r="Q3566" s="9">
        <v>8</v>
      </c>
      <c r="R3566" s="9">
        <v>9</v>
      </c>
      <c r="S3566" s="9">
        <v>10</v>
      </c>
      <c r="T3566" s="9">
        <v>11</v>
      </c>
      <c r="U3566" s="9">
        <v>12</v>
      </c>
      <c r="V3566" s="9">
        <v>13</v>
      </c>
      <c r="W3566" s="9">
        <v>14</v>
      </c>
      <c r="X3566" s="9">
        <v>15</v>
      </c>
      <c r="Y3566" s="9">
        <v>16</v>
      </c>
      <c r="Z3566" s="9">
        <v>20</v>
      </c>
      <c r="AA3566" s="9">
        <v>21</v>
      </c>
      <c r="AB3566" s="9">
        <v>1</v>
      </c>
      <c r="AC3566" s="9">
        <v>2</v>
      </c>
      <c r="AD3566" s="9">
        <v>3</v>
      </c>
      <c r="AE3566" s="9">
        <v>4</v>
      </c>
      <c r="AF3566" s="9">
        <v>5</v>
      </c>
      <c r="AG3566" s="9">
        <v>6</v>
      </c>
      <c r="AH3566" s="9">
        <v>7</v>
      </c>
      <c r="AI3566" s="9">
        <v>8</v>
      </c>
      <c r="AJ3566" s="9">
        <v>9</v>
      </c>
      <c r="AK3566" s="9">
        <v>10</v>
      </c>
      <c r="AL3566" s="9">
        <v>11</v>
      </c>
      <c r="AM3566" s="9">
        <v>12</v>
      </c>
      <c r="AN3566" s="9">
        <v>13</v>
      </c>
      <c r="AO3566" s="9">
        <v>14</v>
      </c>
      <c r="AP3566" s="9">
        <v>15</v>
      </c>
      <c r="AQ3566" s="9">
        <v>16</v>
      </c>
      <c r="AR3566" s="9">
        <v>20</v>
      </c>
      <c r="AS3566" s="9">
        <v>21</v>
      </c>
      <c r="AT3566" s="9">
        <v>1</v>
      </c>
      <c r="AU3566" s="9">
        <v>2</v>
      </c>
      <c r="AV3566" s="9">
        <v>3</v>
      </c>
      <c r="AW3566" s="9">
        <v>4</v>
      </c>
      <c r="AX3566" s="9">
        <v>5</v>
      </c>
      <c r="AY3566" s="9">
        <v>6</v>
      </c>
      <c r="AZ3566" s="9">
        <v>7</v>
      </c>
      <c r="BA3566" s="9">
        <v>8</v>
      </c>
      <c r="BB3566" s="9">
        <v>9</v>
      </c>
      <c r="BC3566" s="9">
        <v>10</v>
      </c>
      <c r="BD3566" s="9">
        <v>11</v>
      </c>
      <c r="BE3566" s="9">
        <v>12</v>
      </c>
      <c r="BF3566" s="9">
        <v>13</v>
      </c>
      <c r="BG3566" s="9">
        <v>14</v>
      </c>
      <c r="BH3566" s="9">
        <v>15</v>
      </c>
      <c r="BI3566" s="9">
        <v>16</v>
      </c>
      <c r="BJ3566" s="9">
        <v>20</v>
      </c>
      <c r="BK3566" s="9">
        <v>21</v>
      </c>
    </row>
    <row r="3567" spans="1:63" x14ac:dyDescent="0.25">
      <c r="A3567" s="149"/>
      <c r="B3567" s="149"/>
      <c r="C3567" s="149"/>
      <c r="D3567" s="152"/>
      <c r="E3567" s="152"/>
      <c r="F3567" s="152"/>
      <c r="G3567" s="155"/>
      <c r="H3567" s="16" t="s">
        <v>1189</v>
      </c>
      <c r="I3567" s="17">
        <f>SUM(I3563)</f>
        <v>5076800</v>
      </c>
      <c r="J3567" s="17">
        <f t="shared" ref="J3567:Y3567" si="5666">SUM(J3563)</f>
        <v>465000</v>
      </c>
      <c r="K3567" s="17">
        <f t="shared" si="5666"/>
        <v>706111</v>
      </c>
      <c r="L3567" s="17">
        <f t="shared" si="5666"/>
        <v>0</v>
      </c>
      <c r="M3567" s="17">
        <f t="shared" si="5666"/>
        <v>0</v>
      </c>
      <c r="N3567" s="17">
        <f t="shared" si="5666"/>
        <v>0</v>
      </c>
      <c r="O3567" s="17">
        <f t="shared" si="5666"/>
        <v>0</v>
      </c>
      <c r="P3567" s="17">
        <f t="shared" ref="P3567" si="5667">SUM(P3563)</f>
        <v>1171111</v>
      </c>
      <c r="Q3567" s="17">
        <f t="shared" si="5666"/>
        <v>21232</v>
      </c>
      <c r="R3567" s="17">
        <f t="shared" si="5666"/>
        <v>808</v>
      </c>
      <c r="S3567" s="17">
        <f t="shared" si="5666"/>
        <v>719261</v>
      </c>
      <c r="T3567" s="17">
        <f t="shared" si="5666"/>
        <v>0</v>
      </c>
      <c r="U3567" s="17">
        <f t="shared" si="5666"/>
        <v>0</v>
      </c>
      <c r="V3567" s="17">
        <f t="shared" si="5666"/>
        <v>7500</v>
      </c>
      <c r="W3567" s="17">
        <f t="shared" si="5666"/>
        <v>0</v>
      </c>
      <c r="X3567" s="17">
        <f t="shared" si="5666"/>
        <v>0</v>
      </c>
      <c r="Y3567" s="17">
        <f t="shared" si="5666"/>
        <v>0</v>
      </c>
      <c r="Z3567" s="17">
        <v>748801</v>
      </c>
      <c r="AA3567" s="17">
        <v>422310</v>
      </c>
      <c r="AB3567" s="17">
        <f t="shared" ref="AB3567:AQ3567" si="5668">SUM(AB3563)</f>
        <v>20000</v>
      </c>
      <c r="AC3567" s="17">
        <f t="shared" si="5668"/>
        <v>19500</v>
      </c>
      <c r="AD3567" s="17">
        <f t="shared" si="5668"/>
        <v>0</v>
      </c>
      <c r="AE3567" s="17">
        <f t="shared" si="5668"/>
        <v>0</v>
      </c>
      <c r="AF3567" s="17">
        <f t="shared" si="5668"/>
        <v>0</v>
      </c>
      <c r="AG3567" s="17">
        <f t="shared" si="5668"/>
        <v>0</v>
      </c>
      <c r="AH3567" s="17">
        <f t="shared" ref="AH3567" si="5669">SUM(AH3563)</f>
        <v>39500</v>
      </c>
      <c r="AI3567" s="17">
        <f t="shared" si="5668"/>
        <v>0</v>
      </c>
      <c r="AJ3567" s="17">
        <f t="shared" si="5668"/>
        <v>0</v>
      </c>
      <c r="AK3567" s="17">
        <f t="shared" si="5668"/>
        <v>19500</v>
      </c>
      <c r="AL3567" s="17">
        <f t="shared" si="5668"/>
        <v>0</v>
      </c>
      <c r="AM3567" s="17">
        <f t="shared" si="5668"/>
        <v>0</v>
      </c>
      <c r="AN3567" s="17">
        <f t="shared" si="5668"/>
        <v>0</v>
      </c>
      <c r="AO3567" s="17">
        <f t="shared" si="5668"/>
        <v>0</v>
      </c>
      <c r="AP3567" s="17">
        <f t="shared" si="5668"/>
        <v>0</v>
      </c>
      <c r="AQ3567" s="17">
        <f t="shared" si="5668"/>
        <v>0</v>
      </c>
      <c r="AR3567" s="17">
        <v>19500</v>
      </c>
      <c r="AS3567" s="17">
        <v>20000</v>
      </c>
      <c r="AT3567" s="17">
        <f>SUM(AT3563)</f>
        <v>83150</v>
      </c>
      <c r="AU3567" s="17">
        <f t="shared" ref="AU3567:BI3567" si="5670">SUM(AU3563)</f>
        <v>291660</v>
      </c>
      <c r="AV3567" s="17">
        <f t="shared" si="5670"/>
        <v>0</v>
      </c>
      <c r="AW3567" s="17">
        <f t="shared" si="5670"/>
        <v>0</v>
      </c>
      <c r="AX3567" s="17">
        <f t="shared" si="5670"/>
        <v>0</v>
      </c>
      <c r="AY3567" s="17">
        <f t="shared" si="5670"/>
        <v>19035</v>
      </c>
      <c r="AZ3567" s="17">
        <f t="shared" ref="AZ3567" si="5671">SUM(AZ3563)</f>
        <v>393845</v>
      </c>
      <c r="BA3567" s="17">
        <f t="shared" si="5670"/>
        <v>0</v>
      </c>
      <c r="BB3567" s="17">
        <f t="shared" si="5670"/>
        <v>0</v>
      </c>
      <c r="BC3567" s="17">
        <f t="shared" si="5670"/>
        <v>291660</v>
      </c>
      <c r="BD3567" s="17">
        <f t="shared" si="5670"/>
        <v>0</v>
      </c>
      <c r="BE3567" s="17">
        <f t="shared" si="5670"/>
        <v>0</v>
      </c>
      <c r="BF3567" s="17">
        <f t="shared" si="5670"/>
        <v>0</v>
      </c>
      <c r="BG3567" s="17">
        <f t="shared" si="5670"/>
        <v>19035</v>
      </c>
      <c r="BH3567" s="17">
        <f t="shared" si="5670"/>
        <v>0</v>
      </c>
      <c r="BI3567" s="17">
        <f t="shared" si="5670"/>
        <v>0</v>
      </c>
      <c r="BJ3567" s="17">
        <v>310695</v>
      </c>
      <c r="BK3567" s="17">
        <v>83150</v>
      </c>
    </row>
    <row r="3568" spans="1:63" x14ac:dyDescent="0.25">
      <c r="A3568" s="149"/>
      <c r="B3568" s="149"/>
      <c r="C3568" s="149"/>
      <c r="D3568" s="152"/>
      <c r="E3568" s="152"/>
      <c r="F3568" s="152"/>
      <c r="G3568" s="155"/>
      <c r="H3568" s="18" t="s">
        <v>57</v>
      </c>
      <c r="I3568" s="17">
        <f>SUM(I3567)</f>
        <v>5076800</v>
      </c>
      <c r="J3568" s="17">
        <f t="shared" ref="J3568:Y3568" si="5672">SUM(J3567)</f>
        <v>465000</v>
      </c>
      <c r="K3568" s="17">
        <f t="shared" si="5672"/>
        <v>706111</v>
      </c>
      <c r="L3568" s="17">
        <f t="shared" si="5672"/>
        <v>0</v>
      </c>
      <c r="M3568" s="17">
        <f t="shared" si="5672"/>
        <v>0</v>
      </c>
      <c r="N3568" s="17">
        <f t="shared" si="5672"/>
        <v>0</v>
      </c>
      <c r="O3568" s="17">
        <f t="shared" si="5672"/>
        <v>0</v>
      </c>
      <c r="P3568" s="17">
        <f t="shared" ref="P3568" si="5673">SUM(P3567)</f>
        <v>1171111</v>
      </c>
      <c r="Q3568" s="17">
        <f t="shared" si="5672"/>
        <v>21232</v>
      </c>
      <c r="R3568" s="17">
        <f t="shared" si="5672"/>
        <v>808</v>
      </c>
      <c r="S3568" s="17">
        <f t="shared" si="5672"/>
        <v>719261</v>
      </c>
      <c r="T3568" s="17">
        <f t="shared" si="5672"/>
        <v>0</v>
      </c>
      <c r="U3568" s="17">
        <f t="shared" si="5672"/>
        <v>0</v>
      </c>
      <c r="V3568" s="17">
        <f t="shared" si="5672"/>
        <v>7500</v>
      </c>
      <c r="W3568" s="17">
        <f t="shared" si="5672"/>
        <v>0</v>
      </c>
      <c r="X3568" s="17">
        <f t="shared" si="5672"/>
        <v>0</v>
      </c>
      <c r="Y3568" s="17">
        <f t="shared" si="5672"/>
        <v>0</v>
      </c>
      <c r="Z3568" s="17">
        <v>748801</v>
      </c>
      <c r="AA3568" s="17">
        <v>422310</v>
      </c>
      <c r="AB3568" s="17">
        <f t="shared" ref="AB3568:AQ3568" si="5674">SUM(AB3567)</f>
        <v>20000</v>
      </c>
      <c r="AC3568" s="17">
        <f t="shared" si="5674"/>
        <v>19500</v>
      </c>
      <c r="AD3568" s="17">
        <f t="shared" si="5674"/>
        <v>0</v>
      </c>
      <c r="AE3568" s="17">
        <f t="shared" si="5674"/>
        <v>0</v>
      </c>
      <c r="AF3568" s="17">
        <f t="shared" si="5674"/>
        <v>0</v>
      </c>
      <c r="AG3568" s="17">
        <f t="shared" si="5674"/>
        <v>0</v>
      </c>
      <c r="AH3568" s="17">
        <f t="shared" ref="AH3568" si="5675">SUM(AH3567)</f>
        <v>39500</v>
      </c>
      <c r="AI3568" s="17">
        <f t="shared" si="5674"/>
        <v>0</v>
      </c>
      <c r="AJ3568" s="17">
        <f t="shared" si="5674"/>
        <v>0</v>
      </c>
      <c r="AK3568" s="17">
        <f t="shared" si="5674"/>
        <v>19500</v>
      </c>
      <c r="AL3568" s="17">
        <f t="shared" si="5674"/>
        <v>0</v>
      </c>
      <c r="AM3568" s="17">
        <f t="shared" si="5674"/>
        <v>0</v>
      </c>
      <c r="AN3568" s="17">
        <f t="shared" si="5674"/>
        <v>0</v>
      </c>
      <c r="AO3568" s="17">
        <f t="shared" si="5674"/>
        <v>0</v>
      </c>
      <c r="AP3568" s="17">
        <f t="shared" si="5674"/>
        <v>0</v>
      </c>
      <c r="AQ3568" s="17">
        <f t="shared" si="5674"/>
        <v>0</v>
      </c>
      <c r="AR3568" s="17">
        <v>19500</v>
      </c>
      <c r="AS3568" s="17">
        <v>20000</v>
      </c>
      <c r="AT3568" s="17">
        <f t="shared" ref="AT3568:BI3568" si="5676">SUM(AT3567)</f>
        <v>83150</v>
      </c>
      <c r="AU3568" s="17">
        <f t="shared" si="5676"/>
        <v>291660</v>
      </c>
      <c r="AV3568" s="17">
        <f t="shared" si="5676"/>
        <v>0</v>
      </c>
      <c r="AW3568" s="17">
        <f t="shared" si="5676"/>
        <v>0</v>
      </c>
      <c r="AX3568" s="17">
        <f t="shared" si="5676"/>
        <v>0</v>
      </c>
      <c r="AY3568" s="17">
        <f t="shared" si="5676"/>
        <v>19035</v>
      </c>
      <c r="AZ3568" s="17">
        <f t="shared" ref="AZ3568" si="5677">SUM(AZ3567)</f>
        <v>393845</v>
      </c>
      <c r="BA3568" s="17">
        <f t="shared" si="5676"/>
        <v>0</v>
      </c>
      <c r="BB3568" s="17">
        <f t="shared" si="5676"/>
        <v>0</v>
      </c>
      <c r="BC3568" s="17">
        <f t="shared" si="5676"/>
        <v>291660</v>
      </c>
      <c r="BD3568" s="17">
        <f t="shared" si="5676"/>
        <v>0</v>
      </c>
      <c r="BE3568" s="17">
        <f t="shared" si="5676"/>
        <v>0</v>
      </c>
      <c r="BF3568" s="17">
        <f t="shared" si="5676"/>
        <v>0</v>
      </c>
      <c r="BG3568" s="17">
        <f t="shared" si="5676"/>
        <v>19035</v>
      </c>
      <c r="BH3568" s="17">
        <f t="shared" si="5676"/>
        <v>0</v>
      </c>
      <c r="BI3568" s="17">
        <f t="shared" si="5676"/>
        <v>0</v>
      </c>
      <c r="BJ3568" s="17">
        <v>310695</v>
      </c>
      <c r="BK3568" s="17">
        <v>83150</v>
      </c>
    </row>
    <row r="3569" spans="1:63" x14ac:dyDescent="0.25">
      <c r="A3569" s="150"/>
      <c r="B3569" s="150"/>
      <c r="C3569" s="150"/>
      <c r="D3569" s="153"/>
      <c r="E3569" s="153"/>
      <c r="F3569" s="153"/>
      <c r="G3569" s="156"/>
      <c r="P3569">
        <f t="shared" si="5603"/>
        <v>0</v>
      </c>
      <c r="Z3569">
        <v>0</v>
      </c>
      <c r="AA3569">
        <v>0</v>
      </c>
      <c r="AH3569">
        <f t="shared" si="5604"/>
        <v>0</v>
      </c>
      <c r="AR3569">
        <v>0</v>
      </c>
      <c r="AS3569">
        <v>0</v>
      </c>
      <c r="AZ3569">
        <f t="shared" si="5605"/>
        <v>0</v>
      </c>
      <c r="BJ3569">
        <v>0</v>
      </c>
      <c r="BK3569">
        <v>0</v>
      </c>
    </row>
    <row r="3570" spans="1:63" ht="15.75" thickBot="1" x14ac:dyDescent="0.3">
      <c r="A3570" s="13" t="s">
        <v>0</v>
      </c>
      <c r="B3570" s="13" t="s">
        <v>0</v>
      </c>
      <c r="C3570" s="13" t="s">
        <v>0</v>
      </c>
      <c r="D3570" s="103" t="s">
        <v>0</v>
      </c>
      <c r="E3570" s="103" t="s">
        <v>0</v>
      </c>
      <c r="F3570" s="103" t="s">
        <v>0</v>
      </c>
      <c r="G3570" s="13" t="s">
        <v>0</v>
      </c>
      <c r="H3570" s="19" t="s">
        <v>0</v>
      </c>
      <c r="I3570" s="19" t="s">
        <v>0</v>
      </c>
      <c r="J3570" s="19" t="s">
        <v>0</v>
      </c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>
        <v>0</v>
      </c>
      <c r="AA3570" s="19">
        <v>0</v>
      </c>
      <c r="AB3570" s="19" t="s">
        <v>0</v>
      </c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>
        <v>0</v>
      </c>
      <c r="AS3570" s="19">
        <v>0</v>
      </c>
      <c r="AT3570" s="19" t="s">
        <v>0</v>
      </c>
      <c r="AU3570" s="19"/>
      <c r="AV3570" s="19"/>
      <c r="AW3570" s="19"/>
      <c r="AX3570" s="19"/>
      <c r="AY3570" s="19"/>
      <c r="AZ3570" s="19"/>
      <c r="BA3570" s="19"/>
      <c r="BB3570" s="19"/>
      <c r="BC3570" s="19"/>
      <c r="BD3570" s="19"/>
      <c r="BE3570" s="19"/>
      <c r="BF3570" s="19"/>
      <c r="BG3570" s="19"/>
      <c r="BH3570" s="19"/>
      <c r="BI3570" s="19"/>
      <c r="BJ3570" s="19">
        <v>0</v>
      </c>
      <c r="BK3570" s="19">
        <v>0</v>
      </c>
    </row>
    <row r="3571" spans="1:63" ht="69.75" customHeight="1" thickBot="1" x14ac:dyDescent="0.3">
      <c r="A3571" s="5" t="s">
        <v>2</v>
      </c>
      <c r="B3571" s="5" t="s">
        <v>3</v>
      </c>
      <c r="C3571" s="5" t="s">
        <v>4</v>
      </c>
      <c r="D3571" s="108" t="s">
        <v>0</v>
      </c>
      <c r="E3571" s="116" t="s">
        <v>5</v>
      </c>
      <c r="F3571" s="116" t="s">
        <v>6</v>
      </c>
      <c r="G3571" s="5" t="s">
        <v>7</v>
      </c>
      <c r="H3571" s="5" t="s">
        <v>8</v>
      </c>
      <c r="I3571" s="5" t="s">
        <v>9</v>
      </c>
      <c r="J3571" s="94" t="s">
        <v>10</v>
      </c>
      <c r="K3571" s="94" t="s">
        <v>1602</v>
      </c>
      <c r="L3571" s="94" t="s">
        <v>1535</v>
      </c>
      <c r="M3571" s="94" t="s">
        <v>1591</v>
      </c>
      <c r="N3571" s="94" t="s">
        <v>1592</v>
      </c>
      <c r="O3571" s="94" t="s">
        <v>1593</v>
      </c>
      <c r="P3571" s="94" t="s">
        <v>1606</v>
      </c>
      <c r="Q3571" s="94" t="s">
        <v>1603</v>
      </c>
      <c r="R3571" s="94" t="s">
        <v>1594</v>
      </c>
      <c r="S3571" s="94" t="s">
        <v>1595</v>
      </c>
      <c r="T3571" s="94" t="s">
        <v>1596</v>
      </c>
      <c r="U3571" s="94" t="s">
        <v>1597</v>
      </c>
      <c r="V3571" s="94" t="s">
        <v>1598</v>
      </c>
      <c r="W3571" s="94" t="s">
        <v>1599</v>
      </c>
      <c r="X3571" s="94" t="s">
        <v>1604</v>
      </c>
      <c r="Y3571" s="94" t="s">
        <v>1605</v>
      </c>
      <c r="Z3571" s="94" t="s">
        <v>1600</v>
      </c>
      <c r="AA3571" s="94" t="s">
        <v>1601</v>
      </c>
      <c r="AB3571" s="95" t="s">
        <v>11</v>
      </c>
      <c r="AC3571" s="95" t="s">
        <v>1602</v>
      </c>
      <c r="AD3571" s="95" t="s">
        <v>1535</v>
      </c>
      <c r="AE3571" s="95" t="s">
        <v>1591</v>
      </c>
      <c r="AF3571" s="95" t="s">
        <v>1592</v>
      </c>
      <c r="AG3571" s="95" t="s">
        <v>1593</v>
      </c>
      <c r="AH3571" s="95" t="s">
        <v>1607</v>
      </c>
      <c r="AI3571" s="95" t="s">
        <v>1603</v>
      </c>
      <c r="AJ3571" s="95" t="s">
        <v>1594</v>
      </c>
      <c r="AK3571" s="95" t="s">
        <v>1595</v>
      </c>
      <c r="AL3571" s="95" t="s">
        <v>1596</v>
      </c>
      <c r="AM3571" s="95" t="s">
        <v>1597</v>
      </c>
      <c r="AN3571" s="95" t="s">
        <v>1598</v>
      </c>
      <c r="AO3571" s="95" t="s">
        <v>1599</v>
      </c>
      <c r="AP3571" s="95" t="s">
        <v>1604</v>
      </c>
      <c r="AQ3571" s="95" t="s">
        <v>1605</v>
      </c>
      <c r="AR3571" s="95" t="s">
        <v>1600</v>
      </c>
      <c r="AS3571" s="95" t="s">
        <v>1601</v>
      </c>
      <c r="AT3571" s="96" t="s">
        <v>12</v>
      </c>
      <c r="AU3571" s="96" t="s">
        <v>1602</v>
      </c>
      <c r="AV3571" s="96" t="s">
        <v>1535</v>
      </c>
      <c r="AW3571" s="96" t="s">
        <v>1591</v>
      </c>
      <c r="AX3571" s="96" t="s">
        <v>1592</v>
      </c>
      <c r="AY3571" s="96" t="s">
        <v>1593</v>
      </c>
      <c r="AZ3571" s="96" t="s">
        <v>1608</v>
      </c>
      <c r="BA3571" s="96" t="s">
        <v>1603</v>
      </c>
      <c r="BB3571" s="96" t="s">
        <v>1594</v>
      </c>
      <c r="BC3571" s="96" t="s">
        <v>1595</v>
      </c>
      <c r="BD3571" s="96" t="s">
        <v>1596</v>
      </c>
      <c r="BE3571" s="96" t="s">
        <v>1597</v>
      </c>
      <c r="BF3571" s="96" t="s">
        <v>1598</v>
      </c>
      <c r="BG3571" s="96" t="s">
        <v>1599</v>
      </c>
      <c r="BH3571" s="96" t="s">
        <v>1604</v>
      </c>
      <c r="BI3571" s="96" t="s">
        <v>1605</v>
      </c>
      <c r="BJ3571" s="96" t="s">
        <v>1600</v>
      </c>
      <c r="BK3571" s="96" t="s">
        <v>1601</v>
      </c>
    </row>
    <row r="3572" spans="1:63" x14ac:dyDescent="0.25">
      <c r="A3572" s="6" t="s">
        <v>0</v>
      </c>
      <c r="B3572" s="6" t="s">
        <v>0</v>
      </c>
      <c r="C3572" s="6" t="s">
        <v>0</v>
      </c>
      <c r="D3572" s="109" t="s">
        <v>0</v>
      </c>
      <c r="E3572" s="109" t="s">
        <v>0</v>
      </c>
      <c r="F3572" s="125" t="s">
        <v>0</v>
      </c>
      <c r="G3572" s="7" t="s">
        <v>0</v>
      </c>
      <c r="H3572" s="8" t="s">
        <v>0</v>
      </c>
      <c r="I3572" s="9" t="s">
        <v>13</v>
      </c>
      <c r="J3572" s="9">
        <v>1</v>
      </c>
      <c r="K3572" s="9">
        <v>2</v>
      </c>
      <c r="L3572" s="9">
        <v>3</v>
      </c>
      <c r="M3572" s="9">
        <v>4</v>
      </c>
      <c r="N3572" s="9">
        <v>5</v>
      </c>
      <c r="O3572" s="9">
        <v>6</v>
      </c>
      <c r="P3572" s="9">
        <v>7</v>
      </c>
      <c r="Q3572" s="9">
        <v>8</v>
      </c>
      <c r="R3572" s="9">
        <v>9</v>
      </c>
      <c r="S3572" s="9">
        <v>10</v>
      </c>
      <c r="T3572" s="9">
        <v>11</v>
      </c>
      <c r="U3572" s="9">
        <v>12</v>
      </c>
      <c r="V3572" s="9">
        <v>13</v>
      </c>
      <c r="W3572" s="9">
        <v>14</v>
      </c>
      <c r="X3572" s="9">
        <v>15</v>
      </c>
      <c r="Y3572" s="9">
        <v>16</v>
      </c>
      <c r="Z3572" s="9">
        <v>20</v>
      </c>
      <c r="AA3572" s="9">
        <v>21</v>
      </c>
      <c r="AB3572" s="9">
        <v>1</v>
      </c>
      <c r="AC3572" s="9">
        <v>2</v>
      </c>
      <c r="AD3572" s="9">
        <v>3</v>
      </c>
      <c r="AE3572" s="9">
        <v>4</v>
      </c>
      <c r="AF3572" s="9">
        <v>5</v>
      </c>
      <c r="AG3572" s="9">
        <v>6</v>
      </c>
      <c r="AH3572" s="9">
        <v>7</v>
      </c>
      <c r="AI3572" s="9">
        <v>8</v>
      </c>
      <c r="AJ3572" s="9">
        <v>9</v>
      </c>
      <c r="AK3572" s="9">
        <v>10</v>
      </c>
      <c r="AL3572" s="9">
        <v>11</v>
      </c>
      <c r="AM3572" s="9">
        <v>12</v>
      </c>
      <c r="AN3572" s="9">
        <v>13</v>
      </c>
      <c r="AO3572" s="9">
        <v>14</v>
      </c>
      <c r="AP3572" s="9">
        <v>15</v>
      </c>
      <c r="AQ3572" s="9">
        <v>16</v>
      </c>
      <c r="AR3572" s="9">
        <v>20</v>
      </c>
      <c r="AS3572" s="9">
        <v>21</v>
      </c>
      <c r="AT3572" s="9">
        <v>1</v>
      </c>
      <c r="AU3572" s="9">
        <v>2</v>
      </c>
      <c r="AV3572" s="9">
        <v>3</v>
      </c>
      <c r="AW3572" s="9">
        <v>4</v>
      </c>
      <c r="AX3572" s="9">
        <v>5</v>
      </c>
      <c r="AY3572" s="9">
        <v>6</v>
      </c>
      <c r="AZ3572" s="9">
        <v>7</v>
      </c>
      <c r="BA3572" s="9">
        <v>8</v>
      </c>
      <c r="BB3572" s="9">
        <v>9</v>
      </c>
      <c r="BC3572" s="9">
        <v>10</v>
      </c>
      <c r="BD3572" s="9">
        <v>11</v>
      </c>
      <c r="BE3572" s="9">
        <v>12</v>
      </c>
      <c r="BF3572" s="9">
        <v>13</v>
      </c>
      <c r="BG3572" s="9">
        <v>14</v>
      </c>
      <c r="BH3572" s="9">
        <v>15</v>
      </c>
      <c r="BI3572" s="9">
        <v>16</v>
      </c>
      <c r="BJ3572" s="9">
        <v>20</v>
      </c>
      <c r="BK3572" s="9">
        <v>21</v>
      </c>
    </row>
    <row r="3573" spans="1:63" ht="22.5" x14ac:dyDescent="0.25">
      <c r="A3573" s="1" t="s">
        <v>1156</v>
      </c>
      <c r="B3573" s="1" t="s">
        <v>58</v>
      </c>
      <c r="C3573" s="4" t="s">
        <v>144</v>
      </c>
      <c r="D3573" s="107" t="s">
        <v>1259</v>
      </c>
      <c r="E3573" s="106" t="s">
        <v>0</v>
      </c>
      <c r="F3573" s="106" t="s">
        <v>0</v>
      </c>
      <c r="G3573" s="2" t="s">
        <v>0</v>
      </c>
      <c r="H3573" s="2" t="s">
        <v>1260</v>
      </c>
      <c r="I3573" s="3" t="s">
        <v>0</v>
      </c>
      <c r="J3573" s="3" t="s">
        <v>0</v>
      </c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>
        <v>0</v>
      </c>
      <c r="AA3573" s="3">
        <v>0</v>
      </c>
      <c r="AB3573" s="3" t="s">
        <v>0</v>
      </c>
      <c r="AC3573" s="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>
        <v>0</v>
      </c>
      <c r="AS3573" s="3">
        <v>0</v>
      </c>
      <c r="AT3573" s="3" t="s">
        <v>0</v>
      </c>
      <c r="AU3573" s="3"/>
      <c r="AV3573" s="3"/>
      <c r="AW3573" s="3"/>
      <c r="AX3573" s="3"/>
      <c r="AY3573" s="3"/>
      <c r="AZ3573" s="3"/>
      <c r="BA3573" s="3"/>
      <c r="BB3573" s="3"/>
      <c r="BC3573" s="3"/>
      <c r="BD3573" s="3"/>
      <c r="BE3573" s="3"/>
      <c r="BF3573" s="3"/>
      <c r="BG3573" s="3"/>
      <c r="BH3573" s="3"/>
      <c r="BI3573" s="3"/>
      <c r="BJ3573" s="3">
        <v>0</v>
      </c>
      <c r="BK3573" s="3">
        <v>0</v>
      </c>
    </row>
    <row r="3574" spans="1:63" ht="33.75" x14ac:dyDescent="0.25">
      <c r="A3574" s="1" t="s">
        <v>0</v>
      </c>
      <c r="B3574" s="1" t="s">
        <v>0</v>
      </c>
      <c r="C3574" s="1" t="s">
        <v>0</v>
      </c>
      <c r="D3574" s="106" t="s">
        <v>0</v>
      </c>
      <c r="E3574" s="106" t="s">
        <v>0</v>
      </c>
      <c r="F3574" s="106" t="s">
        <v>0</v>
      </c>
      <c r="G3574" s="2" t="s">
        <v>0</v>
      </c>
      <c r="H3574" s="10" t="s">
        <v>15</v>
      </c>
      <c r="I3574" s="11">
        <f>SUM(I3575,I3583,I3585)</f>
        <v>10914847</v>
      </c>
      <c r="J3574" s="11">
        <f t="shared" ref="J3574:Y3574" si="5678">SUM(J3575,J3583,J3585)</f>
        <v>1815000</v>
      </c>
      <c r="K3574" s="11">
        <f t="shared" si="5678"/>
        <v>1110038</v>
      </c>
      <c r="L3574" s="11">
        <f t="shared" si="5678"/>
        <v>0</v>
      </c>
      <c r="M3574" s="11">
        <f t="shared" si="5678"/>
        <v>0</v>
      </c>
      <c r="N3574" s="11">
        <f t="shared" si="5678"/>
        <v>0</v>
      </c>
      <c r="O3574" s="11">
        <f t="shared" si="5678"/>
        <v>0</v>
      </c>
      <c r="P3574" s="11">
        <f t="shared" ref="P3574" si="5679">SUM(P3575,P3583,P3585)</f>
        <v>2925038</v>
      </c>
      <c r="Q3574" s="11">
        <f t="shared" si="5678"/>
        <v>151285</v>
      </c>
      <c r="R3574" s="11">
        <f t="shared" si="5678"/>
        <v>30000</v>
      </c>
      <c r="S3574" s="11">
        <f t="shared" si="5678"/>
        <v>1205038</v>
      </c>
      <c r="T3574" s="11">
        <f t="shared" si="5678"/>
        <v>0</v>
      </c>
      <c r="U3574" s="11">
        <f t="shared" si="5678"/>
        <v>0</v>
      </c>
      <c r="V3574" s="11">
        <f t="shared" si="5678"/>
        <v>0</v>
      </c>
      <c r="W3574" s="11">
        <f t="shared" si="5678"/>
        <v>0</v>
      </c>
      <c r="X3574" s="11">
        <f t="shared" si="5678"/>
        <v>0</v>
      </c>
      <c r="Y3574" s="11">
        <f t="shared" si="5678"/>
        <v>5000</v>
      </c>
      <c r="Z3574" s="11">
        <v>1391323</v>
      </c>
      <c r="AA3574" s="11">
        <v>1533715</v>
      </c>
      <c r="AB3574" s="11">
        <f t="shared" ref="AB3574:AQ3574" si="5680">SUM(AB3575,AB3583,AB3585)</f>
        <v>46000</v>
      </c>
      <c r="AC3574" s="11">
        <f t="shared" si="5680"/>
        <v>0</v>
      </c>
      <c r="AD3574" s="11">
        <f t="shared" si="5680"/>
        <v>0</v>
      </c>
      <c r="AE3574" s="11">
        <f t="shared" si="5680"/>
        <v>0</v>
      </c>
      <c r="AF3574" s="11">
        <f t="shared" si="5680"/>
        <v>0</v>
      </c>
      <c r="AG3574" s="11">
        <f t="shared" si="5680"/>
        <v>0</v>
      </c>
      <c r="AH3574" s="11">
        <f t="shared" ref="AH3574" si="5681">SUM(AH3575,AH3583,AH3585)</f>
        <v>46000</v>
      </c>
      <c r="AI3574" s="11">
        <f t="shared" si="5680"/>
        <v>0</v>
      </c>
      <c r="AJ3574" s="11">
        <f t="shared" si="5680"/>
        <v>0</v>
      </c>
      <c r="AK3574" s="11">
        <f t="shared" si="5680"/>
        <v>0</v>
      </c>
      <c r="AL3574" s="11">
        <f t="shared" si="5680"/>
        <v>0</v>
      </c>
      <c r="AM3574" s="11">
        <f t="shared" si="5680"/>
        <v>0</v>
      </c>
      <c r="AN3574" s="11">
        <f t="shared" si="5680"/>
        <v>0</v>
      </c>
      <c r="AO3574" s="11">
        <f t="shared" si="5680"/>
        <v>0</v>
      </c>
      <c r="AP3574" s="11">
        <f t="shared" si="5680"/>
        <v>0</v>
      </c>
      <c r="AQ3574" s="11">
        <f t="shared" si="5680"/>
        <v>0</v>
      </c>
      <c r="AR3574" s="11">
        <v>0</v>
      </c>
      <c r="AS3574" s="11">
        <v>46000</v>
      </c>
      <c r="AT3574" s="11">
        <f t="shared" ref="AT3574:BI3574" si="5682">SUM(AT3575,AT3583,AT3585)</f>
        <v>605250</v>
      </c>
      <c r="AU3574" s="11">
        <f t="shared" si="5682"/>
        <v>176312</v>
      </c>
      <c r="AV3574" s="11">
        <f t="shared" si="5682"/>
        <v>0</v>
      </c>
      <c r="AW3574" s="11">
        <f t="shared" si="5682"/>
        <v>0</v>
      </c>
      <c r="AX3574" s="11">
        <f t="shared" si="5682"/>
        <v>0</v>
      </c>
      <c r="AY3574" s="11">
        <f t="shared" si="5682"/>
        <v>0</v>
      </c>
      <c r="AZ3574" s="11">
        <f t="shared" ref="AZ3574" si="5683">SUM(AZ3575,AZ3583,AZ3585)</f>
        <v>781562</v>
      </c>
      <c r="BA3574" s="11">
        <f t="shared" si="5682"/>
        <v>0</v>
      </c>
      <c r="BB3574" s="11">
        <f t="shared" si="5682"/>
        <v>99515</v>
      </c>
      <c r="BC3574" s="11">
        <f t="shared" si="5682"/>
        <v>176312</v>
      </c>
      <c r="BD3574" s="11">
        <f t="shared" si="5682"/>
        <v>0</v>
      </c>
      <c r="BE3574" s="11">
        <f t="shared" si="5682"/>
        <v>0</v>
      </c>
      <c r="BF3574" s="11">
        <f t="shared" si="5682"/>
        <v>0</v>
      </c>
      <c r="BG3574" s="11">
        <f t="shared" si="5682"/>
        <v>0</v>
      </c>
      <c r="BH3574" s="11">
        <f t="shared" si="5682"/>
        <v>0</v>
      </c>
      <c r="BI3574" s="11">
        <f t="shared" si="5682"/>
        <v>10000</v>
      </c>
      <c r="BJ3574" s="11">
        <v>285827</v>
      </c>
      <c r="BK3574" s="11">
        <v>495735</v>
      </c>
    </row>
    <row r="3575" spans="1:63" x14ac:dyDescent="0.25">
      <c r="A3575" s="4" t="s">
        <v>1156</v>
      </c>
      <c r="B3575" s="4" t="s">
        <v>58</v>
      </c>
      <c r="C3575" s="4" t="s">
        <v>144</v>
      </c>
      <c r="D3575" s="107" t="s">
        <v>1259</v>
      </c>
      <c r="E3575" s="106" t="s">
        <v>16</v>
      </c>
      <c r="F3575" s="106" t="s">
        <v>0</v>
      </c>
      <c r="G3575" s="2" t="s">
        <v>0</v>
      </c>
      <c r="H3575" s="2" t="s">
        <v>17</v>
      </c>
      <c r="I3575" s="12">
        <f>SUM(I3576:I3577)</f>
        <v>7832098</v>
      </c>
      <c r="J3575" s="12">
        <f t="shared" ref="J3575:Y3575" si="5684">SUM(J3576:J3577)</f>
        <v>812000</v>
      </c>
      <c r="K3575" s="12">
        <f t="shared" si="5684"/>
        <v>607771</v>
      </c>
      <c r="L3575" s="12">
        <f t="shared" si="5684"/>
        <v>0</v>
      </c>
      <c r="M3575" s="12">
        <f t="shared" si="5684"/>
        <v>0</v>
      </c>
      <c r="N3575" s="12">
        <f t="shared" si="5684"/>
        <v>0</v>
      </c>
      <c r="O3575" s="12">
        <f t="shared" si="5684"/>
        <v>0</v>
      </c>
      <c r="P3575" s="12">
        <f t="shared" ref="P3575" si="5685">SUM(P3576:P3577)</f>
        <v>1419771</v>
      </c>
      <c r="Q3575" s="12">
        <f t="shared" si="5684"/>
        <v>85451</v>
      </c>
      <c r="R3575" s="12">
        <f t="shared" si="5684"/>
        <v>0</v>
      </c>
      <c r="S3575" s="12">
        <f t="shared" si="5684"/>
        <v>607771</v>
      </c>
      <c r="T3575" s="12">
        <f t="shared" si="5684"/>
        <v>0</v>
      </c>
      <c r="U3575" s="12">
        <f t="shared" si="5684"/>
        <v>0</v>
      </c>
      <c r="V3575" s="12">
        <f t="shared" si="5684"/>
        <v>0</v>
      </c>
      <c r="W3575" s="12">
        <f t="shared" si="5684"/>
        <v>0</v>
      </c>
      <c r="X3575" s="12">
        <f t="shared" si="5684"/>
        <v>0</v>
      </c>
      <c r="Y3575" s="12">
        <f t="shared" si="5684"/>
        <v>0</v>
      </c>
      <c r="Z3575" s="12">
        <v>693222</v>
      </c>
      <c r="AA3575" s="12">
        <v>726549</v>
      </c>
      <c r="AB3575" s="12">
        <f t="shared" ref="AB3575:AQ3575" si="5686">SUM(AB3576:AB3577)</f>
        <v>0</v>
      </c>
      <c r="AC3575" s="12">
        <f t="shared" si="5686"/>
        <v>0</v>
      </c>
      <c r="AD3575" s="12">
        <f t="shared" si="5686"/>
        <v>0</v>
      </c>
      <c r="AE3575" s="12">
        <f t="shared" si="5686"/>
        <v>0</v>
      </c>
      <c r="AF3575" s="12">
        <f t="shared" si="5686"/>
        <v>0</v>
      </c>
      <c r="AG3575" s="12">
        <f t="shared" si="5686"/>
        <v>0</v>
      </c>
      <c r="AH3575" s="12">
        <f t="shared" ref="AH3575" si="5687">SUM(AH3576:AH3577)</f>
        <v>0</v>
      </c>
      <c r="AI3575" s="12">
        <f t="shared" si="5686"/>
        <v>0</v>
      </c>
      <c r="AJ3575" s="12">
        <f t="shared" si="5686"/>
        <v>0</v>
      </c>
      <c r="AK3575" s="12">
        <f t="shared" si="5686"/>
        <v>0</v>
      </c>
      <c r="AL3575" s="12">
        <f t="shared" si="5686"/>
        <v>0</v>
      </c>
      <c r="AM3575" s="12">
        <f t="shared" si="5686"/>
        <v>0</v>
      </c>
      <c r="AN3575" s="12">
        <f t="shared" si="5686"/>
        <v>0</v>
      </c>
      <c r="AO3575" s="12">
        <f t="shared" si="5686"/>
        <v>0</v>
      </c>
      <c r="AP3575" s="12">
        <f t="shared" si="5686"/>
        <v>0</v>
      </c>
      <c r="AQ3575" s="12">
        <f t="shared" si="5686"/>
        <v>0</v>
      </c>
      <c r="AR3575" s="12">
        <v>0</v>
      </c>
      <c r="AS3575" s="12">
        <v>0</v>
      </c>
      <c r="AT3575" s="12">
        <f t="shared" ref="AT3575:BI3575" si="5688">SUM(AT3576:AT3577)</f>
        <v>250000</v>
      </c>
      <c r="AU3575" s="12">
        <f t="shared" si="5688"/>
        <v>132774</v>
      </c>
      <c r="AV3575" s="12">
        <f t="shared" si="5688"/>
        <v>0</v>
      </c>
      <c r="AW3575" s="12">
        <f t="shared" si="5688"/>
        <v>0</v>
      </c>
      <c r="AX3575" s="12">
        <f t="shared" si="5688"/>
        <v>0</v>
      </c>
      <c r="AY3575" s="12">
        <f t="shared" si="5688"/>
        <v>0</v>
      </c>
      <c r="AZ3575" s="12">
        <f t="shared" ref="AZ3575" si="5689">SUM(AZ3576:AZ3577)</f>
        <v>382774</v>
      </c>
      <c r="BA3575" s="12">
        <f t="shared" si="5688"/>
        <v>0</v>
      </c>
      <c r="BB3575" s="12">
        <f t="shared" si="5688"/>
        <v>72000</v>
      </c>
      <c r="BC3575" s="12">
        <f t="shared" si="5688"/>
        <v>132774</v>
      </c>
      <c r="BD3575" s="12">
        <f t="shared" si="5688"/>
        <v>0</v>
      </c>
      <c r="BE3575" s="12">
        <f t="shared" si="5688"/>
        <v>0</v>
      </c>
      <c r="BF3575" s="12">
        <f t="shared" si="5688"/>
        <v>0</v>
      </c>
      <c r="BG3575" s="12">
        <f t="shared" si="5688"/>
        <v>0</v>
      </c>
      <c r="BH3575" s="12">
        <f t="shared" si="5688"/>
        <v>0</v>
      </c>
      <c r="BI3575" s="12">
        <f t="shared" si="5688"/>
        <v>0</v>
      </c>
      <c r="BJ3575" s="12">
        <v>204774</v>
      </c>
      <c r="BK3575" s="12">
        <v>178000</v>
      </c>
    </row>
    <row r="3576" spans="1:63" x14ac:dyDescent="0.25">
      <c r="A3576" s="4" t="s">
        <v>1156</v>
      </c>
      <c r="B3576" s="4" t="s">
        <v>58</v>
      </c>
      <c r="C3576" s="4" t="s">
        <v>144</v>
      </c>
      <c r="D3576" s="107" t="s">
        <v>1259</v>
      </c>
      <c r="E3576" s="117">
        <v>6111</v>
      </c>
      <c r="F3576" s="107"/>
      <c r="G3576" s="103" t="s">
        <v>1659</v>
      </c>
      <c r="H3576" s="13" t="s">
        <v>18</v>
      </c>
      <c r="I3576" s="14">
        <v>7265998</v>
      </c>
      <c r="J3576" s="14">
        <v>800000</v>
      </c>
      <c r="K3576" s="14">
        <v>607771</v>
      </c>
      <c r="L3576" s="14"/>
      <c r="M3576" s="14"/>
      <c r="N3576" s="14"/>
      <c r="O3576" s="14"/>
      <c r="P3576" s="14">
        <f t="shared" si="5603"/>
        <v>1407771</v>
      </c>
      <c r="Q3576" s="14">
        <f>35451+50000</f>
        <v>85451</v>
      </c>
      <c r="R3576" s="14"/>
      <c r="S3576" s="14">
        <v>607771</v>
      </c>
      <c r="T3576" s="14"/>
      <c r="U3576" s="14"/>
      <c r="V3576" s="14"/>
      <c r="W3576" s="14"/>
      <c r="X3576" s="14"/>
      <c r="Y3576" s="14"/>
      <c r="Z3576" s="14">
        <v>693222</v>
      </c>
      <c r="AA3576" s="14">
        <v>714549</v>
      </c>
      <c r="AB3576" s="14">
        <v>0</v>
      </c>
      <c r="AC3576" s="14"/>
      <c r="AD3576" s="14"/>
      <c r="AE3576" s="14"/>
      <c r="AF3576" s="14"/>
      <c r="AG3576" s="14"/>
      <c r="AH3576" s="14">
        <f t="shared" si="5604"/>
        <v>0</v>
      </c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>
        <v>0</v>
      </c>
      <c r="AS3576" s="14">
        <v>0</v>
      </c>
      <c r="AT3576" s="14">
        <v>250000</v>
      </c>
      <c r="AU3576" s="14">
        <f>121714+11060</f>
        <v>132774</v>
      </c>
      <c r="AV3576" s="14"/>
      <c r="AW3576" s="14"/>
      <c r="AX3576" s="14"/>
      <c r="AY3576" s="14"/>
      <c r="AZ3576" s="14">
        <f t="shared" si="5605"/>
        <v>382774</v>
      </c>
      <c r="BA3576" s="14"/>
      <c r="BB3576" s="14">
        <v>72000</v>
      </c>
      <c r="BC3576" s="14">
        <f>121714+11060</f>
        <v>132774</v>
      </c>
      <c r="BD3576" s="14"/>
      <c r="BE3576" s="14"/>
      <c r="BF3576" s="14"/>
      <c r="BG3576" s="14"/>
      <c r="BH3576" s="14"/>
      <c r="BI3576" s="14"/>
      <c r="BJ3576" s="14">
        <v>204774</v>
      </c>
      <c r="BK3576" s="14">
        <v>178000</v>
      </c>
    </row>
    <row r="3577" spans="1:63" x14ac:dyDescent="0.25">
      <c r="A3577" s="1" t="s">
        <v>1156</v>
      </c>
      <c r="B3577" s="1" t="s">
        <v>58</v>
      </c>
      <c r="C3577" s="1" t="s">
        <v>144</v>
      </c>
      <c r="D3577" s="110" t="s">
        <v>1259</v>
      </c>
      <c r="E3577" s="110" t="s">
        <v>20</v>
      </c>
      <c r="F3577" s="107" t="s">
        <v>0</v>
      </c>
      <c r="G3577" s="13" t="s">
        <v>0</v>
      </c>
      <c r="H3577" s="2" t="s">
        <v>21</v>
      </c>
      <c r="I3577" s="12">
        <f>SUM(I3578:I3582)</f>
        <v>566100</v>
      </c>
      <c r="J3577" s="12">
        <f t="shared" ref="J3577:Y3577" si="5690">SUM(J3578:J3582)</f>
        <v>12000</v>
      </c>
      <c r="K3577" s="12">
        <f t="shared" si="5690"/>
        <v>0</v>
      </c>
      <c r="L3577" s="12">
        <f t="shared" si="5690"/>
        <v>0</v>
      </c>
      <c r="M3577" s="12">
        <f t="shared" si="5690"/>
        <v>0</v>
      </c>
      <c r="N3577" s="12">
        <f t="shared" si="5690"/>
        <v>0</v>
      </c>
      <c r="O3577" s="12">
        <f t="shared" si="5690"/>
        <v>0</v>
      </c>
      <c r="P3577" s="12">
        <f t="shared" si="5690"/>
        <v>12000</v>
      </c>
      <c r="Q3577" s="12">
        <f t="shared" si="5690"/>
        <v>0</v>
      </c>
      <c r="R3577" s="12">
        <f t="shared" si="5690"/>
        <v>0</v>
      </c>
      <c r="S3577" s="12">
        <f t="shared" si="5690"/>
        <v>0</v>
      </c>
      <c r="T3577" s="12">
        <f t="shared" si="5690"/>
        <v>0</v>
      </c>
      <c r="U3577" s="12">
        <f t="shared" si="5690"/>
        <v>0</v>
      </c>
      <c r="V3577" s="12">
        <f t="shared" si="5690"/>
        <v>0</v>
      </c>
      <c r="W3577" s="12">
        <f t="shared" si="5690"/>
        <v>0</v>
      </c>
      <c r="X3577" s="12">
        <f t="shared" si="5690"/>
        <v>0</v>
      </c>
      <c r="Y3577" s="12">
        <f t="shared" si="5690"/>
        <v>0</v>
      </c>
      <c r="Z3577" s="12">
        <v>0</v>
      </c>
      <c r="AA3577" s="12">
        <v>12000</v>
      </c>
      <c r="AB3577" s="12">
        <f t="shared" ref="AB3577:AQ3577" si="5691">SUM(AB3578:AB3582)</f>
        <v>0</v>
      </c>
      <c r="AC3577" s="12">
        <f t="shared" si="5691"/>
        <v>0</v>
      </c>
      <c r="AD3577" s="12">
        <f t="shared" si="5691"/>
        <v>0</v>
      </c>
      <c r="AE3577" s="12">
        <f t="shared" si="5691"/>
        <v>0</v>
      </c>
      <c r="AF3577" s="12">
        <f t="shared" si="5691"/>
        <v>0</v>
      </c>
      <c r="AG3577" s="12">
        <f t="shared" si="5691"/>
        <v>0</v>
      </c>
      <c r="AH3577" s="12">
        <f t="shared" si="5691"/>
        <v>0</v>
      </c>
      <c r="AI3577" s="12">
        <f t="shared" si="5691"/>
        <v>0</v>
      </c>
      <c r="AJ3577" s="12">
        <f t="shared" si="5691"/>
        <v>0</v>
      </c>
      <c r="AK3577" s="12">
        <f t="shared" si="5691"/>
        <v>0</v>
      </c>
      <c r="AL3577" s="12">
        <f t="shared" si="5691"/>
        <v>0</v>
      </c>
      <c r="AM3577" s="12">
        <f t="shared" si="5691"/>
        <v>0</v>
      </c>
      <c r="AN3577" s="12">
        <f t="shared" si="5691"/>
        <v>0</v>
      </c>
      <c r="AO3577" s="12">
        <f t="shared" si="5691"/>
        <v>0</v>
      </c>
      <c r="AP3577" s="12">
        <f t="shared" si="5691"/>
        <v>0</v>
      </c>
      <c r="AQ3577" s="12">
        <f t="shared" si="5691"/>
        <v>0</v>
      </c>
      <c r="AR3577" s="12">
        <v>0</v>
      </c>
      <c r="AS3577" s="12">
        <v>0</v>
      </c>
      <c r="AT3577" s="12">
        <f t="shared" ref="AT3577:BI3577" si="5692">SUM(AT3578:AT3582)</f>
        <v>0</v>
      </c>
      <c r="AU3577" s="12">
        <f t="shared" si="5692"/>
        <v>0</v>
      </c>
      <c r="AV3577" s="12">
        <f t="shared" si="5692"/>
        <v>0</v>
      </c>
      <c r="AW3577" s="12">
        <f t="shared" si="5692"/>
        <v>0</v>
      </c>
      <c r="AX3577" s="12">
        <f t="shared" si="5692"/>
        <v>0</v>
      </c>
      <c r="AY3577" s="12">
        <f t="shared" si="5692"/>
        <v>0</v>
      </c>
      <c r="AZ3577" s="12">
        <f t="shared" si="5692"/>
        <v>0</v>
      </c>
      <c r="BA3577" s="12">
        <f t="shared" si="5692"/>
        <v>0</v>
      </c>
      <c r="BB3577" s="12">
        <f t="shared" si="5692"/>
        <v>0</v>
      </c>
      <c r="BC3577" s="12">
        <f t="shared" si="5692"/>
        <v>0</v>
      </c>
      <c r="BD3577" s="12">
        <f t="shared" si="5692"/>
        <v>0</v>
      </c>
      <c r="BE3577" s="12">
        <f t="shared" si="5692"/>
        <v>0</v>
      </c>
      <c r="BF3577" s="12">
        <f t="shared" si="5692"/>
        <v>0</v>
      </c>
      <c r="BG3577" s="12">
        <f t="shared" si="5692"/>
        <v>0</v>
      </c>
      <c r="BH3577" s="12">
        <f t="shared" si="5692"/>
        <v>0</v>
      </c>
      <c r="BI3577" s="12">
        <f t="shared" si="5692"/>
        <v>0</v>
      </c>
      <c r="BJ3577" s="12">
        <v>0</v>
      </c>
      <c r="BK3577" s="12">
        <v>0</v>
      </c>
    </row>
    <row r="3578" spans="1:63" ht="22.5" x14ac:dyDescent="0.25">
      <c r="A3578" s="4" t="s">
        <v>1156</v>
      </c>
      <c r="B3578" s="4" t="s">
        <v>58</v>
      </c>
      <c r="C3578" s="4" t="s">
        <v>144</v>
      </c>
      <c r="D3578" s="107" t="s">
        <v>1259</v>
      </c>
      <c r="E3578" s="117">
        <v>6112</v>
      </c>
      <c r="F3578" s="107" t="s">
        <v>1261</v>
      </c>
      <c r="G3578" s="103" t="s">
        <v>1659</v>
      </c>
      <c r="H3578" s="13" t="s">
        <v>59</v>
      </c>
      <c r="I3578" s="14">
        <v>83600</v>
      </c>
      <c r="J3578" s="14">
        <v>0</v>
      </c>
      <c r="K3578" s="14"/>
      <c r="L3578" s="14"/>
      <c r="M3578" s="14"/>
      <c r="N3578" s="14"/>
      <c r="O3578" s="14"/>
      <c r="P3578" s="14">
        <f t="shared" si="5603"/>
        <v>0</v>
      </c>
      <c r="Q3578" s="14"/>
      <c r="R3578" s="14"/>
      <c r="S3578" s="14"/>
      <c r="T3578" s="14"/>
      <c r="U3578" s="14"/>
      <c r="V3578" s="14"/>
      <c r="W3578" s="14"/>
      <c r="X3578" s="14"/>
      <c r="Y3578" s="14"/>
      <c r="Z3578" s="14">
        <v>0</v>
      </c>
      <c r="AA3578" s="14">
        <v>0</v>
      </c>
      <c r="AB3578" s="14">
        <v>0</v>
      </c>
      <c r="AC3578" s="14"/>
      <c r="AD3578" s="14"/>
      <c r="AE3578" s="14"/>
      <c r="AF3578" s="14"/>
      <c r="AG3578" s="14"/>
      <c r="AH3578" s="14">
        <f t="shared" si="5604"/>
        <v>0</v>
      </c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>
        <v>0</v>
      </c>
      <c r="AS3578" s="14">
        <v>0</v>
      </c>
      <c r="AT3578" s="14">
        <v>0</v>
      </c>
      <c r="AU3578" s="14"/>
      <c r="AV3578" s="14"/>
      <c r="AW3578" s="14"/>
      <c r="AX3578" s="14"/>
      <c r="AY3578" s="14"/>
      <c r="AZ3578" s="14">
        <f t="shared" si="5605"/>
        <v>0</v>
      </c>
      <c r="BA3578" s="14"/>
      <c r="BB3578" s="14"/>
      <c r="BC3578" s="14"/>
      <c r="BD3578" s="14"/>
      <c r="BE3578" s="14"/>
      <c r="BF3578" s="14"/>
      <c r="BG3578" s="14"/>
      <c r="BH3578" s="14"/>
      <c r="BI3578" s="14"/>
      <c r="BJ3578" s="14">
        <v>0</v>
      </c>
      <c r="BK3578" s="14">
        <v>0</v>
      </c>
    </row>
    <row r="3579" spans="1:63" x14ac:dyDescent="0.25">
      <c r="A3579" s="4" t="s">
        <v>1156</v>
      </c>
      <c r="B3579" s="4" t="s">
        <v>58</v>
      </c>
      <c r="C3579" s="4" t="s">
        <v>144</v>
      </c>
      <c r="D3579" s="107" t="s">
        <v>1259</v>
      </c>
      <c r="E3579" s="117">
        <v>6112</v>
      </c>
      <c r="F3579" s="107" t="s">
        <v>1262</v>
      </c>
      <c r="G3579" s="103" t="s">
        <v>1659</v>
      </c>
      <c r="H3579" s="13" t="s">
        <v>24</v>
      </c>
      <c r="I3579" s="14">
        <v>335900</v>
      </c>
      <c r="J3579" s="14">
        <v>0</v>
      </c>
      <c r="K3579" s="14"/>
      <c r="L3579" s="14"/>
      <c r="M3579" s="14"/>
      <c r="N3579" s="14"/>
      <c r="O3579" s="14"/>
      <c r="P3579" s="14">
        <f t="shared" ref="P3579:P3642" si="5693">J3579+K3579+L3579+M3579+N3579+O3579</f>
        <v>0</v>
      </c>
      <c r="Q3579" s="14"/>
      <c r="R3579" s="14"/>
      <c r="S3579" s="14"/>
      <c r="T3579" s="14"/>
      <c r="U3579" s="14"/>
      <c r="V3579" s="14"/>
      <c r="W3579" s="14"/>
      <c r="X3579" s="14"/>
      <c r="Y3579" s="14"/>
      <c r="Z3579" s="14">
        <v>0</v>
      </c>
      <c r="AA3579" s="14">
        <v>0</v>
      </c>
      <c r="AB3579" s="14">
        <v>0</v>
      </c>
      <c r="AC3579" s="14"/>
      <c r="AD3579" s="14"/>
      <c r="AE3579" s="14"/>
      <c r="AF3579" s="14"/>
      <c r="AG3579" s="14"/>
      <c r="AH3579" s="14">
        <f t="shared" ref="AH3579:AH3642" si="5694">AB3579+AC3579+AD3579+AE3579+AF3579+AG3579</f>
        <v>0</v>
      </c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>
        <v>0</v>
      </c>
      <c r="AS3579" s="14">
        <v>0</v>
      </c>
      <c r="AT3579" s="14">
        <v>0</v>
      </c>
      <c r="AU3579" s="14"/>
      <c r="AV3579" s="14"/>
      <c r="AW3579" s="14"/>
      <c r="AX3579" s="14"/>
      <c r="AY3579" s="14"/>
      <c r="AZ3579" s="14">
        <f t="shared" ref="AZ3579:AZ3642" si="5695">AT3579+AU3579+AV3579+AW3579+AX3579+AY3579</f>
        <v>0</v>
      </c>
      <c r="BA3579" s="14"/>
      <c r="BB3579" s="14"/>
      <c r="BC3579" s="14"/>
      <c r="BD3579" s="14"/>
      <c r="BE3579" s="14"/>
      <c r="BF3579" s="14"/>
      <c r="BG3579" s="14"/>
      <c r="BH3579" s="14"/>
      <c r="BI3579" s="14"/>
      <c r="BJ3579" s="14">
        <v>0</v>
      </c>
      <c r="BK3579" s="14">
        <v>0</v>
      </c>
    </row>
    <row r="3580" spans="1:63" x14ac:dyDescent="0.25">
      <c r="A3580" s="4" t="s">
        <v>1156</v>
      </c>
      <c r="B3580" s="4" t="s">
        <v>58</v>
      </c>
      <c r="C3580" s="4" t="s">
        <v>144</v>
      </c>
      <c r="D3580" s="107" t="s">
        <v>1259</v>
      </c>
      <c r="E3580" s="117">
        <v>6112</v>
      </c>
      <c r="F3580" s="107" t="s">
        <v>1263</v>
      </c>
      <c r="G3580" s="103" t="s">
        <v>1659</v>
      </c>
      <c r="H3580" s="13" t="s">
        <v>25</v>
      </c>
      <c r="I3580" s="14">
        <v>71000</v>
      </c>
      <c r="J3580" s="14">
        <v>0</v>
      </c>
      <c r="K3580" s="14"/>
      <c r="L3580" s="14"/>
      <c r="M3580" s="14"/>
      <c r="N3580" s="14"/>
      <c r="O3580" s="14"/>
      <c r="P3580" s="14">
        <f t="shared" si="5693"/>
        <v>0</v>
      </c>
      <c r="Q3580" s="14"/>
      <c r="R3580" s="14"/>
      <c r="S3580" s="14"/>
      <c r="T3580" s="14"/>
      <c r="U3580" s="14"/>
      <c r="V3580" s="14"/>
      <c r="W3580" s="14"/>
      <c r="X3580" s="14"/>
      <c r="Y3580" s="14"/>
      <c r="Z3580" s="14">
        <v>0</v>
      </c>
      <c r="AA3580" s="14">
        <v>0</v>
      </c>
      <c r="AB3580" s="14">
        <v>0</v>
      </c>
      <c r="AC3580" s="14"/>
      <c r="AD3580" s="14"/>
      <c r="AE3580" s="14"/>
      <c r="AF3580" s="14"/>
      <c r="AG3580" s="14"/>
      <c r="AH3580" s="14">
        <f t="shared" si="5694"/>
        <v>0</v>
      </c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>
        <v>0</v>
      </c>
      <c r="AS3580" s="14">
        <v>0</v>
      </c>
      <c r="AT3580" s="14">
        <v>0</v>
      </c>
      <c r="AU3580" s="14"/>
      <c r="AV3580" s="14"/>
      <c r="AW3580" s="14"/>
      <c r="AX3580" s="14"/>
      <c r="AY3580" s="14"/>
      <c r="AZ3580" s="14">
        <f t="shared" si="5695"/>
        <v>0</v>
      </c>
      <c r="BA3580" s="14"/>
      <c r="BB3580" s="14"/>
      <c r="BC3580" s="14"/>
      <c r="BD3580" s="14"/>
      <c r="BE3580" s="14"/>
      <c r="BF3580" s="14"/>
      <c r="BG3580" s="14"/>
      <c r="BH3580" s="14"/>
      <c r="BI3580" s="14"/>
      <c r="BJ3580" s="14">
        <v>0</v>
      </c>
      <c r="BK3580" s="14">
        <v>0</v>
      </c>
    </row>
    <row r="3581" spans="1:63" x14ac:dyDescent="0.25">
      <c r="A3581" s="4" t="s">
        <v>1156</v>
      </c>
      <c r="B3581" s="4" t="s">
        <v>58</v>
      </c>
      <c r="C3581" s="4" t="s">
        <v>144</v>
      </c>
      <c r="D3581" s="107" t="s">
        <v>1259</v>
      </c>
      <c r="E3581" s="117">
        <v>6112</v>
      </c>
      <c r="F3581" s="107" t="s">
        <v>1264</v>
      </c>
      <c r="G3581" s="103" t="s">
        <v>1659</v>
      </c>
      <c r="H3581" s="13" t="s">
        <v>23</v>
      </c>
      <c r="I3581" s="14">
        <v>25600</v>
      </c>
      <c r="J3581" s="14">
        <v>0</v>
      </c>
      <c r="K3581" s="14"/>
      <c r="L3581" s="14"/>
      <c r="M3581" s="14"/>
      <c r="N3581" s="14"/>
      <c r="O3581" s="14"/>
      <c r="P3581" s="14">
        <f t="shared" si="5693"/>
        <v>0</v>
      </c>
      <c r="Q3581" s="14"/>
      <c r="R3581" s="14"/>
      <c r="S3581" s="14"/>
      <c r="T3581" s="14"/>
      <c r="U3581" s="14"/>
      <c r="V3581" s="14"/>
      <c r="W3581" s="14"/>
      <c r="X3581" s="14"/>
      <c r="Y3581" s="14"/>
      <c r="Z3581" s="14">
        <v>0</v>
      </c>
      <c r="AA3581" s="14">
        <v>0</v>
      </c>
      <c r="AB3581" s="14">
        <v>0</v>
      </c>
      <c r="AC3581" s="14"/>
      <c r="AD3581" s="14"/>
      <c r="AE3581" s="14"/>
      <c r="AF3581" s="14"/>
      <c r="AG3581" s="14"/>
      <c r="AH3581" s="14">
        <f t="shared" si="5694"/>
        <v>0</v>
      </c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>
        <v>0</v>
      </c>
      <c r="AS3581" s="14">
        <v>0</v>
      </c>
      <c r="AT3581" s="14">
        <v>0</v>
      </c>
      <c r="AU3581" s="14"/>
      <c r="AV3581" s="14"/>
      <c r="AW3581" s="14"/>
      <c r="AX3581" s="14"/>
      <c r="AY3581" s="14"/>
      <c r="AZ3581" s="14">
        <f t="shared" si="5695"/>
        <v>0</v>
      </c>
      <c r="BA3581" s="14"/>
      <c r="BB3581" s="14"/>
      <c r="BC3581" s="14"/>
      <c r="BD3581" s="14"/>
      <c r="BE3581" s="14"/>
      <c r="BF3581" s="14"/>
      <c r="BG3581" s="14"/>
      <c r="BH3581" s="14"/>
      <c r="BI3581" s="14"/>
      <c r="BJ3581" s="14">
        <v>0</v>
      </c>
      <c r="BK3581" s="14">
        <v>0</v>
      </c>
    </row>
    <row r="3582" spans="1:63" x14ac:dyDescent="0.25">
      <c r="A3582" s="4" t="s">
        <v>1156</v>
      </c>
      <c r="B3582" s="4" t="s">
        <v>58</v>
      </c>
      <c r="C3582" s="4" t="s">
        <v>144</v>
      </c>
      <c r="D3582" s="107" t="s">
        <v>1259</v>
      </c>
      <c r="E3582" s="117">
        <v>6112</v>
      </c>
      <c r="F3582" s="107" t="s">
        <v>1265</v>
      </c>
      <c r="G3582" s="103" t="s">
        <v>1659</v>
      </c>
      <c r="H3582" s="13" t="s">
        <v>26</v>
      </c>
      <c r="I3582" s="14">
        <v>50000</v>
      </c>
      <c r="J3582" s="14">
        <v>12000</v>
      </c>
      <c r="K3582" s="14"/>
      <c r="L3582" s="14"/>
      <c r="M3582" s="14"/>
      <c r="N3582" s="14"/>
      <c r="O3582" s="14"/>
      <c r="P3582" s="14">
        <f t="shared" si="5693"/>
        <v>12000</v>
      </c>
      <c r="Q3582" s="14"/>
      <c r="R3582" s="14"/>
      <c r="S3582" s="14"/>
      <c r="T3582" s="14"/>
      <c r="U3582" s="14"/>
      <c r="V3582" s="14"/>
      <c r="W3582" s="14"/>
      <c r="X3582" s="14"/>
      <c r="Y3582" s="14"/>
      <c r="Z3582" s="14">
        <v>0</v>
      </c>
      <c r="AA3582" s="14">
        <v>12000</v>
      </c>
      <c r="AB3582" s="14">
        <v>0</v>
      </c>
      <c r="AC3582" s="14"/>
      <c r="AD3582" s="14"/>
      <c r="AE3582" s="14"/>
      <c r="AF3582" s="14"/>
      <c r="AG3582" s="14"/>
      <c r="AH3582" s="14">
        <f t="shared" si="5694"/>
        <v>0</v>
      </c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>
        <v>0</v>
      </c>
      <c r="AS3582" s="14">
        <v>0</v>
      </c>
      <c r="AT3582" s="14">
        <v>0</v>
      </c>
      <c r="AU3582" s="14"/>
      <c r="AV3582" s="14"/>
      <c r="AW3582" s="14"/>
      <c r="AX3582" s="14"/>
      <c r="AY3582" s="14"/>
      <c r="AZ3582" s="14">
        <f t="shared" si="5695"/>
        <v>0</v>
      </c>
      <c r="BA3582" s="14"/>
      <c r="BB3582" s="14"/>
      <c r="BC3582" s="14"/>
      <c r="BD3582" s="14"/>
      <c r="BE3582" s="14"/>
      <c r="BF3582" s="14"/>
      <c r="BG3582" s="14"/>
      <c r="BH3582" s="14"/>
      <c r="BI3582" s="14"/>
      <c r="BJ3582" s="14">
        <v>0</v>
      </c>
      <c r="BK3582" s="14">
        <v>0</v>
      </c>
    </row>
    <row r="3583" spans="1:63" ht="22.5" x14ac:dyDescent="0.25">
      <c r="A3583" s="4" t="s">
        <v>1156</v>
      </c>
      <c r="B3583" s="4" t="s">
        <v>58</v>
      </c>
      <c r="C3583" s="4" t="s">
        <v>144</v>
      </c>
      <c r="D3583" s="107" t="s">
        <v>1259</v>
      </c>
      <c r="E3583" s="106" t="s">
        <v>27</v>
      </c>
      <c r="F3583" s="106" t="s">
        <v>0</v>
      </c>
      <c r="G3583" s="2" t="s">
        <v>0</v>
      </c>
      <c r="H3583" s="2" t="s">
        <v>28</v>
      </c>
      <c r="I3583" s="12">
        <f>SUM(I3584)</f>
        <v>767130</v>
      </c>
      <c r="J3583" s="12">
        <f>SUM(J3584)</f>
        <v>84000</v>
      </c>
      <c r="K3583" s="12">
        <f t="shared" ref="K3583:Y3583" si="5696">SUM(K3584)</f>
        <v>60000</v>
      </c>
      <c r="L3583" s="12">
        <f t="shared" si="5696"/>
        <v>0</v>
      </c>
      <c r="M3583" s="12">
        <f t="shared" si="5696"/>
        <v>0</v>
      </c>
      <c r="N3583" s="12">
        <f t="shared" si="5696"/>
        <v>0</v>
      </c>
      <c r="O3583" s="12">
        <f t="shared" si="5696"/>
        <v>0</v>
      </c>
      <c r="P3583" s="12">
        <f t="shared" si="5696"/>
        <v>144000</v>
      </c>
      <c r="Q3583" s="12">
        <f t="shared" si="5696"/>
        <v>8723</v>
      </c>
      <c r="R3583" s="12">
        <f t="shared" si="5696"/>
        <v>0</v>
      </c>
      <c r="S3583" s="12">
        <f t="shared" si="5696"/>
        <v>60000</v>
      </c>
      <c r="T3583" s="12">
        <f t="shared" si="5696"/>
        <v>0</v>
      </c>
      <c r="U3583" s="12">
        <f t="shared" si="5696"/>
        <v>0</v>
      </c>
      <c r="V3583" s="12">
        <f t="shared" si="5696"/>
        <v>0</v>
      </c>
      <c r="W3583" s="12">
        <f t="shared" si="5696"/>
        <v>0</v>
      </c>
      <c r="X3583" s="12">
        <f t="shared" si="5696"/>
        <v>0</v>
      </c>
      <c r="Y3583" s="12">
        <f t="shared" si="5696"/>
        <v>0</v>
      </c>
      <c r="Z3583" s="12">
        <v>68723</v>
      </c>
      <c r="AA3583" s="12">
        <v>75277</v>
      </c>
      <c r="AB3583" s="12">
        <f t="shared" ref="AB3583:AQ3583" si="5697">SUM(AB3584)</f>
        <v>0</v>
      </c>
      <c r="AC3583" s="12">
        <f t="shared" si="5697"/>
        <v>0</v>
      </c>
      <c r="AD3583" s="12">
        <f t="shared" si="5697"/>
        <v>0</v>
      </c>
      <c r="AE3583" s="12">
        <f t="shared" si="5697"/>
        <v>0</v>
      </c>
      <c r="AF3583" s="12">
        <f t="shared" si="5697"/>
        <v>0</v>
      </c>
      <c r="AG3583" s="12">
        <f t="shared" si="5697"/>
        <v>0</v>
      </c>
      <c r="AH3583" s="12">
        <f t="shared" si="5697"/>
        <v>0</v>
      </c>
      <c r="AI3583" s="12">
        <f t="shared" si="5697"/>
        <v>0</v>
      </c>
      <c r="AJ3583" s="12">
        <f t="shared" si="5697"/>
        <v>0</v>
      </c>
      <c r="AK3583" s="12">
        <f t="shared" si="5697"/>
        <v>0</v>
      </c>
      <c r="AL3583" s="12">
        <f t="shared" si="5697"/>
        <v>0</v>
      </c>
      <c r="AM3583" s="12">
        <f t="shared" si="5697"/>
        <v>0</v>
      </c>
      <c r="AN3583" s="12">
        <f t="shared" si="5697"/>
        <v>0</v>
      </c>
      <c r="AO3583" s="12">
        <f t="shared" si="5697"/>
        <v>0</v>
      </c>
      <c r="AP3583" s="12">
        <f t="shared" si="5697"/>
        <v>0</v>
      </c>
      <c r="AQ3583" s="12">
        <f t="shared" si="5697"/>
        <v>0</v>
      </c>
      <c r="AR3583" s="12">
        <v>0</v>
      </c>
      <c r="AS3583" s="12">
        <v>0</v>
      </c>
      <c r="AT3583" s="12">
        <f t="shared" ref="AT3583:BI3583" si="5698">SUM(AT3584)</f>
        <v>26250</v>
      </c>
      <c r="AU3583" s="12">
        <f t="shared" si="5698"/>
        <v>14000</v>
      </c>
      <c r="AV3583" s="12">
        <f t="shared" si="5698"/>
        <v>0</v>
      </c>
      <c r="AW3583" s="12">
        <f t="shared" si="5698"/>
        <v>0</v>
      </c>
      <c r="AX3583" s="12">
        <f t="shared" si="5698"/>
        <v>0</v>
      </c>
      <c r="AY3583" s="12">
        <f t="shared" si="5698"/>
        <v>0</v>
      </c>
      <c r="AZ3583" s="12">
        <f t="shared" si="5698"/>
        <v>40250</v>
      </c>
      <c r="BA3583" s="12">
        <f t="shared" si="5698"/>
        <v>0</v>
      </c>
      <c r="BB3583" s="12">
        <f t="shared" si="5698"/>
        <v>7515</v>
      </c>
      <c r="BC3583" s="12">
        <f t="shared" si="5698"/>
        <v>14000</v>
      </c>
      <c r="BD3583" s="12">
        <f t="shared" si="5698"/>
        <v>0</v>
      </c>
      <c r="BE3583" s="12">
        <f t="shared" si="5698"/>
        <v>0</v>
      </c>
      <c r="BF3583" s="12">
        <f t="shared" si="5698"/>
        <v>0</v>
      </c>
      <c r="BG3583" s="12">
        <f t="shared" si="5698"/>
        <v>0</v>
      </c>
      <c r="BH3583" s="12">
        <f t="shared" si="5698"/>
        <v>0</v>
      </c>
      <c r="BI3583" s="12">
        <f t="shared" si="5698"/>
        <v>0</v>
      </c>
      <c r="BJ3583" s="12">
        <v>21515</v>
      </c>
      <c r="BK3583" s="12">
        <v>18735</v>
      </c>
    </row>
    <row r="3584" spans="1:63" x14ac:dyDescent="0.25">
      <c r="A3584" s="4" t="s">
        <v>1156</v>
      </c>
      <c r="B3584" s="4" t="s">
        <v>58</v>
      </c>
      <c r="C3584" s="4" t="s">
        <v>144</v>
      </c>
      <c r="D3584" s="107" t="s">
        <v>1259</v>
      </c>
      <c r="E3584" s="117">
        <v>6121</v>
      </c>
      <c r="F3584" s="107"/>
      <c r="G3584" s="103" t="s">
        <v>1659</v>
      </c>
      <c r="H3584" s="13" t="s">
        <v>29</v>
      </c>
      <c r="I3584" s="14">
        <v>767130</v>
      </c>
      <c r="J3584" s="14">
        <v>84000</v>
      </c>
      <c r="K3584" s="14">
        <v>60000</v>
      </c>
      <c r="L3584" s="14"/>
      <c r="M3584" s="14"/>
      <c r="N3584" s="14"/>
      <c r="O3584" s="14"/>
      <c r="P3584" s="14">
        <f t="shared" si="5693"/>
        <v>144000</v>
      </c>
      <c r="Q3584" s="14">
        <f>3723+5000</f>
        <v>8723</v>
      </c>
      <c r="R3584" s="14"/>
      <c r="S3584" s="14">
        <v>60000</v>
      </c>
      <c r="T3584" s="14"/>
      <c r="U3584" s="14"/>
      <c r="V3584" s="14"/>
      <c r="W3584" s="14"/>
      <c r="X3584" s="14"/>
      <c r="Y3584" s="14"/>
      <c r="Z3584" s="14">
        <v>68723</v>
      </c>
      <c r="AA3584" s="14">
        <v>75277</v>
      </c>
      <c r="AB3584" s="14">
        <v>0</v>
      </c>
      <c r="AC3584" s="14"/>
      <c r="AD3584" s="14"/>
      <c r="AE3584" s="14"/>
      <c r="AF3584" s="14"/>
      <c r="AG3584" s="14"/>
      <c r="AH3584" s="14">
        <f t="shared" si="5694"/>
        <v>0</v>
      </c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>
        <v>0</v>
      </c>
      <c r="AS3584" s="14">
        <v>0</v>
      </c>
      <c r="AT3584" s="14">
        <v>26250</v>
      </c>
      <c r="AU3584" s="14">
        <v>14000</v>
      </c>
      <c r="AV3584" s="14"/>
      <c r="AW3584" s="14"/>
      <c r="AX3584" s="14"/>
      <c r="AY3584" s="14"/>
      <c r="AZ3584" s="14">
        <f t="shared" si="5695"/>
        <v>40250</v>
      </c>
      <c r="BA3584" s="14"/>
      <c r="BB3584" s="14">
        <v>7515</v>
      </c>
      <c r="BC3584" s="14">
        <v>14000</v>
      </c>
      <c r="BD3584" s="14"/>
      <c r="BE3584" s="14"/>
      <c r="BF3584" s="14"/>
      <c r="BG3584" s="14"/>
      <c r="BH3584" s="14"/>
      <c r="BI3584" s="14"/>
      <c r="BJ3584" s="14">
        <v>21515</v>
      </c>
      <c r="BK3584" s="14">
        <v>18735</v>
      </c>
    </row>
    <row r="3585" spans="1:63" ht="22.5" x14ac:dyDescent="0.25">
      <c r="A3585" s="4" t="s">
        <v>1156</v>
      </c>
      <c r="B3585" s="4" t="s">
        <v>58</v>
      </c>
      <c r="C3585" s="4" t="s">
        <v>144</v>
      </c>
      <c r="D3585" s="107" t="s">
        <v>1259</v>
      </c>
      <c r="E3585" s="106" t="s">
        <v>31</v>
      </c>
      <c r="F3585" s="106" t="s">
        <v>0</v>
      </c>
      <c r="G3585" s="2" t="s">
        <v>0</v>
      </c>
      <c r="H3585" s="2" t="s">
        <v>32</v>
      </c>
      <c r="I3585" s="12">
        <f>SUM(I3586:I3593)</f>
        <v>2315619</v>
      </c>
      <c r="J3585" s="12">
        <f t="shared" ref="J3585:Y3585" si="5699">SUM(J3586:J3593)</f>
        <v>919000</v>
      </c>
      <c r="K3585" s="12">
        <f t="shared" si="5699"/>
        <v>442267</v>
      </c>
      <c r="L3585" s="12">
        <f t="shared" si="5699"/>
        <v>0</v>
      </c>
      <c r="M3585" s="12">
        <f t="shared" si="5699"/>
        <v>0</v>
      </c>
      <c r="N3585" s="12">
        <f t="shared" si="5699"/>
        <v>0</v>
      </c>
      <c r="O3585" s="12">
        <f t="shared" si="5699"/>
        <v>0</v>
      </c>
      <c r="P3585" s="12">
        <f t="shared" si="5699"/>
        <v>1361267</v>
      </c>
      <c r="Q3585" s="12">
        <f t="shared" si="5699"/>
        <v>57111</v>
      </c>
      <c r="R3585" s="12">
        <f t="shared" si="5699"/>
        <v>30000</v>
      </c>
      <c r="S3585" s="12">
        <f t="shared" si="5699"/>
        <v>537267</v>
      </c>
      <c r="T3585" s="12">
        <f t="shared" si="5699"/>
        <v>0</v>
      </c>
      <c r="U3585" s="12">
        <f t="shared" si="5699"/>
        <v>0</v>
      </c>
      <c r="V3585" s="12">
        <f t="shared" si="5699"/>
        <v>0</v>
      </c>
      <c r="W3585" s="12">
        <f t="shared" si="5699"/>
        <v>0</v>
      </c>
      <c r="X3585" s="12">
        <f t="shared" si="5699"/>
        <v>0</v>
      </c>
      <c r="Y3585" s="12">
        <f t="shared" si="5699"/>
        <v>5000</v>
      </c>
      <c r="Z3585" s="12">
        <v>629378</v>
      </c>
      <c r="AA3585" s="12">
        <v>731889</v>
      </c>
      <c r="AB3585" s="12">
        <f t="shared" ref="AB3585:AQ3585" si="5700">SUM(AB3586:AB3593)</f>
        <v>46000</v>
      </c>
      <c r="AC3585" s="12">
        <f t="shared" si="5700"/>
        <v>0</v>
      </c>
      <c r="AD3585" s="12">
        <f t="shared" si="5700"/>
        <v>0</v>
      </c>
      <c r="AE3585" s="12">
        <f t="shared" si="5700"/>
        <v>0</v>
      </c>
      <c r="AF3585" s="12">
        <f t="shared" si="5700"/>
        <v>0</v>
      </c>
      <c r="AG3585" s="12">
        <f t="shared" si="5700"/>
        <v>0</v>
      </c>
      <c r="AH3585" s="12">
        <f t="shared" si="5700"/>
        <v>46000</v>
      </c>
      <c r="AI3585" s="12">
        <f t="shared" si="5700"/>
        <v>0</v>
      </c>
      <c r="AJ3585" s="12">
        <f t="shared" si="5700"/>
        <v>0</v>
      </c>
      <c r="AK3585" s="12">
        <f t="shared" si="5700"/>
        <v>0</v>
      </c>
      <c r="AL3585" s="12">
        <f t="shared" si="5700"/>
        <v>0</v>
      </c>
      <c r="AM3585" s="12">
        <f t="shared" si="5700"/>
        <v>0</v>
      </c>
      <c r="AN3585" s="12">
        <f t="shared" si="5700"/>
        <v>0</v>
      </c>
      <c r="AO3585" s="12">
        <f t="shared" si="5700"/>
        <v>0</v>
      </c>
      <c r="AP3585" s="12">
        <f t="shared" si="5700"/>
        <v>0</v>
      </c>
      <c r="AQ3585" s="12">
        <f t="shared" si="5700"/>
        <v>0</v>
      </c>
      <c r="AR3585" s="12">
        <v>0</v>
      </c>
      <c r="AS3585" s="12">
        <v>46000</v>
      </c>
      <c r="AT3585" s="12">
        <f t="shared" ref="AT3585:BI3585" si="5701">SUM(AT3586:AT3593)</f>
        <v>329000</v>
      </c>
      <c r="AU3585" s="12">
        <f t="shared" si="5701"/>
        <v>29538</v>
      </c>
      <c r="AV3585" s="12">
        <f t="shared" si="5701"/>
        <v>0</v>
      </c>
      <c r="AW3585" s="12">
        <f t="shared" si="5701"/>
        <v>0</v>
      </c>
      <c r="AX3585" s="12">
        <f t="shared" si="5701"/>
        <v>0</v>
      </c>
      <c r="AY3585" s="12">
        <f t="shared" si="5701"/>
        <v>0</v>
      </c>
      <c r="AZ3585" s="12">
        <f t="shared" si="5701"/>
        <v>358538</v>
      </c>
      <c r="BA3585" s="12">
        <f t="shared" si="5701"/>
        <v>0</v>
      </c>
      <c r="BB3585" s="12">
        <f t="shared" si="5701"/>
        <v>20000</v>
      </c>
      <c r="BC3585" s="12">
        <f t="shared" si="5701"/>
        <v>29538</v>
      </c>
      <c r="BD3585" s="12">
        <f t="shared" si="5701"/>
        <v>0</v>
      </c>
      <c r="BE3585" s="12">
        <f t="shared" si="5701"/>
        <v>0</v>
      </c>
      <c r="BF3585" s="12">
        <f t="shared" si="5701"/>
        <v>0</v>
      </c>
      <c r="BG3585" s="12">
        <f t="shared" si="5701"/>
        <v>0</v>
      </c>
      <c r="BH3585" s="12">
        <f t="shared" si="5701"/>
        <v>0</v>
      </c>
      <c r="BI3585" s="12">
        <f t="shared" si="5701"/>
        <v>10000</v>
      </c>
      <c r="BJ3585" s="12">
        <v>59538</v>
      </c>
      <c r="BK3585" s="12">
        <v>299000</v>
      </c>
    </row>
    <row r="3586" spans="1:63" x14ac:dyDescent="0.25">
      <c r="A3586" s="4" t="s">
        <v>1156</v>
      </c>
      <c r="B3586" s="4" t="s">
        <v>58</v>
      </c>
      <c r="C3586" s="4" t="s">
        <v>144</v>
      </c>
      <c r="D3586" s="107" t="s">
        <v>1259</v>
      </c>
      <c r="E3586" s="117">
        <v>6131</v>
      </c>
      <c r="F3586" s="107"/>
      <c r="G3586" s="103" t="s">
        <v>1659</v>
      </c>
      <c r="H3586" s="13" t="s">
        <v>34</v>
      </c>
      <c r="I3586" s="14">
        <v>40000</v>
      </c>
      <c r="J3586" s="14">
        <v>100000</v>
      </c>
      <c r="K3586" s="14"/>
      <c r="L3586" s="14"/>
      <c r="M3586" s="14"/>
      <c r="N3586" s="14"/>
      <c r="O3586" s="14"/>
      <c r="P3586" s="14">
        <f t="shared" si="5693"/>
        <v>100000</v>
      </c>
      <c r="Q3586" s="14">
        <v>5000</v>
      </c>
      <c r="R3586" s="14"/>
      <c r="S3586" s="14">
        <v>10000</v>
      </c>
      <c r="T3586" s="14"/>
      <c r="U3586" s="14"/>
      <c r="V3586" s="14"/>
      <c r="W3586" s="14"/>
      <c r="X3586" s="14"/>
      <c r="Y3586" s="14">
        <v>5000</v>
      </c>
      <c r="Z3586" s="14">
        <v>20000</v>
      </c>
      <c r="AA3586" s="14">
        <v>80000</v>
      </c>
      <c r="AB3586" s="14">
        <v>5000</v>
      </c>
      <c r="AC3586" s="14"/>
      <c r="AD3586" s="14"/>
      <c r="AE3586" s="14"/>
      <c r="AF3586" s="14"/>
      <c r="AG3586" s="14"/>
      <c r="AH3586" s="14">
        <f t="shared" si="5694"/>
        <v>5000</v>
      </c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>
        <v>0</v>
      </c>
      <c r="AS3586" s="14">
        <v>5000</v>
      </c>
      <c r="AT3586" s="14">
        <v>25000</v>
      </c>
      <c r="AU3586" s="14"/>
      <c r="AV3586" s="14"/>
      <c r="AW3586" s="14"/>
      <c r="AX3586" s="14"/>
      <c r="AY3586" s="14"/>
      <c r="AZ3586" s="14">
        <f t="shared" si="5695"/>
        <v>25000</v>
      </c>
      <c r="BA3586" s="14"/>
      <c r="BB3586" s="14">
        <v>10000</v>
      </c>
      <c r="BC3586" s="14"/>
      <c r="BD3586" s="14"/>
      <c r="BE3586" s="14"/>
      <c r="BF3586" s="14"/>
      <c r="BG3586" s="14"/>
      <c r="BH3586" s="14"/>
      <c r="BI3586" s="14">
        <v>10000</v>
      </c>
      <c r="BJ3586" s="14">
        <v>20000</v>
      </c>
      <c r="BK3586" s="14">
        <v>5000</v>
      </c>
    </row>
    <row r="3587" spans="1:63" x14ac:dyDescent="0.25">
      <c r="A3587" s="4" t="s">
        <v>1156</v>
      </c>
      <c r="B3587" s="4" t="s">
        <v>58</v>
      </c>
      <c r="C3587" s="4" t="s">
        <v>144</v>
      </c>
      <c r="D3587" s="107" t="s">
        <v>1259</v>
      </c>
      <c r="E3587" s="117">
        <v>6132</v>
      </c>
      <c r="F3587" s="107"/>
      <c r="G3587" s="103" t="s">
        <v>1659</v>
      </c>
      <c r="H3587" s="13" t="s">
        <v>74</v>
      </c>
      <c r="I3587" s="14">
        <v>190000</v>
      </c>
      <c r="J3587" s="14">
        <v>20000</v>
      </c>
      <c r="K3587" s="14"/>
      <c r="L3587" s="14"/>
      <c r="M3587" s="14"/>
      <c r="N3587" s="14"/>
      <c r="O3587" s="14"/>
      <c r="P3587" s="14">
        <f t="shared" si="5693"/>
        <v>20000</v>
      </c>
      <c r="Q3587" s="14"/>
      <c r="R3587" s="14"/>
      <c r="S3587" s="14"/>
      <c r="T3587" s="14"/>
      <c r="U3587" s="14"/>
      <c r="V3587" s="14"/>
      <c r="W3587" s="14"/>
      <c r="X3587" s="14"/>
      <c r="Y3587" s="14"/>
      <c r="Z3587" s="14">
        <v>0</v>
      </c>
      <c r="AA3587" s="14">
        <v>20000</v>
      </c>
      <c r="AB3587" s="14">
        <v>0</v>
      </c>
      <c r="AC3587" s="14"/>
      <c r="AD3587" s="14"/>
      <c r="AE3587" s="14"/>
      <c r="AF3587" s="14"/>
      <c r="AG3587" s="14"/>
      <c r="AH3587" s="14">
        <f t="shared" si="5694"/>
        <v>0</v>
      </c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>
        <v>0</v>
      </c>
      <c r="AS3587" s="14">
        <v>0</v>
      </c>
      <c r="AT3587" s="14">
        <v>0</v>
      </c>
      <c r="AU3587" s="14"/>
      <c r="AV3587" s="14"/>
      <c r="AW3587" s="14"/>
      <c r="AX3587" s="14"/>
      <c r="AY3587" s="14"/>
      <c r="AZ3587" s="14">
        <f t="shared" si="5695"/>
        <v>0</v>
      </c>
      <c r="BA3587" s="14"/>
      <c r="BB3587" s="14"/>
      <c r="BC3587" s="14"/>
      <c r="BD3587" s="14"/>
      <c r="BE3587" s="14"/>
      <c r="BF3587" s="14"/>
      <c r="BG3587" s="14"/>
      <c r="BH3587" s="14"/>
      <c r="BI3587" s="14"/>
      <c r="BJ3587" s="14">
        <v>0</v>
      </c>
      <c r="BK3587" s="14">
        <v>0</v>
      </c>
    </row>
    <row r="3588" spans="1:63" x14ac:dyDescent="0.25">
      <c r="A3588" s="4" t="s">
        <v>1156</v>
      </c>
      <c r="B3588" s="4" t="s">
        <v>58</v>
      </c>
      <c r="C3588" s="4" t="s">
        <v>144</v>
      </c>
      <c r="D3588" s="107" t="s">
        <v>1259</v>
      </c>
      <c r="E3588" s="117">
        <v>6133</v>
      </c>
      <c r="F3588" s="107"/>
      <c r="G3588" s="103" t="s">
        <v>1659</v>
      </c>
      <c r="H3588" s="13" t="s">
        <v>77</v>
      </c>
      <c r="I3588" s="14">
        <v>120000</v>
      </c>
      <c r="J3588" s="14">
        <v>0</v>
      </c>
      <c r="K3588" s="14"/>
      <c r="L3588" s="14"/>
      <c r="M3588" s="14"/>
      <c r="N3588" s="14"/>
      <c r="O3588" s="14"/>
      <c r="P3588" s="14">
        <f t="shared" si="5693"/>
        <v>0</v>
      </c>
      <c r="Q3588" s="14"/>
      <c r="R3588" s="14"/>
      <c r="S3588" s="14"/>
      <c r="T3588" s="14"/>
      <c r="U3588" s="14"/>
      <c r="V3588" s="14"/>
      <c r="W3588" s="14"/>
      <c r="X3588" s="14"/>
      <c r="Y3588" s="14"/>
      <c r="Z3588" s="14">
        <v>0</v>
      </c>
      <c r="AA3588" s="14">
        <v>0</v>
      </c>
      <c r="AB3588" s="14">
        <v>0</v>
      </c>
      <c r="AC3588" s="14"/>
      <c r="AD3588" s="14"/>
      <c r="AE3588" s="14"/>
      <c r="AF3588" s="14"/>
      <c r="AG3588" s="14"/>
      <c r="AH3588" s="14">
        <f t="shared" si="5694"/>
        <v>0</v>
      </c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>
        <v>0</v>
      </c>
      <c r="AS3588" s="14">
        <v>0</v>
      </c>
      <c r="AT3588" s="14">
        <v>0</v>
      </c>
      <c r="AU3588" s="14"/>
      <c r="AV3588" s="14"/>
      <c r="AW3588" s="14"/>
      <c r="AX3588" s="14"/>
      <c r="AY3588" s="14"/>
      <c r="AZ3588" s="14">
        <f t="shared" si="5695"/>
        <v>0</v>
      </c>
      <c r="BA3588" s="14"/>
      <c r="BB3588" s="14"/>
      <c r="BC3588" s="14"/>
      <c r="BD3588" s="14"/>
      <c r="BE3588" s="14"/>
      <c r="BF3588" s="14"/>
      <c r="BG3588" s="14"/>
      <c r="BH3588" s="14"/>
      <c r="BI3588" s="14"/>
      <c r="BJ3588" s="14">
        <v>0</v>
      </c>
      <c r="BK3588" s="14">
        <v>0</v>
      </c>
    </row>
    <row r="3589" spans="1:63" x14ac:dyDescent="0.25">
      <c r="A3589" s="4" t="s">
        <v>1156</v>
      </c>
      <c r="B3589" s="4" t="s">
        <v>58</v>
      </c>
      <c r="C3589" s="4" t="s">
        <v>144</v>
      </c>
      <c r="D3589" s="107" t="s">
        <v>1259</v>
      </c>
      <c r="E3589" s="117">
        <v>6134</v>
      </c>
      <c r="F3589" s="107"/>
      <c r="G3589" s="103" t="s">
        <v>1659</v>
      </c>
      <c r="H3589" s="13" t="s">
        <v>80</v>
      </c>
      <c r="I3589" s="14">
        <v>63000</v>
      </c>
      <c r="J3589" s="14">
        <v>40000</v>
      </c>
      <c r="K3589" s="14"/>
      <c r="L3589" s="14"/>
      <c r="M3589" s="14"/>
      <c r="N3589" s="14"/>
      <c r="O3589" s="14"/>
      <c r="P3589" s="14">
        <f t="shared" si="5693"/>
        <v>40000</v>
      </c>
      <c r="Q3589" s="14">
        <v>3000</v>
      </c>
      <c r="R3589" s="14"/>
      <c r="S3589" s="14"/>
      <c r="T3589" s="14"/>
      <c r="U3589" s="14"/>
      <c r="V3589" s="14"/>
      <c r="W3589" s="14"/>
      <c r="X3589" s="14"/>
      <c r="Y3589" s="14"/>
      <c r="Z3589" s="14">
        <v>3000</v>
      </c>
      <c r="AA3589" s="14">
        <v>37000</v>
      </c>
      <c r="AB3589" s="14">
        <v>8000</v>
      </c>
      <c r="AC3589" s="14"/>
      <c r="AD3589" s="14"/>
      <c r="AE3589" s="14"/>
      <c r="AF3589" s="14"/>
      <c r="AG3589" s="14"/>
      <c r="AH3589" s="14">
        <f t="shared" si="5694"/>
        <v>8000</v>
      </c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>
        <v>0</v>
      </c>
      <c r="AS3589" s="14">
        <v>8000</v>
      </c>
      <c r="AT3589" s="14">
        <v>15000</v>
      </c>
      <c r="AU3589" s="14"/>
      <c r="AV3589" s="14"/>
      <c r="AW3589" s="14"/>
      <c r="AX3589" s="14"/>
      <c r="AY3589" s="14"/>
      <c r="AZ3589" s="14">
        <f t="shared" si="5695"/>
        <v>15000</v>
      </c>
      <c r="BA3589" s="14"/>
      <c r="BB3589" s="14"/>
      <c r="BC3589" s="14"/>
      <c r="BD3589" s="14"/>
      <c r="BE3589" s="14"/>
      <c r="BF3589" s="14"/>
      <c r="BG3589" s="14"/>
      <c r="BH3589" s="14"/>
      <c r="BI3589" s="14"/>
      <c r="BJ3589" s="14">
        <v>0</v>
      </c>
      <c r="BK3589" s="14">
        <v>15000</v>
      </c>
    </row>
    <row r="3590" spans="1:63" ht="22.5" x14ac:dyDescent="0.25">
      <c r="A3590" s="4" t="s">
        <v>1156</v>
      </c>
      <c r="B3590" s="4" t="s">
        <v>58</v>
      </c>
      <c r="C3590" s="4" t="s">
        <v>144</v>
      </c>
      <c r="D3590" s="107" t="s">
        <v>1259</v>
      </c>
      <c r="E3590" s="117">
        <v>6136</v>
      </c>
      <c r="F3590" s="107"/>
      <c r="G3590" s="103" t="s">
        <v>1659</v>
      </c>
      <c r="H3590" s="13" t="s">
        <v>86</v>
      </c>
      <c r="I3590" s="14">
        <v>38000</v>
      </c>
      <c r="J3590" s="14">
        <v>60000</v>
      </c>
      <c r="K3590" s="14"/>
      <c r="L3590" s="14"/>
      <c r="M3590" s="14"/>
      <c r="N3590" s="14"/>
      <c r="O3590" s="14"/>
      <c r="P3590" s="14">
        <f t="shared" si="5693"/>
        <v>60000</v>
      </c>
      <c r="Q3590" s="14">
        <v>5000</v>
      </c>
      <c r="R3590" s="14"/>
      <c r="S3590" s="14">
        <f>10000+20000</f>
        <v>30000</v>
      </c>
      <c r="T3590" s="14"/>
      <c r="U3590" s="14"/>
      <c r="V3590" s="14"/>
      <c r="W3590" s="14"/>
      <c r="X3590" s="14"/>
      <c r="Y3590" s="14"/>
      <c r="Z3590" s="14">
        <v>35000</v>
      </c>
      <c r="AA3590" s="14">
        <v>25000</v>
      </c>
      <c r="AB3590" s="14">
        <v>1000</v>
      </c>
      <c r="AC3590" s="14"/>
      <c r="AD3590" s="14"/>
      <c r="AE3590" s="14"/>
      <c r="AF3590" s="14"/>
      <c r="AG3590" s="14"/>
      <c r="AH3590" s="14">
        <f t="shared" si="5694"/>
        <v>1000</v>
      </c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>
        <v>0</v>
      </c>
      <c r="AS3590" s="14">
        <v>1000</v>
      </c>
      <c r="AT3590" s="14">
        <v>5000</v>
      </c>
      <c r="AU3590" s="14"/>
      <c r="AV3590" s="14"/>
      <c r="AW3590" s="14"/>
      <c r="AX3590" s="14"/>
      <c r="AY3590" s="14"/>
      <c r="AZ3590" s="14">
        <f t="shared" si="5695"/>
        <v>5000</v>
      </c>
      <c r="BA3590" s="14"/>
      <c r="BB3590" s="14"/>
      <c r="BC3590" s="14"/>
      <c r="BD3590" s="14"/>
      <c r="BE3590" s="14"/>
      <c r="BF3590" s="14"/>
      <c r="BG3590" s="14"/>
      <c r="BH3590" s="14"/>
      <c r="BI3590" s="14"/>
      <c r="BJ3590" s="14">
        <v>0</v>
      </c>
      <c r="BK3590" s="14">
        <v>5000</v>
      </c>
    </row>
    <row r="3591" spans="1:63" x14ac:dyDescent="0.25">
      <c r="A3591" s="4" t="s">
        <v>1156</v>
      </c>
      <c r="B3591" s="4" t="s">
        <v>58</v>
      </c>
      <c r="C3591" s="4" t="s">
        <v>144</v>
      </c>
      <c r="D3591" s="107" t="s">
        <v>1259</v>
      </c>
      <c r="E3591" s="117">
        <v>6137</v>
      </c>
      <c r="F3591" s="107"/>
      <c r="G3591" s="103" t="s">
        <v>1659</v>
      </c>
      <c r="H3591" s="13" t="s">
        <v>89</v>
      </c>
      <c r="I3591" s="14">
        <v>82000</v>
      </c>
      <c r="J3591" s="14">
        <v>0</v>
      </c>
      <c r="K3591" s="14"/>
      <c r="L3591" s="14"/>
      <c r="M3591" s="14"/>
      <c r="N3591" s="14"/>
      <c r="O3591" s="14"/>
      <c r="P3591" s="14">
        <f t="shared" si="5693"/>
        <v>0</v>
      </c>
      <c r="Q3591" s="14"/>
      <c r="R3591" s="14"/>
      <c r="S3591" s="14"/>
      <c r="T3591" s="14"/>
      <c r="U3591" s="14"/>
      <c r="V3591" s="14"/>
      <c r="W3591" s="14"/>
      <c r="X3591" s="14"/>
      <c r="Y3591" s="14"/>
      <c r="Z3591" s="14">
        <v>0</v>
      </c>
      <c r="AA3591" s="14">
        <v>0</v>
      </c>
      <c r="AB3591" s="14">
        <v>1000</v>
      </c>
      <c r="AC3591" s="14"/>
      <c r="AD3591" s="14"/>
      <c r="AE3591" s="14"/>
      <c r="AF3591" s="14"/>
      <c r="AG3591" s="14"/>
      <c r="AH3591" s="14">
        <f t="shared" si="5694"/>
        <v>1000</v>
      </c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>
        <v>0</v>
      </c>
      <c r="AS3591" s="14">
        <v>1000</v>
      </c>
      <c r="AT3591" s="14">
        <v>1000</v>
      </c>
      <c r="AU3591" s="14"/>
      <c r="AV3591" s="14"/>
      <c r="AW3591" s="14"/>
      <c r="AX3591" s="14"/>
      <c r="AY3591" s="14"/>
      <c r="AZ3591" s="14">
        <f t="shared" si="5695"/>
        <v>1000</v>
      </c>
      <c r="BA3591" s="14"/>
      <c r="BB3591" s="14"/>
      <c r="BC3591" s="14"/>
      <c r="BD3591" s="14"/>
      <c r="BE3591" s="14"/>
      <c r="BF3591" s="14"/>
      <c r="BG3591" s="14"/>
      <c r="BH3591" s="14"/>
      <c r="BI3591" s="14"/>
      <c r="BJ3591" s="14">
        <v>0</v>
      </c>
      <c r="BK3591" s="14">
        <v>1000</v>
      </c>
    </row>
    <row r="3592" spans="1:63" ht="22.5" x14ac:dyDescent="0.25">
      <c r="A3592" s="4" t="s">
        <v>1156</v>
      </c>
      <c r="B3592" s="4" t="s">
        <v>58</v>
      </c>
      <c r="C3592" s="4" t="s">
        <v>144</v>
      </c>
      <c r="D3592" s="107" t="s">
        <v>1259</v>
      </c>
      <c r="E3592" s="117">
        <v>6138</v>
      </c>
      <c r="F3592" s="107"/>
      <c r="G3592" s="103" t="s">
        <v>1659</v>
      </c>
      <c r="H3592" s="13" t="s">
        <v>92</v>
      </c>
      <c r="I3592" s="14">
        <v>54000</v>
      </c>
      <c r="J3592" s="14">
        <v>60000</v>
      </c>
      <c r="K3592" s="14"/>
      <c r="L3592" s="14"/>
      <c r="M3592" s="14"/>
      <c r="N3592" s="14"/>
      <c r="O3592" s="14"/>
      <c r="P3592" s="14">
        <f t="shared" si="5693"/>
        <v>60000</v>
      </c>
      <c r="Q3592" s="14">
        <v>3000</v>
      </c>
      <c r="R3592" s="14"/>
      <c r="S3592" s="14"/>
      <c r="T3592" s="14"/>
      <c r="U3592" s="14"/>
      <c r="V3592" s="14"/>
      <c r="W3592" s="14"/>
      <c r="X3592" s="14"/>
      <c r="Y3592" s="14"/>
      <c r="Z3592" s="14">
        <v>3000</v>
      </c>
      <c r="AA3592" s="14">
        <v>57000</v>
      </c>
      <c r="AB3592" s="14">
        <v>1000</v>
      </c>
      <c r="AC3592" s="14"/>
      <c r="AD3592" s="14"/>
      <c r="AE3592" s="14"/>
      <c r="AF3592" s="14"/>
      <c r="AG3592" s="14"/>
      <c r="AH3592" s="14">
        <f t="shared" si="5694"/>
        <v>1000</v>
      </c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>
        <v>0</v>
      </c>
      <c r="AS3592" s="14">
        <v>1000</v>
      </c>
      <c r="AT3592" s="14">
        <v>1000</v>
      </c>
      <c r="AU3592" s="14"/>
      <c r="AV3592" s="14"/>
      <c r="AW3592" s="14"/>
      <c r="AX3592" s="14"/>
      <c r="AY3592" s="14"/>
      <c r="AZ3592" s="14">
        <f t="shared" si="5695"/>
        <v>1000</v>
      </c>
      <c r="BA3592" s="14"/>
      <c r="BB3592" s="14"/>
      <c r="BC3592" s="14"/>
      <c r="BD3592" s="14"/>
      <c r="BE3592" s="14"/>
      <c r="BF3592" s="14"/>
      <c r="BG3592" s="14"/>
      <c r="BH3592" s="14"/>
      <c r="BI3592" s="14"/>
      <c r="BJ3592" s="14">
        <v>0</v>
      </c>
      <c r="BK3592" s="14">
        <v>1000</v>
      </c>
    </row>
    <row r="3593" spans="1:63" x14ac:dyDescent="0.25">
      <c r="A3593" s="1" t="s">
        <v>1156</v>
      </c>
      <c r="B3593" s="1" t="s">
        <v>58</v>
      </c>
      <c r="C3593" s="1" t="s">
        <v>144</v>
      </c>
      <c r="D3593" s="110" t="s">
        <v>1259</v>
      </c>
      <c r="E3593" s="110" t="s">
        <v>36</v>
      </c>
      <c r="F3593" s="107" t="s">
        <v>0</v>
      </c>
      <c r="G3593" s="13" t="s">
        <v>0</v>
      </c>
      <c r="H3593" s="2" t="s">
        <v>37</v>
      </c>
      <c r="I3593" s="12">
        <f>SUM(I3594:I3596)</f>
        <v>1728619</v>
      </c>
      <c r="J3593" s="12">
        <f t="shared" ref="J3593:Y3593" si="5702">SUM(J3594:J3596)</f>
        <v>639000</v>
      </c>
      <c r="K3593" s="12">
        <f t="shared" si="5702"/>
        <v>442267</v>
      </c>
      <c r="L3593" s="12">
        <f t="shared" si="5702"/>
        <v>0</v>
      </c>
      <c r="M3593" s="12">
        <f t="shared" si="5702"/>
        <v>0</v>
      </c>
      <c r="N3593" s="12">
        <f t="shared" si="5702"/>
        <v>0</v>
      </c>
      <c r="O3593" s="12">
        <f t="shared" si="5702"/>
        <v>0</v>
      </c>
      <c r="P3593" s="12">
        <f t="shared" si="5702"/>
        <v>1081267</v>
      </c>
      <c r="Q3593" s="12">
        <f t="shared" si="5702"/>
        <v>41111</v>
      </c>
      <c r="R3593" s="12">
        <f t="shared" si="5702"/>
        <v>30000</v>
      </c>
      <c r="S3593" s="12">
        <f t="shared" si="5702"/>
        <v>497267</v>
      </c>
      <c r="T3593" s="12">
        <f t="shared" si="5702"/>
        <v>0</v>
      </c>
      <c r="U3593" s="12">
        <f t="shared" si="5702"/>
        <v>0</v>
      </c>
      <c r="V3593" s="12">
        <f t="shared" si="5702"/>
        <v>0</v>
      </c>
      <c r="W3593" s="12">
        <f t="shared" si="5702"/>
        <v>0</v>
      </c>
      <c r="X3593" s="12">
        <f t="shared" si="5702"/>
        <v>0</v>
      </c>
      <c r="Y3593" s="12">
        <f t="shared" si="5702"/>
        <v>0</v>
      </c>
      <c r="Z3593" s="12">
        <v>568378</v>
      </c>
      <c r="AA3593" s="12">
        <v>512889</v>
      </c>
      <c r="AB3593" s="12">
        <f t="shared" ref="AB3593:AQ3593" si="5703">SUM(AB3594:AB3596)</f>
        <v>30000</v>
      </c>
      <c r="AC3593" s="12">
        <f t="shared" si="5703"/>
        <v>0</v>
      </c>
      <c r="AD3593" s="12">
        <f t="shared" si="5703"/>
        <v>0</v>
      </c>
      <c r="AE3593" s="12">
        <f t="shared" si="5703"/>
        <v>0</v>
      </c>
      <c r="AF3593" s="12">
        <f t="shared" si="5703"/>
        <v>0</v>
      </c>
      <c r="AG3593" s="12">
        <f t="shared" si="5703"/>
        <v>0</v>
      </c>
      <c r="AH3593" s="12">
        <f t="shared" si="5703"/>
        <v>30000</v>
      </c>
      <c r="AI3593" s="12">
        <f t="shared" si="5703"/>
        <v>0</v>
      </c>
      <c r="AJ3593" s="12">
        <f t="shared" si="5703"/>
        <v>0</v>
      </c>
      <c r="AK3593" s="12">
        <f t="shared" si="5703"/>
        <v>0</v>
      </c>
      <c r="AL3593" s="12">
        <f t="shared" si="5703"/>
        <v>0</v>
      </c>
      <c r="AM3593" s="12">
        <f t="shared" si="5703"/>
        <v>0</v>
      </c>
      <c r="AN3593" s="12">
        <f t="shared" si="5703"/>
        <v>0</v>
      </c>
      <c r="AO3593" s="12">
        <f t="shared" si="5703"/>
        <v>0</v>
      </c>
      <c r="AP3593" s="12">
        <f t="shared" si="5703"/>
        <v>0</v>
      </c>
      <c r="AQ3593" s="12">
        <f t="shared" si="5703"/>
        <v>0</v>
      </c>
      <c r="AR3593" s="12">
        <v>0</v>
      </c>
      <c r="AS3593" s="12">
        <v>30000</v>
      </c>
      <c r="AT3593" s="12">
        <f t="shared" ref="AT3593:BI3593" si="5704">SUM(AT3594:AT3596)</f>
        <v>282000</v>
      </c>
      <c r="AU3593" s="12">
        <f t="shared" si="5704"/>
        <v>29538</v>
      </c>
      <c r="AV3593" s="12">
        <f t="shared" si="5704"/>
        <v>0</v>
      </c>
      <c r="AW3593" s="12">
        <f t="shared" si="5704"/>
        <v>0</v>
      </c>
      <c r="AX3593" s="12">
        <f t="shared" si="5704"/>
        <v>0</v>
      </c>
      <c r="AY3593" s="12">
        <f t="shared" si="5704"/>
        <v>0</v>
      </c>
      <c r="AZ3593" s="12">
        <f t="shared" si="5704"/>
        <v>311538</v>
      </c>
      <c r="BA3593" s="12">
        <f t="shared" si="5704"/>
        <v>0</v>
      </c>
      <c r="BB3593" s="12">
        <f t="shared" si="5704"/>
        <v>10000</v>
      </c>
      <c r="BC3593" s="12">
        <f t="shared" si="5704"/>
        <v>29538</v>
      </c>
      <c r="BD3593" s="12">
        <f t="shared" si="5704"/>
        <v>0</v>
      </c>
      <c r="BE3593" s="12">
        <f t="shared" si="5704"/>
        <v>0</v>
      </c>
      <c r="BF3593" s="12">
        <f t="shared" si="5704"/>
        <v>0</v>
      </c>
      <c r="BG3593" s="12">
        <f t="shared" si="5704"/>
        <v>0</v>
      </c>
      <c r="BH3593" s="12">
        <f t="shared" si="5704"/>
        <v>0</v>
      </c>
      <c r="BI3593" s="12">
        <f t="shared" si="5704"/>
        <v>0</v>
      </c>
      <c r="BJ3593" s="12">
        <v>39538</v>
      </c>
      <c r="BK3593" s="12">
        <v>272000</v>
      </c>
    </row>
    <row r="3594" spans="1:63" x14ac:dyDescent="0.25">
      <c r="A3594" s="4" t="s">
        <v>1156</v>
      </c>
      <c r="B3594" s="4" t="s">
        <v>58</v>
      </c>
      <c r="C3594" s="4" t="s">
        <v>144</v>
      </c>
      <c r="D3594" s="107" t="s">
        <v>1667</v>
      </c>
      <c r="E3594" s="117">
        <v>6139</v>
      </c>
      <c r="F3594" s="107"/>
      <c r="G3594" s="103" t="s">
        <v>1659</v>
      </c>
      <c r="H3594" s="13" t="s">
        <v>37</v>
      </c>
      <c r="I3594" s="14">
        <v>1678819</v>
      </c>
      <c r="J3594" s="14">
        <v>627000</v>
      </c>
      <c r="K3594" s="14">
        <v>442267</v>
      </c>
      <c r="L3594" s="14"/>
      <c r="M3594" s="14"/>
      <c r="N3594" s="14"/>
      <c r="O3594" s="14"/>
      <c r="P3594" s="14">
        <f t="shared" si="5693"/>
        <v>1069267</v>
      </c>
      <c r="Q3594" s="14">
        <v>40000</v>
      </c>
      <c r="R3594" s="14">
        <v>30000</v>
      </c>
      <c r="S3594" s="14">
        <f>442267+55000</f>
        <v>497267</v>
      </c>
      <c r="T3594" s="14"/>
      <c r="U3594" s="14"/>
      <c r="V3594" s="14"/>
      <c r="W3594" s="14"/>
      <c r="X3594" s="14"/>
      <c r="Y3594" s="14"/>
      <c r="Z3594" s="14">
        <v>567267</v>
      </c>
      <c r="AA3594" s="14">
        <v>502000</v>
      </c>
      <c r="AB3594" s="14">
        <v>30000</v>
      </c>
      <c r="AC3594" s="14"/>
      <c r="AD3594" s="14"/>
      <c r="AE3594" s="14"/>
      <c r="AF3594" s="14"/>
      <c r="AG3594" s="14"/>
      <c r="AH3594" s="14">
        <f t="shared" si="5694"/>
        <v>30000</v>
      </c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>
        <v>0</v>
      </c>
      <c r="AS3594" s="14">
        <v>30000</v>
      </c>
      <c r="AT3594" s="14">
        <v>270000</v>
      </c>
      <c r="AU3594" s="14">
        <v>29538</v>
      </c>
      <c r="AV3594" s="14"/>
      <c r="AW3594" s="14"/>
      <c r="AX3594" s="14"/>
      <c r="AY3594" s="14"/>
      <c r="AZ3594" s="14">
        <f t="shared" si="5695"/>
        <v>299538</v>
      </c>
      <c r="BA3594" s="14"/>
      <c r="BB3594" s="14">
        <f>10000-500</f>
        <v>9500</v>
      </c>
      <c r="BC3594" s="14">
        <v>29538</v>
      </c>
      <c r="BD3594" s="14"/>
      <c r="BE3594" s="14"/>
      <c r="BF3594" s="14"/>
      <c r="BG3594" s="14"/>
      <c r="BH3594" s="14"/>
      <c r="BI3594" s="14"/>
      <c r="BJ3594" s="14">
        <v>39038</v>
      </c>
      <c r="BK3594" s="14">
        <v>260500</v>
      </c>
    </row>
    <row r="3595" spans="1:63" ht="22.5" x14ac:dyDescent="0.25">
      <c r="A3595" s="4" t="s">
        <v>1156</v>
      </c>
      <c r="B3595" s="4" t="s">
        <v>58</v>
      </c>
      <c r="C3595" s="4" t="s">
        <v>144</v>
      </c>
      <c r="D3595" s="107" t="s">
        <v>1259</v>
      </c>
      <c r="E3595" s="117">
        <v>6139</v>
      </c>
      <c r="F3595" s="107" t="s">
        <v>1266</v>
      </c>
      <c r="G3595" s="103" t="s">
        <v>1659</v>
      </c>
      <c r="H3595" s="13" t="s">
        <v>39</v>
      </c>
      <c r="I3595" s="14">
        <v>22800</v>
      </c>
      <c r="J3595" s="14">
        <v>6000</v>
      </c>
      <c r="K3595" s="14"/>
      <c r="L3595" s="14"/>
      <c r="M3595" s="14"/>
      <c r="N3595" s="14"/>
      <c r="O3595" s="14"/>
      <c r="P3595" s="14">
        <f t="shared" si="5693"/>
        <v>6000</v>
      </c>
      <c r="Q3595" s="14">
        <f>111+1000</f>
        <v>1111</v>
      </c>
      <c r="R3595" s="14"/>
      <c r="S3595" s="14"/>
      <c r="T3595" s="14"/>
      <c r="U3595" s="14"/>
      <c r="V3595" s="14"/>
      <c r="W3595" s="14"/>
      <c r="X3595" s="14"/>
      <c r="Y3595" s="14"/>
      <c r="Z3595" s="14">
        <v>1111</v>
      </c>
      <c r="AA3595" s="14">
        <v>4889</v>
      </c>
      <c r="AB3595" s="14">
        <v>0</v>
      </c>
      <c r="AC3595" s="14"/>
      <c r="AD3595" s="14"/>
      <c r="AE3595" s="14"/>
      <c r="AF3595" s="14"/>
      <c r="AG3595" s="14"/>
      <c r="AH3595" s="14">
        <f t="shared" si="5694"/>
        <v>0</v>
      </c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>
        <v>0</v>
      </c>
      <c r="AS3595" s="14">
        <v>0</v>
      </c>
      <c r="AT3595" s="14">
        <v>6000</v>
      </c>
      <c r="AU3595" s="14"/>
      <c r="AV3595" s="14"/>
      <c r="AW3595" s="14"/>
      <c r="AX3595" s="14"/>
      <c r="AY3595" s="14"/>
      <c r="AZ3595" s="14">
        <f t="shared" si="5695"/>
        <v>6000</v>
      </c>
      <c r="BA3595" s="14"/>
      <c r="BB3595" s="14">
        <v>500</v>
      </c>
      <c r="BC3595" s="14"/>
      <c r="BD3595" s="14"/>
      <c r="BE3595" s="14"/>
      <c r="BF3595" s="14"/>
      <c r="BG3595" s="14"/>
      <c r="BH3595" s="14"/>
      <c r="BI3595" s="14"/>
      <c r="BJ3595" s="14">
        <v>500</v>
      </c>
      <c r="BK3595" s="14">
        <v>5500</v>
      </c>
    </row>
    <row r="3596" spans="1:63" ht="33.75" x14ac:dyDescent="0.25">
      <c r="A3596" s="4" t="s">
        <v>1156</v>
      </c>
      <c r="B3596" s="4" t="s">
        <v>58</v>
      </c>
      <c r="C3596" s="4" t="s">
        <v>144</v>
      </c>
      <c r="D3596" s="107" t="s">
        <v>1259</v>
      </c>
      <c r="E3596" s="117">
        <v>6139</v>
      </c>
      <c r="F3596" s="107" t="s">
        <v>1267</v>
      </c>
      <c r="G3596" s="103" t="s">
        <v>1659</v>
      </c>
      <c r="H3596" s="13" t="s">
        <v>40</v>
      </c>
      <c r="I3596" s="14">
        <v>27000</v>
      </c>
      <c r="J3596" s="14">
        <v>6000</v>
      </c>
      <c r="K3596" s="14"/>
      <c r="L3596" s="14"/>
      <c r="M3596" s="14"/>
      <c r="N3596" s="14"/>
      <c r="O3596" s="14"/>
      <c r="P3596" s="14">
        <f t="shared" si="5693"/>
        <v>6000</v>
      </c>
      <c r="Q3596" s="14"/>
      <c r="R3596" s="14"/>
      <c r="S3596" s="14"/>
      <c r="T3596" s="14"/>
      <c r="U3596" s="14"/>
      <c r="V3596" s="14"/>
      <c r="W3596" s="14"/>
      <c r="X3596" s="14"/>
      <c r="Y3596" s="14"/>
      <c r="Z3596" s="14">
        <v>0</v>
      </c>
      <c r="AA3596" s="14">
        <v>6000</v>
      </c>
      <c r="AB3596" s="14">
        <v>0</v>
      </c>
      <c r="AC3596" s="14"/>
      <c r="AD3596" s="14"/>
      <c r="AE3596" s="14"/>
      <c r="AF3596" s="14"/>
      <c r="AG3596" s="14"/>
      <c r="AH3596" s="14">
        <f t="shared" si="5694"/>
        <v>0</v>
      </c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>
        <v>0</v>
      </c>
      <c r="AS3596" s="14">
        <v>0</v>
      </c>
      <c r="AT3596" s="14">
        <v>6000</v>
      </c>
      <c r="AU3596" s="14"/>
      <c r="AV3596" s="14"/>
      <c r="AW3596" s="14"/>
      <c r="AX3596" s="14"/>
      <c r="AY3596" s="14"/>
      <c r="AZ3596" s="14">
        <f t="shared" si="5695"/>
        <v>6000</v>
      </c>
      <c r="BA3596" s="14"/>
      <c r="BB3596" s="14"/>
      <c r="BC3596" s="14"/>
      <c r="BD3596" s="14"/>
      <c r="BE3596" s="14"/>
      <c r="BF3596" s="14"/>
      <c r="BG3596" s="14"/>
      <c r="BH3596" s="14"/>
      <c r="BI3596" s="14"/>
      <c r="BJ3596" s="14">
        <v>0</v>
      </c>
      <c r="BK3596" s="14">
        <v>6000</v>
      </c>
    </row>
    <row r="3597" spans="1:63" ht="33.75" x14ac:dyDescent="0.25">
      <c r="A3597" s="1" t="s">
        <v>0</v>
      </c>
      <c r="B3597" s="1" t="s">
        <v>0</v>
      </c>
      <c r="C3597" s="1" t="s">
        <v>0</v>
      </c>
      <c r="D3597" s="106" t="s">
        <v>0</v>
      </c>
      <c r="E3597" s="106" t="s">
        <v>0</v>
      </c>
      <c r="F3597" s="106" t="s">
        <v>0</v>
      </c>
      <c r="G3597" s="2" t="s">
        <v>0</v>
      </c>
      <c r="H3597" s="10" t="s">
        <v>41</v>
      </c>
      <c r="I3597" s="11">
        <f>SUM(I3598)</f>
        <v>139100</v>
      </c>
      <c r="J3597" s="11">
        <f t="shared" ref="J3597:Y3597" si="5705">SUM(J3598)</f>
        <v>1100</v>
      </c>
      <c r="K3597" s="11">
        <f t="shared" si="5705"/>
        <v>0</v>
      </c>
      <c r="L3597" s="11">
        <f t="shared" si="5705"/>
        <v>0</v>
      </c>
      <c r="M3597" s="11">
        <f t="shared" si="5705"/>
        <v>0</v>
      </c>
      <c r="N3597" s="11">
        <f t="shared" si="5705"/>
        <v>0</v>
      </c>
      <c r="O3597" s="11">
        <f t="shared" si="5705"/>
        <v>0</v>
      </c>
      <c r="P3597" s="11">
        <f t="shared" si="5705"/>
        <v>1100</v>
      </c>
      <c r="Q3597" s="11">
        <f t="shared" si="5705"/>
        <v>0</v>
      </c>
      <c r="R3597" s="11">
        <f t="shared" si="5705"/>
        <v>0</v>
      </c>
      <c r="S3597" s="11">
        <f t="shared" si="5705"/>
        <v>0</v>
      </c>
      <c r="T3597" s="11">
        <f t="shared" si="5705"/>
        <v>0</v>
      </c>
      <c r="U3597" s="11">
        <f t="shared" si="5705"/>
        <v>0</v>
      </c>
      <c r="V3597" s="11">
        <f t="shared" si="5705"/>
        <v>0</v>
      </c>
      <c r="W3597" s="11">
        <f t="shared" si="5705"/>
        <v>0</v>
      </c>
      <c r="X3597" s="11">
        <f t="shared" si="5705"/>
        <v>0</v>
      </c>
      <c r="Y3597" s="11">
        <f t="shared" si="5705"/>
        <v>0</v>
      </c>
      <c r="Z3597" s="11">
        <v>0</v>
      </c>
      <c r="AA3597" s="11">
        <v>1100</v>
      </c>
      <c r="AB3597" s="11">
        <f>SUM(AB3598)</f>
        <v>132000</v>
      </c>
      <c r="AC3597" s="11">
        <f t="shared" ref="AC3597:AQ3597" si="5706">SUM(AC3598)</f>
        <v>3964</v>
      </c>
      <c r="AD3597" s="11">
        <f t="shared" si="5706"/>
        <v>0</v>
      </c>
      <c r="AE3597" s="11">
        <f t="shared" si="5706"/>
        <v>0</v>
      </c>
      <c r="AF3597" s="11">
        <f t="shared" si="5706"/>
        <v>0</v>
      </c>
      <c r="AG3597" s="11">
        <f t="shared" si="5706"/>
        <v>0</v>
      </c>
      <c r="AH3597" s="11">
        <f t="shared" si="5706"/>
        <v>135964</v>
      </c>
      <c r="AI3597" s="11">
        <f t="shared" si="5706"/>
        <v>2135</v>
      </c>
      <c r="AJ3597" s="11">
        <f t="shared" si="5706"/>
        <v>2415</v>
      </c>
      <c r="AK3597" s="11">
        <f t="shared" si="5706"/>
        <v>8734</v>
      </c>
      <c r="AL3597" s="11">
        <f t="shared" si="5706"/>
        <v>0</v>
      </c>
      <c r="AM3597" s="11">
        <f t="shared" si="5706"/>
        <v>2385</v>
      </c>
      <c r="AN3597" s="11">
        <f t="shared" si="5706"/>
        <v>0</v>
      </c>
      <c r="AO3597" s="11">
        <f t="shared" si="5706"/>
        <v>4770</v>
      </c>
      <c r="AP3597" s="11">
        <f t="shared" si="5706"/>
        <v>2385</v>
      </c>
      <c r="AQ3597" s="11">
        <f t="shared" si="5706"/>
        <v>2385</v>
      </c>
      <c r="AR3597" s="11">
        <v>25209</v>
      </c>
      <c r="AS3597" s="11">
        <v>110755</v>
      </c>
      <c r="AT3597" s="11">
        <f t="shared" ref="AT3597:BI3597" si="5707">SUM(AT3598)</f>
        <v>6000</v>
      </c>
      <c r="AU3597" s="11">
        <f t="shared" si="5707"/>
        <v>0</v>
      </c>
      <c r="AV3597" s="11">
        <f t="shared" si="5707"/>
        <v>0</v>
      </c>
      <c r="AW3597" s="11">
        <f t="shared" si="5707"/>
        <v>0</v>
      </c>
      <c r="AX3597" s="11">
        <f t="shared" si="5707"/>
        <v>0</v>
      </c>
      <c r="AY3597" s="11">
        <f t="shared" si="5707"/>
        <v>0</v>
      </c>
      <c r="AZ3597" s="11">
        <f t="shared" si="5707"/>
        <v>6000</v>
      </c>
      <c r="BA3597" s="11">
        <f t="shared" si="5707"/>
        <v>0</v>
      </c>
      <c r="BB3597" s="11">
        <f t="shared" si="5707"/>
        <v>0</v>
      </c>
      <c r="BC3597" s="11">
        <f t="shared" si="5707"/>
        <v>0</v>
      </c>
      <c r="BD3597" s="11">
        <f t="shared" si="5707"/>
        <v>0</v>
      </c>
      <c r="BE3597" s="11">
        <f t="shared" si="5707"/>
        <v>0</v>
      </c>
      <c r="BF3597" s="11">
        <f t="shared" si="5707"/>
        <v>0</v>
      </c>
      <c r="BG3597" s="11">
        <f t="shared" si="5707"/>
        <v>0</v>
      </c>
      <c r="BH3597" s="11">
        <f t="shared" si="5707"/>
        <v>0</v>
      </c>
      <c r="BI3597" s="11">
        <f t="shared" si="5707"/>
        <v>0</v>
      </c>
      <c r="BJ3597" s="11">
        <v>0</v>
      </c>
      <c r="BK3597" s="11">
        <v>6000</v>
      </c>
    </row>
    <row r="3598" spans="1:63" ht="22.5" x14ac:dyDescent="0.25">
      <c r="A3598" s="4" t="s">
        <v>1156</v>
      </c>
      <c r="B3598" s="4" t="s">
        <v>58</v>
      </c>
      <c r="C3598" s="4" t="s">
        <v>144</v>
      </c>
      <c r="D3598" s="107" t="s">
        <v>1259</v>
      </c>
      <c r="E3598" s="106" t="s">
        <v>42</v>
      </c>
      <c r="F3598" s="106" t="s">
        <v>0</v>
      </c>
      <c r="G3598" s="2" t="s">
        <v>0</v>
      </c>
      <c r="H3598" s="2" t="s">
        <v>43</v>
      </c>
      <c r="I3598" s="12">
        <f>SUM(I3599:I3600)</f>
        <v>139100</v>
      </c>
      <c r="J3598" s="12">
        <f t="shared" ref="J3598:Y3598" si="5708">SUM(J3599:J3600)</f>
        <v>1100</v>
      </c>
      <c r="K3598" s="12">
        <f t="shared" si="5708"/>
        <v>0</v>
      </c>
      <c r="L3598" s="12">
        <f t="shared" si="5708"/>
        <v>0</v>
      </c>
      <c r="M3598" s="12">
        <f t="shared" si="5708"/>
        <v>0</v>
      </c>
      <c r="N3598" s="12">
        <f t="shared" si="5708"/>
        <v>0</v>
      </c>
      <c r="O3598" s="12">
        <f t="shared" si="5708"/>
        <v>0</v>
      </c>
      <c r="P3598" s="12">
        <f t="shared" ref="P3598" si="5709">SUM(P3599:P3600)</f>
        <v>1100</v>
      </c>
      <c r="Q3598" s="12">
        <f t="shared" si="5708"/>
        <v>0</v>
      </c>
      <c r="R3598" s="12">
        <f t="shared" si="5708"/>
        <v>0</v>
      </c>
      <c r="S3598" s="12">
        <f t="shared" si="5708"/>
        <v>0</v>
      </c>
      <c r="T3598" s="12">
        <f t="shared" si="5708"/>
        <v>0</v>
      </c>
      <c r="U3598" s="12">
        <f t="shared" si="5708"/>
        <v>0</v>
      </c>
      <c r="V3598" s="12">
        <f t="shared" si="5708"/>
        <v>0</v>
      </c>
      <c r="W3598" s="12">
        <f t="shared" si="5708"/>
        <v>0</v>
      </c>
      <c r="X3598" s="12">
        <f t="shared" si="5708"/>
        <v>0</v>
      </c>
      <c r="Y3598" s="12">
        <f t="shared" si="5708"/>
        <v>0</v>
      </c>
      <c r="Z3598" s="12">
        <v>0</v>
      </c>
      <c r="AA3598" s="12">
        <v>1100</v>
      </c>
      <c r="AB3598" s="12">
        <f>SUM(AB3599:AB3600)</f>
        <v>132000</v>
      </c>
      <c r="AC3598" s="12">
        <f t="shared" ref="AC3598:AQ3598" si="5710">SUM(AC3599:AC3600)</f>
        <v>3964</v>
      </c>
      <c r="AD3598" s="12">
        <f t="shared" si="5710"/>
        <v>0</v>
      </c>
      <c r="AE3598" s="12">
        <f t="shared" si="5710"/>
        <v>0</v>
      </c>
      <c r="AF3598" s="12">
        <f t="shared" si="5710"/>
        <v>0</v>
      </c>
      <c r="AG3598" s="12">
        <f t="shared" si="5710"/>
        <v>0</v>
      </c>
      <c r="AH3598" s="12">
        <f t="shared" ref="AH3598" si="5711">SUM(AH3599:AH3600)</f>
        <v>135964</v>
      </c>
      <c r="AI3598" s="12">
        <f t="shared" si="5710"/>
        <v>2135</v>
      </c>
      <c r="AJ3598" s="12">
        <f t="shared" si="5710"/>
        <v>2415</v>
      </c>
      <c r="AK3598" s="12">
        <f t="shared" si="5710"/>
        <v>8734</v>
      </c>
      <c r="AL3598" s="12">
        <f t="shared" si="5710"/>
        <v>0</v>
      </c>
      <c r="AM3598" s="12">
        <f t="shared" si="5710"/>
        <v>2385</v>
      </c>
      <c r="AN3598" s="12">
        <f t="shared" si="5710"/>
        <v>0</v>
      </c>
      <c r="AO3598" s="12">
        <f t="shared" si="5710"/>
        <v>4770</v>
      </c>
      <c r="AP3598" s="12">
        <f t="shared" si="5710"/>
        <v>2385</v>
      </c>
      <c r="AQ3598" s="12">
        <f t="shared" si="5710"/>
        <v>2385</v>
      </c>
      <c r="AR3598" s="12">
        <v>25209</v>
      </c>
      <c r="AS3598" s="12">
        <v>110755</v>
      </c>
      <c r="AT3598" s="12">
        <f t="shared" ref="AT3598:BI3598" si="5712">SUM(AT3599:AT3600)</f>
        <v>6000</v>
      </c>
      <c r="AU3598" s="12">
        <f t="shared" si="5712"/>
        <v>0</v>
      </c>
      <c r="AV3598" s="12">
        <f t="shared" si="5712"/>
        <v>0</v>
      </c>
      <c r="AW3598" s="12">
        <f t="shared" si="5712"/>
        <v>0</v>
      </c>
      <c r="AX3598" s="12">
        <f t="shared" si="5712"/>
        <v>0</v>
      </c>
      <c r="AY3598" s="12">
        <f t="shared" si="5712"/>
        <v>0</v>
      </c>
      <c r="AZ3598" s="12">
        <f t="shared" ref="AZ3598" si="5713">SUM(AZ3599:AZ3600)</f>
        <v>6000</v>
      </c>
      <c r="BA3598" s="12">
        <f t="shared" si="5712"/>
        <v>0</v>
      </c>
      <c r="BB3598" s="12">
        <f t="shared" si="5712"/>
        <v>0</v>
      </c>
      <c r="BC3598" s="12">
        <f t="shared" si="5712"/>
        <v>0</v>
      </c>
      <c r="BD3598" s="12">
        <f t="shared" si="5712"/>
        <v>0</v>
      </c>
      <c r="BE3598" s="12">
        <f t="shared" si="5712"/>
        <v>0</v>
      </c>
      <c r="BF3598" s="12">
        <f t="shared" si="5712"/>
        <v>0</v>
      </c>
      <c r="BG3598" s="12">
        <f t="shared" si="5712"/>
        <v>0</v>
      </c>
      <c r="BH3598" s="12">
        <f t="shared" si="5712"/>
        <v>0</v>
      </c>
      <c r="BI3598" s="12">
        <f t="shared" si="5712"/>
        <v>0</v>
      </c>
      <c r="BJ3598" s="12">
        <v>0</v>
      </c>
      <c r="BK3598" s="12">
        <v>6000</v>
      </c>
    </row>
    <row r="3599" spans="1:63" x14ac:dyDescent="0.25">
      <c r="A3599" s="4" t="s">
        <v>1156</v>
      </c>
      <c r="B3599" s="4" t="s">
        <v>58</v>
      </c>
      <c r="C3599" s="4" t="s">
        <v>144</v>
      </c>
      <c r="D3599" s="107" t="s">
        <v>1259</v>
      </c>
      <c r="E3599" s="117">
        <v>6142</v>
      </c>
      <c r="F3599" s="107"/>
      <c r="G3599" s="103" t="s">
        <v>1659</v>
      </c>
      <c r="H3599" s="13" t="s">
        <v>62</v>
      </c>
      <c r="I3599" s="14">
        <v>134000</v>
      </c>
      <c r="J3599" s="14">
        <v>1000</v>
      </c>
      <c r="K3599" s="14"/>
      <c r="L3599" s="14"/>
      <c r="M3599" s="14"/>
      <c r="N3599" s="14"/>
      <c r="O3599" s="14"/>
      <c r="P3599" s="14">
        <f t="shared" si="5693"/>
        <v>1000</v>
      </c>
      <c r="Q3599" s="14"/>
      <c r="R3599" s="14"/>
      <c r="S3599" s="14"/>
      <c r="T3599" s="14"/>
      <c r="U3599" s="14"/>
      <c r="V3599" s="14"/>
      <c r="W3599" s="14"/>
      <c r="X3599" s="14"/>
      <c r="Y3599" s="14"/>
      <c r="Z3599" s="14">
        <v>0</v>
      </c>
      <c r="AA3599" s="14">
        <v>1000</v>
      </c>
      <c r="AB3599" s="14">
        <v>132000</v>
      </c>
      <c r="AC3599" s="14">
        <v>3964</v>
      </c>
      <c r="AD3599" s="14"/>
      <c r="AE3599" s="14"/>
      <c r="AF3599" s="14"/>
      <c r="AG3599" s="14"/>
      <c r="AH3599" s="14">
        <f t="shared" si="5694"/>
        <v>135964</v>
      </c>
      <c r="AI3599" s="14">
        <v>2135</v>
      </c>
      <c r="AJ3599" s="14">
        <v>2415</v>
      </c>
      <c r="AK3599" s="14">
        <f>3964+2385+2385</f>
        <v>8734</v>
      </c>
      <c r="AL3599" s="14"/>
      <c r="AM3599" s="14">
        <v>2385</v>
      </c>
      <c r="AN3599" s="14"/>
      <c r="AO3599" s="14">
        <v>4770</v>
      </c>
      <c r="AP3599" s="14">
        <v>2385</v>
      </c>
      <c r="AQ3599" s="14">
        <v>2385</v>
      </c>
      <c r="AR3599" s="14">
        <v>25209</v>
      </c>
      <c r="AS3599" s="14">
        <v>110755</v>
      </c>
      <c r="AT3599" s="14">
        <v>1000</v>
      </c>
      <c r="AU3599" s="14"/>
      <c r="AV3599" s="14"/>
      <c r="AW3599" s="14"/>
      <c r="AX3599" s="14"/>
      <c r="AY3599" s="14"/>
      <c r="AZ3599" s="14">
        <f t="shared" si="5695"/>
        <v>1000</v>
      </c>
      <c r="BA3599" s="14"/>
      <c r="BB3599" s="14"/>
      <c r="BC3599" s="14"/>
      <c r="BD3599" s="14"/>
      <c r="BE3599" s="14"/>
      <c r="BF3599" s="14"/>
      <c r="BG3599" s="14"/>
      <c r="BH3599" s="14"/>
      <c r="BI3599" s="14"/>
      <c r="BJ3599" s="14">
        <v>0</v>
      </c>
      <c r="BK3599" s="14">
        <v>1000</v>
      </c>
    </row>
    <row r="3600" spans="1:63" x14ac:dyDescent="0.25">
      <c r="A3600" s="4" t="s">
        <v>1156</v>
      </c>
      <c r="B3600" s="4" t="s">
        <v>58</v>
      </c>
      <c r="C3600" s="4" t="s">
        <v>144</v>
      </c>
      <c r="D3600" s="107" t="s">
        <v>1259</v>
      </c>
      <c r="E3600" s="117">
        <v>6148</v>
      </c>
      <c r="F3600" s="107"/>
      <c r="G3600" s="103" t="s">
        <v>1659</v>
      </c>
      <c r="H3600" s="13" t="s">
        <v>47</v>
      </c>
      <c r="I3600" s="14">
        <v>5100</v>
      </c>
      <c r="J3600" s="14">
        <v>100</v>
      </c>
      <c r="K3600" s="14"/>
      <c r="L3600" s="14"/>
      <c r="M3600" s="14"/>
      <c r="N3600" s="14"/>
      <c r="O3600" s="14"/>
      <c r="P3600" s="14">
        <f t="shared" si="5693"/>
        <v>100</v>
      </c>
      <c r="Q3600" s="14"/>
      <c r="R3600" s="14"/>
      <c r="S3600" s="14"/>
      <c r="T3600" s="14"/>
      <c r="U3600" s="14"/>
      <c r="V3600" s="14"/>
      <c r="W3600" s="14"/>
      <c r="X3600" s="14"/>
      <c r="Y3600" s="14"/>
      <c r="Z3600" s="14">
        <v>0</v>
      </c>
      <c r="AA3600" s="14">
        <v>100</v>
      </c>
      <c r="AB3600" s="14">
        <v>0</v>
      </c>
      <c r="AC3600" s="14"/>
      <c r="AD3600" s="14"/>
      <c r="AE3600" s="14"/>
      <c r="AF3600" s="14"/>
      <c r="AG3600" s="14"/>
      <c r="AH3600" s="14">
        <f t="shared" si="5694"/>
        <v>0</v>
      </c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>
        <v>0</v>
      </c>
      <c r="AS3600" s="14">
        <v>0</v>
      </c>
      <c r="AT3600" s="14">
        <v>5000</v>
      </c>
      <c r="AU3600" s="14"/>
      <c r="AV3600" s="14"/>
      <c r="AW3600" s="14"/>
      <c r="AX3600" s="14"/>
      <c r="AY3600" s="14"/>
      <c r="AZ3600" s="14">
        <f t="shared" si="5695"/>
        <v>5000</v>
      </c>
      <c r="BA3600" s="14"/>
      <c r="BB3600" s="14"/>
      <c r="BC3600" s="14"/>
      <c r="BD3600" s="14"/>
      <c r="BE3600" s="14"/>
      <c r="BF3600" s="14"/>
      <c r="BG3600" s="14"/>
      <c r="BH3600" s="14"/>
      <c r="BI3600" s="14"/>
      <c r="BJ3600" s="14">
        <v>0</v>
      </c>
      <c r="BK3600" s="14">
        <v>5000</v>
      </c>
    </row>
    <row r="3601" spans="1:63" ht="33.75" x14ac:dyDescent="0.25">
      <c r="A3601" s="1" t="s">
        <v>0</v>
      </c>
      <c r="B3601" s="1" t="s">
        <v>0</v>
      </c>
      <c r="C3601" s="1" t="s">
        <v>0</v>
      </c>
      <c r="D3601" s="106" t="s">
        <v>0</v>
      </c>
      <c r="E3601" s="106" t="s">
        <v>0</v>
      </c>
      <c r="F3601" s="106" t="s">
        <v>0</v>
      </c>
      <c r="G3601" s="2" t="s">
        <v>0</v>
      </c>
      <c r="H3601" s="10" t="s">
        <v>127</v>
      </c>
      <c r="I3601" s="11">
        <f>SUM(I3602)</f>
        <v>100</v>
      </c>
      <c r="J3601" s="11">
        <f t="shared" ref="J3601:Y3602" si="5714">SUM(J3602)</f>
        <v>0</v>
      </c>
      <c r="K3601" s="11">
        <f t="shared" si="5714"/>
        <v>0</v>
      </c>
      <c r="L3601" s="11">
        <f t="shared" si="5714"/>
        <v>0</v>
      </c>
      <c r="M3601" s="11">
        <f t="shared" si="5714"/>
        <v>0</v>
      </c>
      <c r="N3601" s="11">
        <f t="shared" si="5714"/>
        <v>0</v>
      </c>
      <c r="O3601" s="11">
        <f t="shared" si="5714"/>
        <v>0</v>
      </c>
      <c r="P3601" s="11">
        <f t="shared" si="5714"/>
        <v>0</v>
      </c>
      <c r="Q3601" s="11">
        <f t="shared" si="5714"/>
        <v>0</v>
      </c>
      <c r="R3601" s="11">
        <f t="shared" si="5714"/>
        <v>0</v>
      </c>
      <c r="S3601" s="11">
        <f t="shared" si="5714"/>
        <v>0</v>
      </c>
      <c r="T3601" s="11">
        <f t="shared" si="5714"/>
        <v>0</v>
      </c>
      <c r="U3601" s="11">
        <f t="shared" si="5714"/>
        <v>0</v>
      </c>
      <c r="V3601" s="11">
        <f t="shared" si="5714"/>
        <v>0</v>
      </c>
      <c r="W3601" s="11">
        <f t="shared" si="5714"/>
        <v>0</v>
      </c>
      <c r="X3601" s="11">
        <f t="shared" si="5714"/>
        <v>0</v>
      </c>
      <c r="Y3601" s="11">
        <f t="shared" si="5714"/>
        <v>0</v>
      </c>
      <c r="Z3601" s="11">
        <v>0</v>
      </c>
      <c r="AA3601" s="11">
        <v>0</v>
      </c>
      <c r="AB3601" s="11">
        <f>SUM(AB3602)</f>
        <v>0</v>
      </c>
      <c r="AC3601" s="11">
        <f t="shared" ref="AC3601:AQ3602" si="5715">SUM(AC3602)</f>
        <v>0</v>
      </c>
      <c r="AD3601" s="11">
        <f t="shared" si="5715"/>
        <v>0</v>
      </c>
      <c r="AE3601" s="11">
        <f t="shared" si="5715"/>
        <v>0</v>
      </c>
      <c r="AF3601" s="11">
        <f t="shared" si="5715"/>
        <v>0</v>
      </c>
      <c r="AG3601" s="11">
        <f t="shared" si="5715"/>
        <v>0</v>
      </c>
      <c r="AH3601" s="11">
        <f t="shared" si="5715"/>
        <v>0</v>
      </c>
      <c r="AI3601" s="11">
        <f t="shared" si="5715"/>
        <v>0</v>
      </c>
      <c r="AJ3601" s="11">
        <f t="shared" si="5715"/>
        <v>0</v>
      </c>
      <c r="AK3601" s="11">
        <f t="shared" si="5715"/>
        <v>0</v>
      </c>
      <c r="AL3601" s="11">
        <f t="shared" si="5715"/>
        <v>0</v>
      </c>
      <c r="AM3601" s="11">
        <f t="shared" si="5715"/>
        <v>0</v>
      </c>
      <c r="AN3601" s="11">
        <f t="shared" si="5715"/>
        <v>0</v>
      </c>
      <c r="AO3601" s="11">
        <f t="shared" si="5715"/>
        <v>0</v>
      </c>
      <c r="AP3601" s="11">
        <f t="shared" si="5715"/>
        <v>0</v>
      </c>
      <c r="AQ3601" s="11">
        <f t="shared" si="5715"/>
        <v>0</v>
      </c>
      <c r="AR3601" s="11">
        <v>0</v>
      </c>
      <c r="AS3601" s="11">
        <v>0</v>
      </c>
      <c r="AT3601" s="11">
        <f t="shared" ref="AT3601:BI3602" si="5716">SUM(AT3602)</f>
        <v>0</v>
      </c>
      <c r="AU3601" s="11">
        <f t="shared" si="5716"/>
        <v>0</v>
      </c>
      <c r="AV3601" s="11">
        <f t="shared" si="5716"/>
        <v>0</v>
      </c>
      <c r="AW3601" s="11">
        <f t="shared" si="5716"/>
        <v>0</v>
      </c>
      <c r="AX3601" s="11">
        <f t="shared" si="5716"/>
        <v>0</v>
      </c>
      <c r="AY3601" s="11">
        <f t="shared" si="5716"/>
        <v>0</v>
      </c>
      <c r="AZ3601" s="11">
        <f t="shared" si="5716"/>
        <v>0</v>
      </c>
      <c r="BA3601" s="11">
        <f t="shared" si="5716"/>
        <v>0</v>
      </c>
      <c r="BB3601" s="11">
        <f t="shared" si="5716"/>
        <v>0</v>
      </c>
      <c r="BC3601" s="11">
        <f t="shared" si="5716"/>
        <v>0</v>
      </c>
      <c r="BD3601" s="11">
        <f t="shared" si="5716"/>
        <v>0</v>
      </c>
      <c r="BE3601" s="11">
        <f t="shared" si="5716"/>
        <v>0</v>
      </c>
      <c r="BF3601" s="11">
        <f t="shared" si="5716"/>
        <v>0</v>
      </c>
      <c r="BG3601" s="11">
        <f t="shared" si="5716"/>
        <v>0</v>
      </c>
      <c r="BH3601" s="11">
        <f t="shared" si="5716"/>
        <v>0</v>
      </c>
      <c r="BI3601" s="11">
        <f t="shared" si="5716"/>
        <v>0</v>
      </c>
      <c r="BJ3601" s="11">
        <v>0</v>
      </c>
      <c r="BK3601" s="11">
        <v>0</v>
      </c>
    </row>
    <row r="3602" spans="1:63" x14ac:dyDescent="0.25">
      <c r="A3602" s="4" t="s">
        <v>1156</v>
      </c>
      <c r="B3602" s="4" t="s">
        <v>58</v>
      </c>
      <c r="C3602" s="4" t="s">
        <v>144</v>
      </c>
      <c r="D3602" s="107" t="s">
        <v>1259</v>
      </c>
      <c r="E3602" s="106" t="s">
        <v>128</v>
      </c>
      <c r="F3602" s="106" t="s">
        <v>0</v>
      </c>
      <c r="G3602" s="2" t="s">
        <v>0</v>
      </c>
      <c r="H3602" s="2" t="s">
        <v>129</v>
      </c>
      <c r="I3602" s="12">
        <f>SUM(I3603)</f>
        <v>100</v>
      </c>
      <c r="J3602" s="12">
        <f t="shared" si="5714"/>
        <v>0</v>
      </c>
      <c r="K3602" s="12">
        <f t="shared" ref="K3602:Y3602" si="5717">SUM(K3603)</f>
        <v>0</v>
      </c>
      <c r="L3602" s="12">
        <f t="shared" si="5717"/>
        <v>0</v>
      </c>
      <c r="M3602" s="12">
        <f t="shared" si="5717"/>
        <v>0</v>
      </c>
      <c r="N3602" s="12">
        <f t="shared" si="5717"/>
        <v>0</v>
      </c>
      <c r="O3602" s="12">
        <f t="shared" si="5717"/>
        <v>0</v>
      </c>
      <c r="P3602" s="12">
        <f t="shared" si="5717"/>
        <v>0</v>
      </c>
      <c r="Q3602" s="12">
        <f t="shared" si="5717"/>
        <v>0</v>
      </c>
      <c r="R3602" s="12">
        <f t="shared" si="5717"/>
        <v>0</v>
      </c>
      <c r="S3602" s="12">
        <f t="shared" si="5717"/>
        <v>0</v>
      </c>
      <c r="T3602" s="12">
        <f t="shared" si="5717"/>
        <v>0</v>
      </c>
      <c r="U3602" s="12">
        <f t="shared" si="5717"/>
        <v>0</v>
      </c>
      <c r="V3602" s="12">
        <f t="shared" si="5717"/>
        <v>0</v>
      </c>
      <c r="W3602" s="12">
        <f t="shared" si="5717"/>
        <v>0</v>
      </c>
      <c r="X3602" s="12">
        <f t="shared" si="5717"/>
        <v>0</v>
      </c>
      <c r="Y3602" s="12">
        <f t="shared" si="5717"/>
        <v>0</v>
      </c>
      <c r="Z3602" s="12">
        <v>0</v>
      </c>
      <c r="AA3602" s="12">
        <v>0</v>
      </c>
      <c r="AB3602" s="12">
        <f>SUM(AB3603)</f>
        <v>0</v>
      </c>
      <c r="AC3602" s="12">
        <f t="shared" si="5715"/>
        <v>0</v>
      </c>
      <c r="AD3602" s="12">
        <f t="shared" si="5715"/>
        <v>0</v>
      </c>
      <c r="AE3602" s="12">
        <f t="shared" si="5715"/>
        <v>0</v>
      </c>
      <c r="AF3602" s="12">
        <f t="shared" si="5715"/>
        <v>0</v>
      </c>
      <c r="AG3602" s="12">
        <f t="shared" si="5715"/>
        <v>0</v>
      </c>
      <c r="AH3602" s="12">
        <f t="shared" si="5715"/>
        <v>0</v>
      </c>
      <c r="AI3602" s="12">
        <f t="shared" si="5715"/>
        <v>0</v>
      </c>
      <c r="AJ3602" s="12">
        <f t="shared" si="5715"/>
        <v>0</v>
      </c>
      <c r="AK3602" s="12">
        <f t="shared" si="5715"/>
        <v>0</v>
      </c>
      <c r="AL3602" s="12">
        <f t="shared" si="5715"/>
        <v>0</v>
      </c>
      <c r="AM3602" s="12">
        <f t="shared" si="5715"/>
        <v>0</v>
      </c>
      <c r="AN3602" s="12">
        <f t="shared" si="5715"/>
        <v>0</v>
      </c>
      <c r="AO3602" s="12">
        <f t="shared" si="5715"/>
        <v>0</v>
      </c>
      <c r="AP3602" s="12">
        <f t="shared" si="5715"/>
        <v>0</v>
      </c>
      <c r="AQ3602" s="12">
        <f t="shared" si="5715"/>
        <v>0</v>
      </c>
      <c r="AR3602" s="12">
        <v>0</v>
      </c>
      <c r="AS3602" s="12">
        <v>0</v>
      </c>
      <c r="AT3602" s="12">
        <f t="shared" si="5716"/>
        <v>0</v>
      </c>
      <c r="AU3602" s="12">
        <f t="shared" ref="AU3602:BI3602" si="5718">SUM(AU3603)</f>
        <v>0</v>
      </c>
      <c r="AV3602" s="12">
        <f t="shared" si="5718"/>
        <v>0</v>
      </c>
      <c r="AW3602" s="12">
        <f t="shared" si="5718"/>
        <v>0</v>
      </c>
      <c r="AX3602" s="12">
        <f t="shared" si="5718"/>
        <v>0</v>
      </c>
      <c r="AY3602" s="12">
        <f t="shared" si="5718"/>
        <v>0</v>
      </c>
      <c r="AZ3602" s="12">
        <f t="shared" si="5718"/>
        <v>0</v>
      </c>
      <c r="BA3602" s="12">
        <f t="shared" si="5718"/>
        <v>0</v>
      </c>
      <c r="BB3602" s="12">
        <f t="shared" si="5718"/>
        <v>0</v>
      </c>
      <c r="BC3602" s="12">
        <f t="shared" si="5718"/>
        <v>0</v>
      </c>
      <c r="BD3602" s="12">
        <f t="shared" si="5718"/>
        <v>0</v>
      </c>
      <c r="BE3602" s="12">
        <f t="shared" si="5718"/>
        <v>0</v>
      </c>
      <c r="BF3602" s="12">
        <f t="shared" si="5718"/>
        <v>0</v>
      </c>
      <c r="BG3602" s="12">
        <f t="shared" si="5718"/>
        <v>0</v>
      </c>
      <c r="BH3602" s="12">
        <f t="shared" si="5718"/>
        <v>0</v>
      </c>
      <c r="BI3602" s="12">
        <f t="shared" si="5718"/>
        <v>0</v>
      </c>
      <c r="BJ3602" s="12">
        <v>0</v>
      </c>
      <c r="BK3602" s="12">
        <v>0</v>
      </c>
    </row>
    <row r="3603" spans="1:63" x14ac:dyDescent="0.25">
      <c r="A3603" s="4" t="s">
        <v>1156</v>
      </c>
      <c r="B3603" s="4" t="s">
        <v>58</v>
      </c>
      <c r="C3603" s="4" t="s">
        <v>144</v>
      </c>
      <c r="D3603" s="107" t="s">
        <v>1259</v>
      </c>
      <c r="E3603" s="117">
        <v>6163</v>
      </c>
      <c r="F3603" s="107"/>
      <c r="G3603" s="103" t="s">
        <v>1659</v>
      </c>
      <c r="H3603" s="13" t="s">
        <v>130</v>
      </c>
      <c r="I3603" s="14">
        <v>100</v>
      </c>
      <c r="J3603" s="14">
        <v>0</v>
      </c>
      <c r="K3603" s="14"/>
      <c r="L3603" s="14"/>
      <c r="M3603" s="14"/>
      <c r="N3603" s="14"/>
      <c r="O3603" s="14"/>
      <c r="P3603" s="14">
        <f t="shared" si="5693"/>
        <v>0</v>
      </c>
      <c r="Q3603" s="14"/>
      <c r="R3603" s="14"/>
      <c r="S3603" s="14"/>
      <c r="T3603" s="14"/>
      <c r="U3603" s="14"/>
      <c r="V3603" s="14"/>
      <c r="W3603" s="14"/>
      <c r="X3603" s="14"/>
      <c r="Y3603" s="14"/>
      <c r="Z3603" s="14">
        <v>0</v>
      </c>
      <c r="AA3603" s="14">
        <v>0</v>
      </c>
      <c r="AB3603" s="14">
        <v>0</v>
      </c>
      <c r="AC3603" s="14"/>
      <c r="AD3603" s="14"/>
      <c r="AE3603" s="14"/>
      <c r="AF3603" s="14"/>
      <c r="AG3603" s="14"/>
      <c r="AH3603" s="14">
        <f t="shared" si="5694"/>
        <v>0</v>
      </c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>
        <v>0</v>
      </c>
      <c r="AS3603" s="14">
        <v>0</v>
      </c>
      <c r="AT3603" s="14">
        <v>0</v>
      </c>
      <c r="AU3603" s="14"/>
      <c r="AV3603" s="14"/>
      <c r="AW3603" s="14"/>
      <c r="AX3603" s="14"/>
      <c r="AY3603" s="14"/>
      <c r="AZ3603" s="14">
        <f t="shared" si="5695"/>
        <v>0</v>
      </c>
      <c r="BA3603" s="14"/>
      <c r="BB3603" s="14"/>
      <c r="BC3603" s="14"/>
      <c r="BD3603" s="14"/>
      <c r="BE3603" s="14"/>
      <c r="BF3603" s="14"/>
      <c r="BG3603" s="14"/>
      <c r="BH3603" s="14"/>
      <c r="BI3603" s="14"/>
      <c r="BJ3603" s="14">
        <v>0</v>
      </c>
      <c r="BK3603" s="14">
        <v>0</v>
      </c>
    </row>
    <row r="3604" spans="1:63" ht="33.75" x14ac:dyDescent="0.25">
      <c r="A3604" s="1" t="s">
        <v>0</v>
      </c>
      <c r="B3604" s="1" t="s">
        <v>0</v>
      </c>
      <c r="C3604" s="1" t="s">
        <v>0</v>
      </c>
      <c r="D3604" s="106" t="s">
        <v>0</v>
      </c>
      <c r="E3604" s="106" t="s">
        <v>0</v>
      </c>
      <c r="F3604" s="106" t="s">
        <v>0</v>
      </c>
      <c r="G3604" s="2" t="s">
        <v>0</v>
      </c>
      <c r="H3604" s="10" t="s">
        <v>49</v>
      </c>
      <c r="I3604" s="11">
        <f>SUM(I3605)</f>
        <v>2550679</v>
      </c>
      <c r="J3604" s="11">
        <f>SUM(J3605)</f>
        <v>220100</v>
      </c>
      <c r="K3604" s="11">
        <f t="shared" ref="K3604:Y3604" si="5719">SUM(K3605)</f>
        <v>0</v>
      </c>
      <c r="L3604" s="11">
        <f t="shared" si="5719"/>
        <v>0</v>
      </c>
      <c r="M3604" s="11">
        <f t="shared" si="5719"/>
        <v>0</v>
      </c>
      <c r="N3604" s="11">
        <f t="shared" si="5719"/>
        <v>0</v>
      </c>
      <c r="O3604" s="11">
        <f t="shared" si="5719"/>
        <v>0</v>
      </c>
      <c r="P3604" s="11">
        <f t="shared" si="5719"/>
        <v>220100</v>
      </c>
      <c r="Q3604" s="11">
        <f t="shared" si="5719"/>
        <v>30000</v>
      </c>
      <c r="R3604" s="11">
        <f t="shared" si="5719"/>
        <v>0</v>
      </c>
      <c r="S3604" s="11">
        <f t="shared" si="5719"/>
        <v>0</v>
      </c>
      <c r="T3604" s="11">
        <f t="shared" si="5719"/>
        <v>0</v>
      </c>
      <c r="U3604" s="11">
        <f t="shared" si="5719"/>
        <v>0</v>
      </c>
      <c r="V3604" s="11">
        <f t="shared" si="5719"/>
        <v>0</v>
      </c>
      <c r="W3604" s="11">
        <f t="shared" si="5719"/>
        <v>0</v>
      </c>
      <c r="X3604" s="11">
        <f t="shared" si="5719"/>
        <v>160000</v>
      </c>
      <c r="Y3604" s="11">
        <f t="shared" si="5719"/>
        <v>0</v>
      </c>
      <c r="Z3604" s="11">
        <v>190000</v>
      </c>
      <c r="AA3604" s="11">
        <v>30100</v>
      </c>
      <c r="AB3604" s="11">
        <f t="shared" ref="AB3604:AQ3604" si="5720">SUM(AB3605)</f>
        <v>30000</v>
      </c>
      <c r="AC3604" s="11">
        <f t="shared" si="5720"/>
        <v>0</v>
      </c>
      <c r="AD3604" s="11">
        <f t="shared" si="5720"/>
        <v>0</v>
      </c>
      <c r="AE3604" s="11">
        <f t="shared" si="5720"/>
        <v>0</v>
      </c>
      <c r="AF3604" s="11">
        <f t="shared" si="5720"/>
        <v>0</v>
      </c>
      <c r="AG3604" s="11">
        <f t="shared" si="5720"/>
        <v>0</v>
      </c>
      <c r="AH3604" s="11">
        <f t="shared" si="5720"/>
        <v>30000</v>
      </c>
      <c r="AI3604" s="11">
        <f t="shared" si="5720"/>
        <v>0</v>
      </c>
      <c r="AJ3604" s="11">
        <f t="shared" si="5720"/>
        <v>0</v>
      </c>
      <c r="AK3604" s="11">
        <f t="shared" si="5720"/>
        <v>0</v>
      </c>
      <c r="AL3604" s="11">
        <f t="shared" si="5720"/>
        <v>0</v>
      </c>
      <c r="AM3604" s="11">
        <f t="shared" si="5720"/>
        <v>0</v>
      </c>
      <c r="AN3604" s="11">
        <f t="shared" si="5720"/>
        <v>0</v>
      </c>
      <c r="AO3604" s="11">
        <f t="shared" si="5720"/>
        <v>0</v>
      </c>
      <c r="AP3604" s="11">
        <f t="shared" si="5720"/>
        <v>0</v>
      </c>
      <c r="AQ3604" s="11">
        <f t="shared" si="5720"/>
        <v>0</v>
      </c>
      <c r="AR3604" s="11">
        <v>0</v>
      </c>
      <c r="AS3604" s="11">
        <v>30000</v>
      </c>
      <c r="AT3604" s="11">
        <f t="shared" ref="AT3604:BI3604" si="5721">SUM(AT3605)</f>
        <v>10000</v>
      </c>
      <c r="AU3604" s="11">
        <f t="shared" si="5721"/>
        <v>0</v>
      </c>
      <c r="AV3604" s="11">
        <f t="shared" si="5721"/>
        <v>0</v>
      </c>
      <c r="AW3604" s="11">
        <f t="shared" si="5721"/>
        <v>0</v>
      </c>
      <c r="AX3604" s="11">
        <f t="shared" si="5721"/>
        <v>0</v>
      </c>
      <c r="AY3604" s="11">
        <f t="shared" si="5721"/>
        <v>18671</v>
      </c>
      <c r="AZ3604" s="11">
        <f t="shared" si="5721"/>
        <v>28671</v>
      </c>
      <c r="BA3604" s="11">
        <f t="shared" si="5721"/>
        <v>0</v>
      </c>
      <c r="BB3604" s="11">
        <f t="shared" si="5721"/>
        <v>4000</v>
      </c>
      <c r="BC3604" s="11">
        <f t="shared" si="5721"/>
        <v>0</v>
      </c>
      <c r="BD3604" s="11">
        <f t="shared" si="5721"/>
        <v>0</v>
      </c>
      <c r="BE3604" s="11">
        <f t="shared" si="5721"/>
        <v>0</v>
      </c>
      <c r="BF3604" s="11">
        <f t="shared" si="5721"/>
        <v>0</v>
      </c>
      <c r="BG3604" s="11">
        <f t="shared" si="5721"/>
        <v>18671</v>
      </c>
      <c r="BH3604" s="11">
        <f t="shared" si="5721"/>
        <v>0</v>
      </c>
      <c r="BI3604" s="11">
        <f t="shared" si="5721"/>
        <v>0</v>
      </c>
      <c r="BJ3604" s="11">
        <v>22671</v>
      </c>
      <c r="BK3604" s="11">
        <v>6000</v>
      </c>
    </row>
    <row r="3605" spans="1:63" x14ac:dyDescent="0.25">
      <c r="A3605" s="4" t="s">
        <v>1156</v>
      </c>
      <c r="B3605" s="4" t="s">
        <v>58</v>
      </c>
      <c r="C3605" s="4" t="s">
        <v>144</v>
      </c>
      <c r="D3605" s="107" t="s">
        <v>1259</v>
      </c>
      <c r="E3605" s="106" t="s">
        <v>50</v>
      </c>
      <c r="F3605" s="106" t="s">
        <v>0</v>
      </c>
      <c r="G3605" s="2" t="s">
        <v>0</v>
      </c>
      <c r="H3605" s="2" t="s">
        <v>51</v>
      </c>
      <c r="I3605" s="12">
        <f>SUM(I3606:I3608)</f>
        <v>2550679</v>
      </c>
      <c r="J3605" s="12">
        <f t="shared" ref="J3605:Y3605" si="5722">SUM(J3606:J3608)</f>
        <v>220100</v>
      </c>
      <c r="K3605" s="12">
        <f t="shared" si="5722"/>
        <v>0</v>
      </c>
      <c r="L3605" s="12">
        <f t="shared" si="5722"/>
        <v>0</v>
      </c>
      <c r="M3605" s="12">
        <f t="shared" si="5722"/>
        <v>0</v>
      </c>
      <c r="N3605" s="12">
        <f t="shared" si="5722"/>
        <v>0</v>
      </c>
      <c r="O3605" s="12">
        <f t="shared" si="5722"/>
        <v>0</v>
      </c>
      <c r="P3605" s="12">
        <f t="shared" ref="P3605" si="5723">SUM(P3606:P3608)</f>
        <v>220100</v>
      </c>
      <c r="Q3605" s="12">
        <f t="shared" si="5722"/>
        <v>30000</v>
      </c>
      <c r="R3605" s="12">
        <f t="shared" si="5722"/>
        <v>0</v>
      </c>
      <c r="S3605" s="12">
        <f t="shared" si="5722"/>
        <v>0</v>
      </c>
      <c r="T3605" s="12">
        <f t="shared" si="5722"/>
        <v>0</v>
      </c>
      <c r="U3605" s="12">
        <f t="shared" si="5722"/>
        <v>0</v>
      </c>
      <c r="V3605" s="12">
        <f t="shared" si="5722"/>
        <v>0</v>
      </c>
      <c r="W3605" s="12">
        <f t="shared" si="5722"/>
        <v>0</v>
      </c>
      <c r="X3605" s="12">
        <f t="shared" si="5722"/>
        <v>160000</v>
      </c>
      <c r="Y3605" s="12">
        <f t="shared" si="5722"/>
        <v>0</v>
      </c>
      <c r="Z3605" s="12">
        <v>190000</v>
      </c>
      <c r="AA3605" s="12">
        <v>30100</v>
      </c>
      <c r="AB3605" s="12">
        <f>SUM(AB3606:AB3608)</f>
        <v>30000</v>
      </c>
      <c r="AC3605" s="12">
        <f t="shared" ref="AC3605:AQ3605" si="5724">SUM(AC3606:AC3608)</f>
        <v>0</v>
      </c>
      <c r="AD3605" s="12">
        <f t="shared" si="5724"/>
        <v>0</v>
      </c>
      <c r="AE3605" s="12">
        <f t="shared" si="5724"/>
        <v>0</v>
      </c>
      <c r="AF3605" s="12">
        <f t="shared" si="5724"/>
        <v>0</v>
      </c>
      <c r="AG3605" s="12">
        <f t="shared" si="5724"/>
        <v>0</v>
      </c>
      <c r="AH3605" s="12">
        <f t="shared" ref="AH3605" si="5725">SUM(AH3606:AH3608)</f>
        <v>30000</v>
      </c>
      <c r="AI3605" s="12">
        <f t="shared" si="5724"/>
        <v>0</v>
      </c>
      <c r="AJ3605" s="12">
        <f t="shared" si="5724"/>
        <v>0</v>
      </c>
      <c r="AK3605" s="12">
        <f t="shared" si="5724"/>
        <v>0</v>
      </c>
      <c r="AL3605" s="12">
        <f t="shared" si="5724"/>
        <v>0</v>
      </c>
      <c r="AM3605" s="12">
        <f t="shared" si="5724"/>
        <v>0</v>
      </c>
      <c r="AN3605" s="12">
        <f t="shared" si="5724"/>
        <v>0</v>
      </c>
      <c r="AO3605" s="12">
        <f t="shared" si="5724"/>
        <v>0</v>
      </c>
      <c r="AP3605" s="12">
        <f t="shared" si="5724"/>
        <v>0</v>
      </c>
      <c r="AQ3605" s="12">
        <f t="shared" si="5724"/>
        <v>0</v>
      </c>
      <c r="AR3605" s="12">
        <v>0</v>
      </c>
      <c r="AS3605" s="12">
        <v>30000</v>
      </c>
      <c r="AT3605" s="12">
        <f t="shared" ref="AT3605:BI3605" si="5726">SUM(AT3606:AT3608)</f>
        <v>10000</v>
      </c>
      <c r="AU3605" s="12">
        <f t="shared" si="5726"/>
        <v>0</v>
      </c>
      <c r="AV3605" s="12">
        <f t="shared" si="5726"/>
        <v>0</v>
      </c>
      <c r="AW3605" s="12">
        <f t="shared" si="5726"/>
        <v>0</v>
      </c>
      <c r="AX3605" s="12">
        <f t="shared" si="5726"/>
        <v>0</v>
      </c>
      <c r="AY3605" s="12">
        <f t="shared" si="5726"/>
        <v>18671</v>
      </c>
      <c r="AZ3605" s="12">
        <f t="shared" ref="AZ3605" si="5727">SUM(AZ3606:AZ3608)</f>
        <v>28671</v>
      </c>
      <c r="BA3605" s="12">
        <f t="shared" si="5726"/>
        <v>0</v>
      </c>
      <c r="BB3605" s="12">
        <f t="shared" si="5726"/>
        <v>4000</v>
      </c>
      <c r="BC3605" s="12">
        <f t="shared" si="5726"/>
        <v>0</v>
      </c>
      <c r="BD3605" s="12">
        <f t="shared" si="5726"/>
        <v>0</v>
      </c>
      <c r="BE3605" s="12">
        <f t="shared" si="5726"/>
        <v>0</v>
      </c>
      <c r="BF3605" s="12">
        <f t="shared" si="5726"/>
        <v>0</v>
      </c>
      <c r="BG3605" s="12">
        <f t="shared" si="5726"/>
        <v>18671</v>
      </c>
      <c r="BH3605" s="12">
        <f t="shared" si="5726"/>
        <v>0</v>
      </c>
      <c r="BI3605" s="12">
        <f t="shared" si="5726"/>
        <v>0</v>
      </c>
      <c r="BJ3605" s="12">
        <v>22671</v>
      </c>
      <c r="BK3605" s="12">
        <v>6000</v>
      </c>
    </row>
    <row r="3606" spans="1:63" x14ac:dyDescent="0.25">
      <c r="A3606" s="4" t="s">
        <v>1156</v>
      </c>
      <c r="B3606" s="4" t="s">
        <v>58</v>
      </c>
      <c r="C3606" s="4" t="s">
        <v>144</v>
      </c>
      <c r="D3606" s="107" t="s">
        <v>1259</v>
      </c>
      <c r="E3606" s="117">
        <v>8213</v>
      </c>
      <c r="F3606" s="107"/>
      <c r="G3606" s="103" t="s">
        <v>1659</v>
      </c>
      <c r="H3606" s="13" t="s">
        <v>53</v>
      </c>
      <c r="I3606" s="14">
        <v>393495</v>
      </c>
      <c r="J3606" s="14">
        <v>220000</v>
      </c>
      <c r="K3606" s="14"/>
      <c r="L3606" s="14"/>
      <c r="M3606" s="14"/>
      <c r="N3606" s="14"/>
      <c r="O3606" s="14"/>
      <c r="P3606" s="14">
        <f t="shared" si="5693"/>
        <v>220000</v>
      </c>
      <c r="Q3606" s="14">
        <v>30000</v>
      </c>
      <c r="R3606" s="14"/>
      <c r="S3606" s="14"/>
      <c r="T3606" s="14"/>
      <c r="U3606" s="14"/>
      <c r="V3606" s="14"/>
      <c r="W3606" s="14"/>
      <c r="X3606" s="14">
        <v>160000</v>
      </c>
      <c r="Y3606" s="14"/>
      <c r="Z3606" s="14">
        <v>190000</v>
      </c>
      <c r="AA3606" s="14">
        <v>30000</v>
      </c>
      <c r="AB3606" s="14">
        <v>30000</v>
      </c>
      <c r="AC3606" s="14"/>
      <c r="AD3606" s="14"/>
      <c r="AE3606" s="14"/>
      <c r="AF3606" s="14"/>
      <c r="AG3606" s="14"/>
      <c r="AH3606" s="14">
        <f t="shared" si="5694"/>
        <v>30000</v>
      </c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>
        <v>0</v>
      </c>
      <c r="AS3606" s="14">
        <v>30000</v>
      </c>
      <c r="AT3606" s="14">
        <v>10000</v>
      </c>
      <c r="AU3606" s="14"/>
      <c r="AV3606" s="14"/>
      <c r="AW3606" s="14"/>
      <c r="AX3606" s="14"/>
      <c r="AY3606" s="14">
        <v>18671</v>
      </c>
      <c r="AZ3606" s="14">
        <f t="shared" si="5695"/>
        <v>28671</v>
      </c>
      <c r="BA3606" s="14"/>
      <c r="BB3606" s="14">
        <v>4000</v>
      </c>
      <c r="BC3606" s="14"/>
      <c r="BD3606" s="14"/>
      <c r="BE3606" s="14"/>
      <c r="BF3606" s="14"/>
      <c r="BG3606" s="14">
        <v>18671</v>
      </c>
      <c r="BH3606" s="14"/>
      <c r="BI3606" s="14"/>
      <c r="BJ3606" s="14">
        <v>22671</v>
      </c>
      <c r="BK3606" s="14">
        <v>6000</v>
      </c>
    </row>
    <row r="3607" spans="1:63" x14ac:dyDescent="0.25">
      <c r="A3607" s="4" t="s">
        <v>1156</v>
      </c>
      <c r="B3607" s="4" t="s">
        <v>58</v>
      </c>
      <c r="C3607" s="4" t="s">
        <v>144</v>
      </c>
      <c r="D3607" s="107" t="s">
        <v>1259</v>
      </c>
      <c r="E3607" s="117">
        <v>8215</v>
      </c>
      <c r="F3607" s="107"/>
      <c r="G3607" s="103" t="s">
        <v>1659</v>
      </c>
      <c r="H3607" s="13" t="s">
        <v>70</v>
      </c>
      <c r="I3607" s="14">
        <v>100</v>
      </c>
      <c r="J3607" s="14">
        <v>100</v>
      </c>
      <c r="K3607" s="14"/>
      <c r="L3607" s="14"/>
      <c r="M3607" s="14"/>
      <c r="N3607" s="14"/>
      <c r="O3607" s="14"/>
      <c r="P3607" s="14">
        <f t="shared" si="5693"/>
        <v>100</v>
      </c>
      <c r="Q3607" s="14"/>
      <c r="R3607" s="14"/>
      <c r="S3607" s="14"/>
      <c r="T3607" s="14"/>
      <c r="U3607" s="14"/>
      <c r="V3607" s="14"/>
      <c r="W3607" s="14"/>
      <c r="X3607" s="14"/>
      <c r="Y3607" s="14"/>
      <c r="Z3607" s="14">
        <v>0</v>
      </c>
      <c r="AA3607" s="14">
        <v>100</v>
      </c>
      <c r="AB3607" s="14">
        <v>0</v>
      </c>
      <c r="AC3607" s="14"/>
      <c r="AD3607" s="14"/>
      <c r="AE3607" s="14"/>
      <c r="AF3607" s="14"/>
      <c r="AG3607" s="14"/>
      <c r="AH3607" s="14">
        <f t="shared" si="5694"/>
        <v>0</v>
      </c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>
        <v>0</v>
      </c>
      <c r="AS3607" s="14">
        <v>0</v>
      </c>
      <c r="AT3607" s="14">
        <v>0</v>
      </c>
      <c r="AU3607" s="14"/>
      <c r="AV3607" s="14"/>
      <c r="AW3607" s="14"/>
      <c r="AX3607" s="14"/>
      <c r="AY3607" s="14"/>
      <c r="AZ3607" s="14">
        <f t="shared" si="5695"/>
        <v>0</v>
      </c>
      <c r="BA3607" s="14"/>
      <c r="BB3607" s="14"/>
      <c r="BC3607" s="14"/>
      <c r="BD3607" s="14"/>
      <c r="BE3607" s="14"/>
      <c r="BF3607" s="14"/>
      <c r="BG3607" s="14"/>
      <c r="BH3607" s="14"/>
      <c r="BI3607" s="14"/>
      <c r="BJ3607" s="14">
        <v>0</v>
      </c>
      <c r="BK3607" s="14">
        <v>0</v>
      </c>
    </row>
    <row r="3608" spans="1:63" x14ac:dyDescent="0.25">
      <c r="A3608" s="4" t="s">
        <v>1156</v>
      </c>
      <c r="B3608" s="4" t="s">
        <v>58</v>
      </c>
      <c r="C3608" s="4" t="s">
        <v>144</v>
      </c>
      <c r="D3608" s="107" t="s">
        <v>1259</v>
      </c>
      <c r="E3608" s="117">
        <v>8216</v>
      </c>
      <c r="F3608" s="107"/>
      <c r="G3608" s="103" t="s">
        <v>1659</v>
      </c>
      <c r="H3608" s="13" t="s">
        <v>110</v>
      </c>
      <c r="I3608" s="14">
        <v>2157084</v>
      </c>
      <c r="J3608" s="14">
        <v>0</v>
      </c>
      <c r="K3608" s="14"/>
      <c r="L3608" s="14"/>
      <c r="M3608" s="14"/>
      <c r="N3608" s="14"/>
      <c r="O3608" s="14"/>
      <c r="P3608" s="14">
        <f t="shared" si="5693"/>
        <v>0</v>
      </c>
      <c r="Q3608" s="14"/>
      <c r="R3608" s="14"/>
      <c r="S3608" s="14"/>
      <c r="T3608" s="14"/>
      <c r="U3608" s="14"/>
      <c r="V3608" s="14"/>
      <c r="W3608" s="14"/>
      <c r="X3608" s="14"/>
      <c r="Y3608" s="14"/>
      <c r="Z3608" s="14">
        <v>0</v>
      </c>
      <c r="AA3608" s="14">
        <v>0</v>
      </c>
      <c r="AB3608" s="14">
        <v>0</v>
      </c>
      <c r="AC3608" s="14"/>
      <c r="AD3608" s="14"/>
      <c r="AE3608" s="14"/>
      <c r="AF3608" s="14"/>
      <c r="AG3608" s="14"/>
      <c r="AH3608" s="14">
        <f t="shared" si="5694"/>
        <v>0</v>
      </c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>
        <v>0</v>
      </c>
      <c r="AS3608" s="14">
        <v>0</v>
      </c>
      <c r="AT3608" s="14">
        <v>0</v>
      </c>
      <c r="AU3608" s="14"/>
      <c r="AV3608" s="14"/>
      <c r="AW3608" s="14"/>
      <c r="AX3608" s="14"/>
      <c r="AY3608" s="14"/>
      <c r="AZ3608" s="14">
        <f t="shared" si="5695"/>
        <v>0</v>
      </c>
      <c r="BA3608" s="14"/>
      <c r="BB3608" s="14"/>
      <c r="BC3608" s="14"/>
      <c r="BD3608" s="14"/>
      <c r="BE3608" s="14"/>
      <c r="BF3608" s="14"/>
      <c r="BG3608" s="14"/>
      <c r="BH3608" s="14"/>
      <c r="BI3608" s="14"/>
      <c r="BJ3608" s="14">
        <v>0</v>
      </c>
      <c r="BK3608" s="14">
        <v>0</v>
      </c>
    </row>
    <row r="3609" spans="1:63" ht="33.75" x14ac:dyDescent="0.25">
      <c r="A3609" s="1" t="s">
        <v>0</v>
      </c>
      <c r="B3609" s="1" t="s">
        <v>0</v>
      </c>
      <c r="C3609" s="1" t="s">
        <v>0</v>
      </c>
      <c r="D3609" s="106" t="s">
        <v>0</v>
      </c>
      <c r="E3609" s="106" t="s">
        <v>0</v>
      </c>
      <c r="F3609" s="106" t="s">
        <v>0</v>
      </c>
      <c r="G3609" s="2" t="s">
        <v>0</v>
      </c>
      <c r="H3609" s="10" t="s">
        <v>131</v>
      </c>
      <c r="I3609" s="11">
        <f>SUM(I3610)</f>
        <v>1000</v>
      </c>
      <c r="J3609" s="11">
        <f t="shared" ref="J3609:Y3610" si="5728">SUM(J3610)</f>
        <v>0</v>
      </c>
      <c r="K3609" s="11">
        <f t="shared" si="5728"/>
        <v>0</v>
      </c>
      <c r="L3609" s="11">
        <f t="shared" si="5728"/>
        <v>0</v>
      </c>
      <c r="M3609" s="11">
        <f t="shared" si="5728"/>
        <v>0</v>
      </c>
      <c r="N3609" s="11">
        <f t="shared" si="5728"/>
        <v>0</v>
      </c>
      <c r="O3609" s="11">
        <f t="shared" si="5728"/>
        <v>0</v>
      </c>
      <c r="P3609" s="11">
        <f t="shared" si="5728"/>
        <v>0</v>
      </c>
      <c r="Q3609" s="11">
        <f t="shared" si="5728"/>
        <v>0</v>
      </c>
      <c r="R3609" s="11">
        <f t="shared" si="5728"/>
        <v>0</v>
      </c>
      <c r="S3609" s="11">
        <f t="shared" si="5728"/>
        <v>0</v>
      </c>
      <c r="T3609" s="11">
        <f t="shared" si="5728"/>
        <v>0</v>
      </c>
      <c r="U3609" s="11">
        <f t="shared" si="5728"/>
        <v>0</v>
      </c>
      <c r="V3609" s="11">
        <f t="shared" si="5728"/>
        <v>0</v>
      </c>
      <c r="W3609" s="11">
        <f t="shared" si="5728"/>
        <v>0</v>
      </c>
      <c r="X3609" s="11">
        <f t="shared" si="5728"/>
        <v>0</v>
      </c>
      <c r="Y3609" s="11">
        <f t="shared" si="5728"/>
        <v>0</v>
      </c>
      <c r="Z3609" s="11">
        <v>0</v>
      </c>
      <c r="AA3609" s="11">
        <v>0</v>
      </c>
      <c r="AB3609" s="11">
        <f t="shared" ref="AB3609:AQ3610" si="5729">SUM(AB3610)</f>
        <v>0</v>
      </c>
      <c r="AC3609" s="11">
        <f t="shared" si="5729"/>
        <v>0</v>
      </c>
      <c r="AD3609" s="11">
        <f t="shared" si="5729"/>
        <v>0</v>
      </c>
      <c r="AE3609" s="11">
        <f t="shared" si="5729"/>
        <v>0</v>
      </c>
      <c r="AF3609" s="11">
        <f t="shared" si="5729"/>
        <v>0</v>
      </c>
      <c r="AG3609" s="11">
        <f t="shared" si="5729"/>
        <v>0</v>
      </c>
      <c r="AH3609" s="11">
        <f t="shared" si="5729"/>
        <v>0</v>
      </c>
      <c r="AI3609" s="11">
        <f t="shared" si="5729"/>
        <v>0</v>
      </c>
      <c r="AJ3609" s="11">
        <f t="shared" si="5729"/>
        <v>0</v>
      </c>
      <c r="AK3609" s="11">
        <f t="shared" si="5729"/>
        <v>0</v>
      </c>
      <c r="AL3609" s="11">
        <f t="shared" si="5729"/>
        <v>0</v>
      </c>
      <c r="AM3609" s="11">
        <f t="shared" si="5729"/>
        <v>0</v>
      </c>
      <c r="AN3609" s="11">
        <f t="shared" si="5729"/>
        <v>0</v>
      </c>
      <c r="AO3609" s="11">
        <f t="shared" si="5729"/>
        <v>0</v>
      </c>
      <c r="AP3609" s="11">
        <f t="shared" si="5729"/>
        <v>0</v>
      </c>
      <c r="AQ3609" s="11">
        <f t="shared" si="5729"/>
        <v>0</v>
      </c>
      <c r="AR3609" s="11">
        <v>0</v>
      </c>
      <c r="AS3609" s="11">
        <v>0</v>
      </c>
      <c r="AT3609" s="11">
        <f t="shared" ref="AT3609:BI3610" si="5730">SUM(AT3610)</f>
        <v>0</v>
      </c>
      <c r="AU3609" s="11">
        <f t="shared" si="5730"/>
        <v>0</v>
      </c>
      <c r="AV3609" s="11">
        <f t="shared" si="5730"/>
        <v>0</v>
      </c>
      <c r="AW3609" s="11">
        <f t="shared" si="5730"/>
        <v>0</v>
      </c>
      <c r="AX3609" s="11">
        <f t="shared" si="5730"/>
        <v>0</v>
      </c>
      <c r="AY3609" s="11">
        <f t="shared" si="5730"/>
        <v>0</v>
      </c>
      <c r="AZ3609" s="11">
        <f t="shared" si="5730"/>
        <v>0</v>
      </c>
      <c r="BA3609" s="11">
        <f t="shared" si="5730"/>
        <v>0</v>
      </c>
      <c r="BB3609" s="11">
        <f t="shared" si="5730"/>
        <v>0</v>
      </c>
      <c r="BC3609" s="11">
        <f t="shared" si="5730"/>
        <v>0</v>
      </c>
      <c r="BD3609" s="11">
        <f t="shared" si="5730"/>
        <v>0</v>
      </c>
      <c r="BE3609" s="11">
        <f t="shared" si="5730"/>
        <v>0</v>
      </c>
      <c r="BF3609" s="11">
        <f t="shared" si="5730"/>
        <v>0</v>
      </c>
      <c r="BG3609" s="11">
        <f t="shared" si="5730"/>
        <v>0</v>
      </c>
      <c r="BH3609" s="11">
        <f t="shared" si="5730"/>
        <v>0</v>
      </c>
      <c r="BI3609" s="11">
        <f t="shared" si="5730"/>
        <v>0</v>
      </c>
      <c r="BJ3609" s="11">
        <v>0</v>
      </c>
      <c r="BK3609" s="11">
        <v>0</v>
      </c>
    </row>
    <row r="3610" spans="1:63" x14ac:dyDescent="0.25">
      <c r="A3610" s="4" t="s">
        <v>1156</v>
      </c>
      <c r="B3610" s="4" t="s">
        <v>58</v>
      </c>
      <c r="C3610" s="4" t="s">
        <v>144</v>
      </c>
      <c r="D3610" s="107" t="s">
        <v>1259</v>
      </c>
      <c r="E3610" s="106" t="s">
        <v>132</v>
      </c>
      <c r="F3610" s="106" t="s">
        <v>0</v>
      </c>
      <c r="G3610" s="2" t="s">
        <v>0</v>
      </c>
      <c r="H3610" s="2" t="s">
        <v>133</v>
      </c>
      <c r="I3610" s="12">
        <f>SUM(I3611)</f>
        <v>1000</v>
      </c>
      <c r="J3610" s="12">
        <f t="shared" si="5728"/>
        <v>0</v>
      </c>
      <c r="K3610" s="12">
        <f t="shared" ref="K3610:Y3610" si="5731">SUM(K3611)</f>
        <v>0</v>
      </c>
      <c r="L3610" s="12">
        <f t="shared" si="5731"/>
        <v>0</v>
      </c>
      <c r="M3610" s="12">
        <f t="shared" si="5731"/>
        <v>0</v>
      </c>
      <c r="N3610" s="12">
        <f t="shared" si="5731"/>
        <v>0</v>
      </c>
      <c r="O3610" s="12">
        <f t="shared" si="5731"/>
        <v>0</v>
      </c>
      <c r="P3610" s="12">
        <f t="shared" si="5731"/>
        <v>0</v>
      </c>
      <c r="Q3610" s="12">
        <f t="shared" si="5731"/>
        <v>0</v>
      </c>
      <c r="R3610" s="12">
        <f t="shared" si="5731"/>
        <v>0</v>
      </c>
      <c r="S3610" s="12">
        <f t="shared" si="5731"/>
        <v>0</v>
      </c>
      <c r="T3610" s="12">
        <f t="shared" si="5731"/>
        <v>0</v>
      </c>
      <c r="U3610" s="12">
        <f t="shared" si="5731"/>
        <v>0</v>
      </c>
      <c r="V3610" s="12">
        <f t="shared" si="5731"/>
        <v>0</v>
      </c>
      <c r="W3610" s="12">
        <f t="shared" si="5731"/>
        <v>0</v>
      </c>
      <c r="X3610" s="12">
        <f t="shared" si="5731"/>
        <v>0</v>
      </c>
      <c r="Y3610" s="12">
        <f t="shared" si="5731"/>
        <v>0</v>
      </c>
      <c r="Z3610" s="12">
        <v>0</v>
      </c>
      <c r="AA3610" s="12">
        <v>0</v>
      </c>
      <c r="AB3610" s="12">
        <f t="shared" si="5729"/>
        <v>0</v>
      </c>
      <c r="AC3610" s="12">
        <f t="shared" ref="AC3610:AQ3610" si="5732">SUM(AC3611)</f>
        <v>0</v>
      </c>
      <c r="AD3610" s="12">
        <f t="shared" si="5732"/>
        <v>0</v>
      </c>
      <c r="AE3610" s="12">
        <f t="shared" si="5732"/>
        <v>0</v>
      </c>
      <c r="AF3610" s="12">
        <f t="shared" si="5732"/>
        <v>0</v>
      </c>
      <c r="AG3610" s="12">
        <f t="shared" si="5732"/>
        <v>0</v>
      </c>
      <c r="AH3610" s="12">
        <f t="shared" si="5732"/>
        <v>0</v>
      </c>
      <c r="AI3610" s="12">
        <f t="shared" si="5732"/>
        <v>0</v>
      </c>
      <c r="AJ3610" s="12">
        <f t="shared" si="5732"/>
        <v>0</v>
      </c>
      <c r="AK3610" s="12">
        <f t="shared" si="5732"/>
        <v>0</v>
      </c>
      <c r="AL3610" s="12">
        <f t="shared" si="5732"/>
        <v>0</v>
      </c>
      <c r="AM3610" s="12">
        <f t="shared" si="5732"/>
        <v>0</v>
      </c>
      <c r="AN3610" s="12">
        <f t="shared" si="5732"/>
        <v>0</v>
      </c>
      <c r="AO3610" s="12">
        <f t="shared" si="5732"/>
        <v>0</v>
      </c>
      <c r="AP3610" s="12">
        <f t="shared" si="5732"/>
        <v>0</v>
      </c>
      <c r="AQ3610" s="12">
        <f t="shared" si="5732"/>
        <v>0</v>
      </c>
      <c r="AR3610" s="12">
        <v>0</v>
      </c>
      <c r="AS3610" s="12">
        <v>0</v>
      </c>
      <c r="AT3610" s="12">
        <f>SUM(AT3611)</f>
        <v>0</v>
      </c>
      <c r="AU3610" s="12">
        <f t="shared" si="5730"/>
        <v>0</v>
      </c>
      <c r="AV3610" s="12">
        <f t="shared" si="5730"/>
        <v>0</v>
      </c>
      <c r="AW3610" s="12">
        <f t="shared" si="5730"/>
        <v>0</v>
      </c>
      <c r="AX3610" s="12">
        <f t="shared" si="5730"/>
        <v>0</v>
      </c>
      <c r="AY3610" s="12">
        <f t="shared" si="5730"/>
        <v>0</v>
      </c>
      <c r="AZ3610" s="12">
        <f t="shared" si="5730"/>
        <v>0</v>
      </c>
      <c r="BA3610" s="12">
        <f t="shared" si="5730"/>
        <v>0</v>
      </c>
      <c r="BB3610" s="12">
        <f t="shared" si="5730"/>
        <v>0</v>
      </c>
      <c r="BC3610" s="12">
        <f t="shared" si="5730"/>
        <v>0</v>
      </c>
      <c r="BD3610" s="12">
        <f t="shared" si="5730"/>
        <v>0</v>
      </c>
      <c r="BE3610" s="12">
        <f t="shared" si="5730"/>
        <v>0</v>
      </c>
      <c r="BF3610" s="12">
        <f t="shared" si="5730"/>
        <v>0</v>
      </c>
      <c r="BG3610" s="12">
        <f t="shared" si="5730"/>
        <v>0</v>
      </c>
      <c r="BH3610" s="12">
        <f t="shared" si="5730"/>
        <v>0</v>
      </c>
      <c r="BI3610" s="12">
        <f t="shared" si="5730"/>
        <v>0</v>
      </c>
      <c r="BJ3610" s="12">
        <v>0</v>
      </c>
      <c r="BK3610" s="12">
        <v>0</v>
      </c>
    </row>
    <row r="3611" spans="1:63" x14ac:dyDescent="0.25">
      <c r="A3611" s="4" t="s">
        <v>1156</v>
      </c>
      <c r="B3611" s="4" t="s">
        <v>58</v>
      </c>
      <c r="C3611" s="4" t="s">
        <v>144</v>
      </c>
      <c r="D3611" s="107" t="s">
        <v>1259</v>
      </c>
      <c r="E3611" s="117">
        <v>8233</v>
      </c>
      <c r="F3611" s="107"/>
      <c r="G3611" s="103" t="s">
        <v>1659</v>
      </c>
      <c r="H3611" s="13" t="s">
        <v>134</v>
      </c>
      <c r="I3611" s="14">
        <v>1000</v>
      </c>
      <c r="J3611" s="14">
        <v>0</v>
      </c>
      <c r="K3611" s="14"/>
      <c r="L3611" s="14"/>
      <c r="M3611" s="14"/>
      <c r="N3611" s="14"/>
      <c r="O3611" s="14"/>
      <c r="P3611" s="14">
        <f t="shared" si="5693"/>
        <v>0</v>
      </c>
      <c r="Q3611" s="14"/>
      <c r="R3611" s="14"/>
      <c r="S3611" s="14"/>
      <c r="T3611" s="14"/>
      <c r="U3611" s="14"/>
      <c r="V3611" s="14"/>
      <c r="W3611" s="14"/>
      <c r="X3611" s="14"/>
      <c r="Y3611" s="14"/>
      <c r="Z3611" s="14">
        <v>0</v>
      </c>
      <c r="AA3611" s="14">
        <v>0</v>
      </c>
      <c r="AB3611" s="14">
        <v>0</v>
      </c>
      <c r="AC3611" s="14"/>
      <c r="AD3611" s="14"/>
      <c r="AE3611" s="14"/>
      <c r="AF3611" s="14"/>
      <c r="AG3611" s="14"/>
      <c r="AH3611" s="14">
        <f t="shared" si="5694"/>
        <v>0</v>
      </c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>
        <v>0</v>
      </c>
      <c r="AS3611" s="14">
        <v>0</v>
      </c>
      <c r="AT3611" s="14">
        <v>0</v>
      </c>
      <c r="AU3611" s="14"/>
      <c r="AV3611" s="14"/>
      <c r="AW3611" s="14"/>
      <c r="AX3611" s="14"/>
      <c r="AY3611" s="14"/>
      <c r="AZ3611" s="14">
        <f t="shared" si="5695"/>
        <v>0</v>
      </c>
      <c r="BA3611" s="14"/>
      <c r="BB3611" s="14"/>
      <c r="BC3611" s="14"/>
      <c r="BD3611" s="14"/>
      <c r="BE3611" s="14"/>
      <c r="BF3611" s="14"/>
      <c r="BG3611" s="14"/>
      <c r="BH3611" s="14"/>
      <c r="BI3611" s="14"/>
      <c r="BJ3611" s="14">
        <v>0</v>
      </c>
      <c r="BK3611" s="14">
        <v>0</v>
      </c>
    </row>
    <row r="3612" spans="1:63" ht="22.5" x14ac:dyDescent="0.25">
      <c r="A3612" s="13" t="s">
        <v>0</v>
      </c>
      <c r="B3612" s="13" t="s">
        <v>0</v>
      </c>
      <c r="C3612" s="13" t="s">
        <v>0</v>
      </c>
      <c r="D3612" s="103" t="s">
        <v>0</v>
      </c>
      <c r="E3612" s="103" t="s">
        <v>0</v>
      </c>
      <c r="F3612" s="103" t="s">
        <v>0</v>
      </c>
      <c r="G3612" s="13" t="s">
        <v>0</v>
      </c>
      <c r="H3612" s="10" t="s">
        <v>1268</v>
      </c>
      <c r="I3612" s="11">
        <f>SUM(I3574,I3597,I3601,I3604,I3609)</f>
        <v>13605726</v>
      </c>
      <c r="J3612" s="11">
        <f>SUM(J3574,J3597,J3601,J3604,J3609)</f>
        <v>2036200</v>
      </c>
      <c r="K3612" s="11">
        <f t="shared" ref="K3612:Y3612" si="5733">SUM(K3574,K3597,K3601,K3604,K3609)</f>
        <v>1110038</v>
      </c>
      <c r="L3612" s="11">
        <f t="shared" si="5733"/>
        <v>0</v>
      </c>
      <c r="M3612" s="11">
        <f t="shared" si="5733"/>
        <v>0</v>
      </c>
      <c r="N3612" s="11">
        <f t="shared" si="5733"/>
        <v>0</v>
      </c>
      <c r="O3612" s="11">
        <f t="shared" si="5733"/>
        <v>0</v>
      </c>
      <c r="P3612" s="11">
        <f t="shared" si="5733"/>
        <v>3146238</v>
      </c>
      <c r="Q3612" s="11">
        <f t="shared" si="5733"/>
        <v>181285</v>
      </c>
      <c r="R3612" s="11">
        <f t="shared" si="5733"/>
        <v>30000</v>
      </c>
      <c r="S3612" s="11">
        <f t="shared" si="5733"/>
        <v>1205038</v>
      </c>
      <c r="T3612" s="11">
        <f t="shared" si="5733"/>
        <v>0</v>
      </c>
      <c r="U3612" s="11">
        <f t="shared" si="5733"/>
        <v>0</v>
      </c>
      <c r="V3612" s="11">
        <f t="shared" si="5733"/>
        <v>0</v>
      </c>
      <c r="W3612" s="11">
        <f t="shared" si="5733"/>
        <v>0</v>
      </c>
      <c r="X3612" s="11">
        <f t="shared" si="5733"/>
        <v>160000</v>
      </c>
      <c r="Y3612" s="11">
        <f t="shared" si="5733"/>
        <v>5000</v>
      </c>
      <c r="Z3612" s="11">
        <v>1581323</v>
      </c>
      <c r="AA3612" s="11">
        <v>1564915</v>
      </c>
      <c r="AB3612" s="11">
        <f t="shared" ref="AB3612:AQ3612" si="5734">SUM(AB3574,AB3597,AB3601,AB3604,AB3609)</f>
        <v>208000</v>
      </c>
      <c r="AC3612" s="11">
        <f t="shared" si="5734"/>
        <v>3964</v>
      </c>
      <c r="AD3612" s="11">
        <f t="shared" si="5734"/>
        <v>0</v>
      </c>
      <c r="AE3612" s="11">
        <f t="shared" si="5734"/>
        <v>0</v>
      </c>
      <c r="AF3612" s="11">
        <f t="shared" si="5734"/>
        <v>0</v>
      </c>
      <c r="AG3612" s="11">
        <f t="shared" si="5734"/>
        <v>0</v>
      </c>
      <c r="AH3612" s="11">
        <f t="shared" si="5734"/>
        <v>211964</v>
      </c>
      <c r="AI3612" s="11">
        <f t="shared" si="5734"/>
        <v>2135</v>
      </c>
      <c r="AJ3612" s="11">
        <f t="shared" si="5734"/>
        <v>2415</v>
      </c>
      <c r="AK3612" s="11">
        <f t="shared" si="5734"/>
        <v>8734</v>
      </c>
      <c r="AL3612" s="11">
        <f t="shared" si="5734"/>
        <v>0</v>
      </c>
      <c r="AM3612" s="11">
        <f t="shared" si="5734"/>
        <v>2385</v>
      </c>
      <c r="AN3612" s="11">
        <f t="shared" si="5734"/>
        <v>0</v>
      </c>
      <c r="AO3612" s="11">
        <f t="shared" si="5734"/>
        <v>4770</v>
      </c>
      <c r="AP3612" s="11">
        <f t="shared" si="5734"/>
        <v>2385</v>
      </c>
      <c r="AQ3612" s="11">
        <f t="shared" si="5734"/>
        <v>2385</v>
      </c>
      <c r="AR3612" s="11">
        <v>25209</v>
      </c>
      <c r="AS3612" s="11">
        <v>186755</v>
      </c>
      <c r="AT3612" s="11">
        <f t="shared" ref="AT3612:BI3612" si="5735">SUM(AT3574,AT3597,AT3601,AT3604,AT3609)</f>
        <v>621250</v>
      </c>
      <c r="AU3612" s="11">
        <f t="shared" si="5735"/>
        <v>176312</v>
      </c>
      <c r="AV3612" s="11">
        <f t="shared" si="5735"/>
        <v>0</v>
      </c>
      <c r="AW3612" s="11">
        <f t="shared" si="5735"/>
        <v>0</v>
      </c>
      <c r="AX3612" s="11">
        <f t="shared" si="5735"/>
        <v>0</v>
      </c>
      <c r="AY3612" s="11">
        <f t="shared" si="5735"/>
        <v>18671</v>
      </c>
      <c r="AZ3612" s="11">
        <f t="shared" si="5735"/>
        <v>816233</v>
      </c>
      <c r="BA3612" s="11">
        <f t="shared" si="5735"/>
        <v>0</v>
      </c>
      <c r="BB3612" s="11">
        <f t="shared" si="5735"/>
        <v>103515</v>
      </c>
      <c r="BC3612" s="11">
        <f t="shared" si="5735"/>
        <v>176312</v>
      </c>
      <c r="BD3612" s="11">
        <f t="shared" si="5735"/>
        <v>0</v>
      </c>
      <c r="BE3612" s="11">
        <f t="shared" si="5735"/>
        <v>0</v>
      </c>
      <c r="BF3612" s="11">
        <f t="shared" si="5735"/>
        <v>0</v>
      </c>
      <c r="BG3612" s="11">
        <f t="shared" si="5735"/>
        <v>18671</v>
      </c>
      <c r="BH3612" s="11">
        <f t="shared" si="5735"/>
        <v>0</v>
      </c>
      <c r="BI3612" s="11">
        <f t="shared" si="5735"/>
        <v>10000</v>
      </c>
      <c r="BJ3612" s="11">
        <v>308498</v>
      </c>
      <c r="BK3612" s="11">
        <v>507735</v>
      </c>
    </row>
    <row r="3613" spans="1:63" ht="15.75" thickBot="1" x14ac:dyDescent="0.3">
      <c r="A3613" s="13" t="s">
        <v>0</v>
      </c>
      <c r="B3613" s="13" t="s">
        <v>0</v>
      </c>
      <c r="C3613" s="13" t="s">
        <v>0</v>
      </c>
      <c r="D3613" s="103" t="s">
        <v>0</v>
      </c>
      <c r="E3613" s="103" t="s">
        <v>0</v>
      </c>
      <c r="F3613" s="103" t="s">
        <v>0</v>
      </c>
      <c r="G3613" s="13" t="s">
        <v>0</v>
      </c>
      <c r="H3613" s="2" t="s">
        <v>55</v>
      </c>
      <c r="I3613" s="12">
        <v>143</v>
      </c>
      <c r="J3613" s="13" t="s">
        <v>0</v>
      </c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>
        <v>0</v>
      </c>
      <c r="AA3613" s="13"/>
      <c r="AB3613" s="13" t="s">
        <v>0</v>
      </c>
      <c r="AC3613" s="13"/>
      <c r="AD3613" s="13"/>
      <c r="AE3613" s="13"/>
      <c r="AF3613" s="13"/>
      <c r="AG3613" s="13"/>
      <c r="AH3613" s="13"/>
      <c r="AI3613" s="13"/>
      <c r="AJ3613" s="13"/>
      <c r="AK3613" s="13"/>
      <c r="AL3613" s="13"/>
      <c r="AM3613" s="13"/>
      <c r="AN3613" s="13"/>
      <c r="AO3613" s="13"/>
      <c r="AP3613" s="13"/>
      <c r="AQ3613" s="13"/>
      <c r="AR3613" s="13">
        <v>0</v>
      </c>
      <c r="AS3613" s="13"/>
      <c r="AT3613" s="13" t="s">
        <v>0</v>
      </c>
      <c r="AU3613" s="13"/>
      <c r="AV3613" s="13"/>
      <c r="AW3613" s="13"/>
      <c r="AX3613" s="13"/>
      <c r="AY3613" s="13"/>
      <c r="AZ3613" s="13"/>
      <c r="BA3613" s="13"/>
      <c r="BB3613" s="13"/>
      <c r="BC3613" s="13"/>
      <c r="BD3613" s="13"/>
      <c r="BE3613" s="13"/>
      <c r="BF3613" s="13"/>
      <c r="BG3613" s="13"/>
      <c r="BH3613" s="13"/>
      <c r="BI3613" s="13"/>
      <c r="BJ3613" s="13">
        <v>0</v>
      </c>
      <c r="BK3613" s="13"/>
    </row>
    <row r="3614" spans="1:63" ht="69.75" customHeight="1" thickBot="1" x14ac:dyDescent="0.3">
      <c r="A3614" s="148" t="s">
        <v>0</v>
      </c>
      <c r="B3614" s="148" t="s">
        <v>0</v>
      </c>
      <c r="C3614" s="148" t="s">
        <v>0</v>
      </c>
      <c r="D3614" s="151" t="s">
        <v>0</v>
      </c>
      <c r="E3614" s="151" t="s">
        <v>0</v>
      </c>
      <c r="F3614" s="151" t="s">
        <v>0</v>
      </c>
      <c r="G3614" s="154" t="s">
        <v>0</v>
      </c>
      <c r="H3614" s="5" t="s">
        <v>56</v>
      </c>
      <c r="I3614" s="5" t="s">
        <v>9</v>
      </c>
      <c r="J3614" s="94" t="s">
        <v>10</v>
      </c>
      <c r="K3614" s="94" t="s">
        <v>1602</v>
      </c>
      <c r="L3614" s="94" t="s">
        <v>1535</v>
      </c>
      <c r="M3614" s="94" t="s">
        <v>1591</v>
      </c>
      <c r="N3614" s="94" t="s">
        <v>1592</v>
      </c>
      <c r="O3614" s="94" t="s">
        <v>1593</v>
      </c>
      <c r="P3614" s="94" t="s">
        <v>1606</v>
      </c>
      <c r="Q3614" s="94" t="s">
        <v>1603</v>
      </c>
      <c r="R3614" s="94" t="s">
        <v>1594</v>
      </c>
      <c r="S3614" s="94" t="s">
        <v>1595</v>
      </c>
      <c r="T3614" s="94" t="s">
        <v>1596</v>
      </c>
      <c r="U3614" s="94" t="s">
        <v>1597</v>
      </c>
      <c r="V3614" s="94" t="s">
        <v>1598</v>
      </c>
      <c r="W3614" s="94" t="s">
        <v>1599</v>
      </c>
      <c r="X3614" s="94" t="s">
        <v>1604</v>
      </c>
      <c r="Y3614" s="94" t="s">
        <v>1605</v>
      </c>
      <c r="Z3614" s="94" t="s">
        <v>1600</v>
      </c>
      <c r="AA3614" s="94" t="s">
        <v>1601</v>
      </c>
      <c r="AB3614" s="95" t="s">
        <v>11</v>
      </c>
      <c r="AC3614" s="95" t="s">
        <v>1602</v>
      </c>
      <c r="AD3614" s="95" t="s">
        <v>1535</v>
      </c>
      <c r="AE3614" s="95" t="s">
        <v>1591</v>
      </c>
      <c r="AF3614" s="95" t="s">
        <v>1592</v>
      </c>
      <c r="AG3614" s="95" t="s">
        <v>1593</v>
      </c>
      <c r="AH3614" s="95" t="s">
        <v>1607</v>
      </c>
      <c r="AI3614" s="95" t="s">
        <v>1603</v>
      </c>
      <c r="AJ3614" s="95" t="s">
        <v>1594</v>
      </c>
      <c r="AK3614" s="95" t="s">
        <v>1595</v>
      </c>
      <c r="AL3614" s="95" t="s">
        <v>1596</v>
      </c>
      <c r="AM3614" s="95" t="s">
        <v>1597</v>
      </c>
      <c r="AN3614" s="95" t="s">
        <v>1598</v>
      </c>
      <c r="AO3614" s="95" t="s">
        <v>1599</v>
      </c>
      <c r="AP3614" s="95" t="s">
        <v>1604</v>
      </c>
      <c r="AQ3614" s="95" t="s">
        <v>1605</v>
      </c>
      <c r="AR3614" s="95" t="s">
        <v>1600</v>
      </c>
      <c r="AS3614" s="95" t="s">
        <v>1601</v>
      </c>
      <c r="AT3614" s="96" t="s">
        <v>12</v>
      </c>
      <c r="AU3614" s="96" t="s">
        <v>1602</v>
      </c>
      <c r="AV3614" s="96" t="s">
        <v>1535</v>
      </c>
      <c r="AW3614" s="96" t="s">
        <v>1591</v>
      </c>
      <c r="AX3614" s="96" t="s">
        <v>1592</v>
      </c>
      <c r="AY3614" s="96" t="s">
        <v>1593</v>
      </c>
      <c r="AZ3614" s="96" t="s">
        <v>1608</v>
      </c>
      <c r="BA3614" s="96" t="s">
        <v>1603</v>
      </c>
      <c r="BB3614" s="96" t="s">
        <v>1594</v>
      </c>
      <c r="BC3614" s="96" t="s">
        <v>1595</v>
      </c>
      <c r="BD3614" s="96" t="s">
        <v>1596</v>
      </c>
      <c r="BE3614" s="96" t="s">
        <v>1597</v>
      </c>
      <c r="BF3614" s="96" t="s">
        <v>1598</v>
      </c>
      <c r="BG3614" s="96" t="s">
        <v>1599</v>
      </c>
      <c r="BH3614" s="96" t="s">
        <v>1604</v>
      </c>
      <c r="BI3614" s="96" t="s">
        <v>1605</v>
      </c>
      <c r="BJ3614" s="96" t="s">
        <v>1600</v>
      </c>
      <c r="BK3614" s="96" t="s">
        <v>1601</v>
      </c>
    </row>
    <row r="3615" spans="1:63" x14ac:dyDescent="0.25">
      <c r="A3615" s="149"/>
      <c r="B3615" s="149"/>
      <c r="C3615" s="149"/>
      <c r="D3615" s="152"/>
      <c r="E3615" s="152"/>
      <c r="F3615" s="152"/>
      <c r="G3615" s="155"/>
      <c r="H3615" s="15" t="s">
        <v>0</v>
      </c>
      <c r="I3615" s="9" t="s">
        <v>13</v>
      </c>
      <c r="J3615" s="9">
        <v>1</v>
      </c>
      <c r="K3615" s="9">
        <v>2</v>
      </c>
      <c r="L3615" s="9">
        <v>3</v>
      </c>
      <c r="M3615" s="9">
        <v>4</v>
      </c>
      <c r="N3615" s="9">
        <v>5</v>
      </c>
      <c r="O3615" s="9">
        <v>6</v>
      </c>
      <c r="P3615" s="9">
        <v>7</v>
      </c>
      <c r="Q3615" s="9">
        <v>8</v>
      </c>
      <c r="R3615" s="9">
        <v>9</v>
      </c>
      <c r="S3615" s="9">
        <v>10</v>
      </c>
      <c r="T3615" s="9">
        <v>11</v>
      </c>
      <c r="U3615" s="9">
        <v>12</v>
      </c>
      <c r="V3615" s="9">
        <v>13</v>
      </c>
      <c r="W3615" s="9">
        <v>14</v>
      </c>
      <c r="X3615" s="9">
        <v>15</v>
      </c>
      <c r="Y3615" s="9">
        <v>16</v>
      </c>
      <c r="Z3615" s="9">
        <v>20</v>
      </c>
      <c r="AA3615" s="9">
        <v>21</v>
      </c>
      <c r="AB3615" s="9">
        <v>1</v>
      </c>
      <c r="AC3615" s="9">
        <v>2</v>
      </c>
      <c r="AD3615" s="9">
        <v>3</v>
      </c>
      <c r="AE3615" s="9">
        <v>4</v>
      </c>
      <c r="AF3615" s="9">
        <v>5</v>
      </c>
      <c r="AG3615" s="9">
        <v>6</v>
      </c>
      <c r="AH3615" s="9">
        <v>7</v>
      </c>
      <c r="AI3615" s="9">
        <v>8</v>
      </c>
      <c r="AJ3615" s="9">
        <v>9</v>
      </c>
      <c r="AK3615" s="9">
        <v>10</v>
      </c>
      <c r="AL3615" s="9">
        <v>11</v>
      </c>
      <c r="AM3615" s="9">
        <v>12</v>
      </c>
      <c r="AN3615" s="9">
        <v>13</v>
      </c>
      <c r="AO3615" s="9">
        <v>14</v>
      </c>
      <c r="AP3615" s="9">
        <v>15</v>
      </c>
      <c r="AQ3615" s="9">
        <v>16</v>
      </c>
      <c r="AR3615" s="9">
        <v>20</v>
      </c>
      <c r="AS3615" s="9">
        <v>21</v>
      </c>
      <c r="AT3615" s="9">
        <v>1</v>
      </c>
      <c r="AU3615" s="9">
        <v>2</v>
      </c>
      <c r="AV3615" s="9">
        <v>3</v>
      </c>
      <c r="AW3615" s="9">
        <v>4</v>
      </c>
      <c r="AX3615" s="9">
        <v>5</v>
      </c>
      <c r="AY3615" s="9">
        <v>6</v>
      </c>
      <c r="AZ3615" s="9">
        <v>7</v>
      </c>
      <c r="BA3615" s="9">
        <v>8</v>
      </c>
      <c r="BB3615" s="9">
        <v>9</v>
      </c>
      <c r="BC3615" s="9">
        <v>10</v>
      </c>
      <c r="BD3615" s="9">
        <v>11</v>
      </c>
      <c r="BE3615" s="9">
        <v>12</v>
      </c>
      <c r="BF3615" s="9">
        <v>13</v>
      </c>
      <c r="BG3615" s="9">
        <v>14</v>
      </c>
      <c r="BH3615" s="9">
        <v>15</v>
      </c>
      <c r="BI3615" s="9">
        <v>16</v>
      </c>
      <c r="BJ3615" s="9">
        <v>20</v>
      </c>
      <c r="BK3615" s="9">
        <v>21</v>
      </c>
    </row>
    <row r="3616" spans="1:63" x14ac:dyDescent="0.25">
      <c r="A3616" s="149"/>
      <c r="B3616" s="149"/>
      <c r="C3616" s="149"/>
      <c r="D3616" s="152"/>
      <c r="E3616" s="152"/>
      <c r="F3616" s="152"/>
      <c r="G3616" s="155"/>
      <c r="H3616" s="16" t="s">
        <v>1189</v>
      </c>
      <c r="I3616" s="17">
        <f>SUM(I3612)</f>
        <v>13605726</v>
      </c>
      <c r="J3616" s="17">
        <f>SUM(J3612)</f>
        <v>2036200</v>
      </c>
      <c r="K3616" s="17">
        <f t="shared" ref="K3616:Y3616" si="5736">SUM(K3612)</f>
        <v>1110038</v>
      </c>
      <c r="L3616" s="17">
        <f t="shared" si="5736"/>
        <v>0</v>
      </c>
      <c r="M3616" s="17">
        <f t="shared" si="5736"/>
        <v>0</v>
      </c>
      <c r="N3616" s="17">
        <f t="shared" si="5736"/>
        <v>0</v>
      </c>
      <c r="O3616" s="17">
        <f t="shared" si="5736"/>
        <v>0</v>
      </c>
      <c r="P3616" s="17">
        <f t="shared" ref="P3616" si="5737">SUM(P3612)</f>
        <v>3146238</v>
      </c>
      <c r="Q3616" s="17">
        <f t="shared" si="5736"/>
        <v>181285</v>
      </c>
      <c r="R3616" s="17">
        <f t="shared" si="5736"/>
        <v>30000</v>
      </c>
      <c r="S3616" s="17">
        <f t="shared" si="5736"/>
        <v>1205038</v>
      </c>
      <c r="T3616" s="17">
        <f t="shared" si="5736"/>
        <v>0</v>
      </c>
      <c r="U3616" s="17">
        <f t="shared" si="5736"/>
        <v>0</v>
      </c>
      <c r="V3616" s="17">
        <f t="shared" si="5736"/>
        <v>0</v>
      </c>
      <c r="W3616" s="17">
        <f t="shared" si="5736"/>
        <v>0</v>
      </c>
      <c r="X3616" s="17">
        <f t="shared" si="5736"/>
        <v>160000</v>
      </c>
      <c r="Y3616" s="17">
        <f t="shared" si="5736"/>
        <v>5000</v>
      </c>
      <c r="Z3616" s="17">
        <v>1581323</v>
      </c>
      <c r="AA3616" s="17">
        <v>1564915</v>
      </c>
      <c r="AB3616" s="17">
        <f t="shared" ref="AB3616:AQ3616" si="5738">SUM(AB3612)</f>
        <v>208000</v>
      </c>
      <c r="AC3616" s="17">
        <f t="shared" si="5738"/>
        <v>3964</v>
      </c>
      <c r="AD3616" s="17">
        <f t="shared" si="5738"/>
        <v>0</v>
      </c>
      <c r="AE3616" s="17">
        <f t="shared" si="5738"/>
        <v>0</v>
      </c>
      <c r="AF3616" s="17">
        <f t="shared" si="5738"/>
        <v>0</v>
      </c>
      <c r="AG3616" s="17">
        <f t="shared" si="5738"/>
        <v>0</v>
      </c>
      <c r="AH3616" s="17">
        <f t="shared" ref="AH3616" si="5739">SUM(AH3612)</f>
        <v>211964</v>
      </c>
      <c r="AI3616" s="17">
        <f t="shared" si="5738"/>
        <v>2135</v>
      </c>
      <c r="AJ3616" s="17">
        <f t="shared" si="5738"/>
        <v>2415</v>
      </c>
      <c r="AK3616" s="17">
        <f t="shared" si="5738"/>
        <v>8734</v>
      </c>
      <c r="AL3616" s="17">
        <f t="shared" si="5738"/>
        <v>0</v>
      </c>
      <c r="AM3616" s="17">
        <f t="shared" si="5738"/>
        <v>2385</v>
      </c>
      <c r="AN3616" s="17">
        <f t="shared" si="5738"/>
        <v>0</v>
      </c>
      <c r="AO3616" s="17">
        <f t="shared" si="5738"/>
        <v>4770</v>
      </c>
      <c r="AP3616" s="17">
        <f t="shared" si="5738"/>
        <v>2385</v>
      </c>
      <c r="AQ3616" s="17">
        <f t="shared" si="5738"/>
        <v>2385</v>
      </c>
      <c r="AR3616" s="17">
        <v>25209</v>
      </c>
      <c r="AS3616" s="17">
        <v>186755</v>
      </c>
      <c r="AT3616" s="17">
        <f t="shared" ref="AT3616:BI3616" si="5740">SUM(AT3612)</f>
        <v>621250</v>
      </c>
      <c r="AU3616" s="17">
        <f t="shared" si="5740"/>
        <v>176312</v>
      </c>
      <c r="AV3616" s="17">
        <f t="shared" si="5740"/>
        <v>0</v>
      </c>
      <c r="AW3616" s="17">
        <f t="shared" si="5740"/>
        <v>0</v>
      </c>
      <c r="AX3616" s="17">
        <f t="shared" si="5740"/>
        <v>0</v>
      </c>
      <c r="AY3616" s="17">
        <f t="shared" si="5740"/>
        <v>18671</v>
      </c>
      <c r="AZ3616" s="17">
        <f t="shared" ref="AZ3616" si="5741">SUM(AZ3612)</f>
        <v>816233</v>
      </c>
      <c r="BA3616" s="17">
        <f t="shared" si="5740"/>
        <v>0</v>
      </c>
      <c r="BB3616" s="17">
        <f t="shared" si="5740"/>
        <v>103515</v>
      </c>
      <c r="BC3616" s="17">
        <f t="shared" si="5740"/>
        <v>176312</v>
      </c>
      <c r="BD3616" s="17">
        <f t="shared" si="5740"/>
        <v>0</v>
      </c>
      <c r="BE3616" s="17">
        <f t="shared" si="5740"/>
        <v>0</v>
      </c>
      <c r="BF3616" s="17">
        <f t="shared" si="5740"/>
        <v>0</v>
      </c>
      <c r="BG3616" s="17">
        <f t="shared" si="5740"/>
        <v>18671</v>
      </c>
      <c r="BH3616" s="17">
        <f t="shared" si="5740"/>
        <v>0</v>
      </c>
      <c r="BI3616" s="17">
        <f t="shared" si="5740"/>
        <v>10000</v>
      </c>
      <c r="BJ3616" s="17">
        <v>308498</v>
      </c>
      <c r="BK3616" s="17">
        <v>507735</v>
      </c>
    </row>
    <row r="3617" spans="1:63" x14ac:dyDescent="0.25">
      <c r="A3617" s="149"/>
      <c r="B3617" s="149"/>
      <c r="C3617" s="149"/>
      <c r="D3617" s="152"/>
      <c r="E3617" s="152"/>
      <c r="F3617" s="152"/>
      <c r="G3617" s="155"/>
      <c r="H3617" s="18" t="s">
        <v>57</v>
      </c>
      <c r="I3617" s="17">
        <f>SUM(I3616)</f>
        <v>13605726</v>
      </c>
      <c r="J3617" s="17">
        <f t="shared" ref="J3617:Y3617" si="5742">SUM(J3616)</f>
        <v>2036200</v>
      </c>
      <c r="K3617" s="17">
        <f t="shared" si="5742"/>
        <v>1110038</v>
      </c>
      <c r="L3617" s="17">
        <f t="shared" si="5742"/>
        <v>0</v>
      </c>
      <c r="M3617" s="17">
        <f t="shared" si="5742"/>
        <v>0</v>
      </c>
      <c r="N3617" s="17">
        <f t="shared" si="5742"/>
        <v>0</v>
      </c>
      <c r="O3617" s="17">
        <f t="shared" si="5742"/>
        <v>0</v>
      </c>
      <c r="P3617" s="17">
        <f t="shared" ref="P3617" si="5743">SUM(P3616)</f>
        <v>3146238</v>
      </c>
      <c r="Q3617" s="17">
        <f t="shared" si="5742"/>
        <v>181285</v>
      </c>
      <c r="R3617" s="17">
        <f t="shared" si="5742"/>
        <v>30000</v>
      </c>
      <c r="S3617" s="17">
        <f t="shared" si="5742"/>
        <v>1205038</v>
      </c>
      <c r="T3617" s="17">
        <f t="shared" si="5742"/>
        <v>0</v>
      </c>
      <c r="U3617" s="17">
        <f t="shared" si="5742"/>
        <v>0</v>
      </c>
      <c r="V3617" s="17">
        <f t="shared" si="5742"/>
        <v>0</v>
      </c>
      <c r="W3617" s="17">
        <f t="shared" si="5742"/>
        <v>0</v>
      </c>
      <c r="X3617" s="17">
        <f t="shared" si="5742"/>
        <v>160000</v>
      </c>
      <c r="Y3617" s="17">
        <f t="shared" si="5742"/>
        <v>5000</v>
      </c>
      <c r="Z3617" s="17">
        <v>1581323</v>
      </c>
      <c r="AA3617" s="17">
        <v>1564915</v>
      </c>
      <c r="AB3617" s="17">
        <f>SUM(AB3616)</f>
        <v>208000</v>
      </c>
      <c r="AC3617" s="17">
        <f t="shared" ref="AC3617:AQ3617" si="5744">SUM(AC3616)</f>
        <v>3964</v>
      </c>
      <c r="AD3617" s="17">
        <f t="shared" si="5744"/>
        <v>0</v>
      </c>
      <c r="AE3617" s="17">
        <f t="shared" si="5744"/>
        <v>0</v>
      </c>
      <c r="AF3617" s="17">
        <f t="shared" si="5744"/>
        <v>0</v>
      </c>
      <c r="AG3617" s="17">
        <f t="shared" si="5744"/>
        <v>0</v>
      </c>
      <c r="AH3617" s="17">
        <f t="shared" ref="AH3617" si="5745">SUM(AH3616)</f>
        <v>211964</v>
      </c>
      <c r="AI3617" s="17">
        <f t="shared" si="5744"/>
        <v>2135</v>
      </c>
      <c r="AJ3617" s="17">
        <f t="shared" si="5744"/>
        <v>2415</v>
      </c>
      <c r="AK3617" s="17">
        <f t="shared" si="5744"/>
        <v>8734</v>
      </c>
      <c r="AL3617" s="17">
        <f t="shared" si="5744"/>
        <v>0</v>
      </c>
      <c r="AM3617" s="17">
        <f t="shared" si="5744"/>
        <v>2385</v>
      </c>
      <c r="AN3617" s="17">
        <f t="shared" si="5744"/>
        <v>0</v>
      </c>
      <c r="AO3617" s="17">
        <f t="shared" si="5744"/>
        <v>4770</v>
      </c>
      <c r="AP3617" s="17">
        <f t="shared" si="5744"/>
        <v>2385</v>
      </c>
      <c r="AQ3617" s="17">
        <f t="shared" si="5744"/>
        <v>2385</v>
      </c>
      <c r="AR3617" s="17">
        <v>25209</v>
      </c>
      <c r="AS3617" s="17">
        <v>186755</v>
      </c>
      <c r="AT3617" s="17">
        <f t="shared" ref="AT3617:BI3617" si="5746">SUM(AT3616)</f>
        <v>621250</v>
      </c>
      <c r="AU3617" s="17">
        <f t="shared" si="5746"/>
        <v>176312</v>
      </c>
      <c r="AV3617" s="17">
        <f t="shared" si="5746"/>
        <v>0</v>
      </c>
      <c r="AW3617" s="17">
        <f t="shared" si="5746"/>
        <v>0</v>
      </c>
      <c r="AX3617" s="17">
        <f t="shared" si="5746"/>
        <v>0</v>
      </c>
      <c r="AY3617" s="17">
        <f t="shared" si="5746"/>
        <v>18671</v>
      </c>
      <c r="AZ3617" s="17">
        <f t="shared" ref="AZ3617" si="5747">SUM(AZ3616)</f>
        <v>816233</v>
      </c>
      <c r="BA3617" s="17">
        <f t="shared" si="5746"/>
        <v>0</v>
      </c>
      <c r="BB3617" s="17">
        <f t="shared" si="5746"/>
        <v>103515</v>
      </c>
      <c r="BC3617" s="17">
        <f t="shared" si="5746"/>
        <v>176312</v>
      </c>
      <c r="BD3617" s="17">
        <f t="shared" si="5746"/>
        <v>0</v>
      </c>
      <c r="BE3617" s="17">
        <f t="shared" si="5746"/>
        <v>0</v>
      </c>
      <c r="BF3617" s="17">
        <f t="shared" si="5746"/>
        <v>0</v>
      </c>
      <c r="BG3617" s="17">
        <f t="shared" si="5746"/>
        <v>18671</v>
      </c>
      <c r="BH3617" s="17">
        <f t="shared" si="5746"/>
        <v>0</v>
      </c>
      <c r="BI3617" s="17">
        <f t="shared" si="5746"/>
        <v>10000</v>
      </c>
      <c r="BJ3617" s="17">
        <v>308498</v>
      </c>
      <c r="BK3617" s="17">
        <v>507735</v>
      </c>
    </row>
    <row r="3618" spans="1:63" x14ac:dyDescent="0.25">
      <c r="A3618" s="150"/>
      <c r="B3618" s="150"/>
      <c r="C3618" s="150"/>
      <c r="D3618" s="153"/>
      <c r="E3618" s="153"/>
      <c r="F3618" s="153"/>
      <c r="G3618" s="156"/>
      <c r="P3618">
        <f t="shared" si="5693"/>
        <v>0</v>
      </c>
      <c r="Z3618">
        <v>0</v>
      </c>
      <c r="AA3618">
        <v>0</v>
      </c>
      <c r="AH3618">
        <f t="shared" si="5694"/>
        <v>0</v>
      </c>
      <c r="AR3618">
        <v>0</v>
      </c>
      <c r="AS3618">
        <v>0</v>
      </c>
      <c r="AZ3618">
        <f t="shared" si="5695"/>
        <v>0</v>
      </c>
      <c r="BJ3618">
        <v>0</v>
      </c>
      <c r="BK3618">
        <v>0</v>
      </c>
    </row>
    <row r="3619" spans="1:63" ht="15.75" thickBot="1" x14ac:dyDescent="0.3">
      <c r="A3619" s="13" t="s">
        <v>0</v>
      </c>
      <c r="B3619" s="13" t="s">
        <v>0</v>
      </c>
      <c r="C3619" s="13" t="s">
        <v>0</v>
      </c>
      <c r="D3619" s="103" t="s">
        <v>0</v>
      </c>
      <c r="E3619" s="103" t="s">
        <v>0</v>
      </c>
      <c r="F3619" s="103" t="s">
        <v>0</v>
      </c>
      <c r="G3619" s="13" t="s">
        <v>0</v>
      </c>
      <c r="H3619" s="19" t="s">
        <v>0</v>
      </c>
      <c r="I3619" s="19" t="s">
        <v>0</v>
      </c>
      <c r="J3619" s="19" t="s">
        <v>0</v>
      </c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>
        <v>0</v>
      </c>
      <c r="AA3619" s="19">
        <v>0</v>
      </c>
      <c r="AB3619" s="19" t="s">
        <v>0</v>
      </c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19"/>
      <c r="AR3619" s="19">
        <v>0</v>
      </c>
      <c r="AS3619" s="19">
        <v>0</v>
      </c>
      <c r="AT3619" s="19" t="s">
        <v>0</v>
      </c>
      <c r="AU3619" s="19"/>
      <c r="AV3619" s="19"/>
      <c r="AW3619" s="19"/>
      <c r="AX3619" s="19"/>
      <c r="AY3619" s="19"/>
      <c r="AZ3619" s="19"/>
      <c r="BA3619" s="19"/>
      <c r="BB3619" s="19"/>
      <c r="BC3619" s="19"/>
      <c r="BD3619" s="19"/>
      <c r="BE3619" s="19"/>
      <c r="BF3619" s="19"/>
      <c r="BG3619" s="19"/>
      <c r="BH3619" s="19"/>
      <c r="BI3619" s="19"/>
      <c r="BJ3619" s="19">
        <v>0</v>
      </c>
      <c r="BK3619" s="19">
        <v>0</v>
      </c>
    </row>
    <row r="3620" spans="1:63" ht="69.75" customHeight="1" thickBot="1" x14ac:dyDescent="0.3">
      <c r="A3620" s="5" t="s">
        <v>2</v>
      </c>
      <c r="B3620" s="5" t="s">
        <v>3</v>
      </c>
      <c r="C3620" s="5" t="s">
        <v>4</v>
      </c>
      <c r="D3620" s="108" t="s">
        <v>0</v>
      </c>
      <c r="E3620" s="116" t="s">
        <v>5</v>
      </c>
      <c r="F3620" s="116" t="s">
        <v>6</v>
      </c>
      <c r="G3620" s="5" t="s">
        <v>7</v>
      </c>
      <c r="H3620" s="5" t="s">
        <v>8</v>
      </c>
      <c r="I3620" s="5" t="s">
        <v>9</v>
      </c>
      <c r="J3620" s="94" t="s">
        <v>10</v>
      </c>
      <c r="K3620" s="94" t="s">
        <v>1602</v>
      </c>
      <c r="L3620" s="94" t="s">
        <v>1535</v>
      </c>
      <c r="M3620" s="94" t="s">
        <v>1591</v>
      </c>
      <c r="N3620" s="94" t="s">
        <v>1592</v>
      </c>
      <c r="O3620" s="94" t="s">
        <v>1593</v>
      </c>
      <c r="P3620" s="94" t="s">
        <v>1606</v>
      </c>
      <c r="Q3620" s="94" t="s">
        <v>1603</v>
      </c>
      <c r="R3620" s="94" t="s">
        <v>1594</v>
      </c>
      <c r="S3620" s="94" t="s">
        <v>1595</v>
      </c>
      <c r="T3620" s="94" t="s">
        <v>1596</v>
      </c>
      <c r="U3620" s="94" t="s">
        <v>1597</v>
      </c>
      <c r="V3620" s="94" t="s">
        <v>1598</v>
      </c>
      <c r="W3620" s="94" t="s">
        <v>1599</v>
      </c>
      <c r="X3620" s="94" t="s">
        <v>1604</v>
      </c>
      <c r="Y3620" s="94" t="s">
        <v>1605</v>
      </c>
      <c r="Z3620" s="94" t="s">
        <v>1600</v>
      </c>
      <c r="AA3620" s="94" t="s">
        <v>1601</v>
      </c>
      <c r="AB3620" s="95" t="s">
        <v>11</v>
      </c>
      <c r="AC3620" s="95" t="s">
        <v>1602</v>
      </c>
      <c r="AD3620" s="95" t="s">
        <v>1535</v>
      </c>
      <c r="AE3620" s="95" t="s">
        <v>1591</v>
      </c>
      <c r="AF3620" s="95" t="s">
        <v>1592</v>
      </c>
      <c r="AG3620" s="95" t="s">
        <v>1593</v>
      </c>
      <c r="AH3620" s="95" t="s">
        <v>1607</v>
      </c>
      <c r="AI3620" s="95" t="s">
        <v>1603</v>
      </c>
      <c r="AJ3620" s="95" t="s">
        <v>1594</v>
      </c>
      <c r="AK3620" s="95" t="s">
        <v>1595</v>
      </c>
      <c r="AL3620" s="95" t="s">
        <v>1596</v>
      </c>
      <c r="AM3620" s="95" t="s">
        <v>1597</v>
      </c>
      <c r="AN3620" s="95" t="s">
        <v>1598</v>
      </c>
      <c r="AO3620" s="95" t="s">
        <v>1599</v>
      </c>
      <c r="AP3620" s="95" t="s">
        <v>1604</v>
      </c>
      <c r="AQ3620" s="95" t="s">
        <v>1605</v>
      </c>
      <c r="AR3620" s="95" t="s">
        <v>1600</v>
      </c>
      <c r="AS3620" s="95" t="s">
        <v>1601</v>
      </c>
      <c r="AT3620" s="96" t="s">
        <v>12</v>
      </c>
      <c r="AU3620" s="96" t="s">
        <v>1602</v>
      </c>
      <c r="AV3620" s="96" t="s">
        <v>1535</v>
      </c>
      <c r="AW3620" s="96" t="s">
        <v>1591</v>
      </c>
      <c r="AX3620" s="96" t="s">
        <v>1592</v>
      </c>
      <c r="AY3620" s="96" t="s">
        <v>1593</v>
      </c>
      <c r="AZ3620" s="96" t="s">
        <v>1608</v>
      </c>
      <c r="BA3620" s="96" t="s">
        <v>1603</v>
      </c>
      <c r="BB3620" s="96" t="s">
        <v>1594</v>
      </c>
      <c r="BC3620" s="96" t="s">
        <v>1595</v>
      </c>
      <c r="BD3620" s="96" t="s">
        <v>1596</v>
      </c>
      <c r="BE3620" s="96" t="s">
        <v>1597</v>
      </c>
      <c r="BF3620" s="96" t="s">
        <v>1598</v>
      </c>
      <c r="BG3620" s="96" t="s">
        <v>1599</v>
      </c>
      <c r="BH3620" s="96" t="s">
        <v>1604</v>
      </c>
      <c r="BI3620" s="96" t="s">
        <v>1605</v>
      </c>
      <c r="BJ3620" s="96" t="s">
        <v>1600</v>
      </c>
      <c r="BK3620" s="96" t="s">
        <v>1601</v>
      </c>
    </row>
    <row r="3621" spans="1:63" x14ac:dyDescent="0.25">
      <c r="A3621" s="6" t="s">
        <v>0</v>
      </c>
      <c r="B3621" s="6" t="s">
        <v>0</v>
      </c>
      <c r="C3621" s="6" t="s">
        <v>0</v>
      </c>
      <c r="D3621" s="109" t="s">
        <v>0</v>
      </c>
      <c r="E3621" s="109" t="s">
        <v>0</v>
      </c>
      <c r="F3621" s="125" t="s">
        <v>0</v>
      </c>
      <c r="G3621" s="7" t="s">
        <v>0</v>
      </c>
      <c r="H3621" s="8" t="s">
        <v>0</v>
      </c>
      <c r="I3621" s="9" t="s">
        <v>13</v>
      </c>
      <c r="J3621" s="9">
        <v>1</v>
      </c>
      <c r="K3621" s="9">
        <v>2</v>
      </c>
      <c r="L3621" s="9">
        <v>3</v>
      </c>
      <c r="M3621" s="9">
        <v>4</v>
      </c>
      <c r="N3621" s="9">
        <v>5</v>
      </c>
      <c r="O3621" s="9">
        <v>6</v>
      </c>
      <c r="P3621" s="9">
        <v>7</v>
      </c>
      <c r="Q3621" s="9">
        <v>8</v>
      </c>
      <c r="R3621" s="9">
        <v>9</v>
      </c>
      <c r="S3621" s="9">
        <v>10</v>
      </c>
      <c r="T3621" s="9">
        <v>11</v>
      </c>
      <c r="U3621" s="9">
        <v>12</v>
      </c>
      <c r="V3621" s="9">
        <v>13</v>
      </c>
      <c r="W3621" s="9">
        <v>14</v>
      </c>
      <c r="X3621" s="9">
        <v>15</v>
      </c>
      <c r="Y3621" s="9">
        <v>16</v>
      </c>
      <c r="Z3621" s="9">
        <v>20</v>
      </c>
      <c r="AA3621" s="9">
        <v>21</v>
      </c>
      <c r="AB3621" s="9">
        <v>1</v>
      </c>
      <c r="AC3621" s="9">
        <v>2</v>
      </c>
      <c r="AD3621" s="9">
        <v>3</v>
      </c>
      <c r="AE3621" s="9">
        <v>4</v>
      </c>
      <c r="AF3621" s="9">
        <v>5</v>
      </c>
      <c r="AG3621" s="9">
        <v>6</v>
      </c>
      <c r="AH3621" s="9">
        <v>7</v>
      </c>
      <c r="AI3621" s="9">
        <v>8</v>
      </c>
      <c r="AJ3621" s="9">
        <v>9</v>
      </c>
      <c r="AK3621" s="9">
        <v>10</v>
      </c>
      <c r="AL3621" s="9">
        <v>11</v>
      </c>
      <c r="AM3621" s="9">
        <v>12</v>
      </c>
      <c r="AN3621" s="9">
        <v>13</v>
      </c>
      <c r="AO3621" s="9">
        <v>14</v>
      </c>
      <c r="AP3621" s="9">
        <v>15</v>
      </c>
      <c r="AQ3621" s="9">
        <v>16</v>
      </c>
      <c r="AR3621" s="9">
        <v>20</v>
      </c>
      <c r="AS3621" s="9">
        <v>21</v>
      </c>
      <c r="AT3621" s="9">
        <v>1</v>
      </c>
      <c r="AU3621" s="9">
        <v>2</v>
      </c>
      <c r="AV3621" s="9">
        <v>3</v>
      </c>
      <c r="AW3621" s="9">
        <v>4</v>
      </c>
      <c r="AX3621" s="9">
        <v>5</v>
      </c>
      <c r="AY3621" s="9">
        <v>6</v>
      </c>
      <c r="AZ3621" s="9">
        <v>7</v>
      </c>
      <c r="BA3621" s="9">
        <v>8</v>
      </c>
      <c r="BB3621" s="9">
        <v>9</v>
      </c>
      <c r="BC3621" s="9">
        <v>10</v>
      </c>
      <c r="BD3621" s="9">
        <v>11</v>
      </c>
      <c r="BE3621" s="9">
        <v>12</v>
      </c>
      <c r="BF3621" s="9">
        <v>13</v>
      </c>
      <c r="BG3621" s="9">
        <v>14</v>
      </c>
      <c r="BH3621" s="9">
        <v>15</v>
      </c>
      <c r="BI3621" s="9">
        <v>16</v>
      </c>
      <c r="BJ3621" s="9">
        <v>20</v>
      </c>
      <c r="BK3621" s="9">
        <v>21</v>
      </c>
    </row>
    <row r="3622" spans="1:63" ht="22.5" x14ac:dyDescent="0.25">
      <c r="A3622" s="1" t="s">
        <v>1156</v>
      </c>
      <c r="B3622" s="1" t="s">
        <v>58</v>
      </c>
      <c r="C3622" s="4" t="s">
        <v>145</v>
      </c>
      <c r="D3622" s="107" t="s">
        <v>1269</v>
      </c>
      <c r="E3622" s="106" t="s">
        <v>0</v>
      </c>
      <c r="F3622" s="106" t="s">
        <v>0</v>
      </c>
      <c r="G3622" s="2" t="s">
        <v>0</v>
      </c>
      <c r="H3622" s="2" t="s">
        <v>1270</v>
      </c>
      <c r="I3622" s="3" t="s">
        <v>0</v>
      </c>
      <c r="J3622" s="3" t="s">
        <v>0</v>
      </c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>
        <v>0</v>
      </c>
      <c r="AA3622" s="3">
        <v>0</v>
      </c>
      <c r="AB3622" s="3" t="s">
        <v>0</v>
      </c>
      <c r="AC3622" s="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>
        <v>0</v>
      </c>
      <c r="AS3622" s="3">
        <v>0</v>
      </c>
      <c r="AT3622" s="3" t="s">
        <v>0</v>
      </c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3"/>
      <c r="BG3622" s="3"/>
      <c r="BH3622" s="3"/>
      <c r="BI3622" s="3"/>
      <c r="BJ3622" s="3">
        <v>0</v>
      </c>
      <c r="BK3622" s="3">
        <v>0</v>
      </c>
    </row>
    <row r="3623" spans="1:63" ht="33.75" x14ac:dyDescent="0.25">
      <c r="A3623" s="1" t="s">
        <v>0</v>
      </c>
      <c r="B3623" s="1" t="s">
        <v>0</v>
      </c>
      <c r="C3623" s="1" t="s">
        <v>0</v>
      </c>
      <c r="D3623" s="106" t="s">
        <v>0</v>
      </c>
      <c r="E3623" s="106" t="s">
        <v>0</v>
      </c>
      <c r="F3623" s="106" t="s">
        <v>0</v>
      </c>
      <c r="G3623" s="2" t="s">
        <v>0</v>
      </c>
      <c r="H3623" s="10" t="s">
        <v>15</v>
      </c>
      <c r="I3623" s="11">
        <f>SUM(I3624,I3632,I3634)</f>
        <v>6655597</v>
      </c>
      <c r="J3623" s="11">
        <f>SUM(J3624,J3632,J3634)</f>
        <v>202000</v>
      </c>
      <c r="K3623" s="11">
        <f t="shared" ref="K3623:Y3623" si="5748">SUM(K3624,K3632,K3634)</f>
        <v>331353</v>
      </c>
      <c r="L3623" s="11">
        <f t="shared" si="5748"/>
        <v>0</v>
      </c>
      <c r="M3623" s="11">
        <f t="shared" si="5748"/>
        <v>0</v>
      </c>
      <c r="N3623" s="11">
        <f t="shared" si="5748"/>
        <v>0</v>
      </c>
      <c r="O3623" s="11">
        <f t="shared" si="5748"/>
        <v>0</v>
      </c>
      <c r="P3623" s="11">
        <f t="shared" ref="P3623" si="5749">SUM(P3624,P3632,P3634)</f>
        <v>533353</v>
      </c>
      <c r="Q3623" s="11">
        <f t="shared" si="5748"/>
        <v>19343</v>
      </c>
      <c r="R3623" s="11">
        <f t="shared" si="5748"/>
        <v>7000</v>
      </c>
      <c r="S3623" s="11">
        <f t="shared" si="5748"/>
        <v>341617</v>
      </c>
      <c r="T3623" s="11">
        <f t="shared" si="5748"/>
        <v>0</v>
      </c>
      <c r="U3623" s="11">
        <f t="shared" si="5748"/>
        <v>40736</v>
      </c>
      <c r="V3623" s="11">
        <f t="shared" si="5748"/>
        <v>-50</v>
      </c>
      <c r="W3623" s="11">
        <f t="shared" si="5748"/>
        <v>0</v>
      </c>
      <c r="X3623" s="11">
        <f t="shared" si="5748"/>
        <v>0</v>
      </c>
      <c r="Y3623" s="11">
        <f t="shared" si="5748"/>
        <v>400</v>
      </c>
      <c r="Z3623" s="11">
        <v>409046</v>
      </c>
      <c r="AA3623" s="11">
        <v>124307</v>
      </c>
      <c r="AB3623" s="11">
        <f t="shared" ref="AB3623:AQ3623" si="5750">SUM(AB3624,AB3632,AB3634)</f>
        <v>0</v>
      </c>
      <c r="AC3623" s="11">
        <f t="shared" si="5750"/>
        <v>5259</v>
      </c>
      <c r="AD3623" s="11">
        <f t="shared" si="5750"/>
        <v>0</v>
      </c>
      <c r="AE3623" s="11">
        <f t="shared" si="5750"/>
        <v>0</v>
      </c>
      <c r="AF3623" s="11">
        <f t="shared" si="5750"/>
        <v>0</v>
      </c>
      <c r="AG3623" s="11">
        <f t="shared" si="5750"/>
        <v>0</v>
      </c>
      <c r="AH3623" s="11">
        <f t="shared" ref="AH3623" si="5751">SUM(AH3624,AH3632,AH3634)</f>
        <v>5259</v>
      </c>
      <c r="AI3623" s="11">
        <f t="shared" si="5750"/>
        <v>0</v>
      </c>
      <c r="AJ3623" s="11">
        <f t="shared" si="5750"/>
        <v>0</v>
      </c>
      <c r="AK3623" s="11">
        <f t="shared" si="5750"/>
        <v>5259</v>
      </c>
      <c r="AL3623" s="11">
        <f t="shared" si="5750"/>
        <v>0</v>
      </c>
      <c r="AM3623" s="11">
        <f t="shared" si="5750"/>
        <v>0</v>
      </c>
      <c r="AN3623" s="11">
        <f t="shared" si="5750"/>
        <v>0</v>
      </c>
      <c r="AO3623" s="11">
        <f t="shared" si="5750"/>
        <v>0</v>
      </c>
      <c r="AP3623" s="11">
        <f t="shared" si="5750"/>
        <v>0</v>
      </c>
      <c r="AQ3623" s="11">
        <f t="shared" si="5750"/>
        <v>0</v>
      </c>
      <c r="AR3623" s="11">
        <v>5259</v>
      </c>
      <c r="AS3623" s="11">
        <v>0</v>
      </c>
      <c r="AT3623" s="11">
        <f t="shared" ref="AT3623:BI3623" si="5752">SUM(AT3624,AT3632,AT3634)</f>
        <v>77050</v>
      </c>
      <c r="AU3623" s="11">
        <f t="shared" si="5752"/>
        <v>287033</v>
      </c>
      <c r="AV3623" s="11">
        <f t="shared" si="5752"/>
        <v>0</v>
      </c>
      <c r="AW3623" s="11">
        <f t="shared" si="5752"/>
        <v>148341</v>
      </c>
      <c r="AX3623" s="11">
        <f t="shared" si="5752"/>
        <v>0</v>
      </c>
      <c r="AY3623" s="11">
        <f t="shared" si="5752"/>
        <v>0</v>
      </c>
      <c r="AZ3623" s="11">
        <f t="shared" ref="AZ3623" si="5753">SUM(AZ3624,AZ3632,AZ3634)</f>
        <v>512424</v>
      </c>
      <c r="BA3623" s="11">
        <f t="shared" si="5752"/>
        <v>0</v>
      </c>
      <c r="BB3623" s="11">
        <f t="shared" si="5752"/>
        <v>0</v>
      </c>
      <c r="BC3623" s="11">
        <f t="shared" si="5752"/>
        <v>283051</v>
      </c>
      <c r="BD3623" s="11">
        <f t="shared" si="5752"/>
        <v>0</v>
      </c>
      <c r="BE3623" s="11">
        <f t="shared" si="5752"/>
        <v>18651</v>
      </c>
      <c r="BF3623" s="11">
        <f t="shared" si="5752"/>
        <v>0</v>
      </c>
      <c r="BG3623" s="11">
        <f t="shared" si="5752"/>
        <v>5400</v>
      </c>
      <c r="BH3623" s="11">
        <f t="shared" si="5752"/>
        <v>111053</v>
      </c>
      <c r="BI3623" s="11">
        <f t="shared" si="5752"/>
        <v>0</v>
      </c>
      <c r="BJ3623" s="11">
        <v>418155</v>
      </c>
      <c r="BK3623" s="11">
        <v>94269</v>
      </c>
    </row>
    <row r="3624" spans="1:63" x14ac:dyDescent="0.25">
      <c r="A3624" s="4" t="s">
        <v>1156</v>
      </c>
      <c r="B3624" s="4" t="s">
        <v>58</v>
      </c>
      <c r="C3624" s="4" t="s">
        <v>145</v>
      </c>
      <c r="D3624" s="107" t="s">
        <v>1269</v>
      </c>
      <c r="E3624" s="106" t="s">
        <v>16</v>
      </c>
      <c r="F3624" s="106" t="s">
        <v>0</v>
      </c>
      <c r="G3624" s="2" t="s">
        <v>0</v>
      </c>
      <c r="H3624" s="2" t="s">
        <v>17</v>
      </c>
      <c r="I3624" s="12">
        <f>SUM(I3625:I3626)</f>
        <v>5647776</v>
      </c>
      <c r="J3624" s="12">
        <f t="shared" ref="J3624:Y3624" si="5754">SUM(J3625:J3626)</f>
        <v>90000</v>
      </c>
      <c r="K3624" s="12">
        <f t="shared" si="5754"/>
        <v>122500</v>
      </c>
      <c r="L3624" s="12">
        <f t="shared" si="5754"/>
        <v>0</v>
      </c>
      <c r="M3624" s="12">
        <f t="shared" si="5754"/>
        <v>0</v>
      </c>
      <c r="N3624" s="12">
        <f t="shared" si="5754"/>
        <v>0</v>
      </c>
      <c r="O3624" s="12">
        <f t="shared" si="5754"/>
        <v>0</v>
      </c>
      <c r="P3624" s="12">
        <f t="shared" ref="P3624" si="5755">SUM(P3625:P3626)</f>
        <v>212500</v>
      </c>
      <c r="Q3624" s="12">
        <f t="shared" si="5754"/>
        <v>15830</v>
      </c>
      <c r="R3624" s="12">
        <f t="shared" si="5754"/>
        <v>0</v>
      </c>
      <c r="S3624" s="12">
        <f t="shared" si="5754"/>
        <v>46208</v>
      </c>
      <c r="T3624" s="12">
        <f t="shared" si="5754"/>
        <v>0</v>
      </c>
      <c r="U3624" s="12">
        <f t="shared" si="5754"/>
        <v>122292</v>
      </c>
      <c r="V3624" s="12">
        <f t="shared" si="5754"/>
        <v>0</v>
      </c>
      <c r="W3624" s="12">
        <f t="shared" si="5754"/>
        <v>0</v>
      </c>
      <c r="X3624" s="12">
        <f t="shared" si="5754"/>
        <v>0</v>
      </c>
      <c r="Y3624" s="12">
        <f t="shared" si="5754"/>
        <v>0</v>
      </c>
      <c r="Z3624" s="12">
        <v>184330</v>
      </c>
      <c r="AA3624" s="12">
        <v>28170</v>
      </c>
      <c r="AB3624" s="12">
        <f t="shared" ref="AB3624:AQ3624" si="5756">SUM(AB3625:AB3626)</f>
        <v>0</v>
      </c>
      <c r="AC3624" s="12">
        <f t="shared" si="5756"/>
        <v>0</v>
      </c>
      <c r="AD3624" s="12">
        <f t="shared" si="5756"/>
        <v>0</v>
      </c>
      <c r="AE3624" s="12">
        <f t="shared" si="5756"/>
        <v>0</v>
      </c>
      <c r="AF3624" s="12">
        <f t="shared" si="5756"/>
        <v>0</v>
      </c>
      <c r="AG3624" s="12">
        <f t="shared" si="5756"/>
        <v>0</v>
      </c>
      <c r="AH3624" s="12">
        <f t="shared" ref="AH3624" si="5757">SUM(AH3625:AH3626)</f>
        <v>0</v>
      </c>
      <c r="AI3624" s="12">
        <f t="shared" si="5756"/>
        <v>0</v>
      </c>
      <c r="AJ3624" s="12">
        <f t="shared" si="5756"/>
        <v>0</v>
      </c>
      <c r="AK3624" s="12">
        <f t="shared" si="5756"/>
        <v>0</v>
      </c>
      <c r="AL3624" s="12">
        <f t="shared" si="5756"/>
        <v>0</v>
      </c>
      <c r="AM3624" s="12">
        <f t="shared" si="5756"/>
        <v>0</v>
      </c>
      <c r="AN3624" s="12">
        <f t="shared" si="5756"/>
        <v>0</v>
      </c>
      <c r="AO3624" s="12">
        <f t="shared" si="5756"/>
        <v>0</v>
      </c>
      <c r="AP3624" s="12">
        <f t="shared" si="5756"/>
        <v>0</v>
      </c>
      <c r="AQ3624" s="12">
        <f t="shared" si="5756"/>
        <v>0</v>
      </c>
      <c r="AR3624" s="12">
        <v>0</v>
      </c>
      <c r="AS3624" s="12">
        <v>0</v>
      </c>
      <c r="AT3624" s="12">
        <f t="shared" ref="AT3624:BI3624" si="5758">SUM(AT3625:AT3626)</f>
        <v>5000</v>
      </c>
      <c r="AU3624" s="12">
        <f t="shared" si="5758"/>
        <v>11987</v>
      </c>
      <c r="AV3624" s="12">
        <f t="shared" si="5758"/>
        <v>0</v>
      </c>
      <c r="AW3624" s="12">
        <f t="shared" si="5758"/>
        <v>74465</v>
      </c>
      <c r="AX3624" s="12">
        <f t="shared" si="5758"/>
        <v>0</v>
      </c>
      <c r="AY3624" s="12">
        <f t="shared" si="5758"/>
        <v>0</v>
      </c>
      <c r="AZ3624" s="12">
        <f t="shared" ref="AZ3624" si="5759">SUM(AZ3625:AZ3626)</f>
        <v>91452</v>
      </c>
      <c r="BA3624" s="12">
        <f t="shared" si="5758"/>
        <v>0</v>
      </c>
      <c r="BB3624" s="12">
        <f t="shared" si="5758"/>
        <v>0</v>
      </c>
      <c r="BC3624" s="12">
        <f t="shared" si="5758"/>
        <v>11987</v>
      </c>
      <c r="BD3624" s="12">
        <f t="shared" si="5758"/>
        <v>0</v>
      </c>
      <c r="BE3624" s="12">
        <f t="shared" si="5758"/>
        <v>0</v>
      </c>
      <c r="BF3624" s="12">
        <f t="shared" si="5758"/>
        <v>0</v>
      </c>
      <c r="BG3624" s="12">
        <f t="shared" si="5758"/>
        <v>0</v>
      </c>
      <c r="BH3624" s="12">
        <f t="shared" si="5758"/>
        <v>74465</v>
      </c>
      <c r="BI3624" s="12">
        <f t="shared" si="5758"/>
        <v>0</v>
      </c>
      <c r="BJ3624" s="12">
        <v>86452</v>
      </c>
      <c r="BK3624" s="12">
        <v>5000</v>
      </c>
    </row>
    <row r="3625" spans="1:63" x14ac:dyDescent="0.25">
      <c r="A3625" s="4" t="s">
        <v>1156</v>
      </c>
      <c r="B3625" s="4" t="s">
        <v>58</v>
      </c>
      <c r="C3625" s="4" t="s">
        <v>145</v>
      </c>
      <c r="D3625" s="107" t="s">
        <v>1269</v>
      </c>
      <c r="E3625" s="117">
        <v>6111</v>
      </c>
      <c r="F3625" s="107"/>
      <c r="G3625" s="103" t="s">
        <v>1659</v>
      </c>
      <c r="H3625" s="13" t="s">
        <v>18</v>
      </c>
      <c r="I3625" s="14">
        <v>5177100</v>
      </c>
      <c r="J3625" s="14">
        <v>70000</v>
      </c>
      <c r="K3625" s="14">
        <f>208+122292</f>
        <v>122500</v>
      </c>
      <c r="L3625" s="14"/>
      <c r="M3625" s="14"/>
      <c r="N3625" s="14"/>
      <c r="O3625" s="14"/>
      <c r="P3625" s="14">
        <f t="shared" si="5693"/>
        <v>192500</v>
      </c>
      <c r="Q3625" s="14">
        <v>15830</v>
      </c>
      <c r="R3625" s="14"/>
      <c r="S3625" s="14">
        <f>208+18000+28000</f>
        <v>46208</v>
      </c>
      <c r="T3625" s="14"/>
      <c r="U3625" s="14">
        <v>122292</v>
      </c>
      <c r="V3625" s="14"/>
      <c r="W3625" s="14"/>
      <c r="X3625" s="14"/>
      <c r="Y3625" s="14"/>
      <c r="Z3625" s="14">
        <v>184330</v>
      </c>
      <c r="AA3625" s="14">
        <v>8170</v>
      </c>
      <c r="AB3625" s="14">
        <v>0</v>
      </c>
      <c r="AC3625" s="14"/>
      <c r="AD3625" s="14"/>
      <c r="AE3625" s="14"/>
      <c r="AF3625" s="14"/>
      <c r="AG3625" s="14"/>
      <c r="AH3625" s="14">
        <f t="shared" si="5694"/>
        <v>0</v>
      </c>
      <c r="AI3625" s="14"/>
      <c r="AJ3625" s="14"/>
      <c r="AK3625" s="14"/>
      <c r="AL3625" s="14"/>
      <c r="AM3625" s="14"/>
      <c r="AN3625" s="14"/>
      <c r="AO3625" s="14"/>
      <c r="AP3625" s="14"/>
      <c r="AQ3625" s="14"/>
      <c r="AR3625" s="14">
        <v>0</v>
      </c>
      <c r="AS3625" s="14">
        <v>0</v>
      </c>
      <c r="AT3625" s="14">
        <v>5000</v>
      </c>
      <c r="AU3625" s="14">
        <v>11987</v>
      </c>
      <c r="AV3625" s="14"/>
      <c r="AW3625" s="14">
        <v>74465</v>
      </c>
      <c r="AX3625" s="14"/>
      <c r="AY3625" s="14"/>
      <c r="AZ3625" s="14">
        <f t="shared" si="5695"/>
        <v>91452</v>
      </c>
      <c r="BA3625" s="14"/>
      <c r="BB3625" s="14"/>
      <c r="BC3625" s="14">
        <v>11987</v>
      </c>
      <c r="BD3625" s="14"/>
      <c r="BE3625" s="14"/>
      <c r="BF3625" s="14"/>
      <c r="BG3625" s="14"/>
      <c r="BH3625" s="14">
        <v>74465</v>
      </c>
      <c r="BI3625" s="14"/>
      <c r="BJ3625" s="14">
        <v>86452</v>
      </c>
      <c r="BK3625" s="14">
        <v>5000</v>
      </c>
    </row>
    <row r="3626" spans="1:63" x14ac:dyDescent="0.25">
      <c r="A3626" s="1" t="s">
        <v>1156</v>
      </c>
      <c r="B3626" s="1" t="s">
        <v>58</v>
      </c>
      <c r="C3626" s="1" t="s">
        <v>145</v>
      </c>
      <c r="D3626" s="110" t="s">
        <v>1269</v>
      </c>
      <c r="E3626" s="110" t="s">
        <v>20</v>
      </c>
      <c r="F3626" s="107" t="s">
        <v>0</v>
      </c>
      <c r="G3626" s="13" t="s">
        <v>0</v>
      </c>
      <c r="H3626" s="2" t="s">
        <v>21</v>
      </c>
      <c r="I3626" s="12">
        <f>SUM(I3627:I3631)</f>
        <v>470676</v>
      </c>
      <c r="J3626" s="12">
        <f t="shared" ref="J3626:Y3626" si="5760">SUM(J3627:J3631)</f>
        <v>20000</v>
      </c>
      <c r="K3626" s="12">
        <f t="shared" si="5760"/>
        <v>0</v>
      </c>
      <c r="L3626" s="12">
        <f t="shared" si="5760"/>
        <v>0</v>
      </c>
      <c r="M3626" s="12">
        <f t="shared" si="5760"/>
        <v>0</v>
      </c>
      <c r="N3626" s="12">
        <f t="shared" si="5760"/>
        <v>0</v>
      </c>
      <c r="O3626" s="12">
        <f t="shared" si="5760"/>
        <v>0</v>
      </c>
      <c r="P3626" s="12">
        <f t="shared" si="5760"/>
        <v>20000</v>
      </c>
      <c r="Q3626" s="12">
        <f t="shared" si="5760"/>
        <v>0</v>
      </c>
      <c r="R3626" s="12">
        <f t="shared" si="5760"/>
        <v>0</v>
      </c>
      <c r="S3626" s="12">
        <f t="shared" si="5760"/>
        <v>0</v>
      </c>
      <c r="T3626" s="12">
        <f t="shared" si="5760"/>
        <v>0</v>
      </c>
      <c r="U3626" s="12">
        <f t="shared" si="5760"/>
        <v>0</v>
      </c>
      <c r="V3626" s="12">
        <f t="shared" si="5760"/>
        <v>0</v>
      </c>
      <c r="W3626" s="12">
        <f t="shared" si="5760"/>
        <v>0</v>
      </c>
      <c r="X3626" s="12">
        <f t="shared" si="5760"/>
        <v>0</v>
      </c>
      <c r="Y3626" s="12">
        <f t="shared" si="5760"/>
        <v>0</v>
      </c>
      <c r="Z3626" s="12">
        <v>0</v>
      </c>
      <c r="AA3626" s="12">
        <v>20000</v>
      </c>
      <c r="AB3626" s="12">
        <f t="shared" ref="AB3626:AQ3626" si="5761">SUM(AB3627:AB3631)</f>
        <v>0</v>
      </c>
      <c r="AC3626" s="12">
        <f t="shared" si="5761"/>
        <v>0</v>
      </c>
      <c r="AD3626" s="12">
        <f t="shared" si="5761"/>
        <v>0</v>
      </c>
      <c r="AE3626" s="12">
        <f t="shared" si="5761"/>
        <v>0</v>
      </c>
      <c r="AF3626" s="12">
        <f t="shared" si="5761"/>
        <v>0</v>
      </c>
      <c r="AG3626" s="12">
        <f t="shared" si="5761"/>
        <v>0</v>
      </c>
      <c r="AH3626" s="12">
        <f t="shared" si="5761"/>
        <v>0</v>
      </c>
      <c r="AI3626" s="12">
        <f t="shared" si="5761"/>
        <v>0</v>
      </c>
      <c r="AJ3626" s="12">
        <f t="shared" si="5761"/>
        <v>0</v>
      </c>
      <c r="AK3626" s="12">
        <f t="shared" si="5761"/>
        <v>0</v>
      </c>
      <c r="AL3626" s="12">
        <f t="shared" si="5761"/>
        <v>0</v>
      </c>
      <c r="AM3626" s="12">
        <f t="shared" si="5761"/>
        <v>0</v>
      </c>
      <c r="AN3626" s="12">
        <f t="shared" si="5761"/>
        <v>0</v>
      </c>
      <c r="AO3626" s="12">
        <f t="shared" si="5761"/>
        <v>0</v>
      </c>
      <c r="AP3626" s="12">
        <f t="shared" si="5761"/>
        <v>0</v>
      </c>
      <c r="AQ3626" s="12">
        <f t="shared" si="5761"/>
        <v>0</v>
      </c>
      <c r="AR3626" s="12">
        <v>0</v>
      </c>
      <c r="AS3626" s="12">
        <v>0</v>
      </c>
      <c r="AT3626" s="12">
        <f t="shared" ref="AT3626:BI3626" si="5762">SUM(AT3627:AT3631)</f>
        <v>0</v>
      </c>
      <c r="AU3626" s="12">
        <f t="shared" si="5762"/>
        <v>0</v>
      </c>
      <c r="AV3626" s="12">
        <f t="shared" si="5762"/>
        <v>0</v>
      </c>
      <c r="AW3626" s="12">
        <f t="shared" si="5762"/>
        <v>0</v>
      </c>
      <c r="AX3626" s="12">
        <f t="shared" si="5762"/>
        <v>0</v>
      </c>
      <c r="AY3626" s="12">
        <f t="shared" si="5762"/>
        <v>0</v>
      </c>
      <c r="AZ3626" s="12">
        <f t="shared" si="5762"/>
        <v>0</v>
      </c>
      <c r="BA3626" s="12">
        <f t="shared" si="5762"/>
        <v>0</v>
      </c>
      <c r="BB3626" s="12">
        <f t="shared" si="5762"/>
        <v>0</v>
      </c>
      <c r="BC3626" s="12">
        <f t="shared" si="5762"/>
        <v>0</v>
      </c>
      <c r="BD3626" s="12">
        <f t="shared" si="5762"/>
        <v>0</v>
      </c>
      <c r="BE3626" s="12">
        <f t="shared" si="5762"/>
        <v>0</v>
      </c>
      <c r="BF3626" s="12">
        <f t="shared" si="5762"/>
        <v>0</v>
      </c>
      <c r="BG3626" s="12">
        <f t="shared" si="5762"/>
        <v>0</v>
      </c>
      <c r="BH3626" s="12">
        <f t="shared" si="5762"/>
        <v>0</v>
      </c>
      <c r="BI3626" s="12">
        <f t="shared" si="5762"/>
        <v>0</v>
      </c>
      <c r="BJ3626" s="12">
        <v>0</v>
      </c>
      <c r="BK3626" s="12">
        <v>0</v>
      </c>
    </row>
    <row r="3627" spans="1:63" ht="22.5" x14ac:dyDescent="0.25">
      <c r="A3627" s="4" t="s">
        <v>1156</v>
      </c>
      <c r="B3627" s="4" t="s">
        <v>58</v>
      </c>
      <c r="C3627" s="4" t="s">
        <v>145</v>
      </c>
      <c r="D3627" s="107" t="s">
        <v>1269</v>
      </c>
      <c r="E3627" s="117">
        <v>6112</v>
      </c>
      <c r="F3627" s="107" t="s">
        <v>1271</v>
      </c>
      <c r="G3627" s="103" t="s">
        <v>1659</v>
      </c>
      <c r="H3627" s="13" t="s">
        <v>59</v>
      </c>
      <c r="I3627" s="14">
        <v>89200</v>
      </c>
      <c r="J3627" s="14">
        <v>0</v>
      </c>
      <c r="K3627" s="14"/>
      <c r="L3627" s="14"/>
      <c r="M3627" s="14"/>
      <c r="N3627" s="14"/>
      <c r="O3627" s="14"/>
      <c r="P3627" s="14">
        <f t="shared" si="5693"/>
        <v>0</v>
      </c>
      <c r="Q3627" s="14"/>
      <c r="R3627" s="14"/>
      <c r="S3627" s="14"/>
      <c r="T3627" s="14"/>
      <c r="U3627" s="14"/>
      <c r="V3627" s="14"/>
      <c r="W3627" s="14"/>
      <c r="X3627" s="14"/>
      <c r="Y3627" s="14"/>
      <c r="Z3627" s="14">
        <v>0</v>
      </c>
      <c r="AA3627" s="14">
        <v>0</v>
      </c>
      <c r="AB3627" s="14">
        <v>0</v>
      </c>
      <c r="AC3627" s="14"/>
      <c r="AD3627" s="14"/>
      <c r="AE3627" s="14"/>
      <c r="AF3627" s="14"/>
      <c r="AG3627" s="14"/>
      <c r="AH3627" s="14">
        <f t="shared" si="5694"/>
        <v>0</v>
      </c>
      <c r="AI3627" s="14"/>
      <c r="AJ3627" s="14"/>
      <c r="AK3627" s="14"/>
      <c r="AL3627" s="14"/>
      <c r="AM3627" s="14"/>
      <c r="AN3627" s="14"/>
      <c r="AO3627" s="14"/>
      <c r="AP3627" s="14"/>
      <c r="AQ3627" s="14"/>
      <c r="AR3627" s="14">
        <v>0</v>
      </c>
      <c r="AS3627" s="14">
        <v>0</v>
      </c>
      <c r="AT3627" s="14">
        <v>0</v>
      </c>
      <c r="AU3627" s="14"/>
      <c r="AV3627" s="14"/>
      <c r="AW3627" s="14"/>
      <c r="AX3627" s="14"/>
      <c r="AY3627" s="14"/>
      <c r="AZ3627" s="14">
        <f t="shared" si="5695"/>
        <v>0</v>
      </c>
      <c r="BA3627" s="14"/>
      <c r="BB3627" s="14"/>
      <c r="BC3627" s="14"/>
      <c r="BD3627" s="14"/>
      <c r="BE3627" s="14"/>
      <c r="BF3627" s="14"/>
      <c r="BG3627" s="14"/>
      <c r="BH3627" s="14"/>
      <c r="BI3627" s="14"/>
      <c r="BJ3627" s="14">
        <v>0</v>
      </c>
      <c r="BK3627" s="14">
        <v>0</v>
      </c>
    </row>
    <row r="3628" spans="1:63" x14ac:dyDescent="0.25">
      <c r="A3628" s="4" t="s">
        <v>1156</v>
      </c>
      <c r="B3628" s="4" t="s">
        <v>58</v>
      </c>
      <c r="C3628" s="4" t="s">
        <v>145</v>
      </c>
      <c r="D3628" s="107" t="s">
        <v>1269</v>
      </c>
      <c r="E3628" s="117">
        <v>6112</v>
      </c>
      <c r="F3628" s="107" t="s">
        <v>1272</v>
      </c>
      <c r="G3628" s="103" t="s">
        <v>1659</v>
      </c>
      <c r="H3628" s="13" t="s">
        <v>24</v>
      </c>
      <c r="I3628" s="14">
        <v>258500</v>
      </c>
      <c r="J3628" s="14">
        <v>0</v>
      </c>
      <c r="K3628" s="14"/>
      <c r="L3628" s="14"/>
      <c r="M3628" s="14"/>
      <c r="N3628" s="14"/>
      <c r="O3628" s="14"/>
      <c r="P3628" s="14">
        <f t="shared" si="5693"/>
        <v>0</v>
      </c>
      <c r="Q3628" s="14"/>
      <c r="R3628" s="14"/>
      <c r="S3628" s="14"/>
      <c r="T3628" s="14"/>
      <c r="U3628" s="14"/>
      <c r="V3628" s="14"/>
      <c r="W3628" s="14"/>
      <c r="X3628" s="14"/>
      <c r="Y3628" s="14"/>
      <c r="Z3628" s="14">
        <v>0</v>
      </c>
      <c r="AA3628" s="14">
        <v>0</v>
      </c>
      <c r="AB3628" s="14">
        <v>0</v>
      </c>
      <c r="AC3628" s="14"/>
      <c r="AD3628" s="14"/>
      <c r="AE3628" s="14"/>
      <c r="AF3628" s="14"/>
      <c r="AG3628" s="14"/>
      <c r="AH3628" s="14">
        <f t="shared" si="5694"/>
        <v>0</v>
      </c>
      <c r="AI3628" s="14"/>
      <c r="AJ3628" s="14"/>
      <c r="AK3628" s="14"/>
      <c r="AL3628" s="14"/>
      <c r="AM3628" s="14"/>
      <c r="AN3628" s="14"/>
      <c r="AO3628" s="14"/>
      <c r="AP3628" s="14"/>
      <c r="AQ3628" s="14"/>
      <c r="AR3628" s="14">
        <v>0</v>
      </c>
      <c r="AS3628" s="14">
        <v>0</v>
      </c>
      <c r="AT3628" s="14">
        <v>0</v>
      </c>
      <c r="AU3628" s="14"/>
      <c r="AV3628" s="14"/>
      <c r="AW3628" s="14"/>
      <c r="AX3628" s="14"/>
      <c r="AY3628" s="14"/>
      <c r="AZ3628" s="14">
        <f t="shared" si="5695"/>
        <v>0</v>
      </c>
      <c r="BA3628" s="14"/>
      <c r="BB3628" s="14"/>
      <c r="BC3628" s="14"/>
      <c r="BD3628" s="14"/>
      <c r="BE3628" s="14"/>
      <c r="BF3628" s="14"/>
      <c r="BG3628" s="14"/>
      <c r="BH3628" s="14"/>
      <c r="BI3628" s="14"/>
      <c r="BJ3628" s="14">
        <v>0</v>
      </c>
      <c r="BK3628" s="14">
        <v>0</v>
      </c>
    </row>
    <row r="3629" spans="1:63" x14ac:dyDescent="0.25">
      <c r="A3629" s="4" t="s">
        <v>1156</v>
      </c>
      <c r="B3629" s="4" t="s">
        <v>58</v>
      </c>
      <c r="C3629" s="4" t="s">
        <v>145</v>
      </c>
      <c r="D3629" s="107" t="s">
        <v>1269</v>
      </c>
      <c r="E3629" s="117">
        <v>6112</v>
      </c>
      <c r="F3629" s="107" t="s">
        <v>1273</v>
      </c>
      <c r="G3629" s="103" t="s">
        <v>1659</v>
      </c>
      <c r="H3629" s="13" t="s">
        <v>25</v>
      </c>
      <c r="I3629" s="14">
        <v>60000</v>
      </c>
      <c r="J3629" s="14">
        <v>0</v>
      </c>
      <c r="K3629" s="14"/>
      <c r="L3629" s="14"/>
      <c r="M3629" s="14"/>
      <c r="N3629" s="14"/>
      <c r="O3629" s="14"/>
      <c r="P3629" s="14">
        <f t="shared" si="5693"/>
        <v>0</v>
      </c>
      <c r="Q3629" s="14"/>
      <c r="R3629" s="14"/>
      <c r="S3629" s="14"/>
      <c r="T3629" s="14"/>
      <c r="U3629" s="14"/>
      <c r="V3629" s="14"/>
      <c r="W3629" s="14"/>
      <c r="X3629" s="14"/>
      <c r="Y3629" s="14"/>
      <c r="Z3629" s="14">
        <v>0</v>
      </c>
      <c r="AA3629" s="14">
        <v>0</v>
      </c>
      <c r="AB3629" s="14">
        <v>0</v>
      </c>
      <c r="AC3629" s="14"/>
      <c r="AD3629" s="14"/>
      <c r="AE3629" s="14"/>
      <c r="AF3629" s="14"/>
      <c r="AG3629" s="14"/>
      <c r="AH3629" s="14">
        <f t="shared" si="5694"/>
        <v>0</v>
      </c>
      <c r="AI3629" s="14"/>
      <c r="AJ3629" s="14"/>
      <c r="AK3629" s="14"/>
      <c r="AL3629" s="14"/>
      <c r="AM3629" s="14"/>
      <c r="AN3629" s="14"/>
      <c r="AO3629" s="14"/>
      <c r="AP3629" s="14"/>
      <c r="AQ3629" s="14"/>
      <c r="AR3629" s="14">
        <v>0</v>
      </c>
      <c r="AS3629" s="14">
        <v>0</v>
      </c>
      <c r="AT3629" s="14">
        <v>0</v>
      </c>
      <c r="AU3629" s="14"/>
      <c r="AV3629" s="14"/>
      <c r="AW3629" s="14"/>
      <c r="AX3629" s="14"/>
      <c r="AY3629" s="14"/>
      <c r="AZ3629" s="14">
        <f t="shared" si="5695"/>
        <v>0</v>
      </c>
      <c r="BA3629" s="14"/>
      <c r="BB3629" s="14"/>
      <c r="BC3629" s="14"/>
      <c r="BD3629" s="14"/>
      <c r="BE3629" s="14"/>
      <c r="BF3629" s="14"/>
      <c r="BG3629" s="14"/>
      <c r="BH3629" s="14"/>
      <c r="BI3629" s="14"/>
      <c r="BJ3629" s="14">
        <v>0</v>
      </c>
      <c r="BK3629" s="14">
        <v>0</v>
      </c>
    </row>
    <row r="3630" spans="1:63" x14ac:dyDescent="0.25">
      <c r="A3630" s="4" t="s">
        <v>1156</v>
      </c>
      <c r="B3630" s="4" t="s">
        <v>58</v>
      </c>
      <c r="C3630" s="4" t="s">
        <v>145</v>
      </c>
      <c r="D3630" s="107" t="s">
        <v>1269</v>
      </c>
      <c r="E3630" s="117">
        <v>6112</v>
      </c>
      <c r="F3630" s="107" t="s">
        <v>1274</v>
      </c>
      <c r="G3630" s="103" t="s">
        <v>1659</v>
      </c>
      <c r="H3630" s="13" t="s">
        <v>23</v>
      </c>
      <c r="I3630" s="14">
        <v>23000</v>
      </c>
      <c r="J3630" s="14">
        <v>0</v>
      </c>
      <c r="K3630" s="14"/>
      <c r="L3630" s="14"/>
      <c r="M3630" s="14"/>
      <c r="N3630" s="14"/>
      <c r="O3630" s="14"/>
      <c r="P3630" s="14">
        <f t="shared" si="5693"/>
        <v>0</v>
      </c>
      <c r="Q3630" s="14"/>
      <c r="R3630" s="14"/>
      <c r="S3630" s="14"/>
      <c r="T3630" s="14"/>
      <c r="U3630" s="14"/>
      <c r="V3630" s="14"/>
      <c r="W3630" s="14"/>
      <c r="X3630" s="14"/>
      <c r="Y3630" s="14"/>
      <c r="Z3630" s="14">
        <v>0</v>
      </c>
      <c r="AA3630" s="14">
        <v>0</v>
      </c>
      <c r="AB3630" s="14">
        <v>0</v>
      </c>
      <c r="AC3630" s="14"/>
      <c r="AD3630" s="14"/>
      <c r="AE3630" s="14"/>
      <c r="AF3630" s="14"/>
      <c r="AG3630" s="14"/>
      <c r="AH3630" s="14">
        <f t="shared" si="5694"/>
        <v>0</v>
      </c>
      <c r="AI3630" s="14"/>
      <c r="AJ3630" s="14"/>
      <c r="AK3630" s="14"/>
      <c r="AL3630" s="14"/>
      <c r="AM3630" s="14"/>
      <c r="AN3630" s="14"/>
      <c r="AO3630" s="14"/>
      <c r="AP3630" s="14"/>
      <c r="AQ3630" s="14"/>
      <c r="AR3630" s="14">
        <v>0</v>
      </c>
      <c r="AS3630" s="14">
        <v>0</v>
      </c>
      <c r="AT3630" s="14">
        <v>0</v>
      </c>
      <c r="AU3630" s="14"/>
      <c r="AV3630" s="14"/>
      <c r="AW3630" s="14"/>
      <c r="AX3630" s="14"/>
      <c r="AY3630" s="14"/>
      <c r="AZ3630" s="14">
        <f t="shared" si="5695"/>
        <v>0</v>
      </c>
      <c r="BA3630" s="14"/>
      <c r="BB3630" s="14"/>
      <c r="BC3630" s="14"/>
      <c r="BD3630" s="14"/>
      <c r="BE3630" s="14"/>
      <c r="BF3630" s="14"/>
      <c r="BG3630" s="14"/>
      <c r="BH3630" s="14"/>
      <c r="BI3630" s="14"/>
      <c r="BJ3630" s="14">
        <v>0</v>
      </c>
      <c r="BK3630" s="14">
        <v>0</v>
      </c>
    </row>
    <row r="3631" spans="1:63" x14ac:dyDescent="0.25">
      <c r="A3631" s="4" t="s">
        <v>1156</v>
      </c>
      <c r="B3631" s="4" t="s">
        <v>58</v>
      </c>
      <c r="C3631" s="4" t="s">
        <v>145</v>
      </c>
      <c r="D3631" s="107" t="s">
        <v>1269</v>
      </c>
      <c r="E3631" s="117">
        <v>6112</v>
      </c>
      <c r="F3631" s="107" t="s">
        <v>1275</v>
      </c>
      <c r="G3631" s="103" t="s">
        <v>1659</v>
      </c>
      <c r="H3631" s="13" t="s">
        <v>26</v>
      </c>
      <c r="I3631" s="14">
        <v>39976</v>
      </c>
      <c r="J3631" s="14">
        <v>20000</v>
      </c>
      <c r="K3631" s="14"/>
      <c r="L3631" s="14"/>
      <c r="M3631" s="14"/>
      <c r="N3631" s="14"/>
      <c r="O3631" s="14"/>
      <c r="P3631" s="14">
        <f t="shared" si="5693"/>
        <v>20000</v>
      </c>
      <c r="Q3631" s="14"/>
      <c r="R3631" s="14"/>
      <c r="S3631" s="14"/>
      <c r="T3631" s="14"/>
      <c r="U3631" s="14"/>
      <c r="V3631" s="14"/>
      <c r="W3631" s="14"/>
      <c r="X3631" s="14"/>
      <c r="Y3631" s="14"/>
      <c r="Z3631" s="14">
        <v>0</v>
      </c>
      <c r="AA3631" s="14">
        <v>20000</v>
      </c>
      <c r="AB3631" s="14">
        <v>0</v>
      </c>
      <c r="AC3631" s="14"/>
      <c r="AD3631" s="14"/>
      <c r="AE3631" s="14"/>
      <c r="AF3631" s="14"/>
      <c r="AG3631" s="14"/>
      <c r="AH3631" s="14">
        <f t="shared" si="5694"/>
        <v>0</v>
      </c>
      <c r="AI3631" s="14"/>
      <c r="AJ3631" s="14"/>
      <c r="AK3631" s="14"/>
      <c r="AL3631" s="14"/>
      <c r="AM3631" s="14"/>
      <c r="AN3631" s="14"/>
      <c r="AO3631" s="14"/>
      <c r="AP3631" s="14"/>
      <c r="AQ3631" s="14"/>
      <c r="AR3631" s="14">
        <v>0</v>
      </c>
      <c r="AS3631" s="14">
        <v>0</v>
      </c>
      <c r="AT3631" s="14">
        <v>0</v>
      </c>
      <c r="AU3631" s="14"/>
      <c r="AV3631" s="14"/>
      <c r="AW3631" s="14"/>
      <c r="AX3631" s="14"/>
      <c r="AY3631" s="14"/>
      <c r="AZ3631" s="14">
        <f t="shared" si="5695"/>
        <v>0</v>
      </c>
      <c r="BA3631" s="14"/>
      <c r="BB3631" s="14"/>
      <c r="BC3631" s="14"/>
      <c r="BD3631" s="14"/>
      <c r="BE3631" s="14"/>
      <c r="BF3631" s="14"/>
      <c r="BG3631" s="14"/>
      <c r="BH3631" s="14"/>
      <c r="BI3631" s="14"/>
      <c r="BJ3631" s="14">
        <v>0</v>
      </c>
      <c r="BK3631" s="14">
        <v>0</v>
      </c>
    </row>
    <row r="3632" spans="1:63" ht="22.5" x14ac:dyDescent="0.25">
      <c r="A3632" s="4" t="s">
        <v>1156</v>
      </c>
      <c r="B3632" s="4" t="s">
        <v>58</v>
      </c>
      <c r="C3632" s="4" t="s">
        <v>145</v>
      </c>
      <c r="D3632" s="107" t="s">
        <v>1269</v>
      </c>
      <c r="E3632" s="106" t="s">
        <v>27</v>
      </c>
      <c r="F3632" s="106" t="s">
        <v>0</v>
      </c>
      <c r="G3632" s="2" t="s">
        <v>0</v>
      </c>
      <c r="H3632" s="2" t="s">
        <v>28</v>
      </c>
      <c r="I3632" s="12">
        <f>SUM(I3633)</f>
        <v>546271</v>
      </c>
      <c r="J3632" s="12">
        <f t="shared" ref="J3632:Y3632" si="5763">SUM(J3633)</f>
        <v>10000</v>
      </c>
      <c r="K3632" s="12">
        <f t="shared" si="5763"/>
        <v>22500</v>
      </c>
      <c r="L3632" s="12">
        <f t="shared" si="5763"/>
        <v>0</v>
      </c>
      <c r="M3632" s="12">
        <f t="shared" si="5763"/>
        <v>0</v>
      </c>
      <c r="N3632" s="12">
        <f t="shared" si="5763"/>
        <v>0</v>
      </c>
      <c r="O3632" s="12">
        <f t="shared" si="5763"/>
        <v>0</v>
      </c>
      <c r="P3632" s="12">
        <f t="shared" si="5763"/>
        <v>32500</v>
      </c>
      <c r="Q3632" s="12">
        <f t="shared" si="5763"/>
        <v>1663</v>
      </c>
      <c r="R3632" s="12">
        <f t="shared" si="5763"/>
        <v>0</v>
      </c>
      <c r="S3632" s="12">
        <f t="shared" si="5763"/>
        <v>19000</v>
      </c>
      <c r="T3632" s="12">
        <f t="shared" si="5763"/>
        <v>0</v>
      </c>
      <c r="U3632" s="12">
        <f t="shared" si="5763"/>
        <v>7500</v>
      </c>
      <c r="V3632" s="12">
        <f t="shared" si="5763"/>
        <v>0</v>
      </c>
      <c r="W3632" s="12">
        <f t="shared" si="5763"/>
        <v>0</v>
      </c>
      <c r="X3632" s="12">
        <f t="shared" si="5763"/>
        <v>0</v>
      </c>
      <c r="Y3632" s="12">
        <f t="shared" si="5763"/>
        <v>0</v>
      </c>
      <c r="Z3632" s="12">
        <v>28163</v>
      </c>
      <c r="AA3632" s="12">
        <v>4337</v>
      </c>
      <c r="AB3632" s="12">
        <f t="shared" ref="AB3632:AQ3632" si="5764">SUM(AB3633)</f>
        <v>0</v>
      </c>
      <c r="AC3632" s="12">
        <f t="shared" si="5764"/>
        <v>0</v>
      </c>
      <c r="AD3632" s="12">
        <f t="shared" si="5764"/>
        <v>0</v>
      </c>
      <c r="AE3632" s="12">
        <f t="shared" si="5764"/>
        <v>0</v>
      </c>
      <c r="AF3632" s="12">
        <f t="shared" si="5764"/>
        <v>0</v>
      </c>
      <c r="AG3632" s="12">
        <f t="shared" si="5764"/>
        <v>0</v>
      </c>
      <c r="AH3632" s="12">
        <f t="shared" si="5764"/>
        <v>0</v>
      </c>
      <c r="AI3632" s="12">
        <f t="shared" si="5764"/>
        <v>0</v>
      </c>
      <c r="AJ3632" s="12">
        <f t="shared" si="5764"/>
        <v>0</v>
      </c>
      <c r="AK3632" s="12">
        <f t="shared" si="5764"/>
        <v>0</v>
      </c>
      <c r="AL3632" s="12">
        <f t="shared" si="5764"/>
        <v>0</v>
      </c>
      <c r="AM3632" s="12">
        <f t="shared" si="5764"/>
        <v>0</v>
      </c>
      <c r="AN3632" s="12">
        <f t="shared" si="5764"/>
        <v>0</v>
      </c>
      <c r="AO3632" s="12">
        <f t="shared" si="5764"/>
        <v>0</v>
      </c>
      <c r="AP3632" s="12">
        <f t="shared" si="5764"/>
        <v>0</v>
      </c>
      <c r="AQ3632" s="12">
        <f t="shared" si="5764"/>
        <v>0</v>
      </c>
      <c r="AR3632" s="12">
        <v>0</v>
      </c>
      <c r="AS3632" s="12">
        <v>0</v>
      </c>
      <c r="AT3632" s="12">
        <f t="shared" ref="AT3632:BI3632" si="5765">SUM(AT3633)</f>
        <v>550</v>
      </c>
      <c r="AU3632" s="12">
        <f t="shared" si="5765"/>
        <v>1259</v>
      </c>
      <c r="AV3632" s="12">
        <f t="shared" si="5765"/>
        <v>0</v>
      </c>
      <c r="AW3632" s="12">
        <f t="shared" si="5765"/>
        <v>7819</v>
      </c>
      <c r="AX3632" s="12">
        <f t="shared" si="5765"/>
        <v>0</v>
      </c>
      <c r="AY3632" s="12">
        <f t="shared" si="5765"/>
        <v>0</v>
      </c>
      <c r="AZ3632" s="12">
        <f t="shared" si="5765"/>
        <v>9628</v>
      </c>
      <c r="BA3632" s="12">
        <f t="shared" si="5765"/>
        <v>0</v>
      </c>
      <c r="BB3632" s="12">
        <f t="shared" si="5765"/>
        <v>0</v>
      </c>
      <c r="BC3632" s="12">
        <f t="shared" si="5765"/>
        <v>1259</v>
      </c>
      <c r="BD3632" s="12">
        <f t="shared" si="5765"/>
        <v>0</v>
      </c>
      <c r="BE3632" s="12">
        <f t="shared" si="5765"/>
        <v>0</v>
      </c>
      <c r="BF3632" s="12">
        <f t="shared" si="5765"/>
        <v>0</v>
      </c>
      <c r="BG3632" s="12">
        <f t="shared" si="5765"/>
        <v>0</v>
      </c>
      <c r="BH3632" s="12">
        <f t="shared" si="5765"/>
        <v>7819</v>
      </c>
      <c r="BI3632" s="12">
        <f t="shared" si="5765"/>
        <v>0</v>
      </c>
      <c r="BJ3632" s="12">
        <v>9078</v>
      </c>
      <c r="BK3632" s="12">
        <v>550</v>
      </c>
    </row>
    <row r="3633" spans="1:63" x14ac:dyDescent="0.25">
      <c r="A3633" s="4" t="s">
        <v>1156</v>
      </c>
      <c r="B3633" s="4" t="s">
        <v>58</v>
      </c>
      <c r="C3633" s="4" t="s">
        <v>145</v>
      </c>
      <c r="D3633" s="107" t="s">
        <v>1269</v>
      </c>
      <c r="E3633" s="117">
        <v>6121</v>
      </c>
      <c r="F3633" s="107"/>
      <c r="G3633" s="103" t="s">
        <v>1659</v>
      </c>
      <c r="H3633" s="13" t="s">
        <v>29</v>
      </c>
      <c r="I3633" s="14">
        <v>546271</v>
      </c>
      <c r="J3633" s="14">
        <v>10000</v>
      </c>
      <c r="K3633" s="14">
        <f>15000+7500</f>
        <v>22500</v>
      </c>
      <c r="L3633" s="14"/>
      <c r="M3633" s="14"/>
      <c r="N3633" s="14"/>
      <c r="O3633" s="14"/>
      <c r="P3633" s="14">
        <f t="shared" si="5693"/>
        <v>32500</v>
      </c>
      <c r="Q3633" s="14">
        <v>1663</v>
      </c>
      <c r="R3633" s="14"/>
      <c r="S3633" s="14">
        <f>15000+4000</f>
        <v>19000</v>
      </c>
      <c r="T3633" s="14"/>
      <c r="U3633" s="14">
        <v>7500</v>
      </c>
      <c r="V3633" s="14"/>
      <c r="W3633" s="14"/>
      <c r="X3633" s="14"/>
      <c r="Y3633" s="14"/>
      <c r="Z3633" s="14">
        <v>28163</v>
      </c>
      <c r="AA3633" s="14">
        <v>4337</v>
      </c>
      <c r="AB3633" s="14">
        <v>0</v>
      </c>
      <c r="AC3633" s="14"/>
      <c r="AD3633" s="14"/>
      <c r="AE3633" s="14"/>
      <c r="AF3633" s="14"/>
      <c r="AG3633" s="14"/>
      <c r="AH3633" s="14">
        <f t="shared" si="5694"/>
        <v>0</v>
      </c>
      <c r="AI3633" s="14"/>
      <c r="AJ3633" s="14"/>
      <c r="AK3633" s="14"/>
      <c r="AL3633" s="14"/>
      <c r="AM3633" s="14"/>
      <c r="AN3633" s="14"/>
      <c r="AO3633" s="14"/>
      <c r="AP3633" s="14"/>
      <c r="AQ3633" s="14"/>
      <c r="AR3633" s="14">
        <v>0</v>
      </c>
      <c r="AS3633" s="14">
        <v>0</v>
      </c>
      <c r="AT3633" s="14">
        <v>550</v>
      </c>
      <c r="AU3633" s="14">
        <v>1259</v>
      </c>
      <c r="AV3633" s="14"/>
      <c r="AW3633" s="14">
        <v>7819</v>
      </c>
      <c r="AX3633" s="14"/>
      <c r="AY3633" s="14"/>
      <c r="AZ3633" s="14">
        <f t="shared" si="5695"/>
        <v>9628</v>
      </c>
      <c r="BA3633" s="14"/>
      <c r="BB3633" s="14"/>
      <c r="BC3633" s="14">
        <v>1259</v>
      </c>
      <c r="BD3633" s="14"/>
      <c r="BE3633" s="14"/>
      <c r="BF3633" s="14"/>
      <c r="BG3633" s="14"/>
      <c r="BH3633" s="14">
        <v>7819</v>
      </c>
      <c r="BI3633" s="14"/>
      <c r="BJ3633" s="14">
        <v>9078</v>
      </c>
      <c r="BK3633" s="14">
        <v>550</v>
      </c>
    </row>
    <row r="3634" spans="1:63" ht="22.5" x14ac:dyDescent="0.25">
      <c r="A3634" s="4" t="s">
        <v>1156</v>
      </c>
      <c r="B3634" s="4" t="s">
        <v>58</v>
      </c>
      <c r="C3634" s="4" t="s">
        <v>145</v>
      </c>
      <c r="D3634" s="107" t="s">
        <v>1269</v>
      </c>
      <c r="E3634" s="106" t="s">
        <v>31</v>
      </c>
      <c r="F3634" s="106"/>
      <c r="G3634" s="2" t="s">
        <v>0</v>
      </c>
      <c r="H3634" s="2" t="s">
        <v>32</v>
      </c>
      <c r="I3634" s="12">
        <f>SUM(I3635:I3643)</f>
        <v>461550</v>
      </c>
      <c r="J3634" s="12">
        <f t="shared" ref="J3634:Y3634" si="5766">SUM(J3635:J3643)</f>
        <v>102000</v>
      </c>
      <c r="K3634" s="12">
        <f t="shared" si="5766"/>
        <v>186353</v>
      </c>
      <c r="L3634" s="12">
        <f t="shared" si="5766"/>
        <v>0</v>
      </c>
      <c r="M3634" s="12">
        <f t="shared" si="5766"/>
        <v>0</v>
      </c>
      <c r="N3634" s="12">
        <f t="shared" si="5766"/>
        <v>0</v>
      </c>
      <c r="O3634" s="12">
        <f t="shared" si="5766"/>
        <v>0</v>
      </c>
      <c r="P3634" s="12">
        <f t="shared" si="5766"/>
        <v>288353</v>
      </c>
      <c r="Q3634" s="12">
        <f t="shared" si="5766"/>
        <v>1850</v>
      </c>
      <c r="R3634" s="12">
        <f t="shared" si="5766"/>
        <v>7000</v>
      </c>
      <c r="S3634" s="12">
        <f t="shared" si="5766"/>
        <v>276409</v>
      </c>
      <c r="T3634" s="12">
        <f t="shared" si="5766"/>
        <v>0</v>
      </c>
      <c r="U3634" s="12">
        <f t="shared" si="5766"/>
        <v>-89056</v>
      </c>
      <c r="V3634" s="12">
        <f t="shared" si="5766"/>
        <v>-50</v>
      </c>
      <c r="W3634" s="12">
        <f t="shared" si="5766"/>
        <v>0</v>
      </c>
      <c r="X3634" s="12">
        <f t="shared" si="5766"/>
        <v>0</v>
      </c>
      <c r="Y3634" s="12">
        <f t="shared" si="5766"/>
        <v>400</v>
      </c>
      <c r="Z3634" s="12">
        <v>196553</v>
      </c>
      <c r="AA3634" s="12">
        <v>91800</v>
      </c>
      <c r="AB3634" s="12">
        <f t="shared" ref="AB3634:AQ3634" si="5767">SUM(AB3635:AB3643)</f>
        <v>0</v>
      </c>
      <c r="AC3634" s="12">
        <f t="shared" si="5767"/>
        <v>5259</v>
      </c>
      <c r="AD3634" s="12">
        <f t="shared" si="5767"/>
        <v>0</v>
      </c>
      <c r="AE3634" s="12">
        <f t="shared" si="5767"/>
        <v>0</v>
      </c>
      <c r="AF3634" s="12">
        <f t="shared" si="5767"/>
        <v>0</v>
      </c>
      <c r="AG3634" s="12">
        <f t="shared" si="5767"/>
        <v>0</v>
      </c>
      <c r="AH3634" s="12">
        <f t="shared" si="5767"/>
        <v>5259</v>
      </c>
      <c r="AI3634" s="12">
        <f t="shared" si="5767"/>
        <v>0</v>
      </c>
      <c r="AJ3634" s="12">
        <f t="shared" si="5767"/>
        <v>0</v>
      </c>
      <c r="AK3634" s="12">
        <f t="shared" si="5767"/>
        <v>5259</v>
      </c>
      <c r="AL3634" s="12">
        <f t="shared" si="5767"/>
        <v>0</v>
      </c>
      <c r="AM3634" s="12">
        <f t="shared" si="5767"/>
        <v>0</v>
      </c>
      <c r="AN3634" s="12">
        <f t="shared" si="5767"/>
        <v>0</v>
      </c>
      <c r="AO3634" s="12">
        <f t="shared" si="5767"/>
        <v>0</v>
      </c>
      <c r="AP3634" s="12">
        <f t="shared" si="5767"/>
        <v>0</v>
      </c>
      <c r="AQ3634" s="12">
        <f t="shared" si="5767"/>
        <v>0</v>
      </c>
      <c r="AR3634" s="12">
        <v>5259</v>
      </c>
      <c r="AS3634" s="12">
        <v>0</v>
      </c>
      <c r="AT3634" s="12">
        <f>SUM(AT3635:AT3643)</f>
        <v>71500</v>
      </c>
      <c r="AU3634" s="12">
        <f t="shared" ref="AU3634:BI3634" si="5768">SUM(AU3635:AU3643)</f>
        <v>273787</v>
      </c>
      <c r="AV3634" s="12">
        <f t="shared" si="5768"/>
        <v>0</v>
      </c>
      <c r="AW3634" s="12">
        <f t="shared" si="5768"/>
        <v>66057</v>
      </c>
      <c r="AX3634" s="12">
        <f t="shared" si="5768"/>
        <v>0</v>
      </c>
      <c r="AY3634" s="12">
        <f t="shared" si="5768"/>
        <v>0</v>
      </c>
      <c r="AZ3634" s="12">
        <f t="shared" si="5768"/>
        <v>411344</v>
      </c>
      <c r="BA3634" s="12">
        <f t="shared" si="5768"/>
        <v>0</v>
      </c>
      <c r="BB3634" s="12">
        <f t="shared" si="5768"/>
        <v>0</v>
      </c>
      <c r="BC3634" s="12">
        <f t="shared" si="5768"/>
        <v>269805</v>
      </c>
      <c r="BD3634" s="12">
        <f t="shared" si="5768"/>
        <v>0</v>
      </c>
      <c r="BE3634" s="12">
        <f t="shared" si="5768"/>
        <v>18651</v>
      </c>
      <c r="BF3634" s="12">
        <f t="shared" si="5768"/>
        <v>0</v>
      </c>
      <c r="BG3634" s="12">
        <f t="shared" si="5768"/>
        <v>5400</v>
      </c>
      <c r="BH3634" s="12">
        <f t="shared" si="5768"/>
        <v>28769</v>
      </c>
      <c r="BI3634" s="12">
        <f t="shared" si="5768"/>
        <v>0</v>
      </c>
      <c r="BJ3634" s="12">
        <v>322625</v>
      </c>
      <c r="BK3634" s="12">
        <v>88719</v>
      </c>
    </row>
    <row r="3635" spans="1:63" x14ac:dyDescent="0.25">
      <c r="A3635" s="4" t="s">
        <v>1156</v>
      </c>
      <c r="B3635" s="4" t="s">
        <v>58</v>
      </c>
      <c r="C3635" s="4" t="s">
        <v>145</v>
      </c>
      <c r="D3635" s="107" t="s">
        <v>1269</v>
      </c>
      <c r="E3635" s="117">
        <v>6131</v>
      </c>
      <c r="F3635" s="107"/>
      <c r="G3635" s="103" t="s">
        <v>1659</v>
      </c>
      <c r="H3635" s="13" t="s">
        <v>34</v>
      </c>
      <c r="I3635" s="14">
        <v>15000</v>
      </c>
      <c r="J3635" s="14">
        <v>7000</v>
      </c>
      <c r="K3635" s="14">
        <f>20000-5000</f>
        <v>15000</v>
      </c>
      <c r="L3635" s="14"/>
      <c r="M3635" s="14"/>
      <c r="N3635" s="14"/>
      <c r="O3635" s="14"/>
      <c r="P3635" s="14">
        <f t="shared" si="5693"/>
        <v>22000</v>
      </c>
      <c r="Q3635" s="14"/>
      <c r="R3635" s="14"/>
      <c r="S3635" s="14">
        <v>20000</v>
      </c>
      <c r="T3635" s="14"/>
      <c r="U3635" s="14">
        <v>-5000</v>
      </c>
      <c r="V3635" s="14"/>
      <c r="W3635" s="14"/>
      <c r="X3635" s="14"/>
      <c r="Y3635" s="14"/>
      <c r="Z3635" s="14">
        <v>15000</v>
      </c>
      <c r="AA3635" s="14">
        <v>7000</v>
      </c>
      <c r="AB3635" s="14">
        <v>0</v>
      </c>
      <c r="AC3635" s="14"/>
      <c r="AD3635" s="14"/>
      <c r="AE3635" s="14"/>
      <c r="AF3635" s="14"/>
      <c r="AG3635" s="14"/>
      <c r="AH3635" s="14">
        <f t="shared" si="5694"/>
        <v>0</v>
      </c>
      <c r="AI3635" s="14"/>
      <c r="AJ3635" s="14"/>
      <c r="AK3635" s="14"/>
      <c r="AL3635" s="14"/>
      <c r="AM3635" s="14"/>
      <c r="AN3635" s="14"/>
      <c r="AO3635" s="14"/>
      <c r="AP3635" s="14"/>
      <c r="AQ3635" s="14"/>
      <c r="AR3635" s="14">
        <v>0</v>
      </c>
      <c r="AS3635" s="14">
        <v>0</v>
      </c>
      <c r="AT3635" s="14">
        <v>17500</v>
      </c>
      <c r="AU3635" s="14">
        <f>37327+33167+6850-19867</f>
        <v>57477</v>
      </c>
      <c r="AV3635" s="14"/>
      <c r="AW3635" s="14">
        <v>19777</v>
      </c>
      <c r="AX3635" s="14"/>
      <c r="AY3635" s="14"/>
      <c r="AZ3635" s="14">
        <f t="shared" si="5695"/>
        <v>94754</v>
      </c>
      <c r="BA3635" s="14"/>
      <c r="BB3635" s="14"/>
      <c r="BC3635" s="14">
        <f>37327+33167</f>
        <v>70494</v>
      </c>
      <c r="BD3635" s="14"/>
      <c r="BE3635" s="14">
        <f>6850-19867</f>
        <v>-13017</v>
      </c>
      <c r="BF3635" s="14"/>
      <c r="BG3635" s="14">
        <v>2907</v>
      </c>
      <c r="BH3635" s="14">
        <v>19777</v>
      </c>
      <c r="BI3635" s="14"/>
      <c r="BJ3635" s="14">
        <v>80161</v>
      </c>
      <c r="BK3635" s="14">
        <v>14593</v>
      </c>
    </row>
    <row r="3636" spans="1:63" x14ac:dyDescent="0.25">
      <c r="A3636" s="4" t="s">
        <v>1156</v>
      </c>
      <c r="B3636" s="4" t="s">
        <v>58</v>
      </c>
      <c r="C3636" s="4" t="s">
        <v>145</v>
      </c>
      <c r="D3636" s="107" t="s">
        <v>1269</v>
      </c>
      <c r="E3636" s="117">
        <v>6132</v>
      </c>
      <c r="F3636" s="107"/>
      <c r="G3636" s="103" t="s">
        <v>1659</v>
      </c>
      <c r="H3636" s="13" t="s">
        <v>74</v>
      </c>
      <c r="I3636" s="14">
        <v>160000</v>
      </c>
      <c r="J3636" s="14">
        <v>0</v>
      </c>
      <c r="K3636" s="14">
        <f>25179-20179</f>
        <v>5000</v>
      </c>
      <c r="L3636" s="14"/>
      <c r="M3636" s="14"/>
      <c r="N3636" s="14"/>
      <c r="O3636" s="14"/>
      <c r="P3636" s="14">
        <f t="shared" si="5693"/>
        <v>5000</v>
      </c>
      <c r="Q3636" s="14"/>
      <c r="R3636" s="14"/>
      <c r="S3636" s="14">
        <v>25179</v>
      </c>
      <c r="T3636" s="14"/>
      <c r="U3636" s="14">
        <v>-20179</v>
      </c>
      <c r="V3636" s="14"/>
      <c r="W3636" s="14"/>
      <c r="X3636" s="14"/>
      <c r="Y3636" s="14"/>
      <c r="Z3636" s="14">
        <v>5000</v>
      </c>
      <c r="AA3636" s="14">
        <v>0</v>
      </c>
      <c r="AB3636" s="14">
        <v>0</v>
      </c>
      <c r="AC3636" s="14"/>
      <c r="AD3636" s="14"/>
      <c r="AE3636" s="14"/>
      <c r="AF3636" s="14"/>
      <c r="AG3636" s="14"/>
      <c r="AH3636" s="14">
        <f t="shared" si="5694"/>
        <v>0</v>
      </c>
      <c r="AI3636" s="14"/>
      <c r="AJ3636" s="14"/>
      <c r="AK3636" s="14"/>
      <c r="AL3636" s="14"/>
      <c r="AM3636" s="14"/>
      <c r="AN3636" s="14"/>
      <c r="AO3636" s="14"/>
      <c r="AP3636" s="14"/>
      <c r="AQ3636" s="14"/>
      <c r="AR3636" s="14">
        <v>0</v>
      </c>
      <c r="AS3636" s="14">
        <v>0</v>
      </c>
      <c r="AT3636" s="14">
        <v>0</v>
      </c>
      <c r="AU3636" s="14"/>
      <c r="AV3636" s="14"/>
      <c r="AW3636" s="14"/>
      <c r="AX3636" s="14"/>
      <c r="AY3636" s="14"/>
      <c r="AZ3636" s="14">
        <f t="shared" si="5695"/>
        <v>0</v>
      </c>
      <c r="BA3636" s="14"/>
      <c r="BB3636" s="14"/>
      <c r="BC3636" s="14"/>
      <c r="BD3636" s="14"/>
      <c r="BE3636" s="14"/>
      <c r="BF3636" s="14"/>
      <c r="BG3636" s="14"/>
      <c r="BH3636" s="14"/>
      <c r="BI3636" s="14"/>
      <c r="BJ3636" s="14">
        <v>0</v>
      </c>
      <c r="BK3636" s="14">
        <v>0</v>
      </c>
    </row>
    <row r="3637" spans="1:63" x14ac:dyDescent="0.25">
      <c r="A3637" s="4" t="s">
        <v>1156</v>
      </c>
      <c r="B3637" s="4" t="s">
        <v>58</v>
      </c>
      <c r="C3637" s="4" t="s">
        <v>145</v>
      </c>
      <c r="D3637" s="107" t="s">
        <v>1269</v>
      </c>
      <c r="E3637" s="117">
        <v>6133</v>
      </c>
      <c r="F3637" s="107"/>
      <c r="G3637" s="103" t="s">
        <v>1659</v>
      </c>
      <c r="H3637" s="13" t="s">
        <v>77</v>
      </c>
      <c r="I3637" s="14">
        <v>19000</v>
      </c>
      <c r="J3637" s="14">
        <v>1000</v>
      </c>
      <c r="K3637" s="14">
        <f>15000-14000</f>
        <v>1000</v>
      </c>
      <c r="L3637" s="14"/>
      <c r="M3637" s="14"/>
      <c r="N3637" s="14"/>
      <c r="O3637" s="14"/>
      <c r="P3637" s="14">
        <f t="shared" si="5693"/>
        <v>2000</v>
      </c>
      <c r="Q3637" s="14"/>
      <c r="R3637" s="14"/>
      <c r="S3637" s="14">
        <v>15000</v>
      </c>
      <c r="T3637" s="14"/>
      <c r="U3637" s="14">
        <v>-14000</v>
      </c>
      <c r="V3637" s="14"/>
      <c r="W3637" s="14"/>
      <c r="X3637" s="14"/>
      <c r="Y3637" s="14"/>
      <c r="Z3637" s="14">
        <v>1000</v>
      </c>
      <c r="AA3637" s="14">
        <v>1000</v>
      </c>
      <c r="AB3637" s="14">
        <v>0</v>
      </c>
      <c r="AC3637" s="14"/>
      <c r="AD3637" s="14"/>
      <c r="AE3637" s="14"/>
      <c r="AF3637" s="14"/>
      <c r="AG3637" s="14"/>
      <c r="AH3637" s="14">
        <f t="shared" si="5694"/>
        <v>0</v>
      </c>
      <c r="AI3637" s="14"/>
      <c r="AJ3637" s="14"/>
      <c r="AK3637" s="14"/>
      <c r="AL3637" s="14"/>
      <c r="AM3637" s="14"/>
      <c r="AN3637" s="14"/>
      <c r="AO3637" s="14"/>
      <c r="AP3637" s="14"/>
      <c r="AQ3637" s="14"/>
      <c r="AR3637" s="14">
        <v>0</v>
      </c>
      <c r="AS3637" s="14">
        <v>0</v>
      </c>
      <c r="AT3637" s="14">
        <v>0</v>
      </c>
      <c r="AU3637" s="14"/>
      <c r="AV3637" s="14"/>
      <c r="AW3637" s="14"/>
      <c r="AX3637" s="14"/>
      <c r="AY3637" s="14"/>
      <c r="AZ3637" s="14">
        <f t="shared" si="5695"/>
        <v>0</v>
      </c>
      <c r="BA3637" s="14"/>
      <c r="BB3637" s="14"/>
      <c r="BC3637" s="14"/>
      <c r="BD3637" s="14"/>
      <c r="BE3637" s="14"/>
      <c r="BF3637" s="14"/>
      <c r="BG3637" s="14"/>
      <c r="BH3637" s="14"/>
      <c r="BI3637" s="14"/>
      <c r="BJ3637" s="14">
        <v>0</v>
      </c>
      <c r="BK3637" s="14">
        <v>0</v>
      </c>
    </row>
    <row r="3638" spans="1:63" x14ac:dyDescent="0.25">
      <c r="A3638" s="4" t="s">
        <v>1156</v>
      </c>
      <c r="B3638" s="4" t="s">
        <v>58</v>
      </c>
      <c r="C3638" s="4" t="s">
        <v>145</v>
      </c>
      <c r="D3638" s="107" t="s">
        <v>1269</v>
      </c>
      <c r="E3638" s="117">
        <v>6134</v>
      </c>
      <c r="F3638" s="107"/>
      <c r="G3638" s="103" t="s">
        <v>1659</v>
      </c>
      <c r="H3638" s="13" t="s">
        <v>80</v>
      </c>
      <c r="I3638" s="14">
        <v>5000</v>
      </c>
      <c r="J3638" s="14">
        <v>6000</v>
      </c>
      <c r="K3638" s="14">
        <f>57630-277</f>
        <v>57353</v>
      </c>
      <c r="L3638" s="14"/>
      <c r="M3638" s="14"/>
      <c r="N3638" s="14"/>
      <c r="O3638" s="14"/>
      <c r="P3638" s="14">
        <f t="shared" si="5693"/>
        <v>63353</v>
      </c>
      <c r="Q3638" s="14"/>
      <c r="R3638" s="14"/>
      <c r="S3638" s="14">
        <v>57630</v>
      </c>
      <c r="T3638" s="14"/>
      <c r="U3638" s="14">
        <v>-277</v>
      </c>
      <c r="V3638" s="14"/>
      <c r="W3638" s="14"/>
      <c r="X3638" s="14"/>
      <c r="Y3638" s="14"/>
      <c r="Z3638" s="14">
        <v>57353</v>
      </c>
      <c r="AA3638" s="14">
        <v>6000</v>
      </c>
      <c r="AB3638" s="14">
        <v>0</v>
      </c>
      <c r="AC3638" s="14">
        <v>760</v>
      </c>
      <c r="AD3638" s="14"/>
      <c r="AE3638" s="14"/>
      <c r="AF3638" s="14"/>
      <c r="AG3638" s="14"/>
      <c r="AH3638" s="14">
        <f t="shared" si="5694"/>
        <v>760</v>
      </c>
      <c r="AI3638" s="14"/>
      <c r="AJ3638" s="14"/>
      <c r="AK3638" s="14">
        <v>760</v>
      </c>
      <c r="AL3638" s="14"/>
      <c r="AM3638" s="14"/>
      <c r="AN3638" s="14"/>
      <c r="AO3638" s="14"/>
      <c r="AP3638" s="14"/>
      <c r="AQ3638" s="14"/>
      <c r="AR3638" s="14">
        <v>760</v>
      </c>
      <c r="AS3638" s="14">
        <v>0</v>
      </c>
      <c r="AT3638" s="14">
        <v>0</v>
      </c>
      <c r="AU3638" s="14">
        <f>42320+11999</f>
        <v>54319</v>
      </c>
      <c r="AV3638" s="14"/>
      <c r="AW3638" s="14"/>
      <c r="AX3638" s="14"/>
      <c r="AY3638" s="14"/>
      <c r="AZ3638" s="14">
        <f t="shared" si="5695"/>
        <v>54319</v>
      </c>
      <c r="BA3638" s="14"/>
      <c r="BB3638" s="14"/>
      <c r="BC3638" s="14">
        <v>42320</v>
      </c>
      <c r="BD3638" s="14"/>
      <c r="BE3638" s="14">
        <v>11999</v>
      </c>
      <c r="BF3638" s="14"/>
      <c r="BG3638" s="14"/>
      <c r="BH3638" s="14"/>
      <c r="BI3638" s="14"/>
      <c r="BJ3638" s="14">
        <v>54319</v>
      </c>
      <c r="BK3638" s="14">
        <v>0</v>
      </c>
    </row>
    <row r="3639" spans="1:63" x14ac:dyDescent="0.25">
      <c r="A3639" s="4" t="s">
        <v>1156</v>
      </c>
      <c r="B3639" s="4" t="s">
        <v>58</v>
      </c>
      <c r="C3639" s="4" t="s">
        <v>145</v>
      </c>
      <c r="D3639" s="107" t="s">
        <v>1269</v>
      </c>
      <c r="E3639" s="117">
        <v>6135</v>
      </c>
      <c r="F3639" s="107"/>
      <c r="G3639" s="103" t="s">
        <v>1659</v>
      </c>
      <c r="H3639" s="13" t="s">
        <v>83</v>
      </c>
      <c r="I3639" s="14">
        <v>1000</v>
      </c>
      <c r="J3639" s="14">
        <v>1000</v>
      </c>
      <c r="K3639" s="14">
        <f>10000-8000</f>
        <v>2000</v>
      </c>
      <c r="L3639" s="14"/>
      <c r="M3639" s="14"/>
      <c r="N3639" s="14"/>
      <c r="O3639" s="14"/>
      <c r="P3639" s="14">
        <f t="shared" si="5693"/>
        <v>3000</v>
      </c>
      <c r="Q3639" s="14"/>
      <c r="R3639" s="14"/>
      <c r="S3639" s="14">
        <v>10000</v>
      </c>
      <c r="T3639" s="14"/>
      <c r="U3639" s="14">
        <v>-8000</v>
      </c>
      <c r="V3639" s="14"/>
      <c r="W3639" s="14"/>
      <c r="X3639" s="14"/>
      <c r="Y3639" s="14"/>
      <c r="Z3639" s="14">
        <v>2000</v>
      </c>
      <c r="AA3639" s="14">
        <v>1000</v>
      </c>
      <c r="AB3639" s="14">
        <v>0</v>
      </c>
      <c r="AC3639" s="14"/>
      <c r="AD3639" s="14"/>
      <c r="AE3639" s="14"/>
      <c r="AF3639" s="14"/>
      <c r="AG3639" s="14"/>
      <c r="AH3639" s="14">
        <f t="shared" si="5694"/>
        <v>0</v>
      </c>
      <c r="AI3639" s="14"/>
      <c r="AJ3639" s="14"/>
      <c r="AK3639" s="14"/>
      <c r="AL3639" s="14"/>
      <c r="AM3639" s="14"/>
      <c r="AN3639" s="14"/>
      <c r="AO3639" s="14"/>
      <c r="AP3639" s="14"/>
      <c r="AQ3639" s="14"/>
      <c r="AR3639" s="14">
        <v>0</v>
      </c>
      <c r="AS3639" s="14">
        <v>0</v>
      </c>
      <c r="AT3639" s="14">
        <v>0</v>
      </c>
      <c r="AU3639" s="14"/>
      <c r="AV3639" s="14"/>
      <c r="AW3639" s="14"/>
      <c r="AX3639" s="14"/>
      <c r="AY3639" s="14"/>
      <c r="AZ3639" s="14">
        <f t="shared" si="5695"/>
        <v>0</v>
      </c>
      <c r="BA3639" s="14"/>
      <c r="BB3639" s="14"/>
      <c r="BC3639" s="14"/>
      <c r="BD3639" s="14"/>
      <c r="BE3639" s="14"/>
      <c r="BF3639" s="14"/>
      <c r="BG3639" s="14"/>
      <c r="BH3639" s="14"/>
      <c r="BI3639" s="14"/>
      <c r="BJ3639" s="14">
        <v>0</v>
      </c>
      <c r="BK3639" s="14">
        <v>0</v>
      </c>
    </row>
    <row r="3640" spans="1:63" ht="22.5" x14ac:dyDescent="0.25">
      <c r="A3640" s="4" t="s">
        <v>1156</v>
      </c>
      <c r="B3640" s="4" t="s">
        <v>58</v>
      </c>
      <c r="C3640" s="4" t="s">
        <v>145</v>
      </c>
      <c r="D3640" s="107" t="s">
        <v>1269</v>
      </c>
      <c r="E3640" s="117">
        <v>6136</v>
      </c>
      <c r="F3640" s="107"/>
      <c r="G3640" s="103" t="s">
        <v>1659</v>
      </c>
      <c r="H3640" s="13" t="s">
        <v>86</v>
      </c>
      <c r="I3640" s="14">
        <v>1000</v>
      </c>
      <c r="J3640" s="14">
        <v>1000</v>
      </c>
      <c r="K3640" s="14"/>
      <c r="L3640" s="14"/>
      <c r="M3640" s="14"/>
      <c r="N3640" s="14"/>
      <c r="O3640" s="14"/>
      <c r="P3640" s="14">
        <f t="shared" si="5693"/>
        <v>1000</v>
      </c>
      <c r="Q3640" s="14"/>
      <c r="R3640" s="14"/>
      <c r="S3640" s="14"/>
      <c r="T3640" s="14"/>
      <c r="U3640" s="14"/>
      <c r="V3640" s="14"/>
      <c r="W3640" s="14"/>
      <c r="X3640" s="14"/>
      <c r="Y3640" s="14">
        <v>400</v>
      </c>
      <c r="Z3640" s="14">
        <v>400</v>
      </c>
      <c r="AA3640" s="14">
        <v>600</v>
      </c>
      <c r="AB3640" s="14">
        <v>0</v>
      </c>
      <c r="AC3640" s="14"/>
      <c r="AD3640" s="14"/>
      <c r="AE3640" s="14"/>
      <c r="AF3640" s="14"/>
      <c r="AG3640" s="14"/>
      <c r="AH3640" s="14">
        <f t="shared" si="5694"/>
        <v>0</v>
      </c>
      <c r="AI3640" s="14"/>
      <c r="AJ3640" s="14"/>
      <c r="AK3640" s="14"/>
      <c r="AL3640" s="14"/>
      <c r="AM3640" s="14"/>
      <c r="AN3640" s="14"/>
      <c r="AO3640" s="14"/>
      <c r="AP3640" s="14"/>
      <c r="AQ3640" s="14"/>
      <c r="AR3640" s="14">
        <v>0</v>
      </c>
      <c r="AS3640" s="14">
        <v>0</v>
      </c>
      <c r="AT3640" s="14">
        <v>0</v>
      </c>
      <c r="AU3640" s="14"/>
      <c r="AV3640" s="14"/>
      <c r="AW3640" s="14"/>
      <c r="AX3640" s="14"/>
      <c r="AY3640" s="14"/>
      <c r="AZ3640" s="14">
        <f t="shared" si="5695"/>
        <v>0</v>
      </c>
      <c r="BA3640" s="14"/>
      <c r="BB3640" s="14"/>
      <c r="BC3640" s="14"/>
      <c r="BD3640" s="14"/>
      <c r="BE3640" s="14"/>
      <c r="BF3640" s="14"/>
      <c r="BG3640" s="14"/>
      <c r="BH3640" s="14"/>
      <c r="BI3640" s="14"/>
      <c r="BJ3640" s="14">
        <v>0</v>
      </c>
      <c r="BK3640" s="14">
        <v>0</v>
      </c>
    </row>
    <row r="3641" spans="1:63" x14ac:dyDescent="0.25">
      <c r="A3641" s="4" t="s">
        <v>1156</v>
      </c>
      <c r="B3641" s="4" t="s">
        <v>58</v>
      </c>
      <c r="C3641" s="4" t="s">
        <v>145</v>
      </c>
      <c r="D3641" s="107" t="s">
        <v>1269</v>
      </c>
      <c r="E3641" s="117">
        <v>6137</v>
      </c>
      <c r="F3641" s="107"/>
      <c r="G3641" s="103" t="s">
        <v>1659</v>
      </c>
      <c r="H3641" s="13" t="s">
        <v>89</v>
      </c>
      <c r="I3641" s="14">
        <v>19000</v>
      </c>
      <c r="J3641" s="14">
        <v>5000</v>
      </c>
      <c r="K3641" s="14">
        <f>32300-2300</f>
        <v>30000</v>
      </c>
      <c r="L3641" s="14"/>
      <c r="M3641" s="14"/>
      <c r="N3641" s="14"/>
      <c r="O3641" s="14"/>
      <c r="P3641" s="14">
        <f t="shared" si="5693"/>
        <v>35000</v>
      </c>
      <c r="Q3641" s="14"/>
      <c r="R3641" s="14"/>
      <c r="S3641" s="14">
        <v>32300</v>
      </c>
      <c r="T3641" s="14"/>
      <c r="U3641" s="14">
        <v>-2300</v>
      </c>
      <c r="V3641" s="14"/>
      <c r="W3641" s="14"/>
      <c r="X3641" s="14"/>
      <c r="Y3641" s="14"/>
      <c r="Z3641" s="14">
        <v>30000</v>
      </c>
      <c r="AA3641" s="14">
        <v>5000</v>
      </c>
      <c r="AB3641" s="14">
        <v>0</v>
      </c>
      <c r="AC3641" s="14">
        <v>3999</v>
      </c>
      <c r="AD3641" s="14"/>
      <c r="AE3641" s="14"/>
      <c r="AF3641" s="14"/>
      <c r="AG3641" s="14"/>
      <c r="AH3641" s="14">
        <f t="shared" si="5694"/>
        <v>3999</v>
      </c>
      <c r="AI3641" s="14"/>
      <c r="AJ3641" s="14"/>
      <c r="AK3641" s="14">
        <v>3999</v>
      </c>
      <c r="AL3641" s="14"/>
      <c r="AM3641" s="14"/>
      <c r="AN3641" s="14"/>
      <c r="AO3641" s="14"/>
      <c r="AP3641" s="14"/>
      <c r="AQ3641" s="14"/>
      <c r="AR3641" s="14">
        <v>3999</v>
      </c>
      <c r="AS3641" s="14">
        <v>0</v>
      </c>
      <c r="AT3641" s="14">
        <v>0</v>
      </c>
      <c r="AU3641" s="14"/>
      <c r="AV3641" s="14"/>
      <c r="AW3641" s="14"/>
      <c r="AX3641" s="14"/>
      <c r="AY3641" s="14"/>
      <c r="AZ3641" s="14">
        <f t="shared" si="5695"/>
        <v>0</v>
      </c>
      <c r="BA3641" s="14"/>
      <c r="BB3641" s="14"/>
      <c r="BC3641" s="14"/>
      <c r="BD3641" s="14"/>
      <c r="BE3641" s="14"/>
      <c r="BF3641" s="14"/>
      <c r="BG3641" s="14"/>
      <c r="BH3641" s="14"/>
      <c r="BI3641" s="14"/>
      <c r="BJ3641" s="14">
        <v>0</v>
      </c>
      <c r="BK3641" s="14">
        <v>0</v>
      </c>
    </row>
    <row r="3642" spans="1:63" ht="22.5" x14ac:dyDescent="0.25">
      <c r="A3642" s="4" t="s">
        <v>1156</v>
      </c>
      <c r="B3642" s="4" t="s">
        <v>58</v>
      </c>
      <c r="C3642" s="4" t="s">
        <v>145</v>
      </c>
      <c r="D3642" s="107" t="s">
        <v>1269</v>
      </c>
      <c r="E3642" s="117">
        <v>6138</v>
      </c>
      <c r="F3642" s="107"/>
      <c r="G3642" s="103" t="s">
        <v>1659</v>
      </c>
      <c r="H3642" s="13" t="s">
        <v>92</v>
      </c>
      <c r="I3642" s="14">
        <v>6500</v>
      </c>
      <c r="J3642" s="14">
        <v>5000</v>
      </c>
      <c r="K3642" s="14">
        <f>9400-4400</f>
        <v>5000</v>
      </c>
      <c r="L3642" s="14"/>
      <c r="M3642" s="14"/>
      <c r="N3642" s="14"/>
      <c r="O3642" s="14"/>
      <c r="P3642" s="14">
        <f t="shared" si="5693"/>
        <v>10000</v>
      </c>
      <c r="Q3642" s="14"/>
      <c r="R3642" s="14"/>
      <c r="S3642" s="14">
        <v>9400</v>
      </c>
      <c r="T3642" s="14"/>
      <c r="U3642" s="14">
        <v>-4400</v>
      </c>
      <c r="V3642" s="14"/>
      <c r="W3642" s="14"/>
      <c r="X3642" s="14"/>
      <c r="Y3642" s="14"/>
      <c r="Z3642" s="14">
        <v>5000</v>
      </c>
      <c r="AA3642" s="14">
        <v>5000</v>
      </c>
      <c r="AB3642" s="14">
        <v>0</v>
      </c>
      <c r="AC3642" s="14"/>
      <c r="AD3642" s="14"/>
      <c r="AE3642" s="14"/>
      <c r="AF3642" s="14"/>
      <c r="AG3642" s="14"/>
      <c r="AH3642" s="14">
        <f t="shared" si="5694"/>
        <v>0</v>
      </c>
      <c r="AI3642" s="14"/>
      <c r="AJ3642" s="14"/>
      <c r="AK3642" s="14"/>
      <c r="AL3642" s="14"/>
      <c r="AM3642" s="14"/>
      <c r="AN3642" s="14"/>
      <c r="AO3642" s="14"/>
      <c r="AP3642" s="14"/>
      <c r="AQ3642" s="14"/>
      <c r="AR3642" s="14">
        <v>0</v>
      </c>
      <c r="AS3642" s="14">
        <v>0</v>
      </c>
      <c r="AT3642" s="14">
        <v>1000</v>
      </c>
      <c r="AU3642" s="14"/>
      <c r="AV3642" s="14"/>
      <c r="AW3642" s="14"/>
      <c r="AX3642" s="14"/>
      <c r="AY3642" s="14"/>
      <c r="AZ3642" s="14">
        <f t="shared" si="5695"/>
        <v>1000</v>
      </c>
      <c r="BA3642" s="14"/>
      <c r="BB3642" s="14"/>
      <c r="BC3642" s="14"/>
      <c r="BD3642" s="14"/>
      <c r="BE3642" s="14"/>
      <c r="BF3642" s="14"/>
      <c r="BG3642" s="14"/>
      <c r="BH3642" s="14"/>
      <c r="BI3642" s="14"/>
      <c r="BJ3642" s="14">
        <v>0</v>
      </c>
      <c r="BK3642" s="14">
        <v>1000</v>
      </c>
    </row>
    <row r="3643" spans="1:63" x14ac:dyDescent="0.25">
      <c r="A3643" s="1" t="s">
        <v>1156</v>
      </c>
      <c r="B3643" s="1" t="s">
        <v>58</v>
      </c>
      <c r="C3643" s="1" t="s">
        <v>145</v>
      </c>
      <c r="D3643" s="110" t="s">
        <v>1269</v>
      </c>
      <c r="E3643" s="110" t="s">
        <v>36</v>
      </c>
      <c r="F3643" s="107" t="s">
        <v>0</v>
      </c>
      <c r="G3643" s="13" t="s">
        <v>0</v>
      </c>
      <c r="H3643" s="2" t="s">
        <v>37</v>
      </c>
      <c r="I3643" s="12">
        <f>SUM(I3644:I3646)</f>
        <v>235050</v>
      </c>
      <c r="J3643" s="12">
        <f>SUM(J3644:J3646)</f>
        <v>76000</v>
      </c>
      <c r="K3643" s="12">
        <f t="shared" ref="K3643:Y3643" si="5769">SUM(K3644:K3646)</f>
        <v>71000</v>
      </c>
      <c r="L3643" s="12">
        <f t="shared" si="5769"/>
        <v>0</v>
      </c>
      <c r="M3643" s="12">
        <f t="shared" si="5769"/>
        <v>0</v>
      </c>
      <c r="N3643" s="12">
        <f t="shared" si="5769"/>
        <v>0</v>
      </c>
      <c r="O3643" s="12">
        <f t="shared" si="5769"/>
        <v>0</v>
      </c>
      <c r="P3643" s="12">
        <f t="shared" si="5769"/>
        <v>147000</v>
      </c>
      <c r="Q3643" s="12">
        <f t="shared" si="5769"/>
        <v>1850</v>
      </c>
      <c r="R3643" s="12">
        <f t="shared" si="5769"/>
        <v>7000</v>
      </c>
      <c r="S3643" s="12">
        <f t="shared" si="5769"/>
        <v>106900</v>
      </c>
      <c r="T3643" s="12">
        <f t="shared" si="5769"/>
        <v>0</v>
      </c>
      <c r="U3643" s="12">
        <f t="shared" si="5769"/>
        <v>-34900</v>
      </c>
      <c r="V3643" s="12">
        <f t="shared" si="5769"/>
        <v>-50</v>
      </c>
      <c r="W3643" s="12">
        <f t="shared" si="5769"/>
        <v>0</v>
      </c>
      <c r="X3643" s="12">
        <f t="shared" si="5769"/>
        <v>0</v>
      </c>
      <c r="Y3643" s="12">
        <f t="shared" si="5769"/>
        <v>0</v>
      </c>
      <c r="Z3643" s="12">
        <v>80800</v>
      </c>
      <c r="AA3643" s="12">
        <v>66200</v>
      </c>
      <c r="AB3643" s="12">
        <f t="shared" ref="AB3643:AQ3643" si="5770">SUM(AB3644:AB3646)</f>
        <v>0</v>
      </c>
      <c r="AC3643" s="12">
        <f t="shared" si="5770"/>
        <v>500</v>
      </c>
      <c r="AD3643" s="12">
        <f t="shared" si="5770"/>
        <v>0</v>
      </c>
      <c r="AE3643" s="12">
        <f t="shared" si="5770"/>
        <v>0</v>
      </c>
      <c r="AF3643" s="12">
        <f t="shared" si="5770"/>
        <v>0</v>
      </c>
      <c r="AG3643" s="12">
        <f t="shared" si="5770"/>
        <v>0</v>
      </c>
      <c r="AH3643" s="12">
        <f t="shared" si="5770"/>
        <v>500</v>
      </c>
      <c r="AI3643" s="12">
        <f t="shared" si="5770"/>
        <v>0</v>
      </c>
      <c r="AJ3643" s="12">
        <f t="shared" si="5770"/>
        <v>0</v>
      </c>
      <c r="AK3643" s="12">
        <f t="shared" si="5770"/>
        <v>500</v>
      </c>
      <c r="AL3643" s="12">
        <f t="shared" si="5770"/>
        <v>0</v>
      </c>
      <c r="AM3643" s="12">
        <f t="shared" si="5770"/>
        <v>0</v>
      </c>
      <c r="AN3643" s="12">
        <f t="shared" si="5770"/>
        <v>0</v>
      </c>
      <c r="AO3643" s="12">
        <f t="shared" si="5770"/>
        <v>0</v>
      </c>
      <c r="AP3643" s="12">
        <f t="shared" si="5770"/>
        <v>0</v>
      </c>
      <c r="AQ3643" s="12">
        <f t="shared" si="5770"/>
        <v>0</v>
      </c>
      <c r="AR3643" s="12">
        <v>500</v>
      </c>
      <c r="AS3643" s="12">
        <v>0</v>
      </c>
      <c r="AT3643" s="12">
        <f t="shared" ref="AT3643:BI3643" si="5771">SUM(AT3644:AT3646)</f>
        <v>53000</v>
      </c>
      <c r="AU3643" s="12">
        <f t="shared" si="5771"/>
        <v>161991</v>
      </c>
      <c r="AV3643" s="12">
        <f t="shared" si="5771"/>
        <v>0</v>
      </c>
      <c r="AW3643" s="12">
        <f t="shared" si="5771"/>
        <v>46280</v>
      </c>
      <c r="AX3643" s="12">
        <f t="shared" si="5771"/>
        <v>0</v>
      </c>
      <c r="AY3643" s="12">
        <f t="shared" si="5771"/>
        <v>0</v>
      </c>
      <c r="AZ3643" s="12">
        <f t="shared" si="5771"/>
        <v>261271</v>
      </c>
      <c r="BA3643" s="12">
        <f t="shared" si="5771"/>
        <v>0</v>
      </c>
      <c r="BB3643" s="12">
        <f t="shared" si="5771"/>
        <v>0</v>
      </c>
      <c r="BC3643" s="12">
        <f t="shared" si="5771"/>
        <v>156991</v>
      </c>
      <c r="BD3643" s="12">
        <f t="shared" si="5771"/>
        <v>0</v>
      </c>
      <c r="BE3643" s="12">
        <f t="shared" si="5771"/>
        <v>19669</v>
      </c>
      <c r="BF3643" s="12">
        <f t="shared" si="5771"/>
        <v>0</v>
      </c>
      <c r="BG3643" s="12">
        <f t="shared" si="5771"/>
        <v>2493</v>
      </c>
      <c r="BH3643" s="12">
        <f t="shared" si="5771"/>
        <v>8992</v>
      </c>
      <c r="BI3643" s="12">
        <f t="shared" si="5771"/>
        <v>0</v>
      </c>
      <c r="BJ3643" s="12">
        <v>188145</v>
      </c>
      <c r="BK3643" s="12">
        <v>73126</v>
      </c>
    </row>
    <row r="3644" spans="1:63" x14ac:dyDescent="0.25">
      <c r="A3644" s="4" t="s">
        <v>1156</v>
      </c>
      <c r="B3644" s="4" t="s">
        <v>58</v>
      </c>
      <c r="C3644" s="4" t="s">
        <v>145</v>
      </c>
      <c r="D3644" s="107" t="s">
        <v>1269</v>
      </c>
      <c r="E3644" s="117">
        <v>6139</v>
      </c>
      <c r="F3644" s="107"/>
      <c r="G3644" s="103" t="s">
        <v>1659</v>
      </c>
      <c r="H3644" s="13" t="s">
        <v>37</v>
      </c>
      <c r="I3644" s="14">
        <v>199000</v>
      </c>
      <c r="J3644" s="14">
        <v>75000</v>
      </c>
      <c r="K3644" s="14">
        <f>104900-34900</f>
        <v>70000</v>
      </c>
      <c r="L3644" s="14"/>
      <c r="M3644" s="14"/>
      <c r="N3644" s="14"/>
      <c r="O3644" s="14"/>
      <c r="P3644" s="14">
        <f t="shared" ref="P3644:P3704" si="5772">J3644+K3644+L3644+M3644+N3644+O3644</f>
        <v>145000</v>
      </c>
      <c r="Q3644" s="14">
        <f>900+900</f>
        <v>1800</v>
      </c>
      <c r="R3644" s="14">
        <v>7000</v>
      </c>
      <c r="S3644" s="14">
        <v>104900</v>
      </c>
      <c r="T3644" s="14"/>
      <c r="U3644" s="14">
        <v>-34900</v>
      </c>
      <c r="V3644" s="14"/>
      <c r="W3644" s="14"/>
      <c r="X3644" s="14"/>
      <c r="Y3644" s="14"/>
      <c r="Z3644" s="14">
        <v>78800</v>
      </c>
      <c r="AA3644" s="14">
        <v>66200</v>
      </c>
      <c r="AB3644" s="14">
        <v>0</v>
      </c>
      <c r="AC3644" s="14">
        <v>500</v>
      </c>
      <c r="AD3644" s="14"/>
      <c r="AE3644" s="14"/>
      <c r="AF3644" s="14"/>
      <c r="AG3644" s="14"/>
      <c r="AH3644" s="14">
        <f t="shared" ref="AH3644:AH3704" si="5773">AB3644+AC3644+AD3644+AE3644+AF3644+AG3644</f>
        <v>500</v>
      </c>
      <c r="AI3644" s="14"/>
      <c r="AJ3644" s="14"/>
      <c r="AK3644" s="14">
        <v>500</v>
      </c>
      <c r="AL3644" s="14"/>
      <c r="AM3644" s="14"/>
      <c r="AN3644" s="14"/>
      <c r="AO3644" s="14"/>
      <c r="AP3644" s="14"/>
      <c r="AQ3644" s="14"/>
      <c r="AR3644" s="14">
        <v>500</v>
      </c>
      <c r="AS3644" s="14">
        <v>0</v>
      </c>
      <c r="AT3644" s="14">
        <v>52800</v>
      </c>
      <c r="AU3644" s="14">
        <f>45000+68054+43900+5000</f>
        <v>161954</v>
      </c>
      <c r="AV3644" s="14"/>
      <c r="AW3644" s="14">
        <v>46049</v>
      </c>
      <c r="AX3644" s="14"/>
      <c r="AY3644" s="14"/>
      <c r="AZ3644" s="14">
        <f t="shared" ref="AZ3644:AZ3704" si="5774">AT3644+AU3644+AV3644+AW3644+AX3644+AY3644</f>
        <v>260803</v>
      </c>
      <c r="BA3644" s="14"/>
      <c r="BB3644" s="14"/>
      <c r="BC3644" s="14">
        <f>45000+68054+43900</f>
        <v>156954</v>
      </c>
      <c r="BD3644" s="14"/>
      <c r="BE3644" s="14">
        <f>5000+14669</f>
        <v>19669</v>
      </c>
      <c r="BF3644" s="14"/>
      <c r="BG3644" s="14">
        <v>2493</v>
      </c>
      <c r="BH3644" s="14">
        <f>-37288+46049</f>
        <v>8761</v>
      </c>
      <c r="BI3644" s="14"/>
      <c r="BJ3644" s="14">
        <v>187877</v>
      </c>
      <c r="BK3644" s="14">
        <v>72926</v>
      </c>
    </row>
    <row r="3645" spans="1:63" ht="22.5" x14ac:dyDescent="0.25">
      <c r="A3645" s="131" t="s">
        <v>1156</v>
      </c>
      <c r="B3645" s="131" t="s">
        <v>58</v>
      </c>
      <c r="C3645" s="131" t="s">
        <v>145</v>
      </c>
      <c r="D3645" s="132" t="s">
        <v>1269</v>
      </c>
      <c r="E3645" s="133">
        <v>6139</v>
      </c>
      <c r="F3645" s="132" t="s">
        <v>1276</v>
      </c>
      <c r="G3645" s="134" t="s">
        <v>1659</v>
      </c>
      <c r="H3645" s="135" t="s">
        <v>39</v>
      </c>
      <c r="I3645" s="14">
        <v>18050</v>
      </c>
      <c r="J3645" s="136">
        <v>1000</v>
      </c>
      <c r="K3645" s="136">
        <v>1000</v>
      </c>
      <c r="L3645" s="136"/>
      <c r="M3645" s="136"/>
      <c r="N3645" s="136"/>
      <c r="O3645" s="136"/>
      <c r="P3645" s="136">
        <f t="shared" si="5772"/>
        <v>2000</v>
      </c>
      <c r="Q3645" s="14">
        <v>50</v>
      </c>
      <c r="R3645" s="14"/>
      <c r="S3645" s="14">
        <f>1000+500+500</f>
        <v>2000</v>
      </c>
      <c r="T3645" s="136"/>
      <c r="U3645" s="14"/>
      <c r="V3645" s="14">
        <v>-50</v>
      </c>
      <c r="W3645" s="14"/>
      <c r="X3645" s="14"/>
      <c r="Y3645" s="14"/>
      <c r="Z3645" s="136">
        <v>2000</v>
      </c>
      <c r="AA3645" s="136">
        <v>0</v>
      </c>
      <c r="AB3645" s="14">
        <v>0</v>
      </c>
      <c r="AC3645" s="14"/>
      <c r="AD3645" s="14"/>
      <c r="AE3645" s="14"/>
      <c r="AF3645" s="14"/>
      <c r="AG3645" s="14"/>
      <c r="AH3645" s="14">
        <f t="shared" si="5773"/>
        <v>0</v>
      </c>
      <c r="AI3645" s="14"/>
      <c r="AJ3645" s="14"/>
      <c r="AK3645" s="14"/>
      <c r="AL3645" s="14"/>
      <c r="AM3645" s="14"/>
      <c r="AN3645" s="14"/>
      <c r="AO3645" s="14"/>
      <c r="AP3645" s="14"/>
      <c r="AQ3645" s="14"/>
      <c r="AR3645" s="14">
        <v>0</v>
      </c>
      <c r="AS3645" s="14">
        <v>0</v>
      </c>
      <c r="AT3645" s="14">
        <v>200</v>
      </c>
      <c r="AU3645" s="14">
        <v>37</v>
      </c>
      <c r="AV3645" s="14"/>
      <c r="AW3645" s="14">
        <v>231</v>
      </c>
      <c r="AX3645" s="14"/>
      <c r="AY3645" s="14"/>
      <c r="AZ3645" s="14">
        <f t="shared" si="5774"/>
        <v>468</v>
      </c>
      <c r="BA3645" s="14"/>
      <c r="BB3645" s="14"/>
      <c r="BC3645" s="14">
        <v>37</v>
      </c>
      <c r="BD3645" s="14"/>
      <c r="BE3645" s="14"/>
      <c r="BF3645" s="14"/>
      <c r="BG3645" s="14"/>
      <c r="BH3645" s="14">
        <v>231</v>
      </c>
      <c r="BI3645" s="14"/>
      <c r="BJ3645" s="14">
        <v>268</v>
      </c>
      <c r="BK3645" s="14">
        <v>200</v>
      </c>
    </row>
    <row r="3646" spans="1:63" ht="33.75" x14ac:dyDescent="0.25">
      <c r="A3646" s="4" t="s">
        <v>1156</v>
      </c>
      <c r="B3646" s="4" t="s">
        <v>58</v>
      </c>
      <c r="C3646" s="4" t="s">
        <v>145</v>
      </c>
      <c r="D3646" s="107" t="s">
        <v>1269</v>
      </c>
      <c r="E3646" s="117">
        <v>6139</v>
      </c>
      <c r="F3646" s="107" t="s">
        <v>1277</v>
      </c>
      <c r="G3646" s="103" t="s">
        <v>1659</v>
      </c>
      <c r="H3646" s="13" t="s">
        <v>40</v>
      </c>
      <c r="I3646" s="14">
        <v>18000</v>
      </c>
      <c r="J3646" s="14">
        <v>0</v>
      </c>
      <c r="K3646" s="14"/>
      <c r="L3646" s="14"/>
      <c r="M3646" s="14"/>
      <c r="N3646" s="14"/>
      <c r="O3646" s="14"/>
      <c r="P3646" s="14">
        <f t="shared" si="5772"/>
        <v>0</v>
      </c>
      <c r="Q3646" s="14"/>
      <c r="R3646" s="14"/>
      <c r="S3646" s="14"/>
      <c r="T3646" s="14"/>
      <c r="U3646" s="14"/>
      <c r="V3646" s="14"/>
      <c r="W3646" s="14"/>
      <c r="X3646" s="14"/>
      <c r="Y3646" s="14"/>
      <c r="Z3646" s="14">
        <v>0</v>
      </c>
      <c r="AA3646" s="14">
        <v>0</v>
      </c>
      <c r="AB3646" s="14">
        <v>0</v>
      </c>
      <c r="AC3646" s="14"/>
      <c r="AD3646" s="14"/>
      <c r="AE3646" s="14"/>
      <c r="AF3646" s="14"/>
      <c r="AG3646" s="14"/>
      <c r="AH3646" s="14">
        <f t="shared" si="5773"/>
        <v>0</v>
      </c>
      <c r="AI3646" s="14"/>
      <c r="AJ3646" s="14"/>
      <c r="AK3646" s="14"/>
      <c r="AL3646" s="14"/>
      <c r="AM3646" s="14"/>
      <c r="AN3646" s="14"/>
      <c r="AO3646" s="14"/>
      <c r="AP3646" s="14"/>
      <c r="AQ3646" s="14"/>
      <c r="AR3646" s="14">
        <v>0</v>
      </c>
      <c r="AS3646" s="14">
        <v>0</v>
      </c>
      <c r="AT3646" s="14">
        <v>0</v>
      </c>
      <c r="AU3646" s="14"/>
      <c r="AV3646" s="14"/>
      <c r="AW3646" s="14"/>
      <c r="AX3646" s="14"/>
      <c r="AY3646" s="14"/>
      <c r="AZ3646" s="14">
        <f t="shared" si="5774"/>
        <v>0</v>
      </c>
      <c r="BA3646" s="14"/>
      <c r="BB3646" s="14"/>
      <c r="BC3646" s="14"/>
      <c r="BD3646" s="14"/>
      <c r="BE3646" s="14"/>
      <c r="BF3646" s="14"/>
      <c r="BG3646" s="14"/>
      <c r="BH3646" s="14"/>
      <c r="BI3646" s="14"/>
      <c r="BJ3646" s="14">
        <v>0</v>
      </c>
      <c r="BK3646" s="14">
        <v>0</v>
      </c>
    </row>
    <row r="3647" spans="1:63" ht="33.75" x14ac:dyDescent="0.25">
      <c r="A3647" s="1" t="s">
        <v>0</v>
      </c>
      <c r="B3647" s="1" t="s">
        <v>0</v>
      </c>
      <c r="C3647" s="1" t="s">
        <v>0</v>
      </c>
      <c r="D3647" s="106" t="s">
        <v>0</v>
      </c>
      <c r="E3647" s="106" t="s">
        <v>0</v>
      </c>
      <c r="F3647" s="106" t="s">
        <v>0</v>
      </c>
      <c r="G3647" s="2" t="s">
        <v>0</v>
      </c>
      <c r="H3647" s="10" t="s">
        <v>41</v>
      </c>
      <c r="I3647" s="11">
        <f>SUM(I3648)</f>
        <v>12000</v>
      </c>
      <c r="J3647" s="11">
        <f t="shared" ref="J3647:Y3647" si="5775">SUM(J3648)</f>
        <v>10000</v>
      </c>
      <c r="K3647" s="11">
        <f t="shared" si="5775"/>
        <v>100000</v>
      </c>
      <c r="L3647" s="11">
        <f t="shared" si="5775"/>
        <v>0</v>
      </c>
      <c r="M3647" s="11">
        <f t="shared" si="5775"/>
        <v>0</v>
      </c>
      <c r="N3647" s="11">
        <f t="shared" si="5775"/>
        <v>84000</v>
      </c>
      <c r="O3647" s="11">
        <f t="shared" si="5775"/>
        <v>0</v>
      </c>
      <c r="P3647" s="11">
        <f t="shared" si="5775"/>
        <v>194000</v>
      </c>
      <c r="Q3647" s="11">
        <f t="shared" si="5775"/>
        <v>0</v>
      </c>
      <c r="R3647" s="11">
        <f t="shared" si="5775"/>
        <v>0</v>
      </c>
      <c r="S3647" s="11">
        <f t="shared" si="5775"/>
        <v>120000</v>
      </c>
      <c r="T3647" s="11">
        <f t="shared" si="5775"/>
        <v>0</v>
      </c>
      <c r="U3647" s="11">
        <f t="shared" si="5775"/>
        <v>-20000</v>
      </c>
      <c r="V3647" s="11">
        <f t="shared" si="5775"/>
        <v>0</v>
      </c>
      <c r="W3647" s="11">
        <f t="shared" si="5775"/>
        <v>84000</v>
      </c>
      <c r="X3647" s="11">
        <f t="shared" si="5775"/>
        <v>0</v>
      </c>
      <c r="Y3647" s="11">
        <f t="shared" si="5775"/>
        <v>0</v>
      </c>
      <c r="Z3647" s="11">
        <v>184000</v>
      </c>
      <c r="AA3647" s="11">
        <v>10000</v>
      </c>
      <c r="AB3647" s="11">
        <f t="shared" ref="AB3647:AQ3647" si="5776">SUM(AB3648)</f>
        <v>15000</v>
      </c>
      <c r="AC3647" s="11">
        <f t="shared" si="5776"/>
        <v>8219</v>
      </c>
      <c r="AD3647" s="11">
        <f t="shared" si="5776"/>
        <v>0</v>
      </c>
      <c r="AE3647" s="11">
        <f t="shared" si="5776"/>
        <v>0</v>
      </c>
      <c r="AF3647" s="11">
        <f t="shared" si="5776"/>
        <v>0</v>
      </c>
      <c r="AG3647" s="11">
        <f t="shared" si="5776"/>
        <v>0</v>
      </c>
      <c r="AH3647" s="11">
        <f t="shared" si="5776"/>
        <v>23219</v>
      </c>
      <c r="AI3647" s="11">
        <f t="shared" si="5776"/>
        <v>0</v>
      </c>
      <c r="AJ3647" s="11">
        <f t="shared" si="5776"/>
        <v>0</v>
      </c>
      <c r="AK3647" s="11">
        <f t="shared" si="5776"/>
        <v>8219</v>
      </c>
      <c r="AL3647" s="11">
        <f t="shared" si="5776"/>
        <v>0</v>
      </c>
      <c r="AM3647" s="11">
        <f t="shared" si="5776"/>
        <v>0</v>
      </c>
      <c r="AN3647" s="11">
        <f t="shared" si="5776"/>
        <v>0</v>
      </c>
      <c r="AO3647" s="11">
        <f t="shared" si="5776"/>
        <v>0</v>
      </c>
      <c r="AP3647" s="11">
        <f t="shared" si="5776"/>
        <v>0</v>
      </c>
      <c r="AQ3647" s="11">
        <f t="shared" si="5776"/>
        <v>0</v>
      </c>
      <c r="AR3647" s="11">
        <v>8219</v>
      </c>
      <c r="AS3647" s="11">
        <v>15000</v>
      </c>
      <c r="AT3647" s="11">
        <f t="shared" ref="AT3647:BI3647" si="5777">SUM(AT3648)</f>
        <v>1000</v>
      </c>
      <c r="AU3647" s="11">
        <f t="shared" si="5777"/>
        <v>25217</v>
      </c>
      <c r="AV3647" s="11">
        <f t="shared" si="5777"/>
        <v>0</v>
      </c>
      <c r="AW3647" s="11">
        <f t="shared" si="5777"/>
        <v>33361</v>
      </c>
      <c r="AX3647" s="11">
        <f t="shared" si="5777"/>
        <v>50000</v>
      </c>
      <c r="AY3647" s="11">
        <f t="shared" si="5777"/>
        <v>0</v>
      </c>
      <c r="AZ3647" s="11">
        <f t="shared" si="5777"/>
        <v>109578</v>
      </c>
      <c r="BA3647" s="11">
        <f t="shared" si="5777"/>
        <v>0</v>
      </c>
      <c r="BB3647" s="11">
        <f t="shared" si="5777"/>
        <v>0</v>
      </c>
      <c r="BC3647" s="11">
        <f t="shared" si="5777"/>
        <v>37217</v>
      </c>
      <c r="BD3647" s="11">
        <f t="shared" si="5777"/>
        <v>0</v>
      </c>
      <c r="BE3647" s="11">
        <f t="shared" si="5777"/>
        <v>-12000</v>
      </c>
      <c r="BF3647" s="11">
        <f t="shared" si="5777"/>
        <v>0</v>
      </c>
      <c r="BG3647" s="11">
        <f t="shared" si="5777"/>
        <v>50000</v>
      </c>
      <c r="BH3647" s="11">
        <f t="shared" si="5777"/>
        <v>33361</v>
      </c>
      <c r="BI3647" s="11">
        <f t="shared" si="5777"/>
        <v>0</v>
      </c>
      <c r="BJ3647" s="11">
        <v>108578</v>
      </c>
      <c r="BK3647" s="11">
        <v>1000</v>
      </c>
    </row>
    <row r="3648" spans="1:63" ht="22.5" x14ac:dyDescent="0.25">
      <c r="A3648" s="4" t="s">
        <v>1156</v>
      </c>
      <c r="B3648" s="4" t="s">
        <v>58</v>
      </c>
      <c r="C3648" s="4" t="s">
        <v>145</v>
      </c>
      <c r="D3648" s="107" t="s">
        <v>1269</v>
      </c>
      <c r="E3648" s="106" t="s">
        <v>42</v>
      </c>
      <c r="F3648" s="106" t="s">
        <v>0</v>
      </c>
      <c r="G3648" s="2" t="s">
        <v>0</v>
      </c>
      <c r="H3648" s="2" t="s">
        <v>43</v>
      </c>
      <c r="I3648" s="12">
        <f>SUM(I3649:I3651)</f>
        <v>12000</v>
      </c>
      <c r="J3648" s="12">
        <f t="shared" ref="J3648:Y3648" si="5778">SUM(J3649:J3651)</f>
        <v>10000</v>
      </c>
      <c r="K3648" s="12">
        <f t="shared" si="5778"/>
        <v>100000</v>
      </c>
      <c r="L3648" s="12">
        <f t="shared" si="5778"/>
        <v>0</v>
      </c>
      <c r="M3648" s="12">
        <f t="shared" si="5778"/>
        <v>0</v>
      </c>
      <c r="N3648" s="12">
        <f t="shared" si="5778"/>
        <v>84000</v>
      </c>
      <c r="O3648" s="12">
        <f t="shared" si="5778"/>
        <v>0</v>
      </c>
      <c r="P3648" s="12">
        <f t="shared" ref="P3648" si="5779">SUM(P3649:P3651)</f>
        <v>194000</v>
      </c>
      <c r="Q3648" s="12">
        <f t="shared" si="5778"/>
        <v>0</v>
      </c>
      <c r="R3648" s="12">
        <f t="shared" si="5778"/>
        <v>0</v>
      </c>
      <c r="S3648" s="12">
        <f t="shared" si="5778"/>
        <v>120000</v>
      </c>
      <c r="T3648" s="12">
        <f t="shared" si="5778"/>
        <v>0</v>
      </c>
      <c r="U3648" s="12">
        <f t="shared" si="5778"/>
        <v>-20000</v>
      </c>
      <c r="V3648" s="12">
        <f t="shared" si="5778"/>
        <v>0</v>
      </c>
      <c r="W3648" s="12">
        <f t="shared" si="5778"/>
        <v>84000</v>
      </c>
      <c r="X3648" s="12">
        <f t="shared" si="5778"/>
        <v>0</v>
      </c>
      <c r="Y3648" s="12">
        <f t="shared" si="5778"/>
        <v>0</v>
      </c>
      <c r="Z3648" s="12">
        <v>184000</v>
      </c>
      <c r="AA3648" s="12">
        <v>10000</v>
      </c>
      <c r="AB3648" s="12">
        <f t="shared" ref="AB3648:AQ3648" si="5780">SUM(AB3649:AB3651)</f>
        <v>15000</v>
      </c>
      <c r="AC3648" s="12">
        <f t="shared" si="5780"/>
        <v>8219</v>
      </c>
      <c r="AD3648" s="12">
        <f t="shared" si="5780"/>
        <v>0</v>
      </c>
      <c r="AE3648" s="12">
        <f t="shared" si="5780"/>
        <v>0</v>
      </c>
      <c r="AF3648" s="12">
        <f t="shared" si="5780"/>
        <v>0</v>
      </c>
      <c r="AG3648" s="12">
        <f t="shared" si="5780"/>
        <v>0</v>
      </c>
      <c r="AH3648" s="12">
        <f t="shared" ref="AH3648" si="5781">SUM(AH3649:AH3651)</f>
        <v>23219</v>
      </c>
      <c r="AI3648" s="12">
        <f t="shared" si="5780"/>
        <v>0</v>
      </c>
      <c r="AJ3648" s="12">
        <f t="shared" si="5780"/>
        <v>0</v>
      </c>
      <c r="AK3648" s="12">
        <f t="shared" si="5780"/>
        <v>8219</v>
      </c>
      <c r="AL3648" s="12">
        <f t="shared" si="5780"/>
        <v>0</v>
      </c>
      <c r="AM3648" s="12">
        <f t="shared" si="5780"/>
        <v>0</v>
      </c>
      <c r="AN3648" s="12">
        <f t="shared" si="5780"/>
        <v>0</v>
      </c>
      <c r="AO3648" s="12">
        <f t="shared" si="5780"/>
        <v>0</v>
      </c>
      <c r="AP3648" s="12">
        <f t="shared" si="5780"/>
        <v>0</v>
      </c>
      <c r="AQ3648" s="12">
        <f t="shared" si="5780"/>
        <v>0</v>
      </c>
      <c r="AR3648" s="12">
        <v>8219</v>
      </c>
      <c r="AS3648" s="12">
        <v>15000</v>
      </c>
      <c r="AT3648" s="12">
        <f t="shared" ref="AT3648:BI3648" si="5782">SUM(AT3649:AT3651)</f>
        <v>1000</v>
      </c>
      <c r="AU3648" s="12">
        <f t="shared" si="5782"/>
        <v>25217</v>
      </c>
      <c r="AV3648" s="12">
        <f t="shared" si="5782"/>
        <v>0</v>
      </c>
      <c r="AW3648" s="12">
        <f t="shared" si="5782"/>
        <v>33361</v>
      </c>
      <c r="AX3648" s="12">
        <f t="shared" si="5782"/>
        <v>50000</v>
      </c>
      <c r="AY3648" s="12">
        <f t="shared" si="5782"/>
        <v>0</v>
      </c>
      <c r="AZ3648" s="12">
        <f t="shared" ref="AZ3648" si="5783">SUM(AZ3649:AZ3651)</f>
        <v>109578</v>
      </c>
      <c r="BA3648" s="12">
        <f t="shared" si="5782"/>
        <v>0</v>
      </c>
      <c r="BB3648" s="12">
        <f t="shared" si="5782"/>
        <v>0</v>
      </c>
      <c r="BC3648" s="12">
        <f t="shared" si="5782"/>
        <v>37217</v>
      </c>
      <c r="BD3648" s="12">
        <f t="shared" si="5782"/>
        <v>0</v>
      </c>
      <c r="BE3648" s="12">
        <f t="shared" si="5782"/>
        <v>-12000</v>
      </c>
      <c r="BF3648" s="12">
        <f t="shared" si="5782"/>
        <v>0</v>
      </c>
      <c r="BG3648" s="12">
        <f t="shared" si="5782"/>
        <v>50000</v>
      </c>
      <c r="BH3648" s="12">
        <f t="shared" si="5782"/>
        <v>33361</v>
      </c>
      <c r="BI3648" s="12">
        <f t="shared" si="5782"/>
        <v>0</v>
      </c>
      <c r="BJ3648" s="12">
        <v>108578</v>
      </c>
      <c r="BK3648" s="12">
        <v>1000</v>
      </c>
    </row>
    <row r="3649" spans="1:63" x14ac:dyDescent="0.25">
      <c r="A3649" s="4" t="s">
        <v>1156</v>
      </c>
      <c r="B3649" s="4" t="s">
        <v>58</v>
      </c>
      <c r="C3649" s="4" t="s">
        <v>145</v>
      </c>
      <c r="D3649" s="107" t="s">
        <v>1269</v>
      </c>
      <c r="E3649" s="117">
        <v>6142</v>
      </c>
      <c r="F3649" s="107"/>
      <c r="G3649" s="103" t="s">
        <v>1659</v>
      </c>
      <c r="H3649" s="13" t="s">
        <v>62</v>
      </c>
      <c r="I3649" s="14">
        <v>0</v>
      </c>
      <c r="J3649" s="14">
        <v>0</v>
      </c>
      <c r="K3649" s="14"/>
      <c r="L3649" s="14"/>
      <c r="M3649" s="14"/>
      <c r="N3649" s="14"/>
      <c r="O3649" s="14"/>
      <c r="P3649" s="14">
        <f t="shared" si="5772"/>
        <v>0</v>
      </c>
      <c r="Q3649" s="14"/>
      <c r="R3649" s="14"/>
      <c r="S3649" s="14"/>
      <c r="T3649" s="14"/>
      <c r="U3649" s="14"/>
      <c r="V3649" s="14"/>
      <c r="W3649" s="14"/>
      <c r="X3649" s="14"/>
      <c r="Y3649" s="14"/>
      <c r="Z3649" s="14">
        <v>0</v>
      </c>
      <c r="AA3649" s="14">
        <v>0</v>
      </c>
      <c r="AB3649" s="14">
        <v>15000</v>
      </c>
      <c r="AC3649" s="14">
        <f>1900+4084+2235</f>
        <v>8219</v>
      </c>
      <c r="AD3649" s="14"/>
      <c r="AE3649" s="14"/>
      <c r="AF3649" s="14"/>
      <c r="AG3649" s="14"/>
      <c r="AH3649" s="14">
        <f t="shared" si="5773"/>
        <v>23219</v>
      </c>
      <c r="AI3649" s="14"/>
      <c r="AJ3649" s="14"/>
      <c r="AK3649" s="14">
        <f>1900+4084+2235</f>
        <v>8219</v>
      </c>
      <c r="AL3649" s="14"/>
      <c r="AM3649" s="14"/>
      <c r="AN3649" s="14"/>
      <c r="AO3649" s="14"/>
      <c r="AP3649" s="14"/>
      <c r="AQ3649" s="14"/>
      <c r="AR3649" s="14">
        <v>8219</v>
      </c>
      <c r="AS3649" s="14">
        <v>15000</v>
      </c>
      <c r="AT3649" s="14">
        <v>0</v>
      </c>
      <c r="AU3649" s="14">
        <v>6000</v>
      </c>
      <c r="AV3649" s="14"/>
      <c r="AW3649" s="14">
        <v>33361</v>
      </c>
      <c r="AX3649" s="14">
        <v>50000</v>
      </c>
      <c r="AY3649" s="14"/>
      <c r="AZ3649" s="14">
        <f t="shared" si="5774"/>
        <v>89361</v>
      </c>
      <c r="BA3649" s="14"/>
      <c r="BB3649" s="14"/>
      <c r="BC3649" s="14">
        <v>6000</v>
      </c>
      <c r="BD3649" s="14"/>
      <c r="BE3649" s="14"/>
      <c r="BF3649" s="14"/>
      <c r="BG3649" s="14">
        <v>50000</v>
      </c>
      <c r="BH3649" s="14">
        <v>33361</v>
      </c>
      <c r="BI3649" s="14"/>
      <c r="BJ3649" s="14">
        <v>89361</v>
      </c>
      <c r="BK3649" s="14">
        <v>0</v>
      </c>
    </row>
    <row r="3650" spans="1:63" ht="22.5" x14ac:dyDescent="0.25">
      <c r="A3650" s="4" t="s">
        <v>1156</v>
      </c>
      <c r="B3650" s="4" t="s">
        <v>58</v>
      </c>
      <c r="C3650" s="4" t="s">
        <v>145</v>
      </c>
      <c r="D3650" s="107" t="s">
        <v>1269</v>
      </c>
      <c r="E3650" s="117">
        <v>6143</v>
      </c>
      <c r="F3650" s="107"/>
      <c r="G3650" s="103" t="s">
        <v>1659</v>
      </c>
      <c r="H3650" s="13" t="s">
        <v>45</v>
      </c>
      <c r="I3650" s="14">
        <v>5500</v>
      </c>
      <c r="J3650" s="14">
        <v>5000</v>
      </c>
      <c r="K3650" s="14">
        <f>50000-15000</f>
        <v>35000</v>
      </c>
      <c r="L3650" s="14"/>
      <c r="M3650" s="14"/>
      <c r="N3650" s="14">
        <v>84000</v>
      </c>
      <c r="O3650" s="14"/>
      <c r="P3650" s="14">
        <f t="shared" si="5772"/>
        <v>124000</v>
      </c>
      <c r="Q3650" s="14"/>
      <c r="R3650" s="14"/>
      <c r="S3650" s="14">
        <v>50000</v>
      </c>
      <c r="T3650" s="14"/>
      <c r="U3650" s="14">
        <v>-15000</v>
      </c>
      <c r="V3650" s="14"/>
      <c r="W3650" s="14">
        <v>84000</v>
      </c>
      <c r="X3650" s="14"/>
      <c r="Y3650" s="14"/>
      <c r="Z3650" s="14">
        <v>119000</v>
      </c>
      <c r="AA3650" s="14">
        <v>5000</v>
      </c>
      <c r="AB3650" s="14">
        <v>0</v>
      </c>
      <c r="AC3650" s="14"/>
      <c r="AD3650" s="14"/>
      <c r="AE3650" s="14"/>
      <c r="AF3650" s="14"/>
      <c r="AG3650" s="14"/>
      <c r="AH3650" s="14">
        <f t="shared" si="5773"/>
        <v>0</v>
      </c>
      <c r="AI3650" s="14"/>
      <c r="AJ3650" s="14"/>
      <c r="AK3650" s="14"/>
      <c r="AL3650" s="14"/>
      <c r="AM3650" s="14"/>
      <c r="AN3650" s="14"/>
      <c r="AO3650" s="14"/>
      <c r="AP3650" s="14"/>
      <c r="AQ3650" s="14"/>
      <c r="AR3650" s="14">
        <v>0</v>
      </c>
      <c r="AS3650" s="14">
        <v>0</v>
      </c>
      <c r="AT3650" s="14">
        <v>0</v>
      </c>
      <c r="AU3650" s="14"/>
      <c r="AV3650" s="14"/>
      <c r="AW3650" s="14"/>
      <c r="AX3650" s="14"/>
      <c r="AY3650" s="14"/>
      <c r="AZ3650" s="14">
        <f t="shared" si="5774"/>
        <v>0</v>
      </c>
      <c r="BA3650" s="14"/>
      <c r="BB3650" s="14"/>
      <c r="BC3650" s="14"/>
      <c r="BD3650" s="14"/>
      <c r="BE3650" s="14"/>
      <c r="BF3650" s="14"/>
      <c r="BG3650" s="14"/>
      <c r="BH3650" s="14"/>
      <c r="BI3650" s="14"/>
      <c r="BJ3650" s="14">
        <v>0</v>
      </c>
      <c r="BK3650" s="14">
        <v>0</v>
      </c>
    </row>
    <row r="3651" spans="1:63" x14ac:dyDescent="0.25">
      <c r="A3651" s="4" t="s">
        <v>1156</v>
      </c>
      <c r="B3651" s="4" t="s">
        <v>58</v>
      </c>
      <c r="C3651" s="4" t="s">
        <v>145</v>
      </c>
      <c r="D3651" s="107" t="s">
        <v>1269</v>
      </c>
      <c r="E3651" s="117">
        <v>6148</v>
      </c>
      <c r="F3651" s="107"/>
      <c r="G3651" s="103" t="s">
        <v>1659</v>
      </c>
      <c r="H3651" s="13" t="s">
        <v>47</v>
      </c>
      <c r="I3651" s="14">
        <v>6500</v>
      </c>
      <c r="J3651" s="14">
        <v>5000</v>
      </c>
      <c r="K3651" s="14">
        <f>70000-5000</f>
        <v>65000</v>
      </c>
      <c r="L3651" s="14"/>
      <c r="M3651" s="14"/>
      <c r="N3651" s="14"/>
      <c r="O3651" s="14"/>
      <c r="P3651" s="14">
        <f t="shared" si="5772"/>
        <v>70000</v>
      </c>
      <c r="Q3651" s="14"/>
      <c r="R3651" s="14"/>
      <c r="S3651" s="14">
        <v>70000</v>
      </c>
      <c r="T3651" s="14"/>
      <c r="U3651" s="14">
        <v>-5000</v>
      </c>
      <c r="V3651" s="14"/>
      <c r="W3651" s="14"/>
      <c r="X3651" s="14"/>
      <c r="Y3651" s="14"/>
      <c r="Z3651" s="14">
        <v>65000</v>
      </c>
      <c r="AA3651" s="14">
        <v>5000</v>
      </c>
      <c r="AB3651" s="14">
        <v>0</v>
      </c>
      <c r="AC3651" s="14"/>
      <c r="AD3651" s="14"/>
      <c r="AE3651" s="14"/>
      <c r="AF3651" s="14"/>
      <c r="AG3651" s="14"/>
      <c r="AH3651" s="14">
        <f t="shared" si="5773"/>
        <v>0</v>
      </c>
      <c r="AI3651" s="14"/>
      <c r="AJ3651" s="14"/>
      <c r="AK3651" s="14"/>
      <c r="AL3651" s="14"/>
      <c r="AM3651" s="14"/>
      <c r="AN3651" s="14"/>
      <c r="AO3651" s="14"/>
      <c r="AP3651" s="14"/>
      <c r="AQ3651" s="14"/>
      <c r="AR3651" s="14">
        <v>0</v>
      </c>
      <c r="AS3651" s="14">
        <v>0</v>
      </c>
      <c r="AT3651" s="14">
        <v>1000</v>
      </c>
      <c r="AU3651" s="14">
        <f>20000+11217-12000</f>
        <v>19217</v>
      </c>
      <c r="AV3651" s="14"/>
      <c r="AW3651" s="14"/>
      <c r="AX3651" s="14"/>
      <c r="AY3651" s="14"/>
      <c r="AZ3651" s="14">
        <f t="shared" si="5774"/>
        <v>20217</v>
      </c>
      <c r="BA3651" s="14"/>
      <c r="BB3651" s="14"/>
      <c r="BC3651" s="14">
        <f>20000+11217</f>
        <v>31217</v>
      </c>
      <c r="BD3651" s="14"/>
      <c r="BE3651" s="14">
        <v>-12000</v>
      </c>
      <c r="BF3651" s="14"/>
      <c r="BG3651" s="14"/>
      <c r="BH3651" s="14"/>
      <c r="BI3651" s="14"/>
      <c r="BJ3651" s="14">
        <v>19217</v>
      </c>
      <c r="BK3651" s="14">
        <v>1000</v>
      </c>
    </row>
    <row r="3652" spans="1:63" ht="33.75" x14ac:dyDescent="0.25">
      <c r="A3652" s="1" t="s">
        <v>0</v>
      </c>
      <c r="B3652" s="1" t="s">
        <v>0</v>
      </c>
      <c r="C3652" s="1" t="s">
        <v>0</v>
      </c>
      <c r="D3652" s="106" t="s">
        <v>0</v>
      </c>
      <c r="E3652" s="106" t="s">
        <v>0</v>
      </c>
      <c r="F3652" s="106" t="s">
        <v>0</v>
      </c>
      <c r="G3652" s="2" t="s">
        <v>0</v>
      </c>
      <c r="H3652" s="10" t="s">
        <v>49</v>
      </c>
      <c r="I3652" s="11">
        <f>SUM(I3653)</f>
        <v>161300</v>
      </c>
      <c r="J3652" s="11">
        <f t="shared" ref="J3652:Y3652" si="5784">SUM(J3653)</f>
        <v>185000</v>
      </c>
      <c r="K3652" s="11">
        <f t="shared" si="5784"/>
        <v>294387</v>
      </c>
      <c r="L3652" s="11">
        <f t="shared" si="5784"/>
        <v>0</v>
      </c>
      <c r="M3652" s="11">
        <f t="shared" si="5784"/>
        <v>0</v>
      </c>
      <c r="N3652" s="11">
        <f t="shared" si="5784"/>
        <v>-84000</v>
      </c>
      <c r="O3652" s="11">
        <f t="shared" si="5784"/>
        <v>0</v>
      </c>
      <c r="P3652" s="11">
        <f t="shared" si="5784"/>
        <v>395387</v>
      </c>
      <c r="Q3652" s="11">
        <f t="shared" si="5784"/>
        <v>0</v>
      </c>
      <c r="R3652" s="11">
        <f t="shared" si="5784"/>
        <v>0</v>
      </c>
      <c r="S3652" s="11">
        <f t="shared" si="5784"/>
        <v>315123</v>
      </c>
      <c r="T3652" s="11">
        <f t="shared" si="5784"/>
        <v>0</v>
      </c>
      <c r="U3652" s="11">
        <f t="shared" si="5784"/>
        <v>-20736</v>
      </c>
      <c r="V3652" s="11">
        <f t="shared" si="5784"/>
        <v>0</v>
      </c>
      <c r="W3652" s="11">
        <f t="shared" si="5784"/>
        <v>-4000</v>
      </c>
      <c r="X3652" s="11">
        <f t="shared" si="5784"/>
        <v>0</v>
      </c>
      <c r="Y3652" s="11">
        <f t="shared" si="5784"/>
        <v>0</v>
      </c>
      <c r="Z3652" s="11">
        <v>290387</v>
      </c>
      <c r="AA3652" s="11">
        <v>105000</v>
      </c>
      <c r="AB3652" s="11">
        <f t="shared" ref="AB3652:AQ3652" si="5785">SUM(AB3653)</f>
        <v>6000</v>
      </c>
      <c r="AC3652" s="11">
        <f t="shared" si="5785"/>
        <v>0</v>
      </c>
      <c r="AD3652" s="11">
        <f t="shared" si="5785"/>
        <v>0</v>
      </c>
      <c r="AE3652" s="11">
        <f t="shared" si="5785"/>
        <v>0</v>
      </c>
      <c r="AF3652" s="11">
        <f t="shared" si="5785"/>
        <v>0</v>
      </c>
      <c r="AG3652" s="11">
        <f t="shared" si="5785"/>
        <v>0</v>
      </c>
      <c r="AH3652" s="11">
        <f t="shared" si="5785"/>
        <v>6000</v>
      </c>
      <c r="AI3652" s="11">
        <f t="shared" si="5785"/>
        <v>0</v>
      </c>
      <c r="AJ3652" s="11">
        <f t="shared" si="5785"/>
        <v>0</v>
      </c>
      <c r="AK3652" s="11">
        <f t="shared" si="5785"/>
        <v>0</v>
      </c>
      <c r="AL3652" s="11">
        <f t="shared" si="5785"/>
        <v>0</v>
      </c>
      <c r="AM3652" s="11">
        <f t="shared" si="5785"/>
        <v>0</v>
      </c>
      <c r="AN3652" s="11">
        <f t="shared" si="5785"/>
        <v>0</v>
      </c>
      <c r="AO3652" s="11">
        <f t="shared" si="5785"/>
        <v>0</v>
      </c>
      <c r="AP3652" s="11">
        <f t="shared" si="5785"/>
        <v>0</v>
      </c>
      <c r="AQ3652" s="11">
        <f t="shared" si="5785"/>
        <v>0</v>
      </c>
      <c r="AR3652" s="11">
        <v>0</v>
      </c>
      <c r="AS3652" s="11">
        <v>6000</v>
      </c>
      <c r="AT3652" s="11">
        <f t="shared" ref="AT3652:BI3652" si="5786">SUM(AT3653)</f>
        <v>100000</v>
      </c>
      <c r="AU3652" s="11">
        <f t="shared" si="5786"/>
        <v>39234</v>
      </c>
      <c r="AV3652" s="11">
        <f t="shared" si="5786"/>
        <v>0</v>
      </c>
      <c r="AW3652" s="11">
        <f t="shared" si="5786"/>
        <v>0</v>
      </c>
      <c r="AX3652" s="11">
        <f t="shared" si="5786"/>
        <v>-50000</v>
      </c>
      <c r="AY3652" s="11">
        <f t="shared" si="5786"/>
        <v>19376</v>
      </c>
      <c r="AZ3652" s="11">
        <f t="shared" si="5786"/>
        <v>108610</v>
      </c>
      <c r="BA3652" s="11">
        <f t="shared" si="5786"/>
        <v>0</v>
      </c>
      <c r="BB3652" s="11">
        <f t="shared" si="5786"/>
        <v>0</v>
      </c>
      <c r="BC3652" s="11">
        <f t="shared" si="5786"/>
        <v>31216</v>
      </c>
      <c r="BD3652" s="11">
        <f t="shared" si="5786"/>
        <v>0</v>
      </c>
      <c r="BE3652" s="11">
        <f t="shared" si="5786"/>
        <v>8018</v>
      </c>
      <c r="BF3652" s="11">
        <f t="shared" si="5786"/>
        <v>0</v>
      </c>
      <c r="BG3652" s="11">
        <f t="shared" si="5786"/>
        <v>19376</v>
      </c>
      <c r="BH3652" s="11">
        <f t="shared" si="5786"/>
        <v>0</v>
      </c>
      <c r="BI3652" s="11">
        <f t="shared" si="5786"/>
        <v>0</v>
      </c>
      <c r="BJ3652" s="11">
        <v>58610</v>
      </c>
      <c r="BK3652" s="11">
        <v>50000</v>
      </c>
    </row>
    <row r="3653" spans="1:63" x14ac:dyDescent="0.25">
      <c r="A3653" s="4" t="s">
        <v>1156</v>
      </c>
      <c r="B3653" s="4" t="s">
        <v>58</v>
      </c>
      <c r="C3653" s="4" t="s">
        <v>145</v>
      </c>
      <c r="D3653" s="107" t="s">
        <v>1269</v>
      </c>
      <c r="E3653" s="106" t="s">
        <v>50</v>
      </c>
      <c r="F3653" s="106" t="s">
        <v>0</v>
      </c>
      <c r="G3653" s="2" t="s">
        <v>0</v>
      </c>
      <c r="H3653" s="2" t="s">
        <v>51</v>
      </c>
      <c r="I3653" s="12">
        <f>SUM(I3654:I3656)</f>
        <v>161300</v>
      </c>
      <c r="J3653" s="12">
        <f t="shared" ref="J3653:Y3653" si="5787">SUM(J3654:J3656)</f>
        <v>185000</v>
      </c>
      <c r="K3653" s="12">
        <f t="shared" si="5787"/>
        <v>294387</v>
      </c>
      <c r="L3653" s="12">
        <f t="shared" si="5787"/>
        <v>0</v>
      </c>
      <c r="M3653" s="12">
        <f t="shared" si="5787"/>
        <v>0</v>
      </c>
      <c r="N3653" s="12">
        <f t="shared" si="5787"/>
        <v>-84000</v>
      </c>
      <c r="O3653" s="12">
        <f t="shared" si="5787"/>
        <v>0</v>
      </c>
      <c r="P3653" s="12">
        <f t="shared" ref="P3653" si="5788">SUM(P3654:P3656)</f>
        <v>395387</v>
      </c>
      <c r="Q3653" s="12">
        <f t="shared" si="5787"/>
        <v>0</v>
      </c>
      <c r="R3653" s="12">
        <f t="shared" si="5787"/>
        <v>0</v>
      </c>
      <c r="S3653" s="12">
        <f t="shared" si="5787"/>
        <v>315123</v>
      </c>
      <c r="T3653" s="12">
        <f t="shared" si="5787"/>
        <v>0</v>
      </c>
      <c r="U3653" s="12">
        <f t="shared" si="5787"/>
        <v>-20736</v>
      </c>
      <c r="V3653" s="12">
        <f t="shared" si="5787"/>
        <v>0</v>
      </c>
      <c r="W3653" s="12">
        <f t="shared" si="5787"/>
        <v>-4000</v>
      </c>
      <c r="X3653" s="12">
        <f t="shared" si="5787"/>
        <v>0</v>
      </c>
      <c r="Y3653" s="12">
        <f t="shared" si="5787"/>
        <v>0</v>
      </c>
      <c r="Z3653" s="12">
        <v>290387</v>
      </c>
      <c r="AA3653" s="12">
        <v>105000</v>
      </c>
      <c r="AB3653" s="12">
        <f t="shared" ref="AB3653:AQ3653" si="5789">SUM(AB3654:AB3656)</f>
        <v>6000</v>
      </c>
      <c r="AC3653" s="12">
        <f t="shared" si="5789"/>
        <v>0</v>
      </c>
      <c r="AD3653" s="12">
        <f t="shared" si="5789"/>
        <v>0</v>
      </c>
      <c r="AE3653" s="12">
        <f t="shared" si="5789"/>
        <v>0</v>
      </c>
      <c r="AF3653" s="12">
        <f t="shared" si="5789"/>
        <v>0</v>
      </c>
      <c r="AG3653" s="12">
        <f t="shared" si="5789"/>
        <v>0</v>
      </c>
      <c r="AH3653" s="12">
        <f t="shared" ref="AH3653" si="5790">SUM(AH3654:AH3656)</f>
        <v>6000</v>
      </c>
      <c r="AI3653" s="12">
        <f t="shared" si="5789"/>
        <v>0</v>
      </c>
      <c r="AJ3653" s="12">
        <f t="shared" si="5789"/>
        <v>0</v>
      </c>
      <c r="AK3653" s="12">
        <f t="shared" si="5789"/>
        <v>0</v>
      </c>
      <c r="AL3653" s="12">
        <f t="shared" si="5789"/>
        <v>0</v>
      </c>
      <c r="AM3653" s="12">
        <f t="shared" si="5789"/>
        <v>0</v>
      </c>
      <c r="AN3653" s="12">
        <f t="shared" si="5789"/>
        <v>0</v>
      </c>
      <c r="AO3653" s="12">
        <f t="shared" si="5789"/>
        <v>0</v>
      </c>
      <c r="AP3653" s="12">
        <f t="shared" si="5789"/>
        <v>0</v>
      </c>
      <c r="AQ3653" s="12">
        <f t="shared" si="5789"/>
        <v>0</v>
      </c>
      <c r="AR3653" s="12">
        <v>0</v>
      </c>
      <c r="AS3653" s="12">
        <v>6000</v>
      </c>
      <c r="AT3653" s="12">
        <f t="shared" ref="AT3653:BI3653" si="5791">SUM(AT3654:AT3656)</f>
        <v>100000</v>
      </c>
      <c r="AU3653" s="12">
        <f t="shared" si="5791"/>
        <v>39234</v>
      </c>
      <c r="AV3653" s="12">
        <f t="shared" si="5791"/>
        <v>0</v>
      </c>
      <c r="AW3653" s="12">
        <f t="shared" si="5791"/>
        <v>0</v>
      </c>
      <c r="AX3653" s="12">
        <f t="shared" si="5791"/>
        <v>-50000</v>
      </c>
      <c r="AY3653" s="12">
        <f t="shared" si="5791"/>
        <v>19376</v>
      </c>
      <c r="AZ3653" s="12">
        <f t="shared" ref="AZ3653" si="5792">SUM(AZ3654:AZ3656)</f>
        <v>108610</v>
      </c>
      <c r="BA3653" s="12">
        <f t="shared" si="5791"/>
        <v>0</v>
      </c>
      <c r="BB3653" s="12">
        <f t="shared" si="5791"/>
        <v>0</v>
      </c>
      <c r="BC3653" s="12">
        <f t="shared" si="5791"/>
        <v>31216</v>
      </c>
      <c r="BD3653" s="12">
        <f t="shared" si="5791"/>
        <v>0</v>
      </c>
      <c r="BE3653" s="12">
        <f t="shared" si="5791"/>
        <v>8018</v>
      </c>
      <c r="BF3653" s="12">
        <f t="shared" si="5791"/>
        <v>0</v>
      </c>
      <c r="BG3653" s="12">
        <f t="shared" si="5791"/>
        <v>19376</v>
      </c>
      <c r="BH3653" s="12">
        <f t="shared" si="5791"/>
        <v>0</v>
      </c>
      <c r="BI3653" s="12">
        <f t="shared" si="5791"/>
        <v>0</v>
      </c>
      <c r="BJ3653" s="12">
        <v>58610</v>
      </c>
      <c r="BK3653" s="12">
        <v>50000</v>
      </c>
    </row>
    <row r="3654" spans="1:63" x14ac:dyDescent="0.25">
      <c r="A3654" s="4" t="s">
        <v>1156</v>
      </c>
      <c r="B3654" s="4" t="s">
        <v>58</v>
      </c>
      <c r="C3654" s="4" t="s">
        <v>145</v>
      </c>
      <c r="D3654" s="107" t="s">
        <v>1269</v>
      </c>
      <c r="E3654" s="117">
        <v>8213</v>
      </c>
      <c r="F3654" s="107"/>
      <c r="G3654" s="103" t="s">
        <v>1659</v>
      </c>
      <c r="H3654" s="13" t="s">
        <v>53</v>
      </c>
      <c r="I3654" s="14">
        <v>105100</v>
      </c>
      <c r="J3654" s="14">
        <v>80000</v>
      </c>
      <c r="K3654" s="14">
        <f>285123-10736</f>
        <v>274387</v>
      </c>
      <c r="L3654" s="14"/>
      <c r="M3654" s="14"/>
      <c r="N3654" s="14">
        <v>-84000</v>
      </c>
      <c r="O3654" s="14"/>
      <c r="P3654" s="14">
        <f t="shared" si="5772"/>
        <v>270387</v>
      </c>
      <c r="Q3654" s="14"/>
      <c r="R3654" s="14"/>
      <c r="S3654" s="14">
        <v>285123</v>
      </c>
      <c r="T3654" s="14"/>
      <c r="U3654" s="14">
        <v>-10736</v>
      </c>
      <c r="V3654" s="14"/>
      <c r="W3654" s="14">
        <v>-4000</v>
      </c>
      <c r="X3654" s="14"/>
      <c r="Y3654" s="14"/>
      <c r="Z3654" s="14">
        <v>270387</v>
      </c>
      <c r="AA3654" s="14">
        <v>0</v>
      </c>
      <c r="AB3654" s="14">
        <v>5000</v>
      </c>
      <c r="AC3654" s="14"/>
      <c r="AD3654" s="14"/>
      <c r="AE3654" s="14"/>
      <c r="AF3654" s="14"/>
      <c r="AG3654" s="14"/>
      <c r="AH3654" s="14">
        <f t="shared" si="5773"/>
        <v>5000</v>
      </c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>
        <v>0</v>
      </c>
      <c r="AS3654" s="14">
        <v>5000</v>
      </c>
      <c r="AT3654" s="14">
        <v>100000</v>
      </c>
      <c r="AU3654" s="14">
        <f>21216+8918</f>
        <v>30134</v>
      </c>
      <c r="AV3654" s="14"/>
      <c r="AW3654" s="14"/>
      <c r="AX3654" s="14">
        <v>-50000</v>
      </c>
      <c r="AY3654" s="14">
        <v>19376</v>
      </c>
      <c r="AZ3654" s="14">
        <f t="shared" si="5774"/>
        <v>99510</v>
      </c>
      <c r="BA3654" s="14"/>
      <c r="BB3654" s="14"/>
      <c r="BC3654" s="14">
        <v>21216</v>
      </c>
      <c r="BD3654" s="14"/>
      <c r="BE3654" s="14">
        <v>8918</v>
      </c>
      <c r="BF3654" s="14"/>
      <c r="BG3654" s="14">
        <v>19376</v>
      </c>
      <c r="BH3654" s="14"/>
      <c r="BI3654" s="14"/>
      <c r="BJ3654" s="14">
        <v>49510</v>
      </c>
      <c r="BK3654" s="14">
        <v>50000</v>
      </c>
    </row>
    <row r="3655" spans="1:63" x14ac:dyDescent="0.25">
      <c r="A3655" s="4" t="s">
        <v>1156</v>
      </c>
      <c r="B3655" s="4" t="s">
        <v>58</v>
      </c>
      <c r="C3655" s="4" t="s">
        <v>145</v>
      </c>
      <c r="D3655" s="107" t="s">
        <v>1269</v>
      </c>
      <c r="E3655" s="117">
        <v>8215</v>
      </c>
      <c r="F3655" s="107"/>
      <c r="G3655" s="103" t="s">
        <v>1659</v>
      </c>
      <c r="H3655" s="13" t="s">
        <v>70</v>
      </c>
      <c r="I3655" s="14">
        <v>5100</v>
      </c>
      <c r="J3655" s="14">
        <v>5000</v>
      </c>
      <c r="K3655" s="14">
        <f>20000-10000</f>
        <v>10000</v>
      </c>
      <c r="L3655" s="14"/>
      <c r="M3655" s="14"/>
      <c r="N3655" s="14"/>
      <c r="O3655" s="14"/>
      <c r="P3655" s="14">
        <f t="shared" si="5772"/>
        <v>15000</v>
      </c>
      <c r="Q3655" s="14"/>
      <c r="R3655" s="14"/>
      <c r="S3655" s="14">
        <v>20000</v>
      </c>
      <c r="T3655" s="14"/>
      <c r="U3655" s="14">
        <v>-10000</v>
      </c>
      <c r="V3655" s="14"/>
      <c r="W3655" s="14"/>
      <c r="X3655" s="14"/>
      <c r="Y3655" s="14"/>
      <c r="Z3655" s="14">
        <v>10000</v>
      </c>
      <c r="AA3655" s="14">
        <v>5000</v>
      </c>
      <c r="AB3655" s="14">
        <v>0</v>
      </c>
      <c r="AC3655" s="14"/>
      <c r="AD3655" s="14"/>
      <c r="AE3655" s="14"/>
      <c r="AF3655" s="14"/>
      <c r="AG3655" s="14"/>
      <c r="AH3655" s="14">
        <f t="shared" si="5773"/>
        <v>0</v>
      </c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>
        <v>0</v>
      </c>
      <c r="AS3655" s="14">
        <v>0</v>
      </c>
      <c r="AT3655" s="14">
        <v>0</v>
      </c>
      <c r="AU3655" s="14">
        <f>10000-900</f>
        <v>9100</v>
      </c>
      <c r="AV3655" s="14"/>
      <c r="AW3655" s="14"/>
      <c r="AX3655" s="14"/>
      <c r="AY3655" s="14"/>
      <c r="AZ3655" s="14">
        <f t="shared" si="5774"/>
        <v>9100</v>
      </c>
      <c r="BA3655" s="14"/>
      <c r="BB3655" s="14"/>
      <c r="BC3655" s="14">
        <v>10000</v>
      </c>
      <c r="BD3655" s="14"/>
      <c r="BE3655" s="14">
        <v>-900</v>
      </c>
      <c r="BF3655" s="14"/>
      <c r="BG3655" s="14"/>
      <c r="BH3655" s="14"/>
      <c r="BI3655" s="14"/>
      <c r="BJ3655" s="14">
        <v>9100</v>
      </c>
      <c r="BK3655" s="14">
        <v>0</v>
      </c>
    </row>
    <row r="3656" spans="1:63" x14ac:dyDescent="0.25">
      <c r="A3656" s="4" t="s">
        <v>1156</v>
      </c>
      <c r="B3656" s="4" t="s">
        <v>58</v>
      </c>
      <c r="C3656" s="4" t="s">
        <v>145</v>
      </c>
      <c r="D3656" s="107" t="s">
        <v>1269</v>
      </c>
      <c r="E3656" s="117">
        <v>8216</v>
      </c>
      <c r="F3656" s="107"/>
      <c r="G3656" s="103" t="s">
        <v>1659</v>
      </c>
      <c r="H3656" s="13" t="s">
        <v>110</v>
      </c>
      <c r="I3656" s="14">
        <v>51100</v>
      </c>
      <c r="J3656" s="14">
        <v>100000</v>
      </c>
      <c r="K3656" s="14">
        <v>10000</v>
      </c>
      <c r="L3656" s="14"/>
      <c r="M3656" s="14"/>
      <c r="N3656" s="14"/>
      <c r="O3656" s="14"/>
      <c r="P3656" s="14">
        <f t="shared" si="5772"/>
        <v>110000</v>
      </c>
      <c r="Q3656" s="14"/>
      <c r="R3656" s="14"/>
      <c r="S3656" s="14">
        <v>10000</v>
      </c>
      <c r="T3656" s="14"/>
      <c r="U3656" s="14"/>
      <c r="V3656" s="14"/>
      <c r="W3656" s="14"/>
      <c r="X3656" s="14"/>
      <c r="Y3656" s="14"/>
      <c r="Z3656" s="14">
        <v>10000</v>
      </c>
      <c r="AA3656" s="14">
        <v>100000</v>
      </c>
      <c r="AB3656" s="14">
        <v>1000</v>
      </c>
      <c r="AC3656" s="14"/>
      <c r="AD3656" s="14"/>
      <c r="AE3656" s="14"/>
      <c r="AF3656" s="14"/>
      <c r="AG3656" s="14"/>
      <c r="AH3656" s="14">
        <f t="shared" si="5773"/>
        <v>1000</v>
      </c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>
        <v>0</v>
      </c>
      <c r="AS3656" s="14">
        <v>1000</v>
      </c>
      <c r="AT3656" s="14">
        <v>0</v>
      </c>
      <c r="AU3656" s="14"/>
      <c r="AV3656" s="14"/>
      <c r="AW3656" s="14"/>
      <c r="AX3656" s="14"/>
      <c r="AY3656" s="14"/>
      <c r="AZ3656" s="14">
        <f t="shared" si="5774"/>
        <v>0</v>
      </c>
      <c r="BA3656" s="14"/>
      <c r="BB3656" s="14"/>
      <c r="BC3656" s="14"/>
      <c r="BD3656" s="14"/>
      <c r="BE3656" s="14"/>
      <c r="BF3656" s="14"/>
      <c r="BG3656" s="14"/>
      <c r="BH3656" s="14"/>
      <c r="BI3656" s="14"/>
      <c r="BJ3656" s="14">
        <v>0</v>
      </c>
      <c r="BK3656" s="14">
        <v>0</v>
      </c>
    </row>
    <row r="3657" spans="1:63" ht="22.5" x14ac:dyDescent="0.25">
      <c r="A3657" s="13" t="s">
        <v>0</v>
      </c>
      <c r="B3657" s="13" t="s">
        <v>0</v>
      </c>
      <c r="C3657" s="13" t="s">
        <v>0</v>
      </c>
      <c r="D3657" s="103" t="s">
        <v>0</v>
      </c>
      <c r="E3657" s="103" t="s">
        <v>0</v>
      </c>
      <c r="F3657" s="103" t="s">
        <v>0</v>
      </c>
      <c r="G3657" s="13" t="s">
        <v>0</v>
      </c>
      <c r="H3657" s="10" t="s">
        <v>1278</v>
      </c>
      <c r="I3657" s="11">
        <f>SUM(I3623,I3647,I3652)</f>
        <v>6828897</v>
      </c>
      <c r="J3657" s="11">
        <f t="shared" ref="J3657:Y3657" si="5793">SUM(J3623,J3647,J3652)</f>
        <v>397000</v>
      </c>
      <c r="K3657" s="11">
        <f t="shared" si="5793"/>
        <v>725740</v>
      </c>
      <c r="L3657" s="11">
        <f t="shared" si="5793"/>
        <v>0</v>
      </c>
      <c r="M3657" s="11">
        <f t="shared" si="5793"/>
        <v>0</v>
      </c>
      <c r="N3657" s="11">
        <f t="shared" si="5793"/>
        <v>0</v>
      </c>
      <c r="O3657" s="11">
        <f t="shared" si="5793"/>
        <v>0</v>
      </c>
      <c r="P3657" s="11">
        <f t="shared" si="5793"/>
        <v>1122740</v>
      </c>
      <c r="Q3657" s="11">
        <f t="shared" si="5793"/>
        <v>19343</v>
      </c>
      <c r="R3657" s="11">
        <f t="shared" si="5793"/>
        <v>7000</v>
      </c>
      <c r="S3657" s="11">
        <f t="shared" si="5793"/>
        <v>776740</v>
      </c>
      <c r="T3657" s="11">
        <f t="shared" si="5793"/>
        <v>0</v>
      </c>
      <c r="U3657" s="11">
        <f t="shared" si="5793"/>
        <v>0</v>
      </c>
      <c r="V3657" s="11">
        <f t="shared" si="5793"/>
        <v>-50</v>
      </c>
      <c r="W3657" s="11">
        <f t="shared" si="5793"/>
        <v>80000</v>
      </c>
      <c r="X3657" s="11">
        <f t="shared" si="5793"/>
        <v>0</v>
      </c>
      <c r="Y3657" s="11">
        <f t="shared" si="5793"/>
        <v>400</v>
      </c>
      <c r="Z3657" s="11">
        <v>883433</v>
      </c>
      <c r="AA3657" s="11">
        <v>239307</v>
      </c>
      <c r="AB3657" s="11">
        <f t="shared" ref="AB3657:AQ3657" si="5794">SUM(AB3623,AB3647,AB3652)</f>
        <v>21000</v>
      </c>
      <c r="AC3657" s="11">
        <f t="shared" si="5794"/>
        <v>13478</v>
      </c>
      <c r="AD3657" s="11">
        <f t="shared" si="5794"/>
        <v>0</v>
      </c>
      <c r="AE3657" s="11">
        <f t="shared" si="5794"/>
        <v>0</v>
      </c>
      <c r="AF3657" s="11">
        <f t="shared" si="5794"/>
        <v>0</v>
      </c>
      <c r="AG3657" s="11">
        <f t="shared" si="5794"/>
        <v>0</v>
      </c>
      <c r="AH3657" s="11">
        <f t="shared" si="5794"/>
        <v>34478</v>
      </c>
      <c r="AI3657" s="11">
        <f t="shared" si="5794"/>
        <v>0</v>
      </c>
      <c r="AJ3657" s="11">
        <f t="shared" si="5794"/>
        <v>0</v>
      </c>
      <c r="AK3657" s="11">
        <f t="shared" si="5794"/>
        <v>13478</v>
      </c>
      <c r="AL3657" s="11">
        <f t="shared" si="5794"/>
        <v>0</v>
      </c>
      <c r="AM3657" s="11">
        <f t="shared" si="5794"/>
        <v>0</v>
      </c>
      <c r="AN3657" s="11">
        <f t="shared" si="5794"/>
        <v>0</v>
      </c>
      <c r="AO3657" s="11">
        <f t="shared" si="5794"/>
        <v>0</v>
      </c>
      <c r="AP3657" s="11">
        <f t="shared" si="5794"/>
        <v>0</v>
      </c>
      <c r="AQ3657" s="11">
        <f t="shared" si="5794"/>
        <v>0</v>
      </c>
      <c r="AR3657" s="11">
        <v>13478</v>
      </c>
      <c r="AS3657" s="11">
        <v>21000</v>
      </c>
      <c r="AT3657" s="11">
        <f t="shared" ref="AT3657:BI3657" si="5795">SUM(AT3623,AT3647,AT3652)</f>
        <v>178050</v>
      </c>
      <c r="AU3657" s="11">
        <f t="shared" si="5795"/>
        <v>351484</v>
      </c>
      <c r="AV3657" s="11">
        <f t="shared" si="5795"/>
        <v>0</v>
      </c>
      <c r="AW3657" s="11">
        <f t="shared" si="5795"/>
        <v>181702</v>
      </c>
      <c r="AX3657" s="11">
        <f t="shared" si="5795"/>
        <v>0</v>
      </c>
      <c r="AY3657" s="11">
        <f t="shared" si="5795"/>
        <v>19376</v>
      </c>
      <c r="AZ3657" s="11">
        <f t="shared" si="5795"/>
        <v>730612</v>
      </c>
      <c r="BA3657" s="11">
        <f t="shared" si="5795"/>
        <v>0</v>
      </c>
      <c r="BB3657" s="11">
        <f t="shared" si="5795"/>
        <v>0</v>
      </c>
      <c r="BC3657" s="11">
        <f t="shared" si="5795"/>
        <v>351484</v>
      </c>
      <c r="BD3657" s="11">
        <f t="shared" si="5795"/>
        <v>0</v>
      </c>
      <c r="BE3657" s="11">
        <f t="shared" si="5795"/>
        <v>14669</v>
      </c>
      <c r="BF3657" s="11">
        <f t="shared" si="5795"/>
        <v>0</v>
      </c>
      <c r="BG3657" s="11">
        <f t="shared" si="5795"/>
        <v>74776</v>
      </c>
      <c r="BH3657" s="11">
        <f t="shared" si="5795"/>
        <v>144414</v>
      </c>
      <c r="BI3657" s="11">
        <f t="shared" si="5795"/>
        <v>0</v>
      </c>
      <c r="BJ3657" s="11">
        <v>585343</v>
      </c>
      <c r="BK3657" s="11">
        <v>145269</v>
      </c>
    </row>
    <row r="3658" spans="1:63" ht="15.75" thickBot="1" x14ac:dyDescent="0.3">
      <c r="A3658" s="13" t="s">
        <v>0</v>
      </c>
      <c r="B3658" s="13" t="s">
        <v>0</v>
      </c>
      <c r="C3658" s="13" t="s">
        <v>0</v>
      </c>
      <c r="D3658" s="103" t="s">
        <v>0</v>
      </c>
      <c r="E3658" s="103" t="s">
        <v>0</v>
      </c>
      <c r="F3658" s="103" t="s">
        <v>0</v>
      </c>
      <c r="G3658" s="13" t="s">
        <v>0</v>
      </c>
      <c r="H3658" s="2" t="s">
        <v>55</v>
      </c>
      <c r="I3658" s="12">
        <v>109</v>
      </c>
      <c r="J3658" s="13" t="s">
        <v>0</v>
      </c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>
        <v>0</v>
      </c>
      <c r="AA3658" s="13"/>
      <c r="AB3658" s="13" t="s">
        <v>0</v>
      </c>
      <c r="AC3658" s="13"/>
      <c r="AD3658" s="13"/>
      <c r="AE3658" s="13"/>
      <c r="AF3658" s="13"/>
      <c r="AG3658" s="13"/>
      <c r="AH3658" s="13"/>
      <c r="AI3658" s="13"/>
      <c r="AJ3658" s="13"/>
      <c r="AK3658" s="13"/>
      <c r="AL3658" s="13"/>
      <c r="AM3658" s="13"/>
      <c r="AN3658" s="13"/>
      <c r="AO3658" s="13"/>
      <c r="AP3658" s="13"/>
      <c r="AQ3658" s="13"/>
      <c r="AR3658" s="13">
        <v>0</v>
      </c>
      <c r="AS3658" s="13"/>
      <c r="AT3658" s="13" t="s">
        <v>0</v>
      </c>
      <c r="AU3658" s="13"/>
      <c r="AV3658" s="13"/>
      <c r="AW3658" s="13"/>
      <c r="AX3658" s="13"/>
      <c r="AY3658" s="13"/>
      <c r="AZ3658" s="13"/>
      <c r="BA3658" s="13"/>
      <c r="BB3658" s="13"/>
      <c r="BC3658" s="13"/>
      <c r="BD3658" s="13"/>
      <c r="BE3658" s="13"/>
      <c r="BF3658" s="13"/>
      <c r="BG3658" s="13"/>
      <c r="BH3658" s="13"/>
      <c r="BI3658" s="13"/>
      <c r="BJ3658" s="13">
        <v>0</v>
      </c>
      <c r="BK3658" s="13"/>
    </row>
    <row r="3659" spans="1:63" ht="69.75" customHeight="1" thickBot="1" x14ac:dyDescent="0.3">
      <c r="A3659" s="148" t="s">
        <v>0</v>
      </c>
      <c r="B3659" s="148" t="s">
        <v>0</v>
      </c>
      <c r="C3659" s="148" t="s">
        <v>0</v>
      </c>
      <c r="D3659" s="151" t="s">
        <v>0</v>
      </c>
      <c r="E3659" s="151" t="s">
        <v>0</v>
      </c>
      <c r="F3659" s="151" t="s">
        <v>0</v>
      </c>
      <c r="G3659" s="154" t="s">
        <v>0</v>
      </c>
      <c r="H3659" s="5" t="s">
        <v>56</v>
      </c>
      <c r="I3659" s="5" t="s">
        <v>9</v>
      </c>
      <c r="J3659" s="94" t="s">
        <v>10</v>
      </c>
      <c r="K3659" s="94" t="s">
        <v>1602</v>
      </c>
      <c r="L3659" s="94" t="s">
        <v>1535</v>
      </c>
      <c r="M3659" s="94" t="s">
        <v>1591</v>
      </c>
      <c r="N3659" s="94" t="s">
        <v>1592</v>
      </c>
      <c r="O3659" s="94" t="s">
        <v>1593</v>
      </c>
      <c r="P3659" s="94" t="s">
        <v>1606</v>
      </c>
      <c r="Q3659" s="94" t="s">
        <v>1603</v>
      </c>
      <c r="R3659" s="94" t="s">
        <v>1594</v>
      </c>
      <c r="S3659" s="94" t="s">
        <v>1595</v>
      </c>
      <c r="T3659" s="94" t="s">
        <v>1596</v>
      </c>
      <c r="U3659" s="94" t="s">
        <v>1597</v>
      </c>
      <c r="V3659" s="94" t="s">
        <v>1598</v>
      </c>
      <c r="W3659" s="94" t="s">
        <v>1599</v>
      </c>
      <c r="X3659" s="94" t="s">
        <v>1604</v>
      </c>
      <c r="Y3659" s="94" t="s">
        <v>1605</v>
      </c>
      <c r="Z3659" s="94" t="s">
        <v>1600</v>
      </c>
      <c r="AA3659" s="94" t="s">
        <v>1601</v>
      </c>
      <c r="AB3659" s="95" t="s">
        <v>11</v>
      </c>
      <c r="AC3659" s="95" t="s">
        <v>1602</v>
      </c>
      <c r="AD3659" s="95" t="s">
        <v>1535</v>
      </c>
      <c r="AE3659" s="95" t="s">
        <v>1591</v>
      </c>
      <c r="AF3659" s="95" t="s">
        <v>1592</v>
      </c>
      <c r="AG3659" s="95" t="s">
        <v>1593</v>
      </c>
      <c r="AH3659" s="95" t="s">
        <v>1607</v>
      </c>
      <c r="AI3659" s="95" t="s">
        <v>1603</v>
      </c>
      <c r="AJ3659" s="95" t="s">
        <v>1594</v>
      </c>
      <c r="AK3659" s="95" t="s">
        <v>1595</v>
      </c>
      <c r="AL3659" s="95" t="s">
        <v>1596</v>
      </c>
      <c r="AM3659" s="95" t="s">
        <v>1597</v>
      </c>
      <c r="AN3659" s="95" t="s">
        <v>1598</v>
      </c>
      <c r="AO3659" s="95" t="s">
        <v>1599</v>
      </c>
      <c r="AP3659" s="95" t="s">
        <v>1604</v>
      </c>
      <c r="AQ3659" s="95" t="s">
        <v>1605</v>
      </c>
      <c r="AR3659" s="95" t="s">
        <v>1600</v>
      </c>
      <c r="AS3659" s="95" t="s">
        <v>1601</v>
      </c>
      <c r="AT3659" s="96" t="s">
        <v>12</v>
      </c>
      <c r="AU3659" s="96" t="s">
        <v>1602</v>
      </c>
      <c r="AV3659" s="96" t="s">
        <v>1535</v>
      </c>
      <c r="AW3659" s="96" t="s">
        <v>1591</v>
      </c>
      <c r="AX3659" s="96" t="s">
        <v>1592</v>
      </c>
      <c r="AY3659" s="96" t="s">
        <v>1593</v>
      </c>
      <c r="AZ3659" s="96" t="s">
        <v>1608</v>
      </c>
      <c r="BA3659" s="96" t="s">
        <v>1603</v>
      </c>
      <c r="BB3659" s="96" t="s">
        <v>1594</v>
      </c>
      <c r="BC3659" s="96" t="s">
        <v>1595</v>
      </c>
      <c r="BD3659" s="96" t="s">
        <v>1596</v>
      </c>
      <c r="BE3659" s="96" t="s">
        <v>1597</v>
      </c>
      <c r="BF3659" s="96" t="s">
        <v>1598</v>
      </c>
      <c r="BG3659" s="96" t="s">
        <v>1599</v>
      </c>
      <c r="BH3659" s="96" t="s">
        <v>1604</v>
      </c>
      <c r="BI3659" s="96" t="s">
        <v>1605</v>
      </c>
      <c r="BJ3659" s="96" t="s">
        <v>1600</v>
      </c>
      <c r="BK3659" s="96" t="s">
        <v>1601</v>
      </c>
    </row>
    <row r="3660" spans="1:63" x14ac:dyDescent="0.25">
      <c r="A3660" s="149"/>
      <c r="B3660" s="149"/>
      <c r="C3660" s="149"/>
      <c r="D3660" s="152"/>
      <c r="E3660" s="152"/>
      <c r="F3660" s="152"/>
      <c r="G3660" s="155"/>
      <c r="H3660" s="15" t="s">
        <v>0</v>
      </c>
      <c r="I3660" s="9" t="s">
        <v>13</v>
      </c>
      <c r="J3660" s="9">
        <v>1</v>
      </c>
      <c r="K3660" s="9">
        <v>2</v>
      </c>
      <c r="L3660" s="9">
        <v>3</v>
      </c>
      <c r="M3660" s="9">
        <v>4</v>
      </c>
      <c r="N3660" s="9">
        <v>5</v>
      </c>
      <c r="O3660" s="9">
        <v>6</v>
      </c>
      <c r="P3660" s="9">
        <v>7</v>
      </c>
      <c r="Q3660" s="9">
        <v>8</v>
      </c>
      <c r="R3660" s="9">
        <v>9</v>
      </c>
      <c r="S3660" s="9">
        <v>10</v>
      </c>
      <c r="T3660" s="9">
        <v>11</v>
      </c>
      <c r="U3660" s="9">
        <v>12</v>
      </c>
      <c r="V3660" s="9">
        <v>13</v>
      </c>
      <c r="W3660" s="9">
        <v>14</v>
      </c>
      <c r="X3660" s="9">
        <v>15</v>
      </c>
      <c r="Y3660" s="9">
        <v>16</v>
      </c>
      <c r="Z3660" s="9">
        <v>20</v>
      </c>
      <c r="AA3660" s="9">
        <v>21</v>
      </c>
      <c r="AB3660" s="9">
        <v>1</v>
      </c>
      <c r="AC3660" s="9">
        <v>2</v>
      </c>
      <c r="AD3660" s="9">
        <v>3</v>
      </c>
      <c r="AE3660" s="9">
        <v>4</v>
      </c>
      <c r="AF3660" s="9">
        <v>5</v>
      </c>
      <c r="AG3660" s="9">
        <v>6</v>
      </c>
      <c r="AH3660" s="9">
        <v>7</v>
      </c>
      <c r="AI3660" s="9">
        <v>8</v>
      </c>
      <c r="AJ3660" s="9">
        <v>9</v>
      </c>
      <c r="AK3660" s="9">
        <v>10</v>
      </c>
      <c r="AL3660" s="9">
        <v>11</v>
      </c>
      <c r="AM3660" s="9">
        <v>12</v>
      </c>
      <c r="AN3660" s="9">
        <v>13</v>
      </c>
      <c r="AO3660" s="9">
        <v>14</v>
      </c>
      <c r="AP3660" s="9">
        <v>15</v>
      </c>
      <c r="AQ3660" s="9">
        <v>16</v>
      </c>
      <c r="AR3660" s="9">
        <v>20</v>
      </c>
      <c r="AS3660" s="9">
        <v>21</v>
      </c>
      <c r="AT3660" s="9">
        <v>1</v>
      </c>
      <c r="AU3660" s="9">
        <v>2</v>
      </c>
      <c r="AV3660" s="9">
        <v>3</v>
      </c>
      <c r="AW3660" s="9">
        <v>4</v>
      </c>
      <c r="AX3660" s="9">
        <v>5</v>
      </c>
      <c r="AY3660" s="9">
        <v>6</v>
      </c>
      <c r="AZ3660" s="9">
        <v>7</v>
      </c>
      <c r="BA3660" s="9">
        <v>8</v>
      </c>
      <c r="BB3660" s="9">
        <v>9</v>
      </c>
      <c r="BC3660" s="9">
        <v>10</v>
      </c>
      <c r="BD3660" s="9">
        <v>11</v>
      </c>
      <c r="BE3660" s="9">
        <v>12</v>
      </c>
      <c r="BF3660" s="9">
        <v>13</v>
      </c>
      <c r="BG3660" s="9">
        <v>14</v>
      </c>
      <c r="BH3660" s="9">
        <v>15</v>
      </c>
      <c r="BI3660" s="9">
        <v>16</v>
      </c>
      <c r="BJ3660" s="9">
        <v>20</v>
      </c>
      <c r="BK3660" s="9">
        <v>21</v>
      </c>
    </row>
    <row r="3661" spans="1:63" x14ac:dyDescent="0.25">
      <c r="A3661" s="149"/>
      <c r="B3661" s="149"/>
      <c r="C3661" s="149"/>
      <c r="D3661" s="152"/>
      <c r="E3661" s="152"/>
      <c r="F3661" s="152"/>
      <c r="G3661" s="155"/>
      <c r="H3661" s="16" t="s">
        <v>1189</v>
      </c>
      <c r="I3661" s="17">
        <f>SUM(I3657)</f>
        <v>6828897</v>
      </c>
      <c r="J3661" s="17">
        <f t="shared" ref="J3661:Y3661" si="5796">SUM(J3657)</f>
        <v>397000</v>
      </c>
      <c r="K3661" s="17">
        <f t="shared" si="5796"/>
        <v>725740</v>
      </c>
      <c r="L3661" s="17">
        <f t="shared" si="5796"/>
        <v>0</v>
      </c>
      <c r="M3661" s="17">
        <f t="shared" si="5796"/>
        <v>0</v>
      </c>
      <c r="N3661" s="17">
        <f t="shared" si="5796"/>
        <v>0</v>
      </c>
      <c r="O3661" s="17">
        <f t="shared" si="5796"/>
        <v>0</v>
      </c>
      <c r="P3661" s="17">
        <f t="shared" ref="P3661" si="5797">SUM(P3657)</f>
        <v>1122740</v>
      </c>
      <c r="Q3661" s="17">
        <f t="shared" si="5796"/>
        <v>19343</v>
      </c>
      <c r="R3661" s="17">
        <f t="shared" si="5796"/>
        <v>7000</v>
      </c>
      <c r="S3661" s="17">
        <f t="shared" si="5796"/>
        <v>776740</v>
      </c>
      <c r="T3661" s="17">
        <f t="shared" si="5796"/>
        <v>0</v>
      </c>
      <c r="U3661" s="17">
        <f t="shared" si="5796"/>
        <v>0</v>
      </c>
      <c r="V3661" s="17">
        <f t="shared" si="5796"/>
        <v>-50</v>
      </c>
      <c r="W3661" s="17">
        <f t="shared" si="5796"/>
        <v>80000</v>
      </c>
      <c r="X3661" s="17">
        <f t="shared" si="5796"/>
        <v>0</v>
      </c>
      <c r="Y3661" s="17">
        <f t="shared" si="5796"/>
        <v>400</v>
      </c>
      <c r="Z3661" s="17">
        <v>883433</v>
      </c>
      <c r="AA3661" s="17">
        <v>239307</v>
      </c>
      <c r="AB3661" s="17">
        <f t="shared" ref="AB3661:AQ3661" si="5798">SUM(AB3657)</f>
        <v>21000</v>
      </c>
      <c r="AC3661" s="17">
        <f t="shared" si="5798"/>
        <v>13478</v>
      </c>
      <c r="AD3661" s="17">
        <f t="shared" si="5798"/>
        <v>0</v>
      </c>
      <c r="AE3661" s="17">
        <f t="shared" si="5798"/>
        <v>0</v>
      </c>
      <c r="AF3661" s="17">
        <f t="shared" si="5798"/>
        <v>0</v>
      </c>
      <c r="AG3661" s="17">
        <f t="shared" si="5798"/>
        <v>0</v>
      </c>
      <c r="AH3661" s="17">
        <f t="shared" ref="AH3661" si="5799">SUM(AH3657)</f>
        <v>34478</v>
      </c>
      <c r="AI3661" s="17">
        <f t="shared" si="5798"/>
        <v>0</v>
      </c>
      <c r="AJ3661" s="17">
        <f t="shared" si="5798"/>
        <v>0</v>
      </c>
      <c r="AK3661" s="17">
        <f t="shared" si="5798"/>
        <v>13478</v>
      </c>
      <c r="AL3661" s="17">
        <f t="shared" si="5798"/>
        <v>0</v>
      </c>
      <c r="AM3661" s="17">
        <f t="shared" si="5798"/>
        <v>0</v>
      </c>
      <c r="AN3661" s="17">
        <f t="shared" si="5798"/>
        <v>0</v>
      </c>
      <c r="AO3661" s="17">
        <f t="shared" si="5798"/>
        <v>0</v>
      </c>
      <c r="AP3661" s="17">
        <f t="shared" si="5798"/>
        <v>0</v>
      </c>
      <c r="AQ3661" s="17">
        <f t="shared" si="5798"/>
        <v>0</v>
      </c>
      <c r="AR3661" s="17">
        <v>13478</v>
      </c>
      <c r="AS3661" s="17">
        <v>21000</v>
      </c>
      <c r="AT3661" s="17">
        <f>SUM(AT3657)</f>
        <v>178050</v>
      </c>
      <c r="AU3661" s="17">
        <f t="shared" ref="AU3661:BI3661" si="5800">SUM(AU3657)</f>
        <v>351484</v>
      </c>
      <c r="AV3661" s="17">
        <f t="shared" si="5800"/>
        <v>0</v>
      </c>
      <c r="AW3661" s="17">
        <f t="shared" si="5800"/>
        <v>181702</v>
      </c>
      <c r="AX3661" s="17">
        <f t="shared" si="5800"/>
        <v>0</v>
      </c>
      <c r="AY3661" s="17">
        <f t="shared" si="5800"/>
        <v>19376</v>
      </c>
      <c r="AZ3661" s="17">
        <f t="shared" ref="AZ3661" si="5801">SUM(AZ3657)</f>
        <v>730612</v>
      </c>
      <c r="BA3661" s="17">
        <f t="shared" si="5800"/>
        <v>0</v>
      </c>
      <c r="BB3661" s="17">
        <f t="shared" si="5800"/>
        <v>0</v>
      </c>
      <c r="BC3661" s="17">
        <f t="shared" si="5800"/>
        <v>351484</v>
      </c>
      <c r="BD3661" s="17">
        <f t="shared" si="5800"/>
        <v>0</v>
      </c>
      <c r="BE3661" s="17">
        <f t="shared" si="5800"/>
        <v>14669</v>
      </c>
      <c r="BF3661" s="17">
        <f t="shared" si="5800"/>
        <v>0</v>
      </c>
      <c r="BG3661" s="17">
        <f t="shared" si="5800"/>
        <v>74776</v>
      </c>
      <c r="BH3661" s="17">
        <f t="shared" si="5800"/>
        <v>144414</v>
      </c>
      <c r="BI3661" s="17">
        <f t="shared" si="5800"/>
        <v>0</v>
      </c>
      <c r="BJ3661" s="17">
        <v>585343</v>
      </c>
      <c r="BK3661" s="17">
        <v>145269</v>
      </c>
    </row>
    <row r="3662" spans="1:63" x14ac:dyDescent="0.25">
      <c r="A3662" s="149"/>
      <c r="B3662" s="149"/>
      <c r="C3662" s="149"/>
      <c r="D3662" s="152"/>
      <c r="E3662" s="152"/>
      <c r="F3662" s="152"/>
      <c r="G3662" s="155"/>
      <c r="H3662" s="18" t="s">
        <v>57</v>
      </c>
      <c r="I3662" s="17">
        <f>SUM(I3661)</f>
        <v>6828897</v>
      </c>
      <c r="J3662" s="17">
        <f t="shared" ref="J3662:Y3662" si="5802">SUM(J3661)</f>
        <v>397000</v>
      </c>
      <c r="K3662" s="17">
        <f t="shared" si="5802"/>
        <v>725740</v>
      </c>
      <c r="L3662" s="17">
        <f t="shared" si="5802"/>
        <v>0</v>
      </c>
      <c r="M3662" s="17">
        <f t="shared" si="5802"/>
        <v>0</v>
      </c>
      <c r="N3662" s="17">
        <f t="shared" si="5802"/>
        <v>0</v>
      </c>
      <c r="O3662" s="17">
        <f t="shared" si="5802"/>
        <v>0</v>
      </c>
      <c r="P3662" s="17">
        <f t="shared" ref="P3662" si="5803">SUM(P3661)</f>
        <v>1122740</v>
      </c>
      <c r="Q3662" s="17">
        <f t="shared" si="5802"/>
        <v>19343</v>
      </c>
      <c r="R3662" s="17">
        <f t="shared" si="5802"/>
        <v>7000</v>
      </c>
      <c r="S3662" s="17">
        <f t="shared" si="5802"/>
        <v>776740</v>
      </c>
      <c r="T3662" s="17">
        <f t="shared" si="5802"/>
        <v>0</v>
      </c>
      <c r="U3662" s="17">
        <f t="shared" si="5802"/>
        <v>0</v>
      </c>
      <c r="V3662" s="17">
        <f t="shared" si="5802"/>
        <v>-50</v>
      </c>
      <c r="W3662" s="17">
        <f t="shared" si="5802"/>
        <v>80000</v>
      </c>
      <c r="X3662" s="17">
        <f t="shared" si="5802"/>
        <v>0</v>
      </c>
      <c r="Y3662" s="17">
        <f t="shared" si="5802"/>
        <v>400</v>
      </c>
      <c r="Z3662" s="17">
        <v>883433</v>
      </c>
      <c r="AA3662" s="17">
        <v>239307</v>
      </c>
      <c r="AB3662" s="17">
        <f t="shared" ref="AB3662:AQ3662" si="5804">SUM(AB3661)</f>
        <v>21000</v>
      </c>
      <c r="AC3662" s="17">
        <f t="shared" si="5804"/>
        <v>13478</v>
      </c>
      <c r="AD3662" s="17">
        <f t="shared" si="5804"/>
        <v>0</v>
      </c>
      <c r="AE3662" s="17">
        <f t="shared" si="5804"/>
        <v>0</v>
      </c>
      <c r="AF3662" s="17">
        <f t="shared" si="5804"/>
        <v>0</v>
      </c>
      <c r="AG3662" s="17">
        <f t="shared" si="5804"/>
        <v>0</v>
      </c>
      <c r="AH3662" s="17">
        <f t="shared" ref="AH3662" si="5805">SUM(AH3661)</f>
        <v>34478</v>
      </c>
      <c r="AI3662" s="17">
        <f t="shared" si="5804"/>
        <v>0</v>
      </c>
      <c r="AJ3662" s="17">
        <f t="shared" si="5804"/>
        <v>0</v>
      </c>
      <c r="AK3662" s="17">
        <f t="shared" si="5804"/>
        <v>13478</v>
      </c>
      <c r="AL3662" s="17">
        <f t="shared" si="5804"/>
        <v>0</v>
      </c>
      <c r="AM3662" s="17">
        <f t="shared" si="5804"/>
        <v>0</v>
      </c>
      <c r="AN3662" s="17">
        <f t="shared" si="5804"/>
        <v>0</v>
      </c>
      <c r="AO3662" s="17">
        <f t="shared" si="5804"/>
        <v>0</v>
      </c>
      <c r="AP3662" s="17">
        <f t="shared" si="5804"/>
        <v>0</v>
      </c>
      <c r="AQ3662" s="17">
        <f t="shared" si="5804"/>
        <v>0</v>
      </c>
      <c r="AR3662" s="17">
        <v>13478</v>
      </c>
      <c r="AS3662" s="17">
        <v>21000</v>
      </c>
      <c r="AT3662" s="17">
        <f t="shared" ref="AT3662:BI3662" si="5806">SUM(AT3661)</f>
        <v>178050</v>
      </c>
      <c r="AU3662" s="17">
        <f t="shared" si="5806"/>
        <v>351484</v>
      </c>
      <c r="AV3662" s="17">
        <f t="shared" si="5806"/>
        <v>0</v>
      </c>
      <c r="AW3662" s="17">
        <f t="shared" si="5806"/>
        <v>181702</v>
      </c>
      <c r="AX3662" s="17">
        <f t="shared" si="5806"/>
        <v>0</v>
      </c>
      <c r="AY3662" s="17">
        <f t="shared" si="5806"/>
        <v>19376</v>
      </c>
      <c r="AZ3662" s="17">
        <f t="shared" ref="AZ3662" si="5807">SUM(AZ3661)</f>
        <v>730612</v>
      </c>
      <c r="BA3662" s="17">
        <f t="shared" si="5806"/>
        <v>0</v>
      </c>
      <c r="BB3662" s="17">
        <f t="shared" si="5806"/>
        <v>0</v>
      </c>
      <c r="BC3662" s="17">
        <f t="shared" si="5806"/>
        <v>351484</v>
      </c>
      <c r="BD3662" s="17">
        <f t="shared" si="5806"/>
        <v>0</v>
      </c>
      <c r="BE3662" s="17">
        <f t="shared" si="5806"/>
        <v>14669</v>
      </c>
      <c r="BF3662" s="17">
        <f t="shared" si="5806"/>
        <v>0</v>
      </c>
      <c r="BG3662" s="17">
        <f t="shared" si="5806"/>
        <v>74776</v>
      </c>
      <c r="BH3662" s="17">
        <f t="shared" si="5806"/>
        <v>144414</v>
      </c>
      <c r="BI3662" s="17">
        <f t="shared" si="5806"/>
        <v>0</v>
      </c>
      <c r="BJ3662" s="17">
        <v>585343</v>
      </c>
      <c r="BK3662" s="17">
        <v>145269</v>
      </c>
    </row>
    <row r="3663" spans="1:63" x14ac:dyDescent="0.25">
      <c r="A3663" s="150"/>
      <c r="B3663" s="150"/>
      <c r="C3663" s="150"/>
      <c r="D3663" s="153"/>
      <c r="E3663" s="153"/>
      <c r="F3663" s="153"/>
      <c r="G3663" s="156"/>
      <c r="P3663">
        <f t="shared" si="5772"/>
        <v>0</v>
      </c>
      <c r="Z3663">
        <v>0</v>
      </c>
      <c r="AA3663">
        <v>0</v>
      </c>
      <c r="AH3663">
        <f t="shared" si="5773"/>
        <v>0</v>
      </c>
      <c r="AR3663">
        <v>0</v>
      </c>
      <c r="AS3663">
        <v>0</v>
      </c>
      <c r="AZ3663">
        <f t="shared" si="5774"/>
        <v>0</v>
      </c>
      <c r="BJ3663">
        <v>0</v>
      </c>
      <c r="BK3663">
        <v>0</v>
      </c>
    </row>
    <row r="3664" spans="1:63" ht="15.75" thickBot="1" x14ac:dyDescent="0.3">
      <c r="A3664" s="13" t="s">
        <v>0</v>
      </c>
      <c r="B3664" s="13" t="s">
        <v>0</v>
      </c>
      <c r="C3664" s="13" t="s">
        <v>0</v>
      </c>
      <c r="D3664" s="103" t="s">
        <v>0</v>
      </c>
      <c r="E3664" s="103" t="s">
        <v>0</v>
      </c>
      <c r="F3664" s="103" t="s">
        <v>0</v>
      </c>
      <c r="G3664" s="13" t="s">
        <v>0</v>
      </c>
      <c r="H3664" s="19" t="s">
        <v>0</v>
      </c>
      <c r="I3664" s="19" t="s">
        <v>0</v>
      </c>
      <c r="J3664" s="19" t="s">
        <v>0</v>
      </c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>
        <v>0</v>
      </c>
      <c r="AA3664" s="19">
        <v>0</v>
      </c>
      <c r="AB3664" s="19" t="s">
        <v>0</v>
      </c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>
        <v>0</v>
      </c>
      <c r="AS3664" s="19">
        <v>0</v>
      </c>
      <c r="AT3664" s="19" t="s">
        <v>0</v>
      </c>
      <c r="AU3664" s="19"/>
      <c r="AV3664" s="19"/>
      <c r="AW3664" s="19"/>
      <c r="AX3664" s="19"/>
      <c r="AY3664" s="19"/>
      <c r="AZ3664" s="19"/>
      <c r="BA3664" s="19"/>
      <c r="BB3664" s="19"/>
      <c r="BC3664" s="19"/>
      <c r="BD3664" s="19"/>
      <c r="BE3664" s="19"/>
      <c r="BF3664" s="19"/>
      <c r="BG3664" s="19"/>
      <c r="BH3664" s="19"/>
      <c r="BI3664" s="19"/>
      <c r="BJ3664" s="19">
        <v>0</v>
      </c>
      <c r="BK3664" s="19">
        <v>0</v>
      </c>
    </row>
    <row r="3665" spans="1:63" ht="69.75" customHeight="1" thickBot="1" x14ac:dyDescent="0.3">
      <c r="A3665" s="5" t="s">
        <v>2</v>
      </c>
      <c r="B3665" s="5" t="s">
        <v>3</v>
      </c>
      <c r="C3665" s="5" t="s">
        <v>4</v>
      </c>
      <c r="D3665" s="108" t="s">
        <v>0</v>
      </c>
      <c r="E3665" s="116" t="s">
        <v>5</v>
      </c>
      <c r="F3665" s="116" t="s">
        <v>6</v>
      </c>
      <c r="G3665" s="5" t="s">
        <v>7</v>
      </c>
      <c r="H3665" s="5" t="s">
        <v>8</v>
      </c>
      <c r="I3665" s="5" t="s">
        <v>9</v>
      </c>
      <c r="J3665" s="94" t="s">
        <v>10</v>
      </c>
      <c r="K3665" s="94" t="s">
        <v>1602</v>
      </c>
      <c r="L3665" s="94" t="s">
        <v>1535</v>
      </c>
      <c r="M3665" s="94" t="s">
        <v>1591</v>
      </c>
      <c r="N3665" s="94" t="s">
        <v>1592</v>
      </c>
      <c r="O3665" s="94" t="s">
        <v>1593</v>
      </c>
      <c r="P3665" s="94" t="s">
        <v>1606</v>
      </c>
      <c r="Q3665" s="94" t="s">
        <v>1603</v>
      </c>
      <c r="R3665" s="94" t="s">
        <v>1594</v>
      </c>
      <c r="S3665" s="94" t="s">
        <v>1595</v>
      </c>
      <c r="T3665" s="94" t="s">
        <v>1596</v>
      </c>
      <c r="U3665" s="94" t="s">
        <v>1597</v>
      </c>
      <c r="V3665" s="94" t="s">
        <v>1598</v>
      </c>
      <c r="W3665" s="94" t="s">
        <v>1599</v>
      </c>
      <c r="X3665" s="94" t="s">
        <v>1604</v>
      </c>
      <c r="Y3665" s="94" t="s">
        <v>1605</v>
      </c>
      <c r="Z3665" s="94" t="s">
        <v>1600</v>
      </c>
      <c r="AA3665" s="94" t="s">
        <v>1601</v>
      </c>
      <c r="AB3665" s="95" t="s">
        <v>11</v>
      </c>
      <c r="AC3665" s="95" t="s">
        <v>1602</v>
      </c>
      <c r="AD3665" s="95" t="s">
        <v>1535</v>
      </c>
      <c r="AE3665" s="95" t="s">
        <v>1591</v>
      </c>
      <c r="AF3665" s="95" t="s">
        <v>1592</v>
      </c>
      <c r="AG3665" s="95" t="s">
        <v>1593</v>
      </c>
      <c r="AH3665" s="95" t="s">
        <v>1607</v>
      </c>
      <c r="AI3665" s="95" t="s">
        <v>1603</v>
      </c>
      <c r="AJ3665" s="95" t="s">
        <v>1594</v>
      </c>
      <c r="AK3665" s="95" t="s">
        <v>1595</v>
      </c>
      <c r="AL3665" s="95" t="s">
        <v>1596</v>
      </c>
      <c r="AM3665" s="95" t="s">
        <v>1597</v>
      </c>
      <c r="AN3665" s="95" t="s">
        <v>1598</v>
      </c>
      <c r="AO3665" s="95" t="s">
        <v>1599</v>
      </c>
      <c r="AP3665" s="95" t="s">
        <v>1604</v>
      </c>
      <c r="AQ3665" s="95" t="s">
        <v>1605</v>
      </c>
      <c r="AR3665" s="95" t="s">
        <v>1600</v>
      </c>
      <c r="AS3665" s="95" t="s">
        <v>1601</v>
      </c>
      <c r="AT3665" s="96" t="s">
        <v>12</v>
      </c>
      <c r="AU3665" s="96" t="s">
        <v>1602</v>
      </c>
      <c r="AV3665" s="96" t="s">
        <v>1535</v>
      </c>
      <c r="AW3665" s="96" t="s">
        <v>1591</v>
      </c>
      <c r="AX3665" s="96" t="s">
        <v>1592</v>
      </c>
      <c r="AY3665" s="96" t="s">
        <v>1593</v>
      </c>
      <c r="AZ3665" s="96" t="s">
        <v>1608</v>
      </c>
      <c r="BA3665" s="96" t="s">
        <v>1603</v>
      </c>
      <c r="BB3665" s="96" t="s">
        <v>1594</v>
      </c>
      <c r="BC3665" s="96" t="s">
        <v>1595</v>
      </c>
      <c r="BD3665" s="96" t="s">
        <v>1596</v>
      </c>
      <c r="BE3665" s="96" t="s">
        <v>1597</v>
      </c>
      <c r="BF3665" s="96" t="s">
        <v>1598</v>
      </c>
      <c r="BG3665" s="96" t="s">
        <v>1599</v>
      </c>
      <c r="BH3665" s="96" t="s">
        <v>1604</v>
      </c>
      <c r="BI3665" s="96" t="s">
        <v>1605</v>
      </c>
      <c r="BJ3665" s="96" t="s">
        <v>1600</v>
      </c>
      <c r="BK3665" s="96" t="s">
        <v>1601</v>
      </c>
    </row>
    <row r="3666" spans="1:63" x14ac:dyDescent="0.25">
      <c r="A3666" s="6" t="s">
        <v>0</v>
      </c>
      <c r="B3666" s="6" t="s">
        <v>0</v>
      </c>
      <c r="C3666" s="6" t="s">
        <v>0</v>
      </c>
      <c r="D3666" s="109" t="s">
        <v>0</v>
      </c>
      <c r="E3666" s="109" t="s">
        <v>0</v>
      </c>
      <c r="F3666" s="125" t="s">
        <v>0</v>
      </c>
      <c r="G3666" s="7" t="s">
        <v>0</v>
      </c>
      <c r="H3666" s="8" t="s">
        <v>0</v>
      </c>
      <c r="I3666" s="9" t="s">
        <v>13</v>
      </c>
      <c r="J3666" s="9">
        <v>1</v>
      </c>
      <c r="K3666" s="9">
        <v>2</v>
      </c>
      <c r="L3666" s="9">
        <v>3</v>
      </c>
      <c r="M3666" s="9">
        <v>4</v>
      </c>
      <c r="N3666" s="9">
        <v>5</v>
      </c>
      <c r="O3666" s="9">
        <v>6</v>
      </c>
      <c r="P3666" s="9">
        <v>7</v>
      </c>
      <c r="Q3666" s="9">
        <v>8</v>
      </c>
      <c r="R3666" s="9">
        <v>9</v>
      </c>
      <c r="S3666" s="9">
        <v>10</v>
      </c>
      <c r="T3666" s="9">
        <v>11</v>
      </c>
      <c r="U3666" s="9">
        <v>12</v>
      </c>
      <c r="V3666" s="9">
        <v>13</v>
      </c>
      <c r="W3666" s="9">
        <v>14</v>
      </c>
      <c r="X3666" s="9">
        <v>15</v>
      </c>
      <c r="Y3666" s="9">
        <v>16</v>
      </c>
      <c r="Z3666" s="9">
        <v>20</v>
      </c>
      <c r="AA3666" s="9">
        <v>21</v>
      </c>
      <c r="AB3666" s="9">
        <v>1</v>
      </c>
      <c r="AC3666" s="9">
        <v>2</v>
      </c>
      <c r="AD3666" s="9">
        <v>3</v>
      </c>
      <c r="AE3666" s="9">
        <v>4</v>
      </c>
      <c r="AF3666" s="9">
        <v>5</v>
      </c>
      <c r="AG3666" s="9">
        <v>6</v>
      </c>
      <c r="AH3666" s="9">
        <v>7</v>
      </c>
      <c r="AI3666" s="9">
        <v>8</v>
      </c>
      <c r="AJ3666" s="9">
        <v>9</v>
      </c>
      <c r="AK3666" s="9">
        <v>10</v>
      </c>
      <c r="AL3666" s="9">
        <v>11</v>
      </c>
      <c r="AM3666" s="9">
        <v>12</v>
      </c>
      <c r="AN3666" s="9">
        <v>13</v>
      </c>
      <c r="AO3666" s="9">
        <v>14</v>
      </c>
      <c r="AP3666" s="9">
        <v>15</v>
      </c>
      <c r="AQ3666" s="9">
        <v>16</v>
      </c>
      <c r="AR3666" s="9">
        <v>20</v>
      </c>
      <c r="AS3666" s="9">
        <v>21</v>
      </c>
      <c r="AT3666" s="9">
        <v>1</v>
      </c>
      <c r="AU3666" s="9">
        <v>2</v>
      </c>
      <c r="AV3666" s="9">
        <v>3</v>
      </c>
      <c r="AW3666" s="9">
        <v>4</v>
      </c>
      <c r="AX3666" s="9">
        <v>5</v>
      </c>
      <c r="AY3666" s="9">
        <v>6</v>
      </c>
      <c r="AZ3666" s="9">
        <v>7</v>
      </c>
      <c r="BA3666" s="9">
        <v>8</v>
      </c>
      <c r="BB3666" s="9">
        <v>9</v>
      </c>
      <c r="BC3666" s="9">
        <v>10</v>
      </c>
      <c r="BD3666" s="9">
        <v>11</v>
      </c>
      <c r="BE3666" s="9">
        <v>12</v>
      </c>
      <c r="BF3666" s="9">
        <v>13</v>
      </c>
      <c r="BG3666" s="9">
        <v>14</v>
      </c>
      <c r="BH3666" s="9">
        <v>15</v>
      </c>
      <c r="BI3666" s="9">
        <v>16</v>
      </c>
      <c r="BJ3666" s="9">
        <v>20</v>
      </c>
      <c r="BK3666" s="9">
        <v>21</v>
      </c>
    </row>
    <row r="3667" spans="1:63" ht="22.5" x14ac:dyDescent="0.25">
      <c r="A3667" s="1" t="s">
        <v>1156</v>
      </c>
      <c r="B3667" s="1" t="s">
        <v>58</v>
      </c>
      <c r="C3667" s="4" t="s">
        <v>146</v>
      </c>
      <c r="D3667" s="107" t="s">
        <v>1279</v>
      </c>
      <c r="E3667" s="106" t="s">
        <v>0</v>
      </c>
      <c r="F3667" s="106" t="s">
        <v>0</v>
      </c>
      <c r="G3667" s="2" t="s">
        <v>0</v>
      </c>
      <c r="H3667" s="2" t="s">
        <v>1280</v>
      </c>
      <c r="I3667" s="3" t="s">
        <v>0</v>
      </c>
      <c r="J3667" s="3" t="s">
        <v>0</v>
      </c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>
        <v>0</v>
      </c>
      <c r="AA3667" s="3">
        <v>0</v>
      </c>
      <c r="AB3667" s="3" t="s">
        <v>0</v>
      </c>
      <c r="AC3667" s="3"/>
      <c r="AD3667" s="3"/>
      <c r="AE3667" s="3"/>
      <c r="AF3667" s="3"/>
      <c r="AG3667" s="3"/>
      <c r="AH3667" s="3"/>
      <c r="AI3667" s="3"/>
      <c r="AJ3667" s="3"/>
      <c r="AK3667" s="3"/>
      <c r="AL3667" s="3"/>
      <c r="AM3667" s="3"/>
      <c r="AN3667" s="3"/>
      <c r="AO3667" s="3"/>
      <c r="AP3667" s="3"/>
      <c r="AQ3667" s="3"/>
      <c r="AR3667" s="3">
        <v>0</v>
      </c>
      <c r="AS3667" s="3">
        <v>0</v>
      </c>
      <c r="AT3667" s="3" t="s">
        <v>0</v>
      </c>
      <c r="AU3667" s="3"/>
      <c r="AV3667" s="3"/>
      <c r="AW3667" s="3"/>
      <c r="AX3667" s="3"/>
      <c r="AY3667" s="3"/>
      <c r="AZ3667" s="3"/>
      <c r="BA3667" s="3"/>
      <c r="BB3667" s="3"/>
      <c r="BC3667" s="3"/>
      <c r="BD3667" s="3"/>
      <c r="BE3667" s="3"/>
      <c r="BF3667" s="3"/>
      <c r="BG3667" s="3"/>
      <c r="BH3667" s="3"/>
      <c r="BI3667" s="3"/>
      <c r="BJ3667" s="3">
        <v>0</v>
      </c>
      <c r="BK3667" s="3">
        <v>0</v>
      </c>
    </row>
    <row r="3668" spans="1:63" ht="33.75" x14ac:dyDescent="0.25">
      <c r="A3668" s="1" t="s">
        <v>0</v>
      </c>
      <c r="B3668" s="1" t="s">
        <v>0</v>
      </c>
      <c r="C3668" s="1" t="s">
        <v>0</v>
      </c>
      <c r="D3668" s="106" t="s">
        <v>0</v>
      </c>
      <c r="E3668" s="106" t="s">
        <v>0</v>
      </c>
      <c r="F3668" s="106" t="s">
        <v>0</v>
      </c>
      <c r="G3668" s="2" t="s">
        <v>0</v>
      </c>
      <c r="H3668" s="10" t="s">
        <v>41</v>
      </c>
      <c r="I3668" s="11">
        <f>SUM(I3669)</f>
        <v>2586260</v>
      </c>
      <c r="J3668" s="11">
        <f t="shared" ref="J3668:Y3669" si="5808">SUM(J3669)</f>
        <v>0</v>
      </c>
      <c r="K3668" s="11">
        <f t="shared" si="5808"/>
        <v>0</v>
      </c>
      <c r="L3668" s="11">
        <f t="shared" si="5808"/>
        <v>0</v>
      </c>
      <c r="M3668" s="11">
        <f t="shared" si="5808"/>
        <v>0</v>
      </c>
      <c r="N3668" s="11">
        <f t="shared" si="5808"/>
        <v>0</v>
      </c>
      <c r="O3668" s="11">
        <f t="shared" si="5808"/>
        <v>0</v>
      </c>
      <c r="P3668" s="11">
        <f t="shared" si="5808"/>
        <v>0</v>
      </c>
      <c r="Q3668" s="11">
        <f t="shared" si="5808"/>
        <v>0</v>
      </c>
      <c r="R3668" s="11">
        <f t="shared" si="5808"/>
        <v>0</v>
      </c>
      <c r="S3668" s="11">
        <f t="shared" si="5808"/>
        <v>0</v>
      </c>
      <c r="T3668" s="11">
        <f t="shared" si="5808"/>
        <v>0</v>
      </c>
      <c r="U3668" s="11">
        <f t="shared" si="5808"/>
        <v>0</v>
      </c>
      <c r="V3668" s="11">
        <f t="shared" si="5808"/>
        <v>0</v>
      </c>
      <c r="W3668" s="11">
        <f t="shared" si="5808"/>
        <v>0</v>
      </c>
      <c r="X3668" s="11">
        <f t="shared" si="5808"/>
        <v>0</v>
      </c>
      <c r="Y3668" s="11">
        <f t="shared" si="5808"/>
        <v>0</v>
      </c>
      <c r="Z3668" s="11">
        <v>0</v>
      </c>
      <c r="AA3668" s="11">
        <v>0</v>
      </c>
      <c r="AB3668" s="11">
        <f t="shared" ref="AB3668:AQ3669" si="5809">SUM(AB3669)</f>
        <v>0</v>
      </c>
      <c r="AC3668" s="11">
        <f t="shared" si="5809"/>
        <v>0</v>
      </c>
      <c r="AD3668" s="11">
        <f t="shared" si="5809"/>
        <v>0</v>
      </c>
      <c r="AE3668" s="11">
        <f t="shared" si="5809"/>
        <v>0</v>
      </c>
      <c r="AF3668" s="11">
        <f t="shared" si="5809"/>
        <v>0</v>
      </c>
      <c r="AG3668" s="11">
        <f t="shared" si="5809"/>
        <v>0</v>
      </c>
      <c r="AH3668" s="11">
        <f t="shared" si="5809"/>
        <v>0</v>
      </c>
      <c r="AI3668" s="11">
        <f t="shared" si="5809"/>
        <v>0</v>
      </c>
      <c r="AJ3668" s="11">
        <f t="shared" si="5809"/>
        <v>0</v>
      </c>
      <c r="AK3668" s="11">
        <f t="shared" si="5809"/>
        <v>0</v>
      </c>
      <c r="AL3668" s="11">
        <f t="shared" si="5809"/>
        <v>0</v>
      </c>
      <c r="AM3668" s="11">
        <f t="shared" si="5809"/>
        <v>0</v>
      </c>
      <c r="AN3668" s="11">
        <f t="shared" si="5809"/>
        <v>0</v>
      </c>
      <c r="AO3668" s="11">
        <f t="shared" si="5809"/>
        <v>0</v>
      </c>
      <c r="AP3668" s="11">
        <f t="shared" si="5809"/>
        <v>0</v>
      </c>
      <c r="AQ3668" s="11">
        <f t="shared" si="5809"/>
        <v>0</v>
      </c>
      <c r="AR3668" s="11">
        <v>0</v>
      </c>
      <c r="AS3668" s="11">
        <v>0</v>
      </c>
      <c r="AT3668" s="11">
        <f t="shared" ref="AT3668:BI3669" si="5810">SUM(AT3669)</f>
        <v>0</v>
      </c>
      <c r="AU3668" s="11">
        <f t="shared" si="5810"/>
        <v>0</v>
      </c>
      <c r="AV3668" s="11">
        <f t="shared" si="5810"/>
        <v>0</v>
      </c>
      <c r="AW3668" s="11">
        <f t="shared" si="5810"/>
        <v>0</v>
      </c>
      <c r="AX3668" s="11">
        <f t="shared" si="5810"/>
        <v>0</v>
      </c>
      <c r="AY3668" s="11">
        <f t="shared" si="5810"/>
        <v>19035</v>
      </c>
      <c r="AZ3668" s="11">
        <f t="shared" si="5810"/>
        <v>19035</v>
      </c>
      <c r="BA3668" s="11">
        <f t="shared" si="5810"/>
        <v>0</v>
      </c>
      <c r="BB3668" s="11">
        <f t="shared" si="5810"/>
        <v>0</v>
      </c>
      <c r="BC3668" s="11">
        <f t="shared" si="5810"/>
        <v>0</v>
      </c>
      <c r="BD3668" s="11">
        <f t="shared" si="5810"/>
        <v>0</v>
      </c>
      <c r="BE3668" s="11">
        <f t="shared" si="5810"/>
        <v>0</v>
      </c>
      <c r="BF3668" s="11">
        <f t="shared" si="5810"/>
        <v>0</v>
      </c>
      <c r="BG3668" s="11">
        <f t="shared" si="5810"/>
        <v>19035</v>
      </c>
      <c r="BH3668" s="11">
        <f t="shared" si="5810"/>
        <v>0</v>
      </c>
      <c r="BI3668" s="11">
        <f t="shared" si="5810"/>
        <v>0</v>
      </c>
      <c r="BJ3668" s="11">
        <v>19035</v>
      </c>
      <c r="BK3668" s="11">
        <v>0</v>
      </c>
    </row>
    <row r="3669" spans="1:63" ht="22.5" x14ac:dyDescent="0.25">
      <c r="A3669" s="4" t="s">
        <v>1156</v>
      </c>
      <c r="B3669" s="4" t="s">
        <v>58</v>
      </c>
      <c r="C3669" s="4" t="s">
        <v>146</v>
      </c>
      <c r="D3669" s="107" t="s">
        <v>1279</v>
      </c>
      <c r="E3669" s="106" t="s">
        <v>42</v>
      </c>
      <c r="F3669" s="106" t="s">
        <v>0</v>
      </c>
      <c r="G3669" s="2" t="s">
        <v>0</v>
      </c>
      <c r="H3669" s="2" t="s">
        <v>43</v>
      </c>
      <c r="I3669" s="12">
        <f>SUM(I3670)</f>
        <v>2586260</v>
      </c>
      <c r="J3669" s="12">
        <f t="shared" si="5808"/>
        <v>0</v>
      </c>
      <c r="K3669" s="12">
        <f t="shared" ref="K3669:Y3669" si="5811">SUM(K3670)</f>
        <v>0</v>
      </c>
      <c r="L3669" s="12">
        <f t="shared" si="5811"/>
        <v>0</v>
      </c>
      <c r="M3669" s="12">
        <f t="shared" si="5811"/>
        <v>0</v>
      </c>
      <c r="N3669" s="12">
        <f t="shared" si="5811"/>
        <v>0</v>
      </c>
      <c r="O3669" s="12">
        <f t="shared" si="5811"/>
        <v>0</v>
      </c>
      <c r="P3669" s="12">
        <f t="shared" si="5811"/>
        <v>0</v>
      </c>
      <c r="Q3669" s="12">
        <f t="shared" si="5811"/>
        <v>0</v>
      </c>
      <c r="R3669" s="12">
        <f t="shared" si="5811"/>
        <v>0</v>
      </c>
      <c r="S3669" s="12">
        <f t="shared" si="5811"/>
        <v>0</v>
      </c>
      <c r="T3669" s="12">
        <f t="shared" si="5811"/>
        <v>0</v>
      </c>
      <c r="U3669" s="12">
        <f t="shared" si="5811"/>
        <v>0</v>
      </c>
      <c r="V3669" s="12">
        <f t="shared" si="5811"/>
        <v>0</v>
      </c>
      <c r="W3669" s="12">
        <f t="shared" si="5811"/>
        <v>0</v>
      </c>
      <c r="X3669" s="12">
        <f t="shared" si="5811"/>
        <v>0</v>
      </c>
      <c r="Y3669" s="12">
        <f t="shared" si="5811"/>
        <v>0</v>
      </c>
      <c r="Z3669" s="12">
        <v>0</v>
      </c>
      <c r="AA3669" s="12">
        <v>0</v>
      </c>
      <c r="AB3669" s="12">
        <f t="shared" si="5809"/>
        <v>0</v>
      </c>
      <c r="AC3669" s="12">
        <f t="shared" ref="AC3669:AQ3669" si="5812">SUM(AC3670)</f>
        <v>0</v>
      </c>
      <c r="AD3669" s="12">
        <f t="shared" si="5812"/>
        <v>0</v>
      </c>
      <c r="AE3669" s="12">
        <f t="shared" si="5812"/>
        <v>0</v>
      </c>
      <c r="AF3669" s="12">
        <f t="shared" si="5812"/>
        <v>0</v>
      </c>
      <c r="AG3669" s="12">
        <f t="shared" si="5812"/>
        <v>0</v>
      </c>
      <c r="AH3669" s="12">
        <f t="shared" si="5812"/>
        <v>0</v>
      </c>
      <c r="AI3669" s="12">
        <f t="shared" si="5812"/>
        <v>0</v>
      </c>
      <c r="AJ3669" s="12">
        <f t="shared" si="5812"/>
        <v>0</v>
      </c>
      <c r="AK3669" s="12">
        <f t="shared" si="5812"/>
        <v>0</v>
      </c>
      <c r="AL3669" s="12">
        <f t="shared" si="5812"/>
        <v>0</v>
      </c>
      <c r="AM3669" s="12">
        <f t="shared" si="5812"/>
        <v>0</v>
      </c>
      <c r="AN3669" s="12">
        <f t="shared" si="5812"/>
        <v>0</v>
      </c>
      <c r="AO3669" s="12">
        <f t="shared" si="5812"/>
        <v>0</v>
      </c>
      <c r="AP3669" s="12">
        <f t="shared" si="5812"/>
        <v>0</v>
      </c>
      <c r="AQ3669" s="12">
        <f t="shared" si="5812"/>
        <v>0</v>
      </c>
      <c r="AR3669" s="12">
        <v>0</v>
      </c>
      <c r="AS3669" s="12">
        <v>0</v>
      </c>
      <c r="AT3669" s="12">
        <f t="shared" si="5810"/>
        <v>0</v>
      </c>
      <c r="AU3669" s="12">
        <f t="shared" ref="AU3669:BI3669" si="5813">SUM(AU3670)</f>
        <v>0</v>
      </c>
      <c r="AV3669" s="12">
        <f t="shared" si="5813"/>
        <v>0</v>
      </c>
      <c r="AW3669" s="12">
        <f t="shared" si="5813"/>
        <v>0</v>
      </c>
      <c r="AX3669" s="12">
        <f t="shared" si="5813"/>
        <v>0</v>
      </c>
      <c r="AY3669" s="12">
        <f t="shared" si="5813"/>
        <v>19035</v>
      </c>
      <c r="AZ3669" s="12">
        <f t="shared" si="5813"/>
        <v>19035</v>
      </c>
      <c r="BA3669" s="12">
        <f t="shared" si="5813"/>
        <v>0</v>
      </c>
      <c r="BB3669" s="12">
        <f t="shared" si="5813"/>
        <v>0</v>
      </c>
      <c r="BC3669" s="12">
        <f t="shared" si="5813"/>
        <v>0</v>
      </c>
      <c r="BD3669" s="12">
        <f t="shared" si="5813"/>
        <v>0</v>
      </c>
      <c r="BE3669" s="12">
        <f t="shared" si="5813"/>
        <v>0</v>
      </c>
      <c r="BF3669" s="12">
        <f t="shared" si="5813"/>
        <v>0</v>
      </c>
      <c r="BG3669" s="12">
        <f t="shared" si="5813"/>
        <v>19035</v>
      </c>
      <c r="BH3669" s="12">
        <f t="shared" si="5813"/>
        <v>0</v>
      </c>
      <c r="BI3669" s="12">
        <f t="shared" si="5813"/>
        <v>0</v>
      </c>
      <c r="BJ3669" s="12">
        <v>19035</v>
      </c>
      <c r="BK3669" s="12">
        <v>0</v>
      </c>
    </row>
    <row r="3670" spans="1:63" ht="22.5" x14ac:dyDescent="0.25">
      <c r="A3670" s="4" t="s">
        <v>1156</v>
      </c>
      <c r="B3670" s="4" t="s">
        <v>58</v>
      </c>
      <c r="C3670" s="4" t="s">
        <v>146</v>
      </c>
      <c r="D3670" s="107" t="s">
        <v>1279</v>
      </c>
      <c r="E3670" s="117">
        <v>6143</v>
      </c>
      <c r="F3670" s="107"/>
      <c r="G3670" s="103" t="s">
        <v>1659</v>
      </c>
      <c r="H3670" s="13" t="s">
        <v>45</v>
      </c>
      <c r="I3670" s="14">
        <v>2586260</v>
      </c>
      <c r="J3670" s="14">
        <v>0</v>
      </c>
      <c r="K3670" s="14"/>
      <c r="L3670" s="14"/>
      <c r="M3670" s="14"/>
      <c r="N3670" s="14"/>
      <c r="O3670" s="14"/>
      <c r="P3670" s="14">
        <f t="shared" si="5772"/>
        <v>0</v>
      </c>
      <c r="Q3670" s="14"/>
      <c r="R3670" s="14"/>
      <c r="S3670" s="14"/>
      <c r="T3670" s="14"/>
      <c r="U3670" s="14"/>
      <c r="V3670" s="14"/>
      <c r="W3670" s="14"/>
      <c r="X3670" s="14"/>
      <c r="Y3670" s="14"/>
      <c r="Z3670" s="14">
        <v>0</v>
      </c>
      <c r="AA3670" s="14">
        <v>0</v>
      </c>
      <c r="AB3670" s="14">
        <v>0</v>
      </c>
      <c r="AC3670" s="14"/>
      <c r="AD3670" s="14"/>
      <c r="AE3670" s="14"/>
      <c r="AF3670" s="14"/>
      <c r="AG3670" s="14"/>
      <c r="AH3670" s="14">
        <f t="shared" si="5773"/>
        <v>0</v>
      </c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>
        <v>0</v>
      </c>
      <c r="AS3670" s="14">
        <v>0</v>
      </c>
      <c r="AT3670" s="14">
        <v>0</v>
      </c>
      <c r="AU3670" s="14"/>
      <c r="AV3670" s="14"/>
      <c r="AW3670" s="14"/>
      <c r="AX3670" s="14"/>
      <c r="AY3670" s="14">
        <v>19035</v>
      </c>
      <c r="AZ3670" s="14">
        <f t="shared" si="5774"/>
        <v>19035</v>
      </c>
      <c r="BA3670" s="14"/>
      <c r="BB3670" s="14"/>
      <c r="BC3670" s="14"/>
      <c r="BD3670" s="14"/>
      <c r="BE3670" s="14"/>
      <c r="BF3670" s="14"/>
      <c r="BG3670" s="14">
        <v>19035</v>
      </c>
      <c r="BH3670" s="14"/>
      <c r="BI3670" s="14"/>
      <c r="BJ3670" s="14">
        <v>19035</v>
      </c>
      <c r="BK3670" s="14">
        <v>0</v>
      </c>
    </row>
    <row r="3671" spans="1:63" ht="22.5" x14ac:dyDescent="0.25">
      <c r="A3671" s="13" t="s">
        <v>0</v>
      </c>
      <c r="B3671" s="13" t="s">
        <v>0</v>
      </c>
      <c r="C3671" s="13" t="s">
        <v>0</v>
      </c>
      <c r="D3671" s="103" t="s">
        <v>0</v>
      </c>
      <c r="E3671" s="103" t="s">
        <v>0</v>
      </c>
      <c r="F3671" s="103" t="s">
        <v>0</v>
      </c>
      <c r="G3671" s="13" t="s">
        <v>0</v>
      </c>
      <c r="H3671" s="10" t="s">
        <v>1281</v>
      </c>
      <c r="I3671" s="11">
        <f>SUM(I3668)</f>
        <v>2586260</v>
      </c>
      <c r="J3671" s="11">
        <f t="shared" ref="J3671:Y3671" si="5814">SUM(J3668)</f>
        <v>0</v>
      </c>
      <c r="K3671" s="11">
        <f t="shared" si="5814"/>
        <v>0</v>
      </c>
      <c r="L3671" s="11">
        <f t="shared" si="5814"/>
        <v>0</v>
      </c>
      <c r="M3671" s="11">
        <f t="shared" si="5814"/>
        <v>0</v>
      </c>
      <c r="N3671" s="11">
        <f t="shared" si="5814"/>
        <v>0</v>
      </c>
      <c r="O3671" s="11">
        <f t="shared" si="5814"/>
        <v>0</v>
      </c>
      <c r="P3671" s="11">
        <f t="shared" si="5814"/>
        <v>0</v>
      </c>
      <c r="Q3671" s="11">
        <f t="shared" si="5814"/>
        <v>0</v>
      </c>
      <c r="R3671" s="11">
        <f t="shared" si="5814"/>
        <v>0</v>
      </c>
      <c r="S3671" s="11">
        <f t="shared" si="5814"/>
        <v>0</v>
      </c>
      <c r="T3671" s="11">
        <f t="shared" si="5814"/>
        <v>0</v>
      </c>
      <c r="U3671" s="11">
        <f t="shared" si="5814"/>
        <v>0</v>
      </c>
      <c r="V3671" s="11">
        <f t="shared" si="5814"/>
        <v>0</v>
      </c>
      <c r="W3671" s="11">
        <f t="shared" si="5814"/>
        <v>0</v>
      </c>
      <c r="X3671" s="11">
        <f t="shared" si="5814"/>
        <v>0</v>
      </c>
      <c r="Y3671" s="11">
        <f t="shared" si="5814"/>
        <v>0</v>
      </c>
      <c r="Z3671" s="11">
        <v>0</v>
      </c>
      <c r="AA3671" s="11">
        <v>0</v>
      </c>
      <c r="AB3671" s="11">
        <f t="shared" ref="AB3671:AQ3671" si="5815">SUM(AB3668)</f>
        <v>0</v>
      </c>
      <c r="AC3671" s="11">
        <f t="shared" si="5815"/>
        <v>0</v>
      </c>
      <c r="AD3671" s="11">
        <f t="shared" si="5815"/>
        <v>0</v>
      </c>
      <c r="AE3671" s="11">
        <f t="shared" si="5815"/>
        <v>0</v>
      </c>
      <c r="AF3671" s="11">
        <f t="shared" si="5815"/>
        <v>0</v>
      </c>
      <c r="AG3671" s="11">
        <f t="shared" si="5815"/>
        <v>0</v>
      </c>
      <c r="AH3671" s="11">
        <f t="shared" si="5815"/>
        <v>0</v>
      </c>
      <c r="AI3671" s="11">
        <f t="shared" si="5815"/>
        <v>0</v>
      </c>
      <c r="AJ3671" s="11">
        <f t="shared" si="5815"/>
        <v>0</v>
      </c>
      <c r="AK3671" s="11">
        <f t="shared" si="5815"/>
        <v>0</v>
      </c>
      <c r="AL3671" s="11">
        <f t="shared" si="5815"/>
        <v>0</v>
      </c>
      <c r="AM3671" s="11">
        <f t="shared" si="5815"/>
        <v>0</v>
      </c>
      <c r="AN3671" s="11">
        <f t="shared" si="5815"/>
        <v>0</v>
      </c>
      <c r="AO3671" s="11">
        <f t="shared" si="5815"/>
        <v>0</v>
      </c>
      <c r="AP3671" s="11">
        <f t="shared" si="5815"/>
        <v>0</v>
      </c>
      <c r="AQ3671" s="11">
        <f t="shared" si="5815"/>
        <v>0</v>
      </c>
      <c r="AR3671" s="11">
        <v>0</v>
      </c>
      <c r="AS3671" s="11">
        <v>0</v>
      </c>
      <c r="AT3671" s="11">
        <f t="shared" ref="AT3671:BI3671" si="5816">SUM(AT3668)</f>
        <v>0</v>
      </c>
      <c r="AU3671" s="11">
        <f t="shared" si="5816"/>
        <v>0</v>
      </c>
      <c r="AV3671" s="11">
        <f t="shared" si="5816"/>
        <v>0</v>
      </c>
      <c r="AW3671" s="11">
        <f t="shared" si="5816"/>
        <v>0</v>
      </c>
      <c r="AX3671" s="11">
        <f t="shared" si="5816"/>
        <v>0</v>
      </c>
      <c r="AY3671" s="11">
        <f t="shared" si="5816"/>
        <v>19035</v>
      </c>
      <c r="AZ3671" s="11">
        <f t="shared" si="5816"/>
        <v>19035</v>
      </c>
      <c r="BA3671" s="11">
        <f t="shared" si="5816"/>
        <v>0</v>
      </c>
      <c r="BB3671" s="11">
        <f t="shared" si="5816"/>
        <v>0</v>
      </c>
      <c r="BC3671" s="11">
        <f t="shared" si="5816"/>
        <v>0</v>
      </c>
      <c r="BD3671" s="11">
        <f t="shared" si="5816"/>
        <v>0</v>
      </c>
      <c r="BE3671" s="11">
        <f t="shared" si="5816"/>
        <v>0</v>
      </c>
      <c r="BF3671" s="11">
        <f t="shared" si="5816"/>
        <v>0</v>
      </c>
      <c r="BG3671" s="11">
        <f t="shared" si="5816"/>
        <v>19035</v>
      </c>
      <c r="BH3671" s="11">
        <f t="shared" si="5816"/>
        <v>0</v>
      </c>
      <c r="BI3671" s="11">
        <f t="shared" si="5816"/>
        <v>0</v>
      </c>
      <c r="BJ3671" s="11">
        <v>19035</v>
      </c>
      <c r="BK3671" s="11">
        <v>0</v>
      </c>
    </row>
    <row r="3672" spans="1:63" ht="15.75" thickBot="1" x14ac:dyDescent="0.3">
      <c r="A3672" s="13" t="s">
        <v>0</v>
      </c>
      <c r="B3672" s="13" t="s">
        <v>0</v>
      </c>
      <c r="C3672" s="13" t="s">
        <v>0</v>
      </c>
      <c r="D3672" s="103" t="s">
        <v>0</v>
      </c>
      <c r="E3672" s="103" t="s">
        <v>0</v>
      </c>
      <c r="F3672" s="103" t="s">
        <v>0</v>
      </c>
      <c r="G3672" s="13" t="s">
        <v>0</v>
      </c>
      <c r="H3672" s="2" t="s">
        <v>55</v>
      </c>
      <c r="I3672" s="12">
        <v>48</v>
      </c>
      <c r="J3672" s="13" t="s">
        <v>0</v>
      </c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>
        <v>0</v>
      </c>
      <c r="AA3672" s="13"/>
      <c r="AB3672" s="13" t="s">
        <v>0</v>
      </c>
      <c r="AC3672" s="13"/>
      <c r="AD3672" s="13"/>
      <c r="AE3672" s="13"/>
      <c r="AF3672" s="13"/>
      <c r="AG3672" s="13"/>
      <c r="AH3672" s="13"/>
      <c r="AI3672" s="13"/>
      <c r="AJ3672" s="13"/>
      <c r="AK3672" s="13"/>
      <c r="AL3672" s="13"/>
      <c r="AM3672" s="13"/>
      <c r="AN3672" s="13"/>
      <c r="AO3672" s="13"/>
      <c r="AP3672" s="13"/>
      <c r="AQ3672" s="13"/>
      <c r="AR3672" s="13">
        <v>0</v>
      </c>
      <c r="AS3672" s="13"/>
      <c r="AT3672" s="13" t="s">
        <v>0</v>
      </c>
      <c r="AU3672" s="13"/>
      <c r="AV3672" s="13"/>
      <c r="AW3672" s="13"/>
      <c r="AX3672" s="13"/>
      <c r="AY3672" s="13"/>
      <c r="AZ3672" s="13"/>
      <c r="BA3672" s="13"/>
      <c r="BB3672" s="13"/>
      <c r="BC3672" s="13"/>
      <c r="BD3672" s="13"/>
      <c r="BE3672" s="13"/>
      <c r="BF3672" s="13"/>
      <c r="BG3672" s="13"/>
      <c r="BH3672" s="13"/>
      <c r="BI3672" s="13"/>
      <c r="BJ3672" s="13">
        <v>0</v>
      </c>
      <c r="BK3672" s="13"/>
    </row>
    <row r="3673" spans="1:63" ht="69.75" customHeight="1" thickBot="1" x14ac:dyDescent="0.3">
      <c r="A3673" s="148" t="s">
        <v>0</v>
      </c>
      <c r="B3673" s="148" t="s">
        <v>0</v>
      </c>
      <c r="C3673" s="148" t="s">
        <v>0</v>
      </c>
      <c r="D3673" s="151" t="s">
        <v>0</v>
      </c>
      <c r="E3673" s="151" t="s">
        <v>0</v>
      </c>
      <c r="F3673" s="151" t="s">
        <v>0</v>
      </c>
      <c r="G3673" s="154" t="s">
        <v>0</v>
      </c>
      <c r="H3673" s="5" t="s">
        <v>56</v>
      </c>
      <c r="I3673" s="5" t="s">
        <v>9</v>
      </c>
      <c r="J3673" s="94" t="s">
        <v>10</v>
      </c>
      <c r="K3673" s="94" t="s">
        <v>1602</v>
      </c>
      <c r="L3673" s="94" t="s">
        <v>1535</v>
      </c>
      <c r="M3673" s="94" t="s">
        <v>1591</v>
      </c>
      <c r="N3673" s="94" t="s">
        <v>1592</v>
      </c>
      <c r="O3673" s="94" t="s">
        <v>1593</v>
      </c>
      <c r="P3673" s="94" t="s">
        <v>1606</v>
      </c>
      <c r="Q3673" s="94" t="s">
        <v>1603</v>
      </c>
      <c r="R3673" s="94" t="s">
        <v>1594</v>
      </c>
      <c r="S3673" s="94" t="s">
        <v>1595</v>
      </c>
      <c r="T3673" s="94" t="s">
        <v>1596</v>
      </c>
      <c r="U3673" s="94" t="s">
        <v>1597</v>
      </c>
      <c r="V3673" s="94" t="s">
        <v>1598</v>
      </c>
      <c r="W3673" s="94" t="s">
        <v>1599</v>
      </c>
      <c r="X3673" s="94" t="s">
        <v>1604</v>
      </c>
      <c r="Y3673" s="94" t="s">
        <v>1605</v>
      </c>
      <c r="Z3673" s="94" t="s">
        <v>1600</v>
      </c>
      <c r="AA3673" s="94" t="s">
        <v>1601</v>
      </c>
      <c r="AB3673" s="95" t="s">
        <v>11</v>
      </c>
      <c r="AC3673" s="95" t="s">
        <v>1602</v>
      </c>
      <c r="AD3673" s="95" t="s">
        <v>1535</v>
      </c>
      <c r="AE3673" s="95" t="s">
        <v>1591</v>
      </c>
      <c r="AF3673" s="95" t="s">
        <v>1592</v>
      </c>
      <c r="AG3673" s="95" t="s">
        <v>1593</v>
      </c>
      <c r="AH3673" s="95" t="s">
        <v>1607</v>
      </c>
      <c r="AI3673" s="95" t="s">
        <v>1603</v>
      </c>
      <c r="AJ3673" s="95" t="s">
        <v>1594</v>
      </c>
      <c r="AK3673" s="95" t="s">
        <v>1595</v>
      </c>
      <c r="AL3673" s="95" t="s">
        <v>1596</v>
      </c>
      <c r="AM3673" s="95" t="s">
        <v>1597</v>
      </c>
      <c r="AN3673" s="95" t="s">
        <v>1598</v>
      </c>
      <c r="AO3673" s="95" t="s">
        <v>1599</v>
      </c>
      <c r="AP3673" s="95" t="s">
        <v>1604</v>
      </c>
      <c r="AQ3673" s="95" t="s">
        <v>1605</v>
      </c>
      <c r="AR3673" s="95" t="s">
        <v>1600</v>
      </c>
      <c r="AS3673" s="95" t="s">
        <v>1601</v>
      </c>
      <c r="AT3673" s="96" t="s">
        <v>12</v>
      </c>
      <c r="AU3673" s="96" t="s">
        <v>1602</v>
      </c>
      <c r="AV3673" s="96" t="s">
        <v>1535</v>
      </c>
      <c r="AW3673" s="96" t="s">
        <v>1591</v>
      </c>
      <c r="AX3673" s="96" t="s">
        <v>1592</v>
      </c>
      <c r="AY3673" s="96" t="s">
        <v>1593</v>
      </c>
      <c r="AZ3673" s="96" t="s">
        <v>1608</v>
      </c>
      <c r="BA3673" s="96" t="s">
        <v>1603</v>
      </c>
      <c r="BB3673" s="96" t="s">
        <v>1594</v>
      </c>
      <c r="BC3673" s="96" t="s">
        <v>1595</v>
      </c>
      <c r="BD3673" s="96" t="s">
        <v>1596</v>
      </c>
      <c r="BE3673" s="96" t="s">
        <v>1597</v>
      </c>
      <c r="BF3673" s="96" t="s">
        <v>1598</v>
      </c>
      <c r="BG3673" s="96" t="s">
        <v>1599</v>
      </c>
      <c r="BH3673" s="96" t="s">
        <v>1604</v>
      </c>
      <c r="BI3673" s="96" t="s">
        <v>1605</v>
      </c>
      <c r="BJ3673" s="96" t="s">
        <v>1600</v>
      </c>
      <c r="BK3673" s="96" t="s">
        <v>1601</v>
      </c>
    </row>
    <row r="3674" spans="1:63" x14ac:dyDescent="0.25">
      <c r="A3674" s="149"/>
      <c r="B3674" s="149"/>
      <c r="C3674" s="149"/>
      <c r="D3674" s="152"/>
      <c r="E3674" s="152"/>
      <c r="F3674" s="152"/>
      <c r="G3674" s="155"/>
      <c r="H3674" s="15" t="s">
        <v>0</v>
      </c>
      <c r="I3674" s="9" t="s">
        <v>13</v>
      </c>
      <c r="J3674" s="9">
        <v>1</v>
      </c>
      <c r="K3674" s="9">
        <v>2</v>
      </c>
      <c r="L3674" s="9">
        <v>3</v>
      </c>
      <c r="M3674" s="9">
        <v>4</v>
      </c>
      <c r="N3674" s="9">
        <v>5</v>
      </c>
      <c r="O3674" s="9">
        <v>6</v>
      </c>
      <c r="P3674" s="9">
        <v>7</v>
      </c>
      <c r="Q3674" s="9">
        <v>8</v>
      </c>
      <c r="R3674" s="9">
        <v>9</v>
      </c>
      <c r="S3674" s="9">
        <v>10</v>
      </c>
      <c r="T3674" s="9">
        <v>11</v>
      </c>
      <c r="U3674" s="9">
        <v>12</v>
      </c>
      <c r="V3674" s="9">
        <v>13</v>
      </c>
      <c r="W3674" s="9">
        <v>14</v>
      </c>
      <c r="X3674" s="9">
        <v>15</v>
      </c>
      <c r="Y3674" s="9">
        <v>16</v>
      </c>
      <c r="Z3674" s="9">
        <v>20</v>
      </c>
      <c r="AA3674" s="9">
        <v>21</v>
      </c>
      <c r="AB3674" s="9">
        <v>1</v>
      </c>
      <c r="AC3674" s="9">
        <v>2</v>
      </c>
      <c r="AD3674" s="9">
        <v>3</v>
      </c>
      <c r="AE3674" s="9">
        <v>4</v>
      </c>
      <c r="AF3674" s="9">
        <v>5</v>
      </c>
      <c r="AG3674" s="9">
        <v>6</v>
      </c>
      <c r="AH3674" s="9">
        <v>7</v>
      </c>
      <c r="AI3674" s="9">
        <v>8</v>
      </c>
      <c r="AJ3674" s="9">
        <v>9</v>
      </c>
      <c r="AK3674" s="9">
        <v>10</v>
      </c>
      <c r="AL3674" s="9">
        <v>11</v>
      </c>
      <c r="AM3674" s="9">
        <v>12</v>
      </c>
      <c r="AN3674" s="9">
        <v>13</v>
      </c>
      <c r="AO3674" s="9">
        <v>14</v>
      </c>
      <c r="AP3674" s="9">
        <v>15</v>
      </c>
      <c r="AQ3674" s="9">
        <v>16</v>
      </c>
      <c r="AR3674" s="9">
        <v>20</v>
      </c>
      <c r="AS3674" s="9">
        <v>21</v>
      </c>
      <c r="AT3674" s="9">
        <v>1</v>
      </c>
      <c r="AU3674" s="9">
        <v>2</v>
      </c>
      <c r="AV3674" s="9">
        <v>3</v>
      </c>
      <c r="AW3674" s="9">
        <v>4</v>
      </c>
      <c r="AX3674" s="9">
        <v>5</v>
      </c>
      <c r="AY3674" s="9">
        <v>6</v>
      </c>
      <c r="AZ3674" s="9">
        <v>7</v>
      </c>
      <c r="BA3674" s="9">
        <v>8</v>
      </c>
      <c r="BB3674" s="9">
        <v>9</v>
      </c>
      <c r="BC3674" s="9">
        <v>10</v>
      </c>
      <c r="BD3674" s="9">
        <v>11</v>
      </c>
      <c r="BE3674" s="9">
        <v>12</v>
      </c>
      <c r="BF3674" s="9">
        <v>13</v>
      </c>
      <c r="BG3674" s="9">
        <v>14</v>
      </c>
      <c r="BH3674" s="9">
        <v>15</v>
      </c>
      <c r="BI3674" s="9">
        <v>16</v>
      </c>
      <c r="BJ3674" s="9">
        <v>20</v>
      </c>
      <c r="BK3674" s="9">
        <v>21</v>
      </c>
    </row>
    <row r="3675" spans="1:63" x14ac:dyDescent="0.25">
      <c r="A3675" s="149"/>
      <c r="B3675" s="149"/>
      <c r="C3675" s="149"/>
      <c r="D3675" s="152"/>
      <c r="E3675" s="152"/>
      <c r="F3675" s="152"/>
      <c r="G3675" s="155"/>
      <c r="H3675" s="16" t="s">
        <v>1189</v>
      </c>
      <c r="I3675" s="17">
        <f>SUM(I3671)</f>
        <v>2586260</v>
      </c>
      <c r="J3675" s="17">
        <f t="shared" ref="J3675:Y3675" si="5817">SUM(J3671)</f>
        <v>0</v>
      </c>
      <c r="K3675" s="17">
        <f t="shared" si="5817"/>
        <v>0</v>
      </c>
      <c r="L3675" s="17">
        <f t="shared" si="5817"/>
        <v>0</v>
      </c>
      <c r="M3675" s="17">
        <f t="shared" si="5817"/>
        <v>0</v>
      </c>
      <c r="N3675" s="17">
        <f t="shared" si="5817"/>
        <v>0</v>
      </c>
      <c r="O3675" s="17">
        <f t="shared" si="5817"/>
        <v>0</v>
      </c>
      <c r="P3675" s="17">
        <f t="shared" ref="P3675" si="5818">SUM(P3671)</f>
        <v>0</v>
      </c>
      <c r="Q3675" s="17">
        <f t="shared" si="5817"/>
        <v>0</v>
      </c>
      <c r="R3675" s="17">
        <f t="shared" si="5817"/>
        <v>0</v>
      </c>
      <c r="S3675" s="17">
        <f t="shared" si="5817"/>
        <v>0</v>
      </c>
      <c r="T3675" s="17">
        <f t="shared" si="5817"/>
        <v>0</v>
      </c>
      <c r="U3675" s="17">
        <f t="shared" si="5817"/>
        <v>0</v>
      </c>
      <c r="V3675" s="17">
        <f t="shared" si="5817"/>
        <v>0</v>
      </c>
      <c r="W3675" s="17">
        <f t="shared" si="5817"/>
        <v>0</v>
      </c>
      <c r="X3675" s="17">
        <f t="shared" si="5817"/>
        <v>0</v>
      </c>
      <c r="Y3675" s="17">
        <f t="shared" si="5817"/>
        <v>0</v>
      </c>
      <c r="Z3675" s="17">
        <v>0</v>
      </c>
      <c r="AA3675" s="17">
        <v>0</v>
      </c>
      <c r="AB3675" s="17">
        <f t="shared" ref="AB3675:AQ3675" si="5819">SUM(AB3671)</f>
        <v>0</v>
      </c>
      <c r="AC3675" s="17">
        <f t="shared" si="5819"/>
        <v>0</v>
      </c>
      <c r="AD3675" s="17">
        <f t="shared" si="5819"/>
        <v>0</v>
      </c>
      <c r="AE3675" s="17">
        <f t="shared" si="5819"/>
        <v>0</v>
      </c>
      <c r="AF3675" s="17">
        <f t="shared" si="5819"/>
        <v>0</v>
      </c>
      <c r="AG3675" s="17">
        <f t="shared" si="5819"/>
        <v>0</v>
      </c>
      <c r="AH3675" s="17">
        <f t="shared" ref="AH3675" si="5820">SUM(AH3671)</f>
        <v>0</v>
      </c>
      <c r="AI3675" s="17">
        <f t="shared" si="5819"/>
        <v>0</v>
      </c>
      <c r="AJ3675" s="17">
        <f t="shared" si="5819"/>
        <v>0</v>
      </c>
      <c r="AK3675" s="17">
        <f t="shared" si="5819"/>
        <v>0</v>
      </c>
      <c r="AL3675" s="17">
        <f t="shared" si="5819"/>
        <v>0</v>
      </c>
      <c r="AM3675" s="17">
        <f t="shared" si="5819"/>
        <v>0</v>
      </c>
      <c r="AN3675" s="17">
        <f t="shared" si="5819"/>
        <v>0</v>
      </c>
      <c r="AO3675" s="17">
        <f t="shared" si="5819"/>
        <v>0</v>
      </c>
      <c r="AP3675" s="17">
        <f t="shared" si="5819"/>
        <v>0</v>
      </c>
      <c r="AQ3675" s="17">
        <f t="shared" si="5819"/>
        <v>0</v>
      </c>
      <c r="AR3675" s="17">
        <v>0</v>
      </c>
      <c r="AS3675" s="17">
        <v>0</v>
      </c>
      <c r="AT3675" s="17">
        <f t="shared" ref="AT3675:BI3675" si="5821">SUM(AT3671)</f>
        <v>0</v>
      </c>
      <c r="AU3675" s="17">
        <f t="shared" si="5821"/>
        <v>0</v>
      </c>
      <c r="AV3675" s="17">
        <f t="shared" si="5821"/>
        <v>0</v>
      </c>
      <c r="AW3675" s="17">
        <f t="shared" si="5821"/>
        <v>0</v>
      </c>
      <c r="AX3675" s="17">
        <f t="shared" si="5821"/>
        <v>0</v>
      </c>
      <c r="AY3675" s="17">
        <f t="shared" si="5821"/>
        <v>19035</v>
      </c>
      <c r="AZ3675" s="17">
        <f t="shared" ref="AZ3675" si="5822">SUM(AZ3671)</f>
        <v>19035</v>
      </c>
      <c r="BA3675" s="17">
        <f t="shared" si="5821"/>
        <v>0</v>
      </c>
      <c r="BB3675" s="17">
        <f t="shared" si="5821"/>
        <v>0</v>
      </c>
      <c r="BC3675" s="17">
        <f t="shared" si="5821"/>
        <v>0</v>
      </c>
      <c r="BD3675" s="17">
        <f t="shared" si="5821"/>
        <v>0</v>
      </c>
      <c r="BE3675" s="17">
        <f t="shared" si="5821"/>
        <v>0</v>
      </c>
      <c r="BF3675" s="17">
        <f t="shared" si="5821"/>
        <v>0</v>
      </c>
      <c r="BG3675" s="17">
        <f t="shared" si="5821"/>
        <v>19035</v>
      </c>
      <c r="BH3675" s="17">
        <f t="shared" si="5821"/>
        <v>0</v>
      </c>
      <c r="BI3675" s="17">
        <f t="shared" si="5821"/>
        <v>0</v>
      </c>
      <c r="BJ3675" s="17">
        <v>19035</v>
      </c>
      <c r="BK3675" s="17">
        <v>0</v>
      </c>
    </row>
    <row r="3676" spans="1:63" x14ac:dyDescent="0.25">
      <c r="A3676" s="149"/>
      <c r="B3676" s="149"/>
      <c r="C3676" s="149"/>
      <c r="D3676" s="152"/>
      <c r="E3676" s="152"/>
      <c r="F3676" s="152"/>
      <c r="G3676" s="155"/>
      <c r="H3676" s="18" t="s">
        <v>57</v>
      </c>
      <c r="I3676" s="17">
        <f>SUM(I3675)</f>
        <v>2586260</v>
      </c>
      <c r="J3676" s="17">
        <f t="shared" ref="J3676:Y3676" si="5823">SUM(J3675)</f>
        <v>0</v>
      </c>
      <c r="K3676" s="17">
        <f t="shared" si="5823"/>
        <v>0</v>
      </c>
      <c r="L3676" s="17">
        <f t="shared" si="5823"/>
        <v>0</v>
      </c>
      <c r="M3676" s="17">
        <f t="shared" si="5823"/>
        <v>0</v>
      </c>
      <c r="N3676" s="17">
        <f t="shared" si="5823"/>
        <v>0</v>
      </c>
      <c r="O3676" s="17">
        <f t="shared" si="5823"/>
        <v>0</v>
      </c>
      <c r="P3676" s="17">
        <f t="shared" ref="P3676" si="5824">SUM(P3675)</f>
        <v>0</v>
      </c>
      <c r="Q3676" s="17">
        <f t="shared" si="5823"/>
        <v>0</v>
      </c>
      <c r="R3676" s="17">
        <f t="shared" si="5823"/>
        <v>0</v>
      </c>
      <c r="S3676" s="17">
        <f t="shared" si="5823"/>
        <v>0</v>
      </c>
      <c r="T3676" s="17">
        <f t="shared" si="5823"/>
        <v>0</v>
      </c>
      <c r="U3676" s="17">
        <f t="shared" si="5823"/>
        <v>0</v>
      </c>
      <c r="V3676" s="17">
        <f t="shared" si="5823"/>
        <v>0</v>
      </c>
      <c r="W3676" s="17">
        <f t="shared" si="5823"/>
        <v>0</v>
      </c>
      <c r="X3676" s="17">
        <f t="shared" si="5823"/>
        <v>0</v>
      </c>
      <c r="Y3676" s="17">
        <f t="shared" si="5823"/>
        <v>0</v>
      </c>
      <c r="Z3676" s="17">
        <v>0</v>
      </c>
      <c r="AA3676" s="17">
        <v>0</v>
      </c>
      <c r="AB3676" s="17">
        <f t="shared" ref="AB3676:AQ3676" si="5825">SUM(AB3675)</f>
        <v>0</v>
      </c>
      <c r="AC3676" s="17">
        <f t="shared" si="5825"/>
        <v>0</v>
      </c>
      <c r="AD3676" s="17">
        <f t="shared" si="5825"/>
        <v>0</v>
      </c>
      <c r="AE3676" s="17">
        <f t="shared" si="5825"/>
        <v>0</v>
      </c>
      <c r="AF3676" s="17">
        <f t="shared" si="5825"/>
        <v>0</v>
      </c>
      <c r="AG3676" s="17">
        <f t="shared" si="5825"/>
        <v>0</v>
      </c>
      <c r="AH3676" s="17">
        <f t="shared" ref="AH3676" si="5826">SUM(AH3675)</f>
        <v>0</v>
      </c>
      <c r="AI3676" s="17">
        <f t="shared" si="5825"/>
        <v>0</v>
      </c>
      <c r="AJ3676" s="17">
        <f t="shared" si="5825"/>
        <v>0</v>
      </c>
      <c r="AK3676" s="17">
        <f t="shared" si="5825"/>
        <v>0</v>
      </c>
      <c r="AL3676" s="17">
        <f t="shared" si="5825"/>
        <v>0</v>
      </c>
      <c r="AM3676" s="17">
        <f t="shared" si="5825"/>
        <v>0</v>
      </c>
      <c r="AN3676" s="17">
        <f t="shared" si="5825"/>
        <v>0</v>
      </c>
      <c r="AO3676" s="17">
        <f t="shared" si="5825"/>
        <v>0</v>
      </c>
      <c r="AP3676" s="17">
        <f t="shared" si="5825"/>
        <v>0</v>
      </c>
      <c r="AQ3676" s="17">
        <f t="shared" si="5825"/>
        <v>0</v>
      </c>
      <c r="AR3676" s="17">
        <v>0</v>
      </c>
      <c r="AS3676" s="17">
        <v>0</v>
      </c>
      <c r="AT3676" s="17">
        <f>SUM(AT3675)</f>
        <v>0</v>
      </c>
      <c r="AU3676" s="17">
        <f t="shared" ref="AU3676:BI3676" si="5827">SUM(AU3675)</f>
        <v>0</v>
      </c>
      <c r="AV3676" s="17">
        <f t="shared" si="5827"/>
        <v>0</v>
      </c>
      <c r="AW3676" s="17">
        <f t="shared" si="5827"/>
        <v>0</v>
      </c>
      <c r="AX3676" s="17">
        <f t="shared" si="5827"/>
        <v>0</v>
      </c>
      <c r="AY3676" s="17">
        <f t="shared" si="5827"/>
        <v>19035</v>
      </c>
      <c r="AZ3676" s="17">
        <f t="shared" ref="AZ3676" si="5828">SUM(AZ3675)</f>
        <v>19035</v>
      </c>
      <c r="BA3676" s="17">
        <f t="shared" si="5827"/>
        <v>0</v>
      </c>
      <c r="BB3676" s="17">
        <f t="shared" si="5827"/>
        <v>0</v>
      </c>
      <c r="BC3676" s="17">
        <f t="shared" si="5827"/>
        <v>0</v>
      </c>
      <c r="BD3676" s="17">
        <f t="shared" si="5827"/>
        <v>0</v>
      </c>
      <c r="BE3676" s="17">
        <f t="shared" si="5827"/>
        <v>0</v>
      </c>
      <c r="BF3676" s="17">
        <f t="shared" si="5827"/>
        <v>0</v>
      </c>
      <c r="BG3676" s="17">
        <f t="shared" si="5827"/>
        <v>19035</v>
      </c>
      <c r="BH3676" s="17">
        <f t="shared" si="5827"/>
        <v>0</v>
      </c>
      <c r="BI3676" s="17">
        <f t="shared" si="5827"/>
        <v>0</v>
      </c>
      <c r="BJ3676" s="17">
        <v>19035</v>
      </c>
      <c r="BK3676" s="17">
        <v>0</v>
      </c>
    </row>
    <row r="3677" spans="1:63" x14ac:dyDescent="0.25">
      <c r="A3677" s="150"/>
      <c r="B3677" s="150"/>
      <c r="C3677" s="150"/>
      <c r="D3677" s="153"/>
      <c r="E3677" s="153"/>
      <c r="F3677" s="153"/>
      <c r="G3677" s="156"/>
      <c r="P3677">
        <f t="shared" si="5772"/>
        <v>0</v>
      </c>
      <c r="Z3677">
        <v>0</v>
      </c>
      <c r="AA3677">
        <v>0</v>
      </c>
      <c r="AH3677">
        <f t="shared" si="5773"/>
        <v>0</v>
      </c>
      <c r="AR3677">
        <v>0</v>
      </c>
      <c r="AS3677">
        <v>0</v>
      </c>
      <c r="AZ3677">
        <f t="shared" si="5774"/>
        <v>0</v>
      </c>
      <c r="BJ3677">
        <v>0</v>
      </c>
      <c r="BK3677">
        <v>0</v>
      </c>
    </row>
    <row r="3678" spans="1:63" ht="15.75" thickBot="1" x14ac:dyDescent="0.3">
      <c r="A3678" s="13" t="s">
        <v>0</v>
      </c>
      <c r="B3678" s="13" t="s">
        <v>0</v>
      </c>
      <c r="C3678" s="13" t="s">
        <v>0</v>
      </c>
      <c r="D3678" s="103" t="s">
        <v>0</v>
      </c>
      <c r="E3678" s="103" t="s">
        <v>0</v>
      </c>
      <c r="F3678" s="103" t="s">
        <v>0</v>
      </c>
      <c r="G3678" s="13" t="s">
        <v>0</v>
      </c>
      <c r="H3678" s="19" t="s">
        <v>0</v>
      </c>
      <c r="I3678" s="19" t="s">
        <v>0</v>
      </c>
      <c r="J3678" s="19" t="s">
        <v>0</v>
      </c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>
        <v>0</v>
      </c>
      <c r="AA3678" s="19">
        <v>0</v>
      </c>
      <c r="AB3678" s="19" t="s">
        <v>0</v>
      </c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19"/>
      <c r="AR3678" s="19">
        <v>0</v>
      </c>
      <c r="AS3678" s="19">
        <v>0</v>
      </c>
      <c r="AT3678" s="19" t="s">
        <v>0</v>
      </c>
      <c r="AU3678" s="19"/>
      <c r="AV3678" s="19"/>
      <c r="AW3678" s="19"/>
      <c r="AX3678" s="19"/>
      <c r="AY3678" s="19"/>
      <c r="AZ3678" s="19"/>
      <c r="BA3678" s="19"/>
      <c r="BB3678" s="19"/>
      <c r="BC3678" s="19"/>
      <c r="BD3678" s="19"/>
      <c r="BE3678" s="19"/>
      <c r="BF3678" s="19"/>
      <c r="BG3678" s="19"/>
      <c r="BH3678" s="19"/>
      <c r="BI3678" s="19"/>
      <c r="BJ3678" s="19">
        <v>0</v>
      </c>
      <c r="BK3678" s="19">
        <v>0</v>
      </c>
    </row>
    <row r="3679" spans="1:63" ht="69.75" customHeight="1" thickBot="1" x14ac:dyDescent="0.3">
      <c r="A3679" s="5" t="s">
        <v>2</v>
      </c>
      <c r="B3679" s="5" t="s">
        <v>3</v>
      </c>
      <c r="C3679" s="5" t="s">
        <v>4</v>
      </c>
      <c r="D3679" s="108" t="s">
        <v>0</v>
      </c>
      <c r="E3679" s="116" t="s">
        <v>5</v>
      </c>
      <c r="F3679" s="116" t="s">
        <v>6</v>
      </c>
      <c r="G3679" s="5" t="s">
        <v>7</v>
      </c>
      <c r="H3679" s="5" t="s">
        <v>8</v>
      </c>
      <c r="I3679" s="5" t="s">
        <v>9</v>
      </c>
      <c r="J3679" s="94" t="s">
        <v>10</v>
      </c>
      <c r="K3679" s="94" t="s">
        <v>1602</v>
      </c>
      <c r="L3679" s="94" t="s">
        <v>1535</v>
      </c>
      <c r="M3679" s="94" t="s">
        <v>1591</v>
      </c>
      <c r="N3679" s="94" t="s">
        <v>1592</v>
      </c>
      <c r="O3679" s="94" t="s">
        <v>1593</v>
      </c>
      <c r="P3679" s="94" t="s">
        <v>1606</v>
      </c>
      <c r="Q3679" s="94" t="s">
        <v>1603</v>
      </c>
      <c r="R3679" s="94" t="s">
        <v>1594</v>
      </c>
      <c r="S3679" s="94" t="s">
        <v>1595</v>
      </c>
      <c r="T3679" s="94" t="s">
        <v>1596</v>
      </c>
      <c r="U3679" s="94" t="s">
        <v>1597</v>
      </c>
      <c r="V3679" s="94" t="s">
        <v>1598</v>
      </c>
      <c r="W3679" s="94" t="s">
        <v>1599</v>
      </c>
      <c r="X3679" s="94" t="s">
        <v>1604</v>
      </c>
      <c r="Y3679" s="94" t="s">
        <v>1605</v>
      </c>
      <c r="Z3679" s="94" t="s">
        <v>1600</v>
      </c>
      <c r="AA3679" s="94" t="s">
        <v>1601</v>
      </c>
      <c r="AB3679" s="95" t="s">
        <v>11</v>
      </c>
      <c r="AC3679" s="95" t="s">
        <v>1602</v>
      </c>
      <c r="AD3679" s="95" t="s">
        <v>1535</v>
      </c>
      <c r="AE3679" s="95" t="s">
        <v>1591</v>
      </c>
      <c r="AF3679" s="95" t="s">
        <v>1592</v>
      </c>
      <c r="AG3679" s="95" t="s">
        <v>1593</v>
      </c>
      <c r="AH3679" s="95" t="s">
        <v>1607</v>
      </c>
      <c r="AI3679" s="95" t="s">
        <v>1603</v>
      </c>
      <c r="AJ3679" s="95" t="s">
        <v>1594</v>
      </c>
      <c r="AK3679" s="95" t="s">
        <v>1595</v>
      </c>
      <c r="AL3679" s="95" t="s">
        <v>1596</v>
      </c>
      <c r="AM3679" s="95" t="s">
        <v>1597</v>
      </c>
      <c r="AN3679" s="95" t="s">
        <v>1598</v>
      </c>
      <c r="AO3679" s="95" t="s">
        <v>1599</v>
      </c>
      <c r="AP3679" s="95" t="s">
        <v>1604</v>
      </c>
      <c r="AQ3679" s="95" t="s">
        <v>1605</v>
      </c>
      <c r="AR3679" s="95" t="s">
        <v>1600</v>
      </c>
      <c r="AS3679" s="95" t="s">
        <v>1601</v>
      </c>
      <c r="AT3679" s="96" t="s">
        <v>12</v>
      </c>
      <c r="AU3679" s="96" t="s">
        <v>1602</v>
      </c>
      <c r="AV3679" s="96" t="s">
        <v>1535</v>
      </c>
      <c r="AW3679" s="96" t="s">
        <v>1591</v>
      </c>
      <c r="AX3679" s="96" t="s">
        <v>1592</v>
      </c>
      <c r="AY3679" s="96" t="s">
        <v>1593</v>
      </c>
      <c r="AZ3679" s="96" t="s">
        <v>1608</v>
      </c>
      <c r="BA3679" s="96" t="s">
        <v>1603</v>
      </c>
      <c r="BB3679" s="96" t="s">
        <v>1594</v>
      </c>
      <c r="BC3679" s="96" t="s">
        <v>1595</v>
      </c>
      <c r="BD3679" s="96" t="s">
        <v>1596</v>
      </c>
      <c r="BE3679" s="96" t="s">
        <v>1597</v>
      </c>
      <c r="BF3679" s="96" t="s">
        <v>1598</v>
      </c>
      <c r="BG3679" s="96" t="s">
        <v>1599</v>
      </c>
      <c r="BH3679" s="96" t="s">
        <v>1604</v>
      </c>
      <c r="BI3679" s="96" t="s">
        <v>1605</v>
      </c>
      <c r="BJ3679" s="96" t="s">
        <v>1600</v>
      </c>
      <c r="BK3679" s="96" t="s">
        <v>1601</v>
      </c>
    </row>
    <row r="3680" spans="1:63" x14ac:dyDescent="0.25">
      <c r="A3680" s="6" t="s">
        <v>0</v>
      </c>
      <c r="B3680" s="6" t="s">
        <v>0</v>
      </c>
      <c r="C3680" s="6" t="s">
        <v>0</v>
      </c>
      <c r="D3680" s="109" t="s">
        <v>0</v>
      </c>
      <c r="E3680" s="109" t="s">
        <v>0</v>
      </c>
      <c r="F3680" s="125" t="s">
        <v>0</v>
      </c>
      <c r="G3680" s="7" t="s">
        <v>0</v>
      </c>
      <c r="H3680" s="8" t="s">
        <v>0</v>
      </c>
      <c r="I3680" s="9" t="s">
        <v>13</v>
      </c>
      <c r="J3680" s="9">
        <v>1</v>
      </c>
      <c r="K3680" s="9">
        <v>2</v>
      </c>
      <c r="L3680" s="9">
        <v>3</v>
      </c>
      <c r="M3680" s="9">
        <v>4</v>
      </c>
      <c r="N3680" s="9">
        <v>5</v>
      </c>
      <c r="O3680" s="9">
        <v>6</v>
      </c>
      <c r="P3680" s="9">
        <v>7</v>
      </c>
      <c r="Q3680" s="9">
        <v>8</v>
      </c>
      <c r="R3680" s="9">
        <v>9</v>
      </c>
      <c r="S3680" s="9">
        <v>10</v>
      </c>
      <c r="T3680" s="9">
        <v>11</v>
      </c>
      <c r="U3680" s="9">
        <v>12</v>
      </c>
      <c r="V3680" s="9">
        <v>13</v>
      </c>
      <c r="W3680" s="9">
        <v>14</v>
      </c>
      <c r="X3680" s="9">
        <v>15</v>
      </c>
      <c r="Y3680" s="9">
        <v>16</v>
      </c>
      <c r="Z3680" s="9">
        <v>20</v>
      </c>
      <c r="AA3680" s="9">
        <v>21</v>
      </c>
      <c r="AB3680" s="9">
        <v>1</v>
      </c>
      <c r="AC3680" s="9">
        <v>2</v>
      </c>
      <c r="AD3680" s="9">
        <v>3</v>
      </c>
      <c r="AE3680" s="9">
        <v>4</v>
      </c>
      <c r="AF3680" s="9">
        <v>5</v>
      </c>
      <c r="AG3680" s="9">
        <v>6</v>
      </c>
      <c r="AH3680" s="9">
        <v>7</v>
      </c>
      <c r="AI3680" s="9">
        <v>8</v>
      </c>
      <c r="AJ3680" s="9">
        <v>9</v>
      </c>
      <c r="AK3680" s="9">
        <v>10</v>
      </c>
      <c r="AL3680" s="9">
        <v>11</v>
      </c>
      <c r="AM3680" s="9">
        <v>12</v>
      </c>
      <c r="AN3680" s="9">
        <v>13</v>
      </c>
      <c r="AO3680" s="9">
        <v>14</v>
      </c>
      <c r="AP3680" s="9">
        <v>15</v>
      </c>
      <c r="AQ3680" s="9">
        <v>16</v>
      </c>
      <c r="AR3680" s="9">
        <v>20</v>
      </c>
      <c r="AS3680" s="9">
        <v>21</v>
      </c>
      <c r="AT3680" s="9">
        <v>1</v>
      </c>
      <c r="AU3680" s="9">
        <v>2</v>
      </c>
      <c r="AV3680" s="9">
        <v>3</v>
      </c>
      <c r="AW3680" s="9">
        <v>4</v>
      </c>
      <c r="AX3680" s="9">
        <v>5</v>
      </c>
      <c r="AY3680" s="9">
        <v>6</v>
      </c>
      <c r="AZ3680" s="9">
        <v>7</v>
      </c>
      <c r="BA3680" s="9">
        <v>8</v>
      </c>
      <c r="BB3680" s="9">
        <v>9</v>
      </c>
      <c r="BC3680" s="9">
        <v>10</v>
      </c>
      <c r="BD3680" s="9">
        <v>11</v>
      </c>
      <c r="BE3680" s="9">
        <v>12</v>
      </c>
      <c r="BF3680" s="9">
        <v>13</v>
      </c>
      <c r="BG3680" s="9">
        <v>14</v>
      </c>
      <c r="BH3680" s="9">
        <v>15</v>
      </c>
      <c r="BI3680" s="9">
        <v>16</v>
      </c>
      <c r="BJ3680" s="9">
        <v>20</v>
      </c>
      <c r="BK3680" s="9">
        <v>21</v>
      </c>
    </row>
    <row r="3681" spans="1:63" ht="22.5" x14ac:dyDescent="0.25">
      <c r="A3681" s="1" t="s">
        <v>1156</v>
      </c>
      <c r="B3681" s="1" t="s">
        <v>58</v>
      </c>
      <c r="C3681" s="4" t="s">
        <v>147</v>
      </c>
      <c r="D3681" s="107" t="s">
        <v>1282</v>
      </c>
      <c r="E3681" s="106" t="s">
        <v>0</v>
      </c>
      <c r="F3681" s="106" t="s">
        <v>0</v>
      </c>
      <c r="G3681" s="2" t="s">
        <v>0</v>
      </c>
      <c r="H3681" s="2" t="s">
        <v>1283</v>
      </c>
      <c r="I3681" s="3" t="s">
        <v>0</v>
      </c>
      <c r="J3681" s="3" t="s">
        <v>0</v>
      </c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>
        <v>0</v>
      </c>
      <c r="AA3681" s="3">
        <v>0</v>
      </c>
      <c r="AB3681" s="3" t="s">
        <v>0</v>
      </c>
      <c r="AC3681" s="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>
        <v>0</v>
      </c>
      <c r="AS3681" s="3">
        <v>0</v>
      </c>
      <c r="AT3681" s="3" t="s">
        <v>0</v>
      </c>
      <c r="AU3681" s="3"/>
      <c r="AV3681" s="3"/>
      <c r="AW3681" s="3"/>
      <c r="AX3681" s="3"/>
      <c r="AY3681" s="3"/>
      <c r="AZ3681" s="3"/>
      <c r="BA3681" s="3"/>
      <c r="BB3681" s="3"/>
      <c r="BC3681" s="3"/>
      <c r="BD3681" s="3"/>
      <c r="BE3681" s="3"/>
      <c r="BF3681" s="3"/>
      <c r="BG3681" s="3"/>
      <c r="BH3681" s="3"/>
      <c r="BI3681" s="3"/>
      <c r="BJ3681" s="3">
        <v>0</v>
      </c>
      <c r="BK3681" s="3">
        <v>0</v>
      </c>
    </row>
    <row r="3682" spans="1:63" ht="33.75" x14ac:dyDescent="0.25">
      <c r="A3682" s="1" t="s">
        <v>0</v>
      </c>
      <c r="B3682" s="1" t="s">
        <v>0</v>
      </c>
      <c r="C3682" s="1" t="s">
        <v>0</v>
      </c>
      <c r="D3682" s="106"/>
      <c r="E3682" s="106" t="s">
        <v>0</v>
      </c>
      <c r="F3682" s="106" t="s">
        <v>0</v>
      </c>
      <c r="G3682" s="2" t="s">
        <v>0</v>
      </c>
      <c r="H3682" s="10" t="s">
        <v>15</v>
      </c>
      <c r="I3682" s="11">
        <f>SUM(I3683,I3691,I3693)</f>
        <v>3760026</v>
      </c>
      <c r="J3682" s="11">
        <f t="shared" ref="J3682:Y3682" si="5829">SUM(J3683,J3691,J3693)</f>
        <v>59000</v>
      </c>
      <c r="K3682" s="11">
        <f t="shared" si="5829"/>
        <v>48155</v>
      </c>
      <c r="L3682" s="11">
        <f t="shared" si="5829"/>
        <v>0</v>
      </c>
      <c r="M3682" s="11">
        <f t="shared" si="5829"/>
        <v>0</v>
      </c>
      <c r="N3682" s="11">
        <f t="shared" si="5829"/>
        <v>0</v>
      </c>
      <c r="O3682" s="11">
        <f t="shared" si="5829"/>
        <v>0</v>
      </c>
      <c r="P3682" s="11">
        <f t="shared" ref="P3682" si="5830">SUM(P3683,P3691,P3693)</f>
        <v>107155</v>
      </c>
      <c r="Q3682" s="11">
        <f t="shared" si="5829"/>
        <v>2009</v>
      </c>
      <c r="R3682" s="11">
        <f t="shared" si="5829"/>
        <v>4568</v>
      </c>
      <c r="S3682" s="11">
        <f t="shared" si="5829"/>
        <v>61544</v>
      </c>
      <c r="T3682" s="11">
        <f t="shared" si="5829"/>
        <v>0</v>
      </c>
      <c r="U3682" s="11">
        <f t="shared" si="5829"/>
        <v>0</v>
      </c>
      <c r="V3682" s="11">
        <f t="shared" si="5829"/>
        <v>0</v>
      </c>
      <c r="W3682" s="11">
        <f t="shared" si="5829"/>
        <v>2000</v>
      </c>
      <c r="X3682" s="11">
        <f t="shared" si="5829"/>
        <v>0</v>
      </c>
      <c r="Y3682" s="11">
        <f t="shared" si="5829"/>
        <v>0</v>
      </c>
      <c r="Z3682" s="11">
        <v>70121</v>
      </c>
      <c r="AA3682" s="11">
        <v>37034</v>
      </c>
      <c r="AB3682" s="11">
        <f t="shared" ref="AB3682:AQ3682" si="5831">SUM(AB3683,AB3691,AB3693)</f>
        <v>0</v>
      </c>
      <c r="AC3682" s="11">
        <f t="shared" si="5831"/>
        <v>0</v>
      </c>
      <c r="AD3682" s="11">
        <f t="shared" si="5831"/>
        <v>0</v>
      </c>
      <c r="AE3682" s="11">
        <f t="shared" si="5831"/>
        <v>0</v>
      </c>
      <c r="AF3682" s="11">
        <f t="shared" si="5831"/>
        <v>0</v>
      </c>
      <c r="AG3682" s="11">
        <f t="shared" si="5831"/>
        <v>0</v>
      </c>
      <c r="AH3682" s="11">
        <f t="shared" ref="AH3682" si="5832">SUM(AH3683,AH3691,AH3693)</f>
        <v>0</v>
      </c>
      <c r="AI3682" s="11">
        <f t="shared" si="5831"/>
        <v>0</v>
      </c>
      <c r="AJ3682" s="11">
        <f t="shared" si="5831"/>
        <v>0</v>
      </c>
      <c r="AK3682" s="11">
        <f t="shared" si="5831"/>
        <v>0</v>
      </c>
      <c r="AL3682" s="11">
        <f t="shared" si="5831"/>
        <v>0</v>
      </c>
      <c r="AM3682" s="11">
        <f t="shared" si="5831"/>
        <v>0</v>
      </c>
      <c r="AN3682" s="11">
        <f t="shared" si="5831"/>
        <v>0</v>
      </c>
      <c r="AO3682" s="11">
        <f t="shared" si="5831"/>
        <v>0</v>
      </c>
      <c r="AP3682" s="11">
        <f t="shared" si="5831"/>
        <v>0</v>
      </c>
      <c r="AQ3682" s="11">
        <f t="shared" si="5831"/>
        <v>0</v>
      </c>
      <c r="AR3682" s="11">
        <v>0</v>
      </c>
      <c r="AS3682" s="11">
        <v>0</v>
      </c>
      <c r="AT3682" s="11">
        <f>SUM(AT3683,AT3691,AT3693)</f>
        <v>72100</v>
      </c>
      <c r="AU3682" s="11">
        <f t="shared" ref="AU3682:BI3682" si="5833">SUM(AU3683,AU3691,AU3693)</f>
        <v>17952</v>
      </c>
      <c r="AV3682" s="11">
        <f t="shared" si="5833"/>
        <v>0</v>
      </c>
      <c r="AW3682" s="11">
        <f t="shared" si="5833"/>
        <v>0</v>
      </c>
      <c r="AX3682" s="11">
        <f t="shared" si="5833"/>
        <v>0</v>
      </c>
      <c r="AY3682" s="11">
        <f t="shared" si="5833"/>
        <v>0</v>
      </c>
      <c r="AZ3682" s="11">
        <f t="shared" ref="AZ3682" si="5834">SUM(AZ3683,AZ3691,AZ3693)</f>
        <v>90052</v>
      </c>
      <c r="BA3682" s="11">
        <f t="shared" si="5833"/>
        <v>0</v>
      </c>
      <c r="BB3682" s="11">
        <f t="shared" si="5833"/>
        <v>0</v>
      </c>
      <c r="BC3682" s="11">
        <f t="shared" si="5833"/>
        <v>17952</v>
      </c>
      <c r="BD3682" s="11">
        <f t="shared" si="5833"/>
        <v>0</v>
      </c>
      <c r="BE3682" s="11">
        <f t="shared" si="5833"/>
        <v>0</v>
      </c>
      <c r="BF3682" s="11">
        <f t="shared" si="5833"/>
        <v>0</v>
      </c>
      <c r="BG3682" s="11">
        <f t="shared" si="5833"/>
        <v>0</v>
      </c>
      <c r="BH3682" s="11">
        <f t="shared" si="5833"/>
        <v>0</v>
      </c>
      <c r="BI3682" s="11">
        <f t="shared" si="5833"/>
        <v>3580</v>
      </c>
      <c r="BJ3682" s="11">
        <v>21532</v>
      </c>
      <c r="BK3682" s="11">
        <v>68520</v>
      </c>
    </row>
    <row r="3683" spans="1:63" x14ac:dyDescent="0.25">
      <c r="A3683" s="4" t="s">
        <v>1156</v>
      </c>
      <c r="B3683" s="4" t="s">
        <v>58</v>
      </c>
      <c r="C3683" s="4" t="s">
        <v>147</v>
      </c>
      <c r="D3683" s="107" t="s">
        <v>1282</v>
      </c>
      <c r="E3683" s="106" t="s">
        <v>16</v>
      </c>
      <c r="F3683" s="106" t="s">
        <v>0</v>
      </c>
      <c r="G3683" s="2" t="s">
        <v>0</v>
      </c>
      <c r="H3683" s="2" t="s">
        <v>17</v>
      </c>
      <c r="I3683" s="12">
        <f>SUM(I3684:I3685)</f>
        <v>3066882</v>
      </c>
      <c r="J3683" s="12">
        <f>SUM(J3684:J3685)</f>
        <v>45000</v>
      </c>
      <c r="K3683" s="12">
        <f t="shared" ref="K3683:Y3683" si="5835">SUM(K3684:K3685)</f>
        <v>38000</v>
      </c>
      <c r="L3683" s="12">
        <f t="shared" si="5835"/>
        <v>0</v>
      </c>
      <c r="M3683" s="12">
        <f t="shared" si="5835"/>
        <v>0</v>
      </c>
      <c r="N3683" s="12">
        <f t="shared" si="5835"/>
        <v>0</v>
      </c>
      <c r="O3683" s="12">
        <f t="shared" si="5835"/>
        <v>0</v>
      </c>
      <c r="P3683" s="12">
        <f t="shared" ref="P3683" si="5836">SUM(P3684:P3685)</f>
        <v>83000</v>
      </c>
      <c r="Q3683" s="12">
        <f t="shared" si="5835"/>
        <v>458</v>
      </c>
      <c r="R3683" s="12">
        <f t="shared" si="5835"/>
        <v>4123</v>
      </c>
      <c r="S3683" s="12">
        <f t="shared" si="5835"/>
        <v>49200</v>
      </c>
      <c r="T3683" s="12">
        <f t="shared" si="5835"/>
        <v>0</v>
      </c>
      <c r="U3683" s="12">
        <f t="shared" si="5835"/>
        <v>0</v>
      </c>
      <c r="V3683" s="12">
        <f t="shared" si="5835"/>
        <v>0</v>
      </c>
      <c r="W3683" s="12">
        <f t="shared" si="5835"/>
        <v>0</v>
      </c>
      <c r="X3683" s="12">
        <f t="shared" si="5835"/>
        <v>0</v>
      </c>
      <c r="Y3683" s="12">
        <f t="shared" si="5835"/>
        <v>0</v>
      </c>
      <c r="Z3683" s="12">
        <v>53781</v>
      </c>
      <c r="AA3683" s="12">
        <v>29219</v>
      </c>
      <c r="AB3683" s="12">
        <f t="shared" ref="AB3683:AQ3683" si="5837">SUM(AB3684:AB3685)</f>
        <v>0</v>
      </c>
      <c r="AC3683" s="12">
        <f t="shared" si="5837"/>
        <v>0</v>
      </c>
      <c r="AD3683" s="12">
        <f t="shared" si="5837"/>
        <v>0</v>
      </c>
      <c r="AE3683" s="12">
        <f t="shared" si="5837"/>
        <v>0</v>
      </c>
      <c r="AF3683" s="12">
        <f t="shared" si="5837"/>
        <v>0</v>
      </c>
      <c r="AG3683" s="12">
        <f t="shared" si="5837"/>
        <v>0</v>
      </c>
      <c r="AH3683" s="12">
        <f t="shared" ref="AH3683" si="5838">SUM(AH3684:AH3685)</f>
        <v>0</v>
      </c>
      <c r="AI3683" s="12">
        <f t="shared" si="5837"/>
        <v>0</v>
      </c>
      <c r="AJ3683" s="12">
        <f t="shared" si="5837"/>
        <v>0</v>
      </c>
      <c r="AK3683" s="12">
        <f t="shared" si="5837"/>
        <v>0</v>
      </c>
      <c r="AL3683" s="12">
        <f t="shared" si="5837"/>
        <v>0</v>
      </c>
      <c r="AM3683" s="12">
        <f t="shared" si="5837"/>
        <v>0</v>
      </c>
      <c r="AN3683" s="12">
        <f t="shared" si="5837"/>
        <v>0</v>
      </c>
      <c r="AO3683" s="12">
        <f t="shared" si="5837"/>
        <v>0</v>
      </c>
      <c r="AP3683" s="12">
        <f t="shared" si="5837"/>
        <v>0</v>
      </c>
      <c r="AQ3683" s="12">
        <f t="shared" si="5837"/>
        <v>0</v>
      </c>
      <c r="AR3683" s="12">
        <v>0</v>
      </c>
      <c r="AS3683" s="12">
        <v>0</v>
      </c>
      <c r="AT3683" s="12">
        <f t="shared" ref="AT3683:BI3683" si="5839">SUM(AT3684:AT3685)</f>
        <v>20000</v>
      </c>
      <c r="AU3683" s="12">
        <f t="shared" si="5839"/>
        <v>2228</v>
      </c>
      <c r="AV3683" s="12">
        <f t="shared" si="5839"/>
        <v>0</v>
      </c>
      <c r="AW3683" s="12">
        <f t="shared" si="5839"/>
        <v>0</v>
      </c>
      <c r="AX3683" s="12">
        <f t="shared" si="5839"/>
        <v>0</v>
      </c>
      <c r="AY3683" s="12">
        <f t="shared" si="5839"/>
        <v>0</v>
      </c>
      <c r="AZ3683" s="12">
        <f t="shared" ref="AZ3683" si="5840">SUM(AZ3684:AZ3685)</f>
        <v>22228</v>
      </c>
      <c r="BA3683" s="12">
        <f t="shared" si="5839"/>
        <v>0</v>
      </c>
      <c r="BB3683" s="12">
        <f t="shared" si="5839"/>
        <v>0</v>
      </c>
      <c r="BC3683" s="12">
        <f t="shared" si="5839"/>
        <v>2228</v>
      </c>
      <c r="BD3683" s="12">
        <f t="shared" si="5839"/>
        <v>0</v>
      </c>
      <c r="BE3683" s="12">
        <f t="shared" si="5839"/>
        <v>0</v>
      </c>
      <c r="BF3683" s="12">
        <f t="shared" si="5839"/>
        <v>0</v>
      </c>
      <c r="BG3683" s="12">
        <f t="shared" si="5839"/>
        <v>0</v>
      </c>
      <c r="BH3683" s="12">
        <f t="shared" si="5839"/>
        <v>0</v>
      </c>
      <c r="BI3683" s="12">
        <f t="shared" si="5839"/>
        <v>0</v>
      </c>
      <c r="BJ3683" s="12">
        <v>2228</v>
      </c>
      <c r="BK3683" s="12">
        <v>20000</v>
      </c>
    </row>
    <row r="3684" spans="1:63" x14ac:dyDescent="0.25">
      <c r="A3684" s="4" t="s">
        <v>1156</v>
      </c>
      <c r="B3684" s="4" t="s">
        <v>58</v>
      </c>
      <c r="C3684" s="4" t="s">
        <v>147</v>
      </c>
      <c r="D3684" s="107" t="s">
        <v>1282</v>
      </c>
      <c r="E3684" s="117">
        <v>6111</v>
      </c>
      <c r="F3684" s="107"/>
      <c r="G3684" s="103" t="s">
        <v>1659</v>
      </c>
      <c r="H3684" s="13" t="s">
        <v>18</v>
      </c>
      <c r="I3684" s="14">
        <v>2799196</v>
      </c>
      <c r="J3684" s="14">
        <v>45000</v>
      </c>
      <c r="K3684" s="14">
        <f>14000+24000</f>
        <v>38000</v>
      </c>
      <c r="L3684" s="14"/>
      <c r="M3684" s="14"/>
      <c r="N3684" s="14"/>
      <c r="O3684" s="14"/>
      <c r="P3684" s="14">
        <f t="shared" si="5772"/>
        <v>83000</v>
      </c>
      <c r="Q3684" s="14">
        <v>458</v>
      </c>
      <c r="R3684" s="14">
        <v>4123</v>
      </c>
      <c r="S3684" s="14">
        <f>14000+24000+7500+3700</f>
        <v>49200</v>
      </c>
      <c r="T3684" s="14"/>
      <c r="U3684" s="14"/>
      <c r="V3684" s="14"/>
      <c r="W3684" s="14"/>
      <c r="X3684" s="14"/>
      <c r="Y3684" s="14"/>
      <c r="Z3684" s="14">
        <v>53781</v>
      </c>
      <c r="AA3684" s="14">
        <v>29219</v>
      </c>
      <c r="AB3684" s="14">
        <v>0</v>
      </c>
      <c r="AC3684" s="14"/>
      <c r="AD3684" s="14"/>
      <c r="AE3684" s="14"/>
      <c r="AF3684" s="14"/>
      <c r="AG3684" s="14"/>
      <c r="AH3684" s="14">
        <f t="shared" si="5773"/>
        <v>0</v>
      </c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>
        <v>0</v>
      </c>
      <c r="AS3684" s="14">
        <v>0</v>
      </c>
      <c r="AT3684" s="14">
        <v>20000</v>
      </c>
      <c r="AU3684" s="14">
        <v>2228</v>
      </c>
      <c r="AV3684" s="14"/>
      <c r="AW3684" s="14"/>
      <c r="AX3684" s="14"/>
      <c r="AY3684" s="14"/>
      <c r="AZ3684" s="14">
        <f t="shared" si="5774"/>
        <v>22228</v>
      </c>
      <c r="BA3684" s="14"/>
      <c r="BB3684" s="14"/>
      <c r="BC3684" s="14">
        <v>2228</v>
      </c>
      <c r="BD3684" s="14"/>
      <c r="BE3684" s="14"/>
      <c r="BF3684" s="14"/>
      <c r="BG3684" s="14"/>
      <c r="BH3684" s="14"/>
      <c r="BI3684" s="14"/>
      <c r="BJ3684" s="14">
        <v>2228</v>
      </c>
      <c r="BK3684" s="14">
        <v>20000</v>
      </c>
    </row>
    <row r="3685" spans="1:63" x14ac:dyDescent="0.25">
      <c r="A3685" s="1" t="s">
        <v>1156</v>
      </c>
      <c r="B3685" s="1" t="s">
        <v>58</v>
      </c>
      <c r="C3685" s="1" t="s">
        <v>147</v>
      </c>
      <c r="D3685" s="110" t="s">
        <v>1282</v>
      </c>
      <c r="E3685" s="110" t="s">
        <v>20</v>
      </c>
      <c r="F3685" s="107" t="s">
        <v>0</v>
      </c>
      <c r="G3685" s="13" t="s">
        <v>0</v>
      </c>
      <c r="H3685" s="2" t="s">
        <v>21</v>
      </c>
      <c r="I3685" s="12">
        <f>SUM(I3686:I3690)</f>
        <v>267686</v>
      </c>
      <c r="J3685" s="12">
        <f t="shared" ref="J3685:Y3685" si="5841">SUM(J3686:J3690)</f>
        <v>0</v>
      </c>
      <c r="K3685" s="12">
        <f t="shared" si="5841"/>
        <v>0</v>
      </c>
      <c r="L3685" s="12">
        <f t="shared" si="5841"/>
        <v>0</v>
      </c>
      <c r="M3685" s="12">
        <f t="shared" si="5841"/>
        <v>0</v>
      </c>
      <c r="N3685" s="12">
        <f t="shared" si="5841"/>
        <v>0</v>
      </c>
      <c r="O3685" s="12">
        <f t="shared" si="5841"/>
        <v>0</v>
      </c>
      <c r="P3685" s="12">
        <f t="shared" si="5841"/>
        <v>0</v>
      </c>
      <c r="Q3685" s="12">
        <f t="shared" si="5841"/>
        <v>0</v>
      </c>
      <c r="R3685" s="12">
        <f t="shared" si="5841"/>
        <v>0</v>
      </c>
      <c r="S3685" s="12">
        <f t="shared" si="5841"/>
        <v>0</v>
      </c>
      <c r="T3685" s="12">
        <f t="shared" si="5841"/>
        <v>0</v>
      </c>
      <c r="U3685" s="12">
        <f t="shared" si="5841"/>
        <v>0</v>
      </c>
      <c r="V3685" s="12">
        <f t="shared" si="5841"/>
        <v>0</v>
      </c>
      <c r="W3685" s="12">
        <f t="shared" si="5841"/>
        <v>0</v>
      </c>
      <c r="X3685" s="12">
        <f t="shared" si="5841"/>
        <v>0</v>
      </c>
      <c r="Y3685" s="12">
        <f t="shared" si="5841"/>
        <v>0</v>
      </c>
      <c r="Z3685" s="12">
        <v>0</v>
      </c>
      <c r="AA3685" s="12">
        <v>0</v>
      </c>
      <c r="AB3685" s="12">
        <f t="shared" ref="AB3685:AQ3685" si="5842">SUM(AB3686:AB3690)</f>
        <v>0</v>
      </c>
      <c r="AC3685" s="12">
        <f t="shared" si="5842"/>
        <v>0</v>
      </c>
      <c r="AD3685" s="12">
        <f t="shared" si="5842"/>
        <v>0</v>
      </c>
      <c r="AE3685" s="12">
        <f t="shared" si="5842"/>
        <v>0</v>
      </c>
      <c r="AF3685" s="12">
        <f t="shared" si="5842"/>
        <v>0</v>
      </c>
      <c r="AG3685" s="12">
        <f t="shared" si="5842"/>
        <v>0</v>
      </c>
      <c r="AH3685" s="12">
        <f t="shared" si="5842"/>
        <v>0</v>
      </c>
      <c r="AI3685" s="12">
        <f t="shared" si="5842"/>
        <v>0</v>
      </c>
      <c r="AJ3685" s="12">
        <f t="shared" si="5842"/>
        <v>0</v>
      </c>
      <c r="AK3685" s="12">
        <f t="shared" si="5842"/>
        <v>0</v>
      </c>
      <c r="AL3685" s="12">
        <f t="shared" si="5842"/>
        <v>0</v>
      </c>
      <c r="AM3685" s="12">
        <f t="shared" si="5842"/>
        <v>0</v>
      </c>
      <c r="AN3685" s="12">
        <f t="shared" si="5842"/>
        <v>0</v>
      </c>
      <c r="AO3685" s="12">
        <f t="shared" si="5842"/>
        <v>0</v>
      </c>
      <c r="AP3685" s="12">
        <f t="shared" si="5842"/>
        <v>0</v>
      </c>
      <c r="AQ3685" s="12">
        <f t="shared" si="5842"/>
        <v>0</v>
      </c>
      <c r="AR3685" s="12">
        <v>0</v>
      </c>
      <c r="AS3685" s="12">
        <v>0</v>
      </c>
      <c r="AT3685" s="12">
        <f t="shared" ref="AT3685:BI3685" si="5843">SUM(AT3686:AT3690)</f>
        <v>0</v>
      </c>
      <c r="AU3685" s="12">
        <f t="shared" si="5843"/>
        <v>0</v>
      </c>
      <c r="AV3685" s="12">
        <f t="shared" si="5843"/>
        <v>0</v>
      </c>
      <c r="AW3685" s="12">
        <f t="shared" si="5843"/>
        <v>0</v>
      </c>
      <c r="AX3685" s="12">
        <f t="shared" si="5843"/>
        <v>0</v>
      </c>
      <c r="AY3685" s="12">
        <f t="shared" si="5843"/>
        <v>0</v>
      </c>
      <c r="AZ3685" s="12">
        <f t="shared" si="5843"/>
        <v>0</v>
      </c>
      <c r="BA3685" s="12">
        <f t="shared" si="5843"/>
        <v>0</v>
      </c>
      <c r="BB3685" s="12">
        <f t="shared" si="5843"/>
        <v>0</v>
      </c>
      <c r="BC3685" s="12">
        <f t="shared" si="5843"/>
        <v>0</v>
      </c>
      <c r="BD3685" s="12">
        <f t="shared" si="5843"/>
        <v>0</v>
      </c>
      <c r="BE3685" s="12">
        <f t="shared" si="5843"/>
        <v>0</v>
      </c>
      <c r="BF3685" s="12">
        <f t="shared" si="5843"/>
        <v>0</v>
      </c>
      <c r="BG3685" s="12">
        <f t="shared" si="5843"/>
        <v>0</v>
      </c>
      <c r="BH3685" s="12">
        <f t="shared" si="5843"/>
        <v>0</v>
      </c>
      <c r="BI3685" s="12">
        <f t="shared" si="5843"/>
        <v>0</v>
      </c>
      <c r="BJ3685" s="12">
        <v>0</v>
      </c>
      <c r="BK3685" s="12">
        <v>0</v>
      </c>
    </row>
    <row r="3686" spans="1:63" ht="22.5" x14ac:dyDescent="0.25">
      <c r="A3686" s="4" t="s">
        <v>1156</v>
      </c>
      <c r="B3686" s="4" t="s">
        <v>58</v>
      </c>
      <c r="C3686" s="4" t="s">
        <v>147</v>
      </c>
      <c r="D3686" s="107" t="s">
        <v>1282</v>
      </c>
      <c r="E3686" s="117">
        <v>6112</v>
      </c>
      <c r="F3686" s="107" t="s">
        <v>1284</v>
      </c>
      <c r="G3686" s="103" t="s">
        <v>1659</v>
      </c>
      <c r="H3686" s="13" t="s">
        <v>59</v>
      </c>
      <c r="I3686" s="14">
        <v>41976</v>
      </c>
      <c r="J3686" s="14">
        <v>0</v>
      </c>
      <c r="K3686" s="14"/>
      <c r="L3686" s="14"/>
      <c r="M3686" s="14"/>
      <c r="N3686" s="14"/>
      <c r="O3686" s="14"/>
      <c r="P3686" s="14">
        <f t="shared" si="5772"/>
        <v>0</v>
      </c>
      <c r="Q3686" s="14"/>
      <c r="R3686" s="14"/>
      <c r="S3686" s="14"/>
      <c r="T3686" s="14"/>
      <c r="U3686" s="14"/>
      <c r="V3686" s="14"/>
      <c r="W3686" s="14"/>
      <c r="X3686" s="14"/>
      <c r="Y3686" s="14"/>
      <c r="Z3686" s="14">
        <v>0</v>
      </c>
      <c r="AA3686" s="14">
        <v>0</v>
      </c>
      <c r="AB3686" s="14">
        <v>0</v>
      </c>
      <c r="AC3686" s="14"/>
      <c r="AD3686" s="14"/>
      <c r="AE3686" s="14"/>
      <c r="AF3686" s="14"/>
      <c r="AG3686" s="14"/>
      <c r="AH3686" s="14">
        <f t="shared" si="5773"/>
        <v>0</v>
      </c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>
        <v>0</v>
      </c>
      <c r="AS3686" s="14">
        <v>0</v>
      </c>
      <c r="AT3686" s="14">
        <v>0</v>
      </c>
      <c r="AU3686" s="14"/>
      <c r="AV3686" s="14"/>
      <c r="AW3686" s="14"/>
      <c r="AX3686" s="14"/>
      <c r="AY3686" s="14"/>
      <c r="AZ3686" s="14">
        <f t="shared" si="5774"/>
        <v>0</v>
      </c>
      <c r="BA3686" s="14"/>
      <c r="BB3686" s="14"/>
      <c r="BC3686" s="14"/>
      <c r="BD3686" s="14"/>
      <c r="BE3686" s="14"/>
      <c r="BF3686" s="14"/>
      <c r="BG3686" s="14"/>
      <c r="BH3686" s="14"/>
      <c r="BI3686" s="14"/>
      <c r="BJ3686" s="14">
        <v>0</v>
      </c>
      <c r="BK3686" s="14">
        <v>0</v>
      </c>
    </row>
    <row r="3687" spans="1:63" x14ac:dyDescent="0.25">
      <c r="A3687" s="4" t="s">
        <v>1156</v>
      </c>
      <c r="B3687" s="4" t="s">
        <v>58</v>
      </c>
      <c r="C3687" s="4" t="s">
        <v>147</v>
      </c>
      <c r="D3687" s="107" t="s">
        <v>1282</v>
      </c>
      <c r="E3687" s="117">
        <v>6112</v>
      </c>
      <c r="F3687" s="107" t="s">
        <v>1285</v>
      </c>
      <c r="G3687" s="103" t="s">
        <v>1659</v>
      </c>
      <c r="H3687" s="13" t="s">
        <v>24</v>
      </c>
      <c r="I3687" s="14">
        <v>169510</v>
      </c>
      <c r="J3687" s="14">
        <v>0</v>
      </c>
      <c r="K3687" s="14"/>
      <c r="L3687" s="14"/>
      <c r="M3687" s="14"/>
      <c r="N3687" s="14"/>
      <c r="O3687" s="14"/>
      <c r="P3687" s="14">
        <f t="shared" si="5772"/>
        <v>0</v>
      </c>
      <c r="Q3687" s="14"/>
      <c r="R3687" s="14"/>
      <c r="S3687" s="14"/>
      <c r="T3687" s="14"/>
      <c r="U3687" s="14"/>
      <c r="V3687" s="14"/>
      <c r="W3687" s="14"/>
      <c r="X3687" s="14"/>
      <c r="Y3687" s="14"/>
      <c r="Z3687" s="14">
        <v>0</v>
      </c>
      <c r="AA3687" s="14">
        <v>0</v>
      </c>
      <c r="AB3687" s="14">
        <v>0</v>
      </c>
      <c r="AC3687" s="14"/>
      <c r="AD3687" s="14"/>
      <c r="AE3687" s="14"/>
      <c r="AF3687" s="14"/>
      <c r="AG3687" s="14"/>
      <c r="AH3687" s="14">
        <f t="shared" si="5773"/>
        <v>0</v>
      </c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>
        <v>0</v>
      </c>
      <c r="AS3687" s="14">
        <v>0</v>
      </c>
      <c r="AT3687" s="14">
        <v>0</v>
      </c>
      <c r="AU3687" s="14"/>
      <c r="AV3687" s="14"/>
      <c r="AW3687" s="14"/>
      <c r="AX3687" s="14"/>
      <c r="AY3687" s="14"/>
      <c r="AZ3687" s="14">
        <f t="shared" si="5774"/>
        <v>0</v>
      </c>
      <c r="BA3687" s="14"/>
      <c r="BB3687" s="14"/>
      <c r="BC3687" s="14"/>
      <c r="BD3687" s="14"/>
      <c r="BE3687" s="14"/>
      <c r="BF3687" s="14"/>
      <c r="BG3687" s="14"/>
      <c r="BH3687" s="14"/>
      <c r="BI3687" s="14"/>
      <c r="BJ3687" s="14">
        <v>0</v>
      </c>
      <c r="BK3687" s="14">
        <v>0</v>
      </c>
    </row>
    <row r="3688" spans="1:63" x14ac:dyDescent="0.25">
      <c r="A3688" s="4" t="s">
        <v>1156</v>
      </c>
      <c r="B3688" s="4" t="s">
        <v>58</v>
      </c>
      <c r="C3688" s="4" t="s">
        <v>147</v>
      </c>
      <c r="D3688" s="107" t="s">
        <v>1282</v>
      </c>
      <c r="E3688" s="117">
        <v>6112</v>
      </c>
      <c r="F3688" s="107" t="s">
        <v>1286</v>
      </c>
      <c r="G3688" s="103" t="s">
        <v>1659</v>
      </c>
      <c r="H3688" s="13" t="s">
        <v>25</v>
      </c>
      <c r="I3688" s="14">
        <v>40200</v>
      </c>
      <c r="J3688" s="14">
        <v>0</v>
      </c>
      <c r="K3688" s="14"/>
      <c r="L3688" s="14"/>
      <c r="M3688" s="14"/>
      <c r="N3688" s="14"/>
      <c r="O3688" s="14"/>
      <c r="P3688" s="14">
        <f t="shared" si="5772"/>
        <v>0</v>
      </c>
      <c r="Q3688" s="14"/>
      <c r="R3688" s="14"/>
      <c r="S3688" s="14"/>
      <c r="T3688" s="14"/>
      <c r="U3688" s="14"/>
      <c r="V3688" s="14"/>
      <c r="W3688" s="14"/>
      <c r="X3688" s="14"/>
      <c r="Y3688" s="14"/>
      <c r="Z3688" s="14">
        <v>0</v>
      </c>
      <c r="AA3688" s="14">
        <v>0</v>
      </c>
      <c r="AB3688" s="14">
        <v>0</v>
      </c>
      <c r="AC3688" s="14"/>
      <c r="AD3688" s="14"/>
      <c r="AE3688" s="14"/>
      <c r="AF3688" s="14"/>
      <c r="AG3688" s="14"/>
      <c r="AH3688" s="14">
        <f t="shared" si="5773"/>
        <v>0</v>
      </c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>
        <v>0</v>
      </c>
      <c r="AS3688" s="14">
        <v>0</v>
      </c>
      <c r="AT3688" s="14">
        <v>0</v>
      </c>
      <c r="AU3688" s="14"/>
      <c r="AV3688" s="14"/>
      <c r="AW3688" s="14"/>
      <c r="AX3688" s="14"/>
      <c r="AY3688" s="14"/>
      <c r="AZ3688" s="14">
        <f t="shared" si="5774"/>
        <v>0</v>
      </c>
      <c r="BA3688" s="14"/>
      <c r="BB3688" s="14"/>
      <c r="BC3688" s="14"/>
      <c r="BD3688" s="14"/>
      <c r="BE3688" s="14"/>
      <c r="BF3688" s="14"/>
      <c r="BG3688" s="14"/>
      <c r="BH3688" s="14"/>
      <c r="BI3688" s="14"/>
      <c r="BJ3688" s="14">
        <v>0</v>
      </c>
      <c r="BK3688" s="14">
        <v>0</v>
      </c>
    </row>
    <row r="3689" spans="1:63" x14ac:dyDescent="0.25">
      <c r="A3689" s="4" t="s">
        <v>1156</v>
      </c>
      <c r="B3689" s="4" t="s">
        <v>58</v>
      </c>
      <c r="C3689" s="4" t="s">
        <v>147</v>
      </c>
      <c r="D3689" s="107" t="s">
        <v>1282</v>
      </c>
      <c r="E3689" s="117">
        <v>6112</v>
      </c>
      <c r="F3689" s="107" t="s">
        <v>1287</v>
      </c>
      <c r="G3689" s="103" t="s">
        <v>1659</v>
      </c>
      <c r="H3689" s="13" t="s">
        <v>23</v>
      </c>
      <c r="I3689" s="14">
        <v>0</v>
      </c>
      <c r="J3689" s="14">
        <v>0</v>
      </c>
      <c r="K3689" s="14"/>
      <c r="L3689" s="14"/>
      <c r="M3689" s="14"/>
      <c r="N3689" s="14"/>
      <c r="O3689" s="14"/>
      <c r="P3689" s="14">
        <f t="shared" si="5772"/>
        <v>0</v>
      </c>
      <c r="Q3689" s="14"/>
      <c r="R3689" s="14"/>
      <c r="S3689" s="14"/>
      <c r="T3689" s="14"/>
      <c r="U3689" s="14"/>
      <c r="V3689" s="14"/>
      <c r="W3689" s="14"/>
      <c r="X3689" s="14"/>
      <c r="Y3689" s="14"/>
      <c r="Z3689" s="14">
        <v>0</v>
      </c>
      <c r="AA3689" s="14">
        <v>0</v>
      </c>
      <c r="AB3689" s="14">
        <v>0</v>
      </c>
      <c r="AC3689" s="14"/>
      <c r="AD3689" s="14"/>
      <c r="AE3689" s="14"/>
      <c r="AF3689" s="14"/>
      <c r="AG3689" s="14"/>
      <c r="AH3689" s="14">
        <f t="shared" si="5773"/>
        <v>0</v>
      </c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>
        <v>0</v>
      </c>
      <c r="AS3689" s="14">
        <v>0</v>
      </c>
      <c r="AT3689" s="14">
        <v>0</v>
      </c>
      <c r="AU3689" s="14"/>
      <c r="AV3689" s="14"/>
      <c r="AW3689" s="14"/>
      <c r="AX3689" s="14"/>
      <c r="AY3689" s="14"/>
      <c r="AZ3689" s="14">
        <f t="shared" si="5774"/>
        <v>0</v>
      </c>
      <c r="BA3689" s="14"/>
      <c r="BB3689" s="14"/>
      <c r="BC3689" s="14"/>
      <c r="BD3689" s="14"/>
      <c r="BE3689" s="14"/>
      <c r="BF3689" s="14"/>
      <c r="BG3689" s="14"/>
      <c r="BH3689" s="14"/>
      <c r="BI3689" s="14"/>
      <c r="BJ3689" s="14">
        <v>0</v>
      </c>
      <c r="BK3689" s="14">
        <v>0</v>
      </c>
    </row>
    <row r="3690" spans="1:63" x14ac:dyDescent="0.25">
      <c r="A3690" s="4" t="s">
        <v>1156</v>
      </c>
      <c r="B3690" s="4" t="s">
        <v>58</v>
      </c>
      <c r="C3690" s="4" t="s">
        <v>147</v>
      </c>
      <c r="D3690" s="107" t="s">
        <v>1282</v>
      </c>
      <c r="E3690" s="117">
        <v>6112</v>
      </c>
      <c r="F3690" s="107" t="s">
        <v>1288</v>
      </c>
      <c r="G3690" s="103" t="s">
        <v>1659</v>
      </c>
      <c r="H3690" s="13" t="s">
        <v>26</v>
      </c>
      <c r="I3690" s="14">
        <v>16000</v>
      </c>
      <c r="J3690" s="14">
        <v>0</v>
      </c>
      <c r="K3690" s="14"/>
      <c r="L3690" s="14"/>
      <c r="M3690" s="14"/>
      <c r="N3690" s="14"/>
      <c r="O3690" s="14"/>
      <c r="P3690" s="14">
        <f t="shared" si="5772"/>
        <v>0</v>
      </c>
      <c r="Q3690" s="14"/>
      <c r="R3690" s="14"/>
      <c r="S3690" s="14"/>
      <c r="T3690" s="14"/>
      <c r="U3690" s="14"/>
      <c r="V3690" s="14"/>
      <c r="W3690" s="14"/>
      <c r="X3690" s="14"/>
      <c r="Y3690" s="14"/>
      <c r="Z3690" s="14">
        <v>0</v>
      </c>
      <c r="AA3690" s="14">
        <v>0</v>
      </c>
      <c r="AB3690" s="14">
        <v>0</v>
      </c>
      <c r="AC3690" s="14"/>
      <c r="AD3690" s="14"/>
      <c r="AE3690" s="14"/>
      <c r="AF3690" s="14"/>
      <c r="AG3690" s="14"/>
      <c r="AH3690" s="14">
        <f t="shared" si="5773"/>
        <v>0</v>
      </c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>
        <v>0</v>
      </c>
      <c r="AS3690" s="14">
        <v>0</v>
      </c>
      <c r="AT3690" s="14">
        <v>0</v>
      </c>
      <c r="AU3690" s="14"/>
      <c r="AV3690" s="14"/>
      <c r="AW3690" s="14"/>
      <c r="AX3690" s="14"/>
      <c r="AY3690" s="14"/>
      <c r="AZ3690" s="14">
        <f t="shared" si="5774"/>
        <v>0</v>
      </c>
      <c r="BA3690" s="14"/>
      <c r="BB3690" s="14"/>
      <c r="BC3690" s="14"/>
      <c r="BD3690" s="14"/>
      <c r="BE3690" s="14"/>
      <c r="BF3690" s="14"/>
      <c r="BG3690" s="14"/>
      <c r="BH3690" s="14"/>
      <c r="BI3690" s="14"/>
      <c r="BJ3690" s="14">
        <v>0</v>
      </c>
      <c r="BK3690" s="14">
        <v>0</v>
      </c>
    </row>
    <row r="3691" spans="1:63" ht="22.5" x14ac:dyDescent="0.25">
      <c r="A3691" s="4" t="s">
        <v>1156</v>
      </c>
      <c r="B3691" s="4" t="s">
        <v>58</v>
      </c>
      <c r="C3691" s="4" t="s">
        <v>147</v>
      </c>
      <c r="D3691" s="107" t="s">
        <v>1282</v>
      </c>
      <c r="E3691" s="106" t="s">
        <v>27</v>
      </c>
      <c r="F3691" s="106" t="s">
        <v>0</v>
      </c>
      <c r="G3691" s="2" t="s">
        <v>0</v>
      </c>
      <c r="H3691" s="2" t="s">
        <v>28</v>
      </c>
      <c r="I3691" s="12">
        <f>SUM(I3692)</f>
        <v>293913</v>
      </c>
      <c r="J3691" s="12">
        <f t="shared" ref="J3691:Y3691" si="5844">SUM(J3692)</f>
        <v>4725</v>
      </c>
      <c r="K3691" s="12">
        <f t="shared" si="5844"/>
        <v>3990</v>
      </c>
      <c r="L3691" s="12">
        <f t="shared" si="5844"/>
        <v>0</v>
      </c>
      <c r="M3691" s="12">
        <f t="shared" si="5844"/>
        <v>0</v>
      </c>
      <c r="N3691" s="12">
        <f t="shared" si="5844"/>
        <v>0</v>
      </c>
      <c r="O3691" s="12">
        <f t="shared" si="5844"/>
        <v>0</v>
      </c>
      <c r="P3691" s="12">
        <f t="shared" si="5844"/>
        <v>8715</v>
      </c>
      <c r="Q3691" s="12">
        <f t="shared" si="5844"/>
        <v>49</v>
      </c>
      <c r="R3691" s="12">
        <f t="shared" si="5844"/>
        <v>432</v>
      </c>
      <c r="S3691" s="12">
        <f t="shared" si="5844"/>
        <v>5167</v>
      </c>
      <c r="T3691" s="12">
        <f t="shared" si="5844"/>
        <v>0</v>
      </c>
      <c r="U3691" s="12">
        <f t="shared" si="5844"/>
        <v>0</v>
      </c>
      <c r="V3691" s="12">
        <f t="shared" si="5844"/>
        <v>0</v>
      </c>
      <c r="W3691" s="12">
        <f t="shared" si="5844"/>
        <v>0</v>
      </c>
      <c r="X3691" s="12">
        <f t="shared" si="5844"/>
        <v>0</v>
      </c>
      <c r="Y3691" s="12">
        <f t="shared" si="5844"/>
        <v>0</v>
      </c>
      <c r="Z3691" s="12">
        <v>5648</v>
      </c>
      <c r="AA3691" s="12">
        <v>3067</v>
      </c>
      <c r="AB3691" s="12">
        <f t="shared" ref="AB3691:AQ3691" si="5845">SUM(AB3692)</f>
        <v>0</v>
      </c>
      <c r="AC3691" s="12">
        <f t="shared" si="5845"/>
        <v>0</v>
      </c>
      <c r="AD3691" s="12">
        <f t="shared" si="5845"/>
        <v>0</v>
      </c>
      <c r="AE3691" s="12">
        <f t="shared" si="5845"/>
        <v>0</v>
      </c>
      <c r="AF3691" s="12">
        <f t="shared" si="5845"/>
        <v>0</v>
      </c>
      <c r="AG3691" s="12">
        <f t="shared" si="5845"/>
        <v>0</v>
      </c>
      <c r="AH3691" s="12">
        <f t="shared" si="5845"/>
        <v>0</v>
      </c>
      <c r="AI3691" s="12">
        <f t="shared" si="5845"/>
        <v>0</v>
      </c>
      <c r="AJ3691" s="12">
        <f t="shared" si="5845"/>
        <v>0</v>
      </c>
      <c r="AK3691" s="12">
        <f t="shared" si="5845"/>
        <v>0</v>
      </c>
      <c r="AL3691" s="12">
        <f t="shared" si="5845"/>
        <v>0</v>
      </c>
      <c r="AM3691" s="12">
        <f t="shared" si="5845"/>
        <v>0</v>
      </c>
      <c r="AN3691" s="12">
        <f t="shared" si="5845"/>
        <v>0</v>
      </c>
      <c r="AO3691" s="12">
        <f t="shared" si="5845"/>
        <v>0</v>
      </c>
      <c r="AP3691" s="12">
        <f t="shared" si="5845"/>
        <v>0</v>
      </c>
      <c r="AQ3691" s="12">
        <f t="shared" si="5845"/>
        <v>0</v>
      </c>
      <c r="AR3691" s="12">
        <v>0</v>
      </c>
      <c r="AS3691" s="12">
        <v>0</v>
      </c>
      <c r="AT3691" s="12">
        <f t="shared" ref="AT3691:BI3691" si="5846">SUM(AT3692)</f>
        <v>1050</v>
      </c>
      <c r="AU3691" s="12">
        <f t="shared" si="5846"/>
        <v>234</v>
      </c>
      <c r="AV3691" s="12">
        <f t="shared" si="5846"/>
        <v>0</v>
      </c>
      <c r="AW3691" s="12">
        <f t="shared" si="5846"/>
        <v>0</v>
      </c>
      <c r="AX3691" s="12">
        <f t="shared" si="5846"/>
        <v>0</v>
      </c>
      <c r="AY3691" s="12">
        <f t="shared" si="5846"/>
        <v>0</v>
      </c>
      <c r="AZ3691" s="12">
        <f t="shared" si="5846"/>
        <v>1284</v>
      </c>
      <c r="BA3691" s="12">
        <f t="shared" si="5846"/>
        <v>0</v>
      </c>
      <c r="BB3691" s="12">
        <f t="shared" si="5846"/>
        <v>0</v>
      </c>
      <c r="BC3691" s="12">
        <f t="shared" si="5846"/>
        <v>234</v>
      </c>
      <c r="BD3691" s="12">
        <f t="shared" si="5846"/>
        <v>0</v>
      </c>
      <c r="BE3691" s="12">
        <f t="shared" si="5846"/>
        <v>0</v>
      </c>
      <c r="BF3691" s="12">
        <f t="shared" si="5846"/>
        <v>0</v>
      </c>
      <c r="BG3691" s="12">
        <f t="shared" si="5846"/>
        <v>0</v>
      </c>
      <c r="BH3691" s="12">
        <f t="shared" si="5846"/>
        <v>0</v>
      </c>
      <c r="BI3691" s="12">
        <f t="shared" si="5846"/>
        <v>0</v>
      </c>
      <c r="BJ3691" s="12">
        <v>234</v>
      </c>
      <c r="BK3691" s="12">
        <v>1050</v>
      </c>
    </row>
    <row r="3692" spans="1:63" x14ac:dyDescent="0.25">
      <c r="A3692" s="4" t="s">
        <v>1156</v>
      </c>
      <c r="B3692" s="4" t="s">
        <v>58</v>
      </c>
      <c r="C3692" s="4" t="s">
        <v>147</v>
      </c>
      <c r="D3692" s="107" t="s">
        <v>1282</v>
      </c>
      <c r="E3692" s="117">
        <v>6121</v>
      </c>
      <c r="F3692" s="107"/>
      <c r="G3692" s="103" t="s">
        <v>1659</v>
      </c>
      <c r="H3692" s="13" t="s">
        <v>29</v>
      </c>
      <c r="I3692" s="14">
        <v>293913</v>
      </c>
      <c r="J3692" s="14">
        <v>4725</v>
      </c>
      <c r="K3692" s="14">
        <v>3990</v>
      </c>
      <c r="L3692" s="14"/>
      <c r="M3692" s="14"/>
      <c r="N3692" s="14"/>
      <c r="O3692" s="14"/>
      <c r="P3692" s="14">
        <f t="shared" si="5772"/>
        <v>8715</v>
      </c>
      <c r="Q3692" s="14">
        <v>49</v>
      </c>
      <c r="R3692" s="14">
        <v>432</v>
      </c>
      <c r="S3692" s="14">
        <f>3990+788+389</f>
        <v>5167</v>
      </c>
      <c r="T3692" s="14"/>
      <c r="U3692" s="14"/>
      <c r="V3692" s="14"/>
      <c r="W3692" s="14"/>
      <c r="X3692" s="14"/>
      <c r="Y3692" s="14"/>
      <c r="Z3692" s="14">
        <v>5648</v>
      </c>
      <c r="AA3692" s="14">
        <v>3067</v>
      </c>
      <c r="AB3692" s="14">
        <v>0</v>
      </c>
      <c r="AC3692" s="14"/>
      <c r="AD3692" s="14"/>
      <c r="AE3692" s="14"/>
      <c r="AF3692" s="14"/>
      <c r="AG3692" s="14"/>
      <c r="AH3692" s="14">
        <f t="shared" si="5773"/>
        <v>0</v>
      </c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>
        <v>0</v>
      </c>
      <c r="AS3692" s="14">
        <v>0</v>
      </c>
      <c r="AT3692" s="14">
        <v>1050</v>
      </c>
      <c r="AU3692" s="14">
        <v>234</v>
      </c>
      <c r="AV3692" s="14"/>
      <c r="AW3692" s="14"/>
      <c r="AX3692" s="14"/>
      <c r="AY3692" s="14"/>
      <c r="AZ3692" s="14">
        <f t="shared" si="5774"/>
        <v>1284</v>
      </c>
      <c r="BA3692" s="14"/>
      <c r="BB3692" s="14"/>
      <c r="BC3692" s="14">
        <v>234</v>
      </c>
      <c r="BD3692" s="14"/>
      <c r="BE3692" s="14"/>
      <c r="BF3692" s="14"/>
      <c r="BG3692" s="14"/>
      <c r="BH3692" s="14"/>
      <c r="BI3692" s="14"/>
      <c r="BJ3692" s="14">
        <v>234</v>
      </c>
      <c r="BK3692" s="14">
        <v>1050</v>
      </c>
    </row>
    <row r="3693" spans="1:63" ht="22.5" x14ac:dyDescent="0.25">
      <c r="A3693" s="4" t="s">
        <v>1156</v>
      </c>
      <c r="B3693" s="4" t="s">
        <v>58</v>
      </c>
      <c r="C3693" s="4" t="s">
        <v>147</v>
      </c>
      <c r="D3693" s="107" t="s">
        <v>1282</v>
      </c>
      <c r="E3693" s="106" t="s">
        <v>31</v>
      </c>
      <c r="F3693" s="106" t="s">
        <v>0</v>
      </c>
      <c r="G3693" s="2" t="s">
        <v>0</v>
      </c>
      <c r="H3693" s="2" t="s">
        <v>32</v>
      </c>
      <c r="I3693" s="12">
        <f>SUM(I3694:I3702)</f>
        <v>399231</v>
      </c>
      <c r="J3693" s="12">
        <f t="shared" ref="J3693:Y3693" si="5847">SUM(J3694:J3702)</f>
        <v>9275</v>
      </c>
      <c r="K3693" s="12">
        <f t="shared" si="5847"/>
        <v>6165</v>
      </c>
      <c r="L3693" s="12">
        <f t="shared" si="5847"/>
        <v>0</v>
      </c>
      <c r="M3693" s="12">
        <f t="shared" si="5847"/>
        <v>0</v>
      </c>
      <c r="N3693" s="12">
        <f t="shared" si="5847"/>
        <v>0</v>
      </c>
      <c r="O3693" s="12">
        <f t="shared" si="5847"/>
        <v>0</v>
      </c>
      <c r="P3693" s="12">
        <f t="shared" si="5847"/>
        <v>15440</v>
      </c>
      <c r="Q3693" s="12">
        <f t="shared" si="5847"/>
        <v>1502</v>
      </c>
      <c r="R3693" s="12">
        <f t="shared" si="5847"/>
        <v>13</v>
      </c>
      <c r="S3693" s="12">
        <f t="shared" si="5847"/>
        <v>7177</v>
      </c>
      <c r="T3693" s="12">
        <f t="shared" si="5847"/>
        <v>0</v>
      </c>
      <c r="U3693" s="12">
        <f t="shared" si="5847"/>
        <v>0</v>
      </c>
      <c r="V3693" s="12">
        <f t="shared" si="5847"/>
        <v>0</v>
      </c>
      <c r="W3693" s="12">
        <f t="shared" si="5847"/>
        <v>2000</v>
      </c>
      <c r="X3693" s="12">
        <f t="shared" si="5847"/>
        <v>0</v>
      </c>
      <c r="Y3693" s="12">
        <f t="shared" si="5847"/>
        <v>0</v>
      </c>
      <c r="Z3693" s="12">
        <v>10692</v>
      </c>
      <c r="AA3693" s="12">
        <v>4748</v>
      </c>
      <c r="AB3693" s="12">
        <f t="shared" ref="AB3693:AQ3693" si="5848">SUM(AB3694:AB3702)</f>
        <v>0</v>
      </c>
      <c r="AC3693" s="12">
        <f t="shared" si="5848"/>
        <v>0</v>
      </c>
      <c r="AD3693" s="12">
        <f t="shared" si="5848"/>
        <v>0</v>
      </c>
      <c r="AE3693" s="12">
        <f t="shared" si="5848"/>
        <v>0</v>
      </c>
      <c r="AF3693" s="12">
        <f t="shared" si="5848"/>
        <v>0</v>
      </c>
      <c r="AG3693" s="12">
        <f t="shared" si="5848"/>
        <v>0</v>
      </c>
      <c r="AH3693" s="12">
        <f t="shared" si="5848"/>
        <v>0</v>
      </c>
      <c r="AI3693" s="12">
        <f t="shared" si="5848"/>
        <v>0</v>
      </c>
      <c r="AJ3693" s="12">
        <f t="shared" si="5848"/>
        <v>0</v>
      </c>
      <c r="AK3693" s="12">
        <f t="shared" si="5848"/>
        <v>0</v>
      </c>
      <c r="AL3693" s="12">
        <f t="shared" si="5848"/>
        <v>0</v>
      </c>
      <c r="AM3693" s="12">
        <f t="shared" si="5848"/>
        <v>0</v>
      </c>
      <c r="AN3693" s="12">
        <f t="shared" si="5848"/>
        <v>0</v>
      </c>
      <c r="AO3693" s="12">
        <f t="shared" si="5848"/>
        <v>0</v>
      </c>
      <c r="AP3693" s="12">
        <f t="shared" si="5848"/>
        <v>0</v>
      </c>
      <c r="AQ3693" s="12">
        <f t="shared" si="5848"/>
        <v>0</v>
      </c>
      <c r="AR3693" s="12">
        <v>0</v>
      </c>
      <c r="AS3693" s="12">
        <v>0</v>
      </c>
      <c r="AT3693" s="12">
        <f>SUM(AT3694:AT3702)</f>
        <v>51050</v>
      </c>
      <c r="AU3693" s="12">
        <f t="shared" ref="AU3693:BI3693" si="5849">SUM(AU3694:AU3702)</f>
        <v>15490</v>
      </c>
      <c r="AV3693" s="12">
        <f t="shared" si="5849"/>
        <v>0</v>
      </c>
      <c r="AW3693" s="12">
        <f t="shared" si="5849"/>
        <v>0</v>
      </c>
      <c r="AX3693" s="12">
        <f t="shared" si="5849"/>
        <v>0</v>
      </c>
      <c r="AY3693" s="12">
        <f t="shared" si="5849"/>
        <v>0</v>
      </c>
      <c r="AZ3693" s="12">
        <f t="shared" si="5849"/>
        <v>66540</v>
      </c>
      <c r="BA3693" s="12">
        <f t="shared" si="5849"/>
        <v>0</v>
      </c>
      <c r="BB3693" s="12">
        <f t="shared" si="5849"/>
        <v>0</v>
      </c>
      <c r="BC3693" s="12">
        <f t="shared" si="5849"/>
        <v>15490</v>
      </c>
      <c r="BD3693" s="12">
        <f t="shared" si="5849"/>
        <v>0</v>
      </c>
      <c r="BE3693" s="12">
        <f t="shared" si="5849"/>
        <v>0</v>
      </c>
      <c r="BF3693" s="12">
        <f t="shared" si="5849"/>
        <v>0</v>
      </c>
      <c r="BG3693" s="12">
        <f t="shared" si="5849"/>
        <v>0</v>
      </c>
      <c r="BH3693" s="12">
        <f t="shared" si="5849"/>
        <v>0</v>
      </c>
      <c r="BI3693" s="12">
        <f t="shared" si="5849"/>
        <v>3580</v>
      </c>
      <c r="BJ3693" s="12">
        <v>19070</v>
      </c>
      <c r="BK3693" s="12">
        <v>47470</v>
      </c>
    </row>
    <row r="3694" spans="1:63" x14ac:dyDescent="0.25">
      <c r="A3694" s="4" t="s">
        <v>1156</v>
      </c>
      <c r="B3694" s="4" t="s">
        <v>58</v>
      </c>
      <c r="C3694" s="4" t="s">
        <v>147</v>
      </c>
      <c r="D3694" s="107" t="s">
        <v>1282</v>
      </c>
      <c r="E3694" s="117">
        <v>6131</v>
      </c>
      <c r="F3694" s="107"/>
      <c r="G3694" s="103" t="s">
        <v>1659</v>
      </c>
      <c r="H3694" s="13" t="s">
        <v>34</v>
      </c>
      <c r="I3694" s="14">
        <v>12950</v>
      </c>
      <c r="J3694" s="14">
        <v>1000</v>
      </c>
      <c r="K3694" s="14">
        <f>5988-3988</f>
        <v>2000</v>
      </c>
      <c r="L3694" s="14"/>
      <c r="M3694" s="14"/>
      <c r="N3694" s="14">
        <v>2000</v>
      </c>
      <c r="O3694" s="14"/>
      <c r="P3694" s="14">
        <f t="shared" si="5772"/>
        <v>5000</v>
      </c>
      <c r="Q3694" s="14"/>
      <c r="R3694" s="14"/>
      <c r="S3694" s="14">
        <v>5988</v>
      </c>
      <c r="T3694" s="14"/>
      <c r="U3694" s="14">
        <v>-3988</v>
      </c>
      <c r="V3694" s="14"/>
      <c r="W3694" s="14">
        <v>2000</v>
      </c>
      <c r="X3694" s="14"/>
      <c r="Y3694" s="14"/>
      <c r="Z3694" s="14">
        <v>4000</v>
      </c>
      <c r="AA3694" s="14">
        <v>1000</v>
      </c>
      <c r="AB3694" s="14">
        <v>0</v>
      </c>
      <c r="AC3694" s="14"/>
      <c r="AD3694" s="14"/>
      <c r="AE3694" s="14"/>
      <c r="AF3694" s="14"/>
      <c r="AG3694" s="14"/>
      <c r="AH3694" s="14">
        <f t="shared" si="5773"/>
        <v>0</v>
      </c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>
        <v>0</v>
      </c>
      <c r="AS3694" s="14">
        <v>0</v>
      </c>
      <c r="AT3694" s="14">
        <v>20000</v>
      </c>
      <c r="AU3694" s="14">
        <v>1478</v>
      </c>
      <c r="AV3694" s="14"/>
      <c r="AW3694" s="14"/>
      <c r="AX3694" s="14"/>
      <c r="AY3694" s="14"/>
      <c r="AZ3694" s="14">
        <f t="shared" si="5774"/>
        <v>21478</v>
      </c>
      <c r="BA3694" s="14"/>
      <c r="BB3694" s="14"/>
      <c r="BC3694" s="14">
        <v>1478</v>
      </c>
      <c r="BD3694" s="14"/>
      <c r="BE3694" s="14"/>
      <c r="BF3694" s="14"/>
      <c r="BG3694" s="14"/>
      <c r="BH3694" s="14"/>
      <c r="BI3694" s="14"/>
      <c r="BJ3694" s="14">
        <v>1478</v>
      </c>
      <c r="BK3694" s="14">
        <v>20000</v>
      </c>
    </row>
    <row r="3695" spans="1:63" x14ac:dyDescent="0.25">
      <c r="A3695" s="4" t="s">
        <v>1156</v>
      </c>
      <c r="B3695" s="4" t="s">
        <v>58</v>
      </c>
      <c r="C3695" s="4" t="s">
        <v>147</v>
      </c>
      <c r="D3695" s="107" t="s">
        <v>1282</v>
      </c>
      <c r="E3695" s="117">
        <v>6132</v>
      </c>
      <c r="F3695" s="107"/>
      <c r="G3695" s="103" t="s">
        <v>1659</v>
      </c>
      <c r="H3695" s="13" t="s">
        <v>74</v>
      </c>
      <c r="I3695" s="14">
        <v>142000</v>
      </c>
      <c r="J3695" s="14">
        <v>0</v>
      </c>
      <c r="K3695" s="14"/>
      <c r="L3695" s="14"/>
      <c r="M3695" s="14"/>
      <c r="N3695" s="14"/>
      <c r="O3695" s="14"/>
      <c r="P3695" s="14">
        <f t="shared" si="5772"/>
        <v>0</v>
      </c>
      <c r="Q3695" s="14"/>
      <c r="R3695" s="14"/>
      <c r="S3695" s="14"/>
      <c r="T3695" s="14"/>
      <c r="U3695" s="14"/>
      <c r="V3695" s="14"/>
      <c r="W3695" s="14"/>
      <c r="X3695" s="14"/>
      <c r="Y3695" s="14"/>
      <c r="Z3695" s="14">
        <v>0</v>
      </c>
      <c r="AA3695" s="14">
        <v>0</v>
      </c>
      <c r="AB3695" s="14">
        <v>0</v>
      </c>
      <c r="AC3695" s="14"/>
      <c r="AD3695" s="14"/>
      <c r="AE3695" s="14"/>
      <c r="AF3695" s="14"/>
      <c r="AG3695" s="14"/>
      <c r="AH3695" s="14">
        <f t="shared" si="5773"/>
        <v>0</v>
      </c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>
        <v>0</v>
      </c>
      <c r="AS3695" s="14">
        <v>0</v>
      </c>
      <c r="AT3695" s="14">
        <v>5000</v>
      </c>
      <c r="AU3695" s="14"/>
      <c r="AV3695" s="14"/>
      <c r="AW3695" s="14"/>
      <c r="AX3695" s="14"/>
      <c r="AY3695" s="14"/>
      <c r="AZ3695" s="14">
        <f t="shared" si="5774"/>
        <v>5000</v>
      </c>
      <c r="BA3695" s="14"/>
      <c r="BB3695" s="14"/>
      <c r="BC3695" s="14"/>
      <c r="BD3695" s="14"/>
      <c r="BE3695" s="14"/>
      <c r="BF3695" s="14"/>
      <c r="BG3695" s="14"/>
      <c r="BH3695" s="14"/>
      <c r="BI3695" s="14">
        <v>4200</v>
      </c>
      <c r="BJ3695" s="14">
        <v>4200</v>
      </c>
      <c r="BK3695" s="14">
        <v>800</v>
      </c>
    </row>
    <row r="3696" spans="1:63" x14ac:dyDescent="0.25">
      <c r="A3696" s="4" t="s">
        <v>1156</v>
      </c>
      <c r="B3696" s="4" t="s">
        <v>58</v>
      </c>
      <c r="C3696" s="4" t="s">
        <v>147</v>
      </c>
      <c r="D3696" s="107" t="s">
        <v>1282</v>
      </c>
      <c r="E3696" s="117">
        <v>6133</v>
      </c>
      <c r="F3696" s="107"/>
      <c r="G3696" s="103" t="s">
        <v>1659</v>
      </c>
      <c r="H3696" s="13" t="s">
        <v>77</v>
      </c>
      <c r="I3696" s="14">
        <v>27000</v>
      </c>
      <c r="J3696" s="14">
        <v>0</v>
      </c>
      <c r="K3696" s="14"/>
      <c r="L3696" s="14"/>
      <c r="M3696" s="14"/>
      <c r="N3696" s="14"/>
      <c r="O3696" s="14"/>
      <c r="P3696" s="14">
        <f t="shared" si="5772"/>
        <v>0</v>
      </c>
      <c r="Q3696" s="14"/>
      <c r="R3696" s="14"/>
      <c r="S3696" s="14"/>
      <c r="T3696" s="14"/>
      <c r="U3696" s="14"/>
      <c r="V3696" s="14"/>
      <c r="W3696" s="14"/>
      <c r="X3696" s="14"/>
      <c r="Y3696" s="14"/>
      <c r="Z3696" s="14">
        <v>0</v>
      </c>
      <c r="AA3696" s="14">
        <v>0</v>
      </c>
      <c r="AB3696" s="14">
        <v>0</v>
      </c>
      <c r="AC3696" s="14"/>
      <c r="AD3696" s="14"/>
      <c r="AE3696" s="14"/>
      <c r="AF3696" s="14"/>
      <c r="AG3696" s="14"/>
      <c r="AH3696" s="14">
        <f t="shared" si="5773"/>
        <v>0</v>
      </c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>
        <v>0</v>
      </c>
      <c r="AS3696" s="14">
        <v>0</v>
      </c>
      <c r="AT3696" s="14">
        <v>500</v>
      </c>
      <c r="AU3696" s="14"/>
      <c r="AV3696" s="14"/>
      <c r="AW3696" s="14"/>
      <c r="AX3696" s="14"/>
      <c r="AY3696" s="14"/>
      <c r="AZ3696" s="14">
        <f t="shared" si="5774"/>
        <v>500</v>
      </c>
      <c r="BA3696" s="14"/>
      <c r="BB3696" s="14"/>
      <c r="BC3696" s="14"/>
      <c r="BD3696" s="14"/>
      <c r="BE3696" s="14"/>
      <c r="BF3696" s="14"/>
      <c r="BG3696" s="14"/>
      <c r="BH3696" s="14"/>
      <c r="BI3696" s="14"/>
      <c r="BJ3696" s="14">
        <v>0</v>
      </c>
      <c r="BK3696" s="14">
        <v>500</v>
      </c>
    </row>
    <row r="3697" spans="1:63" x14ac:dyDescent="0.25">
      <c r="A3697" s="4" t="s">
        <v>1156</v>
      </c>
      <c r="B3697" s="4" t="s">
        <v>58</v>
      </c>
      <c r="C3697" s="4" t="s">
        <v>147</v>
      </c>
      <c r="D3697" s="107" t="s">
        <v>1282</v>
      </c>
      <c r="E3697" s="117">
        <v>6134</v>
      </c>
      <c r="F3697" s="107"/>
      <c r="G3697" s="103" t="s">
        <v>1659</v>
      </c>
      <c r="H3697" s="13" t="s">
        <v>80</v>
      </c>
      <c r="I3697" s="14">
        <v>28500</v>
      </c>
      <c r="J3697" s="14">
        <v>0</v>
      </c>
      <c r="K3697" s="14"/>
      <c r="L3697" s="14"/>
      <c r="M3697" s="14"/>
      <c r="N3697" s="14"/>
      <c r="O3697" s="14"/>
      <c r="P3697" s="14">
        <f t="shared" si="5772"/>
        <v>0</v>
      </c>
      <c r="Q3697" s="14"/>
      <c r="R3697" s="14"/>
      <c r="S3697" s="14"/>
      <c r="T3697" s="14"/>
      <c r="U3697" s="14"/>
      <c r="V3697" s="14"/>
      <c r="W3697" s="14"/>
      <c r="X3697" s="14"/>
      <c r="Y3697" s="14"/>
      <c r="Z3697" s="14">
        <v>0</v>
      </c>
      <c r="AA3697" s="14">
        <v>0</v>
      </c>
      <c r="AB3697" s="14">
        <v>0</v>
      </c>
      <c r="AC3697" s="14"/>
      <c r="AD3697" s="14"/>
      <c r="AE3697" s="14"/>
      <c r="AF3697" s="14"/>
      <c r="AG3697" s="14"/>
      <c r="AH3697" s="14">
        <f t="shared" si="5773"/>
        <v>0</v>
      </c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>
        <v>0</v>
      </c>
      <c r="AS3697" s="14">
        <v>0</v>
      </c>
      <c r="AT3697" s="14">
        <v>5000</v>
      </c>
      <c r="AU3697" s="14">
        <v>1952</v>
      </c>
      <c r="AV3697" s="14"/>
      <c r="AW3697" s="14"/>
      <c r="AX3697" s="14"/>
      <c r="AY3697" s="14"/>
      <c r="AZ3697" s="14">
        <f t="shared" si="5774"/>
        <v>6952</v>
      </c>
      <c r="BA3697" s="14"/>
      <c r="BB3697" s="14"/>
      <c r="BC3697" s="14">
        <v>1952</v>
      </c>
      <c r="BD3697" s="14"/>
      <c r="BE3697" s="14"/>
      <c r="BF3697" s="14"/>
      <c r="BG3697" s="14"/>
      <c r="BH3697" s="14"/>
      <c r="BI3697" s="14"/>
      <c r="BJ3697" s="14">
        <v>1952</v>
      </c>
      <c r="BK3697" s="14">
        <v>5000</v>
      </c>
    </row>
    <row r="3698" spans="1:63" x14ac:dyDescent="0.25">
      <c r="A3698" s="4" t="s">
        <v>1156</v>
      </c>
      <c r="B3698" s="4" t="s">
        <v>58</v>
      </c>
      <c r="C3698" s="4" t="s">
        <v>147</v>
      </c>
      <c r="D3698" s="107" t="s">
        <v>1282</v>
      </c>
      <c r="E3698" s="117">
        <v>6135</v>
      </c>
      <c r="F3698" s="107"/>
      <c r="G3698" s="103" t="s">
        <v>1659</v>
      </c>
      <c r="H3698" s="13" t="s">
        <v>83</v>
      </c>
      <c r="I3698" s="14">
        <v>6500</v>
      </c>
      <c r="J3698" s="14">
        <v>0</v>
      </c>
      <c r="K3698" s="14"/>
      <c r="L3698" s="14"/>
      <c r="M3698" s="14"/>
      <c r="N3698" s="14"/>
      <c r="O3698" s="14"/>
      <c r="P3698" s="14">
        <f t="shared" si="5772"/>
        <v>0</v>
      </c>
      <c r="Q3698" s="14"/>
      <c r="R3698" s="14"/>
      <c r="S3698" s="14"/>
      <c r="T3698" s="14"/>
      <c r="U3698" s="14"/>
      <c r="V3698" s="14"/>
      <c r="W3698" s="14"/>
      <c r="X3698" s="14"/>
      <c r="Y3698" s="14"/>
      <c r="Z3698" s="14">
        <v>0</v>
      </c>
      <c r="AA3698" s="14">
        <v>0</v>
      </c>
      <c r="AB3698" s="14">
        <v>0</v>
      </c>
      <c r="AC3698" s="14"/>
      <c r="AD3698" s="14"/>
      <c r="AE3698" s="14"/>
      <c r="AF3698" s="14"/>
      <c r="AG3698" s="14"/>
      <c r="AH3698" s="14">
        <f t="shared" si="5773"/>
        <v>0</v>
      </c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>
        <v>0</v>
      </c>
      <c r="AS3698" s="14">
        <v>0</v>
      </c>
      <c r="AT3698" s="14">
        <v>2000</v>
      </c>
      <c r="AU3698" s="14"/>
      <c r="AV3698" s="14"/>
      <c r="AW3698" s="14"/>
      <c r="AX3698" s="14"/>
      <c r="AY3698" s="14"/>
      <c r="AZ3698" s="14">
        <f t="shared" si="5774"/>
        <v>2000</v>
      </c>
      <c r="BA3698" s="14"/>
      <c r="BB3698" s="14"/>
      <c r="BC3698" s="14"/>
      <c r="BD3698" s="14"/>
      <c r="BE3698" s="14"/>
      <c r="BF3698" s="14"/>
      <c r="BG3698" s="14"/>
      <c r="BH3698" s="14"/>
      <c r="BI3698" s="14"/>
      <c r="BJ3698" s="14">
        <v>0</v>
      </c>
      <c r="BK3698" s="14">
        <v>2000</v>
      </c>
    </row>
    <row r="3699" spans="1:63" ht="22.5" x14ac:dyDescent="0.25">
      <c r="A3699" s="4" t="s">
        <v>1156</v>
      </c>
      <c r="B3699" s="4" t="s">
        <v>58</v>
      </c>
      <c r="C3699" s="4" t="s">
        <v>147</v>
      </c>
      <c r="D3699" s="107" t="s">
        <v>1282</v>
      </c>
      <c r="E3699" s="117">
        <v>6136</v>
      </c>
      <c r="F3699" s="107"/>
      <c r="G3699" s="103" t="s">
        <v>1659</v>
      </c>
      <c r="H3699" s="13" t="s">
        <v>86</v>
      </c>
      <c r="I3699" s="14">
        <v>1600</v>
      </c>
      <c r="J3699" s="14">
        <v>0</v>
      </c>
      <c r="K3699" s="14"/>
      <c r="L3699" s="14"/>
      <c r="M3699" s="14"/>
      <c r="N3699" s="14"/>
      <c r="O3699" s="14"/>
      <c r="P3699" s="14">
        <f t="shared" si="5772"/>
        <v>0</v>
      </c>
      <c r="Q3699" s="14"/>
      <c r="R3699" s="14"/>
      <c r="S3699" s="14"/>
      <c r="T3699" s="14"/>
      <c r="U3699" s="14"/>
      <c r="V3699" s="14"/>
      <c r="W3699" s="14"/>
      <c r="X3699" s="14"/>
      <c r="Y3699" s="14"/>
      <c r="Z3699" s="14">
        <v>0</v>
      </c>
      <c r="AA3699" s="14">
        <v>0</v>
      </c>
      <c r="AB3699" s="14">
        <v>0</v>
      </c>
      <c r="AC3699" s="14"/>
      <c r="AD3699" s="14"/>
      <c r="AE3699" s="14"/>
      <c r="AF3699" s="14"/>
      <c r="AG3699" s="14"/>
      <c r="AH3699" s="14">
        <f t="shared" si="5773"/>
        <v>0</v>
      </c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>
        <v>0</v>
      </c>
      <c r="AS3699" s="14">
        <v>0</v>
      </c>
      <c r="AT3699" s="14">
        <v>3000</v>
      </c>
      <c r="AU3699" s="14"/>
      <c r="AV3699" s="14"/>
      <c r="AW3699" s="14"/>
      <c r="AX3699" s="14"/>
      <c r="AY3699" s="14"/>
      <c r="AZ3699" s="14">
        <f t="shared" si="5774"/>
        <v>3000</v>
      </c>
      <c r="BA3699" s="14"/>
      <c r="BB3699" s="14"/>
      <c r="BC3699" s="14"/>
      <c r="BD3699" s="14"/>
      <c r="BE3699" s="14"/>
      <c r="BF3699" s="14"/>
      <c r="BG3699" s="14"/>
      <c r="BH3699" s="14"/>
      <c r="BI3699" s="14"/>
      <c r="BJ3699" s="14">
        <v>0</v>
      </c>
      <c r="BK3699" s="14">
        <v>3000</v>
      </c>
    </row>
    <row r="3700" spans="1:63" x14ac:dyDescent="0.25">
      <c r="A3700" s="4" t="s">
        <v>1156</v>
      </c>
      <c r="B3700" s="4" t="s">
        <v>58</v>
      </c>
      <c r="C3700" s="4" t="s">
        <v>147</v>
      </c>
      <c r="D3700" s="107" t="s">
        <v>1282</v>
      </c>
      <c r="E3700" s="117">
        <v>6137</v>
      </c>
      <c r="F3700" s="107"/>
      <c r="G3700" s="103" t="s">
        <v>1659</v>
      </c>
      <c r="H3700" s="13" t="s">
        <v>89</v>
      </c>
      <c r="I3700" s="14">
        <v>20000</v>
      </c>
      <c r="J3700" s="14">
        <v>0</v>
      </c>
      <c r="K3700" s="14"/>
      <c r="L3700" s="14"/>
      <c r="M3700" s="14"/>
      <c r="N3700" s="14"/>
      <c r="O3700" s="14"/>
      <c r="P3700" s="14">
        <f t="shared" si="5772"/>
        <v>0</v>
      </c>
      <c r="Q3700" s="14"/>
      <c r="R3700" s="14"/>
      <c r="S3700" s="14"/>
      <c r="T3700" s="14"/>
      <c r="U3700" s="14"/>
      <c r="V3700" s="14"/>
      <c r="W3700" s="14"/>
      <c r="X3700" s="14"/>
      <c r="Y3700" s="14"/>
      <c r="Z3700" s="14">
        <v>0</v>
      </c>
      <c r="AA3700" s="14">
        <v>0</v>
      </c>
      <c r="AB3700" s="14">
        <v>0</v>
      </c>
      <c r="AC3700" s="14"/>
      <c r="AD3700" s="14"/>
      <c r="AE3700" s="14"/>
      <c r="AF3700" s="14"/>
      <c r="AG3700" s="14"/>
      <c r="AH3700" s="14">
        <f t="shared" si="5773"/>
        <v>0</v>
      </c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>
        <v>0</v>
      </c>
      <c r="AS3700" s="14">
        <v>0</v>
      </c>
      <c r="AT3700" s="14">
        <v>0</v>
      </c>
      <c r="AU3700" s="14"/>
      <c r="AV3700" s="14"/>
      <c r="AW3700" s="14"/>
      <c r="AX3700" s="14"/>
      <c r="AY3700" s="14"/>
      <c r="AZ3700" s="14">
        <f t="shared" si="5774"/>
        <v>0</v>
      </c>
      <c r="BA3700" s="14"/>
      <c r="BB3700" s="14"/>
      <c r="BC3700" s="14"/>
      <c r="BD3700" s="14"/>
      <c r="BE3700" s="14"/>
      <c r="BF3700" s="14"/>
      <c r="BG3700" s="14"/>
      <c r="BH3700" s="14"/>
      <c r="BI3700" s="14"/>
      <c r="BJ3700" s="14">
        <v>0</v>
      </c>
      <c r="BK3700" s="14">
        <v>0</v>
      </c>
    </row>
    <row r="3701" spans="1:63" ht="22.5" x14ac:dyDescent="0.25">
      <c r="A3701" s="4" t="s">
        <v>1156</v>
      </c>
      <c r="B3701" s="4" t="s">
        <v>58</v>
      </c>
      <c r="C3701" s="4" t="s">
        <v>147</v>
      </c>
      <c r="D3701" s="107" t="s">
        <v>1282</v>
      </c>
      <c r="E3701" s="117">
        <v>6138</v>
      </c>
      <c r="F3701" s="107"/>
      <c r="G3701" s="103" t="s">
        <v>1659</v>
      </c>
      <c r="H3701" s="13" t="s">
        <v>92</v>
      </c>
      <c r="I3701" s="14">
        <v>7500</v>
      </c>
      <c r="J3701" s="14">
        <v>3075</v>
      </c>
      <c r="K3701" s="14"/>
      <c r="L3701" s="14"/>
      <c r="M3701" s="14"/>
      <c r="N3701" s="14"/>
      <c r="O3701" s="14"/>
      <c r="P3701" s="14">
        <f t="shared" si="5772"/>
        <v>3075</v>
      </c>
      <c r="Q3701" s="14"/>
      <c r="R3701" s="14"/>
      <c r="S3701" s="14"/>
      <c r="T3701" s="14"/>
      <c r="U3701" s="14"/>
      <c r="V3701" s="14"/>
      <c r="W3701" s="14"/>
      <c r="X3701" s="14"/>
      <c r="Y3701" s="14"/>
      <c r="Z3701" s="14">
        <v>0</v>
      </c>
      <c r="AA3701" s="14">
        <v>3075</v>
      </c>
      <c r="AB3701" s="14">
        <v>0</v>
      </c>
      <c r="AC3701" s="14"/>
      <c r="AD3701" s="14"/>
      <c r="AE3701" s="14"/>
      <c r="AF3701" s="14"/>
      <c r="AG3701" s="14"/>
      <c r="AH3701" s="14">
        <f t="shared" si="5773"/>
        <v>0</v>
      </c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>
        <v>0</v>
      </c>
      <c r="AS3701" s="14">
        <v>0</v>
      </c>
      <c r="AT3701" s="14">
        <v>500</v>
      </c>
      <c r="AU3701" s="14"/>
      <c r="AV3701" s="14"/>
      <c r="AW3701" s="14"/>
      <c r="AX3701" s="14"/>
      <c r="AY3701" s="14"/>
      <c r="AZ3701" s="14">
        <f t="shared" si="5774"/>
        <v>500</v>
      </c>
      <c r="BA3701" s="14"/>
      <c r="BB3701" s="14"/>
      <c r="BC3701" s="14"/>
      <c r="BD3701" s="14"/>
      <c r="BE3701" s="14"/>
      <c r="BF3701" s="14"/>
      <c r="BG3701" s="14"/>
      <c r="BH3701" s="14"/>
      <c r="BI3701" s="14"/>
      <c r="BJ3701" s="14">
        <v>0</v>
      </c>
      <c r="BK3701" s="14">
        <v>500</v>
      </c>
    </row>
    <row r="3702" spans="1:63" x14ac:dyDescent="0.25">
      <c r="A3702" s="1" t="s">
        <v>1156</v>
      </c>
      <c r="B3702" s="1" t="s">
        <v>58</v>
      </c>
      <c r="C3702" s="1" t="s">
        <v>147</v>
      </c>
      <c r="D3702" s="110" t="s">
        <v>1282</v>
      </c>
      <c r="E3702" s="110" t="s">
        <v>36</v>
      </c>
      <c r="F3702" s="107" t="s">
        <v>0</v>
      </c>
      <c r="G3702" s="13" t="s">
        <v>0</v>
      </c>
      <c r="H3702" s="2" t="s">
        <v>37</v>
      </c>
      <c r="I3702" s="12">
        <f>SUM(I3703:I3704)</f>
        <v>153181</v>
      </c>
      <c r="J3702" s="12">
        <f t="shared" ref="J3702:Y3702" si="5850">SUM(J3703:J3704)</f>
        <v>5200</v>
      </c>
      <c r="K3702" s="12">
        <f t="shared" si="5850"/>
        <v>4165</v>
      </c>
      <c r="L3702" s="12">
        <f t="shared" si="5850"/>
        <v>0</v>
      </c>
      <c r="M3702" s="12">
        <f t="shared" si="5850"/>
        <v>0</v>
      </c>
      <c r="N3702" s="12">
        <f t="shared" si="5850"/>
        <v>-2000</v>
      </c>
      <c r="O3702" s="12">
        <f t="shared" si="5850"/>
        <v>0</v>
      </c>
      <c r="P3702" s="12">
        <f t="shared" si="5850"/>
        <v>7365</v>
      </c>
      <c r="Q3702" s="12">
        <f t="shared" si="5850"/>
        <v>1502</v>
      </c>
      <c r="R3702" s="12">
        <f t="shared" si="5850"/>
        <v>13</v>
      </c>
      <c r="S3702" s="12">
        <f t="shared" si="5850"/>
        <v>1189</v>
      </c>
      <c r="T3702" s="12">
        <f t="shared" si="5850"/>
        <v>0</v>
      </c>
      <c r="U3702" s="12">
        <f t="shared" si="5850"/>
        <v>3988</v>
      </c>
      <c r="V3702" s="12">
        <f t="shared" si="5850"/>
        <v>0</v>
      </c>
      <c r="W3702" s="12">
        <f t="shared" si="5850"/>
        <v>0</v>
      </c>
      <c r="X3702" s="12">
        <f t="shared" si="5850"/>
        <v>0</v>
      </c>
      <c r="Y3702" s="12">
        <f t="shared" si="5850"/>
        <v>0</v>
      </c>
      <c r="Z3702" s="12">
        <v>6692</v>
      </c>
      <c r="AA3702" s="12">
        <v>673</v>
      </c>
      <c r="AB3702" s="12">
        <f t="shared" ref="AB3702:AQ3702" si="5851">SUM(AB3703:AB3704)</f>
        <v>0</v>
      </c>
      <c r="AC3702" s="12">
        <f t="shared" si="5851"/>
        <v>0</v>
      </c>
      <c r="AD3702" s="12">
        <f t="shared" si="5851"/>
        <v>0</v>
      </c>
      <c r="AE3702" s="12">
        <f t="shared" si="5851"/>
        <v>0</v>
      </c>
      <c r="AF3702" s="12">
        <f t="shared" si="5851"/>
        <v>0</v>
      </c>
      <c r="AG3702" s="12">
        <f t="shared" si="5851"/>
        <v>0</v>
      </c>
      <c r="AH3702" s="12">
        <f t="shared" si="5851"/>
        <v>0</v>
      </c>
      <c r="AI3702" s="12">
        <f t="shared" si="5851"/>
        <v>0</v>
      </c>
      <c r="AJ3702" s="12">
        <f t="shared" si="5851"/>
        <v>0</v>
      </c>
      <c r="AK3702" s="12">
        <f t="shared" si="5851"/>
        <v>0</v>
      </c>
      <c r="AL3702" s="12">
        <f t="shared" si="5851"/>
        <v>0</v>
      </c>
      <c r="AM3702" s="12">
        <f t="shared" si="5851"/>
        <v>0</v>
      </c>
      <c r="AN3702" s="12">
        <f t="shared" si="5851"/>
        <v>0</v>
      </c>
      <c r="AO3702" s="12">
        <f t="shared" si="5851"/>
        <v>0</v>
      </c>
      <c r="AP3702" s="12">
        <f t="shared" si="5851"/>
        <v>0</v>
      </c>
      <c r="AQ3702" s="12">
        <f t="shared" si="5851"/>
        <v>0</v>
      </c>
      <c r="AR3702" s="12">
        <v>0</v>
      </c>
      <c r="AS3702" s="12">
        <v>0</v>
      </c>
      <c r="AT3702" s="12">
        <f>SUM(AT3703:AT3704)</f>
        <v>15050</v>
      </c>
      <c r="AU3702" s="12">
        <f t="shared" ref="AU3702:BI3702" si="5852">SUM(AU3703:AU3704)</f>
        <v>12060</v>
      </c>
      <c r="AV3702" s="12">
        <f t="shared" si="5852"/>
        <v>0</v>
      </c>
      <c r="AW3702" s="12">
        <f t="shared" si="5852"/>
        <v>0</v>
      </c>
      <c r="AX3702" s="12">
        <f t="shared" si="5852"/>
        <v>0</v>
      </c>
      <c r="AY3702" s="12">
        <f t="shared" si="5852"/>
        <v>0</v>
      </c>
      <c r="AZ3702" s="12">
        <f t="shared" si="5852"/>
        <v>27110</v>
      </c>
      <c r="BA3702" s="12">
        <f t="shared" si="5852"/>
        <v>0</v>
      </c>
      <c r="BB3702" s="12">
        <f t="shared" si="5852"/>
        <v>0</v>
      </c>
      <c r="BC3702" s="12">
        <f t="shared" si="5852"/>
        <v>12060</v>
      </c>
      <c r="BD3702" s="12">
        <f t="shared" si="5852"/>
        <v>0</v>
      </c>
      <c r="BE3702" s="12">
        <f t="shared" si="5852"/>
        <v>0</v>
      </c>
      <c r="BF3702" s="12">
        <f t="shared" si="5852"/>
        <v>0</v>
      </c>
      <c r="BG3702" s="12">
        <f t="shared" si="5852"/>
        <v>0</v>
      </c>
      <c r="BH3702" s="12">
        <f t="shared" si="5852"/>
        <v>0</v>
      </c>
      <c r="BI3702" s="12">
        <f t="shared" si="5852"/>
        <v>-620</v>
      </c>
      <c r="BJ3702" s="12">
        <v>11440</v>
      </c>
      <c r="BK3702" s="12">
        <v>15670</v>
      </c>
    </row>
    <row r="3703" spans="1:63" x14ac:dyDescent="0.25">
      <c r="A3703" s="4" t="s">
        <v>1156</v>
      </c>
      <c r="B3703" s="4" t="s">
        <v>58</v>
      </c>
      <c r="C3703" s="4" t="s">
        <v>147</v>
      </c>
      <c r="D3703" s="107" t="s">
        <v>1282</v>
      </c>
      <c r="E3703" s="117">
        <v>6139</v>
      </c>
      <c r="F3703" s="107"/>
      <c r="G3703" s="103" t="s">
        <v>1659</v>
      </c>
      <c r="H3703" s="13" t="s">
        <v>37</v>
      </c>
      <c r="I3703" s="14">
        <v>142200</v>
      </c>
      <c r="J3703" s="14">
        <v>5000</v>
      </c>
      <c r="K3703" s="14">
        <f>57+3988</f>
        <v>4045</v>
      </c>
      <c r="L3703" s="14"/>
      <c r="M3703" s="14"/>
      <c r="N3703" s="14">
        <v>-2000</v>
      </c>
      <c r="O3703" s="14"/>
      <c r="P3703" s="14">
        <f t="shared" si="5772"/>
        <v>7045</v>
      </c>
      <c r="Q3703" s="14">
        <v>1500</v>
      </c>
      <c r="R3703" s="14"/>
      <c r="S3703" s="14">
        <f>57+1000</f>
        <v>1057</v>
      </c>
      <c r="T3703" s="14"/>
      <c r="U3703" s="14">
        <v>3988</v>
      </c>
      <c r="V3703" s="14"/>
      <c r="W3703" s="14"/>
      <c r="X3703" s="14"/>
      <c r="Y3703" s="14"/>
      <c r="Z3703" s="14">
        <v>6545</v>
      </c>
      <c r="AA3703" s="14">
        <v>500</v>
      </c>
      <c r="AB3703" s="14">
        <v>0</v>
      </c>
      <c r="AC3703" s="14"/>
      <c r="AD3703" s="14"/>
      <c r="AE3703" s="14"/>
      <c r="AF3703" s="14"/>
      <c r="AG3703" s="14"/>
      <c r="AH3703" s="14">
        <f t="shared" si="5773"/>
        <v>0</v>
      </c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>
        <v>0</v>
      </c>
      <c r="AS3703" s="14">
        <v>0</v>
      </c>
      <c r="AT3703" s="14">
        <v>15000</v>
      </c>
      <c r="AU3703" s="14">
        <f>3700+8332</f>
        <v>12032</v>
      </c>
      <c r="AV3703" s="14"/>
      <c r="AW3703" s="14"/>
      <c r="AX3703" s="14"/>
      <c r="AY3703" s="14"/>
      <c r="AZ3703" s="14">
        <f t="shared" si="5774"/>
        <v>27032</v>
      </c>
      <c r="BA3703" s="14"/>
      <c r="BB3703" s="14"/>
      <c r="BC3703" s="14">
        <f>3700+8332</f>
        <v>12032</v>
      </c>
      <c r="BD3703" s="14"/>
      <c r="BE3703" s="14"/>
      <c r="BF3703" s="14"/>
      <c r="BG3703" s="14"/>
      <c r="BH3703" s="14"/>
      <c r="BI3703" s="14">
        <v>-620</v>
      </c>
      <c r="BJ3703" s="14">
        <v>11412</v>
      </c>
      <c r="BK3703" s="14">
        <v>15620</v>
      </c>
    </row>
    <row r="3704" spans="1:63" ht="22.5" x14ac:dyDescent="0.25">
      <c r="A3704" s="4" t="s">
        <v>1156</v>
      </c>
      <c r="B3704" s="4" t="s">
        <v>58</v>
      </c>
      <c r="C3704" s="4" t="s">
        <v>147</v>
      </c>
      <c r="D3704" s="107" t="s">
        <v>1282</v>
      </c>
      <c r="E3704" s="117">
        <v>6139</v>
      </c>
      <c r="F3704" s="107" t="s">
        <v>1289</v>
      </c>
      <c r="G3704" s="103" t="s">
        <v>1659</v>
      </c>
      <c r="H3704" s="13" t="s">
        <v>39</v>
      </c>
      <c r="I3704" s="14">
        <v>10981</v>
      </c>
      <c r="J3704" s="14">
        <v>200</v>
      </c>
      <c r="K3704" s="14">
        <v>120</v>
      </c>
      <c r="L3704" s="14"/>
      <c r="M3704" s="14"/>
      <c r="N3704" s="14"/>
      <c r="O3704" s="14"/>
      <c r="P3704" s="14">
        <f t="shared" si="5772"/>
        <v>320</v>
      </c>
      <c r="Q3704" s="14">
        <v>2</v>
      </c>
      <c r="R3704" s="14">
        <v>13</v>
      </c>
      <c r="S3704" s="14">
        <f>120+12</f>
        <v>132</v>
      </c>
      <c r="T3704" s="14"/>
      <c r="U3704" s="14"/>
      <c r="V3704" s="14"/>
      <c r="W3704" s="14"/>
      <c r="X3704" s="14"/>
      <c r="Y3704" s="14"/>
      <c r="Z3704" s="14">
        <v>147</v>
      </c>
      <c r="AA3704" s="14">
        <v>173</v>
      </c>
      <c r="AB3704" s="14">
        <v>0</v>
      </c>
      <c r="AC3704" s="14"/>
      <c r="AD3704" s="14"/>
      <c r="AE3704" s="14"/>
      <c r="AF3704" s="14"/>
      <c r="AG3704" s="14"/>
      <c r="AH3704" s="14">
        <f t="shared" si="5773"/>
        <v>0</v>
      </c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>
        <v>0</v>
      </c>
      <c r="AS3704" s="14">
        <v>0</v>
      </c>
      <c r="AT3704" s="14">
        <v>50</v>
      </c>
      <c r="AU3704" s="14">
        <v>28</v>
      </c>
      <c r="AV3704" s="14"/>
      <c r="AW3704" s="14"/>
      <c r="AX3704" s="14"/>
      <c r="AY3704" s="14"/>
      <c r="AZ3704" s="14">
        <f t="shared" si="5774"/>
        <v>78</v>
      </c>
      <c r="BA3704" s="14"/>
      <c r="BB3704" s="14"/>
      <c r="BC3704" s="14">
        <v>28</v>
      </c>
      <c r="BD3704" s="14"/>
      <c r="BE3704" s="14"/>
      <c r="BF3704" s="14"/>
      <c r="BG3704" s="14"/>
      <c r="BH3704" s="14"/>
      <c r="BI3704" s="14"/>
      <c r="BJ3704" s="14">
        <v>28</v>
      </c>
      <c r="BK3704" s="14">
        <v>50</v>
      </c>
    </row>
    <row r="3705" spans="1:63" ht="33.75" x14ac:dyDescent="0.25">
      <c r="A3705" s="1" t="s">
        <v>0</v>
      </c>
      <c r="B3705" s="1" t="s">
        <v>0</v>
      </c>
      <c r="C3705" s="1" t="s">
        <v>0</v>
      </c>
      <c r="D3705" s="106" t="s">
        <v>0</v>
      </c>
      <c r="E3705" s="106" t="s">
        <v>0</v>
      </c>
      <c r="F3705" s="106" t="s">
        <v>0</v>
      </c>
      <c r="G3705" s="2" t="s">
        <v>0</v>
      </c>
      <c r="H3705" s="10" t="s">
        <v>41</v>
      </c>
      <c r="I3705" s="11">
        <f>SUM(I3706)</f>
        <v>50</v>
      </c>
      <c r="J3705" s="11">
        <f t="shared" ref="J3705:Y3705" si="5853">SUM(J3706)</f>
        <v>0</v>
      </c>
      <c r="K3705" s="11">
        <f t="shared" si="5853"/>
        <v>0</v>
      </c>
      <c r="L3705" s="11">
        <f t="shared" si="5853"/>
        <v>0</v>
      </c>
      <c r="M3705" s="11">
        <f t="shared" si="5853"/>
        <v>0</v>
      </c>
      <c r="N3705" s="11">
        <f t="shared" si="5853"/>
        <v>0</v>
      </c>
      <c r="O3705" s="11">
        <f t="shared" si="5853"/>
        <v>0</v>
      </c>
      <c r="P3705" s="11">
        <f t="shared" si="5853"/>
        <v>0</v>
      </c>
      <c r="Q3705" s="11">
        <f t="shared" si="5853"/>
        <v>0</v>
      </c>
      <c r="R3705" s="11">
        <f t="shared" si="5853"/>
        <v>0</v>
      </c>
      <c r="S3705" s="11">
        <f t="shared" si="5853"/>
        <v>0</v>
      </c>
      <c r="T3705" s="11">
        <f t="shared" si="5853"/>
        <v>0</v>
      </c>
      <c r="U3705" s="11">
        <f t="shared" si="5853"/>
        <v>0</v>
      </c>
      <c r="V3705" s="11">
        <f t="shared" si="5853"/>
        <v>0</v>
      </c>
      <c r="W3705" s="11">
        <f t="shared" si="5853"/>
        <v>0</v>
      </c>
      <c r="X3705" s="11">
        <f t="shared" si="5853"/>
        <v>0</v>
      </c>
      <c r="Y3705" s="11">
        <f t="shared" si="5853"/>
        <v>0</v>
      </c>
      <c r="Z3705" s="11">
        <v>0</v>
      </c>
      <c r="AA3705" s="11">
        <v>0</v>
      </c>
      <c r="AB3705" s="11">
        <f t="shared" ref="AB3705:AQ3705" si="5854">SUM(AB3706)</f>
        <v>0</v>
      </c>
      <c r="AC3705" s="11">
        <f t="shared" si="5854"/>
        <v>0</v>
      </c>
      <c r="AD3705" s="11">
        <f t="shared" si="5854"/>
        <v>0</v>
      </c>
      <c r="AE3705" s="11">
        <f t="shared" si="5854"/>
        <v>0</v>
      </c>
      <c r="AF3705" s="11">
        <f t="shared" si="5854"/>
        <v>0</v>
      </c>
      <c r="AG3705" s="11">
        <f t="shared" si="5854"/>
        <v>0</v>
      </c>
      <c r="AH3705" s="11">
        <f t="shared" si="5854"/>
        <v>0</v>
      </c>
      <c r="AI3705" s="11">
        <f t="shared" si="5854"/>
        <v>0</v>
      </c>
      <c r="AJ3705" s="11">
        <f t="shared" si="5854"/>
        <v>0</v>
      </c>
      <c r="AK3705" s="11">
        <f t="shared" si="5854"/>
        <v>0</v>
      </c>
      <c r="AL3705" s="11">
        <f t="shared" si="5854"/>
        <v>0</v>
      </c>
      <c r="AM3705" s="11">
        <f t="shared" si="5854"/>
        <v>0</v>
      </c>
      <c r="AN3705" s="11">
        <f t="shared" si="5854"/>
        <v>0</v>
      </c>
      <c r="AO3705" s="11">
        <f t="shared" si="5854"/>
        <v>0</v>
      </c>
      <c r="AP3705" s="11">
        <f t="shared" si="5854"/>
        <v>0</v>
      </c>
      <c r="AQ3705" s="11">
        <f t="shared" si="5854"/>
        <v>0</v>
      </c>
      <c r="AR3705" s="11">
        <v>0</v>
      </c>
      <c r="AS3705" s="11">
        <v>0</v>
      </c>
      <c r="AT3705" s="11">
        <f t="shared" ref="AT3705:BI3705" si="5855">SUM(AT3706)</f>
        <v>200</v>
      </c>
      <c r="AU3705" s="11">
        <f t="shared" si="5855"/>
        <v>0</v>
      </c>
      <c r="AV3705" s="11">
        <f t="shared" si="5855"/>
        <v>0</v>
      </c>
      <c r="AW3705" s="11">
        <f t="shared" si="5855"/>
        <v>0</v>
      </c>
      <c r="AX3705" s="11">
        <f t="shared" si="5855"/>
        <v>0</v>
      </c>
      <c r="AY3705" s="11">
        <f t="shared" si="5855"/>
        <v>0</v>
      </c>
      <c r="AZ3705" s="11">
        <f t="shared" si="5855"/>
        <v>200</v>
      </c>
      <c r="BA3705" s="11">
        <f t="shared" si="5855"/>
        <v>0</v>
      </c>
      <c r="BB3705" s="11">
        <f t="shared" si="5855"/>
        <v>0</v>
      </c>
      <c r="BC3705" s="11">
        <f t="shared" si="5855"/>
        <v>0</v>
      </c>
      <c r="BD3705" s="11">
        <f t="shared" si="5855"/>
        <v>0</v>
      </c>
      <c r="BE3705" s="11">
        <f t="shared" si="5855"/>
        <v>0</v>
      </c>
      <c r="BF3705" s="11">
        <f t="shared" si="5855"/>
        <v>0</v>
      </c>
      <c r="BG3705" s="11">
        <f t="shared" si="5855"/>
        <v>0</v>
      </c>
      <c r="BH3705" s="11">
        <f t="shared" si="5855"/>
        <v>0</v>
      </c>
      <c r="BI3705" s="11">
        <f t="shared" si="5855"/>
        <v>0</v>
      </c>
      <c r="BJ3705" s="11">
        <v>0</v>
      </c>
      <c r="BK3705" s="11">
        <v>200</v>
      </c>
    </row>
    <row r="3706" spans="1:63" ht="22.5" x14ac:dyDescent="0.25">
      <c r="A3706" s="4" t="s">
        <v>1156</v>
      </c>
      <c r="B3706" s="4" t="s">
        <v>58</v>
      </c>
      <c r="C3706" s="4" t="s">
        <v>147</v>
      </c>
      <c r="D3706" s="107" t="s">
        <v>1282</v>
      </c>
      <c r="E3706" s="106" t="s">
        <v>42</v>
      </c>
      <c r="F3706" s="106" t="s">
        <v>0</v>
      </c>
      <c r="G3706" s="2" t="s">
        <v>0</v>
      </c>
      <c r="H3706" s="2" t="s">
        <v>43</v>
      </c>
      <c r="I3706" s="12">
        <f>SUM(I3707:I3709)</f>
        <v>50</v>
      </c>
      <c r="J3706" s="12">
        <f t="shared" ref="J3706:Y3706" si="5856">SUM(J3707:J3709)</f>
        <v>0</v>
      </c>
      <c r="K3706" s="12">
        <f t="shared" si="5856"/>
        <v>0</v>
      </c>
      <c r="L3706" s="12">
        <f t="shared" si="5856"/>
        <v>0</v>
      </c>
      <c r="M3706" s="12">
        <f t="shared" si="5856"/>
        <v>0</v>
      </c>
      <c r="N3706" s="12">
        <f t="shared" si="5856"/>
        <v>0</v>
      </c>
      <c r="O3706" s="12">
        <f t="shared" si="5856"/>
        <v>0</v>
      </c>
      <c r="P3706" s="12">
        <f t="shared" ref="P3706" si="5857">SUM(P3707:P3709)</f>
        <v>0</v>
      </c>
      <c r="Q3706" s="12">
        <f t="shared" si="5856"/>
        <v>0</v>
      </c>
      <c r="R3706" s="12">
        <f t="shared" si="5856"/>
        <v>0</v>
      </c>
      <c r="S3706" s="12">
        <v>0</v>
      </c>
      <c r="T3706" s="12">
        <f t="shared" si="5856"/>
        <v>0</v>
      </c>
      <c r="U3706" s="12">
        <f t="shared" si="5856"/>
        <v>0</v>
      </c>
      <c r="V3706" s="12">
        <f t="shared" si="5856"/>
        <v>0</v>
      </c>
      <c r="W3706" s="12">
        <f t="shared" si="5856"/>
        <v>0</v>
      </c>
      <c r="X3706" s="12">
        <f t="shared" si="5856"/>
        <v>0</v>
      </c>
      <c r="Y3706" s="12">
        <f t="shared" si="5856"/>
        <v>0</v>
      </c>
      <c r="Z3706" s="12">
        <v>0</v>
      </c>
      <c r="AA3706" s="12">
        <v>0</v>
      </c>
      <c r="AB3706" s="12">
        <f t="shared" ref="AB3706:AQ3706" si="5858">SUM(AB3707:AB3709)</f>
        <v>0</v>
      </c>
      <c r="AC3706" s="12">
        <f t="shared" si="5858"/>
        <v>0</v>
      </c>
      <c r="AD3706" s="12">
        <f t="shared" si="5858"/>
        <v>0</v>
      </c>
      <c r="AE3706" s="12">
        <f t="shared" si="5858"/>
        <v>0</v>
      </c>
      <c r="AF3706" s="12">
        <f t="shared" si="5858"/>
        <v>0</v>
      </c>
      <c r="AG3706" s="12">
        <f t="shared" si="5858"/>
        <v>0</v>
      </c>
      <c r="AH3706" s="12">
        <f t="shared" ref="AH3706" si="5859">SUM(AH3707:AH3709)</f>
        <v>0</v>
      </c>
      <c r="AI3706" s="12">
        <f t="shared" si="5858"/>
        <v>0</v>
      </c>
      <c r="AJ3706" s="12">
        <f t="shared" si="5858"/>
        <v>0</v>
      </c>
      <c r="AK3706" s="12">
        <f t="shared" si="5858"/>
        <v>0</v>
      </c>
      <c r="AL3706" s="12">
        <f t="shared" si="5858"/>
        <v>0</v>
      </c>
      <c r="AM3706" s="12">
        <f t="shared" si="5858"/>
        <v>0</v>
      </c>
      <c r="AN3706" s="12">
        <f t="shared" si="5858"/>
        <v>0</v>
      </c>
      <c r="AO3706" s="12">
        <f t="shared" si="5858"/>
        <v>0</v>
      </c>
      <c r="AP3706" s="12">
        <f t="shared" si="5858"/>
        <v>0</v>
      </c>
      <c r="AQ3706" s="12">
        <f t="shared" si="5858"/>
        <v>0</v>
      </c>
      <c r="AR3706" s="12">
        <v>0</v>
      </c>
      <c r="AS3706" s="12">
        <v>0</v>
      </c>
      <c r="AT3706" s="12">
        <f t="shared" ref="AT3706:BI3706" si="5860">SUM(AT3707:AT3709)</f>
        <v>200</v>
      </c>
      <c r="AU3706" s="12">
        <f t="shared" si="5860"/>
        <v>0</v>
      </c>
      <c r="AV3706" s="12">
        <f t="shared" si="5860"/>
        <v>0</v>
      </c>
      <c r="AW3706" s="12">
        <f t="shared" si="5860"/>
        <v>0</v>
      </c>
      <c r="AX3706" s="12">
        <f t="shared" si="5860"/>
        <v>0</v>
      </c>
      <c r="AY3706" s="12">
        <f t="shared" si="5860"/>
        <v>0</v>
      </c>
      <c r="AZ3706" s="12">
        <f t="shared" ref="AZ3706" si="5861">SUM(AZ3707:AZ3709)</f>
        <v>200</v>
      </c>
      <c r="BA3706" s="12">
        <f t="shared" si="5860"/>
        <v>0</v>
      </c>
      <c r="BB3706" s="12">
        <f t="shared" si="5860"/>
        <v>0</v>
      </c>
      <c r="BC3706" s="12">
        <f t="shared" si="5860"/>
        <v>0</v>
      </c>
      <c r="BD3706" s="12">
        <f t="shared" si="5860"/>
        <v>0</v>
      </c>
      <c r="BE3706" s="12">
        <f t="shared" si="5860"/>
        <v>0</v>
      </c>
      <c r="BF3706" s="12">
        <f t="shared" si="5860"/>
        <v>0</v>
      </c>
      <c r="BG3706" s="12">
        <f t="shared" si="5860"/>
        <v>0</v>
      </c>
      <c r="BH3706" s="12">
        <f t="shared" si="5860"/>
        <v>0</v>
      </c>
      <c r="BI3706" s="12">
        <f t="shared" si="5860"/>
        <v>0</v>
      </c>
      <c r="BJ3706" s="12">
        <v>0</v>
      </c>
      <c r="BK3706" s="12">
        <v>200</v>
      </c>
    </row>
    <row r="3707" spans="1:63" x14ac:dyDescent="0.25">
      <c r="A3707" s="4" t="s">
        <v>1156</v>
      </c>
      <c r="B3707" s="4" t="s">
        <v>58</v>
      </c>
      <c r="C3707" s="4" t="s">
        <v>147</v>
      </c>
      <c r="D3707" s="107" t="s">
        <v>1282</v>
      </c>
      <c r="E3707" s="117">
        <v>6142</v>
      </c>
      <c r="F3707" s="107"/>
      <c r="G3707" s="103" t="s">
        <v>1659</v>
      </c>
      <c r="H3707" s="13" t="s">
        <v>62</v>
      </c>
      <c r="I3707" s="14">
        <v>50</v>
      </c>
      <c r="J3707" s="14">
        <v>0</v>
      </c>
      <c r="K3707" s="14"/>
      <c r="L3707" s="14"/>
      <c r="M3707" s="14"/>
      <c r="N3707" s="14"/>
      <c r="O3707" s="14"/>
      <c r="P3707" s="14">
        <f t="shared" ref="P3707:P3771" si="5862">J3707+K3707+L3707+M3707+N3707+O3707</f>
        <v>0</v>
      </c>
      <c r="Q3707" s="14"/>
      <c r="R3707" s="14"/>
      <c r="S3707" s="14"/>
      <c r="T3707" s="14"/>
      <c r="U3707" s="14"/>
      <c r="V3707" s="14"/>
      <c r="W3707" s="14"/>
      <c r="X3707" s="14"/>
      <c r="Y3707" s="14"/>
      <c r="Z3707" s="14">
        <v>0</v>
      </c>
      <c r="AA3707" s="14">
        <v>0</v>
      </c>
      <c r="AB3707" s="14">
        <v>0</v>
      </c>
      <c r="AC3707" s="14"/>
      <c r="AD3707" s="14"/>
      <c r="AE3707" s="14"/>
      <c r="AF3707" s="14"/>
      <c r="AG3707" s="14"/>
      <c r="AH3707" s="14">
        <f t="shared" ref="AH3707:AH3771" si="5863">AB3707+AC3707+AD3707+AE3707+AF3707+AG3707</f>
        <v>0</v>
      </c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>
        <v>0</v>
      </c>
      <c r="AS3707" s="14">
        <v>0</v>
      </c>
      <c r="AT3707" s="14">
        <v>100</v>
      </c>
      <c r="AU3707" s="14"/>
      <c r="AV3707" s="14"/>
      <c r="AW3707" s="14"/>
      <c r="AX3707" s="14"/>
      <c r="AY3707" s="14"/>
      <c r="AZ3707" s="14">
        <f t="shared" ref="AZ3707:AZ3771" si="5864">AT3707+AU3707+AV3707+AW3707+AX3707+AY3707</f>
        <v>100</v>
      </c>
      <c r="BA3707" s="14"/>
      <c r="BB3707" s="14"/>
      <c r="BC3707" s="14"/>
      <c r="BD3707" s="14"/>
      <c r="BE3707" s="14"/>
      <c r="BF3707" s="14"/>
      <c r="BG3707" s="14"/>
      <c r="BH3707" s="14"/>
      <c r="BI3707" s="14"/>
      <c r="BJ3707" s="14">
        <v>0</v>
      </c>
      <c r="BK3707" s="14">
        <v>100</v>
      </c>
    </row>
    <row r="3708" spans="1:63" ht="22.5" x14ac:dyDescent="0.25">
      <c r="A3708" s="4" t="s">
        <v>1156</v>
      </c>
      <c r="B3708" s="4" t="s">
        <v>58</v>
      </c>
      <c r="C3708" s="4" t="s">
        <v>147</v>
      </c>
      <c r="D3708" s="107" t="s">
        <v>1282</v>
      </c>
      <c r="E3708" s="117">
        <v>6143</v>
      </c>
      <c r="F3708" s="107"/>
      <c r="G3708" s="103" t="s">
        <v>1659</v>
      </c>
      <c r="H3708" s="13" t="s">
        <v>45</v>
      </c>
      <c r="I3708" s="14">
        <v>0</v>
      </c>
      <c r="J3708" s="14">
        <v>0</v>
      </c>
      <c r="K3708" s="14"/>
      <c r="L3708" s="14"/>
      <c r="M3708" s="14"/>
      <c r="N3708" s="14"/>
      <c r="O3708" s="14"/>
      <c r="P3708" s="14">
        <f t="shared" si="5862"/>
        <v>0</v>
      </c>
      <c r="Q3708" s="14"/>
      <c r="R3708" s="14"/>
      <c r="S3708" s="14"/>
      <c r="T3708" s="14"/>
      <c r="U3708" s="14"/>
      <c r="V3708" s="14"/>
      <c r="W3708" s="14"/>
      <c r="X3708" s="14"/>
      <c r="Y3708" s="14"/>
      <c r="Z3708" s="14">
        <v>0</v>
      </c>
      <c r="AA3708" s="14">
        <v>0</v>
      </c>
      <c r="AB3708" s="14">
        <v>0</v>
      </c>
      <c r="AC3708" s="14"/>
      <c r="AD3708" s="14"/>
      <c r="AE3708" s="14"/>
      <c r="AF3708" s="14"/>
      <c r="AG3708" s="14"/>
      <c r="AH3708" s="14">
        <f t="shared" si="5863"/>
        <v>0</v>
      </c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>
        <v>0</v>
      </c>
      <c r="AS3708" s="14">
        <v>0</v>
      </c>
      <c r="AT3708" s="14">
        <v>50</v>
      </c>
      <c r="AU3708" s="14"/>
      <c r="AV3708" s="14"/>
      <c r="AW3708" s="14"/>
      <c r="AX3708" s="14"/>
      <c r="AY3708" s="14"/>
      <c r="AZ3708" s="14">
        <f t="shared" si="5864"/>
        <v>50</v>
      </c>
      <c r="BA3708" s="14"/>
      <c r="BB3708" s="14"/>
      <c r="BC3708" s="14"/>
      <c r="BD3708" s="14"/>
      <c r="BE3708" s="14"/>
      <c r="BF3708" s="14"/>
      <c r="BG3708" s="14"/>
      <c r="BH3708" s="14"/>
      <c r="BI3708" s="14"/>
      <c r="BJ3708" s="14">
        <v>0</v>
      </c>
      <c r="BK3708" s="14">
        <v>50</v>
      </c>
    </row>
    <row r="3709" spans="1:63" x14ac:dyDescent="0.25">
      <c r="A3709" s="4" t="s">
        <v>1156</v>
      </c>
      <c r="B3709" s="4" t="s">
        <v>58</v>
      </c>
      <c r="C3709" s="4" t="s">
        <v>147</v>
      </c>
      <c r="D3709" s="107" t="s">
        <v>1282</v>
      </c>
      <c r="E3709" s="117">
        <v>6148</v>
      </c>
      <c r="F3709" s="107"/>
      <c r="G3709" s="103" t="s">
        <v>1659</v>
      </c>
      <c r="H3709" s="13" t="s">
        <v>47</v>
      </c>
      <c r="I3709" s="14">
        <v>0</v>
      </c>
      <c r="J3709" s="14">
        <v>0</v>
      </c>
      <c r="K3709" s="14"/>
      <c r="L3709" s="14"/>
      <c r="M3709" s="14"/>
      <c r="N3709" s="14"/>
      <c r="O3709" s="14"/>
      <c r="P3709" s="14">
        <f t="shared" si="5862"/>
        <v>0</v>
      </c>
      <c r="Q3709" s="14"/>
      <c r="R3709" s="14"/>
      <c r="S3709" s="14"/>
      <c r="T3709" s="14"/>
      <c r="U3709" s="14"/>
      <c r="V3709" s="14"/>
      <c r="W3709" s="14"/>
      <c r="X3709" s="14"/>
      <c r="Y3709" s="14"/>
      <c r="Z3709" s="14">
        <v>0</v>
      </c>
      <c r="AA3709" s="14">
        <v>0</v>
      </c>
      <c r="AB3709" s="14">
        <v>0</v>
      </c>
      <c r="AC3709" s="14"/>
      <c r="AD3709" s="14"/>
      <c r="AE3709" s="14"/>
      <c r="AF3709" s="14"/>
      <c r="AG3709" s="14"/>
      <c r="AH3709" s="14">
        <f t="shared" si="5863"/>
        <v>0</v>
      </c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>
        <v>0</v>
      </c>
      <c r="AS3709" s="14">
        <v>0</v>
      </c>
      <c r="AT3709" s="14">
        <v>50</v>
      </c>
      <c r="AU3709" s="14"/>
      <c r="AV3709" s="14"/>
      <c r="AW3709" s="14"/>
      <c r="AX3709" s="14"/>
      <c r="AY3709" s="14"/>
      <c r="AZ3709" s="14">
        <f t="shared" si="5864"/>
        <v>50</v>
      </c>
      <c r="BA3709" s="14"/>
      <c r="BB3709" s="14"/>
      <c r="BC3709" s="14"/>
      <c r="BD3709" s="14"/>
      <c r="BE3709" s="14"/>
      <c r="BF3709" s="14"/>
      <c r="BG3709" s="14"/>
      <c r="BH3709" s="14"/>
      <c r="BI3709" s="14"/>
      <c r="BJ3709" s="14">
        <v>0</v>
      </c>
      <c r="BK3709" s="14">
        <v>50</v>
      </c>
    </row>
    <row r="3710" spans="1:63" ht="33.75" x14ac:dyDescent="0.25">
      <c r="A3710" s="1" t="s">
        <v>0</v>
      </c>
      <c r="B3710" s="1" t="s">
        <v>0</v>
      </c>
      <c r="C3710" s="1" t="s">
        <v>0</v>
      </c>
      <c r="D3710" s="106" t="s">
        <v>0</v>
      </c>
      <c r="E3710" s="106" t="s">
        <v>0</v>
      </c>
      <c r="F3710" s="106" t="s">
        <v>0</v>
      </c>
      <c r="G3710" s="2" t="s">
        <v>0</v>
      </c>
      <c r="H3710" s="10" t="s">
        <v>49</v>
      </c>
      <c r="I3710" s="11">
        <f>SUM(I3711)</f>
        <v>56000</v>
      </c>
      <c r="J3710" s="11">
        <f>SUM(J3711)</f>
        <v>26000</v>
      </c>
      <c r="K3710" s="11">
        <f t="shared" ref="K3710:Y3710" si="5865">SUM(K3711)</f>
        <v>0</v>
      </c>
      <c r="L3710" s="11">
        <f t="shared" si="5865"/>
        <v>0</v>
      </c>
      <c r="M3710" s="11">
        <f t="shared" si="5865"/>
        <v>0</v>
      </c>
      <c r="N3710" s="11">
        <f t="shared" si="5865"/>
        <v>0</v>
      </c>
      <c r="O3710" s="11">
        <f t="shared" si="5865"/>
        <v>0</v>
      </c>
      <c r="P3710" s="11">
        <f t="shared" si="5865"/>
        <v>26000</v>
      </c>
      <c r="Q3710" s="11">
        <f t="shared" si="5865"/>
        <v>0</v>
      </c>
      <c r="R3710" s="11">
        <f t="shared" si="5865"/>
        <v>0</v>
      </c>
      <c r="S3710" s="11">
        <f t="shared" si="5865"/>
        <v>0</v>
      </c>
      <c r="T3710" s="11">
        <f t="shared" si="5865"/>
        <v>0</v>
      </c>
      <c r="U3710" s="11">
        <f t="shared" si="5865"/>
        <v>0</v>
      </c>
      <c r="V3710" s="11">
        <f t="shared" si="5865"/>
        <v>0</v>
      </c>
      <c r="W3710" s="11">
        <f t="shared" si="5865"/>
        <v>0</v>
      </c>
      <c r="X3710" s="11">
        <f t="shared" si="5865"/>
        <v>0</v>
      </c>
      <c r="Y3710" s="11">
        <f t="shared" si="5865"/>
        <v>0</v>
      </c>
      <c r="Z3710" s="11">
        <v>0</v>
      </c>
      <c r="AA3710" s="11">
        <v>26000</v>
      </c>
      <c r="AB3710" s="11">
        <f t="shared" ref="AB3710:AQ3710" si="5866">SUM(AB3711)</f>
        <v>0</v>
      </c>
      <c r="AC3710" s="11">
        <f t="shared" si="5866"/>
        <v>0</v>
      </c>
      <c r="AD3710" s="11">
        <f t="shared" si="5866"/>
        <v>0</v>
      </c>
      <c r="AE3710" s="11">
        <f t="shared" si="5866"/>
        <v>0</v>
      </c>
      <c r="AF3710" s="11">
        <f t="shared" si="5866"/>
        <v>0</v>
      </c>
      <c r="AG3710" s="11">
        <f t="shared" si="5866"/>
        <v>0</v>
      </c>
      <c r="AH3710" s="11">
        <f t="shared" si="5866"/>
        <v>0</v>
      </c>
      <c r="AI3710" s="11">
        <f t="shared" si="5866"/>
        <v>0</v>
      </c>
      <c r="AJ3710" s="11">
        <f t="shared" si="5866"/>
        <v>0</v>
      </c>
      <c r="AK3710" s="11">
        <f t="shared" si="5866"/>
        <v>0</v>
      </c>
      <c r="AL3710" s="11">
        <f t="shared" si="5866"/>
        <v>0</v>
      </c>
      <c r="AM3710" s="11">
        <f t="shared" si="5866"/>
        <v>0</v>
      </c>
      <c r="AN3710" s="11">
        <f t="shared" si="5866"/>
        <v>0</v>
      </c>
      <c r="AO3710" s="11">
        <f t="shared" si="5866"/>
        <v>0</v>
      </c>
      <c r="AP3710" s="11">
        <f t="shared" si="5866"/>
        <v>0</v>
      </c>
      <c r="AQ3710" s="11">
        <f t="shared" si="5866"/>
        <v>0</v>
      </c>
      <c r="AR3710" s="11">
        <v>0</v>
      </c>
      <c r="AS3710" s="11">
        <v>0</v>
      </c>
      <c r="AT3710" s="11">
        <f t="shared" ref="AT3710:BI3710" si="5867">SUM(AT3711)</f>
        <v>97700</v>
      </c>
      <c r="AU3710" s="11">
        <f t="shared" si="5867"/>
        <v>195190</v>
      </c>
      <c r="AV3710" s="11">
        <f t="shared" si="5867"/>
        <v>0</v>
      </c>
      <c r="AW3710" s="11">
        <f t="shared" si="5867"/>
        <v>0</v>
      </c>
      <c r="AX3710" s="11">
        <f t="shared" si="5867"/>
        <v>0</v>
      </c>
      <c r="AY3710" s="11">
        <f t="shared" si="5867"/>
        <v>19002</v>
      </c>
      <c r="AZ3710" s="11">
        <f t="shared" si="5867"/>
        <v>311892</v>
      </c>
      <c r="BA3710" s="11">
        <f t="shared" si="5867"/>
        <v>0</v>
      </c>
      <c r="BB3710" s="11">
        <f t="shared" si="5867"/>
        <v>0</v>
      </c>
      <c r="BC3710" s="11">
        <f t="shared" si="5867"/>
        <v>195190</v>
      </c>
      <c r="BD3710" s="11">
        <f t="shared" si="5867"/>
        <v>0</v>
      </c>
      <c r="BE3710" s="11">
        <f t="shared" si="5867"/>
        <v>0</v>
      </c>
      <c r="BF3710" s="11">
        <f t="shared" si="5867"/>
        <v>0</v>
      </c>
      <c r="BG3710" s="11">
        <f t="shared" si="5867"/>
        <v>19002</v>
      </c>
      <c r="BH3710" s="11">
        <f t="shared" si="5867"/>
        <v>0</v>
      </c>
      <c r="BI3710" s="11">
        <f t="shared" si="5867"/>
        <v>0</v>
      </c>
      <c r="BJ3710" s="11">
        <v>214192</v>
      </c>
      <c r="BK3710" s="11">
        <v>97700</v>
      </c>
    </row>
    <row r="3711" spans="1:63" x14ac:dyDescent="0.25">
      <c r="A3711" s="4" t="s">
        <v>1156</v>
      </c>
      <c r="B3711" s="4" t="s">
        <v>58</v>
      </c>
      <c r="C3711" s="4" t="s">
        <v>147</v>
      </c>
      <c r="D3711" s="107" t="s">
        <v>1282</v>
      </c>
      <c r="E3711" s="106" t="s">
        <v>50</v>
      </c>
      <c r="F3711" s="106" t="s">
        <v>0</v>
      </c>
      <c r="G3711" s="2" t="s">
        <v>0</v>
      </c>
      <c r="H3711" s="2" t="s">
        <v>51</v>
      </c>
      <c r="I3711" s="12">
        <f>SUM(I3713:I3715)</f>
        <v>56000</v>
      </c>
      <c r="J3711" s="12">
        <f>SUM(J3712:J3715)</f>
        <v>26000</v>
      </c>
      <c r="K3711" s="12">
        <f t="shared" ref="K3711:Q3711" si="5868">SUM(K3712:K3715)</f>
        <v>0</v>
      </c>
      <c r="L3711" s="12">
        <f t="shared" si="5868"/>
        <v>0</v>
      </c>
      <c r="M3711" s="12">
        <f t="shared" si="5868"/>
        <v>0</v>
      </c>
      <c r="N3711" s="12">
        <f t="shared" si="5868"/>
        <v>0</v>
      </c>
      <c r="O3711" s="12">
        <f t="shared" si="5868"/>
        <v>0</v>
      </c>
      <c r="P3711" s="12">
        <f t="shared" si="5868"/>
        <v>26000</v>
      </c>
      <c r="Q3711" s="12">
        <f t="shared" si="5868"/>
        <v>0</v>
      </c>
      <c r="R3711" s="12">
        <f t="shared" ref="R3711" si="5869">SUM(R3712:R3715)</f>
        <v>0</v>
      </c>
      <c r="S3711" s="12">
        <f t="shared" ref="S3711" si="5870">SUM(S3712:S3715)</f>
        <v>0</v>
      </c>
      <c r="T3711" s="12">
        <f t="shared" ref="T3711" si="5871">SUM(T3712:T3715)</f>
        <v>0</v>
      </c>
      <c r="U3711" s="12">
        <f t="shared" ref="U3711" si="5872">SUM(U3712:U3715)</f>
        <v>0</v>
      </c>
      <c r="V3711" s="12">
        <f t="shared" ref="V3711" si="5873">SUM(V3712:V3715)</f>
        <v>0</v>
      </c>
      <c r="W3711" s="12">
        <f t="shared" ref="W3711" si="5874">SUM(W3712:W3715)</f>
        <v>0</v>
      </c>
      <c r="X3711" s="12">
        <f t="shared" ref="X3711" si="5875">SUM(X3712:X3715)</f>
        <v>0</v>
      </c>
      <c r="Y3711" s="12">
        <f t="shared" ref="Y3711" si="5876">SUM(Y3712:Y3715)</f>
        <v>0</v>
      </c>
      <c r="Z3711" s="12">
        <v>0</v>
      </c>
      <c r="AA3711" s="12">
        <v>26000</v>
      </c>
      <c r="AB3711" s="12">
        <f t="shared" ref="AB3711" si="5877">SUM(AB3712:AB3715)</f>
        <v>0</v>
      </c>
      <c r="AC3711" s="12">
        <f t="shared" ref="AC3711" si="5878">SUM(AC3712:AC3715)</f>
        <v>0</v>
      </c>
      <c r="AD3711" s="12">
        <f t="shared" ref="AD3711" si="5879">SUM(AD3712:AD3715)</f>
        <v>0</v>
      </c>
      <c r="AE3711" s="12">
        <f t="shared" ref="AE3711" si="5880">SUM(AE3712:AE3715)</f>
        <v>0</v>
      </c>
      <c r="AF3711" s="12">
        <f t="shared" ref="AF3711" si="5881">SUM(AF3712:AF3715)</f>
        <v>0</v>
      </c>
      <c r="AG3711" s="12">
        <f t="shared" ref="AG3711:AI3711" si="5882">SUM(AG3712:AG3715)</f>
        <v>0</v>
      </c>
      <c r="AH3711" s="12">
        <f t="shared" ref="AH3711" si="5883">SUM(AH3712:AH3715)</f>
        <v>0</v>
      </c>
      <c r="AI3711" s="12">
        <f t="shared" si="5882"/>
        <v>0</v>
      </c>
      <c r="AJ3711" s="12">
        <f t="shared" ref="AJ3711" si="5884">SUM(AJ3712:AJ3715)</f>
        <v>0</v>
      </c>
      <c r="AK3711" s="12">
        <f t="shared" ref="AK3711" si="5885">SUM(AK3712:AK3715)</f>
        <v>0</v>
      </c>
      <c r="AL3711" s="12">
        <f t="shared" ref="AL3711" si="5886">SUM(AL3712:AL3715)</f>
        <v>0</v>
      </c>
      <c r="AM3711" s="12">
        <f t="shared" ref="AM3711" si="5887">SUM(AM3712:AM3715)</f>
        <v>0</v>
      </c>
      <c r="AN3711" s="12">
        <f t="shared" ref="AN3711" si="5888">SUM(AN3712:AN3715)</f>
        <v>0</v>
      </c>
      <c r="AO3711" s="12">
        <f t="shared" ref="AO3711" si="5889">SUM(AO3712:AO3715)</f>
        <v>0</v>
      </c>
      <c r="AP3711" s="12">
        <f t="shared" ref="AP3711" si="5890">SUM(AP3712:AP3715)</f>
        <v>0</v>
      </c>
      <c r="AQ3711" s="12">
        <f t="shared" ref="AQ3711" si="5891">SUM(AQ3712:AQ3715)</f>
        <v>0</v>
      </c>
      <c r="AR3711" s="12">
        <v>0</v>
      </c>
      <c r="AS3711" s="12">
        <v>0</v>
      </c>
      <c r="AT3711" s="12">
        <f t="shared" ref="AT3711" si="5892">SUM(AT3712:AT3715)</f>
        <v>97700</v>
      </c>
      <c r="AU3711" s="12">
        <f t="shared" ref="AU3711" si="5893">SUM(AU3712:AU3715)</f>
        <v>195190</v>
      </c>
      <c r="AV3711" s="12">
        <f t="shared" ref="AV3711" si="5894">SUM(AV3712:AV3715)</f>
        <v>0</v>
      </c>
      <c r="AW3711" s="12">
        <f t="shared" ref="AW3711" si="5895">SUM(AW3712:AW3715)</f>
        <v>0</v>
      </c>
      <c r="AX3711" s="12">
        <f t="shared" ref="AX3711" si="5896">SUM(AX3712:AX3715)</f>
        <v>0</v>
      </c>
      <c r="AY3711" s="12">
        <f t="shared" ref="AY3711:BA3711" si="5897">SUM(AY3712:AY3715)</f>
        <v>19002</v>
      </c>
      <c r="AZ3711" s="12">
        <f t="shared" ref="AZ3711" si="5898">SUM(AZ3712:AZ3715)</f>
        <v>311892</v>
      </c>
      <c r="BA3711" s="12">
        <f t="shared" si="5897"/>
        <v>0</v>
      </c>
      <c r="BB3711" s="12">
        <f t="shared" ref="BB3711" si="5899">SUM(BB3712:BB3715)</f>
        <v>0</v>
      </c>
      <c r="BC3711" s="12">
        <f t="shared" ref="BC3711" si="5900">SUM(BC3712:BC3715)</f>
        <v>195190</v>
      </c>
      <c r="BD3711" s="12">
        <f t="shared" ref="BD3711" si="5901">SUM(BD3712:BD3715)</f>
        <v>0</v>
      </c>
      <c r="BE3711" s="12">
        <f t="shared" ref="BE3711" si="5902">SUM(BE3712:BE3715)</f>
        <v>0</v>
      </c>
      <c r="BF3711" s="12">
        <f t="shared" ref="BF3711" si="5903">SUM(BF3712:BF3715)</f>
        <v>0</v>
      </c>
      <c r="BG3711" s="12">
        <f t="shared" ref="BG3711" si="5904">SUM(BG3712:BG3715)</f>
        <v>19002</v>
      </c>
      <c r="BH3711" s="12">
        <f t="shared" ref="BH3711" si="5905">SUM(BH3712:BH3715)</f>
        <v>0</v>
      </c>
      <c r="BI3711" s="12">
        <f t="shared" ref="BI3711" si="5906">SUM(BI3712:BI3715)</f>
        <v>0</v>
      </c>
      <c r="BJ3711" s="12">
        <v>214192</v>
      </c>
      <c r="BK3711" s="12">
        <v>97700</v>
      </c>
    </row>
    <row r="3712" spans="1:63" s="129" customFormat="1" x14ac:dyDescent="0.25">
      <c r="A3712" s="3" t="s">
        <v>1156</v>
      </c>
      <c r="B3712" s="4" t="s">
        <v>58</v>
      </c>
      <c r="C3712" s="4" t="s">
        <v>147</v>
      </c>
      <c r="D3712" s="107" t="s">
        <v>1282</v>
      </c>
      <c r="E3712" s="117" t="s">
        <v>1681</v>
      </c>
      <c r="F3712" s="117"/>
      <c r="G3712" s="127">
        <v>94</v>
      </c>
      <c r="H3712" s="127" t="s">
        <v>1682</v>
      </c>
      <c r="I3712" s="14"/>
      <c r="J3712" s="14"/>
      <c r="K3712" s="14"/>
      <c r="L3712" s="14"/>
      <c r="M3712" s="14"/>
      <c r="N3712" s="14"/>
      <c r="O3712" s="14"/>
      <c r="P3712" s="14">
        <f t="shared" si="5862"/>
        <v>0</v>
      </c>
      <c r="Q3712" s="14"/>
      <c r="R3712" s="14"/>
      <c r="S3712" s="14"/>
      <c r="T3712" s="14"/>
      <c r="U3712" s="14"/>
      <c r="V3712" s="14"/>
      <c r="W3712" s="14"/>
      <c r="X3712" s="14"/>
      <c r="Y3712" s="14"/>
      <c r="Z3712" s="14">
        <v>0</v>
      </c>
      <c r="AA3712" s="14">
        <v>0</v>
      </c>
      <c r="AB3712" s="14"/>
      <c r="AC3712" s="14"/>
      <c r="AD3712" s="14"/>
      <c r="AE3712" s="14"/>
      <c r="AF3712" s="14"/>
      <c r="AG3712" s="14"/>
      <c r="AH3712" s="14">
        <f t="shared" si="5863"/>
        <v>0</v>
      </c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>
        <v>0</v>
      </c>
      <c r="AS3712" s="14">
        <v>0</v>
      </c>
      <c r="AT3712" s="14"/>
      <c r="AU3712" s="14">
        <v>42890</v>
      </c>
      <c r="AV3712" s="14"/>
      <c r="AW3712" s="14"/>
      <c r="AX3712" s="14"/>
      <c r="AY3712" s="14"/>
      <c r="AZ3712" s="14">
        <f t="shared" si="5864"/>
        <v>42890</v>
      </c>
      <c r="BA3712" s="14"/>
      <c r="BB3712" s="14"/>
      <c r="BC3712" s="14">
        <v>42890</v>
      </c>
      <c r="BD3712" s="14"/>
      <c r="BE3712" s="14"/>
      <c r="BF3712" s="14"/>
      <c r="BG3712" s="14"/>
      <c r="BH3712" s="14"/>
      <c r="BI3712" s="14"/>
      <c r="BJ3712" s="14">
        <v>42890</v>
      </c>
      <c r="BK3712" s="14">
        <v>0</v>
      </c>
    </row>
    <row r="3713" spans="1:63" x14ac:dyDescent="0.25">
      <c r="A3713" s="4" t="s">
        <v>1156</v>
      </c>
      <c r="B3713" s="4" t="s">
        <v>58</v>
      </c>
      <c r="C3713" s="4" t="s">
        <v>147</v>
      </c>
      <c r="D3713" s="107" t="s">
        <v>1282</v>
      </c>
      <c r="E3713" s="117">
        <v>8213</v>
      </c>
      <c r="F3713" s="107"/>
      <c r="G3713" s="103" t="s">
        <v>1659</v>
      </c>
      <c r="H3713" s="13" t="s">
        <v>53</v>
      </c>
      <c r="I3713" s="14">
        <v>20000</v>
      </c>
      <c r="J3713" s="14">
        <v>10000</v>
      </c>
      <c r="K3713" s="14"/>
      <c r="L3713" s="14"/>
      <c r="M3713" s="14"/>
      <c r="N3713" s="14"/>
      <c r="O3713" s="14"/>
      <c r="P3713" s="14">
        <f t="shared" si="5862"/>
        <v>10000</v>
      </c>
      <c r="Q3713" s="14"/>
      <c r="R3713" s="14"/>
      <c r="S3713" s="14"/>
      <c r="T3713" s="14"/>
      <c r="U3713" s="14"/>
      <c r="V3713" s="14"/>
      <c r="W3713" s="14"/>
      <c r="X3713" s="14"/>
      <c r="Y3713" s="14"/>
      <c r="Z3713" s="14">
        <v>0</v>
      </c>
      <c r="AA3713" s="14">
        <v>10000</v>
      </c>
      <c r="AB3713" s="14">
        <v>0</v>
      </c>
      <c r="AC3713" s="14"/>
      <c r="AD3713" s="14"/>
      <c r="AE3713" s="14"/>
      <c r="AF3713" s="14"/>
      <c r="AG3713" s="14"/>
      <c r="AH3713" s="14">
        <f t="shared" si="5863"/>
        <v>0</v>
      </c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>
        <v>0</v>
      </c>
      <c r="AS3713" s="14">
        <v>0</v>
      </c>
      <c r="AT3713" s="14">
        <v>57700</v>
      </c>
      <c r="AU3713" s="14">
        <v>2818</v>
      </c>
      <c r="AV3713" s="14"/>
      <c r="AW3713" s="14"/>
      <c r="AX3713" s="14"/>
      <c r="AY3713" s="14">
        <v>19002</v>
      </c>
      <c r="AZ3713" s="14">
        <f t="shared" si="5864"/>
        <v>79520</v>
      </c>
      <c r="BA3713" s="14"/>
      <c r="BB3713" s="14"/>
      <c r="BC3713" s="14">
        <v>2818</v>
      </c>
      <c r="BD3713" s="14"/>
      <c r="BE3713" s="14"/>
      <c r="BF3713" s="14"/>
      <c r="BG3713" s="14">
        <v>19002</v>
      </c>
      <c r="BH3713" s="14"/>
      <c r="BI3713" s="14"/>
      <c r="BJ3713" s="14">
        <v>21820</v>
      </c>
      <c r="BK3713" s="14">
        <v>57700</v>
      </c>
    </row>
    <row r="3714" spans="1:63" x14ac:dyDescent="0.25">
      <c r="A3714" s="4" t="s">
        <v>1156</v>
      </c>
      <c r="B3714" s="4" t="s">
        <v>58</v>
      </c>
      <c r="C3714" s="4" t="s">
        <v>147</v>
      </c>
      <c r="D3714" s="107" t="s">
        <v>1282</v>
      </c>
      <c r="E3714" s="117">
        <v>8215</v>
      </c>
      <c r="F3714" s="107"/>
      <c r="G3714" s="103" t="s">
        <v>1659</v>
      </c>
      <c r="H3714" s="13" t="s">
        <v>70</v>
      </c>
      <c r="I3714" s="14">
        <v>6000</v>
      </c>
      <c r="J3714" s="14">
        <v>1000</v>
      </c>
      <c r="K3714" s="14"/>
      <c r="L3714" s="14"/>
      <c r="M3714" s="14"/>
      <c r="N3714" s="14"/>
      <c r="O3714" s="14"/>
      <c r="P3714" s="14">
        <f t="shared" si="5862"/>
        <v>1000</v>
      </c>
      <c r="Q3714" s="14"/>
      <c r="R3714" s="14"/>
      <c r="S3714" s="14"/>
      <c r="T3714" s="14"/>
      <c r="U3714" s="14"/>
      <c r="V3714" s="14"/>
      <c r="W3714" s="14"/>
      <c r="X3714" s="14"/>
      <c r="Y3714" s="14"/>
      <c r="Z3714" s="14">
        <v>0</v>
      </c>
      <c r="AA3714" s="14">
        <v>1000</v>
      </c>
      <c r="AB3714" s="14">
        <v>0</v>
      </c>
      <c r="AC3714" s="14"/>
      <c r="AD3714" s="14"/>
      <c r="AE3714" s="14"/>
      <c r="AF3714" s="14"/>
      <c r="AG3714" s="14"/>
      <c r="AH3714" s="14">
        <f t="shared" si="5863"/>
        <v>0</v>
      </c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>
        <v>0</v>
      </c>
      <c r="AS3714" s="14">
        <v>0</v>
      </c>
      <c r="AT3714" s="14">
        <v>10000</v>
      </c>
      <c r="AU3714" s="14">
        <v>1640</v>
      </c>
      <c r="AV3714" s="14"/>
      <c r="AW3714" s="14"/>
      <c r="AX3714" s="14"/>
      <c r="AY3714" s="14"/>
      <c r="AZ3714" s="14">
        <f t="shared" si="5864"/>
        <v>11640</v>
      </c>
      <c r="BA3714" s="14"/>
      <c r="BB3714" s="14"/>
      <c r="BC3714" s="14">
        <v>1640</v>
      </c>
      <c r="BD3714" s="14"/>
      <c r="BE3714" s="14"/>
      <c r="BF3714" s="14"/>
      <c r="BG3714" s="14"/>
      <c r="BH3714" s="14"/>
      <c r="BI3714" s="14"/>
      <c r="BJ3714" s="14">
        <v>1640</v>
      </c>
      <c r="BK3714" s="14">
        <v>10000</v>
      </c>
    </row>
    <row r="3715" spans="1:63" x14ac:dyDescent="0.25">
      <c r="A3715" s="4" t="s">
        <v>1156</v>
      </c>
      <c r="B3715" s="4" t="s">
        <v>58</v>
      </c>
      <c r="C3715" s="4" t="s">
        <v>147</v>
      </c>
      <c r="D3715" s="107" t="s">
        <v>1282</v>
      </c>
      <c r="E3715" s="117">
        <v>8216</v>
      </c>
      <c r="F3715" s="107"/>
      <c r="G3715" s="103" t="s">
        <v>1659</v>
      </c>
      <c r="H3715" s="13" t="s">
        <v>110</v>
      </c>
      <c r="I3715" s="14">
        <v>30000</v>
      </c>
      <c r="J3715" s="14">
        <v>15000</v>
      </c>
      <c r="K3715" s="14"/>
      <c r="L3715" s="14"/>
      <c r="M3715" s="14"/>
      <c r="N3715" s="14"/>
      <c r="O3715" s="14"/>
      <c r="P3715" s="14">
        <f t="shared" si="5862"/>
        <v>15000</v>
      </c>
      <c r="Q3715" s="14"/>
      <c r="R3715" s="14"/>
      <c r="S3715" s="14"/>
      <c r="T3715" s="14"/>
      <c r="U3715" s="14"/>
      <c r="V3715" s="14"/>
      <c r="W3715" s="14"/>
      <c r="X3715" s="14"/>
      <c r="Y3715" s="14"/>
      <c r="Z3715" s="14">
        <v>0</v>
      </c>
      <c r="AA3715" s="14">
        <v>15000</v>
      </c>
      <c r="AB3715" s="14">
        <v>0</v>
      </c>
      <c r="AC3715" s="14"/>
      <c r="AD3715" s="14"/>
      <c r="AE3715" s="14"/>
      <c r="AF3715" s="14"/>
      <c r="AG3715" s="14"/>
      <c r="AH3715" s="14">
        <f t="shared" si="5863"/>
        <v>0</v>
      </c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>
        <v>0</v>
      </c>
      <c r="AS3715" s="14">
        <v>0</v>
      </c>
      <c r="AT3715" s="14">
        <v>30000</v>
      </c>
      <c r="AU3715" s="14">
        <v>147842</v>
      </c>
      <c r="AV3715" s="14"/>
      <c r="AW3715" s="14"/>
      <c r="AX3715" s="14"/>
      <c r="AY3715" s="14"/>
      <c r="AZ3715" s="14">
        <f t="shared" si="5864"/>
        <v>177842</v>
      </c>
      <c r="BA3715" s="14"/>
      <c r="BB3715" s="14"/>
      <c r="BC3715" s="14">
        <v>147842</v>
      </c>
      <c r="BD3715" s="14"/>
      <c r="BE3715" s="14"/>
      <c r="BF3715" s="14"/>
      <c r="BG3715" s="14"/>
      <c r="BH3715" s="14"/>
      <c r="BI3715" s="14"/>
      <c r="BJ3715" s="14">
        <v>147842</v>
      </c>
      <c r="BK3715" s="14">
        <v>30000</v>
      </c>
    </row>
    <row r="3716" spans="1:63" ht="22.5" x14ac:dyDescent="0.25">
      <c r="A3716" s="13" t="s">
        <v>0</v>
      </c>
      <c r="B3716" s="13" t="s">
        <v>0</v>
      </c>
      <c r="C3716" s="13" t="s">
        <v>0</v>
      </c>
      <c r="D3716" s="103" t="s">
        <v>0</v>
      </c>
      <c r="E3716" s="103" t="s">
        <v>0</v>
      </c>
      <c r="F3716" s="103" t="s">
        <v>0</v>
      </c>
      <c r="G3716" s="13" t="s">
        <v>0</v>
      </c>
      <c r="H3716" s="10" t="s">
        <v>1290</v>
      </c>
      <c r="I3716" s="11">
        <f>SUM(I3682,I3705,I3710)</f>
        <v>3816076</v>
      </c>
      <c r="J3716" s="11">
        <f>SUM(J3682,J3705,J3710)</f>
        <v>85000</v>
      </c>
      <c r="K3716" s="11">
        <f t="shared" ref="K3716:Y3716" si="5907">SUM(K3682,K3705,K3710)</f>
        <v>48155</v>
      </c>
      <c r="L3716" s="11">
        <f t="shared" si="5907"/>
        <v>0</v>
      </c>
      <c r="M3716" s="11">
        <f t="shared" si="5907"/>
        <v>0</v>
      </c>
      <c r="N3716" s="11">
        <f t="shared" si="5907"/>
        <v>0</v>
      </c>
      <c r="O3716" s="11">
        <f t="shared" si="5907"/>
        <v>0</v>
      </c>
      <c r="P3716" s="11">
        <f t="shared" si="5907"/>
        <v>133155</v>
      </c>
      <c r="Q3716" s="11">
        <f t="shared" si="5907"/>
        <v>2009</v>
      </c>
      <c r="R3716" s="11">
        <f t="shared" si="5907"/>
        <v>4568</v>
      </c>
      <c r="S3716" s="11">
        <f t="shared" si="5907"/>
        <v>61544</v>
      </c>
      <c r="T3716" s="11">
        <f t="shared" si="5907"/>
        <v>0</v>
      </c>
      <c r="U3716" s="11">
        <f t="shared" si="5907"/>
        <v>0</v>
      </c>
      <c r="V3716" s="11">
        <f t="shared" si="5907"/>
        <v>0</v>
      </c>
      <c r="W3716" s="11">
        <f t="shared" si="5907"/>
        <v>2000</v>
      </c>
      <c r="X3716" s="11">
        <f t="shared" si="5907"/>
        <v>0</v>
      </c>
      <c r="Y3716" s="11">
        <f t="shared" si="5907"/>
        <v>0</v>
      </c>
      <c r="Z3716" s="11">
        <v>70121</v>
      </c>
      <c r="AA3716" s="11">
        <v>63034</v>
      </c>
      <c r="AB3716" s="11">
        <f t="shared" ref="AB3716:AQ3716" si="5908">SUM(AB3682,AB3705,AB3710)</f>
        <v>0</v>
      </c>
      <c r="AC3716" s="11">
        <f t="shared" si="5908"/>
        <v>0</v>
      </c>
      <c r="AD3716" s="11">
        <f t="shared" si="5908"/>
        <v>0</v>
      </c>
      <c r="AE3716" s="11">
        <f t="shared" si="5908"/>
        <v>0</v>
      </c>
      <c r="AF3716" s="11">
        <f t="shared" si="5908"/>
        <v>0</v>
      </c>
      <c r="AG3716" s="11">
        <f t="shared" si="5908"/>
        <v>0</v>
      </c>
      <c r="AH3716" s="11">
        <f t="shared" si="5908"/>
        <v>0</v>
      </c>
      <c r="AI3716" s="11">
        <f t="shared" si="5908"/>
        <v>0</v>
      </c>
      <c r="AJ3716" s="11">
        <f t="shared" si="5908"/>
        <v>0</v>
      </c>
      <c r="AK3716" s="11">
        <f t="shared" si="5908"/>
        <v>0</v>
      </c>
      <c r="AL3716" s="11">
        <f t="shared" si="5908"/>
        <v>0</v>
      </c>
      <c r="AM3716" s="11">
        <f t="shared" si="5908"/>
        <v>0</v>
      </c>
      <c r="AN3716" s="11">
        <f t="shared" si="5908"/>
        <v>0</v>
      </c>
      <c r="AO3716" s="11">
        <f t="shared" si="5908"/>
        <v>0</v>
      </c>
      <c r="AP3716" s="11">
        <f t="shared" si="5908"/>
        <v>0</v>
      </c>
      <c r="AQ3716" s="11">
        <f t="shared" si="5908"/>
        <v>0</v>
      </c>
      <c r="AR3716" s="11">
        <v>0</v>
      </c>
      <c r="AS3716" s="11">
        <v>0</v>
      </c>
      <c r="AT3716" s="11">
        <f t="shared" ref="AT3716:BI3716" si="5909">SUM(AT3682,AT3705,AT3710)</f>
        <v>170000</v>
      </c>
      <c r="AU3716" s="11">
        <f t="shared" si="5909"/>
        <v>213142</v>
      </c>
      <c r="AV3716" s="11">
        <f t="shared" si="5909"/>
        <v>0</v>
      </c>
      <c r="AW3716" s="11">
        <f t="shared" si="5909"/>
        <v>0</v>
      </c>
      <c r="AX3716" s="11">
        <f t="shared" si="5909"/>
        <v>0</v>
      </c>
      <c r="AY3716" s="11">
        <f t="shared" si="5909"/>
        <v>19002</v>
      </c>
      <c r="AZ3716" s="11">
        <f t="shared" si="5909"/>
        <v>402144</v>
      </c>
      <c r="BA3716" s="11">
        <f t="shared" si="5909"/>
        <v>0</v>
      </c>
      <c r="BB3716" s="11">
        <f t="shared" si="5909"/>
        <v>0</v>
      </c>
      <c r="BC3716" s="11">
        <f t="shared" si="5909"/>
        <v>213142</v>
      </c>
      <c r="BD3716" s="11">
        <f t="shared" si="5909"/>
        <v>0</v>
      </c>
      <c r="BE3716" s="11">
        <f t="shared" si="5909"/>
        <v>0</v>
      </c>
      <c r="BF3716" s="11">
        <f t="shared" si="5909"/>
        <v>0</v>
      </c>
      <c r="BG3716" s="11">
        <f t="shared" si="5909"/>
        <v>19002</v>
      </c>
      <c r="BH3716" s="11">
        <f t="shared" si="5909"/>
        <v>0</v>
      </c>
      <c r="BI3716" s="11">
        <f t="shared" si="5909"/>
        <v>3580</v>
      </c>
      <c r="BJ3716" s="11">
        <v>235724</v>
      </c>
      <c r="BK3716" s="11">
        <v>166420</v>
      </c>
    </row>
    <row r="3717" spans="1:63" ht="15.75" thickBot="1" x14ac:dyDescent="0.3">
      <c r="A3717" s="13" t="s">
        <v>0</v>
      </c>
      <c r="B3717" s="13" t="s">
        <v>0</v>
      </c>
      <c r="C3717" s="13" t="s">
        <v>0</v>
      </c>
      <c r="D3717" s="103" t="s">
        <v>0</v>
      </c>
      <c r="E3717" s="103" t="s">
        <v>0</v>
      </c>
      <c r="F3717" s="103" t="s">
        <v>0</v>
      </c>
      <c r="G3717" s="13" t="s">
        <v>0</v>
      </c>
      <c r="H3717" s="2" t="s">
        <v>55</v>
      </c>
      <c r="I3717" s="12">
        <v>74</v>
      </c>
      <c r="J3717" s="13" t="s">
        <v>0</v>
      </c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>
        <v>0</v>
      </c>
      <c r="AA3717" s="13"/>
      <c r="AB3717" s="13" t="s">
        <v>0</v>
      </c>
      <c r="AC3717" s="13"/>
      <c r="AD3717" s="13"/>
      <c r="AE3717" s="13"/>
      <c r="AF3717" s="13"/>
      <c r="AG3717" s="13"/>
      <c r="AH3717" s="13"/>
      <c r="AI3717" s="13"/>
      <c r="AJ3717" s="13"/>
      <c r="AK3717" s="13"/>
      <c r="AL3717" s="13"/>
      <c r="AM3717" s="13"/>
      <c r="AN3717" s="13"/>
      <c r="AO3717" s="13"/>
      <c r="AP3717" s="13"/>
      <c r="AQ3717" s="13"/>
      <c r="AR3717" s="13">
        <v>0</v>
      </c>
      <c r="AS3717" s="13"/>
      <c r="AT3717" s="13" t="s">
        <v>0</v>
      </c>
      <c r="AU3717" s="13"/>
      <c r="AV3717" s="13"/>
      <c r="AW3717" s="13"/>
      <c r="AX3717" s="13"/>
      <c r="AY3717" s="13"/>
      <c r="AZ3717" s="13"/>
      <c r="BA3717" s="13"/>
      <c r="BB3717" s="13"/>
      <c r="BC3717" s="13"/>
      <c r="BD3717" s="13"/>
      <c r="BE3717" s="13"/>
      <c r="BF3717" s="13"/>
      <c r="BG3717" s="13"/>
      <c r="BH3717" s="13"/>
      <c r="BI3717" s="13"/>
      <c r="BJ3717" s="13">
        <v>0</v>
      </c>
      <c r="BK3717" s="13"/>
    </row>
    <row r="3718" spans="1:63" ht="69.75" customHeight="1" thickBot="1" x14ac:dyDescent="0.3">
      <c r="A3718" s="148" t="s">
        <v>0</v>
      </c>
      <c r="B3718" s="148" t="s">
        <v>0</v>
      </c>
      <c r="C3718" s="148" t="s">
        <v>0</v>
      </c>
      <c r="D3718" s="151" t="s">
        <v>0</v>
      </c>
      <c r="E3718" s="151" t="s">
        <v>0</v>
      </c>
      <c r="F3718" s="151" t="s">
        <v>0</v>
      </c>
      <c r="G3718" s="154" t="s">
        <v>0</v>
      </c>
      <c r="H3718" s="5" t="s">
        <v>56</v>
      </c>
      <c r="I3718" s="5" t="s">
        <v>9</v>
      </c>
      <c r="J3718" s="94" t="s">
        <v>10</v>
      </c>
      <c r="K3718" s="94" t="s">
        <v>1602</v>
      </c>
      <c r="L3718" s="94" t="s">
        <v>1535</v>
      </c>
      <c r="M3718" s="94" t="s">
        <v>1591</v>
      </c>
      <c r="N3718" s="94" t="s">
        <v>1592</v>
      </c>
      <c r="O3718" s="94" t="s">
        <v>1593</v>
      </c>
      <c r="P3718" s="94" t="s">
        <v>1606</v>
      </c>
      <c r="Q3718" s="94" t="s">
        <v>1603</v>
      </c>
      <c r="R3718" s="94" t="s">
        <v>1594</v>
      </c>
      <c r="S3718" s="94" t="s">
        <v>1595</v>
      </c>
      <c r="T3718" s="94" t="s">
        <v>1596</v>
      </c>
      <c r="U3718" s="94" t="s">
        <v>1597</v>
      </c>
      <c r="V3718" s="94" t="s">
        <v>1598</v>
      </c>
      <c r="W3718" s="94" t="s">
        <v>1599</v>
      </c>
      <c r="X3718" s="94" t="s">
        <v>1604</v>
      </c>
      <c r="Y3718" s="94" t="s">
        <v>1605</v>
      </c>
      <c r="Z3718" s="94" t="s">
        <v>1600</v>
      </c>
      <c r="AA3718" s="94" t="s">
        <v>1601</v>
      </c>
      <c r="AB3718" s="95" t="s">
        <v>11</v>
      </c>
      <c r="AC3718" s="95" t="s">
        <v>1602</v>
      </c>
      <c r="AD3718" s="95" t="s">
        <v>1535</v>
      </c>
      <c r="AE3718" s="95" t="s">
        <v>1591</v>
      </c>
      <c r="AF3718" s="95" t="s">
        <v>1592</v>
      </c>
      <c r="AG3718" s="95" t="s">
        <v>1593</v>
      </c>
      <c r="AH3718" s="95" t="s">
        <v>1607</v>
      </c>
      <c r="AI3718" s="95" t="s">
        <v>1603</v>
      </c>
      <c r="AJ3718" s="95" t="s">
        <v>1594</v>
      </c>
      <c r="AK3718" s="95" t="s">
        <v>1595</v>
      </c>
      <c r="AL3718" s="95" t="s">
        <v>1596</v>
      </c>
      <c r="AM3718" s="95" t="s">
        <v>1597</v>
      </c>
      <c r="AN3718" s="95" t="s">
        <v>1598</v>
      </c>
      <c r="AO3718" s="95" t="s">
        <v>1599</v>
      </c>
      <c r="AP3718" s="95" t="s">
        <v>1604</v>
      </c>
      <c r="AQ3718" s="95" t="s">
        <v>1605</v>
      </c>
      <c r="AR3718" s="95" t="s">
        <v>1600</v>
      </c>
      <c r="AS3718" s="95" t="s">
        <v>1601</v>
      </c>
      <c r="AT3718" s="96" t="s">
        <v>12</v>
      </c>
      <c r="AU3718" s="96" t="s">
        <v>1602</v>
      </c>
      <c r="AV3718" s="96" t="s">
        <v>1535</v>
      </c>
      <c r="AW3718" s="96" t="s">
        <v>1591</v>
      </c>
      <c r="AX3718" s="96" t="s">
        <v>1592</v>
      </c>
      <c r="AY3718" s="96" t="s">
        <v>1593</v>
      </c>
      <c r="AZ3718" s="96" t="s">
        <v>1608</v>
      </c>
      <c r="BA3718" s="96" t="s">
        <v>1603</v>
      </c>
      <c r="BB3718" s="96" t="s">
        <v>1594</v>
      </c>
      <c r="BC3718" s="96" t="s">
        <v>1595</v>
      </c>
      <c r="BD3718" s="96" t="s">
        <v>1596</v>
      </c>
      <c r="BE3718" s="96" t="s">
        <v>1597</v>
      </c>
      <c r="BF3718" s="96" t="s">
        <v>1598</v>
      </c>
      <c r="BG3718" s="96" t="s">
        <v>1599</v>
      </c>
      <c r="BH3718" s="96" t="s">
        <v>1604</v>
      </c>
      <c r="BI3718" s="96" t="s">
        <v>1605</v>
      </c>
      <c r="BJ3718" s="96" t="s">
        <v>1600</v>
      </c>
      <c r="BK3718" s="96" t="s">
        <v>1601</v>
      </c>
    </row>
    <row r="3719" spans="1:63" x14ac:dyDescent="0.25">
      <c r="A3719" s="149"/>
      <c r="B3719" s="149"/>
      <c r="C3719" s="149"/>
      <c r="D3719" s="152"/>
      <c r="E3719" s="152"/>
      <c r="F3719" s="152"/>
      <c r="G3719" s="155"/>
      <c r="H3719" s="15" t="s">
        <v>0</v>
      </c>
      <c r="I3719" s="9" t="s">
        <v>13</v>
      </c>
      <c r="J3719" s="9">
        <v>1</v>
      </c>
      <c r="K3719" s="9">
        <v>2</v>
      </c>
      <c r="L3719" s="9">
        <v>3</v>
      </c>
      <c r="M3719" s="9">
        <v>4</v>
      </c>
      <c r="N3719" s="9">
        <v>5</v>
      </c>
      <c r="O3719" s="9">
        <v>6</v>
      </c>
      <c r="P3719" s="9">
        <v>7</v>
      </c>
      <c r="Q3719" s="9">
        <v>8</v>
      </c>
      <c r="R3719" s="9">
        <v>9</v>
      </c>
      <c r="S3719" s="9">
        <v>10</v>
      </c>
      <c r="T3719" s="9">
        <v>11</v>
      </c>
      <c r="U3719" s="9">
        <v>12</v>
      </c>
      <c r="V3719" s="9">
        <v>13</v>
      </c>
      <c r="W3719" s="9">
        <v>14</v>
      </c>
      <c r="X3719" s="9">
        <v>15</v>
      </c>
      <c r="Y3719" s="9">
        <v>16</v>
      </c>
      <c r="Z3719" s="9">
        <v>20</v>
      </c>
      <c r="AA3719" s="9">
        <v>21</v>
      </c>
      <c r="AB3719" s="9">
        <v>1</v>
      </c>
      <c r="AC3719" s="9">
        <v>2</v>
      </c>
      <c r="AD3719" s="9">
        <v>3</v>
      </c>
      <c r="AE3719" s="9">
        <v>4</v>
      </c>
      <c r="AF3719" s="9">
        <v>5</v>
      </c>
      <c r="AG3719" s="9">
        <v>6</v>
      </c>
      <c r="AH3719" s="9">
        <v>7</v>
      </c>
      <c r="AI3719" s="9">
        <v>8</v>
      </c>
      <c r="AJ3719" s="9">
        <v>9</v>
      </c>
      <c r="AK3719" s="9">
        <v>10</v>
      </c>
      <c r="AL3719" s="9">
        <v>11</v>
      </c>
      <c r="AM3719" s="9">
        <v>12</v>
      </c>
      <c r="AN3719" s="9">
        <v>13</v>
      </c>
      <c r="AO3719" s="9">
        <v>14</v>
      </c>
      <c r="AP3719" s="9">
        <v>15</v>
      </c>
      <c r="AQ3719" s="9">
        <v>16</v>
      </c>
      <c r="AR3719" s="9">
        <v>20</v>
      </c>
      <c r="AS3719" s="9">
        <v>21</v>
      </c>
      <c r="AT3719" s="9">
        <v>1</v>
      </c>
      <c r="AU3719" s="9">
        <v>2</v>
      </c>
      <c r="AV3719" s="9">
        <v>3</v>
      </c>
      <c r="AW3719" s="9">
        <v>4</v>
      </c>
      <c r="AX3719" s="9">
        <v>5</v>
      </c>
      <c r="AY3719" s="9">
        <v>6</v>
      </c>
      <c r="AZ3719" s="9">
        <v>7</v>
      </c>
      <c r="BA3719" s="9">
        <v>8</v>
      </c>
      <c r="BB3719" s="9">
        <v>9</v>
      </c>
      <c r="BC3719" s="9">
        <v>10</v>
      </c>
      <c r="BD3719" s="9">
        <v>11</v>
      </c>
      <c r="BE3719" s="9">
        <v>12</v>
      </c>
      <c r="BF3719" s="9">
        <v>13</v>
      </c>
      <c r="BG3719" s="9">
        <v>14</v>
      </c>
      <c r="BH3719" s="9">
        <v>15</v>
      </c>
      <c r="BI3719" s="9">
        <v>16</v>
      </c>
      <c r="BJ3719" s="9">
        <v>20</v>
      </c>
      <c r="BK3719" s="9">
        <v>21</v>
      </c>
    </row>
    <row r="3720" spans="1:63" x14ac:dyDescent="0.25">
      <c r="A3720" s="149"/>
      <c r="B3720" s="149"/>
      <c r="C3720" s="149"/>
      <c r="D3720" s="152"/>
      <c r="E3720" s="152"/>
      <c r="F3720" s="152"/>
      <c r="G3720" s="155"/>
      <c r="H3720" s="16" t="s">
        <v>1189</v>
      </c>
      <c r="I3720" s="17">
        <f>SUM(I3716)</f>
        <v>3816076</v>
      </c>
      <c r="J3720" s="17">
        <f t="shared" ref="J3720:Y3720" si="5910">SUM(J3716)</f>
        <v>85000</v>
      </c>
      <c r="K3720" s="17">
        <f t="shared" si="5910"/>
        <v>48155</v>
      </c>
      <c r="L3720" s="17">
        <f t="shared" si="5910"/>
        <v>0</v>
      </c>
      <c r="M3720" s="17">
        <f t="shared" si="5910"/>
        <v>0</v>
      </c>
      <c r="N3720" s="17">
        <f t="shared" si="5910"/>
        <v>0</v>
      </c>
      <c r="O3720" s="17">
        <f t="shared" si="5910"/>
        <v>0</v>
      </c>
      <c r="P3720" s="17">
        <f t="shared" ref="P3720" si="5911">SUM(P3716)</f>
        <v>133155</v>
      </c>
      <c r="Q3720" s="17">
        <f t="shared" si="5910"/>
        <v>2009</v>
      </c>
      <c r="R3720" s="17">
        <f t="shared" si="5910"/>
        <v>4568</v>
      </c>
      <c r="S3720" s="17">
        <f t="shared" si="5910"/>
        <v>61544</v>
      </c>
      <c r="T3720" s="17">
        <f t="shared" si="5910"/>
        <v>0</v>
      </c>
      <c r="U3720" s="17">
        <f t="shared" si="5910"/>
        <v>0</v>
      </c>
      <c r="V3720" s="17">
        <f t="shared" si="5910"/>
        <v>0</v>
      </c>
      <c r="W3720" s="17">
        <f t="shared" si="5910"/>
        <v>2000</v>
      </c>
      <c r="X3720" s="17">
        <f t="shared" si="5910"/>
        <v>0</v>
      </c>
      <c r="Y3720" s="17">
        <f t="shared" si="5910"/>
        <v>0</v>
      </c>
      <c r="Z3720" s="17">
        <v>70121</v>
      </c>
      <c r="AA3720" s="17">
        <v>63034</v>
      </c>
      <c r="AB3720" s="17">
        <f t="shared" ref="AB3720:AQ3720" si="5912">SUM(AB3716)</f>
        <v>0</v>
      </c>
      <c r="AC3720" s="17">
        <f t="shared" si="5912"/>
        <v>0</v>
      </c>
      <c r="AD3720" s="17">
        <f t="shared" si="5912"/>
        <v>0</v>
      </c>
      <c r="AE3720" s="17">
        <f t="shared" si="5912"/>
        <v>0</v>
      </c>
      <c r="AF3720" s="17">
        <f t="shared" si="5912"/>
        <v>0</v>
      </c>
      <c r="AG3720" s="17">
        <f t="shared" si="5912"/>
        <v>0</v>
      </c>
      <c r="AH3720" s="17">
        <f t="shared" ref="AH3720" si="5913">SUM(AH3716)</f>
        <v>0</v>
      </c>
      <c r="AI3720" s="17">
        <f t="shared" si="5912"/>
        <v>0</v>
      </c>
      <c r="AJ3720" s="17">
        <f t="shared" si="5912"/>
        <v>0</v>
      </c>
      <c r="AK3720" s="17">
        <f t="shared" si="5912"/>
        <v>0</v>
      </c>
      <c r="AL3720" s="17">
        <f t="shared" si="5912"/>
        <v>0</v>
      </c>
      <c r="AM3720" s="17">
        <f t="shared" si="5912"/>
        <v>0</v>
      </c>
      <c r="AN3720" s="17">
        <f t="shared" si="5912"/>
        <v>0</v>
      </c>
      <c r="AO3720" s="17">
        <f t="shared" si="5912"/>
        <v>0</v>
      </c>
      <c r="AP3720" s="17">
        <f t="shared" si="5912"/>
        <v>0</v>
      </c>
      <c r="AQ3720" s="17">
        <f t="shared" si="5912"/>
        <v>0</v>
      </c>
      <c r="AR3720" s="17">
        <v>0</v>
      </c>
      <c r="AS3720" s="17">
        <v>0</v>
      </c>
      <c r="AT3720" s="17">
        <f t="shared" ref="AT3720:BI3720" si="5914">SUM(AT3716)</f>
        <v>170000</v>
      </c>
      <c r="AU3720" s="17">
        <f t="shared" si="5914"/>
        <v>213142</v>
      </c>
      <c r="AV3720" s="17">
        <f t="shared" si="5914"/>
        <v>0</v>
      </c>
      <c r="AW3720" s="17">
        <f t="shared" si="5914"/>
        <v>0</v>
      </c>
      <c r="AX3720" s="17">
        <f t="shared" si="5914"/>
        <v>0</v>
      </c>
      <c r="AY3720" s="17">
        <f t="shared" si="5914"/>
        <v>19002</v>
      </c>
      <c r="AZ3720" s="17">
        <f t="shared" ref="AZ3720" si="5915">SUM(AZ3716)</f>
        <v>402144</v>
      </c>
      <c r="BA3720" s="17">
        <f t="shared" si="5914"/>
        <v>0</v>
      </c>
      <c r="BB3720" s="17">
        <f t="shared" si="5914"/>
        <v>0</v>
      </c>
      <c r="BC3720" s="17">
        <f t="shared" si="5914"/>
        <v>213142</v>
      </c>
      <c r="BD3720" s="17">
        <f t="shared" si="5914"/>
        <v>0</v>
      </c>
      <c r="BE3720" s="17">
        <f t="shared" si="5914"/>
        <v>0</v>
      </c>
      <c r="BF3720" s="17">
        <f t="shared" si="5914"/>
        <v>0</v>
      </c>
      <c r="BG3720" s="17">
        <f t="shared" si="5914"/>
        <v>19002</v>
      </c>
      <c r="BH3720" s="17">
        <f t="shared" si="5914"/>
        <v>0</v>
      </c>
      <c r="BI3720" s="17">
        <f t="shared" si="5914"/>
        <v>3580</v>
      </c>
      <c r="BJ3720" s="17">
        <v>235724</v>
      </c>
      <c r="BK3720" s="17">
        <v>166420</v>
      </c>
    </row>
    <row r="3721" spans="1:63" x14ac:dyDescent="0.25">
      <c r="A3721" s="149"/>
      <c r="B3721" s="149"/>
      <c r="C3721" s="149"/>
      <c r="D3721" s="152"/>
      <c r="E3721" s="152"/>
      <c r="F3721" s="152"/>
      <c r="G3721" s="155"/>
      <c r="H3721" s="18" t="s">
        <v>57</v>
      </c>
      <c r="I3721" s="17">
        <f>SUM(I3720)</f>
        <v>3816076</v>
      </c>
      <c r="J3721" s="17">
        <f t="shared" ref="J3721:Y3721" si="5916">SUM(J3720)</f>
        <v>85000</v>
      </c>
      <c r="K3721" s="17">
        <f t="shared" si="5916"/>
        <v>48155</v>
      </c>
      <c r="L3721" s="17">
        <f t="shared" si="5916"/>
        <v>0</v>
      </c>
      <c r="M3721" s="17">
        <f t="shared" si="5916"/>
        <v>0</v>
      </c>
      <c r="N3721" s="17">
        <f t="shared" si="5916"/>
        <v>0</v>
      </c>
      <c r="O3721" s="17">
        <f t="shared" si="5916"/>
        <v>0</v>
      </c>
      <c r="P3721" s="17">
        <f t="shared" ref="P3721" si="5917">SUM(P3720)</f>
        <v>133155</v>
      </c>
      <c r="Q3721" s="17">
        <f t="shared" si="5916"/>
        <v>2009</v>
      </c>
      <c r="R3721" s="17">
        <f t="shared" si="5916"/>
        <v>4568</v>
      </c>
      <c r="S3721" s="17">
        <f t="shared" si="5916"/>
        <v>61544</v>
      </c>
      <c r="T3721" s="17">
        <f t="shared" si="5916"/>
        <v>0</v>
      </c>
      <c r="U3721" s="17">
        <f t="shared" si="5916"/>
        <v>0</v>
      </c>
      <c r="V3721" s="17">
        <f t="shared" si="5916"/>
        <v>0</v>
      </c>
      <c r="W3721" s="17">
        <f t="shared" si="5916"/>
        <v>2000</v>
      </c>
      <c r="X3721" s="17">
        <f t="shared" si="5916"/>
        <v>0</v>
      </c>
      <c r="Y3721" s="17">
        <f t="shared" si="5916"/>
        <v>0</v>
      </c>
      <c r="Z3721" s="17">
        <v>70121</v>
      </c>
      <c r="AA3721" s="17">
        <v>63034</v>
      </c>
      <c r="AB3721" s="17">
        <f t="shared" ref="AB3721:AQ3721" si="5918">SUM(AB3720)</f>
        <v>0</v>
      </c>
      <c r="AC3721" s="17">
        <f t="shared" si="5918"/>
        <v>0</v>
      </c>
      <c r="AD3721" s="17">
        <f t="shared" si="5918"/>
        <v>0</v>
      </c>
      <c r="AE3721" s="17">
        <f t="shared" si="5918"/>
        <v>0</v>
      </c>
      <c r="AF3721" s="17">
        <f t="shared" si="5918"/>
        <v>0</v>
      </c>
      <c r="AG3721" s="17">
        <f t="shared" si="5918"/>
        <v>0</v>
      </c>
      <c r="AH3721" s="17">
        <f t="shared" ref="AH3721" si="5919">SUM(AH3720)</f>
        <v>0</v>
      </c>
      <c r="AI3721" s="17">
        <f t="shared" si="5918"/>
        <v>0</v>
      </c>
      <c r="AJ3721" s="17">
        <f t="shared" si="5918"/>
        <v>0</v>
      </c>
      <c r="AK3721" s="17">
        <f t="shared" si="5918"/>
        <v>0</v>
      </c>
      <c r="AL3721" s="17">
        <f t="shared" si="5918"/>
        <v>0</v>
      </c>
      <c r="AM3721" s="17">
        <f t="shared" si="5918"/>
        <v>0</v>
      </c>
      <c r="AN3721" s="17">
        <f t="shared" si="5918"/>
        <v>0</v>
      </c>
      <c r="AO3721" s="17">
        <f t="shared" si="5918"/>
        <v>0</v>
      </c>
      <c r="AP3721" s="17">
        <f t="shared" si="5918"/>
        <v>0</v>
      </c>
      <c r="AQ3721" s="17">
        <f t="shared" si="5918"/>
        <v>0</v>
      </c>
      <c r="AR3721" s="17">
        <v>0</v>
      </c>
      <c r="AS3721" s="17">
        <v>0</v>
      </c>
      <c r="AT3721" s="17">
        <f t="shared" ref="AT3721:BI3721" si="5920">SUM(AT3720)</f>
        <v>170000</v>
      </c>
      <c r="AU3721" s="17">
        <f t="shared" si="5920"/>
        <v>213142</v>
      </c>
      <c r="AV3721" s="17">
        <f t="shared" si="5920"/>
        <v>0</v>
      </c>
      <c r="AW3721" s="17">
        <f t="shared" si="5920"/>
        <v>0</v>
      </c>
      <c r="AX3721" s="17">
        <f t="shared" si="5920"/>
        <v>0</v>
      </c>
      <c r="AY3721" s="17">
        <f t="shared" si="5920"/>
        <v>19002</v>
      </c>
      <c r="AZ3721" s="17">
        <f t="shared" ref="AZ3721" si="5921">SUM(AZ3720)</f>
        <v>402144</v>
      </c>
      <c r="BA3721" s="17">
        <f t="shared" si="5920"/>
        <v>0</v>
      </c>
      <c r="BB3721" s="17">
        <f t="shared" si="5920"/>
        <v>0</v>
      </c>
      <c r="BC3721" s="17">
        <f t="shared" si="5920"/>
        <v>213142</v>
      </c>
      <c r="BD3721" s="17">
        <f t="shared" si="5920"/>
        <v>0</v>
      </c>
      <c r="BE3721" s="17">
        <f t="shared" si="5920"/>
        <v>0</v>
      </c>
      <c r="BF3721" s="17">
        <f t="shared" si="5920"/>
        <v>0</v>
      </c>
      <c r="BG3721" s="17">
        <f t="shared" si="5920"/>
        <v>19002</v>
      </c>
      <c r="BH3721" s="17">
        <f t="shared" si="5920"/>
        <v>0</v>
      </c>
      <c r="BI3721" s="17">
        <f t="shared" si="5920"/>
        <v>3580</v>
      </c>
      <c r="BJ3721" s="17">
        <v>235724</v>
      </c>
      <c r="BK3721" s="17">
        <v>166420</v>
      </c>
    </row>
    <row r="3722" spans="1:63" x14ac:dyDescent="0.25">
      <c r="A3722" s="150"/>
      <c r="B3722" s="150"/>
      <c r="C3722" s="150"/>
      <c r="D3722" s="153"/>
      <c r="E3722" s="153"/>
      <c r="F3722" s="153"/>
      <c r="G3722" s="156"/>
      <c r="P3722">
        <f t="shared" si="5862"/>
        <v>0</v>
      </c>
      <c r="Z3722">
        <v>0</v>
      </c>
      <c r="AA3722">
        <v>0</v>
      </c>
      <c r="AH3722">
        <f t="shared" si="5863"/>
        <v>0</v>
      </c>
      <c r="AR3722">
        <v>0</v>
      </c>
      <c r="AS3722">
        <v>0</v>
      </c>
      <c r="AZ3722">
        <f t="shared" si="5864"/>
        <v>0</v>
      </c>
      <c r="BJ3722">
        <v>0</v>
      </c>
      <c r="BK3722">
        <v>0</v>
      </c>
    </row>
    <row r="3723" spans="1:63" ht="15.75" thickBot="1" x14ac:dyDescent="0.3">
      <c r="A3723" s="13" t="s">
        <v>0</v>
      </c>
      <c r="B3723" s="13" t="s">
        <v>0</v>
      </c>
      <c r="C3723" s="13" t="s">
        <v>0</v>
      </c>
      <c r="D3723" s="103" t="s">
        <v>0</v>
      </c>
      <c r="E3723" s="103" t="s">
        <v>0</v>
      </c>
      <c r="F3723" s="103" t="s">
        <v>0</v>
      </c>
      <c r="G3723" s="13" t="s">
        <v>0</v>
      </c>
      <c r="H3723" s="19" t="s">
        <v>0</v>
      </c>
      <c r="I3723" s="19" t="s">
        <v>0</v>
      </c>
      <c r="J3723" s="19" t="s">
        <v>0</v>
      </c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>
        <v>0</v>
      </c>
      <c r="AA3723" s="19">
        <v>0</v>
      </c>
      <c r="AB3723" s="19" t="s">
        <v>0</v>
      </c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>
        <v>0</v>
      </c>
      <c r="AS3723" s="19">
        <v>0</v>
      </c>
      <c r="AT3723" s="19" t="s">
        <v>0</v>
      </c>
      <c r="AU3723" s="19"/>
      <c r="AV3723" s="19"/>
      <c r="AW3723" s="19"/>
      <c r="AX3723" s="19"/>
      <c r="AY3723" s="19"/>
      <c r="AZ3723" s="19"/>
      <c r="BA3723" s="19"/>
      <c r="BB3723" s="19"/>
      <c r="BC3723" s="19"/>
      <c r="BD3723" s="19"/>
      <c r="BE3723" s="19"/>
      <c r="BF3723" s="19"/>
      <c r="BG3723" s="19"/>
      <c r="BH3723" s="19"/>
      <c r="BI3723" s="19"/>
      <c r="BJ3723" s="19">
        <v>0</v>
      </c>
      <c r="BK3723" s="19">
        <v>0</v>
      </c>
    </row>
    <row r="3724" spans="1:63" ht="69.75" customHeight="1" thickBot="1" x14ac:dyDescent="0.3">
      <c r="A3724" s="5" t="s">
        <v>2</v>
      </c>
      <c r="B3724" s="5" t="s">
        <v>3</v>
      </c>
      <c r="C3724" s="5" t="s">
        <v>4</v>
      </c>
      <c r="D3724" s="108" t="s">
        <v>0</v>
      </c>
      <c r="E3724" s="116" t="s">
        <v>5</v>
      </c>
      <c r="F3724" s="116" t="s">
        <v>6</v>
      </c>
      <c r="G3724" s="5" t="s">
        <v>7</v>
      </c>
      <c r="H3724" s="5" t="s">
        <v>8</v>
      </c>
      <c r="I3724" s="5" t="s">
        <v>9</v>
      </c>
      <c r="J3724" s="94" t="s">
        <v>10</v>
      </c>
      <c r="K3724" s="94" t="s">
        <v>1602</v>
      </c>
      <c r="L3724" s="94" t="s">
        <v>1535</v>
      </c>
      <c r="M3724" s="94" t="s">
        <v>1591</v>
      </c>
      <c r="N3724" s="94" t="s">
        <v>1592</v>
      </c>
      <c r="O3724" s="94" t="s">
        <v>1593</v>
      </c>
      <c r="P3724" s="94" t="s">
        <v>1606</v>
      </c>
      <c r="Q3724" s="94" t="s">
        <v>1603</v>
      </c>
      <c r="R3724" s="94" t="s">
        <v>1594</v>
      </c>
      <c r="S3724" s="94" t="s">
        <v>1595</v>
      </c>
      <c r="T3724" s="94" t="s">
        <v>1596</v>
      </c>
      <c r="U3724" s="94" t="s">
        <v>1597</v>
      </c>
      <c r="V3724" s="94" t="s">
        <v>1598</v>
      </c>
      <c r="W3724" s="94" t="s">
        <v>1599</v>
      </c>
      <c r="X3724" s="94" t="s">
        <v>1604</v>
      </c>
      <c r="Y3724" s="94" t="s">
        <v>1605</v>
      </c>
      <c r="Z3724" s="94" t="s">
        <v>1600</v>
      </c>
      <c r="AA3724" s="94" t="s">
        <v>1601</v>
      </c>
      <c r="AB3724" s="95" t="s">
        <v>11</v>
      </c>
      <c r="AC3724" s="95" t="s">
        <v>1602</v>
      </c>
      <c r="AD3724" s="95" t="s">
        <v>1535</v>
      </c>
      <c r="AE3724" s="95" t="s">
        <v>1591</v>
      </c>
      <c r="AF3724" s="95" t="s">
        <v>1592</v>
      </c>
      <c r="AG3724" s="95" t="s">
        <v>1593</v>
      </c>
      <c r="AH3724" s="95" t="s">
        <v>1607</v>
      </c>
      <c r="AI3724" s="95" t="s">
        <v>1603</v>
      </c>
      <c r="AJ3724" s="95" t="s">
        <v>1594</v>
      </c>
      <c r="AK3724" s="95" t="s">
        <v>1595</v>
      </c>
      <c r="AL3724" s="95" t="s">
        <v>1596</v>
      </c>
      <c r="AM3724" s="95" t="s">
        <v>1597</v>
      </c>
      <c r="AN3724" s="95" t="s">
        <v>1598</v>
      </c>
      <c r="AO3724" s="95" t="s">
        <v>1599</v>
      </c>
      <c r="AP3724" s="95" t="s">
        <v>1604</v>
      </c>
      <c r="AQ3724" s="95" t="s">
        <v>1605</v>
      </c>
      <c r="AR3724" s="95" t="s">
        <v>1600</v>
      </c>
      <c r="AS3724" s="95" t="s">
        <v>1601</v>
      </c>
      <c r="AT3724" s="96" t="s">
        <v>12</v>
      </c>
      <c r="AU3724" s="96" t="s">
        <v>1602</v>
      </c>
      <c r="AV3724" s="96" t="s">
        <v>1535</v>
      </c>
      <c r="AW3724" s="96" t="s">
        <v>1591</v>
      </c>
      <c r="AX3724" s="96" t="s">
        <v>1592</v>
      </c>
      <c r="AY3724" s="96" t="s">
        <v>1593</v>
      </c>
      <c r="AZ3724" s="96" t="s">
        <v>1608</v>
      </c>
      <c r="BA3724" s="96" t="s">
        <v>1603</v>
      </c>
      <c r="BB3724" s="96" t="s">
        <v>1594</v>
      </c>
      <c r="BC3724" s="96" t="s">
        <v>1595</v>
      </c>
      <c r="BD3724" s="96" t="s">
        <v>1596</v>
      </c>
      <c r="BE3724" s="96" t="s">
        <v>1597</v>
      </c>
      <c r="BF3724" s="96" t="s">
        <v>1598</v>
      </c>
      <c r="BG3724" s="96" t="s">
        <v>1599</v>
      </c>
      <c r="BH3724" s="96" t="s">
        <v>1604</v>
      </c>
      <c r="BI3724" s="96" t="s">
        <v>1605</v>
      </c>
      <c r="BJ3724" s="96" t="s">
        <v>1600</v>
      </c>
      <c r="BK3724" s="96" t="s">
        <v>1601</v>
      </c>
    </row>
    <row r="3725" spans="1:63" x14ac:dyDescent="0.25">
      <c r="A3725" s="6" t="s">
        <v>0</v>
      </c>
      <c r="B3725" s="6" t="s">
        <v>0</v>
      </c>
      <c r="C3725" s="6" t="s">
        <v>0</v>
      </c>
      <c r="D3725" s="109" t="s">
        <v>0</v>
      </c>
      <c r="E3725" s="109" t="s">
        <v>0</v>
      </c>
      <c r="F3725" s="125" t="s">
        <v>0</v>
      </c>
      <c r="G3725" s="7" t="s">
        <v>0</v>
      </c>
      <c r="H3725" s="8" t="s">
        <v>0</v>
      </c>
      <c r="I3725" s="9" t="s">
        <v>13</v>
      </c>
      <c r="J3725" s="9">
        <v>1</v>
      </c>
      <c r="K3725" s="9">
        <v>2</v>
      </c>
      <c r="L3725" s="9">
        <v>3</v>
      </c>
      <c r="M3725" s="9">
        <v>4</v>
      </c>
      <c r="N3725" s="9">
        <v>5</v>
      </c>
      <c r="O3725" s="9">
        <v>6</v>
      </c>
      <c r="P3725" s="9">
        <v>7</v>
      </c>
      <c r="Q3725" s="9">
        <v>8</v>
      </c>
      <c r="R3725" s="9">
        <v>9</v>
      </c>
      <c r="S3725" s="9">
        <v>10</v>
      </c>
      <c r="T3725" s="9">
        <v>11</v>
      </c>
      <c r="U3725" s="9">
        <v>12</v>
      </c>
      <c r="V3725" s="9">
        <v>13</v>
      </c>
      <c r="W3725" s="9">
        <v>14</v>
      </c>
      <c r="X3725" s="9">
        <v>15</v>
      </c>
      <c r="Y3725" s="9">
        <v>16</v>
      </c>
      <c r="Z3725" s="9">
        <v>20</v>
      </c>
      <c r="AA3725" s="9">
        <v>21</v>
      </c>
      <c r="AB3725" s="9">
        <v>1</v>
      </c>
      <c r="AC3725" s="9">
        <v>2</v>
      </c>
      <c r="AD3725" s="9">
        <v>3</v>
      </c>
      <c r="AE3725" s="9">
        <v>4</v>
      </c>
      <c r="AF3725" s="9">
        <v>5</v>
      </c>
      <c r="AG3725" s="9">
        <v>6</v>
      </c>
      <c r="AH3725" s="9">
        <v>7</v>
      </c>
      <c r="AI3725" s="9">
        <v>8</v>
      </c>
      <c r="AJ3725" s="9">
        <v>9</v>
      </c>
      <c r="AK3725" s="9">
        <v>10</v>
      </c>
      <c r="AL3725" s="9">
        <v>11</v>
      </c>
      <c r="AM3725" s="9">
        <v>12</v>
      </c>
      <c r="AN3725" s="9">
        <v>13</v>
      </c>
      <c r="AO3725" s="9">
        <v>14</v>
      </c>
      <c r="AP3725" s="9">
        <v>15</v>
      </c>
      <c r="AQ3725" s="9">
        <v>16</v>
      </c>
      <c r="AR3725" s="9">
        <v>20</v>
      </c>
      <c r="AS3725" s="9">
        <v>21</v>
      </c>
      <c r="AT3725" s="9">
        <v>1</v>
      </c>
      <c r="AU3725" s="9">
        <v>2</v>
      </c>
      <c r="AV3725" s="9">
        <v>3</v>
      </c>
      <c r="AW3725" s="9">
        <v>4</v>
      </c>
      <c r="AX3725" s="9">
        <v>5</v>
      </c>
      <c r="AY3725" s="9">
        <v>6</v>
      </c>
      <c r="AZ3725" s="9">
        <v>7</v>
      </c>
      <c r="BA3725" s="9">
        <v>8</v>
      </c>
      <c r="BB3725" s="9">
        <v>9</v>
      </c>
      <c r="BC3725" s="9">
        <v>10</v>
      </c>
      <c r="BD3725" s="9">
        <v>11</v>
      </c>
      <c r="BE3725" s="9">
        <v>12</v>
      </c>
      <c r="BF3725" s="9">
        <v>13</v>
      </c>
      <c r="BG3725" s="9">
        <v>14</v>
      </c>
      <c r="BH3725" s="9">
        <v>15</v>
      </c>
      <c r="BI3725" s="9">
        <v>16</v>
      </c>
      <c r="BJ3725" s="9">
        <v>20</v>
      </c>
      <c r="BK3725" s="9">
        <v>21</v>
      </c>
    </row>
    <row r="3726" spans="1:63" ht="33.75" x14ac:dyDescent="0.25">
      <c r="A3726" s="1" t="s">
        <v>1156</v>
      </c>
      <c r="B3726" s="1" t="s">
        <v>58</v>
      </c>
      <c r="C3726" s="4" t="s">
        <v>148</v>
      </c>
      <c r="D3726" s="107" t="s">
        <v>1291</v>
      </c>
      <c r="E3726" s="106" t="s">
        <v>0</v>
      </c>
      <c r="F3726" s="106" t="s">
        <v>0</v>
      </c>
      <c r="G3726" s="2" t="s">
        <v>0</v>
      </c>
      <c r="H3726" s="2" t="s">
        <v>1292</v>
      </c>
      <c r="I3726" s="3" t="s">
        <v>0</v>
      </c>
      <c r="J3726" s="3" t="s">
        <v>0</v>
      </c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>
        <v>0</v>
      </c>
      <c r="AA3726" s="3">
        <v>0</v>
      </c>
      <c r="AB3726" s="3" t="s">
        <v>0</v>
      </c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>
        <v>0</v>
      </c>
      <c r="AS3726" s="3">
        <v>0</v>
      </c>
      <c r="AT3726" s="3" t="s">
        <v>0</v>
      </c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3"/>
      <c r="BI3726" s="3"/>
      <c r="BJ3726" s="3">
        <v>0</v>
      </c>
      <c r="BK3726" s="3">
        <v>0</v>
      </c>
    </row>
    <row r="3727" spans="1:63" ht="33.75" x14ac:dyDescent="0.25">
      <c r="A3727" s="1" t="s">
        <v>0</v>
      </c>
      <c r="B3727" s="1" t="s">
        <v>0</v>
      </c>
      <c r="C3727" s="1" t="s">
        <v>0</v>
      </c>
      <c r="D3727" s="106" t="s">
        <v>0</v>
      </c>
      <c r="E3727" s="106" t="s">
        <v>0</v>
      </c>
      <c r="F3727" s="106" t="s">
        <v>0</v>
      </c>
      <c r="G3727" s="2" t="s">
        <v>0</v>
      </c>
      <c r="H3727" s="10" t="s">
        <v>15</v>
      </c>
      <c r="I3727" s="11">
        <f>SUM(I3728,I3736,I3738)</f>
        <v>4625590</v>
      </c>
      <c r="J3727" s="11">
        <f>SUM(J3728,J3736,J3738)</f>
        <v>864710</v>
      </c>
      <c r="K3727" s="11">
        <f t="shared" ref="K3727:Y3727" si="5922">SUM(K3728,K3736,K3738)</f>
        <v>84659</v>
      </c>
      <c r="L3727" s="11">
        <f t="shared" si="5922"/>
        <v>0</v>
      </c>
      <c r="M3727" s="11">
        <f t="shared" si="5922"/>
        <v>0</v>
      </c>
      <c r="N3727" s="11">
        <f t="shared" si="5922"/>
        <v>0</v>
      </c>
      <c r="O3727" s="11">
        <f t="shared" si="5922"/>
        <v>0</v>
      </c>
      <c r="P3727" s="11">
        <f t="shared" ref="P3727" si="5923">SUM(P3728,P3736,P3738)</f>
        <v>949369</v>
      </c>
      <c r="Q3727" s="11">
        <f t="shared" si="5922"/>
        <v>18468</v>
      </c>
      <c r="R3727" s="11">
        <f t="shared" si="5922"/>
        <v>28950</v>
      </c>
      <c r="S3727" s="11">
        <f t="shared" si="5922"/>
        <v>84659</v>
      </c>
      <c r="T3727" s="11">
        <f t="shared" si="5922"/>
        <v>22300</v>
      </c>
      <c r="U3727" s="11">
        <f t="shared" si="5922"/>
        <v>12750</v>
      </c>
      <c r="V3727" s="11">
        <f t="shared" si="5922"/>
        <v>14140</v>
      </c>
      <c r="W3727" s="11">
        <f t="shared" si="5922"/>
        <v>1898</v>
      </c>
      <c r="X3727" s="11">
        <f t="shared" si="5922"/>
        <v>-473</v>
      </c>
      <c r="Y3727" s="11">
        <f t="shared" si="5922"/>
        <v>7630</v>
      </c>
      <c r="Z3727" s="11">
        <v>190322</v>
      </c>
      <c r="AA3727" s="11">
        <v>759047</v>
      </c>
      <c r="AB3727" s="11">
        <f t="shared" ref="AB3727:AQ3727" si="5924">SUM(AB3728,AB3736,AB3738)</f>
        <v>25500</v>
      </c>
      <c r="AC3727" s="11">
        <f t="shared" si="5924"/>
        <v>0</v>
      </c>
      <c r="AD3727" s="11">
        <f t="shared" si="5924"/>
        <v>0</v>
      </c>
      <c r="AE3727" s="11">
        <f t="shared" si="5924"/>
        <v>0</v>
      </c>
      <c r="AF3727" s="11">
        <f t="shared" si="5924"/>
        <v>0</v>
      </c>
      <c r="AG3727" s="11">
        <f t="shared" si="5924"/>
        <v>0</v>
      </c>
      <c r="AH3727" s="11">
        <f t="shared" ref="AH3727" si="5925">SUM(AH3728,AH3736,AH3738)</f>
        <v>25500</v>
      </c>
      <c r="AI3727" s="11">
        <f t="shared" si="5924"/>
        <v>0</v>
      </c>
      <c r="AJ3727" s="11">
        <f t="shared" si="5924"/>
        <v>0</v>
      </c>
      <c r="AK3727" s="11">
        <f t="shared" si="5924"/>
        <v>0</v>
      </c>
      <c r="AL3727" s="11">
        <f t="shared" si="5924"/>
        <v>0</v>
      </c>
      <c r="AM3727" s="11">
        <f t="shared" si="5924"/>
        <v>0</v>
      </c>
      <c r="AN3727" s="11">
        <f t="shared" si="5924"/>
        <v>0</v>
      </c>
      <c r="AO3727" s="11">
        <f t="shared" si="5924"/>
        <v>0</v>
      </c>
      <c r="AP3727" s="11">
        <f t="shared" si="5924"/>
        <v>0</v>
      </c>
      <c r="AQ3727" s="11">
        <f t="shared" si="5924"/>
        <v>0</v>
      </c>
      <c r="AR3727" s="11">
        <v>0</v>
      </c>
      <c r="AS3727" s="11">
        <v>25500</v>
      </c>
      <c r="AT3727" s="11">
        <f t="shared" ref="AT3727:BI3727" si="5926">SUM(AT3728,AT3736,AT3738)</f>
        <v>244450</v>
      </c>
      <c r="AU3727" s="11">
        <f t="shared" si="5926"/>
        <v>9902</v>
      </c>
      <c r="AV3727" s="11">
        <f t="shared" si="5926"/>
        <v>0</v>
      </c>
      <c r="AW3727" s="11">
        <f t="shared" si="5926"/>
        <v>0</v>
      </c>
      <c r="AX3727" s="11">
        <f t="shared" si="5926"/>
        <v>0</v>
      </c>
      <c r="AY3727" s="11">
        <f t="shared" si="5926"/>
        <v>0</v>
      </c>
      <c r="AZ3727" s="11">
        <f t="shared" ref="AZ3727" si="5927">SUM(AZ3728,AZ3736,AZ3738)</f>
        <v>254352</v>
      </c>
      <c r="BA3727" s="11">
        <f t="shared" si="5926"/>
        <v>0</v>
      </c>
      <c r="BB3727" s="11">
        <f t="shared" si="5926"/>
        <v>0</v>
      </c>
      <c r="BC3727" s="11">
        <f t="shared" si="5926"/>
        <v>9902</v>
      </c>
      <c r="BD3727" s="11">
        <f t="shared" si="5926"/>
        <v>0</v>
      </c>
      <c r="BE3727" s="11">
        <f t="shared" si="5926"/>
        <v>0</v>
      </c>
      <c r="BF3727" s="11">
        <f t="shared" si="5926"/>
        <v>0</v>
      </c>
      <c r="BG3727" s="11">
        <f t="shared" si="5926"/>
        <v>0</v>
      </c>
      <c r="BH3727" s="11">
        <f t="shared" si="5926"/>
        <v>0</v>
      </c>
      <c r="BI3727" s="11">
        <f t="shared" si="5926"/>
        <v>0</v>
      </c>
      <c r="BJ3727" s="11">
        <v>9902</v>
      </c>
      <c r="BK3727" s="11">
        <v>244450</v>
      </c>
    </row>
    <row r="3728" spans="1:63" x14ac:dyDescent="0.25">
      <c r="A3728" s="4" t="s">
        <v>1156</v>
      </c>
      <c r="B3728" s="4" t="s">
        <v>58</v>
      </c>
      <c r="C3728" s="4" t="s">
        <v>148</v>
      </c>
      <c r="D3728" s="107" t="s">
        <v>1291</v>
      </c>
      <c r="E3728" s="106" t="s">
        <v>16</v>
      </c>
      <c r="F3728" s="106" t="s">
        <v>0</v>
      </c>
      <c r="G3728" s="2" t="s">
        <v>0</v>
      </c>
      <c r="H3728" s="2" t="s">
        <v>17</v>
      </c>
      <c r="I3728" s="12">
        <f>SUM(I3729:I3730)</f>
        <v>3362887</v>
      </c>
      <c r="J3728" s="12">
        <f t="shared" ref="J3728:Y3728" si="5928">SUM(J3729:J3730)</f>
        <v>288900</v>
      </c>
      <c r="K3728" s="12">
        <f t="shared" si="5928"/>
        <v>60842</v>
      </c>
      <c r="L3728" s="12">
        <f t="shared" si="5928"/>
        <v>0</v>
      </c>
      <c r="M3728" s="12">
        <f t="shared" si="5928"/>
        <v>0</v>
      </c>
      <c r="N3728" s="12">
        <f t="shared" si="5928"/>
        <v>0</v>
      </c>
      <c r="O3728" s="12">
        <f t="shared" si="5928"/>
        <v>0</v>
      </c>
      <c r="P3728" s="12">
        <f t="shared" ref="P3728" si="5929">SUM(P3729:P3730)</f>
        <v>349742</v>
      </c>
      <c r="Q3728" s="12">
        <f t="shared" si="5928"/>
        <v>10810</v>
      </c>
      <c r="R3728" s="12">
        <f t="shared" si="5928"/>
        <v>18550</v>
      </c>
      <c r="S3728" s="12">
        <f t="shared" si="5928"/>
        <v>60842</v>
      </c>
      <c r="T3728" s="12">
        <f t="shared" si="5928"/>
        <v>0</v>
      </c>
      <c r="U3728" s="12">
        <f t="shared" si="5928"/>
        <v>0</v>
      </c>
      <c r="V3728" s="12">
        <f t="shared" si="5928"/>
        <v>0</v>
      </c>
      <c r="W3728" s="12">
        <f t="shared" si="5928"/>
        <v>0</v>
      </c>
      <c r="X3728" s="12">
        <f t="shared" si="5928"/>
        <v>0</v>
      </c>
      <c r="Y3728" s="12">
        <f t="shared" si="5928"/>
        <v>0</v>
      </c>
      <c r="Z3728" s="12">
        <v>90202</v>
      </c>
      <c r="AA3728" s="12">
        <v>259540</v>
      </c>
      <c r="AB3728" s="12">
        <f>SUM(AB3729:AB3730)</f>
        <v>14493</v>
      </c>
      <c r="AC3728" s="12">
        <f t="shared" ref="AC3728:AQ3728" si="5930">SUM(AC3729:AC3730)</f>
        <v>0</v>
      </c>
      <c r="AD3728" s="12">
        <f t="shared" si="5930"/>
        <v>0</v>
      </c>
      <c r="AE3728" s="12">
        <f t="shared" si="5930"/>
        <v>0</v>
      </c>
      <c r="AF3728" s="12">
        <f t="shared" si="5930"/>
        <v>0</v>
      </c>
      <c r="AG3728" s="12">
        <f t="shared" si="5930"/>
        <v>0</v>
      </c>
      <c r="AH3728" s="12">
        <f t="shared" ref="AH3728" si="5931">SUM(AH3729:AH3730)</f>
        <v>14493</v>
      </c>
      <c r="AI3728" s="12">
        <f t="shared" si="5930"/>
        <v>0</v>
      </c>
      <c r="AJ3728" s="12">
        <f t="shared" si="5930"/>
        <v>0</v>
      </c>
      <c r="AK3728" s="12">
        <f t="shared" si="5930"/>
        <v>0</v>
      </c>
      <c r="AL3728" s="12">
        <f t="shared" si="5930"/>
        <v>0</v>
      </c>
      <c r="AM3728" s="12">
        <f t="shared" si="5930"/>
        <v>0</v>
      </c>
      <c r="AN3728" s="12">
        <f t="shared" si="5930"/>
        <v>0</v>
      </c>
      <c r="AO3728" s="12">
        <f t="shared" si="5930"/>
        <v>0</v>
      </c>
      <c r="AP3728" s="12">
        <f t="shared" si="5930"/>
        <v>0</v>
      </c>
      <c r="AQ3728" s="12">
        <f t="shared" si="5930"/>
        <v>0</v>
      </c>
      <c r="AR3728" s="12">
        <v>0</v>
      </c>
      <c r="AS3728" s="12">
        <v>14493</v>
      </c>
      <c r="AT3728" s="12">
        <f>SUM(AT3729:AT3730)</f>
        <v>129855</v>
      </c>
      <c r="AU3728" s="12">
        <f t="shared" ref="AU3728:BI3728" si="5932">SUM(AU3729:AU3730)</f>
        <v>8873</v>
      </c>
      <c r="AV3728" s="12">
        <f t="shared" si="5932"/>
        <v>0</v>
      </c>
      <c r="AW3728" s="12">
        <f t="shared" si="5932"/>
        <v>0</v>
      </c>
      <c r="AX3728" s="12">
        <f t="shared" si="5932"/>
        <v>0</v>
      </c>
      <c r="AY3728" s="12">
        <f t="shared" si="5932"/>
        <v>0</v>
      </c>
      <c r="AZ3728" s="12">
        <f t="shared" ref="AZ3728" si="5933">SUM(AZ3729:AZ3730)</f>
        <v>138728</v>
      </c>
      <c r="BA3728" s="12">
        <f t="shared" si="5932"/>
        <v>0</v>
      </c>
      <c r="BB3728" s="12">
        <f t="shared" si="5932"/>
        <v>0</v>
      </c>
      <c r="BC3728" s="12">
        <f t="shared" si="5932"/>
        <v>8873</v>
      </c>
      <c r="BD3728" s="12">
        <f t="shared" si="5932"/>
        <v>0</v>
      </c>
      <c r="BE3728" s="12">
        <f t="shared" si="5932"/>
        <v>0</v>
      </c>
      <c r="BF3728" s="12">
        <f t="shared" si="5932"/>
        <v>0</v>
      </c>
      <c r="BG3728" s="12">
        <f t="shared" si="5932"/>
        <v>0</v>
      </c>
      <c r="BH3728" s="12">
        <f t="shared" si="5932"/>
        <v>0</v>
      </c>
      <c r="BI3728" s="12">
        <f t="shared" si="5932"/>
        <v>0</v>
      </c>
      <c r="BJ3728" s="12">
        <v>8873</v>
      </c>
      <c r="BK3728" s="12">
        <v>129855</v>
      </c>
    </row>
    <row r="3729" spans="1:63" x14ac:dyDescent="0.25">
      <c r="A3729" s="4" t="s">
        <v>1156</v>
      </c>
      <c r="B3729" s="4" t="s">
        <v>58</v>
      </c>
      <c r="C3729" s="4" t="s">
        <v>148</v>
      </c>
      <c r="D3729" s="107" t="s">
        <v>1291</v>
      </c>
      <c r="E3729" s="117">
        <v>6111</v>
      </c>
      <c r="F3729" s="107"/>
      <c r="G3729" s="103" t="s">
        <v>1659</v>
      </c>
      <c r="H3729" s="13" t="s">
        <v>18</v>
      </c>
      <c r="I3729" s="14">
        <v>3120463</v>
      </c>
      <c r="J3729" s="14">
        <v>288900</v>
      </c>
      <c r="K3729" s="14">
        <v>58342</v>
      </c>
      <c r="L3729" s="14"/>
      <c r="M3729" s="14"/>
      <c r="N3729" s="14"/>
      <c r="O3729" s="14"/>
      <c r="P3729" s="14">
        <f t="shared" si="5862"/>
        <v>347242</v>
      </c>
      <c r="Q3729" s="14">
        <f>3398+7412</f>
        <v>10810</v>
      </c>
      <c r="R3729" s="14">
        <v>18550</v>
      </c>
      <c r="S3729" s="14">
        <v>58342</v>
      </c>
      <c r="T3729" s="14"/>
      <c r="U3729" s="14"/>
      <c r="V3729" s="14"/>
      <c r="W3729" s="14"/>
      <c r="X3729" s="14"/>
      <c r="Y3729" s="14"/>
      <c r="Z3729" s="14">
        <v>87702</v>
      </c>
      <c r="AA3729" s="14">
        <v>259540</v>
      </c>
      <c r="AB3729" s="14">
        <v>14493</v>
      </c>
      <c r="AC3729" s="14"/>
      <c r="AD3729" s="14"/>
      <c r="AE3729" s="14"/>
      <c r="AF3729" s="14"/>
      <c r="AG3729" s="14"/>
      <c r="AH3729" s="14">
        <f t="shared" si="5863"/>
        <v>14493</v>
      </c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>
        <v>0</v>
      </c>
      <c r="AS3729" s="14">
        <v>14493</v>
      </c>
      <c r="AT3729" s="14">
        <v>129855</v>
      </c>
      <c r="AU3729" s="14">
        <v>8873</v>
      </c>
      <c r="AV3729" s="14"/>
      <c r="AW3729" s="14"/>
      <c r="AX3729" s="14"/>
      <c r="AY3729" s="14"/>
      <c r="AZ3729" s="14">
        <f t="shared" si="5864"/>
        <v>138728</v>
      </c>
      <c r="BA3729" s="14"/>
      <c r="BB3729" s="14"/>
      <c r="BC3729" s="14">
        <v>8873</v>
      </c>
      <c r="BD3729" s="14"/>
      <c r="BE3729" s="14"/>
      <c r="BF3729" s="14"/>
      <c r="BG3729" s="14"/>
      <c r="BH3729" s="14"/>
      <c r="BI3729" s="14"/>
      <c r="BJ3729" s="14">
        <v>8873</v>
      </c>
      <c r="BK3729" s="14">
        <v>129855</v>
      </c>
    </row>
    <row r="3730" spans="1:63" x14ac:dyDescent="0.25">
      <c r="A3730" s="1" t="s">
        <v>1156</v>
      </c>
      <c r="B3730" s="1" t="s">
        <v>58</v>
      </c>
      <c r="C3730" s="1" t="s">
        <v>148</v>
      </c>
      <c r="D3730" s="110" t="s">
        <v>1291</v>
      </c>
      <c r="E3730" s="110" t="s">
        <v>20</v>
      </c>
      <c r="F3730" s="107" t="s">
        <v>0</v>
      </c>
      <c r="G3730" s="13" t="s">
        <v>0</v>
      </c>
      <c r="H3730" s="2" t="s">
        <v>21</v>
      </c>
      <c r="I3730" s="12">
        <f>SUM(I3731:I3735)</f>
        <v>242424</v>
      </c>
      <c r="J3730" s="12">
        <f t="shared" ref="J3730:Y3730" si="5934">SUM(J3731:J3735)</f>
        <v>0</v>
      </c>
      <c r="K3730" s="12">
        <f t="shared" si="5934"/>
        <v>2500</v>
      </c>
      <c r="L3730" s="12">
        <f t="shared" si="5934"/>
        <v>0</v>
      </c>
      <c r="M3730" s="12">
        <f t="shared" si="5934"/>
        <v>0</v>
      </c>
      <c r="N3730" s="12">
        <f t="shared" si="5934"/>
        <v>0</v>
      </c>
      <c r="O3730" s="12">
        <f t="shared" si="5934"/>
        <v>0</v>
      </c>
      <c r="P3730" s="12">
        <f t="shared" si="5934"/>
        <v>2500</v>
      </c>
      <c r="Q3730" s="12">
        <f t="shared" si="5934"/>
        <v>0</v>
      </c>
      <c r="R3730" s="12">
        <f t="shared" si="5934"/>
        <v>0</v>
      </c>
      <c r="S3730" s="12">
        <f t="shared" si="5934"/>
        <v>2500</v>
      </c>
      <c r="T3730" s="12">
        <f t="shared" si="5934"/>
        <v>0</v>
      </c>
      <c r="U3730" s="12">
        <f t="shared" si="5934"/>
        <v>0</v>
      </c>
      <c r="V3730" s="12">
        <f t="shared" si="5934"/>
        <v>0</v>
      </c>
      <c r="W3730" s="12">
        <f t="shared" si="5934"/>
        <v>0</v>
      </c>
      <c r="X3730" s="12">
        <f t="shared" si="5934"/>
        <v>0</v>
      </c>
      <c r="Y3730" s="12">
        <f t="shared" si="5934"/>
        <v>0</v>
      </c>
      <c r="Z3730" s="12">
        <v>2500</v>
      </c>
      <c r="AA3730" s="12">
        <v>0</v>
      </c>
      <c r="AB3730" s="12">
        <f t="shared" ref="AB3730:AQ3730" si="5935">SUM(AB3731:AB3735)</f>
        <v>0</v>
      </c>
      <c r="AC3730" s="12">
        <f t="shared" si="5935"/>
        <v>0</v>
      </c>
      <c r="AD3730" s="12">
        <f t="shared" si="5935"/>
        <v>0</v>
      </c>
      <c r="AE3730" s="12">
        <f t="shared" si="5935"/>
        <v>0</v>
      </c>
      <c r="AF3730" s="12">
        <f t="shared" si="5935"/>
        <v>0</v>
      </c>
      <c r="AG3730" s="12">
        <f t="shared" si="5935"/>
        <v>0</v>
      </c>
      <c r="AH3730" s="12">
        <f t="shared" si="5935"/>
        <v>0</v>
      </c>
      <c r="AI3730" s="12">
        <f t="shared" si="5935"/>
        <v>0</v>
      </c>
      <c r="AJ3730" s="12">
        <f t="shared" si="5935"/>
        <v>0</v>
      </c>
      <c r="AK3730" s="12">
        <f t="shared" si="5935"/>
        <v>0</v>
      </c>
      <c r="AL3730" s="12">
        <f t="shared" si="5935"/>
        <v>0</v>
      </c>
      <c r="AM3730" s="12">
        <f t="shared" si="5935"/>
        <v>0</v>
      </c>
      <c r="AN3730" s="12">
        <f t="shared" si="5935"/>
        <v>0</v>
      </c>
      <c r="AO3730" s="12">
        <f t="shared" si="5935"/>
        <v>0</v>
      </c>
      <c r="AP3730" s="12">
        <f t="shared" si="5935"/>
        <v>0</v>
      </c>
      <c r="AQ3730" s="12">
        <f t="shared" si="5935"/>
        <v>0</v>
      </c>
      <c r="AR3730" s="12">
        <v>0</v>
      </c>
      <c r="AS3730" s="12">
        <v>0</v>
      </c>
      <c r="AT3730" s="12">
        <f t="shared" ref="AT3730:BI3730" si="5936">SUM(AT3731:AT3735)</f>
        <v>0</v>
      </c>
      <c r="AU3730" s="12">
        <f t="shared" si="5936"/>
        <v>0</v>
      </c>
      <c r="AV3730" s="12">
        <f t="shared" si="5936"/>
        <v>0</v>
      </c>
      <c r="AW3730" s="12">
        <f t="shared" si="5936"/>
        <v>0</v>
      </c>
      <c r="AX3730" s="12">
        <f t="shared" si="5936"/>
        <v>0</v>
      </c>
      <c r="AY3730" s="12">
        <f t="shared" si="5936"/>
        <v>0</v>
      </c>
      <c r="AZ3730" s="12">
        <f t="shared" si="5936"/>
        <v>0</v>
      </c>
      <c r="BA3730" s="12">
        <f t="shared" si="5936"/>
        <v>0</v>
      </c>
      <c r="BB3730" s="12">
        <f t="shared" si="5936"/>
        <v>0</v>
      </c>
      <c r="BC3730" s="12">
        <f t="shared" si="5936"/>
        <v>0</v>
      </c>
      <c r="BD3730" s="12">
        <f t="shared" si="5936"/>
        <v>0</v>
      </c>
      <c r="BE3730" s="12">
        <f t="shared" si="5936"/>
        <v>0</v>
      </c>
      <c r="BF3730" s="12">
        <f t="shared" si="5936"/>
        <v>0</v>
      </c>
      <c r="BG3730" s="12">
        <f t="shared" si="5936"/>
        <v>0</v>
      </c>
      <c r="BH3730" s="12">
        <f t="shared" si="5936"/>
        <v>0</v>
      </c>
      <c r="BI3730" s="12">
        <f t="shared" si="5936"/>
        <v>0</v>
      </c>
      <c r="BJ3730" s="12">
        <v>0</v>
      </c>
      <c r="BK3730" s="12">
        <v>0</v>
      </c>
    </row>
    <row r="3731" spans="1:63" ht="22.5" x14ac:dyDescent="0.25">
      <c r="A3731" s="4" t="s">
        <v>1156</v>
      </c>
      <c r="B3731" s="4" t="s">
        <v>58</v>
      </c>
      <c r="C3731" s="4" t="s">
        <v>148</v>
      </c>
      <c r="D3731" s="107" t="s">
        <v>1291</v>
      </c>
      <c r="E3731" s="117">
        <v>6112</v>
      </c>
      <c r="F3731" s="107" t="s">
        <v>1293</v>
      </c>
      <c r="G3731" s="103" t="s">
        <v>1659</v>
      </c>
      <c r="H3731" s="13" t="s">
        <v>59</v>
      </c>
      <c r="I3731" s="14">
        <v>40704</v>
      </c>
      <c r="J3731" s="14">
        <v>0</v>
      </c>
      <c r="K3731" s="14"/>
      <c r="L3731" s="14"/>
      <c r="M3731" s="14"/>
      <c r="N3731" s="14"/>
      <c r="O3731" s="14"/>
      <c r="P3731" s="14">
        <f t="shared" si="5862"/>
        <v>0</v>
      </c>
      <c r="Q3731" s="14"/>
      <c r="R3731" s="14"/>
      <c r="S3731" s="14"/>
      <c r="T3731" s="14"/>
      <c r="U3731" s="14"/>
      <c r="V3731" s="14"/>
      <c r="W3731" s="14"/>
      <c r="X3731" s="14"/>
      <c r="Y3731" s="14"/>
      <c r="Z3731" s="14">
        <v>0</v>
      </c>
      <c r="AA3731" s="14">
        <v>0</v>
      </c>
      <c r="AB3731" s="14">
        <v>0</v>
      </c>
      <c r="AC3731" s="14"/>
      <c r="AD3731" s="14"/>
      <c r="AE3731" s="14"/>
      <c r="AF3731" s="14"/>
      <c r="AG3731" s="14"/>
      <c r="AH3731" s="14">
        <f t="shared" si="5863"/>
        <v>0</v>
      </c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>
        <v>0</v>
      </c>
      <c r="AS3731" s="14">
        <v>0</v>
      </c>
      <c r="AT3731" s="14">
        <v>0</v>
      </c>
      <c r="AU3731" s="14"/>
      <c r="AV3731" s="14"/>
      <c r="AW3731" s="14"/>
      <c r="AX3731" s="14"/>
      <c r="AY3731" s="14"/>
      <c r="AZ3731" s="14">
        <f t="shared" si="5864"/>
        <v>0</v>
      </c>
      <c r="BA3731" s="14"/>
      <c r="BB3731" s="14"/>
      <c r="BC3731" s="14"/>
      <c r="BD3731" s="14"/>
      <c r="BE3731" s="14"/>
      <c r="BF3731" s="14"/>
      <c r="BG3731" s="14"/>
      <c r="BH3731" s="14"/>
      <c r="BI3731" s="14"/>
      <c r="BJ3731" s="14">
        <v>0</v>
      </c>
      <c r="BK3731" s="14">
        <v>0</v>
      </c>
    </row>
    <row r="3732" spans="1:63" x14ac:dyDescent="0.25">
      <c r="A3732" s="4" t="s">
        <v>1156</v>
      </c>
      <c r="B3732" s="4" t="s">
        <v>58</v>
      </c>
      <c r="C3732" s="4" t="s">
        <v>148</v>
      </c>
      <c r="D3732" s="107" t="s">
        <v>1291</v>
      </c>
      <c r="E3732" s="117">
        <v>6112</v>
      </c>
      <c r="F3732" s="107" t="s">
        <v>1294</v>
      </c>
      <c r="G3732" s="103" t="s">
        <v>1659</v>
      </c>
      <c r="H3732" s="13" t="s">
        <v>24</v>
      </c>
      <c r="I3732" s="14">
        <v>150040</v>
      </c>
      <c r="J3732" s="14">
        <v>0</v>
      </c>
      <c r="K3732" s="14"/>
      <c r="L3732" s="14"/>
      <c r="M3732" s="14"/>
      <c r="N3732" s="14"/>
      <c r="O3732" s="14"/>
      <c r="P3732" s="14">
        <f t="shared" si="5862"/>
        <v>0</v>
      </c>
      <c r="Q3732" s="14"/>
      <c r="R3732" s="14"/>
      <c r="S3732" s="14"/>
      <c r="T3732" s="14"/>
      <c r="U3732" s="14"/>
      <c r="V3732" s="14"/>
      <c r="W3732" s="14"/>
      <c r="X3732" s="14"/>
      <c r="Y3732" s="14"/>
      <c r="Z3732" s="14">
        <v>0</v>
      </c>
      <c r="AA3732" s="14">
        <v>0</v>
      </c>
      <c r="AB3732" s="14">
        <v>0</v>
      </c>
      <c r="AC3732" s="14"/>
      <c r="AD3732" s="14"/>
      <c r="AE3732" s="14"/>
      <c r="AF3732" s="14"/>
      <c r="AG3732" s="14"/>
      <c r="AH3732" s="14">
        <f t="shared" si="5863"/>
        <v>0</v>
      </c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>
        <v>0</v>
      </c>
      <c r="AS3732" s="14">
        <v>0</v>
      </c>
      <c r="AT3732" s="14">
        <v>0</v>
      </c>
      <c r="AU3732" s="14"/>
      <c r="AV3732" s="14"/>
      <c r="AW3732" s="14"/>
      <c r="AX3732" s="14"/>
      <c r="AY3732" s="14"/>
      <c r="AZ3732" s="14">
        <f t="shared" si="5864"/>
        <v>0</v>
      </c>
      <c r="BA3732" s="14"/>
      <c r="BB3732" s="14"/>
      <c r="BC3732" s="14"/>
      <c r="BD3732" s="14"/>
      <c r="BE3732" s="14"/>
      <c r="BF3732" s="14"/>
      <c r="BG3732" s="14"/>
      <c r="BH3732" s="14"/>
      <c r="BI3732" s="14"/>
      <c r="BJ3732" s="14">
        <v>0</v>
      </c>
      <c r="BK3732" s="14">
        <v>0</v>
      </c>
    </row>
    <row r="3733" spans="1:63" x14ac:dyDescent="0.25">
      <c r="A3733" s="4" t="s">
        <v>1156</v>
      </c>
      <c r="B3733" s="4" t="s">
        <v>58</v>
      </c>
      <c r="C3733" s="4" t="s">
        <v>148</v>
      </c>
      <c r="D3733" s="107" t="s">
        <v>1291</v>
      </c>
      <c r="E3733" s="117">
        <v>6112</v>
      </c>
      <c r="F3733" s="107" t="s">
        <v>1295</v>
      </c>
      <c r="G3733" s="103" t="s">
        <v>1659</v>
      </c>
      <c r="H3733" s="13" t="s">
        <v>25</v>
      </c>
      <c r="I3733" s="14">
        <v>31000</v>
      </c>
      <c r="J3733" s="14">
        <v>0</v>
      </c>
      <c r="K3733" s="14"/>
      <c r="L3733" s="14"/>
      <c r="M3733" s="14"/>
      <c r="N3733" s="14"/>
      <c r="O3733" s="14"/>
      <c r="P3733" s="14">
        <f t="shared" si="5862"/>
        <v>0</v>
      </c>
      <c r="Q3733" s="14"/>
      <c r="R3733" s="14"/>
      <c r="S3733" s="14"/>
      <c r="T3733" s="14"/>
      <c r="U3733" s="14"/>
      <c r="V3733" s="14"/>
      <c r="W3733" s="14"/>
      <c r="X3733" s="14"/>
      <c r="Y3733" s="14"/>
      <c r="Z3733" s="14">
        <v>0</v>
      </c>
      <c r="AA3733" s="14">
        <v>0</v>
      </c>
      <c r="AB3733" s="14">
        <v>0</v>
      </c>
      <c r="AC3733" s="14"/>
      <c r="AD3733" s="14"/>
      <c r="AE3733" s="14"/>
      <c r="AF3733" s="14"/>
      <c r="AG3733" s="14"/>
      <c r="AH3733" s="14">
        <f t="shared" si="5863"/>
        <v>0</v>
      </c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>
        <v>0</v>
      </c>
      <c r="AS3733" s="14">
        <v>0</v>
      </c>
      <c r="AT3733" s="14">
        <v>0</v>
      </c>
      <c r="AU3733" s="14"/>
      <c r="AV3733" s="14"/>
      <c r="AW3733" s="14"/>
      <c r="AX3733" s="14"/>
      <c r="AY3733" s="14"/>
      <c r="AZ3733" s="14">
        <f t="shared" si="5864"/>
        <v>0</v>
      </c>
      <c r="BA3733" s="14"/>
      <c r="BB3733" s="14"/>
      <c r="BC3733" s="14"/>
      <c r="BD3733" s="14"/>
      <c r="BE3733" s="14"/>
      <c r="BF3733" s="14"/>
      <c r="BG3733" s="14"/>
      <c r="BH3733" s="14"/>
      <c r="BI3733" s="14"/>
      <c r="BJ3733" s="14">
        <v>0</v>
      </c>
      <c r="BK3733" s="14">
        <v>0</v>
      </c>
    </row>
    <row r="3734" spans="1:63" x14ac:dyDescent="0.25">
      <c r="A3734" s="4" t="s">
        <v>1156</v>
      </c>
      <c r="B3734" s="4" t="s">
        <v>58</v>
      </c>
      <c r="C3734" s="4" t="s">
        <v>148</v>
      </c>
      <c r="D3734" s="107" t="s">
        <v>1291</v>
      </c>
      <c r="E3734" s="117">
        <v>6112</v>
      </c>
      <c r="F3734" s="107" t="s">
        <v>1296</v>
      </c>
      <c r="G3734" s="103" t="s">
        <v>1659</v>
      </c>
      <c r="H3734" s="13" t="s">
        <v>23</v>
      </c>
      <c r="I3734" s="14">
        <v>10000</v>
      </c>
      <c r="J3734" s="14">
        <v>0</v>
      </c>
      <c r="K3734" s="14"/>
      <c r="L3734" s="14"/>
      <c r="M3734" s="14"/>
      <c r="N3734" s="14"/>
      <c r="O3734" s="14"/>
      <c r="P3734" s="14">
        <f t="shared" si="5862"/>
        <v>0</v>
      </c>
      <c r="Q3734" s="14"/>
      <c r="R3734" s="14"/>
      <c r="S3734" s="14"/>
      <c r="T3734" s="14"/>
      <c r="U3734" s="14"/>
      <c r="V3734" s="14"/>
      <c r="W3734" s="14"/>
      <c r="X3734" s="14"/>
      <c r="Y3734" s="14"/>
      <c r="Z3734" s="14">
        <v>0</v>
      </c>
      <c r="AA3734" s="14">
        <v>0</v>
      </c>
      <c r="AB3734" s="14">
        <v>0</v>
      </c>
      <c r="AC3734" s="14"/>
      <c r="AD3734" s="14"/>
      <c r="AE3734" s="14"/>
      <c r="AF3734" s="14"/>
      <c r="AG3734" s="14"/>
      <c r="AH3734" s="14">
        <f t="shared" si="5863"/>
        <v>0</v>
      </c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>
        <v>0</v>
      </c>
      <c r="AS3734" s="14">
        <v>0</v>
      </c>
      <c r="AT3734" s="14">
        <v>0</v>
      </c>
      <c r="AU3734" s="14"/>
      <c r="AV3734" s="14"/>
      <c r="AW3734" s="14"/>
      <c r="AX3734" s="14"/>
      <c r="AY3734" s="14"/>
      <c r="AZ3734" s="14">
        <f t="shared" si="5864"/>
        <v>0</v>
      </c>
      <c r="BA3734" s="14"/>
      <c r="BB3734" s="14"/>
      <c r="BC3734" s="14"/>
      <c r="BD3734" s="14"/>
      <c r="BE3734" s="14"/>
      <c r="BF3734" s="14"/>
      <c r="BG3734" s="14"/>
      <c r="BH3734" s="14"/>
      <c r="BI3734" s="14"/>
      <c r="BJ3734" s="14">
        <v>0</v>
      </c>
      <c r="BK3734" s="14">
        <v>0</v>
      </c>
    </row>
    <row r="3735" spans="1:63" x14ac:dyDescent="0.25">
      <c r="A3735" s="4" t="s">
        <v>1156</v>
      </c>
      <c r="B3735" s="4" t="s">
        <v>58</v>
      </c>
      <c r="C3735" s="4" t="s">
        <v>148</v>
      </c>
      <c r="D3735" s="107" t="s">
        <v>1291</v>
      </c>
      <c r="E3735" s="117">
        <v>6112</v>
      </c>
      <c r="F3735" s="107" t="s">
        <v>1297</v>
      </c>
      <c r="G3735" s="103" t="s">
        <v>1659</v>
      </c>
      <c r="H3735" s="13" t="s">
        <v>26</v>
      </c>
      <c r="I3735" s="14">
        <v>10680</v>
      </c>
      <c r="J3735" s="14">
        <v>0</v>
      </c>
      <c r="K3735" s="14">
        <v>2500</v>
      </c>
      <c r="L3735" s="14"/>
      <c r="M3735" s="14"/>
      <c r="N3735" s="14"/>
      <c r="O3735" s="14"/>
      <c r="P3735" s="14">
        <f t="shared" si="5862"/>
        <v>2500</v>
      </c>
      <c r="Q3735" s="14"/>
      <c r="R3735" s="14"/>
      <c r="S3735" s="14">
        <v>2500</v>
      </c>
      <c r="T3735" s="14"/>
      <c r="U3735" s="14"/>
      <c r="V3735" s="14"/>
      <c r="W3735" s="14"/>
      <c r="X3735" s="14"/>
      <c r="Y3735" s="14"/>
      <c r="Z3735" s="14">
        <v>2500</v>
      </c>
      <c r="AA3735" s="14">
        <v>0</v>
      </c>
      <c r="AB3735" s="14">
        <v>0</v>
      </c>
      <c r="AC3735" s="14"/>
      <c r="AD3735" s="14"/>
      <c r="AE3735" s="14"/>
      <c r="AF3735" s="14"/>
      <c r="AG3735" s="14"/>
      <c r="AH3735" s="14">
        <f t="shared" si="5863"/>
        <v>0</v>
      </c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>
        <v>0</v>
      </c>
      <c r="AS3735" s="14">
        <v>0</v>
      </c>
      <c r="AT3735" s="14">
        <v>0</v>
      </c>
      <c r="AU3735" s="14"/>
      <c r="AV3735" s="14"/>
      <c r="AW3735" s="14"/>
      <c r="AX3735" s="14"/>
      <c r="AY3735" s="14"/>
      <c r="AZ3735" s="14">
        <f t="shared" si="5864"/>
        <v>0</v>
      </c>
      <c r="BA3735" s="14"/>
      <c r="BB3735" s="14"/>
      <c r="BC3735" s="14"/>
      <c r="BD3735" s="14"/>
      <c r="BE3735" s="14"/>
      <c r="BF3735" s="14"/>
      <c r="BG3735" s="14"/>
      <c r="BH3735" s="14"/>
      <c r="BI3735" s="14"/>
      <c r="BJ3735" s="14">
        <v>0</v>
      </c>
      <c r="BK3735" s="14">
        <v>0</v>
      </c>
    </row>
    <row r="3736" spans="1:63" ht="22.5" x14ac:dyDescent="0.25">
      <c r="A3736" s="4" t="s">
        <v>1156</v>
      </c>
      <c r="B3736" s="4" t="s">
        <v>58</v>
      </c>
      <c r="C3736" s="4" t="s">
        <v>148</v>
      </c>
      <c r="D3736" s="107" t="s">
        <v>1291</v>
      </c>
      <c r="E3736" s="106" t="s">
        <v>27</v>
      </c>
      <c r="F3736" s="106" t="s">
        <v>0</v>
      </c>
      <c r="G3736" s="2" t="s">
        <v>0</v>
      </c>
      <c r="H3736" s="2" t="s">
        <v>28</v>
      </c>
      <c r="I3736" s="12">
        <f>SUM(I3737)</f>
        <v>326896</v>
      </c>
      <c r="J3736" s="12">
        <f t="shared" ref="J3736:Y3736" si="5937">SUM(J3737)</f>
        <v>30440</v>
      </c>
      <c r="K3736" s="12">
        <f t="shared" si="5937"/>
        <v>13954</v>
      </c>
      <c r="L3736" s="12">
        <f t="shared" si="5937"/>
        <v>0</v>
      </c>
      <c r="M3736" s="12">
        <f t="shared" si="5937"/>
        <v>0</v>
      </c>
      <c r="N3736" s="12">
        <f t="shared" si="5937"/>
        <v>0</v>
      </c>
      <c r="O3736" s="12">
        <f t="shared" si="5937"/>
        <v>0</v>
      </c>
      <c r="P3736" s="12">
        <f t="shared" si="5937"/>
        <v>44394</v>
      </c>
      <c r="Q3736" s="12">
        <f t="shared" si="5937"/>
        <v>1947</v>
      </c>
      <c r="R3736" s="12">
        <f t="shared" si="5937"/>
        <v>2000</v>
      </c>
      <c r="S3736" s="12">
        <f t="shared" si="5937"/>
        <v>13954</v>
      </c>
      <c r="T3736" s="12">
        <f t="shared" si="5937"/>
        <v>0</v>
      </c>
      <c r="U3736" s="12">
        <f t="shared" si="5937"/>
        <v>0</v>
      </c>
      <c r="V3736" s="12">
        <f t="shared" si="5937"/>
        <v>0</v>
      </c>
      <c r="W3736" s="12">
        <f t="shared" si="5937"/>
        <v>0</v>
      </c>
      <c r="X3736" s="12">
        <f t="shared" si="5937"/>
        <v>0</v>
      </c>
      <c r="Y3736" s="12">
        <f t="shared" si="5937"/>
        <v>0</v>
      </c>
      <c r="Z3736" s="12">
        <v>17901</v>
      </c>
      <c r="AA3736" s="12">
        <v>26493</v>
      </c>
      <c r="AB3736" s="12">
        <f t="shared" ref="AB3736:AQ3736" si="5938">SUM(AB3737)</f>
        <v>1525</v>
      </c>
      <c r="AC3736" s="12">
        <f t="shared" si="5938"/>
        <v>0</v>
      </c>
      <c r="AD3736" s="12">
        <f t="shared" si="5938"/>
        <v>0</v>
      </c>
      <c r="AE3736" s="12">
        <f t="shared" si="5938"/>
        <v>0</v>
      </c>
      <c r="AF3736" s="12">
        <f t="shared" si="5938"/>
        <v>0</v>
      </c>
      <c r="AG3736" s="12">
        <f t="shared" si="5938"/>
        <v>0</v>
      </c>
      <c r="AH3736" s="12">
        <f t="shared" si="5938"/>
        <v>1525</v>
      </c>
      <c r="AI3736" s="12">
        <f t="shared" si="5938"/>
        <v>0</v>
      </c>
      <c r="AJ3736" s="12">
        <f t="shared" si="5938"/>
        <v>0</v>
      </c>
      <c r="AK3736" s="12">
        <f t="shared" si="5938"/>
        <v>0</v>
      </c>
      <c r="AL3736" s="12">
        <f t="shared" si="5938"/>
        <v>0</v>
      </c>
      <c r="AM3736" s="12">
        <f t="shared" si="5938"/>
        <v>0</v>
      </c>
      <c r="AN3736" s="12">
        <f t="shared" si="5938"/>
        <v>0</v>
      </c>
      <c r="AO3736" s="12">
        <f t="shared" si="5938"/>
        <v>0</v>
      </c>
      <c r="AP3736" s="12">
        <f t="shared" si="5938"/>
        <v>0</v>
      </c>
      <c r="AQ3736" s="12">
        <f t="shared" si="5938"/>
        <v>0</v>
      </c>
      <c r="AR3736" s="12">
        <v>0</v>
      </c>
      <c r="AS3736" s="12">
        <v>1525</v>
      </c>
      <c r="AT3736" s="12">
        <f t="shared" ref="AT3736:BI3736" si="5939">SUM(AT3737)</f>
        <v>13635</v>
      </c>
      <c r="AU3736" s="12">
        <f t="shared" si="5939"/>
        <v>929</v>
      </c>
      <c r="AV3736" s="12">
        <f t="shared" si="5939"/>
        <v>0</v>
      </c>
      <c r="AW3736" s="12">
        <f t="shared" si="5939"/>
        <v>0</v>
      </c>
      <c r="AX3736" s="12">
        <f t="shared" si="5939"/>
        <v>0</v>
      </c>
      <c r="AY3736" s="12">
        <f t="shared" si="5939"/>
        <v>0</v>
      </c>
      <c r="AZ3736" s="12">
        <f t="shared" si="5939"/>
        <v>14564</v>
      </c>
      <c r="BA3736" s="12">
        <f t="shared" si="5939"/>
        <v>0</v>
      </c>
      <c r="BB3736" s="12">
        <f t="shared" si="5939"/>
        <v>0</v>
      </c>
      <c r="BC3736" s="12">
        <f t="shared" si="5939"/>
        <v>929</v>
      </c>
      <c r="BD3736" s="12">
        <f t="shared" si="5939"/>
        <v>0</v>
      </c>
      <c r="BE3736" s="12">
        <f t="shared" si="5939"/>
        <v>0</v>
      </c>
      <c r="BF3736" s="12">
        <f t="shared" si="5939"/>
        <v>0</v>
      </c>
      <c r="BG3736" s="12">
        <f t="shared" si="5939"/>
        <v>0</v>
      </c>
      <c r="BH3736" s="12">
        <f t="shared" si="5939"/>
        <v>0</v>
      </c>
      <c r="BI3736" s="12">
        <f t="shared" si="5939"/>
        <v>0</v>
      </c>
      <c r="BJ3736" s="12">
        <v>929</v>
      </c>
      <c r="BK3736" s="12">
        <v>13635</v>
      </c>
    </row>
    <row r="3737" spans="1:63" x14ac:dyDescent="0.25">
      <c r="A3737" s="4" t="s">
        <v>1156</v>
      </c>
      <c r="B3737" s="4" t="s">
        <v>58</v>
      </c>
      <c r="C3737" s="4" t="s">
        <v>148</v>
      </c>
      <c r="D3737" s="107" t="s">
        <v>1291</v>
      </c>
      <c r="E3737" s="117">
        <v>6121</v>
      </c>
      <c r="F3737" s="107"/>
      <c r="G3737" s="103" t="s">
        <v>1659</v>
      </c>
      <c r="H3737" s="13" t="s">
        <v>29</v>
      </c>
      <c r="I3737" s="14">
        <v>326896</v>
      </c>
      <c r="J3737" s="14">
        <v>30440</v>
      </c>
      <c r="K3737" s="14">
        <v>13954</v>
      </c>
      <c r="L3737" s="14"/>
      <c r="M3737" s="14"/>
      <c r="N3737" s="14"/>
      <c r="O3737" s="14"/>
      <c r="P3737" s="14">
        <f t="shared" si="5862"/>
        <v>44394</v>
      </c>
      <c r="Q3737" s="14">
        <f>357+1590</f>
        <v>1947</v>
      </c>
      <c r="R3737" s="14">
        <v>2000</v>
      </c>
      <c r="S3737" s="14">
        <v>13954</v>
      </c>
      <c r="T3737" s="14"/>
      <c r="U3737" s="14"/>
      <c r="V3737" s="14"/>
      <c r="W3737" s="14"/>
      <c r="X3737" s="14"/>
      <c r="Y3737" s="14"/>
      <c r="Z3737" s="14">
        <v>17901</v>
      </c>
      <c r="AA3737" s="14">
        <v>26493</v>
      </c>
      <c r="AB3737" s="14">
        <v>1525</v>
      </c>
      <c r="AC3737" s="14"/>
      <c r="AD3737" s="14"/>
      <c r="AE3737" s="14"/>
      <c r="AF3737" s="14"/>
      <c r="AG3737" s="14"/>
      <c r="AH3737" s="14">
        <f t="shared" si="5863"/>
        <v>1525</v>
      </c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>
        <v>0</v>
      </c>
      <c r="AS3737" s="14">
        <v>1525</v>
      </c>
      <c r="AT3737" s="14">
        <v>13635</v>
      </c>
      <c r="AU3737" s="14">
        <v>929</v>
      </c>
      <c r="AV3737" s="14"/>
      <c r="AW3737" s="14"/>
      <c r="AX3737" s="14"/>
      <c r="AY3737" s="14"/>
      <c r="AZ3737" s="14">
        <f t="shared" si="5864"/>
        <v>14564</v>
      </c>
      <c r="BA3737" s="14"/>
      <c r="BB3737" s="14"/>
      <c r="BC3737" s="14">
        <v>929</v>
      </c>
      <c r="BD3737" s="14"/>
      <c r="BE3737" s="14"/>
      <c r="BF3737" s="14"/>
      <c r="BG3737" s="14"/>
      <c r="BH3737" s="14"/>
      <c r="BI3737" s="14"/>
      <c r="BJ3737" s="14">
        <v>929</v>
      </c>
      <c r="BK3737" s="14">
        <v>13635</v>
      </c>
    </row>
    <row r="3738" spans="1:63" ht="22.5" x14ac:dyDescent="0.25">
      <c r="A3738" s="4" t="s">
        <v>1156</v>
      </c>
      <c r="B3738" s="4" t="s">
        <v>58</v>
      </c>
      <c r="C3738" s="4" t="s">
        <v>148</v>
      </c>
      <c r="D3738" s="107" t="s">
        <v>1291</v>
      </c>
      <c r="E3738" s="106" t="s">
        <v>31</v>
      </c>
      <c r="F3738" s="106" t="s">
        <v>0</v>
      </c>
      <c r="G3738" s="2" t="s">
        <v>0</v>
      </c>
      <c r="H3738" s="2" t="s">
        <v>32</v>
      </c>
      <c r="I3738" s="12">
        <f>SUM(I3739:I3747)</f>
        <v>935807</v>
      </c>
      <c r="J3738" s="12">
        <f t="shared" ref="J3738:Y3738" si="5940">SUM(J3739:J3747)</f>
        <v>545370</v>
      </c>
      <c r="K3738" s="12">
        <f t="shared" si="5940"/>
        <v>9863</v>
      </c>
      <c r="L3738" s="12">
        <f t="shared" si="5940"/>
        <v>0</v>
      </c>
      <c r="M3738" s="12">
        <f t="shared" si="5940"/>
        <v>0</v>
      </c>
      <c r="N3738" s="12">
        <f t="shared" si="5940"/>
        <v>0</v>
      </c>
      <c r="O3738" s="12">
        <f t="shared" si="5940"/>
        <v>0</v>
      </c>
      <c r="P3738" s="12">
        <f t="shared" si="5940"/>
        <v>555233</v>
      </c>
      <c r="Q3738" s="12">
        <f t="shared" si="5940"/>
        <v>5711</v>
      </c>
      <c r="R3738" s="12">
        <f t="shared" si="5940"/>
        <v>8400</v>
      </c>
      <c r="S3738" s="12">
        <f t="shared" si="5940"/>
        <v>9863</v>
      </c>
      <c r="T3738" s="12">
        <f t="shared" si="5940"/>
        <v>22300</v>
      </c>
      <c r="U3738" s="12">
        <f t="shared" si="5940"/>
        <v>12750</v>
      </c>
      <c r="V3738" s="12">
        <f t="shared" si="5940"/>
        <v>14140</v>
      </c>
      <c r="W3738" s="12">
        <f t="shared" si="5940"/>
        <v>1898</v>
      </c>
      <c r="X3738" s="12">
        <f t="shared" si="5940"/>
        <v>-473</v>
      </c>
      <c r="Y3738" s="12">
        <f t="shared" si="5940"/>
        <v>7630</v>
      </c>
      <c r="Z3738" s="12">
        <v>82219</v>
      </c>
      <c r="AA3738" s="12">
        <v>473014</v>
      </c>
      <c r="AB3738" s="12">
        <f t="shared" ref="AB3738:AQ3738" si="5941">SUM(AB3739:AB3747)</f>
        <v>9482</v>
      </c>
      <c r="AC3738" s="12">
        <f t="shared" si="5941"/>
        <v>0</v>
      </c>
      <c r="AD3738" s="12">
        <f t="shared" si="5941"/>
        <v>0</v>
      </c>
      <c r="AE3738" s="12">
        <f t="shared" si="5941"/>
        <v>0</v>
      </c>
      <c r="AF3738" s="12">
        <f t="shared" si="5941"/>
        <v>0</v>
      </c>
      <c r="AG3738" s="12">
        <f t="shared" si="5941"/>
        <v>0</v>
      </c>
      <c r="AH3738" s="12">
        <f t="shared" si="5941"/>
        <v>9482</v>
      </c>
      <c r="AI3738" s="12">
        <f t="shared" si="5941"/>
        <v>0</v>
      </c>
      <c r="AJ3738" s="12">
        <f t="shared" si="5941"/>
        <v>0</v>
      </c>
      <c r="AK3738" s="12">
        <f t="shared" si="5941"/>
        <v>0</v>
      </c>
      <c r="AL3738" s="12">
        <f t="shared" si="5941"/>
        <v>0</v>
      </c>
      <c r="AM3738" s="12">
        <f t="shared" si="5941"/>
        <v>0</v>
      </c>
      <c r="AN3738" s="12">
        <f t="shared" si="5941"/>
        <v>0</v>
      </c>
      <c r="AO3738" s="12">
        <f t="shared" si="5941"/>
        <v>0</v>
      </c>
      <c r="AP3738" s="12">
        <f t="shared" si="5941"/>
        <v>0</v>
      </c>
      <c r="AQ3738" s="12">
        <f t="shared" si="5941"/>
        <v>0</v>
      </c>
      <c r="AR3738" s="12">
        <v>0</v>
      </c>
      <c r="AS3738" s="12">
        <v>9482</v>
      </c>
      <c r="AT3738" s="12">
        <f>SUM(AT3739:AT3747)</f>
        <v>100960</v>
      </c>
      <c r="AU3738" s="12">
        <f t="shared" ref="AU3738:BI3738" si="5942">SUM(AU3739:AU3747)</f>
        <v>100</v>
      </c>
      <c r="AV3738" s="12">
        <f t="shared" si="5942"/>
        <v>0</v>
      </c>
      <c r="AW3738" s="12">
        <f t="shared" si="5942"/>
        <v>0</v>
      </c>
      <c r="AX3738" s="12">
        <f t="shared" si="5942"/>
        <v>0</v>
      </c>
      <c r="AY3738" s="12">
        <f t="shared" si="5942"/>
        <v>0</v>
      </c>
      <c r="AZ3738" s="12">
        <f t="shared" si="5942"/>
        <v>101060</v>
      </c>
      <c r="BA3738" s="12">
        <f t="shared" si="5942"/>
        <v>0</v>
      </c>
      <c r="BB3738" s="12">
        <f t="shared" si="5942"/>
        <v>0</v>
      </c>
      <c r="BC3738" s="12">
        <f t="shared" si="5942"/>
        <v>100</v>
      </c>
      <c r="BD3738" s="12">
        <f t="shared" si="5942"/>
        <v>0</v>
      </c>
      <c r="BE3738" s="12">
        <f t="shared" si="5942"/>
        <v>0</v>
      </c>
      <c r="BF3738" s="12">
        <f t="shared" si="5942"/>
        <v>0</v>
      </c>
      <c r="BG3738" s="12">
        <f t="shared" si="5942"/>
        <v>0</v>
      </c>
      <c r="BH3738" s="12">
        <f t="shared" si="5942"/>
        <v>0</v>
      </c>
      <c r="BI3738" s="12">
        <f t="shared" si="5942"/>
        <v>0</v>
      </c>
      <c r="BJ3738" s="12">
        <v>100</v>
      </c>
      <c r="BK3738" s="12">
        <v>100960</v>
      </c>
    </row>
    <row r="3739" spans="1:63" x14ac:dyDescent="0.25">
      <c r="A3739" s="4" t="s">
        <v>1156</v>
      </c>
      <c r="B3739" s="4" t="s">
        <v>58</v>
      </c>
      <c r="C3739" s="4" t="s">
        <v>148</v>
      </c>
      <c r="D3739" s="107" t="s">
        <v>1291</v>
      </c>
      <c r="E3739" s="117">
        <v>6131</v>
      </c>
      <c r="F3739" s="107"/>
      <c r="G3739" s="103" t="s">
        <v>1659</v>
      </c>
      <c r="H3739" s="13" t="s">
        <v>34</v>
      </c>
      <c r="I3739" s="14">
        <v>44550</v>
      </c>
      <c r="J3739" s="14">
        <v>42550</v>
      </c>
      <c r="K3739" s="14"/>
      <c r="L3739" s="14"/>
      <c r="M3739" s="14"/>
      <c r="N3739" s="14"/>
      <c r="O3739" s="14"/>
      <c r="P3739" s="14">
        <f t="shared" si="5862"/>
        <v>42550</v>
      </c>
      <c r="Q3739" s="14">
        <v>500</v>
      </c>
      <c r="R3739" s="14">
        <v>500</v>
      </c>
      <c r="S3739" s="14"/>
      <c r="T3739" s="14">
        <v>3500</v>
      </c>
      <c r="U3739" s="14">
        <v>500</v>
      </c>
      <c r="V3739" s="14">
        <v>2800</v>
      </c>
      <c r="W3739" s="14">
        <v>1898</v>
      </c>
      <c r="X3739" s="14"/>
      <c r="Y3739" s="14"/>
      <c r="Z3739" s="14">
        <v>9698</v>
      </c>
      <c r="AA3739" s="14">
        <v>32852</v>
      </c>
      <c r="AB3739" s="14">
        <v>0</v>
      </c>
      <c r="AC3739" s="14"/>
      <c r="AD3739" s="14"/>
      <c r="AE3739" s="14"/>
      <c r="AF3739" s="14"/>
      <c r="AG3739" s="14"/>
      <c r="AH3739" s="14">
        <f t="shared" si="5863"/>
        <v>0</v>
      </c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>
        <v>0</v>
      </c>
      <c r="AS3739" s="14">
        <v>0</v>
      </c>
      <c r="AT3739" s="14">
        <v>2000</v>
      </c>
      <c r="AU3739" s="14"/>
      <c r="AV3739" s="14"/>
      <c r="AW3739" s="14"/>
      <c r="AX3739" s="14"/>
      <c r="AY3739" s="14"/>
      <c r="AZ3739" s="14">
        <f t="shared" si="5864"/>
        <v>2000</v>
      </c>
      <c r="BA3739" s="14"/>
      <c r="BB3739" s="14"/>
      <c r="BC3739" s="14"/>
      <c r="BD3739" s="14"/>
      <c r="BE3739" s="14"/>
      <c r="BF3739" s="14"/>
      <c r="BG3739" s="14"/>
      <c r="BH3739" s="14"/>
      <c r="BI3739" s="14"/>
      <c r="BJ3739" s="14">
        <v>0</v>
      </c>
      <c r="BK3739" s="14">
        <v>2000</v>
      </c>
    </row>
    <row r="3740" spans="1:63" x14ac:dyDescent="0.25">
      <c r="A3740" s="4" t="s">
        <v>1156</v>
      </c>
      <c r="B3740" s="4" t="s">
        <v>58</v>
      </c>
      <c r="C3740" s="4" t="s">
        <v>148</v>
      </c>
      <c r="D3740" s="107" t="s">
        <v>1291</v>
      </c>
      <c r="E3740" s="117">
        <v>6132</v>
      </c>
      <c r="F3740" s="107"/>
      <c r="G3740" s="103" t="s">
        <v>1659</v>
      </c>
      <c r="H3740" s="13" t="s">
        <v>74</v>
      </c>
      <c r="I3740" s="14">
        <v>158500</v>
      </c>
      <c r="J3740" s="14">
        <v>25090</v>
      </c>
      <c r="K3740" s="14"/>
      <c r="L3740" s="14"/>
      <c r="M3740" s="14"/>
      <c r="N3740" s="14"/>
      <c r="O3740" s="14"/>
      <c r="P3740" s="14">
        <f t="shared" si="5862"/>
        <v>25090</v>
      </c>
      <c r="Q3740" s="14"/>
      <c r="R3740" s="14"/>
      <c r="S3740" s="14"/>
      <c r="T3740" s="14"/>
      <c r="U3740" s="14"/>
      <c r="V3740" s="14"/>
      <c r="W3740" s="14"/>
      <c r="X3740" s="14"/>
      <c r="Y3740" s="14"/>
      <c r="Z3740" s="14">
        <v>0</v>
      </c>
      <c r="AA3740" s="14">
        <v>25090</v>
      </c>
      <c r="AB3740" s="14">
        <v>0</v>
      </c>
      <c r="AC3740" s="14"/>
      <c r="AD3740" s="14"/>
      <c r="AE3740" s="14"/>
      <c r="AF3740" s="14"/>
      <c r="AG3740" s="14"/>
      <c r="AH3740" s="14">
        <f t="shared" si="5863"/>
        <v>0</v>
      </c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>
        <v>0</v>
      </c>
      <c r="AS3740" s="14">
        <v>0</v>
      </c>
      <c r="AT3740" s="14">
        <v>0</v>
      </c>
      <c r="AU3740" s="14"/>
      <c r="AV3740" s="14"/>
      <c r="AW3740" s="14"/>
      <c r="AX3740" s="14"/>
      <c r="AY3740" s="14"/>
      <c r="AZ3740" s="14">
        <f t="shared" si="5864"/>
        <v>0</v>
      </c>
      <c r="BA3740" s="14"/>
      <c r="BB3740" s="14"/>
      <c r="BC3740" s="14"/>
      <c r="BD3740" s="14"/>
      <c r="BE3740" s="14"/>
      <c r="BF3740" s="14"/>
      <c r="BG3740" s="14"/>
      <c r="BH3740" s="14"/>
      <c r="BI3740" s="14"/>
      <c r="BJ3740" s="14">
        <v>0</v>
      </c>
      <c r="BK3740" s="14">
        <v>0</v>
      </c>
    </row>
    <row r="3741" spans="1:63" x14ac:dyDescent="0.25">
      <c r="A3741" s="4" t="s">
        <v>1156</v>
      </c>
      <c r="B3741" s="4" t="s">
        <v>58</v>
      </c>
      <c r="C3741" s="4" t="s">
        <v>148</v>
      </c>
      <c r="D3741" s="107" t="s">
        <v>1291</v>
      </c>
      <c r="E3741" s="117">
        <v>6133</v>
      </c>
      <c r="F3741" s="107"/>
      <c r="G3741" s="103" t="s">
        <v>1659</v>
      </c>
      <c r="H3741" s="13" t="s">
        <v>77</v>
      </c>
      <c r="I3741" s="14">
        <v>48560</v>
      </c>
      <c r="J3741" s="14">
        <v>25111</v>
      </c>
      <c r="K3741" s="14"/>
      <c r="L3741" s="14"/>
      <c r="M3741" s="14"/>
      <c r="N3741" s="14"/>
      <c r="O3741" s="14"/>
      <c r="P3741" s="14">
        <f t="shared" si="5862"/>
        <v>25111</v>
      </c>
      <c r="Q3741" s="14"/>
      <c r="R3741" s="14"/>
      <c r="S3741" s="14"/>
      <c r="T3741" s="14">
        <v>3000</v>
      </c>
      <c r="U3741" s="14"/>
      <c r="V3741" s="14">
        <v>2040</v>
      </c>
      <c r="W3741" s="14"/>
      <c r="X3741" s="14"/>
      <c r="Y3741" s="14">
        <v>1500</v>
      </c>
      <c r="Z3741" s="14">
        <v>6540</v>
      </c>
      <c r="AA3741" s="14">
        <v>18571</v>
      </c>
      <c r="AB3741" s="14">
        <v>0</v>
      </c>
      <c r="AC3741" s="14"/>
      <c r="AD3741" s="14"/>
      <c r="AE3741" s="14"/>
      <c r="AF3741" s="14"/>
      <c r="AG3741" s="14"/>
      <c r="AH3741" s="14">
        <f t="shared" si="5863"/>
        <v>0</v>
      </c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>
        <v>0</v>
      </c>
      <c r="AS3741" s="14">
        <v>0</v>
      </c>
      <c r="AT3741" s="14">
        <v>0</v>
      </c>
      <c r="AU3741" s="14"/>
      <c r="AV3741" s="14"/>
      <c r="AW3741" s="14"/>
      <c r="AX3741" s="14"/>
      <c r="AY3741" s="14"/>
      <c r="AZ3741" s="14">
        <f t="shared" si="5864"/>
        <v>0</v>
      </c>
      <c r="BA3741" s="14"/>
      <c r="BB3741" s="14"/>
      <c r="BC3741" s="14"/>
      <c r="BD3741" s="14"/>
      <c r="BE3741" s="14"/>
      <c r="BF3741" s="14"/>
      <c r="BG3741" s="14"/>
      <c r="BH3741" s="14"/>
      <c r="BI3741" s="14"/>
      <c r="BJ3741" s="14">
        <v>0</v>
      </c>
      <c r="BK3741" s="14">
        <v>0</v>
      </c>
    </row>
    <row r="3742" spans="1:63" x14ac:dyDescent="0.25">
      <c r="A3742" s="4" t="s">
        <v>1156</v>
      </c>
      <c r="B3742" s="4" t="s">
        <v>58</v>
      </c>
      <c r="C3742" s="4" t="s">
        <v>148</v>
      </c>
      <c r="D3742" s="107" t="s">
        <v>1291</v>
      </c>
      <c r="E3742" s="117">
        <v>6134</v>
      </c>
      <c r="F3742" s="107"/>
      <c r="G3742" s="103" t="s">
        <v>1659</v>
      </c>
      <c r="H3742" s="13" t="s">
        <v>80</v>
      </c>
      <c r="I3742" s="14">
        <v>71515</v>
      </c>
      <c r="J3742" s="14">
        <v>65450</v>
      </c>
      <c r="K3742" s="14"/>
      <c r="L3742" s="14"/>
      <c r="M3742" s="14"/>
      <c r="N3742" s="14"/>
      <c r="O3742" s="14"/>
      <c r="P3742" s="14">
        <f t="shared" si="5862"/>
        <v>65450</v>
      </c>
      <c r="Q3742" s="14"/>
      <c r="R3742" s="14">
        <v>800</v>
      </c>
      <c r="S3742" s="14"/>
      <c r="T3742" s="14">
        <v>2500</v>
      </c>
      <c r="U3742" s="14">
        <v>2000</v>
      </c>
      <c r="V3742" s="14"/>
      <c r="W3742" s="14"/>
      <c r="X3742" s="14"/>
      <c r="Y3742" s="14"/>
      <c r="Z3742" s="14">
        <v>5300</v>
      </c>
      <c r="AA3742" s="14">
        <v>60150</v>
      </c>
      <c r="AB3742" s="14">
        <v>500</v>
      </c>
      <c r="AC3742" s="14"/>
      <c r="AD3742" s="14"/>
      <c r="AE3742" s="14"/>
      <c r="AF3742" s="14"/>
      <c r="AG3742" s="14"/>
      <c r="AH3742" s="14">
        <f t="shared" si="5863"/>
        <v>500</v>
      </c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>
        <v>0</v>
      </c>
      <c r="AS3742" s="14">
        <v>500</v>
      </c>
      <c r="AT3742" s="14">
        <v>3500</v>
      </c>
      <c r="AU3742" s="14"/>
      <c r="AV3742" s="14"/>
      <c r="AW3742" s="14"/>
      <c r="AX3742" s="14"/>
      <c r="AY3742" s="14"/>
      <c r="AZ3742" s="14">
        <f t="shared" si="5864"/>
        <v>3500</v>
      </c>
      <c r="BA3742" s="14"/>
      <c r="BB3742" s="14"/>
      <c r="BC3742" s="14"/>
      <c r="BD3742" s="14"/>
      <c r="BE3742" s="14"/>
      <c r="BF3742" s="14"/>
      <c r="BG3742" s="14"/>
      <c r="BH3742" s="14"/>
      <c r="BI3742" s="14"/>
      <c r="BJ3742" s="14">
        <v>0</v>
      </c>
      <c r="BK3742" s="14">
        <v>3500</v>
      </c>
    </row>
    <row r="3743" spans="1:63" x14ac:dyDescent="0.25">
      <c r="A3743" s="4" t="s">
        <v>1156</v>
      </c>
      <c r="B3743" s="4" t="s">
        <v>58</v>
      </c>
      <c r="C3743" s="4" t="s">
        <v>148</v>
      </c>
      <c r="D3743" s="107" t="s">
        <v>1291</v>
      </c>
      <c r="E3743" s="117">
        <v>6135</v>
      </c>
      <c r="F3743" s="107"/>
      <c r="G3743" s="103" t="s">
        <v>1659</v>
      </c>
      <c r="H3743" s="13" t="s">
        <v>83</v>
      </c>
      <c r="I3743" s="14">
        <v>10280</v>
      </c>
      <c r="J3743" s="14">
        <v>10280</v>
      </c>
      <c r="K3743" s="14"/>
      <c r="L3743" s="14"/>
      <c r="M3743" s="14"/>
      <c r="N3743" s="14"/>
      <c r="O3743" s="14"/>
      <c r="P3743" s="14">
        <f t="shared" si="5862"/>
        <v>10280</v>
      </c>
      <c r="Q3743" s="14">
        <v>200</v>
      </c>
      <c r="R3743" s="14"/>
      <c r="S3743" s="14"/>
      <c r="T3743" s="14">
        <v>500</v>
      </c>
      <c r="U3743" s="14"/>
      <c r="V3743" s="14"/>
      <c r="W3743" s="14"/>
      <c r="X3743" s="14"/>
      <c r="Y3743" s="14"/>
      <c r="Z3743" s="14">
        <v>700</v>
      </c>
      <c r="AA3743" s="14">
        <v>9580</v>
      </c>
      <c r="AB3743" s="14">
        <v>0</v>
      </c>
      <c r="AC3743" s="14"/>
      <c r="AD3743" s="14"/>
      <c r="AE3743" s="14"/>
      <c r="AF3743" s="14"/>
      <c r="AG3743" s="14"/>
      <c r="AH3743" s="14">
        <f t="shared" si="5863"/>
        <v>0</v>
      </c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>
        <v>0</v>
      </c>
      <c r="AS3743" s="14">
        <v>0</v>
      </c>
      <c r="AT3743" s="14">
        <v>0</v>
      </c>
      <c r="AU3743" s="14"/>
      <c r="AV3743" s="14"/>
      <c r="AW3743" s="14"/>
      <c r="AX3743" s="14"/>
      <c r="AY3743" s="14"/>
      <c r="AZ3743" s="14">
        <f t="shared" si="5864"/>
        <v>0</v>
      </c>
      <c r="BA3743" s="14"/>
      <c r="BB3743" s="14"/>
      <c r="BC3743" s="14"/>
      <c r="BD3743" s="14"/>
      <c r="BE3743" s="14"/>
      <c r="BF3743" s="14"/>
      <c r="BG3743" s="14"/>
      <c r="BH3743" s="14"/>
      <c r="BI3743" s="14"/>
      <c r="BJ3743" s="14">
        <v>0</v>
      </c>
      <c r="BK3743" s="14">
        <v>0</v>
      </c>
    </row>
    <row r="3744" spans="1:63" ht="22.5" x14ac:dyDescent="0.25">
      <c r="A3744" s="4" t="s">
        <v>1156</v>
      </c>
      <c r="B3744" s="4" t="s">
        <v>58</v>
      </c>
      <c r="C3744" s="4" t="s">
        <v>148</v>
      </c>
      <c r="D3744" s="107" t="s">
        <v>1291</v>
      </c>
      <c r="E3744" s="117">
        <v>6136</v>
      </c>
      <c r="F3744" s="107"/>
      <c r="G3744" s="103" t="s">
        <v>1659</v>
      </c>
      <c r="H3744" s="13" t="s">
        <v>86</v>
      </c>
      <c r="I3744" s="14">
        <v>26900</v>
      </c>
      <c r="J3744" s="14">
        <v>18950</v>
      </c>
      <c r="K3744" s="14"/>
      <c r="L3744" s="14"/>
      <c r="M3744" s="14"/>
      <c r="N3744" s="14"/>
      <c r="O3744" s="14"/>
      <c r="P3744" s="14">
        <f t="shared" si="5862"/>
        <v>18950</v>
      </c>
      <c r="Q3744" s="14"/>
      <c r="R3744" s="14"/>
      <c r="S3744" s="14"/>
      <c r="T3744" s="14"/>
      <c r="U3744" s="14">
        <v>4000</v>
      </c>
      <c r="V3744" s="14"/>
      <c r="W3744" s="14"/>
      <c r="X3744" s="14"/>
      <c r="Y3744" s="14">
        <v>1550</v>
      </c>
      <c r="Z3744" s="14">
        <v>5550</v>
      </c>
      <c r="AA3744" s="14">
        <v>13400</v>
      </c>
      <c r="AB3744" s="14">
        <v>0</v>
      </c>
      <c r="AC3744" s="14"/>
      <c r="AD3744" s="14"/>
      <c r="AE3744" s="14"/>
      <c r="AF3744" s="14"/>
      <c r="AG3744" s="14"/>
      <c r="AH3744" s="14">
        <f t="shared" si="5863"/>
        <v>0</v>
      </c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>
        <v>0</v>
      </c>
      <c r="AS3744" s="14">
        <v>0</v>
      </c>
      <c r="AT3744" s="14">
        <v>2500</v>
      </c>
      <c r="AU3744" s="14"/>
      <c r="AV3744" s="14"/>
      <c r="AW3744" s="14"/>
      <c r="AX3744" s="14"/>
      <c r="AY3744" s="14"/>
      <c r="AZ3744" s="14">
        <f t="shared" si="5864"/>
        <v>2500</v>
      </c>
      <c r="BA3744" s="14"/>
      <c r="BB3744" s="14"/>
      <c r="BC3744" s="14"/>
      <c r="BD3744" s="14"/>
      <c r="BE3744" s="14"/>
      <c r="BF3744" s="14"/>
      <c r="BG3744" s="14"/>
      <c r="BH3744" s="14"/>
      <c r="BI3744" s="14"/>
      <c r="BJ3744" s="14">
        <v>0</v>
      </c>
      <c r="BK3744" s="14">
        <v>2500</v>
      </c>
    </row>
    <row r="3745" spans="1:63" x14ac:dyDescent="0.25">
      <c r="A3745" s="4" t="s">
        <v>1156</v>
      </c>
      <c r="B3745" s="4" t="s">
        <v>58</v>
      </c>
      <c r="C3745" s="4" t="s">
        <v>148</v>
      </c>
      <c r="D3745" s="107" t="s">
        <v>1291</v>
      </c>
      <c r="E3745" s="117">
        <v>6137</v>
      </c>
      <c r="F3745" s="107"/>
      <c r="G3745" s="103" t="s">
        <v>1659</v>
      </c>
      <c r="H3745" s="13" t="s">
        <v>89</v>
      </c>
      <c r="I3745" s="14">
        <v>52860</v>
      </c>
      <c r="J3745" s="14">
        <v>28310</v>
      </c>
      <c r="K3745" s="14"/>
      <c r="L3745" s="14"/>
      <c r="M3745" s="14"/>
      <c r="N3745" s="14"/>
      <c r="O3745" s="14"/>
      <c r="P3745" s="14">
        <f t="shared" si="5862"/>
        <v>28310</v>
      </c>
      <c r="Q3745" s="14"/>
      <c r="R3745" s="14"/>
      <c r="S3745" s="14"/>
      <c r="T3745" s="14"/>
      <c r="U3745" s="14"/>
      <c r="V3745" s="14">
        <v>5800</v>
      </c>
      <c r="W3745" s="14"/>
      <c r="X3745" s="14"/>
      <c r="Y3745" s="14"/>
      <c r="Z3745" s="14">
        <v>5800</v>
      </c>
      <c r="AA3745" s="14">
        <v>22510</v>
      </c>
      <c r="AB3745" s="14">
        <v>0</v>
      </c>
      <c r="AC3745" s="14"/>
      <c r="AD3745" s="14"/>
      <c r="AE3745" s="14"/>
      <c r="AF3745" s="14"/>
      <c r="AG3745" s="14"/>
      <c r="AH3745" s="14">
        <f t="shared" si="5863"/>
        <v>0</v>
      </c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>
        <v>0</v>
      </c>
      <c r="AS3745" s="14">
        <v>0</v>
      </c>
      <c r="AT3745" s="14">
        <v>0</v>
      </c>
      <c r="AU3745" s="14"/>
      <c r="AV3745" s="14"/>
      <c r="AW3745" s="14"/>
      <c r="AX3745" s="14"/>
      <c r="AY3745" s="14"/>
      <c r="AZ3745" s="14">
        <f t="shared" si="5864"/>
        <v>0</v>
      </c>
      <c r="BA3745" s="14"/>
      <c r="BB3745" s="14"/>
      <c r="BC3745" s="14"/>
      <c r="BD3745" s="14"/>
      <c r="BE3745" s="14"/>
      <c r="BF3745" s="14"/>
      <c r="BG3745" s="14"/>
      <c r="BH3745" s="14"/>
      <c r="BI3745" s="14"/>
      <c r="BJ3745" s="14">
        <v>0</v>
      </c>
      <c r="BK3745" s="14">
        <v>0</v>
      </c>
    </row>
    <row r="3746" spans="1:63" ht="22.5" x14ac:dyDescent="0.25">
      <c r="A3746" s="4" t="s">
        <v>1156</v>
      </c>
      <c r="B3746" s="4" t="s">
        <v>58</v>
      </c>
      <c r="C3746" s="4" t="s">
        <v>148</v>
      </c>
      <c r="D3746" s="107" t="s">
        <v>1291</v>
      </c>
      <c r="E3746" s="117">
        <v>6138</v>
      </c>
      <c r="F3746" s="107"/>
      <c r="G3746" s="103" t="s">
        <v>1659</v>
      </c>
      <c r="H3746" s="13" t="s">
        <v>92</v>
      </c>
      <c r="I3746" s="14">
        <v>10840</v>
      </c>
      <c r="J3746" s="14">
        <v>10840</v>
      </c>
      <c r="K3746" s="14"/>
      <c r="L3746" s="14"/>
      <c r="M3746" s="14"/>
      <c r="N3746" s="14"/>
      <c r="O3746" s="14"/>
      <c r="P3746" s="14">
        <f t="shared" si="5862"/>
        <v>10840</v>
      </c>
      <c r="Q3746" s="14"/>
      <c r="R3746" s="14">
        <v>850</v>
      </c>
      <c r="S3746" s="14"/>
      <c r="T3746" s="14">
        <v>1000</v>
      </c>
      <c r="U3746" s="14"/>
      <c r="V3746" s="14"/>
      <c r="W3746" s="14"/>
      <c r="X3746" s="14"/>
      <c r="Y3746" s="14"/>
      <c r="Z3746" s="14">
        <v>1850</v>
      </c>
      <c r="AA3746" s="14">
        <v>8990</v>
      </c>
      <c r="AB3746" s="14">
        <v>0</v>
      </c>
      <c r="AC3746" s="14"/>
      <c r="AD3746" s="14"/>
      <c r="AE3746" s="14"/>
      <c r="AF3746" s="14"/>
      <c r="AG3746" s="14"/>
      <c r="AH3746" s="14">
        <f t="shared" si="5863"/>
        <v>0</v>
      </c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>
        <v>0</v>
      </c>
      <c r="AS3746" s="14">
        <v>0</v>
      </c>
      <c r="AT3746" s="14">
        <v>0</v>
      </c>
      <c r="AU3746" s="14"/>
      <c r="AV3746" s="14"/>
      <c r="AW3746" s="14"/>
      <c r="AX3746" s="14"/>
      <c r="AY3746" s="14"/>
      <c r="AZ3746" s="14">
        <f t="shared" si="5864"/>
        <v>0</v>
      </c>
      <c r="BA3746" s="14"/>
      <c r="BB3746" s="14"/>
      <c r="BC3746" s="14"/>
      <c r="BD3746" s="14"/>
      <c r="BE3746" s="14"/>
      <c r="BF3746" s="14"/>
      <c r="BG3746" s="14"/>
      <c r="BH3746" s="14"/>
      <c r="BI3746" s="14"/>
      <c r="BJ3746" s="14">
        <v>0</v>
      </c>
      <c r="BK3746" s="14">
        <v>0</v>
      </c>
    </row>
    <row r="3747" spans="1:63" x14ac:dyDescent="0.25">
      <c r="A3747" s="1" t="s">
        <v>1156</v>
      </c>
      <c r="B3747" s="1" t="s">
        <v>58</v>
      </c>
      <c r="C3747" s="1" t="s">
        <v>148</v>
      </c>
      <c r="D3747" s="110" t="s">
        <v>1291</v>
      </c>
      <c r="E3747" s="110" t="s">
        <v>36</v>
      </c>
      <c r="F3747" s="107"/>
      <c r="G3747" s="13" t="s">
        <v>0</v>
      </c>
      <c r="H3747" s="2" t="s">
        <v>37</v>
      </c>
      <c r="I3747" s="12">
        <f>SUM(I3748:I3750)</f>
        <v>511802</v>
      </c>
      <c r="J3747" s="12">
        <f t="shared" ref="J3747:Y3747" si="5943">SUM(J3748:J3750)</f>
        <v>318789</v>
      </c>
      <c r="K3747" s="12">
        <f t="shared" si="5943"/>
        <v>9863</v>
      </c>
      <c r="L3747" s="12">
        <f t="shared" si="5943"/>
        <v>0</v>
      </c>
      <c r="M3747" s="12">
        <f t="shared" si="5943"/>
        <v>0</v>
      </c>
      <c r="N3747" s="12">
        <f t="shared" si="5943"/>
        <v>0</v>
      </c>
      <c r="O3747" s="12">
        <f t="shared" si="5943"/>
        <v>0</v>
      </c>
      <c r="P3747" s="12">
        <f t="shared" si="5943"/>
        <v>328652</v>
      </c>
      <c r="Q3747" s="12">
        <f t="shared" si="5943"/>
        <v>5011</v>
      </c>
      <c r="R3747" s="12">
        <f t="shared" si="5943"/>
        <v>6250</v>
      </c>
      <c r="S3747" s="12">
        <f t="shared" si="5943"/>
        <v>9863</v>
      </c>
      <c r="T3747" s="12">
        <f t="shared" si="5943"/>
        <v>11800</v>
      </c>
      <c r="U3747" s="12">
        <f t="shared" si="5943"/>
        <v>6250</v>
      </c>
      <c r="V3747" s="12">
        <f t="shared" si="5943"/>
        <v>3500</v>
      </c>
      <c r="W3747" s="12">
        <f t="shared" si="5943"/>
        <v>0</v>
      </c>
      <c r="X3747" s="12">
        <f t="shared" si="5943"/>
        <v>-473</v>
      </c>
      <c r="Y3747" s="12">
        <f t="shared" si="5943"/>
        <v>4580</v>
      </c>
      <c r="Z3747" s="12">
        <v>46781</v>
      </c>
      <c r="AA3747" s="12">
        <v>281871</v>
      </c>
      <c r="AB3747" s="12">
        <f t="shared" ref="AB3747:AQ3747" si="5944">SUM(AB3748:AB3750)</f>
        <v>8982</v>
      </c>
      <c r="AC3747" s="12">
        <f t="shared" si="5944"/>
        <v>0</v>
      </c>
      <c r="AD3747" s="12">
        <f t="shared" si="5944"/>
        <v>0</v>
      </c>
      <c r="AE3747" s="12">
        <f t="shared" si="5944"/>
        <v>0</v>
      </c>
      <c r="AF3747" s="12">
        <f t="shared" si="5944"/>
        <v>0</v>
      </c>
      <c r="AG3747" s="12">
        <f t="shared" si="5944"/>
        <v>0</v>
      </c>
      <c r="AH3747" s="12">
        <f t="shared" si="5944"/>
        <v>8982</v>
      </c>
      <c r="AI3747" s="12">
        <f t="shared" si="5944"/>
        <v>0</v>
      </c>
      <c r="AJ3747" s="12">
        <f t="shared" si="5944"/>
        <v>0</v>
      </c>
      <c r="AK3747" s="12">
        <f t="shared" si="5944"/>
        <v>0</v>
      </c>
      <c r="AL3747" s="12">
        <f t="shared" si="5944"/>
        <v>0</v>
      </c>
      <c r="AM3747" s="12">
        <f t="shared" si="5944"/>
        <v>0</v>
      </c>
      <c r="AN3747" s="12">
        <f t="shared" si="5944"/>
        <v>0</v>
      </c>
      <c r="AO3747" s="12">
        <f t="shared" si="5944"/>
        <v>0</v>
      </c>
      <c r="AP3747" s="12">
        <f t="shared" si="5944"/>
        <v>0</v>
      </c>
      <c r="AQ3747" s="12">
        <f t="shared" si="5944"/>
        <v>0</v>
      </c>
      <c r="AR3747" s="12">
        <v>0</v>
      </c>
      <c r="AS3747" s="12">
        <v>8982</v>
      </c>
      <c r="AT3747" s="12">
        <f>SUM(AT3748:AT3750)</f>
        <v>92960</v>
      </c>
      <c r="AU3747" s="12">
        <f t="shared" ref="AU3747:BI3747" si="5945">SUM(AU3748:AU3750)</f>
        <v>100</v>
      </c>
      <c r="AV3747" s="12">
        <f t="shared" si="5945"/>
        <v>0</v>
      </c>
      <c r="AW3747" s="12">
        <f t="shared" si="5945"/>
        <v>0</v>
      </c>
      <c r="AX3747" s="12">
        <f t="shared" si="5945"/>
        <v>0</v>
      </c>
      <c r="AY3747" s="12">
        <f t="shared" si="5945"/>
        <v>0</v>
      </c>
      <c r="AZ3747" s="12">
        <f t="shared" si="5945"/>
        <v>93060</v>
      </c>
      <c r="BA3747" s="12">
        <f t="shared" si="5945"/>
        <v>0</v>
      </c>
      <c r="BB3747" s="12">
        <f t="shared" si="5945"/>
        <v>0</v>
      </c>
      <c r="BC3747" s="12">
        <f t="shared" si="5945"/>
        <v>100</v>
      </c>
      <c r="BD3747" s="12">
        <f t="shared" si="5945"/>
        <v>0</v>
      </c>
      <c r="BE3747" s="12">
        <f t="shared" si="5945"/>
        <v>0</v>
      </c>
      <c r="BF3747" s="12">
        <f t="shared" si="5945"/>
        <v>0</v>
      </c>
      <c r="BG3747" s="12">
        <f t="shared" si="5945"/>
        <v>0</v>
      </c>
      <c r="BH3747" s="12">
        <f t="shared" si="5945"/>
        <v>0</v>
      </c>
      <c r="BI3747" s="12">
        <f t="shared" si="5945"/>
        <v>0</v>
      </c>
      <c r="BJ3747" s="12">
        <v>100</v>
      </c>
      <c r="BK3747" s="12">
        <v>92960</v>
      </c>
    </row>
    <row r="3748" spans="1:63" x14ac:dyDescent="0.25">
      <c r="A3748" s="4" t="s">
        <v>1156</v>
      </c>
      <c r="B3748" s="4" t="s">
        <v>58</v>
      </c>
      <c r="C3748" s="4" t="s">
        <v>148</v>
      </c>
      <c r="D3748" s="107" t="s">
        <v>1291</v>
      </c>
      <c r="E3748" s="117">
        <v>6139</v>
      </c>
      <c r="F3748" s="107"/>
      <c r="G3748" s="103" t="s">
        <v>1659</v>
      </c>
      <c r="H3748" s="13" t="s">
        <v>37</v>
      </c>
      <c r="I3748" s="14">
        <v>493225</v>
      </c>
      <c r="J3748" s="14">
        <v>308069</v>
      </c>
      <c r="K3748" s="14">
        <v>7363</v>
      </c>
      <c r="L3748" s="14"/>
      <c r="M3748" s="14"/>
      <c r="N3748" s="14"/>
      <c r="O3748" s="14"/>
      <c r="P3748" s="14">
        <f t="shared" si="5862"/>
        <v>315432</v>
      </c>
      <c r="Q3748" s="14">
        <v>4500</v>
      </c>
      <c r="R3748" s="14">
        <v>5250</v>
      </c>
      <c r="S3748" s="14">
        <v>7363</v>
      </c>
      <c r="T3748" s="14">
        <v>10800</v>
      </c>
      <c r="U3748" s="14">
        <v>6250</v>
      </c>
      <c r="V3748" s="14"/>
      <c r="W3748" s="14"/>
      <c r="X3748" s="14">
        <v>-473</v>
      </c>
      <c r="Y3748" s="14">
        <v>4580</v>
      </c>
      <c r="Z3748" s="14">
        <v>38270</v>
      </c>
      <c r="AA3748" s="14">
        <v>277162</v>
      </c>
      <c r="AB3748" s="14">
        <v>8982</v>
      </c>
      <c r="AC3748" s="14"/>
      <c r="AD3748" s="14"/>
      <c r="AE3748" s="14"/>
      <c r="AF3748" s="14"/>
      <c r="AG3748" s="14"/>
      <c r="AH3748" s="14">
        <f t="shared" si="5863"/>
        <v>8982</v>
      </c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>
        <v>0</v>
      </c>
      <c r="AS3748" s="14">
        <v>8982</v>
      </c>
      <c r="AT3748" s="14">
        <v>92960</v>
      </c>
      <c r="AU3748" s="14"/>
      <c r="AV3748" s="14"/>
      <c r="AW3748" s="14"/>
      <c r="AX3748" s="14"/>
      <c r="AY3748" s="14"/>
      <c r="AZ3748" s="14">
        <f t="shared" si="5864"/>
        <v>92960</v>
      </c>
      <c r="BA3748" s="14"/>
      <c r="BB3748" s="14"/>
      <c r="BC3748" s="14"/>
      <c r="BD3748" s="14"/>
      <c r="BE3748" s="14"/>
      <c r="BF3748" s="14"/>
      <c r="BG3748" s="14"/>
      <c r="BH3748" s="14"/>
      <c r="BI3748" s="14"/>
      <c r="BJ3748" s="14">
        <v>0</v>
      </c>
      <c r="BK3748" s="14">
        <v>92960</v>
      </c>
    </row>
    <row r="3749" spans="1:63" ht="22.5" x14ac:dyDescent="0.25">
      <c r="A3749" s="4" t="s">
        <v>1156</v>
      </c>
      <c r="B3749" s="4" t="s">
        <v>58</v>
      </c>
      <c r="C3749" s="4" t="s">
        <v>148</v>
      </c>
      <c r="D3749" s="107" t="s">
        <v>1291</v>
      </c>
      <c r="E3749" s="117">
        <v>6139</v>
      </c>
      <c r="F3749" s="107" t="s">
        <v>1298</v>
      </c>
      <c r="G3749" s="103" t="s">
        <v>1659</v>
      </c>
      <c r="H3749" s="13" t="s">
        <v>39</v>
      </c>
      <c r="I3749" s="14">
        <v>8977</v>
      </c>
      <c r="J3749" s="14">
        <v>6540</v>
      </c>
      <c r="K3749" s="14">
        <v>2500</v>
      </c>
      <c r="L3749" s="14"/>
      <c r="M3749" s="14"/>
      <c r="N3749" s="14"/>
      <c r="O3749" s="14"/>
      <c r="P3749" s="14">
        <f t="shared" si="5862"/>
        <v>9040</v>
      </c>
      <c r="Q3749" s="14">
        <f>11+500</f>
        <v>511</v>
      </c>
      <c r="R3749" s="14">
        <v>1000</v>
      </c>
      <c r="S3749" s="14">
        <v>2500</v>
      </c>
      <c r="T3749" s="14">
        <v>1000</v>
      </c>
      <c r="U3749" s="14"/>
      <c r="V3749" s="14"/>
      <c r="W3749" s="14"/>
      <c r="X3749" s="14"/>
      <c r="Y3749" s="14"/>
      <c r="Z3749" s="14">
        <v>5011</v>
      </c>
      <c r="AA3749" s="14">
        <v>4029</v>
      </c>
      <c r="AB3749" s="14">
        <v>0</v>
      </c>
      <c r="AC3749" s="14"/>
      <c r="AD3749" s="14"/>
      <c r="AE3749" s="14"/>
      <c r="AF3749" s="14"/>
      <c r="AG3749" s="14"/>
      <c r="AH3749" s="14">
        <f t="shared" si="5863"/>
        <v>0</v>
      </c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>
        <v>0</v>
      </c>
      <c r="AS3749" s="14">
        <v>0</v>
      </c>
      <c r="AT3749" s="14">
        <v>0</v>
      </c>
      <c r="AU3749" s="14">
        <v>100</v>
      </c>
      <c r="AV3749" s="14"/>
      <c r="AW3749" s="14"/>
      <c r="AX3749" s="14"/>
      <c r="AY3749" s="14"/>
      <c r="AZ3749" s="14">
        <f t="shared" si="5864"/>
        <v>100</v>
      </c>
      <c r="BA3749" s="14"/>
      <c r="BB3749" s="14"/>
      <c r="BC3749" s="14">
        <v>100</v>
      </c>
      <c r="BD3749" s="14"/>
      <c r="BE3749" s="14"/>
      <c r="BF3749" s="14"/>
      <c r="BG3749" s="14"/>
      <c r="BH3749" s="14"/>
      <c r="BI3749" s="14"/>
      <c r="BJ3749" s="14">
        <v>100</v>
      </c>
      <c r="BK3749" s="14">
        <v>0</v>
      </c>
    </row>
    <row r="3750" spans="1:63" ht="33.75" x14ac:dyDescent="0.25">
      <c r="A3750" s="4" t="s">
        <v>1156</v>
      </c>
      <c r="B3750" s="4" t="s">
        <v>58</v>
      </c>
      <c r="C3750" s="4" t="s">
        <v>148</v>
      </c>
      <c r="D3750" s="107" t="s">
        <v>1291</v>
      </c>
      <c r="E3750" s="117">
        <v>6139</v>
      </c>
      <c r="F3750" s="107" t="s">
        <v>1299</v>
      </c>
      <c r="G3750" s="103" t="s">
        <v>1659</v>
      </c>
      <c r="H3750" s="13" t="s">
        <v>40</v>
      </c>
      <c r="I3750" s="14">
        <v>9600</v>
      </c>
      <c r="J3750" s="14">
        <v>4180</v>
      </c>
      <c r="K3750" s="14"/>
      <c r="L3750" s="14"/>
      <c r="M3750" s="14"/>
      <c r="N3750" s="14"/>
      <c r="O3750" s="14"/>
      <c r="P3750" s="14">
        <f t="shared" si="5862"/>
        <v>4180</v>
      </c>
      <c r="Q3750" s="14"/>
      <c r="R3750" s="14"/>
      <c r="S3750" s="14"/>
      <c r="T3750" s="14"/>
      <c r="U3750" s="14"/>
      <c r="V3750" s="14">
        <v>3500</v>
      </c>
      <c r="W3750" s="14"/>
      <c r="X3750" s="14"/>
      <c r="Y3750" s="14"/>
      <c r="Z3750" s="14">
        <v>3500</v>
      </c>
      <c r="AA3750" s="14">
        <v>680</v>
      </c>
      <c r="AB3750" s="14">
        <v>0</v>
      </c>
      <c r="AC3750" s="14"/>
      <c r="AD3750" s="14"/>
      <c r="AE3750" s="14"/>
      <c r="AF3750" s="14"/>
      <c r="AG3750" s="14"/>
      <c r="AH3750" s="14">
        <f t="shared" si="5863"/>
        <v>0</v>
      </c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>
        <v>0</v>
      </c>
      <c r="AS3750" s="14">
        <v>0</v>
      </c>
      <c r="AT3750" s="14">
        <v>0</v>
      </c>
      <c r="AU3750" s="14"/>
      <c r="AV3750" s="14"/>
      <c r="AW3750" s="14"/>
      <c r="AX3750" s="14"/>
      <c r="AY3750" s="14"/>
      <c r="AZ3750" s="14">
        <f t="shared" si="5864"/>
        <v>0</v>
      </c>
      <c r="BA3750" s="14"/>
      <c r="BB3750" s="14"/>
      <c r="BC3750" s="14"/>
      <c r="BD3750" s="14"/>
      <c r="BE3750" s="14"/>
      <c r="BF3750" s="14"/>
      <c r="BG3750" s="14"/>
      <c r="BH3750" s="14"/>
      <c r="BI3750" s="14"/>
      <c r="BJ3750" s="14">
        <v>0</v>
      </c>
      <c r="BK3750" s="14">
        <v>0</v>
      </c>
    </row>
    <row r="3751" spans="1:63" ht="33.75" x14ac:dyDescent="0.25">
      <c r="A3751" s="1" t="s">
        <v>0</v>
      </c>
      <c r="B3751" s="1" t="s">
        <v>0</v>
      </c>
      <c r="C3751" s="1" t="s">
        <v>0</v>
      </c>
      <c r="D3751" s="106" t="s">
        <v>0</v>
      </c>
      <c r="E3751" s="106" t="s">
        <v>0</v>
      </c>
      <c r="F3751" s="106" t="s">
        <v>0</v>
      </c>
      <c r="G3751" s="2" t="s">
        <v>0</v>
      </c>
      <c r="H3751" s="10" t="s">
        <v>41</v>
      </c>
      <c r="I3751" s="11">
        <f>SUM(I3752)</f>
        <v>6000</v>
      </c>
      <c r="J3751" s="11">
        <f t="shared" ref="J3751:Y3752" si="5946">SUM(J3752)</f>
        <v>6000</v>
      </c>
      <c r="K3751" s="11">
        <f t="shared" si="5946"/>
        <v>0</v>
      </c>
      <c r="L3751" s="11">
        <f t="shared" si="5946"/>
        <v>0</v>
      </c>
      <c r="M3751" s="11">
        <f t="shared" si="5946"/>
        <v>0</v>
      </c>
      <c r="N3751" s="11">
        <f t="shared" si="5946"/>
        <v>0</v>
      </c>
      <c r="O3751" s="11">
        <f t="shared" si="5946"/>
        <v>0</v>
      </c>
      <c r="P3751" s="11">
        <f t="shared" si="5946"/>
        <v>6000</v>
      </c>
      <c r="Q3751" s="11">
        <f t="shared" si="5946"/>
        <v>0</v>
      </c>
      <c r="R3751" s="11">
        <f t="shared" si="5946"/>
        <v>0</v>
      </c>
      <c r="S3751" s="11">
        <f t="shared" si="5946"/>
        <v>0</v>
      </c>
      <c r="T3751" s="11">
        <f t="shared" si="5946"/>
        <v>0</v>
      </c>
      <c r="U3751" s="11">
        <f t="shared" si="5946"/>
        <v>0</v>
      </c>
      <c r="V3751" s="11">
        <f t="shared" si="5946"/>
        <v>0</v>
      </c>
      <c r="W3751" s="11">
        <f t="shared" si="5946"/>
        <v>0</v>
      </c>
      <c r="X3751" s="11">
        <f t="shared" si="5946"/>
        <v>0</v>
      </c>
      <c r="Y3751" s="11">
        <f t="shared" si="5946"/>
        <v>0</v>
      </c>
      <c r="Z3751" s="11">
        <v>0</v>
      </c>
      <c r="AA3751" s="11">
        <v>6000</v>
      </c>
      <c r="AB3751" s="11">
        <f t="shared" ref="AB3751:AQ3752" si="5947">SUM(AB3752)</f>
        <v>0</v>
      </c>
      <c r="AC3751" s="11">
        <f t="shared" si="5947"/>
        <v>0</v>
      </c>
      <c r="AD3751" s="11">
        <f t="shared" si="5947"/>
        <v>0</v>
      </c>
      <c r="AE3751" s="11">
        <f t="shared" si="5947"/>
        <v>0</v>
      </c>
      <c r="AF3751" s="11">
        <f t="shared" si="5947"/>
        <v>0</v>
      </c>
      <c r="AG3751" s="11">
        <f t="shared" si="5947"/>
        <v>0</v>
      </c>
      <c r="AH3751" s="11">
        <f t="shared" si="5947"/>
        <v>0</v>
      </c>
      <c r="AI3751" s="11">
        <f t="shared" si="5947"/>
        <v>0</v>
      </c>
      <c r="AJ3751" s="11">
        <f t="shared" si="5947"/>
        <v>0</v>
      </c>
      <c r="AK3751" s="11">
        <f t="shared" si="5947"/>
        <v>0</v>
      </c>
      <c r="AL3751" s="11">
        <f t="shared" si="5947"/>
        <v>0</v>
      </c>
      <c r="AM3751" s="11">
        <f t="shared" si="5947"/>
        <v>0</v>
      </c>
      <c r="AN3751" s="11">
        <f t="shared" si="5947"/>
        <v>0</v>
      </c>
      <c r="AO3751" s="11">
        <f t="shared" si="5947"/>
        <v>0</v>
      </c>
      <c r="AP3751" s="11">
        <f t="shared" si="5947"/>
        <v>0</v>
      </c>
      <c r="AQ3751" s="11">
        <f t="shared" si="5947"/>
        <v>0</v>
      </c>
      <c r="AR3751" s="11">
        <v>0</v>
      </c>
      <c r="AS3751" s="11">
        <v>0</v>
      </c>
      <c r="AT3751" s="11">
        <f t="shared" ref="AT3751:BI3752" si="5948">SUM(AT3752)</f>
        <v>0</v>
      </c>
      <c r="AU3751" s="11">
        <f t="shared" si="5948"/>
        <v>0</v>
      </c>
      <c r="AV3751" s="11">
        <f t="shared" si="5948"/>
        <v>0</v>
      </c>
      <c r="AW3751" s="11">
        <f t="shared" si="5948"/>
        <v>0</v>
      </c>
      <c r="AX3751" s="11">
        <f t="shared" si="5948"/>
        <v>0</v>
      </c>
      <c r="AY3751" s="11">
        <f t="shared" si="5948"/>
        <v>0</v>
      </c>
      <c r="AZ3751" s="11">
        <f t="shared" si="5948"/>
        <v>0</v>
      </c>
      <c r="BA3751" s="11">
        <f t="shared" si="5948"/>
        <v>0</v>
      </c>
      <c r="BB3751" s="11">
        <f t="shared" si="5948"/>
        <v>0</v>
      </c>
      <c r="BC3751" s="11">
        <f t="shared" si="5948"/>
        <v>0</v>
      </c>
      <c r="BD3751" s="11">
        <f t="shared" si="5948"/>
        <v>0</v>
      </c>
      <c r="BE3751" s="11">
        <f t="shared" si="5948"/>
        <v>0</v>
      </c>
      <c r="BF3751" s="11">
        <f t="shared" si="5948"/>
        <v>0</v>
      </c>
      <c r="BG3751" s="11">
        <f t="shared" si="5948"/>
        <v>0</v>
      </c>
      <c r="BH3751" s="11">
        <f t="shared" si="5948"/>
        <v>0</v>
      </c>
      <c r="BI3751" s="11">
        <f t="shared" si="5948"/>
        <v>0</v>
      </c>
      <c r="BJ3751" s="11">
        <v>0</v>
      </c>
      <c r="BK3751" s="11">
        <v>0</v>
      </c>
    </row>
    <row r="3752" spans="1:63" ht="22.5" x14ac:dyDescent="0.25">
      <c r="A3752" s="4" t="s">
        <v>1156</v>
      </c>
      <c r="B3752" s="4" t="s">
        <v>58</v>
      </c>
      <c r="C3752" s="4" t="s">
        <v>148</v>
      </c>
      <c r="D3752" s="107" t="s">
        <v>1291</v>
      </c>
      <c r="E3752" s="106" t="s">
        <v>42</v>
      </c>
      <c r="F3752" s="106" t="s">
        <v>0</v>
      </c>
      <c r="G3752" s="2" t="s">
        <v>0</v>
      </c>
      <c r="H3752" s="2" t="s">
        <v>43</v>
      </c>
      <c r="I3752" s="12">
        <f>SUM(I3753)</f>
        <v>6000</v>
      </c>
      <c r="J3752" s="12">
        <f t="shared" si="5946"/>
        <v>6000</v>
      </c>
      <c r="K3752" s="12">
        <f t="shared" ref="K3752:Y3752" si="5949">SUM(K3753)</f>
        <v>0</v>
      </c>
      <c r="L3752" s="12">
        <f t="shared" si="5949"/>
        <v>0</v>
      </c>
      <c r="M3752" s="12">
        <f t="shared" si="5949"/>
        <v>0</v>
      </c>
      <c r="N3752" s="12">
        <f t="shared" si="5949"/>
        <v>0</v>
      </c>
      <c r="O3752" s="12">
        <f t="shared" si="5949"/>
        <v>0</v>
      </c>
      <c r="P3752" s="12">
        <f t="shared" si="5949"/>
        <v>6000</v>
      </c>
      <c r="Q3752" s="12">
        <f t="shared" si="5949"/>
        <v>0</v>
      </c>
      <c r="R3752" s="12">
        <f t="shared" si="5949"/>
        <v>0</v>
      </c>
      <c r="S3752" s="12">
        <f t="shared" si="5949"/>
        <v>0</v>
      </c>
      <c r="T3752" s="12">
        <f t="shared" si="5949"/>
        <v>0</v>
      </c>
      <c r="U3752" s="12">
        <f t="shared" si="5949"/>
        <v>0</v>
      </c>
      <c r="V3752" s="12">
        <f t="shared" si="5949"/>
        <v>0</v>
      </c>
      <c r="W3752" s="12">
        <f t="shared" si="5949"/>
        <v>0</v>
      </c>
      <c r="X3752" s="12">
        <f t="shared" si="5949"/>
        <v>0</v>
      </c>
      <c r="Y3752" s="12">
        <f t="shared" si="5949"/>
        <v>0</v>
      </c>
      <c r="Z3752" s="12">
        <v>0</v>
      </c>
      <c r="AA3752" s="12">
        <v>6000</v>
      </c>
      <c r="AB3752" s="12">
        <f t="shared" si="5947"/>
        <v>0</v>
      </c>
      <c r="AC3752" s="12">
        <f t="shared" ref="AC3752:AQ3752" si="5950">SUM(AC3753)</f>
        <v>0</v>
      </c>
      <c r="AD3752" s="12">
        <f t="shared" si="5950"/>
        <v>0</v>
      </c>
      <c r="AE3752" s="12">
        <f t="shared" si="5950"/>
        <v>0</v>
      </c>
      <c r="AF3752" s="12">
        <f t="shared" si="5950"/>
        <v>0</v>
      </c>
      <c r="AG3752" s="12">
        <f t="shared" si="5950"/>
        <v>0</v>
      </c>
      <c r="AH3752" s="12">
        <f t="shared" si="5950"/>
        <v>0</v>
      </c>
      <c r="AI3752" s="12">
        <f t="shared" si="5950"/>
        <v>0</v>
      </c>
      <c r="AJ3752" s="12">
        <f t="shared" si="5950"/>
        <v>0</v>
      </c>
      <c r="AK3752" s="12">
        <f t="shared" si="5950"/>
        <v>0</v>
      </c>
      <c r="AL3752" s="12">
        <f t="shared" si="5950"/>
        <v>0</v>
      </c>
      <c r="AM3752" s="12">
        <f t="shared" si="5950"/>
        <v>0</v>
      </c>
      <c r="AN3752" s="12">
        <f t="shared" si="5950"/>
        <v>0</v>
      </c>
      <c r="AO3752" s="12">
        <f t="shared" si="5950"/>
        <v>0</v>
      </c>
      <c r="AP3752" s="12">
        <f t="shared" si="5950"/>
        <v>0</v>
      </c>
      <c r="AQ3752" s="12">
        <f t="shared" si="5950"/>
        <v>0</v>
      </c>
      <c r="AR3752" s="12">
        <v>0</v>
      </c>
      <c r="AS3752" s="12">
        <v>0</v>
      </c>
      <c r="AT3752" s="12">
        <f t="shared" si="5948"/>
        <v>0</v>
      </c>
      <c r="AU3752" s="12">
        <f t="shared" ref="AU3752:BI3752" si="5951">SUM(AU3753)</f>
        <v>0</v>
      </c>
      <c r="AV3752" s="12">
        <f t="shared" si="5951"/>
        <v>0</v>
      </c>
      <c r="AW3752" s="12">
        <f t="shared" si="5951"/>
        <v>0</v>
      </c>
      <c r="AX3752" s="12">
        <f t="shared" si="5951"/>
        <v>0</v>
      </c>
      <c r="AY3752" s="12">
        <f t="shared" si="5951"/>
        <v>0</v>
      </c>
      <c r="AZ3752" s="12">
        <f t="shared" si="5951"/>
        <v>0</v>
      </c>
      <c r="BA3752" s="12">
        <f t="shared" si="5951"/>
        <v>0</v>
      </c>
      <c r="BB3752" s="12">
        <f t="shared" si="5951"/>
        <v>0</v>
      </c>
      <c r="BC3752" s="12">
        <f t="shared" si="5951"/>
        <v>0</v>
      </c>
      <c r="BD3752" s="12">
        <f t="shared" si="5951"/>
        <v>0</v>
      </c>
      <c r="BE3752" s="12">
        <f t="shared" si="5951"/>
        <v>0</v>
      </c>
      <c r="BF3752" s="12">
        <f t="shared" si="5951"/>
        <v>0</v>
      </c>
      <c r="BG3752" s="12">
        <f t="shared" si="5951"/>
        <v>0</v>
      </c>
      <c r="BH3752" s="12">
        <f t="shared" si="5951"/>
        <v>0</v>
      </c>
      <c r="BI3752" s="12">
        <f t="shared" si="5951"/>
        <v>0</v>
      </c>
      <c r="BJ3752" s="12">
        <v>0</v>
      </c>
      <c r="BK3752" s="12">
        <v>0</v>
      </c>
    </row>
    <row r="3753" spans="1:63" x14ac:dyDescent="0.25">
      <c r="A3753" s="4" t="s">
        <v>1156</v>
      </c>
      <c r="B3753" s="4" t="s">
        <v>58</v>
      </c>
      <c r="C3753" s="4" t="s">
        <v>148</v>
      </c>
      <c r="D3753" s="107" t="s">
        <v>1291</v>
      </c>
      <c r="E3753" s="117">
        <v>6148</v>
      </c>
      <c r="F3753" s="107"/>
      <c r="G3753" s="103" t="s">
        <v>1659</v>
      </c>
      <c r="H3753" s="13" t="s">
        <v>47</v>
      </c>
      <c r="I3753" s="14">
        <v>6000</v>
      </c>
      <c r="J3753" s="14">
        <v>6000</v>
      </c>
      <c r="K3753" s="14"/>
      <c r="L3753" s="14"/>
      <c r="M3753" s="14"/>
      <c r="N3753" s="14"/>
      <c r="O3753" s="14"/>
      <c r="P3753" s="14">
        <f t="shared" si="5862"/>
        <v>6000</v>
      </c>
      <c r="Q3753" s="14"/>
      <c r="R3753" s="14"/>
      <c r="S3753" s="14"/>
      <c r="T3753" s="14"/>
      <c r="U3753" s="14"/>
      <c r="V3753" s="14"/>
      <c r="W3753" s="14"/>
      <c r="X3753" s="14"/>
      <c r="Y3753" s="14"/>
      <c r="Z3753" s="14">
        <v>0</v>
      </c>
      <c r="AA3753" s="14">
        <v>6000</v>
      </c>
      <c r="AB3753" s="14">
        <v>0</v>
      </c>
      <c r="AC3753" s="14"/>
      <c r="AD3753" s="14"/>
      <c r="AE3753" s="14"/>
      <c r="AF3753" s="14"/>
      <c r="AG3753" s="14"/>
      <c r="AH3753" s="14">
        <f t="shared" si="5863"/>
        <v>0</v>
      </c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>
        <v>0</v>
      </c>
      <c r="AS3753" s="14">
        <v>0</v>
      </c>
      <c r="AT3753" s="14">
        <v>0</v>
      </c>
      <c r="AU3753" s="14"/>
      <c r="AV3753" s="14"/>
      <c r="AW3753" s="14"/>
      <c r="AX3753" s="14"/>
      <c r="AY3753" s="14"/>
      <c r="AZ3753" s="14">
        <f t="shared" si="5864"/>
        <v>0</v>
      </c>
      <c r="BA3753" s="14"/>
      <c r="BB3753" s="14"/>
      <c r="BC3753" s="14"/>
      <c r="BD3753" s="14"/>
      <c r="BE3753" s="14"/>
      <c r="BF3753" s="14"/>
      <c r="BG3753" s="14"/>
      <c r="BH3753" s="14"/>
      <c r="BI3753" s="14"/>
      <c r="BJ3753" s="14">
        <v>0</v>
      </c>
      <c r="BK3753" s="14">
        <v>0</v>
      </c>
    </row>
    <row r="3754" spans="1:63" ht="33.75" x14ac:dyDescent="0.25">
      <c r="A3754" s="1" t="s">
        <v>0</v>
      </c>
      <c r="B3754" s="1" t="s">
        <v>0</v>
      </c>
      <c r="C3754" s="1" t="s">
        <v>0</v>
      </c>
      <c r="D3754" s="106" t="s">
        <v>0</v>
      </c>
      <c r="E3754" s="106" t="s">
        <v>0</v>
      </c>
      <c r="F3754" s="106" t="s">
        <v>0</v>
      </c>
      <c r="G3754" s="2" t="s">
        <v>0</v>
      </c>
      <c r="H3754" s="10" t="s">
        <v>49</v>
      </c>
      <c r="I3754" s="11">
        <f>SUM(I3755)</f>
        <v>133840</v>
      </c>
      <c r="J3754" s="11">
        <f t="shared" ref="J3754:Y3754" si="5952">SUM(J3755)</f>
        <v>118940</v>
      </c>
      <c r="K3754" s="11">
        <f t="shared" si="5952"/>
        <v>0</v>
      </c>
      <c r="L3754" s="11">
        <f t="shared" si="5952"/>
        <v>0</v>
      </c>
      <c r="M3754" s="11">
        <f t="shared" si="5952"/>
        <v>0</v>
      </c>
      <c r="N3754" s="11">
        <f t="shared" si="5952"/>
        <v>0</v>
      </c>
      <c r="O3754" s="11">
        <f t="shared" si="5952"/>
        <v>0</v>
      </c>
      <c r="P3754" s="11">
        <f t="shared" si="5952"/>
        <v>118940</v>
      </c>
      <c r="Q3754" s="11">
        <f t="shared" si="5952"/>
        <v>0</v>
      </c>
      <c r="R3754" s="11">
        <f t="shared" si="5952"/>
        <v>0</v>
      </c>
      <c r="S3754" s="11">
        <f t="shared" si="5952"/>
        <v>0</v>
      </c>
      <c r="T3754" s="11">
        <f t="shared" si="5952"/>
        <v>0</v>
      </c>
      <c r="U3754" s="11">
        <f t="shared" si="5952"/>
        <v>0</v>
      </c>
      <c r="V3754" s="11">
        <f t="shared" si="5952"/>
        <v>0</v>
      </c>
      <c r="W3754" s="11">
        <f t="shared" si="5952"/>
        <v>390</v>
      </c>
      <c r="X3754" s="11">
        <f t="shared" si="5952"/>
        <v>0</v>
      </c>
      <c r="Y3754" s="11">
        <f t="shared" si="5952"/>
        <v>0</v>
      </c>
      <c r="Z3754" s="11">
        <v>390</v>
      </c>
      <c r="AA3754" s="11">
        <v>118550</v>
      </c>
      <c r="AB3754" s="11">
        <f t="shared" ref="AB3754:AQ3754" si="5953">SUM(AB3755)</f>
        <v>0</v>
      </c>
      <c r="AC3754" s="11">
        <f t="shared" si="5953"/>
        <v>0</v>
      </c>
      <c r="AD3754" s="11">
        <f t="shared" si="5953"/>
        <v>0</v>
      </c>
      <c r="AE3754" s="11">
        <f t="shared" si="5953"/>
        <v>0</v>
      </c>
      <c r="AF3754" s="11">
        <f t="shared" si="5953"/>
        <v>0</v>
      </c>
      <c r="AG3754" s="11">
        <f t="shared" si="5953"/>
        <v>0</v>
      </c>
      <c r="AH3754" s="11">
        <f t="shared" si="5953"/>
        <v>0</v>
      </c>
      <c r="AI3754" s="11">
        <f t="shared" si="5953"/>
        <v>0</v>
      </c>
      <c r="AJ3754" s="11">
        <f t="shared" si="5953"/>
        <v>0</v>
      </c>
      <c r="AK3754" s="11">
        <f t="shared" si="5953"/>
        <v>0</v>
      </c>
      <c r="AL3754" s="11">
        <f t="shared" si="5953"/>
        <v>0</v>
      </c>
      <c r="AM3754" s="11">
        <f t="shared" si="5953"/>
        <v>0</v>
      </c>
      <c r="AN3754" s="11">
        <f t="shared" si="5953"/>
        <v>0</v>
      </c>
      <c r="AO3754" s="11">
        <f t="shared" si="5953"/>
        <v>0</v>
      </c>
      <c r="AP3754" s="11">
        <f t="shared" si="5953"/>
        <v>0</v>
      </c>
      <c r="AQ3754" s="11">
        <f t="shared" si="5953"/>
        <v>0</v>
      </c>
      <c r="AR3754" s="11">
        <v>0</v>
      </c>
      <c r="AS3754" s="11">
        <v>0</v>
      </c>
      <c r="AT3754" s="11">
        <f t="shared" ref="AT3754:BI3754" si="5954">SUM(AT3755)</f>
        <v>6000</v>
      </c>
      <c r="AU3754" s="11">
        <f t="shared" si="5954"/>
        <v>0</v>
      </c>
      <c r="AV3754" s="11">
        <f t="shared" si="5954"/>
        <v>0</v>
      </c>
      <c r="AW3754" s="11">
        <f t="shared" si="5954"/>
        <v>0</v>
      </c>
      <c r="AX3754" s="11">
        <f t="shared" si="5954"/>
        <v>0</v>
      </c>
      <c r="AY3754" s="11">
        <f t="shared" si="5954"/>
        <v>19035</v>
      </c>
      <c r="AZ3754" s="11">
        <f t="shared" si="5954"/>
        <v>25035</v>
      </c>
      <c r="BA3754" s="11">
        <f t="shared" si="5954"/>
        <v>0</v>
      </c>
      <c r="BB3754" s="11">
        <f t="shared" si="5954"/>
        <v>0</v>
      </c>
      <c r="BC3754" s="11">
        <f t="shared" si="5954"/>
        <v>0</v>
      </c>
      <c r="BD3754" s="11">
        <f t="shared" si="5954"/>
        <v>0</v>
      </c>
      <c r="BE3754" s="11">
        <f t="shared" si="5954"/>
        <v>0</v>
      </c>
      <c r="BF3754" s="11">
        <f t="shared" si="5954"/>
        <v>0</v>
      </c>
      <c r="BG3754" s="11">
        <f t="shared" si="5954"/>
        <v>19035</v>
      </c>
      <c r="BH3754" s="11">
        <f t="shared" si="5954"/>
        <v>0</v>
      </c>
      <c r="BI3754" s="11">
        <f t="shared" si="5954"/>
        <v>0</v>
      </c>
      <c r="BJ3754" s="11">
        <v>19035</v>
      </c>
      <c r="BK3754" s="11">
        <v>6000</v>
      </c>
    </row>
    <row r="3755" spans="1:63" x14ac:dyDescent="0.25">
      <c r="A3755" s="4" t="s">
        <v>1156</v>
      </c>
      <c r="B3755" s="4" t="s">
        <v>58</v>
      </c>
      <c r="C3755" s="4" t="s">
        <v>148</v>
      </c>
      <c r="D3755" s="107" t="s">
        <v>1291</v>
      </c>
      <c r="E3755" s="106" t="s">
        <v>50</v>
      </c>
      <c r="F3755" s="106" t="s">
        <v>0</v>
      </c>
      <c r="G3755" s="2" t="s">
        <v>0</v>
      </c>
      <c r="H3755" s="2" t="s">
        <v>51</v>
      </c>
      <c r="I3755" s="12">
        <f>SUM(I3756:I3757)</f>
        <v>133840</v>
      </c>
      <c r="J3755" s="12">
        <f t="shared" ref="J3755:Y3755" si="5955">SUM(J3756:J3757)</f>
        <v>118940</v>
      </c>
      <c r="K3755" s="12">
        <f t="shared" si="5955"/>
        <v>0</v>
      </c>
      <c r="L3755" s="12">
        <f t="shared" si="5955"/>
        <v>0</v>
      </c>
      <c r="M3755" s="12">
        <f t="shared" si="5955"/>
        <v>0</v>
      </c>
      <c r="N3755" s="12">
        <f t="shared" si="5955"/>
        <v>0</v>
      </c>
      <c r="O3755" s="12">
        <f t="shared" si="5955"/>
        <v>0</v>
      </c>
      <c r="P3755" s="12">
        <f t="shared" ref="P3755" si="5956">SUM(P3756:P3757)</f>
        <v>118940</v>
      </c>
      <c r="Q3755" s="12">
        <f t="shared" si="5955"/>
        <v>0</v>
      </c>
      <c r="R3755" s="12">
        <f t="shared" si="5955"/>
        <v>0</v>
      </c>
      <c r="S3755" s="12">
        <f t="shared" si="5955"/>
        <v>0</v>
      </c>
      <c r="T3755" s="12">
        <f t="shared" si="5955"/>
        <v>0</v>
      </c>
      <c r="U3755" s="12">
        <f t="shared" si="5955"/>
        <v>0</v>
      </c>
      <c r="V3755" s="12">
        <f t="shared" si="5955"/>
        <v>0</v>
      </c>
      <c r="W3755" s="12">
        <f t="shared" si="5955"/>
        <v>390</v>
      </c>
      <c r="X3755" s="12">
        <f t="shared" si="5955"/>
        <v>0</v>
      </c>
      <c r="Y3755" s="12">
        <f t="shared" si="5955"/>
        <v>0</v>
      </c>
      <c r="Z3755" s="12">
        <v>390</v>
      </c>
      <c r="AA3755" s="12">
        <v>118550</v>
      </c>
      <c r="AB3755" s="12">
        <f t="shared" ref="AB3755:AQ3755" si="5957">SUM(AB3756:AB3757)</f>
        <v>0</v>
      </c>
      <c r="AC3755" s="12">
        <f t="shared" si="5957"/>
        <v>0</v>
      </c>
      <c r="AD3755" s="12">
        <f t="shared" si="5957"/>
        <v>0</v>
      </c>
      <c r="AE3755" s="12">
        <f t="shared" si="5957"/>
        <v>0</v>
      </c>
      <c r="AF3755" s="12">
        <f t="shared" si="5957"/>
        <v>0</v>
      </c>
      <c r="AG3755" s="12">
        <f t="shared" si="5957"/>
        <v>0</v>
      </c>
      <c r="AH3755" s="12">
        <f t="shared" ref="AH3755" si="5958">SUM(AH3756:AH3757)</f>
        <v>0</v>
      </c>
      <c r="AI3755" s="12">
        <f t="shared" si="5957"/>
        <v>0</v>
      </c>
      <c r="AJ3755" s="12">
        <f t="shared" si="5957"/>
        <v>0</v>
      </c>
      <c r="AK3755" s="12">
        <f t="shared" si="5957"/>
        <v>0</v>
      </c>
      <c r="AL3755" s="12">
        <f t="shared" si="5957"/>
        <v>0</v>
      </c>
      <c r="AM3755" s="12">
        <f t="shared" si="5957"/>
        <v>0</v>
      </c>
      <c r="AN3755" s="12">
        <f t="shared" si="5957"/>
        <v>0</v>
      </c>
      <c r="AO3755" s="12">
        <f t="shared" si="5957"/>
        <v>0</v>
      </c>
      <c r="AP3755" s="12">
        <f t="shared" si="5957"/>
        <v>0</v>
      </c>
      <c r="AQ3755" s="12">
        <f t="shared" si="5957"/>
        <v>0</v>
      </c>
      <c r="AR3755" s="12">
        <v>0</v>
      </c>
      <c r="AS3755" s="12">
        <v>0</v>
      </c>
      <c r="AT3755" s="12">
        <f>SUM(AT3756:AT3757)</f>
        <v>6000</v>
      </c>
      <c r="AU3755" s="12">
        <f t="shared" ref="AU3755:BI3755" si="5959">SUM(AU3756:AU3757)</f>
        <v>0</v>
      </c>
      <c r="AV3755" s="12">
        <f t="shared" si="5959"/>
        <v>0</v>
      </c>
      <c r="AW3755" s="12">
        <f t="shared" si="5959"/>
        <v>0</v>
      </c>
      <c r="AX3755" s="12">
        <f t="shared" si="5959"/>
        <v>0</v>
      </c>
      <c r="AY3755" s="12">
        <f t="shared" si="5959"/>
        <v>19035</v>
      </c>
      <c r="AZ3755" s="12">
        <f t="shared" ref="AZ3755" si="5960">SUM(AZ3756:AZ3757)</f>
        <v>25035</v>
      </c>
      <c r="BA3755" s="12">
        <f t="shared" si="5959"/>
        <v>0</v>
      </c>
      <c r="BB3755" s="12">
        <f t="shared" si="5959"/>
        <v>0</v>
      </c>
      <c r="BC3755" s="12">
        <f t="shared" si="5959"/>
        <v>0</v>
      </c>
      <c r="BD3755" s="12">
        <f t="shared" si="5959"/>
        <v>0</v>
      </c>
      <c r="BE3755" s="12">
        <f t="shared" si="5959"/>
        <v>0</v>
      </c>
      <c r="BF3755" s="12">
        <f t="shared" si="5959"/>
        <v>0</v>
      </c>
      <c r="BG3755" s="12">
        <f t="shared" si="5959"/>
        <v>19035</v>
      </c>
      <c r="BH3755" s="12">
        <f t="shared" si="5959"/>
        <v>0</v>
      </c>
      <c r="BI3755" s="12">
        <f t="shared" si="5959"/>
        <v>0</v>
      </c>
      <c r="BJ3755" s="12">
        <v>19035</v>
      </c>
      <c r="BK3755" s="12">
        <v>6000</v>
      </c>
    </row>
    <row r="3756" spans="1:63" x14ac:dyDescent="0.25">
      <c r="A3756" s="4" t="s">
        <v>1156</v>
      </c>
      <c r="B3756" s="4" t="s">
        <v>58</v>
      </c>
      <c r="C3756" s="4" t="s">
        <v>148</v>
      </c>
      <c r="D3756" s="107" t="s">
        <v>1291</v>
      </c>
      <c r="E3756" s="117">
        <v>8213</v>
      </c>
      <c r="F3756" s="107"/>
      <c r="G3756" s="103" t="s">
        <v>1659</v>
      </c>
      <c r="H3756" s="13" t="s">
        <v>53</v>
      </c>
      <c r="I3756" s="14">
        <v>55880</v>
      </c>
      <c r="J3756" s="14">
        <v>40980</v>
      </c>
      <c r="K3756" s="14"/>
      <c r="L3756" s="14"/>
      <c r="M3756" s="14"/>
      <c r="N3756" s="14"/>
      <c r="O3756" s="14"/>
      <c r="P3756" s="14">
        <f t="shared" si="5862"/>
        <v>40980</v>
      </c>
      <c r="Q3756" s="14"/>
      <c r="R3756" s="14"/>
      <c r="S3756" s="14"/>
      <c r="T3756" s="14"/>
      <c r="U3756" s="14"/>
      <c r="V3756" s="14"/>
      <c r="W3756" s="14"/>
      <c r="X3756" s="14"/>
      <c r="Y3756" s="14"/>
      <c r="Z3756" s="14">
        <v>0</v>
      </c>
      <c r="AA3756" s="14">
        <v>40980</v>
      </c>
      <c r="AB3756" s="14">
        <v>0</v>
      </c>
      <c r="AC3756" s="14"/>
      <c r="AD3756" s="14"/>
      <c r="AE3756" s="14"/>
      <c r="AF3756" s="14"/>
      <c r="AG3756" s="14"/>
      <c r="AH3756" s="14">
        <f t="shared" si="5863"/>
        <v>0</v>
      </c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>
        <v>0</v>
      </c>
      <c r="AS3756" s="14">
        <v>0</v>
      </c>
      <c r="AT3756" s="14">
        <v>6000</v>
      </c>
      <c r="AU3756" s="14"/>
      <c r="AV3756" s="14"/>
      <c r="AW3756" s="14"/>
      <c r="AX3756" s="14"/>
      <c r="AY3756" s="14"/>
      <c r="AZ3756" s="14">
        <f t="shared" si="5864"/>
        <v>6000</v>
      </c>
      <c r="BA3756" s="14"/>
      <c r="BB3756" s="14"/>
      <c r="BC3756" s="14"/>
      <c r="BD3756" s="14"/>
      <c r="BE3756" s="14"/>
      <c r="BF3756" s="14"/>
      <c r="BG3756" s="14"/>
      <c r="BH3756" s="14"/>
      <c r="BI3756" s="14"/>
      <c r="BJ3756" s="14">
        <v>0</v>
      </c>
      <c r="BK3756" s="14">
        <v>6000</v>
      </c>
    </row>
    <row r="3757" spans="1:63" x14ac:dyDescent="0.25">
      <c r="A3757" s="4" t="s">
        <v>1156</v>
      </c>
      <c r="B3757" s="4" t="s">
        <v>58</v>
      </c>
      <c r="C3757" s="4" t="s">
        <v>148</v>
      </c>
      <c r="D3757" s="107" t="s">
        <v>1291</v>
      </c>
      <c r="E3757" s="117">
        <v>8216</v>
      </c>
      <c r="F3757" s="107"/>
      <c r="G3757" s="103" t="s">
        <v>1659</v>
      </c>
      <c r="H3757" s="13" t="s">
        <v>110</v>
      </c>
      <c r="I3757" s="14">
        <v>77960</v>
      </c>
      <c r="J3757" s="14">
        <v>77960</v>
      </c>
      <c r="K3757" s="14"/>
      <c r="L3757" s="14"/>
      <c r="M3757" s="14"/>
      <c r="N3757" s="14"/>
      <c r="O3757" s="14"/>
      <c r="P3757" s="14">
        <f t="shared" si="5862"/>
        <v>77960</v>
      </c>
      <c r="Q3757" s="14"/>
      <c r="R3757" s="14"/>
      <c r="S3757" s="14"/>
      <c r="T3757" s="14"/>
      <c r="U3757" s="14"/>
      <c r="V3757" s="14"/>
      <c r="W3757" s="14">
        <v>390</v>
      </c>
      <c r="X3757" s="14"/>
      <c r="Y3757" s="14"/>
      <c r="Z3757" s="14">
        <v>390</v>
      </c>
      <c r="AA3757" s="14">
        <v>77570</v>
      </c>
      <c r="AB3757" s="14">
        <v>0</v>
      </c>
      <c r="AC3757" s="14"/>
      <c r="AD3757" s="14"/>
      <c r="AE3757" s="14"/>
      <c r="AF3757" s="14"/>
      <c r="AG3757" s="14"/>
      <c r="AH3757" s="14">
        <f t="shared" si="5863"/>
        <v>0</v>
      </c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>
        <v>0</v>
      </c>
      <c r="AS3757" s="14">
        <v>0</v>
      </c>
      <c r="AT3757" s="14">
        <v>0</v>
      </c>
      <c r="AU3757" s="14"/>
      <c r="AV3757" s="14"/>
      <c r="AW3757" s="14"/>
      <c r="AX3757" s="14"/>
      <c r="AY3757" s="14">
        <v>19035</v>
      </c>
      <c r="AZ3757" s="14">
        <f t="shared" si="5864"/>
        <v>19035</v>
      </c>
      <c r="BA3757" s="14"/>
      <c r="BB3757" s="14"/>
      <c r="BC3757" s="14"/>
      <c r="BD3757" s="14"/>
      <c r="BE3757" s="14"/>
      <c r="BF3757" s="14"/>
      <c r="BG3757" s="14">
        <v>19035</v>
      </c>
      <c r="BH3757" s="14"/>
      <c r="BI3757" s="14"/>
      <c r="BJ3757" s="14">
        <v>19035</v>
      </c>
      <c r="BK3757" s="14">
        <v>0</v>
      </c>
    </row>
    <row r="3758" spans="1:63" ht="33.75" x14ac:dyDescent="0.25">
      <c r="A3758" s="13" t="s">
        <v>0</v>
      </c>
      <c r="B3758" s="13" t="s">
        <v>0</v>
      </c>
      <c r="C3758" s="13" t="s">
        <v>0</v>
      </c>
      <c r="D3758" s="103" t="s">
        <v>0</v>
      </c>
      <c r="E3758" s="103" t="s">
        <v>0</v>
      </c>
      <c r="F3758" s="103" t="s">
        <v>0</v>
      </c>
      <c r="G3758" s="13" t="s">
        <v>0</v>
      </c>
      <c r="H3758" s="10" t="s">
        <v>1300</v>
      </c>
      <c r="I3758" s="11">
        <f>SUM(I3727,I3751,I3754)</f>
        <v>4765430</v>
      </c>
      <c r="J3758" s="11">
        <f t="shared" ref="J3758:Y3758" si="5961">SUM(J3727,J3751,J3754)</f>
        <v>989650</v>
      </c>
      <c r="K3758" s="11">
        <f t="shared" si="5961"/>
        <v>84659</v>
      </c>
      <c r="L3758" s="11">
        <f t="shared" si="5961"/>
        <v>0</v>
      </c>
      <c r="M3758" s="11">
        <f t="shared" si="5961"/>
        <v>0</v>
      </c>
      <c r="N3758" s="11">
        <f t="shared" si="5961"/>
        <v>0</v>
      </c>
      <c r="O3758" s="11">
        <f t="shared" si="5961"/>
        <v>0</v>
      </c>
      <c r="P3758" s="11">
        <f t="shared" si="5961"/>
        <v>1074309</v>
      </c>
      <c r="Q3758" s="11">
        <f t="shared" si="5961"/>
        <v>18468</v>
      </c>
      <c r="R3758" s="11">
        <f t="shared" si="5961"/>
        <v>28950</v>
      </c>
      <c r="S3758" s="11">
        <f t="shared" si="5961"/>
        <v>84659</v>
      </c>
      <c r="T3758" s="11">
        <f t="shared" si="5961"/>
        <v>22300</v>
      </c>
      <c r="U3758" s="11">
        <f t="shared" si="5961"/>
        <v>12750</v>
      </c>
      <c r="V3758" s="11">
        <f t="shared" si="5961"/>
        <v>14140</v>
      </c>
      <c r="W3758" s="11">
        <f t="shared" si="5961"/>
        <v>2288</v>
      </c>
      <c r="X3758" s="11">
        <f t="shared" si="5961"/>
        <v>-473</v>
      </c>
      <c r="Y3758" s="11">
        <f t="shared" si="5961"/>
        <v>7630</v>
      </c>
      <c r="Z3758" s="11">
        <v>190712</v>
      </c>
      <c r="AA3758" s="11">
        <v>883597</v>
      </c>
      <c r="AB3758" s="11">
        <f t="shared" ref="AB3758:AQ3758" si="5962">SUM(AB3727,AB3751,AB3754)</f>
        <v>25500</v>
      </c>
      <c r="AC3758" s="11">
        <f t="shared" si="5962"/>
        <v>0</v>
      </c>
      <c r="AD3758" s="11">
        <f t="shared" si="5962"/>
        <v>0</v>
      </c>
      <c r="AE3758" s="11">
        <f t="shared" si="5962"/>
        <v>0</v>
      </c>
      <c r="AF3758" s="11">
        <f t="shared" si="5962"/>
        <v>0</v>
      </c>
      <c r="AG3758" s="11">
        <f t="shared" si="5962"/>
        <v>0</v>
      </c>
      <c r="AH3758" s="11">
        <f t="shared" si="5962"/>
        <v>25500</v>
      </c>
      <c r="AI3758" s="11">
        <f t="shared" si="5962"/>
        <v>0</v>
      </c>
      <c r="AJ3758" s="11">
        <f t="shared" si="5962"/>
        <v>0</v>
      </c>
      <c r="AK3758" s="11">
        <f t="shared" si="5962"/>
        <v>0</v>
      </c>
      <c r="AL3758" s="11">
        <f t="shared" si="5962"/>
        <v>0</v>
      </c>
      <c r="AM3758" s="11">
        <f t="shared" si="5962"/>
        <v>0</v>
      </c>
      <c r="AN3758" s="11">
        <f t="shared" si="5962"/>
        <v>0</v>
      </c>
      <c r="AO3758" s="11">
        <f t="shared" si="5962"/>
        <v>0</v>
      </c>
      <c r="AP3758" s="11">
        <f t="shared" si="5962"/>
        <v>0</v>
      </c>
      <c r="AQ3758" s="11">
        <f t="shared" si="5962"/>
        <v>0</v>
      </c>
      <c r="AR3758" s="11">
        <v>0</v>
      </c>
      <c r="AS3758" s="11">
        <v>25500</v>
      </c>
      <c r="AT3758" s="11">
        <f>SUM(AT3727,AT3751,AT3754)</f>
        <v>250450</v>
      </c>
      <c r="AU3758" s="11">
        <f t="shared" ref="AU3758:BI3758" si="5963">SUM(AU3727,AU3751,AU3754)</f>
        <v>9902</v>
      </c>
      <c r="AV3758" s="11">
        <f t="shared" si="5963"/>
        <v>0</v>
      </c>
      <c r="AW3758" s="11">
        <f t="shared" si="5963"/>
        <v>0</v>
      </c>
      <c r="AX3758" s="11">
        <f t="shared" si="5963"/>
        <v>0</v>
      </c>
      <c r="AY3758" s="11">
        <f t="shared" si="5963"/>
        <v>19035</v>
      </c>
      <c r="AZ3758" s="11">
        <f t="shared" si="5963"/>
        <v>279387</v>
      </c>
      <c r="BA3758" s="11">
        <f t="shared" si="5963"/>
        <v>0</v>
      </c>
      <c r="BB3758" s="11">
        <f t="shared" si="5963"/>
        <v>0</v>
      </c>
      <c r="BC3758" s="11">
        <f t="shared" si="5963"/>
        <v>9902</v>
      </c>
      <c r="BD3758" s="11">
        <f t="shared" si="5963"/>
        <v>0</v>
      </c>
      <c r="BE3758" s="11">
        <f t="shared" si="5963"/>
        <v>0</v>
      </c>
      <c r="BF3758" s="11">
        <f t="shared" si="5963"/>
        <v>0</v>
      </c>
      <c r="BG3758" s="11">
        <f t="shared" si="5963"/>
        <v>19035</v>
      </c>
      <c r="BH3758" s="11">
        <f t="shared" si="5963"/>
        <v>0</v>
      </c>
      <c r="BI3758" s="11">
        <f t="shared" si="5963"/>
        <v>0</v>
      </c>
      <c r="BJ3758" s="11">
        <v>28937</v>
      </c>
      <c r="BK3758" s="11">
        <v>250450</v>
      </c>
    </row>
    <row r="3759" spans="1:63" ht="15.75" thickBot="1" x14ac:dyDescent="0.3">
      <c r="A3759" s="13" t="s">
        <v>0</v>
      </c>
      <c r="B3759" s="13" t="s">
        <v>0</v>
      </c>
      <c r="C3759" s="13" t="s">
        <v>0</v>
      </c>
      <c r="D3759" s="103" t="s">
        <v>0</v>
      </c>
      <c r="E3759" s="103" t="s">
        <v>0</v>
      </c>
      <c r="F3759" s="103" t="s">
        <v>0</v>
      </c>
      <c r="G3759" s="13" t="s">
        <v>0</v>
      </c>
      <c r="H3759" s="2" t="s">
        <v>55</v>
      </c>
      <c r="I3759" s="12">
        <v>60</v>
      </c>
      <c r="J3759" s="13" t="s">
        <v>0</v>
      </c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>
        <v>0</v>
      </c>
      <c r="AA3759" s="13"/>
      <c r="AB3759" s="13" t="s">
        <v>0</v>
      </c>
      <c r="AC3759" s="13"/>
      <c r="AD3759" s="13"/>
      <c r="AE3759" s="13"/>
      <c r="AF3759" s="13"/>
      <c r="AG3759" s="13"/>
      <c r="AH3759" s="13"/>
      <c r="AI3759" s="13"/>
      <c r="AJ3759" s="13"/>
      <c r="AK3759" s="13"/>
      <c r="AL3759" s="13"/>
      <c r="AM3759" s="13"/>
      <c r="AN3759" s="13"/>
      <c r="AO3759" s="13"/>
      <c r="AP3759" s="13"/>
      <c r="AQ3759" s="13"/>
      <c r="AR3759" s="13">
        <v>0</v>
      </c>
      <c r="AS3759" s="13"/>
      <c r="AT3759" s="13" t="s">
        <v>0</v>
      </c>
      <c r="AU3759" s="13"/>
      <c r="AV3759" s="13"/>
      <c r="AW3759" s="13"/>
      <c r="AX3759" s="13"/>
      <c r="AY3759" s="13"/>
      <c r="AZ3759" s="13"/>
      <c r="BA3759" s="13"/>
      <c r="BB3759" s="13"/>
      <c r="BC3759" s="13"/>
      <c r="BD3759" s="13"/>
      <c r="BE3759" s="13"/>
      <c r="BF3759" s="13"/>
      <c r="BG3759" s="13"/>
      <c r="BH3759" s="13"/>
      <c r="BI3759" s="13"/>
      <c r="BJ3759" s="13">
        <v>0</v>
      </c>
      <c r="BK3759" s="13"/>
    </row>
    <row r="3760" spans="1:63" ht="69.75" customHeight="1" thickBot="1" x14ac:dyDescent="0.3">
      <c r="A3760" s="148" t="s">
        <v>0</v>
      </c>
      <c r="B3760" s="148" t="s">
        <v>0</v>
      </c>
      <c r="C3760" s="148" t="s">
        <v>0</v>
      </c>
      <c r="D3760" s="151" t="s">
        <v>0</v>
      </c>
      <c r="E3760" s="151" t="s">
        <v>0</v>
      </c>
      <c r="F3760" s="151" t="s">
        <v>0</v>
      </c>
      <c r="G3760" s="154" t="s">
        <v>0</v>
      </c>
      <c r="H3760" s="5" t="s">
        <v>56</v>
      </c>
      <c r="I3760" s="5" t="s">
        <v>9</v>
      </c>
      <c r="J3760" s="94" t="s">
        <v>10</v>
      </c>
      <c r="K3760" s="94" t="s">
        <v>1602</v>
      </c>
      <c r="L3760" s="94" t="s">
        <v>1535</v>
      </c>
      <c r="M3760" s="94" t="s">
        <v>1591</v>
      </c>
      <c r="N3760" s="94" t="s">
        <v>1592</v>
      </c>
      <c r="O3760" s="94" t="s">
        <v>1593</v>
      </c>
      <c r="P3760" s="94" t="s">
        <v>1606</v>
      </c>
      <c r="Q3760" s="94" t="s">
        <v>1603</v>
      </c>
      <c r="R3760" s="94" t="s">
        <v>1594</v>
      </c>
      <c r="S3760" s="94" t="s">
        <v>1595</v>
      </c>
      <c r="T3760" s="94" t="s">
        <v>1596</v>
      </c>
      <c r="U3760" s="94" t="s">
        <v>1597</v>
      </c>
      <c r="V3760" s="94" t="s">
        <v>1598</v>
      </c>
      <c r="W3760" s="94" t="s">
        <v>1599</v>
      </c>
      <c r="X3760" s="94" t="s">
        <v>1604</v>
      </c>
      <c r="Y3760" s="94" t="s">
        <v>1605</v>
      </c>
      <c r="Z3760" s="94" t="s">
        <v>1600</v>
      </c>
      <c r="AA3760" s="94" t="s">
        <v>1601</v>
      </c>
      <c r="AB3760" s="95" t="s">
        <v>11</v>
      </c>
      <c r="AC3760" s="95" t="s">
        <v>1602</v>
      </c>
      <c r="AD3760" s="95" t="s">
        <v>1535</v>
      </c>
      <c r="AE3760" s="95" t="s">
        <v>1591</v>
      </c>
      <c r="AF3760" s="95" t="s">
        <v>1592</v>
      </c>
      <c r="AG3760" s="95" t="s">
        <v>1593</v>
      </c>
      <c r="AH3760" s="95" t="s">
        <v>1607</v>
      </c>
      <c r="AI3760" s="95" t="s">
        <v>1603</v>
      </c>
      <c r="AJ3760" s="95" t="s">
        <v>1594</v>
      </c>
      <c r="AK3760" s="95" t="s">
        <v>1595</v>
      </c>
      <c r="AL3760" s="95" t="s">
        <v>1596</v>
      </c>
      <c r="AM3760" s="95" t="s">
        <v>1597</v>
      </c>
      <c r="AN3760" s="95" t="s">
        <v>1598</v>
      </c>
      <c r="AO3760" s="95" t="s">
        <v>1599</v>
      </c>
      <c r="AP3760" s="95" t="s">
        <v>1604</v>
      </c>
      <c r="AQ3760" s="95" t="s">
        <v>1605</v>
      </c>
      <c r="AR3760" s="95" t="s">
        <v>1600</v>
      </c>
      <c r="AS3760" s="95" t="s">
        <v>1601</v>
      </c>
      <c r="AT3760" s="96" t="s">
        <v>12</v>
      </c>
      <c r="AU3760" s="96" t="s">
        <v>1602</v>
      </c>
      <c r="AV3760" s="96" t="s">
        <v>1535</v>
      </c>
      <c r="AW3760" s="96" t="s">
        <v>1591</v>
      </c>
      <c r="AX3760" s="96" t="s">
        <v>1592</v>
      </c>
      <c r="AY3760" s="96" t="s">
        <v>1593</v>
      </c>
      <c r="AZ3760" s="96" t="s">
        <v>1608</v>
      </c>
      <c r="BA3760" s="96" t="s">
        <v>1603</v>
      </c>
      <c r="BB3760" s="96" t="s">
        <v>1594</v>
      </c>
      <c r="BC3760" s="96" t="s">
        <v>1595</v>
      </c>
      <c r="BD3760" s="96" t="s">
        <v>1596</v>
      </c>
      <c r="BE3760" s="96" t="s">
        <v>1597</v>
      </c>
      <c r="BF3760" s="96" t="s">
        <v>1598</v>
      </c>
      <c r="BG3760" s="96" t="s">
        <v>1599</v>
      </c>
      <c r="BH3760" s="96" t="s">
        <v>1604</v>
      </c>
      <c r="BI3760" s="96" t="s">
        <v>1605</v>
      </c>
      <c r="BJ3760" s="96" t="s">
        <v>1600</v>
      </c>
      <c r="BK3760" s="96" t="s">
        <v>1601</v>
      </c>
    </row>
    <row r="3761" spans="1:63" x14ac:dyDescent="0.25">
      <c r="A3761" s="149"/>
      <c r="B3761" s="149"/>
      <c r="C3761" s="149"/>
      <c r="D3761" s="152"/>
      <c r="E3761" s="152"/>
      <c r="F3761" s="152"/>
      <c r="G3761" s="155"/>
      <c r="H3761" s="15" t="s">
        <v>0</v>
      </c>
      <c r="I3761" s="9" t="s">
        <v>13</v>
      </c>
      <c r="J3761" s="9">
        <v>1</v>
      </c>
      <c r="K3761" s="9">
        <v>2</v>
      </c>
      <c r="L3761" s="9">
        <v>3</v>
      </c>
      <c r="M3761" s="9">
        <v>4</v>
      </c>
      <c r="N3761" s="9">
        <v>5</v>
      </c>
      <c r="O3761" s="9">
        <v>6</v>
      </c>
      <c r="P3761" s="9">
        <v>7</v>
      </c>
      <c r="Q3761" s="9">
        <v>8</v>
      </c>
      <c r="R3761" s="9">
        <v>9</v>
      </c>
      <c r="S3761" s="9">
        <v>10</v>
      </c>
      <c r="T3761" s="9">
        <v>11</v>
      </c>
      <c r="U3761" s="9">
        <v>12</v>
      </c>
      <c r="V3761" s="9">
        <v>13</v>
      </c>
      <c r="W3761" s="9">
        <v>14</v>
      </c>
      <c r="X3761" s="9">
        <v>15</v>
      </c>
      <c r="Y3761" s="9">
        <v>16</v>
      </c>
      <c r="Z3761" s="9">
        <v>20</v>
      </c>
      <c r="AA3761" s="9">
        <v>21</v>
      </c>
      <c r="AB3761" s="9">
        <v>1</v>
      </c>
      <c r="AC3761" s="9">
        <v>2</v>
      </c>
      <c r="AD3761" s="9">
        <v>3</v>
      </c>
      <c r="AE3761" s="9">
        <v>4</v>
      </c>
      <c r="AF3761" s="9">
        <v>5</v>
      </c>
      <c r="AG3761" s="9">
        <v>6</v>
      </c>
      <c r="AH3761" s="9">
        <v>7</v>
      </c>
      <c r="AI3761" s="9">
        <v>8</v>
      </c>
      <c r="AJ3761" s="9">
        <v>9</v>
      </c>
      <c r="AK3761" s="9">
        <v>10</v>
      </c>
      <c r="AL3761" s="9">
        <v>11</v>
      </c>
      <c r="AM3761" s="9">
        <v>12</v>
      </c>
      <c r="AN3761" s="9">
        <v>13</v>
      </c>
      <c r="AO3761" s="9">
        <v>14</v>
      </c>
      <c r="AP3761" s="9">
        <v>15</v>
      </c>
      <c r="AQ3761" s="9">
        <v>16</v>
      </c>
      <c r="AR3761" s="9">
        <v>20</v>
      </c>
      <c r="AS3761" s="9">
        <v>21</v>
      </c>
      <c r="AT3761" s="9">
        <v>1</v>
      </c>
      <c r="AU3761" s="9">
        <v>2</v>
      </c>
      <c r="AV3761" s="9">
        <v>3</v>
      </c>
      <c r="AW3761" s="9">
        <v>4</v>
      </c>
      <c r="AX3761" s="9">
        <v>5</v>
      </c>
      <c r="AY3761" s="9">
        <v>6</v>
      </c>
      <c r="AZ3761" s="9">
        <v>7</v>
      </c>
      <c r="BA3761" s="9">
        <v>8</v>
      </c>
      <c r="BB3761" s="9">
        <v>9</v>
      </c>
      <c r="BC3761" s="9">
        <v>10</v>
      </c>
      <c r="BD3761" s="9">
        <v>11</v>
      </c>
      <c r="BE3761" s="9">
        <v>12</v>
      </c>
      <c r="BF3761" s="9">
        <v>13</v>
      </c>
      <c r="BG3761" s="9">
        <v>14</v>
      </c>
      <c r="BH3761" s="9">
        <v>15</v>
      </c>
      <c r="BI3761" s="9">
        <v>16</v>
      </c>
      <c r="BJ3761" s="9">
        <v>20</v>
      </c>
      <c r="BK3761" s="9">
        <v>21</v>
      </c>
    </row>
    <row r="3762" spans="1:63" x14ac:dyDescent="0.25">
      <c r="A3762" s="149"/>
      <c r="B3762" s="149"/>
      <c r="C3762" s="149"/>
      <c r="D3762" s="152"/>
      <c r="E3762" s="152"/>
      <c r="F3762" s="152"/>
      <c r="G3762" s="155"/>
      <c r="H3762" s="16" t="s">
        <v>1189</v>
      </c>
      <c r="I3762" s="17">
        <f>SUM(I3758)</f>
        <v>4765430</v>
      </c>
      <c r="J3762" s="17">
        <f>SUM(J3758)</f>
        <v>989650</v>
      </c>
      <c r="K3762" s="17">
        <f t="shared" ref="K3762:Y3762" si="5964">SUM(K3758)</f>
        <v>84659</v>
      </c>
      <c r="L3762" s="17">
        <f t="shared" si="5964"/>
        <v>0</v>
      </c>
      <c r="M3762" s="17">
        <f t="shared" si="5964"/>
        <v>0</v>
      </c>
      <c r="N3762" s="17">
        <f t="shared" si="5964"/>
        <v>0</v>
      </c>
      <c r="O3762" s="17">
        <f t="shared" si="5964"/>
        <v>0</v>
      </c>
      <c r="P3762" s="17">
        <f t="shared" ref="P3762" si="5965">SUM(P3758)</f>
        <v>1074309</v>
      </c>
      <c r="Q3762" s="17">
        <f t="shared" si="5964"/>
        <v>18468</v>
      </c>
      <c r="R3762" s="17">
        <f t="shared" si="5964"/>
        <v>28950</v>
      </c>
      <c r="S3762" s="17">
        <f t="shared" si="5964"/>
        <v>84659</v>
      </c>
      <c r="T3762" s="17">
        <f t="shared" si="5964"/>
        <v>22300</v>
      </c>
      <c r="U3762" s="17">
        <f t="shared" si="5964"/>
        <v>12750</v>
      </c>
      <c r="V3762" s="17">
        <f t="shared" si="5964"/>
        <v>14140</v>
      </c>
      <c r="W3762" s="17">
        <f t="shared" si="5964"/>
        <v>2288</v>
      </c>
      <c r="X3762" s="17">
        <f t="shared" si="5964"/>
        <v>-473</v>
      </c>
      <c r="Y3762" s="17">
        <f t="shared" si="5964"/>
        <v>7630</v>
      </c>
      <c r="Z3762" s="17">
        <v>190712</v>
      </c>
      <c r="AA3762" s="17">
        <v>883597</v>
      </c>
      <c r="AB3762" s="17">
        <f t="shared" ref="AB3762:AQ3762" si="5966">SUM(AB3758)</f>
        <v>25500</v>
      </c>
      <c r="AC3762" s="17">
        <f t="shared" si="5966"/>
        <v>0</v>
      </c>
      <c r="AD3762" s="17">
        <f t="shared" si="5966"/>
        <v>0</v>
      </c>
      <c r="AE3762" s="17">
        <f t="shared" si="5966"/>
        <v>0</v>
      </c>
      <c r="AF3762" s="17">
        <f t="shared" si="5966"/>
        <v>0</v>
      </c>
      <c r="AG3762" s="17">
        <f t="shared" si="5966"/>
        <v>0</v>
      </c>
      <c r="AH3762" s="17">
        <f t="shared" ref="AH3762" si="5967">SUM(AH3758)</f>
        <v>25500</v>
      </c>
      <c r="AI3762" s="17">
        <f t="shared" si="5966"/>
        <v>0</v>
      </c>
      <c r="AJ3762" s="17">
        <f t="shared" si="5966"/>
        <v>0</v>
      </c>
      <c r="AK3762" s="17">
        <f t="shared" si="5966"/>
        <v>0</v>
      </c>
      <c r="AL3762" s="17">
        <f t="shared" si="5966"/>
        <v>0</v>
      </c>
      <c r="AM3762" s="17">
        <f t="shared" si="5966"/>
        <v>0</v>
      </c>
      <c r="AN3762" s="17">
        <f t="shared" si="5966"/>
        <v>0</v>
      </c>
      <c r="AO3762" s="17">
        <f t="shared" si="5966"/>
        <v>0</v>
      </c>
      <c r="AP3762" s="17">
        <f t="shared" si="5966"/>
        <v>0</v>
      </c>
      <c r="AQ3762" s="17">
        <f t="shared" si="5966"/>
        <v>0</v>
      </c>
      <c r="AR3762" s="17">
        <v>0</v>
      </c>
      <c r="AS3762" s="17">
        <v>25500</v>
      </c>
      <c r="AT3762" s="17">
        <f t="shared" ref="AT3762:BI3762" si="5968">SUM(AT3758)</f>
        <v>250450</v>
      </c>
      <c r="AU3762" s="17">
        <f t="shared" si="5968"/>
        <v>9902</v>
      </c>
      <c r="AV3762" s="17">
        <f t="shared" si="5968"/>
        <v>0</v>
      </c>
      <c r="AW3762" s="17">
        <f t="shared" si="5968"/>
        <v>0</v>
      </c>
      <c r="AX3762" s="17">
        <f t="shared" si="5968"/>
        <v>0</v>
      </c>
      <c r="AY3762" s="17">
        <f t="shared" si="5968"/>
        <v>19035</v>
      </c>
      <c r="AZ3762" s="17">
        <f t="shared" ref="AZ3762" si="5969">SUM(AZ3758)</f>
        <v>279387</v>
      </c>
      <c r="BA3762" s="17">
        <f t="shared" si="5968"/>
        <v>0</v>
      </c>
      <c r="BB3762" s="17">
        <f t="shared" si="5968"/>
        <v>0</v>
      </c>
      <c r="BC3762" s="17">
        <f t="shared" si="5968"/>
        <v>9902</v>
      </c>
      <c r="BD3762" s="17">
        <f t="shared" si="5968"/>
        <v>0</v>
      </c>
      <c r="BE3762" s="17">
        <f t="shared" si="5968"/>
        <v>0</v>
      </c>
      <c r="BF3762" s="17">
        <f t="shared" si="5968"/>
        <v>0</v>
      </c>
      <c r="BG3762" s="17">
        <f t="shared" si="5968"/>
        <v>19035</v>
      </c>
      <c r="BH3762" s="17">
        <f t="shared" si="5968"/>
        <v>0</v>
      </c>
      <c r="BI3762" s="17">
        <f t="shared" si="5968"/>
        <v>0</v>
      </c>
      <c r="BJ3762" s="17">
        <v>28937</v>
      </c>
      <c r="BK3762" s="17">
        <v>250450</v>
      </c>
    </row>
    <row r="3763" spans="1:63" x14ac:dyDescent="0.25">
      <c r="A3763" s="149"/>
      <c r="B3763" s="149"/>
      <c r="C3763" s="149"/>
      <c r="D3763" s="152"/>
      <c r="E3763" s="152"/>
      <c r="F3763" s="152"/>
      <c r="G3763" s="155"/>
      <c r="H3763" s="18" t="s">
        <v>57</v>
      </c>
      <c r="I3763" s="17">
        <f>SUM(I3762)</f>
        <v>4765430</v>
      </c>
      <c r="J3763" s="17">
        <f t="shared" ref="J3763:Y3763" si="5970">SUM(J3762)</f>
        <v>989650</v>
      </c>
      <c r="K3763" s="17">
        <f t="shared" si="5970"/>
        <v>84659</v>
      </c>
      <c r="L3763" s="17">
        <f t="shared" si="5970"/>
        <v>0</v>
      </c>
      <c r="M3763" s="17">
        <f t="shared" si="5970"/>
        <v>0</v>
      </c>
      <c r="N3763" s="17">
        <f t="shared" si="5970"/>
        <v>0</v>
      </c>
      <c r="O3763" s="17">
        <f t="shared" si="5970"/>
        <v>0</v>
      </c>
      <c r="P3763" s="17">
        <f t="shared" ref="P3763" si="5971">SUM(P3762)</f>
        <v>1074309</v>
      </c>
      <c r="Q3763" s="17">
        <f t="shared" si="5970"/>
        <v>18468</v>
      </c>
      <c r="R3763" s="17">
        <f t="shared" si="5970"/>
        <v>28950</v>
      </c>
      <c r="S3763" s="17">
        <f t="shared" si="5970"/>
        <v>84659</v>
      </c>
      <c r="T3763" s="17">
        <f t="shared" si="5970"/>
        <v>22300</v>
      </c>
      <c r="U3763" s="17">
        <f t="shared" si="5970"/>
        <v>12750</v>
      </c>
      <c r="V3763" s="17">
        <f t="shared" si="5970"/>
        <v>14140</v>
      </c>
      <c r="W3763" s="17">
        <f t="shared" si="5970"/>
        <v>2288</v>
      </c>
      <c r="X3763" s="17">
        <f t="shared" si="5970"/>
        <v>-473</v>
      </c>
      <c r="Y3763" s="17">
        <f t="shared" si="5970"/>
        <v>7630</v>
      </c>
      <c r="Z3763" s="17">
        <v>190712</v>
      </c>
      <c r="AA3763" s="17">
        <v>883597</v>
      </c>
      <c r="AB3763" s="17">
        <f t="shared" ref="AB3763:AQ3763" si="5972">SUM(AB3762)</f>
        <v>25500</v>
      </c>
      <c r="AC3763" s="17">
        <f t="shared" si="5972"/>
        <v>0</v>
      </c>
      <c r="AD3763" s="17">
        <f t="shared" si="5972"/>
        <v>0</v>
      </c>
      <c r="AE3763" s="17">
        <f t="shared" si="5972"/>
        <v>0</v>
      </c>
      <c r="AF3763" s="17">
        <f t="shared" si="5972"/>
        <v>0</v>
      </c>
      <c r="AG3763" s="17">
        <f t="shared" si="5972"/>
        <v>0</v>
      </c>
      <c r="AH3763" s="17">
        <f t="shared" ref="AH3763" si="5973">SUM(AH3762)</f>
        <v>25500</v>
      </c>
      <c r="AI3763" s="17">
        <f t="shared" si="5972"/>
        <v>0</v>
      </c>
      <c r="AJ3763" s="17">
        <f t="shared" si="5972"/>
        <v>0</v>
      </c>
      <c r="AK3763" s="17">
        <f t="shared" si="5972"/>
        <v>0</v>
      </c>
      <c r="AL3763" s="17">
        <f t="shared" si="5972"/>
        <v>0</v>
      </c>
      <c r="AM3763" s="17">
        <f t="shared" si="5972"/>
        <v>0</v>
      </c>
      <c r="AN3763" s="17">
        <f t="shared" si="5972"/>
        <v>0</v>
      </c>
      <c r="AO3763" s="17">
        <f t="shared" si="5972"/>
        <v>0</v>
      </c>
      <c r="AP3763" s="17">
        <f t="shared" si="5972"/>
        <v>0</v>
      </c>
      <c r="AQ3763" s="17">
        <f t="shared" si="5972"/>
        <v>0</v>
      </c>
      <c r="AR3763" s="17">
        <v>0</v>
      </c>
      <c r="AS3763" s="17">
        <v>25500</v>
      </c>
      <c r="AT3763" s="17">
        <f t="shared" ref="AT3763:BI3763" si="5974">SUM(AT3762)</f>
        <v>250450</v>
      </c>
      <c r="AU3763" s="17">
        <f t="shared" si="5974"/>
        <v>9902</v>
      </c>
      <c r="AV3763" s="17">
        <f t="shared" si="5974"/>
        <v>0</v>
      </c>
      <c r="AW3763" s="17">
        <f t="shared" si="5974"/>
        <v>0</v>
      </c>
      <c r="AX3763" s="17">
        <f t="shared" si="5974"/>
        <v>0</v>
      </c>
      <c r="AY3763" s="17">
        <f t="shared" si="5974"/>
        <v>19035</v>
      </c>
      <c r="AZ3763" s="17">
        <f t="shared" ref="AZ3763" si="5975">SUM(AZ3762)</f>
        <v>279387</v>
      </c>
      <c r="BA3763" s="17">
        <f t="shared" si="5974"/>
        <v>0</v>
      </c>
      <c r="BB3763" s="17">
        <f t="shared" si="5974"/>
        <v>0</v>
      </c>
      <c r="BC3763" s="17">
        <f t="shared" si="5974"/>
        <v>9902</v>
      </c>
      <c r="BD3763" s="17">
        <f t="shared" si="5974"/>
        <v>0</v>
      </c>
      <c r="BE3763" s="17">
        <f t="shared" si="5974"/>
        <v>0</v>
      </c>
      <c r="BF3763" s="17">
        <f t="shared" si="5974"/>
        <v>0</v>
      </c>
      <c r="BG3763" s="17">
        <f t="shared" si="5974"/>
        <v>19035</v>
      </c>
      <c r="BH3763" s="17">
        <f t="shared" si="5974"/>
        <v>0</v>
      </c>
      <c r="BI3763" s="17">
        <f t="shared" si="5974"/>
        <v>0</v>
      </c>
      <c r="BJ3763" s="17">
        <v>28937</v>
      </c>
      <c r="BK3763" s="17">
        <v>250450</v>
      </c>
    </row>
    <row r="3764" spans="1:63" x14ac:dyDescent="0.25">
      <c r="A3764" s="150"/>
      <c r="B3764" s="150"/>
      <c r="C3764" s="150"/>
      <c r="D3764" s="153"/>
      <c r="E3764" s="153"/>
      <c r="F3764" s="153"/>
      <c r="G3764" s="156"/>
      <c r="P3764">
        <f t="shared" si="5862"/>
        <v>0</v>
      </c>
      <c r="Z3764">
        <v>0</v>
      </c>
      <c r="AA3764">
        <v>0</v>
      </c>
      <c r="AH3764">
        <f t="shared" si="5863"/>
        <v>0</v>
      </c>
      <c r="AR3764">
        <v>0</v>
      </c>
      <c r="AS3764">
        <v>0</v>
      </c>
      <c r="AZ3764">
        <f t="shared" si="5864"/>
        <v>0</v>
      </c>
      <c r="BJ3764">
        <v>0</v>
      </c>
      <c r="BK3764">
        <v>0</v>
      </c>
    </row>
    <row r="3765" spans="1:63" ht="15.75" thickBot="1" x14ac:dyDescent="0.3">
      <c r="A3765" s="13" t="s">
        <v>0</v>
      </c>
      <c r="B3765" s="13" t="s">
        <v>0</v>
      </c>
      <c r="C3765" s="13" t="s">
        <v>0</v>
      </c>
      <c r="D3765" s="103" t="s">
        <v>0</v>
      </c>
      <c r="E3765" s="103" t="s">
        <v>0</v>
      </c>
      <c r="F3765" s="103" t="s">
        <v>0</v>
      </c>
      <c r="G3765" s="13" t="s">
        <v>0</v>
      </c>
      <c r="H3765" s="19" t="s">
        <v>0</v>
      </c>
      <c r="I3765" s="19" t="s">
        <v>0</v>
      </c>
      <c r="J3765" s="19" t="s">
        <v>0</v>
      </c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>
        <v>0</v>
      </c>
      <c r="AA3765" s="19">
        <v>0</v>
      </c>
      <c r="AB3765" s="19" t="s">
        <v>0</v>
      </c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>
        <v>0</v>
      </c>
      <c r="AS3765" s="19">
        <v>0</v>
      </c>
      <c r="AT3765" s="19" t="s">
        <v>0</v>
      </c>
      <c r="AU3765" s="19"/>
      <c r="AV3765" s="19"/>
      <c r="AW3765" s="19"/>
      <c r="AX3765" s="19"/>
      <c r="AY3765" s="19"/>
      <c r="AZ3765" s="19"/>
      <c r="BA3765" s="19"/>
      <c r="BB3765" s="19"/>
      <c r="BC3765" s="19"/>
      <c r="BD3765" s="19"/>
      <c r="BE3765" s="19"/>
      <c r="BF3765" s="19"/>
      <c r="BG3765" s="19"/>
      <c r="BH3765" s="19"/>
      <c r="BI3765" s="19"/>
      <c r="BJ3765" s="19">
        <v>0</v>
      </c>
      <c r="BK3765" s="19">
        <v>0</v>
      </c>
    </row>
    <row r="3766" spans="1:63" ht="69.75" customHeight="1" thickBot="1" x14ac:dyDescent="0.3">
      <c r="A3766" s="5" t="s">
        <v>2</v>
      </c>
      <c r="B3766" s="5" t="s">
        <v>3</v>
      </c>
      <c r="C3766" s="5" t="s">
        <v>4</v>
      </c>
      <c r="D3766" s="108" t="s">
        <v>0</v>
      </c>
      <c r="E3766" s="116" t="s">
        <v>5</v>
      </c>
      <c r="F3766" s="116" t="s">
        <v>6</v>
      </c>
      <c r="G3766" s="5" t="s">
        <v>7</v>
      </c>
      <c r="H3766" s="5" t="s">
        <v>8</v>
      </c>
      <c r="I3766" s="5" t="s">
        <v>9</v>
      </c>
      <c r="J3766" s="94" t="s">
        <v>10</v>
      </c>
      <c r="K3766" s="94" t="s">
        <v>1602</v>
      </c>
      <c r="L3766" s="94" t="s">
        <v>1535</v>
      </c>
      <c r="M3766" s="94" t="s">
        <v>1591</v>
      </c>
      <c r="N3766" s="94" t="s">
        <v>1592</v>
      </c>
      <c r="O3766" s="94" t="s">
        <v>1593</v>
      </c>
      <c r="P3766" s="94" t="s">
        <v>1606</v>
      </c>
      <c r="Q3766" s="94" t="s">
        <v>1603</v>
      </c>
      <c r="R3766" s="94" t="s">
        <v>1594</v>
      </c>
      <c r="S3766" s="94" t="s">
        <v>1595</v>
      </c>
      <c r="T3766" s="94" t="s">
        <v>1596</v>
      </c>
      <c r="U3766" s="94" t="s">
        <v>1597</v>
      </c>
      <c r="V3766" s="94" t="s">
        <v>1598</v>
      </c>
      <c r="W3766" s="94" t="s">
        <v>1599</v>
      </c>
      <c r="X3766" s="94" t="s">
        <v>1604</v>
      </c>
      <c r="Y3766" s="94" t="s">
        <v>1605</v>
      </c>
      <c r="Z3766" s="94" t="s">
        <v>1600</v>
      </c>
      <c r="AA3766" s="94" t="s">
        <v>1601</v>
      </c>
      <c r="AB3766" s="95" t="s">
        <v>11</v>
      </c>
      <c r="AC3766" s="95" t="s">
        <v>1602</v>
      </c>
      <c r="AD3766" s="95" t="s">
        <v>1535</v>
      </c>
      <c r="AE3766" s="95" t="s">
        <v>1591</v>
      </c>
      <c r="AF3766" s="95" t="s">
        <v>1592</v>
      </c>
      <c r="AG3766" s="95" t="s">
        <v>1593</v>
      </c>
      <c r="AH3766" s="95" t="s">
        <v>1607</v>
      </c>
      <c r="AI3766" s="95" t="s">
        <v>1603</v>
      </c>
      <c r="AJ3766" s="95" t="s">
        <v>1594</v>
      </c>
      <c r="AK3766" s="95" t="s">
        <v>1595</v>
      </c>
      <c r="AL3766" s="95" t="s">
        <v>1596</v>
      </c>
      <c r="AM3766" s="95" t="s">
        <v>1597</v>
      </c>
      <c r="AN3766" s="95" t="s">
        <v>1598</v>
      </c>
      <c r="AO3766" s="95" t="s">
        <v>1599</v>
      </c>
      <c r="AP3766" s="95" t="s">
        <v>1604</v>
      </c>
      <c r="AQ3766" s="95" t="s">
        <v>1605</v>
      </c>
      <c r="AR3766" s="95" t="s">
        <v>1600</v>
      </c>
      <c r="AS3766" s="95" t="s">
        <v>1601</v>
      </c>
      <c r="AT3766" s="96" t="s">
        <v>12</v>
      </c>
      <c r="AU3766" s="96" t="s">
        <v>1602</v>
      </c>
      <c r="AV3766" s="96" t="s">
        <v>1535</v>
      </c>
      <c r="AW3766" s="96" t="s">
        <v>1591</v>
      </c>
      <c r="AX3766" s="96" t="s">
        <v>1592</v>
      </c>
      <c r="AY3766" s="96" t="s">
        <v>1593</v>
      </c>
      <c r="AZ3766" s="96" t="s">
        <v>1608</v>
      </c>
      <c r="BA3766" s="96" t="s">
        <v>1603</v>
      </c>
      <c r="BB3766" s="96" t="s">
        <v>1594</v>
      </c>
      <c r="BC3766" s="96" t="s">
        <v>1595</v>
      </c>
      <c r="BD3766" s="96" t="s">
        <v>1596</v>
      </c>
      <c r="BE3766" s="96" t="s">
        <v>1597</v>
      </c>
      <c r="BF3766" s="96" t="s">
        <v>1598</v>
      </c>
      <c r="BG3766" s="96" t="s">
        <v>1599</v>
      </c>
      <c r="BH3766" s="96" t="s">
        <v>1604</v>
      </c>
      <c r="BI3766" s="96" t="s">
        <v>1605</v>
      </c>
      <c r="BJ3766" s="96" t="s">
        <v>1600</v>
      </c>
      <c r="BK3766" s="96" t="s">
        <v>1601</v>
      </c>
    </row>
    <row r="3767" spans="1:63" x14ac:dyDescent="0.25">
      <c r="A3767" s="6" t="s">
        <v>0</v>
      </c>
      <c r="B3767" s="6" t="s">
        <v>0</v>
      </c>
      <c r="C3767" s="6" t="s">
        <v>0</v>
      </c>
      <c r="D3767" s="109" t="s">
        <v>0</v>
      </c>
      <c r="E3767" s="109" t="s">
        <v>0</v>
      </c>
      <c r="F3767" s="125" t="s">
        <v>0</v>
      </c>
      <c r="G3767" s="7" t="s">
        <v>0</v>
      </c>
      <c r="H3767" s="8" t="s">
        <v>0</v>
      </c>
      <c r="I3767" s="9" t="s">
        <v>13</v>
      </c>
      <c r="J3767" s="9">
        <v>1</v>
      </c>
      <c r="K3767" s="9">
        <v>2</v>
      </c>
      <c r="L3767" s="9">
        <v>3</v>
      </c>
      <c r="M3767" s="9">
        <v>4</v>
      </c>
      <c r="N3767" s="9">
        <v>5</v>
      </c>
      <c r="O3767" s="9">
        <v>6</v>
      </c>
      <c r="P3767" s="9">
        <v>7</v>
      </c>
      <c r="Q3767" s="9">
        <v>8</v>
      </c>
      <c r="R3767" s="9">
        <v>9</v>
      </c>
      <c r="S3767" s="9">
        <v>10</v>
      </c>
      <c r="T3767" s="9">
        <v>11</v>
      </c>
      <c r="U3767" s="9">
        <v>12</v>
      </c>
      <c r="V3767" s="9">
        <v>13</v>
      </c>
      <c r="W3767" s="9">
        <v>14</v>
      </c>
      <c r="X3767" s="9">
        <v>15</v>
      </c>
      <c r="Y3767" s="9">
        <v>16</v>
      </c>
      <c r="Z3767" s="9">
        <v>20</v>
      </c>
      <c r="AA3767" s="9">
        <v>21</v>
      </c>
      <c r="AB3767" s="9">
        <v>1</v>
      </c>
      <c r="AC3767" s="9">
        <v>2</v>
      </c>
      <c r="AD3767" s="9">
        <v>3</v>
      </c>
      <c r="AE3767" s="9">
        <v>4</v>
      </c>
      <c r="AF3767" s="9">
        <v>5</v>
      </c>
      <c r="AG3767" s="9">
        <v>6</v>
      </c>
      <c r="AH3767" s="9">
        <v>7</v>
      </c>
      <c r="AI3767" s="9">
        <v>8</v>
      </c>
      <c r="AJ3767" s="9">
        <v>9</v>
      </c>
      <c r="AK3767" s="9">
        <v>10</v>
      </c>
      <c r="AL3767" s="9">
        <v>11</v>
      </c>
      <c r="AM3767" s="9">
        <v>12</v>
      </c>
      <c r="AN3767" s="9">
        <v>13</v>
      </c>
      <c r="AO3767" s="9">
        <v>14</v>
      </c>
      <c r="AP3767" s="9">
        <v>15</v>
      </c>
      <c r="AQ3767" s="9">
        <v>16</v>
      </c>
      <c r="AR3767" s="9">
        <v>20</v>
      </c>
      <c r="AS3767" s="9">
        <v>21</v>
      </c>
      <c r="AT3767" s="9">
        <v>1</v>
      </c>
      <c r="AU3767" s="9">
        <v>2</v>
      </c>
      <c r="AV3767" s="9">
        <v>3</v>
      </c>
      <c r="AW3767" s="9">
        <v>4</v>
      </c>
      <c r="AX3767" s="9">
        <v>5</v>
      </c>
      <c r="AY3767" s="9">
        <v>6</v>
      </c>
      <c r="AZ3767" s="9">
        <v>7</v>
      </c>
      <c r="BA3767" s="9">
        <v>8</v>
      </c>
      <c r="BB3767" s="9">
        <v>9</v>
      </c>
      <c r="BC3767" s="9">
        <v>10</v>
      </c>
      <c r="BD3767" s="9">
        <v>11</v>
      </c>
      <c r="BE3767" s="9">
        <v>12</v>
      </c>
      <c r="BF3767" s="9">
        <v>13</v>
      </c>
      <c r="BG3767" s="9">
        <v>14</v>
      </c>
      <c r="BH3767" s="9">
        <v>15</v>
      </c>
      <c r="BI3767" s="9">
        <v>16</v>
      </c>
      <c r="BJ3767" s="9">
        <v>20</v>
      </c>
      <c r="BK3767" s="9">
        <v>21</v>
      </c>
    </row>
    <row r="3768" spans="1:63" ht="22.5" x14ac:dyDescent="0.25">
      <c r="A3768" s="1" t="s">
        <v>1156</v>
      </c>
      <c r="B3768" s="1" t="s">
        <v>58</v>
      </c>
      <c r="C3768" s="4" t="s">
        <v>149</v>
      </c>
      <c r="D3768" s="107" t="s">
        <v>1301</v>
      </c>
      <c r="E3768" s="106" t="s">
        <v>0</v>
      </c>
      <c r="F3768" s="106" t="s">
        <v>0</v>
      </c>
      <c r="G3768" s="2" t="s">
        <v>0</v>
      </c>
      <c r="H3768" s="2" t="s">
        <v>1302</v>
      </c>
      <c r="I3768" s="3" t="s">
        <v>0</v>
      </c>
      <c r="J3768" s="3" t="s">
        <v>0</v>
      </c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>
        <v>0</v>
      </c>
      <c r="AA3768" s="3">
        <v>0</v>
      </c>
      <c r="AB3768" s="3" t="s">
        <v>0</v>
      </c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>
        <v>0</v>
      </c>
      <c r="AS3768" s="3">
        <v>0</v>
      </c>
      <c r="AT3768" s="3" t="s">
        <v>0</v>
      </c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3"/>
      <c r="BG3768" s="3"/>
      <c r="BH3768" s="3"/>
      <c r="BI3768" s="3"/>
      <c r="BJ3768" s="3">
        <v>0</v>
      </c>
      <c r="BK3768" s="3">
        <v>0</v>
      </c>
    </row>
    <row r="3769" spans="1:63" ht="33.75" x14ac:dyDescent="0.25">
      <c r="A3769" s="1" t="s">
        <v>0</v>
      </c>
      <c r="B3769" s="1" t="s">
        <v>0</v>
      </c>
      <c r="C3769" s="1" t="s">
        <v>0</v>
      </c>
      <c r="D3769" s="106" t="s">
        <v>0</v>
      </c>
      <c r="E3769" s="106" t="s">
        <v>0</v>
      </c>
      <c r="F3769" s="106" t="s">
        <v>0</v>
      </c>
      <c r="G3769" s="2" t="s">
        <v>0</v>
      </c>
      <c r="H3769" s="10" t="s">
        <v>15</v>
      </c>
      <c r="I3769" s="11">
        <f>SUM(I3770,I3778,I3780)</f>
        <v>6450570</v>
      </c>
      <c r="J3769" s="11">
        <f>SUM(J3770,J3778,J3780)</f>
        <v>440450</v>
      </c>
      <c r="K3769" s="11">
        <f t="shared" ref="K3769:Y3769" si="5976">SUM(K3770,K3778,K3780)</f>
        <v>100920</v>
      </c>
      <c r="L3769" s="11">
        <f t="shared" si="5976"/>
        <v>0</v>
      </c>
      <c r="M3769" s="11">
        <f t="shared" si="5976"/>
        <v>0</v>
      </c>
      <c r="N3769" s="11">
        <f t="shared" si="5976"/>
        <v>-12500</v>
      </c>
      <c r="O3769" s="11">
        <f t="shared" si="5976"/>
        <v>0</v>
      </c>
      <c r="P3769" s="11">
        <f t="shared" ref="P3769" si="5977">SUM(P3770,P3778,P3780)</f>
        <v>528870</v>
      </c>
      <c r="Q3769" s="11">
        <f t="shared" si="5976"/>
        <v>0</v>
      </c>
      <c r="R3769" s="11">
        <f t="shared" si="5976"/>
        <v>12319</v>
      </c>
      <c r="S3769" s="11">
        <f t="shared" si="5976"/>
        <v>121437</v>
      </c>
      <c r="T3769" s="11">
        <f t="shared" si="5976"/>
        <v>16090</v>
      </c>
      <c r="U3769" s="11">
        <f t="shared" si="5976"/>
        <v>27415</v>
      </c>
      <c r="V3769" s="11">
        <f t="shared" si="5976"/>
        <v>6000</v>
      </c>
      <c r="W3769" s="11">
        <f t="shared" si="5976"/>
        <v>11420</v>
      </c>
      <c r="X3769" s="11">
        <f t="shared" si="5976"/>
        <v>11000</v>
      </c>
      <c r="Y3769" s="11">
        <f t="shared" si="5976"/>
        <v>102240</v>
      </c>
      <c r="Z3769" s="11">
        <v>307921</v>
      </c>
      <c r="AA3769" s="11">
        <v>220949</v>
      </c>
      <c r="AB3769" s="11">
        <f t="shared" ref="AB3769:AQ3769" si="5978">SUM(AB3770,AB3778,AB3780)</f>
        <v>0</v>
      </c>
      <c r="AC3769" s="11">
        <f t="shared" si="5978"/>
        <v>0</v>
      </c>
      <c r="AD3769" s="11">
        <f t="shared" si="5978"/>
        <v>0</v>
      </c>
      <c r="AE3769" s="11">
        <f t="shared" si="5978"/>
        <v>0</v>
      </c>
      <c r="AF3769" s="11">
        <f t="shared" si="5978"/>
        <v>0</v>
      </c>
      <c r="AG3769" s="11">
        <f t="shared" si="5978"/>
        <v>0</v>
      </c>
      <c r="AH3769" s="11">
        <f t="shared" ref="AH3769" si="5979">SUM(AH3770,AH3778,AH3780)</f>
        <v>0</v>
      </c>
      <c r="AI3769" s="11">
        <f t="shared" si="5978"/>
        <v>0</v>
      </c>
      <c r="AJ3769" s="11">
        <f t="shared" si="5978"/>
        <v>0</v>
      </c>
      <c r="AK3769" s="11">
        <f t="shared" si="5978"/>
        <v>0</v>
      </c>
      <c r="AL3769" s="11">
        <f t="shared" si="5978"/>
        <v>0</v>
      </c>
      <c r="AM3769" s="11">
        <f t="shared" si="5978"/>
        <v>0</v>
      </c>
      <c r="AN3769" s="11">
        <f t="shared" si="5978"/>
        <v>0</v>
      </c>
      <c r="AO3769" s="11">
        <f t="shared" si="5978"/>
        <v>0</v>
      </c>
      <c r="AP3769" s="11">
        <f t="shared" si="5978"/>
        <v>0</v>
      </c>
      <c r="AQ3769" s="11">
        <f t="shared" si="5978"/>
        <v>0</v>
      </c>
      <c r="AR3769" s="11">
        <v>0</v>
      </c>
      <c r="AS3769" s="11">
        <v>0</v>
      </c>
      <c r="AT3769" s="11">
        <f t="shared" ref="AT3769:BI3769" si="5980">SUM(AT3770,AT3778,AT3780)</f>
        <v>441950</v>
      </c>
      <c r="AU3769" s="11">
        <f t="shared" si="5980"/>
        <v>50626</v>
      </c>
      <c r="AV3769" s="11">
        <f t="shared" si="5980"/>
        <v>0</v>
      </c>
      <c r="AW3769" s="11">
        <f t="shared" si="5980"/>
        <v>0</v>
      </c>
      <c r="AX3769" s="11">
        <f t="shared" si="5980"/>
        <v>0</v>
      </c>
      <c r="AY3769" s="11">
        <f t="shared" si="5980"/>
        <v>0</v>
      </c>
      <c r="AZ3769" s="11">
        <f t="shared" ref="AZ3769" si="5981">SUM(AZ3770,AZ3778,AZ3780)</f>
        <v>492576</v>
      </c>
      <c r="BA3769" s="11">
        <f t="shared" si="5980"/>
        <v>1039</v>
      </c>
      <c r="BB3769" s="11">
        <f t="shared" si="5980"/>
        <v>4334</v>
      </c>
      <c r="BC3769" s="11">
        <f t="shared" si="5980"/>
        <v>60104</v>
      </c>
      <c r="BD3769" s="11">
        <f t="shared" si="5980"/>
        <v>22180</v>
      </c>
      <c r="BE3769" s="11">
        <f t="shared" si="5980"/>
        <v>0</v>
      </c>
      <c r="BF3769" s="11">
        <f t="shared" si="5980"/>
        <v>6230</v>
      </c>
      <c r="BG3769" s="11">
        <f t="shared" si="5980"/>
        <v>62770</v>
      </c>
      <c r="BH3769" s="11">
        <f t="shared" si="5980"/>
        <v>0</v>
      </c>
      <c r="BI3769" s="11">
        <f t="shared" si="5980"/>
        <v>94926</v>
      </c>
      <c r="BJ3769" s="11">
        <v>251583</v>
      </c>
      <c r="BK3769" s="11">
        <v>240993</v>
      </c>
    </row>
    <row r="3770" spans="1:63" x14ac:dyDescent="0.25">
      <c r="A3770" s="4" t="s">
        <v>1156</v>
      </c>
      <c r="B3770" s="4" t="s">
        <v>58</v>
      </c>
      <c r="C3770" s="4" t="s">
        <v>149</v>
      </c>
      <c r="D3770" s="107" t="s">
        <v>1301</v>
      </c>
      <c r="E3770" s="106" t="s">
        <v>16</v>
      </c>
      <c r="F3770" s="106" t="s">
        <v>0</v>
      </c>
      <c r="G3770" s="2" t="s">
        <v>0</v>
      </c>
      <c r="H3770" s="2" t="s">
        <v>17</v>
      </c>
      <c r="I3770" s="12">
        <f>SUM(I3771:I3772)</f>
        <v>5007591</v>
      </c>
      <c r="J3770" s="12">
        <f>SUM(J3771:J3772)</f>
        <v>180000</v>
      </c>
      <c r="K3770" s="12">
        <f t="shared" ref="K3770:Y3770" si="5982">SUM(K3771:K3772)</f>
        <v>75071</v>
      </c>
      <c r="L3770" s="12">
        <f t="shared" si="5982"/>
        <v>0</v>
      </c>
      <c r="M3770" s="12">
        <f t="shared" si="5982"/>
        <v>0</v>
      </c>
      <c r="N3770" s="12">
        <f t="shared" si="5982"/>
        <v>0</v>
      </c>
      <c r="O3770" s="12">
        <f t="shared" si="5982"/>
        <v>0</v>
      </c>
      <c r="P3770" s="12">
        <f t="shared" ref="P3770" si="5983">SUM(P3771:P3772)</f>
        <v>255071</v>
      </c>
      <c r="Q3770" s="12">
        <f t="shared" si="5982"/>
        <v>0</v>
      </c>
      <c r="R3770" s="12">
        <f t="shared" si="5982"/>
        <v>4380</v>
      </c>
      <c r="S3770" s="12">
        <f t="shared" si="5982"/>
        <v>75071</v>
      </c>
      <c r="T3770" s="12">
        <f t="shared" si="5982"/>
        <v>10000</v>
      </c>
      <c r="U3770" s="12">
        <f t="shared" si="5982"/>
        <v>13000</v>
      </c>
      <c r="V3770" s="12">
        <f t="shared" si="5982"/>
        <v>0</v>
      </c>
      <c r="W3770" s="12">
        <f t="shared" si="5982"/>
        <v>4000</v>
      </c>
      <c r="X3770" s="12">
        <f t="shared" si="5982"/>
        <v>0</v>
      </c>
      <c r="Y3770" s="12">
        <f t="shared" si="5982"/>
        <v>76000</v>
      </c>
      <c r="Z3770" s="12">
        <v>182451</v>
      </c>
      <c r="AA3770" s="12">
        <v>72620</v>
      </c>
      <c r="AB3770" s="12">
        <f t="shared" ref="AB3770:AQ3770" si="5984">SUM(AB3771:AB3772)</f>
        <v>0</v>
      </c>
      <c r="AC3770" s="12">
        <f t="shared" si="5984"/>
        <v>0</v>
      </c>
      <c r="AD3770" s="12">
        <f t="shared" si="5984"/>
        <v>0</v>
      </c>
      <c r="AE3770" s="12">
        <f t="shared" si="5984"/>
        <v>0</v>
      </c>
      <c r="AF3770" s="12">
        <f t="shared" si="5984"/>
        <v>0</v>
      </c>
      <c r="AG3770" s="12">
        <f t="shared" si="5984"/>
        <v>0</v>
      </c>
      <c r="AH3770" s="12">
        <f t="shared" ref="AH3770" si="5985">SUM(AH3771:AH3772)</f>
        <v>0</v>
      </c>
      <c r="AI3770" s="12">
        <f t="shared" si="5984"/>
        <v>0</v>
      </c>
      <c r="AJ3770" s="12">
        <f t="shared" si="5984"/>
        <v>0</v>
      </c>
      <c r="AK3770" s="12">
        <f t="shared" si="5984"/>
        <v>0</v>
      </c>
      <c r="AL3770" s="12">
        <f t="shared" si="5984"/>
        <v>0</v>
      </c>
      <c r="AM3770" s="12">
        <f t="shared" si="5984"/>
        <v>0</v>
      </c>
      <c r="AN3770" s="12">
        <f t="shared" si="5984"/>
        <v>0</v>
      </c>
      <c r="AO3770" s="12">
        <f t="shared" si="5984"/>
        <v>0</v>
      </c>
      <c r="AP3770" s="12">
        <f t="shared" si="5984"/>
        <v>0</v>
      </c>
      <c r="AQ3770" s="12">
        <f t="shared" si="5984"/>
        <v>0</v>
      </c>
      <c r="AR3770" s="12">
        <v>0</v>
      </c>
      <c r="AS3770" s="12">
        <v>0</v>
      </c>
      <c r="AT3770" s="12">
        <f t="shared" ref="AT3770:BI3770" si="5986">SUM(AT3771:AT3772)</f>
        <v>35654</v>
      </c>
      <c r="AU3770" s="12">
        <f t="shared" si="5986"/>
        <v>3360</v>
      </c>
      <c r="AV3770" s="12">
        <f t="shared" si="5986"/>
        <v>0</v>
      </c>
      <c r="AW3770" s="12">
        <f t="shared" si="5986"/>
        <v>0</v>
      </c>
      <c r="AX3770" s="12">
        <f t="shared" si="5986"/>
        <v>7000</v>
      </c>
      <c r="AY3770" s="12">
        <f t="shared" si="5986"/>
        <v>0</v>
      </c>
      <c r="AZ3770" s="12">
        <f t="shared" ref="AZ3770" si="5987">SUM(AZ3771:AZ3772)</f>
        <v>46014</v>
      </c>
      <c r="BA3770" s="12">
        <f t="shared" si="5986"/>
        <v>937</v>
      </c>
      <c r="BB3770" s="12">
        <f t="shared" si="5986"/>
        <v>1204</v>
      </c>
      <c r="BC3770" s="12">
        <f t="shared" si="5986"/>
        <v>3360</v>
      </c>
      <c r="BD3770" s="12">
        <f t="shared" si="5986"/>
        <v>20000</v>
      </c>
      <c r="BE3770" s="12">
        <f t="shared" si="5986"/>
        <v>0</v>
      </c>
      <c r="BF3770" s="12">
        <f t="shared" si="5986"/>
        <v>0</v>
      </c>
      <c r="BG3770" s="12">
        <f>SUM(BG3771:BG3772)</f>
        <v>7000</v>
      </c>
      <c r="BH3770" s="12">
        <f t="shared" si="5986"/>
        <v>0</v>
      </c>
      <c r="BI3770" s="12">
        <f t="shared" si="5986"/>
        <v>9851</v>
      </c>
      <c r="BJ3770" s="12">
        <v>42352</v>
      </c>
      <c r="BK3770" s="12">
        <v>3662</v>
      </c>
    </row>
    <row r="3771" spans="1:63" x14ac:dyDescent="0.25">
      <c r="A3771" s="4" t="s">
        <v>1156</v>
      </c>
      <c r="B3771" s="4" t="s">
        <v>58</v>
      </c>
      <c r="C3771" s="4" t="s">
        <v>149</v>
      </c>
      <c r="D3771" s="107" t="s">
        <v>1301</v>
      </c>
      <c r="E3771" s="117">
        <v>6111</v>
      </c>
      <c r="F3771" s="107"/>
      <c r="G3771" s="103" t="s">
        <v>1659</v>
      </c>
      <c r="H3771" s="13" t="s">
        <v>18</v>
      </c>
      <c r="I3771" s="14">
        <v>4681832</v>
      </c>
      <c r="J3771" s="14">
        <v>180000</v>
      </c>
      <c r="K3771" s="14">
        <f>65000+9071</f>
        <v>74071</v>
      </c>
      <c r="L3771" s="14"/>
      <c r="M3771" s="14"/>
      <c r="N3771" s="14"/>
      <c r="O3771" s="14"/>
      <c r="P3771" s="14">
        <f t="shared" si="5862"/>
        <v>254071</v>
      </c>
      <c r="Q3771" s="14"/>
      <c r="R3771" s="14">
        <v>4380</v>
      </c>
      <c r="S3771" s="14">
        <f>65000+9071</f>
        <v>74071</v>
      </c>
      <c r="T3771" s="14">
        <v>10000</v>
      </c>
      <c r="U3771" s="14">
        <v>13000</v>
      </c>
      <c r="V3771" s="14"/>
      <c r="W3771" s="14">
        <f>4000</f>
        <v>4000</v>
      </c>
      <c r="X3771" s="14"/>
      <c r="Y3771" s="14">
        <f>27000+49000</f>
        <v>76000</v>
      </c>
      <c r="Z3771" s="14">
        <v>181451</v>
      </c>
      <c r="AA3771" s="14">
        <v>72620</v>
      </c>
      <c r="AB3771" s="14">
        <v>0</v>
      </c>
      <c r="AC3771" s="14"/>
      <c r="AD3771" s="14"/>
      <c r="AE3771" s="14"/>
      <c r="AF3771" s="14"/>
      <c r="AG3771" s="14"/>
      <c r="AH3771" s="14">
        <f t="shared" si="5863"/>
        <v>0</v>
      </c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>
        <v>0</v>
      </c>
      <c r="AS3771" s="14">
        <v>0</v>
      </c>
      <c r="AT3771" s="14">
        <v>32000</v>
      </c>
      <c r="AU3771" s="14">
        <f>3000+360</f>
        <v>3360</v>
      </c>
      <c r="AV3771" s="14"/>
      <c r="AW3771" s="14"/>
      <c r="AX3771" s="14">
        <f>5000+2000</f>
        <v>7000</v>
      </c>
      <c r="AY3771" s="14"/>
      <c r="AZ3771" s="14">
        <f t="shared" si="5864"/>
        <v>42360</v>
      </c>
      <c r="BA3771" s="14">
        <v>937</v>
      </c>
      <c r="BB3771" s="14">
        <v>1204</v>
      </c>
      <c r="BC3771" s="14">
        <f>3000+360</f>
        <v>3360</v>
      </c>
      <c r="BD3771" s="14">
        <v>20000</v>
      </c>
      <c r="BE3771" s="14"/>
      <c r="BF3771" s="14"/>
      <c r="BG3771" s="14">
        <f>5000+2000</f>
        <v>7000</v>
      </c>
      <c r="BH3771" s="14"/>
      <c r="BI3771" s="14">
        <v>9851</v>
      </c>
      <c r="BJ3771" s="14">
        <v>42352</v>
      </c>
      <c r="BK3771" s="14">
        <v>8</v>
      </c>
    </row>
    <row r="3772" spans="1:63" x14ac:dyDescent="0.25">
      <c r="A3772" s="1" t="s">
        <v>1156</v>
      </c>
      <c r="B3772" s="1" t="s">
        <v>58</v>
      </c>
      <c r="C3772" s="1" t="s">
        <v>149</v>
      </c>
      <c r="D3772" s="110" t="s">
        <v>1301</v>
      </c>
      <c r="E3772" s="110" t="s">
        <v>20</v>
      </c>
      <c r="F3772" s="107" t="s">
        <v>0</v>
      </c>
      <c r="G3772" s="13" t="s">
        <v>0</v>
      </c>
      <c r="H3772" s="2" t="s">
        <v>21</v>
      </c>
      <c r="I3772" s="12">
        <f>SUM(I3773:I3777)</f>
        <v>325759</v>
      </c>
      <c r="J3772" s="12">
        <f t="shared" ref="J3772:Y3772" si="5988">SUM(J3773:J3777)</f>
        <v>0</v>
      </c>
      <c r="K3772" s="12">
        <f t="shared" si="5988"/>
        <v>1000</v>
      </c>
      <c r="L3772" s="12">
        <f t="shared" si="5988"/>
        <v>0</v>
      </c>
      <c r="M3772" s="12">
        <f t="shared" si="5988"/>
        <v>0</v>
      </c>
      <c r="N3772" s="12">
        <f t="shared" si="5988"/>
        <v>0</v>
      </c>
      <c r="O3772" s="12">
        <f t="shared" si="5988"/>
        <v>0</v>
      </c>
      <c r="P3772" s="12">
        <f t="shared" si="5988"/>
        <v>1000</v>
      </c>
      <c r="Q3772" s="12">
        <f t="shared" si="5988"/>
        <v>0</v>
      </c>
      <c r="R3772" s="12">
        <f t="shared" si="5988"/>
        <v>0</v>
      </c>
      <c r="S3772" s="12">
        <f t="shared" si="5988"/>
        <v>1000</v>
      </c>
      <c r="T3772" s="12">
        <f t="shared" si="5988"/>
        <v>0</v>
      </c>
      <c r="U3772" s="12">
        <f t="shared" si="5988"/>
        <v>0</v>
      </c>
      <c r="V3772" s="12">
        <f t="shared" si="5988"/>
        <v>0</v>
      </c>
      <c r="W3772" s="12">
        <f t="shared" si="5988"/>
        <v>0</v>
      </c>
      <c r="X3772" s="12">
        <f t="shared" si="5988"/>
        <v>0</v>
      </c>
      <c r="Y3772" s="12">
        <f t="shared" si="5988"/>
        <v>0</v>
      </c>
      <c r="Z3772" s="12">
        <v>1000</v>
      </c>
      <c r="AA3772" s="12">
        <v>0</v>
      </c>
      <c r="AB3772" s="12">
        <f t="shared" ref="AB3772:AQ3772" si="5989">SUM(AB3773:AB3777)</f>
        <v>0</v>
      </c>
      <c r="AC3772" s="12">
        <f t="shared" si="5989"/>
        <v>0</v>
      </c>
      <c r="AD3772" s="12">
        <f t="shared" si="5989"/>
        <v>0</v>
      </c>
      <c r="AE3772" s="12">
        <f t="shared" si="5989"/>
        <v>0</v>
      </c>
      <c r="AF3772" s="12">
        <f t="shared" si="5989"/>
        <v>0</v>
      </c>
      <c r="AG3772" s="12">
        <f t="shared" si="5989"/>
        <v>0</v>
      </c>
      <c r="AH3772" s="12">
        <f t="shared" si="5989"/>
        <v>0</v>
      </c>
      <c r="AI3772" s="12">
        <f t="shared" si="5989"/>
        <v>0</v>
      </c>
      <c r="AJ3772" s="12">
        <f t="shared" si="5989"/>
        <v>0</v>
      </c>
      <c r="AK3772" s="12">
        <f t="shared" si="5989"/>
        <v>0</v>
      </c>
      <c r="AL3772" s="12">
        <f t="shared" si="5989"/>
        <v>0</v>
      </c>
      <c r="AM3772" s="12">
        <f t="shared" si="5989"/>
        <v>0</v>
      </c>
      <c r="AN3772" s="12">
        <f t="shared" si="5989"/>
        <v>0</v>
      </c>
      <c r="AO3772" s="12">
        <f t="shared" si="5989"/>
        <v>0</v>
      </c>
      <c r="AP3772" s="12">
        <f t="shared" si="5989"/>
        <v>0</v>
      </c>
      <c r="AQ3772" s="12">
        <f t="shared" si="5989"/>
        <v>0</v>
      </c>
      <c r="AR3772" s="12">
        <v>0</v>
      </c>
      <c r="AS3772" s="12">
        <v>0</v>
      </c>
      <c r="AT3772" s="12">
        <f>SUM(AT3773:AT3777)</f>
        <v>3654</v>
      </c>
      <c r="AU3772" s="12">
        <f t="shared" ref="AU3772:BI3772" si="5990">SUM(AU3773:AU3777)</f>
        <v>0</v>
      </c>
      <c r="AV3772" s="12">
        <f t="shared" si="5990"/>
        <v>0</v>
      </c>
      <c r="AW3772" s="12">
        <f t="shared" si="5990"/>
        <v>0</v>
      </c>
      <c r="AX3772" s="12">
        <f t="shared" si="5990"/>
        <v>0</v>
      </c>
      <c r="AY3772" s="12">
        <f t="shared" si="5990"/>
        <v>0</v>
      </c>
      <c r="AZ3772" s="12">
        <f t="shared" si="5990"/>
        <v>3654</v>
      </c>
      <c r="BA3772" s="12">
        <f t="shared" si="5990"/>
        <v>0</v>
      </c>
      <c r="BB3772" s="12">
        <f t="shared" si="5990"/>
        <v>0</v>
      </c>
      <c r="BC3772" s="12">
        <f t="shared" si="5990"/>
        <v>0</v>
      </c>
      <c r="BD3772" s="12">
        <f t="shared" si="5990"/>
        <v>0</v>
      </c>
      <c r="BE3772" s="12">
        <f t="shared" si="5990"/>
        <v>0</v>
      </c>
      <c r="BF3772" s="12">
        <f t="shared" si="5990"/>
        <v>0</v>
      </c>
      <c r="BG3772" s="12">
        <f t="shared" si="5990"/>
        <v>0</v>
      </c>
      <c r="BH3772" s="12">
        <f t="shared" si="5990"/>
        <v>0</v>
      </c>
      <c r="BI3772" s="12">
        <f t="shared" si="5990"/>
        <v>0</v>
      </c>
      <c r="BJ3772" s="12">
        <v>0</v>
      </c>
      <c r="BK3772" s="12">
        <v>3654</v>
      </c>
    </row>
    <row r="3773" spans="1:63" ht="22.5" x14ac:dyDescent="0.25">
      <c r="A3773" s="4" t="s">
        <v>1156</v>
      </c>
      <c r="B3773" s="4" t="s">
        <v>58</v>
      </c>
      <c r="C3773" s="4" t="s">
        <v>149</v>
      </c>
      <c r="D3773" s="107" t="s">
        <v>1301</v>
      </c>
      <c r="E3773" s="117">
        <v>6112</v>
      </c>
      <c r="F3773" s="107" t="s">
        <v>1303</v>
      </c>
      <c r="G3773" s="103" t="s">
        <v>1659</v>
      </c>
      <c r="H3773" s="13" t="s">
        <v>59</v>
      </c>
      <c r="I3773" s="14">
        <v>61948</v>
      </c>
      <c r="J3773" s="14">
        <v>0</v>
      </c>
      <c r="K3773" s="14"/>
      <c r="L3773" s="14"/>
      <c r="M3773" s="14"/>
      <c r="N3773" s="14"/>
      <c r="O3773" s="14"/>
      <c r="P3773" s="14">
        <f t="shared" ref="P3773:P3835" si="5991">J3773+K3773+L3773+M3773+N3773+O3773</f>
        <v>0</v>
      </c>
      <c r="Q3773" s="14"/>
      <c r="R3773" s="14"/>
      <c r="S3773" s="14"/>
      <c r="T3773" s="14"/>
      <c r="U3773" s="14"/>
      <c r="V3773" s="14"/>
      <c r="W3773" s="14"/>
      <c r="X3773" s="14"/>
      <c r="Y3773" s="14"/>
      <c r="Z3773" s="14">
        <v>0</v>
      </c>
      <c r="AA3773" s="14">
        <v>0</v>
      </c>
      <c r="AB3773" s="14">
        <v>0</v>
      </c>
      <c r="AC3773" s="14"/>
      <c r="AD3773" s="14"/>
      <c r="AE3773" s="14"/>
      <c r="AF3773" s="14"/>
      <c r="AG3773" s="14"/>
      <c r="AH3773" s="14">
        <f t="shared" ref="AH3773:AH3835" si="5992">AB3773+AC3773+AD3773+AE3773+AF3773+AG3773</f>
        <v>0</v>
      </c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>
        <v>0</v>
      </c>
      <c r="AS3773" s="14">
        <v>0</v>
      </c>
      <c r="AT3773" s="14">
        <v>700</v>
      </c>
      <c r="AU3773" s="14"/>
      <c r="AV3773" s="14"/>
      <c r="AW3773" s="14"/>
      <c r="AX3773" s="14"/>
      <c r="AY3773" s="14"/>
      <c r="AZ3773" s="14">
        <f t="shared" ref="AZ3773:AZ3835" si="5993">AT3773+AU3773+AV3773+AW3773+AX3773+AY3773</f>
        <v>700</v>
      </c>
      <c r="BA3773" s="14"/>
      <c r="BB3773" s="14"/>
      <c r="BC3773" s="14"/>
      <c r="BD3773" s="14"/>
      <c r="BE3773" s="14"/>
      <c r="BF3773" s="14"/>
      <c r="BG3773" s="14"/>
      <c r="BH3773" s="14"/>
      <c r="BI3773" s="14"/>
      <c r="BJ3773" s="14">
        <v>0</v>
      </c>
      <c r="BK3773" s="14">
        <v>700</v>
      </c>
    </row>
    <row r="3774" spans="1:63" x14ac:dyDescent="0.25">
      <c r="A3774" s="4" t="s">
        <v>1156</v>
      </c>
      <c r="B3774" s="4" t="s">
        <v>58</v>
      </c>
      <c r="C3774" s="4" t="s">
        <v>149</v>
      </c>
      <c r="D3774" s="107" t="s">
        <v>1301</v>
      </c>
      <c r="E3774" s="117">
        <v>6112</v>
      </c>
      <c r="F3774" s="107" t="s">
        <v>1304</v>
      </c>
      <c r="G3774" s="103" t="s">
        <v>1659</v>
      </c>
      <c r="H3774" s="13" t="s">
        <v>24</v>
      </c>
      <c r="I3774" s="14">
        <v>192500</v>
      </c>
      <c r="J3774" s="14">
        <v>0</v>
      </c>
      <c r="K3774" s="14"/>
      <c r="L3774" s="14"/>
      <c r="M3774" s="14"/>
      <c r="N3774" s="14"/>
      <c r="O3774" s="14"/>
      <c r="P3774" s="14">
        <f t="shared" si="5991"/>
        <v>0</v>
      </c>
      <c r="Q3774" s="14"/>
      <c r="R3774" s="14"/>
      <c r="S3774" s="14"/>
      <c r="T3774" s="14"/>
      <c r="U3774" s="14"/>
      <c r="V3774" s="14"/>
      <c r="W3774" s="14"/>
      <c r="X3774" s="14"/>
      <c r="Y3774" s="14"/>
      <c r="Z3774" s="14">
        <v>0</v>
      </c>
      <c r="AA3774" s="14">
        <v>0</v>
      </c>
      <c r="AB3774" s="14">
        <v>0</v>
      </c>
      <c r="AC3774" s="14"/>
      <c r="AD3774" s="14"/>
      <c r="AE3774" s="14"/>
      <c r="AF3774" s="14"/>
      <c r="AG3774" s="14"/>
      <c r="AH3774" s="14">
        <f t="shared" si="5992"/>
        <v>0</v>
      </c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>
        <v>0</v>
      </c>
      <c r="AS3774" s="14">
        <v>0</v>
      </c>
      <c r="AT3774" s="14">
        <v>2954</v>
      </c>
      <c r="AU3774" s="14"/>
      <c r="AV3774" s="14"/>
      <c r="AW3774" s="14"/>
      <c r="AX3774" s="14"/>
      <c r="AY3774" s="14"/>
      <c r="AZ3774" s="14">
        <f t="shared" si="5993"/>
        <v>2954</v>
      </c>
      <c r="BA3774" s="14"/>
      <c r="BB3774" s="14"/>
      <c r="BC3774" s="14"/>
      <c r="BD3774" s="14"/>
      <c r="BE3774" s="14"/>
      <c r="BF3774" s="14"/>
      <c r="BG3774" s="14"/>
      <c r="BH3774" s="14"/>
      <c r="BI3774" s="14"/>
      <c r="BJ3774" s="14">
        <v>0</v>
      </c>
      <c r="BK3774" s="14">
        <v>2954</v>
      </c>
    </row>
    <row r="3775" spans="1:63" x14ac:dyDescent="0.25">
      <c r="A3775" s="4" t="s">
        <v>1156</v>
      </c>
      <c r="B3775" s="4" t="s">
        <v>58</v>
      </c>
      <c r="C3775" s="4" t="s">
        <v>149</v>
      </c>
      <c r="D3775" s="107" t="s">
        <v>1301</v>
      </c>
      <c r="E3775" s="117">
        <v>6112</v>
      </c>
      <c r="F3775" s="107" t="s">
        <v>1305</v>
      </c>
      <c r="G3775" s="103" t="s">
        <v>1659</v>
      </c>
      <c r="H3775" s="13" t="s">
        <v>25</v>
      </c>
      <c r="I3775" s="14">
        <v>44311</v>
      </c>
      <c r="J3775" s="14">
        <v>0</v>
      </c>
      <c r="K3775" s="14"/>
      <c r="L3775" s="14"/>
      <c r="M3775" s="14"/>
      <c r="N3775" s="14"/>
      <c r="O3775" s="14"/>
      <c r="P3775" s="14">
        <f t="shared" si="5991"/>
        <v>0</v>
      </c>
      <c r="Q3775" s="14"/>
      <c r="R3775" s="14"/>
      <c r="S3775" s="14"/>
      <c r="T3775" s="14"/>
      <c r="U3775" s="14"/>
      <c r="V3775" s="14"/>
      <c r="W3775" s="14"/>
      <c r="X3775" s="14"/>
      <c r="Y3775" s="14"/>
      <c r="Z3775" s="14">
        <v>0</v>
      </c>
      <c r="AA3775" s="14">
        <v>0</v>
      </c>
      <c r="AB3775" s="14">
        <v>0</v>
      </c>
      <c r="AC3775" s="14"/>
      <c r="AD3775" s="14"/>
      <c r="AE3775" s="14"/>
      <c r="AF3775" s="14"/>
      <c r="AG3775" s="14"/>
      <c r="AH3775" s="14">
        <f t="shared" si="5992"/>
        <v>0</v>
      </c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>
        <v>0</v>
      </c>
      <c r="AS3775" s="14">
        <v>0</v>
      </c>
      <c r="AT3775" s="14">
        <v>0</v>
      </c>
      <c r="AU3775" s="14"/>
      <c r="AV3775" s="14"/>
      <c r="AW3775" s="14"/>
      <c r="AX3775" s="14"/>
      <c r="AY3775" s="14"/>
      <c r="AZ3775" s="14">
        <f t="shared" si="5993"/>
        <v>0</v>
      </c>
      <c r="BA3775" s="14"/>
      <c r="BB3775" s="14"/>
      <c r="BC3775" s="14"/>
      <c r="BD3775" s="14"/>
      <c r="BE3775" s="14"/>
      <c r="BF3775" s="14"/>
      <c r="BG3775" s="14"/>
      <c r="BH3775" s="14"/>
      <c r="BI3775" s="14"/>
      <c r="BJ3775" s="14">
        <v>0</v>
      </c>
      <c r="BK3775" s="14">
        <v>0</v>
      </c>
    </row>
    <row r="3776" spans="1:63" x14ac:dyDescent="0.25">
      <c r="A3776" s="4" t="s">
        <v>1156</v>
      </c>
      <c r="B3776" s="4" t="s">
        <v>58</v>
      </c>
      <c r="C3776" s="4" t="s">
        <v>149</v>
      </c>
      <c r="D3776" s="107" t="s">
        <v>1301</v>
      </c>
      <c r="E3776" s="117">
        <v>6112</v>
      </c>
      <c r="F3776" s="107" t="s">
        <v>1306</v>
      </c>
      <c r="G3776" s="103" t="s">
        <v>1659</v>
      </c>
      <c r="H3776" s="13" t="s">
        <v>23</v>
      </c>
      <c r="I3776" s="14">
        <v>8500</v>
      </c>
      <c r="J3776" s="14">
        <v>0</v>
      </c>
      <c r="K3776" s="14"/>
      <c r="L3776" s="14"/>
      <c r="M3776" s="14"/>
      <c r="N3776" s="14"/>
      <c r="O3776" s="14"/>
      <c r="P3776" s="14">
        <f t="shared" si="5991"/>
        <v>0</v>
      </c>
      <c r="Q3776" s="14"/>
      <c r="R3776" s="14"/>
      <c r="S3776" s="14"/>
      <c r="T3776" s="14"/>
      <c r="U3776" s="14"/>
      <c r="V3776" s="14"/>
      <c r="W3776" s="14"/>
      <c r="X3776" s="14"/>
      <c r="Y3776" s="14"/>
      <c r="Z3776" s="14">
        <v>0</v>
      </c>
      <c r="AA3776" s="14">
        <v>0</v>
      </c>
      <c r="AB3776" s="14">
        <v>0</v>
      </c>
      <c r="AC3776" s="14"/>
      <c r="AD3776" s="14"/>
      <c r="AE3776" s="14"/>
      <c r="AF3776" s="14"/>
      <c r="AG3776" s="14"/>
      <c r="AH3776" s="14">
        <f t="shared" si="5992"/>
        <v>0</v>
      </c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>
        <v>0</v>
      </c>
      <c r="AS3776" s="14">
        <v>0</v>
      </c>
      <c r="AT3776" s="14">
        <v>0</v>
      </c>
      <c r="AU3776" s="14"/>
      <c r="AV3776" s="14"/>
      <c r="AW3776" s="14"/>
      <c r="AX3776" s="14"/>
      <c r="AY3776" s="14"/>
      <c r="AZ3776" s="14">
        <f t="shared" si="5993"/>
        <v>0</v>
      </c>
      <c r="BA3776" s="14"/>
      <c r="BB3776" s="14"/>
      <c r="BC3776" s="14"/>
      <c r="BD3776" s="14"/>
      <c r="BE3776" s="14"/>
      <c r="BF3776" s="14"/>
      <c r="BG3776" s="14"/>
      <c r="BH3776" s="14"/>
      <c r="BI3776" s="14"/>
      <c r="BJ3776" s="14">
        <v>0</v>
      </c>
      <c r="BK3776" s="14">
        <v>0</v>
      </c>
    </row>
    <row r="3777" spans="1:63" x14ac:dyDescent="0.25">
      <c r="A3777" s="4" t="s">
        <v>1156</v>
      </c>
      <c r="B3777" s="4" t="s">
        <v>58</v>
      </c>
      <c r="C3777" s="4" t="s">
        <v>149</v>
      </c>
      <c r="D3777" s="107" t="s">
        <v>1301</v>
      </c>
      <c r="E3777" s="117">
        <v>6112</v>
      </c>
      <c r="F3777" s="107" t="s">
        <v>1307</v>
      </c>
      <c r="G3777" s="103" t="s">
        <v>1659</v>
      </c>
      <c r="H3777" s="13" t="s">
        <v>26</v>
      </c>
      <c r="I3777" s="14">
        <v>18500</v>
      </c>
      <c r="J3777" s="14">
        <v>0</v>
      </c>
      <c r="K3777" s="14">
        <v>1000</v>
      </c>
      <c r="L3777" s="14"/>
      <c r="M3777" s="14"/>
      <c r="N3777" s="14"/>
      <c r="O3777" s="14"/>
      <c r="P3777" s="14">
        <f t="shared" si="5991"/>
        <v>1000</v>
      </c>
      <c r="Q3777" s="14"/>
      <c r="R3777" s="14"/>
      <c r="S3777" s="14">
        <v>1000</v>
      </c>
      <c r="T3777" s="14"/>
      <c r="U3777" s="14"/>
      <c r="V3777" s="14"/>
      <c r="W3777" s="14"/>
      <c r="X3777" s="14"/>
      <c r="Y3777" s="14"/>
      <c r="Z3777" s="14">
        <v>1000</v>
      </c>
      <c r="AA3777" s="14">
        <v>0</v>
      </c>
      <c r="AB3777" s="14">
        <v>0</v>
      </c>
      <c r="AC3777" s="14"/>
      <c r="AD3777" s="14"/>
      <c r="AE3777" s="14"/>
      <c r="AF3777" s="14"/>
      <c r="AG3777" s="14"/>
      <c r="AH3777" s="14">
        <f t="shared" si="5992"/>
        <v>0</v>
      </c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>
        <v>0</v>
      </c>
      <c r="AS3777" s="14">
        <v>0</v>
      </c>
      <c r="AT3777" s="14">
        <v>0</v>
      </c>
      <c r="AU3777" s="14"/>
      <c r="AV3777" s="14"/>
      <c r="AW3777" s="14"/>
      <c r="AX3777" s="14"/>
      <c r="AY3777" s="14"/>
      <c r="AZ3777" s="14">
        <f t="shared" si="5993"/>
        <v>0</v>
      </c>
      <c r="BA3777" s="14"/>
      <c r="BB3777" s="14"/>
      <c r="BC3777" s="14"/>
      <c r="BD3777" s="14"/>
      <c r="BE3777" s="14"/>
      <c r="BF3777" s="14"/>
      <c r="BG3777" s="14"/>
      <c r="BH3777" s="14"/>
      <c r="BI3777" s="14"/>
      <c r="BJ3777" s="14">
        <v>0</v>
      </c>
      <c r="BK3777" s="14">
        <v>0</v>
      </c>
    </row>
    <row r="3778" spans="1:63" ht="22.5" x14ac:dyDescent="0.25">
      <c r="A3778" s="4" t="s">
        <v>1156</v>
      </c>
      <c r="B3778" s="4" t="s">
        <v>58</v>
      </c>
      <c r="C3778" s="4" t="s">
        <v>149</v>
      </c>
      <c r="D3778" s="107" t="s">
        <v>1301</v>
      </c>
      <c r="E3778" s="106" t="s">
        <v>27</v>
      </c>
      <c r="F3778" s="106" t="s">
        <v>0</v>
      </c>
      <c r="G3778" s="2" t="s">
        <v>0</v>
      </c>
      <c r="H3778" s="2" t="s">
        <v>28</v>
      </c>
      <c r="I3778" s="12">
        <f>SUM(I3779)</f>
        <v>492642</v>
      </c>
      <c r="J3778" s="12">
        <f t="shared" ref="J3778:Y3778" si="5994">SUM(J3779)</f>
        <v>18900</v>
      </c>
      <c r="K3778" s="12">
        <f t="shared" si="5994"/>
        <v>7777</v>
      </c>
      <c r="L3778" s="12">
        <f t="shared" si="5994"/>
        <v>0</v>
      </c>
      <c r="M3778" s="12">
        <f t="shared" si="5994"/>
        <v>0</v>
      </c>
      <c r="N3778" s="12">
        <f t="shared" si="5994"/>
        <v>0</v>
      </c>
      <c r="O3778" s="12">
        <f t="shared" si="5994"/>
        <v>0</v>
      </c>
      <c r="P3778" s="12">
        <f t="shared" si="5994"/>
        <v>26677</v>
      </c>
      <c r="Q3778" s="12">
        <f t="shared" si="5994"/>
        <v>0</v>
      </c>
      <c r="R3778" s="12">
        <f t="shared" si="5994"/>
        <v>460</v>
      </c>
      <c r="S3778" s="12">
        <f t="shared" si="5994"/>
        <v>7777</v>
      </c>
      <c r="T3778" s="12">
        <f t="shared" si="5994"/>
        <v>1050</v>
      </c>
      <c r="U3778" s="12">
        <f t="shared" si="5994"/>
        <v>1365</v>
      </c>
      <c r="V3778" s="12">
        <f t="shared" si="5994"/>
        <v>0</v>
      </c>
      <c r="W3778" s="12">
        <f t="shared" si="5994"/>
        <v>420</v>
      </c>
      <c r="X3778" s="12">
        <f t="shared" si="5994"/>
        <v>0</v>
      </c>
      <c r="Y3778" s="12">
        <f t="shared" si="5994"/>
        <v>8045</v>
      </c>
      <c r="Z3778" s="12">
        <v>19117</v>
      </c>
      <c r="AA3778" s="12">
        <v>7560</v>
      </c>
      <c r="AB3778" s="12">
        <f t="shared" ref="AB3778:AQ3778" si="5995">SUM(AB3779)</f>
        <v>0</v>
      </c>
      <c r="AC3778" s="12">
        <f t="shared" si="5995"/>
        <v>0</v>
      </c>
      <c r="AD3778" s="12">
        <f t="shared" si="5995"/>
        <v>0</v>
      </c>
      <c r="AE3778" s="12">
        <f t="shared" si="5995"/>
        <v>0</v>
      </c>
      <c r="AF3778" s="12">
        <f t="shared" si="5995"/>
        <v>0</v>
      </c>
      <c r="AG3778" s="12">
        <f t="shared" si="5995"/>
        <v>0</v>
      </c>
      <c r="AH3778" s="12">
        <f t="shared" si="5995"/>
        <v>0</v>
      </c>
      <c r="AI3778" s="12">
        <f t="shared" si="5995"/>
        <v>0</v>
      </c>
      <c r="AJ3778" s="12">
        <f t="shared" si="5995"/>
        <v>0</v>
      </c>
      <c r="AK3778" s="12">
        <f t="shared" si="5995"/>
        <v>0</v>
      </c>
      <c r="AL3778" s="12">
        <f t="shared" si="5995"/>
        <v>0</v>
      </c>
      <c r="AM3778" s="12">
        <f t="shared" si="5995"/>
        <v>0</v>
      </c>
      <c r="AN3778" s="12">
        <f t="shared" si="5995"/>
        <v>0</v>
      </c>
      <c r="AO3778" s="12">
        <f t="shared" si="5995"/>
        <v>0</v>
      </c>
      <c r="AP3778" s="12">
        <f t="shared" si="5995"/>
        <v>0</v>
      </c>
      <c r="AQ3778" s="12">
        <f t="shared" si="5995"/>
        <v>0</v>
      </c>
      <c r="AR3778" s="12">
        <v>0</v>
      </c>
      <c r="AS3778" s="12">
        <v>0</v>
      </c>
      <c r="AT3778" s="12">
        <f t="shared" ref="AT3778:BI3778" si="5996">SUM(AT3779)</f>
        <v>3360</v>
      </c>
      <c r="AU3778" s="12">
        <f t="shared" si="5996"/>
        <v>353</v>
      </c>
      <c r="AV3778" s="12">
        <f t="shared" si="5996"/>
        <v>0</v>
      </c>
      <c r="AW3778" s="12">
        <f t="shared" si="5996"/>
        <v>0</v>
      </c>
      <c r="AX3778" s="12">
        <f t="shared" si="5996"/>
        <v>742</v>
      </c>
      <c r="AY3778" s="12">
        <f t="shared" si="5996"/>
        <v>0</v>
      </c>
      <c r="AZ3778" s="12">
        <f t="shared" si="5996"/>
        <v>4455</v>
      </c>
      <c r="BA3778" s="12">
        <f t="shared" si="5996"/>
        <v>99</v>
      </c>
      <c r="BB3778" s="12">
        <f t="shared" si="5996"/>
        <v>126</v>
      </c>
      <c r="BC3778" s="12">
        <f t="shared" si="5996"/>
        <v>353</v>
      </c>
      <c r="BD3778" s="12">
        <f t="shared" si="5996"/>
        <v>2100</v>
      </c>
      <c r="BE3778" s="12">
        <f t="shared" si="5996"/>
        <v>0</v>
      </c>
      <c r="BF3778" s="12">
        <f t="shared" si="5996"/>
        <v>0</v>
      </c>
      <c r="BG3778" s="12">
        <f t="shared" si="5996"/>
        <v>742</v>
      </c>
      <c r="BH3778" s="12">
        <f t="shared" si="5996"/>
        <v>0</v>
      </c>
      <c r="BI3778" s="12">
        <f t="shared" si="5996"/>
        <v>1035</v>
      </c>
      <c r="BJ3778" s="12">
        <v>4455</v>
      </c>
      <c r="BK3778" s="12">
        <v>0</v>
      </c>
    </row>
    <row r="3779" spans="1:63" x14ac:dyDescent="0.25">
      <c r="A3779" s="4" t="s">
        <v>1156</v>
      </c>
      <c r="B3779" s="4" t="s">
        <v>58</v>
      </c>
      <c r="C3779" s="4" t="s">
        <v>149</v>
      </c>
      <c r="D3779" s="107" t="s">
        <v>1301</v>
      </c>
      <c r="E3779" s="117">
        <v>6121</v>
      </c>
      <c r="F3779" s="107"/>
      <c r="G3779" s="103" t="s">
        <v>1659</v>
      </c>
      <c r="H3779" s="13" t="s">
        <v>29</v>
      </c>
      <c r="I3779" s="14">
        <v>492642</v>
      </c>
      <c r="J3779" s="14">
        <v>18900</v>
      </c>
      <c r="K3779" s="14">
        <f>6825+952</f>
        <v>7777</v>
      </c>
      <c r="L3779" s="14"/>
      <c r="M3779" s="14"/>
      <c r="N3779" s="14"/>
      <c r="O3779" s="14"/>
      <c r="P3779" s="14">
        <f t="shared" si="5991"/>
        <v>26677</v>
      </c>
      <c r="Q3779" s="14"/>
      <c r="R3779" s="14">
        <v>460</v>
      </c>
      <c r="S3779" s="14">
        <f>6825+952</f>
        <v>7777</v>
      </c>
      <c r="T3779" s="14">
        <v>1050</v>
      </c>
      <c r="U3779" s="14">
        <v>1365</v>
      </c>
      <c r="V3779" s="14"/>
      <c r="W3779" s="14">
        <v>420</v>
      </c>
      <c r="X3779" s="14"/>
      <c r="Y3779" s="14">
        <f>2900+5145</f>
        <v>8045</v>
      </c>
      <c r="Z3779" s="14">
        <v>19117</v>
      </c>
      <c r="AA3779" s="14">
        <v>7560</v>
      </c>
      <c r="AB3779" s="14">
        <v>0</v>
      </c>
      <c r="AC3779" s="14"/>
      <c r="AD3779" s="14"/>
      <c r="AE3779" s="14"/>
      <c r="AF3779" s="14"/>
      <c r="AG3779" s="14"/>
      <c r="AH3779" s="14">
        <f t="shared" si="5992"/>
        <v>0</v>
      </c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>
        <v>0</v>
      </c>
      <c r="AS3779" s="14">
        <v>0</v>
      </c>
      <c r="AT3779" s="14">
        <v>3360</v>
      </c>
      <c r="AU3779" s="14">
        <f>315+38</f>
        <v>353</v>
      </c>
      <c r="AV3779" s="14"/>
      <c r="AW3779" s="14"/>
      <c r="AX3779" s="14">
        <f>525+217</f>
        <v>742</v>
      </c>
      <c r="AY3779" s="14"/>
      <c r="AZ3779" s="14">
        <f t="shared" si="5993"/>
        <v>4455</v>
      </c>
      <c r="BA3779" s="14">
        <v>99</v>
      </c>
      <c r="BB3779" s="14">
        <v>126</v>
      </c>
      <c r="BC3779" s="14">
        <f>315+38</f>
        <v>353</v>
      </c>
      <c r="BD3779" s="14">
        <v>2100</v>
      </c>
      <c r="BE3779" s="14"/>
      <c r="BF3779" s="14"/>
      <c r="BG3779" s="14">
        <f>525+217</f>
        <v>742</v>
      </c>
      <c r="BH3779" s="14"/>
      <c r="BI3779" s="14">
        <v>1035</v>
      </c>
      <c r="BJ3779" s="14">
        <v>4455</v>
      </c>
      <c r="BK3779" s="14">
        <v>0</v>
      </c>
    </row>
    <row r="3780" spans="1:63" ht="22.5" x14ac:dyDescent="0.25">
      <c r="A3780" s="4" t="s">
        <v>1156</v>
      </c>
      <c r="B3780" s="4" t="s">
        <v>58</v>
      </c>
      <c r="C3780" s="4" t="s">
        <v>149</v>
      </c>
      <c r="D3780" s="107" t="s">
        <v>1301</v>
      </c>
      <c r="E3780" s="106" t="s">
        <v>31</v>
      </c>
      <c r="F3780" s="106" t="s">
        <v>0</v>
      </c>
      <c r="G3780" s="2" t="s">
        <v>0</v>
      </c>
      <c r="H3780" s="2" t="s">
        <v>32</v>
      </c>
      <c r="I3780" s="12">
        <f>SUM(I3781:I3789)</f>
        <v>950337</v>
      </c>
      <c r="J3780" s="12">
        <f t="shared" ref="J3780:Y3780" si="5997">SUM(J3781:J3789)</f>
        <v>241550</v>
      </c>
      <c r="K3780" s="12">
        <f t="shared" si="5997"/>
        <v>18072</v>
      </c>
      <c r="L3780" s="12">
        <f t="shared" si="5997"/>
        <v>0</v>
      </c>
      <c r="M3780" s="12">
        <f t="shared" si="5997"/>
        <v>0</v>
      </c>
      <c r="N3780" s="12">
        <f t="shared" si="5997"/>
        <v>-12500</v>
      </c>
      <c r="O3780" s="12">
        <f t="shared" si="5997"/>
        <v>0</v>
      </c>
      <c r="P3780" s="12">
        <f t="shared" si="5997"/>
        <v>247122</v>
      </c>
      <c r="Q3780" s="12">
        <f t="shared" si="5997"/>
        <v>0</v>
      </c>
      <c r="R3780" s="12">
        <f t="shared" si="5997"/>
        <v>7479</v>
      </c>
      <c r="S3780" s="12">
        <f t="shared" si="5997"/>
        <v>38589</v>
      </c>
      <c r="T3780" s="12">
        <f t="shared" si="5997"/>
        <v>5040</v>
      </c>
      <c r="U3780" s="12">
        <f t="shared" si="5997"/>
        <v>13050</v>
      </c>
      <c r="V3780" s="12">
        <f t="shared" si="5997"/>
        <v>6000</v>
      </c>
      <c r="W3780" s="12">
        <f t="shared" si="5997"/>
        <v>7000</v>
      </c>
      <c r="X3780" s="12">
        <f t="shared" si="5997"/>
        <v>11000</v>
      </c>
      <c r="Y3780" s="12">
        <f t="shared" si="5997"/>
        <v>18195</v>
      </c>
      <c r="Z3780" s="12">
        <v>106353</v>
      </c>
      <c r="AA3780" s="12">
        <v>140769</v>
      </c>
      <c r="AB3780" s="12">
        <f t="shared" ref="AB3780:AQ3780" si="5998">SUM(AB3781:AB3789)</f>
        <v>0</v>
      </c>
      <c r="AC3780" s="12">
        <f t="shared" si="5998"/>
        <v>0</v>
      </c>
      <c r="AD3780" s="12">
        <f t="shared" si="5998"/>
        <v>0</v>
      </c>
      <c r="AE3780" s="12">
        <f t="shared" si="5998"/>
        <v>0</v>
      </c>
      <c r="AF3780" s="12">
        <f t="shared" si="5998"/>
        <v>0</v>
      </c>
      <c r="AG3780" s="12">
        <f t="shared" si="5998"/>
        <v>0</v>
      </c>
      <c r="AH3780" s="12">
        <f t="shared" si="5998"/>
        <v>0</v>
      </c>
      <c r="AI3780" s="12">
        <f t="shared" si="5998"/>
        <v>0</v>
      </c>
      <c r="AJ3780" s="12">
        <f t="shared" si="5998"/>
        <v>0</v>
      </c>
      <c r="AK3780" s="12">
        <f t="shared" si="5998"/>
        <v>0</v>
      </c>
      <c r="AL3780" s="12">
        <f t="shared" si="5998"/>
        <v>0</v>
      </c>
      <c r="AM3780" s="12">
        <f t="shared" si="5998"/>
        <v>0</v>
      </c>
      <c r="AN3780" s="12">
        <f t="shared" si="5998"/>
        <v>0</v>
      </c>
      <c r="AO3780" s="12">
        <f t="shared" si="5998"/>
        <v>0</v>
      </c>
      <c r="AP3780" s="12">
        <f t="shared" si="5998"/>
        <v>0</v>
      </c>
      <c r="AQ3780" s="12">
        <f t="shared" si="5998"/>
        <v>0</v>
      </c>
      <c r="AR3780" s="12">
        <v>0</v>
      </c>
      <c r="AS3780" s="12">
        <v>0</v>
      </c>
      <c r="AT3780" s="12">
        <f t="shared" ref="AT3780:BI3780" si="5999">SUM(AT3781:AT3789)</f>
        <v>402936</v>
      </c>
      <c r="AU3780" s="12">
        <f t="shared" si="5999"/>
        <v>46913</v>
      </c>
      <c r="AV3780" s="12">
        <f t="shared" si="5999"/>
        <v>0</v>
      </c>
      <c r="AW3780" s="12">
        <f t="shared" si="5999"/>
        <v>0</v>
      </c>
      <c r="AX3780" s="12">
        <f t="shared" si="5999"/>
        <v>-7742</v>
      </c>
      <c r="AY3780" s="12">
        <f t="shared" si="5999"/>
        <v>0</v>
      </c>
      <c r="AZ3780" s="12">
        <f t="shared" si="5999"/>
        <v>442107</v>
      </c>
      <c r="BA3780" s="12">
        <f t="shared" si="5999"/>
        <v>3</v>
      </c>
      <c r="BB3780" s="12">
        <f t="shared" si="5999"/>
        <v>3004</v>
      </c>
      <c r="BC3780" s="12">
        <f t="shared" si="5999"/>
        <v>56391</v>
      </c>
      <c r="BD3780" s="12">
        <f t="shared" si="5999"/>
        <v>80</v>
      </c>
      <c r="BE3780" s="12">
        <f t="shared" si="5999"/>
        <v>0</v>
      </c>
      <c r="BF3780" s="12">
        <f t="shared" si="5999"/>
        <v>6230</v>
      </c>
      <c r="BG3780" s="12">
        <f t="shared" si="5999"/>
        <v>55028</v>
      </c>
      <c r="BH3780" s="12">
        <f t="shared" si="5999"/>
        <v>0</v>
      </c>
      <c r="BI3780" s="12">
        <f t="shared" si="5999"/>
        <v>84040</v>
      </c>
      <c r="BJ3780" s="12">
        <v>204776</v>
      </c>
      <c r="BK3780" s="12">
        <v>237331</v>
      </c>
    </row>
    <row r="3781" spans="1:63" x14ac:dyDescent="0.25">
      <c r="A3781" s="4" t="s">
        <v>1156</v>
      </c>
      <c r="B3781" s="4" t="s">
        <v>58</v>
      </c>
      <c r="C3781" s="4" t="s">
        <v>149</v>
      </c>
      <c r="D3781" s="107" t="s">
        <v>1301</v>
      </c>
      <c r="E3781" s="117">
        <v>6131</v>
      </c>
      <c r="F3781" s="107"/>
      <c r="G3781" s="103" t="s">
        <v>1659</v>
      </c>
      <c r="H3781" s="13" t="s">
        <v>34</v>
      </c>
      <c r="I3781" s="14">
        <v>30000</v>
      </c>
      <c r="J3781" s="14">
        <v>12000</v>
      </c>
      <c r="K3781" s="14"/>
      <c r="L3781" s="14"/>
      <c r="M3781" s="14"/>
      <c r="N3781" s="14"/>
      <c r="O3781" s="14"/>
      <c r="P3781" s="14">
        <f t="shared" si="5991"/>
        <v>12000</v>
      </c>
      <c r="Q3781" s="14"/>
      <c r="R3781" s="14"/>
      <c r="S3781" s="14"/>
      <c r="T3781" s="14"/>
      <c r="U3781" s="14"/>
      <c r="V3781" s="14"/>
      <c r="W3781" s="14"/>
      <c r="X3781" s="14"/>
      <c r="Y3781" s="14"/>
      <c r="Z3781" s="14">
        <v>0</v>
      </c>
      <c r="AA3781" s="14">
        <v>12000</v>
      </c>
      <c r="AB3781" s="14">
        <v>0</v>
      </c>
      <c r="AC3781" s="14"/>
      <c r="AD3781" s="14"/>
      <c r="AE3781" s="14"/>
      <c r="AF3781" s="14"/>
      <c r="AG3781" s="14"/>
      <c r="AH3781" s="14">
        <f t="shared" si="5992"/>
        <v>0</v>
      </c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>
        <v>0</v>
      </c>
      <c r="AS3781" s="14">
        <v>0</v>
      </c>
      <c r="AT3781" s="14">
        <v>33500</v>
      </c>
      <c r="AU3781" s="14">
        <v>1500</v>
      </c>
      <c r="AV3781" s="14"/>
      <c r="AW3781" s="14"/>
      <c r="AX3781" s="14">
        <f>10000+5000</f>
        <v>15000</v>
      </c>
      <c r="AY3781" s="14"/>
      <c r="AZ3781" s="14">
        <f t="shared" si="5993"/>
        <v>50000</v>
      </c>
      <c r="BA3781" s="14"/>
      <c r="BB3781" s="14">
        <v>3000</v>
      </c>
      <c r="BC3781" s="14">
        <f>1500+3000</f>
        <v>4500</v>
      </c>
      <c r="BD3781" s="14"/>
      <c r="BE3781" s="14"/>
      <c r="BF3781" s="14">
        <v>5000</v>
      </c>
      <c r="BG3781" s="14">
        <f>10000+5000</f>
        <v>15000</v>
      </c>
      <c r="BH3781" s="14"/>
      <c r="BI3781" s="14">
        <v>10000</v>
      </c>
      <c r="BJ3781" s="14">
        <v>37500</v>
      </c>
      <c r="BK3781" s="14">
        <v>12500</v>
      </c>
    </row>
    <row r="3782" spans="1:63" x14ac:dyDescent="0.25">
      <c r="A3782" s="4" t="s">
        <v>1156</v>
      </c>
      <c r="B3782" s="4" t="s">
        <v>58</v>
      </c>
      <c r="C3782" s="4" t="s">
        <v>149</v>
      </c>
      <c r="D3782" s="107" t="s">
        <v>1301</v>
      </c>
      <c r="E3782" s="117">
        <v>6132</v>
      </c>
      <c r="F3782" s="107"/>
      <c r="G3782" s="103" t="s">
        <v>1659</v>
      </c>
      <c r="H3782" s="13" t="s">
        <v>74</v>
      </c>
      <c r="I3782" s="14">
        <v>205785</v>
      </c>
      <c r="J3782" s="14">
        <v>5000</v>
      </c>
      <c r="K3782" s="14"/>
      <c r="L3782" s="14"/>
      <c r="M3782" s="14"/>
      <c r="N3782" s="14"/>
      <c r="O3782" s="14"/>
      <c r="P3782" s="14">
        <f t="shared" si="5991"/>
        <v>5000</v>
      </c>
      <c r="Q3782" s="14"/>
      <c r="R3782" s="14"/>
      <c r="S3782" s="14"/>
      <c r="T3782" s="14"/>
      <c r="U3782" s="14"/>
      <c r="V3782" s="14"/>
      <c r="W3782" s="14"/>
      <c r="X3782" s="14"/>
      <c r="Y3782" s="14"/>
      <c r="Z3782" s="14">
        <v>0</v>
      </c>
      <c r="AA3782" s="14">
        <v>5000</v>
      </c>
      <c r="AB3782" s="14">
        <v>0</v>
      </c>
      <c r="AC3782" s="14"/>
      <c r="AD3782" s="14"/>
      <c r="AE3782" s="14"/>
      <c r="AF3782" s="14"/>
      <c r="AG3782" s="14"/>
      <c r="AH3782" s="14">
        <f t="shared" si="5992"/>
        <v>0</v>
      </c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>
        <v>0</v>
      </c>
      <c r="AS3782" s="14">
        <v>0</v>
      </c>
      <c r="AT3782" s="14">
        <v>0</v>
      </c>
      <c r="AU3782" s="14"/>
      <c r="AV3782" s="14"/>
      <c r="AW3782" s="14"/>
      <c r="AX3782" s="14"/>
      <c r="AY3782" s="14"/>
      <c r="AZ3782" s="14">
        <f t="shared" si="5993"/>
        <v>0</v>
      </c>
      <c r="BA3782" s="14"/>
      <c r="BB3782" s="14"/>
      <c r="BC3782" s="14"/>
      <c r="BD3782" s="14"/>
      <c r="BE3782" s="14"/>
      <c r="BF3782" s="14"/>
      <c r="BG3782" s="14"/>
      <c r="BH3782" s="14"/>
      <c r="BI3782" s="14"/>
      <c r="BJ3782" s="14">
        <v>0</v>
      </c>
      <c r="BK3782" s="14">
        <v>0</v>
      </c>
    </row>
    <row r="3783" spans="1:63" x14ac:dyDescent="0.25">
      <c r="A3783" s="4" t="s">
        <v>1156</v>
      </c>
      <c r="B3783" s="4" t="s">
        <v>58</v>
      </c>
      <c r="C3783" s="4" t="s">
        <v>149</v>
      </c>
      <c r="D3783" s="107" t="s">
        <v>1301</v>
      </c>
      <c r="E3783" s="117">
        <v>6133</v>
      </c>
      <c r="F3783" s="107"/>
      <c r="G3783" s="103" t="s">
        <v>1659</v>
      </c>
      <c r="H3783" s="13" t="s">
        <v>77</v>
      </c>
      <c r="I3783" s="14">
        <v>35000</v>
      </c>
      <c r="J3783" s="14">
        <v>5000</v>
      </c>
      <c r="K3783" s="14"/>
      <c r="L3783" s="14"/>
      <c r="M3783" s="14"/>
      <c r="N3783" s="14"/>
      <c r="O3783" s="14"/>
      <c r="P3783" s="14">
        <f t="shared" si="5991"/>
        <v>5000</v>
      </c>
      <c r="Q3783" s="14"/>
      <c r="R3783" s="14"/>
      <c r="S3783" s="14"/>
      <c r="T3783" s="14"/>
      <c r="U3783" s="14"/>
      <c r="V3783" s="14"/>
      <c r="W3783" s="14"/>
      <c r="X3783" s="14"/>
      <c r="Y3783" s="14"/>
      <c r="Z3783" s="14">
        <v>0</v>
      </c>
      <c r="AA3783" s="14">
        <v>5000</v>
      </c>
      <c r="AB3783" s="14">
        <v>0</v>
      </c>
      <c r="AC3783" s="14"/>
      <c r="AD3783" s="14"/>
      <c r="AE3783" s="14"/>
      <c r="AF3783" s="14"/>
      <c r="AG3783" s="14"/>
      <c r="AH3783" s="14">
        <f t="shared" si="5992"/>
        <v>0</v>
      </c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>
        <v>0</v>
      </c>
      <c r="AS3783" s="14">
        <v>0</v>
      </c>
      <c r="AT3783" s="14">
        <v>0</v>
      </c>
      <c r="AU3783" s="14"/>
      <c r="AV3783" s="14"/>
      <c r="AW3783" s="14"/>
      <c r="AX3783" s="14"/>
      <c r="AY3783" s="14"/>
      <c r="AZ3783" s="14">
        <f t="shared" si="5993"/>
        <v>0</v>
      </c>
      <c r="BA3783" s="14"/>
      <c r="BB3783" s="14"/>
      <c r="BC3783" s="14"/>
      <c r="BD3783" s="14"/>
      <c r="BE3783" s="14"/>
      <c r="BF3783" s="14"/>
      <c r="BG3783" s="14"/>
      <c r="BH3783" s="14"/>
      <c r="BI3783" s="14"/>
      <c r="BJ3783" s="14">
        <v>0</v>
      </c>
      <c r="BK3783" s="14">
        <v>0</v>
      </c>
    </row>
    <row r="3784" spans="1:63" x14ac:dyDescent="0.25">
      <c r="A3784" s="4" t="s">
        <v>1156</v>
      </c>
      <c r="B3784" s="4" t="s">
        <v>58</v>
      </c>
      <c r="C3784" s="4" t="s">
        <v>149</v>
      </c>
      <c r="D3784" s="107" t="s">
        <v>1301</v>
      </c>
      <c r="E3784" s="117">
        <v>6134</v>
      </c>
      <c r="F3784" s="107"/>
      <c r="G3784" s="103" t="s">
        <v>1659</v>
      </c>
      <c r="H3784" s="13" t="s">
        <v>80</v>
      </c>
      <c r="I3784" s="14">
        <v>25000</v>
      </c>
      <c r="J3784" s="14">
        <v>15000</v>
      </c>
      <c r="K3784" s="14">
        <v>1500</v>
      </c>
      <c r="L3784" s="14"/>
      <c r="M3784" s="14"/>
      <c r="N3784" s="14"/>
      <c r="O3784" s="14"/>
      <c r="P3784" s="14">
        <f t="shared" si="5991"/>
        <v>16500</v>
      </c>
      <c r="Q3784" s="14"/>
      <c r="R3784" s="14"/>
      <c r="S3784" s="14">
        <f>1500+3500</f>
        <v>5000</v>
      </c>
      <c r="T3784" s="14">
        <v>1000</v>
      </c>
      <c r="U3784" s="14"/>
      <c r="V3784" s="14"/>
      <c r="W3784" s="14">
        <v>1000</v>
      </c>
      <c r="X3784" s="14">
        <v>2000</v>
      </c>
      <c r="Y3784" s="14">
        <v>900</v>
      </c>
      <c r="Z3784" s="14">
        <v>9900</v>
      </c>
      <c r="AA3784" s="14">
        <v>6600</v>
      </c>
      <c r="AB3784" s="14">
        <v>0</v>
      </c>
      <c r="AC3784" s="14"/>
      <c r="AD3784" s="14"/>
      <c r="AE3784" s="14"/>
      <c r="AF3784" s="14"/>
      <c r="AG3784" s="14"/>
      <c r="AH3784" s="14">
        <f t="shared" si="5992"/>
        <v>0</v>
      </c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>
        <v>0</v>
      </c>
      <c r="AS3784" s="14">
        <v>0</v>
      </c>
      <c r="AT3784" s="14">
        <v>5000</v>
      </c>
      <c r="AU3784" s="14">
        <v>1000</v>
      </c>
      <c r="AV3784" s="14"/>
      <c r="AW3784" s="14"/>
      <c r="AX3784" s="14"/>
      <c r="AY3784" s="14"/>
      <c r="AZ3784" s="14">
        <f t="shared" si="5993"/>
        <v>6000</v>
      </c>
      <c r="BA3784" s="14"/>
      <c r="BB3784" s="14"/>
      <c r="BC3784" s="14">
        <v>1000</v>
      </c>
      <c r="BD3784" s="14"/>
      <c r="BE3784" s="14"/>
      <c r="BF3784" s="14"/>
      <c r="BG3784" s="14"/>
      <c r="BH3784" s="14"/>
      <c r="BI3784" s="14"/>
      <c r="BJ3784" s="14">
        <v>1000</v>
      </c>
      <c r="BK3784" s="14">
        <v>5000</v>
      </c>
    </row>
    <row r="3785" spans="1:63" x14ac:dyDescent="0.25">
      <c r="A3785" s="4" t="s">
        <v>1156</v>
      </c>
      <c r="B3785" s="4" t="s">
        <v>58</v>
      </c>
      <c r="C3785" s="4" t="s">
        <v>149</v>
      </c>
      <c r="D3785" s="107" t="s">
        <v>1301</v>
      </c>
      <c r="E3785" s="117">
        <v>6135</v>
      </c>
      <c r="F3785" s="107"/>
      <c r="G3785" s="103" t="s">
        <v>1659</v>
      </c>
      <c r="H3785" s="13" t="s">
        <v>83</v>
      </c>
      <c r="I3785" s="14">
        <v>5000</v>
      </c>
      <c r="J3785" s="14">
        <v>5000</v>
      </c>
      <c r="K3785" s="14"/>
      <c r="L3785" s="14"/>
      <c r="M3785" s="14"/>
      <c r="N3785" s="14"/>
      <c r="O3785" s="14"/>
      <c r="P3785" s="14">
        <f t="shared" si="5991"/>
        <v>5000</v>
      </c>
      <c r="Q3785" s="14"/>
      <c r="R3785" s="14"/>
      <c r="S3785" s="14">
        <v>1000</v>
      </c>
      <c r="T3785" s="14"/>
      <c r="U3785" s="14"/>
      <c r="V3785" s="14"/>
      <c r="W3785" s="14"/>
      <c r="X3785" s="14"/>
      <c r="Y3785" s="14">
        <v>500</v>
      </c>
      <c r="Z3785" s="14">
        <v>1500</v>
      </c>
      <c r="AA3785" s="14">
        <v>3500</v>
      </c>
      <c r="AB3785" s="14">
        <v>0</v>
      </c>
      <c r="AC3785" s="14"/>
      <c r="AD3785" s="14"/>
      <c r="AE3785" s="14"/>
      <c r="AF3785" s="14"/>
      <c r="AG3785" s="14"/>
      <c r="AH3785" s="14">
        <f t="shared" si="5992"/>
        <v>0</v>
      </c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>
        <v>0</v>
      </c>
      <c r="AS3785" s="14">
        <v>0</v>
      </c>
      <c r="AT3785" s="14">
        <v>10000</v>
      </c>
      <c r="AU3785" s="14"/>
      <c r="AV3785" s="14"/>
      <c r="AW3785" s="14"/>
      <c r="AX3785" s="14"/>
      <c r="AY3785" s="14"/>
      <c r="AZ3785" s="14">
        <f t="shared" si="5993"/>
        <v>10000</v>
      </c>
      <c r="BA3785" s="14"/>
      <c r="BB3785" s="14"/>
      <c r="BC3785" s="14"/>
      <c r="BD3785" s="14"/>
      <c r="BE3785" s="14"/>
      <c r="BF3785" s="14"/>
      <c r="BG3785" s="14"/>
      <c r="BH3785" s="14"/>
      <c r="BI3785" s="14">
        <v>4000</v>
      </c>
      <c r="BJ3785" s="14">
        <v>4000</v>
      </c>
      <c r="BK3785" s="14">
        <v>6000</v>
      </c>
    </row>
    <row r="3786" spans="1:63" ht="22.5" x14ac:dyDescent="0.25">
      <c r="A3786" s="4" t="s">
        <v>1156</v>
      </c>
      <c r="B3786" s="4" t="s">
        <v>58</v>
      </c>
      <c r="C3786" s="4" t="s">
        <v>149</v>
      </c>
      <c r="D3786" s="107" t="s">
        <v>1301</v>
      </c>
      <c r="E3786" s="117">
        <v>6136</v>
      </c>
      <c r="F3786" s="107"/>
      <c r="G3786" s="103" t="s">
        <v>1659</v>
      </c>
      <c r="H3786" s="13" t="s">
        <v>86</v>
      </c>
      <c r="I3786" s="14">
        <v>13000</v>
      </c>
      <c r="J3786" s="14">
        <v>10000</v>
      </c>
      <c r="K3786" s="14">
        <v>2925</v>
      </c>
      <c r="L3786" s="14"/>
      <c r="M3786" s="14"/>
      <c r="N3786" s="14"/>
      <c r="O3786" s="14"/>
      <c r="P3786" s="14">
        <f t="shared" si="5991"/>
        <v>12925</v>
      </c>
      <c r="Q3786" s="14"/>
      <c r="R3786" s="14">
        <f>1200+1500</f>
        <v>2700</v>
      </c>
      <c r="S3786" s="14">
        <f>2925+1200</f>
        <v>4125</v>
      </c>
      <c r="T3786" s="14"/>
      <c r="U3786" s="14"/>
      <c r="V3786" s="14">
        <v>2000</v>
      </c>
      <c r="W3786" s="14"/>
      <c r="X3786" s="14">
        <v>1000</v>
      </c>
      <c r="Y3786" s="14">
        <f>1300+1200</f>
        <v>2500</v>
      </c>
      <c r="Z3786" s="14">
        <v>12325</v>
      </c>
      <c r="AA3786" s="14">
        <v>600</v>
      </c>
      <c r="AB3786" s="14">
        <v>0</v>
      </c>
      <c r="AC3786" s="14"/>
      <c r="AD3786" s="14"/>
      <c r="AE3786" s="14"/>
      <c r="AF3786" s="14"/>
      <c r="AG3786" s="14"/>
      <c r="AH3786" s="14">
        <f t="shared" si="5992"/>
        <v>0</v>
      </c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>
        <v>0</v>
      </c>
      <c r="AS3786" s="14">
        <v>0</v>
      </c>
      <c r="AT3786" s="14">
        <v>5000</v>
      </c>
      <c r="AU3786" s="14"/>
      <c r="AV3786" s="14"/>
      <c r="AW3786" s="14"/>
      <c r="AX3786" s="14"/>
      <c r="AY3786" s="14"/>
      <c r="AZ3786" s="14">
        <f t="shared" si="5993"/>
        <v>5000</v>
      </c>
      <c r="BA3786" s="14"/>
      <c r="BB3786" s="14"/>
      <c r="BC3786" s="14"/>
      <c r="BD3786" s="14"/>
      <c r="BE3786" s="14"/>
      <c r="BF3786" s="14">
        <v>1200</v>
      </c>
      <c r="BG3786" s="14"/>
      <c r="BH3786" s="14"/>
      <c r="BI3786" s="14"/>
      <c r="BJ3786" s="14">
        <v>1200</v>
      </c>
      <c r="BK3786" s="14">
        <v>3800</v>
      </c>
    </row>
    <row r="3787" spans="1:63" x14ac:dyDescent="0.25">
      <c r="A3787" s="4" t="s">
        <v>1156</v>
      </c>
      <c r="B3787" s="4" t="s">
        <v>58</v>
      </c>
      <c r="C3787" s="4" t="s">
        <v>149</v>
      </c>
      <c r="D3787" s="107" t="s">
        <v>1301</v>
      </c>
      <c r="E3787" s="117">
        <v>6137</v>
      </c>
      <c r="F3787" s="107"/>
      <c r="G3787" s="103" t="s">
        <v>1659</v>
      </c>
      <c r="H3787" s="13" t="s">
        <v>89</v>
      </c>
      <c r="I3787" s="14">
        <v>32500</v>
      </c>
      <c r="J3787" s="14">
        <v>20000</v>
      </c>
      <c r="K3787" s="14">
        <v>500</v>
      </c>
      <c r="L3787" s="14"/>
      <c r="M3787" s="14"/>
      <c r="N3787" s="14">
        <v>-5000</v>
      </c>
      <c r="O3787" s="14"/>
      <c r="P3787" s="14">
        <f t="shared" si="5991"/>
        <v>15500</v>
      </c>
      <c r="Q3787" s="14"/>
      <c r="R3787" s="14"/>
      <c r="S3787" s="14">
        <v>500</v>
      </c>
      <c r="T3787" s="14"/>
      <c r="U3787" s="14"/>
      <c r="V3787" s="14"/>
      <c r="W3787" s="14"/>
      <c r="X3787" s="14"/>
      <c r="Y3787" s="14"/>
      <c r="Z3787" s="14">
        <v>500</v>
      </c>
      <c r="AA3787" s="14">
        <v>15000</v>
      </c>
      <c r="AB3787" s="14">
        <v>0</v>
      </c>
      <c r="AC3787" s="14"/>
      <c r="AD3787" s="14"/>
      <c r="AE3787" s="14"/>
      <c r="AF3787" s="14"/>
      <c r="AG3787" s="14"/>
      <c r="AH3787" s="14">
        <f t="shared" si="5992"/>
        <v>0</v>
      </c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>
        <v>0</v>
      </c>
      <c r="AS3787" s="14">
        <v>0</v>
      </c>
      <c r="AT3787" s="14">
        <v>5000</v>
      </c>
      <c r="AU3787" s="14"/>
      <c r="AV3787" s="14"/>
      <c r="AW3787" s="14"/>
      <c r="AX3787" s="14"/>
      <c r="AY3787" s="14"/>
      <c r="AZ3787" s="14">
        <f t="shared" si="5993"/>
        <v>5000</v>
      </c>
      <c r="BA3787" s="14"/>
      <c r="BB3787" s="14"/>
      <c r="BC3787" s="14"/>
      <c r="BD3787" s="14"/>
      <c r="BE3787" s="14"/>
      <c r="BF3787" s="14"/>
      <c r="BG3787" s="14"/>
      <c r="BH3787" s="14"/>
      <c r="BI3787" s="14"/>
      <c r="BJ3787" s="14">
        <v>0</v>
      </c>
      <c r="BK3787" s="14">
        <v>5000</v>
      </c>
    </row>
    <row r="3788" spans="1:63" ht="22.5" x14ac:dyDescent="0.25">
      <c r="A3788" s="4" t="s">
        <v>1156</v>
      </c>
      <c r="B3788" s="4" t="s">
        <v>58</v>
      </c>
      <c r="C3788" s="4" t="s">
        <v>149</v>
      </c>
      <c r="D3788" s="107" t="s">
        <v>1301</v>
      </c>
      <c r="E3788" s="117">
        <v>6138</v>
      </c>
      <c r="F3788" s="107"/>
      <c r="G3788" s="103" t="s">
        <v>1659</v>
      </c>
      <c r="H3788" s="13" t="s">
        <v>92</v>
      </c>
      <c r="I3788" s="14">
        <v>11500</v>
      </c>
      <c r="J3788" s="14">
        <v>10000</v>
      </c>
      <c r="K3788" s="14">
        <v>2000</v>
      </c>
      <c r="L3788" s="14"/>
      <c r="M3788" s="14"/>
      <c r="N3788" s="14"/>
      <c r="O3788" s="14"/>
      <c r="P3788" s="14">
        <f t="shared" si="5991"/>
        <v>12000</v>
      </c>
      <c r="Q3788" s="14"/>
      <c r="R3788" s="14">
        <f>45+100</f>
        <v>145</v>
      </c>
      <c r="S3788" s="14">
        <v>2000</v>
      </c>
      <c r="T3788" s="14"/>
      <c r="U3788" s="14"/>
      <c r="V3788" s="14"/>
      <c r="W3788" s="14"/>
      <c r="X3788" s="14"/>
      <c r="Y3788" s="14"/>
      <c r="Z3788" s="14">
        <v>2145</v>
      </c>
      <c r="AA3788" s="14">
        <v>9855</v>
      </c>
      <c r="AB3788" s="14">
        <v>0</v>
      </c>
      <c r="AC3788" s="14"/>
      <c r="AD3788" s="14"/>
      <c r="AE3788" s="14"/>
      <c r="AF3788" s="14"/>
      <c r="AG3788" s="14"/>
      <c r="AH3788" s="14">
        <f t="shared" si="5992"/>
        <v>0</v>
      </c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>
        <v>0</v>
      </c>
      <c r="AS3788" s="14">
        <v>0</v>
      </c>
      <c r="AT3788" s="14">
        <v>1500</v>
      </c>
      <c r="AU3788" s="14">
        <v>100</v>
      </c>
      <c r="AV3788" s="14"/>
      <c r="AW3788" s="14"/>
      <c r="AX3788" s="14"/>
      <c r="AY3788" s="14"/>
      <c r="AZ3788" s="14">
        <f t="shared" si="5993"/>
        <v>1600</v>
      </c>
      <c r="BA3788" s="14"/>
      <c r="BB3788" s="14"/>
      <c r="BC3788" s="14">
        <v>100</v>
      </c>
      <c r="BD3788" s="14"/>
      <c r="BE3788" s="14"/>
      <c r="BF3788" s="14">
        <v>30</v>
      </c>
      <c r="BG3788" s="14"/>
      <c r="BH3788" s="14"/>
      <c r="BI3788" s="14"/>
      <c r="BJ3788" s="14">
        <v>130</v>
      </c>
      <c r="BK3788" s="14">
        <v>1470</v>
      </c>
    </row>
    <row r="3789" spans="1:63" x14ac:dyDescent="0.25">
      <c r="A3789" s="1" t="s">
        <v>1156</v>
      </c>
      <c r="B3789" s="1" t="s">
        <v>58</v>
      </c>
      <c r="C3789" s="1" t="s">
        <v>149</v>
      </c>
      <c r="D3789" s="110" t="s">
        <v>1301</v>
      </c>
      <c r="E3789" s="110" t="s">
        <v>36</v>
      </c>
      <c r="F3789" s="107" t="s">
        <v>0</v>
      </c>
      <c r="G3789" s="13" t="s">
        <v>0</v>
      </c>
      <c r="H3789" s="2" t="s">
        <v>37</v>
      </c>
      <c r="I3789" s="12">
        <f>SUM(I3790:I3792)</f>
        <v>592552</v>
      </c>
      <c r="J3789" s="12">
        <f t="shared" ref="J3789:Y3789" si="6000">SUM(J3790:J3792)</f>
        <v>159550</v>
      </c>
      <c r="K3789" s="12">
        <f t="shared" si="6000"/>
        <v>11147</v>
      </c>
      <c r="L3789" s="12">
        <f t="shared" si="6000"/>
        <v>0</v>
      </c>
      <c r="M3789" s="12">
        <f t="shared" si="6000"/>
        <v>0</v>
      </c>
      <c r="N3789" s="12">
        <f t="shared" si="6000"/>
        <v>-7500</v>
      </c>
      <c r="O3789" s="12">
        <f t="shared" si="6000"/>
        <v>0</v>
      </c>
      <c r="P3789" s="12">
        <f t="shared" si="6000"/>
        <v>163197</v>
      </c>
      <c r="Q3789" s="12">
        <f t="shared" si="6000"/>
        <v>0</v>
      </c>
      <c r="R3789" s="12">
        <f t="shared" si="6000"/>
        <v>4634</v>
      </c>
      <c r="S3789" s="12">
        <f t="shared" si="6000"/>
        <v>25964</v>
      </c>
      <c r="T3789" s="12">
        <f t="shared" si="6000"/>
        <v>4040</v>
      </c>
      <c r="U3789" s="12">
        <f t="shared" si="6000"/>
        <v>13050</v>
      </c>
      <c r="V3789" s="12">
        <f t="shared" si="6000"/>
        <v>4000</v>
      </c>
      <c r="W3789" s="12">
        <f t="shared" si="6000"/>
        <v>6000</v>
      </c>
      <c r="X3789" s="12">
        <f t="shared" si="6000"/>
        <v>8000</v>
      </c>
      <c r="Y3789" s="12">
        <f t="shared" si="6000"/>
        <v>14295</v>
      </c>
      <c r="Z3789" s="12">
        <v>79983</v>
      </c>
      <c r="AA3789" s="12">
        <v>83214</v>
      </c>
      <c r="AB3789" s="12">
        <f t="shared" ref="AB3789:AQ3789" si="6001">SUM(AB3790:AB3792)</f>
        <v>0</v>
      </c>
      <c r="AC3789" s="12">
        <f t="shared" si="6001"/>
        <v>0</v>
      </c>
      <c r="AD3789" s="12">
        <f t="shared" si="6001"/>
        <v>0</v>
      </c>
      <c r="AE3789" s="12">
        <f t="shared" si="6001"/>
        <v>0</v>
      </c>
      <c r="AF3789" s="12">
        <f t="shared" si="6001"/>
        <v>0</v>
      </c>
      <c r="AG3789" s="12">
        <f t="shared" si="6001"/>
        <v>0</v>
      </c>
      <c r="AH3789" s="12">
        <f t="shared" si="6001"/>
        <v>0</v>
      </c>
      <c r="AI3789" s="12">
        <f t="shared" si="6001"/>
        <v>0</v>
      </c>
      <c r="AJ3789" s="12">
        <f t="shared" si="6001"/>
        <v>0</v>
      </c>
      <c r="AK3789" s="12">
        <f t="shared" si="6001"/>
        <v>0</v>
      </c>
      <c r="AL3789" s="12">
        <f t="shared" si="6001"/>
        <v>0</v>
      </c>
      <c r="AM3789" s="12">
        <f t="shared" si="6001"/>
        <v>0</v>
      </c>
      <c r="AN3789" s="12">
        <f t="shared" si="6001"/>
        <v>0</v>
      </c>
      <c r="AO3789" s="12">
        <f t="shared" si="6001"/>
        <v>0</v>
      </c>
      <c r="AP3789" s="12">
        <f t="shared" si="6001"/>
        <v>0</v>
      </c>
      <c r="AQ3789" s="12">
        <f t="shared" si="6001"/>
        <v>0</v>
      </c>
      <c r="AR3789" s="12">
        <v>0</v>
      </c>
      <c r="AS3789" s="12">
        <v>0</v>
      </c>
      <c r="AT3789" s="12">
        <f t="shared" ref="AT3789:BI3789" si="6002">SUM(AT3790:AT3792)</f>
        <v>342936</v>
      </c>
      <c r="AU3789" s="12">
        <f t="shared" si="6002"/>
        <v>44313</v>
      </c>
      <c r="AV3789" s="12">
        <f t="shared" si="6002"/>
        <v>0</v>
      </c>
      <c r="AW3789" s="12">
        <f t="shared" si="6002"/>
        <v>0</v>
      </c>
      <c r="AX3789" s="12">
        <f t="shared" si="6002"/>
        <v>-22742</v>
      </c>
      <c r="AY3789" s="12">
        <f t="shared" si="6002"/>
        <v>0</v>
      </c>
      <c r="AZ3789" s="12">
        <f t="shared" si="6002"/>
        <v>364507</v>
      </c>
      <c r="BA3789" s="12">
        <f t="shared" si="6002"/>
        <v>3</v>
      </c>
      <c r="BB3789" s="12">
        <f t="shared" si="6002"/>
        <v>4</v>
      </c>
      <c r="BC3789" s="12">
        <f t="shared" si="6002"/>
        <v>50791</v>
      </c>
      <c r="BD3789" s="12">
        <f t="shared" si="6002"/>
        <v>80</v>
      </c>
      <c r="BE3789" s="12">
        <f t="shared" si="6002"/>
        <v>0</v>
      </c>
      <c r="BF3789" s="12">
        <f t="shared" si="6002"/>
        <v>0</v>
      </c>
      <c r="BG3789" s="12">
        <f t="shared" si="6002"/>
        <v>40028</v>
      </c>
      <c r="BH3789" s="12">
        <f t="shared" si="6002"/>
        <v>0</v>
      </c>
      <c r="BI3789" s="12">
        <f t="shared" si="6002"/>
        <v>70040</v>
      </c>
      <c r="BJ3789" s="12">
        <v>160946</v>
      </c>
      <c r="BK3789" s="12">
        <v>203561</v>
      </c>
    </row>
    <row r="3790" spans="1:63" x14ac:dyDescent="0.25">
      <c r="A3790" s="4" t="s">
        <v>1156</v>
      </c>
      <c r="B3790" s="4" t="s">
        <v>58</v>
      </c>
      <c r="C3790" s="4" t="s">
        <v>149</v>
      </c>
      <c r="D3790" s="107" t="s">
        <v>1301</v>
      </c>
      <c r="E3790" s="117">
        <v>6139</v>
      </c>
      <c r="F3790" s="107"/>
      <c r="G3790" s="103" t="s">
        <v>1659</v>
      </c>
      <c r="H3790" s="13" t="s">
        <v>37</v>
      </c>
      <c r="I3790" s="14">
        <v>567750</v>
      </c>
      <c r="J3790" s="14">
        <v>157550</v>
      </c>
      <c r="K3790" s="14">
        <v>10811</v>
      </c>
      <c r="L3790" s="14"/>
      <c r="M3790" s="14"/>
      <c r="N3790" s="14">
        <v>-7500</v>
      </c>
      <c r="O3790" s="14"/>
      <c r="P3790" s="14">
        <f t="shared" si="5991"/>
        <v>160861</v>
      </c>
      <c r="Q3790" s="14"/>
      <c r="R3790" s="14">
        <f>3000+120+1500</f>
        <v>4620</v>
      </c>
      <c r="S3790" s="14">
        <f>10811+8817+6000</f>
        <v>25628</v>
      </c>
      <c r="T3790" s="14">
        <v>4000</v>
      </c>
      <c r="U3790" s="14">
        <v>13000</v>
      </c>
      <c r="V3790" s="14">
        <v>4000</v>
      </c>
      <c r="W3790" s="14">
        <v>6000</v>
      </c>
      <c r="X3790" s="14">
        <v>8000</v>
      </c>
      <c r="Y3790" s="14">
        <f>4000+10000</f>
        <v>14000</v>
      </c>
      <c r="Z3790" s="14">
        <v>79248</v>
      </c>
      <c r="AA3790" s="14">
        <v>81613</v>
      </c>
      <c r="AB3790" s="14">
        <v>0</v>
      </c>
      <c r="AC3790" s="14"/>
      <c r="AD3790" s="14"/>
      <c r="AE3790" s="14"/>
      <c r="AF3790" s="14"/>
      <c r="AG3790" s="14"/>
      <c r="AH3790" s="14">
        <f t="shared" si="5992"/>
        <v>0</v>
      </c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>
        <v>0</v>
      </c>
      <c r="AS3790" s="14">
        <v>0</v>
      </c>
      <c r="AT3790" s="14">
        <v>342736</v>
      </c>
      <c r="AU3790" s="14">
        <f>14012+20322+5121+4836</f>
        <v>44291</v>
      </c>
      <c r="AV3790" s="14"/>
      <c r="AW3790" s="14"/>
      <c r="AX3790" s="14">
        <f>-15550-7220</f>
        <v>-22770</v>
      </c>
      <c r="AY3790" s="14"/>
      <c r="AZ3790" s="14">
        <f t="shared" si="5993"/>
        <v>364257</v>
      </c>
      <c r="BA3790" s="14"/>
      <c r="BB3790" s="14"/>
      <c r="BC3790" s="14">
        <f>14012+20322+5121+4836+6476</f>
        <v>50767</v>
      </c>
      <c r="BD3790" s="14"/>
      <c r="BE3790" s="14"/>
      <c r="BF3790" s="14"/>
      <c r="BG3790" s="14">
        <v>40000</v>
      </c>
      <c r="BH3790" s="14"/>
      <c r="BI3790" s="14">
        <f>50000+20000</f>
        <v>70000</v>
      </c>
      <c r="BJ3790" s="14">
        <v>160767</v>
      </c>
      <c r="BK3790" s="14">
        <v>203490</v>
      </c>
    </row>
    <row r="3791" spans="1:63" ht="22.5" x14ac:dyDescent="0.25">
      <c r="A3791" s="4" t="s">
        <v>1156</v>
      </c>
      <c r="B3791" s="4" t="s">
        <v>58</v>
      </c>
      <c r="C3791" s="4" t="s">
        <v>149</v>
      </c>
      <c r="D3791" s="107" t="s">
        <v>1301</v>
      </c>
      <c r="E3791" s="117">
        <v>6139</v>
      </c>
      <c r="F3791" s="107" t="s">
        <v>1308</v>
      </c>
      <c r="G3791" s="103" t="s">
        <v>1659</v>
      </c>
      <c r="H3791" s="13" t="s">
        <v>39</v>
      </c>
      <c r="I3791" s="14">
        <v>18802</v>
      </c>
      <c r="J3791" s="14">
        <v>2000</v>
      </c>
      <c r="K3791" s="14">
        <f>300+36</f>
        <v>336</v>
      </c>
      <c r="L3791" s="14"/>
      <c r="M3791" s="14"/>
      <c r="N3791" s="14"/>
      <c r="O3791" s="14"/>
      <c r="P3791" s="14">
        <f t="shared" si="5991"/>
        <v>2336</v>
      </c>
      <c r="Q3791" s="14"/>
      <c r="R3791" s="14">
        <v>14</v>
      </c>
      <c r="S3791" s="14">
        <f>300+36</f>
        <v>336</v>
      </c>
      <c r="T3791" s="14">
        <v>40</v>
      </c>
      <c r="U3791" s="14">
        <v>50</v>
      </c>
      <c r="V3791" s="14"/>
      <c r="W3791" s="14"/>
      <c r="X3791" s="14"/>
      <c r="Y3791" s="14">
        <f>105+190</f>
        <v>295</v>
      </c>
      <c r="Z3791" s="14">
        <v>735</v>
      </c>
      <c r="AA3791" s="14">
        <v>1601</v>
      </c>
      <c r="AB3791" s="14">
        <v>0</v>
      </c>
      <c r="AC3791" s="14"/>
      <c r="AD3791" s="14"/>
      <c r="AE3791" s="14"/>
      <c r="AF3791" s="14"/>
      <c r="AG3791" s="14"/>
      <c r="AH3791" s="14">
        <f t="shared" si="5992"/>
        <v>0</v>
      </c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>
        <v>0</v>
      </c>
      <c r="AS3791" s="14">
        <v>0</v>
      </c>
      <c r="AT3791" s="14">
        <v>200</v>
      </c>
      <c r="AU3791" s="14">
        <f>20+2</f>
        <v>22</v>
      </c>
      <c r="AV3791" s="14"/>
      <c r="AW3791" s="14"/>
      <c r="AX3791" s="14">
        <f>25+3</f>
        <v>28</v>
      </c>
      <c r="AY3791" s="14"/>
      <c r="AZ3791" s="14">
        <f t="shared" si="5993"/>
        <v>250</v>
      </c>
      <c r="BA3791" s="14">
        <v>3</v>
      </c>
      <c r="BB3791" s="14">
        <v>4</v>
      </c>
      <c r="BC3791" s="14">
        <f>20+2+2</f>
        <v>24</v>
      </c>
      <c r="BD3791" s="14">
        <v>80</v>
      </c>
      <c r="BE3791" s="14"/>
      <c r="BF3791" s="14"/>
      <c r="BG3791" s="14">
        <f>25+3</f>
        <v>28</v>
      </c>
      <c r="BH3791" s="14"/>
      <c r="BI3791" s="14">
        <v>40</v>
      </c>
      <c r="BJ3791" s="14">
        <v>179</v>
      </c>
      <c r="BK3791" s="14">
        <v>71</v>
      </c>
    </row>
    <row r="3792" spans="1:63" ht="33.75" x14ac:dyDescent="0.25">
      <c r="A3792" s="4" t="s">
        <v>1156</v>
      </c>
      <c r="B3792" s="4" t="s">
        <v>58</v>
      </c>
      <c r="C3792" s="4" t="s">
        <v>149</v>
      </c>
      <c r="D3792" s="107" t="s">
        <v>1301</v>
      </c>
      <c r="E3792" s="117">
        <v>6139</v>
      </c>
      <c r="F3792" s="107" t="s">
        <v>1309</v>
      </c>
      <c r="G3792" s="103" t="s">
        <v>1659</v>
      </c>
      <c r="H3792" s="13" t="s">
        <v>40</v>
      </c>
      <c r="I3792" s="14">
        <v>6000</v>
      </c>
      <c r="J3792" s="14">
        <v>0</v>
      </c>
      <c r="K3792" s="14"/>
      <c r="L3792" s="14"/>
      <c r="M3792" s="14"/>
      <c r="N3792" s="14"/>
      <c r="O3792" s="14"/>
      <c r="P3792" s="14">
        <f t="shared" si="5991"/>
        <v>0</v>
      </c>
      <c r="Q3792" s="14"/>
      <c r="R3792" s="14"/>
      <c r="S3792" s="14"/>
      <c r="T3792" s="14"/>
      <c r="U3792" s="14"/>
      <c r="V3792" s="14"/>
      <c r="W3792" s="14"/>
      <c r="X3792" s="14"/>
      <c r="Y3792" s="14"/>
      <c r="Z3792" s="14">
        <v>0</v>
      </c>
      <c r="AA3792" s="14">
        <v>0</v>
      </c>
      <c r="AB3792" s="14">
        <v>0</v>
      </c>
      <c r="AC3792" s="14"/>
      <c r="AD3792" s="14"/>
      <c r="AE3792" s="14"/>
      <c r="AF3792" s="14"/>
      <c r="AG3792" s="14"/>
      <c r="AH3792" s="14">
        <f t="shared" si="5992"/>
        <v>0</v>
      </c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>
        <v>0</v>
      </c>
      <c r="AS3792" s="14">
        <v>0</v>
      </c>
      <c r="AT3792" s="14">
        <v>0</v>
      </c>
      <c r="AU3792" s="14"/>
      <c r="AV3792" s="14"/>
      <c r="AW3792" s="14"/>
      <c r="AX3792" s="14"/>
      <c r="AY3792" s="14"/>
      <c r="AZ3792" s="14">
        <f t="shared" si="5993"/>
        <v>0</v>
      </c>
      <c r="BA3792" s="14"/>
      <c r="BB3792" s="14"/>
      <c r="BC3792" s="14"/>
      <c r="BD3792" s="14"/>
      <c r="BE3792" s="14"/>
      <c r="BF3792" s="14"/>
      <c r="BG3792" s="14"/>
      <c r="BH3792" s="14"/>
      <c r="BI3792" s="14"/>
      <c r="BJ3792" s="14">
        <v>0</v>
      </c>
      <c r="BK3792" s="14">
        <v>0</v>
      </c>
    </row>
    <row r="3793" spans="1:63" ht="33.75" x14ac:dyDescent="0.25">
      <c r="A3793" s="1" t="s">
        <v>0</v>
      </c>
      <c r="B3793" s="1" t="s">
        <v>0</v>
      </c>
      <c r="C3793" s="1" t="s">
        <v>0</v>
      </c>
      <c r="D3793" s="106" t="s">
        <v>0</v>
      </c>
      <c r="E3793" s="106" t="s">
        <v>0</v>
      </c>
      <c r="F3793" s="106" t="s">
        <v>0</v>
      </c>
      <c r="G3793" s="2" t="s">
        <v>0</v>
      </c>
      <c r="H3793" s="10" t="s">
        <v>41</v>
      </c>
      <c r="I3793" s="11">
        <f>SUM(I3794)</f>
        <v>18200</v>
      </c>
      <c r="J3793" s="11">
        <f t="shared" ref="J3793:Y3793" si="6003">SUM(J3794)</f>
        <v>8200</v>
      </c>
      <c r="K3793" s="11">
        <f t="shared" si="6003"/>
        <v>1803</v>
      </c>
      <c r="L3793" s="11">
        <f t="shared" si="6003"/>
        <v>0</v>
      </c>
      <c r="M3793" s="11">
        <f t="shared" si="6003"/>
        <v>0</v>
      </c>
      <c r="N3793" s="11">
        <f t="shared" si="6003"/>
        <v>0</v>
      </c>
      <c r="O3793" s="11">
        <f t="shared" si="6003"/>
        <v>0</v>
      </c>
      <c r="P3793" s="11">
        <f t="shared" si="6003"/>
        <v>10003</v>
      </c>
      <c r="Q3793" s="11">
        <f t="shared" si="6003"/>
        <v>0</v>
      </c>
      <c r="R3793" s="11">
        <f t="shared" si="6003"/>
        <v>0</v>
      </c>
      <c r="S3793" s="11">
        <f t="shared" si="6003"/>
        <v>5803</v>
      </c>
      <c r="T3793" s="11">
        <f t="shared" si="6003"/>
        <v>0</v>
      </c>
      <c r="U3793" s="11">
        <f t="shared" si="6003"/>
        <v>0</v>
      </c>
      <c r="V3793" s="11">
        <f t="shared" si="6003"/>
        <v>0</v>
      </c>
      <c r="W3793" s="11">
        <f t="shared" si="6003"/>
        <v>0</v>
      </c>
      <c r="X3793" s="11">
        <f t="shared" si="6003"/>
        <v>0</v>
      </c>
      <c r="Y3793" s="11">
        <f t="shared" si="6003"/>
        <v>0</v>
      </c>
      <c r="Z3793" s="11">
        <v>5803</v>
      </c>
      <c r="AA3793" s="11">
        <v>4200</v>
      </c>
      <c r="AB3793" s="11">
        <f t="shared" ref="AB3793:AQ3793" si="6004">SUM(AB3794)</f>
        <v>0</v>
      </c>
      <c r="AC3793" s="11">
        <f t="shared" si="6004"/>
        <v>0</v>
      </c>
      <c r="AD3793" s="11">
        <f t="shared" si="6004"/>
        <v>0</v>
      </c>
      <c r="AE3793" s="11">
        <f t="shared" si="6004"/>
        <v>0</v>
      </c>
      <c r="AF3793" s="11">
        <f t="shared" si="6004"/>
        <v>0</v>
      </c>
      <c r="AG3793" s="11">
        <f t="shared" si="6004"/>
        <v>0</v>
      </c>
      <c r="AH3793" s="11">
        <f t="shared" si="6004"/>
        <v>0</v>
      </c>
      <c r="AI3793" s="11">
        <f t="shared" si="6004"/>
        <v>0</v>
      </c>
      <c r="AJ3793" s="11">
        <f t="shared" si="6004"/>
        <v>0</v>
      </c>
      <c r="AK3793" s="11">
        <f t="shared" si="6004"/>
        <v>0</v>
      </c>
      <c r="AL3793" s="11">
        <f t="shared" si="6004"/>
        <v>0</v>
      </c>
      <c r="AM3793" s="11">
        <f t="shared" si="6004"/>
        <v>0</v>
      </c>
      <c r="AN3793" s="11">
        <f t="shared" si="6004"/>
        <v>0</v>
      </c>
      <c r="AO3793" s="11">
        <f t="shared" si="6004"/>
        <v>0</v>
      </c>
      <c r="AP3793" s="11">
        <f t="shared" si="6004"/>
        <v>0</v>
      </c>
      <c r="AQ3793" s="11">
        <f t="shared" si="6004"/>
        <v>0</v>
      </c>
      <c r="AR3793" s="11">
        <v>0</v>
      </c>
      <c r="AS3793" s="11">
        <v>0</v>
      </c>
      <c r="AT3793" s="11">
        <f t="shared" ref="AT3793:BI3793" si="6005">SUM(AT3794)</f>
        <v>13500</v>
      </c>
      <c r="AU3793" s="11">
        <f t="shared" si="6005"/>
        <v>17373</v>
      </c>
      <c r="AV3793" s="11">
        <f t="shared" si="6005"/>
        <v>0</v>
      </c>
      <c r="AW3793" s="11">
        <f t="shared" si="6005"/>
        <v>0</v>
      </c>
      <c r="AX3793" s="11">
        <f t="shared" si="6005"/>
        <v>0</v>
      </c>
      <c r="AY3793" s="11">
        <f t="shared" si="6005"/>
        <v>0</v>
      </c>
      <c r="AZ3793" s="11">
        <f t="shared" si="6005"/>
        <v>30873</v>
      </c>
      <c r="BA3793" s="11">
        <f t="shared" si="6005"/>
        <v>0</v>
      </c>
      <c r="BB3793" s="11">
        <f t="shared" si="6005"/>
        <v>0</v>
      </c>
      <c r="BC3793" s="11">
        <f t="shared" si="6005"/>
        <v>17373</v>
      </c>
      <c r="BD3793" s="11">
        <f t="shared" si="6005"/>
        <v>0</v>
      </c>
      <c r="BE3793" s="11">
        <f t="shared" si="6005"/>
        <v>0</v>
      </c>
      <c r="BF3793" s="11">
        <f t="shared" si="6005"/>
        <v>0</v>
      </c>
      <c r="BG3793" s="11">
        <f t="shared" si="6005"/>
        <v>0</v>
      </c>
      <c r="BH3793" s="11">
        <f t="shared" si="6005"/>
        <v>0</v>
      </c>
      <c r="BI3793" s="11">
        <f t="shared" si="6005"/>
        <v>0</v>
      </c>
      <c r="BJ3793" s="11">
        <v>17373</v>
      </c>
      <c r="BK3793" s="11">
        <v>13500</v>
      </c>
    </row>
    <row r="3794" spans="1:63" ht="22.5" x14ac:dyDescent="0.25">
      <c r="A3794" s="4" t="s">
        <v>1156</v>
      </c>
      <c r="B3794" s="4" t="s">
        <v>58</v>
      </c>
      <c r="C3794" s="4" t="s">
        <v>149</v>
      </c>
      <c r="D3794" s="107" t="s">
        <v>1301</v>
      </c>
      <c r="E3794" s="106" t="s">
        <v>42</v>
      </c>
      <c r="F3794" s="106" t="s">
        <v>0</v>
      </c>
      <c r="G3794" s="2" t="s">
        <v>0</v>
      </c>
      <c r="H3794" s="2" t="s">
        <v>43</v>
      </c>
      <c r="I3794" s="12">
        <f>SUM(I3795:I3797)</f>
        <v>18200</v>
      </c>
      <c r="J3794" s="12">
        <f t="shared" ref="J3794:Y3794" si="6006">SUM(J3795:J3797)</f>
        <v>8200</v>
      </c>
      <c r="K3794" s="12">
        <f t="shared" si="6006"/>
        <v>1803</v>
      </c>
      <c r="L3794" s="12">
        <f t="shared" si="6006"/>
        <v>0</v>
      </c>
      <c r="M3794" s="12">
        <f t="shared" si="6006"/>
        <v>0</v>
      </c>
      <c r="N3794" s="12">
        <f t="shared" si="6006"/>
        <v>0</v>
      </c>
      <c r="O3794" s="12">
        <f t="shared" si="6006"/>
        <v>0</v>
      </c>
      <c r="P3794" s="12">
        <f t="shared" ref="P3794" si="6007">SUM(P3795:P3797)</f>
        <v>10003</v>
      </c>
      <c r="Q3794" s="12">
        <f t="shared" si="6006"/>
        <v>0</v>
      </c>
      <c r="R3794" s="12">
        <f t="shared" si="6006"/>
        <v>0</v>
      </c>
      <c r="S3794" s="12">
        <f t="shared" si="6006"/>
        <v>5803</v>
      </c>
      <c r="T3794" s="12">
        <f t="shared" si="6006"/>
        <v>0</v>
      </c>
      <c r="U3794" s="12">
        <f t="shared" si="6006"/>
        <v>0</v>
      </c>
      <c r="V3794" s="12">
        <f t="shared" si="6006"/>
        <v>0</v>
      </c>
      <c r="W3794" s="12">
        <f t="shared" si="6006"/>
        <v>0</v>
      </c>
      <c r="X3794" s="12">
        <f t="shared" si="6006"/>
        <v>0</v>
      </c>
      <c r="Y3794" s="12">
        <f t="shared" si="6006"/>
        <v>0</v>
      </c>
      <c r="Z3794" s="12">
        <v>5803</v>
      </c>
      <c r="AA3794" s="12">
        <v>4200</v>
      </c>
      <c r="AB3794" s="12">
        <f t="shared" ref="AB3794:AQ3794" si="6008">SUM(AB3795:AB3797)</f>
        <v>0</v>
      </c>
      <c r="AC3794" s="12">
        <f t="shared" si="6008"/>
        <v>0</v>
      </c>
      <c r="AD3794" s="12">
        <f t="shared" si="6008"/>
        <v>0</v>
      </c>
      <c r="AE3794" s="12">
        <f t="shared" si="6008"/>
        <v>0</v>
      </c>
      <c r="AF3794" s="12">
        <f t="shared" si="6008"/>
        <v>0</v>
      </c>
      <c r="AG3794" s="12">
        <f t="shared" si="6008"/>
        <v>0</v>
      </c>
      <c r="AH3794" s="12">
        <f t="shared" ref="AH3794" si="6009">SUM(AH3795:AH3797)</f>
        <v>0</v>
      </c>
      <c r="AI3794" s="12">
        <f t="shared" si="6008"/>
        <v>0</v>
      </c>
      <c r="AJ3794" s="12">
        <f t="shared" si="6008"/>
        <v>0</v>
      </c>
      <c r="AK3794" s="12">
        <f t="shared" si="6008"/>
        <v>0</v>
      </c>
      <c r="AL3794" s="12">
        <f t="shared" si="6008"/>
        <v>0</v>
      </c>
      <c r="AM3794" s="12">
        <f t="shared" si="6008"/>
        <v>0</v>
      </c>
      <c r="AN3794" s="12">
        <f t="shared" si="6008"/>
        <v>0</v>
      </c>
      <c r="AO3794" s="12">
        <f t="shared" si="6008"/>
        <v>0</v>
      </c>
      <c r="AP3794" s="12">
        <f t="shared" si="6008"/>
        <v>0</v>
      </c>
      <c r="AQ3794" s="12">
        <f t="shared" si="6008"/>
        <v>0</v>
      </c>
      <c r="AR3794" s="12">
        <v>0</v>
      </c>
      <c r="AS3794" s="12">
        <v>0</v>
      </c>
      <c r="AT3794" s="12">
        <f>SUM(AT3795:AT3797)</f>
        <v>13500</v>
      </c>
      <c r="AU3794" s="12">
        <f t="shared" ref="AU3794:BI3794" si="6010">SUM(AU3795:AU3797)</f>
        <v>17373</v>
      </c>
      <c r="AV3794" s="12">
        <f t="shared" si="6010"/>
        <v>0</v>
      </c>
      <c r="AW3794" s="12">
        <f t="shared" si="6010"/>
        <v>0</v>
      </c>
      <c r="AX3794" s="12">
        <f t="shared" si="6010"/>
        <v>0</v>
      </c>
      <c r="AY3794" s="12">
        <f t="shared" si="6010"/>
        <v>0</v>
      </c>
      <c r="AZ3794" s="12">
        <f t="shared" ref="AZ3794" si="6011">SUM(AZ3795:AZ3797)</f>
        <v>30873</v>
      </c>
      <c r="BA3794" s="12">
        <f t="shared" si="6010"/>
        <v>0</v>
      </c>
      <c r="BB3794" s="12">
        <f t="shared" si="6010"/>
        <v>0</v>
      </c>
      <c r="BC3794" s="12">
        <f t="shared" si="6010"/>
        <v>17373</v>
      </c>
      <c r="BD3794" s="12">
        <f t="shared" si="6010"/>
        <v>0</v>
      </c>
      <c r="BE3794" s="12">
        <f t="shared" si="6010"/>
        <v>0</v>
      </c>
      <c r="BF3794" s="12">
        <f t="shared" si="6010"/>
        <v>0</v>
      </c>
      <c r="BG3794" s="12">
        <f t="shared" si="6010"/>
        <v>0</v>
      </c>
      <c r="BH3794" s="12">
        <f t="shared" si="6010"/>
        <v>0</v>
      </c>
      <c r="BI3794" s="12">
        <f t="shared" si="6010"/>
        <v>0</v>
      </c>
      <c r="BJ3794" s="12">
        <v>17373</v>
      </c>
      <c r="BK3794" s="12">
        <v>13500</v>
      </c>
    </row>
    <row r="3795" spans="1:63" x14ac:dyDescent="0.25">
      <c r="A3795" s="4" t="s">
        <v>1156</v>
      </c>
      <c r="B3795" s="4" t="s">
        <v>58</v>
      </c>
      <c r="C3795" s="4" t="s">
        <v>149</v>
      </c>
      <c r="D3795" s="107" t="s">
        <v>1301</v>
      </c>
      <c r="E3795" s="117">
        <v>6142</v>
      </c>
      <c r="F3795" s="107"/>
      <c r="G3795" s="103" t="s">
        <v>1659</v>
      </c>
      <c r="H3795" s="13" t="s">
        <v>62</v>
      </c>
      <c r="I3795" s="14">
        <v>10100</v>
      </c>
      <c r="J3795" s="14">
        <v>1100</v>
      </c>
      <c r="K3795" s="14"/>
      <c r="L3795" s="14"/>
      <c r="M3795" s="14"/>
      <c r="N3795" s="14"/>
      <c r="O3795" s="14"/>
      <c r="P3795" s="14">
        <f t="shared" si="5991"/>
        <v>1100</v>
      </c>
      <c r="Q3795" s="14"/>
      <c r="R3795" s="14"/>
      <c r="S3795" s="14"/>
      <c r="T3795" s="14"/>
      <c r="U3795" s="14"/>
      <c r="V3795" s="14"/>
      <c r="W3795" s="14"/>
      <c r="X3795" s="14"/>
      <c r="Y3795" s="14"/>
      <c r="Z3795" s="14">
        <v>0</v>
      </c>
      <c r="AA3795" s="14">
        <v>1100</v>
      </c>
      <c r="AB3795" s="14">
        <v>0</v>
      </c>
      <c r="AC3795" s="14"/>
      <c r="AD3795" s="14"/>
      <c r="AE3795" s="14"/>
      <c r="AF3795" s="14"/>
      <c r="AG3795" s="14"/>
      <c r="AH3795" s="14">
        <f t="shared" si="5992"/>
        <v>0</v>
      </c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>
        <v>0</v>
      </c>
      <c r="AS3795" s="14">
        <v>0</v>
      </c>
      <c r="AT3795" s="14">
        <v>10000</v>
      </c>
      <c r="AU3795" s="14"/>
      <c r="AV3795" s="14"/>
      <c r="AW3795" s="14"/>
      <c r="AX3795" s="14"/>
      <c r="AY3795" s="14"/>
      <c r="AZ3795" s="14">
        <f t="shared" si="5993"/>
        <v>10000</v>
      </c>
      <c r="BA3795" s="14"/>
      <c r="BB3795" s="14"/>
      <c r="BC3795" s="14"/>
      <c r="BD3795" s="14"/>
      <c r="BE3795" s="14"/>
      <c r="BF3795" s="14"/>
      <c r="BG3795" s="14"/>
      <c r="BH3795" s="14"/>
      <c r="BI3795" s="14"/>
      <c r="BJ3795" s="14">
        <v>0</v>
      </c>
      <c r="BK3795" s="14">
        <v>10000</v>
      </c>
    </row>
    <row r="3796" spans="1:63" ht="22.5" x14ac:dyDescent="0.25">
      <c r="A3796" s="4" t="s">
        <v>1156</v>
      </c>
      <c r="B3796" s="4" t="s">
        <v>58</v>
      </c>
      <c r="C3796" s="4" t="s">
        <v>149</v>
      </c>
      <c r="D3796" s="107" t="s">
        <v>1301</v>
      </c>
      <c r="E3796" s="117">
        <v>6143</v>
      </c>
      <c r="F3796" s="107"/>
      <c r="G3796" s="103" t="s">
        <v>1659</v>
      </c>
      <c r="H3796" s="13" t="s">
        <v>45</v>
      </c>
      <c r="I3796" s="14">
        <v>8000</v>
      </c>
      <c r="J3796" s="14">
        <v>5000</v>
      </c>
      <c r="K3796" s="14"/>
      <c r="L3796" s="14"/>
      <c r="M3796" s="14"/>
      <c r="N3796" s="14"/>
      <c r="O3796" s="14"/>
      <c r="P3796" s="14">
        <f t="shared" si="5991"/>
        <v>5000</v>
      </c>
      <c r="Q3796" s="14"/>
      <c r="R3796" s="14"/>
      <c r="S3796" s="14">
        <v>4000</v>
      </c>
      <c r="T3796" s="14"/>
      <c r="U3796" s="14"/>
      <c r="V3796" s="14"/>
      <c r="W3796" s="14"/>
      <c r="X3796" s="14"/>
      <c r="Y3796" s="14"/>
      <c r="Z3796" s="14">
        <v>4000</v>
      </c>
      <c r="AA3796" s="14">
        <v>1000</v>
      </c>
      <c r="AB3796" s="14">
        <v>0</v>
      </c>
      <c r="AC3796" s="14"/>
      <c r="AD3796" s="14"/>
      <c r="AE3796" s="14"/>
      <c r="AF3796" s="14"/>
      <c r="AG3796" s="14"/>
      <c r="AH3796" s="14">
        <f t="shared" si="5992"/>
        <v>0</v>
      </c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>
        <v>0</v>
      </c>
      <c r="AS3796" s="14">
        <v>0</v>
      </c>
      <c r="AT3796" s="14">
        <v>2000</v>
      </c>
      <c r="AU3796" s="14"/>
      <c r="AV3796" s="14"/>
      <c r="AW3796" s="14"/>
      <c r="AX3796" s="14"/>
      <c r="AY3796" s="14"/>
      <c r="AZ3796" s="14">
        <f t="shared" si="5993"/>
        <v>2000</v>
      </c>
      <c r="BA3796" s="14"/>
      <c r="BB3796" s="14"/>
      <c r="BC3796" s="14"/>
      <c r="BD3796" s="14"/>
      <c r="BE3796" s="14"/>
      <c r="BF3796" s="14"/>
      <c r="BG3796" s="14"/>
      <c r="BH3796" s="14"/>
      <c r="BI3796" s="14"/>
      <c r="BJ3796" s="14">
        <v>0</v>
      </c>
      <c r="BK3796" s="14">
        <v>2000</v>
      </c>
    </row>
    <row r="3797" spans="1:63" x14ac:dyDescent="0.25">
      <c r="A3797" s="4" t="s">
        <v>1156</v>
      </c>
      <c r="B3797" s="4" t="s">
        <v>58</v>
      </c>
      <c r="C3797" s="4" t="s">
        <v>149</v>
      </c>
      <c r="D3797" s="107" t="s">
        <v>1301</v>
      </c>
      <c r="E3797" s="117">
        <v>6148</v>
      </c>
      <c r="F3797" s="107"/>
      <c r="G3797" s="103" t="s">
        <v>1659</v>
      </c>
      <c r="H3797" s="13" t="s">
        <v>47</v>
      </c>
      <c r="I3797" s="14">
        <v>100</v>
      </c>
      <c r="J3797" s="14">
        <v>2100</v>
      </c>
      <c r="K3797" s="14">
        <v>1803</v>
      </c>
      <c r="L3797" s="14"/>
      <c r="M3797" s="14"/>
      <c r="N3797" s="14"/>
      <c r="O3797" s="14"/>
      <c r="P3797" s="14">
        <f t="shared" si="5991"/>
        <v>3903</v>
      </c>
      <c r="Q3797" s="14"/>
      <c r="R3797" s="14"/>
      <c r="S3797" s="14">
        <v>1803</v>
      </c>
      <c r="T3797" s="14"/>
      <c r="U3797" s="14"/>
      <c r="V3797" s="14"/>
      <c r="W3797" s="14"/>
      <c r="X3797" s="14"/>
      <c r="Y3797" s="14"/>
      <c r="Z3797" s="14">
        <v>1803</v>
      </c>
      <c r="AA3797" s="14">
        <v>2100</v>
      </c>
      <c r="AB3797" s="14">
        <v>0</v>
      </c>
      <c r="AC3797" s="14"/>
      <c r="AD3797" s="14"/>
      <c r="AE3797" s="14"/>
      <c r="AF3797" s="14"/>
      <c r="AG3797" s="14"/>
      <c r="AH3797" s="14">
        <f t="shared" si="5992"/>
        <v>0</v>
      </c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>
        <v>0</v>
      </c>
      <c r="AS3797" s="14">
        <v>0</v>
      </c>
      <c r="AT3797" s="14">
        <v>1500</v>
      </c>
      <c r="AU3797" s="14">
        <f>16603+770</f>
        <v>17373</v>
      </c>
      <c r="AV3797" s="14"/>
      <c r="AW3797" s="14"/>
      <c r="AX3797" s="14"/>
      <c r="AY3797" s="14"/>
      <c r="AZ3797" s="14">
        <f t="shared" si="5993"/>
        <v>18873</v>
      </c>
      <c r="BA3797" s="14"/>
      <c r="BB3797" s="14"/>
      <c r="BC3797" s="14">
        <f>16603+770</f>
        <v>17373</v>
      </c>
      <c r="BD3797" s="14"/>
      <c r="BE3797" s="14"/>
      <c r="BF3797" s="14"/>
      <c r="BG3797" s="14"/>
      <c r="BH3797" s="14"/>
      <c r="BI3797" s="14"/>
      <c r="BJ3797" s="14">
        <v>17373</v>
      </c>
      <c r="BK3797" s="14">
        <v>1500</v>
      </c>
    </row>
    <row r="3798" spans="1:63" ht="33.75" x14ac:dyDescent="0.25">
      <c r="A3798" s="1" t="s">
        <v>0</v>
      </c>
      <c r="B3798" s="1" t="s">
        <v>0</v>
      </c>
      <c r="C3798" s="1" t="s">
        <v>0</v>
      </c>
      <c r="D3798" s="106" t="s">
        <v>0</v>
      </c>
      <c r="E3798" s="106" t="s">
        <v>0</v>
      </c>
      <c r="F3798" s="106" t="s">
        <v>0</v>
      </c>
      <c r="G3798" s="2" t="s">
        <v>0</v>
      </c>
      <c r="H3798" s="10" t="s">
        <v>49</v>
      </c>
      <c r="I3798" s="11">
        <f>SUM(I3799)</f>
        <v>90000</v>
      </c>
      <c r="J3798" s="11">
        <f t="shared" ref="J3798:Y3798" si="6012">SUM(J3799)</f>
        <v>25000</v>
      </c>
      <c r="K3798" s="11">
        <f t="shared" si="6012"/>
        <v>3500</v>
      </c>
      <c r="L3798" s="11">
        <f t="shared" si="6012"/>
        <v>0</v>
      </c>
      <c r="M3798" s="11">
        <f t="shared" si="6012"/>
        <v>0</v>
      </c>
      <c r="N3798" s="11">
        <f t="shared" si="6012"/>
        <v>12500</v>
      </c>
      <c r="O3798" s="11">
        <f t="shared" si="6012"/>
        <v>0</v>
      </c>
      <c r="P3798" s="11">
        <f t="shared" si="6012"/>
        <v>41000</v>
      </c>
      <c r="Q3798" s="11">
        <f t="shared" si="6012"/>
        <v>0</v>
      </c>
      <c r="R3798" s="11">
        <f t="shared" si="6012"/>
        <v>922</v>
      </c>
      <c r="S3798" s="11">
        <f t="shared" si="6012"/>
        <v>12078</v>
      </c>
      <c r="T3798" s="11">
        <f t="shared" si="6012"/>
        <v>6000</v>
      </c>
      <c r="U3798" s="11">
        <f t="shared" si="6012"/>
        <v>0</v>
      </c>
      <c r="V3798" s="11">
        <f t="shared" si="6012"/>
        <v>0</v>
      </c>
      <c r="W3798" s="11">
        <f t="shared" si="6012"/>
        <v>12500</v>
      </c>
      <c r="X3798" s="11">
        <f t="shared" si="6012"/>
        <v>0</v>
      </c>
      <c r="Y3798" s="11">
        <f t="shared" si="6012"/>
        <v>0</v>
      </c>
      <c r="Z3798" s="11">
        <v>31500</v>
      </c>
      <c r="AA3798" s="11">
        <v>9500</v>
      </c>
      <c r="AB3798" s="11">
        <f t="shared" ref="AB3798:AQ3798" si="6013">SUM(AB3799)</f>
        <v>0</v>
      </c>
      <c r="AC3798" s="11">
        <f t="shared" si="6013"/>
        <v>0</v>
      </c>
      <c r="AD3798" s="11">
        <f t="shared" si="6013"/>
        <v>0</v>
      </c>
      <c r="AE3798" s="11">
        <f t="shared" si="6013"/>
        <v>0</v>
      </c>
      <c r="AF3798" s="11">
        <f t="shared" si="6013"/>
        <v>0</v>
      </c>
      <c r="AG3798" s="11">
        <f t="shared" si="6013"/>
        <v>0</v>
      </c>
      <c r="AH3798" s="11">
        <f t="shared" si="6013"/>
        <v>0</v>
      </c>
      <c r="AI3798" s="11">
        <f t="shared" si="6013"/>
        <v>0</v>
      </c>
      <c r="AJ3798" s="11">
        <f t="shared" si="6013"/>
        <v>0</v>
      </c>
      <c r="AK3798" s="11">
        <f t="shared" si="6013"/>
        <v>0</v>
      </c>
      <c r="AL3798" s="11">
        <f t="shared" si="6013"/>
        <v>0</v>
      </c>
      <c r="AM3798" s="11">
        <f t="shared" si="6013"/>
        <v>0</v>
      </c>
      <c r="AN3798" s="11">
        <f t="shared" si="6013"/>
        <v>0</v>
      </c>
      <c r="AO3798" s="11">
        <f t="shared" si="6013"/>
        <v>0</v>
      </c>
      <c r="AP3798" s="11">
        <f t="shared" si="6013"/>
        <v>0</v>
      </c>
      <c r="AQ3798" s="11">
        <f t="shared" si="6013"/>
        <v>0</v>
      </c>
      <c r="AR3798" s="11">
        <v>0</v>
      </c>
      <c r="AS3798" s="11">
        <v>0</v>
      </c>
      <c r="AT3798" s="11">
        <f>SUM(AT3799)</f>
        <v>71500</v>
      </c>
      <c r="AU3798" s="11">
        <f t="shared" ref="AU3798:BI3798" si="6014">SUM(AU3799)</f>
        <v>10262</v>
      </c>
      <c r="AV3798" s="11">
        <f t="shared" si="6014"/>
        <v>0</v>
      </c>
      <c r="AW3798" s="11">
        <f t="shared" si="6014"/>
        <v>0</v>
      </c>
      <c r="AX3798" s="11">
        <f t="shared" si="6014"/>
        <v>0</v>
      </c>
      <c r="AY3798" s="11">
        <f t="shared" si="6014"/>
        <v>19035</v>
      </c>
      <c r="AZ3798" s="11">
        <f t="shared" si="6014"/>
        <v>100797</v>
      </c>
      <c r="BA3798" s="11">
        <f t="shared" si="6014"/>
        <v>0</v>
      </c>
      <c r="BB3798" s="11">
        <f t="shared" si="6014"/>
        <v>0</v>
      </c>
      <c r="BC3798" s="11">
        <f t="shared" si="6014"/>
        <v>10262</v>
      </c>
      <c r="BD3798" s="11">
        <f t="shared" si="6014"/>
        <v>4500</v>
      </c>
      <c r="BE3798" s="11">
        <f t="shared" si="6014"/>
        <v>19035</v>
      </c>
      <c r="BF3798" s="11">
        <f t="shared" si="6014"/>
        <v>0</v>
      </c>
      <c r="BG3798" s="11">
        <f t="shared" si="6014"/>
        <v>19035</v>
      </c>
      <c r="BH3798" s="11">
        <f t="shared" si="6014"/>
        <v>0</v>
      </c>
      <c r="BI3798" s="11">
        <f t="shared" si="6014"/>
        <v>0</v>
      </c>
      <c r="BJ3798" s="11">
        <v>52832</v>
      </c>
      <c r="BK3798" s="11">
        <v>47965</v>
      </c>
    </row>
    <row r="3799" spans="1:63" x14ac:dyDescent="0.25">
      <c r="A3799" s="4" t="s">
        <v>1156</v>
      </c>
      <c r="B3799" s="4" t="s">
        <v>58</v>
      </c>
      <c r="C3799" s="4" t="s">
        <v>149</v>
      </c>
      <c r="D3799" s="107" t="s">
        <v>1301</v>
      </c>
      <c r="E3799" s="106" t="s">
        <v>50</v>
      </c>
      <c r="F3799" s="106" t="s">
        <v>0</v>
      </c>
      <c r="G3799" s="2" t="s">
        <v>0</v>
      </c>
      <c r="H3799" s="2" t="s">
        <v>51</v>
      </c>
      <c r="I3799" s="12">
        <f>SUM(I3800:I3802)</f>
        <v>90000</v>
      </c>
      <c r="J3799" s="12">
        <f t="shared" ref="J3799:Y3799" si="6015">SUM(J3800:J3802)</f>
        <v>25000</v>
      </c>
      <c r="K3799" s="12">
        <f t="shared" si="6015"/>
        <v>3500</v>
      </c>
      <c r="L3799" s="12">
        <f t="shared" si="6015"/>
        <v>0</v>
      </c>
      <c r="M3799" s="12">
        <f t="shared" si="6015"/>
        <v>0</v>
      </c>
      <c r="N3799" s="12">
        <f t="shared" si="6015"/>
        <v>12500</v>
      </c>
      <c r="O3799" s="12">
        <f t="shared" si="6015"/>
        <v>0</v>
      </c>
      <c r="P3799" s="12">
        <f t="shared" ref="P3799" si="6016">SUM(P3800:P3802)</f>
        <v>41000</v>
      </c>
      <c r="Q3799" s="12">
        <f t="shared" si="6015"/>
        <v>0</v>
      </c>
      <c r="R3799" s="12">
        <f t="shared" si="6015"/>
        <v>922</v>
      </c>
      <c r="S3799" s="12">
        <f t="shared" si="6015"/>
        <v>12078</v>
      </c>
      <c r="T3799" s="12">
        <f t="shared" si="6015"/>
        <v>6000</v>
      </c>
      <c r="U3799" s="12">
        <f t="shared" si="6015"/>
        <v>0</v>
      </c>
      <c r="V3799" s="12">
        <f t="shared" si="6015"/>
        <v>0</v>
      </c>
      <c r="W3799" s="12">
        <f t="shared" si="6015"/>
        <v>12500</v>
      </c>
      <c r="X3799" s="12">
        <f t="shared" si="6015"/>
        <v>0</v>
      </c>
      <c r="Y3799" s="12">
        <f t="shared" si="6015"/>
        <v>0</v>
      </c>
      <c r="Z3799" s="12">
        <v>31500</v>
      </c>
      <c r="AA3799" s="12">
        <v>9500</v>
      </c>
      <c r="AB3799" s="12">
        <f t="shared" ref="AB3799:AQ3799" si="6017">SUM(AB3800:AB3802)</f>
        <v>0</v>
      </c>
      <c r="AC3799" s="12">
        <f t="shared" si="6017"/>
        <v>0</v>
      </c>
      <c r="AD3799" s="12">
        <f t="shared" si="6017"/>
        <v>0</v>
      </c>
      <c r="AE3799" s="12">
        <f t="shared" si="6017"/>
        <v>0</v>
      </c>
      <c r="AF3799" s="12">
        <f t="shared" si="6017"/>
        <v>0</v>
      </c>
      <c r="AG3799" s="12">
        <f t="shared" si="6017"/>
        <v>0</v>
      </c>
      <c r="AH3799" s="12">
        <f t="shared" ref="AH3799" si="6018">SUM(AH3800:AH3802)</f>
        <v>0</v>
      </c>
      <c r="AI3799" s="12">
        <f t="shared" si="6017"/>
        <v>0</v>
      </c>
      <c r="AJ3799" s="12">
        <f t="shared" si="6017"/>
        <v>0</v>
      </c>
      <c r="AK3799" s="12">
        <f t="shared" si="6017"/>
        <v>0</v>
      </c>
      <c r="AL3799" s="12">
        <f t="shared" si="6017"/>
        <v>0</v>
      </c>
      <c r="AM3799" s="12">
        <f t="shared" si="6017"/>
        <v>0</v>
      </c>
      <c r="AN3799" s="12">
        <f t="shared" si="6017"/>
        <v>0</v>
      </c>
      <c r="AO3799" s="12">
        <f t="shared" si="6017"/>
        <v>0</v>
      </c>
      <c r="AP3799" s="12">
        <f t="shared" si="6017"/>
        <v>0</v>
      </c>
      <c r="AQ3799" s="12">
        <f t="shared" si="6017"/>
        <v>0</v>
      </c>
      <c r="AR3799" s="12">
        <v>0</v>
      </c>
      <c r="AS3799" s="12">
        <v>0</v>
      </c>
      <c r="AT3799" s="12">
        <f>SUM(AT3800:AT3802)</f>
        <v>71500</v>
      </c>
      <c r="AU3799" s="12">
        <f t="shared" ref="AU3799:BI3799" si="6019">SUM(AU3800:AU3802)</f>
        <v>10262</v>
      </c>
      <c r="AV3799" s="12">
        <f t="shared" si="6019"/>
        <v>0</v>
      </c>
      <c r="AW3799" s="12">
        <f t="shared" si="6019"/>
        <v>0</v>
      </c>
      <c r="AX3799" s="12">
        <f t="shared" si="6019"/>
        <v>0</v>
      </c>
      <c r="AY3799" s="12">
        <f t="shared" si="6019"/>
        <v>19035</v>
      </c>
      <c r="AZ3799" s="12">
        <f t="shared" ref="AZ3799" si="6020">SUM(AZ3800:AZ3802)</f>
        <v>100797</v>
      </c>
      <c r="BA3799" s="12">
        <f t="shared" si="6019"/>
        <v>0</v>
      </c>
      <c r="BB3799" s="12">
        <f t="shared" si="6019"/>
        <v>0</v>
      </c>
      <c r="BC3799" s="12">
        <f t="shared" si="6019"/>
        <v>10262</v>
      </c>
      <c r="BD3799" s="12">
        <f t="shared" si="6019"/>
        <v>4500</v>
      </c>
      <c r="BE3799" s="12">
        <f t="shared" si="6019"/>
        <v>19035</v>
      </c>
      <c r="BF3799" s="12">
        <f t="shared" si="6019"/>
        <v>0</v>
      </c>
      <c r="BG3799" s="12">
        <f t="shared" si="6019"/>
        <v>19035</v>
      </c>
      <c r="BH3799" s="12">
        <f t="shared" si="6019"/>
        <v>0</v>
      </c>
      <c r="BI3799" s="12">
        <f t="shared" si="6019"/>
        <v>0</v>
      </c>
      <c r="BJ3799" s="12">
        <v>52832</v>
      </c>
      <c r="BK3799" s="12">
        <v>47965</v>
      </c>
    </row>
    <row r="3800" spans="1:63" x14ac:dyDescent="0.25">
      <c r="A3800" s="4" t="s">
        <v>1156</v>
      </c>
      <c r="B3800" s="4" t="s">
        <v>58</v>
      </c>
      <c r="C3800" s="4" t="s">
        <v>149</v>
      </c>
      <c r="D3800" s="107" t="s">
        <v>1301</v>
      </c>
      <c r="E3800" s="117">
        <v>8213</v>
      </c>
      <c r="F3800" s="107"/>
      <c r="G3800" s="103" t="s">
        <v>1659</v>
      </c>
      <c r="H3800" s="13" t="s">
        <v>53</v>
      </c>
      <c r="I3800" s="14">
        <v>50000</v>
      </c>
      <c r="J3800" s="14">
        <v>10000</v>
      </c>
      <c r="K3800" s="14">
        <v>2000</v>
      </c>
      <c r="L3800" s="14"/>
      <c r="M3800" s="14"/>
      <c r="N3800" s="14">
        <v>8000</v>
      </c>
      <c r="O3800" s="14"/>
      <c r="P3800" s="14">
        <f t="shared" si="5991"/>
        <v>20000</v>
      </c>
      <c r="Q3800" s="14"/>
      <c r="R3800" s="14"/>
      <c r="S3800" s="14">
        <v>2000</v>
      </c>
      <c r="T3800" s="14">
        <v>6000</v>
      </c>
      <c r="U3800" s="14"/>
      <c r="V3800" s="14"/>
      <c r="W3800" s="14">
        <v>8000</v>
      </c>
      <c r="X3800" s="14"/>
      <c r="Y3800" s="14"/>
      <c r="Z3800" s="14">
        <v>16000</v>
      </c>
      <c r="AA3800" s="14">
        <v>4000</v>
      </c>
      <c r="AB3800" s="14">
        <v>0</v>
      </c>
      <c r="AC3800" s="14"/>
      <c r="AD3800" s="14"/>
      <c r="AE3800" s="14"/>
      <c r="AF3800" s="14"/>
      <c r="AG3800" s="14"/>
      <c r="AH3800" s="14">
        <f t="shared" si="5992"/>
        <v>0</v>
      </c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>
        <v>0</v>
      </c>
      <c r="AS3800" s="14">
        <v>0</v>
      </c>
      <c r="AT3800" s="14">
        <v>59000</v>
      </c>
      <c r="AU3800" s="14">
        <f>6000+762</f>
        <v>6762</v>
      </c>
      <c r="AV3800" s="14"/>
      <c r="AW3800" s="14"/>
      <c r="AX3800" s="14"/>
      <c r="AY3800" s="14">
        <v>19035</v>
      </c>
      <c r="AZ3800" s="14">
        <f t="shared" si="5993"/>
        <v>84797</v>
      </c>
      <c r="BA3800" s="14"/>
      <c r="BB3800" s="14"/>
      <c r="BC3800" s="14">
        <f>6000+762</f>
        <v>6762</v>
      </c>
      <c r="BD3800" s="14">
        <v>4500</v>
      </c>
      <c r="BE3800" s="14">
        <v>19035</v>
      </c>
      <c r="BF3800" s="14"/>
      <c r="BG3800" s="14">
        <v>19035</v>
      </c>
      <c r="BH3800" s="14"/>
      <c r="BI3800" s="14"/>
      <c r="BJ3800" s="14">
        <v>49332</v>
      </c>
      <c r="BK3800" s="14">
        <v>35465</v>
      </c>
    </row>
    <row r="3801" spans="1:63" x14ac:dyDescent="0.25">
      <c r="A3801" s="4" t="s">
        <v>1156</v>
      </c>
      <c r="B3801" s="4" t="s">
        <v>58</v>
      </c>
      <c r="C3801" s="4" t="s">
        <v>149</v>
      </c>
      <c r="D3801" s="107" t="s">
        <v>1301</v>
      </c>
      <c r="E3801" s="117">
        <v>8215</v>
      </c>
      <c r="F3801" s="107"/>
      <c r="G3801" s="103" t="s">
        <v>1659</v>
      </c>
      <c r="H3801" s="13" t="s">
        <v>70</v>
      </c>
      <c r="I3801" s="14">
        <v>15000</v>
      </c>
      <c r="J3801" s="14">
        <v>10000</v>
      </c>
      <c r="K3801" s="14">
        <v>1500</v>
      </c>
      <c r="L3801" s="14"/>
      <c r="M3801" s="14"/>
      <c r="N3801" s="14">
        <v>4500</v>
      </c>
      <c r="O3801" s="14"/>
      <c r="P3801" s="14">
        <f t="shared" si="5991"/>
        <v>16000</v>
      </c>
      <c r="Q3801" s="14"/>
      <c r="R3801" s="14">
        <v>922</v>
      </c>
      <c r="S3801" s="14">
        <f>1500+8578</f>
        <v>10078</v>
      </c>
      <c r="T3801" s="14"/>
      <c r="U3801" s="14"/>
      <c r="V3801" s="14"/>
      <c r="W3801" s="14">
        <v>4500</v>
      </c>
      <c r="X3801" s="14"/>
      <c r="Y3801" s="14"/>
      <c r="Z3801" s="14">
        <v>15500</v>
      </c>
      <c r="AA3801" s="14">
        <v>500</v>
      </c>
      <c r="AB3801" s="14">
        <v>0</v>
      </c>
      <c r="AC3801" s="14"/>
      <c r="AD3801" s="14"/>
      <c r="AE3801" s="14"/>
      <c r="AF3801" s="14"/>
      <c r="AG3801" s="14"/>
      <c r="AH3801" s="14">
        <f t="shared" si="5992"/>
        <v>0</v>
      </c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>
        <v>0</v>
      </c>
      <c r="AS3801" s="14">
        <v>0</v>
      </c>
      <c r="AT3801" s="14">
        <v>5000</v>
      </c>
      <c r="AU3801" s="14">
        <v>2000</v>
      </c>
      <c r="AV3801" s="14"/>
      <c r="AW3801" s="14"/>
      <c r="AX3801" s="14"/>
      <c r="AY3801" s="14"/>
      <c r="AZ3801" s="14">
        <f t="shared" si="5993"/>
        <v>7000</v>
      </c>
      <c r="BA3801" s="14"/>
      <c r="BB3801" s="14"/>
      <c r="BC3801" s="14">
        <v>2000</v>
      </c>
      <c r="BD3801" s="14"/>
      <c r="BE3801" s="14"/>
      <c r="BF3801" s="14"/>
      <c r="BG3801" s="14"/>
      <c r="BH3801" s="14"/>
      <c r="BI3801" s="14"/>
      <c r="BJ3801" s="14">
        <v>2000</v>
      </c>
      <c r="BK3801" s="14">
        <v>5000</v>
      </c>
    </row>
    <row r="3802" spans="1:63" x14ac:dyDescent="0.25">
      <c r="A3802" s="4" t="s">
        <v>1156</v>
      </c>
      <c r="B3802" s="4" t="s">
        <v>58</v>
      </c>
      <c r="C3802" s="4" t="s">
        <v>149</v>
      </c>
      <c r="D3802" s="107" t="s">
        <v>1301</v>
      </c>
      <c r="E3802" s="117">
        <v>8216</v>
      </c>
      <c r="F3802" s="107"/>
      <c r="G3802" s="103" t="s">
        <v>1659</v>
      </c>
      <c r="H3802" s="13" t="s">
        <v>110</v>
      </c>
      <c r="I3802" s="14">
        <v>25000</v>
      </c>
      <c r="J3802" s="14">
        <v>5000</v>
      </c>
      <c r="K3802" s="14"/>
      <c r="L3802" s="14"/>
      <c r="M3802" s="14"/>
      <c r="N3802" s="14"/>
      <c r="O3802" s="14"/>
      <c r="P3802" s="14">
        <f t="shared" si="5991"/>
        <v>5000</v>
      </c>
      <c r="Q3802" s="14"/>
      <c r="R3802" s="14"/>
      <c r="S3802" s="14"/>
      <c r="T3802" s="14"/>
      <c r="U3802" s="14"/>
      <c r="V3802" s="14"/>
      <c r="W3802" s="14"/>
      <c r="X3802" s="14"/>
      <c r="Y3802" s="14"/>
      <c r="Z3802" s="14">
        <v>0</v>
      </c>
      <c r="AA3802" s="14">
        <v>5000</v>
      </c>
      <c r="AB3802" s="14">
        <v>0</v>
      </c>
      <c r="AC3802" s="14"/>
      <c r="AD3802" s="14"/>
      <c r="AE3802" s="14"/>
      <c r="AF3802" s="14"/>
      <c r="AG3802" s="14"/>
      <c r="AH3802" s="14">
        <f t="shared" si="5992"/>
        <v>0</v>
      </c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>
        <v>0</v>
      </c>
      <c r="AS3802" s="14">
        <v>0</v>
      </c>
      <c r="AT3802" s="14">
        <v>7500</v>
      </c>
      <c r="AU3802" s="14">
        <v>1500</v>
      </c>
      <c r="AV3802" s="14"/>
      <c r="AW3802" s="14"/>
      <c r="AX3802" s="14"/>
      <c r="AY3802" s="14"/>
      <c r="AZ3802" s="14">
        <f t="shared" si="5993"/>
        <v>9000</v>
      </c>
      <c r="BA3802" s="14"/>
      <c r="BB3802" s="14"/>
      <c r="BC3802" s="14">
        <v>1500</v>
      </c>
      <c r="BD3802" s="14"/>
      <c r="BE3802" s="14"/>
      <c r="BF3802" s="14"/>
      <c r="BG3802" s="14"/>
      <c r="BH3802" s="14"/>
      <c r="BI3802" s="14"/>
      <c r="BJ3802" s="14">
        <v>1500</v>
      </c>
      <c r="BK3802" s="14">
        <v>7500</v>
      </c>
    </row>
    <row r="3803" spans="1:63" ht="22.5" x14ac:dyDescent="0.25">
      <c r="A3803" s="13" t="s">
        <v>0</v>
      </c>
      <c r="B3803" s="13" t="s">
        <v>0</v>
      </c>
      <c r="C3803" s="13" t="s">
        <v>0</v>
      </c>
      <c r="D3803" s="103" t="s">
        <v>0</v>
      </c>
      <c r="E3803" s="103"/>
      <c r="F3803" s="103" t="s">
        <v>0</v>
      </c>
      <c r="G3803" s="13" t="s">
        <v>0</v>
      </c>
      <c r="H3803" s="10" t="s">
        <v>1310</v>
      </c>
      <c r="I3803" s="11">
        <f>SUM(I3769,I3793,I3798)</f>
        <v>6558770</v>
      </c>
      <c r="J3803" s="11">
        <f t="shared" ref="J3803:Y3803" si="6021">SUM(J3769,J3793,J3798)</f>
        <v>473650</v>
      </c>
      <c r="K3803" s="11">
        <f t="shared" si="6021"/>
        <v>106223</v>
      </c>
      <c r="L3803" s="11">
        <f t="shared" si="6021"/>
        <v>0</v>
      </c>
      <c r="M3803" s="11">
        <f t="shared" si="6021"/>
        <v>0</v>
      </c>
      <c r="N3803" s="11">
        <f t="shared" si="6021"/>
        <v>0</v>
      </c>
      <c r="O3803" s="11">
        <f t="shared" si="6021"/>
        <v>0</v>
      </c>
      <c r="P3803" s="11">
        <f t="shared" si="6021"/>
        <v>579873</v>
      </c>
      <c r="Q3803" s="11">
        <f t="shared" si="6021"/>
        <v>0</v>
      </c>
      <c r="R3803" s="11">
        <f t="shared" si="6021"/>
        <v>13241</v>
      </c>
      <c r="S3803" s="11">
        <f t="shared" si="6021"/>
        <v>139318</v>
      </c>
      <c r="T3803" s="11">
        <f t="shared" si="6021"/>
        <v>22090</v>
      </c>
      <c r="U3803" s="11">
        <f t="shared" si="6021"/>
        <v>27415</v>
      </c>
      <c r="V3803" s="11">
        <f t="shared" si="6021"/>
        <v>6000</v>
      </c>
      <c r="W3803" s="11">
        <f t="shared" si="6021"/>
        <v>23920</v>
      </c>
      <c r="X3803" s="11">
        <f t="shared" si="6021"/>
        <v>11000</v>
      </c>
      <c r="Y3803" s="11">
        <f t="shared" si="6021"/>
        <v>102240</v>
      </c>
      <c r="Z3803" s="11">
        <v>345224</v>
      </c>
      <c r="AA3803" s="11">
        <v>234649</v>
      </c>
      <c r="AB3803" s="11">
        <f t="shared" ref="AB3803:AQ3803" si="6022">SUM(AB3769,AB3793,AB3798)</f>
        <v>0</v>
      </c>
      <c r="AC3803" s="11">
        <f t="shared" si="6022"/>
        <v>0</v>
      </c>
      <c r="AD3803" s="11">
        <f t="shared" si="6022"/>
        <v>0</v>
      </c>
      <c r="AE3803" s="11">
        <f t="shared" si="6022"/>
        <v>0</v>
      </c>
      <c r="AF3803" s="11">
        <f t="shared" si="6022"/>
        <v>0</v>
      </c>
      <c r="AG3803" s="11">
        <f t="shared" si="6022"/>
        <v>0</v>
      </c>
      <c r="AH3803" s="11">
        <f t="shared" si="6022"/>
        <v>0</v>
      </c>
      <c r="AI3803" s="11">
        <f t="shared" si="6022"/>
        <v>0</v>
      </c>
      <c r="AJ3803" s="11">
        <f t="shared" si="6022"/>
        <v>0</v>
      </c>
      <c r="AK3803" s="11">
        <f t="shared" si="6022"/>
        <v>0</v>
      </c>
      <c r="AL3803" s="11">
        <f t="shared" si="6022"/>
        <v>0</v>
      </c>
      <c r="AM3803" s="11">
        <f t="shared" si="6022"/>
        <v>0</v>
      </c>
      <c r="AN3803" s="11">
        <f t="shared" si="6022"/>
        <v>0</v>
      </c>
      <c r="AO3803" s="11">
        <f t="shared" si="6022"/>
        <v>0</v>
      </c>
      <c r="AP3803" s="11">
        <f t="shared" si="6022"/>
        <v>0</v>
      </c>
      <c r="AQ3803" s="11">
        <f t="shared" si="6022"/>
        <v>0</v>
      </c>
      <c r="AR3803" s="11">
        <v>0</v>
      </c>
      <c r="AS3803" s="11">
        <v>0</v>
      </c>
      <c r="AT3803" s="11">
        <f t="shared" ref="AT3803:BI3803" si="6023">SUM(AT3769,AT3793,AT3798)</f>
        <v>526950</v>
      </c>
      <c r="AU3803" s="11">
        <f t="shared" si="6023"/>
        <v>78261</v>
      </c>
      <c r="AV3803" s="11">
        <f t="shared" si="6023"/>
        <v>0</v>
      </c>
      <c r="AW3803" s="11">
        <f t="shared" si="6023"/>
        <v>0</v>
      </c>
      <c r="AX3803" s="11">
        <f t="shared" si="6023"/>
        <v>0</v>
      </c>
      <c r="AY3803" s="11">
        <f t="shared" si="6023"/>
        <v>19035</v>
      </c>
      <c r="AZ3803" s="11">
        <f t="shared" si="6023"/>
        <v>624246</v>
      </c>
      <c r="BA3803" s="11">
        <f t="shared" si="6023"/>
        <v>1039</v>
      </c>
      <c r="BB3803" s="11">
        <f t="shared" si="6023"/>
        <v>4334</v>
      </c>
      <c r="BC3803" s="11">
        <f t="shared" si="6023"/>
        <v>87739</v>
      </c>
      <c r="BD3803" s="11">
        <f t="shared" si="6023"/>
        <v>26680</v>
      </c>
      <c r="BE3803" s="11">
        <f t="shared" si="6023"/>
        <v>19035</v>
      </c>
      <c r="BF3803" s="11">
        <f t="shared" si="6023"/>
        <v>6230</v>
      </c>
      <c r="BG3803" s="11">
        <f t="shared" si="6023"/>
        <v>81805</v>
      </c>
      <c r="BH3803" s="11">
        <f t="shared" si="6023"/>
        <v>0</v>
      </c>
      <c r="BI3803" s="11">
        <f t="shared" si="6023"/>
        <v>94926</v>
      </c>
      <c r="BJ3803" s="11">
        <v>321788</v>
      </c>
      <c r="BK3803" s="11">
        <v>302458</v>
      </c>
    </row>
    <row r="3804" spans="1:63" ht="15.75" thickBot="1" x14ac:dyDescent="0.3">
      <c r="A3804" s="13" t="s">
        <v>0</v>
      </c>
      <c r="B3804" s="13" t="s">
        <v>0</v>
      </c>
      <c r="C3804" s="13" t="s">
        <v>0</v>
      </c>
      <c r="D3804" s="103" t="s">
        <v>0</v>
      </c>
      <c r="E3804" s="103" t="s">
        <v>0</v>
      </c>
      <c r="F3804" s="103" t="s">
        <v>0</v>
      </c>
      <c r="G3804" s="13" t="s">
        <v>0</v>
      </c>
      <c r="H3804" s="2" t="s">
        <v>55</v>
      </c>
      <c r="I3804" s="12">
        <v>95</v>
      </c>
      <c r="J3804" s="13" t="s">
        <v>0</v>
      </c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3"/>
      <c r="W3804" s="13"/>
      <c r="X3804" s="13"/>
      <c r="Y3804" s="13"/>
      <c r="Z3804" s="13">
        <v>0</v>
      </c>
      <c r="AA3804" s="13"/>
      <c r="AB3804" s="13" t="s">
        <v>0</v>
      </c>
      <c r="AC3804" s="13"/>
      <c r="AD3804" s="13"/>
      <c r="AE3804" s="13"/>
      <c r="AF3804" s="13"/>
      <c r="AG3804" s="13"/>
      <c r="AH3804" s="13"/>
      <c r="AI3804" s="13"/>
      <c r="AJ3804" s="13"/>
      <c r="AK3804" s="13"/>
      <c r="AL3804" s="13"/>
      <c r="AM3804" s="13"/>
      <c r="AN3804" s="13"/>
      <c r="AO3804" s="13"/>
      <c r="AP3804" s="13"/>
      <c r="AQ3804" s="13"/>
      <c r="AR3804" s="13">
        <v>0</v>
      </c>
      <c r="AS3804" s="13"/>
      <c r="AT3804" s="13" t="s">
        <v>0</v>
      </c>
      <c r="AU3804" s="13"/>
      <c r="AV3804" s="13"/>
      <c r="AW3804" s="13"/>
      <c r="AX3804" s="13"/>
      <c r="AY3804" s="13"/>
      <c r="AZ3804" s="13"/>
      <c r="BA3804" s="13"/>
      <c r="BB3804" s="13"/>
      <c r="BC3804" s="13"/>
      <c r="BD3804" s="13"/>
      <c r="BE3804" s="13"/>
      <c r="BF3804" s="13"/>
      <c r="BG3804" s="13"/>
      <c r="BH3804" s="13"/>
      <c r="BI3804" s="13"/>
      <c r="BJ3804" s="13">
        <v>0</v>
      </c>
      <c r="BK3804" s="13"/>
    </row>
    <row r="3805" spans="1:63" ht="69.75" customHeight="1" thickBot="1" x14ac:dyDescent="0.3">
      <c r="A3805" s="148" t="s">
        <v>0</v>
      </c>
      <c r="B3805" s="148" t="s">
        <v>0</v>
      </c>
      <c r="C3805" s="148" t="s">
        <v>0</v>
      </c>
      <c r="D3805" s="151" t="s">
        <v>0</v>
      </c>
      <c r="E3805" s="151" t="s">
        <v>0</v>
      </c>
      <c r="F3805" s="151" t="s">
        <v>0</v>
      </c>
      <c r="G3805" s="154" t="s">
        <v>0</v>
      </c>
      <c r="H3805" s="5" t="s">
        <v>56</v>
      </c>
      <c r="I3805" s="5" t="s">
        <v>9</v>
      </c>
      <c r="J3805" s="94" t="s">
        <v>10</v>
      </c>
      <c r="K3805" s="94" t="s">
        <v>1602</v>
      </c>
      <c r="L3805" s="94" t="s">
        <v>1535</v>
      </c>
      <c r="M3805" s="94" t="s">
        <v>1591</v>
      </c>
      <c r="N3805" s="94" t="s">
        <v>1592</v>
      </c>
      <c r="O3805" s="94" t="s">
        <v>1593</v>
      </c>
      <c r="P3805" s="94" t="s">
        <v>1606</v>
      </c>
      <c r="Q3805" s="94" t="s">
        <v>1603</v>
      </c>
      <c r="R3805" s="94" t="s">
        <v>1594</v>
      </c>
      <c r="S3805" s="94" t="s">
        <v>1595</v>
      </c>
      <c r="T3805" s="94" t="s">
        <v>1596</v>
      </c>
      <c r="U3805" s="94" t="s">
        <v>1597</v>
      </c>
      <c r="V3805" s="94" t="s">
        <v>1598</v>
      </c>
      <c r="W3805" s="94" t="s">
        <v>1599</v>
      </c>
      <c r="X3805" s="94" t="s">
        <v>1604</v>
      </c>
      <c r="Y3805" s="94" t="s">
        <v>1605</v>
      </c>
      <c r="Z3805" s="94" t="s">
        <v>1600</v>
      </c>
      <c r="AA3805" s="94" t="s">
        <v>1601</v>
      </c>
      <c r="AB3805" s="95" t="s">
        <v>11</v>
      </c>
      <c r="AC3805" s="95" t="s">
        <v>1602</v>
      </c>
      <c r="AD3805" s="95" t="s">
        <v>1535</v>
      </c>
      <c r="AE3805" s="95" t="s">
        <v>1591</v>
      </c>
      <c r="AF3805" s="95" t="s">
        <v>1592</v>
      </c>
      <c r="AG3805" s="95" t="s">
        <v>1593</v>
      </c>
      <c r="AH3805" s="95" t="s">
        <v>1607</v>
      </c>
      <c r="AI3805" s="95" t="s">
        <v>1603</v>
      </c>
      <c r="AJ3805" s="95" t="s">
        <v>1594</v>
      </c>
      <c r="AK3805" s="95" t="s">
        <v>1595</v>
      </c>
      <c r="AL3805" s="95" t="s">
        <v>1596</v>
      </c>
      <c r="AM3805" s="95" t="s">
        <v>1597</v>
      </c>
      <c r="AN3805" s="95" t="s">
        <v>1598</v>
      </c>
      <c r="AO3805" s="95" t="s">
        <v>1599</v>
      </c>
      <c r="AP3805" s="95" t="s">
        <v>1604</v>
      </c>
      <c r="AQ3805" s="95" t="s">
        <v>1605</v>
      </c>
      <c r="AR3805" s="95" t="s">
        <v>1600</v>
      </c>
      <c r="AS3805" s="95" t="s">
        <v>1601</v>
      </c>
      <c r="AT3805" s="96" t="s">
        <v>12</v>
      </c>
      <c r="AU3805" s="96" t="s">
        <v>1602</v>
      </c>
      <c r="AV3805" s="96" t="s">
        <v>1535</v>
      </c>
      <c r="AW3805" s="96" t="s">
        <v>1591</v>
      </c>
      <c r="AX3805" s="96" t="s">
        <v>1592</v>
      </c>
      <c r="AY3805" s="96" t="s">
        <v>1593</v>
      </c>
      <c r="AZ3805" s="96" t="s">
        <v>1608</v>
      </c>
      <c r="BA3805" s="96" t="s">
        <v>1603</v>
      </c>
      <c r="BB3805" s="96" t="s">
        <v>1594</v>
      </c>
      <c r="BC3805" s="96" t="s">
        <v>1595</v>
      </c>
      <c r="BD3805" s="96" t="s">
        <v>1596</v>
      </c>
      <c r="BE3805" s="96" t="s">
        <v>1597</v>
      </c>
      <c r="BF3805" s="96" t="s">
        <v>1598</v>
      </c>
      <c r="BG3805" s="96" t="s">
        <v>1599</v>
      </c>
      <c r="BH3805" s="96" t="s">
        <v>1604</v>
      </c>
      <c r="BI3805" s="96" t="s">
        <v>1605</v>
      </c>
      <c r="BJ3805" s="96" t="s">
        <v>1600</v>
      </c>
      <c r="BK3805" s="96" t="s">
        <v>1601</v>
      </c>
    </row>
    <row r="3806" spans="1:63" x14ac:dyDescent="0.25">
      <c r="A3806" s="149"/>
      <c r="B3806" s="149"/>
      <c r="C3806" s="149"/>
      <c r="D3806" s="152"/>
      <c r="E3806" s="152"/>
      <c r="F3806" s="152"/>
      <c r="G3806" s="155"/>
      <c r="H3806" s="15" t="s">
        <v>0</v>
      </c>
      <c r="I3806" s="9" t="s">
        <v>13</v>
      </c>
      <c r="J3806" s="9">
        <v>1</v>
      </c>
      <c r="K3806" s="9">
        <v>2</v>
      </c>
      <c r="L3806" s="9">
        <v>3</v>
      </c>
      <c r="M3806" s="9">
        <v>4</v>
      </c>
      <c r="N3806" s="9">
        <v>5</v>
      </c>
      <c r="O3806" s="9">
        <v>6</v>
      </c>
      <c r="P3806" s="9">
        <v>7</v>
      </c>
      <c r="Q3806" s="9">
        <v>8</v>
      </c>
      <c r="R3806" s="9">
        <v>9</v>
      </c>
      <c r="S3806" s="9">
        <v>10</v>
      </c>
      <c r="T3806" s="9">
        <v>11</v>
      </c>
      <c r="U3806" s="9">
        <v>12</v>
      </c>
      <c r="V3806" s="9">
        <v>13</v>
      </c>
      <c r="W3806" s="9">
        <v>14</v>
      </c>
      <c r="X3806" s="9">
        <v>15</v>
      </c>
      <c r="Y3806" s="9">
        <v>16</v>
      </c>
      <c r="Z3806" s="9">
        <v>20</v>
      </c>
      <c r="AA3806" s="9">
        <v>21</v>
      </c>
      <c r="AB3806" s="9">
        <v>1</v>
      </c>
      <c r="AC3806" s="9">
        <v>2</v>
      </c>
      <c r="AD3806" s="9">
        <v>3</v>
      </c>
      <c r="AE3806" s="9">
        <v>4</v>
      </c>
      <c r="AF3806" s="9">
        <v>5</v>
      </c>
      <c r="AG3806" s="9">
        <v>6</v>
      </c>
      <c r="AH3806" s="9">
        <v>7</v>
      </c>
      <c r="AI3806" s="9">
        <v>8</v>
      </c>
      <c r="AJ3806" s="9">
        <v>9</v>
      </c>
      <c r="AK3806" s="9">
        <v>10</v>
      </c>
      <c r="AL3806" s="9">
        <v>11</v>
      </c>
      <c r="AM3806" s="9">
        <v>12</v>
      </c>
      <c r="AN3806" s="9">
        <v>13</v>
      </c>
      <c r="AO3806" s="9">
        <v>14</v>
      </c>
      <c r="AP3806" s="9">
        <v>15</v>
      </c>
      <c r="AQ3806" s="9">
        <v>16</v>
      </c>
      <c r="AR3806" s="9">
        <v>20</v>
      </c>
      <c r="AS3806" s="9">
        <v>21</v>
      </c>
      <c r="AT3806" s="9">
        <v>1</v>
      </c>
      <c r="AU3806" s="9">
        <v>2</v>
      </c>
      <c r="AV3806" s="9">
        <v>3</v>
      </c>
      <c r="AW3806" s="9">
        <v>4</v>
      </c>
      <c r="AX3806" s="9">
        <v>5</v>
      </c>
      <c r="AY3806" s="9">
        <v>6</v>
      </c>
      <c r="AZ3806" s="9">
        <v>7</v>
      </c>
      <c r="BA3806" s="9">
        <v>8</v>
      </c>
      <c r="BB3806" s="9">
        <v>9</v>
      </c>
      <c r="BC3806" s="9">
        <v>10</v>
      </c>
      <c r="BD3806" s="9">
        <v>11</v>
      </c>
      <c r="BE3806" s="9">
        <v>12</v>
      </c>
      <c r="BF3806" s="9">
        <v>13</v>
      </c>
      <c r="BG3806" s="9">
        <v>14</v>
      </c>
      <c r="BH3806" s="9">
        <v>15</v>
      </c>
      <c r="BI3806" s="9">
        <v>16</v>
      </c>
      <c r="BJ3806" s="9">
        <v>20</v>
      </c>
      <c r="BK3806" s="9">
        <v>21</v>
      </c>
    </row>
    <row r="3807" spans="1:63" x14ac:dyDescent="0.25">
      <c r="A3807" s="149"/>
      <c r="B3807" s="149"/>
      <c r="C3807" s="149"/>
      <c r="D3807" s="152"/>
      <c r="E3807" s="152"/>
      <c r="F3807" s="152"/>
      <c r="G3807" s="155"/>
      <c r="H3807" s="16" t="s">
        <v>1189</v>
      </c>
      <c r="I3807" s="17">
        <f>SUM(I3803)</f>
        <v>6558770</v>
      </c>
      <c r="J3807" s="17">
        <f t="shared" ref="J3807:Y3807" si="6024">SUM(J3803)</f>
        <v>473650</v>
      </c>
      <c r="K3807" s="17">
        <f t="shared" si="6024"/>
        <v>106223</v>
      </c>
      <c r="L3807" s="17">
        <f t="shared" si="6024"/>
        <v>0</v>
      </c>
      <c r="M3807" s="17">
        <f t="shared" si="6024"/>
        <v>0</v>
      </c>
      <c r="N3807" s="17">
        <f t="shared" si="6024"/>
        <v>0</v>
      </c>
      <c r="O3807" s="17">
        <f t="shared" si="6024"/>
        <v>0</v>
      </c>
      <c r="P3807" s="17">
        <f t="shared" ref="P3807" si="6025">SUM(P3803)</f>
        <v>579873</v>
      </c>
      <c r="Q3807" s="17">
        <f t="shared" si="6024"/>
        <v>0</v>
      </c>
      <c r="R3807" s="17">
        <f t="shared" si="6024"/>
        <v>13241</v>
      </c>
      <c r="S3807" s="17">
        <f t="shared" si="6024"/>
        <v>139318</v>
      </c>
      <c r="T3807" s="17">
        <f t="shared" si="6024"/>
        <v>22090</v>
      </c>
      <c r="U3807" s="17">
        <f t="shared" si="6024"/>
        <v>27415</v>
      </c>
      <c r="V3807" s="17">
        <f t="shared" si="6024"/>
        <v>6000</v>
      </c>
      <c r="W3807" s="17">
        <f t="shared" si="6024"/>
        <v>23920</v>
      </c>
      <c r="X3807" s="17">
        <f t="shared" si="6024"/>
        <v>11000</v>
      </c>
      <c r="Y3807" s="17">
        <f t="shared" si="6024"/>
        <v>102240</v>
      </c>
      <c r="Z3807" s="17">
        <v>345224</v>
      </c>
      <c r="AA3807" s="17">
        <v>234649</v>
      </c>
      <c r="AB3807" s="17">
        <f t="shared" ref="AB3807:AQ3807" si="6026">SUM(AB3803)</f>
        <v>0</v>
      </c>
      <c r="AC3807" s="17">
        <f t="shared" si="6026"/>
        <v>0</v>
      </c>
      <c r="AD3807" s="17">
        <f t="shared" si="6026"/>
        <v>0</v>
      </c>
      <c r="AE3807" s="17">
        <f t="shared" si="6026"/>
        <v>0</v>
      </c>
      <c r="AF3807" s="17">
        <f t="shared" si="6026"/>
        <v>0</v>
      </c>
      <c r="AG3807" s="17">
        <f t="shared" si="6026"/>
        <v>0</v>
      </c>
      <c r="AH3807" s="17">
        <f t="shared" ref="AH3807" si="6027">SUM(AH3803)</f>
        <v>0</v>
      </c>
      <c r="AI3807" s="17">
        <f t="shared" si="6026"/>
        <v>0</v>
      </c>
      <c r="AJ3807" s="17">
        <f t="shared" si="6026"/>
        <v>0</v>
      </c>
      <c r="AK3807" s="17">
        <f t="shared" si="6026"/>
        <v>0</v>
      </c>
      <c r="AL3807" s="17">
        <f t="shared" si="6026"/>
        <v>0</v>
      </c>
      <c r="AM3807" s="17">
        <f t="shared" si="6026"/>
        <v>0</v>
      </c>
      <c r="AN3807" s="17">
        <f t="shared" si="6026"/>
        <v>0</v>
      </c>
      <c r="AO3807" s="17">
        <f t="shared" si="6026"/>
        <v>0</v>
      </c>
      <c r="AP3807" s="17">
        <f t="shared" si="6026"/>
        <v>0</v>
      </c>
      <c r="AQ3807" s="17">
        <f t="shared" si="6026"/>
        <v>0</v>
      </c>
      <c r="AR3807" s="17">
        <v>0</v>
      </c>
      <c r="AS3807" s="17">
        <v>0</v>
      </c>
      <c r="AT3807" s="17">
        <f>SUM(AT3803)</f>
        <v>526950</v>
      </c>
      <c r="AU3807" s="17">
        <f t="shared" ref="AU3807:BI3807" si="6028">SUM(AU3803)</f>
        <v>78261</v>
      </c>
      <c r="AV3807" s="17">
        <f t="shared" si="6028"/>
        <v>0</v>
      </c>
      <c r="AW3807" s="17">
        <f t="shared" si="6028"/>
        <v>0</v>
      </c>
      <c r="AX3807" s="17">
        <f t="shared" si="6028"/>
        <v>0</v>
      </c>
      <c r="AY3807" s="17">
        <f t="shared" si="6028"/>
        <v>19035</v>
      </c>
      <c r="AZ3807" s="17">
        <f t="shared" ref="AZ3807" si="6029">SUM(AZ3803)</f>
        <v>624246</v>
      </c>
      <c r="BA3807" s="17">
        <f t="shared" si="6028"/>
        <v>1039</v>
      </c>
      <c r="BB3807" s="17">
        <f t="shared" si="6028"/>
        <v>4334</v>
      </c>
      <c r="BC3807" s="17">
        <f t="shared" si="6028"/>
        <v>87739</v>
      </c>
      <c r="BD3807" s="17">
        <f t="shared" si="6028"/>
        <v>26680</v>
      </c>
      <c r="BE3807" s="17">
        <f t="shared" si="6028"/>
        <v>19035</v>
      </c>
      <c r="BF3807" s="17">
        <f t="shared" si="6028"/>
        <v>6230</v>
      </c>
      <c r="BG3807" s="17">
        <f t="shared" si="6028"/>
        <v>81805</v>
      </c>
      <c r="BH3807" s="17">
        <f t="shared" si="6028"/>
        <v>0</v>
      </c>
      <c r="BI3807" s="17">
        <f t="shared" si="6028"/>
        <v>94926</v>
      </c>
      <c r="BJ3807" s="17">
        <v>321788</v>
      </c>
      <c r="BK3807" s="17">
        <v>302458</v>
      </c>
    </row>
    <row r="3808" spans="1:63" x14ac:dyDescent="0.25">
      <c r="A3808" s="149"/>
      <c r="B3808" s="149"/>
      <c r="C3808" s="149"/>
      <c r="D3808" s="152"/>
      <c r="E3808" s="152"/>
      <c r="F3808" s="152"/>
      <c r="G3808" s="155"/>
      <c r="H3808" s="18" t="s">
        <v>57</v>
      </c>
      <c r="I3808" s="17">
        <f>SUM(I3807)</f>
        <v>6558770</v>
      </c>
      <c r="J3808" s="17">
        <f t="shared" ref="J3808:Y3808" si="6030">SUM(J3807)</f>
        <v>473650</v>
      </c>
      <c r="K3808" s="17">
        <f t="shared" si="6030"/>
        <v>106223</v>
      </c>
      <c r="L3808" s="17">
        <f t="shared" si="6030"/>
        <v>0</v>
      </c>
      <c r="M3808" s="17">
        <f t="shared" si="6030"/>
        <v>0</v>
      </c>
      <c r="N3808" s="17">
        <f t="shared" si="6030"/>
        <v>0</v>
      </c>
      <c r="O3808" s="17">
        <f t="shared" si="6030"/>
        <v>0</v>
      </c>
      <c r="P3808" s="17">
        <f t="shared" ref="P3808" si="6031">SUM(P3807)</f>
        <v>579873</v>
      </c>
      <c r="Q3808" s="17">
        <f t="shared" si="6030"/>
        <v>0</v>
      </c>
      <c r="R3808" s="17">
        <f t="shared" si="6030"/>
        <v>13241</v>
      </c>
      <c r="S3808" s="17">
        <f t="shared" si="6030"/>
        <v>139318</v>
      </c>
      <c r="T3808" s="17">
        <f t="shared" si="6030"/>
        <v>22090</v>
      </c>
      <c r="U3808" s="17">
        <f t="shared" si="6030"/>
        <v>27415</v>
      </c>
      <c r="V3808" s="17">
        <f t="shared" si="6030"/>
        <v>6000</v>
      </c>
      <c r="W3808" s="17">
        <f t="shared" si="6030"/>
        <v>23920</v>
      </c>
      <c r="X3808" s="17">
        <f t="shared" si="6030"/>
        <v>11000</v>
      </c>
      <c r="Y3808" s="17">
        <f t="shared" si="6030"/>
        <v>102240</v>
      </c>
      <c r="Z3808" s="17">
        <v>345224</v>
      </c>
      <c r="AA3808" s="17">
        <v>234649</v>
      </c>
      <c r="AB3808" s="17">
        <f t="shared" ref="AB3808:AQ3808" si="6032">SUM(AB3807)</f>
        <v>0</v>
      </c>
      <c r="AC3808" s="17">
        <f t="shared" si="6032"/>
        <v>0</v>
      </c>
      <c r="AD3808" s="17">
        <f t="shared" si="6032"/>
        <v>0</v>
      </c>
      <c r="AE3808" s="17">
        <f t="shared" si="6032"/>
        <v>0</v>
      </c>
      <c r="AF3808" s="17">
        <f t="shared" si="6032"/>
        <v>0</v>
      </c>
      <c r="AG3808" s="17">
        <f t="shared" si="6032"/>
        <v>0</v>
      </c>
      <c r="AH3808" s="17">
        <f t="shared" ref="AH3808" si="6033">SUM(AH3807)</f>
        <v>0</v>
      </c>
      <c r="AI3808" s="17">
        <f t="shared" si="6032"/>
        <v>0</v>
      </c>
      <c r="AJ3808" s="17">
        <f t="shared" si="6032"/>
        <v>0</v>
      </c>
      <c r="AK3808" s="17">
        <f t="shared" si="6032"/>
        <v>0</v>
      </c>
      <c r="AL3808" s="17">
        <f t="shared" si="6032"/>
        <v>0</v>
      </c>
      <c r="AM3808" s="17">
        <f t="shared" si="6032"/>
        <v>0</v>
      </c>
      <c r="AN3808" s="17">
        <f t="shared" si="6032"/>
        <v>0</v>
      </c>
      <c r="AO3808" s="17">
        <f t="shared" si="6032"/>
        <v>0</v>
      </c>
      <c r="AP3808" s="17">
        <f t="shared" si="6032"/>
        <v>0</v>
      </c>
      <c r="AQ3808" s="17">
        <f t="shared" si="6032"/>
        <v>0</v>
      </c>
      <c r="AR3808" s="17">
        <v>0</v>
      </c>
      <c r="AS3808" s="17">
        <v>0</v>
      </c>
      <c r="AT3808" s="17">
        <f t="shared" ref="AT3808:BI3808" si="6034">SUM(AT3807)</f>
        <v>526950</v>
      </c>
      <c r="AU3808" s="17">
        <f t="shared" si="6034"/>
        <v>78261</v>
      </c>
      <c r="AV3808" s="17">
        <f t="shared" si="6034"/>
        <v>0</v>
      </c>
      <c r="AW3808" s="17">
        <f t="shared" si="6034"/>
        <v>0</v>
      </c>
      <c r="AX3808" s="17">
        <f t="shared" si="6034"/>
        <v>0</v>
      </c>
      <c r="AY3808" s="17">
        <f t="shared" si="6034"/>
        <v>19035</v>
      </c>
      <c r="AZ3808" s="17">
        <f t="shared" ref="AZ3808" si="6035">SUM(AZ3807)</f>
        <v>624246</v>
      </c>
      <c r="BA3808" s="17">
        <f t="shared" si="6034"/>
        <v>1039</v>
      </c>
      <c r="BB3808" s="17">
        <f t="shared" si="6034"/>
        <v>4334</v>
      </c>
      <c r="BC3808" s="17">
        <f t="shared" si="6034"/>
        <v>87739</v>
      </c>
      <c r="BD3808" s="17">
        <f t="shared" si="6034"/>
        <v>26680</v>
      </c>
      <c r="BE3808" s="17">
        <f t="shared" si="6034"/>
        <v>19035</v>
      </c>
      <c r="BF3808" s="17">
        <f t="shared" si="6034"/>
        <v>6230</v>
      </c>
      <c r="BG3808" s="17">
        <f t="shared" si="6034"/>
        <v>81805</v>
      </c>
      <c r="BH3808" s="17">
        <f t="shared" si="6034"/>
        <v>0</v>
      </c>
      <c r="BI3808" s="17">
        <f t="shared" si="6034"/>
        <v>94926</v>
      </c>
      <c r="BJ3808" s="17">
        <v>321788</v>
      </c>
      <c r="BK3808" s="17">
        <v>302458</v>
      </c>
    </row>
    <row r="3809" spans="1:63" x14ac:dyDescent="0.25">
      <c r="A3809" s="150"/>
      <c r="B3809" s="150"/>
      <c r="C3809" s="150"/>
      <c r="D3809" s="153"/>
      <c r="E3809" s="153"/>
      <c r="F3809" s="153"/>
      <c r="G3809" s="156"/>
      <c r="P3809">
        <f t="shared" si="5991"/>
        <v>0</v>
      </c>
      <c r="Z3809">
        <v>0</v>
      </c>
      <c r="AA3809">
        <v>0</v>
      </c>
      <c r="AH3809">
        <f t="shared" si="5992"/>
        <v>0</v>
      </c>
      <c r="AR3809">
        <v>0</v>
      </c>
      <c r="AS3809">
        <v>0</v>
      </c>
      <c r="AZ3809">
        <f t="shared" si="5993"/>
        <v>0</v>
      </c>
      <c r="BJ3809">
        <v>0</v>
      </c>
      <c r="BK3809">
        <v>0</v>
      </c>
    </row>
    <row r="3810" spans="1:63" ht="15.75" thickBot="1" x14ac:dyDescent="0.3">
      <c r="A3810" s="13" t="s">
        <v>0</v>
      </c>
      <c r="B3810" s="13" t="s">
        <v>0</v>
      </c>
      <c r="C3810" s="13" t="s">
        <v>0</v>
      </c>
      <c r="D3810" s="103" t="s">
        <v>0</v>
      </c>
      <c r="E3810" s="103" t="s">
        <v>0</v>
      </c>
      <c r="F3810" s="103" t="s">
        <v>0</v>
      </c>
      <c r="G3810" s="13" t="s">
        <v>0</v>
      </c>
      <c r="H3810" s="19" t="s">
        <v>0</v>
      </c>
      <c r="I3810" s="19" t="s">
        <v>0</v>
      </c>
      <c r="J3810" s="19" t="s">
        <v>0</v>
      </c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>
        <v>0</v>
      </c>
      <c r="AA3810" s="19">
        <v>0</v>
      </c>
      <c r="AB3810" s="19" t="s">
        <v>0</v>
      </c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19"/>
      <c r="AR3810" s="19">
        <v>0</v>
      </c>
      <c r="AS3810" s="19">
        <v>0</v>
      </c>
      <c r="AT3810" s="19" t="s">
        <v>0</v>
      </c>
      <c r="AU3810" s="19"/>
      <c r="AV3810" s="19"/>
      <c r="AW3810" s="19"/>
      <c r="AX3810" s="19"/>
      <c r="AY3810" s="19"/>
      <c r="AZ3810" s="19"/>
      <c r="BA3810" s="19"/>
      <c r="BB3810" s="19"/>
      <c r="BC3810" s="19"/>
      <c r="BD3810" s="19"/>
      <c r="BE3810" s="19"/>
      <c r="BF3810" s="19"/>
      <c r="BG3810" s="19"/>
      <c r="BH3810" s="19"/>
      <c r="BI3810" s="19"/>
      <c r="BJ3810" s="19">
        <v>0</v>
      </c>
      <c r="BK3810" s="19">
        <v>0</v>
      </c>
    </row>
    <row r="3811" spans="1:63" ht="69.75" customHeight="1" thickBot="1" x14ac:dyDescent="0.3">
      <c r="A3811" s="5" t="s">
        <v>2</v>
      </c>
      <c r="B3811" s="5" t="s">
        <v>3</v>
      </c>
      <c r="C3811" s="5" t="s">
        <v>4</v>
      </c>
      <c r="D3811" s="108" t="s">
        <v>0</v>
      </c>
      <c r="E3811" s="116" t="s">
        <v>5</v>
      </c>
      <c r="F3811" s="116" t="s">
        <v>6</v>
      </c>
      <c r="G3811" s="5" t="s">
        <v>7</v>
      </c>
      <c r="H3811" s="5" t="s">
        <v>8</v>
      </c>
      <c r="I3811" s="5" t="s">
        <v>9</v>
      </c>
      <c r="J3811" s="94" t="s">
        <v>10</v>
      </c>
      <c r="K3811" s="94" t="s">
        <v>1602</v>
      </c>
      <c r="L3811" s="94" t="s">
        <v>1535</v>
      </c>
      <c r="M3811" s="94" t="s">
        <v>1591</v>
      </c>
      <c r="N3811" s="94" t="s">
        <v>1592</v>
      </c>
      <c r="O3811" s="94" t="s">
        <v>1593</v>
      </c>
      <c r="P3811" s="94" t="s">
        <v>1606</v>
      </c>
      <c r="Q3811" s="94" t="s">
        <v>1603</v>
      </c>
      <c r="R3811" s="94" t="s">
        <v>1594</v>
      </c>
      <c r="S3811" s="94" t="s">
        <v>1595</v>
      </c>
      <c r="T3811" s="94" t="s">
        <v>1596</v>
      </c>
      <c r="U3811" s="94" t="s">
        <v>1597</v>
      </c>
      <c r="V3811" s="94" t="s">
        <v>1598</v>
      </c>
      <c r="W3811" s="94" t="s">
        <v>1599</v>
      </c>
      <c r="X3811" s="94" t="s">
        <v>1604</v>
      </c>
      <c r="Y3811" s="94" t="s">
        <v>1605</v>
      </c>
      <c r="Z3811" s="94" t="s">
        <v>1600</v>
      </c>
      <c r="AA3811" s="94" t="s">
        <v>1601</v>
      </c>
      <c r="AB3811" s="95" t="s">
        <v>11</v>
      </c>
      <c r="AC3811" s="95" t="s">
        <v>1602</v>
      </c>
      <c r="AD3811" s="95" t="s">
        <v>1535</v>
      </c>
      <c r="AE3811" s="95" t="s">
        <v>1591</v>
      </c>
      <c r="AF3811" s="95" t="s">
        <v>1592</v>
      </c>
      <c r="AG3811" s="95" t="s">
        <v>1593</v>
      </c>
      <c r="AH3811" s="95" t="s">
        <v>1607</v>
      </c>
      <c r="AI3811" s="95" t="s">
        <v>1603</v>
      </c>
      <c r="AJ3811" s="95" t="s">
        <v>1594</v>
      </c>
      <c r="AK3811" s="95" t="s">
        <v>1595</v>
      </c>
      <c r="AL3811" s="95" t="s">
        <v>1596</v>
      </c>
      <c r="AM3811" s="95" t="s">
        <v>1597</v>
      </c>
      <c r="AN3811" s="95" t="s">
        <v>1598</v>
      </c>
      <c r="AO3811" s="95" t="s">
        <v>1599</v>
      </c>
      <c r="AP3811" s="95" t="s">
        <v>1604</v>
      </c>
      <c r="AQ3811" s="95" t="s">
        <v>1605</v>
      </c>
      <c r="AR3811" s="95" t="s">
        <v>1600</v>
      </c>
      <c r="AS3811" s="95" t="s">
        <v>1601</v>
      </c>
      <c r="AT3811" s="96" t="s">
        <v>12</v>
      </c>
      <c r="AU3811" s="96" t="s">
        <v>1602</v>
      </c>
      <c r="AV3811" s="96" t="s">
        <v>1535</v>
      </c>
      <c r="AW3811" s="96" t="s">
        <v>1591</v>
      </c>
      <c r="AX3811" s="96" t="s">
        <v>1592</v>
      </c>
      <c r="AY3811" s="96" t="s">
        <v>1593</v>
      </c>
      <c r="AZ3811" s="96" t="s">
        <v>1608</v>
      </c>
      <c r="BA3811" s="96" t="s">
        <v>1603</v>
      </c>
      <c r="BB3811" s="96" t="s">
        <v>1594</v>
      </c>
      <c r="BC3811" s="96" t="s">
        <v>1595</v>
      </c>
      <c r="BD3811" s="96" t="s">
        <v>1596</v>
      </c>
      <c r="BE3811" s="96" t="s">
        <v>1597</v>
      </c>
      <c r="BF3811" s="96" t="s">
        <v>1598</v>
      </c>
      <c r="BG3811" s="96" t="s">
        <v>1599</v>
      </c>
      <c r="BH3811" s="96" t="s">
        <v>1604</v>
      </c>
      <c r="BI3811" s="96" t="s">
        <v>1605</v>
      </c>
      <c r="BJ3811" s="96" t="s">
        <v>1600</v>
      </c>
      <c r="BK3811" s="96" t="s">
        <v>1601</v>
      </c>
    </row>
    <row r="3812" spans="1:63" x14ac:dyDescent="0.25">
      <c r="A3812" s="6" t="s">
        <v>0</v>
      </c>
      <c r="B3812" s="6" t="s">
        <v>0</v>
      </c>
      <c r="C3812" s="6" t="s">
        <v>0</v>
      </c>
      <c r="D3812" s="109" t="s">
        <v>0</v>
      </c>
      <c r="E3812" s="109" t="s">
        <v>0</v>
      </c>
      <c r="F3812" s="125" t="s">
        <v>0</v>
      </c>
      <c r="G3812" s="7" t="s">
        <v>0</v>
      </c>
      <c r="H3812" s="8" t="s">
        <v>0</v>
      </c>
      <c r="I3812" s="9" t="s">
        <v>13</v>
      </c>
      <c r="J3812" s="9">
        <v>1</v>
      </c>
      <c r="K3812" s="9">
        <v>2</v>
      </c>
      <c r="L3812" s="9">
        <v>3</v>
      </c>
      <c r="M3812" s="9">
        <v>4</v>
      </c>
      <c r="N3812" s="9">
        <v>5</v>
      </c>
      <c r="O3812" s="9">
        <v>6</v>
      </c>
      <c r="P3812" s="9">
        <v>7</v>
      </c>
      <c r="Q3812" s="9">
        <v>8</v>
      </c>
      <c r="R3812" s="9">
        <v>9</v>
      </c>
      <c r="S3812" s="9">
        <v>10</v>
      </c>
      <c r="T3812" s="9">
        <v>11</v>
      </c>
      <c r="U3812" s="9">
        <v>12</v>
      </c>
      <c r="V3812" s="9">
        <v>13</v>
      </c>
      <c r="W3812" s="9">
        <v>14</v>
      </c>
      <c r="X3812" s="9">
        <v>15</v>
      </c>
      <c r="Y3812" s="9">
        <v>16</v>
      </c>
      <c r="Z3812" s="9">
        <v>20</v>
      </c>
      <c r="AA3812" s="9">
        <v>21</v>
      </c>
      <c r="AB3812" s="9">
        <v>1</v>
      </c>
      <c r="AC3812" s="9">
        <v>2</v>
      </c>
      <c r="AD3812" s="9">
        <v>3</v>
      </c>
      <c r="AE3812" s="9">
        <v>4</v>
      </c>
      <c r="AF3812" s="9">
        <v>5</v>
      </c>
      <c r="AG3812" s="9">
        <v>6</v>
      </c>
      <c r="AH3812" s="9">
        <v>7</v>
      </c>
      <c r="AI3812" s="9">
        <v>8</v>
      </c>
      <c r="AJ3812" s="9">
        <v>9</v>
      </c>
      <c r="AK3812" s="9">
        <v>10</v>
      </c>
      <c r="AL3812" s="9">
        <v>11</v>
      </c>
      <c r="AM3812" s="9">
        <v>12</v>
      </c>
      <c r="AN3812" s="9">
        <v>13</v>
      </c>
      <c r="AO3812" s="9">
        <v>14</v>
      </c>
      <c r="AP3812" s="9">
        <v>15</v>
      </c>
      <c r="AQ3812" s="9">
        <v>16</v>
      </c>
      <c r="AR3812" s="9">
        <v>20</v>
      </c>
      <c r="AS3812" s="9">
        <v>21</v>
      </c>
      <c r="AT3812" s="9">
        <v>1</v>
      </c>
      <c r="AU3812" s="9">
        <v>2</v>
      </c>
      <c r="AV3812" s="9">
        <v>3</v>
      </c>
      <c r="AW3812" s="9">
        <v>4</v>
      </c>
      <c r="AX3812" s="9">
        <v>5</v>
      </c>
      <c r="AY3812" s="9">
        <v>6</v>
      </c>
      <c r="AZ3812" s="9">
        <v>7</v>
      </c>
      <c r="BA3812" s="9">
        <v>8</v>
      </c>
      <c r="BB3812" s="9">
        <v>9</v>
      </c>
      <c r="BC3812" s="9">
        <v>10</v>
      </c>
      <c r="BD3812" s="9">
        <v>11</v>
      </c>
      <c r="BE3812" s="9">
        <v>12</v>
      </c>
      <c r="BF3812" s="9">
        <v>13</v>
      </c>
      <c r="BG3812" s="9">
        <v>14</v>
      </c>
      <c r="BH3812" s="9">
        <v>15</v>
      </c>
      <c r="BI3812" s="9">
        <v>16</v>
      </c>
      <c r="BJ3812" s="9">
        <v>20</v>
      </c>
      <c r="BK3812" s="9">
        <v>21</v>
      </c>
    </row>
    <row r="3813" spans="1:63" ht="22.5" x14ac:dyDescent="0.25">
      <c r="A3813" s="1" t="s">
        <v>1156</v>
      </c>
      <c r="B3813" s="1" t="s">
        <v>58</v>
      </c>
      <c r="C3813" s="4" t="s">
        <v>150</v>
      </c>
      <c r="D3813" s="107" t="s">
        <v>1311</v>
      </c>
      <c r="E3813" s="106" t="s">
        <v>0</v>
      </c>
      <c r="F3813" s="106" t="s">
        <v>0</v>
      </c>
      <c r="G3813" s="2" t="s">
        <v>0</v>
      </c>
      <c r="H3813" s="2" t="s">
        <v>1312</v>
      </c>
      <c r="I3813" s="3" t="s">
        <v>0</v>
      </c>
      <c r="J3813" s="3" t="s">
        <v>0</v>
      </c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>
        <v>0</v>
      </c>
      <c r="AA3813" s="3">
        <v>0</v>
      </c>
      <c r="AB3813" s="3" t="s">
        <v>0</v>
      </c>
      <c r="AC3813" s="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>
        <v>0</v>
      </c>
      <c r="AS3813" s="3">
        <v>0</v>
      </c>
      <c r="AT3813" s="3" t="s">
        <v>0</v>
      </c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3"/>
      <c r="BG3813" s="3"/>
      <c r="BH3813" s="3"/>
      <c r="BI3813" s="3"/>
      <c r="BJ3813" s="3">
        <v>0</v>
      </c>
      <c r="BK3813" s="3">
        <v>0</v>
      </c>
    </row>
    <row r="3814" spans="1:63" ht="33.75" x14ac:dyDescent="0.25">
      <c r="A3814" s="1" t="s">
        <v>0</v>
      </c>
      <c r="B3814" s="1" t="s">
        <v>0</v>
      </c>
      <c r="C3814" s="1" t="s">
        <v>0</v>
      </c>
      <c r="D3814" s="106" t="s">
        <v>0</v>
      </c>
      <c r="E3814" s="106" t="s">
        <v>0</v>
      </c>
      <c r="F3814" s="106" t="s">
        <v>0</v>
      </c>
      <c r="G3814" s="2" t="s">
        <v>0</v>
      </c>
      <c r="H3814" s="10" t="s">
        <v>15</v>
      </c>
      <c r="I3814" s="11">
        <f>SUM(I3815,I3823,I3825)</f>
        <v>3199388</v>
      </c>
      <c r="J3814" s="11">
        <f t="shared" ref="J3814:Y3814" si="6036">SUM(J3815,J3823,J3825)</f>
        <v>354500</v>
      </c>
      <c r="K3814" s="11">
        <f t="shared" si="6036"/>
        <v>105760</v>
      </c>
      <c r="L3814" s="11">
        <f t="shared" si="6036"/>
        <v>0</v>
      </c>
      <c r="M3814" s="11">
        <f t="shared" si="6036"/>
        <v>0</v>
      </c>
      <c r="N3814" s="11">
        <f t="shared" si="6036"/>
        <v>0</v>
      </c>
      <c r="O3814" s="11">
        <f t="shared" si="6036"/>
        <v>0</v>
      </c>
      <c r="P3814" s="11">
        <f t="shared" ref="P3814" si="6037">SUM(P3815,P3823,P3825)</f>
        <v>460260</v>
      </c>
      <c r="Q3814" s="11">
        <f t="shared" si="6036"/>
        <v>2750</v>
      </c>
      <c r="R3814" s="11">
        <f t="shared" si="6036"/>
        <v>1366</v>
      </c>
      <c r="S3814" s="11">
        <f t="shared" si="6036"/>
        <v>108510</v>
      </c>
      <c r="T3814" s="11">
        <f t="shared" si="6036"/>
        <v>0</v>
      </c>
      <c r="U3814" s="11">
        <f t="shared" si="6036"/>
        <v>0</v>
      </c>
      <c r="V3814" s="11">
        <f t="shared" si="6036"/>
        <v>0</v>
      </c>
      <c r="W3814" s="11">
        <f t="shared" si="6036"/>
        <v>26000</v>
      </c>
      <c r="X3814" s="11">
        <f t="shared" si="6036"/>
        <v>0</v>
      </c>
      <c r="Y3814" s="11">
        <f t="shared" si="6036"/>
        <v>91320</v>
      </c>
      <c r="Z3814" s="11">
        <v>229946</v>
      </c>
      <c r="AA3814" s="11">
        <v>230314</v>
      </c>
      <c r="AB3814" s="11">
        <f t="shared" ref="AB3814:AQ3814" si="6038">SUM(AB3815,AB3823,AB3825)</f>
        <v>1500</v>
      </c>
      <c r="AC3814" s="11">
        <f t="shared" si="6038"/>
        <v>17764</v>
      </c>
      <c r="AD3814" s="11">
        <f t="shared" si="6038"/>
        <v>0</v>
      </c>
      <c r="AE3814" s="11">
        <f t="shared" si="6038"/>
        <v>0</v>
      </c>
      <c r="AF3814" s="11">
        <f t="shared" si="6038"/>
        <v>0</v>
      </c>
      <c r="AG3814" s="11">
        <f t="shared" si="6038"/>
        <v>0</v>
      </c>
      <c r="AH3814" s="11">
        <f t="shared" ref="AH3814" si="6039">SUM(AH3815,AH3823,AH3825)</f>
        <v>19264</v>
      </c>
      <c r="AI3814" s="11">
        <f t="shared" si="6038"/>
        <v>0</v>
      </c>
      <c r="AJ3814" s="11">
        <f t="shared" si="6038"/>
        <v>0</v>
      </c>
      <c r="AK3814" s="11">
        <f t="shared" si="6038"/>
        <v>17764</v>
      </c>
      <c r="AL3814" s="11">
        <f t="shared" si="6038"/>
        <v>0</v>
      </c>
      <c r="AM3814" s="11">
        <f t="shared" si="6038"/>
        <v>0</v>
      </c>
      <c r="AN3814" s="11">
        <f t="shared" si="6038"/>
        <v>0</v>
      </c>
      <c r="AO3814" s="11">
        <f t="shared" si="6038"/>
        <v>0</v>
      </c>
      <c r="AP3814" s="11">
        <f t="shared" si="6038"/>
        <v>0</v>
      </c>
      <c r="AQ3814" s="11">
        <f t="shared" si="6038"/>
        <v>0</v>
      </c>
      <c r="AR3814" s="11">
        <v>17764</v>
      </c>
      <c r="AS3814" s="11">
        <v>1500</v>
      </c>
      <c r="AT3814" s="11">
        <f t="shared" ref="AT3814:BI3814" si="6040">SUM(AT3815,AT3823,AT3825)</f>
        <v>92250</v>
      </c>
      <c r="AU3814" s="11">
        <f t="shared" si="6040"/>
        <v>98794</v>
      </c>
      <c r="AV3814" s="11">
        <f t="shared" si="6040"/>
        <v>0</v>
      </c>
      <c r="AW3814" s="11">
        <f t="shared" si="6040"/>
        <v>30000</v>
      </c>
      <c r="AX3814" s="11">
        <f t="shared" si="6040"/>
        <v>0</v>
      </c>
      <c r="AY3814" s="11">
        <f t="shared" si="6040"/>
        <v>0</v>
      </c>
      <c r="AZ3814" s="11">
        <f t="shared" ref="AZ3814" si="6041">SUM(AZ3815,AZ3823,AZ3825)</f>
        <v>221044</v>
      </c>
      <c r="BA3814" s="11">
        <f t="shared" si="6040"/>
        <v>0</v>
      </c>
      <c r="BB3814" s="11">
        <f t="shared" si="6040"/>
        <v>0</v>
      </c>
      <c r="BC3814" s="11">
        <f t="shared" si="6040"/>
        <v>148793</v>
      </c>
      <c r="BD3814" s="11">
        <f t="shared" si="6040"/>
        <v>0</v>
      </c>
      <c r="BE3814" s="11">
        <f t="shared" si="6040"/>
        <v>0</v>
      </c>
      <c r="BF3814" s="11">
        <f t="shared" si="6040"/>
        <v>0</v>
      </c>
      <c r="BG3814" s="11">
        <f t="shared" si="6040"/>
        <v>0</v>
      </c>
      <c r="BH3814" s="11">
        <f t="shared" si="6040"/>
        <v>30000</v>
      </c>
      <c r="BI3814" s="11">
        <f t="shared" si="6040"/>
        <v>0</v>
      </c>
      <c r="BJ3814" s="11">
        <v>178793</v>
      </c>
      <c r="BK3814" s="11">
        <v>42251</v>
      </c>
    </row>
    <row r="3815" spans="1:63" x14ac:dyDescent="0.25">
      <c r="A3815" s="4" t="s">
        <v>1156</v>
      </c>
      <c r="B3815" s="4" t="s">
        <v>58</v>
      </c>
      <c r="C3815" s="4" t="s">
        <v>150</v>
      </c>
      <c r="D3815" s="107" t="s">
        <v>1311</v>
      </c>
      <c r="E3815" s="106" t="s">
        <v>16</v>
      </c>
      <c r="F3815" s="106" t="s">
        <v>0</v>
      </c>
      <c r="G3815" s="2" t="s">
        <v>0</v>
      </c>
      <c r="H3815" s="2" t="s">
        <v>17</v>
      </c>
      <c r="I3815" s="12">
        <f>SUM(I3816:I3817)</f>
        <v>2125118</v>
      </c>
      <c r="J3815" s="12">
        <f>SUM(J3816:J3817)</f>
        <v>100000</v>
      </c>
      <c r="K3815" s="12">
        <f t="shared" ref="K3815:Y3815" si="6042">SUM(K3816:K3817)</f>
        <v>20000</v>
      </c>
      <c r="L3815" s="12">
        <f t="shared" si="6042"/>
        <v>0</v>
      </c>
      <c r="M3815" s="12">
        <f t="shared" si="6042"/>
        <v>0</v>
      </c>
      <c r="N3815" s="12">
        <f t="shared" si="6042"/>
        <v>0</v>
      </c>
      <c r="O3815" s="12">
        <f t="shared" si="6042"/>
        <v>0</v>
      </c>
      <c r="P3815" s="12">
        <f t="shared" ref="P3815" si="6043">SUM(P3816:P3817)</f>
        <v>120000</v>
      </c>
      <c r="Q3815" s="12">
        <f t="shared" si="6042"/>
        <v>0</v>
      </c>
      <c r="R3815" s="12">
        <f t="shared" si="6042"/>
        <v>1236</v>
      </c>
      <c r="S3815" s="12">
        <f t="shared" si="6042"/>
        <v>20000</v>
      </c>
      <c r="T3815" s="12">
        <f t="shared" si="6042"/>
        <v>0</v>
      </c>
      <c r="U3815" s="12">
        <f t="shared" si="6042"/>
        <v>0</v>
      </c>
      <c r="V3815" s="12">
        <f t="shared" si="6042"/>
        <v>0</v>
      </c>
      <c r="W3815" s="12">
        <f t="shared" si="6042"/>
        <v>0</v>
      </c>
      <c r="X3815" s="12">
        <f t="shared" si="6042"/>
        <v>0</v>
      </c>
      <c r="Y3815" s="12">
        <f t="shared" si="6042"/>
        <v>0</v>
      </c>
      <c r="Z3815" s="12">
        <v>21236</v>
      </c>
      <c r="AA3815" s="12">
        <v>98764</v>
      </c>
      <c r="AB3815" s="12">
        <f t="shared" ref="AB3815:AQ3815" si="6044">SUM(AB3816:AB3817)</f>
        <v>0</v>
      </c>
      <c r="AC3815" s="12">
        <f t="shared" si="6044"/>
        <v>0</v>
      </c>
      <c r="AD3815" s="12">
        <f t="shared" si="6044"/>
        <v>0</v>
      </c>
      <c r="AE3815" s="12">
        <f t="shared" si="6044"/>
        <v>0</v>
      </c>
      <c r="AF3815" s="12">
        <f t="shared" si="6044"/>
        <v>0</v>
      </c>
      <c r="AG3815" s="12">
        <f t="shared" si="6044"/>
        <v>0</v>
      </c>
      <c r="AH3815" s="12">
        <f t="shared" ref="AH3815" si="6045">SUM(AH3816:AH3817)</f>
        <v>0</v>
      </c>
      <c r="AI3815" s="12">
        <f t="shared" si="6044"/>
        <v>0</v>
      </c>
      <c r="AJ3815" s="12">
        <f t="shared" si="6044"/>
        <v>0</v>
      </c>
      <c r="AK3815" s="12">
        <f t="shared" si="6044"/>
        <v>0</v>
      </c>
      <c r="AL3815" s="12">
        <f t="shared" si="6044"/>
        <v>0</v>
      </c>
      <c r="AM3815" s="12">
        <f t="shared" si="6044"/>
        <v>0</v>
      </c>
      <c r="AN3815" s="12">
        <f t="shared" si="6044"/>
        <v>0</v>
      </c>
      <c r="AO3815" s="12">
        <f t="shared" si="6044"/>
        <v>0</v>
      </c>
      <c r="AP3815" s="12">
        <f t="shared" si="6044"/>
        <v>0</v>
      </c>
      <c r="AQ3815" s="12">
        <f t="shared" si="6044"/>
        <v>0</v>
      </c>
      <c r="AR3815" s="12">
        <v>0</v>
      </c>
      <c r="AS3815" s="12">
        <v>0</v>
      </c>
      <c r="AT3815" s="12">
        <f t="shared" ref="AT3815:BI3815" si="6046">SUM(AT3816:AT3817)</f>
        <v>15000</v>
      </c>
      <c r="AU3815" s="12">
        <f t="shared" si="6046"/>
        <v>3000</v>
      </c>
      <c r="AV3815" s="12">
        <f t="shared" si="6046"/>
        <v>0</v>
      </c>
      <c r="AW3815" s="12">
        <f t="shared" si="6046"/>
        <v>0</v>
      </c>
      <c r="AX3815" s="12">
        <f t="shared" si="6046"/>
        <v>0</v>
      </c>
      <c r="AY3815" s="12">
        <f t="shared" si="6046"/>
        <v>0</v>
      </c>
      <c r="AZ3815" s="12">
        <f t="shared" ref="AZ3815" si="6047">SUM(AZ3816:AZ3817)</f>
        <v>18000</v>
      </c>
      <c r="BA3815" s="12">
        <f t="shared" si="6046"/>
        <v>0</v>
      </c>
      <c r="BB3815" s="12">
        <f t="shared" si="6046"/>
        <v>0</v>
      </c>
      <c r="BC3815" s="12">
        <f t="shared" si="6046"/>
        <v>3000</v>
      </c>
      <c r="BD3815" s="12">
        <f t="shared" si="6046"/>
        <v>0</v>
      </c>
      <c r="BE3815" s="12">
        <f t="shared" si="6046"/>
        <v>0</v>
      </c>
      <c r="BF3815" s="12">
        <f t="shared" si="6046"/>
        <v>0</v>
      </c>
      <c r="BG3815" s="12">
        <f t="shared" si="6046"/>
        <v>0</v>
      </c>
      <c r="BH3815" s="12">
        <f t="shared" si="6046"/>
        <v>0</v>
      </c>
      <c r="BI3815" s="12">
        <f t="shared" si="6046"/>
        <v>0</v>
      </c>
      <c r="BJ3815" s="12">
        <v>3000</v>
      </c>
      <c r="BK3815" s="12">
        <v>15000</v>
      </c>
    </row>
    <row r="3816" spans="1:63" x14ac:dyDescent="0.25">
      <c r="A3816" s="4" t="s">
        <v>1156</v>
      </c>
      <c r="B3816" s="4" t="s">
        <v>58</v>
      </c>
      <c r="C3816" s="4" t="s">
        <v>150</v>
      </c>
      <c r="D3816" s="107" t="s">
        <v>1311</v>
      </c>
      <c r="E3816" s="117">
        <v>6111</v>
      </c>
      <c r="F3816" s="107"/>
      <c r="G3816" s="103" t="s">
        <v>1659</v>
      </c>
      <c r="H3816" s="13" t="s">
        <v>18</v>
      </c>
      <c r="I3816" s="14">
        <v>1973480</v>
      </c>
      <c r="J3816" s="14">
        <v>100000</v>
      </c>
      <c r="K3816" s="14">
        <v>20000</v>
      </c>
      <c r="L3816" s="14"/>
      <c r="M3816" s="14"/>
      <c r="N3816" s="14"/>
      <c r="O3816" s="14"/>
      <c r="P3816" s="14">
        <f t="shared" si="5991"/>
        <v>120000</v>
      </c>
      <c r="Q3816" s="14"/>
      <c r="R3816" s="14">
        <v>1236</v>
      </c>
      <c r="S3816" s="14">
        <v>20000</v>
      </c>
      <c r="T3816" s="14"/>
      <c r="U3816" s="14"/>
      <c r="V3816" s="14"/>
      <c r="W3816" s="14"/>
      <c r="X3816" s="14"/>
      <c r="Y3816" s="14"/>
      <c r="Z3816" s="14">
        <v>21236</v>
      </c>
      <c r="AA3816" s="14">
        <v>98764</v>
      </c>
      <c r="AB3816" s="14">
        <v>0</v>
      </c>
      <c r="AC3816" s="14"/>
      <c r="AD3816" s="14"/>
      <c r="AE3816" s="14"/>
      <c r="AF3816" s="14"/>
      <c r="AG3816" s="14"/>
      <c r="AH3816" s="14">
        <f t="shared" si="5992"/>
        <v>0</v>
      </c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>
        <v>0</v>
      </c>
      <c r="AS3816" s="14">
        <v>0</v>
      </c>
      <c r="AT3816" s="14">
        <v>15000</v>
      </c>
      <c r="AU3816" s="14">
        <v>3000</v>
      </c>
      <c r="AV3816" s="14"/>
      <c r="AW3816" s="14"/>
      <c r="AX3816" s="14"/>
      <c r="AY3816" s="14"/>
      <c r="AZ3816" s="14">
        <f t="shared" si="5993"/>
        <v>18000</v>
      </c>
      <c r="BA3816" s="14"/>
      <c r="BB3816" s="14"/>
      <c r="BC3816" s="14">
        <v>3000</v>
      </c>
      <c r="BD3816" s="14"/>
      <c r="BE3816" s="14"/>
      <c r="BF3816" s="14"/>
      <c r="BG3816" s="14"/>
      <c r="BH3816" s="14"/>
      <c r="BI3816" s="14"/>
      <c r="BJ3816" s="14">
        <v>3000</v>
      </c>
      <c r="BK3816" s="14">
        <v>15000</v>
      </c>
    </row>
    <row r="3817" spans="1:63" x14ac:dyDescent="0.25">
      <c r="A3817" s="1" t="s">
        <v>1156</v>
      </c>
      <c r="B3817" s="1" t="s">
        <v>58</v>
      </c>
      <c r="C3817" s="1" t="s">
        <v>150</v>
      </c>
      <c r="D3817" s="110" t="s">
        <v>1311</v>
      </c>
      <c r="E3817" s="110" t="s">
        <v>20</v>
      </c>
      <c r="F3817" s="107" t="s">
        <v>0</v>
      </c>
      <c r="G3817" s="13" t="s">
        <v>0</v>
      </c>
      <c r="H3817" s="2" t="s">
        <v>21</v>
      </c>
      <c r="I3817" s="12">
        <f>SUM(I3818:I3822)</f>
        <v>151638</v>
      </c>
      <c r="J3817" s="12">
        <f t="shared" ref="J3817:Y3817" si="6048">SUM(J3818:J3822)</f>
        <v>0</v>
      </c>
      <c r="K3817" s="12">
        <f t="shared" si="6048"/>
        <v>0</v>
      </c>
      <c r="L3817" s="12">
        <f t="shared" si="6048"/>
        <v>0</v>
      </c>
      <c r="M3817" s="12">
        <f t="shared" si="6048"/>
        <v>0</v>
      </c>
      <c r="N3817" s="12">
        <f t="shared" si="6048"/>
        <v>0</v>
      </c>
      <c r="O3817" s="12">
        <f t="shared" si="6048"/>
        <v>0</v>
      </c>
      <c r="P3817" s="12">
        <f t="shared" si="6048"/>
        <v>0</v>
      </c>
      <c r="Q3817" s="12">
        <f t="shared" si="6048"/>
        <v>0</v>
      </c>
      <c r="R3817" s="12">
        <f t="shared" si="6048"/>
        <v>0</v>
      </c>
      <c r="S3817" s="12">
        <f t="shared" si="6048"/>
        <v>0</v>
      </c>
      <c r="T3817" s="12">
        <f t="shared" si="6048"/>
        <v>0</v>
      </c>
      <c r="U3817" s="12">
        <f t="shared" si="6048"/>
        <v>0</v>
      </c>
      <c r="V3817" s="12">
        <f t="shared" si="6048"/>
        <v>0</v>
      </c>
      <c r="W3817" s="12">
        <f t="shared" si="6048"/>
        <v>0</v>
      </c>
      <c r="X3817" s="12">
        <f t="shared" si="6048"/>
        <v>0</v>
      </c>
      <c r="Y3817" s="12">
        <f t="shared" si="6048"/>
        <v>0</v>
      </c>
      <c r="Z3817" s="12">
        <v>0</v>
      </c>
      <c r="AA3817" s="12">
        <v>0</v>
      </c>
      <c r="AB3817" s="12">
        <f t="shared" ref="AB3817:AQ3817" si="6049">SUM(AB3818:AB3822)</f>
        <v>0</v>
      </c>
      <c r="AC3817" s="12">
        <f t="shared" si="6049"/>
        <v>0</v>
      </c>
      <c r="AD3817" s="12">
        <f t="shared" si="6049"/>
        <v>0</v>
      </c>
      <c r="AE3817" s="12">
        <f t="shared" si="6049"/>
        <v>0</v>
      </c>
      <c r="AF3817" s="12">
        <f t="shared" si="6049"/>
        <v>0</v>
      </c>
      <c r="AG3817" s="12">
        <f t="shared" si="6049"/>
        <v>0</v>
      </c>
      <c r="AH3817" s="12">
        <f t="shared" si="6049"/>
        <v>0</v>
      </c>
      <c r="AI3817" s="12">
        <f t="shared" si="6049"/>
        <v>0</v>
      </c>
      <c r="AJ3817" s="12">
        <f t="shared" si="6049"/>
        <v>0</v>
      </c>
      <c r="AK3817" s="12">
        <f t="shared" si="6049"/>
        <v>0</v>
      </c>
      <c r="AL3817" s="12">
        <f t="shared" si="6049"/>
        <v>0</v>
      </c>
      <c r="AM3817" s="12">
        <f t="shared" si="6049"/>
        <v>0</v>
      </c>
      <c r="AN3817" s="12">
        <f t="shared" si="6049"/>
        <v>0</v>
      </c>
      <c r="AO3817" s="12">
        <f t="shared" si="6049"/>
        <v>0</v>
      </c>
      <c r="AP3817" s="12">
        <f t="shared" si="6049"/>
        <v>0</v>
      </c>
      <c r="AQ3817" s="12">
        <f t="shared" si="6049"/>
        <v>0</v>
      </c>
      <c r="AR3817" s="12">
        <v>0</v>
      </c>
      <c r="AS3817" s="12">
        <v>0</v>
      </c>
      <c r="AT3817" s="12">
        <f t="shared" ref="AT3817:BI3817" si="6050">SUM(AT3818:AT3822)</f>
        <v>0</v>
      </c>
      <c r="AU3817" s="12">
        <f t="shared" si="6050"/>
        <v>0</v>
      </c>
      <c r="AV3817" s="12">
        <f t="shared" si="6050"/>
        <v>0</v>
      </c>
      <c r="AW3817" s="12">
        <f t="shared" si="6050"/>
        <v>0</v>
      </c>
      <c r="AX3817" s="12">
        <f t="shared" si="6050"/>
        <v>0</v>
      </c>
      <c r="AY3817" s="12">
        <f t="shared" si="6050"/>
        <v>0</v>
      </c>
      <c r="AZ3817" s="12">
        <f t="shared" si="6050"/>
        <v>0</v>
      </c>
      <c r="BA3817" s="12">
        <f t="shared" si="6050"/>
        <v>0</v>
      </c>
      <c r="BB3817" s="12">
        <f t="shared" si="6050"/>
        <v>0</v>
      </c>
      <c r="BC3817" s="12">
        <f t="shared" si="6050"/>
        <v>0</v>
      </c>
      <c r="BD3817" s="12">
        <f t="shared" si="6050"/>
        <v>0</v>
      </c>
      <c r="BE3817" s="12">
        <f t="shared" si="6050"/>
        <v>0</v>
      </c>
      <c r="BF3817" s="12">
        <f t="shared" si="6050"/>
        <v>0</v>
      </c>
      <c r="BG3817" s="12">
        <f t="shared" si="6050"/>
        <v>0</v>
      </c>
      <c r="BH3817" s="12">
        <f t="shared" si="6050"/>
        <v>0</v>
      </c>
      <c r="BI3817" s="12">
        <f t="shared" si="6050"/>
        <v>0</v>
      </c>
      <c r="BJ3817" s="12">
        <v>0</v>
      </c>
      <c r="BK3817" s="12">
        <v>0</v>
      </c>
    </row>
    <row r="3818" spans="1:63" ht="22.5" x14ac:dyDescent="0.25">
      <c r="A3818" s="4" t="s">
        <v>1156</v>
      </c>
      <c r="B3818" s="4" t="s">
        <v>58</v>
      </c>
      <c r="C3818" s="4" t="s">
        <v>150</v>
      </c>
      <c r="D3818" s="107" t="s">
        <v>1311</v>
      </c>
      <c r="E3818" s="117">
        <v>6112</v>
      </c>
      <c r="F3818" s="107" t="s">
        <v>1313</v>
      </c>
      <c r="G3818" s="103" t="s">
        <v>1659</v>
      </c>
      <c r="H3818" s="13" t="s">
        <v>59</v>
      </c>
      <c r="I3818" s="14">
        <v>25971</v>
      </c>
      <c r="J3818" s="14">
        <v>0</v>
      </c>
      <c r="K3818" s="14"/>
      <c r="L3818" s="14"/>
      <c r="M3818" s="14"/>
      <c r="N3818" s="14"/>
      <c r="O3818" s="14"/>
      <c r="P3818" s="14">
        <f t="shared" si="5991"/>
        <v>0</v>
      </c>
      <c r="Q3818" s="14"/>
      <c r="R3818" s="14"/>
      <c r="S3818" s="14"/>
      <c r="T3818" s="14"/>
      <c r="U3818" s="14"/>
      <c r="V3818" s="14"/>
      <c r="W3818" s="14"/>
      <c r="X3818" s="14"/>
      <c r="Y3818" s="14"/>
      <c r="Z3818" s="14">
        <v>0</v>
      </c>
      <c r="AA3818" s="14">
        <v>0</v>
      </c>
      <c r="AB3818" s="14">
        <v>0</v>
      </c>
      <c r="AC3818" s="14"/>
      <c r="AD3818" s="14"/>
      <c r="AE3818" s="14"/>
      <c r="AF3818" s="14"/>
      <c r="AG3818" s="14"/>
      <c r="AH3818" s="14">
        <f t="shared" si="5992"/>
        <v>0</v>
      </c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>
        <v>0</v>
      </c>
      <c r="AS3818" s="14">
        <v>0</v>
      </c>
      <c r="AT3818" s="14">
        <v>0</v>
      </c>
      <c r="AU3818" s="14"/>
      <c r="AV3818" s="14"/>
      <c r="AW3818" s="14"/>
      <c r="AX3818" s="14"/>
      <c r="AY3818" s="14"/>
      <c r="AZ3818" s="14">
        <f t="shared" si="5993"/>
        <v>0</v>
      </c>
      <c r="BA3818" s="14"/>
      <c r="BB3818" s="14"/>
      <c r="BC3818" s="14"/>
      <c r="BD3818" s="14"/>
      <c r="BE3818" s="14"/>
      <c r="BF3818" s="14"/>
      <c r="BG3818" s="14"/>
      <c r="BH3818" s="14"/>
      <c r="BI3818" s="14"/>
      <c r="BJ3818" s="14">
        <v>0</v>
      </c>
      <c r="BK3818" s="14">
        <v>0</v>
      </c>
    </row>
    <row r="3819" spans="1:63" x14ac:dyDescent="0.25">
      <c r="A3819" s="4" t="s">
        <v>1156</v>
      </c>
      <c r="B3819" s="4" t="s">
        <v>58</v>
      </c>
      <c r="C3819" s="4" t="s">
        <v>150</v>
      </c>
      <c r="D3819" s="107" t="s">
        <v>1311</v>
      </c>
      <c r="E3819" s="117">
        <v>6112</v>
      </c>
      <c r="F3819" s="107" t="s">
        <v>1314</v>
      </c>
      <c r="G3819" s="103" t="s">
        <v>1659</v>
      </c>
      <c r="H3819" s="13" t="s">
        <v>24</v>
      </c>
      <c r="I3819" s="14">
        <v>88450</v>
      </c>
      <c r="J3819" s="14">
        <v>0</v>
      </c>
      <c r="K3819" s="14"/>
      <c r="L3819" s="14"/>
      <c r="M3819" s="14"/>
      <c r="N3819" s="14"/>
      <c r="O3819" s="14"/>
      <c r="P3819" s="14">
        <f t="shared" si="5991"/>
        <v>0</v>
      </c>
      <c r="Q3819" s="14"/>
      <c r="R3819" s="14"/>
      <c r="S3819" s="14"/>
      <c r="T3819" s="14"/>
      <c r="U3819" s="14"/>
      <c r="V3819" s="14"/>
      <c r="W3819" s="14"/>
      <c r="X3819" s="14"/>
      <c r="Y3819" s="14"/>
      <c r="Z3819" s="14">
        <v>0</v>
      </c>
      <c r="AA3819" s="14">
        <v>0</v>
      </c>
      <c r="AB3819" s="14">
        <v>0</v>
      </c>
      <c r="AC3819" s="14"/>
      <c r="AD3819" s="14"/>
      <c r="AE3819" s="14"/>
      <c r="AF3819" s="14"/>
      <c r="AG3819" s="14"/>
      <c r="AH3819" s="14">
        <f t="shared" si="5992"/>
        <v>0</v>
      </c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>
        <v>0</v>
      </c>
      <c r="AS3819" s="14">
        <v>0</v>
      </c>
      <c r="AT3819" s="14">
        <v>0</v>
      </c>
      <c r="AU3819" s="14"/>
      <c r="AV3819" s="14"/>
      <c r="AW3819" s="14"/>
      <c r="AX3819" s="14"/>
      <c r="AY3819" s="14"/>
      <c r="AZ3819" s="14">
        <f t="shared" si="5993"/>
        <v>0</v>
      </c>
      <c r="BA3819" s="14"/>
      <c r="BB3819" s="14"/>
      <c r="BC3819" s="14"/>
      <c r="BD3819" s="14"/>
      <c r="BE3819" s="14"/>
      <c r="BF3819" s="14"/>
      <c r="BG3819" s="14"/>
      <c r="BH3819" s="14"/>
      <c r="BI3819" s="14"/>
      <c r="BJ3819" s="14">
        <v>0</v>
      </c>
      <c r="BK3819" s="14">
        <v>0</v>
      </c>
    </row>
    <row r="3820" spans="1:63" x14ac:dyDescent="0.25">
      <c r="A3820" s="4" t="s">
        <v>1156</v>
      </c>
      <c r="B3820" s="4" t="s">
        <v>58</v>
      </c>
      <c r="C3820" s="4" t="s">
        <v>150</v>
      </c>
      <c r="D3820" s="107" t="s">
        <v>1311</v>
      </c>
      <c r="E3820" s="117">
        <v>6112</v>
      </c>
      <c r="F3820" s="107" t="s">
        <v>1315</v>
      </c>
      <c r="G3820" s="103" t="s">
        <v>1659</v>
      </c>
      <c r="H3820" s="13" t="s">
        <v>25</v>
      </c>
      <c r="I3820" s="14">
        <v>16717</v>
      </c>
      <c r="J3820" s="14">
        <v>0</v>
      </c>
      <c r="K3820" s="14"/>
      <c r="L3820" s="14"/>
      <c r="M3820" s="14"/>
      <c r="N3820" s="14"/>
      <c r="O3820" s="14"/>
      <c r="P3820" s="14">
        <f t="shared" si="5991"/>
        <v>0</v>
      </c>
      <c r="Q3820" s="14"/>
      <c r="R3820" s="14"/>
      <c r="S3820" s="14"/>
      <c r="T3820" s="14"/>
      <c r="U3820" s="14"/>
      <c r="V3820" s="14"/>
      <c r="W3820" s="14"/>
      <c r="X3820" s="14"/>
      <c r="Y3820" s="14"/>
      <c r="Z3820" s="14">
        <v>0</v>
      </c>
      <c r="AA3820" s="14">
        <v>0</v>
      </c>
      <c r="AB3820" s="14">
        <v>0</v>
      </c>
      <c r="AC3820" s="14"/>
      <c r="AD3820" s="14"/>
      <c r="AE3820" s="14"/>
      <c r="AF3820" s="14"/>
      <c r="AG3820" s="14"/>
      <c r="AH3820" s="14">
        <f t="shared" si="5992"/>
        <v>0</v>
      </c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>
        <v>0</v>
      </c>
      <c r="AS3820" s="14">
        <v>0</v>
      </c>
      <c r="AT3820" s="14">
        <v>0</v>
      </c>
      <c r="AU3820" s="14"/>
      <c r="AV3820" s="14"/>
      <c r="AW3820" s="14"/>
      <c r="AX3820" s="14"/>
      <c r="AY3820" s="14"/>
      <c r="AZ3820" s="14">
        <f t="shared" si="5993"/>
        <v>0</v>
      </c>
      <c r="BA3820" s="14"/>
      <c r="BB3820" s="14"/>
      <c r="BC3820" s="14"/>
      <c r="BD3820" s="14"/>
      <c r="BE3820" s="14"/>
      <c r="BF3820" s="14"/>
      <c r="BG3820" s="14"/>
      <c r="BH3820" s="14"/>
      <c r="BI3820" s="14"/>
      <c r="BJ3820" s="14">
        <v>0</v>
      </c>
      <c r="BK3820" s="14">
        <v>0</v>
      </c>
    </row>
    <row r="3821" spans="1:63" x14ac:dyDescent="0.25">
      <c r="A3821" s="4" t="s">
        <v>1156</v>
      </c>
      <c r="B3821" s="4" t="s">
        <v>58</v>
      </c>
      <c r="C3821" s="4" t="s">
        <v>150</v>
      </c>
      <c r="D3821" s="107" t="s">
        <v>1311</v>
      </c>
      <c r="E3821" s="117">
        <v>6112</v>
      </c>
      <c r="F3821" s="107" t="s">
        <v>1316</v>
      </c>
      <c r="G3821" s="103" t="s">
        <v>1659</v>
      </c>
      <c r="H3821" s="13" t="s">
        <v>23</v>
      </c>
      <c r="I3821" s="14">
        <v>11500</v>
      </c>
      <c r="J3821" s="14">
        <v>0</v>
      </c>
      <c r="K3821" s="14"/>
      <c r="L3821" s="14"/>
      <c r="M3821" s="14"/>
      <c r="N3821" s="14"/>
      <c r="O3821" s="14"/>
      <c r="P3821" s="14">
        <f t="shared" si="5991"/>
        <v>0</v>
      </c>
      <c r="Q3821" s="14"/>
      <c r="R3821" s="14"/>
      <c r="S3821" s="14"/>
      <c r="T3821" s="14"/>
      <c r="U3821" s="14"/>
      <c r="V3821" s="14"/>
      <c r="W3821" s="14"/>
      <c r="X3821" s="14"/>
      <c r="Y3821" s="14"/>
      <c r="Z3821" s="14">
        <v>0</v>
      </c>
      <c r="AA3821" s="14">
        <v>0</v>
      </c>
      <c r="AB3821" s="14">
        <v>0</v>
      </c>
      <c r="AC3821" s="14"/>
      <c r="AD3821" s="14"/>
      <c r="AE3821" s="14"/>
      <c r="AF3821" s="14"/>
      <c r="AG3821" s="14"/>
      <c r="AH3821" s="14">
        <f t="shared" si="5992"/>
        <v>0</v>
      </c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>
        <v>0</v>
      </c>
      <c r="AS3821" s="14">
        <v>0</v>
      </c>
      <c r="AT3821" s="14">
        <v>0</v>
      </c>
      <c r="AU3821" s="14"/>
      <c r="AV3821" s="14"/>
      <c r="AW3821" s="14"/>
      <c r="AX3821" s="14"/>
      <c r="AY3821" s="14"/>
      <c r="AZ3821" s="14">
        <f t="shared" si="5993"/>
        <v>0</v>
      </c>
      <c r="BA3821" s="14"/>
      <c r="BB3821" s="14"/>
      <c r="BC3821" s="14"/>
      <c r="BD3821" s="14"/>
      <c r="BE3821" s="14"/>
      <c r="BF3821" s="14"/>
      <c r="BG3821" s="14"/>
      <c r="BH3821" s="14"/>
      <c r="BI3821" s="14"/>
      <c r="BJ3821" s="14">
        <v>0</v>
      </c>
      <c r="BK3821" s="14">
        <v>0</v>
      </c>
    </row>
    <row r="3822" spans="1:63" x14ac:dyDescent="0.25">
      <c r="A3822" s="4" t="s">
        <v>1156</v>
      </c>
      <c r="B3822" s="4" t="s">
        <v>58</v>
      </c>
      <c r="C3822" s="4" t="s">
        <v>150</v>
      </c>
      <c r="D3822" s="107" t="s">
        <v>1311</v>
      </c>
      <c r="E3822" s="117">
        <v>6112</v>
      </c>
      <c r="F3822" s="107" t="s">
        <v>1317</v>
      </c>
      <c r="G3822" s="103" t="s">
        <v>1659</v>
      </c>
      <c r="H3822" s="13" t="s">
        <v>26</v>
      </c>
      <c r="I3822" s="14">
        <v>9000</v>
      </c>
      <c r="J3822" s="14">
        <v>0</v>
      </c>
      <c r="K3822" s="14"/>
      <c r="L3822" s="14"/>
      <c r="M3822" s="14"/>
      <c r="N3822" s="14"/>
      <c r="O3822" s="14"/>
      <c r="P3822" s="14">
        <f t="shared" si="5991"/>
        <v>0</v>
      </c>
      <c r="Q3822" s="14"/>
      <c r="R3822" s="14"/>
      <c r="S3822" s="14"/>
      <c r="T3822" s="14"/>
      <c r="U3822" s="14"/>
      <c r="V3822" s="14"/>
      <c r="W3822" s="14"/>
      <c r="X3822" s="14"/>
      <c r="Y3822" s="14"/>
      <c r="Z3822" s="14">
        <v>0</v>
      </c>
      <c r="AA3822" s="14">
        <v>0</v>
      </c>
      <c r="AB3822" s="14">
        <v>0</v>
      </c>
      <c r="AC3822" s="14"/>
      <c r="AD3822" s="14"/>
      <c r="AE3822" s="14"/>
      <c r="AF3822" s="14"/>
      <c r="AG3822" s="14"/>
      <c r="AH3822" s="14">
        <f t="shared" si="5992"/>
        <v>0</v>
      </c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>
        <v>0</v>
      </c>
      <c r="AS3822" s="14">
        <v>0</v>
      </c>
      <c r="AT3822" s="14">
        <v>0</v>
      </c>
      <c r="AU3822" s="14"/>
      <c r="AV3822" s="14"/>
      <c r="AW3822" s="14"/>
      <c r="AX3822" s="14"/>
      <c r="AY3822" s="14"/>
      <c r="AZ3822" s="14">
        <f t="shared" si="5993"/>
        <v>0</v>
      </c>
      <c r="BA3822" s="14"/>
      <c r="BB3822" s="14"/>
      <c r="BC3822" s="14"/>
      <c r="BD3822" s="14"/>
      <c r="BE3822" s="14"/>
      <c r="BF3822" s="14"/>
      <c r="BG3822" s="14"/>
      <c r="BH3822" s="14"/>
      <c r="BI3822" s="14"/>
      <c r="BJ3822" s="14">
        <v>0</v>
      </c>
      <c r="BK3822" s="14">
        <v>0</v>
      </c>
    </row>
    <row r="3823" spans="1:63" ht="22.5" x14ac:dyDescent="0.25">
      <c r="A3823" s="4" t="s">
        <v>1156</v>
      </c>
      <c r="B3823" s="4" t="s">
        <v>58</v>
      </c>
      <c r="C3823" s="4" t="s">
        <v>150</v>
      </c>
      <c r="D3823" s="107" t="s">
        <v>1311</v>
      </c>
      <c r="E3823" s="106" t="s">
        <v>27</v>
      </c>
      <c r="F3823" s="106" t="s">
        <v>0</v>
      </c>
      <c r="G3823" s="2" t="s">
        <v>0</v>
      </c>
      <c r="H3823" s="2" t="s">
        <v>28</v>
      </c>
      <c r="I3823" s="12">
        <f>SUM(I3824)</f>
        <v>196294</v>
      </c>
      <c r="J3823" s="12">
        <f t="shared" ref="J3823:Y3823" si="6051">SUM(J3824)</f>
        <v>10500</v>
      </c>
      <c r="K3823" s="12">
        <f t="shared" si="6051"/>
        <v>3000</v>
      </c>
      <c r="L3823" s="12">
        <f t="shared" si="6051"/>
        <v>0</v>
      </c>
      <c r="M3823" s="12">
        <f t="shared" si="6051"/>
        <v>0</v>
      </c>
      <c r="N3823" s="12">
        <f t="shared" si="6051"/>
        <v>0</v>
      </c>
      <c r="O3823" s="12">
        <f t="shared" si="6051"/>
        <v>0</v>
      </c>
      <c r="P3823" s="12">
        <f t="shared" si="6051"/>
        <v>13500</v>
      </c>
      <c r="Q3823" s="12">
        <f t="shared" si="6051"/>
        <v>0</v>
      </c>
      <c r="R3823" s="12">
        <f t="shared" si="6051"/>
        <v>130</v>
      </c>
      <c r="S3823" s="12">
        <f t="shared" si="6051"/>
        <v>3000</v>
      </c>
      <c r="T3823" s="12">
        <f t="shared" si="6051"/>
        <v>0</v>
      </c>
      <c r="U3823" s="12">
        <f t="shared" si="6051"/>
        <v>0</v>
      </c>
      <c r="V3823" s="12">
        <f t="shared" si="6051"/>
        <v>0</v>
      </c>
      <c r="W3823" s="12">
        <f t="shared" si="6051"/>
        <v>0</v>
      </c>
      <c r="X3823" s="12">
        <f t="shared" si="6051"/>
        <v>0</v>
      </c>
      <c r="Y3823" s="12">
        <f t="shared" si="6051"/>
        <v>0</v>
      </c>
      <c r="Z3823" s="12">
        <v>3130</v>
      </c>
      <c r="AA3823" s="12">
        <v>10370</v>
      </c>
      <c r="AB3823" s="12">
        <f t="shared" ref="AB3823:AQ3823" si="6052">SUM(AB3824)</f>
        <v>0</v>
      </c>
      <c r="AC3823" s="12">
        <f t="shared" si="6052"/>
        <v>0</v>
      </c>
      <c r="AD3823" s="12">
        <f t="shared" si="6052"/>
        <v>0</v>
      </c>
      <c r="AE3823" s="12">
        <f t="shared" si="6052"/>
        <v>0</v>
      </c>
      <c r="AF3823" s="12">
        <f t="shared" si="6052"/>
        <v>0</v>
      </c>
      <c r="AG3823" s="12">
        <f t="shared" si="6052"/>
        <v>0</v>
      </c>
      <c r="AH3823" s="12">
        <f t="shared" si="6052"/>
        <v>0</v>
      </c>
      <c r="AI3823" s="12">
        <f t="shared" si="6052"/>
        <v>0</v>
      </c>
      <c r="AJ3823" s="12">
        <f t="shared" si="6052"/>
        <v>0</v>
      </c>
      <c r="AK3823" s="12">
        <f t="shared" si="6052"/>
        <v>0</v>
      </c>
      <c r="AL3823" s="12">
        <f t="shared" si="6052"/>
        <v>0</v>
      </c>
      <c r="AM3823" s="12">
        <f t="shared" si="6052"/>
        <v>0</v>
      </c>
      <c r="AN3823" s="12">
        <f t="shared" si="6052"/>
        <v>0</v>
      </c>
      <c r="AO3823" s="12">
        <f t="shared" si="6052"/>
        <v>0</v>
      </c>
      <c r="AP3823" s="12">
        <f t="shared" si="6052"/>
        <v>0</v>
      </c>
      <c r="AQ3823" s="12">
        <f t="shared" si="6052"/>
        <v>0</v>
      </c>
      <c r="AR3823" s="12">
        <v>0</v>
      </c>
      <c r="AS3823" s="12">
        <v>0</v>
      </c>
      <c r="AT3823" s="12">
        <f t="shared" ref="AT3823:BI3823" si="6053">SUM(AT3824)</f>
        <v>1550</v>
      </c>
      <c r="AU3823" s="12">
        <f t="shared" si="6053"/>
        <v>400</v>
      </c>
      <c r="AV3823" s="12">
        <f t="shared" si="6053"/>
        <v>0</v>
      </c>
      <c r="AW3823" s="12">
        <f t="shared" si="6053"/>
        <v>0</v>
      </c>
      <c r="AX3823" s="12">
        <f t="shared" si="6053"/>
        <v>0</v>
      </c>
      <c r="AY3823" s="12">
        <f t="shared" si="6053"/>
        <v>0</v>
      </c>
      <c r="AZ3823" s="12">
        <f t="shared" si="6053"/>
        <v>1950</v>
      </c>
      <c r="BA3823" s="12">
        <f t="shared" si="6053"/>
        <v>0</v>
      </c>
      <c r="BB3823" s="12">
        <f t="shared" si="6053"/>
        <v>0</v>
      </c>
      <c r="BC3823" s="12">
        <f t="shared" si="6053"/>
        <v>400</v>
      </c>
      <c r="BD3823" s="12">
        <f t="shared" si="6053"/>
        <v>0</v>
      </c>
      <c r="BE3823" s="12">
        <f t="shared" si="6053"/>
        <v>0</v>
      </c>
      <c r="BF3823" s="12">
        <f t="shared" si="6053"/>
        <v>0</v>
      </c>
      <c r="BG3823" s="12">
        <f t="shared" si="6053"/>
        <v>0</v>
      </c>
      <c r="BH3823" s="12">
        <f t="shared" si="6053"/>
        <v>0</v>
      </c>
      <c r="BI3823" s="12">
        <f t="shared" si="6053"/>
        <v>0</v>
      </c>
      <c r="BJ3823" s="12">
        <v>400</v>
      </c>
      <c r="BK3823" s="12">
        <v>1550</v>
      </c>
    </row>
    <row r="3824" spans="1:63" x14ac:dyDescent="0.25">
      <c r="A3824" s="4" t="s">
        <v>1156</v>
      </c>
      <c r="B3824" s="4" t="s">
        <v>58</v>
      </c>
      <c r="C3824" s="4" t="s">
        <v>150</v>
      </c>
      <c r="D3824" s="107" t="s">
        <v>1311</v>
      </c>
      <c r="E3824" s="117">
        <v>6121</v>
      </c>
      <c r="F3824" s="107"/>
      <c r="G3824" s="103" t="s">
        <v>1659</v>
      </c>
      <c r="H3824" s="13" t="s">
        <v>29</v>
      </c>
      <c r="I3824" s="14">
        <v>196294</v>
      </c>
      <c r="J3824" s="14">
        <v>10500</v>
      </c>
      <c r="K3824" s="14">
        <v>3000</v>
      </c>
      <c r="L3824" s="14"/>
      <c r="M3824" s="14"/>
      <c r="N3824" s="14"/>
      <c r="O3824" s="14"/>
      <c r="P3824" s="14">
        <f t="shared" si="5991"/>
        <v>13500</v>
      </c>
      <c r="Q3824" s="14"/>
      <c r="R3824" s="14">
        <v>130</v>
      </c>
      <c r="S3824" s="14">
        <v>3000</v>
      </c>
      <c r="T3824" s="14"/>
      <c r="U3824" s="14"/>
      <c r="V3824" s="14"/>
      <c r="W3824" s="14"/>
      <c r="X3824" s="14"/>
      <c r="Y3824" s="14"/>
      <c r="Z3824" s="14">
        <v>3130</v>
      </c>
      <c r="AA3824" s="14">
        <v>10370</v>
      </c>
      <c r="AB3824" s="14">
        <v>0</v>
      </c>
      <c r="AC3824" s="14"/>
      <c r="AD3824" s="14"/>
      <c r="AE3824" s="14"/>
      <c r="AF3824" s="14"/>
      <c r="AG3824" s="14"/>
      <c r="AH3824" s="14">
        <f t="shared" si="5992"/>
        <v>0</v>
      </c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>
        <v>0</v>
      </c>
      <c r="AS3824" s="14">
        <v>0</v>
      </c>
      <c r="AT3824" s="14">
        <v>1550</v>
      </c>
      <c r="AU3824" s="14">
        <v>400</v>
      </c>
      <c r="AV3824" s="14"/>
      <c r="AW3824" s="14"/>
      <c r="AX3824" s="14"/>
      <c r="AY3824" s="14"/>
      <c r="AZ3824" s="14">
        <f t="shared" si="5993"/>
        <v>1950</v>
      </c>
      <c r="BA3824" s="14"/>
      <c r="BB3824" s="14"/>
      <c r="BC3824" s="14">
        <v>400</v>
      </c>
      <c r="BD3824" s="14"/>
      <c r="BE3824" s="14"/>
      <c r="BF3824" s="14"/>
      <c r="BG3824" s="14"/>
      <c r="BH3824" s="14"/>
      <c r="BI3824" s="14"/>
      <c r="BJ3824" s="14">
        <v>400</v>
      </c>
      <c r="BK3824" s="14">
        <v>1550</v>
      </c>
    </row>
    <row r="3825" spans="1:63" ht="22.5" x14ac:dyDescent="0.25">
      <c r="A3825" s="4" t="s">
        <v>1156</v>
      </c>
      <c r="B3825" s="4" t="s">
        <v>58</v>
      </c>
      <c r="C3825" s="4" t="s">
        <v>150</v>
      </c>
      <c r="D3825" s="107" t="s">
        <v>1311</v>
      </c>
      <c r="E3825" s="106" t="s">
        <v>31</v>
      </c>
      <c r="F3825" s="106" t="s">
        <v>0</v>
      </c>
      <c r="G3825" s="2" t="s">
        <v>0</v>
      </c>
      <c r="H3825" s="2" t="s">
        <v>32</v>
      </c>
      <c r="I3825" s="12">
        <f>SUM(I3826:I3834)</f>
        <v>877976</v>
      </c>
      <c r="J3825" s="12">
        <f>SUM(J3826:J3834)</f>
        <v>244000</v>
      </c>
      <c r="K3825" s="12">
        <f t="shared" ref="K3825:Y3825" si="6054">SUM(K3826:K3834)</f>
        <v>82760</v>
      </c>
      <c r="L3825" s="12">
        <f t="shared" si="6054"/>
        <v>0</v>
      </c>
      <c r="M3825" s="12">
        <f t="shared" si="6054"/>
        <v>0</v>
      </c>
      <c r="N3825" s="12">
        <f t="shared" si="6054"/>
        <v>0</v>
      </c>
      <c r="O3825" s="12">
        <f t="shared" si="6054"/>
        <v>0</v>
      </c>
      <c r="P3825" s="12">
        <f t="shared" si="6054"/>
        <v>326760</v>
      </c>
      <c r="Q3825" s="12">
        <f t="shared" si="6054"/>
        <v>2750</v>
      </c>
      <c r="R3825" s="12">
        <f t="shared" si="6054"/>
        <v>0</v>
      </c>
      <c r="S3825" s="12">
        <f t="shared" si="6054"/>
        <v>85510</v>
      </c>
      <c r="T3825" s="12">
        <f t="shared" si="6054"/>
        <v>0</v>
      </c>
      <c r="U3825" s="12">
        <f t="shared" si="6054"/>
        <v>0</v>
      </c>
      <c r="V3825" s="12">
        <f t="shared" si="6054"/>
        <v>0</v>
      </c>
      <c r="W3825" s="12">
        <f t="shared" si="6054"/>
        <v>26000</v>
      </c>
      <c r="X3825" s="12">
        <f t="shared" si="6054"/>
        <v>0</v>
      </c>
      <c r="Y3825" s="12">
        <f t="shared" si="6054"/>
        <v>91320</v>
      </c>
      <c r="Z3825" s="12">
        <v>205580</v>
      </c>
      <c r="AA3825" s="12">
        <v>121180</v>
      </c>
      <c r="AB3825" s="12">
        <f t="shared" ref="AB3825:AQ3825" si="6055">SUM(AB3826:AB3834)</f>
        <v>1500</v>
      </c>
      <c r="AC3825" s="12">
        <f t="shared" si="6055"/>
        <v>17764</v>
      </c>
      <c r="AD3825" s="12">
        <f t="shared" si="6055"/>
        <v>0</v>
      </c>
      <c r="AE3825" s="12">
        <f t="shared" si="6055"/>
        <v>0</v>
      </c>
      <c r="AF3825" s="12">
        <f t="shared" si="6055"/>
        <v>0</v>
      </c>
      <c r="AG3825" s="12">
        <f t="shared" si="6055"/>
        <v>0</v>
      </c>
      <c r="AH3825" s="12">
        <f t="shared" si="6055"/>
        <v>19264</v>
      </c>
      <c r="AI3825" s="12">
        <f t="shared" si="6055"/>
        <v>0</v>
      </c>
      <c r="AJ3825" s="12">
        <f t="shared" si="6055"/>
        <v>0</v>
      </c>
      <c r="AK3825" s="12">
        <f t="shared" si="6055"/>
        <v>17764</v>
      </c>
      <c r="AL3825" s="12">
        <f t="shared" si="6055"/>
        <v>0</v>
      </c>
      <c r="AM3825" s="12">
        <f t="shared" si="6055"/>
        <v>0</v>
      </c>
      <c r="AN3825" s="12">
        <f t="shared" si="6055"/>
        <v>0</v>
      </c>
      <c r="AO3825" s="12">
        <f t="shared" si="6055"/>
        <v>0</v>
      </c>
      <c r="AP3825" s="12">
        <f t="shared" si="6055"/>
        <v>0</v>
      </c>
      <c r="AQ3825" s="12">
        <f t="shared" si="6055"/>
        <v>0</v>
      </c>
      <c r="AR3825" s="12">
        <v>17764</v>
      </c>
      <c r="AS3825" s="12">
        <v>1500</v>
      </c>
      <c r="AT3825" s="12">
        <f t="shared" ref="AT3825:BI3825" si="6056">SUM(AT3826:AT3834)</f>
        <v>75700</v>
      </c>
      <c r="AU3825" s="12">
        <f t="shared" si="6056"/>
        <v>95394</v>
      </c>
      <c r="AV3825" s="12">
        <f t="shared" si="6056"/>
        <v>0</v>
      </c>
      <c r="AW3825" s="12">
        <f t="shared" si="6056"/>
        <v>30000</v>
      </c>
      <c r="AX3825" s="12">
        <f t="shared" si="6056"/>
        <v>0</v>
      </c>
      <c r="AY3825" s="12">
        <f t="shared" si="6056"/>
        <v>0</v>
      </c>
      <c r="AZ3825" s="12">
        <f t="shared" si="6056"/>
        <v>201094</v>
      </c>
      <c r="BA3825" s="12">
        <f t="shared" si="6056"/>
        <v>0</v>
      </c>
      <c r="BB3825" s="12">
        <f t="shared" si="6056"/>
        <v>0</v>
      </c>
      <c r="BC3825" s="12">
        <f t="shared" si="6056"/>
        <v>145393</v>
      </c>
      <c r="BD3825" s="12">
        <f t="shared" si="6056"/>
        <v>0</v>
      </c>
      <c r="BE3825" s="12">
        <f t="shared" si="6056"/>
        <v>0</v>
      </c>
      <c r="BF3825" s="12">
        <f t="shared" si="6056"/>
        <v>0</v>
      </c>
      <c r="BG3825" s="12">
        <f t="shared" si="6056"/>
        <v>0</v>
      </c>
      <c r="BH3825" s="12">
        <f t="shared" si="6056"/>
        <v>30000</v>
      </c>
      <c r="BI3825" s="12">
        <f t="shared" si="6056"/>
        <v>0</v>
      </c>
      <c r="BJ3825" s="12">
        <v>175393</v>
      </c>
      <c r="BK3825" s="12">
        <v>25701</v>
      </c>
    </row>
    <row r="3826" spans="1:63" x14ac:dyDescent="0.25">
      <c r="A3826" s="4" t="s">
        <v>1156</v>
      </c>
      <c r="B3826" s="4" t="s">
        <v>58</v>
      </c>
      <c r="C3826" s="4" t="s">
        <v>150</v>
      </c>
      <c r="D3826" s="107" t="s">
        <v>1311</v>
      </c>
      <c r="E3826" s="117">
        <v>6131</v>
      </c>
      <c r="F3826" s="107"/>
      <c r="G3826" s="103" t="s">
        <v>1659</v>
      </c>
      <c r="H3826" s="13" t="s">
        <v>34</v>
      </c>
      <c r="I3826" s="14">
        <v>70000</v>
      </c>
      <c r="J3826" s="14">
        <v>20000</v>
      </c>
      <c r="K3826" s="14">
        <v>8000</v>
      </c>
      <c r="L3826" s="14"/>
      <c r="M3826" s="14"/>
      <c r="N3826" s="14"/>
      <c r="O3826" s="14"/>
      <c r="P3826" s="14">
        <f t="shared" si="5991"/>
        <v>28000</v>
      </c>
      <c r="Q3826" s="14">
        <v>830</v>
      </c>
      <c r="R3826" s="14"/>
      <c r="S3826" s="14">
        <f>8000+830</f>
        <v>8830</v>
      </c>
      <c r="T3826" s="14"/>
      <c r="U3826" s="14"/>
      <c r="V3826" s="14"/>
      <c r="W3826" s="14"/>
      <c r="X3826" s="14"/>
      <c r="Y3826" s="14">
        <v>800</v>
      </c>
      <c r="Z3826" s="14">
        <v>10460</v>
      </c>
      <c r="AA3826" s="14">
        <v>17540</v>
      </c>
      <c r="AB3826" s="14">
        <v>0</v>
      </c>
      <c r="AC3826" s="14"/>
      <c r="AD3826" s="14"/>
      <c r="AE3826" s="14"/>
      <c r="AF3826" s="14"/>
      <c r="AG3826" s="14"/>
      <c r="AH3826" s="14">
        <f t="shared" si="5992"/>
        <v>0</v>
      </c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>
        <v>0</v>
      </c>
      <c r="AS3826" s="14">
        <v>0</v>
      </c>
      <c r="AT3826" s="14">
        <v>20000</v>
      </c>
      <c r="AU3826" s="14">
        <f>21177+3063</f>
        <v>24240</v>
      </c>
      <c r="AV3826" s="14"/>
      <c r="AW3826" s="14"/>
      <c r="AX3826" s="14"/>
      <c r="AY3826" s="14"/>
      <c r="AZ3826" s="14">
        <f t="shared" si="5993"/>
        <v>44240</v>
      </c>
      <c r="BA3826" s="14"/>
      <c r="BB3826" s="14"/>
      <c r="BC3826" s="14">
        <f>21177+3063</f>
        <v>24240</v>
      </c>
      <c r="BD3826" s="14"/>
      <c r="BE3826" s="14"/>
      <c r="BF3826" s="14"/>
      <c r="BG3826" s="14"/>
      <c r="BH3826" s="14"/>
      <c r="BI3826" s="14"/>
      <c r="BJ3826" s="14">
        <v>24240</v>
      </c>
      <c r="BK3826" s="14">
        <v>20000</v>
      </c>
    </row>
    <row r="3827" spans="1:63" x14ac:dyDescent="0.25">
      <c r="A3827" s="4" t="s">
        <v>1156</v>
      </c>
      <c r="B3827" s="4" t="s">
        <v>58</v>
      </c>
      <c r="C3827" s="4" t="s">
        <v>150</v>
      </c>
      <c r="D3827" s="107" t="s">
        <v>1311</v>
      </c>
      <c r="E3827" s="117">
        <v>6132</v>
      </c>
      <c r="F3827" s="107"/>
      <c r="G3827" s="103" t="s">
        <v>1659</v>
      </c>
      <c r="H3827" s="13" t="s">
        <v>74</v>
      </c>
      <c r="I3827" s="14">
        <v>173750</v>
      </c>
      <c r="J3827" s="14">
        <v>10000</v>
      </c>
      <c r="K3827" s="14">
        <v>5000</v>
      </c>
      <c r="L3827" s="14"/>
      <c r="M3827" s="14"/>
      <c r="N3827" s="14"/>
      <c r="O3827" s="14"/>
      <c r="P3827" s="14">
        <f t="shared" si="5991"/>
        <v>15000</v>
      </c>
      <c r="Q3827" s="14"/>
      <c r="R3827" s="14"/>
      <c r="S3827" s="14">
        <v>5000</v>
      </c>
      <c r="T3827" s="14"/>
      <c r="U3827" s="14"/>
      <c r="V3827" s="14"/>
      <c r="W3827" s="14"/>
      <c r="X3827" s="14"/>
      <c r="Y3827" s="14"/>
      <c r="Z3827" s="14">
        <v>5000</v>
      </c>
      <c r="AA3827" s="14">
        <v>10000</v>
      </c>
      <c r="AB3827" s="14">
        <v>0</v>
      </c>
      <c r="AC3827" s="14"/>
      <c r="AD3827" s="14"/>
      <c r="AE3827" s="14"/>
      <c r="AF3827" s="14"/>
      <c r="AG3827" s="14"/>
      <c r="AH3827" s="14">
        <f t="shared" si="5992"/>
        <v>0</v>
      </c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>
        <v>0</v>
      </c>
      <c r="AS3827" s="14">
        <v>0</v>
      </c>
      <c r="AT3827" s="14">
        <v>0</v>
      </c>
      <c r="AU3827" s="14"/>
      <c r="AV3827" s="14"/>
      <c r="AW3827" s="14"/>
      <c r="AX3827" s="14"/>
      <c r="AY3827" s="14"/>
      <c r="AZ3827" s="14">
        <f t="shared" si="5993"/>
        <v>0</v>
      </c>
      <c r="BA3827" s="14"/>
      <c r="BB3827" s="14"/>
      <c r="BC3827" s="14"/>
      <c r="BD3827" s="14"/>
      <c r="BE3827" s="14"/>
      <c r="BF3827" s="14"/>
      <c r="BG3827" s="14"/>
      <c r="BH3827" s="14"/>
      <c r="BI3827" s="14"/>
      <c r="BJ3827" s="14">
        <v>0</v>
      </c>
      <c r="BK3827" s="14">
        <v>0</v>
      </c>
    </row>
    <row r="3828" spans="1:63" x14ac:dyDescent="0.25">
      <c r="A3828" s="4" t="s">
        <v>1156</v>
      </c>
      <c r="B3828" s="4" t="s">
        <v>58</v>
      </c>
      <c r="C3828" s="4" t="s">
        <v>150</v>
      </c>
      <c r="D3828" s="107" t="s">
        <v>1311</v>
      </c>
      <c r="E3828" s="117">
        <v>6133</v>
      </c>
      <c r="F3828" s="107"/>
      <c r="G3828" s="103" t="s">
        <v>1659</v>
      </c>
      <c r="H3828" s="13" t="s">
        <v>77</v>
      </c>
      <c r="I3828" s="14">
        <v>17875</v>
      </c>
      <c r="J3828" s="14">
        <v>10000</v>
      </c>
      <c r="K3828" s="14">
        <v>12000</v>
      </c>
      <c r="L3828" s="14"/>
      <c r="M3828" s="14"/>
      <c r="N3828" s="14"/>
      <c r="O3828" s="14"/>
      <c r="P3828" s="14">
        <f t="shared" si="5991"/>
        <v>22000</v>
      </c>
      <c r="Q3828" s="14">
        <v>700</v>
      </c>
      <c r="R3828" s="14"/>
      <c r="S3828" s="14">
        <f>12000+700</f>
        <v>12700</v>
      </c>
      <c r="T3828" s="14"/>
      <c r="U3828" s="14"/>
      <c r="V3828" s="14"/>
      <c r="W3828" s="14"/>
      <c r="X3828" s="14"/>
      <c r="Y3828" s="14"/>
      <c r="Z3828" s="14">
        <v>13400</v>
      </c>
      <c r="AA3828" s="14">
        <v>8600</v>
      </c>
      <c r="AB3828" s="14">
        <v>0</v>
      </c>
      <c r="AC3828" s="14"/>
      <c r="AD3828" s="14"/>
      <c r="AE3828" s="14"/>
      <c r="AF3828" s="14"/>
      <c r="AG3828" s="14"/>
      <c r="AH3828" s="14">
        <f t="shared" si="5992"/>
        <v>0</v>
      </c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>
        <v>0</v>
      </c>
      <c r="AS3828" s="14">
        <v>0</v>
      </c>
      <c r="AT3828" s="14">
        <v>0</v>
      </c>
      <c r="AU3828" s="14"/>
      <c r="AV3828" s="14"/>
      <c r="AW3828" s="14"/>
      <c r="AX3828" s="14"/>
      <c r="AY3828" s="14"/>
      <c r="AZ3828" s="14">
        <f t="shared" si="5993"/>
        <v>0</v>
      </c>
      <c r="BA3828" s="14"/>
      <c r="BB3828" s="14"/>
      <c r="BC3828" s="14"/>
      <c r="BD3828" s="14"/>
      <c r="BE3828" s="14"/>
      <c r="BF3828" s="14"/>
      <c r="BG3828" s="14"/>
      <c r="BH3828" s="14"/>
      <c r="BI3828" s="14"/>
      <c r="BJ3828" s="14">
        <v>0</v>
      </c>
      <c r="BK3828" s="14">
        <v>0</v>
      </c>
    </row>
    <row r="3829" spans="1:63" x14ac:dyDescent="0.25">
      <c r="A3829" s="4" t="s">
        <v>1156</v>
      </c>
      <c r="B3829" s="4" t="s">
        <v>58</v>
      </c>
      <c r="C3829" s="4" t="s">
        <v>150</v>
      </c>
      <c r="D3829" s="107" t="s">
        <v>1311</v>
      </c>
      <c r="E3829" s="117">
        <v>6134</v>
      </c>
      <c r="F3829" s="107"/>
      <c r="G3829" s="103" t="s">
        <v>1659</v>
      </c>
      <c r="H3829" s="13" t="s">
        <v>80</v>
      </c>
      <c r="I3829" s="14">
        <v>30000</v>
      </c>
      <c r="J3829" s="14">
        <v>15000</v>
      </c>
      <c r="K3829" s="14">
        <v>7000</v>
      </c>
      <c r="L3829" s="14"/>
      <c r="M3829" s="14"/>
      <c r="N3829" s="14"/>
      <c r="O3829" s="14"/>
      <c r="P3829" s="14">
        <f t="shared" si="5991"/>
        <v>22000</v>
      </c>
      <c r="Q3829" s="14">
        <v>620</v>
      </c>
      <c r="R3829" s="14"/>
      <c r="S3829" s="14">
        <f>7000+620</f>
        <v>7620</v>
      </c>
      <c r="T3829" s="14"/>
      <c r="U3829" s="14"/>
      <c r="V3829" s="14"/>
      <c r="W3829" s="14"/>
      <c r="X3829" s="14"/>
      <c r="Y3829" s="14"/>
      <c r="Z3829" s="14">
        <v>8240</v>
      </c>
      <c r="AA3829" s="14">
        <v>13760</v>
      </c>
      <c r="AB3829" s="14">
        <v>500</v>
      </c>
      <c r="AC3829" s="14"/>
      <c r="AD3829" s="14"/>
      <c r="AE3829" s="14"/>
      <c r="AF3829" s="14"/>
      <c r="AG3829" s="14"/>
      <c r="AH3829" s="14">
        <f t="shared" si="5992"/>
        <v>500</v>
      </c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>
        <v>0</v>
      </c>
      <c r="AS3829" s="14">
        <v>500</v>
      </c>
      <c r="AT3829" s="14">
        <v>0</v>
      </c>
      <c r="AU3829" s="14"/>
      <c r="AV3829" s="14"/>
      <c r="AW3829" s="14"/>
      <c r="AX3829" s="14"/>
      <c r="AY3829" s="14"/>
      <c r="AZ3829" s="14">
        <f t="shared" si="5993"/>
        <v>0</v>
      </c>
      <c r="BA3829" s="14"/>
      <c r="BB3829" s="14"/>
      <c r="BC3829" s="14"/>
      <c r="BD3829" s="14"/>
      <c r="BE3829" s="14"/>
      <c r="BF3829" s="14"/>
      <c r="BG3829" s="14"/>
      <c r="BH3829" s="14"/>
      <c r="BI3829" s="14"/>
      <c r="BJ3829" s="14">
        <v>0</v>
      </c>
      <c r="BK3829" s="14">
        <v>0</v>
      </c>
    </row>
    <row r="3830" spans="1:63" x14ac:dyDescent="0.25">
      <c r="A3830" s="4" t="s">
        <v>1156</v>
      </c>
      <c r="B3830" s="4" t="s">
        <v>58</v>
      </c>
      <c r="C3830" s="4" t="s">
        <v>150</v>
      </c>
      <c r="D3830" s="107" t="s">
        <v>1311</v>
      </c>
      <c r="E3830" s="117">
        <v>6135</v>
      </c>
      <c r="F3830" s="107"/>
      <c r="G3830" s="103" t="s">
        <v>1659</v>
      </c>
      <c r="H3830" s="13" t="s">
        <v>83</v>
      </c>
      <c r="I3830" s="14">
        <v>25000</v>
      </c>
      <c r="J3830" s="14">
        <v>8000</v>
      </c>
      <c r="K3830" s="14">
        <v>4500</v>
      </c>
      <c r="L3830" s="14"/>
      <c r="M3830" s="14"/>
      <c r="N3830" s="14"/>
      <c r="O3830" s="14"/>
      <c r="P3830" s="14">
        <f t="shared" si="5991"/>
        <v>12500</v>
      </c>
      <c r="Q3830" s="14"/>
      <c r="R3830" s="14"/>
      <c r="S3830" s="14">
        <v>4500</v>
      </c>
      <c r="T3830" s="14"/>
      <c r="U3830" s="14"/>
      <c r="V3830" s="14"/>
      <c r="W3830" s="14"/>
      <c r="X3830" s="14"/>
      <c r="Y3830" s="14"/>
      <c r="Z3830" s="14">
        <v>4500</v>
      </c>
      <c r="AA3830" s="14">
        <v>8000</v>
      </c>
      <c r="AB3830" s="14">
        <v>0</v>
      </c>
      <c r="AC3830" s="14"/>
      <c r="AD3830" s="14"/>
      <c r="AE3830" s="14"/>
      <c r="AF3830" s="14"/>
      <c r="AG3830" s="14"/>
      <c r="AH3830" s="14">
        <f t="shared" si="5992"/>
        <v>0</v>
      </c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>
        <v>0</v>
      </c>
      <c r="AS3830" s="14">
        <v>0</v>
      </c>
      <c r="AT3830" s="14">
        <v>2000</v>
      </c>
      <c r="AU3830" s="14"/>
      <c r="AV3830" s="14"/>
      <c r="AW3830" s="14"/>
      <c r="AX3830" s="14"/>
      <c r="AY3830" s="14"/>
      <c r="AZ3830" s="14">
        <f t="shared" si="5993"/>
        <v>2000</v>
      </c>
      <c r="BA3830" s="14"/>
      <c r="BB3830" s="14"/>
      <c r="BC3830" s="14"/>
      <c r="BD3830" s="14"/>
      <c r="BE3830" s="14"/>
      <c r="BF3830" s="14"/>
      <c r="BG3830" s="14"/>
      <c r="BH3830" s="14"/>
      <c r="BI3830" s="14"/>
      <c r="BJ3830" s="14">
        <v>0</v>
      </c>
      <c r="BK3830" s="14">
        <v>2000</v>
      </c>
    </row>
    <row r="3831" spans="1:63" ht="22.5" x14ac:dyDescent="0.25">
      <c r="A3831" s="4" t="s">
        <v>1156</v>
      </c>
      <c r="B3831" s="4" t="s">
        <v>58</v>
      </c>
      <c r="C3831" s="4" t="s">
        <v>150</v>
      </c>
      <c r="D3831" s="107" t="s">
        <v>1311</v>
      </c>
      <c r="E3831" s="117">
        <v>6136</v>
      </c>
      <c r="F3831" s="107"/>
      <c r="G3831" s="103" t="s">
        <v>1659</v>
      </c>
      <c r="H3831" s="13" t="s">
        <v>86</v>
      </c>
      <c r="I3831" s="14">
        <v>8000</v>
      </c>
      <c r="J3831" s="14">
        <v>6000</v>
      </c>
      <c r="K3831" s="14">
        <v>5000</v>
      </c>
      <c r="L3831" s="14"/>
      <c r="M3831" s="14"/>
      <c r="N3831" s="14"/>
      <c r="O3831" s="14"/>
      <c r="P3831" s="14">
        <f t="shared" si="5991"/>
        <v>11000</v>
      </c>
      <c r="Q3831" s="14"/>
      <c r="R3831" s="14"/>
      <c r="S3831" s="14">
        <v>5000</v>
      </c>
      <c r="T3831" s="14"/>
      <c r="U3831" s="14"/>
      <c r="V3831" s="14"/>
      <c r="W3831" s="14"/>
      <c r="X3831" s="14"/>
      <c r="Y3831" s="14"/>
      <c r="Z3831" s="14">
        <v>5000</v>
      </c>
      <c r="AA3831" s="14">
        <v>6000</v>
      </c>
      <c r="AB3831" s="14">
        <v>0</v>
      </c>
      <c r="AC3831" s="14"/>
      <c r="AD3831" s="14"/>
      <c r="AE3831" s="14"/>
      <c r="AF3831" s="14"/>
      <c r="AG3831" s="14"/>
      <c r="AH3831" s="14">
        <f t="shared" si="5992"/>
        <v>0</v>
      </c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>
        <v>0</v>
      </c>
      <c r="AS3831" s="14">
        <v>0</v>
      </c>
      <c r="AT3831" s="14">
        <v>2000</v>
      </c>
      <c r="AU3831" s="14"/>
      <c r="AV3831" s="14"/>
      <c r="AW3831" s="14"/>
      <c r="AX3831" s="14"/>
      <c r="AY3831" s="14"/>
      <c r="AZ3831" s="14">
        <f t="shared" si="5993"/>
        <v>2000</v>
      </c>
      <c r="BA3831" s="14"/>
      <c r="BB3831" s="14"/>
      <c r="BC3831" s="14"/>
      <c r="BD3831" s="14"/>
      <c r="BE3831" s="14"/>
      <c r="BF3831" s="14"/>
      <c r="BG3831" s="14"/>
      <c r="BH3831" s="14"/>
      <c r="BI3831" s="14"/>
      <c r="BJ3831" s="14">
        <v>0</v>
      </c>
      <c r="BK3831" s="14">
        <v>2000</v>
      </c>
    </row>
    <row r="3832" spans="1:63" x14ac:dyDescent="0.25">
      <c r="A3832" s="4" t="s">
        <v>1156</v>
      </c>
      <c r="B3832" s="4" t="s">
        <v>58</v>
      </c>
      <c r="C3832" s="4" t="s">
        <v>150</v>
      </c>
      <c r="D3832" s="107" t="s">
        <v>1311</v>
      </c>
      <c r="E3832" s="117">
        <v>6137</v>
      </c>
      <c r="F3832" s="107"/>
      <c r="G3832" s="103" t="s">
        <v>1659</v>
      </c>
      <c r="H3832" s="13" t="s">
        <v>89</v>
      </c>
      <c r="I3832" s="14">
        <v>27500</v>
      </c>
      <c r="J3832" s="14">
        <v>15000</v>
      </c>
      <c r="K3832" s="14">
        <v>5000</v>
      </c>
      <c r="L3832" s="14"/>
      <c r="M3832" s="14"/>
      <c r="N3832" s="14"/>
      <c r="O3832" s="14"/>
      <c r="P3832" s="14">
        <f t="shared" si="5991"/>
        <v>20000</v>
      </c>
      <c r="Q3832" s="14"/>
      <c r="R3832" s="14"/>
      <c r="S3832" s="14">
        <v>5000</v>
      </c>
      <c r="T3832" s="14"/>
      <c r="U3832" s="14"/>
      <c r="V3832" s="14"/>
      <c r="W3832" s="14"/>
      <c r="X3832" s="14"/>
      <c r="Y3832" s="14"/>
      <c r="Z3832" s="14">
        <v>5000</v>
      </c>
      <c r="AA3832" s="14">
        <v>15000</v>
      </c>
      <c r="AB3832" s="14">
        <v>0</v>
      </c>
      <c r="AC3832" s="14"/>
      <c r="AD3832" s="14"/>
      <c r="AE3832" s="14"/>
      <c r="AF3832" s="14"/>
      <c r="AG3832" s="14"/>
      <c r="AH3832" s="14">
        <f t="shared" si="5992"/>
        <v>0</v>
      </c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>
        <v>0</v>
      </c>
      <c r="AS3832" s="14">
        <v>0</v>
      </c>
      <c r="AT3832" s="14">
        <v>1000</v>
      </c>
      <c r="AU3832" s="14"/>
      <c r="AV3832" s="14"/>
      <c r="AW3832" s="14"/>
      <c r="AX3832" s="14"/>
      <c r="AY3832" s="14"/>
      <c r="AZ3832" s="14">
        <f t="shared" si="5993"/>
        <v>1000</v>
      </c>
      <c r="BA3832" s="14"/>
      <c r="BB3832" s="14"/>
      <c r="BC3832" s="14"/>
      <c r="BD3832" s="14"/>
      <c r="BE3832" s="14"/>
      <c r="BF3832" s="14"/>
      <c r="BG3832" s="14"/>
      <c r="BH3832" s="14"/>
      <c r="BI3832" s="14"/>
      <c r="BJ3832" s="14">
        <v>0</v>
      </c>
      <c r="BK3832" s="14">
        <v>1000</v>
      </c>
    </row>
    <row r="3833" spans="1:63" ht="22.5" x14ac:dyDescent="0.25">
      <c r="A3833" s="4" t="s">
        <v>1156</v>
      </c>
      <c r="B3833" s="4" t="s">
        <v>58</v>
      </c>
      <c r="C3833" s="4" t="s">
        <v>150</v>
      </c>
      <c r="D3833" s="107" t="s">
        <v>1311</v>
      </c>
      <c r="E3833" s="117">
        <v>6138</v>
      </c>
      <c r="F3833" s="107"/>
      <c r="G3833" s="103" t="s">
        <v>1659</v>
      </c>
      <c r="H3833" s="13" t="s">
        <v>92</v>
      </c>
      <c r="I3833" s="14">
        <v>24000</v>
      </c>
      <c r="J3833" s="14">
        <v>8000</v>
      </c>
      <c r="K3833" s="14">
        <v>7000</v>
      </c>
      <c r="L3833" s="14"/>
      <c r="M3833" s="14"/>
      <c r="N3833" s="14"/>
      <c r="O3833" s="14"/>
      <c r="P3833" s="14">
        <f t="shared" si="5991"/>
        <v>15000</v>
      </c>
      <c r="Q3833" s="14"/>
      <c r="R3833" s="14"/>
      <c r="S3833" s="14">
        <v>7000</v>
      </c>
      <c r="T3833" s="14"/>
      <c r="U3833" s="14"/>
      <c r="V3833" s="14"/>
      <c r="W3833" s="14"/>
      <c r="X3833" s="14"/>
      <c r="Y3833" s="14"/>
      <c r="Z3833" s="14">
        <v>7000</v>
      </c>
      <c r="AA3833" s="14">
        <v>8000</v>
      </c>
      <c r="AB3833" s="14">
        <v>0</v>
      </c>
      <c r="AC3833" s="14"/>
      <c r="AD3833" s="14"/>
      <c r="AE3833" s="14"/>
      <c r="AF3833" s="14"/>
      <c r="AG3833" s="14"/>
      <c r="AH3833" s="14">
        <f t="shared" si="5992"/>
        <v>0</v>
      </c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>
        <v>0</v>
      </c>
      <c r="AS3833" s="14">
        <v>0</v>
      </c>
      <c r="AT3833" s="14">
        <v>500</v>
      </c>
      <c r="AU3833" s="14">
        <v>500</v>
      </c>
      <c r="AV3833" s="14"/>
      <c r="AW3833" s="14"/>
      <c r="AX3833" s="14"/>
      <c r="AY3833" s="14"/>
      <c r="AZ3833" s="14">
        <f t="shared" si="5993"/>
        <v>1000</v>
      </c>
      <c r="BA3833" s="14"/>
      <c r="BB3833" s="14"/>
      <c r="BC3833" s="14">
        <v>500</v>
      </c>
      <c r="BD3833" s="14"/>
      <c r="BE3833" s="14"/>
      <c r="BF3833" s="14"/>
      <c r="BG3833" s="14"/>
      <c r="BH3833" s="14"/>
      <c r="BI3833" s="14"/>
      <c r="BJ3833" s="14">
        <v>500</v>
      </c>
      <c r="BK3833" s="14">
        <v>500</v>
      </c>
    </row>
    <row r="3834" spans="1:63" x14ac:dyDescent="0.25">
      <c r="A3834" s="1" t="s">
        <v>1156</v>
      </c>
      <c r="B3834" s="1" t="s">
        <v>58</v>
      </c>
      <c r="C3834" s="1" t="s">
        <v>150</v>
      </c>
      <c r="D3834" s="110" t="s">
        <v>1311</v>
      </c>
      <c r="E3834" s="110" t="s">
        <v>36</v>
      </c>
      <c r="F3834" s="107" t="s">
        <v>0</v>
      </c>
      <c r="G3834" s="13" t="s">
        <v>0</v>
      </c>
      <c r="H3834" s="2" t="s">
        <v>37</v>
      </c>
      <c r="I3834" s="12">
        <f>SUM(I3835:I3838)</f>
        <v>501851</v>
      </c>
      <c r="J3834" s="12">
        <f>SUM(J3835:J3838)</f>
        <v>152000</v>
      </c>
      <c r="K3834" s="12">
        <f t="shared" ref="K3834:Y3834" si="6057">SUM(K3835:K3838)</f>
        <v>29260</v>
      </c>
      <c r="L3834" s="12">
        <f t="shared" si="6057"/>
        <v>0</v>
      </c>
      <c r="M3834" s="12">
        <f t="shared" si="6057"/>
        <v>0</v>
      </c>
      <c r="N3834" s="12">
        <f t="shared" si="6057"/>
        <v>0</v>
      </c>
      <c r="O3834" s="12">
        <f t="shared" si="6057"/>
        <v>0</v>
      </c>
      <c r="P3834" s="12">
        <f t="shared" si="6057"/>
        <v>181260</v>
      </c>
      <c r="Q3834" s="12">
        <f t="shared" si="6057"/>
        <v>600</v>
      </c>
      <c r="R3834" s="12">
        <f t="shared" si="6057"/>
        <v>0</v>
      </c>
      <c r="S3834" s="12">
        <f t="shared" si="6057"/>
        <v>29860</v>
      </c>
      <c r="T3834" s="12">
        <f t="shared" si="6057"/>
        <v>0</v>
      </c>
      <c r="U3834" s="12">
        <f t="shared" si="6057"/>
        <v>0</v>
      </c>
      <c r="V3834" s="12">
        <f t="shared" si="6057"/>
        <v>0</v>
      </c>
      <c r="W3834" s="12">
        <f t="shared" si="6057"/>
        <v>26000</v>
      </c>
      <c r="X3834" s="12">
        <f t="shared" si="6057"/>
        <v>0</v>
      </c>
      <c r="Y3834" s="12">
        <f t="shared" si="6057"/>
        <v>90520</v>
      </c>
      <c r="Z3834" s="12">
        <v>146980</v>
      </c>
      <c r="AA3834" s="12">
        <v>34280</v>
      </c>
      <c r="AB3834" s="12">
        <f t="shared" ref="AB3834:AQ3834" si="6058">SUM(AB3835:AB3838)</f>
        <v>1000</v>
      </c>
      <c r="AC3834" s="12">
        <f t="shared" si="6058"/>
        <v>17764</v>
      </c>
      <c r="AD3834" s="12">
        <f t="shared" si="6058"/>
        <v>0</v>
      </c>
      <c r="AE3834" s="12">
        <f t="shared" si="6058"/>
        <v>0</v>
      </c>
      <c r="AF3834" s="12">
        <f t="shared" si="6058"/>
        <v>0</v>
      </c>
      <c r="AG3834" s="12">
        <f t="shared" si="6058"/>
        <v>0</v>
      </c>
      <c r="AH3834" s="12">
        <f t="shared" si="6058"/>
        <v>18764</v>
      </c>
      <c r="AI3834" s="12">
        <f t="shared" si="6058"/>
        <v>0</v>
      </c>
      <c r="AJ3834" s="12">
        <f t="shared" si="6058"/>
        <v>0</v>
      </c>
      <c r="AK3834" s="12">
        <f t="shared" si="6058"/>
        <v>17764</v>
      </c>
      <c r="AL3834" s="12">
        <f t="shared" si="6058"/>
        <v>0</v>
      </c>
      <c r="AM3834" s="12">
        <f t="shared" si="6058"/>
        <v>0</v>
      </c>
      <c r="AN3834" s="12">
        <f t="shared" si="6058"/>
        <v>0</v>
      </c>
      <c r="AO3834" s="12">
        <f t="shared" si="6058"/>
        <v>0</v>
      </c>
      <c r="AP3834" s="12">
        <f t="shared" si="6058"/>
        <v>0</v>
      </c>
      <c r="AQ3834" s="12">
        <f t="shared" si="6058"/>
        <v>0</v>
      </c>
      <c r="AR3834" s="12">
        <v>17764</v>
      </c>
      <c r="AS3834" s="12">
        <v>1000</v>
      </c>
      <c r="AT3834" s="12">
        <f t="shared" ref="AT3834:BI3834" si="6059">SUM(AT3835:AT3838)</f>
        <v>50200</v>
      </c>
      <c r="AU3834" s="12">
        <f t="shared" si="6059"/>
        <v>70654</v>
      </c>
      <c r="AV3834" s="12">
        <f t="shared" si="6059"/>
        <v>0</v>
      </c>
      <c r="AW3834" s="12">
        <f t="shared" si="6059"/>
        <v>30000</v>
      </c>
      <c r="AX3834" s="12">
        <f t="shared" si="6059"/>
        <v>0</v>
      </c>
      <c r="AY3834" s="12">
        <f t="shared" si="6059"/>
        <v>0</v>
      </c>
      <c r="AZ3834" s="12">
        <f t="shared" si="6059"/>
        <v>150854</v>
      </c>
      <c r="BA3834" s="12">
        <f t="shared" si="6059"/>
        <v>0</v>
      </c>
      <c r="BB3834" s="12">
        <f t="shared" si="6059"/>
        <v>0</v>
      </c>
      <c r="BC3834" s="12">
        <f t="shared" si="6059"/>
        <v>120653</v>
      </c>
      <c r="BD3834" s="12">
        <f t="shared" si="6059"/>
        <v>0</v>
      </c>
      <c r="BE3834" s="12">
        <f t="shared" si="6059"/>
        <v>0</v>
      </c>
      <c r="BF3834" s="12">
        <f t="shared" si="6059"/>
        <v>0</v>
      </c>
      <c r="BG3834" s="12">
        <f t="shared" si="6059"/>
        <v>0</v>
      </c>
      <c r="BH3834" s="12">
        <f t="shared" si="6059"/>
        <v>30000</v>
      </c>
      <c r="BI3834" s="12">
        <f t="shared" si="6059"/>
        <v>0</v>
      </c>
      <c r="BJ3834" s="12">
        <v>150653</v>
      </c>
      <c r="BK3834" s="12">
        <v>201</v>
      </c>
    </row>
    <row r="3835" spans="1:63" x14ac:dyDescent="0.25">
      <c r="A3835" s="4" t="s">
        <v>1156</v>
      </c>
      <c r="B3835" s="4" t="s">
        <v>58</v>
      </c>
      <c r="C3835" s="4" t="s">
        <v>150</v>
      </c>
      <c r="D3835" s="107" t="s">
        <v>1311</v>
      </c>
      <c r="E3835" s="117">
        <v>6139</v>
      </c>
      <c r="F3835" s="107"/>
      <c r="G3835" s="103" t="s">
        <v>1659</v>
      </c>
      <c r="H3835" s="13" t="s">
        <v>37</v>
      </c>
      <c r="I3835" s="14">
        <v>490000</v>
      </c>
      <c r="J3835" s="14">
        <v>150000</v>
      </c>
      <c r="K3835" s="14">
        <v>27760</v>
      </c>
      <c r="L3835" s="14"/>
      <c r="M3835" s="14"/>
      <c r="N3835" s="14"/>
      <c r="O3835" s="14"/>
      <c r="P3835" s="14">
        <f t="shared" si="5991"/>
        <v>177760</v>
      </c>
      <c r="Q3835" s="14">
        <v>500</v>
      </c>
      <c r="R3835" s="14"/>
      <c r="S3835" s="14">
        <f>27760+500</f>
        <v>28260</v>
      </c>
      <c r="T3835" s="14"/>
      <c r="U3835" s="14"/>
      <c r="V3835" s="14"/>
      <c r="W3835" s="14">
        <v>26000</v>
      </c>
      <c r="X3835" s="14"/>
      <c r="Y3835" s="14">
        <f>10000+80520</f>
        <v>90520</v>
      </c>
      <c r="Z3835" s="14">
        <v>145280</v>
      </c>
      <c r="AA3835" s="14">
        <v>32480</v>
      </c>
      <c r="AB3835" s="14">
        <v>1000</v>
      </c>
      <c r="AC3835" s="14">
        <v>17764</v>
      </c>
      <c r="AD3835" s="14"/>
      <c r="AE3835" s="14"/>
      <c r="AF3835" s="14"/>
      <c r="AG3835" s="14"/>
      <c r="AH3835" s="14">
        <f t="shared" si="5992"/>
        <v>18764</v>
      </c>
      <c r="AI3835" s="14"/>
      <c r="AJ3835" s="14"/>
      <c r="AK3835" s="14">
        <v>17764</v>
      </c>
      <c r="AL3835" s="14"/>
      <c r="AM3835" s="14"/>
      <c r="AN3835" s="14"/>
      <c r="AO3835" s="14"/>
      <c r="AP3835" s="14"/>
      <c r="AQ3835" s="14"/>
      <c r="AR3835" s="14">
        <v>17764</v>
      </c>
      <c r="AS3835" s="14">
        <v>1000</v>
      </c>
      <c r="AT3835" s="14">
        <v>50000</v>
      </c>
      <c r="AU3835" s="14">
        <f>56403+14251</f>
        <v>70654</v>
      </c>
      <c r="AV3835" s="14"/>
      <c r="AW3835" s="14">
        <f>30000</f>
        <v>30000</v>
      </c>
      <c r="AX3835" s="14"/>
      <c r="AY3835" s="14"/>
      <c r="AZ3835" s="14">
        <f t="shared" si="5993"/>
        <v>150654</v>
      </c>
      <c r="BA3835" s="14"/>
      <c r="BB3835" s="14"/>
      <c r="BC3835" s="14">
        <f>56403+14251+49800</f>
        <v>120454</v>
      </c>
      <c r="BD3835" s="14"/>
      <c r="BE3835" s="14"/>
      <c r="BF3835" s="14"/>
      <c r="BG3835" s="14"/>
      <c r="BH3835" s="14">
        <v>30000</v>
      </c>
      <c r="BI3835" s="14"/>
      <c r="BJ3835" s="14">
        <v>150454</v>
      </c>
      <c r="BK3835" s="14">
        <v>200</v>
      </c>
    </row>
    <row r="3836" spans="1:63" ht="22.5" x14ac:dyDescent="0.25">
      <c r="A3836" s="4" t="s">
        <v>1156</v>
      </c>
      <c r="B3836" s="4" t="s">
        <v>58</v>
      </c>
      <c r="C3836" s="4" t="s">
        <v>150</v>
      </c>
      <c r="D3836" s="107" t="s">
        <v>1311</v>
      </c>
      <c r="E3836" s="117">
        <v>6139</v>
      </c>
      <c r="F3836" s="107" t="s">
        <v>1318</v>
      </c>
      <c r="G3836" s="103" t="s">
        <v>1659</v>
      </c>
      <c r="H3836" s="13" t="s">
        <v>39</v>
      </c>
      <c r="I3836" s="14">
        <v>6041</v>
      </c>
      <c r="J3836" s="14">
        <v>1000</v>
      </c>
      <c r="K3836" s="14">
        <v>1500</v>
      </c>
      <c r="L3836" s="14"/>
      <c r="M3836" s="14"/>
      <c r="N3836" s="14"/>
      <c r="O3836" s="14"/>
      <c r="P3836" s="14">
        <f t="shared" ref="P3836:P3893" si="6060">J3836+K3836+L3836+M3836+N3836+O3836</f>
        <v>2500</v>
      </c>
      <c r="Q3836" s="14">
        <v>100</v>
      </c>
      <c r="R3836" s="14"/>
      <c r="S3836" s="14">
        <f>1500+100</f>
        <v>1600</v>
      </c>
      <c r="T3836" s="14"/>
      <c r="U3836" s="14"/>
      <c r="V3836" s="14"/>
      <c r="W3836" s="14"/>
      <c r="X3836" s="14"/>
      <c r="Y3836" s="14"/>
      <c r="Z3836" s="14">
        <v>1700</v>
      </c>
      <c r="AA3836" s="14">
        <v>800</v>
      </c>
      <c r="AB3836" s="14">
        <v>0</v>
      </c>
      <c r="AC3836" s="14"/>
      <c r="AD3836" s="14"/>
      <c r="AE3836" s="14"/>
      <c r="AF3836" s="14"/>
      <c r="AG3836" s="14"/>
      <c r="AH3836" s="14">
        <f t="shared" ref="AH3836:AH3893" si="6061">AB3836+AC3836+AD3836+AE3836+AF3836+AG3836</f>
        <v>0</v>
      </c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>
        <v>0</v>
      </c>
      <c r="AS3836" s="14">
        <v>0</v>
      </c>
      <c r="AT3836" s="14">
        <v>200</v>
      </c>
      <c r="AU3836" s="14"/>
      <c r="AV3836" s="14"/>
      <c r="AW3836" s="14"/>
      <c r="AX3836" s="14"/>
      <c r="AY3836" s="14"/>
      <c r="AZ3836" s="14">
        <f t="shared" ref="AZ3836:AZ3893" si="6062">AT3836+AU3836+AV3836+AW3836+AX3836+AY3836</f>
        <v>200</v>
      </c>
      <c r="BA3836" s="14"/>
      <c r="BB3836" s="14"/>
      <c r="BC3836" s="14">
        <v>199</v>
      </c>
      <c r="BD3836" s="14"/>
      <c r="BE3836" s="14"/>
      <c r="BF3836" s="14"/>
      <c r="BG3836" s="14"/>
      <c r="BH3836" s="14"/>
      <c r="BI3836" s="14"/>
      <c r="BJ3836" s="14">
        <v>199</v>
      </c>
      <c r="BK3836" s="14">
        <v>1</v>
      </c>
    </row>
    <row r="3837" spans="1:63" ht="33.75" x14ac:dyDescent="0.25">
      <c r="A3837" s="4" t="s">
        <v>1156</v>
      </c>
      <c r="B3837" s="4" t="s">
        <v>58</v>
      </c>
      <c r="C3837" s="4" t="s">
        <v>150</v>
      </c>
      <c r="D3837" s="107" t="s">
        <v>1311</v>
      </c>
      <c r="E3837" s="117">
        <v>6139</v>
      </c>
      <c r="F3837" s="107" t="s">
        <v>1319</v>
      </c>
      <c r="G3837" s="103" t="s">
        <v>1659</v>
      </c>
      <c r="H3837" s="13" t="s">
        <v>40</v>
      </c>
      <c r="I3837" s="14">
        <v>5810</v>
      </c>
      <c r="J3837" s="14">
        <v>1000</v>
      </c>
      <c r="K3837" s="14"/>
      <c r="L3837" s="14"/>
      <c r="M3837" s="14"/>
      <c r="N3837" s="14"/>
      <c r="O3837" s="14"/>
      <c r="P3837" s="14">
        <f t="shared" si="6060"/>
        <v>1000</v>
      </c>
      <c r="Q3837" s="14"/>
      <c r="R3837" s="14"/>
      <c r="S3837" s="14"/>
      <c r="T3837" s="14"/>
      <c r="U3837" s="14"/>
      <c r="V3837" s="14"/>
      <c r="W3837" s="14"/>
      <c r="X3837" s="14"/>
      <c r="Y3837" s="14"/>
      <c r="Z3837" s="14">
        <v>0</v>
      </c>
      <c r="AA3837" s="14">
        <v>1000</v>
      </c>
      <c r="AB3837" s="14">
        <v>0</v>
      </c>
      <c r="AC3837" s="14"/>
      <c r="AD3837" s="14"/>
      <c r="AE3837" s="14"/>
      <c r="AF3837" s="14"/>
      <c r="AG3837" s="14"/>
      <c r="AH3837" s="14">
        <f t="shared" si="6061"/>
        <v>0</v>
      </c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>
        <v>0</v>
      </c>
      <c r="AS3837" s="14">
        <v>0</v>
      </c>
      <c r="AT3837" s="14">
        <v>0</v>
      </c>
      <c r="AU3837" s="14"/>
      <c r="AV3837" s="14"/>
      <c r="AW3837" s="14"/>
      <c r="AX3837" s="14"/>
      <c r="AY3837" s="14"/>
      <c r="AZ3837" s="14">
        <f t="shared" si="6062"/>
        <v>0</v>
      </c>
      <c r="BA3837" s="14"/>
      <c r="BB3837" s="14"/>
      <c r="BC3837" s="14"/>
      <c r="BD3837" s="14"/>
      <c r="BE3837" s="14"/>
      <c r="BF3837" s="14"/>
      <c r="BG3837" s="14"/>
      <c r="BH3837" s="14"/>
      <c r="BI3837" s="14"/>
      <c r="BJ3837" s="14">
        <v>0</v>
      </c>
      <c r="BK3837" s="14">
        <v>0</v>
      </c>
    </row>
    <row r="3838" spans="1:63" x14ac:dyDescent="0.25">
      <c r="A3838" s="4" t="s">
        <v>1156</v>
      </c>
      <c r="B3838" s="4" t="s">
        <v>58</v>
      </c>
      <c r="C3838" s="4" t="s">
        <v>150</v>
      </c>
      <c r="D3838" s="107" t="s">
        <v>1311</v>
      </c>
      <c r="E3838" s="117">
        <v>6139</v>
      </c>
      <c r="F3838" s="107" t="s">
        <v>1320</v>
      </c>
      <c r="G3838" s="103" t="s">
        <v>1659</v>
      </c>
      <c r="H3838" s="13" t="s">
        <v>1321</v>
      </c>
      <c r="I3838" s="14">
        <v>0</v>
      </c>
      <c r="J3838" s="14">
        <v>0</v>
      </c>
      <c r="K3838" s="14"/>
      <c r="L3838" s="14"/>
      <c r="M3838" s="14"/>
      <c r="N3838" s="14"/>
      <c r="O3838" s="14"/>
      <c r="P3838" s="14">
        <f t="shared" si="6060"/>
        <v>0</v>
      </c>
      <c r="Q3838" s="14"/>
      <c r="R3838" s="14"/>
      <c r="S3838" s="14"/>
      <c r="T3838" s="14"/>
      <c r="U3838" s="14"/>
      <c r="V3838" s="14"/>
      <c r="W3838" s="14"/>
      <c r="X3838" s="14"/>
      <c r="Y3838" s="14"/>
      <c r="Z3838" s="14">
        <v>0</v>
      </c>
      <c r="AA3838" s="14">
        <v>0</v>
      </c>
      <c r="AB3838" s="14">
        <v>0</v>
      </c>
      <c r="AC3838" s="14"/>
      <c r="AD3838" s="14"/>
      <c r="AE3838" s="14"/>
      <c r="AF3838" s="14"/>
      <c r="AG3838" s="14"/>
      <c r="AH3838" s="14">
        <f t="shared" si="6061"/>
        <v>0</v>
      </c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>
        <v>0</v>
      </c>
      <c r="AS3838" s="14">
        <v>0</v>
      </c>
      <c r="AT3838" s="14">
        <v>0</v>
      </c>
      <c r="AU3838" s="14"/>
      <c r="AV3838" s="14"/>
      <c r="AW3838" s="14"/>
      <c r="AX3838" s="14"/>
      <c r="AY3838" s="14"/>
      <c r="AZ3838" s="14">
        <f t="shared" si="6062"/>
        <v>0</v>
      </c>
      <c r="BA3838" s="14"/>
      <c r="BB3838" s="14"/>
      <c r="BC3838" s="14"/>
      <c r="BD3838" s="14"/>
      <c r="BE3838" s="14"/>
      <c r="BF3838" s="14"/>
      <c r="BG3838" s="14"/>
      <c r="BH3838" s="14"/>
      <c r="BI3838" s="14"/>
      <c r="BJ3838" s="14">
        <v>0</v>
      </c>
      <c r="BK3838" s="14">
        <v>0</v>
      </c>
    </row>
    <row r="3839" spans="1:63" ht="33.75" x14ac:dyDescent="0.25">
      <c r="A3839" s="1" t="s">
        <v>0</v>
      </c>
      <c r="B3839" s="1" t="s">
        <v>0</v>
      </c>
      <c r="C3839" s="1" t="s">
        <v>0</v>
      </c>
      <c r="D3839" s="106" t="s">
        <v>0</v>
      </c>
      <c r="E3839" s="106" t="s">
        <v>0</v>
      </c>
      <c r="F3839" s="106" t="s">
        <v>0</v>
      </c>
      <c r="G3839" s="2" t="s">
        <v>0</v>
      </c>
      <c r="H3839" s="10" t="s">
        <v>41</v>
      </c>
      <c r="I3839" s="11">
        <f>SUM(I3840)</f>
        <v>300</v>
      </c>
      <c r="J3839" s="11">
        <f t="shared" ref="J3839:Y3839" si="6063">SUM(J3840)</f>
        <v>3000</v>
      </c>
      <c r="K3839" s="11">
        <f t="shared" si="6063"/>
        <v>0</v>
      </c>
      <c r="L3839" s="11">
        <f t="shared" si="6063"/>
        <v>0</v>
      </c>
      <c r="M3839" s="11">
        <f t="shared" si="6063"/>
        <v>0</v>
      </c>
      <c r="N3839" s="11">
        <f t="shared" si="6063"/>
        <v>0</v>
      </c>
      <c r="O3839" s="11">
        <f t="shared" si="6063"/>
        <v>0</v>
      </c>
      <c r="P3839" s="11">
        <f t="shared" si="6063"/>
        <v>3000</v>
      </c>
      <c r="Q3839" s="11">
        <f t="shared" si="6063"/>
        <v>0</v>
      </c>
      <c r="R3839" s="11">
        <f t="shared" si="6063"/>
        <v>0</v>
      </c>
      <c r="S3839" s="11">
        <f t="shared" si="6063"/>
        <v>0</v>
      </c>
      <c r="T3839" s="11">
        <f t="shared" si="6063"/>
        <v>0</v>
      </c>
      <c r="U3839" s="11">
        <f t="shared" si="6063"/>
        <v>0</v>
      </c>
      <c r="V3839" s="11">
        <f t="shared" si="6063"/>
        <v>0</v>
      </c>
      <c r="W3839" s="11">
        <f t="shared" si="6063"/>
        <v>0</v>
      </c>
      <c r="X3839" s="11">
        <f t="shared" si="6063"/>
        <v>0</v>
      </c>
      <c r="Y3839" s="11">
        <f t="shared" si="6063"/>
        <v>0</v>
      </c>
      <c r="Z3839" s="11">
        <v>0</v>
      </c>
      <c r="AA3839" s="11">
        <v>3000</v>
      </c>
      <c r="AB3839" s="11">
        <f t="shared" ref="AB3839:AQ3839" si="6064">SUM(AB3840)</f>
        <v>1000</v>
      </c>
      <c r="AC3839" s="11">
        <f t="shared" si="6064"/>
        <v>0</v>
      </c>
      <c r="AD3839" s="11">
        <f t="shared" si="6064"/>
        <v>0</v>
      </c>
      <c r="AE3839" s="11">
        <f t="shared" si="6064"/>
        <v>0</v>
      </c>
      <c r="AF3839" s="11">
        <f t="shared" si="6064"/>
        <v>0</v>
      </c>
      <c r="AG3839" s="11">
        <f t="shared" si="6064"/>
        <v>0</v>
      </c>
      <c r="AH3839" s="11">
        <f t="shared" si="6064"/>
        <v>1000</v>
      </c>
      <c r="AI3839" s="11">
        <f t="shared" si="6064"/>
        <v>0</v>
      </c>
      <c r="AJ3839" s="11">
        <f t="shared" si="6064"/>
        <v>0</v>
      </c>
      <c r="AK3839" s="11">
        <f t="shared" si="6064"/>
        <v>0</v>
      </c>
      <c r="AL3839" s="11">
        <f t="shared" si="6064"/>
        <v>0</v>
      </c>
      <c r="AM3839" s="11">
        <f t="shared" si="6064"/>
        <v>0</v>
      </c>
      <c r="AN3839" s="11">
        <f t="shared" si="6064"/>
        <v>0</v>
      </c>
      <c r="AO3839" s="11">
        <f t="shared" si="6064"/>
        <v>0</v>
      </c>
      <c r="AP3839" s="11">
        <f t="shared" si="6064"/>
        <v>0</v>
      </c>
      <c r="AQ3839" s="11">
        <f t="shared" si="6064"/>
        <v>0</v>
      </c>
      <c r="AR3839" s="11">
        <v>0</v>
      </c>
      <c r="AS3839" s="11">
        <v>1000</v>
      </c>
      <c r="AT3839" s="11">
        <f t="shared" ref="AT3839:BI3839" si="6065">SUM(AT3840)</f>
        <v>300</v>
      </c>
      <c r="AU3839" s="11">
        <f t="shared" si="6065"/>
        <v>0</v>
      </c>
      <c r="AV3839" s="11">
        <f t="shared" si="6065"/>
        <v>0</v>
      </c>
      <c r="AW3839" s="11">
        <f t="shared" si="6065"/>
        <v>0</v>
      </c>
      <c r="AX3839" s="11">
        <f t="shared" si="6065"/>
        <v>0</v>
      </c>
      <c r="AY3839" s="11">
        <f t="shared" si="6065"/>
        <v>0</v>
      </c>
      <c r="AZ3839" s="11">
        <f t="shared" si="6065"/>
        <v>300</v>
      </c>
      <c r="BA3839" s="11">
        <f t="shared" si="6065"/>
        <v>0</v>
      </c>
      <c r="BB3839" s="11">
        <f t="shared" si="6065"/>
        <v>0</v>
      </c>
      <c r="BC3839" s="11">
        <f t="shared" si="6065"/>
        <v>0</v>
      </c>
      <c r="BD3839" s="11">
        <f t="shared" si="6065"/>
        <v>0</v>
      </c>
      <c r="BE3839" s="11">
        <f t="shared" si="6065"/>
        <v>0</v>
      </c>
      <c r="BF3839" s="11">
        <f t="shared" si="6065"/>
        <v>0</v>
      </c>
      <c r="BG3839" s="11">
        <f t="shared" si="6065"/>
        <v>0</v>
      </c>
      <c r="BH3839" s="11">
        <f t="shared" si="6065"/>
        <v>0</v>
      </c>
      <c r="BI3839" s="11">
        <f t="shared" si="6065"/>
        <v>0</v>
      </c>
      <c r="BJ3839" s="11">
        <v>0</v>
      </c>
      <c r="BK3839" s="11">
        <v>300</v>
      </c>
    </row>
    <row r="3840" spans="1:63" ht="22.5" x14ac:dyDescent="0.25">
      <c r="A3840" s="4" t="s">
        <v>1156</v>
      </c>
      <c r="B3840" s="4" t="s">
        <v>58</v>
      </c>
      <c r="C3840" s="4" t="s">
        <v>150</v>
      </c>
      <c r="D3840" s="107" t="s">
        <v>1311</v>
      </c>
      <c r="E3840" s="106" t="s">
        <v>42</v>
      </c>
      <c r="F3840" s="106" t="s">
        <v>0</v>
      </c>
      <c r="G3840" s="2" t="s">
        <v>0</v>
      </c>
      <c r="H3840" s="2" t="s">
        <v>43</v>
      </c>
      <c r="I3840" s="12">
        <f>SUM(I3841:I3843)</f>
        <v>300</v>
      </c>
      <c r="J3840" s="12">
        <f>SUM(J3841:J3843)</f>
        <v>3000</v>
      </c>
      <c r="K3840" s="12">
        <f t="shared" ref="K3840:Y3840" si="6066">SUM(K3841:K3843)</f>
        <v>0</v>
      </c>
      <c r="L3840" s="12">
        <f t="shared" si="6066"/>
        <v>0</v>
      </c>
      <c r="M3840" s="12">
        <f t="shared" si="6066"/>
        <v>0</v>
      </c>
      <c r="N3840" s="12">
        <f t="shared" si="6066"/>
        <v>0</v>
      </c>
      <c r="O3840" s="12">
        <f t="shared" si="6066"/>
        <v>0</v>
      </c>
      <c r="P3840" s="12">
        <f t="shared" ref="P3840" si="6067">SUM(P3841:P3843)</f>
        <v>3000</v>
      </c>
      <c r="Q3840" s="12">
        <f t="shared" si="6066"/>
        <v>0</v>
      </c>
      <c r="R3840" s="12">
        <f t="shared" si="6066"/>
        <v>0</v>
      </c>
      <c r="S3840" s="12">
        <f t="shared" si="6066"/>
        <v>0</v>
      </c>
      <c r="T3840" s="12">
        <f t="shared" si="6066"/>
        <v>0</v>
      </c>
      <c r="U3840" s="12">
        <f t="shared" si="6066"/>
        <v>0</v>
      </c>
      <c r="V3840" s="12">
        <f t="shared" si="6066"/>
        <v>0</v>
      </c>
      <c r="W3840" s="12">
        <f t="shared" si="6066"/>
        <v>0</v>
      </c>
      <c r="X3840" s="12">
        <f t="shared" si="6066"/>
        <v>0</v>
      </c>
      <c r="Y3840" s="12">
        <f t="shared" si="6066"/>
        <v>0</v>
      </c>
      <c r="Z3840" s="12">
        <v>0</v>
      </c>
      <c r="AA3840" s="12">
        <v>3000</v>
      </c>
      <c r="AB3840" s="12">
        <f t="shared" ref="AB3840:AQ3840" si="6068">SUM(AB3841:AB3843)</f>
        <v>1000</v>
      </c>
      <c r="AC3840" s="12">
        <f t="shared" si="6068"/>
        <v>0</v>
      </c>
      <c r="AD3840" s="12">
        <f t="shared" si="6068"/>
        <v>0</v>
      </c>
      <c r="AE3840" s="12">
        <f t="shared" si="6068"/>
        <v>0</v>
      </c>
      <c r="AF3840" s="12">
        <f t="shared" si="6068"/>
        <v>0</v>
      </c>
      <c r="AG3840" s="12">
        <f t="shared" si="6068"/>
        <v>0</v>
      </c>
      <c r="AH3840" s="12">
        <f t="shared" ref="AH3840" si="6069">SUM(AH3841:AH3843)</f>
        <v>1000</v>
      </c>
      <c r="AI3840" s="12">
        <f t="shared" si="6068"/>
        <v>0</v>
      </c>
      <c r="AJ3840" s="12">
        <f t="shared" si="6068"/>
        <v>0</v>
      </c>
      <c r="AK3840" s="12">
        <f t="shared" si="6068"/>
        <v>0</v>
      </c>
      <c r="AL3840" s="12">
        <f t="shared" si="6068"/>
        <v>0</v>
      </c>
      <c r="AM3840" s="12">
        <f t="shared" si="6068"/>
        <v>0</v>
      </c>
      <c r="AN3840" s="12">
        <f t="shared" si="6068"/>
        <v>0</v>
      </c>
      <c r="AO3840" s="12">
        <f t="shared" si="6068"/>
        <v>0</v>
      </c>
      <c r="AP3840" s="12">
        <f t="shared" si="6068"/>
        <v>0</v>
      </c>
      <c r="AQ3840" s="12">
        <f t="shared" si="6068"/>
        <v>0</v>
      </c>
      <c r="AR3840" s="12">
        <v>0</v>
      </c>
      <c r="AS3840" s="12">
        <v>1000</v>
      </c>
      <c r="AT3840" s="12">
        <f t="shared" ref="AT3840:BI3840" si="6070">SUM(AT3841:AT3843)</f>
        <v>300</v>
      </c>
      <c r="AU3840" s="12">
        <f t="shared" si="6070"/>
        <v>0</v>
      </c>
      <c r="AV3840" s="12">
        <f t="shared" si="6070"/>
        <v>0</v>
      </c>
      <c r="AW3840" s="12">
        <f t="shared" si="6070"/>
        <v>0</v>
      </c>
      <c r="AX3840" s="12">
        <f t="shared" si="6070"/>
        <v>0</v>
      </c>
      <c r="AY3840" s="12">
        <f t="shared" si="6070"/>
        <v>0</v>
      </c>
      <c r="AZ3840" s="12">
        <f t="shared" ref="AZ3840" si="6071">SUM(AZ3841:AZ3843)</f>
        <v>300</v>
      </c>
      <c r="BA3840" s="12">
        <f t="shared" si="6070"/>
        <v>0</v>
      </c>
      <c r="BB3840" s="12">
        <f t="shared" si="6070"/>
        <v>0</v>
      </c>
      <c r="BC3840" s="12">
        <f t="shared" si="6070"/>
        <v>0</v>
      </c>
      <c r="BD3840" s="12">
        <f t="shared" si="6070"/>
        <v>0</v>
      </c>
      <c r="BE3840" s="12">
        <f t="shared" si="6070"/>
        <v>0</v>
      </c>
      <c r="BF3840" s="12">
        <f t="shared" si="6070"/>
        <v>0</v>
      </c>
      <c r="BG3840" s="12">
        <f t="shared" si="6070"/>
        <v>0</v>
      </c>
      <c r="BH3840" s="12">
        <f t="shared" si="6070"/>
        <v>0</v>
      </c>
      <c r="BI3840" s="12">
        <f t="shared" si="6070"/>
        <v>0</v>
      </c>
      <c r="BJ3840" s="12">
        <v>0</v>
      </c>
      <c r="BK3840" s="12">
        <v>300</v>
      </c>
    </row>
    <row r="3841" spans="1:63" x14ac:dyDescent="0.25">
      <c r="A3841" s="4" t="s">
        <v>1156</v>
      </c>
      <c r="B3841" s="4" t="s">
        <v>58</v>
      </c>
      <c r="C3841" s="4" t="s">
        <v>150</v>
      </c>
      <c r="D3841" s="107" t="s">
        <v>1311</v>
      </c>
      <c r="E3841" s="117">
        <v>6142</v>
      </c>
      <c r="F3841" s="107"/>
      <c r="G3841" s="103" t="s">
        <v>1659</v>
      </c>
      <c r="H3841" s="13" t="s">
        <v>62</v>
      </c>
      <c r="I3841" s="14">
        <v>100</v>
      </c>
      <c r="J3841" s="14">
        <v>500</v>
      </c>
      <c r="K3841" s="14"/>
      <c r="L3841" s="14"/>
      <c r="M3841" s="14"/>
      <c r="N3841" s="14"/>
      <c r="O3841" s="14"/>
      <c r="P3841" s="14">
        <f t="shared" si="6060"/>
        <v>500</v>
      </c>
      <c r="Q3841" s="14"/>
      <c r="R3841" s="14"/>
      <c r="S3841" s="14"/>
      <c r="T3841" s="14"/>
      <c r="U3841" s="14"/>
      <c r="V3841" s="14"/>
      <c r="W3841" s="14"/>
      <c r="X3841" s="14"/>
      <c r="Y3841" s="14"/>
      <c r="Z3841" s="14">
        <v>0</v>
      </c>
      <c r="AA3841" s="14">
        <v>500</v>
      </c>
      <c r="AB3841" s="14">
        <v>1000</v>
      </c>
      <c r="AC3841" s="14"/>
      <c r="AD3841" s="14"/>
      <c r="AE3841" s="14"/>
      <c r="AF3841" s="14"/>
      <c r="AG3841" s="14"/>
      <c r="AH3841" s="14">
        <f t="shared" si="6061"/>
        <v>1000</v>
      </c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>
        <v>0</v>
      </c>
      <c r="AS3841" s="14">
        <v>1000</v>
      </c>
      <c r="AT3841" s="14">
        <v>100</v>
      </c>
      <c r="AU3841" s="14"/>
      <c r="AV3841" s="14"/>
      <c r="AW3841" s="14"/>
      <c r="AX3841" s="14"/>
      <c r="AY3841" s="14"/>
      <c r="AZ3841" s="14">
        <f t="shared" si="6062"/>
        <v>100</v>
      </c>
      <c r="BA3841" s="14"/>
      <c r="BB3841" s="14"/>
      <c r="BC3841" s="14"/>
      <c r="BD3841" s="14"/>
      <c r="BE3841" s="14"/>
      <c r="BF3841" s="14"/>
      <c r="BG3841" s="14"/>
      <c r="BH3841" s="14"/>
      <c r="BI3841" s="14"/>
      <c r="BJ3841" s="14">
        <v>0</v>
      </c>
      <c r="BK3841" s="14">
        <v>100</v>
      </c>
    </row>
    <row r="3842" spans="1:63" ht="22.5" x14ac:dyDescent="0.25">
      <c r="A3842" s="4" t="s">
        <v>1156</v>
      </c>
      <c r="B3842" s="4" t="s">
        <v>58</v>
      </c>
      <c r="C3842" s="4" t="s">
        <v>150</v>
      </c>
      <c r="D3842" s="107" t="s">
        <v>1311</v>
      </c>
      <c r="E3842" s="117">
        <v>6143</v>
      </c>
      <c r="F3842" s="107"/>
      <c r="G3842" s="103" t="s">
        <v>1659</v>
      </c>
      <c r="H3842" s="13" t="s">
        <v>45</v>
      </c>
      <c r="I3842" s="14">
        <v>100</v>
      </c>
      <c r="J3842" s="14">
        <v>500</v>
      </c>
      <c r="K3842" s="14"/>
      <c r="L3842" s="14"/>
      <c r="M3842" s="14"/>
      <c r="N3842" s="14"/>
      <c r="O3842" s="14"/>
      <c r="P3842" s="14">
        <f t="shared" si="6060"/>
        <v>500</v>
      </c>
      <c r="Q3842" s="14"/>
      <c r="R3842" s="14"/>
      <c r="S3842" s="14"/>
      <c r="T3842" s="14"/>
      <c r="U3842" s="14"/>
      <c r="V3842" s="14"/>
      <c r="W3842" s="14"/>
      <c r="X3842" s="14"/>
      <c r="Y3842" s="14"/>
      <c r="Z3842" s="14">
        <v>0</v>
      </c>
      <c r="AA3842" s="14">
        <v>500</v>
      </c>
      <c r="AB3842" s="14">
        <v>0</v>
      </c>
      <c r="AC3842" s="14"/>
      <c r="AD3842" s="14"/>
      <c r="AE3842" s="14"/>
      <c r="AF3842" s="14"/>
      <c r="AG3842" s="14"/>
      <c r="AH3842" s="14">
        <f t="shared" si="6061"/>
        <v>0</v>
      </c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>
        <v>0</v>
      </c>
      <c r="AS3842" s="14">
        <v>0</v>
      </c>
      <c r="AT3842" s="14">
        <v>100</v>
      </c>
      <c r="AU3842" s="14"/>
      <c r="AV3842" s="14"/>
      <c r="AW3842" s="14"/>
      <c r="AX3842" s="14"/>
      <c r="AY3842" s="14"/>
      <c r="AZ3842" s="14">
        <f t="shared" si="6062"/>
        <v>100</v>
      </c>
      <c r="BA3842" s="14"/>
      <c r="BB3842" s="14"/>
      <c r="BC3842" s="14"/>
      <c r="BD3842" s="14"/>
      <c r="BE3842" s="14"/>
      <c r="BF3842" s="14"/>
      <c r="BG3842" s="14"/>
      <c r="BH3842" s="14"/>
      <c r="BI3842" s="14"/>
      <c r="BJ3842" s="14">
        <v>0</v>
      </c>
      <c r="BK3842" s="14">
        <v>100</v>
      </c>
    </row>
    <row r="3843" spans="1:63" x14ac:dyDescent="0.25">
      <c r="A3843" s="4" t="s">
        <v>1156</v>
      </c>
      <c r="B3843" s="4" t="s">
        <v>58</v>
      </c>
      <c r="C3843" s="4" t="s">
        <v>150</v>
      </c>
      <c r="D3843" s="107" t="s">
        <v>1311</v>
      </c>
      <c r="E3843" s="117">
        <v>6148</v>
      </c>
      <c r="F3843" s="107"/>
      <c r="G3843" s="103" t="s">
        <v>1659</v>
      </c>
      <c r="H3843" s="13" t="s">
        <v>47</v>
      </c>
      <c r="I3843" s="14">
        <v>100</v>
      </c>
      <c r="J3843" s="14">
        <v>2000</v>
      </c>
      <c r="K3843" s="14"/>
      <c r="L3843" s="14"/>
      <c r="M3843" s="14"/>
      <c r="N3843" s="14"/>
      <c r="O3843" s="14"/>
      <c r="P3843" s="14">
        <f t="shared" si="6060"/>
        <v>2000</v>
      </c>
      <c r="Q3843" s="14"/>
      <c r="R3843" s="14"/>
      <c r="S3843" s="14"/>
      <c r="T3843" s="14"/>
      <c r="U3843" s="14"/>
      <c r="V3843" s="14"/>
      <c r="W3843" s="14"/>
      <c r="X3843" s="14"/>
      <c r="Y3843" s="14"/>
      <c r="Z3843" s="14">
        <v>0</v>
      </c>
      <c r="AA3843" s="14">
        <v>2000</v>
      </c>
      <c r="AB3843" s="14">
        <v>0</v>
      </c>
      <c r="AC3843" s="14"/>
      <c r="AD3843" s="14"/>
      <c r="AE3843" s="14"/>
      <c r="AF3843" s="14"/>
      <c r="AG3843" s="14"/>
      <c r="AH3843" s="14">
        <f t="shared" si="6061"/>
        <v>0</v>
      </c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>
        <v>0</v>
      </c>
      <c r="AS3843" s="14">
        <v>0</v>
      </c>
      <c r="AT3843" s="14">
        <v>100</v>
      </c>
      <c r="AU3843" s="14"/>
      <c r="AV3843" s="14"/>
      <c r="AW3843" s="14"/>
      <c r="AX3843" s="14"/>
      <c r="AY3843" s="14"/>
      <c r="AZ3843" s="14">
        <f t="shared" si="6062"/>
        <v>100</v>
      </c>
      <c r="BA3843" s="14"/>
      <c r="BB3843" s="14"/>
      <c r="BC3843" s="14"/>
      <c r="BD3843" s="14"/>
      <c r="BE3843" s="14"/>
      <c r="BF3843" s="14"/>
      <c r="BG3843" s="14"/>
      <c r="BH3843" s="14"/>
      <c r="BI3843" s="14"/>
      <c r="BJ3843" s="14">
        <v>0</v>
      </c>
      <c r="BK3843" s="14">
        <v>100</v>
      </c>
    </row>
    <row r="3844" spans="1:63" ht="33.75" x14ac:dyDescent="0.25">
      <c r="A3844" s="1" t="s">
        <v>0</v>
      </c>
      <c r="B3844" s="1" t="s">
        <v>0</v>
      </c>
      <c r="C3844" s="1" t="s">
        <v>0</v>
      </c>
      <c r="D3844" s="106" t="s">
        <v>0</v>
      </c>
      <c r="E3844" s="106" t="s">
        <v>0</v>
      </c>
      <c r="F3844" s="106" t="s">
        <v>0</v>
      </c>
      <c r="G3844" s="2" t="s">
        <v>0</v>
      </c>
      <c r="H3844" s="10" t="s">
        <v>49</v>
      </c>
      <c r="I3844" s="11">
        <f>SUM(I3845)</f>
        <v>320100</v>
      </c>
      <c r="J3844" s="11">
        <f t="shared" ref="J3844:Y3844" si="6072">SUM(J3845)</f>
        <v>60100</v>
      </c>
      <c r="K3844" s="11">
        <f t="shared" si="6072"/>
        <v>15000</v>
      </c>
      <c r="L3844" s="11">
        <f t="shared" si="6072"/>
        <v>0</v>
      </c>
      <c r="M3844" s="11">
        <f t="shared" si="6072"/>
        <v>0</v>
      </c>
      <c r="N3844" s="11">
        <f t="shared" si="6072"/>
        <v>0</v>
      </c>
      <c r="O3844" s="11">
        <f t="shared" si="6072"/>
        <v>0</v>
      </c>
      <c r="P3844" s="11">
        <f t="shared" si="6072"/>
        <v>75100</v>
      </c>
      <c r="Q3844" s="11">
        <f t="shared" si="6072"/>
        <v>0</v>
      </c>
      <c r="R3844" s="11">
        <f t="shared" si="6072"/>
        <v>0</v>
      </c>
      <c r="S3844" s="11">
        <f t="shared" si="6072"/>
        <v>15000</v>
      </c>
      <c r="T3844" s="11">
        <f t="shared" si="6072"/>
        <v>0</v>
      </c>
      <c r="U3844" s="11">
        <f t="shared" si="6072"/>
        <v>0</v>
      </c>
      <c r="V3844" s="11">
        <f t="shared" si="6072"/>
        <v>6000</v>
      </c>
      <c r="W3844" s="11">
        <f t="shared" si="6072"/>
        <v>0</v>
      </c>
      <c r="X3844" s="11">
        <f t="shared" si="6072"/>
        <v>0</v>
      </c>
      <c r="Y3844" s="11">
        <f t="shared" si="6072"/>
        <v>0</v>
      </c>
      <c r="Z3844" s="11">
        <v>21000</v>
      </c>
      <c r="AA3844" s="11">
        <v>54100</v>
      </c>
      <c r="AB3844" s="11">
        <f>SUM(AB3845)</f>
        <v>2000</v>
      </c>
      <c r="AC3844" s="11">
        <f t="shared" ref="AC3844:AQ3844" si="6073">SUM(AC3845)</f>
        <v>21000</v>
      </c>
      <c r="AD3844" s="11">
        <f t="shared" si="6073"/>
        <v>0</v>
      </c>
      <c r="AE3844" s="11">
        <f t="shared" si="6073"/>
        <v>0</v>
      </c>
      <c r="AF3844" s="11">
        <f t="shared" si="6073"/>
        <v>0</v>
      </c>
      <c r="AG3844" s="11">
        <f t="shared" si="6073"/>
        <v>0</v>
      </c>
      <c r="AH3844" s="11">
        <f t="shared" si="6073"/>
        <v>23000</v>
      </c>
      <c r="AI3844" s="11">
        <f t="shared" si="6073"/>
        <v>0</v>
      </c>
      <c r="AJ3844" s="11">
        <f t="shared" si="6073"/>
        <v>0</v>
      </c>
      <c r="AK3844" s="11">
        <f t="shared" si="6073"/>
        <v>21000</v>
      </c>
      <c r="AL3844" s="11">
        <f t="shared" si="6073"/>
        <v>0</v>
      </c>
      <c r="AM3844" s="11">
        <f t="shared" si="6073"/>
        <v>0</v>
      </c>
      <c r="AN3844" s="11">
        <f t="shared" si="6073"/>
        <v>0</v>
      </c>
      <c r="AO3844" s="11">
        <f t="shared" si="6073"/>
        <v>0</v>
      </c>
      <c r="AP3844" s="11">
        <f t="shared" si="6073"/>
        <v>0</v>
      </c>
      <c r="AQ3844" s="11">
        <f t="shared" si="6073"/>
        <v>0</v>
      </c>
      <c r="AR3844" s="11">
        <v>21000</v>
      </c>
      <c r="AS3844" s="11">
        <v>2000</v>
      </c>
      <c r="AT3844" s="11">
        <f t="shared" ref="AT3844:BI3844" si="6074">SUM(AT3845)</f>
        <v>80000</v>
      </c>
      <c r="AU3844" s="11">
        <f t="shared" si="6074"/>
        <v>94905</v>
      </c>
      <c r="AV3844" s="11">
        <f t="shared" si="6074"/>
        <v>0</v>
      </c>
      <c r="AW3844" s="11">
        <f t="shared" si="6074"/>
        <v>0</v>
      </c>
      <c r="AX3844" s="11">
        <f t="shared" si="6074"/>
        <v>0</v>
      </c>
      <c r="AY3844" s="11">
        <f t="shared" si="6074"/>
        <v>19034</v>
      </c>
      <c r="AZ3844" s="11">
        <f t="shared" si="6074"/>
        <v>193939</v>
      </c>
      <c r="BA3844" s="11">
        <f t="shared" si="6074"/>
        <v>0</v>
      </c>
      <c r="BB3844" s="11">
        <f t="shared" si="6074"/>
        <v>0</v>
      </c>
      <c r="BC3844" s="11">
        <f t="shared" si="6074"/>
        <v>94905</v>
      </c>
      <c r="BD3844" s="11">
        <f t="shared" si="6074"/>
        <v>0</v>
      </c>
      <c r="BE3844" s="11">
        <f t="shared" si="6074"/>
        <v>0</v>
      </c>
      <c r="BF3844" s="11">
        <f t="shared" si="6074"/>
        <v>0</v>
      </c>
      <c r="BG3844" s="11">
        <f t="shared" si="6074"/>
        <v>19034</v>
      </c>
      <c r="BH3844" s="11">
        <f t="shared" si="6074"/>
        <v>0</v>
      </c>
      <c r="BI3844" s="11">
        <f t="shared" si="6074"/>
        <v>0</v>
      </c>
      <c r="BJ3844" s="11">
        <v>113939</v>
      </c>
      <c r="BK3844" s="11">
        <v>80000</v>
      </c>
    </row>
    <row r="3845" spans="1:63" x14ac:dyDescent="0.25">
      <c r="A3845" s="4" t="s">
        <v>1156</v>
      </c>
      <c r="B3845" s="4" t="s">
        <v>58</v>
      </c>
      <c r="C3845" s="4" t="s">
        <v>150</v>
      </c>
      <c r="D3845" s="107" t="s">
        <v>1311</v>
      </c>
      <c r="E3845" s="106" t="s">
        <v>50</v>
      </c>
      <c r="F3845" s="106" t="s">
        <v>0</v>
      </c>
      <c r="G3845" s="2" t="s">
        <v>0</v>
      </c>
      <c r="H3845" s="2" t="s">
        <v>51</v>
      </c>
      <c r="I3845" s="12">
        <f>SUM(I3846:I3848)</f>
        <v>320100</v>
      </c>
      <c r="J3845" s="12">
        <f>SUM(J3846:J3848)</f>
        <v>60100</v>
      </c>
      <c r="K3845" s="12">
        <f t="shared" ref="K3845:Y3845" si="6075">SUM(K3846:K3848)</f>
        <v>15000</v>
      </c>
      <c r="L3845" s="12">
        <f t="shared" si="6075"/>
        <v>0</v>
      </c>
      <c r="M3845" s="12">
        <f t="shared" si="6075"/>
        <v>0</v>
      </c>
      <c r="N3845" s="12">
        <f t="shared" si="6075"/>
        <v>0</v>
      </c>
      <c r="O3845" s="12">
        <f t="shared" si="6075"/>
        <v>0</v>
      </c>
      <c r="P3845" s="12">
        <f t="shared" ref="P3845" si="6076">SUM(P3846:P3848)</f>
        <v>75100</v>
      </c>
      <c r="Q3845" s="12">
        <f t="shared" si="6075"/>
        <v>0</v>
      </c>
      <c r="R3845" s="12">
        <f t="shared" si="6075"/>
        <v>0</v>
      </c>
      <c r="S3845" s="12">
        <f t="shared" si="6075"/>
        <v>15000</v>
      </c>
      <c r="T3845" s="12">
        <f t="shared" si="6075"/>
        <v>0</v>
      </c>
      <c r="U3845" s="12">
        <f t="shared" si="6075"/>
        <v>0</v>
      </c>
      <c r="V3845" s="12">
        <f t="shared" si="6075"/>
        <v>6000</v>
      </c>
      <c r="W3845" s="12">
        <f t="shared" si="6075"/>
        <v>0</v>
      </c>
      <c r="X3845" s="12">
        <f t="shared" si="6075"/>
        <v>0</v>
      </c>
      <c r="Y3845" s="12">
        <f t="shared" si="6075"/>
        <v>0</v>
      </c>
      <c r="Z3845" s="12">
        <v>21000</v>
      </c>
      <c r="AA3845" s="12">
        <v>54100</v>
      </c>
      <c r="AB3845" s="12">
        <f t="shared" ref="AB3845:AQ3845" si="6077">SUM(AB3846:AB3848)</f>
        <v>2000</v>
      </c>
      <c r="AC3845" s="12">
        <f t="shared" si="6077"/>
        <v>21000</v>
      </c>
      <c r="AD3845" s="12">
        <f t="shared" si="6077"/>
        <v>0</v>
      </c>
      <c r="AE3845" s="12">
        <f t="shared" si="6077"/>
        <v>0</v>
      </c>
      <c r="AF3845" s="12">
        <f t="shared" si="6077"/>
        <v>0</v>
      </c>
      <c r="AG3845" s="12">
        <f t="shared" si="6077"/>
        <v>0</v>
      </c>
      <c r="AH3845" s="12">
        <f t="shared" ref="AH3845" si="6078">SUM(AH3846:AH3848)</f>
        <v>23000</v>
      </c>
      <c r="AI3845" s="12">
        <f t="shared" si="6077"/>
        <v>0</v>
      </c>
      <c r="AJ3845" s="12">
        <f t="shared" si="6077"/>
        <v>0</v>
      </c>
      <c r="AK3845" s="12">
        <f t="shared" si="6077"/>
        <v>21000</v>
      </c>
      <c r="AL3845" s="12">
        <f t="shared" si="6077"/>
        <v>0</v>
      </c>
      <c r="AM3845" s="12">
        <f t="shared" si="6077"/>
        <v>0</v>
      </c>
      <c r="AN3845" s="12">
        <f t="shared" si="6077"/>
        <v>0</v>
      </c>
      <c r="AO3845" s="12">
        <f t="shared" si="6077"/>
        <v>0</v>
      </c>
      <c r="AP3845" s="12">
        <f t="shared" si="6077"/>
        <v>0</v>
      </c>
      <c r="AQ3845" s="12">
        <f t="shared" si="6077"/>
        <v>0</v>
      </c>
      <c r="AR3845" s="12">
        <v>21000</v>
      </c>
      <c r="AS3845" s="12">
        <v>2000</v>
      </c>
      <c r="AT3845" s="12">
        <f t="shared" ref="AT3845:BI3845" si="6079">SUM(AT3846:AT3848)</f>
        <v>80000</v>
      </c>
      <c r="AU3845" s="12">
        <f t="shared" si="6079"/>
        <v>94905</v>
      </c>
      <c r="AV3845" s="12">
        <f t="shared" si="6079"/>
        <v>0</v>
      </c>
      <c r="AW3845" s="12">
        <f t="shared" si="6079"/>
        <v>0</v>
      </c>
      <c r="AX3845" s="12">
        <f t="shared" si="6079"/>
        <v>0</v>
      </c>
      <c r="AY3845" s="12">
        <f t="shared" si="6079"/>
        <v>19034</v>
      </c>
      <c r="AZ3845" s="12">
        <f t="shared" ref="AZ3845" si="6080">SUM(AZ3846:AZ3848)</f>
        <v>193939</v>
      </c>
      <c r="BA3845" s="12">
        <f t="shared" si="6079"/>
        <v>0</v>
      </c>
      <c r="BB3845" s="12">
        <f t="shared" si="6079"/>
        <v>0</v>
      </c>
      <c r="BC3845" s="12">
        <f t="shared" si="6079"/>
        <v>94905</v>
      </c>
      <c r="BD3845" s="12">
        <f t="shared" si="6079"/>
        <v>0</v>
      </c>
      <c r="BE3845" s="12">
        <f t="shared" si="6079"/>
        <v>0</v>
      </c>
      <c r="BF3845" s="12">
        <f t="shared" si="6079"/>
        <v>0</v>
      </c>
      <c r="BG3845" s="12">
        <f t="shared" si="6079"/>
        <v>19034</v>
      </c>
      <c r="BH3845" s="12">
        <f t="shared" si="6079"/>
        <v>0</v>
      </c>
      <c r="BI3845" s="12">
        <f t="shared" si="6079"/>
        <v>0</v>
      </c>
      <c r="BJ3845" s="12">
        <v>113939</v>
      </c>
      <c r="BK3845" s="12">
        <v>80000</v>
      </c>
    </row>
    <row r="3846" spans="1:63" x14ac:dyDescent="0.25">
      <c r="A3846" s="4" t="s">
        <v>1156</v>
      </c>
      <c r="B3846" s="4" t="s">
        <v>58</v>
      </c>
      <c r="C3846" s="4" t="s">
        <v>150</v>
      </c>
      <c r="D3846" s="107" t="s">
        <v>1311</v>
      </c>
      <c r="E3846" s="117">
        <v>8213</v>
      </c>
      <c r="F3846" s="107"/>
      <c r="G3846" s="103" t="s">
        <v>1659</v>
      </c>
      <c r="H3846" s="13" t="s">
        <v>53</v>
      </c>
      <c r="I3846" s="14">
        <v>120000</v>
      </c>
      <c r="J3846" s="14">
        <v>30000</v>
      </c>
      <c r="K3846" s="14">
        <v>15000</v>
      </c>
      <c r="L3846" s="14"/>
      <c r="M3846" s="14"/>
      <c r="N3846" s="14"/>
      <c r="O3846" s="14"/>
      <c r="P3846" s="14">
        <f t="shared" si="6060"/>
        <v>45000</v>
      </c>
      <c r="Q3846" s="14"/>
      <c r="R3846" s="14"/>
      <c r="S3846" s="14">
        <v>15000</v>
      </c>
      <c r="T3846" s="14"/>
      <c r="U3846" s="14"/>
      <c r="V3846" s="14">
        <v>6000</v>
      </c>
      <c r="W3846" s="14"/>
      <c r="X3846" s="14"/>
      <c r="Y3846" s="14"/>
      <c r="Z3846" s="14">
        <v>21000</v>
      </c>
      <c r="AA3846" s="14">
        <v>24000</v>
      </c>
      <c r="AB3846" s="14">
        <v>2000</v>
      </c>
      <c r="AC3846" s="14">
        <v>21000</v>
      </c>
      <c r="AD3846" s="14"/>
      <c r="AE3846" s="14"/>
      <c r="AF3846" s="14"/>
      <c r="AG3846" s="14"/>
      <c r="AH3846" s="14">
        <f t="shared" si="6061"/>
        <v>23000</v>
      </c>
      <c r="AI3846" s="14"/>
      <c r="AJ3846" s="14"/>
      <c r="AK3846" s="14">
        <v>21000</v>
      </c>
      <c r="AL3846" s="14"/>
      <c r="AM3846" s="14"/>
      <c r="AN3846" s="14"/>
      <c r="AO3846" s="14"/>
      <c r="AP3846" s="14"/>
      <c r="AQ3846" s="14"/>
      <c r="AR3846" s="14">
        <v>21000</v>
      </c>
      <c r="AS3846" s="14">
        <v>2000</v>
      </c>
      <c r="AT3846" s="14">
        <v>30000</v>
      </c>
      <c r="AU3846" s="14">
        <v>94905</v>
      </c>
      <c r="AV3846" s="14"/>
      <c r="AW3846" s="14"/>
      <c r="AX3846" s="14"/>
      <c r="AY3846" s="14">
        <v>14034</v>
      </c>
      <c r="AZ3846" s="14">
        <f t="shared" si="6062"/>
        <v>138939</v>
      </c>
      <c r="BA3846" s="14"/>
      <c r="BB3846" s="14"/>
      <c r="BC3846" s="14">
        <v>94905</v>
      </c>
      <c r="BD3846" s="14"/>
      <c r="BE3846" s="14"/>
      <c r="BF3846" s="14"/>
      <c r="BG3846" s="14">
        <v>14034</v>
      </c>
      <c r="BH3846" s="14"/>
      <c r="BI3846" s="14"/>
      <c r="BJ3846" s="14">
        <v>108939</v>
      </c>
      <c r="BK3846" s="14">
        <v>30000</v>
      </c>
    </row>
    <row r="3847" spans="1:63" x14ac:dyDescent="0.25">
      <c r="A3847" s="4" t="s">
        <v>1156</v>
      </c>
      <c r="B3847" s="4" t="s">
        <v>58</v>
      </c>
      <c r="C3847" s="4" t="s">
        <v>150</v>
      </c>
      <c r="D3847" s="107" t="s">
        <v>1311</v>
      </c>
      <c r="E3847" s="117">
        <v>8215</v>
      </c>
      <c r="F3847" s="107"/>
      <c r="G3847" s="103" t="s">
        <v>1659</v>
      </c>
      <c r="H3847" s="13" t="s">
        <v>70</v>
      </c>
      <c r="I3847" s="14">
        <v>100</v>
      </c>
      <c r="J3847" s="14">
        <v>100</v>
      </c>
      <c r="K3847" s="14"/>
      <c r="L3847" s="14"/>
      <c r="M3847" s="14"/>
      <c r="N3847" s="14"/>
      <c r="O3847" s="14"/>
      <c r="P3847" s="14">
        <f t="shared" si="6060"/>
        <v>100</v>
      </c>
      <c r="Q3847" s="14"/>
      <c r="R3847" s="14"/>
      <c r="S3847" s="14"/>
      <c r="T3847" s="14"/>
      <c r="U3847" s="14"/>
      <c r="V3847" s="14"/>
      <c r="W3847" s="14"/>
      <c r="X3847" s="14"/>
      <c r="Y3847" s="14"/>
      <c r="Z3847" s="14">
        <v>0</v>
      </c>
      <c r="AA3847" s="14">
        <v>100</v>
      </c>
      <c r="AB3847" s="14">
        <v>0</v>
      </c>
      <c r="AC3847" s="14"/>
      <c r="AD3847" s="14"/>
      <c r="AE3847" s="14"/>
      <c r="AF3847" s="14"/>
      <c r="AG3847" s="14"/>
      <c r="AH3847" s="14">
        <f t="shared" si="6061"/>
        <v>0</v>
      </c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>
        <v>0</v>
      </c>
      <c r="AS3847" s="14">
        <v>0</v>
      </c>
      <c r="AT3847" s="14">
        <v>0</v>
      </c>
      <c r="AU3847" s="14"/>
      <c r="AV3847" s="14"/>
      <c r="AW3847" s="14"/>
      <c r="AX3847" s="14"/>
      <c r="AY3847" s="14"/>
      <c r="AZ3847" s="14">
        <f t="shared" si="6062"/>
        <v>0</v>
      </c>
      <c r="BA3847" s="14"/>
      <c r="BB3847" s="14"/>
      <c r="BC3847" s="14"/>
      <c r="BD3847" s="14"/>
      <c r="BE3847" s="14"/>
      <c r="BF3847" s="14"/>
      <c r="BG3847" s="14"/>
      <c r="BH3847" s="14"/>
      <c r="BI3847" s="14"/>
      <c r="BJ3847" s="14">
        <v>0</v>
      </c>
      <c r="BK3847" s="14">
        <v>0</v>
      </c>
    </row>
    <row r="3848" spans="1:63" x14ac:dyDescent="0.25">
      <c r="A3848" s="4" t="s">
        <v>1156</v>
      </c>
      <c r="B3848" s="4" t="s">
        <v>58</v>
      </c>
      <c r="C3848" s="4" t="s">
        <v>150</v>
      </c>
      <c r="D3848" s="107" t="s">
        <v>1311</v>
      </c>
      <c r="E3848" s="117">
        <v>8216</v>
      </c>
      <c r="F3848" s="107"/>
      <c r="G3848" s="103" t="s">
        <v>1659</v>
      </c>
      <c r="H3848" s="13" t="s">
        <v>110</v>
      </c>
      <c r="I3848" s="14">
        <v>200000</v>
      </c>
      <c r="J3848" s="14">
        <v>30000</v>
      </c>
      <c r="K3848" s="14"/>
      <c r="L3848" s="14"/>
      <c r="M3848" s="14"/>
      <c r="N3848" s="14"/>
      <c r="O3848" s="14"/>
      <c r="P3848" s="14">
        <f t="shared" si="6060"/>
        <v>30000</v>
      </c>
      <c r="Q3848" s="14"/>
      <c r="R3848" s="14"/>
      <c r="S3848" s="14"/>
      <c r="T3848" s="14"/>
      <c r="U3848" s="14"/>
      <c r="V3848" s="14"/>
      <c r="W3848" s="14"/>
      <c r="X3848" s="14"/>
      <c r="Y3848" s="14"/>
      <c r="Z3848" s="14">
        <v>0</v>
      </c>
      <c r="AA3848" s="14">
        <v>30000</v>
      </c>
      <c r="AB3848" s="14">
        <v>0</v>
      </c>
      <c r="AC3848" s="14"/>
      <c r="AD3848" s="14"/>
      <c r="AE3848" s="14"/>
      <c r="AF3848" s="14"/>
      <c r="AG3848" s="14"/>
      <c r="AH3848" s="14">
        <f t="shared" si="6061"/>
        <v>0</v>
      </c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>
        <v>0</v>
      </c>
      <c r="AS3848" s="14">
        <v>0</v>
      </c>
      <c r="AT3848" s="14">
        <v>50000</v>
      </c>
      <c r="AU3848" s="14"/>
      <c r="AV3848" s="14"/>
      <c r="AW3848" s="14"/>
      <c r="AX3848" s="14"/>
      <c r="AY3848" s="14">
        <v>5000</v>
      </c>
      <c r="AZ3848" s="14">
        <f t="shared" si="6062"/>
        <v>55000</v>
      </c>
      <c r="BA3848" s="14"/>
      <c r="BB3848" s="14"/>
      <c r="BC3848" s="14"/>
      <c r="BD3848" s="14"/>
      <c r="BE3848" s="14"/>
      <c r="BF3848" s="14"/>
      <c r="BG3848" s="14">
        <v>5000</v>
      </c>
      <c r="BH3848" s="14"/>
      <c r="BI3848" s="14"/>
      <c r="BJ3848" s="14">
        <v>5000</v>
      </c>
      <c r="BK3848" s="14">
        <v>50000</v>
      </c>
    </row>
    <row r="3849" spans="1:63" ht="22.5" x14ac:dyDescent="0.25">
      <c r="A3849" s="13" t="s">
        <v>0</v>
      </c>
      <c r="B3849" s="13" t="s">
        <v>0</v>
      </c>
      <c r="C3849" s="13" t="s">
        <v>0</v>
      </c>
      <c r="D3849" s="103" t="s">
        <v>0</v>
      </c>
      <c r="E3849" s="103" t="s">
        <v>0</v>
      </c>
      <c r="F3849" s="103" t="s">
        <v>0</v>
      </c>
      <c r="G3849" s="13" t="s">
        <v>0</v>
      </c>
      <c r="H3849" s="10" t="s">
        <v>1322</v>
      </c>
      <c r="I3849" s="11">
        <f>SUM(I3814,I3839,I3844)</f>
        <v>3519788</v>
      </c>
      <c r="J3849" s="11">
        <f>SUM(J3814,J3839,J3844)</f>
        <v>417600</v>
      </c>
      <c r="K3849" s="11">
        <f t="shared" ref="K3849:Y3849" si="6081">SUM(K3814,K3839,K3844)</f>
        <v>120760</v>
      </c>
      <c r="L3849" s="11">
        <f t="shared" si="6081"/>
        <v>0</v>
      </c>
      <c r="M3849" s="11">
        <f t="shared" si="6081"/>
        <v>0</v>
      </c>
      <c r="N3849" s="11">
        <f t="shared" si="6081"/>
        <v>0</v>
      </c>
      <c r="O3849" s="11">
        <f t="shared" si="6081"/>
        <v>0</v>
      </c>
      <c r="P3849" s="11">
        <f t="shared" si="6081"/>
        <v>538360</v>
      </c>
      <c r="Q3849" s="11">
        <f t="shared" si="6081"/>
        <v>2750</v>
      </c>
      <c r="R3849" s="11">
        <f t="shared" si="6081"/>
        <v>1366</v>
      </c>
      <c r="S3849" s="11">
        <f t="shared" si="6081"/>
        <v>123510</v>
      </c>
      <c r="T3849" s="11">
        <f t="shared" si="6081"/>
        <v>0</v>
      </c>
      <c r="U3849" s="11">
        <f t="shared" si="6081"/>
        <v>0</v>
      </c>
      <c r="V3849" s="11">
        <f t="shared" si="6081"/>
        <v>6000</v>
      </c>
      <c r="W3849" s="11">
        <f t="shared" si="6081"/>
        <v>26000</v>
      </c>
      <c r="X3849" s="11">
        <f t="shared" si="6081"/>
        <v>0</v>
      </c>
      <c r="Y3849" s="11">
        <f t="shared" si="6081"/>
        <v>91320</v>
      </c>
      <c r="Z3849" s="11">
        <v>250946</v>
      </c>
      <c r="AA3849" s="11">
        <v>287414</v>
      </c>
      <c r="AB3849" s="11">
        <f t="shared" ref="AB3849:AQ3849" si="6082">SUM(AB3814,AB3839,AB3844)</f>
        <v>4500</v>
      </c>
      <c r="AC3849" s="11">
        <f t="shared" si="6082"/>
        <v>38764</v>
      </c>
      <c r="AD3849" s="11">
        <f t="shared" si="6082"/>
        <v>0</v>
      </c>
      <c r="AE3849" s="11">
        <f t="shared" si="6082"/>
        <v>0</v>
      </c>
      <c r="AF3849" s="11">
        <f t="shared" si="6082"/>
        <v>0</v>
      </c>
      <c r="AG3849" s="11">
        <f t="shared" si="6082"/>
        <v>0</v>
      </c>
      <c r="AH3849" s="11">
        <f t="shared" si="6082"/>
        <v>43264</v>
      </c>
      <c r="AI3849" s="11">
        <f t="shared" si="6082"/>
        <v>0</v>
      </c>
      <c r="AJ3849" s="11">
        <f t="shared" si="6082"/>
        <v>0</v>
      </c>
      <c r="AK3849" s="11">
        <f t="shared" si="6082"/>
        <v>38764</v>
      </c>
      <c r="AL3849" s="11">
        <f t="shared" si="6082"/>
        <v>0</v>
      </c>
      <c r="AM3849" s="11">
        <f t="shared" si="6082"/>
        <v>0</v>
      </c>
      <c r="AN3849" s="11">
        <f t="shared" si="6082"/>
        <v>0</v>
      </c>
      <c r="AO3849" s="11">
        <f t="shared" si="6082"/>
        <v>0</v>
      </c>
      <c r="AP3849" s="11">
        <f t="shared" si="6082"/>
        <v>0</v>
      </c>
      <c r="AQ3849" s="11">
        <f t="shared" si="6082"/>
        <v>0</v>
      </c>
      <c r="AR3849" s="11">
        <v>38764</v>
      </c>
      <c r="AS3849" s="11">
        <v>4500</v>
      </c>
      <c r="AT3849" s="11">
        <f t="shared" ref="AT3849:BI3849" si="6083">SUM(AT3814,AT3839,AT3844)</f>
        <v>172550</v>
      </c>
      <c r="AU3849" s="11">
        <f t="shared" si="6083"/>
        <v>193699</v>
      </c>
      <c r="AV3849" s="11">
        <f t="shared" si="6083"/>
        <v>0</v>
      </c>
      <c r="AW3849" s="11">
        <f t="shared" si="6083"/>
        <v>30000</v>
      </c>
      <c r="AX3849" s="11">
        <f t="shared" si="6083"/>
        <v>0</v>
      </c>
      <c r="AY3849" s="11">
        <f t="shared" si="6083"/>
        <v>19034</v>
      </c>
      <c r="AZ3849" s="11">
        <f t="shared" si="6083"/>
        <v>415283</v>
      </c>
      <c r="BA3849" s="11">
        <f t="shared" si="6083"/>
        <v>0</v>
      </c>
      <c r="BB3849" s="11">
        <f t="shared" si="6083"/>
        <v>0</v>
      </c>
      <c r="BC3849" s="11">
        <f t="shared" si="6083"/>
        <v>243698</v>
      </c>
      <c r="BD3849" s="11">
        <f t="shared" si="6083"/>
        <v>0</v>
      </c>
      <c r="BE3849" s="11">
        <f t="shared" si="6083"/>
        <v>0</v>
      </c>
      <c r="BF3849" s="11">
        <f t="shared" si="6083"/>
        <v>0</v>
      </c>
      <c r="BG3849" s="11">
        <f t="shared" si="6083"/>
        <v>19034</v>
      </c>
      <c r="BH3849" s="11">
        <f t="shared" si="6083"/>
        <v>30000</v>
      </c>
      <c r="BI3849" s="11">
        <f t="shared" si="6083"/>
        <v>0</v>
      </c>
      <c r="BJ3849" s="11">
        <v>292732</v>
      </c>
      <c r="BK3849" s="11">
        <v>122551</v>
      </c>
    </row>
    <row r="3850" spans="1:63" ht="15.75" thickBot="1" x14ac:dyDescent="0.3">
      <c r="A3850" s="13" t="s">
        <v>0</v>
      </c>
      <c r="B3850" s="13" t="s">
        <v>0</v>
      </c>
      <c r="C3850" s="13" t="s">
        <v>0</v>
      </c>
      <c r="D3850" s="103" t="s">
        <v>0</v>
      </c>
      <c r="E3850" s="103"/>
      <c r="F3850" s="103" t="s">
        <v>0</v>
      </c>
      <c r="G3850" s="13" t="s">
        <v>0</v>
      </c>
      <c r="H3850" s="2" t="s">
        <v>55</v>
      </c>
      <c r="I3850" s="12">
        <v>49</v>
      </c>
      <c r="J3850" s="13" t="s">
        <v>0</v>
      </c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>
        <v>0</v>
      </c>
      <c r="AA3850" s="13"/>
      <c r="AB3850" s="13" t="s">
        <v>0</v>
      </c>
      <c r="AC3850" s="13"/>
      <c r="AD3850" s="13"/>
      <c r="AE3850" s="13"/>
      <c r="AF3850" s="13"/>
      <c r="AG3850" s="13"/>
      <c r="AH3850" s="13"/>
      <c r="AI3850" s="13"/>
      <c r="AJ3850" s="13"/>
      <c r="AK3850" s="13"/>
      <c r="AL3850" s="13"/>
      <c r="AM3850" s="13"/>
      <c r="AN3850" s="13"/>
      <c r="AO3850" s="13"/>
      <c r="AP3850" s="13"/>
      <c r="AQ3850" s="13"/>
      <c r="AR3850" s="13">
        <v>0</v>
      </c>
      <c r="AS3850" s="13"/>
      <c r="AT3850" s="13" t="s">
        <v>0</v>
      </c>
      <c r="AU3850" s="13"/>
      <c r="AV3850" s="13"/>
      <c r="AW3850" s="13"/>
      <c r="AX3850" s="13"/>
      <c r="AY3850" s="13"/>
      <c r="AZ3850" s="13"/>
      <c r="BA3850" s="13"/>
      <c r="BB3850" s="13"/>
      <c r="BC3850" s="13"/>
      <c r="BD3850" s="13"/>
      <c r="BE3850" s="13"/>
      <c r="BF3850" s="13"/>
      <c r="BG3850" s="13"/>
      <c r="BH3850" s="13"/>
      <c r="BI3850" s="13"/>
      <c r="BJ3850" s="13">
        <v>0</v>
      </c>
      <c r="BK3850" s="13"/>
    </row>
    <row r="3851" spans="1:63" ht="69.75" customHeight="1" thickBot="1" x14ac:dyDescent="0.3">
      <c r="A3851" s="148" t="s">
        <v>0</v>
      </c>
      <c r="B3851" s="148" t="s">
        <v>0</v>
      </c>
      <c r="C3851" s="148" t="s">
        <v>0</v>
      </c>
      <c r="D3851" s="151" t="s">
        <v>0</v>
      </c>
      <c r="E3851" s="151" t="s">
        <v>0</v>
      </c>
      <c r="F3851" s="151" t="s">
        <v>0</v>
      </c>
      <c r="G3851" s="154" t="s">
        <v>0</v>
      </c>
      <c r="H3851" s="5" t="s">
        <v>56</v>
      </c>
      <c r="I3851" s="5" t="s">
        <v>9</v>
      </c>
      <c r="J3851" s="94" t="s">
        <v>10</v>
      </c>
      <c r="K3851" s="94" t="s">
        <v>1602</v>
      </c>
      <c r="L3851" s="94" t="s">
        <v>1535</v>
      </c>
      <c r="M3851" s="94" t="s">
        <v>1591</v>
      </c>
      <c r="N3851" s="94" t="s">
        <v>1592</v>
      </c>
      <c r="O3851" s="94" t="s">
        <v>1593</v>
      </c>
      <c r="P3851" s="94" t="s">
        <v>1606</v>
      </c>
      <c r="Q3851" s="94" t="s">
        <v>1603</v>
      </c>
      <c r="R3851" s="94" t="s">
        <v>1594</v>
      </c>
      <c r="S3851" s="94" t="s">
        <v>1595</v>
      </c>
      <c r="T3851" s="94" t="s">
        <v>1596</v>
      </c>
      <c r="U3851" s="94" t="s">
        <v>1597</v>
      </c>
      <c r="V3851" s="94" t="s">
        <v>1598</v>
      </c>
      <c r="W3851" s="94" t="s">
        <v>1599</v>
      </c>
      <c r="X3851" s="94" t="s">
        <v>1604</v>
      </c>
      <c r="Y3851" s="94" t="s">
        <v>1605</v>
      </c>
      <c r="Z3851" s="94" t="s">
        <v>1600</v>
      </c>
      <c r="AA3851" s="94" t="s">
        <v>1601</v>
      </c>
      <c r="AB3851" s="95" t="s">
        <v>11</v>
      </c>
      <c r="AC3851" s="95" t="s">
        <v>1602</v>
      </c>
      <c r="AD3851" s="95" t="s">
        <v>1535</v>
      </c>
      <c r="AE3851" s="95" t="s">
        <v>1591</v>
      </c>
      <c r="AF3851" s="95" t="s">
        <v>1592</v>
      </c>
      <c r="AG3851" s="95" t="s">
        <v>1593</v>
      </c>
      <c r="AH3851" s="95" t="s">
        <v>1607</v>
      </c>
      <c r="AI3851" s="95" t="s">
        <v>1603</v>
      </c>
      <c r="AJ3851" s="95" t="s">
        <v>1594</v>
      </c>
      <c r="AK3851" s="95" t="s">
        <v>1595</v>
      </c>
      <c r="AL3851" s="95" t="s">
        <v>1596</v>
      </c>
      <c r="AM3851" s="95" t="s">
        <v>1597</v>
      </c>
      <c r="AN3851" s="95" t="s">
        <v>1598</v>
      </c>
      <c r="AO3851" s="95" t="s">
        <v>1599</v>
      </c>
      <c r="AP3851" s="95" t="s">
        <v>1604</v>
      </c>
      <c r="AQ3851" s="95" t="s">
        <v>1605</v>
      </c>
      <c r="AR3851" s="95" t="s">
        <v>1600</v>
      </c>
      <c r="AS3851" s="95" t="s">
        <v>1601</v>
      </c>
      <c r="AT3851" s="96" t="s">
        <v>12</v>
      </c>
      <c r="AU3851" s="96" t="s">
        <v>1602</v>
      </c>
      <c r="AV3851" s="96" t="s">
        <v>1535</v>
      </c>
      <c r="AW3851" s="96" t="s">
        <v>1591</v>
      </c>
      <c r="AX3851" s="96" t="s">
        <v>1592</v>
      </c>
      <c r="AY3851" s="96" t="s">
        <v>1593</v>
      </c>
      <c r="AZ3851" s="96" t="s">
        <v>1608</v>
      </c>
      <c r="BA3851" s="96" t="s">
        <v>1603</v>
      </c>
      <c r="BB3851" s="96" t="s">
        <v>1594</v>
      </c>
      <c r="BC3851" s="96" t="s">
        <v>1595</v>
      </c>
      <c r="BD3851" s="96" t="s">
        <v>1596</v>
      </c>
      <c r="BE3851" s="96" t="s">
        <v>1597</v>
      </c>
      <c r="BF3851" s="96" t="s">
        <v>1598</v>
      </c>
      <c r="BG3851" s="96" t="s">
        <v>1599</v>
      </c>
      <c r="BH3851" s="96" t="s">
        <v>1604</v>
      </c>
      <c r="BI3851" s="96" t="s">
        <v>1605</v>
      </c>
      <c r="BJ3851" s="96" t="s">
        <v>1600</v>
      </c>
      <c r="BK3851" s="96" t="s">
        <v>1601</v>
      </c>
    </row>
    <row r="3852" spans="1:63" x14ac:dyDescent="0.25">
      <c r="A3852" s="149"/>
      <c r="B3852" s="149"/>
      <c r="C3852" s="149"/>
      <c r="D3852" s="152"/>
      <c r="E3852" s="152"/>
      <c r="F3852" s="152"/>
      <c r="G3852" s="155"/>
      <c r="H3852" s="15" t="s">
        <v>0</v>
      </c>
      <c r="I3852" s="9" t="s">
        <v>13</v>
      </c>
      <c r="J3852" s="9">
        <v>1</v>
      </c>
      <c r="K3852" s="9">
        <v>2</v>
      </c>
      <c r="L3852" s="9">
        <v>3</v>
      </c>
      <c r="M3852" s="9">
        <v>4</v>
      </c>
      <c r="N3852" s="9">
        <v>5</v>
      </c>
      <c r="O3852" s="9">
        <v>6</v>
      </c>
      <c r="P3852" s="9">
        <v>7</v>
      </c>
      <c r="Q3852" s="9">
        <v>8</v>
      </c>
      <c r="R3852" s="9">
        <v>9</v>
      </c>
      <c r="S3852" s="9">
        <v>10</v>
      </c>
      <c r="T3852" s="9">
        <v>11</v>
      </c>
      <c r="U3852" s="9">
        <v>12</v>
      </c>
      <c r="V3852" s="9">
        <v>13</v>
      </c>
      <c r="W3852" s="9">
        <v>14</v>
      </c>
      <c r="X3852" s="9">
        <v>15</v>
      </c>
      <c r="Y3852" s="9">
        <v>16</v>
      </c>
      <c r="Z3852" s="9">
        <v>20</v>
      </c>
      <c r="AA3852" s="9">
        <v>21</v>
      </c>
      <c r="AB3852" s="9">
        <v>1</v>
      </c>
      <c r="AC3852" s="9">
        <v>2</v>
      </c>
      <c r="AD3852" s="9">
        <v>3</v>
      </c>
      <c r="AE3852" s="9">
        <v>4</v>
      </c>
      <c r="AF3852" s="9">
        <v>5</v>
      </c>
      <c r="AG3852" s="9">
        <v>6</v>
      </c>
      <c r="AH3852" s="9">
        <v>7</v>
      </c>
      <c r="AI3852" s="9">
        <v>8</v>
      </c>
      <c r="AJ3852" s="9">
        <v>9</v>
      </c>
      <c r="AK3852" s="9">
        <v>10</v>
      </c>
      <c r="AL3852" s="9">
        <v>11</v>
      </c>
      <c r="AM3852" s="9">
        <v>12</v>
      </c>
      <c r="AN3852" s="9">
        <v>13</v>
      </c>
      <c r="AO3852" s="9">
        <v>14</v>
      </c>
      <c r="AP3852" s="9">
        <v>15</v>
      </c>
      <c r="AQ3852" s="9">
        <v>16</v>
      </c>
      <c r="AR3852" s="9">
        <v>20</v>
      </c>
      <c r="AS3852" s="9">
        <v>21</v>
      </c>
      <c r="AT3852" s="9">
        <v>1</v>
      </c>
      <c r="AU3852" s="9">
        <v>2</v>
      </c>
      <c r="AV3852" s="9">
        <v>3</v>
      </c>
      <c r="AW3852" s="9">
        <v>4</v>
      </c>
      <c r="AX3852" s="9">
        <v>5</v>
      </c>
      <c r="AY3852" s="9">
        <v>6</v>
      </c>
      <c r="AZ3852" s="9">
        <v>7</v>
      </c>
      <c r="BA3852" s="9">
        <v>8</v>
      </c>
      <c r="BB3852" s="9">
        <v>9</v>
      </c>
      <c r="BC3852" s="9">
        <v>10</v>
      </c>
      <c r="BD3852" s="9">
        <v>11</v>
      </c>
      <c r="BE3852" s="9">
        <v>12</v>
      </c>
      <c r="BF3852" s="9">
        <v>13</v>
      </c>
      <c r="BG3852" s="9">
        <v>14</v>
      </c>
      <c r="BH3852" s="9">
        <v>15</v>
      </c>
      <c r="BI3852" s="9">
        <v>16</v>
      </c>
      <c r="BJ3852" s="9">
        <v>20</v>
      </c>
      <c r="BK3852" s="9">
        <v>21</v>
      </c>
    </row>
    <row r="3853" spans="1:63" x14ac:dyDescent="0.25">
      <c r="A3853" s="149"/>
      <c r="B3853" s="149"/>
      <c r="C3853" s="149"/>
      <c r="D3853" s="152"/>
      <c r="E3853" s="152"/>
      <c r="F3853" s="152"/>
      <c r="G3853" s="155"/>
      <c r="H3853" s="16" t="s">
        <v>1189</v>
      </c>
      <c r="I3853" s="17">
        <f>SUM(I3849)</f>
        <v>3519788</v>
      </c>
      <c r="J3853" s="17">
        <f t="shared" ref="J3853:Y3853" si="6084">SUM(J3849)</f>
        <v>417600</v>
      </c>
      <c r="K3853" s="17">
        <f t="shared" si="6084"/>
        <v>120760</v>
      </c>
      <c r="L3853" s="17">
        <f t="shared" si="6084"/>
        <v>0</v>
      </c>
      <c r="M3853" s="17">
        <f t="shared" si="6084"/>
        <v>0</v>
      </c>
      <c r="N3853" s="17">
        <f t="shared" si="6084"/>
        <v>0</v>
      </c>
      <c r="O3853" s="17">
        <f t="shared" si="6084"/>
        <v>0</v>
      </c>
      <c r="P3853" s="17">
        <f t="shared" ref="P3853" si="6085">SUM(P3849)</f>
        <v>538360</v>
      </c>
      <c r="Q3853" s="17">
        <f t="shared" si="6084"/>
        <v>2750</v>
      </c>
      <c r="R3853" s="17">
        <f t="shared" si="6084"/>
        <v>1366</v>
      </c>
      <c r="S3853" s="17">
        <f t="shared" si="6084"/>
        <v>123510</v>
      </c>
      <c r="T3853" s="17">
        <f t="shared" si="6084"/>
        <v>0</v>
      </c>
      <c r="U3853" s="17">
        <f t="shared" si="6084"/>
        <v>0</v>
      </c>
      <c r="V3853" s="17">
        <f t="shared" si="6084"/>
        <v>6000</v>
      </c>
      <c r="W3853" s="17">
        <f t="shared" si="6084"/>
        <v>26000</v>
      </c>
      <c r="X3853" s="17">
        <f t="shared" si="6084"/>
        <v>0</v>
      </c>
      <c r="Y3853" s="17">
        <f t="shared" si="6084"/>
        <v>91320</v>
      </c>
      <c r="Z3853" s="17">
        <v>250946</v>
      </c>
      <c r="AA3853" s="17">
        <v>287414</v>
      </c>
      <c r="AB3853" s="17">
        <f t="shared" ref="AB3853:AQ3853" si="6086">SUM(AB3849)</f>
        <v>4500</v>
      </c>
      <c r="AC3853" s="17">
        <f t="shared" si="6086"/>
        <v>38764</v>
      </c>
      <c r="AD3853" s="17">
        <f t="shared" si="6086"/>
        <v>0</v>
      </c>
      <c r="AE3853" s="17">
        <f t="shared" si="6086"/>
        <v>0</v>
      </c>
      <c r="AF3853" s="17">
        <f t="shared" si="6086"/>
        <v>0</v>
      </c>
      <c r="AG3853" s="17">
        <f t="shared" si="6086"/>
        <v>0</v>
      </c>
      <c r="AH3853" s="17">
        <f t="shared" ref="AH3853" si="6087">SUM(AH3849)</f>
        <v>43264</v>
      </c>
      <c r="AI3853" s="17">
        <f t="shared" si="6086"/>
        <v>0</v>
      </c>
      <c r="AJ3853" s="17">
        <f t="shared" si="6086"/>
        <v>0</v>
      </c>
      <c r="AK3853" s="17">
        <f t="shared" si="6086"/>
        <v>38764</v>
      </c>
      <c r="AL3853" s="17">
        <f t="shared" si="6086"/>
        <v>0</v>
      </c>
      <c r="AM3853" s="17">
        <f t="shared" si="6086"/>
        <v>0</v>
      </c>
      <c r="AN3853" s="17">
        <f t="shared" si="6086"/>
        <v>0</v>
      </c>
      <c r="AO3853" s="17">
        <f t="shared" si="6086"/>
        <v>0</v>
      </c>
      <c r="AP3853" s="17">
        <f t="shared" si="6086"/>
        <v>0</v>
      </c>
      <c r="AQ3853" s="17">
        <f t="shared" si="6086"/>
        <v>0</v>
      </c>
      <c r="AR3853" s="17">
        <v>38764</v>
      </c>
      <c r="AS3853" s="17">
        <v>4500</v>
      </c>
      <c r="AT3853" s="17">
        <f t="shared" ref="AT3853:BI3853" si="6088">SUM(AT3849)</f>
        <v>172550</v>
      </c>
      <c r="AU3853" s="17">
        <f t="shared" si="6088"/>
        <v>193699</v>
      </c>
      <c r="AV3853" s="17">
        <f t="shared" si="6088"/>
        <v>0</v>
      </c>
      <c r="AW3853" s="17">
        <f t="shared" si="6088"/>
        <v>30000</v>
      </c>
      <c r="AX3853" s="17">
        <f t="shared" si="6088"/>
        <v>0</v>
      </c>
      <c r="AY3853" s="17">
        <f t="shared" si="6088"/>
        <v>19034</v>
      </c>
      <c r="AZ3853" s="17">
        <f t="shared" ref="AZ3853" si="6089">SUM(AZ3849)</f>
        <v>415283</v>
      </c>
      <c r="BA3853" s="17">
        <f t="shared" si="6088"/>
        <v>0</v>
      </c>
      <c r="BB3853" s="17">
        <f t="shared" si="6088"/>
        <v>0</v>
      </c>
      <c r="BC3853" s="17">
        <f t="shared" si="6088"/>
        <v>243698</v>
      </c>
      <c r="BD3853" s="17">
        <f t="shared" si="6088"/>
        <v>0</v>
      </c>
      <c r="BE3853" s="17">
        <f t="shared" si="6088"/>
        <v>0</v>
      </c>
      <c r="BF3853" s="17">
        <f t="shared" si="6088"/>
        <v>0</v>
      </c>
      <c r="BG3853" s="17">
        <f t="shared" si="6088"/>
        <v>19034</v>
      </c>
      <c r="BH3853" s="17">
        <f t="shared" si="6088"/>
        <v>30000</v>
      </c>
      <c r="BI3853" s="17">
        <f t="shared" si="6088"/>
        <v>0</v>
      </c>
      <c r="BJ3853" s="17">
        <v>292732</v>
      </c>
      <c r="BK3853" s="17">
        <v>122551</v>
      </c>
    </row>
    <row r="3854" spans="1:63" x14ac:dyDescent="0.25">
      <c r="A3854" s="149"/>
      <c r="B3854" s="149"/>
      <c r="C3854" s="149"/>
      <c r="D3854" s="152"/>
      <c r="E3854" s="152"/>
      <c r="F3854" s="152"/>
      <c r="G3854" s="155"/>
      <c r="H3854" s="18" t="s">
        <v>57</v>
      </c>
      <c r="I3854" s="17">
        <f>SUM(I3853)</f>
        <v>3519788</v>
      </c>
      <c r="J3854" s="17">
        <f t="shared" ref="J3854:Y3854" si="6090">SUM(J3853)</f>
        <v>417600</v>
      </c>
      <c r="K3854" s="17">
        <f t="shared" si="6090"/>
        <v>120760</v>
      </c>
      <c r="L3854" s="17">
        <f t="shared" si="6090"/>
        <v>0</v>
      </c>
      <c r="M3854" s="17">
        <f t="shared" si="6090"/>
        <v>0</v>
      </c>
      <c r="N3854" s="17">
        <f t="shared" si="6090"/>
        <v>0</v>
      </c>
      <c r="O3854" s="17">
        <f t="shared" si="6090"/>
        <v>0</v>
      </c>
      <c r="P3854" s="17">
        <f t="shared" ref="P3854" si="6091">SUM(P3853)</f>
        <v>538360</v>
      </c>
      <c r="Q3854" s="17">
        <f t="shared" si="6090"/>
        <v>2750</v>
      </c>
      <c r="R3854" s="17">
        <f t="shared" si="6090"/>
        <v>1366</v>
      </c>
      <c r="S3854" s="17">
        <f t="shared" si="6090"/>
        <v>123510</v>
      </c>
      <c r="T3854" s="17">
        <f t="shared" si="6090"/>
        <v>0</v>
      </c>
      <c r="U3854" s="17">
        <f t="shared" si="6090"/>
        <v>0</v>
      </c>
      <c r="V3854" s="17">
        <f t="shared" si="6090"/>
        <v>6000</v>
      </c>
      <c r="W3854" s="17">
        <f t="shared" si="6090"/>
        <v>26000</v>
      </c>
      <c r="X3854" s="17">
        <f t="shared" si="6090"/>
        <v>0</v>
      </c>
      <c r="Y3854" s="17">
        <f t="shared" si="6090"/>
        <v>91320</v>
      </c>
      <c r="Z3854" s="17">
        <v>250946</v>
      </c>
      <c r="AA3854" s="17">
        <v>287414</v>
      </c>
      <c r="AB3854" s="17">
        <f>SUM(AB3853)</f>
        <v>4500</v>
      </c>
      <c r="AC3854" s="17">
        <f t="shared" ref="AC3854:AQ3854" si="6092">SUM(AC3853)</f>
        <v>38764</v>
      </c>
      <c r="AD3854" s="17">
        <f t="shared" si="6092"/>
        <v>0</v>
      </c>
      <c r="AE3854" s="17">
        <f t="shared" si="6092"/>
        <v>0</v>
      </c>
      <c r="AF3854" s="17">
        <f t="shared" si="6092"/>
        <v>0</v>
      </c>
      <c r="AG3854" s="17">
        <f t="shared" si="6092"/>
        <v>0</v>
      </c>
      <c r="AH3854" s="17">
        <f t="shared" ref="AH3854" si="6093">SUM(AH3853)</f>
        <v>43264</v>
      </c>
      <c r="AI3854" s="17">
        <f t="shared" si="6092"/>
        <v>0</v>
      </c>
      <c r="AJ3854" s="17">
        <f t="shared" si="6092"/>
        <v>0</v>
      </c>
      <c r="AK3854" s="17">
        <f t="shared" si="6092"/>
        <v>38764</v>
      </c>
      <c r="AL3854" s="17">
        <f t="shared" si="6092"/>
        <v>0</v>
      </c>
      <c r="AM3854" s="17">
        <f t="shared" si="6092"/>
        <v>0</v>
      </c>
      <c r="AN3854" s="17">
        <f t="shared" si="6092"/>
        <v>0</v>
      </c>
      <c r="AO3854" s="17">
        <f t="shared" si="6092"/>
        <v>0</v>
      </c>
      <c r="AP3854" s="17">
        <f t="shared" si="6092"/>
        <v>0</v>
      </c>
      <c r="AQ3854" s="17">
        <f t="shared" si="6092"/>
        <v>0</v>
      </c>
      <c r="AR3854" s="17">
        <v>38764</v>
      </c>
      <c r="AS3854" s="17">
        <v>4500</v>
      </c>
      <c r="AT3854" s="17">
        <f t="shared" ref="AT3854:BI3854" si="6094">SUM(AT3853)</f>
        <v>172550</v>
      </c>
      <c r="AU3854" s="17">
        <f t="shared" si="6094"/>
        <v>193699</v>
      </c>
      <c r="AV3854" s="17">
        <f t="shared" si="6094"/>
        <v>0</v>
      </c>
      <c r="AW3854" s="17">
        <f t="shared" si="6094"/>
        <v>30000</v>
      </c>
      <c r="AX3854" s="17">
        <f t="shared" si="6094"/>
        <v>0</v>
      </c>
      <c r="AY3854" s="17">
        <f t="shared" si="6094"/>
        <v>19034</v>
      </c>
      <c r="AZ3854" s="17">
        <f t="shared" ref="AZ3854" si="6095">SUM(AZ3853)</f>
        <v>415283</v>
      </c>
      <c r="BA3854" s="17">
        <f t="shared" si="6094"/>
        <v>0</v>
      </c>
      <c r="BB3854" s="17">
        <f t="shared" si="6094"/>
        <v>0</v>
      </c>
      <c r="BC3854" s="17">
        <f t="shared" si="6094"/>
        <v>243698</v>
      </c>
      <c r="BD3854" s="17">
        <f t="shared" si="6094"/>
        <v>0</v>
      </c>
      <c r="BE3854" s="17">
        <f t="shared" si="6094"/>
        <v>0</v>
      </c>
      <c r="BF3854" s="17">
        <f t="shared" si="6094"/>
        <v>0</v>
      </c>
      <c r="BG3854" s="17">
        <f t="shared" si="6094"/>
        <v>19034</v>
      </c>
      <c r="BH3854" s="17">
        <f t="shared" si="6094"/>
        <v>30000</v>
      </c>
      <c r="BI3854" s="17">
        <f t="shared" si="6094"/>
        <v>0</v>
      </c>
      <c r="BJ3854" s="17">
        <v>292732</v>
      </c>
      <c r="BK3854" s="17">
        <v>122551</v>
      </c>
    </row>
    <row r="3855" spans="1:63" x14ac:dyDescent="0.25">
      <c r="A3855" s="150"/>
      <c r="B3855" s="150"/>
      <c r="C3855" s="150"/>
      <c r="D3855" s="153"/>
      <c r="E3855" s="153"/>
      <c r="F3855" s="153"/>
      <c r="G3855" s="156"/>
      <c r="P3855">
        <f t="shared" si="6060"/>
        <v>0</v>
      </c>
      <c r="Z3855">
        <v>0</v>
      </c>
      <c r="AA3855">
        <v>0</v>
      </c>
      <c r="AH3855">
        <f t="shared" si="6061"/>
        <v>0</v>
      </c>
      <c r="AR3855">
        <v>0</v>
      </c>
      <c r="AS3855">
        <v>0</v>
      </c>
      <c r="AZ3855">
        <f t="shared" si="6062"/>
        <v>0</v>
      </c>
      <c r="BJ3855">
        <v>0</v>
      </c>
      <c r="BK3855">
        <v>0</v>
      </c>
    </row>
    <row r="3856" spans="1:63" ht="15.75" thickBot="1" x14ac:dyDescent="0.3">
      <c r="A3856" s="13" t="s">
        <v>0</v>
      </c>
      <c r="B3856" s="13" t="s">
        <v>0</v>
      </c>
      <c r="C3856" s="13" t="s">
        <v>0</v>
      </c>
      <c r="D3856" s="103" t="s">
        <v>0</v>
      </c>
      <c r="E3856" s="103" t="s">
        <v>0</v>
      </c>
      <c r="F3856" s="103" t="s">
        <v>0</v>
      </c>
      <c r="G3856" s="13" t="s">
        <v>0</v>
      </c>
      <c r="H3856" s="19" t="s">
        <v>0</v>
      </c>
      <c r="I3856" s="19" t="s">
        <v>0</v>
      </c>
      <c r="J3856" s="19" t="s">
        <v>0</v>
      </c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>
        <v>0</v>
      </c>
      <c r="AA3856" s="19">
        <v>0</v>
      </c>
      <c r="AB3856" s="19" t="s">
        <v>0</v>
      </c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>
        <v>0</v>
      </c>
      <c r="AS3856" s="19">
        <v>0</v>
      </c>
      <c r="AT3856" s="19" t="s">
        <v>0</v>
      </c>
      <c r="AU3856" s="19"/>
      <c r="AV3856" s="19"/>
      <c r="AW3856" s="19"/>
      <c r="AX3856" s="19"/>
      <c r="AY3856" s="19"/>
      <c r="AZ3856" s="19"/>
      <c r="BA3856" s="19"/>
      <c r="BB3856" s="19"/>
      <c r="BC3856" s="19"/>
      <c r="BD3856" s="19"/>
      <c r="BE3856" s="19"/>
      <c r="BF3856" s="19"/>
      <c r="BG3856" s="19"/>
      <c r="BH3856" s="19"/>
      <c r="BI3856" s="19"/>
      <c r="BJ3856" s="19">
        <v>0</v>
      </c>
      <c r="BK3856" s="19">
        <v>0</v>
      </c>
    </row>
    <row r="3857" spans="1:63" ht="69.75" customHeight="1" thickBot="1" x14ac:dyDescent="0.3">
      <c r="A3857" s="5" t="s">
        <v>2</v>
      </c>
      <c r="B3857" s="5" t="s">
        <v>3</v>
      </c>
      <c r="C3857" s="5" t="s">
        <v>4</v>
      </c>
      <c r="D3857" s="108" t="s">
        <v>0</v>
      </c>
      <c r="E3857" s="116" t="s">
        <v>5</v>
      </c>
      <c r="F3857" s="116" t="s">
        <v>6</v>
      </c>
      <c r="G3857" s="5" t="s">
        <v>7</v>
      </c>
      <c r="H3857" s="5" t="s">
        <v>8</v>
      </c>
      <c r="I3857" s="5" t="s">
        <v>9</v>
      </c>
      <c r="J3857" s="94" t="s">
        <v>10</v>
      </c>
      <c r="K3857" s="94" t="s">
        <v>1602</v>
      </c>
      <c r="L3857" s="94" t="s">
        <v>1535</v>
      </c>
      <c r="M3857" s="94" t="s">
        <v>1591</v>
      </c>
      <c r="N3857" s="94" t="s">
        <v>1592</v>
      </c>
      <c r="O3857" s="94" t="s">
        <v>1593</v>
      </c>
      <c r="P3857" s="94" t="s">
        <v>1606</v>
      </c>
      <c r="Q3857" s="94" t="s">
        <v>1603</v>
      </c>
      <c r="R3857" s="94" t="s">
        <v>1594</v>
      </c>
      <c r="S3857" s="94" t="s">
        <v>1595</v>
      </c>
      <c r="T3857" s="94" t="s">
        <v>1596</v>
      </c>
      <c r="U3857" s="94" t="s">
        <v>1597</v>
      </c>
      <c r="V3857" s="94" t="s">
        <v>1598</v>
      </c>
      <c r="W3857" s="94" t="s">
        <v>1599</v>
      </c>
      <c r="X3857" s="94" t="s">
        <v>1604</v>
      </c>
      <c r="Y3857" s="94" t="s">
        <v>1605</v>
      </c>
      <c r="Z3857" s="94" t="s">
        <v>1600</v>
      </c>
      <c r="AA3857" s="94" t="s">
        <v>1601</v>
      </c>
      <c r="AB3857" s="95" t="s">
        <v>11</v>
      </c>
      <c r="AC3857" s="95" t="s">
        <v>1602</v>
      </c>
      <c r="AD3857" s="95" t="s">
        <v>1535</v>
      </c>
      <c r="AE3857" s="95" t="s">
        <v>1591</v>
      </c>
      <c r="AF3857" s="95" t="s">
        <v>1592</v>
      </c>
      <c r="AG3857" s="95" t="s">
        <v>1593</v>
      </c>
      <c r="AH3857" s="95" t="s">
        <v>1607</v>
      </c>
      <c r="AI3857" s="95" t="s">
        <v>1603</v>
      </c>
      <c r="AJ3857" s="95" t="s">
        <v>1594</v>
      </c>
      <c r="AK3857" s="95" t="s">
        <v>1595</v>
      </c>
      <c r="AL3857" s="95" t="s">
        <v>1596</v>
      </c>
      <c r="AM3857" s="95" t="s">
        <v>1597</v>
      </c>
      <c r="AN3857" s="95" t="s">
        <v>1598</v>
      </c>
      <c r="AO3857" s="95" t="s">
        <v>1599</v>
      </c>
      <c r="AP3857" s="95" t="s">
        <v>1604</v>
      </c>
      <c r="AQ3857" s="95" t="s">
        <v>1605</v>
      </c>
      <c r="AR3857" s="95" t="s">
        <v>1600</v>
      </c>
      <c r="AS3857" s="95" t="s">
        <v>1601</v>
      </c>
      <c r="AT3857" s="96" t="s">
        <v>12</v>
      </c>
      <c r="AU3857" s="96" t="s">
        <v>1602</v>
      </c>
      <c r="AV3857" s="96" t="s">
        <v>1535</v>
      </c>
      <c r="AW3857" s="96" t="s">
        <v>1591</v>
      </c>
      <c r="AX3857" s="96" t="s">
        <v>1592</v>
      </c>
      <c r="AY3857" s="96" t="s">
        <v>1593</v>
      </c>
      <c r="AZ3857" s="96" t="s">
        <v>1608</v>
      </c>
      <c r="BA3857" s="96" t="s">
        <v>1603</v>
      </c>
      <c r="BB3857" s="96" t="s">
        <v>1594</v>
      </c>
      <c r="BC3857" s="96" t="s">
        <v>1595</v>
      </c>
      <c r="BD3857" s="96" t="s">
        <v>1596</v>
      </c>
      <c r="BE3857" s="96" t="s">
        <v>1597</v>
      </c>
      <c r="BF3857" s="96" t="s">
        <v>1598</v>
      </c>
      <c r="BG3857" s="96" t="s">
        <v>1599</v>
      </c>
      <c r="BH3857" s="96" t="s">
        <v>1604</v>
      </c>
      <c r="BI3857" s="96" t="s">
        <v>1605</v>
      </c>
      <c r="BJ3857" s="96" t="s">
        <v>1600</v>
      </c>
      <c r="BK3857" s="96" t="s">
        <v>1601</v>
      </c>
    </row>
    <row r="3858" spans="1:63" x14ac:dyDescent="0.25">
      <c r="A3858" s="6" t="s">
        <v>0</v>
      </c>
      <c r="B3858" s="6" t="s">
        <v>0</v>
      </c>
      <c r="C3858" s="6" t="s">
        <v>0</v>
      </c>
      <c r="D3858" s="109" t="s">
        <v>0</v>
      </c>
      <c r="E3858" s="109" t="s">
        <v>0</v>
      </c>
      <c r="F3858" s="125" t="s">
        <v>0</v>
      </c>
      <c r="G3858" s="7" t="s">
        <v>0</v>
      </c>
      <c r="H3858" s="8" t="s">
        <v>0</v>
      </c>
      <c r="I3858" s="9" t="s">
        <v>13</v>
      </c>
      <c r="J3858" s="9">
        <v>1</v>
      </c>
      <c r="K3858" s="9">
        <v>2</v>
      </c>
      <c r="L3858" s="9">
        <v>3</v>
      </c>
      <c r="M3858" s="9">
        <v>4</v>
      </c>
      <c r="N3858" s="9">
        <v>5</v>
      </c>
      <c r="O3858" s="9">
        <v>6</v>
      </c>
      <c r="P3858" s="9">
        <v>7</v>
      </c>
      <c r="Q3858" s="9">
        <v>8</v>
      </c>
      <c r="R3858" s="9">
        <v>9</v>
      </c>
      <c r="S3858" s="9">
        <v>10</v>
      </c>
      <c r="T3858" s="9">
        <v>11</v>
      </c>
      <c r="U3858" s="9">
        <v>12</v>
      </c>
      <c r="V3858" s="9">
        <v>13</v>
      </c>
      <c r="W3858" s="9">
        <v>14</v>
      </c>
      <c r="X3858" s="9">
        <v>15</v>
      </c>
      <c r="Y3858" s="9">
        <v>16</v>
      </c>
      <c r="Z3858" s="9">
        <v>20</v>
      </c>
      <c r="AA3858" s="9">
        <v>21</v>
      </c>
      <c r="AB3858" s="9">
        <v>1</v>
      </c>
      <c r="AC3858" s="9">
        <v>2</v>
      </c>
      <c r="AD3858" s="9">
        <v>3</v>
      </c>
      <c r="AE3858" s="9">
        <v>4</v>
      </c>
      <c r="AF3858" s="9">
        <v>5</v>
      </c>
      <c r="AG3858" s="9">
        <v>6</v>
      </c>
      <c r="AH3858" s="9">
        <v>7</v>
      </c>
      <c r="AI3858" s="9">
        <v>8</v>
      </c>
      <c r="AJ3858" s="9">
        <v>9</v>
      </c>
      <c r="AK3858" s="9">
        <v>10</v>
      </c>
      <c r="AL3858" s="9">
        <v>11</v>
      </c>
      <c r="AM3858" s="9">
        <v>12</v>
      </c>
      <c r="AN3858" s="9">
        <v>13</v>
      </c>
      <c r="AO3858" s="9">
        <v>14</v>
      </c>
      <c r="AP3858" s="9">
        <v>15</v>
      </c>
      <c r="AQ3858" s="9">
        <v>16</v>
      </c>
      <c r="AR3858" s="9">
        <v>20</v>
      </c>
      <c r="AS3858" s="9">
        <v>21</v>
      </c>
      <c r="AT3858" s="9">
        <v>1</v>
      </c>
      <c r="AU3858" s="9">
        <v>2</v>
      </c>
      <c r="AV3858" s="9">
        <v>3</v>
      </c>
      <c r="AW3858" s="9">
        <v>4</v>
      </c>
      <c r="AX3858" s="9">
        <v>5</v>
      </c>
      <c r="AY3858" s="9">
        <v>6</v>
      </c>
      <c r="AZ3858" s="9">
        <v>7</v>
      </c>
      <c r="BA3858" s="9">
        <v>8</v>
      </c>
      <c r="BB3858" s="9">
        <v>9</v>
      </c>
      <c r="BC3858" s="9">
        <v>10</v>
      </c>
      <c r="BD3858" s="9">
        <v>11</v>
      </c>
      <c r="BE3858" s="9">
        <v>12</v>
      </c>
      <c r="BF3858" s="9">
        <v>13</v>
      </c>
      <c r="BG3858" s="9">
        <v>14</v>
      </c>
      <c r="BH3858" s="9">
        <v>15</v>
      </c>
      <c r="BI3858" s="9">
        <v>16</v>
      </c>
      <c r="BJ3858" s="9">
        <v>20</v>
      </c>
      <c r="BK3858" s="9">
        <v>21</v>
      </c>
    </row>
    <row r="3859" spans="1:63" ht="22.5" x14ac:dyDescent="0.25">
      <c r="A3859" s="1" t="s">
        <v>1156</v>
      </c>
      <c r="B3859" s="1" t="s">
        <v>58</v>
      </c>
      <c r="C3859" s="4" t="s">
        <v>151</v>
      </c>
      <c r="D3859" s="107" t="s">
        <v>1323</v>
      </c>
      <c r="E3859" s="106" t="s">
        <v>0</v>
      </c>
      <c r="F3859" s="106" t="s">
        <v>0</v>
      </c>
      <c r="G3859" s="2" t="s">
        <v>0</v>
      </c>
      <c r="H3859" s="2" t="s">
        <v>1324</v>
      </c>
      <c r="I3859" s="3" t="s">
        <v>0</v>
      </c>
      <c r="J3859" s="3" t="s">
        <v>0</v>
      </c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>
        <v>0</v>
      </c>
      <c r="AA3859" s="3">
        <v>0</v>
      </c>
      <c r="AB3859" s="3" t="s">
        <v>0</v>
      </c>
      <c r="AC3859" s="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>
        <v>0</v>
      </c>
      <c r="AS3859" s="3">
        <v>0</v>
      </c>
      <c r="AT3859" s="3" t="s">
        <v>0</v>
      </c>
      <c r="AU3859" s="3"/>
      <c r="AV3859" s="3"/>
      <c r="AW3859" s="3"/>
      <c r="AX3859" s="3"/>
      <c r="AY3859" s="3"/>
      <c r="AZ3859" s="3"/>
      <c r="BA3859" s="3"/>
      <c r="BB3859" s="3"/>
      <c r="BC3859" s="3"/>
      <c r="BD3859" s="3"/>
      <c r="BE3859" s="3"/>
      <c r="BF3859" s="3"/>
      <c r="BG3859" s="3"/>
      <c r="BH3859" s="3"/>
      <c r="BI3859" s="3"/>
      <c r="BJ3859" s="3">
        <v>0</v>
      </c>
      <c r="BK3859" s="3">
        <v>0</v>
      </c>
    </row>
    <row r="3860" spans="1:63" ht="33.75" x14ac:dyDescent="0.25">
      <c r="A3860" s="1" t="s">
        <v>0</v>
      </c>
      <c r="B3860" s="1" t="s">
        <v>0</v>
      </c>
      <c r="C3860" s="1" t="s">
        <v>0</v>
      </c>
      <c r="D3860" s="106" t="s">
        <v>0</v>
      </c>
      <c r="E3860" s="106" t="s">
        <v>0</v>
      </c>
      <c r="F3860" s="106" t="s">
        <v>0</v>
      </c>
      <c r="G3860" s="2" t="s">
        <v>0</v>
      </c>
      <c r="H3860" s="10" t="s">
        <v>15</v>
      </c>
      <c r="I3860" s="11">
        <f>SUM(I3861,I3869,I3871)</f>
        <v>3511697</v>
      </c>
      <c r="J3860" s="11">
        <f t="shared" ref="J3860:Y3860" si="6096">SUM(J3861,J3869,J3871)</f>
        <v>97850</v>
      </c>
      <c r="K3860" s="11">
        <f t="shared" si="6096"/>
        <v>108473</v>
      </c>
      <c r="L3860" s="11">
        <f t="shared" si="6096"/>
        <v>0</v>
      </c>
      <c r="M3860" s="11">
        <f t="shared" si="6096"/>
        <v>0</v>
      </c>
      <c r="N3860" s="11">
        <f t="shared" si="6096"/>
        <v>0</v>
      </c>
      <c r="O3860" s="11">
        <f t="shared" si="6096"/>
        <v>0</v>
      </c>
      <c r="P3860" s="11">
        <f t="shared" ref="P3860" si="6097">SUM(P3861,P3869,P3871)</f>
        <v>206323</v>
      </c>
      <c r="Q3860" s="11">
        <f t="shared" si="6096"/>
        <v>6236</v>
      </c>
      <c r="R3860" s="11">
        <f t="shared" si="6096"/>
        <v>26403</v>
      </c>
      <c r="S3860" s="11">
        <f t="shared" si="6096"/>
        <v>108473</v>
      </c>
      <c r="T3860" s="11">
        <f t="shared" si="6096"/>
        <v>0</v>
      </c>
      <c r="U3860" s="11">
        <f t="shared" si="6096"/>
        <v>0</v>
      </c>
      <c r="V3860" s="11">
        <f t="shared" si="6096"/>
        <v>0</v>
      </c>
      <c r="W3860" s="11">
        <f t="shared" si="6096"/>
        <v>0</v>
      </c>
      <c r="X3860" s="11">
        <f t="shared" si="6096"/>
        <v>35561</v>
      </c>
      <c r="Y3860" s="11">
        <f t="shared" si="6096"/>
        <v>0</v>
      </c>
      <c r="Z3860" s="11">
        <v>176673</v>
      </c>
      <c r="AA3860" s="11">
        <v>29650</v>
      </c>
      <c r="AB3860" s="11">
        <f t="shared" ref="AB3860:AQ3860" si="6098">SUM(AB3861,AB3869,AB3871)</f>
        <v>0</v>
      </c>
      <c r="AC3860" s="11">
        <f t="shared" si="6098"/>
        <v>0</v>
      </c>
      <c r="AD3860" s="11">
        <f t="shared" si="6098"/>
        <v>0</v>
      </c>
      <c r="AE3860" s="11">
        <f t="shared" si="6098"/>
        <v>0</v>
      </c>
      <c r="AF3860" s="11">
        <f t="shared" si="6098"/>
        <v>0</v>
      </c>
      <c r="AG3860" s="11">
        <f t="shared" si="6098"/>
        <v>0</v>
      </c>
      <c r="AH3860" s="11">
        <f t="shared" ref="AH3860" si="6099">SUM(AH3861,AH3869,AH3871)</f>
        <v>0</v>
      </c>
      <c r="AI3860" s="11">
        <f t="shared" si="6098"/>
        <v>0</v>
      </c>
      <c r="AJ3860" s="11">
        <f t="shared" si="6098"/>
        <v>0</v>
      </c>
      <c r="AK3860" s="11">
        <f t="shared" si="6098"/>
        <v>0</v>
      </c>
      <c r="AL3860" s="11">
        <f t="shared" si="6098"/>
        <v>0</v>
      </c>
      <c r="AM3860" s="11">
        <f t="shared" si="6098"/>
        <v>0</v>
      </c>
      <c r="AN3860" s="11">
        <f t="shared" si="6098"/>
        <v>0</v>
      </c>
      <c r="AO3860" s="11">
        <f t="shared" si="6098"/>
        <v>0</v>
      </c>
      <c r="AP3860" s="11">
        <f t="shared" si="6098"/>
        <v>0</v>
      </c>
      <c r="AQ3860" s="11">
        <f t="shared" si="6098"/>
        <v>0</v>
      </c>
      <c r="AR3860" s="11">
        <v>0</v>
      </c>
      <c r="AS3860" s="11">
        <v>0</v>
      </c>
      <c r="AT3860" s="11">
        <f t="shared" ref="AT3860:BI3860" si="6100">SUM(AT3861,AT3869,AT3871)</f>
        <v>0</v>
      </c>
      <c r="AU3860" s="11">
        <f t="shared" si="6100"/>
        <v>65</v>
      </c>
      <c r="AV3860" s="11">
        <f t="shared" si="6100"/>
        <v>0</v>
      </c>
      <c r="AW3860" s="11">
        <f t="shared" si="6100"/>
        <v>8000</v>
      </c>
      <c r="AX3860" s="11">
        <f t="shared" si="6100"/>
        <v>0</v>
      </c>
      <c r="AY3860" s="11">
        <f t="shared" si="6100"/>
        <v>0</v>
      </c>
      <c r="AZ3860" s="11">
        <f t="shared" ref="AZ3860" si="6101">SUM(AZ3861,AZ3869,AZ3871)</f>
        <v>8065</v>
      </c>
      <c r="BA3860" s="11">
        <f t="shared" si="6100"/>
        <v>0</v>
      </c>
      <c r="BB3860" s="11">
        <f t="shared" si="6100"/>
        <v>0</v>
      </c>
      <c r="BC3860" s="11">
        <f t="shared" si="6100"/>
        <v>65</v>
      </c>
      <c r="BD3860" s="11">
        <f t="shared" si="6100"/>
        <v>0</v>
      </c>
      <c r="BE3860" s="11">
        <f t="shared" si="6100"/>
        <v>8000</v>
      </c>
      <c r="BF3860" s="11">
        <f t="shared" si="6100"/>
        <v>0</v>
      </c>
      <c r="BG3860" s="11">
        <f t="shared" si="6100"/>
        <v>0</v>
      </c>
      <c r="BH3860" s="11">
        <f t="shared" si="6100"/>
        <v>0</v>
      </c>
      <c r="BI3860" s="11">
        <f t="shared" si="6100"/>
        <v>0</v>
      </c>
      <c r="BJ3860" s="11">
        <v>8065</v>
      </c>
      <c r="BK3860" s="11">
        <v>0</v>
      </c>
    </row>
    <row r="3861" spans="1:63" x14ac:dyDescent="0.25">
      <c r="A3861" s="4" t="s">
        <v>1156</v>
      </c>
      <c r="B3861" s="4" t="s">
        <v>58</v>
      </c>
      <c r="C3861" s="4" t="s">
        <v>151</v>
      </c>
      <c r="D3861" s="107" t="s">
        <v>1323</v>
      </c>
      <c r="E3861" s="106" t="s">
        <v>16</v>
      </c>
      <c r="F3861" s="106" t="s">
        <v>0</v>
      </c>
      <c r="G3861" s="2" t="s">
        <v>0</v>
      </c>
      <c r="H3861" s="2" t="s">
        <v>17</v>
      </c>
      <c r="I3861" s="12">
        <f>SUM(I3862:I3863)</f>
        <v>2727618</v>
      </c>
      <c r="J3861" s="12">
        <f t="shared" ref="J3861:Y3861" si="6102">SUM(J3862:J3863)</f>
        <v>50000</v>
      </c>
      <c r="K3861" s="12">
        <f t="shared" si="6102"/>
        <v>65000</v>
      </c>
      <c r="L3861" s="12">
        <f t="shared" si="6102"/>
        <v>0</v>
      </c>
      <c r="M3861" s="12">
        <f t="shared" si="6102"/>
        <v>0</v>
      </c>
      <c r="N3861" s="12">
        <f t="shared" si="6102"/>
        <v>0</v>
      </c>
      <c r="O3861" s="12">
        <f t="shared" si="6102"/>
        <v>0</v>
      </c>
      <c r="P3861" s="12">
        <f t="shared" ref="P3861" si="6103">SUM(P3862:P3863)</f>
        <v>115000</v>
      </c>
      <c r="Q3861" s="12">
        <f t="shared" si="6102"/>
        <v>5627</v>
      </c>
      <c r="R3861" s="12">
        <f t="shared" si="6102"/>
        <v>14050</v>
      </c>
      <c r="S3861" s="12">
        <f t="shared" si="6102"/>
        <v>65000</v>
      </c>
      <c r="T3861" s="12">
        <f t="shared" si="6102"/>
        <v>0</v>
      </c>
      <c r="U3861" s="12">
        <f t="shared" si="6102"/>
        <v>0</v>
      </c>
      <c r="V3861" s="12">
        <f t="shared" si="6102"/>
        <v>0</v>
      </c>
      <c r="W3861" s="12">
        <f t="shared" si="6102"/>
        <v>0</v>
      </c>
      <c r="X3861" s="12">
        <f t="shared" si="6102"/>
        <v>30323</v>
      </c>
      <c r="Y3861" s="12">
        <f t="shared" si="6102"/>
        <v>0</v>
      </c>
      <c r="Z3861" s="12">
        <v>115000</v>
      </c>
      <c r="AA3861" s="12">
        <v>0</v>
      </c>
      <c r="AB3861" s="12">
        <f t="shared" ref="AB3861:AQ3861" si="6104">SUM(AB3862:AB3863)</f>
        <v>0</v>
      </c>
      <c r="AC3861" s="12">
        <f t="shared" si="6104"/>
        <v>0</v>
      </c>
      <c r="AD3861" s="12">
        <f t="shared" si="6104"/>
        <v>0</v>
      </c>
      <c r="AE3861" s="12">
        <f t="shared" si="6104"/>
        <v>0</v>
      </c>
      <c r="AF3861" s="12">
        <f t="shared" si="6104"/>
        <v>0</v>
      </c>
      <c r="AG3861" s="12">
        <f t="shared" si="6104"/>
        <v>0</v>
      </c>
      <c r="AH3861" s="12">
        <f t="shared" ref="AH3861" si="6105">SUM(AH3862:AH3863)</f>
        <v>0</v>
      </c>
      <c r="AI3861" s="12">
        <f t="shared" si="6104"/>
        <v>0</v>
      </c>
      <c r="AJ3861" s="12">
        <f t="shared" si="6104"/>
        <v>0</v>
      </c>
      <c r="AK3861" s="12">
        <f t="shared" si="6104"/>
        <v>0</v>
      </c>
      <c r="AL3861" s="12">
        <f t="shared" si="6104"/>
        <v>0</v>
      </c>
      <c r="AM3861" s="12">
        <f t="shared" si="6104"/>
        <v>0</v>
      </c>
      <c r="AN3861" s="12">
        <f t="shared" si="6104"/>
        <v>0</v>
      </c>
      <c r="AO3861" s="12">
        <f t="shared" si="6104"/>
        <v>0</v>
      </c>
      <c r="AP3861" s="12">
        <f t="shared" si="6104"/>
        <v>0</v>
      </c>
      <c r="AQ3861" s="12">
        <f t="shared" si="6104"/>
        <v>0</v>
      </c>
      <c r="AR3861" s="12">
        <v>0</v>
      </c>
      <c r="AS3861" s="12">
        <v>0</v>
      </c>
      <c r="AT3861" s="12">
        <f t="shared" ref="AT3861:BI3861" si="6106">SUM(AT3862:AT3863)</f>
        <v>0</v>
      </c>
      <c r="AU3861" s="12">
        <f t="shared" si="6106"/>
        <v>0</v>
      </c>
      <c r="AV3861" s="12">
        <f t="shared" si="6106"/>
        <v>0</v>
      </c>
      <c r="AW3861" s="12">
        <f t="shared" si="6106"/>
        <v>0</v>
      </c>
      <c r="AX3861" s="12">
        <f t="shared" si="6106"/>
        <v>0</v>
      </c>
      <c r="AY3861" s="12">
        <f t="shared" si="6106"/>
        <v>0</v>
      </c>
      <c r="AZ3861" s="12">
        <f t="shared" ref="AZ3861" si="6107">SUM(AZ3862:AZ3863)</f>
        <v>0</v>
      </c>
      <c r="BA3861" s="12">
        <f t="shared" si="6106"/>
        <v>0</v>
      </c>
      <c r="BB3861" s="12">
        <f t="shared" si="6106"/>
        <v>0</v>
      </c>
      <c r="BC3861" s="12">
        <f t="shared" si="6106"/>
        <v>0</v>
      </c>
      <c r="BD3861" s="12">
        <f t="shared" si="6106"/>
        <v>0</v>
      </c>
      <c r="BE3861" s="12">
        <f t="shared" si="6106"/>
        <v>0</v>
      </c>
      <c r="BF3861" s="12">
        <f t="shared" si="6106"/>
        <v>0</v>
      </c>
      <c r="BG3861" s="12">
        <f t="shared" si="6106"/>
        <v>0</v>
      </c>
      <c r="BH3861" s="12">
        <f t="shared" si="6106"/>
        <v>0</v>
      </c>
      <c r="BI3861" s="12">
        <f t="shared" si="6106"/>
        <v>0</v>
      </c>
      <c r="BJ3861" s="12">
        <v>0</v>
      </c>
      <c r="BK3861" s="12">
        <v>0</v>
      </c>
    </row>
    <row r="3862" spans="1:63" x14ac:dyDescent="0.25">
      <c r="A3862" s="4" t="s">
        <v>1156</v>
      </c>
      <c r="B3862" s="4" t="s">
        <v>58</v>
      </c>
      <c r="C3862" s="4" t="s">
        <v>151</v>
      </c>
      <c r="D3862" s="107" t="s">
        <v>1323</v>
      </c>
      <c r="E3862" s="117">
        <v>6111</v>
      </c>
      <c r="F3862" s="107"/>
      <c r="G3862" s="103" t="s">
        <v>1659</v>
      </c>
      <c r="H3862" s="13" t="s">
        <v>18</v>
      </c>
      <c r="I3862" s="14">
        <v>2573599</v>
      </c>
      <c r="J3862" s="14">
        <v>50000</v>
      </c>
      <c r="K3862" s="14">
        <v>65000</v>
      </c>
      <c r="L3862" s="14"/>
      <c r="M3862" s="14"/>
      <c r="N3862" s="14"/>
      <c r="O3862" s="14"/>
      <c r="P3862" s="14">
        <f t="shared" si="6060"/>
        <v>115000</v>
      </c>
      <c r="Q3862" s="14">
        <v>5627</v>
      </c>
      <c r="R3862" s="14">
        <f>7850+6200</f>
        <v>14050</v>
      </c>
      <c r="S3862" s="14">
        <v>65000</v>
      </c>
      <c r="T3862" s="14"/>
      <c r="U3862" s="14"/>
      <c r="V3862" s="14"/>
      <c r="W3862" s="14"/>
      <c r="X3862" s="14">
        <v>30323</v>
      </c>
      <c r="Y3862" s="14"/>
      <c r="Z3862" s="14">
        <v>115000</v>
      </c>
      <c r="AA3862" s="14">
        <v>0</v>
      </c>
      <c r="AB3862" s="14">
        <v>0</v>
      </c>
      <c r="AC3862" s="14"/>
      <c r="AD3862" s="14"/>
      <c r="AE3862" s="14"/>
      <c r="AF3862" s="14"/>
      <c r="AG3862" s="14"/>
      <c r="AH3862" s="14">
        <f t="shared" si="6061"/>
        <v>0</v>
      </c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>
        <v>0</v>
      </c>
      <c r="AS3862" s="14">
        <v>0</v>
      </c>
      <c r="AT3862" s="14">
        <v>0</v>
      </c>
      <c r="AU3862" s="14"/>
      <c r="AV3862" s="14"/>
      <c r="AW3862" s="14"/>
      <c r="AX3862" s="14"/>
      <c r="AY3862" s="14"/>
      <c r="AZ3862" s="14">
        <f t="shared" si="6062"/>
        <v>0</v>
      </c>
      <c r="BA3862" s="14"/>
      <c r="BB3862" s="14"/>
      <c r="BC3862" s="14"/>
      <c r="BD3862" s="14"/>
      <c r="BE3862" s="14"/>
      <c r="BF3862" s="14"/>
      <c r="BG3862" s="14"/>
      <c r="BH3862" s="14"/>
      <c r="BI3862" s="14"/>
      <c r="BJ3862" s="14">
        <v>0</v>
      </c>
      <c r="BK3862" s="14">
        <v>0</v>
      </c>
    </row>
    <row r="3863" spans="1:63" x14ac:dyDescent="0.25">
      <c r="A3863" s="1" t="s">
        <v>1156</v>
      </c>
      <c r="B3863" s="1" t="s">
        <v>58</v>
      </c>
      <c r="C3863" s="1" t="s">
        <v>151</v>
      </c>
      <c r="D3863" s="110" t="s">
        <v>1323</v>
      </c>
      <c r="E3863" s="110" t="s">
        <v>20</v>
      </c>
      <c r="F3863" s="107" t="s">
        <v>0</v>
      </c>
      <c r="G3863" s="13" t="s">
        <v>0</v>
      </c>
      <c r="H3863" s="2" t="s">
        <v>21</v>
      </c>
      <c r="I3863" s="12">
        <f>SUM(I3864:I3868)</f>
        <v>154019</v>
      </c>
      <c r="J3863" s="12">
        <f t="shared" ref="J3863:Y3863" si="6108">SUM(J3864:J3868)</f>
        <v>0</v>
      </c>
      <c r="K3863" s="12">
        <f t="shared" si="6108"/>
        <v>0</v>
      </c>
      <c r="L3863" s="12">
        <f t="shared" si="6108"/>
        <v>0</v>
      </c>
      <c r="M3863" s="12">
        <f t="shared" si="6108"/>
        <v>0</v>
      </c>
      <c r="N3863" s="12">
        <f t="shared" si="6108"/>
        <v>0</v>
      </c>
      <c r="O3863" s="12">
        <f t="shared" si="6108"/>
        <v>0</v>
      </c>
      <c r="P3863" s="12">
        <f t="shared" si="6108"/>
        <v>0</v>
      </c>
      <c r="Q3863" s="12">
        <f t="shared" si="6108"/>
        <v>0</v>
      </c>
      <c r="R3863" s="12">
        <f t="shared" si="6108"/>
        <v>0</v>
      </c>
      <c r="S3863" s="12">
        <f t="shared" si="6108"/>
        <v>0</v>
      </c>
      <c r="T3863" s="12">
        <f t="shared" si="6108"/>
        <v>0</v>
      </c>
      <c r="U3863" s="12">
        <f t="shared" si="6108"/>
        <v>0</v>
      </c>
      <c r="V3863" s="12">
        <f t="shared" si="6108"/>
        <v>0</v>
      </c>
      <c r="W3863" s="12">
        <f t="shared" si="6108"/>
        <v>0</v>
      </c>
      <c r="X3863" s="12">
        <f t="shared" si="6108"/>
        <v>0</v>
      </c>
      <c r="Y3863" s="12">
        <f t="shared" si="6108"/>
        <v>0</v>
      </c>
      <c r="Z3863" s="12">
        <v>0</v>
      </c>
      <c r="AA3863" s="12">
        <v>0</v>
      </c>
      <c r="AB3863" s="12">
        <f t="shared" ref="AB3863:AQ3863" si="6109">SUM(AB3864:AB3868)</f>
        <v>0</v>
      </c>
      <c r="AC3863" s="12">
        <f t="shared" si="6109"/>
        <v>0</v>
      </c>
      <c r="AD3863" s="12">
        <f t="shared" si="6109"/>
        <v>0</v>
      </c>
      <c r="AE3863" s="12">
        <f t="shared" si="6109"/>
        <v>0</v>
      </c>
      <c r="AF3863" s="12">
        <f t="shared" si="6109"/>
        <v>0</v>
      </c>
      <c r="AG3863" s="12">
        <f t="shared" si="6109"/>
        <v>0</v>
      </c>
      <c r="AH3863" s="12">
        <f t="shared" si="6109"/>
        <v>0</v>
      </c>
      <c r="AI3863" s="12">
        <f t="shared" si="6109"/>
        <v>0</v>
      </c>
      <c r="AJ3863" s="12">
        <f t="shared" si="6109"/>
        <v>0</v>
      </c>
      <c r="AK3863" s="12">
        <f t="shared" si="6109"/>
        <v>0</v>
      </c>
      <c r="AL3863" s="12">
        <f t="shared" si="6109"/>
        <v>0</v>
      </c>
      <c r="AM3863" s="12">
        <f t="shared" si="6109"/>
        <v>0</v>
      </c>
      <c r="AN3863" s="12">
        <f t="shared" si="6109"/>
        <v>0</v>
      </c>
      <c r="AO3863" s="12">
        <f t="shared" si="6109"/>
        <v>0</v>
      </c>
      <c r="AP3863" s="12">
        <f t="shared" si="6109"/>
        <v>0</v>
      </c>
      <c r="AQ3863" s="12">
        <f t="shared" si="6109"/>
        <v>0</v>
      </c>
      <c r="AR3863" s="12">
        <v>0</v>
      </c>
      <c r="AS3863" s="12">
        <v>0</v>
      </c>
      <c r="AT3863" s="12">
        <f t="shared" ref="AT3863:BI3863" si="6110">SUM(AT3864:AT3868)</f>
        <v>0</v>
      </c>
      <c r="AU3863" s="12">
        <f t="shared" si="6110"/>
        <v>0</v>
      </c>
      <c r="AV3863" s="12">
        <f t="shared" si="6110"/>
        <v>0</v>
      </c>
      <c r="AW3863" s="12">
        <f t="shared" si="6110"/>
        <v>0</v>
      </c>
      <c r="AX3863" s="12">
        <f t="shared" si="6110"/>
        <v>0</v>
      </c>
      <c r="AY3863" s="12">
        <f t="shared" si="6110"/>
        <v>0</v>
      </c>
      <c r="AZ3863" s="12">
        <f t="shared" si="6110"/>
        <v>0</v>
      </c>
      <c r="BA3863" s="12">
        <f t="shared" si="6110"/>
        <v>0</v>
      </c>
      <c r="BB3863" s="12">
        <f t="shared" si="6110"/>
        <v>0</v>
      </c>
      <c r="BC3863" s="12">
        <f t="shared" si="6110"/>
        <v>0</v>
      </c>
      <c r="BD3863" s="12">
        <f t="shared" si="6110"/>
        <v>0</v>
      </c>
      <c r="BE3863" s="12">
        <f t="shared" si="6110"/>
        <v>0</v>
      </c>
      <c r="BF3863" s="12">
        <f t="shared" si="6110"/>
        <v>0</v>
      </c>
      <c r="BG3863" s="12">
        <f t="shared" si="6110"/>
        <v>0</v>
      </c>
      <c r="BH3863" s="12">
        <f t="shared" si="6110"/>
        <v>0</v>
      </c>
      <c r="BI3863" s="12">
        <f t="shared" si="6110"/>
        <v>0</v>
      </c>
      <c r="BJ3863" s="12">
        <v>0</v>
      </c>
      <c r="BK3863" s="12">
        <v>0</v>
      </c>
    </row>
    <row r="3864" spans="1:63" ht="22.5" x14ac:dyDescent="0.25">
      <c r="A3864" s="4" t="s">
        <v>1156</v>
      </c>
      <c r="B3864" s="4" t="s">
        <v>58</v>
      </c>
      <c r="C3864" s="4" t="s">
        <v>151</v>
      </c>
      <c r="D3864" s="107" t="s">
        <v>1323</v>
      </c>
      <c r="E3864" s="117">
        <v>6112</v>
      </c>
      <c r="F3864" s="107" t="s">
        <v>1325</v>
      </c>
      <c r="G3864" s="103" t="s">
        <v>1659</v>
      </c>
      <c r="H3864" s="13" t="s">
        <v>59</v>
      </c>
      <c r="I3864" s="14">
        <v>24886</v>
      </c>
      <c r="J3864" s="14">
        <v>0</v>
      </c>
      <c r="K3864" s="14"/>
      <c r="L3864" s="14"/>
      <c r="M3864" s="14"/>
      <c r="N3864" s="14"/>
      <c r="O3864" s="14"/>
      <c r="P3864" s="14">
        <f t="shared" si="6060"/>
        <v>0</v>
      </c>
      <c r="Q3864" s="14"/>
      <c r="R3864" s="14"/>
      <c r="S3864" s="14"/>
      <c r="T3864" s="14"/>
      <c r="U3864" s="14"/>
      <c r="V3864" s="14"/>
      <c r="W3864" s="14"/>
      <c r="X3864" s="14"/>
      <c r="Y3864" s="14"/>
      <c r="Z3864" s="14">
        <v>0</v>
      </c>
      <c r="AA3864" s="14">
        <v>0</v>
      </c>
      <c r="AB3864" s="14">
        <v>0</v>
      </c>
      <c r="AC3864" s="14"/>
      <c r="AD3864" s="14"/>
      <c r="AE3864" s="14"/>
      <c r="AF3864" s="14"/>
      <c r="AG3864" s="14"/>
      <c r="AH3864" s="14">
        <f t="shared" si="6061"/>
        <v>0</v>
      </c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>
        <v>0</v>
      </c>
      <c r="AS3864" s="14">
        <v>0</v>
      </c>
      <c r="AT3864" s="14">
        <v>0</v>
      </c>
      <c r="AU3864" s="14"/>
      <c r="AV3864" s="14"/>
      <c r="AW3864" s="14"/>
      <c r="AX3864" s="14"/>
      <c r="AY3864" s="14"/>
      <c r="AZ3864" s="14">
        <f t="shared" si="6062"/>
        <v>0</v>
      </c>
      <c r="BA3864" s="14"/>
      <c r="BB3864" s="14"/>
      <c r="BC3864" s="14"/>
      <c r="BD3864" s="14"/>
      <c r="BE3864" s="14"/>
      <c r="BF3864" s="14"/>
      <c r="BG3864" s="14"/>
      <c r="BH3864" s="14"/>
      <c r="BI3864" s="14"/>
      <c r="BJ3864" s="14">
        <v>0</v>
      </c>
      <c r="BK3864" s="14">
        <v>0</v>
      </c>
    </row>
    <row r="3865" spans="1:63" x14ac:dyDescent="0.25">
      <c r="A3865" s="4" t="s">
        <v>1156</v>
      </c>
      <c r="B3865" s="4" t="s">
        <v>58</v>
      </c>
      <c r="C3865" s="4" t="s">
        <v>151</v>
      </c>
      <c r="D3865" s="107" t="s">
        <v>1323</v>
      </c>
      <c r="E3865" s="117">
        <v>6112</v>
      </c>
      <c r="F3865" s="107" t="s">
        <v>1326</v>
      </c>
      <c r="G3865" s="103" t="s">
        <v>1659</v>
      </c>
      <c r="H3865" s="13" t="s">
        <v>24</v>
      </c>
      <c r="I3865" s="14">
        <v>97433</v>
      </c>
      <c r="J3865" s="14">
        <v>0</v>
      </c>
      <c r="K3865" s="14"/>
      <c r="L3865" s="14"/>
      <c r="M3865" s="14"/>
      <c r="N3865" s="14"/>
      <c r="O3865" s="14"/>
      <c r="P3865" s="14">
        <f t="shared" si="6060"/>
        <v>0</v>
      </c>
      <c r="Q3865" s="14"/>
      <c r="R3865" s="14"/>
      <c r="S3865" s="14"/>
      <c r="T3865" s="14"/>
      <c r="U3865" s="14"/>
      <c r="V3865" s="14"/>
      <c r="W3865" s="14"/>
      <c r="X3865" s="14"/>
      <c r="Y3865" s="14"/>
      <c r="Z3865" s="14">
        <v>0</v>
      </c>
      <c r="AA3865" s="14">
        <v>0</v>
      </c>
      <c r="AB3865" s="14">
        <v>0</v>
      </c>
      <c r="AC3865" s="14"/>
      <c r="AD3865" s="14"/>
      <c r="AE3865" s="14"/>
      <c r="AF3865" s="14"/>
      <c r="AG3865" s="14"/>
      <c r="AH3865" s="14">
        <f t="shared" si="6061"/>
        <v>0</v>
      </c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>
        <v>0</v>
      </c>
      <c r="AS3865" s="14">
        <v>0</v>
      </c>
      <c r="AT3865" s="14">
        <v>0</v>
      </c>
      <c r="AU3865" s="14"/>
      <c r="AV3865" s="14"/>
      <c r="AW3865" s="14"/>
      <c r="AX3865" s="14"/>
      <c r="AY3865" s="14"/>
      <c r="AZ3865" s="14">
        <f t="shared" si="6062"/>
        <v>0</v>
      </c>
      <c r="BA3865" s="14"/>
      <c r="BB3865" s="14"/>
      <c r="BC3865" s="14"/>
      <c r="BD3865" s="14"/>
      <c r="BE3865" s="14"/>
      <c r="BF3865" s="14"/>
      <c r="BG3865" s="14"/>
      <c r="BH3865" s="14"/>
      <c r="BI3865" s="14"/>
      <c r="BJ3865" s="14">
        <v>0</v>
      </c>
      <c r="BK3865" s="14">
        <v>0</v>
      </c>
    </row>
    <row r="3866" spans="1:63" x14ac:dyDescent="0.25">
      <c r="A3866" s="4" t="s">
        <v>1156</v>
      </c>
      <c r="B3866" s="4" t="s">
        <v>58</v>
      </c>
      <c r="C3866" s="4" t="s">
        <v>151</v>
      </c>
      <c r="D3866" s="107" t="s">
        <v>1323</v>
      </c>
      <c r="E3866" s="117">
        <v>6112</v>
      </c>
      <c r="F3866" s="107" t="s">
        <v>1327</v>
      </c>
      <c r="G3866" s="103" t="s">
        <v>1659</v>
      </c>
      <c r="H3866" s="13" t="s">
        <v>25</v>
      </c>
      <c r="I3866" s="14">
        <v>18900</v>
      </c>
      <c r="J3866" s="14">
        <v>0</v>
      </c>
      <c r="K3866" s="14"/>
      <c r="L3866" s="14"/>
      <c r="M3866" s="14"/>
      <c r="N3866" s="14"/>
      <c r="O3866" s="14"/>
      <c r="P3866" s="14">
        <f t="shared" si="6060"/>
        <v>0</v>
      </c>
      <c r="Q3866" s="14"/>
      <c r="R3866" s="14"/>
      <c r="S3866" s="14"/>
      <c r="T3866" s="14"/>
      <c r="U3866" s="14"/>
      <c r="V3866" s="14"/>
      <c r="W3866" s="14"/>
      <c r="X3866" s="14"/>
      <c r="Y3866" s="14"/>
      <c r="Z3866" s="14">
        <v>0</v>
      </c>
      <c r="AA3866" s="14">
        <v>0</v>
      </c>
      <c r="AB3866" s="14">
        <v>0</v>
      </c>
      <c r="AC3866" s="14"/>
      <c r="AD3866" s="14"/>
      <c r="AE3866" s="14"/>
      <c r="AF3866" s="14"/>
      <c r="AG3866" s="14"/>
      <c r="AH3866" s="14">
        <f t="shared" si="6061"/>
        <v>0</v>
      </c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>
        <v>0</v>
      </c>
      <c r="AS3866" s="14">
        <v>0</v>
      </c>
      <c r="AT3866" s="14">
        <v>0</v>
      </c>
      <c r="AU3866" s="14"/>
      <c r="AV3866" s="14"/>
      <c r="AW3866" s="14"/>
      <c r="AX3866" s="14"/>
      <c r="AY3866" s="14"/>
      <c r="AZ3866" s="14">
        <f t="shared" si="6062"/>
        <v>0</v>
      </c>
      <c r="BA3866" s="14"/>
      <c r="BB3866" s="14"/>
      <c r="BC3866" s="14"/>
      <c r="BD3866" s="14"/>
      <c r="BE3866" s="14"/>
      <c r="BF3866" s="14"/>
      <c r="BG3866" s="14"/>
      <c r="BH3866" s="14"/>
      <c r="BI3866" s="14"/>
      <c r="BJ3866" s="14">
        <v>0</v>
      </c>
      <c r="BK3866" s="14">
        <v>0</v>
      </c>
    </row>
    <row r="3867" spans="1:63" x14ac:dyDescent="0.25">
      <c r="A3867" s="4" t="s">
        <v>1156</v>
      </c>
      <c r="B3867" s="4" t="s">
        <v>58</v>
      </c>
      <c r="C3867" s="4" t="s">
        <v>151</v>
      </c>
      <c r="D3867" s="107" t="s">
        <v>1323</v>
      </c>
      <c r="E3867" s="117">
        <v>6112</v>
      </c>
      <c r="F3867" s="107" t="s">
        <v>1328</v>
      </c>
      <c r="G3867" s="103" t="s">
        <v>1659</v>
      </c>
      <c r="H3867" s="13" t="s">
        <v>23</v>
      </c>
      <c r="I3867" s="14">
        <v>2000</v>
      </c>
      <c r="J3867" s="14">
        <v>0</v>
      </c>
      <c r="K3867" s="14"/>
      <c r="L3867" s="14"/>
      <c r="M3867" s="14"/>
      <c r="N3867" s="14"/>
      <c r="O3867" s="14"/>
      <c r="P3867" s="14">
        <f t="shared" si="6060"/>
        <v>0</v>
      </c>
      <c r="Q3867" s="14"/>
      <c r="R3867" s="14"/>
      <c r="S3867" s="14"/>
      <c r="T3867" s="14"/>
      <c r="U3867" s="14"/>
      <c r="V3867" s="14"/>
      <c r="W3867" s="14"/>
      <c r="X3867" s="14"/>
      <c r="Y3867" s="14"/>
      <c r="Z3867" s="14">
        <v>0</v>
      </c>
      <c r="AA3867" s="14">
        <v>0</v>
      </c>
      <c r="AB3867" s="14">
        <v>0</v>
      </c>
      <c r="AC3867" s="14"/>
      <c r="AD3867" s="14"/>
      <c r="AE3867" s="14"/>
      <c r="AF3867" s="14"/>
      <c r="AG3867" s="14"/>
      <c r="AH3867" s="14">
        <f t="shared" si="6061"/>
        <v>0</v>
      </c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>
        <v>0</v>
      </c>
      <c r="AS3867" s="14">
        <v>0</v>
      </c>
      <c r="AT3867" s="14">
        <v>0</v>
      </c>
      <c r="AU3867" s="14"/>
      <c r="AV3867" s="14"/>
      <c r="AW3867" s="14"/>
      <c r="AX3867" s="14"/>
      <c r="AY3867" s="14"/>
      <c r="AZ3867" s="14">
        <f t="shared" si="6062"/>
        <v>0</v>
      </c>
      <c r="BA3867" s="14"/>
      <c r="BB3867" s="14"/>
      <c r="BC3867" s="14"/>
      <c r="BD3867" s="14"/>
      <c r="BE3867" s="14"/>
      <c r="BF3867" s="14"/>
      <c r="BG3867" s="14"/>
      <c r="BH3867" s="14"/>
      <c r="BI3867" s="14"/>
      <c r="BJ3867" s="14">
        <v>0</v>
      </c>
      <c r="BK3867" s="14">
        <v>0</v>
      </c>
    </row>
    <row r="3868" spans="1:63" x14ac:dyDescent="0.25">
      <c r="A3868" s="4">
        <v>35</v>
      </c>
      <c r="B3868" s="4" t="s">
        <v>58</v>
      </c>
      <c r="C3868" s="4" t="s">
        <v>151</v>
      </c>
      <c r="D3868" s="107" t="s">
        <v>1323</v>
      </c>
      <c r="E3868" s="117">
        <v>6112</v>
      </c>
      <c r="F3868" s="107" t="s">
        <v>1329</v>
      </c>
      <c r="G3868" s="103" t="s">
        <v>1659</v>
      </c>
      <c r="H3868" s="13" t="s">
        <v>26</v>
      </c>
      <c r="I3868" s="14">
        <v>10800</v>
      </c>
      <c r="J3868" s="14">
        <v>0</v>
      </c>
      <c r="K3868" s="14"/>
      <c r="L3868" s="14"/>
      <c r="M3868" s="14"/>
      <c r="N3868" s="14"/>
      <c r="O3868" s="14"/>
      <c r="P3868" s="14">
        <f t="shared" si="6060"/>
        <v>0</v>
      </c>
      <c r="Q3868" s="14"/>
      <c r="R3868" s="14"/>
      <c r="S3868" s="14"/>
      <c r="T3868" s="14"/>
      <c r="U3868" s="14"/>
      <c r="V3868" s="14"/>
      <c r="W3868" s="14"/>
      <c r="X3868" s="14"/>
      <c r="Y3868" s="14"/>
      <c r="Z3868" s="14">
        <v>0</v>
      </c>
      <c r="AA3868" s="14">
        <v>0</v>
      </c>
      <c r="AB3868" s="14">
        <v>0</v>
      </c>
      <c r="AC3868" s="14"/>
      <c r="AD3868" s="14"/>
      <c r="AE3868" s="14"/>
      <c r="AF3868" s="14"/>
      <c r="AG3868" s="14"/>
      <c r="AH3868" s="14">
        <f t="shared" si="6061"/>
        <v>0</v>
      </c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>
        <v>0</v>
      </c>
      <c r="AS3868" s="14">
        <v>0</v>
      </c>
      <c r="AT3868" s="14">
        <v>0</v>
      </c>
      <c r="AU3868" s="14"/>
      <c r="AV3868" s="14"/>
      <c r="AW3868" s="14"/>
      <c r="AX3868" s="14"/>
      <c r="AY3868" s="14"/>
      <c r="AZ3868" s="14">
        <f t="shared" si="6062"/>
        <v>0</v>
      </c>
      <c r="BA3868" s="14"/>
      <c r="BB3868" s="14"/>
      <c r="BC3868" s="14"/>
      <c r="BD3868" s="14"/>
      <c r="BE3868" s="14"/>
      <c r="BF3868" s="14"/>
      <c r="BG3868" s="14"/>
      <c r="BH3868" s="14"/>
      <c r="BI3868" s="14"/>
      <c r="BJ3868" s="14">
        <v>0</v>
      </c>
      <c r="BK3868" s="14">
        <v>0</v>
      </c>
    </row>
    <row r="3869" spans="1:63" ht="22.5" x14ac:dyDescent="0.25">
      <c r="A3869" s="4" t="s">
        <v>1156</v>
      </c>
      <c r="B3869" s="4" t="s">
        <v>58</v>
      </c>
      <c r="C3869" s="4" t="s">
        <v>151</v>
      </c>
      <c r="D3869" s="107" t="s">
        <v>1323</v>
      </c>
      <c r="E3869" s="106" t="s">
        <v>27</v>
      </c>
      <c r="F3869" s="106" t="s">
        <v>0</v>
      </c>
      <c r="G3869" s="2" t="s">
        <v>0</v>
      </c>
      <c r="H3869" s="2" t="s">
        <v>28</v>
      </c>
      <c r="I3869" s="12">
        <f>SUM(I3870)</f>
        <v>271271</v>
      </c>
      <c r="J3869" s="12">
        <f t="shared" ref="J3869:Y3869" si="6111">SUM(J3870)</f>
        <v>6000</v>
      </c>
      <c r="K3869" s="12">
        <f t="shared" si="6111"/>
        <v>7500</v>
      </c>
      <c r="L3869" s="12">
        <f t="shared" si="6111"/>
        <v>0</v>
      </c>
      <c r="M3869" s="12">
        <f t="shared" si="6111"/>
        <v>0</v>
      </c>
      <c r="N3869" s="12">
        <f t="shared" si="6111"/>
        <v>0</v>
      </c>
      <c r="O3869" s="12">
        <f t="shared" si="6111"/>
        <v>0</v>
      </c>
      <c r="P3869" s="12">
        <f t="shared" si="6111"/>
        <v>13500</v>
      </c>
      <c r="Q3869" s="12">
        <f t="shared" si="6111"/>
        <v>591</v>
      </c>
      <c r="R3869" s="12">
        <f t="shared" si="6111"/>
        <v>1494</v>
      </c>
      <c r="S3869" s="12">
        <f t="shared" si="6111"/>
        <v>7500</v>
      </c>
      <c r="T3869" s="12">
        <f t="shared" si="6111"/>
        <v>0</v>
      </c>
      <c r="U3869" s="12">
        <f t="shared" si="6111"/>
        <v>0</v>
      </c>
      <c r="V3869" s="12">
        <f t="shared" si="6111"/>
        <v>0</v>
      </c>
      <c r="W3869" s="12">
        <f t="shared" si="6111"/>
        <v>0</v>
      </c>
      <c r="X3869" s="12">
        <f t="shared" si="6111"/>
        <v>3915</v>
      </c>
      <c r="Y3869" s="12">
        <f t="shared" si="6111"/>
        <v>0</v>
      </c>
      <c r="Z3869" s="12">
        <v>13500</v>
      </c>
      <c r="AA3869" s="12">
        <v>0</v>
      </c>
      <c r="AB3869" s="12">
        <f t="shared" ref="AB3869:AQ3869" si="6112">SUM(AB3870)</f>
        <v>0</v>
      </c>
      <c r="AC3869" s="12">
        <f t="shared" si="6112"/>
        <v>0</v>
      </c>
      <c r="AD3869" s="12">
        <f t="shared" si="6112"/>
        <v>0</v>
      </c>
      <c r="AE3869" s="12">
        <f t="shared" si="6112"/>
        <v>0</v>
      </c>
      <c r="AF3869" s="12">
        <f t="shared" si="6112"/>
        <v>0</v>
      </c>
      <c r="AG3869" s="12">
        <f t="shared" si="6112"/>
        <v>0</v>
      </c>
      <c r="AH3869" s="12">
        <f t="shared" si="6112"/>
        <v>0</v>
      </c>
      <c r="AI3869" s="12">
        <f t="shared" si="6112"/>
        <v>0</v>
      </c>
      <c r="AJ3869" s="12">
        <f t="shared" si="6112"/>
        <v>0</v>
      </c>
      <c r="AK3869" s="12">
        <f t="shared" si="6112"/>
        <v>0</v>
      </c>
      <c r="AL3869" s="12">
        <f t="shared" si="6112"/>
        <v>0</v>
      </c>
      <c r="AM3869" s="12">
        <f t="shared" si="6112"/>
        <v>0</v>
      </c>
      <c r="AN3869" s="12">
        <f t="shared" si="6112"/>
        <v>0</v>
      </c>
      <c r="AO3869" s="12">
        <f t="shared" si="6112"/>
        <v>0</v>
      </c>
      <c r="AP3869" s="12">
        <f t="shared" si="6112"/>
        <v>0</v>
      </c>
      <c r="AQ3869" s="12">
        <f t="shared" si="6112"/>
        <v>0</v>
      </c>
      <c r="AR3869" s="12">
        <v>0</v>
      </c>
      <c r="AS3869" s="12">
        <v>0</v>
      </c>
      <c r="AT3869" s="12">
        <f t="shared" ref="AT3869:BI3869" si="6113">SUM(AT3870)</f>
        <v>0</v>
      </c>
      <c r="AU3869" s="12">
        <f t="shared" si="6113"/>
        <v>0</v>
      </c>
      <c r="AV3869" s="12">
        <f t="shared" si="6113"/>
        <v>0</v>
      </c>
      <c r="AW3869" s="12">
        <f t="shared" si="6113"/>
        <v>0</v>
      </c>
      <c r="AX3869" s="12">
        <f t="shared" si="6113"/>
        <v>0</v>
      </c>
      <c r="AY3869" s="12">
        <f t="shared" si="6113"/>
        <v>0</v>
      </c>
      <c r="AZ3869" s="12">
        <f t="shared" si="6113"/>
        <v>0</v>
      </c>
      <c r="BA3869" s="12">
        <f t="shared" si="6113"/>
        <v>0</v>
      </c>
      <c r="BB3869" s="12">
        <f t="shared" si="6113"/>
        <v>0</v>
      </c>
      <c r="BC3869" s="12">
        <f t="shared" si="6113"/>
        <v>0</v>
      </c>
      <c r="BD3869" s="12">
        <f t="shared" si="6113"/>
        <v>0</v>
      </c>
      <c r="BE3869" s="12">
        <f t="shared" si="6113"/>
        <v>0</v>
      </c>
      <c r="BF3869" s="12">
        <f t="shared" si="6113"/>
        <v>0</v>
      </c>
      <c r="BG3869" s="12">
        <f t="shared" si="6113"/>
        <v>0</v>
      </c>
      <c r="BH3869" s="12">
        <f t="shared" si="6113"/>
        <v>0</v>
      </c>
      <c r="BI3869" s="12">
        <f t="shared" si="6113"/>
        <v>0</v>
      </c>
      <c r="BJ3869" s="12">
        <v>0</v>
      </c>
      <c r="BK3869" s="12">
        <v>0</v>
      </c>
    </row>
    <row r="3870" spans="1:63" x14ac:dyDescent="0.25">
      <c r="A3870" s="4" t="s">
        <v>1156</v>
      </c>
      <c r="B3870" s="4" t="s">
        <v>58</v>
      </c>
      <c r="C3870" s="4" t="s">
        <v>151</v>
      </c>
      <c r="D3870" s="107" t="s">
        <v>1323</v>
      </c>
      <c r="E3870" s="117">
        <v>6121</v>
      </c>
      <c r="F3870" s="107"/>
      <c r="G3870" s="103" t="s">
        <v>1659</v>
      </c>
      <c r="H3870" s="13" t="s">
        <v>29</v>
      </c>
      <c r="I3870" s="14">
        <v>271271</v>
      </c>
      <c r="J3870" s="14">
        <v>6000</v>
      </c>
      <c r="K3870" s="14">
        <v>7500</v>
      </c>
      <c r="L3870" s="14"/>
      <c r="M3870" s="14"/>
      <c r="N3870" s="14"/>
      <c r="O3870" s="14"/>
      <c r="P3870" s="14">
        <f t="shared" si="6060"/>
        <v>13500</v>
      </c>
      <c r="Q3870" s="14">
        <v>591</v>
      </c>
      <c r="R3870" s="14">
        <f>824+670</f>
        <v>1494</v>
      </c>
      <c r="S3870" s="14">
        <v>7500</v>
      </c>
      <c r="T3870" s="14"/>
      <c r="U3870" s="14"/>
      <c r="V3870" s="14"/>
      <c r="W3870" s="14"/>
      <c r="X3870" s="14">
        <v>3915</v>
      </c>
      <c r="Y3870" s="14"/>
      <c r="Z3870" s="14">
        <v>13500</v>
      </c>
      <c r="AA3870" s="14">
        <v>0</v>
      </c>
      <c r="AB3870" s="14">
        <v>0</v>
      </c>
      <c r="AC3870" s="14"/>
      <c r="AD3870" s="14"/>
      <c r="AE3870" s="14"/>
      <c r="AF3870" s="14"/>
      <c r="AG3870" s="14"/>
      <c r="AH3870" s="14">
        <f t="shared" si="6061"/>
        <v>0</v>
      </c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>
        <v>0</v>
      </c>
      <c r="AS3870" s="14">
        <v>0</v>
      </c>
      <c r="AT3870" s="14">
        <v>0</v>
      </c>
      <c r="AU3870" s="14"/>
      <c r="AV3870" s="14"/>
      <c r="AW3870" s="14"/>
      <c r="AX3870" s="14"/>
      <c r="AY3870" s="14"/>
      <c r="AZ3870" s="14">
        <f t="shared" si="6062"/>
        <v>0</v>
      </c>
      <c r="BA3870" s="14"/>
      <c r="BB3870" s="14"/>
      <c r="BC3870" s="14"/>
      <c r="BD3870" s="14"/>
      <c r="BE3870" s="14"/>
      <c r="BF3870" s="14"/>
      <c r="BG3870" s="14"/>
      <c r="BH3870" s="14"/>
      <c r="BI3870" s="14"/>
      <c r="BJ3870" s="14">
        <v>0</v>
      </c>
      <c r="BK3870" s="14">
        <v>0</v>
      </c>
    </row>
    <row r="3871" spans="1:63" ht="22.5" x14ac:dyDescent="0.25">
      <c r="A3871" s="4" t="s">
        <v>1156</v>
      </c>
      <c r="B3871" s="4" t="s">
        <v>58</v>
      </c>
      <c r="C3871" s="4" t="s">
        <v>151</v>
      </c>
      <c r="D3871" s="107" t="s">
        <v>1323</v>
      </c>
      <c r="E3871" s="106" t="s">
        <v>31</v>
      </c>
      <c r="F3871" s="106" t="s">
        <v>0</v>
      </c>
      <c r="G3871" s="2" t="s">
        <v>0</v>
      </c>
      <c r="H3871" s="2" t="s">
        <v>32</v>
      </c>
      <c r="I3871" s="12">
        <f>SUM(I3872:I3880)</f>
        <v>512808</v>
      </c>
      <c r="J3871" s="12">
        <f>SUM(J3872:J3880)</f>
        <v>41850</v>
      </c>
      <c r="K3871" s="12">
        <f t="shared" ref="K3871:Y3871" si="6114">SUM(K3872:K3880)</f>
        <v>35973</v>
      </c>
      <c r="L3871" s="12">
        <f t="shared" si="6114"/>
        <v>0</v>
      </c>
      <c r="M3871" s="12">
        <f t="shared" si="6114"/>
        <v>0</v>
      </c>
      <c r="N3871" s="12">
        <f t="shared" si="6114"/>
        <v>0</v>
      </c>
      <c r="O3871" s="12">
        <f t="shared" si="6114"/>
        <v>0</v>
      </c>
      <c r="P3871" s="12">
        <f t="shared" si="6114"/>
        <v>77823</v>
      </c>
      <c r="Q3871" s="12">
        <f t="shared" si="6114"/>
        <v>18</v>
      </c>
      <c r="R3871" s="12">
        <f t="shared" si="6114"/>
        <v>10859</v>
      </c>
      <c r="S3871" s="12">
        <f t="shared" si="6114"/>
        <v>35973</v>
      </c>
      <c r="T3871" s="12">
        <f t="shared" si="6114"/>
        <v>0</v>
      </c>
      <c r="U3871" s="12">
        <f t="shared" si="6114"/>
        <v>0</v>
      </c>
      <c r="V3871" s="12">
        <f t="shared" si="6114"/>
        <v>0</v>
      </c>
      <c r="W3871" s="12">
        <f t="shared" si="6114"/>
        <v>0</v>
      </c>
      <c r="X3871" s="12">
        <f t="shared" si="6114"/>
        <v>1323</v>
      </c>
      <c r="Y3871" s="12">
        <f t="shared" si="6114"/>
        <v>0</v>
      </c>
      <c r="Z3871" s="12">
        <v>48173</v>
      </c>
      <c r="AA3871" s="12">
        <v>29650</v>
      </c>
      <c r="AB3871" s="12">
        <f t="shared" ref="AB3871:AQ3871" si="6115">SUM(AB3872:AB3880)</f>
        <v>0</v>
      </c>
      <c r="AC3871" s="12">
        <f t="shared" si="6115"/>
        <v>0</v>
      </c>
      <c r="AD3871" s="12">
        <f t="shared" si="6115"/>
        <v>0</v>
      </c>
      <c r="AE3871" s="12">
        <f t="shared" si="6115"/>
        <v>0</v>
      </c>
      <c r="AF3871" s="12">
        <f t="shared" si="6115"/>
        <v>0</v>
      </c>
      <c r="AG3871" s="12">
        <f t="shared" si="6115"/>
        <v>0</v>
      </c>
      <c r="AH3871" s="12">
        <f t="shared" si="6115"/>
        <v>0</v>
      </c>
      <c r="AI3871" s="12">
        <f t="shared" si="6115"/>
        <v>0</v>
      </c>
      <c r="AJ3871" s="12">
        <f t="shared" si="6115"/>
        <v>0</v>
      </c>
      <c r="AK3871" s="12">
        <f t="shared" si="6115"/>
        <v>0</v>
      </c>
      <c r="AL3871" s="12">
        <f t="shared" si="6115"/>
        <v>0</v>
      </c>
      <c r="AM3871" s="12">
        <f t="shared" si="6115"/>
        <v>0</v>
      </c>
      <c r="AN3871" s="12">
        <f t="shared" si="6115"/>
        <v>0</v>
      </c>
      <c r="AO3871" s="12">
        <f t="shared" si="6115"/>
        <v>0</v>
      </c>
      <c r="AP3871" s="12">
        <f t="shared" si="6115"/>
        <v>0</v>
      </c>
      <c r="AQ3871" s="12">
        <f t="shared" si="6115"/>
        <v>0</v>
      </c>
      <c r="AR3871" s="12">
        <v>0</v>
      </c>
      <c r="AS3871" s="12">
        <v>0</v>
      </c>
      <c r="AT3871" s="12">
        <f t="shared" ref="AT3871:BI3871" si="6116">SUM(AT3872:AT3880)</f>
        <v>0</v>
      </c>
      <c r="AU3871" s="12">
        <f t="shared" si="6116"/>
        <v>65</v>
      </c>
      <c r="AV3871" s="12">
        <f t="shared" si="6116"/>
        <v>0</v>
      </c>
      <c r="AW3871" s="12">
        <f t="shared" si="6116"/>
        <v>8000</v>
      </c>
      <c r="AX3871" s="12">
        <f t="shared" si="6116"/>
        <v>0</v>
      </c>
      <c r="AY3871" s="12">
        <f t="shared" si="6116"/>
        <v>0</v>
      </c>
      <c r="AZ3871" s="12">
        <f t="shared" si="6116"/>
        <v>8065</v>
      </c>
      <c r="BA3871" s="12">
        <f t="shared" si="6116"/>
        <v>0</v>
      </c>
      <c r="BB3871" s="12">
        <f t="shared" si="6116"/>
        <v>0</v>
      </c>
      <c r="BC3871" s="12">
        <f t="shared" si="6116"/>
        <v>65</v>
      </c>
      <c r="BD3871" s="12">
        <f t="shared" si="6116"/>
        <v>0</v>
      </c>
      <c r="BE3871" s="12">
        <f t="shared" si="6116"/>
        <v>8000</v>
      </c>
      <c r="BF3871" s="12">
        <f t="shared" si="6116"/>
        <v>0</v>
      </c>
      <c r="BG3871" s="12">
        <f t="shared" si="6116"/>
        <v>0</v>
      </c>
      <c r="BH3871" s="12">
        <f t="shared" si="6116"/>
        <v>0</v>
      </c>
      <c r="BI3871" s="12">
        <f t="shared" si="6116"/>
        <v>0</v>
      </c>
      <c r="BJ3871" s="12">
        <v>8065</v>
      </c>
      <c r="BK3871" s="12">
        <v>0</v>
      </c>
    </row>
    <row r="3872" spans="1:63" x14ac:dyDescent="0.25">
      <c r="A3872" s="4" t="s">
        <v>1156</v>
      </c>
      <c r="B3872" s="4" t="s">
        <v>58</v>
      </c>
      <c r="C3872" s="4" t="s">
        <v>151</v>
      </c>
      <c r="D3872" s="107" t="s">
        <v>1323</v>
      </c>
      <c r="E3872" s="117">
        <v>6131</v>
      </c>
      <c r="F3872" s="107"/>
      <c r="G3872" s="103" t="s">
        <v>1659</v>
      </c>
      <c r="H3872" s="13" t="s">
        <v>34</v>
      </c>
      <c r="I3872" s="14">
        <v>9970</v>
      </c>
      <c r="J3872" s="14">
        <v>9150</v>
      </c>
      <c r="K3872" s="14">
        <v>4900</v>
      </c>
      <c r="L3872" s="14"/>
      <c r="M3872" s="14"/>
      <c r="N3872" s="14"/>
      <c r="O3872" s="14"/>
      <c r="P3872" s="14">
        <f t="shared" si="6060"/>
        <v>14050</v>
      </c>
      <c r="Q3872" s="14"/>
      <c r="R3872" s="14">
        <v>7000</v>
      </c>
      <c r="S3872" s="14">
        <v>4900</v>
      </c>
      <c r="T3872" s="14"/>
      <c r="U3872" s="14"/>
      <c r="V3872" s="14"/>
      <c r="W3872" s="14"/>
      <c r="X3872" s="14"/>
      <c r="Y3872" s="14"/>
      <c r="Z3872" s="14">
        <v>11900</v>
      </c>
      <c r="AA3872" s="14">
        <v>2150</v>
      </c>
      <c r="AB3872" s="14">
        <v>0</v>
      </c>
      <c r="AC3872" s="14"/>
      <c r="AD3872" s="14"/>
      <c r="AE3872" s="14"/>
      <c r="AF3872" s="14"/>
      <c r="AG3872" s="14"/>
      <c r="AH3872" s="14">
        <f t="shared" si="6061"/>
        <v>0</v>
      </c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>
        <v>0</v>
      </c>
      <c r="AS3872" s="14">
        <v>0</v>
      </c>
      <c r="AT3872" s="14">
        <v>0</v>
      </c>
      <c r="AU3872" s="14"/>
      <c r="AV3872" s="14"/>
      <c r="AW3872" s="14"/>
      <c r="AX3872" s="14"/>
      <c r="AY3872" s="14"/>
      <c r="AZ3872" s="14">
        <f t="shared" si="6062"/>
        <v>0</v>
      </c>
      <c r="BA3872" s="14"/>
      <c r="BB3872" s="14"/>
      <c r="BC3872" s="14"/>
      <c r="BD3872" s="14"/>
      <c r="BE3872" s="14"/>
      <c r="BF3872" s="14"/>
      <c r="BG3872" s="14"/>
      <c r="BH3872" s="14"/>
      <c r="BI3872" s="14"/>
      <c r="BJ3872" s="14">
        <v>0</v>
      </c>
      <c r="BK3872" s="14">
        <v>0</v>
      </c>
    </row>
    <row r="3873" spans="1:63" x14ac:dyDescent="0.25">
      <c r="A3873" s="4" t="s">
        <v>1156</v>
      </c>
      <c r="B3873" s="4" t="s">
        <v>58</v>
      </c>
      <c r="C3873" s="4" t="s">
        <v>151</v>
      </c>
      <c r="D3873" s="107" t="s">
        <v>1323</v>
      </c>
      <c r="E3873" s="117">
        <v>6132</v>
      </c>
      <c r="F3873" s="107"/>
      <c r="G3873" s="103" t="s">
        <v>1659</v>
      </c>
      <c r="H3873" s="13" t="s">
        <v>74</v>
      </c>
      <c r="I3873" s="14">
        <v>44500</v>
      </c>
      <c r="J3873" s="14">
        <v>100</v>
      </c>
      <c r="K3873" s="14"/>
      <c r="L3873" s="14"/>
      <c r="M3873" s="14"/>
      <c r="N3873" s="14"/>
      <c r="O3873" s="14"/>
      <c r="P3873" s="14">
        <f t="shared" si="6060"/>
        <v>100</v>
      </c>
      <c r="Q3873" s="14"/>
      <c r="R3873" s="14"/>
      <c r="S3873" s="14"/>
      <c r="T3873" s="14"/>
      <c r="U3873" s="14"/>
      <c r="V3873" s="14"/>
      <c r="W3873" s="14"/>
      <c r="X3873" s="14"/>
      <c r="Y3873" s="14"/>
      <c r="Z3873" s="14">
        <v>0</v>
      </c>
      <c r="AA3873" s="14">
        <v>100</v>
      </c>
      <c r="AB3873" s="14">
        <v>0</v>
      </c>
      <c r="AC3873" s="14"/>
      <c r="AD3873" s="14"/>
      <c r="AE3873" s="14"/>
      <c r="AF3873" s="14"/>
      <c r="AG3873" s="14"/>
      <c r="AH3873" s="14">
        <f t="shared" si="6061"/>
        <v>0</v>
      </c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>
        <v>0</v>
      </c>
      <c r="AS3873" s="14">
        <v>0</v>
      </c>
      <c r="AT3873" s="14">
        <v>0</v>
      </c>
      <c r="AU3873" s="14"/>
      <c r="AV3873" s="14"/>
      <c r="AW3873" s="14"/>
      <c r="AX3873" s="14"/>
      <c r="AY3873" s="14"/>
      <c r="AZ3873" s="14">
        <f t="shared" si="6062"/>
        <v>0</v>
      </c>
      <c r="BA3873" s="14"/>
      <c r="BB3873" s="14"/>
      <c r="BC3873" s="14"/>
      <c r="BD3873" s="14"/>
      <c r="BE3873" s="14"/>
      <c r="BF3873" s="14"/>
      <c r="BG3873" s="14"/>
      <c r="BH3873" s="14"/>
      <c r="BI3873" s="14"/>
      <c r="BJ3873" s="14">
        <v>0</v>
      </c>
      <c r="BK3873" s="14">
        <v>0</v>
      </c>
    </row>
    <row r="3874" spans="1:63" x14ac:dyDescent="0.25">
      <c r="A3874" s="4" t="s">
        <v>1156</v>
      </c>
      <c r="B3874" s="4" t="s">
        <v>58</v>
      </c>
      <c r="C3874" s="4" t="s">
        <v>151</v>
      </c>
      <c r="D3874" s="107" t="s">
        <v>1323</v>
      </c>
      <c r="E3874" s="117">
        <v>6133</v>
      </c>
      <c r="F3874" s="107"/>
      <c r="G3874" s="103" t="s">
        <v>1659</v>
      </c>
      <c r="H3874" s="13" t="s">
        <v>77</v>
      </c>
      <c r="I3874" s="14">
        <v>15500</v>
      </c>
      <c r="J3874" s="14">
        <v>100</v>
      </c>
      <c r="K3874" s="14"/>
      <c r="L3874" s="14"/>
      <c r="M3874" s="14"/>
      <c r="N3874" s="14"/>
      <c r="O3874" s="14"/>
      <c r="P3874" s="14">
        <f t="shared" si="6060"/>
        <v>100</v>
      </c>
      <c r="Q3874" s="14"/>
      <c r="R3874" s="14"/>
      <c r="S3874" s="14"/>
      <c r="T3874" s="14"/>
      <c r="U3874" s="14"/>
      <c r="V3874" s="14"/>
      <c r="W3874" s="14"/>
      <c r="X3874" s="14"/>
      <c r="Y3874" s="14"/>
      <c r="Z3874" s="14">
        <v>0</v>
      </c>
      <c r="AA3874" s="14">
        <v>100</v>
      </c>
      <c r="AB3874" s="14">
        <v>0</v>
      </c>
      <c r="AC3874" s="14"/>
      <c r="AD3874" s="14"/>
      <c r="AE3874" s="14"/>
      <c r="AF3874" s="14"/>
      <c r="AG3874" s="14"/>
      <c r="AH3874" s="14">
        <f t="shared" si="6061"/>
        <v>0</v>
      </c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>
        <v>0</v>
      </c>
      <c r="AS3874" s="14">
        <v>0</v>
      </c>
      <c r="AT3874" s="14">
        <v>0</v>
      </c>
      <c r="AU3874" s="14"/>
      <c r="AV3874" s="14"/>
      <c r="AW3874" s="14"/>
      <c r="AX3874" s="14"/>
      <c r="AY3874" s="14"/>
      <c r="AZ3874" s="14">
        <f t="shared" si="6062"/>
        <v>0</v>
      </c>
      <c r="BA3874" s="14"/>
      <c r="BB3874" s="14"/>
      <c r="BC3874" s="14"/>
      <c r="BD3874" s="14"/>
      <c r="BE3874" s="14"/>
      <c r="BF3874" s="14"/>
      <c r="BG3874" s="14"/>
      <c r="BH3874" s="14"/>
      <c r="BI3874" s="14"/>
      <c r="BJ3874" s="14">
        <v>0</v>
      </c>
      <c r="BK3874" s="14">
        <v>0</v>
      </c>
    </row>
    <row r="3875" spans="1:63" x14ac:dyDescent="0.25">
      <c r="A3875" s="4" t="s">
        <v>1156</v>
      </c>
      <c r="B3875" s="4" t="s">
        <v>58</v>
      </c>
      <c r="C3875" s="4" t="s">
        <v>151</v>
      </c>
      <c r="D3875" s="107" t="s">
        <v>1323</v>
      </c>
      <c r="E3875" s="117">
        <v>6134</v>
      </c>
      <c r="F3875" s="107"/>
      <c r="G3875" s="103" t="s">
        <v>1659</v>
      </c>
      <c r="H3875" s="13" t="s">
        <v>80</v>
      </c>
      <c r="I3875" s="14">
        <v>7000</v>
      </c>
      <c r="J3875" s="14">
        <v>2500</v>
      </c>
      <c r="K3875" s="14">
        <v>3266</v>
      </c>
      <c r="L3875" s="14"/>
      <c r="M3875" s="14"/>
      <c r="N3875" s="14"/>
      <c r="O3875" s="14"/>
      <c r="P3875" s="14">
        <f t="shared" si="6060"/>
        <v>5766</v>
      </c>
      <c r="Q3875" s="14"/>
      <c r="R3875" s="14"/>
      <c r="S3875" s="14">
        <v>3266</v>
      </c>
      <c r="T3875" s="14"/>
      <c r="U3875" s="14"/>
      <c r="V3875" s="14"/>
      <c r="W3875" s="14"/>
      <c r="X3875" s="14"/>
      <c r="Y3875" s="14"/>
      <c r="Z3875" s="14">
        <v>3266</v>
      </c>
      <c r="AA3875" s="14">
        <v>2500</v>
      </c>
      <c r="AB3875" s="14">
        <v>0</v>
      </c>
      <c r="AC3875" s="14"/>
      <c r="AD3875" s="14"/>
      <c r="AE3875" s="14"/>
      <c r="AF3875" s="14"/>
      <c r="AG3875" s="14"/>
      <c r="AH3875" s="14">
        <f t="shared" si="6061"/>
        <v>0</v>
      </c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>
        <v>0</v>
      </c>
      <c r="AS3875" s="14">
        <v>0</v>
      </c>
      <c r="AT3875" s="14">
        <v>0</v>
      </c>
      <c r="AU3875" s="14"/>
      <c r="AV3875" s="14"/>
      <c r="AW3875" s="14"/>
      <c r="AX3875" s="14"/>
      <c r="AY3875" s="14"/>
      <c r="AZ3875" s="14">
        <f t="shared" si="6062"/>
        <v>0</v>
      </c>
      <c r="BA3875" s="14"/>
      <c r="BB3875" s="14"/>
      <c r="BC3875" s="14"/>
      <c r="BD3875" s="14"/>
      <c r="BE3875" s="14"/>
      <c r="BF3875" s="14"/>
      <c r="BG3875" s="14"/>
      <c r="BH3875" s="14"/>
      <c r="BI3875" s="14"/>
      <c r="BJ3875" s="14">
        <v>0</v>
      </c>
      <c r="BK3875" s="14">
        <v>0</v>
      </c>
    </row>
    <row r="3876" spans="1:63" x14ac:dyDescent="0.25">
      <c r="A3876" s="4" t="s">
        <v>1156</v>
      </c>
      <c r="B3876" s="4" t="s">
        <v>58</v>
      </c>
      <c r="C3876" s="4" t="s">
        <v>151</v>
      </c>
      <c r="D3876" s="107" t="s">
        <v>1323</v>
      </c>
      <c r="E3876" s="117">
        <v>6135</v>
      </c>
      <c r="F3876" s="107"/>
      <c r="G3876" s="103" t="s">
        <v>1659</v>
      </c>
      <c r="H3876" s="13" t="s">
        <v>83</v>
      </c>
      <c r="I3876" s="14">
        <v>2000</v>
      </c>
      <c r="J3876" s="14">
        <v>2000</v>
      </c>
      <c r="K3876" s="14">
        <v>2000</v>
      </c>
      <c r="L3876" s="14"/>
      <c r="M3876" s="14"/>
      <c r="N3876" s="14"/>
      <c r="O3876" s="14"/>
      <c r="P3876" s="14">
        <f t="shared" si="6060"/>
        <v>4000</v>
      </c>
      <c r="Q3876" s="14"/>
      <c r="R3876" s="14"/>
      <c r="S3876" s="14">
        <v>2000</v>
      </c>
      <c r="T3876" s="14"/>
      <c r="U3876" s="14"/>
      <c r="V3876" s="14"/>
      <c r="W3876" s="14"/>
      <c r="X3876" s="14"/>
      <c r="Y3876" s="14"/>
      <c r="Z3876" s="14">
        <v>2000</v>
      </c>
      <c r="AA3876" s="14">
        <v>2000</v>
      </c>
      <c r="AB3876" s="14">
        <v>0</v>
      </c>
      <c r="AC3876" s="14"/>
      <c r="AD3876" s="14"/>
      <c r="AE3876" s="14"/>
      <c r="AF3876" s="14"/>
      <c r="AG3876" s="14"/>
      <c r="AH3876" s="14">
        <f t="shared" si="6061"/>
        <v>0</v>
      </c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>
        <v>0</v>
      </c>
      <c r="AS3876" s="14">
        <v>0</v>
      </c>
      <c r="AT3876" s="14">
        <v>0</v>
      </c>
      <c r="AU3876" s="14"/>
      <c r="AV3876" s="14"/>
      <c r="AW3876" s="14"/>
      <c r="AX3876" s="14"/>
      <c r="AY3876" s="14"/>
      <c r="AZ3876" s="14">
        <f t="shared" si="6062"/>
        <v>0</v>
      </c>
      <c r="BA3876" s="14"/>
      <c r="BB3876" s="14"/>
      <c r="BC3876" s="14"/>
      <c r="BD3876" s="14"/>
      <c r="BE3876" s="14"/>
      <c r="BF3876" s="14"/>
      <c r="BG3876" s="14"/>
      <c r="BH3876" s="14"/>
      <c r="BI3876" s="14"/>
      <c r="BJ3876" s="14">
        <v>0</v>
      </c>
      <c r="BK3876" s="14">
        <v>0</v>
      </c>
    </row>
    <row r="3877" spans="1:63" ht="22.5" x14ac:dyDescent="0.25">
      <c r="A3877" s="4" t="s">
        <v>1156</v>
      </c>
      <c r="B3877" s="4" t="s">
        <v>58</v>
      </c>
      <c r="C3877" s="4" t="s">
        <v>151</v>
      </c>
      <c r="D3877" s="107" t="s">
        <v>1323</v>
      </c>
      <c r="E3877" s="117">
        <v>6136</v>
      </c>
      <c r="F3877" s="107"/>
      <c r="G3877" s="103" t="s">
        <v>1659</v>
      </c>
      <c r="H3877" s="13" t="s">
        <v>86</v>
      </c>
      <c r="I3877" s="14">
        <v>3600</v>
      </c>
      <c r="J3877" s="14">
        <v>1000</v>
      </c>
      <c r="K3877" s="14">
        <v>500</v>
      </c>
      <c r="L3877" s="14"/>
      <c r="M3877" s="14"/>
      <c r="N3877" s="14"/>
      <c r="O3877" s="14"/>
      <c r="P3877" s="14">
        <f t="shared" si="6060"/>
        <v>1500</v>
      </c>
      <c r="Q3877" s="14"/>
      <c r="R3877" s="14"/>
      <c r="S3877" s="14">
        <v>500</v>
      </c>
      <c r="T3877" s="14"/>
      <c r="U3877" s="14"/>
      <c r="V3877" s="14"/>
      <c r="W3877" s="14"/>
      <c r="X3877" s="14">
        <v>1000</v>
      </c>
      <c r="Y3877" s="14"/>
      <c r="Z3877" s="14">
        <v>1500</v>
      </c>
      <c r="AA3877" s="14">
        <v>0</v>
      </c>
      <c r="AB3877" s="14">
        <v>0</v>
      </c>
      <c r="AC3877" s="14"/>
      <c r="AD3877" s="14"/>
      <c r="AE3877" s="14"/>
      <c r="AF3877" s="14"/>
      <c r="AG3877" s="14"/>
      <c r="AH3877" s="14">
        <f t="shared" si="6061"/>
        <v>0</v>
      </c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>
        <v>0</v>
      </c>
      <c r="AS3877" s="14">
        <v>0</v>
      </c>
      <c r="AT3877" s="14">
        <v>0</v>
      </c>
      <c r="AU3877" s="14"/>
      <c r="AV3877" s="14"/>
      <c r="AW3877" s="14">
        <v>4680</v>
      </c>
      <c r="AX3877" s="14"/>
      <c r="AY3877" s="14"/>
      <c r="AZ3877" s="14">
        <f t="shared" si="6062"/>
        <v>4680</v>
      </c>
      <c r="BA3877" s="14"/>
      <c r="BB3877" s="14"/>
      <c r="BC3877" s="14"/>
      <c r="BD3877" s="14"/>
      <c r="BE3877" s="14">
        <v>4680</v>
      </c>
      <c r="BF3877" s="14"/>
      <c r="BG3877" s="14"/>
      <c r="BH3877" s="14"/>
      <c r="BI3877" s="14"/>
      <c r="BJ3877" s="14">
        <v>4680</v>
      </c>
      <c r="BK3877" s="14">
        <v>0</v>
      </c>
    </row>
    <row r="3878" spans="1:63" x14ac:dyDescent="0.25">
      <c r="A3878" s="4" t="s">
        <v>1156</v>
      </c>
      <c r="B3878" s="4" t="s">
        <v>58</v>
      </c>
      <c r="C3878" s="4" t="s">
        <v>151</v>
      </c>
      <c r="D3878" s="107" t="s">
        <v>1323</v>
      </c>
      <c r="E3878" s="117">
        <v>6137</v>
      </c>
      <c r="F3878" s="107"/>
      <c r="G3878" s="103" t="s">
        <v>1659</v>
      </c>
      <c r="H3878" s="13" t="s">
        <v>89</v>
      </c>
      <c r="I3878" s="14">
        <v>15000</v>
      </c>
      <c r="J3878" s="14">
        <v>0</v>
      </c>
      <c r="K3878" s="14"/>
      <c r="L3878" s="14"/>
      <c r="M3878" s="14"/>
      <c r="N3878" s="14"/>
      <c r="O3878" s="14"/>
      <c r="P3878" s="14">
        <f t="shared" si="6060"/>
        <v>0</v>
      </c>
      <c r="Q3878" s="14"/>
      <c r="R3878" s="14"/>
      <c r="S3878" s="14"/>
      <c r="T3878" s="14"/>
      <c r="U3878" s="14"/>
      <c r="V3878" s="14"/>
      <c r="W3878" s="14"/>
      <c r="X3878" s="14"/>
      <c r="Y3878" s="14"/>
      <c r="Z3878" s="14">
        <v>0</v>
      </c>
      <c r="AA3878" s="14">
        <v>0</v>
      </c>
      <c r="AB3878" s="14">
        <v>0</v>
      </c>
      <c r="AC3878" s="14"/>
      <c r="AD3878" s="14"/>
      <c r="AE3878" s="14"/>
      <c r="AF3878" s="14"/>
      <c r="AG3878" s="14"/>
      <c r="AH3878" s="14">
        <f t="shared" si="6061"/>
        <v>0</v>
      </c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>
        <v>0</v>
      </c>
      <c r="AS3878" s="14">
        <v>0</v>
      </c>
      <c r="AT3878" s="14">
        <v>0</v>
      </c>
      <c r="AU3878" s="14"/>
      <c r="AV3878" s="14"/>
      <c r="AW3878" s="14"/>
      <c r="AX3878" s="14"/>
      <c r="AY3878" s="14"/>
      <c r="AZ3878" s="14">
        <f t="shared" si="6062"/>
        <v>0</v>
      </c>
      <c r="BA3878" s="14"/>
      <c r="BB3878" s="14"/>
      <c r="BC3878" s="14"/>
      <c r="BD3878" s="14"/>
      <c r="BE3878" s="14"/>
      <c r="BF3878" s="14"/>
      <c r="BG3878" s="14"/>
      <c r="BH3878" s="14"/>
      <c r="BI3878" s="14"/>
      <c r="BJ3878" s="14">
        <v>0</v>
      </c>
      <c r="BK3878" s="14">
        <v>0</v>
      </c>
    </row>
    <row r="3879" spans="1:63" ht="22.5" x14ac:dyDescent="0.25">
      <c r="A3879" s="4" t="s">
        <v>1156</v>
      </c>
      <c r="B3879" s="4" t="s">
        <v>58</v>
      </c>
      <c r="C3879" s="4" t="s">
        <v>151</v>
      </c>
      <c r="D3879" s="107" t="s">
        <v>1323</v>
      </c>
      <c r="E3879" s="117">
        <v>6138</v>
      </c>
      <c r="F3879" s="107"/>
      <c r="G3879" s="103" t="s">
        <v>1659</v>
      </c>
      <c r="H3879" s="13" t="s">
        <v>92</v>
      </c>
      <c r="I3879" s="14">
        <v>6500</v>
      </c>
      <c r="J3879" s="14">
        <v>6500</v>
      </c>
      <c r="K3879" s="14">
        <v>500</v>
      </c>
      <c r="L3879" s="14"/>
      <c r="M3879" s="14"/>
      <c r="N3879" s="14"/>
      <c r="O3879" s="14"/>
      <c r="P3879" s="14">
        <f t="shared" si="6060"/>
        <v>7000</v>
      </c>
      <c r="Q3879" s="14"/>
      <c r="R3879" s="14">
        <v>300</v>
      </c>
      <c r="S3879" s="14">
        <v>500</v>
      </c>
      <c r="T3879" s="14"/>
      <c r="U3879" s="14"/>
      <c r="V3879" s="14"/>
      <c r="W3879" s="14"/>
      <c r="X3879" s="14">
        <v>200</v>
      </c>
      <c r="Y3879" s="14"/>
      <c r="Z3879" s="14">
        <v>1000</v>
      </c>
      <c r="AA3879" s="14">
        <v>6000</v>
      </c>
      <c r="AB3879" s="14">
        <v>0</v>
      </c>
      <c r="AC3879" s="14"/>
      <c r="AD3879" s="14"/>
      <c r="AE3879" s="14"/>
      <c r="AF3879" s="14"/>
      <c r="AG3879" s="14"/>
      <c r="AH3879" s="14">
        <f t="shared" si="6061"/>
        <v>0</v>
      </c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>
        <v>0</v>
      </c>
      <c r="AS3879" s="14">
        <v>0</v>
      </c>
      <c r="AT3879" s="14">
        <v>0</v>
      </c>
      <c r="AU3879" s="14"/>
      <c r="AV3879" s="14"/>
      <c r="AW3879" s="14"/>
      <c r="AX3879" s="14"/>
      <c r="AY3879" s="14"/>
      <c r="AZ3879" s="14">
        <f t="shared" si="6062"/>
        <v>0</v>
      </c>
      <c r="BA3879" s="14"/>
      <c r="BB3879" s="14"/>
      <c r="BC3879" s="14"/>
      <c r="BD3879" s="14"/>
      <c r="BE3879" s="14"/>
      <c r="BF3879" s="14"/>
      <c r="BG3879" s="14"/>
      <c r="BH3879" s="14"/>
      <c r="BI3879" s="14"/>
      <c r="BJ3879" s="14">
        <v>0</v>
      </c>
      <c r="BK3879" s="14">
        <v>0</v>
      </c>
    </row>
    <row r="3880" spans="1:63" x14ac:dyDescent="0.25">
      <c r="A3880" s="1" t="s">
        <v>1156</v>
      </c>
      <c r="B3880" s="1" t="s">
        <v>58</v>
      </c>
      <c r="C3880" s="1" t="s">
        <v>151</v>
      </c>
      <c r="D3880" s="110" t="s">
        <v>1323</v>
      </c>
      <c r="E3880" s="110" t="s">
        <v>36</v>
      </c>
      <c r="F3880" s="107" t="s">
        <v>0</v>
      </c>
      <c r="G3880" s="13" t="s">
        <v>0</v>
      </c>
      <c r="H3880" s="2" t="s">
        <v>37</v>
      </c>
      <c r="I3880" s="12">
        <f>SUM(I3881:I3884)</f>
        <v>408738</v>
      </c>
      <c r="J3880" s="12">
        <f>SUM(J3881:J3884)</f>
        <v>20500</v>
      </c>
      <c r="K3880" s="12">
        <f t="shared" ref="K3880:Y3880" si="6117">SUM(K3881:K3884)</f>
        <v>24807</v>
      </c>
      <c r="L3880" s="12">
        <f t="shared" si="6117"/>
        <v>0</v>
      </c>
      <c r="M3880" s="12">
        <f t="shared" si="6117"/>
        <v>0</v>
      </c>
      <c r="N3880" s="12">
        <f t="shared" si="6117"/>
        <v>0</v>
      </c>
      <c r="O3880" s="12">
        <f t="shared" si="6117"/>
        <v>0</v>
      </c>
      <c r="P3880" s="12">
        <f t="shared" si="6117"/>
        <v>45307</v>
      </c>
      <c r="Q3880" s="12">
        <f t="shared" si="6117"/>
        <v>18</v>
      </c>
      <c r="R3880" s="12">
        <f t="shared" si="6117"/>
        <v>3559</v>
      </c>
      <c r="S3880" s="12">
        <f t="shared" si="6117"/>
        <v>24807</v>
      </c>
      <c r="T3880" s="12">
        <f t="shared" si="6117"/>
        <v>0</v>
      </c>
      <c r="U3880" s="12">
        <f t="shared" si="6117"/>
        <v>0</v>
      </c>
      <c r="V3880" s="12">
        <f t="shared" si="6117"/>
        <v>0</v>
      </c>
      <c r="W3880" s="12">
        <f t="shared" si="6117"/>
        <v>0</v>
      </c>
      <c r="X3880" s="12">
        <f t="shared" si="6117"/>
        <v>123</v>
      </c>
      <c r="Y3880" s="12">
        <f t="shared" si="6117"/>
        <v>0</v>
      </c>
      <c r="Z3880" s="12">
        <v>28507</v>
      </c>
      <c r="AA3880" s="12">
        <v>16800</v>
      </c>
      <c r="AB3880" s="12">
        <f t="shared" ref="AB3880:AQ3880" si="6118">SUM(AB3881:AB3884)</f>
        <v>0</v>
      </c>
      <c r="AC3880" s="12">
        <f t="shared" si="6118"/>
        <v>0</v>
      </c>
      <c r="AD3880" s="12">
        <f t="shared" si="6118"/>
        <v>0</v>
      </c>
      <c r="AE3880" s="12">
        <f t="shared" si="6118"/>
        <v>0</v>
      </c>
      <c r="AF3880" s="12">
        <f t="shared" si="6118"/>
        <v>0</v>
      </c>
      <c r="AG3880" s="12">
        <f t="shared" si="6118"/>
        <v>0</v>
      </c>
      <c r="AH3880" s="12">
        <f t="shared" si="6118"/>
        <v>0</v>
      </c>
      <c r="AI3880" s="12">
        <f t="shared" si="6118"/>
        <v>0</v>
      </c>
      <c r="AJ3880" s="12">
        <f t="shared" si="6118"/>
        <v>0</v>
      </c>
      <c r="AK3880" s="12">
        <f t="shared" si="6118"/>
        <v>0</v>
      </c>
      <c r="AL3880" s="12">
        <f t="shared" si="6118"/>
        <v>0</v>
      </c>
      <c r="AM3880" s="12">
        <f t="shared" si="6118"/>
        <v>0</v>
      </c>
      <c r="AN3880" s="12">
        <f t="shared" si="6118"/>
        <v>0</v>
      </c>
      <c r="AO3880" s="12">
        <f t="shared" si="6118"/>
        <v>0</v>
      </c>
      <c r="AP3880" s="12">
        <f t="shared" si="6118"/>
        <v>0</v>
      </c>
      <c r="AQ3880" s="12">
        <f t="shared" si="6118"/>
        <v>0</v>
      </c>
      <c r="AR3880" s="12">
        <v>0</v>
      </c>
      <c r="AS3880" s="12">
        <v>0</v>
      </c>
      <c r="AT3880" s="12">
        <f t="shared" ref="AT3880:BI3880" si="6119">SUM(AT3881:AT3884)</f>
        <v>0</v>
      </c>
      <c r="AU3880" s="12">
        <f t="shared" si="6119"/>
        <v>65</v>
      </c>
      <c r="AV3880" s="12">
        <f t="shared" si="6119"/>
        <v>0</v>
      </c>
      <c r="AW3880" s="12">
        <f t="shared" si="6119"/>
        <v>3320</v>
      </c>
      <c r="AX3880" s="12">
        <f t="shared" si="6119"/>
        <v>0</v>
      </c>
      <c r="AY3880" s="12">
        <f t="shared" si="6119"/>
        <v>0</v>
      </c>
      <c r="AZ3880" s="12">
        <f t="shared" si="6119"/>
        <v>3385</v>
      </c>
      <c r="BA3880" s="12">
        <f t="shared" si="6119"/>
        <v>0</v>
      </c>
      <c r="BB3880" s="12">
        <f t="shared" si="6119"/>
        <v>0</v>
      </c>
      <c r="BC3880" s="12">
        <f t="shared" si="6119"/>
        <v>65</v>
      </c>
      <c r="BD3880" s="12">
        <f t="shared" si="6119"/>
        <v>0</v>
      </c>
      <c r="BE3880" s="12">
        <f t="shared" si="6119"/>
        <v>3320</v>
      </c>
      <c r="BF3880" s="12">
        <f t="shared" si="6119"/>
        <v>0</v>
      </c>
      <c r="BG3880" s="12">
        <f t="shared" si="6119"/>
        <v>0</v>
      </c>
      <c r="BH3880" s="12">
        <f t="shared" si="6119"/>
        <v>0</v>
      </c>
      <c r="BI3880" s="12">
        <f t="shared" si="6119"/>
        <v>0</v>
      </c>
      <c r="BJ3880" s="12">
        <v>3385</v>
      </c>
      <c r="BK3880" s="12">
        <v>0</v>
      </c>
    </row>
    <row r="3881" spans="1:63" x14ac:dyDescent="0.25">
      <c r="A3881" s="4" t="s">
        <v>1156</v>
      </c>
      <c r="B3881" s="4" t="s">
        <v>58</v>
      </c>
      <c r="C3881" s="4" t="s">
        <v>151</v>
      </c>
      <c r="D3881" s="107" t="s">
        <v>1323</v>
      </c>
      <c r="E3881" s="117">
        <v>6139</v>
      </c>
      <c r="F3881" s="107"/>
      <c r="G3881" s="103" t="s">
        <v>1659</v>
      </c>
      <c r="H3881" s="13" t="s">
        <v>37</v>
      </c>
      <c r="I3881" s="14">
        <v>395000</v>
      </c>
      <c r="J3881" s="14">
        <v>20000</v>
      </c>
      <c r="K3881" s="14">
        <v>24255</v>
      </c>
      <c r="L3881" s="14"/>
      <c r="M3881" s="14"/>
      <c r="N3881" s="14"/>
      <c r="O3881" s="14"/>
      <c r="P3881" s="14">
        <f t="shared" si="6060"/>
        <v>44255</v>
      </c>
      <c r="Q3881" s="14"/>
      <c r="R3881" s="14">
        <v>3500</v>
      </c>
      <c r="S3881" s="14">
        <v>24255</v>
      </c>
      <c r="T3881" s="14"/>
      <c r="U3881" s="14"/>
      <c r="V3881" s="14"/>
      <c r="W3881" s="14"/>
      <c r="X3881" s="14"/>
      <c r="Y3881" s="14"/>
      <c r="Z3881" s="14">
        <v>27755</v>
      </c>
      <c r="AA3881" s="14">
        <v>16500</v>
      </c>
      <c r="AB3881" s="14">
        <v>0</v>
      </c>
      <c r="AC3881" s="14"/>
      <c r="AD3881" s="14"/>
      <c r="AE3881" s="14"/>
      <c r="AF3881" s="14"/>
      <c r="AG3881" s="14"/>
      <c r="AH3881" s="14">
        <f t="shared" si="6061"/>
        <v>0</v>
      </c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>
        <v>0</v>
      </c>
      <c r="AS3881" s="14">
        <v>0</v>
      </c>
      <c r="AT3881" s="14">
        <v>0</v>
      </c>
      <c r="AU3881" s="14">
        <v>65</v>
      </c>
      <c r="AV3881" s="14"/>
      <c r="AW3881" s="14">
        <v>3320</v>
      </c>
      <c r="AX3881" s="14"/>
      <c r="AY3881" s="14"/>
      <c r="AZ3881" s="14">
        <f t="shared" si="6062"/>
        <v>3385</v>
      </c>
      <c r="BA3881" s="14"/>
      <c r="BB3881" s="14"/>
      <c r="BC3881" s="14">
        <v>65</v>
      </c>
      <c r="BD3881" s="14"/>
      <c r="BE3881" s="14">
        <v>3320</v>
      </c>
      <c r="BF3881" s="14"/>
      <c r="BG3881" s="14"/>
      <c r="BH3881" s="14"/>
      <c r="BI3881" s="14"/>
      <c r="BJ3881" s="14">
        <v>3385</v>
      </c>
      <c r="BK3881" s="14">
        <v>0</v>
      </c>
    </row>
    <row r="3882" spans="1:63" ht="22.5" x14ac:dyDescent="0.25">
      <c r="A3882" s="4" t="s">
        <v>1156</v>
      </c>
      <c r="B3882" s="4" t="s">
        <v>58</v>
      </c>
      <c r="C3882" s="4" t="s">
        <v>151</v>
      </c>
      <c r="D3882" s="107" t="s">
        <v>1323</v>
      </c>
      <c r="E3882" s="117">
        <v>6139</v>
      </c>
      <c r="F3882" s="107" t="s">
        <v>1330</v>
      </c>
      <c r="G3882" s="103" t="s">
        <v>1659</v>
      </c>
      <c r="H3882" s="13" t="s">
        <v>39</v>
      </c>
      <c r="I3882" s="14">
        <v>7188</v>
      </c>
      <c r="J3882" s="14">
        <v>200</v>
      </c>
      <c r="K3882" s="14">
        <v>552</v>
      </c>
      <c r="L3882" s="14"/>
      <c r="M3882" s="14"/>
      <c r="N3882" s="14"/>
      <c r="O3882" s="14"/>
      <c r="P3882" s="14">
        <f t="shared" si="6060"/>
        <v>752</v>
      </c>
      <c r="Q3882" s="14">
        <v>18</v>
      </c>
      <c r="R3882" s="14">
        <f>24+35</f>
        <v>59</v>
      </c>
      <c r="S3882" s="14">
        <v>552</v>
      </c>
      <c r="T3882" s="14"/>
      <c r="U3882" s="14"/>
      <c r="V3882" s="14"/>
      <c r="W3882" s="14"/>
      <c r="X3882" s="14">
        <v>123</v>
      </c>
      <c r="Y3882" s="14"/>
      <c r="Z3882" s="14">
        <v>752</v>
      </c>
      <c r="AA3882" s="14">
        <v>0</v>
      </c>
      <c r="AB3882" s="14">
        <v>0</v>
      </c>
      <c r="AC3882" s="14"/>
      <c r="AD3882" s="14"/>
      <c r="AE3882" s="14"/>
      <c r="AF3882" s="14"/>
      <c r="AG3882" s="14"/>
      <c r="AH3882" s="14">
        <f t="shared" si="6061"/>
        <v>0</v>
      </c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>
        <v>0</v>
      </c>
      <c r="AS3882" s="14">
        <v>0</v>
      </c>
      <c r="AT3882" s="14">
        <v>0</v>
      </c>
      <c r="AU3882" s="14"/>
      <c r="AV3882" s="14"/>
      <c r="AW3882" s="14"/>
      <c r="AX3882" s="14"/>
      <c r="AY3882" s="14"/>
      <c r="AZ3882" s="14">
        <f t="shared" si="6062"/>
        <v>0</v>
      </c>
      <c r="BA3882" s="14"/>
      <c r="BB3882" s="14"/>
      <c r="BC3882" s="14"/>
      <c r="BD3882" s="14"/>
      <c r="BE3882" s="14"/>
      <c r="BF3882" s="14"/>
      <c r="BG3882" s="14"/>
      <c r="BH3882" s="14"/>
      <c r="BI3882" s="14"/>
      <c r="BJ3882" s="14">
        <v>0</v>
      </c>
      <c r="BK3882" s="14">
        <v>0</v>
      </c>
    </row>
    <row r="3883" spans="1:63" ht="33.75" x14ac:dyDescent="0.25">
      <c r="A3883" s="4" t="s">
        <v>1156</v>
      </c>
      <c r="B3883" s="4" t="s">
        <v>58</v>
      </c>
      <c r="C3883" s="4" t="s">
        <v>151</v>
      </c>
      <c r="D3883" s="107" t="s">
        <v>1323</v>
      </c>
      <c r="E3883" s="117">
        <v>6139</v>
      </c>
      <c r="F3883" s="107" t="s">
        <v>1331</v>
      </c>
      <c r="G3883" s="103" t="s">
        <v>1659</v>
      </c>
      <c r="H3883" s="13" t="s">
        <v>40</v>
      </c>
      <c r="I3883" s="14">
        <v>6500</v>
      </c>
      <c r="J3883" s="14">
        <v>300</v>
      </c>
      <c r="K3883" s="14"/>
      <c r="L3883" s="14"/>
      <c r="M3883" s="14"/>
      <c r="N3883" s="14"/>
      <c r="O3883" s="14"/>
      <c r="P3883" s="14">
        <f t="shared" si="6060"/>
        <v>300</v>
      </c>
      <c r="Q3883" s="14"/>
      <c r="R3883" s="14"/>
      <c r="S3883" s="14"/>
      <c r="T3883" s="14"/>
      <c r="U3883" s="14"/>
      <c r="V3883" s="14"/>
      <c r="W3883" s="14"/>
      <c r="X3883" s="14"/>
      <c r="Y3883" s="14"/>
      <c r="Z3883" s="14">
        <v>0</v>
      </c>
      <c r="AA3883" s="14">
        <v>300</v>
      </c>
      <c r="AB3883" s="14">
        <v>0</v>
      </c>
      <c r="AC3883" s="14"/>
      <c r="AD3883" s="14"/>
      <c r="AE3883" s="14"/>
      <c r="AF3883" s="14"/>
      <c r="AG3883" s="14"/>
      <c r="AH3883" s="14">
        <f t="shared" si="6061"/>
        <v>0</v>
      </c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>
        <v>0</v>
      </c>
      <c r="AS3883" s="14">
        <v>0</v>
      </c>
      <c r="AT3883" s="14">
        <v>0</v>
      </c>
      <c r="AU3883" s="14"/>
      <c r="AV3883" s="14"/>
      <c r="AW3883" s="14"/>
      <c r="AX3883" s="14"/>
      <c r="AY3883" s="14"/>
      <c r="AZ3883" s="14">
        <f t="shared" si="6062"/>
        <v>0</v>
      </c>
      <c r="BA3883" s="14"/>
      <c r="BB3883" s="14"/>
      <c r="BC3883" s="14"/>
      <c r="BD3883" s="14"/>
      <c r="BE3883" s="14"/>
      <c r="BF3883" s="14"/>
      <c r="BG3883" s="14"/>
      <c r="BH3883" s="14"/>
      <c r="BI3883" s="14"/>
      <c r="BJ3883" s="14">
        <v>0</v>
      </c>
      <c r="BK3883" s="14">
        <v>0</v>
      </c>
    </row>
    <row r="3884" spans="1:63" x14ac:dyDescent="0.25">
      <c r="A3884" s="4" t="s">
        <v>1156</v>
      </c>
      <c r="B3884" s="4" t="s">
        <v>58</v>
      </c>
      <c r="C3884" s="4" t="s">
        <v>151</v>
      </c>
      <c r="D3884" s="107" t="s">
        <v>1323</v>
      </c>
      <c r="E3884" s="117">
        <v>6139</v>
      </c>
      <c r="F3884" s="107" t="s">
        <v>1332</v>
      </c>
      <c r="G3884" s="103" t="s">
        <v>1659</v>
      </c>
      <c r="H3884" s="13" t="s">
        <v>1321</v>
      </c>
      <c r="I3884" s="14">
        <v>50</v>
      </c>
      <c r="J3884" s="14">
        <v>0</v>
      </c>
      <c r="K3884" s="14"/>
      <c r="L3884" s="14"/>
      <c r="M3884" s="14"/>
      <c r="N3884" s="14"/>
      <c r="O3884" s="14"/>
      <c r="P3884" s="14">
        <f t="shared" si="6060"/>
        <v>0</v>
      </c>
      <c r="Q3884" s="14"/>
      <c r="R3884" s="14"/>
      <c r="S3884" s="14"/>
      <c r="T3884" s="14"/>
      <c r="U3884" s="14"/>
      <c r="V3884" s="14"/>
      <c r="W3884" s="14"/>
      <c r="X3884" s="14"/>
      <c r="Y3884" s="14"/>
      <c r="Z3884" s="14">
        <v>0</v>
      </c>
      <c r="AA3884" s="14">
        <v>0</v>
      </c>
      <c r="AB3884" s="14">
        <v>0</v>
      </c>
      <c r="AC3884" s="14"/>
      <c r="AD3884" s="14"/>
      <c r="AE3884" s="14"/>
      <c r="AF3884" s="14"/>
      <c r="AG3884" s="14"/>
      <c r="AH3884" s="14">
        <f t="shared" si="6061"/>
        <v>0</v>
      </c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>
        <v>0</v>
      </c>
      <c r="AS3884" s="14">
        <v>0</v>
      </c>
      <c r="AT3884" s="14">
        <v>0</v>
      </c>
      <c r="AU3884" s="14"/>
      <c r="AV3884" s="14"/>
      <c r="AW3884" s="14"/>
      <c r="AX3884" s="14"/>
      <c r="AY3884" s="14"/>
      <c r="AZ3884" s="14">
        <f t="shared" si="6062"/>
        <v>0</v>
      </c>
      <c r="BA3884" s="14"/>
      <c r="BB3884" s="14"/>
      <c r="BC3884" s="14"/>
      <c r="BD3884" s="14"/>
      <c r="BE3884" s="14"/>
      <c r="BF3884" s="14"/>
      <c r="BG3884" s="14"/>
      <c r="BH3884" s="14"/>
      <c r="BI3884" s="14"/>
      <c r="BJ3884" s="14">
        <v>0</v>
      </c>
      <c r="BK3884" s="14">
        <v>0</v>
      </c>
    </row>
    <row r="3885" spans="1:63" ht="33.75" x14ac:dyDescent="0.25">
      <c r="A3885" s="1" t="s">
        <v>0</v>
      </c>
      <c r="B3885" s="1" t="s">
        <v>0</v>
      </c>
      <c r="C3885" s="1" t="s">
        <v>0</v>
      </c>
      <c r="D3885" s="106" t="s">
        <v>0</v>
      </c>
      <c r="E3885" s="106" t="s">
        <v>0</v>
      </c>
      <c r="F3885" s="106" t="s">
        <v>0</v>
      </c>
      <c r="G3885" s="2" t="s">
        <v>0</v>
      </c>
      <c r="H3885" s="10" t="s">
        <v>41</v>
      </c>
      <c r="I3885" s="11">
        <f>SUM(I3886)</f>
        <v>10200</v>
      </c>
      <c r="J3885" s="11">
        <f>SUM(J3886)</f>
        <v>300</v>
      </c>
      <c r="K3885" s="11">
        <f t="shared" ref="K3885:Y3885" si="6120">SUM(K3886)</f>
        <v>0</v>
      </c>
      <c r="L3885" s="11">
        <f t="shared" si="6120"/>
        <v>0</v>
      </c>
      <c r="M3885" s="11">
        <f t="shared" si="6120"/>
        <v>0</v>
      </c>
      <c r="N3885" s="11">
        <f t="shared" si="6120"/>
        <v>0</v>
      </c>
      <c r="O3885" s="11">
        <f t="shared" si="6120"/>
        <v>0</v>
      </c>
      <c r="P3885" s="11">
        <f t="shared" si="6120"/>
        <v>300</v>
      </c>
      <c r="Q3885" s="11">
        <f t="shared" si="6120"/>
        <v>0</v>
      </c>
      <c r="R3885" s="11">
        <f t="shared" si="6120"/>
        <v>0</v>
      </c>
      <c r="S3885" s="11">
        <f t="shared" si="6120"/>
        <v>0</v>
      </c>
      <c r="T3885" s="11">
        <f t="shared" si="6120"/>
        <v>0</v>
      </c>
      <c r="U3885" s="11">
        <f t="shared" si="6120"/>
        <v>0</v>
      </c>
      <c r="V3885" s="11">
        <f t="shared" si="6120"/>
        <v>0</v>
      </c>
      <c r="W3885" s="11">
        <f t="shared" si="6120"/>
        <v>0</v>
      </c>
      <c r="X3885" s="11">
        <f t="shared" si="6120"/>
        <v>0</v>
      </c>
      <c r="Y3885" s="11">
        <f t="shared" si="6120"/>
        <v>0</v>
      </c>
      <c r="Z3885" s="11">
        <v>0</v>
      </c>
      <c r="AA3885" s="11">
        <v>300</v>
      </c>
      <c r="AB3885" s="11">
        <f t="shared" ref="AB3885:AQ3885" si="6121">SUM(AB3886)</f>
        <v>0</v>
      </c>
      <c r="AC3885" s="11">
        <f t="shared" si="6121"/>
        <v>0</v>
      </c>
      <c r="AD3885" s="11">
        <f t="shared" si="6121"/>
        <v>0</v>
      </c>
      <c r="AE3885" s="11">
        <f t="shared" si="6121"/>
        <v>0</v>
      </c>
      <c r="AF3885" s="11">
        <f t="shared" si="6121"/>
        <v>0</v>
      </c>
      <c r="AG3885" s="11">
        <f t="shared" si="6121"/>
        <v>0</v>
      </c>
      <c r="AH3885" s="11">
        <f t="shared" si="6121"/>
        <v>0</v>
      </c>
      <c r="AI3885" s="11">
        <f t="shared" si="6121"/>
        <v>0</v>
      </c>
      <c r="AJ3885" s="11">
        <f t="shared" si="6121"/>
        <v>0</v>
      </c>
      <c r="AK3885" s="11">
        <f t="shared" si="6121"/>
        <v>0</v>
      </c>
      <c r="AL3885" s="11">
        <f t="shared" si="6121"/>
        <v>0</v>
      </c>
      <c r="AM3885" s="11">
        <f t="shared" si="6121"/>
        <v>0</v>
      </c>
      <c r="AN3885" s="11">
        <f t="shared" si="6121"/>
        <v>0</v>
      </c>
      <c r="AO3885" s="11">
        <f t="shared" si="6121"/>
        <v>0</v>
      </c>
      <c r="AP3885" s="11">
        <f t="shared" si="6121"/>
        <v>0</v>
      </c>
      <c r="AQ3885" s="11">
        <f t="shared" si="6121"/>
        <v>0</v>
      </c>
      <c r="AR3885" s="11">
        <v>0</v>
      </c>
      <c r="AS3885" s="11">
        <v>0</v>
      </c>
      <c r="AT3885" s="11">
        <f t="shared" ref="AT3885:BI3885" si="6122">SUM(AT3886)</f>
        <v>10000</v>
      </c>
      <c r="AU3885" s="11">
        <f t="shared" si="6122"/>
        <v>0</v>
      </c>
      <c r="AV3885" s="11">
        <f t="shared" si="6122"/>
        <v>0</v>
      </c>
      <c r="AW3885" s="11">
        <f t="shared" si="6122"/>
        <v>0</v>
      </c>
      <c r="AX3885" s="11">
        <f t="shared" si="6122"/>
        <v>0</v>
      </c>
      <c r="AY3885" s="11">
        <f t="shared" si="6122"/>
        <v>0</v>
      </c>
      <c r="AZ3885" s="11">
        <f t="shared" si="6122"/>
        <v>10000</v>
      </c>
      <c r="BA3885" s="11">
        <f t="shared" si="6122"/>
        <v>0</v>
      </c>
      <c r="BB3885" s="11">
        <f t="shared" si="6122"/>
        <v>0</v>
      </c>
      <c r="BC3885" s="11">
        <f t="shared" si="6122"/>
        <v>0</v>
      </c>
      <c r="BD3885" s="11">
        <f t="shared" si="6122"/>
        <v>0</v>
      </c>
      <c r="BE3885" s="11">
        <f t="shared" si="6122"/>
        <v>0</v>
      </c>
      <c r="BF3885" s="11">
        <f t="shared" si="6122"/>
        <v>0</v>
      </c>
      <c r="BG3885" s="11">
        <f t="shared" si="6122"/>
        <v>0</v>
      </c>
      <c r="BH3885" s="11">
        <f t="shared" si="6122"/>
        <v>0</v>
      </c>
      <c r="BI3885" s="11">
        <f t="shared" si="6122"/>
        <v>0</v>
      </c>
      <c r="BJ3885" s="11">
        <v>0</v>
      </c>
      <c r="BK3885" s="11">
        <v>10000</v>
      </c>
    </row>
    <row r="3886" spans="1:63" ht="22.5" x14ac:dyDescent="0.25">
      <c r="A3886" s="4" t="s">
        <v>1156</v>
      </c>
      <c r="B3886" s="4" t="s">
        <v>58</v>
      </c>
      <c r="C3886" s="4" t="s">
        <v>151</v>
      </c>
      <c r="D3886" s="107" t="s">
        <v>1323</v>
      </c>
      <c r="E3886" s="106" t="s">
        <v>42</v>
      </c>
      <c r="F3886" s="106" t="s">
        <v>0</v>
      </c>
      <c r="G3886" s="2" t="s">
        <v>0</v>
      </c>
      <c r="H3886" s="2" t="s">
        <v>43</v>
      </c>
      <c r="I3886" s="12">
        <f>SUM(I3887:I3889)</f>
        <v>10200</v>
      </c>
      <c r="J3886" s="12">
        <f t="shared" ref="J3886:Y3886" si="6123">SUM(J3887:J3889)</f>
        <v>300</v>
      </c>
      <c r="K3886" s="12">
        <f t="shared" si="6123"/>
        <v>0</v>
      </c>
      <c r="L3886" s="12">
        <f t="shared" si="6123"/>
        <v>0</v>
      </c>
      <c r="M3886" s="12">
        <f t="shared" si="6123"/>
        <v>0</v>
      </c>
      <c r="N3886" s="12">
        <f t="shared" si="6123"/>
        <v>0</v>
      </c>
      <c r="O3886" s="12">
        <f t="shared" si="6123"/>
        <v>0</v>
      </c>
      <c r="P3886" s="12">
        <f t="shared" ref="P3886" si="6124">SUM(P3887:P3889)</f>
        <v>300</v>
      </c>
      <c r="Q3886" s="12">
        <f t="shared" si="6123"/>
        <v>0</v>
      </c>
      <c r="R3886" s="12">
        <f t="shared" si="6123"/>
        <v>0</v>
      </c>
      <c r="S3886" s="12">
        <f t="shared" si="6123"/>
        <v>0</v>
      </c>
      <c r="T3886" s="12">
        <f t="shared" si="6123"/>
        <v>0</v>
      </c>
      <c r="U3886" s="12">
        <f t="shared" si="6123"/>
        <v>0</v>
      </c>
      <c r="V3886" s="12">
        <f t="shared" si="6123"/>
        <v>0</v>
      </c>
      <c r="W3886" s="12">
        <f t="shared" si="6123"/>
        <v>0</v>
      </c>
      <c r="X3886" s="12">
        <f t="shared" si="6123"/>
        <v>0</v>
      </c>
      <c r="Y3886" s="12">
        <f t="shared" si="6123"/>
        <v>0</v>
      </c>
      <c r="Z3886" s="12">
        <v>0</v>
      </c>
      <c r="AA3886" s="12">
        <v>300</v>
      </c>
      <c r="AB3886" s="12">
        <f t="shared" ref="AB3886:AQ3886" si="6125">SUM(AB3887:AB3889)</f>
        <v>0</v>
      </c>
      <c r="AC3886" s="12">
        <f t="shared" si="6125"/>
        <v>0</v>
      </c>
      <c r="AD3886" s="12">
        <f t="shared" si="6125"/>
        <v>0</v>
      </c>
      <c r="AE3886" s="12">
        <f t="shared" si="6125"/>
        <v>0</v>
      </c>
      <c r="AF3886" s="12">
        <f t="shared" si="6125"/>
        <v>0</v>
      </c>
      <c r="AG3886" s="12">
        <f t="shared" si="6125"/>
        <v>0</v>
      </c>
      <c r="AH3886" s="12">
        <f t="shared" ref="AH3886" si="6126">SUM(AH3887:AH3889)</f>
        <v>0</v>
      </c>
      <c r="AI3886" s="12">
        <f t="shared" si="6125"/>
        <v>0</v>
      </c>
      <c r="AJ3886" s="12">
        <f t="shared" si="6125"/>
        <v>0</v>
      </c>
      <c r="AK3886" s="12">
        <f t="shared" si="6125"/>
        <v>0</v>
      </c>
      <c r="AL3886" s="12">
        <f t="shared" si="6125"/>
        <v>0</v>
      </c>
      <c r="AM3886" s="12">
        <f t="shared" si="6125"/>
        <v>0</v>
      </c>
      <c r="AN3886" s="12">
        <f t="shared" si="6125"/>
        <v>0</v>
      </c>
      <c r="AO3886" s="12">
        <f t="shared" si="6125"/>
        <v>0</v>
      </c>
      <c r="AP3886" s="12">
        <f t="shared" si="6125"/>
        <v>0</v>
      </c>
      <c r="AQ3886" s="12">
        <f t="shared" si="6125"/>
        <v>0</v>
      </c>
      <c r="AR3886" s="12">
        <v>0</v>
      </c>
      <c r="AS3886" s="12">
        <v>0</v>
      </c>
      <c r="AT3886" s="12">
        <f>SUM(AT3887:AT3889)</f>
        <v>10000</v>
      </c>
      <c r="AU3886" s="12">
        <f t="shared" ref="AU3886:BI3886" si="6127">SUM(AU3887:AU3889)</f>
        <v>0</v>
      </c>
      <c r="AV3886" s="12">
        <f t="shared" si="6127"/>
        <v>0</v>
      </c>
      <c r="AW3886" s="12">
        <f t="shared" si="6127"/>
        <v>0</v>
      </c>
      <c r="AX3886" s="12">
        <f t="shared" si="6127"/>
        <v>0</v>
      </c>
      <c r="AY3886" s="12">
        <f t="shared" si="6127"/>
        <v>0</v>
      </c>
      <c r="AZ3886" s="12">
        <f t="shared" ref="AZ3886" si="6128">SUM(AZ3887:AZ3889)</f>
        <v>10000</v>
      </c>
      <c r="BA3886" s="12">
        <f t="shared" si="6127"/>
        <v>0</v>
      </c>
      <c r="BB3886" s="12">
        <f t="shared" si="6127"/>
        <v>0</v>
      </c>
      <c r="BC3886" s="12">
        <f t="shared" si="6127"/>
        <v>0</v>
      </c>
      <c r="BD3886" s="12">
        <f t="shared" si="6127"/>
        <v>0</v>
      </c>
      <c r="BE3886" s="12">
        <f t="shared" si="6127"/>
        <v>0</v>
      </c>
      <c r="BF3886" s="12">
        <f t="shared" si="6127"/>
        <v>0</v>
      </c>
      <c r="BG3886" s="12">
        <f t="shared" si="6127"/>
        <v>0</v>
      </c>
      <c r="BH3886" s="12">
        <f t="shared" si="6127"/>
        <v>0</v>
      </c>
      <c r="BI3886" s="12">
        <f t="shared" si="6127"/>
        <v>0</v>
      </c>
      <c r="BJ3886" s="12">
        <v>0</v>
      </c>
      <c r="BK3886" s="12">
        <v>10000</v>
      </c>
    </row>
    <row r="3887" spans="1:63" x14ac:dyDescent="0.25">
      <c r="A3887" s="4" t="s">
        <v>1156</v>
      </c>
      <c r="B3887" s="4" t="s">
        <v>58</v>
      </c>
      <c r="C3887" s="4" t="s">
        <v>151</v>
      </c>
      <c r="D3887" s="107" t="s">
        <v>1323</v>
      </c>
      <c r="E3887" s="117">
        <v>6142</v>
      </c>
      <c r="F3887" s="107"/>
      <c r="G3887" s="103" t="s">
        <v>1659</v>
      </c>
      <c r="H3887" s="13" t="s">
        <v>62</v>
      </c>
      <c r="I3887" s="14">
        <v>10100</v>
      </c>
      <c r="J3887" s="14">
        <v>100</v>
      </c>
      <c r="K3887" s="14"/>
      <c r="L3887" s="14"/>
      <c r="M3887" s="14"/>
      <c r="N3887" s="14"/>
      <c r="O3887" s="14"/>
      <c r="P3887" s="14">
        <f t="shared" si="6060"/>
        <v>100</v>
      </c>
      <c r="Q3887" s="14"/>
      <c r="R3887" s="14"/>
      <c r="S3887" s="14"/>
      <c r="T3887" s="14"/>
      <c r="U3887" s="14"/>
      <c r="V3887" s="14"/>
      <c r="W3887" s="14"/>
      <c r="X3887" s="14"/>
      <c r="Y3887" s="14"/>
      <c r="Z3887" s="14">
        <v>0</v>
      </c>
      <c r="AA3887" s="14">
        <v>100</v>
      </c>
      <c r="AB3887" s="14">
        <v>0</v>
      </c>
      <c r="AC3887" s="14"/>
      <c r="AD3887" s="14"/>
      <c r="AE3887" s="14"/>
      <c r="AF3887" s="14"/>
      <c r="AG3887" s="14"/>
      <c r="AH3887" s="14">
        <f t="shared" si="6061"/>
        <v>0</v>
      </c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>
        <v>0</v>
      </c>
      <c r="AS3887" s="14">
        <v>0</v>
      </c>
      <c r="AT3887" s="14">
        <v>10000</v>
      </c>
      <c r="AU3887" s="14"/>
      <c r="AV3887" s="14"/>
      <c r="AW3887" s="14"/>
      <c r="AX3887" s="14"/>
      <c r="AY3887" s="14"/>
      <c r="AZ3887" s="14">
        <f t="shared" si="6062"/>
        <v>10000</v>
      </c>
      <c r="BA3887" s="14"/>
      <c r="BB3887" s="14"/>
      <c r="BC3887" s="14"/>
      <c r="BD3887" s="14"/>
      <c r="BE3887" s="14"/>
      <c r="BF3887" s="14"/>
      <c r="BG3887" s="14"/>
      <c r="BH3887" s="14"/>
      <c r="BI3887" s="14"/>
      <c r="BJ3887" s="14">
        <v>0</v>
      </c>
      <c r="BK3887" s="14">
        <v>10000</v>
      </c>
    </row>
    <row r="3888" spans="1:63" ht="22.5" x14ac:dyDescent="0.25">
      <c r="A3888" s="4" t="s">
        <v>1156</v>
      </c>
      <c r="B3888" s="4" t="s">
        <v>58</v>
      </c>
      <c r="C3888" s="4" t="s">
        <v>151</v>
      </c>
      <c r="D3888" s="107" t="s">
        <v>1323</v>
      </c>
      <c r="E3888" s="117">
        <v>6143</v>
      </c>
      <c r="F3888" s="107"/>
      <c r="G3888" s="103" t="s">
        <v>1659</v>
      </c>
      <c r="H3888" s="13" t="s">
        <v>45</v>
      </c>
      <c r="I3888" s="14">
        <v>0</v>
      </c>
      <c r="J3888" s="14">
        <v>100</v>
      </c>
      <c r="K3888" s="14"/>
      <c r="L3888" s="14"/>
      <c r="M3888" s="14"/>
      <c r="N3888" s="14"/>
      <c r="O3888" s="14"/>
      <c r="P3888" s="14">
        <f t="shared" si="6060"/>
        <v>100</v>
      </c>
      <c r="Q3888" s="14"/>
      <c r="R3888" s="14"/>
      <c r="S3888" s="14"/>
      <c r="T3888" s="14"/>
      <c r="U3888" s="14"/>
      <c r="V3888" s="14"/>
      <c r="W3888" s="14"/>
      <c r="X3888" s="14"/>
      <c r="Y3888" s="14"/>
      <c r="Z3888" s="14">
        <v>0</v>
      </c>
      <c r="AA3888" s="14">
        <v>100</v>
      </c>
      <c r="AB3888" s="14">
        <v>0</v>
      </c>
      <c r="AC3888" s="14"/>
      <c r="AD3888" s="14"/>
      <c r="AE3888" s="14"/>
      <c r="AF3888" s="14"/>
      <c r="AG3888" s="14"/>
      <c r="AH3888" s="14">
        <f t="shared" si="6061"/>
        <v>0</v>
      </c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>
        <v>0</v>
      </c>
      <c r="AS3888" s="14">
        <v>0</v>
      </c>
      <c r="AT3888" s="14">
        <v>0</v>
      </c>
      <c r="AU3888" s="14"/>
      <c r="AV3888" s="14"/>
      <c r="AW3888" s="14"/>
      <c r="AX3888" s="14"/>
      <c r="AY3888" s="14"/>
      <c r="AZ3888" s="14">
        <f t="shared" si="6062"/>
        <v>0</v>
      </c>
      <c r="BA3888" s="14"/>
      <c r="BB3888" s="14"/>
      <c r="BC3888" s="14"/>
      <c r="BD3888" s="14"/>
      <c r="BE3888" s="14"/>
      <c r="BF3888" s="14"/>
      <c r="BG3888" s="14"/>
      <c r="BH3888" s="14"/>
      <c r="BI3888" s="14"/>
      <c r="BJ3888" s="14">
        <v>0</v>
      </c>
      <c r="BK3888" s="14">
        <v>0</v>
      </c>
    </row>
    <row r="3889" spans="1:63" x14ac:dyDescent="0.25">
      <c r="A3889" s="4" t="s">
        <v>1156</v>
      </c>
      <c r="B3889" s="4" t="s">
        <v>58</v>
      </c>
      <c r="C3889" s="4" t="s">
        <v>151</v>
      </c>
      <c r="D3889" s="107" t="s">
        <v>1323</v>
      </c>
      <c r="E3889" s="117">
        <v>6148</v>
      </c>
      <c r="F3889" s="107"/>
      <c r="G3889" s="103" t="s">
        <v>1659</v>
      </c>
      <c r="H3889" s="13" t="s">
        <v>47</v>
      </c>
      <c r="I3889" s="14">
        <v>100</v>
      </c>
      <c r="J3889" s="14">
        <v>100</v>
      </c>
      <c r="K3889" s="14"/>
      <c r="L3889" s="14"/>
      <c r="M3889" s="14"/>
      <c r="N3889" s="14"/>
      <c r="O3889" s="14"/>
      <c r="P3889" s="14">
        <f t="shared" si="6060"/>
        <v>100</v>
      </c>
      <c r="Q3889" s="14"/>
      <c r="R3889" s="14"/>
      <c r="S3889" s="14"/>
      <c r="T3889" s="14"/>
      <c r="U3889" s="14"/>
      <c r="V3889" s="14"/>
      <c r="W3889" s="14"/>
      <c r="X3889" s="14"/>
      <c r="Y3889" s="14"/>
      <c r="Z3889" s="14">
        <v>0</v>
      </c>
      <c r="AA3889" s="14">
        <v>100</v>
      </c>
      <c r="AB3889" s="14">
        <v>0</v>
      </c>
      <c r="AC3889" s="14"/>
      <c r="AD3889" s="14"/>
      <c r="AE3889" s="14"/>
      <c r="AF3889" s="14"/>
      <c r="AG3889" s="14"/>
      <c r="AH3889" s="14">
        <f t="shared" si="6061"/>
        <v>0</v>
      </c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>
        <v>0</v>
      </c>
      <c r="AS3889" s="14">
        <v>0</v>
      </c>
      <c r="AT3889" s="14">
        <v>0</v>
      </c>
      <c r="AU3889" s="14"/>
      <c r="AV3889" s="14"/>
      <c r="AW3889" s="14"/>
      <c r="AX3889" s="14"/>
      <c r="AY3889" s="14"/>
      <c r="AZ3889" s="14">
        <f t="shared" si="6062"/>
        <v>0</v>
      </c>
      <c r="BA3889" s="14"/>
      <c r="BB3889" s="14"/>
      <c r="BC3889" s="14"/>
      <c r="BD3889" s="14"/>
      <c r="BE3889" s="14"/>
      <c r="BF3889" s="14"/>
      <c r="BG3889" s="14"/>
      <c r="BH3889" s="14"/>
      <c r="BI3889" s="14"/>
      <c r="BJ3889" s="14">
        <v>0</v>
      </c>
      <c r="BK3889" s="14">
        <v>0</v>
      </c>
    </row>
    <row r="3890" spans="1:63" ht="33.75" x14ac:dyDescent="0.25">
      <c r="A3890" s="1" t="s">
        <v>0</v>
      </c>
      <c r="B3890" s="1" t="s">
        <v>0</v>
      </c>
      <c r="C3890" s="1" t="s">
        <v>0</v>
      </c>
      <c r="D3890" s="106" t="s">
        <v>0</v>
      </c>
      <c r="E3890" s="106"/>
      <c r="F3890" s="106" t="s">
        <v>0</v>
      </c>
      <c r="G3890" s="2" t="s">
        <v>0</v>
      </c>
      <c r="H3890" s="10" t="s">
        <v>49</v>
      </c>
      <c r="I3890" s="11">
        <f>SUM(I3891)</f>
        <v>2503100</v>
      </c>
      <c r="J3890" s="11">
        <f t="shared" ref="J3890:Y3890" si="6129">SUM(J3891)</f>
        <v>1500</v>
      </c>
      <c r="K3890" s="11">
        <f t="shared" si="6129"/>
        <v>1000</v>
      </c>
      <c r="L3890" s="11">
        <f t="shared" si="6129"/>
        <v>0</v>
      </c>
      <c r="M3890" s="11">
        <f t="shared" si="6129"/>
        <v>0</v>
      </c>
      <c r="N3890" s="11">
        <f t="shared" si="6129"/>
        <v>0</v>
      </c>
      <c r="O3890" s="11">
        <f t="shared" si="6129"/>
        <v>0</v>
      </c>
      <c r="P3890" s="11">
        <f t="shared" si="6129"/>
        <v>2500</v>
      </c>
      <c r="Q3890" s="11">
        <f t="shared" si="6129"/>
        <v>0</v>
      </c>
      <c r="R3890" s="11">
        <f t="shared" si="6129"/>
        <v>0</v>
      </c>
      <c r="S3890" s="11">
        <f t="shared" si="6129"/>
        <v>1000</v>
      </c>
      <c r="T3890" s="11">
        <f t="shared" si="6129"/>
        <v>0</v>
      </c>
      <c r="U3890" s="11">
        <f t="shared" si="6129"/>
        <v>0</v>
      </c>
      <c r="V3890" s="11">
        <f t="shared" si="6129"/>
        <v>0</v>
      </c>
      <c r="W3890" s="11">
        <f t="shared" si="6129"/>
        <v>0</v>
      </c>
      <c r="X3890" s="11">
        <f t="shared" si="6129"/>
        <v>0</v>
      </c>
      <c r="Y3890" s="11">
        <f t="shared" si="6129"/>
        <v>0</v>
      </c>
      <c r="Z3890" s="11">
        <v>1000</v>
      </c>
      <c r="AA3890" s="11">
        <v>1500</v>
      </c>
      <c r="AB3890" s="11">
        <f t="shared" ref="AB3890:AQ3890" si="6130">SUM(AB3891)</f>
        <v>0</v>
      </c>
      <c r="AC3890" s="11">
        <f t="shared" si="6130"/>
        <v>0</v>
      </c>
      <c r="AD3890" s="11">
        <f t="shared" si="6130"/>
        <v>0</v>
      </c>
      <c r="AE3890" s="11">
        <f t="shared" si="6130"/>
        <v>0</v>
      </c>
      <c r="AF3890" s="11">
        <f t="shared" si="6130"/>
        <v>0</v>
      </c>
      <c r="AG3890" s="11">
        <f t="shared" si="6130"/>
        <v>0</v>
      </c>
      <c r="AH3890" s="11">
        <f t="shared" si="6130"/>
        <v>0</v>
      </c>
      <c r="AI3890" s="11">
        <f t="shared" si="6130"/>
        <v>0</v>
      </c>
      <c r="AJ3890" s="11">
        <f t="shared" si="6130"/>
        <v>0</v>
      </c>
      <c r="AK3890" s="11">
        <f t="shared" si="6130"/>
        <v>0</v>
      </c>
      <c r="AL3890" s="11">
        <f t="shared" si="6130"/>
        <v>0</v>
      </c>
      <c r="AM3890" s="11">
        <f t="shared" si="6130"/>
        <v>0</v>
      </c>
      <c r="AN3890" s="11">
        <f t="shared" si="6130"/>
        <v>0</v>
      </c>
      <c r="AO3890" s="11">
        <f t="shared" si="6130"/>
        <v>0</v>
      </c>
      <c r="AP3890" s="11">
        <f t="shared" si="6130"/>
        <v>0</v>
      </c>
      <c r="AQ3890" s="11">
        <f t="shared" si="6130"/>
        <v>0</v>
      </c>
      <c r="AR3890" s="11">
        <v>0</v>
      </c>
      <c r="AS3890" s="11">
        <v>0</v>
      </c>
      <c r="AT3890" s="11">
        <f t="shared" ref="AT3890:BI3890" si="6131">SUM(AT3891)</f>
        <v>10500</v>
      </c>
      <c r="AU3890" s="11">
        <f t="shared" si="6131"/>
        <v>0</v>
      </c>
      <c r="AV3890" s="11">
        <f t="shared" si="6131"/>
        <v>0</v>
      </c>
      <c r="AW3890" s="11">
        <f t="shared" si="6131"/>
        <v>0</v>
      </c>
      <c r="AX3890" s="11">
        <f t="shared" si="6131"/>
        <v>0</v>
      </c>
      <c r="AY3890" s="11">
        <f t="shared" si="6131"/>
        <v>19035</v>
      </c>
      <c r="AZ3890" s="11">
        <f t="shared" si="6131"/>
        <v>29535</v>
      </c>
      <c r="BA3890" s="11">
        <f t="shared" si="6131"/>
        <v>0</v>
      </c>
      <c r="BB3890" s="11">
        <f t="shared" si="6131"/>
        <v>0</v>
      </c>
      <c r="BC3890" s="11">
        <f t="shared" si="6131"/>
        <v>0</v>
      </c>
      <c r="BD3890" s="11">
        <f t="shared" si="6131"/>
        <v>0</v>
      </c>
      <c r="BE3890" s="11">
        <f t="shared" si="6131"/>
        <v>0</v>
      </c>
      <c r="BF3890" s="11">
        <f t="shared" si="6131"/>
        <v>0</v>
      </c>
      <c r="BG3890" s="11">
        <f t="shared" si="6131"/>
        <v>19035</v>
      </c>
      <c r="BH3890" s="11">
        <f t="shared" si="6131"/>
        <v>0</v>
      </c>
      <c r="BI3890" s="11">
        <f t="shared" si="6131"/>
        <v>0</v>
      </c>
      <c r="BJ3890" s="11">
        <v>19035</v>
      </c>
      <c r="BK3890" s="11">
        <v>10500</v>
      </c>
    </row>
    <row r="3891" spans="1:63" x14ac:dyDescent="0.25">
      <c r="A3891" s="4" t="s">
        <v>1156</v>
      </c>
      <c r="B3891" s="4" t="s">
        <v>58</v>
      </c>
      <c r="C3891" s="4" t="s">
        <v>151</v>
      </c>
      <c r="D3891" s="107" t="s">
        <v>1323</v>
      </c>
      <c r="E3891" s="106" t="s">
        <v>50</v>
      </c>
      <c r="F3891" s="106" t="s">
        <v>0</v>
      </c>
      <c r="G3891" s="2" t="s">
        <v>0</v>
      </c>
      <c r="H3891" s="2" t="s">
        <v>51</v>
      </c>
      <c r="I3891" s="12">
        <f>SUM(I3892:I3893)</f>
        <v>2503100</v>
      </c>
      <c r="J3891" s="12">
        <f t="shared" ref="J3891:Y3891" si="6132">SUM(J3892:J3893)</f>
        <v>1500</v>
      </c>
      <c r="K3891" s="12">
        <f t="shared" si="6132"/>
        <v>1000</v>
      </c>
      <c r="L3891" s="12">
        <f t="shared" si="6132"/>
        <v>0</v>
      </c>
      <c r="M3891" s="12">
        <f t="shared" si="6132"/>
        <v>0</v>
      </c>
      <c r="N3891" s="12">
        <f t="shared" si="6132"/>
        <v>0</v>
      </c>
      <c r="O3891" s="12">
        <f t="shared" si="6132"/>
        <v>0</v>
      </c>
      <c r="P3891" s="12">
        <f t="shared" ref="P3891" si="6133">SUM(P3892:P3893)</f>
        <v>2500</v>
      </c>
      <c r="Q3891" s="12">
        <f t="shared" si="6132"/>
        <v>0</v>
      </c>
      <c r="R3891" s="12">
        <f t="shared" si="6132"/>
        <v>0</v>
      </c>
      <c r="S3891" s="12">
        <f t="shared" si="6132"/>
        <v>1000</v>
      </c>
      <c r="T3891" s="12">
        <f t="shared" si="6132"/>
        <v>0</v>
      </c>
      <c r="U3891" s="12">
        <f t="shared" si="6132"/>
        <v>0</v>
      </c>
      <c r="V3891" s="12">
        <f t="shared" si="6132"/>
        <v>0</v>
      </c>
      <c r="W3891" s="12">
        <f t="shared" si="6132"/>
        <v>0</v>
      </c>
      <c r="X3891" s="12">
        <f t="shared" si="6132"/>
        <v>0</v>
      </c>
      <c r="Y3891" s="12">
        <f t="shared" si="6132"/>
        <v>0</v>
      </c>
      <c r="Z3891" s="12">
        <v>1000</v>
      </c>
      <c r="AA3891" s="12">
        <v>1500</v>
      </c>
      <c r="AB3891" s="12">
        <f t="shared" ref="AB3891:AQ3891" si="6134">SUM(AB3892:AB3893)</f>
        <v>0</v>
      </c>
      <c r="AC3891" s="12">
        <f t="shared" si="6134"/>
        <v>0</v>
      </c>
      <c r="AD3891" s="12">
        <f t="shared" si="6134"/>
        <v>0</v>
      </c>
      <c r="AE3891" s="12">
        <f t="shared" si="6134"/>
        <v>0</v>
      </c>
      <c r="AF3891" s="12">
        <f t="shared" si="6134"/>
        <v>0</v>
      </c>
      <c r="AG3891" s="12">
        <f t="shared" si="6134"/>
        <v>0</v>
      </c>
      <c r="AH3891" s="12">
        <f t="shared" ref="AH3891" si="6135">SUM(AH3892:AH3893)</f>
        <v>0</v>
      </c>
      <c r="AI3891" s="12">
        <f t="shared" si="6134"/>
        <v>0</v>
      </c>
      <c r="AJ3891" s="12">
        <f t="shared" si="6134"/>
        <v>0</v>
      </c>
      <c r="AK3891" s="12">
        <f t="shared" si="6134"/>
        <v>0</v>
      </c>
      <c r="AL3891" s="12">
        <f t="shared" si="6134"/>
        <v>0</v>
      </c>
      <c r="AM3891" s="12">
        <f t="shared" si="6134"/>
        <v>0</v>
      </c>
      <c r="AN3891" s="12">
        <f t="shared" si="6134"/>
        <v>0</v>
      </c>
      <c r="AO3891" s="12">
        <f t="shared" si="6134"/>
        <v>0</v>
      </c>
      <c r="AP3891" s="12">
        <f t="shared" si="6134"/>
        <v>0</v>
      </c>
      <c r="AQ3891" s="12">
        <f t="shared" si="6134"/>
        <v>0</v>
      </c>
      <c r="AR3891" s="12">
        <v>0</v>
      </c>
      <c r="AS3891" s="12">
        <v>0</v>
      </c>
      <c r="AT3891" s="12">
        <f>SUM(AT3892:AT3893)</f>
        <v>10500</v>
      </c>
      <c r="AU3891" s="12">
        <f t="shared" ref="AU3891:BI3891" si="6136">SUM(AU3892:AU3893)</f>
        <v>0</v>
      </c>
      <c r="AV3891" s="12">
        <f t="shared" si="6136"/>
        <v>0</v>
      </c>
      <c r="AW3891" s="12">
        <f t="shared" si="6136"/>
        <v>0</v>
      </c>
      <c r="AX3891" s="12">
        <f t="shared" si="6136"/>
        <v>0</v>
      </c>
      <c r="AY3891" s="12">
        <f t="shared" si="6136"/>
        <v>19035</v>
      </c>
      <c r="AZ3891" s="12">
        <f t="shared" ref="AZ3891" si="6137">SUM(AZ3892:AZ3893)</f>
        <v>29535</v>
      </c>
      <c r="BA3891" s="12">
        <f t="shared" si="6136"/>
        <v>0</v>
      </c>
      <c r="BB3891" s="12">
        <f t="shared" si="6136"/>
        <v>0</v>
      </c>
      <c r="BC3891" s="12">
        <f t="shared" si="6136"/>
        <v>0</v>
      </c>
      <c r="BD3891" s="12">
        <f t="shared" si="6136"/>
        <v>0</v>
      </c>
      <c r="BE3891" s="12">
        <f t="shared" si="6136"/>
        <v>0</v>
      </c>
      <c r="BF3891" s="12">
        <f t="shared" si="6136"/>
        <v>0</v>
      </c>
      <c r="BG3891" s="12">
        <f t="shared" si="6136"/>
        <v>19035</v>
      </c>
      <c r="BH3891" s="12">
        <f t="shared" si="6136"/>
        <v>0</v>
      </c>
      <c r="BI3891" s="12">
        <f t="shared" si="6136"/>
        <v>0</v>
      </c>
      <c r="BJ3891" s="12">
        <v>19035</v>
      </c>
      <c r="BK3891" s="12">
        <v>10500</v>
      </c>
    </row>
    <row r="3892" spans="1:63" x14ac:dyDescent="0.25">
      <c r="A3892" s="4" t="s">
        <v>1156</v>
      </c>
      <c r="B3892" s="4" t="s">
        <v>58</v>
      </c>
      <c r="C3892" s="4" t="s">
        <v>151</v>
      </c>
      <c r="D3892" s="107" t="s">
        <v>1323</v>
      </c>
      <c r="E3892" s="117">
        <v>8213</v>
      </c>
      <c r="F3892" s="107"/>
      <c r="G3892" s="103" t="s">
        <v>1659</v>
      </c>
      <c r="H3892" s="13" t="s">
        <v>53</v>
      </c>
      <c r="I3892" s="14">
        <v>13000</v>
      </c>
      <c r="J3892" s="14">
        <v>1000</v>
      </c>
      <c r="K3892" s="14">
        <v>1000</v>
      </c>
      <c r="L3892" s="14"/>
      <c r="M3892" s="14"/>
      <c r="N3892" s="14"/>
      <c r="O3892" s="14"/>
      <c r="P3892" s="14">
        <f t="shared" si="6060"/>
        <v>2000</v>
      </c>
      <c r="Q3892" s="14"/>
      <c r="R3892" s="14"/>
      <c r="S3892" s="14">
        <v>1000</v>
      </c>
      <c r="T3892" s="14"/>
      <c r="U3892" s="14"/>
      <c r="V3892" s="14"/>
      <c r="W3892" s="14"/>
      <c r="X3892" s="14"/>
      <c r="Y3892" s="14"/>
      <c r="Z3892" s="14">
        <v>1000</v>
      </c>
      <c r="AA3892" s="14">
        <v>1000</v>
      </c>
      <c r="AB3892" s="14">
        <v>0</v>
      </c>
      <c r="AC3892" s="14"/>
      <c r="AD3892" s="14"/>
      <c r="AE3892" s="14"/>
      <c r="AF3892" s="14"/>
      <c r="AG3892" s="14"/>
      <c r="AH3892" s="14">
        <f t="shared" si="6061"/>
        <v>0</v>
      </c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>
        <v>0</v>
      </c>
      <c r="AS3892" s="14">
        <v>0</v>
      </c>
      <c r="AT3892" s="14">
        <v>10500</v>
      </c>
      <c r="AU3892" s="14"/>
      <c r="AV3892" s="14"/>
      <c r="AW3892" s="14"/>
      <c r="AX3892" s="14"/>
      <c r="AY3892" s="14">
        <v>19035</v>
      </c>
      <c r="AZ3892" s="14">
        <f t="shared" si="6062"/>
        <v>29535</v>
      </c>
      <c r="BA3892" s="14"/>
      <c r="BB3892" s="14"/>
      <c r="BC3892" s="14"/>
      <c r="BD3892" s="14"/>
      <c r="BE3892" s="14"/>
      <c r="BF3892" s="14"/>
      <c r="BG3892" s="14">
        <v>19035</v>
      </c>
      <c r="BH3892" s="14"/>
      <c r="BI3892" s="14"/>
      <c r="BJ3892" s="14">
        <v>19035</v>
      </c>
      <c r="BK3892" s="14">
        <v>10500</v>
      </c>
    </row>
    <row r="3893" spans="1:63" x14ac:dyDescent="0.25">
      <c r="A3893" s="4" t="s">
        <v>1156</v>
      </c>
      <c r="B3893" s="4" t="s">
        <v>58</v>
      </c>
      <c r="C3893" s="4" t="s">
        <v>151</v>
      </c>
      <c r="D3893" s="107" t="s">
        <v>1323</v>
      </c>
      <c r="E3893" s="117">
        <v>8216</v>
      </c>
      <c r="F3893" s="107"/>
      <c r="G3893" s="103" t="s">
        <v>1659</v>
      </c>
      <c r="H3893" s="13" t="s">
        <v>110</v>
      </c>
      <c r="I3893" s="14">
        <v>2490100</v>
      </c>
      <c r="J3893" s="14">
        <v>500</v>
      </c>
      <c r="K3893" s="14"/>
      <c r="L3893" s="14"/>
      <c r="M3893" s="14"/>
      <c r="N3893" s="14"/>
      <c r="O3893" s="14"/>
      <c r="P3893" s="14">
        <f t="shared" si="6060"/>
        <v>500</v>
      </c>
      <c r="Q3893" s="14"/>
      <c r="R3893" s="14"/>
      <c r="S3893" s="14"/>
      <c r="T3893" s="14"/>
      <c r="U3893" s="14"/>
      <c r="V3893" s="14"/>
      <c r="W3893" s="14"/>
      <c r="X3893" s="14"/>
      <c r="Y3893" s="14"/>
      <c r="Z3893" s="14">
        <v>0</v>
      </c>
      <c r="AA3893" s="14">
        <v>500</v>
      </c>
      <c r="AB3893" s="14">
        <v>0</v>
      </c>
      <c r="AC3893" s="14"/>
      <c r="AD3893" s="14"/>
      <c r="AE3893" s="14"/>
      <c r="AF3893" s="14"/>
      <c r="AG3893" s="14"/>
      <c r="AH3893" s="14">
        <f t="shared" si="6061"/>
        <v>0</v>
      </c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>
        <v>0</v>
      </c>
      <c r="AS3893" s="14">
        <v>0</v>
      </c>
      <c r="AT3893" s="14">
        <v>0</v>
      </c>
      <c r="AU3893" s="14"/>
      <c r="AV3893" s="14"/>
      <c r="AW3893" s="14"/>
      <c r="AX3893" s="14"/>
      <c r="AY3893" s="14"/>
      <c r="AZ3893" s="14">
        <f t="shared" si="6062"/>
        <v>0</v>
      </c>
      <c r="BA3893" s="14"/>
      <c r="BB3893" s="14"/>
      <c r="BC3893" s="14"/>
      <c r="BD3893" s="14"/>
      <c r="BE3893" s="14"/>
      <c r="BF3893" s="14"/>
      <c r="BG3893" s="14"/>
      <c r="BH3893" s="14"/>
      <c r="BI3893" s="14"/>
      <c r="BJ3893" s="14">
        <v>0</v>
      </c>
      <c r="BK3893" s="14">
        <v>0</v>
      </c>
    </row>
    <row r="3894" spans="1:63" ht="22.5" x14ac:dyDescent="0.25">
      <c r="A3894" s="13" t="s">
        <v>0</v>
      </c>
      <c r="B3894" s="13" t="s">
        <v>0</v>
      </c>
      <c r="C3894" s="13" t="s">
        <v>0</v>
      </c>
      <c r="D3894" s="103" t="s">
        <v>0</v>
      </c>
      <c r="E3894" s="103" t="s">
        <v>0</v>
      </c>
      <c r="F3894" s="103" t="s">
        <v>0</v>
      </c>
      <c r="G3894" s="13" t="s">
        <v>0</v>
      </c>
      <c r="H3894" s="10" t="s">
        <v>1333</v>
      </c>
      <c r="I3894" s="11">
        <f>SUM(I3860,I3885,I3890)</f>
        <v>6024997</v>
      </c>
      <c r="J3894" s="11">
        <f t="shared" ref="J3894:Y3894" si="6138">SUM(J3860,J3885,J3890)</f>
        <v>99650</v>
      </c>
      <c r="K3894" s="11">
        <f t="shared" si="6138"/>
        <v>109473</v>
      </c>
      <c r="L3894" s="11">
        <f t="shared" si="6138"/>
        <v>0</v>
      </c>
      <c r="M3894" s="11">
        <f t="shared" si="6138"/>
        <v>0</v>
      </c>
      <c r="N3894" s="11">
        <f t="shared" si="6138"/>
        <v>0</v>
      </c>
      <c r="O3894" s="11">
        <f t="shared" si="6138"/>
        <v>0</v>
      </c>
      <c r="P3894" s="11">
        <f t="shared" si="6138"/>
        <v>209123</v>
      </c>
      <c r="Q3894" s="11">
        <f t="shared" si="6138"/>
        <v>6236</v>
      </c>
      <c r="R3894" s="11">
        <f t="shared" si="6138"/>
        <v>26403</v>
      </c>
      <c r="S3894" s="11">
        <f t="shared" si="6138"/>
        <v>109473</v>
      </c>
      <c r="T3894" s="11">
        <f t="shared" si="6138"/>
        <v>0</v>
      </c>
      <c r="U3894" s="11">
        <f t="shared" si="6138"/>
        <v>0</v>
      </c>
      <c r="V3894" s="11">
        <f t="shared" si="6138"/>
        <v>0</v>
      </c>
      <c r="W3894" s="11">
        <f t="shared" si="6138"/>
        <v>0</v>
      </c>
      <c r="X3894" s="11">
        <f t="shared" si="6138"/>
        <v>35561</v>
      </c>
      <c r="Y3894" s="11">
        <f t="shared" si="6138"/>
        <v>0</v>
      </c>
      <c r="Z3894" s="11">
        <v>177673</v>
      </c>
      <c r="AA3894" s="11">
        <v>31450</v>
      </c>
      <c r="AB3894" s="11">
        <f t="shared" ref="AB3894:AQ3894" si="6139">SUM(AB3860,AB3885,AB3890)</f>
        <v>0</v>
      </c>
      <c r="AC3894" s="11">
        <f t="shared" si="6139"/>
        <v>0</v>
      </c>
      <c r="AD3894" s="11">
        <f t="shared" si="6139"/>
        <v>0</v>
      </c>
      <c r="AE3894" s="11">
        <f t="shared" si="6139"/>
        <v>0</v>
      </c>
      <c r="AF3894" s="11">
        <f t="shared" si="6139"/>
        <v>0</v>
      </c>
      <c r="AG3894" s="11">
        <f t="shared" si="6139"/>
        <v>0</v>
      </c>
      <c r="AH3894" s="11">
        <f t="shared" si="6139"/>
        <v>0</v>
      </c>
      <c r="AI3894" s="11">
        <f t="shared" si="6139"/>
        <v>0</v>
      </c>
      <c r="AJ3894" s="11">
        <f t="shared" si="6139"/>
        <v>0</v>
      </c>
      <c r="AK3894" s="11">
        <f t="shared" si="6139"/>
        <v>0</v>
      </c>
      <c r="AL3894" s="11">
        <f t="shared" si="6139"/>
        <v>0</v>
      </c>
      <c r="AM3894" s="11">
        <f t="shared" si="6139"/>
        <v>0</v>
      </c>
      <c r="AN3894" s="11">
        <f t="shared" si="6139"/>
        <v>0</v>
      </c>
      <c r="AO3894" s="11">
        <f t="shared" si="6139"/>
        <v>0</v>
      </c>
      <c r="AP3894" s="11">
        <f t="shared" si="6139"/>
        <v>0</v>
      </c>
      <c r="AQ3894" s="11">
        <f t="shared" si="6139"/>
        <v>0</v>
      </c>
      <c r="AR3894" s="11">
        <v>0</v>
      </c>
      <c r="AS3894" s="11">
        <v>0</v>
      </c>
      <c r="AT3894" s="11">
        <f t="shared" ref="AT3894:BI3894" si="6140">SUM(AT3860,AT3885,AT3890)</f>
        <v>20500</v>
      </c>
      <c r="AU3894" s="11">
        <f t="shared" si="6140"/>
        <v>65</v>
      </c>
      <c r="AV3894" s="11">
        <f t="shared" si="6140"/>
        <v>0</v>
      </c>
      <c r="AW3894" s="11">
        <f t="shared" si="6140"/>
        <v>8000</v>
      </c>
      <c r="AX3894" s="11">
        <f t="shared" si="6140"/>
        <v>0</v>
      </c>
      <c r="AY3894" s="11">
        <f t="shared" si="6140"/>
        <v>19035</v>
      </c>
      <c r="AZ3894" s="11">
        <f t="shared" si="6140"/>
        <v>47600</v>
      </c>
      <c r="BA3894" s="11">
        <f t="shared" si="6140"/>
        <v>0</v>
      </c>
      <c r="BB3894" s="11">
        <f t="shared" si="6140"/>
        <v>0</v>
      </c>
      <c r="BC3894" s="11">
        <f t="shared" si="6140"/>
        <v>65</v>
      </c>
      <c r="BD3894" s="11">
        <f t="shared" si="6140"/>
        <v>0</v>
      </c>
      <c r="BE3894" s="11">
        <f t="shared" si="6140"/>
        <v>8000</v>
      </c>
      <c r="BF3894" s="11">
        <f t="shared" si="6140"/>
        <v>0</v>
      </c>
      <c r="BG3894" s="11">
        <f t="shared" si="6140"/>
        <v>19035</v>
      </c>
      <c r="BH3894" s="11">
        <f t="shared" si="6140"/>
        <v>0</v>
      </c>
      <c r="BI3894" s="11">
        <f t="shared" si="6140"/>
        <v>0</v>
      </c>
      <c r="BJ3894" s="11">
        <v>27100</v>
      </c>
      <c r="BK3894" s="11">
        <v>20500</v>
      </c>
    </row>
    <row r="3895" spans="1:63" ht="15.75" thickBot="1" x14ac:dyDescent="0.3">
      <c r="A3895" s="13" t="s">
        <v>0</v>
      </c>
      <c r="B3895" s="13" t="s">
        <v>0</v>
      </c>
      <c r="C3895" s="13" t="s">
        <v>0</v>
      </c>
      <c r="D3895" s="103" t="s">
        <v>0</v>
      </c>
      <c r="E3895" s="103" t="s">
        <v>0</v>
      </c>
      <c r="F3895" s="103" t="s">
        <v>0</v>
      </c>
      <c r="G3895" s="13" t="s">
        <v>0</v>
      </c>
      <c r="H3895" s="2" t="s">
        <v>55</v>
      </c>
      <c r="I3895" s="12">
        <v>42</v>
      </c>
      <c r="J3895" s="13" t="s">
        <v>0</v>
      </c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>
        <v>0</v>
      </c>
      <c r="AA3895" s="13"/>
      <c r="AB3895" s="13" t="s">
        <v>0</v>
      </c>
      <c r="AC3895" s="13"/>
      <c r="AD3895" s="13"/>
      <c r="AE3895" s="13"/>
      <c r="AF3895" s="13"/>
      <c r="AG3895" s="13"/>
      <c r="AH3895" s="13"/>
      <c r="AI3895" s="13"/>
      <c r="AJ3895" s="13"/>
      <c r="AK3895" s="13"/>
      <c r="AL3895" s="13"/>
      <c r="AM3895" s="13"/>
      <c r="AN3895" s="13"/>
      <c r="AO3895" s="13"/>
      <c r="AP3895" s="13"/>
      <c r="AQ3895" s="13"/>
      <c r="AR3895" s="13">
        <v>0</v>
      </c>
      <c r="AS3895" s="13"/>
      <c r="AT3895" s="13" t="s">
        <v>0</v>
      </c>
      <c r="AU3895" s="13"/>
      <c r="AV3895" s="13"/>
      <c r="AW3895" s="13"/>
      <c r="AX3895" s="13"/>
      <c r="AY3895" s="13"/>
      <c r="AZ3895" s="13"/>
      <c r="BA3895" s="13"/>
      <c r="BB3895" s="13"/>
      <c r="BC3895" s="13"/>
      <c r="BD3895" s="13"/>
      <c r="BE3895" s="13"/>
      <c r="BF3895" s="13"/>
      <c r="BG3895" s="13"/>
      <c r="BH3895" s="13"/>
      <c r="BI3895" s="13"/>
      <c r="BJ3895" s="13">
        <v>0</v>
      </c>
      <c r="BK3895" s="13"/>
    </row>
    <row r="3896" spans="1:63" ht="69.75" customHeight="1" thickBot="1" x14ac:dyDescent="0.3">
      <c r="A3896" s="148" t="s">
        <v>0</v>
      </c>
      <c r="B3896" s="148" t="s">
        <v>0</v>
      </c>
      <c r="C3896" s="148" t="s">
        <v>0</v>
      </c>
      <c r="D3896" s="151" t="s">
        <v>0</v>
      </c>
      <c r="E3896" s="151" t="s">
        <v>0</v>
      </c>
      <c r="F3896" s="151" t="s">
        <v>0</v>
      </c>
      <c r="G3896" s="154" t="s">
        <v>0</v>
      </c>
      <c r="H3896" s="5" t="s">
        <v>56</v>
      </c>
      <c r="I3896" s="5" t="s">
        <v>9</v>
      </c>
      <c r="J3896" s="94" t="s">
        <v>10</v>
      </c>
      <c r="K3896" s="94" t="s">
        <v>1602</v>
      </c>
      <c r="L3896" s="94" t="s">
        <v>1535</v>
      </c>
      <c r="M3896" s="94" t="s">
        <v>1591</v>
      </c>
      <c r="N3896" s="94" t="s">
        <v>1592</v>
      </c>
      <c r="O3896" s="94" t="s">
        <v>1593</v>
      </c>
      <c r="P3896" s="94" t="s">
        <v>1606</v>
      </c>
      <c r="Q3896" s="94" t="s">
        <v>1603</v>
      </c>
      <c r="R3896" s="94" t="s">
        <v>1594</v>
      </c>
      <c r="S3896" s="94" t="s">
        <v>1595</v>
      </c>
      <c r="T3896" s="94" t="s">
        <v>1596</v>
      </c>
      <c r="U3896" s="94" t="s">
        <v>1597</v>
      </c>
      <c r="V3896" s="94" t="s">
        <v>1598</v>
      </c>
      <c r="W3896" s="94" t="s">
        <v>1599</v>
      </c>
      <c r="X3896" s="94" t="s">
        <v>1604</v>
      </c>
      <c r="Y3896" s="94" t="s">
        <v>1605</v>
      </c>
      <c r="Z3896" s="94" t="s">
        <v>1600</v>
      </c>
      <c r="AA3896" s="94" t="s">
        <v>1601</v>
      </c>
      <c r="AB3896" s="95" t="s">
        <v>11</v>
      </c>
      <c r="AC3896" s="95" t="s">
        <v>1602</v>
      </c>
      <c r="AD3896" s="95" t="s">
        <v>1535</v>
      </c>
      <c r="AE3896" s="95" t="s">
        <v>1591</v>
      </c>
      <c r="AF3896" s="95" t="s">
        <v>1592</v>
      </c>
      <c r="AG3896" s="95" t="s">
        <v>1593</v>
      </c>
      <c r="AH3896" s="95" t="s">
        <v>1607</v>
      </c>
      <c r="AI3896" s="95" t="s">
        <v>1603</v>
      </c>
      <c r="AJ3896" s="95" t="s">
        <v>1594</v>
      </c>
      <c r="AK3896" s="95" t="s">
        <v>1595</v>
      </c>
      <c r="AL3896" s="95" t="s">
        <v>1596</v>
      </c>
      <c r="AM3896" s="95" t="s">
        <v>1597</v>
      </c>
      <c r="AN3896" s="95" t="s">
        <v>1598</v>
      </c>
      <c r="AO3896" s="95" t="s">
        <v>1599</v>
      </c>
      <c r="AP3896" s="95" t="s">
        <v>1604</v>
      </c>
      <c r="AQ3896" s="95" t="s">
        <v>1605</v>
      </c>
      <c r="AR3896" s="95" t="s">
        <v>1600</v>
      </c>
      <c r="AS3896" s="95" t="s">
        <v>1601</v>
      </c>
      <c r="AT3896" s="96" t="s">
        <v>12</v>
      </c>
      <c r="AU3896" s="96" t="s">
        <v>1602</v>
      </c>
      <c r="AV3896" s="96" t="s">
        <v>1535</v>
      </c>
      <c r="AW3896" s="96" t="s">
        <v>1591</v>
      </c>
      <c r="AX3896" s="96" t="s">
        <v>1592</v>
      </c>
      <c r="AY3896" s="96" t="s">
        <v>1593</v>
      </c>
      <c r="AZ3896" s="96" t="s">
        <v>1608</v>
      </c>
      <c r="BA3896" s="96" t="s">
        <v>1603</v>
      </c>
      <c r="BB3896" s="96" t="s">
        <v>1594</v>
      </c>
      <c r="BC3896" s="96" t="s">
        <v>1595</v>
      </c>
      <c r="BD3896" s="96" t="s">
        <v>1596</v>
      </c>
      <c r="BE3896" s="96" t="s">
        <v>1597</v>
      </c>
      <c r="BF3896" s="96" t="s">
        <v>1598</v>
      </c>
      <c r="BG3896" s="96" t="s">
        <v>1599</v>
      </c>
      <c r="BH3896" s="96" t="s">
        <v>1604</v>
      </c>
      <c r="BI3896" s="96" t="s">
        <v>1605</v>
      </c>
      <c r="BJ3896" s="96" t="s">
        <v>1600</v>
      </c>
      <c r="BK3896" s="96" t="s">
        <v>1601</v>
      </c>
    </row>
    <row r="3897" spans="1:63" x14ac:dyDescent="0.25">
      <c r="A3897" s="149"/>
      <c r="B3897" s="149"/>
      <c r="C3897" s="149"/>
      <c r="D3897" s="152"/>
      <c r="E3897" s="152"/>
      <c r="F3897" s="152"/>
      <c r="G3897" s="155"/>
      <c r="H3897" s="15" t="s">
        <v>0</v>
      </c>
      <c r="I3897" s="9" t="s">
        <v>13</v>
      </c>
      <c r="J3897" s="9">
        <v>1</v>
      </c>
      <c r="K3897" s="9">
        <v>2</v>
      </c>
      <c r="L3897" s="9">
        <v>3</v>
      </c>
      <c r="M3897" s="9">
        <v>4</v>
      </c>
      <c r="N3897" s="9">
        <v>5</v>
      </c>
      <c r="O3897" s="9">
        <v>6</v>
      </c>
      <c r="P3897" s="9">
        <v>7</v>
      </c>
      <c r="Q3897" s="9">
        <v>8</v>
      </c>
      <c r="R3897" s="9">
        <v>9</v>
      </c>
      <c r="S3897" s="9">
        <v>10</v>
      </c>
      <c r="T3897" s="9">
        <v>11</v>
      </c>
      <c r="U3897" s="9">
        <v>12</v>
      </c>
      <c r="V3897" s="9">
        <v>13</v>
      </c>
      <c r="W3897" s="9">
        <v>14</v>
      </c>
      <c r="X3897" s="9">
        <v>15</v>
      </c>
      <c r="Y3897" s="9">
        <v>16</v>
      </c>
      <c r="Z3897" s="9">
        <v>20</v>
      </c>
      <c r="AA3897" s="9">
        <v>21</v>
      </c>
      <c r="AB3897" s="9">
        <v>1</v>
      </c>
      <c r="AC3897" s="9">
        <v>2</v>
      </c>
      <c r="AD3897" s="9">
        <v>3</v>
      </c>
      <c r="AE3897" s="9">
        <v>4</v>
      </c>
      <c r="AF3897" s="9">
        <v>5</v>
      </c>
      <c r="AG3897" s="9">
        <v>6</v>
      </c>
      <c r="AH3897" s="9">
        <v>7</v>
      </c>
      <c r="AI3897" s="9">
        <v>8</v>
      </c>
      <c r="AJ3897" s="9">
        <v>9</v>
      </c>
      <c r="AK3897" s="9">
        <v>10</v>
      </c>
      <c r="AL3897" s="9">
        <v>11</v>
      </c>
      <c r="AM3897" s="9">
        <v>12</v>
      </c>
      <c r="AN3897" s="9">
        <v>13</v>
      </c>
      <c r="AO3897" s="9">
        <v>14</v>
      </c>
      <c r="AP3897" s="9">
        <v>15</v>
      </c>
      <c r="AQ3897" s="9">
        <v>16</v>
      </c>
      <c r="AR3897" s="9">
        <v>20</v>
      </c>
      <c r="AS3897" s="9">
        <v>21</v>
      </c>
      <c r="AT3897" s="9">
        <v>1</v>
      </c>
      <c r="AU3897" s="9">
        <v>2</v>
      </c>
      <c r="AV3897" s="9">
        <v>3</v>
      </c>
      <c r="AW3897" s="9">
        <v>4</v>
      </c>
      <c r="AX3897" s="9">
        <v>5</v>
      </c>
      <c r="AY3897" s="9">
        <v>6</v>
      </c>
      <c r="AZ3897" s="9">
        <v>7</v>
      </c>
      <c r="BA3897" s="9">
        <v>8</v>
      </c>
      <c r="BB3897" s="9">
        <v>9</v>
      </c>
      <c r="BC3897" s="9">
        <v>10</v>
      </c>
      <c r="BD3897" s="9">
        <v>11</v>
      </c>
      <c r="BE3897" s="9">
        <v>12</v>
      </c>
      <c r="BF3897" s="9">
        <v>13</v>
      </c>
      <c r="BG3897" s="9">
        <v>14</v>
      </c>
      <c r="BH3897" s="9">
        <v>15</v>
      </c>
      <c r="BI3897" s="9">
        <v>16</v>
      </c>
      <c r="BJ3897" s="9">
        <v>20</v>
      </c>
      <c r="BK3897" s="9">
        <v>21</v>
      </c>
    </row>
    <row r="3898" spans="1:63" x14ac:dyDescent="0.25">
      <c r="A3898" s="149"/>
      <c r="B3898" s="149"/>
      <c r="C3898" s="149"/>
      <c r="D3898" s="152"/>
      <c r="E3898" s="152"/>
      <c r="F3898" s="152"/>
      <c r="G3898" s="155"/>
      <c r="H3898" s="16" t="s">
        <v>1189</v>
      </c>
      <c r="I3898" s="17">
        <f>SUM(I3894)</f>
        <v>6024997</v>
      </c>
      <c r="J3898" s="17">
        <f t="shared" ref="J3898:Y3898" si="6141">SUM(J3894)</f>
        <v>99650</v>
      </c>
      <c r="K3898" s="17">
        <f t="shared" si="6141"/>
        <v>109473</v>
      </c>
      <c r="L3898" s="17">
        <f t="shared" si="6141"/>
        <v>0</v>
      </c>
      <c r="M3898" s="17">
        <f t="shared" si="6141"/>
        <v>0</v>
      </c>
      <c r="N3898" s="17">
        <f t="shared" si="6141"/>
        <v>0</v>
      </c>
      <c r="O3898" s="17">
        <f t="shared" si="6141"/>
        <v>0</v>
      </c>
      <c r="P3898" s="17">
        <f t="shared" ref="P3898" si="6142">SUM(P3894)</f>
        <v>209123</v>
      </c>
      <c r="Q3898" s="17">
        <f t="shared" si="6141"/>
        <v>6236</v>
      </c>
      <c r="R3898" s="17">
        <f t="shared" si="6141"/>
        <v>26403</v>
      </c>
      <c r="S3898" s="17">
        <f t="shared" si="6141"/>
        <v>109473</v>
      </c>
      <c r="T3898" s="17">
        <f t="shared" si="6141"/>
        <v>0</v>
      </c>
      <c r="U3898" s="17">
        <f t="shared" si="6141"/>
        <v>0</v>
      </c>
      <c r="V3898" s="17">
        <f t="shared" si="6141"/>
        <v>0</v>
      </c>
      <c r="W3898" s="17">
        <f t="shared" si="6141"/>
        <v>0</v>
      </c>
      <c r="X3898" s="17">
        <f t="shared" si="6141"/>
        <v>35561</v>
      </c>
      <c r="Y3898" s="17">
        <f t="shared" si="6141"/>
        <v>0</v>
      </c>
      <c r="Z3898" s="17">
        <v>177673</v>
      </c>
      <c r="AA3898" s="17">
        <v>31450</v>
      </c>
      <c r="AB3898" s="17">
        <f t="shared" ref="AB3898:AQ3898" si="6143">SUM(AB3894)</f>
        <v>0</v>
      </c>
      <c r="AC3898" s="17">
        <f t="shared" si="6143"/>
        <v>0</v>
      </c>
      <c r="AD3898" s="17">
        <f t="shared" si="6143"/>
        <v>0</v>
      </c>
      <c r="AE3898" s="17">
        <f t="shared" si="6143"/>
        <v>0</v>
      </c>
      <c r="AF3898" s="17">
        <f t="shared" si="6143"/>
        <v>0</v>
      </c>
      <c r="AG3898" s="17">
        <f t="shared" si="6143"/>
        <v>0</v>
      </c>
      <c r="AH3898" s="17">
        <f t="shared" ref="AH3898" si="6144">SUM(AH3894)</f>
        <v>0</v>
      </c>
      <c r="AI3898" s="17">
        <f t="shared" si="6143"/>
        <v>0</v>
      </c>
      <c r="AJ3898" s="17">
        <f t="shared" si="6143"/>
        <v>0</v>
      </c>
      <c r="AK3898" s="17">
        <f t="shared" si="6143"/>
        <v>0</v>
      </c>
      <c r="AL3898" s="17">
        <f t="shared" si="6143"/>
        <v>0</v>
      </c>
      <c r="AM3898" s="17">
        <f t="shared" si="6143"/>
        <v>0</v>
      </c>
      <c r="AN3898" s="17">
        <f t="shared" si="6143"/>
        <v>0</v>
      </c>
      <c r="AO3898" s="17">
        <f t="shared" si="6143"/>
        <v>0</v>
      </c>
      <c r="AP3898" s="17">
        <f t="shared" si="6143"/>
        <v>0</v>
      </c>
      <c r="AQ3898" s="17">
        <f t="shared" si="6143"/>
        <v>0</v>
      </c>
      <c r="AR3898" s="17">
        <v>0</v>
      </c>
      <c r="AS3898" s="17">
        <v>0</v>
      </c>
      <c r="AT3898" s="17">
        <f t="shared" ref="AT3898:BI3898" si="6145">SUM(AT3894)</f>
        <v>20500</v>
      </c>
      <c r="AU3898" s="17">
        <f t="shared" si="6145"/>
        <v>65</v>
      </c>
      <c r="AV3898" s="17">
        <f t="shared" si="6145"/>
        <v>0</v>
      </c>
      <c r="AW3898" s="17">
        <f t="shared" si="6145"/>
        <v>8000</v>
      </c>
      <c r="AX3898" s="17">
        <f t="shared" si="6145"/>
        <v>0</v>
      </c>
      <c r="AY3898" s="17">
        <f t="shared" si="6145"/>
        <v>19035</v>
      </c>
      <c r="AZ3898" s="17">
        <f t="shared" ref="AZ3898" si="6146">SUM(AZ3894)</f>
        <v>47600</v>
      </c>
      <c r="BA3898" s="17">
        <f t="shared" si="6145"/>
        <v>0</v>
      </c>
      <c r="BB3898" s="17">
        <f t="shared" si="6145"/>
        <v>0</v>
      </c>
      <c r="BC3898" s="17">
        <f t="shared" si="6145"/>
        <v>65</v>
      </c>
      <c r="BD3898" s="17">
        <f t="shared" si="6145"/>
        <v>0</v>
      </c>
      <c r="BE3898" s="17">
        <f t="shared" si="6145"/>
        <v>8000</v>
      </c>
      <c r="BF3898" s="17">
        <f t="shared" si="6145"/>
        <v>0</v>
      </c>
      <c r="BG3898" s="17">
        <f t="shared" si="6145"/>
        <v>19035</v>
      </c>
      <c r="BH3898" s="17">
        <f t="shared" si="6145"/>
        <v>0</v>
      </c>
      <c r="BI3898" s="17">
        <f t="shared" si="6145"/>
        <v>0</v>
      </c>
      <c r="BJ3898" s="17">
        <v>27100</v>
      </c>
      <c r="BK3898" s="17">
        <v>20500</v>
      </c>
    </row>
    <row r="3899" spans="1:63" x14ac:dyDescent="0.25">
      <c r="A3899" s="149"/>
      <c r="B3899" s="149"/>
      <c r="C3899" s="149"/>
      <c r="D3899" s="152"/>
      <c r="E3899" s="152"/>
      <c r="F3899" s="152"/>
      <c r="G3899" s="155"/>
      <c r="H3899" s="18" t="s">
        <v>57</v>
      </c>
      <c r="I3899" s="17">
        <f>SUM(I3898)</f>
        <v>6024997</v>
      </c>
      <c r="J3899" s="17">
        <f>SUM(J3898)</f>
        <v>99650</v>
      </c>
      <c r="K3899" s="17">
        <f t="shared" ref="K3899:Y3899" si="6147">SUM(K3898)</f>
        <v>109473</v>
      </c>
      <c r="L3899" s="17">
        <f t="shared" si="6147"/>
        <v>0</v>
      </c>
      <c r="M3899" s="17">
        <f t="shared" si="6147"/>
        <v>0</v>
      </c>
      <c r="N3899" s="17">
        <f t="shared" si="6147"/>
        <v>0</v>
      </c>
      <c r="O3899" s="17">
        <f t="shared" si="6147"/>
        <v>0</v>
      </c>
      <c r="P3899" s="17">
        <f t="shared" ref="P3899" si="6148">SUM(P3898)</f>
        <v>209123</v>
      </c>
      <c r="Q3899" s="17">
        <f t="shared" si="6147"/>
        <v>6236</v>
      </c>
      <c r="R3899" s="17">
        <f t="shared" si="6147"/>
        <v>26403</v>
      </c>
      <c r="S3899" s="17">
        <f t="shared" si="6147"/>
        <v>109473</v>
      </c>
      <c r="T3899" s="17">
        <f t="shared" si="6147"/>
        <v>0</v>
      </c>
      <c r="U3899" s="17">
        <f t="shared" si="6147"/>
        <v>0</v>
      </c>
      <c r="V3899" s="17">
        <f t="shared" si="6147"/>
        <v>0</v>
      </c>
      <c r="W3899" s="17">
        <f t="shared" si="6147"/>
        <v>0</v>
      </c>
      <c r="X3899" s="17">
        <f t="shared" si="6147"/>
        <v>35561</v>
      </c>
      <c r="Y3899" s="17">
        <f t="shared" si="6147"/>
        <v>0</v>
      </c>
      <c r="Z3899" s="17">
        <v>177673</v>
      </c>
      <c r="AA3899" s="17">
        <v>31450</v>
      </c>
      <c r="AB3899" s="17">
        <f t="shared" ref="AB3899:AQ3899" si="6149">SUM(AB3898)</f>
        <v>0</v>
      </c>
      <c r="AC3899" s="17">
        <f t="shared" si="6149"/>
        <v>0</v>
      </c>
      <c r="AD3899" s="17">
        <f t="shared" si="6149"/>
        <v>0</v>
      </c>
      <c r="AE3899" s="17">
        <f t="shared" si="6149"/>
        <v>0</v>
      </c>
      <c r="AF3899" s="17">
        <f t="shared" si="6149"/>
        <v>0</v>
      </c>
      <c r="AG3899" s="17">
        <f t="shared" si="6149"/>
        <v>0</v>
      </c>
      <c r="AH3899" s="17">
        <f t="shared" ref="AH3899" si="6150">SUM(AH3898)</f>
        <v>0</v>
      </c>
      <c r="AI3899" s="17">
        <f t="shared" si="6149"/>
        <v>0</v>
      </c>
      <c r="AJ3899" s="17">
        <f t="shared" si="6149"/>
        <v>0</v>
      </c>
      <c r="AK3899" s="17">
        <f t="shared" si="6149"/>
        <v>0</v>
      </c>
      <c r="AL3899" s="17">
        <f t="shared" si="6149"/>
        <v>0</v>
      </c>
      <c r="AM3899" s="17">
        <f t="shared" si="6149"/>
        <v>0</v>
      </c>
      <c r="AN3899" s="17">
        <f t="shared" si="6149"/>
        <v>0</v>
      </c>
      <c r="AO3899" s="17">
        <f t="shared" si="6149"/>
        <v>0</v>
      </c>
      <c r="AP3899" s="17">
        <f t="shared" si="6149"/>
        <v>0</v>
      </c>
      <c r="AQ3899" s="17">
        <f t="shared" si="6149"/>
        <v>0</v>
      </c>
      <c r="AR3899" s="17">
        <v>0</v>
      </c>
      <c r="AS3899" s="17">
        <v>0</v>
      </c>
      <c r="AT3899" s="17">
        <f t="shared" ref="AT3899:BI3899" si="6151">SUM(AT3898)</f>
        <v>20500</v>
      </c>
      <c r="AU3899" s="17">
        <f t="shared" si="6151"/>
        <v>65</v>
      </c>
      <c r="AV3899" s="17">
        <f t="shared" si="6151"/>
        <v>0</v>
      </c>
      <c r="AW3899" s="17">
        <f t="shared" si="6151"/>
        <v>8000</v>
      </c>
      <c r="AX3899" s="17">
        <f t="shared" si="6151"/>
        <v>0</v>
      </c>
      <c r="AY3899" s="17">
        <f t="shared" si="6151"/>
        <v>19035</v>
      </c>
      <c r="AZ3899" s="17">
        <f t="shared" ref="AZ3899" si="6152">SUM(AZ3898)</f>
        <v>47600</v>
      </c>
      <c r="BA3899" s="17">
        <f t="shared" si="6151"/>
        <v>0</v>
      </c>
      <c r="BB3899" s="17">
        <f t="shared" si="6151"/>
        <v>0</v>
      </c>
      <c r="BC3899" s="17">
        <f t="shared" si="6151"/>
        <v>65</v>
      </c>
      <c r="BD3899" s="17">
        <f t="shared" si="6151"/>
        <v>0</v>
      </c>
      <c r="BE3899" s="17">
        <f t="shared" si="6151"/>
        <v>8000</v>
      </c>
      <c r="BF3899" s="17">
        <f t="shared" si="6151"/>
        <v>0</v>
      </c>
      <c r="BG3899" s="17">
        <f t="shared" si="6151"/>
        <v>19035</v>
      </c>
      <c r="BH3899" s="17">
        <f t="shared" si="6151"/>
        <v>0</v>
      </c>
      <c r="BI3899" s="17">
        <f t="shared" si="6151"/>
        <v>0</v>
      </c>
      <c r="BJ3899" s="17">
        <v>27100</v>
      </c>
      <c r="BK3899" s="17">
        <v>20500</v>
      </c>
    </row>
    <row r="3900" spans="1:63" x14ac:dyDescent="0.25">
      <c r="A3900" s="150"/>
      <c r="B3900" s="150"/>
      <c r="C3900" s="150"/>
      <c r="D3900" s="153"/>
      <c r="E3900" s="153"/>
      <c r="F3900" s="153"/>
      <c r="G3900" s="156"/>
      <c r="P3900">
        <f t="shared" ref="P3900:P3964" si="6153">J3900+K3900+L3900+M3900+N3900+O3900</f>
        <v>0</v>
      </c>
      <c r="Z3900">
        <v>0</v>
      </c>
      <c r="AA3900">
        <v>0</v>
      </c>
      <c r="AH3900">
        <f t="shared" ref="AH3900:AH3964" si="6154">AB3900+AC3900+AD3900+AE3900+AF3900+AG3900</f>
        <v>0</v>
      </c>
      <c r="AR3900">
        <v>0</v>
      </c>
      <c r="AS3900">
        <v>0</v>
      </c>
      <c r="AZ3900">
        <f t="shared" ref="AZ3900:AZ3964" si="6155">AT3900+AU3900+AV3900+AW3900+AX3900+AY3900</f>
        <v>0</v>
      </c>
      <c r="BJ3900">
        <v>0</v>
      </c>
      <c r="BK3900">
        <v>0</v>
      </c>
    </row>
    <row r="3901" spans="1:63" ht="15.75" thickBot="1" x14ac:dyDescent="0.3">
      <c r="A3901" s="13" t="s">
        <v>0</v>
      </c>
      <c r="B3901" s="13" t="s">
        <v>0</v>
      </c>
      <c r="C3901" s="13" t="s">
        <v>0</v>
      </c>
      <c r="D3901" s="103" t="s">
        <v>0</v>
      </c>
      <c r="E3901" s="103" t="s">
        <v>0</v>
      </c>
      <c r="F3901" s="103" t="s">
        <v>0</v>
      </c>
      <c r="G3901" s="13" t="s">
        <v>0</v>
      </c>
      <c r="H3901" s="19" t="s">
        <v>0</v>
      </c>
      <c r="I3901" s="19" t="s">
        <v>0</v>
      </c>
      <c r="J3901" s="19" t="s">
        <v>0</v>
      </c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>
        <v>0</v>
      </c>
      <c r="AA3901" s="19">
        <v>0</v>
      </c>
      <c r="AB3901" s="19" t="s">
        <v>0</v>
      </c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>
        <v>0</v>
      </c>
      <c r="AS3901" s="19">
        <v>0</v>
      </c>
      <c r="AT3901" s="19" t="s">
        <v>0</v>
      </c>
      <c r="AU3901" s="19"/>
      <c r="AV3901" s="19"/>
      <c r="AW3901" s="19"/>
      <c r="AX3901" s="19"/>
      <c r="AY3901" s="19"/>
      <c r="AZ3901" s="19"/>
      <c r="BA3901" s="19"/>
      <c r="BB3901" s="19"/>
      <c r="BC3901" s="19"/>
      <c r="BD3901" s="19"/>
      <c r="BE3901" s="19"/>
      <c r="BF3901" s="19"/>
      <c r="BG3901" s="19"/>
      <c r="BH3901" s="19"/>
      <c r="BI3901" s="19"/>
      <c r="BJ3901" s="19">
        <v>0</v>
      </c>
      <c r="BK3901" s="19">
        <v>0</v>
      </c>
    </row>
    <row r="3902" spans="1:63" ht="69.75" customHeight="1" thickBot="1" x14ac:dyDescent="0.3">
      <c r="A3902" s="5" t="s">
        <v>2</v>
      </c>
      <c r="B3902" s="5" t="s">
        <v>3</v>
      </c>
      <c r="C3902" s="5" t="s">
        <v>4</v>
      </c>
      <c r="D3902" s="108" t="s">
        <v>0</v>
      </c>
      <c r="E3902" s="116" t="s">
        <v>5</v>
      </c>
      <c r="F3902" s="116" t="s">
        <v>6</v>
      </c>
      <c r="G3902" s="5" t="s">
        <v>7</v>
      </c>
      <c r="H3902" s="5" t="s">
        <v>8</v>
      </c>
      <c r="I3902" s="5" t="s">
        <v>9</v>
      </c>
      <c r="J3902" s="94" t="s">
        <v>10</v>
      </c>
      <c r="K3902" s="94" t="s">
        <v>1602</v>
      </c>
      <c r="L3902" s="94" t="s">
        <v>1535</v>
      </c>
      <c r="M3902" s="94" t="s">
        <v>1591</v>
      </c>
      <c r="N3902" s="94" t="s">
        <v>1592</v>
      </c>
      <c r="O3902" s="94" t="s">
        <v>1593</v>
      </c>
      <c r="P3902" s="94" t="s">
        <v>1606</v>
      </c>
      <c r="Q3902" s="94" t="s">
        <v>1603</v>
      </c>
      <c r="R3902" s="94" t="s">
        <v>1594</v>
      </c>
      <c r="S3902" s="94" t="s">
        <v>1595</v>
      </c>
      <c r="T3902" s="94" t="s">
        <v>1596</v>
      </c>
      <c r="U3902" s="94" t="s">
        <v>1597</v>
      </c>
      <c r="V3902" s="94" t="s">
        <v>1598</v>
      </c>
      <c r="W3902" s="94" t="s">
        <v>1599</v>
      </c>
      <c r="X3902" s="94" t="s">
        <v>1604</v>
      </c>
      <c r="Y3902" s="94" t="s">
        <v>1605</v>
      </c>
      <c r="Z3902" s="94" t="s">
        <v>1600</v>
      </c>
      <c r="AA3902" s="94" t="s">
        <v>1601</v>
      </c>
      <c r="AB3902" s="95" t="s">
        <v>11</v>
      </c>
      <c r="AC3902" s="95" t="s">
        <v>1602</v>
      </c>
      <c r="AD3902" s="95" t="s">
        <v>1535</v>
      </c>
      <c r="AE3902" s="95" t="s">
        <v>1591</v>
      </c>
      <c r="AF3902" s="95" t="s">
        <v>1592</v>
      </c>
      <c r="AG3902" s="95" t="s">
        <v>1593</v>
      </c>
      <c r="AH3902" s="95" t="s">
        <v>1607</v>
      </c>
      <c r="AI3902" s="95" t="s">
        <v>1603</v>
      </c>
      <c r="AJ3902" s="95" t="s">
        <v>1594</v>
      </c>
      <c r="AK3902" s="95" t="s">
        <v>1595</v>
      </c>
      <c r="AL3902" s="95" t="s">
        <v>1596</v>
      </c>
      <c r="AM3902" s="95" t="s">
        <v>1597</v>
      </c>
      <c r="AN3902" s="95" t="s">
        <v>1598</v>
      </c>
      <c r="AO3902" s="95" t="s">
        <v>1599</v>
      </c>
      <c r="AP3902" s="95" t="s">
        <v>1604</v>
      </c>
      <c r="AQ3902" s="95" t="s">
        <v>1605</v>
      </c>
      <c r="AR3902" s="95" t="s">
        <v>1600</v>
      </c>
      <c r="AS3902" s="95" t="s">
        <v>1601</v>
      </c>
      <c r="AT3902" s="96" t="s">
        <v>12</v>
      </c>
      <c r="AU3902" s="96" t="s">
        <v>1602</v>
      </c>
      <c r="AV3902" s="96" t="s">
        <v>1535</v>
      </c>
      <c r="AW3902" s="96" t="s">
        <v>1591</v>
      </c>
      <c r="AX3902" s="96" t="s">
        <v>1592</v>
      </c>
      <c r="AY3902" s="96" t="s">
        <v>1593</v>
      </c>
      <c r="AZ3902" s="96" t="s">
        <v>1608</v>
      </c>
      <c r="BA3902" s="96" t="s">
        <v>1603</v>
      </c>
      <c r="BB3902" s="96" t="s">
        <v>1594</v>
      </c>
      <c r="BC3902" s="96" t="s">
        <v>1595</v>
      </c>
      <c r="BD3902" s="96" t="s">
        <v>1596</v>
      </c>
      <c r="BE3902" s="96" t="s">
        <v>1597</v>
      </c>
      <c r="BF3902" s="96" t="s">
        <v>1598</v>
      </c>
      <c r="BG3902" s="96" t="s">
        <v>1599</v>
      </c>
      <c r="BH3902" s="96" t="s">
        <v>1604</v>
      </c>
      <c r="BI3902" s="96" t="s">
        <v>1605</v>
      </c>
      <c r="BJ3902" s="96" t="s">
        <v>1600</v>
      </c>
      <c r="BK3902" s="96" t="s">
        <v>1601</v>
      </c>
    </row>
    <row r="3903" spans="1:63" x14ac:dyDescent="0.25">
      <c r="A3903" s="6" t="s">
        <v>0</v>
      </c>
      <c r="B3903" s="6" t="s">
        <v>0</v>
      </c>
      <c r="C3903" s="6" t="s">
        <v>0</v>
      </c>
      <c r="D3903" s="109" t="s">
        <v>0</v>
      </c>
      <c r="E3903" s="109" t="s">
        <v>0</v>
      </c>
      <c r="F3903" s="125" t="s">
        <v>0</v>
      </c>
      <c r="G3903" s="7" t="s">
        <v>0</v>
      </c>
      <c r="H3903" s="8" t="s">
        <v>0</v>
      </c>
      <c r="I3903" s="9" t="s">
        <v>13</v>
      </c>
      <c r="J3903" s="9">
        <v>1</v>
      </c>
      <c r="K3903" s="9">
        <v>2</v>
      </c>
      <c r="L3903" s="9">
        <v>3</v>
      </c>
      <c r="M3903" s="9">
        <v>4</v>
      </c>
      <c r="N3903" s="9">
        <v>5</v>
      </c>
      <c r="O3903" s="9">
        <v>6</v>
      </c>
      <c r="P3903" s="9">
        <v>7</v>
      </c>
      <c r="Q3903" s="9">
        <v>8</v>
      </c>
      <c r="R3903" s="9">
        <v>9</v>
      </c>
      <c r="S3903" s="9">
        <v>10</v>
      </c>
      <c r="T3903" s="9">
        <v>11</v>
      </c>
      <c r="U3903" s="9">
        <v>12</v>
      </c>
      <c r="V3903" s="9">
        <v>13</v>
      </c>
      <c r="W3903" s="9">
        <v>14</v>
      </c>
      <c r="X3903" s="9">
        <v>15</v>
      </c>
      <c r="Y3903" s="9">
        <v>16</v>
      </c>
      <c r="Z3903" s="9">
        <v>20</v>
      </c>
      <c r="AA3903" s="9">
        <v>21</v>
      </c>
      <c r="AB3903" s="9">
        <v>1</v>
      </c>
      <c r="AC3903" s="9">
        <v>2</v>
      </c>
      <c r="AD3903" s="9">
        <v>3</v>
      </c>
      <c r="AE3903" s="9">
        <v>4</v>
      </c>
      <c r="AF3903" s="9">
        <v>5</v>
      </c>
      <c r="AG3903" s="9">
        <v>6</v>
      </c>
      <c r="AH3903" s="9">
        <v>7</v>
      </c>
      <c r="AI3903" s="9">
        <v>8</v>
      </c>
      <c r="AJ3903" s="9">
        <v>9</v>
      </c>
      <c r="AK3903" s="9">
        <v>10</v>
      </c>
      <c r="AL3903" s="9">
        <v>11</v>
      </c>
      <c r="AM3903" s="9">
        <v>12</v>
      </c>
      <c r="AN3903" s="9">
        <v>13</v>
      </c>
      <c r="AO3903" s="9">
        <v>14</v>
      </c>
      <c r="AP3903" s="9">
        <v>15</v>
      </c>
      <c r="AQ3903" s="9">
        <v>16</v>
      </c>
      <c r="AR3903" s="9">
        <v>20</v>
      </c>
      <c r="AS3903" s="9">
        <v>21</v>
      </c>
      <c r="AT3903" s="9">
        <v>1</v>
      </c>
      <c r="AU3903" s="9">
        <v>2</v>
      </c>
      <c r="AV3903" s="9">
        <v>3</v>
      </c>
      <c r="AW3903" s="9">
        <v>4</v>
      </c>
      <c r="AX3903" s="9">
        <v>5</v>
      </c>
      <c r="AY3903" s="9">
        <v>6</v>
      </c>
      <c r="AZ3903" s="9">
        <v>7</v>
      </c>
      <c r="BA3903" s="9">
        <v>8</v>
      </c>
      <c r="BB3903" s="9">
        <v>9</v>
      </c>
      <c r="BC3903" s="9">
        <v>10</v>
      </c>
      <c r="BD3903" s="9">
        <v>11</v>
      </c>
      <c r="BE3903" s="9">
        <v>12</v>
      </c>
      <c r="BF3903" s="9">
        <v>13</v>
      </c>
      <c r="BG3903" s="9">
        <v>14</v>
      </c>
      <c r="BH3903" s="9">
        <v>15</v>
      </c>
      <c r="BI3903" s="9">
        <v>16</v>
      </c>
      <c r="BJ3903" s="9">
        <v>20</v>
      </c>
      <c r="BK3903" s="9">
        <v>21</v>
      </c>
    </row>
    <row r="3904" spans="1:63" ht="22.5" x14ac:dyDescent="0.25">
      <c r="A3904" s="1" t="s">
        <v>1156</v>
      </c>
      <c r="B3904" s="1" t="s">
        <v>58</v>
      </c>
      <c r="C3904" s="4" t="s">
        <v>152</v>
      </c>
      <c r="D3904" s="107" t="s">
        <v>1334</v>
      </c>
      <c r="E3904" s="106" t="s">
        <v>0</v>
      </c>
      <c r="F3904" s="106" t="s">
        <v>0</v>
      </c>
      <c r="G3904" s="2" t="s">
        <v>0</v>
      </c>
      <c r="H3904" s="2" t="s">
        <v>1335</v>
      </c>
      <c r="I3904" s="3" t="s">
        <v>0</v>
      </c>
      <c r="J3904" s="3" t="s">
        <v>0</v>
      </c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>
        <v>0</v>
      </c>
      <c r="AA3904" s="3">
        <v>0</v>
      </c>
      <c r="AB3904" s="3" t="s">
        <v>0</v>
      </c>
      <c r="AC3904" s="3"/>
      <c r="AD3904" s="3"/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>
        <v>0</v>
      </c>
      <c r="AS3904" s="3">
        <v>0</v>
      </c>
      <c r="AT3904" s="3" t="s">
        <v>0</v>
      </c>
      <c r="AU3904" s="3"/>
      <c r="AV3904" s="3"/>
      <c r="AW3904" s="3"/>
      <c r="AX3904" s="3"/>
      <c r="AY3904" s="3"/>
      <c r="AZ3904" s="3"/>
      <c r="BA3904" s="3"/>
      <c r="BB3904" s="3"/>
      <c r="BC3904" s="3"/>
      <c r="BD3904" s="3"/>
      <c r="BE3904" s="3"/>
      <c r="BF3904" s="3"/>
      <c r="BG3904" s="3"/>
      <c r="BH3904" s="3"/>
      <c r="BI3904" s="3"/>
      <c r="BJ3904" s="3">
        <v>0</v>
      </c>
      <c r="BK3904" s="3">
        <v>0</v>
      </c>
    </row>
    <row r="3905" spans="1:63" ht="33.75" x14ac:dyDescent="0.25">
      <c r="A3905" s="1" t="s">
        <v>0</v>
      </c>
      <c r="B3905" s="1" t="s">
        <v>0</v>
      </c>
      <c r="C3905" s="1" t="s">
        <v>0</v>
      </c>
      <c r="D3905" s="106" t="s">
        <v>0</v>
      </c>
      <c r="E3905" s="106" t="s">
        <v>0</v>
      </c>
      <c r="F3905" s="106" t="s">
        <v>0</v>
      </c>
      <c r="G3905" s="2" t="s">
        <v>0</v>
      </c>
      <c r="H3905" s="10" t="s">
        <v>15</v>
      </c>
      <c r="I3905" s="11">
        <f>SUM(I3906,I3914,I3916)</f>
        <v>4025840</v>
      </c>
      <c r="J3905" s="11">
        <f t="shared" ref="J3905:Y3905" si="6156">SUM(J3906,J3914,J3916)</f>
        <v>85170</v>
      </c>
      <c r="K3905" s="11">
        <f t="shared" si="6156"/>
        <v>169187</v>
      </c>
      <c r="L3905" s="11">
        <f t="shared" si="6156"/>
        <v>0</v>
      </c>
      <c r="M3905" s="11">
        <f t="shared" si="6156"/>
        <v>0</v>
      </c>
      <c r="N3905" s="11">
        <f t="shared" si="6156"/>
        <v>0</v>
      </c>
      <c r="O3905" s="11">
        <f t="shared" si="6156"/>
        <v>0</v>
      </c>
      <c r="P3905" s="11">
        <f t="shared" ref="P3905" si="6157">SUM(P3906,P3914,P3916)</f>
        <v>254357</v>
      </c>
      <c r="Q3905" s="11">
        <f t="shared" si="6156"/>
        <v>7862</v>
      </c>
      <c r="R3905" s="11">
        <f t="shared" si="6156"/>
        <v>2314</v>
      </c>
      <c r="S3905" s="11">
        <f t="shared" si="6156"/>
        <v>169188</v>
      </c>
      <c r="T3905" s="11">
        <f t="shared" si="6156"/>
        <v>88</v>
      </c>
      <c r="U3905" s="11">
        <f t="shared" si="6156"/>
        <v>0</v>
      </c>
      <c r="V3905" s="11">
        <f t="shared" si="6156"/>
        <v>3</v>
      </c>
      <c r="W3905" s="11">
        <f t="shared" si="6156"/>
        <v>0</v>
      </c>
      <c r="X3905" s="11">
        <f t="shared" si="6156"/>
        <v>0</v>
      </c>
      <c r="Y3905" s="11">
        <f t="shared" si="6156"/>
        <v>70</v>
      </c>
      <c r="Z3905" s="11">
        <v>179525</v>
      </c>
      <c r="AA3905" s="11">
        <v>74832</v>
      </c>
      <c r="AB3905" s="11">
        <f t="shared" ref="AB3905:AQ3905" si="6158">SUM(AB3906,AB3914,AB3916)</f>
        <v>5000</v>
      </c>
      <c r="AC3905" s="11">
        <f t="shared" si="6158"/>
        <v>0</v>
      </c>
      <c r="AD3905" s="11">
        <f t="shared" si="6158"/>
        <v>0</v>
      </c>
      <c r="AE3905" s="11">
        <f t="shared" si="6158"/>
        <v>0</v>
      </c>
      <c r="AF3905" s="11">
        <f t="shared" si="6158"/>
        <v>0</v>
      </c>
      <c r="AG3905" s="11">
        <f t="shared" si="6158"/>
        <v>0</v>
      </c>
      <c r="AH3905" s="11">
        <f t="shared" ref="AH3905" si="6159">SUM(AH3906,AH3914,AH3916)</f>
        <v>5000</v>
      </c>
      <c r="AI3905" s="11">
        <f t="shared" si="6158"/>
        <v>0</v>
      </c>
      <c r="AJ3905" s="11">
        <f t="shared" si="6158"/>
        <v>0</v>
      </c>
      <c r="AK3905" s="11">
        <f t="shared" si="6158"/>
        <v>0</v>
      </c>
      <c r="AL3905" s="11">
        <f t="shared" si="6158"/>
        <v>0</v>
      </c>
      <c r="AM3905" s="11">
        <f t="shared" si="6158"/>
        <v>0</v>
      </c>
      <c r="AN3905" s="11">
        <f t="shared" si="6158"/>
        <v>0</v>
      </c>
      <c r="AO3905" s="11">
        <f t="shared" si="6158"/>
        <v>0</v>
      </c>
      <c r="AP3905" s="11">
        <f t="shared" si="6158"/>
        <v>0</v>
      </c>
      <c r="AQ3905" s="11">
        <f t="shared" si="6158"/>
        <v>0</v>
      </c>
      <c r="AR3905" s="11">
        <v>0</v>
      </c>
      <c r="AS3905" s="11">
        <v>5000</v>
      </c>
      <c r="AT3905" s="11">
        <f t="shared" ref="AT3905:BI3905" si="6160">SUM(AT3906,AT3914,AT3916)</f>
        <v>174510</v>
      </c>
      <c r="AU3905" s="11">
        <f t="shared" si="6160"/>
        <v>33401</v>
      </c>
      <c r="AV3905" s="11">
        <f t="shared" si="6160"/>
        <v>0</v>
      </c>
      <c r="AW3905" s="11">
        <f t="shared" si="6160"/>
        <v>0</v>
      </c>
      <c r="AX3905" s="11">
        <f t="shared" si="6160"/>
        <v>0</v>
      </c>
      <c r="AY3905" s="11">
        <f t="shared" si="6160"/>
        <v>0</v>
      </c>
      <c r="AZ3905" s="11">
        <f t="shared" ref="AZ3905" si="6161">SUM(AZ3906,AZ3914,AZ3916)</f>
        <v>207911</v>
      </c>
      <c r="BA3905" s="11">
        <f t="shared" si="6160"/>
        <v>0</v>
      </c>
      <c r="BB3905" s="11">
        <f t="shared" si="6160"/>
        <v>0</v>
      </c>
      <c r="BC3905" s="11">
        <f t="shared" si="6160"/>
        <v>33406</v>
      </c>
      <c r="BD3905" s="11">
        <f t="shared" si="6160"/>
        <v>0</v>
      </c>
      <c r="BE3905" s="11">
        <f t="shared" si="6160"/>
        <v>0</v>
      </c>
      <c r="BF3905" s="11">
        <f t="shared" si="6160"/>
        <v>0</v>
      </c>
      <c r="BG3905" s="11">
        <f t="shared" si="6160"/>
        <v>0</v>
      </c>
      <c r="BH3905" s="11">
        <f t="shared" si="6160"/>
        <v>0</v>
      </c>
      <c r="BI3905" s="11">
        <f t="shared" si="6160"/>
        <v>0</v>
      </c>
      <c r="BJ3905" s="11">
        <v>33406</v>
      </c>
      <c r="BK3905" s="11">
        <v>174505</v>
      </c>
    </row>
    <row r="3906" spans="1:63" x14ac:dyDescent="0.25">
      <c r="A3906" s="4" t="s">
        <v>1156</v>
      </c>
      <c r="B3906" s="4" t="s">
        <v>58</v>
      </c>
      <c r="C3906" s="4" t="s">
        <v>152</v>
      </c>
      <c r="D3906" s="107" t="s">
        <v>1334</v>
      </c>
      <c r="E3906" s="106" t="s">
        <v>16</v>
      </c>
      <c r="F3906" s="106" t="s">
        <v>0</v>
      </c>
      <c r="G3906" s="2" t="s">
        <v>0</v>
      </c>
      <c r="H3906" s="2" t="s">
        <v>17</v>
      </c>
      <c r="I3906" s="12">
        <f>SUM(I3907:I3908)</f>
        <v>3270741</v>
      </c>
      <c r="J3906" s="12">
        <f t="shared" ref="J3906:Y3906" si="6162">SUM(J3907:J3908)</f>
        <v>31500</v>
      </c>
      <c r="K3906" s="12">
        <f t="shared" si="6162"/>
        <v>44314</v>
      </c>
      <c r="L3906" s="12">
        <f t="shared" si="6162"/>
        <v>0</v>
      </c>
      <c r="M3906" s="12">
        <f t="shared" si="6162"/>
        <v>0</v>
      </c>
      <c r="N3906" s="12">
        <f t="shared" si="6162"/>
        <v>0</v>
      </c>
      <c r="O3906" s="12">
        <f t="shared" si="6162"/>
        <v>0</v>
      </c>
      <c r="P3906" s="12">
        <f t="shared" ref="P3906" si="6163">SUM(P3907:P3908)</f>
        <v>75814</v>
      </c>
      <c r="Q3906" s="12">
        <f t="shared" si="6162"/>
        <v>7094</v>
      </c>
      <c r="R3906" s="12">
        <f t="shared" si="6162"/>
        <v>2088</v>
      </c>
      <c r="S3906" s="12">
        <f t="shared" si="6162"/>
        <v>44314</v>
      </c>
      <c r="T3906" s="12">
        <f t="shared" si="6162"/>
        <v>0</v>
      </c>
      <c r="U3906" s="12">
        <f t="shared" si="6162"/>
        <v>0</v>
      </c>
      <c r="V3906" s="12">
        <f t="shared" si="6162"/>
        <v>0</v>
      </c>
      <c r="W3906" s="12">
        <f t="shared" si="6162"/>
        <v>0</v>
      </c>
      <c r="X3906" s="12">
        <f t="shared" si="6162"/>
        <v>0</v>
      </c>
      <c r="Y3906" s="12">
        <f t="shared" si="6162"/>
        <v>0</v>
      </c>
      <c r="Z3906" s="12">
        <v>53496</v>
      </c>
      <c r="AA3906" s="12">
        <v>22318</v>
      </c>
      <c r="AB3906" s="12">
        <f t="shared" ref="AB3906:AQ3906" si="6164">SUM(AB3907:AB3908)</f>
        <v>0</v>
      </c>
      <c r="AC3906" s="12">
        <f t="shared" si="6164"/>
        <v>0</v>
      </c>
      <c r="AD3906" s="12">
        <f t="shared" si="6164"/>
        <v>0</v>
      </c>
      <c r="AE3906" s="12">
        <f t="shared" si="6164"/>
        <v>0</v>
      </c>
      <c r="AF3906" s="12">
        <f t="shared" si="6164"/>
        <v>0</v>
      </c>
      <c r="AG3906" s="12">
        <f t="shared" si="6164"/>
        <v>0</v>
      </c>
      <c r="AH3906" s="12">
        <f t="shared" ref="AH3906" si="6165">SUM(AH3907:AH3908)</f>
        <v>0</v>
      </c>
      <c r="AI3906" s="12">
        <f t="shared" si="6164"/>
        <v>0</v>
      </c>
      <c r="AJ3906" s="12">
        <f t="shared" si="6164"/>
        <v>0</v>
      </c>
      <c r="AK3906" s="12">
        <f t="shared" si="6164"/>
        <v>0</v>
      </c>
      <c r="AL3906" s="12">
        <f t="shared" si="6164"/>
        <v>0</v>
      </c>
      <c r="AM3906" s="12">
        <f t="shared" si="6164"/>
        <v>0</v>
      </c>
      <c r="AN3906" s="12">
        <f t="shared" si="6164"/>
        <v>0</v>
      </c>
      <c r="AO3906" s="12">
        <f t="shared" si="6164"/>
        <v>0</v>
      </c>
      <c r="AP3906" s="12">
        <f t="shared" si="6164"/>
        <v>0</v>
      </c>
      <c r="AQ3906" s="12">
        <f t="shared" si="6164"/>
        <v>0</v>
      </c>
      <c r="AR3906" s="12">
        <v>0</v>
      </c>
      <c r="AS3906" s="12">
        <v>0</v>
      </c>
      <c r="AT3906" s="12">
        <f>SUM(AT3907:AT3908)</f>
        <v>41000</v>
      </c>
      <c r="AU3906" s="12">
        <f t="shared" ref="AU3906:BI3906" si="6166">SUM(AU3907:AU3908)</f>
        <v>3000</v>
      </c>
      <c r="AV3906" s="12">
        <f t="shared" si="6166"/>
        <v>0</v>
      </c>
      <c r="AW3906" s="12">
        <f t="shared" si="6166"/>
        <v>0</v>
      </c>
      <c r="AX3906" s="12">
        <f t="shared" si="6166"/>
        <v>0</v>
      </c>
      <c r="AY3906" s="12">
        <f t="shared" si="6166"/>
        <v>0</v>
      </c>
      <c r="AZ3906" s="12">
        <f t="shared" ref="AZ3906" si="6167">SUM(AZ3907:AZ3908)</f>
        <v>44000</v>
      </c>
      <c r="BA3906" s="12">
        <f t="shared" si="6166"/>
        <v>0</v>
      </c>
      <c r="BB3906" s="12">
        <f t="shared" si="6166"/>
        <v>0</v>
      </c>
      <c r="BC3906" s="12">
        <f t="shared" si="6166"/>
        <v>3000</v>
      </c>
      <c r="BD3906" s="12">
        <f t="shared" si="6166"/>
        <v>0</v>
      </c>
      <c r="BE3906" s="12">
        <f t="shared" si="6166"/>
        <v>0</v>
      </c>
      <c r="BF3906" s="12">
        <f t="shared" si="6166"/>
        <v>0</v>
      </c>
      <c r="BG3906" s="12">
        <f t="shared" si="6166"/>
        <v>0</v>
      </c>
      <c r="BH3906" s="12">
        <f t="shared" si="6166"/>
        <v>0</v>
      </c>
      <c r="BI3906" s="12">
        <f t="shared" si="6166"/>
        <v>0</v>
      </c>
      <c r="BJ3906" s="12">
        <v>3000</v>
      </c>
      <c r="BK3906" s="12">
        <v>41000</v>
      </c>
    </row>
    <row r="3907" spans="1:63" x14ac:dyDescent="0.25">
      <c r="A3907" s="4" t="s">
        <v>1156</v>
      </c>
      <c r="B3907" s="4" t="s">
        <v>58</v>
      </c>
      <c r="C3907" s="4" t="s">
        <v>152</v>
      </c>
      <c r="D3907" s="107" t="s">
        <v>1334</v>
      </c>
      <c r="E3907" s="117">
        <v>6111</v>
      </c>
      <c r="F3907" s="107"/>
      <c r="G3907" s="103" t="s">
        <v>1659</v>
      </c>
      <c r="H3907" s="13" t="s">
        <v>18</v>
      </c>
      <c r="I3907" s="14">
        <v>3014675</v>
      </c>
      <c r="J3907" s="14">
        <v>31500</v>
      </c>
      <c r="K3907" s="14">
        <f>39583+4200</f>
        <v>43783</v>
      </c>
      <c r="L3907" s="14"/>
      <c r="M3907" s="14"/>
      <c r="N3907" s="14"/>
      <c r="O3907" s="14"/>
      <c r="P3907" s="14">
        <f t="shared" si="6153"/>
        <v>75283</v>
      </c>
      <c r="Q3907" s="14">
        <v>7094</v>
      </c>
      <c r="R3907" s="14">
        <v>2088</v>
      </c>
      <c r="S3907" s="14">
        <f>39583+4200</f>
        <v>43783</v>
      </c>
      <c r="T3907" s="14"/>
      <c r="U3907" s="14"/>
      <c r="V3907" s="14"/>
      <c r="W3907" s="14"/>
      <c r="X3907" s="14"/>
      <c r="Y3907" s="14"/>
      <c r="Z3907" s="14">
        <v>52965</v>
      </c>
      <c r="AA3907" s="14">
        <v>22318</v>
      </c>
      <c r="AB3907" s="14">
        <v>0</v>
      </c>
      <c r="AC3907" s="14"/>
      <c r="AD3907" s="14"/>
      <c r="AE3907" s="14"/>
      <c r="AF3907" s="14"/>
      <c r="AG3907" s="14"/>
      <c r="AH3907" s="14">
        <f t="shared" si="6154"/>
        <v>0</v>
      </c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>
        <v>0</v>
      </c>
      <c r="AS3907" s="14">
        <v>0</v>
      </c>
      <c r="AT3907" s="14">
        <v>41000</v>
      </c>
      <c r="AU3907" s="14">
        <v>3000</v>
      </c>
      <c r="AV3907" s="14"/>
      <c r="AW3907" s="14"/>
      <c r="AX3907" s="14"/>
      <c r="AY3907" s="14"/>
      <c r="AZ3907" s="14">
        <f t="shared" si="6155"/>
        <v>44000</v>
      </c>
      <c r="BA3907" s="14"/>
      <c r="BB3907" s="14"/>
      <c r="BC3907" s="14">
        <v>3000</v>
      </c>
      <c r="BD3907" s="14"/>
      <c r="BE3907" s="14"/>
      <c r="BF3907" s="14"/>
      <c r="BG3907" s="14"/>
      <c r="BH3907" s="14"/>
      <c r="BI3907" s="14"/>
      <c r="BJ3907" s="14">
        <v>3000</v>
      </c>
      <c r="BK3907" s="14">
        <v>41000</v>
      </c>
    </row>
    <row r="3908" spans="1:63" x14ac:dyDescent="0.25">
      <c r="A3908" s="1" t="s">
        <v>1156</v>
      </c>
      <c r="B3908" s="1" t="s">
        <v>58</v>
      </c>
      <c r="C3908" s="1" t="s">
        <v>152</v>
      </c>
      <c r="D3908" s="110" t="s">
        <v>1334</v>
      </c>
      <c r="E3908" s="110" t="s">
        <v>20</v>
      </c>
      <c r="F3908" s="107" t="s">
        <v>0</v>
      </c>
      <c r="G3908" s="13" t="s">
        <v>0</v>
      </c>
      <c r="H3908" s="2" t="s">
        <v>21</v>
      </c>
      <c r="I3908" s="12">
        <f>SUM(I3909:I3913)</f>
        <v>256066</v>
      </c>
      <c r="J3908" s="12">
        <f t="shared" ref="J3908:Y3908" si="6168">SUM(J3909:J3913)</f>
        <v>0</v>
      </c>
      <c r="K3908" s="12">
        <f t="shared" si="6168"/>
        <v>531</v>
      </c>
      <c r="L3908" s="12">
        <f t="shared" si="6168"/>
        <v>0</v>
      </c>
      <c r="M3908" s="12">
        <f t="shared" si="6168"/>
        <v>0</v>
      </c>
      <c r="N3908" s="12">
        <f t="shared" si="6168"/>
        <v>0</v>
      </c>
      <c r="O3908" s="12">
        <f t="shared" si="6168"/>
        <v>0</v>
      </c>
      <c r="P3908" s="12">
        <f t="shared" si="6168"/>
        <v>531</v>
      </c>
      <c r="Q3908" s="12">
        <f t="shared" si="6168"/>
        <v>0</v>
      </c>
      <c r="R3908" s="12">
        <f t="shared" si="6168"/>
        <v>0</v>
      </c>
      <c r="S3908" s="12">
        <f t="shared" si="6168"/>
        <v>531</v>
      </c>
      <c r="T3908" s="12">
        <f t="shared" si="6168"/>
        <v>0</v>
      </c>
      <c r="U3908" s="12">
        <f t="shared" si="6168"/>
        <v>0</v>
      </c>
      <c r="V3908" s="12">
        <f t="shared" si="6168"/>
        <v>0</v>
      </c>
      <c r="W3908" s="12">
        <f t="shared" si="6168"/>
        <v>0</v>
      </c>
      <c r="X3908" s="12">
        <f t="shared" si="6168"/>
        <v>0</v>
      </c>
      <c r="Y3908" s="12">
        <f t="shared" si="6168"/>
        <v>0</v>
      </c>
      <c r="Z3908" s="12">
        <v>531</v>
      </c>
      <c r="AA3908" s="12">
        <v>0</v>
      </c>
      <c r="AB3908" s="12">
        <f t="shared" ref="AB3908:AQ3908" si="6169">SUM(AB3909:AB3913)</f>
        <v>0</v>
      </c>
      <c r="AC3908" s="12">
        <f t="shared" si="6169"/>
        <v>0</v>
      </c>
      <c r="AD3908" s="12">
        <f t="shared" si="6169"/>
        <v>0</v>
      </c>
      <c r="AE3908" s="12">
        <f t="shared" si="6169"/>
        <v>0</v>
      </c>
      <c r="AF3908" s="12">
        <f t="shared" si="6169"/>
        <v>0</v>
      </c>
      <c r="AG3908" s="12">
        <f t="shared" si="6169"/>
        <v>0</v>
      </c>
      <c r="AH3908" s="12">
        <f t="shared" si="6169"/>
        <v>0</v>
      </c>
      <c r="AI3908" s="12">
        <f t="shared" si="6169"/>
        <v>0</v>
      </c>
      <c r="AJ3908" s="12">
        <f t="shared" si="6169"/>
        <v>0</v>
      </c>
      <c r="AK3908" s="12">
        <f t="shared" si="6169"/>
        <v>0</v>
      </c>
      <c r="AL3908" s="12">
        <f t="shared" si="6169"/>
        <v>0</v>
      </c>
      <c r="AM3908" s="12">
        <f t="shared" si="6169"/>
        <v>0</v>
      </c>
      <c r="AN3908" s="12">
        <f t="shared" si="6169"/>
        <v>0</v>
      </c>
      <c r="AO3908" s="12">
        <f t="shared" si="6169"/>
        <v>0</v>
      </c>
      <c r="AP3908" s="12">
        <f t="shared" si="6169"/>
        <v>0</v>
      </c>
      <c r="AQ3908" s="12">
        <f t="shared" si="6169"/>
        <v>0</v>
      </c>
      <c r="AR3908" s="12">
        <v>0</v>
      </c>
      <c r="AS3908" s="12">
        <v>0</v>
      </c>
      <c r="AT3908" s="12">
        <f t="shared" ref="AT3908:BI3908" si="6170">SUM(AT3909:AT3913)</f>
        <v>0</v>
      </c>
      <c r="AU3908" s="12">
        <f t="shared" si="6170"/>
        <v>0</v>
      </c>
      <c r="AV3908" s="12">
        <f t="shared" si="6170"/>
        <v>0</v>
      </c>
      <c r="AW3908" s="12">
        <f t="shared" si="6170"/>
        <v>0</v>
      </c>
      <c r="AX3908" s="12">
        <f t="shared" si="6170"/>
        <v>0</v>
      </c>
      <c r="AY3908" s="12">
        <f t="shared" si="6170"/>
        <v>0</v>
      </c>
      <c r="AZ3908" s="12">
        <f t="shared" si="6170"/>
        <v>0</v>
      </c>
      <c r="BA3908" s="12">
        <f t="shared" si="6170"/>
        <v>0</v>
      </c>
      <c r="BB3908" s="12">
        <f t="shared" si="6170"/>
        <v>0</v>
      </c>
      <c r="BC3908" s="12">
        <f t="shared" si="6170"/>
        <v>0</v>
      </c>
      <c r="BD3908" s="12">
        <f t="shared" si="6170"/>
        <v>0</v>
      </c>
      <c r="BE3908" s="12">
        <f t="shared" si="6170"/>
        <v>0</v>
      </c>
      <c r="BF3908" s="12">
        <f t="shared" si="6170"/>
        <v>0</v>
      </c>
      <c r="BG3908" s="12">
        <f t="shared" si="6170"/>
        <v>0</v>
      </c>
      <c r="BH3908" s="12">
        <f t="shared" si="6170"/>
        <v>0</v>
      </c>
      <c r="BI3908" s="12">
        <f t="shared" si="6170"/>
        <v>0</v>
      </c>
      <c r="BJ3908" s="12">
        <v>0</v>
      </c>
      <c r="BK3908" s="12">
        <v>0</v>
      </c>
    </row>
    <row r="3909" spans="1:63" ht="22.5" x14ac:dyDescent="0.25">
      <c r="A3909" s="4" t="s">
        <v>1156</v>
      </c>
      <c r="B3909" s="4" t="s">
        <v>58</v>
      </c>
      <c r="C3909" s="4" t="s">
        <v>152</v>
      </c>
      <c r="D3909" s="107" t="s">
        <v>1334</v>
      </c>
      <c r="E3909" s="117">
        <v>6112</v>
      </c>
      <c r="F3909" s="107" t="s">
        <v>1336</v>
      </c>
      <c r="G3909" s="103" t="s">
        <v>1659</v>
      </c>
      <c r="H3909" s="13" t="s">
        <v>59</v>
      </c>
      <c r="I3909" s="14">
        <v>43142</v>
      </c>
      <c r="J3909" s="14">
        <v>0</v>
      </c>
      <c r="K3909" s="14"/>
      <c r="L3909" s="14"/>
      <c r="M3909" s="14"/>
      <c r="N3909" s="14"/>
      <c r="O3909" s="14"/>
      <c r="P3909" s="14">
        <f t="shared" si="6153"/>
        <v>0</v>
      </c>
      <c r="Q3909" s="14"/>
      <c r="R3909" s="14"/>
      <c r="S3909" s="14"/>
      <c r="T3909" s="14"/>
      <c r="U3909" s="14"/>
      <c r="V3909" s="14"/>
      <c r="W3909" s="14"/>
      <c r="X3909" s="14"/>
      <c r="Y3909" s="14"/>
      <c r="Z3909" s="14">
        <v>0</v>
      </c>
      <c r="AA3909" s="14">
        <v>0</v>
      </c>
      <c r="AB3909" s="14">
        <v>0</v>
      </c>
      <c r="AC3909" s="14"/>
      <c r="AD3909" s="14"/>
      <c r="AE3909" s="14"/>
      <c r="AF3909" s="14"/>
      <c r="AG3909" s="14"/>
      <c r="AH3909" s="14">
        <f t="shared" si="6154"/>
        <v>0</v>
      </c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>
        <v>0</v>
      </c>
      <c r="AS3909" s="14">
        <v>0</v>
      </c>
      <c r="AT3909" s="14">
        <v>0</v>
      </c>
      <c r="AU3909" s="14"/>
      <c r="AV3909" s="14"/>
      <c r="AW3909" s="14"/>
      <c r="AX3909" s="14"/>
      <c r="AY3909" s="14"/>
      <c r="AZ3909" s="14">
        <f t="shared" si="6155"/>
        <v>0</v>
      </c>
      <c r="BA3909" s="14"/>
      <c r="BB3909" s="14"/>
      <c r="BC3909" s="14"/>
      <c r="BD3909" s="14"/>
      <c r="BE3909" s="14"/>
      <c r="BF3909" s="14"/>
      <c r="BG3909" s="14"/>
      <c r="BH3909" s="14"/>
      <c r="BI3909" s="14"/>
      <c r="BJ3909" s="14">
        <v>0</v>
      </c>
      <c r="BK3909" s="14">
        <v>0</v>
      </c>
    </row>
    <row r="3910" spans="1:63" x14ac:dyDescent="0.25">
      <c r="A3910" s="4" t="s">
        <v>1156</v>
      </c>
      <c r="B3910" s="4" t="s">
        <v>58</v>
      </c>
      <c r="C3910" s="4" t="s">
        <v>152</v>
      </c>
      <c r="D3910" s="107" t="s">
        <v>1334</v>
      </c>
      <c r="E3910" s="117">
        <v>6112</v>
      </c>
      <c r="F3910" s="107" t="s">
        <v>1337</v>
      </c>
      <c r="G3910" s="103" t="s">
        <v>1659</v>
      </c>
      <c r="H3910" s="13" t="s">
        <v>24</v>
      </c>
      <c r="I3910" s="14">
        <v>143301</v>
      </c>
      <c r="J3910" s="14">
        <v>0</v>
      </c>
      <c r="K3910" s="14"/>
      <c r="L3910" s="14"/>
      <c r="M3910" s="14"/>
      <c r="N3910" s="14"/>
      <c r="O3910" s="14"/>
      <c r="P3910" s="14">
        <f t="shared" si="6153"/>
        <v>0</v>
      </c>
      <c r="Q3910" s="14"/>
      <c r="R3910" s="14"/>
      <c r="S3910" s="14"/>
      <c r="T3910" s="14"/>
      <c r="U3910" s="14"/>
      <c r="V3910" s="14"/>
      <c r="W3910" s="14"/>
      <c r="X3910" s="14"/>
      <c r="Y3910" s="14"/>
      <c r="Z3910" s="14">
        <v>0</v>
      </c>
      <c r="AA3910" s="14">
        <v>0</v>
      </c>
      <c r="AB3910" s="14">
        <v>0</v>
      </c>
      <c r="AC3910" s="14"/>
      <c r="AD3910" s="14"/>
      <c r="AE3910" s="14"/>
      <c r="AF3910" s="14"/>
      <c r="AG3910" s="14"/>
      <c r="AH3910" s="14">
        <f t="shared" si="6154"/>
        <v>0</v>
      </c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>
        <v>0</v>
      </c>
      <c r="AS3910" s="14">
        <v>0</v>
      </c>
      <c r="AT3910" s="14">
        <v>0</v>
      </c>
      <c r="AU3910" s="14"/>
      <c r="AV3910" s="14"/>
      <c r="AW3910" s="14"/>
      <c r="AX3910" s="14"/>
      <c r="AY3910" s="14"/>
      <c r="AZ3910" s="14">
        <f t="shared" si="6155"/>
        <v>0</v>
      </c>
      <c r="BA3910" s="14"/>
      <c r="BB3910" s="14"/>
      <c r="BC3910" s="14"/>
      <c r="BD3910" s="14"/>
      <c r="BE3910" s="14"/>
      <c r="BF3910" s="14"/>
      <c r="BG3910" s="14"/>
      <c r="BH3910" s="14"/>
      <c r="BI3910" s="14"/>
      <c r="BJ3910" s="14">
        <v>0</v>
      </c>
      <c r="BK3910" s="14">
        <v>0</v>
      </c>
    </row>
    <row r="3911" spans="1:63" x14ac:dyDescent="0.25">
      <c r="A3911" s="4" t="s">
        <v>1156</v>
      </c>
      <c r="B3911" s="4" t="s">
        <v>58</v>
      </c>
      <c r="C3911" s="4" t="s">
        <v>152</v>
      </c>
      <c r="D3911" s="107" t="s">
        <v>1334</v>
      </c>
      <c r="E3911" s="117">
        <v>6112</v>
      </c>
      <c r="F3911" s="107" t="s">
        <v>1338</v>
      </c>
      <c r="G3911" s="103" t="s">
        <v>1659</v>
      </c>
      <c r="H3911" s="13" t="s">
        <v>25</v>
      </c>
      <c r="I3911" s="14">
        <v>35000</v>
      </c>
      <c r="J3911" s="14">
        <v>0</v>
      </c>
      <c r="K3911" s="14">
        <v>531</v>
      </c>
      <c r="L3911" s="14"/>
      <c r="M3911" s="14"/>
      <c r="N3911" s="14"/>
      <c r="O3911" s="14"/>
      <c r="P3911" s="14">
        <f t="shared" si="6153"/>
        <v>531</v>
      </c>
      <c r="Q3911" s="14"/>
      <c r="R3911" s="14"/>
      <c r="S3911" s="14">
        <v>531</v>
      </c>
      <c r="T3911" s="14"/>
      <c r="U3911" s="14"/>
      <c r="V3911" s="14"/>
      <c r="W3911" s="14"/>
      <c r="X3911" s="14"/>
      <c r="Y3911" s="14"/>
      <c r="Z3911" s="14">
        <v>531</v>
      </c>
      <c r="AA3911" s="14">
        <v>0</v>
      </c>
      <c r="AB3911" s="14">
        <v>0</v>
      </c>
      <c r="AC3911" s="14"/>
      <c r="AD3911" s="14"/>
      <c r="AE3911" s="14"/>
      <c r="AF3911" s="14"/>
      <c r="AG3911" s="14"/>
      <c r="AH3911" s="14">
        <f t="shared" si="6154"/>
        <v>0</v>
      </c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>
        <v>0</v>
      </c>
      <c r="AS3911" s="14">
        <v>0</v>
      </c>
      <c r="AT3911" s="14">
        <v>0</v>
      </c>
      <c r="AU3911" s="14"/>
      <c r="AV3911" s="14"/>
      <c r="AW3911" s="14"/>
      <c r="AX3911" s="14"/>
      <c r="AY3911" s="14"/>
      <c r="AZ3911" s="14">
        <f t="shared" si="6155"/>
        <v>0</v>
      </c>
      <c r="BA3911" s="14"/>
      <c r="BB3911" s="14"/>
      <c r="BC3911" s="14"/>
      <c r="BD3911" s="14"/>
      <c r="BE3911" s="14"/>
      <c r="BF3911" s="14"/>
      <c r="BG3911" s="14"/>
      <c r="BH3911" s="14"/>
      <c r="BI3911" s="14"/>
      <c r="BJ3911" s="14">
        <v>0</v>
      </c>
      <c r="BK3911" s="14">
        <v>0</v>
      </c>
    </row>
    <row r="3912" spans="1:63" x14ac:dyDescent="0.25">
      <c r="A3912" s="4" t="s">
        <v>1156</v>
      </c>
      <c r="B3912" s="4" t="s">
        <v>58</v>
      </c>
      <c r="C3912" s="4" t="s">
        <v>152</v>
      </c>
      <c r="D3912" s="107" t="s">
        <v>1334</v>
      </c>
      <c r="E3912" s="117">
        <v>6112</v>
      </c>
      <c r="F3912" s="107" t="s">
        <v>1339</v>
      </c>
      <c r="G3912" s="103" t="s">
        <v>1659</v>
      </c>
      <c r="H3912" s="13" t="s">
        <v>23</v>
      </c>
      <c r="I3912" s="14">
        <v>19623</v>
      </c>
      <c r="J3912" s="14">
        <v>0</v>
      </c>
      <c r="K3912" s="14"/>
      <c r="L3912" s="14"/>
      <c r="M3912" s="14"/>
      <c r="N3912" s="14"/>
      <c r="O3912" s="14"/>
      <c r="P3912" s="14">
        <f t="shared" si="6153"/>
        <v>0</v>
      </c>
      <c r="Q3912" s="14"/>
      <c r="R3912" s="14"/>
      <c r="S3912" s="14"/>
      <c r="T3912" s="14"/>
      <c r="U3912" s="14"/>
      <c r="V3912" s="14"/>
      <c r="W3912" s="14"/>
      <c r="X3912" s="14"/>
      <c r="Y3912" s="14"/>
      <c r="Z3912" s="14">
        <v>0</v>
      </c>
      <c r="AA3912" s="14">
        <v>0</v>
      </c>
      <c r="AB3912" s="14">
        <v>0</v>
      </c>
      <c r="AC3912" s="14"/>
      <c r="AD3912" s="14"/>
      <c r="AE3912" s="14"/>
      <c r="AF3912" s="14"/>
      <c r="AG3912" s="14"/>
      <c r="AH3912" s="14">
        <f t="shared" si="6154"/>
        <v>0</v>
      </c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>
        <v>0</v>
      </c>
      <c r="AS3912" s="14">
        <v>0</v>
      </c>
      <c r="AT3912" s="14">
        <v>0</v>
      </c>
      <c r="AU3912" s="14"/>
      <c r="AV3912" s="14"/>
      <c r="AW3912" s="14"/>
      <c r="AX3912" s="14"/>
      <c r="AY3912" s="14"/>
      <c r="AZ3912" s="14">
        <f t="shared" si="6155"/>
        <v>0</v>
      </c>
      <c r="BA3912" s="14"/>
      <c r="BB3912" s="14"/>
      <c r="BC3912" s="14"/>
      <c r="BD3912" s="14"/>
      <c r="BE3912" s="14"/>
      <c r="BF3912" s="14"/>
      <c r="BG3912" s="14"/>
      <c r="BH3912" s="14"/>
      <c r="BI3912" s="14"/>
      <c r="BJ3912" s="14">
        <v>0</v>
      </c>
      <c r="BK3912" s="14">
        <v>0</v>
      </c>
    </row>
    <row r="3913" spans="1:63" x14ac:dyDescent="0.25">
      <c r="A3913" s="4" t="s">
        <v>1156</v>
      </c>
      <c r="B3913" s="4" t="s">
        <v>58</v>
      </c>
      <c r="C3913" s="4" t="s">
        <v>152</v>
      </c>
      <c r="D3913" s="107" t="s">
        <v>1334</v>
      </c>
      <c r="E3913" s="117">
        <v>6112</v>
      </c>
      <c r="F3913" s="107" t="s">
        <v>1340</v>
      </c>
      <c r="G3913" s="103" t="s">
        <v>1659</v>
      </c>
      <c r="H3913" s="13" t="s">
        <v>26</v>
      </c>
      <c r="I3913" s="14">
        <v>15000</v>
      </c>
      <c r="J3913" s="14">
        <v>0</v>
      </c>
      <c r="K3913" s="14"/>
      <c r="L3913" s="14"/>
      <c r="M3913" s="14"/>
      <c r="N3913" s="14"/>
      <c r="O3913" s="14"/>
      <c r="P3913" s="14">
        <f t="shared" si="6153"/>
        <v>0</v>
      </c>
      <c r="Q3913" s="14"/>
      <c r="R3913" s="14"/>
      <c r="S3913" s="14"/>
      <c r="T3913" s="14"/>
      <c r="U3913" s="14"/>
      <c r="V3913" s="14"/>
      <c r="W3913" s="14"/>
      <c r="X3913" s="14"/>
      <c r="Y3913" s="14"/>
      <c r="Z3913" s="14">
        <v>0</v>
      </c>
      <c r="AA3913" s="14">
        <v>0</v>
      </c>
      <c r="AB3913" s="14">
        <v>0</v>
      </c>
      <c r="AC3913" s="14"/>
      <c r="AD3913" s="14"/>
      <c r="AE3913" s="14"/>
      <c r="AF3913" s="14"/>
      <c r="AG3913" s="14"/>
      <c r="AH3913" s="14">
        <f t="shared" si="6154"/>
        <v>0</v>
      </c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>
        <v>0</v>
      </c>
      <c r="AS3913" s="14">
        <v>0</v>
      </c>
      <c r="AT3913" s="14">
        <v>0</v>
      </c>
      <c r="AU3913" s="14"/>
      <c r="AV3913" s="14"/>
      <c r="AW3913" s="14"/>
      <c r="AX3913" s="14"/>
      <c r="AY3913" s="14"/>
      <c r="AZ3913" s="14">
        <f t="shared" si="6155"/>
        <v>0</v>
      </c>
      <c r="BA3913" s="14"/>
      <c r="BB3913" s="14"/>
      <c r="BC3913" s="14"/>
      <c r="BD3913" s="14"/>
      <c r="BE3913" s="14"/>
      <c r="BF3913" s="14"/>
      <c r="BG3913" s="14"/>
      <c r="BH3913" s="14"/>
      <c r="BI3913" s="14"/>
      <c r="BJ3913" s="14">
        <v>0</v>
      </c>
      <c r="BK3913" s="14">
        <v>0</v>
      </c>
    </row>
    <row r="3914" spans="1:63" ht="22.5" x14ac:dyDescent="0.25">
      <c r="A3914" s="4" t="s">
        <v>1156</v>
      </c>
      <c r="B3914" s="4" t="s">
        <v>58</v>
      </c>
      <c r="C3914" s="4" t="s">
        <v>152</v>
      </c>
      <c r="D3914" s="107" t="s">
        <v>1334</v>
      </c>
      <c r="E3914" s="106" t="s">
        <v>27</v>
      </c>
      <c r="F3914" s="106" t="s">
        <v>0</v>
      </c>
      <c r="G3914" s="2" t="s">
        <v>0</v>
      </c>
      <c r="H3914" s="2" t="s">
        <v>28</v>
      </c>
      <c r="I3914" s="12">
        <f>SUM(I3915)</f>
        <v>318288</v>
      </c>
      <c r="J3914" s="12">
        <f t="shared" ref="J3914:Y3914" si="6171">SUM(J3915)</f>
        <v>4200</v>
      </c>
      <c r="K3914" s="12">
        <f t="shared" si="6171"/>
        <v>4469</v>
      </c>
      <c r="L3914" s="12">
        <f t="shared" si="6171"/>
        <v>0</v>
      </c>
      <c r="M3914" s="12">
        <f t="shared" si="6171"/>
        <v>0</v>
      </c>
      <c r="N3914" s="12">
        <f t="shared" si="6171"/>
        <v>0</v>
      </c>
      <c r="O3914" s="12">
        <f t="shared" si="6171"/>
        <v>0</v>
      </c>
      <c r="P3914" s="12">
        <f t="shared" si="6171"/>
        <v>8669</v>
      </c>
      <c r="Q3914" s="12">
        <f t="shared" si="6171"/>
        <v>745</v>
      </c>
      <c r="R3914" s="12">
        <f t="shared" si="6171"/>
        <v>220</v>
      </c>
      <c r="S3914" s="12">
        <f t="shared" si="6171"/>
        <v>4469</v>
      </c>
      <c r="T3914" s="12">
        <f t="shared" si="6171"/>
        <v>0</v>
      </c>
      <c r="U3914" s="12">
        <f t="shared" si="6171"/>
        <v>0</v>
      </c>
      <c r="V3914" s="12">
        <f t="shared" si="6171"/>
        <v>0</v>
      </c>
      <c r="W3914" s="12">
        <f t="shared" si="6171"/>
        <v>0</v>
      </c>
      <c r="X3914" s="12">
        <f t="shared" si="6171"/>
        <v>0</v>
      </c>
      <c r="Y3914" s="12">
        <f t="shared" si="6171"/>
        <v>68</v>
      </c>
      <c r="Z3914" s="12">
        <v>5502</v>
      </c>
      <c r="AA3914" s="12">
        <v>3167</v>
      </c>
      <c r="AB3914" s="12">
        <f t="shared" ref="AB3914:AQ3914" si="6172">SUM(AB3915)</f>
        <v>0</v>
      </c>
      <c r="AC3914" s="12">
        <f t="shared" si="6172"/>
        <v>0</v>
      </c>
      <c r="AD3914" s="12">
        <f t="shared" si="6172"/>
        <v>0</v>
      </c>
      <c r="AE3914" s="12">
        <f t="shared" si="6172"/>
        <v>0</v>
      </c>
      <c r="AF3914" s="12">
        <f t="shared" si="6172"/>
        <v>0</v>
      </c>
      <c r="AG3914" s="12">
        <f t="shared" si="6172"/>
        <v>0</v>
      </c>
      <c r="AH3914" s="12">
        <f t="shared" si="6172"/>
        <v>0</v>
      </c>
      <c r="AI3914" s="12">
        <f t="shared" si="6172"/>
        <v>0</v>
      </c>
      <c r="AJ3914" s="12">
        <f t="shared" si="6172"/>
        <v>0</v>
      </c>
      <c r="AK3914" s="12">
        <f t="shared" si="6172"/>
        <v>0</v>
      </c>
      <c r="AL3914" s="12">
        <f t="shared" si="6172"/>
        <v>0</v>
      </c>
      <c r="AM3914" s="12">
        <f t="shared" si="6172"/>
        <v>0</v>
      </c>
      <c r="AN3914" s="12">
        <f t="shared" si="6172"/>
        <v>0</v>
      </c>
      <c r="AO3914" s="12">
        <f t="shared" si="6172"/>
        <v>0</v>
      </c>
      <c r="AP3914" s="12">
        <f t="shared" si="6172"/>
        <v>0</v>
      </c>
      <c r="AQ3914" s="12">
        <f t="shared" si="6172"/>
        <v>0</v>
      </c>
      <c r="AR3914" s="12">
        <v>0</v>
      </c>
      <c r="AS3914" s="12">
        <v>0</v>
      </c>
      <c r="AT3914" s="12">
        <f>SUM(AT3915)</f>
        <v>4100</v>
      </c>
      <c r="AU3914" s="12">
        <f t="shared" ref="AU3914:BI3914" si="6173">SUM(AU3915)</f>
        <v>600</v>
      </c>
      <c r="AV3914" s="12">
        <f t="shared" si="6173"/>
        <v>0</v>
      </c>
      <c r="AW3914" s="12">
        <f t="shared" si="6173"/>
        <v>0</v>
      </c>
      <c r="AX3914" s="12">
        <f t="shared" si="6173"/>
        <v>0</v>
      </c>
      <c r="AY3914" s="12">
        <f t="shared" si="6173"/>
        <v>0</v>
      </c>
      <c r="AZ3914" s="12">
        <f t="shared" si="6173"/>
        <v>4700</v>
      </c>
      <c r="BA3914" s="12">
        <f t="shared" si="6173"/>
        <v>0</v>
      </c>
      <c r="BB3914" s="12">
        <f t="shared" si="6173"/>
        <v>0</v>
      </c>
      <c r="BC3914" s="12">
        <f t="shared" si="6173"/>
        <v>600</v>
      </c>
      <c r="BD3914" s="12">
        <f t="shared" si="6173"/>
        <v>0</v>
      </c>
      <c r="BE3914" s="12">
        <f t="shared" si="6173"/>
        <v>0</v>
      </c>
      <c r="BF3914" s="12">
        <f t="shared" si="6173"/>
        <v>0</v>
      </c>
      <c r="BG3914" s="12">
        <f t="shared" si="6173"/>
        <v>0</v>
      </c>
      <c r="BH3914" s="12">
        <f t="shared" si="6173"/>
        <v>0</v>
      </c>
      <c r="BI3914" s="12">
        <f t="shared" si="6173"/>
        <v>0</v>
      </c>
      <c r="BJ3914" s="12">
        <v>600</v>
      </c>
      <c r="BK3914" s="12">
        <v>4100</v>
      </c>
    </row>
    <row r="3915" spans="1:63" x14ac:dyDescent="0.25">
      <c r="A3915" s="4" t="s">
        <v>1156</v>
      </c>
      <c r="B3915" s="4" t="s">
        <v>58</v>
      </c>
      <c r="C3915" s="4" t="s">
        <v>152</v>
      </c>
      <c r="D3915" s="107" t="s">
        <v>1334</v>
      </c>
      <c r="E3915" s="117">
        <v>6121</v>
      </c>
      <c r="F3915" s="107"/>
      <c r="G3915" s="103" t="s">
        <v>1659</v>
      </c>
      <c r="H3915" s="13" t="s">
        <v>29</v>
      </c>
      <c r="I3915" s="14">
        <v>318288</v>
      </c>
      <c r="J3915" s="14">
        <v>4200</v>
      </c>
      <c r="K3915" s="14">
        <v>4469</v>
      </c>
      <c r="L3915" s="14"/>
      <c r="M3915" s="14"/>
      <c r="N3915" s="14"/>
      <c r="O3915" s="14"/>
      <c r="P3915" s="14">
        <f t="shared" si="6153"/>
        <v>8669</v>
      </c>
      <c r="Q3915" s="14">
        <v>745</v>
      </c>
      <c r="R3915" s="14">
        <v>220</v>
      </c>
      <c r="S3915" s="14">
        <v>4469</v>
      </c>
      <c r="T3915" s="14"/>
      <c r="U3915" s="14"/>
      <c r="V3915" s="14"/>
      <c r="W3915" s="14"/>
      <c r="X3915" s="14"/>
      <c r="Y3915" s="14">
        <v>68</v>
      </c>
      <c r="Z3915" s="14">
        <v>5502</v>
      </c>
      <c r="AA3915" s="14">
        <v>3167</v>
      </c>
      <c r="AB3915" s="14">
        <v>0</v>
      </c>
      <c r="AC3915" s="14"/>
      <c r="AD3915" s="14"/>
      <c r="AE3915" s="14"/>
      <c r="AF3915" s="14"/>
      <c r="AG3915" s="14"/>
      <c r="AH3915" s="14">
        <f t="shared" si="6154"/>
        <v>0</v>
      </c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>
        <v>0</v>
      </c>
      <c r="AS3915" s="14">
        <v>0</v>
      </c>
      <c r="AT3915" s="14">
        <v>4100</v>
      </c>
      <c r="AU3915" s="14">
        <v>600</v>
      </c>
      <c r="AV3915" s="14"/>
      <c r="AW3915" s="14"/>
      <c r="AX3915" s="14"/>
      <c r="AY3915" s="14"/>
      <c r="AZ3915" s="14">
        <f t="shared" si="6155"/>
        <v>4700</v>
      </c>
      <c r="BA3915" s="14"/>
      <c r="BB3915" s="14"/>
      <c r="BC3915" s="14">
        <v>600</v>
      </c>
      <c r="BD3915" s="14"/>
      <c r="BE3915" s="14"/>
      <c r="BF3915" s="14"/>
      <c r="BG3915" s="14"/>
      <c r="BH3915" s="14"/>
      <c r="BI3915" s="14"/>
      <c r="BJ3915" s="14">
        <v>600</v>
      </c>
      <c r="BK3915" s="14">
        <v>4100</v>
      </c>
    </row>
    <row r="3916" spans="1:63" ht="22.5" x14ac:dyDescent="0.25">
      <c r="A3916" s="4" t="s">
        <v>1156</v>
      </c>
      <c r="B3916" s="4" t="s">
        <v>58</v>
      </c>
      <c r="C3916" s="4" t="s">
        <v>152</v>
      </c>
      <c r="D3916" s="107" t="s">
        <v>1334</v>
      </c>
      <c r="E3916" s="106" t="s">
        <v>31</v>
      </c>
      <c r="F3916" s="106" t="s">
        <v>0</v>
      </c>
      <c r="G3916" s="2" t="s">
        <v>0</v>
      </c>
      <c r="H3916" s="2" t="s">
        <v>32</v>
      </c>
      <c r="I3916" s="12">
        <f>SUM(I3917:I3924)</f>
        <v>436811</v>
      </c>
      <c r="J3916" s="12">
        <f t="shared" ref="J3916:Y3916" si="6174">SUM(J3917:J3924)</f>
        <v>49470</v>
      </c>
      <c r="K3916" s="12">
        <f t="shared" si="6174"/>
        <v>120404</v>
      </c>
      <c r="L3916" s="12">
        <f t="shared" si="6174"/>
        <v>0</v>
      </c>
      <c r="M3916" s="12">
        <f t="shared" si="6174"/>
        <v>0</v>
      </c>
      <c r="N3916" s="12">
        <f t="shared" si="6174"/>
        <v>0</v>
      </c>
      <c r="O3916" s="12">
        <f t="shared" si="6174"/>
        <v>0</v>
      </c>
      <c r="P3916" s="12">
        <f t="shared" si="6174"/>
        <v>169874</v>
      </c>
      <c r="Q3916" s="12">
        <f t="shared" si="6174"/>
        <v>23</v>
      </c>
      <c r="R3916" s="12">
        <f t="shared" si="6174"/>
        <v>6</v>
      </c>
      <c r="S3916" s="12">
        <f t="shared" si="6174"/>
        <v>120405</v>
      </c>
      <c r="T3916" s="12">
        <f t="shared" si="6174"/>
        <v>88</v>
      </c>
      <c r="U3916" s="12">
        <f t="shared" si="6174"/>
        <v>0</v>
      </c>
      <c r="V3916" s="12">
        <f t="shared" si="6174"/>
        <v>3</v>
      </c>
      <c r="W3916" s="12">
        <f t="shared" si="6174"/>
        <v>0</v>
      </c>
      <c r="X3916" s="12">
        <f t="shared" si="6174"/>
        <v>0</v>
      </c>
      <c r="Y3916" s="12">
        <f t="shared" si="6174"/>
        <v>2</v>
      </c>
      <c r="Z3916" s="12">
        <v>120527</v>
      </c>
      <c r="AA3916" s="12">
        <v>49347</v>
      </c>
      <c r="AB3916" s="12">
        <f t="shared" ref="AB3916:AQ3916" si="6175">SUM(AB3917:AB3924)</f>
        <v>5000</v>
      </c>
      <c r="AC3916" s="12">
        <f t="shared" si="6175"/>
        <v>0</v>
      </c>
      <c r="AD3916" s="12">
        <f t="shared" si="6175"/>
        <v>0</v>
      </c>
      <c r="AE3916" s="12">
        <f t="shared" si="6175"/>
        <v>0</v>
      </c>
      <c r="AF3916" s="12">
        <f t="shared" si="6175"/>
        <v>0</v>
      </c>
      <c r="AG3916" s="12">
        <f t="shared" si="6175"/>
        <v>0</v>
      </c>
      <c r="AH3916" s="12">
        <f t="shared" si="6175"/>
        <v>5000</v>
      </c>
      <c r="AI3916" s="12">
        <f t="shared" si="6175"/>
        <v>0</v>
      </c>
      <c r="AJ3916" s="12">
        <f t="shared" si="6175"/>
        <v>0</v>
      </c>
      <c r="AK3916" s="12">
        <f t="shared" si="6175"/>
        <v>0</v>
      </c>
      <c r="AL3916" s="12">
        <f t="shared" si="6175"/>
        <v>0</v>
      </c>
      <c r="AM3916" s="12">
        <f t="shared" si="6175"/>
        <v>0</v>
      </c>
      <c r="AN3916" s="12">
        <f t="shared" si="6175"/>
        <v>0</v>
      </c>
      <c r="AO3916" s="12">
        <f t="shared" si="6175"/>
        <v>0</v>
      </c>
      <c r="AP3916" s="12">
        <f t="shared" si="6175"/>
        <v>0</v>
      </c>
      <c r="AQ3916" s="12">
        <f t="shared" si="6175"/>
        <v>0</v>
      </c>
      <c r="AR3916" s="12">
        <v>0</v>
      </c>
      <c r="AS3916" s="12">
        <v>5000</v>
      </c>
      <c r="AT3916" s="12">
        <f>SUM(AT3917:AT3924)</f>
        <v>129410</v>
      </c>
      <c r="AU3916" s="12">
        <f t="shared" ref="AU3916:BI3916" si="6176">SUM(AU3917:AU3924)</f>
        <v>29801</v>
      </c>
      <c r="AV3916" s="12">
        <f t="shared" si="6176"/>
        <v>0</v>
      </c>
      <c r="AW3916" s="12">
        <f t="shared" si="6176"/>
        <v>0</v>
      </c>
      <c r="AX3916" s="12">
        <f t="shared" si="6176"/>
        <v>0</v>
      </c>
      <c r="AY3916" s="12">
        <f t="shared" si="6176"/>
        <v>0</v>
      </c>
      <c r="AZ3916" s="12">
        <f t="shared" si="6176"/>
        <v>159211</v>
      </c>
      <c r="BA3916" s="12">
        <f t="shared" si="6176"/>
        <v>0</v>
      </c>
      <c r="BB3916" s="12">
        <f t="shared" si="6176"/>
        <v>0</v>
      </c>
      <c r="BC3916" s="12">
        <f t="shared" si="6176"/>
        <v>29806</v>
      </c>
      <c r="BD3916" s="12">
        <f t="shared" si="6176"/>
        <v>0</v>
      </c>
      <c r="BE3916" s="12">
        <f t="shared" si="6176"/>
        <v>0</v>
      </c>
      <c r="BF3916" s="12">
        <f t="shared" si="6176"/>
        <v>0</v>
      </c>
      <c r="BG3916" s="12">
        <f t="shared" si="6176"/>
        <v>0</v>
      </c>
      <c r="BH3916" s="12">
        <f t="shared" si="6176"/>
        <v>0</v>
      </c>
      <c r="BI3916" s="12">
        <f t="shared" si="6176"/>
        <v>0</v>
      </c>
      <c r="BJ3916" s="12">
        <v>29806</v>
      </c>
      <c r="BK3916" s="12">
        <v>129405</v>
      </c>
    </row>
    <row r="3917" spans="1:63" x14ac:dyDescent="0.25">
      <c r="A3917" s="4" t="s">
        <v>1156</v>
      </c>
      <c r="B3917" s="4" t="s">
        <v>58</v>
      </c>
      <c r="C3917" s="4" t="s">
        <v>152</v>
      </c>
      <c r="D3917" s="107" t="s">
        <v>1334</v>
      </c>
      <c r="E3917" s="117">
        <v>6131</v>
      </c>
      <c r="F3917" s="107"/>
      <c r="G3917" s="103" t="s">
        <v>1659</v>
      </c>
      <c r="H3917" s="13" t="s">
        <v>34</v>
      </c>
      <c r="I3917" s="14">
        <v>47500</v>
      </c>
      <c r="J3917" s="14">
        <v>6090</v>
      </c>
      <c r="K3917" s="14">
        <f>7270+7729</f>
        <v>14999</v>
      </c>
      <c r="L3917" s="14"/>
      <c r="M3917" s="14"/>
      <c r="N3917" s="14"/>
      <c r="O3917" s="14"/>
      <c r="P3917" s="14">
        <f t="shared" si="6153"/>
        <v>21089</v>
      </c>
      <c r="Q3917" s="14"/>
      <c r="R3917" s="14"/>
      <c r="S3917" s="14">
        <f>7270+7729</f>
        <v>14999</v>
      </c>
      <c r="T3917" s="14"/>
      <c r="U3917" s="14"/>
      <c r="V3917" s="14"/>
      <c r="W3917" s="14"/>
      <c r="X3917" s="14"/>
      <c r="Y3917" s="14"/>
      <c r="Z3917" s="14">
        <v>14999</v>
      </c>
      <c r="AA3917" s="14">
        <v>6090</v>
      </c>
      <c r="AB3917" s="14">
        <v>0</v>
      </c>
      <c r="AC3917" s="14"/>
      <c r="AD3917" s="14"/>
      <c r="AE3917" s="14"/>
      <c r="AF3917" s="14"/>
      <c r="AG3917" s="14"/>
      <c r="AH3917" s="14">
        <f t="shared" si="6154"/>
        <v>0</v>
      </c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>
        <v>0</v>
      </c>
      <c r="AS3917" s="14">
        <v>0</v>
      </c>
      <c r="AT3917" s="14">
        <v>38110</v>
      </c>
      <c r="AU3917" s="14">
        <v>3000</v>
      </c>
      <c r="AV3917" s="14"/>
      <c r="AW3917" s="14"/>
      <c r="AX3917" s="14"/>
      <c r="AY3917" s="14"/>
      <c r="AZ3917" s="14">
        <f t="shared" si="6155"/>
        <v>41110</v>
      </c>
      <c r="BA3917" s="14"/>
      <c r="BB3917" s="14"/>
      <c r="BC3917" s="14">
        <v>3000</v>
      </c>
      <c r="BD3917" s="14"/>
      <c r="BE3917" s="14"/>
      <c r="BF3917" s="14"/>
      <c r="BG3917" s="14"/>
      <c r="BH3917" s="14"/>
      <c r="BI3917" s="14"/>
      <c r="BJ3917" s="14">
        <v>3000</v>
      </c>
      <c r="BK3917" s="14">
        <v>38110</v>
      </c>
    </row>
    <row r="3918" spans="1:63" x14ac:dyDescent="0.25">
      <c r="A3918" s="4" t="s">
        <v>1156</v>
      </c>
      <c r="B3918" s="4" t="s">
        <v>58</v>
      </c>
      <c r="C3918" s="4" t="s">
        <v>152</v>
      </c>
      <c r="D3918" s="107" t="s">
        <v>1334</v>
      </c>
      <c r="E3918" s="117">
        <v>6132</v>
      </c>
      <c r="F3918" s="107"/>
      <c r="G3918" s="103" t="s">
        <v>1659</v>
      </c>
      <c r="H3918" s="13" t="s">
        <v>74</v>
      </c>
      <c r="I3918" s="14">
        <v>57500</v>
      </c>
      <c r="J3918" s="14">
        <v>0</v>
      </c>
      <c r="K3918" s="14"/>
      <c r="L3918" s="14"/>
      <c r="M3918" s="14"/>
      <c r="N3918" s="14"/>
      <c r="O3918" s="14"/>
      <c r="P3918" s="14">
        <f t="shared" si="6153"/>
        <v>0</v>
      </c>
      <c r="Q3918" s="14"/>
      <c r="R3918" s="14"/>
      <c r="S3918" s="14"/>
      <c r="T3918" s="14"/>
      <c r="U3918" s="14"/>
      <c r="V3918" s="14"/>
      <c r="W3918" s="14"/>
      <c r="X3918" s="14"/>
      <c r="Y3918" s="14"/>
      <c r="Z3918" s="14">
        <v>0</v>
      </c>
      <c r="AA3918" s="14">
        <v>0</v>
      </c>
      <c r="AB3918" s="14">
        <v>0</v>
      </c>
      <c r="AC3918" s="14"/>
      <c r="AD3918" s="14"/>
      <c r="AE3918" s="14"/>
      <c r="AF3918" s="14"/>
      <c r="AG3918" s="14"/>
      <c r="AH3918" s="14">
        <f t="shared" si="6154"/>
        <v>0</v>
      </c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>
        <v>0</v>
      </c>
      <c r="AS3918" s="14">
        <v>0</v>
      </c>
      <c r="AT3918" s="14">
        <v>0</v>
      </c>
      <c r="AU3918" s="14"/>
      <c r="AV3918" s="14"/>
      <c r="AW3918" s="14"/>
      <c r="AX3918" s="14"/>
      <c r="AY3918" s="14"/>
      <c r="AZ3918" s="14">
        <f t="shared" si="6155"/>
        <v>0</v>
      </c>
      <c r="BA3918" s="14"/>
      <c r="BB3918" s="14"/>
      <c r="BC3918" s="14"/>
      <c r="BD3918" s="14"/>
      <c r="BE3918" s="14"/>
      <c r="BF3918" s="14"/>
      <c r="BG3918" s="14"/>
      <c r="BH3918" s="14"/>
      <c r="BI3918" s="14"/>
      <c r="BJ3918" s="14">
        <v>0</v>
      </c>
      <c r="BK3918" s="14">
        <v>0</v>
      </c>
    </row>
    <row r="3919" spans="1:63" x14ac:dyDescent="0.25">
      <c r="A3919" s="4" t="s">
        <v>1156</v>
      </c>
      <c r="B3919" s="4" t="s">
        <v>58</v>
      </c>
      <c r="C3919" s="4" t="s">
        <v>152</v>
      </c>
      <c r="D3919" s="107" t="s">
        <v>1334</v>
      </c>
      <c r="E3919" s="117">
        <v>6133</v>
      </c>
      <c r="F3919" s="107"/>
      <c r="G3919" s="103" t="s">
        <v>1659</v>
      </c>
      <c r="H3919" s="13" t="s">
        <v>77</v>
      </c>
      <c r="I3919" s="14">
        <v>10000</v>
      </c>
      <c r="J3919" s="14">
        <v>0</v>
      </c>
      <c r="K3919" s="14"/>
      <c r="L3919" s="14"/>
      <c r="M3919" s="14"/>
      <c r="N3919" s="14"/>
      <c r="O3919" s="14"/>
      <c r="P3919" s="14">
        <f t="shared" si="6153"/>
        <v>0</v>
      </c>
      <c r="Q3919" s="14"/>
      <c r="R3919" s="14"/>
      <c r="S3919" s="14"/>
      <c r="T3919" s="14"/>
      <c r="U3919" s="14"/>
      <c r="V3919" s="14"/>
      <c r="W3919" s="14"/>
      <c r="X3919" s="14"/>
      <c r="Y3919" s="14"/>
      <c r="Z3919" s="14">
        <v>0</v>
      </c>
      <c r="AA3919" s="14">
        <v>0</v>
      </c>
      <c r="AB3919" s="14">
        <v>0</v>
      </c>
      <c r="AC3919" s="14"/>
      <c r="AD3919" s="14"/>
      <c r="AE3919" s="14"/>
      <c r="AF3919" s="14"/>
      <c r="AG3919" s="14"/>
      <c r="AH3919" s="14">
        <f t="shared" si="6154"/>
        <v>0</v>
      </c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>
        <v>0</v>
      </c>
      <c r="AS3919" s="14">
        <v>0</v>
      </c>
      <c r="AT3919" s="14">
        <v>0</v>
      </c>
      <c r="AU3919" s="14"/>
      <c r="AV3919" s="14"/>
      <c r="AW3919" s="14"/>
      <c r="AX3919" s="14"/>
      <c r="AY3919" s="14"/>
      <c r="AZ3919" s="14">
        <f t="shared" si="6155"/>
        <v>0</v>
      </c>
      <c r="BA3919" s="14"/>
      <c r="BB3919" s="14"/>
      <c r="BC3919" s="14"/>
      <c r="BD3919" s="14"/>
      <c r="BE3919" s="14"/>
      <c r="BF3919" s="14"/>
      <c r="BG3919" s="14"/>
      <c r="BH3919" s="14"/>
      <c r="BI3919" s="14"/>
      <c r="BJ3919" s="14">
        <v>0</v>
      </c>
      <c r="BK3919" s="14">
        <v>0</v>
      </c>
    </row>
    <row r="3920" spans="1:63" x14ac:dyDescent="0.25">
      <c r="A3920" s="4" t="s">
        <v>1156</v>
      </c>
      <c r="B3920" s="4" t="s">
        <v>58</v>
      </c>
      <c r="C3920" s="4" t="s">
        <v>152</v>
      </c>
      <c r="D3920" s="107" t="s">
        <v>1334</v>
      </c>
      <c r="E3920" s="117">
        <v>6134</v>
      </c>
      <c r="F3920" s="107"/>
      <c r="G3920" s="103" t="s">
        <v>1659</v>
      </c>
      <c r="H3920" s="13" t="s">
        <v>80</v>
      </c>
      <c r="I3920" s="14">
        <v>92350</v>
      </c>
      <c r="J3920" s="14">
        <v>15700</v>
      </c>
      <c r="K3920" s="14">
        <f>8000+1500</f>
        <v>9500</v>
      </c>
      <c r="L3920" s="14"/>
      <c r="M3920" s="14"/>
      <c r="N3920" s="14"/>
      <c r="O3920" s="14"/>
      <c r="P3920" s="14">
        <f t="shared" si="6153"/>
        <v>25200</v>
      </c>
      <c r="Q3920" s="14"/>
      <c r="R3920" s="14"/>
      <c r="S3920" s="14">
        <f>8000+1500</f>
        <v>9500</v>
      </c>
      <c r="T3920" s="14"/>
      <c r="U3920" s="14"/>
      <c r="V3920" s="14"/>
      <c r="W3920" s="14"/>
      <c r="X3920" s="14"/>
      <c r="Y3920" s="14"/>
      <c r="Z3920" s="14">
        <v>9500</v>
      </c>
      <c r="AA3920" s="14">
        <v>15700</v>
      </c>
      <c r="AB3920" s="14">
        <v>5000</v>
      </c>
      <c r="AC3920" s="14"/>
      <c r="AD3920" s="14"/>
      <c r="AE3920" s="14"/>
      <c r="AF3920" s="14"/>
      <c r="AG3920" s="14"/>
      <c r="AH3920" s="14">
        <f t="shared" si="6154"/>
        <v>5000</v>
      </c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>
        <v>0</v>
      </c>
      <c r="AS3920" s="14">
        <v>5000</v>
      </c>
      <c r="AT3920" s="14">
        <v>20000</v>
      </c>
      <c r="AU3920" s="14">
        <v>17098</v>
      </c>
      <c r="AV3920" s="14"/>
      <c r="AW3920" s="14"/>
      <c r="AX3920" s="14"/>
      <c r="AY3920" s="14"/>
      <c r="AZ3920" s="14">
        <f t="shared" si="6155"/>
        <v>37098</v>
      </c>
      <c r="BA3920" s="14"/>
      <c r="BB3920" s="14"/>
      <c r="BC3920" s="14">
        <v>17098</v>
      </c>
      <c r="BD3920" s="14"/>
      <c r="BE3920" s="14"/>
      <c r="BF3920" s="14"/>
      <c r="BG3920" s="14"/>
      <c r="BH3920" s="14"/>
      <c r="BI3920" s="14"/>
      <c r="BJ3920" s="14">
        <v>17098</v>
      </c>
      <c r="BK3920" s="14">
        <v>20000</v>
      </c>
    </row>
    <row r="3921" spans="1:63" x14ac:dyDescent="0.25">
      <c r="A3921" s="4" t="s">
        <v>1156</v>
      </c>
      <c r="B3921" s="4" t="s">
        <v>58</v>
      </c>
      <c r="C3921" s="4" t="s">
        <v>152</v>
      </c>
      <c r="D3921" s="107" t="s">
        <v>1334</v>
      </c>
      <c r="E3921" s="117">
        <v>6135</v>
      </c>
      <c r="F3921" s="107"/>
      <c r="G3921" s="103" t="s">
        <v>1659</v>
      </c>
      <c r="H3921" s="13" t="s">
        <v>83</v>
      </c>
      <c r="I3921" s="14">
        <v>10</v>
      </c>
      <c r="J3921" s="14">
        <v>50</v>
      </c>
      <c r="K3921" s="14"/>
      <c r="L3921" s="14"/>
      <c r="M3921" s="14"/>
      <c r="N3921" s="14"/>
      <c r="O3921" s="14"/>
      <c r="P3921" s="14">
        <f t="shared" si="6153"/>
        <v>50</v>
      </c>
      <c r="Q3921" s="14"/>
      <c r="R3921" s="14"/>
      <c r="S3921" s="14"/>
      <c r="T3921" s="14"/>
      <c r="U3921" s="14"/>
      <c r="V3921" s="14"/>
      <c r="W3921" s="14"/>
      <c r="X3921" s="14"/>
      <c r="Y3921" s="14"/>
      <c r="Z3921" s="14">
        <v>0</v>
      </c>
      <c r="AA3921" s="14">
        <v>50</v>
      </c>
      <c r="AB3921" s="14">
        <v>0</v>
      </c>
      <c r="AC3921" s="14"/>
      <c r="AD3921" s="14"/>
      <c r="AE3921" s="14"/>
      <c r="AF3921" s="14"/>
      <c r="AG3921" s="14"/>
      <c r="AH3921" s="14">
        <f t="shared" si="6154"/>
        <v>0</v>
      </c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>
        <v>0</v>
      </c>
      <c r="AS3921" s="14">
        <v>0</v>
      </c>
      <c r="AT3921" s="14">
        <v>0</v>
      </c>
      <c r="AU3921" s="14"/>
      <c r="AV3921" s="14"/>
      <c r="AW3921" s="14"/>
      <c r="AX3921" s="14"/>
      <c r="AY3921" s="14"/>
      <c r="AZ3921" s="14">
        <f t="shared" si="6155"/>
        <v>0</v>
      </c>
      <c r="BA3921" s="14"/>
      <c r="BB3921" s="14"/>
      <c r="BC3921" s="14"/>
      <c r="BD3921" s="14"/>
      <c r="BE3921" s="14"/>
      <c r="BF3921" s="14"/>
      <c r="BG3921" s="14"/>
      <c r="BH3921" s="14"/>
      <c r="BI3921" s="14"/>
      <c r="BJ3921" s="14">
        <v>0</v>
      </c>
      <c r="BK3921" s="14">
        <v>0</v>
      </c>
    </row>
    <row r="3922" spans="1:63" x14ac:dyDescent="0.25">
      <c r="A3922" s="4" t="s">
        <v>1156</v>
      </c>
      <c r="B3922" s="4" t="s">
        <v>58</v>
      </c>
      <c r="C3922" s="4" t="s">
        <v>152</v>
      </c>
      <c r="D3922" s="107" t="s">
        <v>1334</v>
      </c>
      <c r="E3922" s="117">
        <v>6137</v>
      </c>
      <c r="F3922" s="107"/>
      <c r="G3922" s="103" t="s">
        <v>1659</v>
      </c>
      <c r="H3922" s="13" t="s">
        <v>89</v>
      </c>
      <c r="I3922" s="14">
        <v>32241</v>
      </c>
      <c r="J3922" s="14">
        <v>1500</v>
      </c>
      <c r="K3922" s="14">
        <v>64733</v>
      </c>
      <c r="L3922" s="14"/>
      <c r="M3922" s="14"/>
      <c r="N3922" s="14"/>
      <c r="O3922" s="14"/>
      <c r="P3922" s="14">
        <f t="shared" si="6153"/>
        <v>66233</v>
      </c>
      <c r="Q3922" s="14"/>
      <c r="R3922" s="14"/>
      <c r="S3922" s="14">
        <v>64733</v>
      </c>
      <c r="T3922" s="14"/>
      <c r="U3922" s="14"/>
      <c r="V3922" s="14"/>
      <c r="W3922" s="14"/>
      <c r="X3922" s="14"/>
      <c r="Y3922" s="14"/>
      <c r="Z3922" s="14">
        <v>64733</v>
      </c>
      <c r="AA3922" s="14">
        <v>1500</v>
      </c>
      <c r="AB3922" s="14">
        <v>0</v>
      </c>
      <c r="AC3922" s="14"/>
      <c r="AD3922" s="14"/>
      <c r="AE3922" s="14"/>
      <c r="AF3922" s="14"/>
      <c r="AG3922" s="14"/>
      <c r="AH3922" s="14">
        <f t="shared" si="6154"/>
        <v>0</v>
      </c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>
        <v>0</v>
      </c>
      <c r="AS3922" s="14">
        <v>0</v>
      </c>
      <c r="AT3922" s="14">
        <v>10000</v>
      </c>
      <c r="AU3922" s="14"/>
      <c r="AV3922" s="14"/>
      <c r="AW3922" s="14"/>
      <c r="AX3922" s="14"/>
      <c r="AY3922" s="14"/>
      <c r="AZ3922" s="14">
        <f t="shared" si="6155"/>
        <v>10000</v>
      </c>
      <c r="BA3922" s="14"/>
      <c r="BB3922" s="14"/>
      <c r="BC3922" s="14"/>
      <c r="BD3922" s="14"/>
      <c r="BE3922" s="14"/>
      <c r="BF3922" s="14"/>
      <c r="BG3922" s="14"/>
      <c r="BH3922" s="14"/>
      <c r="BI3922" s="14"/>
      <c r="BJ3922" s="14">
        <v>0</v>
      </c>
      <c r="BK3922" s="14">
        <v>10000</v>
      </c>
    </row>
    <row r="3923" spans="1:63" ht="22.5" x14ac:dyDescent="0.25">
      <c r="A3923" s="4" t="s">
        <v>1156</v>
      </c>
      <c r="B3923" s="4" t="s">
        <v>58</v>
      </c>
      <c r="C3923" s="4" t="s">
        <v>152</v>
      </c>
      <c r="D3923" s="107" t="s">
        <v>1334</v>
      </c>
      <c r="E3923" s="117">
        <v>6138</v>
      </c>
      <c r="F3923" s="107"/>
      <c r="G3923" s="103" t="s">
        <v>1659</v>
      </c>
      <c r="H3923" s="13" t="s">
        <v>92</v>
      </c>
      <c r="I3923" s="14">
        <v>10</v>
      </c>
      <c r="J3923" s="14">
        <v>100</v>
      </c>
      <c r="K3923" s="14">
        <v>400</v>
      </c>
      <c r="L3923" s="14"/>
      <c r="M3923" s="14"/>
      <c r="N3923" s="14"/>
      <c r="O3923" s="14"/>
      <c r="P3923" s="14">
        <f t="shared" si="6153"/>
        <v>500</v>
      </c>
      <c r="Q3923" s="14"/>
      <c r="R3923" s="14"/>
      <c r="S3923" s="14">
        <v>400</v>
      </c>
      <c r="T3923" s="14"/>
      <c r="U3923" s="14"/>
      <c r="V3923" s="14"/>
      <c r="W3923" s="14"/>
      <c r="X3923" s="14"/>
      <c r="Y3923" s="14"/>
      <c r="Z3923" s="14">
        <v>400</v>
      </c>
      <c r="AA3923" s="14">
        <v>100</v>
      </c>
      <c r="AB3923" s="14">
        <v>0</v>
      </c>
      <c r="AC3923" s="14"/>
      <c r="AD3923" s="14"/>
      <c r="AE3923" s="14"/>
      <c r="AF3923" s="14"/>
      <c r="AG3923" s="14"/>
      <c r="AH3923" s="14">
        <f t="shared" si="6154"/>
        <v>0</v>
      </c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>
        <v>0</v>
      </c>
      <c r="AS3923" s="14">
        <v>0</v>
      </c>
      <c r="AT3923" s="14">
        <v>150</v>
      </c>
      <c r="AU3923" s="14"/>
      <c r="AV3923" s="14"/>
      <c r="AW3923" s="14"/>
      <c r="AX3923" s="14"/>
      <c r="AY3923" s="14"/>
      <c r="AZ3923" s="14">
        <f t="shared" si="6155"/>
        <v>150</v>
      </c>
      <c r="BA3923" s="14"/>
      <c r="BB3923" s="14"/>
      <c r="BC3923" s="14"/>
      <c r="BD3923" s="14"/>
      <c r="BE3923" s="14"/>
      <c r="BF3923" s="14"/>
      <c r="BG3923" s="14"/>
      <c r="BH3923" s="14"/>
      <c r="BI3923" s="14"/>
      <c r="BJ3923" s="14">
        <v>0</v>
      </c>
      <c r="BK3923" s="14">
        <v>150</v>
      </c>
    </row>
    <row r="3924" spans="1:63" x14ac:dyDescent="0.25">
      <c r="A3924" s="1" t="s">
        <v>1156</v>
      </c>
      <c r="B3924" s="1" t="s">
        <v>58</v>
      </c>
      <c r="C3924" s="1" t="s">
        <v>152</v>
      </c>
      <c r="D3924" s="110" t="s">
        <v>1334</v>
      </c>
      <c r="E3924" s="110" t="s">
        <v>36</v>
      </c>
      <c r="F3924" s="107" t="s">
        <v>0</v>
      </c>
      <c r="G3924" s="13" t="s">
        <v>0</v>
      </c>
      <c r="H3924" s="2" t="s">
        <v>37</v>
      </c>
      <c r="I3924" s="12">
        <f>SUM(I3925:I3927)</f>
        <v>197200</v>
      </c>
      <c r="J3924" s="12">
        <f t="shared" ref="J3924:Y3924" si="6177">SUM(J3925:J3927)</f>
        <v>26030</v>
      </c>
      <c r="K3924" s="12">
        <f t="shared" si="6177"/>
        <v>30772</v>
      </c>
      <c r="L3924" s="12">
        <f t="shared" si="6177"/>
        <v>0</v>
      </c>
      <c r="M3924" s="12">
        <f t="shared" si="6177"/>
        <v>0</v>
      </c>
      <c r="N3924" s="12">
        <f t="shared" si="6177"/>
        <v>0</v>
      </c>
      <c r="O3924" s="12">
        <f t="shared" si="6177"/>
        <v>0</v>
      </c>
      <c r="P3924" s="12">
        <f t="shared" si="6177"/>
        <v>56802</v>
      </c>
      <c r="Q3924" s="12">
        <f t="shared" si="6177"/>
        <v>23</v>
      </c>
      <c r="R3924" s="12">
        <f t="shared" si="6177"/>
        <v>6</v>
      </c>
      <c r="S3924" s="12">
        <f t="shared" si="6177"/>
        <v>30773</v>
      </c>
      <c r="T3924" s="12">
        <f t="shared" si="6177"/>
        <v>88</v>
      </c>
      <c r="U3924" s="12">
        <f t="shared" si="6177"/>
        <v>0</v>
      </c>
      <c r="V3924" s="12">
        <f t="shared" si="6177"/>
        <v>3</v>
      </c>
      <c r="W3924" s="12">
        <f t="shared" si="6177"/>
        <v>0</v>
      </c>
      <c r="X3924" s="12">
        <f t="shared" si="6177"/>
        <v>0</v>
      </c>
      <c r="Y3924" s="12">
        <f t="shared" si="6177"/>
        <v>2</v>
      </c>
      <c r="Z3924" s="12">
        <v>30895</v>
      </c>
      <c r="AA3924" s="12">
        <v>25907</v>
      </c>
      <c r="AB3924" s="12">
        <f t="shared" ref="AB3924:AQ3924" si="6178">SUM(AB3925:AB3927)</f>
        <v>0</v>
      </c>
      <c r="AC3924" s="12">
        <f t="shared" si="6178"/>
        <v>0</v>
      </c>
      <c r="AD3924" s="12">
        <f t="shared" si="6178"/>
        <v>0</v>
      </c>
      <c r="AE3924" s="12">
        <f t="shared" si="6178"/>
        <v>0</v>
      </c>
      <c r="AF3924" s="12">
        <f t="shared" si="6178"/>
        <v>0</v>
      </c>
      <c r="AG3924" s="12">
        <f t="shared" si="6178"/>
        <v>0</v>
      </c>
      <c r="AH3924" s="12">
        <f t="shared" si="6178"/>
        <v>0</v>
      </c>
      <c r="AI3924" s="12">
        <f t="shared" si="6178"/>
        <v>0</v>
      </c>
      <c r="AJ3924" s="12">
        <f t="shared" si="6178"/>
        <v>0</v>
      </c>
      <c r="AK3924" s="12">
        <f t="shared" si="6178"/>
        <v>0</v>
      </c>
      <c r="AL3924" s="12">
        <f t="shared" si="6178"/>
        <v>0</v>
      </c>
      <c r="AM3924" s="12">
        <f t="shared" si="6178"/>
        <v>0</v>
      </c>
      <c r="AN3924" s="12">
        <f t="shared" si="6178"/>
        <v>0</v>
      </c>
      <c r="AO3924" s="12">
        <f t="shared" si="6178"/>
        <v>0</v>
      </c>
      <c r="AP3924" s="12">
        <f t="shared" si="6178"/>
        <v>0</v>
      </c>
      <c r="AQ3924" s="12">
        <f t="shared" si="6178"/>
        <v>0</v>
      </c>
      <c r="AR3924" s="12">
        <v>0</v>
      </c>
      <c r="AS3924" s="12">
        <v>0</v>
      </c>
      <c r="AT3924" s="12">
        <f>SUM(AT3925:AT3927)</f>
        <v>61150</v>
      </c>
      <c r="AU3924" s="12">
        <f t="shared" ref="AU3924:BI3924" si="6179">SUM(AU3925:AU3927)</f>
        <v>9703</v>
      </c>
      <c r="AV3924" s="12">
        <f t="shared" si="6179"/>
        <v>0</v>
      </c>
      <c r="AW3924" s="12">
        <f t="shared" si="6179"/>
        <v>0</v>
      </c>
      <c r="AX3924" s="12">
        <f t="shared" si="6179"/>
        <v>0</v>
      </c>
      <c r="AY3924" s="12">
        <f t="shared" si="6179"/>
        <v>0</v>
      </c>
      <c r="AZ3924" s="12">
        <f t="shared" si="6179"/>
        <v>70853</v>
      </c>
      <c r="BA3924" s="12">
        <f t="shared" si="6179"/>
        <v>0</v>
      </c>
      <c r="BB3924" s="12">
        <f t="shared" si="6179"/>
        <v>0</v>
      </c>
      <c r="BC3924" s="12">
        <f t="shared" si="6179"/>
        <v>9708</v>
      </c>
      <c r="BD3924" s="12">
        <f t="shared" si="6179"/>
        <v>0</v>
      </c>
      <c r="BE3924" s="12">
        <f t="shared" si="6179"/>
        <v>0</v>
      </c>
      <c r="BF3924" s="12">
        <f t="shared" si="6179"/>
        <v>0</v>
      </c>
      <c r="BG3924" s="12">
        <f t="shared" si="6179"/>
        <v>0</v>
      </c>
      <c r="BH3924" s="12">
        <f t="shared" si="6179"/>
        <v>0</v>
      </c>
      <c r="BI3924" s="12">
        <f t="shared" si="6179"/>
        <v>0</v>
      </c>
      <c r="BJ3924" s="12">
        <v>9708</v>
      </c>
      <c r="BK3924" s="12">
        <v>61145</v>
      </c>
    </row>
    <row r="3925" spans="1:63" x14ac:dyDescent="0.25">
      <c r="A3925" s="4" t="s">
        <v>1156</v>
      </c>
      <c r="B3925" s="4" t="s">
        <v>58</v>
      </c>
      <c r="C3925" s="4" t="s">
        <v>152</v>
      </c>
      <c r="D3925" s="107" t="s">
        <v>1334</v>
      </c>
      <c r="E3925" s="117">
        <v>6139</v>
      </c>
      <c r="F3925" s="107"/>
      <c r="G3925" s="103" t="s">
        <v>1659</v>
      </c>
      <c r="H3925" s="13" t="s">
        <v>37</v>
      </c>
      <c r="I3925" s="14">
        <v>179000</v>
      </c>
      <c r="J3925" s="14">
        <v>25000</v>
      </c>
      <c r="K3925" s="14">
        <f>18000+12772</f>
        <v>30772</v>
      </c>
      <c r="L3925" s="14"/>
      <c r="M3925" s="14"/>
      <c r="N3925" s="14"/>
      <c r="O3925" s="14"/>
      <c r="P3925" s="14">
        <f t="shared" si="6153"/>
        <v>55772</v>
      </c>
      <c r="Q3925" s="14"/>
      <c r="R3925" s="14"/>
      <c r="S3925" s="14">
        <f>18000+12772</f>
        <v>30772</v>
      </c>
      <c r="T3925" s="14"/>
      <c r="U3925" s="14"/>
      <c r="V3925" s="14"/>
      <c r="W3925" s="14"/>
      <c r="X3925" s="14"/>
      <c r="Y3925" s="14"/>
      <c r="Z3925" s="14">
        <v>30772</v>
      </c>
      <c r="AA3925" s="14">
        <v>25000</v>
      </c>
      <c r="AB3925" s="14">
        <v>0</v>
      </c>
      <c r="AC3925" s="14"/>
      <c r="AD3925" s="14"/>
      <c r="AE3925" s="14"/>
      <c r="AF3925" s="14"/>
      <c r="AG3925" s="14"/>
      <c r="AH3925" s="14">
        <f t="shared" si="6154"/>
        <v>0</v>
      </c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>
        <v>0</v>
      </c>
      <c r="AS3925" s="14">
        <v>0</v>
      </c>
      <c r="AT3925" s="14">
        <v>60000</v>
      </c>
      <c r="AU3925" s="14">
        <v>9703</v>
      </c>
      <c r="AV3925" s="14"/>
      <c r="AW3925" s="14"/>
      <c r="AX3925" s="14"/>
      <c r="AY3925" s="14"/>
      <c r="AZ3925" s="14">
        <f t="shared" si="6155"/>
        <v>69703</v>
      </c>
      <c r="BA3925" s="14"/>
      <c r="BB3925" s="14"/>
      <c r="BC3925" s="14">
        <v>9703</v>
      </c>
      <c r="BD3925" s="14"/>
      <c r="BE3925" s="14"/>
      <c r="BF3925" s="14"/>
      <c r="BG3925" s="14"/>
      <c r="BH3925" s="14"/>
      <c r="BI3925" s="14"/>
      <c r="BJ3925" s="14">
        <v>9703</v>
      </c>
      <c r="BK3925" s="14">
        <v>60000</v>
      </c>
    </row>
    <row r="3926" spans="1:63" ht="22.5" x14ac:dyDescent="0.25">
      <c r="A3926" s="4" t="s">
        <v>1156</v>
      </c>
      <c r="B3926" s="4" t="s">
        <v>58</v>
      </c>
      <c r="C3926" s="4" t="s">
        <v>152</v>
      </c>
      <c r="D3926" s="107" t="s">
        <v>1334</v>
      </c>
      <c r="E3926" s="117">
        <v>6139</v>
      </c>
      <c r="F3926" s="107" t="s">
        <v>1341</v>
      </c>
      <c r="G3926" s="103" t="s">
        <v>1659</v>
      </c>
      <c r="H3926" s="13" t="s">
        <v>39</v>
      </c>
      <c r="I3926" s="14">
        <v>10400</v>
      </c>
      <c r="J3926" s="14">
        <v>1030</v>
      </c>
      <c r="K3926" s="14"/>
      <c r="L3926" s="14"/>
      <c r="M3926" s="14"/>
      <c r="N3926" s="14"/>
      <c r="O3926" s="14"/>
      <c r="P3926" s="14">
        <f t="shared" si="6153"/>
        <v>1030</v>
      </c>
      <c r="Q3926" s="14">
        <v>23</v>
      </c>
      <c r="R3926" s="14">
        <v>6</v>
      </c>
      <c r="S3926" s="14">
        <v>1</v>
      </c>
      <c r="T3926" s="14">
        <v>88</v>
      </c>
      <c r="U3926" s="14"/>
      <c r="V3926" s="14">
        <v>3</v>
      </c>
      <c r="W3926" s="14"/>
      <c r="X3926" s="14"/>
      <c r="Y3926" s="14">
        <v>2</v>
      </c>
      <c r="Z3926" s="14">
        <v>123</v>
      </c>
      <c r="AA3926" s="14">
        <v>907</v>
      </c>
      <c r="AB3926" s="14">
        <v>0</v>
      </c>
      <c r="AC3926" s="14"/>
      <c r="AD3926" s="14"/>
      <c r="AE3926" s="14"/>
      <c r="AF3926" s="14"/>
      <c r="AG3926" s="14"/>
      <c r="AH3926" s="14">
        <f t="shared" si="6154"/>
        <v>0</v>
      </c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>
        <v>0</v>
      </c>
      <c r="AS3926" s="14">
        <v>0</v>
      </c>
      <c r="AT3926" s="14">
        <v>1150</v>
      </c>
      <c r="AU3926" s="14"/>
      <c r="AV3926" s="14"/>
      <c r="AW3926" s="14"/>
      <c r="AX3926" s="14"/>
      <c r="AY3926" s="14"/>
      <c r="AZ3926" s="14">
        <f t="shared" si="6155"/>
        <v>1150</v>
      </c>
      <c r="BA3926" s="14"/>
      <c r="BB3926" s="14"/>
      <c r="BC3926" s="14">
        <v>5</v>
      </c>
      <c r="BD3926" s="14"/>
      <c r="BE3926" s="14"/>
      <c r="BF3926" s="14"/>
      <c r="BG3926" s="14"/>
      <c r="BH3926" s="14"/>
      <c r="BI3926" s="14"/>
      <c r="BJ3926" s="14">
        <v>5</v>
      </c>
      <c r="BK3926" s="14">
        <v>1145</v>
      </c>
    </row>
    <row r="3927" spans="1:63" ht="33.75" x14ac:dyDescent="0.25">
      <c r="A3927" s="4" t="s">
        <v>1156</v>
      </c>
      <c r="B3927" s="4" t="s">
        <v>58</v>
      </c>
      <c r="C3927" s="4" t="s">
        <v>152</v>
      </c>
      <c r="D3927" s="107" t="s">
        <v>1334</v>
      </c>
      <c r="E3927" s="117">
        <v>6139</v>
      </c>
      <c r="F3927" s="107" t="s">
        <v>1342</v>
      </c>
      <c r="G3927" s="103" t="s">
        <v>1659</v>
      </c>
      <c r="H3927" s="13" t="s">
        <v>40</v>
      </c>
      <c r="I3927" s="14">
        <v>7800</v>
      </c>
      <c r="J3927" s="14">
        <v>0</v>
      </c>
      <c r="K3927" s="14"/>
      <c r="L3927" s="14"/>
      <c r="M3927" s="14"/>
      <c r="N3927" s="14"/>
      <c r="O3927" s="14"/>
      <c r="P3927" s="14">
        <f t="shared" si="6153"/>
        <v>0</v>
      </c>
      <c r="Q3927" s="14"/>
      <c r="R3927" s="14"/>
      <c r="S3927" s="14"/>
      <c r="T3927" s="14"/>
      <c r="U3927" s="14"/>
      <c r="V3927" s="14"/>
      <c r="W3927" s="14"/>
      <c r="X3927" s="14"/>
      <c r="Y3927" s="14"/>
      <c r="Z3927" s="14">
        <v>0</v>
      </c>
      <c r="AA3927" s="14">
        <v>0</v>
      </c>
      <c r="AB3927" s="14">
        <v>0</v>
      </c>
      <c r="AC3927" s="14"/>
      <c r="AD3927" s="14"/>
      <c r="AE3927" s="14"/>
      <c r="AF3927" s="14"/>
      <c r="AG3927" s="14"/>
      <c r="AH3927" s="14">
        <f t="shared" si="6154"/>
        <v>0</v>
      </c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>
        <v>0</v>
      </c>
      <c r="AS3927" s="14">
        <v>0</v>
      </c>
      <c r="AT3927" s="14">
        <v>0</v>
      </c>
      <c r="AU3927" s="14"/>
      <c r="AV3927" s="14"/>
      <c r="AW3927" s="14"/>
      <c r="AX3927" s="14"/>
      <c r="AY3927" s="14"/>
      <c r="AZ3927" s="14">
        <f t="shared" si="6155"/>
        <v>0</v>
      </c>
      <c r="BA3927" s="14"/>
      <c r="BB3927" s="14"/>
      <c r="BC3927" s="14"/>
      <c r="BD3927" s="14"/>
      <c r="BE3927" s="14"/>
      <c r="BF3927" s="14"/>
      <c r="BG3927" s="14"/>
      <c r="BH3927" s="14"/>
      <c r="BI3927" s="14"/>
      <c r="BJ3927" s="14">
        <v>0</v>
      </c>
      <c r="BK3927" s="14">
        <v>0</v>
      </c>
    </row>
    <row r="3928" spans="1:63" ht="33.75" x14ac:dyDescent="0.25">
      <c r="A3928" s="1" t="s">
        <v>0</v>
      </c>
      <c r="B3928" s="1" t="s">
        <v>0</v>
      </c>
      <c r="C3928" s="1" t="s">
        <v>0</v>
      </c>
      <c r="D3928" s="106" t="s">
        <v>0</v>
      </c>
      <c r="E3928" s="106" t="s">
        <v>0</v>
      </c>
      <c r="F3928" s="106" t="s">
        <v>0</v>
      </c>
      <c r="G3928" s="2" t="s">
        <v>0</v>
      </c>
      <c r="H3928" s="10" t="s">
        <v>41</v>
      </c>
      <c r="I3928" s="11">
        <f>SUM(I3929)</f>
        <v>553420</v>
      </c>
      <c r="J3928" s="11">
        <f t="shared" ref="J3928:Y3928" si="6180">SUM(J3929)</f>
        <v>20</v>
      </c>
      <c r="K3928" s="11">
        <f t="shared" si="6180"/>
        <v>2000</v>
      </c>
      <c r="L3928" s="11">
        <f t="shared" si="6180"/>
        <v>0</v>
      </c>
      <c r="M3928" s="11">
        <f t="shared" si="6180"/>
        <v>0</v>
      </c>
      <c r="N3928" s="11">
        <f t="shared" si="6180"/>
        <v>0</v>
      </c>
      <c r="O3928" s="11">
        <f t="shared" si="6180"/>
        <v>0</v>
      </c>
      <c r="P3928" s="11">
        <f t="shared" si="6180"/>
        <v>2020</v>
      </c>
      <c r="Q3928" s="11">
        <f t="shared" si="6180"/>
        <v>0</v>
      </c>
      <c r="R3928" s="11">
        <f t="shared" si="6180"/>
        <v>0</v>
      </c>
      <c r="S3928" s="11">
        <f t="shared" si="6180"/>
        <v>2000</v>
      </c>
      <c r="T3928" s="11">
        <f t="shared" si="6180"/>
        <v>0</v>
      </c>
      <c r="U3928" s="11">
        <f t="shared" si="6180"/>
        <v>0</v>
      </c>
      <c r="V3928" s="11">
        <f t="shared" si="6180"/>
        <v>0</v>
      </c>
      <c r="W3928" s="11">
        <f t="shared" si="6180"/>
        <v>0</v>
      </c>
      <c r="X3928" s="11">
        <f t="shared" si="6180"/>
        <v>0</v>
      </c>
      <c r="Y3928" s="11">
        <f t="shared" si="6180"/>
        <v>0</v>
      </c>
      <c r="Z3928" s="11">
        <v>2000</v>
      </c>
      <c r="AA3928" s="11">
        <v>20</v>
      </c>
      <c r="AB3928" s="11">
        <f t="shared" ref="AB3928:AQ3928" si="6181">SUM(AB3929)</f>
        <v>0</v>
      </c>
      <c r="AC3928" s="11">
        <f t="shared" si="6181"/>
        <v>0</v>
      </c>
      <c r="AD3928" s="11">
        <f t="shared" si="6181"/>
        <v>0</v>
      </c>
      <c r="AE3928" s="11">
        <f t="shared" si="6181"/>
        <v>0</v>
      </c>
      <c r="AF3928" s="11">
        <f t="shared" si="6181"/>
        <v>0</v>
      </c>
      <c r="AG3928" s="11">
        <f t="shared" si="6181"/>
        <v>0</v>
      </c>
      <c r="AH3928" s="11">
        <f t="shared" si="6181"/>
        <v>0</v>
      </c>
      <c r="AI3928" s="11">
        <f t="shared" si="6181"/>
        <v>0</v>
      </c>
      <c r="AJ3928" s="11">
        <f t="shared" si="6181"/>
        <v>0</v>
      </c>
      <c r="AK3928" s="11">
        <f t="shared" si="6181"/>
        <v>0</v>
      </c>
      <c r="AL3928" s="11">
        <f t="shared" si="6181"/>
        <v>0</v>
      </c>
      <c r="AM3928" s="11">
        <f t="shared" si="6181"/>
        <v>0</v>
      </c>
      <c r="AN3928" s="11">
        <f t="shared" si="6181"/>
        <v>0</v>
      </c>
      <c r="AO3928" s="11">
        <f t="shared" si="6181"/>
        <v>0</v>
      </c>
      <c r="AP3928" s="11">
        <f t="shared" si="6181"/>
        <v>0</v>
      </c>
      <c r="AQ3928" s="11">
        <f t="shared" si="6181"/>
        <v>0</v>
      </c>
      <c r="AR3928" s="11">
        <v>0</v>
      </c>
      <c r="AS3928" s="11">
        <v>0</v>
      </c>
      <c r="AT3928" s="11">
        <f>SUM(AT3929)</f>
        <v>4000</v>
      </c>
      <c r="AU3928" s="11">
        <f t="shared" ref="AU3928:BI3928" si="6182">SUM(AU3929)</f>
        <v>0</v>
      </c>
      <c r="AV3928" s="11">
        <f t="shared" si="6182"/>
        <v>0</v>
      </c>
      <c r="AW3928" s="11">
        <f t="shared" si="6182"/>
        <v>0</v>
      </c>
      <c r="AX3928" s="11">
        <f t="shared" si="6182"/>
        <v>0</v>
      </c>
      <c r="AY3928" s="11">
        <f t="shared" si="6182"/>
        <v>0</v>
      </c>
      <c r="AZ3928" s="11">
        <f t="shared" si="6182"/>
        <v>4000</v>
      </c>
      <c r="BA3928" s="11">
        <f t="shared" si="6182"/>
        <v>0</v>
      </c>
      <c r="BB3928" s="11">
        <f t="shared" si="6182"/>
        <v>0</v>
      </c>
      <c r="BC3928" s="11">
        <f t="shared" si="6182"/>
        <v>0</v>
      </c>
      <c r="BD3928" s="11">
        <f t="shared" si="6182"/>
        <v>0</v>
      </c>
      <c r="BE3928" s="11">
        <f t="shared" si="6182"/>
        <v>0</v>
      </c>
      <c r="BF3928" s="11">
        <f t="shared" si="6182"/>
        <v>0</v>
      </c>
      <c r="BG3928" s="11">
        <f t="shared" si="6182"/>
        <v>0</v>
      </c>
      <c r="BH3928" s="11">
        <f t="shared" si="6182"/>
        <v>0</v>
      </c>
      <c r="BI3928" s="11">
        <f t="shared" si="6182"/>
        <v>0</v>
      </c>
      <c r="BJ3928" s="11">
        <v>0</v>
      </c>
      <c r="BK3928" s="11">
        <v>4000</v>
      </c>
    </row>
    <row r="3929" spans="1:63" ht="22.5" x14ac:dyDescent="0.25">
      <c r="A3929" s="4" t="s">
        <v>1156</v>
      </c>
      <c r="B3929" s="4" t="s">
        <v>58</v>
      </c>
      <c r="C3929" s="4" t="s">
        <v>152</v>
      </c>
      <c r="D3929" s="107" t="s">
        <v>1334</v>
      </c>
      <c r="E3929" s="106" t="s">
        <v>42</v>
      </c>
      <c r="F3929" s="106" t="s">
        <v>0</v>
      </c>
      <c r="G3929" s="2" t="s">
        <v>0</v>
      </c>
      <c r="H3929" s="2" t="s">
        <v>43</v>
      </c>
      <c r="I3929" s="12">
        <f>SUM(I3930:I3931)</f>
        <v>553420</v>
      </c>
      <c r="J3929" s="12">
        <f t="shared" ref="J3929:Y3929" si="6183">SUM(J3930:J3931)</f>
        <v>20</v>
      </c>
      <c r="K3929" s="12">
        <f t="shared" si="6183"/>
        <v>2000</v>
      </c>
      <c r="L3929" s="12">
        <f t="shared" si="6183"/>
        <v>0</v>
      </c>
      <c r="M3929" s="12">
        <f t="shared" si="6183"/>
        <v>0</v>
      </c>
      <c r="N3929" s="12">
        <f t="shared" si="6183"/>
        <v>0</v>
      </c>
      <c r="O3929" s="12">
        <f t="shared" si="6183"/>
        <v>0</v>
      </c>
      <c r="P3929" s="12">
        <f t="shared" ref="P3929" si="6184">SUM(P3930:P3931)</f>
        <v>2020</v>
      </c>
      <c r="Q3929" s="12">
        <f t="shared" si="6183"/>
        <v>0</v>
      </c>
      <c r="R3929" s="12">
        <f t="shared" si="6183"/>
        <v>0</v>
      </c>
      <c r="S3929" s="12">
        <f t="shared" si="6183"/>
        <v>2000</v>
      </c>
      <c r="T3929" s="12">
        <f t="shared" si="6183"/>
        <v>0</v>
      </c>
      <c r="U3929" s="12">
        <f t="shared" si="6183"/>
        <v>0</v>
      </c>
      <c r="V3929" s="12">
        <f t="shared" si="6183"/>
        <v>0</v>
      </c>
      <c r="W3929" s="12">
        <f t="shared" si="6183"/>
        <v>0</v>
      </c>
      <c r="X3929" s="12">
        <f t="shared" si="6183"/>
        <v>0</v>
      </c>
      <c r="Y3929" s="12">
        <f t="shared" si="6183"/>
        <v>0</v>
      </c>
      <c r="Z3929" s="12">
        <v>2000</v>
      </c>
      <c r="AA3929" s="12">
        <v>20</v>
      </c>
      <c r="AB3929" s="12">
        <f t="shared" ref="AB3929:AQ3929" si="6185">SUM(AB3930:AB3931)</f>
        <v>0</v>
      </c>
      <c r="AC3929" s="12">
        <f t="shared" si="6185"/>
        <v>0</v>
      </c>
      <c r="AD3929" s="12">
        <f t="shared" si="6185"/>
        <v>0</v>
      </c>
      <c r="AE3929" s="12">
        <f t="shared" si="6185"/>
        <v>0</v>
      </c>
      <c r="AF3929" s="12">
        <f t="shared" si="6185"/>
        <v>0</v>
      </c>
      <c r="AG3929" s="12">
        <f t="shared" si="6185"/>
        <v>0</v>
      </c>
      <c r="AH3929" s="12">
        <f t="shared" ref="AH3929" si="6186">SUM(AH3930:AH3931)</f>
        <v>0</v>
      </c>
      <c r="AI3929" s="12">
        <f t="shared" si="6185"/>
        <v>0</v>
      </c>
      <c r="AJ3929" s="12">
        <f t="shared" si="6185"/>
        <v>0</v>
      </c>
      <c r="AK3929" s="12">
        <f t="shared" si="6185"/>
        <v>0</v>
      </c>
      <c r="AL3929" s="12">
        <f t="shared" si="6185"/>
        <v>0</v>
      </c>
      <c r="AM3929" s="12">
        <f t="shared" si="6185"/>
        <v>0</v>
      </c>
      <c r="AN3929" s="12">
        <f t="shared" si="6185"/>
        <v>0</v>
      </c>
      <c r="AO3929" s="12">
        <f t="shared" si="6185"/>
        <v>0</v>
      </c>
      <c r="AP3929" s="12">
        <f t="shared" si="6185"/>
        <v>0</v>
      </c>
      <c r="AQ3929" s="12">
        <f t="shared" si="6185"/>
        <v>0</v>
      </c>
      <c r="AR3929" s="12">
        <v>0</v>
      </c>
      <c r="AS3929" s="12">
        <v>0</v>
      </c>
      <c r="AT3929" s="12">
        <f t="shared" ref="AT3929:BI3929" si="6187">SUM(AT3930:AT3931)</f>
        <v>4000</v>
      </c>
      <c r="AU3929" s="12">
        <f t="shared" si="6187"/>
        <v>0</v>
      </c>
      <c r="AV3929" s="12">
        <f t="shared" si="6187"/>
        <v>0</v>
      </c>
      <c r="AW3929" s="12">
        <f t="shared" si="6187"/>
        <v>0</v>
      </c>
      <c r="AX3929" s="12">
        <f t="shared" si="6187"/>
        <v>0</v>
      </c>
      <c r="AY3929" s="12">
        <f t="shared" si="6187"/>
        <v>0</v>
      </c>
      <c r="AZ3929" s="12">
        <f t="shared" ref="AZ3929" si="6188">SUM(AZ3930:AZ3931)</f>
        <v>4000</v>
      </c>
      <c r="BA3929" s="12">
        <f t="shared" si="6187"/>
        <v>0</v>
      </c>
      <c r="BB3929" s="12">
        <f t="shared" si="6187"/>
        <v>0</v>
      </c>
      <c r="BC3929" s="12">
        <f t="shared" si="6187"/>
        <v>0</v>
      </c>
      <c r="BD3929" s="12">
        <f t="shared" si="6187"/>
        <v>0</v>
      </c>
      <c r="BE3929" s="12">
        <f t="shared" si="6187"/>
        <v>0</v>
      </c>
      <c r="BF3929" s="12">
        <f t="shared" si="6187"/>
        <v>0</v>
      </c>
      <c r="BG3929" s="12">
        <f t="shared" si="6187"/>
        <v>0</v>
      </c>
      <c r="BH3929" s="12">
        <f t="shared" si="6187"/>
        <v>0</v>
      </c>
      <c r="BI3929" s="12">
        <f t="shared" si="6187"/>
        <v>0</v>
      </c>
      <c r="BJ3929" s="12">
        <v>0</v>
      </c>
      <c r="BK3929" s="12">
        <v>4000</v>
      </c>
    </row>
    <row r="3930" spans="1:63" x14ac:dyDescent="0.25">
      <c r="A3930" s="4" t="s">
        <v>1156</v>
      </c>
      <c r="B3930" s="4" t="s">
        <v>58</v>
      </c>
      <c r="C3930" s="4" t="s">
        <v>152</v>
      </c>
      <c r="D3930" s="107" t="s">
        <v>1334</v>
      </c>
      <c r="E3930" s="117">
        <v>6142</v>
      </c>
      <c r="F3930" s="107"/>
      <c r="G3930" s="103" t="s">
        <v>1659</v>
      </c>
      <c r="H3930" s="13" t="s">
        <v>62</v>
      </c>
      <c r="I3930" s="14">
        <v>210</v>
      </c>
      <c r="J3930" s="14">
        <v>10</v>
      </c>
      <c r="K3930" s="14">
        <v>2000</v>
      </c>
      <c r="L3930" s="14"/>
      <c r="M3930" s="14"/>
      <c r="N3930" s="14"/>
      <c r="O3930" s="14"/>
      <c r="P3930" s="14">
        <f t="shared" si="6153"/>
        <v>2010</v>
      </c>
      <c r="Q3930" s="14"/>
      <c r="R3930" s="14"/>
      <c r="S3930" s="14">
        <v>2000</v>
      </c>
      <c r="T3930" s="14"/>
      <c r="U3930" s="14"/>
      <c r="V3930" s="14"/>
      <c r="W3930" s="14"/>
      <c r="X3930" s="14"/>
      <c r="Y3930" s="14"/>
      <c r="Z3930" s="14">
        <v>2000</v>
      </c>
      <c r="AA3930" s="14">
        <v>10</v>
      </c>
      <c r="AB3930" s="14">
        <v>0</v>
      </c>
      <c r="AC3930" s="14"/>
      <c r="AD3930" s="14"/>
      <c r="AE3930" s="14"/>
      <c r="AF3930" s="14"/>
      <c r="AG3930" s="14"/>
      <c r="AH3930" s="14">
        <f t="shared" si="6154"/>
        <v>0</v>
      </c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>
        <v>0</v>
      </c>
      <c r="AS3930" s="14">
        <v>0</v>
      </c>
      <c r="AT3930" s="14">
        <v>2000</v>
      </c>
      <c r="AU3930" s="14"/>
      <c r="AV3930" s="14"/>
      <c r="AW3930" s="14"/>
      <c r="AX3930" s="14"/>
      <c r="AY3930" s="14"/>
      <c r="AZ3930" s="14">
        <f t="shared" si="6155"/>
        <v>2000</v>
      </c>
      <c r="BA3930" s="14"/>
      <c r="BB3930" s="14"/>
      <c r="BC3930" s="14"/>
      <c r="BD3930" s="14"/>
      <c r="BE3930" s="14"/>
      <c r="BF3930" s="14"/>
      <c r="BG3930" s="14"/>
      <c r="BH3930" s="14"/>
      <c r="BI3930" s="14"/>
      <c r="BJ3930" s="14">
        <v>0</v>
      </c>
      <c r="BK3930" s="14">
        <v>2000</v>
      </c>
    </row>
    <row r="3931" spans="1:63" x14ac:dyDescent="0.25">
      <c r="A3931" s="4" t="s">
        <v>1156</v>
      </c>
      <c r="B3931" s="4" t="s">
        <v>58</v>
      </c>
      <c r="C3931" s="4" t="s">
        <v>152</v>
      </c>
      <c r="D3931" s="107" t="s">
        <v>1334</v>
      </c>
      <c r="E3931" s="117">
        <v>6148</v>
      </c>
      <c r="F3931" s="107"/>
      <c r="G3931" s="103" t="s">
        <v>1659</v>
      </c>
      <c r="H3931" s="13" t="s">
        <v>47</v>
      </c>
      <c r="I3931" s="14">
        <v>553210</v>
      </c>
      <c r="J3931" s="14">
        <v>10</v>
      </c>
      <c r="K3931" s="14"/>
      <c r="L3931" s="14"/>
      <c r="M3931" s="14"/>
      <c r="N3931" s="14"/>
      <c r="O3931" s="14"/>
      <c r="P3931" s="14">
        <f t="shared" si="6153"/>
        <v>10</v>
      </c>
      <c r="Q3931" s="14"/>
      <c r="R3931" s="14"/>
      <c r="S3931" s="14"/>
      <c r="T3931" s="14"/>
      <c r="U3931" s="14"/>
      <c r="V3931" s="14"/>
      <c r="W3931" s="14"/>
      <c r="X3931" s="14"/>
      <c r="Y3931" s="14"/>
      <c r="Z3931" s="14">
        <v>0</v>
      </c>
      <c r="AA3931" s="14">
        <v>10</v>
      </c>
      <c r="AB3931" s="14">
        <v>0</v>
      </c>
      <c r="AC3931" s="14"/>
      <c r="AD3931" s="14"/>
      <c r="AE3931" s="14"/>
      <c r="AF3931" s="14"/>
      <c r="AG3931" s="14"/>
      <c r="AH3931" s="14">
        <f t="shared" si="6154"/>
        <v>0</v>
      </c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>
        <v>0</v>
      </c>
      <c r="AS3931" s="14">
        <v>0</v>
      </c>
      <c r="AT3931" s="14">
        <v>2000</v>
      </c>
      <c r="AU3931" s="14"/>
      <c r="AV3931" s="14"/>
      <c r="AW3931" s="14"/>
      <c r="AX3931" s="14"/>
      <c r="AY3931" s="14"/>
      <c r="AZ3931" s="14">
        <f t="shared" si="6155"/>
        <v>2000</v>
      </c>
      <c r="BA3931" s="14"/>
      <c r="BB3931" s="14"/>
      <c r="BC3931" s="14"/>
      <c r="BD3931" s="14"/>
      <c r="BE3931" s="14"/>
      <c r="BF3931" s="14"/>
      <c r="BG3931" s="14"/>
      <c r="BH3931" s="14"/>
      <c r="BI3931" s="14"/>
      <c r="BJ3931" s="14">
        <v>0</v>
      </c>
      <c r="BK3931" s="14">
        <v>2000</v>
      </c>
    </row>
    <row r="3932" spans="1:63" ht="33.75" x14ac:dyDescent="0.25">
      <c r="A3932" s="1" t="s">
        <v>0</v>
      </c>
      <c r="B3932" s="1" t="s">
        <v>0</v>
      </c>
      <c r="C3932" s="1" t="s">
        <v>0</v>
      </c>
      <c r="D3932" s="106" t="s">
        <v>0</v>
      </c>
      <c r="E3932" s="106" t="s">
        <v>0</v>
      </c>
      <c r="F3932" s="106" t="s">
        <v>0</v>
      </c>
      <c r="G3932" s="2" t="s">
        <v>0</v>
      </c>
      <c r="H3932" s="10" t="s">
        <v>49</v>
      </c>
      <c r="I3932" s="11">
        <f>SUM(I3933)</f>
        <v>44000</v>
      </c>
      <c r="J3932" s="11">
        <f t="shared" ref="J3932:Y3932" si="6189">SUM(J3933)</f>
        <v>19000</v>
      </c>
      <c r="K3932" s="11">
        <f t="shared" si="6189"/>
        <v>4985</v>
      </c>
      <c r="L3932" s="11">
        <f t="shared" si="6189"/>
        <v>0</v>
      </c>
      <c r="M3932" s="11">
        <f t="shared" si="6189"/>
        <v>0</v>
      </c>
      <c r="N3932" s="11">
        <f t="shared" si="6189"/>
        <v>0</v>
      </c>
      <c r="O3932" s="11">
        <f t="shared" si="6189"/>
        <v>0</v>
      </c>
      <c r="P3932" s="11">
        <f t="shared" si="6189"/>
        <v>23985</v>
      </c>
      <c r="Q3932" s="11">
        <f t="shared" si="6189"/>
        <v>0</v>
      </c>
      <c r="R3932" s="11">
        <f t="shared" si="6189"/>
        <v>0</v>
      </c>
      <c r="S3932" s="11">
        <f t="shared" si="6189"/>
        <v>4985</v>
      </c>
      <c r="T3932" s="11">
        <f t="shared" si="6189"/>
        <v>0</v>
      </c>
      <c r="U3932" s="11">
        <f t="shared" si="6189"/>
        <v>0</v>
      </c>
      <c r="V3932" s="11">
        <f t="shared" si="6189"/>
        <v>0</v>
      </c>
      <c r="W3932" s="11">
        <f t="shared" si="6189"/>
        <v>0</v>
      </c>
      <c r="X3932" s="11">
        <f t="shared" si="6189"/>
        <v>0</v>
      </c>
      <c r="Y3932" s="11">
        <f t="shared" si="6189"/>
        <v>0</v>
      </c>
      <c r="Z3932" s="11">
        <v>4985</v>
      </c>
      <c r="AA3932" s="11">
        <v>19000</v>
      </c>
      <c r="AB3932" s="11">
        <f t="shared" ref="AB3932:AQ3932" si="6190">SUM(AB3933)</f>
        <v>10000</v>
      </c>
      <c r="AC3932" s="11">
        <f t="shared" si="6190"/>
        <v>301</v>
      </c>
      <c r="AD3932" s="11">
        <f t="shared" si="6190"/>
        <v>0</v>
      </c>
      <c r="AE3932" s="11">
        <f t="shared" si="6190"/>
        <v>0</v>
      </c>
      <c r="AF3932" s="11">
        <f t="shared" si="6190"/>
        <v>0</v>
      </c>
      <c r="AG3932" s="11">
        <f t="shared" si="6190"/>
        <v>0</v>
      </c>
      <c r="AH3932" s="11">
        <f t="shared" si="6190"/>
        <v>10301</v>
      </c>
      <c r="AI3932" s="11">
        <f t="shared" si="6190"/>
        <v>0</v>
      </c>
      <c r="AJ3932" s="11">
        <f t="shared" si="6190"/>
        <v>0</v>
      </c>
      <c r="AK3932" s="11">
        <f t="shared" si="6190"/>
        <v>301</v>
      </c>
      <c r="AL3932" s="11">
        <f t="shared" si="6190"/>
        <v>0</v>
      </c>
      <c r="AM3932" s="11">
        <f t="shared" si="6190"/>
        <v>0</v>
      </c>
      <c r="AN3932" s="11">
        <f t="shared" si="6190"/>
        <v>0</v>
      </c>
      <c r="AO3932" s="11">
        <f t="shared" si="6190"/>
        <v>0</v>
      </c>
      <c r="AP3932" s="11">
        <f t="shared" si="6190"/>
        <v>0</v>
      </c>
      <c r="AQ3932" s="11">
        <f t="shared" si="6190"/>
        <v>0</v>
      </c>
      <c r="AR3932" s="11">
        <v>301</v>
      </c>
      <c r="AS3932" s="11">
        <v>10000</v>
      </c>
      <c r="AT3932" s="11">
        <f t="shared" ref="AT3932:BI3932" si="6191">SUM(AT3933)</f>
        <v>16000</v>
      </c>
      <c r="AU3932" s="11">
        <f t="shared" si="6191"/>
        <v>5202</v>
      </c>
      <c r="AV3932" s="11">
        <f t="shared" si="6191"/>
        <v>0</v>
      </c>
      <c r="AW3932" s="11">
        <f t="shared" si="6191"/>
        <v>0</v>
      </c>
      <c r="AX3932" s="11">
        <f t="shared" si="6191"/>
        <v>0</v>
      </c>
      <c r="AY3932" s="11">
        <f t="shared" si="6191"/>
        <v>19035</v>
      </c>
      <c r="AZ3932" s="11">
        <f t="shared" si="6191"/>
        <v>40237</v>
      </c>
      <c r="BA3932" s="11">
        <f t="shared" si="6191"/>
        <v>0</v>
      </c>
      <c r="BB3932" s="11">
        <f t="shared" si="6191"/>
        <v>0</v>
      </c>
      <c r="BC3932" s="11">
        <f t="shared" si="6191"/>
        <v>5202</v>
      </c>
      <c r="BD3932" s="11">
        <f t="shared" si="6191"/>
        <v>0</v>
      </c>
      <c r="BE3932" s="11">
        <f t="shared" si="6191"/>
        <v>0</v>
      </c>
      <c r="BF3932" s="11">
        <f t="shared" si="6191"/>
        <v>0</v>
      </c>
      <c r="BG3932" s="11">
        <f t="shared" si="6191"/>
        <v>19035</v>
      </c>
      <c r="BH3932" s="11">
        <f t="shared" si="6191"/>
        <v>0</v>
      </c>
      <c r="BI3932" s="11">
        <f t="shared" si="6191"/>
        <v>0</v>
      </c>
      <c r="BJ3932" s="11">
        <v>24237</v>
      </c>
      <c r="BK3932" s="11">
        <v>16000</v>
      </c>
    </row>
    <row r="3933" spans="1:63" x14ac:dyDescent="0.25">
      <c r="A3933" s="4" t="s">
        <v>1156</v>
      </c>
      <c r="B3933" s="4" t="s">
        <v>58</v>
      </c>
      <c r="C3933" s="4" t="s">
        <v>152</v>
      </c>
      <c r="D3933" s="107" t="s">
        <v>1334</v>
      </c>
      <c r="E3933" s="106" t="s">
        <v>50</v>
      </c>
      <c r="F3933" s="106" t="s">
        <v>0</v>
      </c>
      <c r="G3933" s="2" t="s">
        <v>0</v>
      </c>
      <c r="H3933" s="2" t="s">
        <v>51</v>
      </c>
      <c r="I3933" s="12">
        <f>SUM(I3934)</f>
        <v>44000</v>
      </c>
      <c r="J3933" s="12">
        <f t="shared" ref="J3933" si="6192">SUM(J3934,J3935)</f>
        <v>19000</v>
      </c>
      <c r="K3933" s="12">
        <f t="shared" ref="K3933" si="6193">SUM(K3934,K3935)</f>
        <v>4985</v>
      </c>
      <c r="L3933" s="12">
        <f t="shared" ref="L3933" si="6194">SUM(L3934,L3935)</f>
        <v>0</v>
      </c>
      <c r="M3933" s="12">
        <f t="shared" ref="M3933" si="6195">SUM(M3934,M3935)</f>
        <v>0</v>
      </c>
      <c r="N3933" s="12">
        <f t="shared" ref="N3933" si="6196">SUM(N3934,N3935)</f>
        <v>0</v>
      </c>
      <c r="O3933" s="12">
        <f t="shared" ref="O3933:Q3933" si="6197">SUM(O3934,O3935)</f>
        <v>0</v>
      </c>
      <c r="P3933" s="12">
        <f t="shared" ref="P3933" si="6198">SUM(P3934,P3935)</f>
        <v>23985</v>
      </c>
      <c r="Q3933" s="12">
        <f t="shared" si="6197"/>
        <v>0</v>
      </c>
      <c r="R3933" s="12">
        <f t="shared" ref="R3933" si="6199">SUM(R3934,R3935)</f>
        <v>0</v>
      </c>
      <c r="S3933" s="12">
        <f t="shared" ref="S3933" si="6200">SUM(S3934,S3935)</f>
        <v>4985</v>
      </c>
      <c r="T3933" s="12">
        <f t="shared" ref="T3933" si="6201">SUM(T3934,T3935)</f>
        <v>0</v>
      </c>
      <c r="U3933" s="12">
        <f t="shared" ref="U3933" si="6202">SUM(U3934,U3935)</f>
        <v>0</v>
      </c>
      <c r="V3933" s="12">
        <f t="shared" ref="V3933" si="6203">SUM(V3934,V3935)</f>
        <v>0</v>
      </c>
      <c r="W3933" s="12">
        <f t="shared" ref="W3933" si="6204">SUM(W3934,W3935)</f>
        <v>0</v>
      </c>
      <c r="X3933" s="12">
        <f t="shared" ref="X3933" si="6205">SUM(X3934,X3935)</f>
        <v>0</v>
      </c>
      <c r="Y3933" s="12">
        <f t="shared" ref="Y3933" si="6206">SUM(Y3934,Y3935)</f>
        <v>0</v>
      </c>
      <c r="Z3933" s="12">
        <v>4985</v>
      </c>
      <c r="AA3933" s="12">
        <v>19000</v>
      </c>
      <c r="AB3933" s="12">
        <f t="shared" ref="AB3933" si="6207">SUM(AB3934,AB3935)</f>
        <v>10000</v>
      </c>
      <c r="AC3933" s="12">
        <f t="shared" ref="AC3933" si="6208">SUM(AC3934,AC3935)</f>
        <v>301</v>
      </c>
      <c r="AD3933" s="12">
        <f t="shared" ref="AD3933" si="6209">SUM(AD3934,AD3935)</f>
        <v>0</v>
      </c>
      <c r="AE3933" s="12">
        <f t="shared" ref="AE3933" si="6210">SUM(AE3934,AE3935)</f>
        <v>0</v>
      </c>
      <c r="AF3933" s="12">
        <f t="shared" ref="AF3933" si="6211">SUM(AF3934,AF3935)</f>
        <v>0</v>
      </c>
      <c r="AG3933" s="12">
        <f t="shared" ref="AG3933:AI3933" si="6212">SUM(AG3934,AG3935)</f>
        <v>0</v>
      </c>
      <c r="AH3933" s="12">
        <f t="shared" ref="AH3933" si="6213">SUM(AH3934,AH3935)</f>
        <v>10301</v>
      </c>
      <c r="AI3933" s="12">
        <f t="shared" si="6212"/>
        <v>0</v>
      </c>
      <c r="AJ3933" s="12">
        <f t="shared" ref="AJ3933" si="6214">SUM(AJ3934,AJ3935)</f>
        <v>0</v>
      </c>
      <c r="AK3933" s="12">
        <f t="shared" ref="AK3933" si="6215">SUM(AK3934,AK3935)</f>
        <v>301</v>
      </c>
      <c r="AL3933" s="12">
        <f t="shared" ref="AL3933" si="6216">SUM(AL3934,AL3935)</f>
        <v>0</v>
      </c>
      <c r="AM3933" s="12">
        <f t="shared" ref="AM3933" si="6217">SUM(AM3934,AM3935)</f>
        <v>0</v>
      </c>
      <c r="AN3933" s="12">
        <f t="shared" ref="AN3933" si="6218">SUM(AN3934,AN3935)</f>
        <v>0</v>
      </c>
      <c r="AO3933" s="12">
        <f t="shared" ref="AO3933" si="6219">SUM(AO3934,AO3935)</f>
        <v>0</v>
      </c>
      <c r="AP3933" s="12">
        <f t="shared" ref="AP3933" si="6220">SUM(AP3934,AP3935)</f>
        <v>0</v>
      </c>
      <c r="AQ3933" s="12">
        <f t="shared" ref="AQ3933" si="6221">SUM(AQ3934,AQ3935)</f>
        <v>0</v>
      </c>
      <c r="AR3933" s="12">
        <v>301</v>
      </c>
      <c r="AS3933" s="12">
        <v>10000</v>
      </c>
      <c r="AT3933" s="12">
        <f t="shared" ref="AT3933" si="6222">SUM(AT3934,AT3935)</f>
        <v>16000</v>
      </c>
      <c r="AU3933" s="12">
        <f t="shared" ref="AU3933" si="6223">SUM(AU3934,AU3935)</f>
        <v>5202</v>
      </c>
      <c r="AV3933" s="12">
        <f t="shared" ref="AV3933" si="6224">SUM(AV3934,AV3935)</f>
        <v>0</v>
      </c>
      <c r="AW3933" s="12">
        <f t="shared" ref="AW3933" si="6225">SUM(AW3934,AW3935)</f>
        <v>0</v>
      </c>
      <c r="AX3933" s="12">
        <f t="shared" ref="AX3933" si="6226">SUM(AX3934,AX3935)</f>
        <v>0</v>
      </c>
      <c r="AY3933" s="12">
        <f t="shared" ref="AY3933:BA3933" si="6227">SUM(AY3934,AY3935)</f>
        <v>19035</v>
      </c>
      <c r="AZ3933" s="12">
        <f t="shared" ref="AZ3933" si="6228">SUM(AZ3934,AZ3935)</f>
        <v>40237</v>
      </c>
      <c r="BA3933" s="12">
        <f t="shared" si="6227"/>
        <v>0</v>
      </c>
      <c r="BB3933" s="12">
        <f t="shared" ref="BB3933" si="6229">SUM(BB3934,BB3935)</f>
        <v>0</v>
      </c>
      <c r="BC3933" s="12">
        <f t="shared" ref="BC3933" si="6230">SUM(BC3934,BC3935)</f>
        <v>5202</v>
      </c>
      <c r="BD3933" s="12">
        <f t="shared" ref="BD3933" si="6231">SUM(BD3934,BD3935)</f>
        <v>0</v>
      </c>
      <c r="BE3933" s="12">
        <f t="shared" ref="BE3933" si="6232">SUM(BE3934,BE3935)</f>
        <v>0</v>
      </c>
      <c r="BF3933" s="12">
        <f t="shared" ref="BF3933" si="6233">SUM(BF3934,BF3935)</f>
        <v>0</v>
      </c>
      <c r="BG3933" s="12">
        <f t="shared" ref="BG3933" si="6234">SUM(BG3934,BG3935)</f>
        <v>19035</v>
      </c>
      <c r="BH3933" s="12">
        <f t="shared" ref="BH3933" si="6235">SUM(BH3934,BH3935)</f>
        <v>0</v>
      </c>
      <c r="BI3933" s="12">
        <f t="shared" ref="BI3933" si="6236">SUM(BI3934,BI3935)</f>
        <v>0</v>
      </c>
      <c r="BJ3933" s="12">
        <v>24237</v>
      </c>
      <c r="BK3933" s="12">
        <v>16000</v>
      </c>
    </row>
    <row r="3934" spans="1:63" x14ac:dyDescent="0.25">
      <c r="A3934" s="4" t="s">
        <v>1156</v>
      </c>
      <c r="B3934" s="4" t="s">
        <v>58</v>
      </c>
      <c r="C3934" s="4" t="s">
        <v>152</v>
      </c>
      <c r="D3934" s="107" t="s">
        <v>1334</v>
      </c>
      <c r="E3934" s="117">
        <v>8213</v>
      </c>
      <c r="F3934" s="107"/>
      <c r="G3934" s="103" t="s">
        <v>1659</v>
      </c>
      <c r="H3934" s="13" t="s">
        <v>53</v>
      </c>
      <c r="I3934" s="14">
        <v>44000</v>
      </c>
      <c r="J3934" s="14">
        <v>19000</v>
      </c>
      <c r="K3934" s="14">
        <v>3985</v>
      </c>
      <c r="L3934" s="14"/>
      <c r="M3934" s="14"/>
      <c r="N3934" s="14"/>
      <c r="O3934" s="14"/>
      <c r="P3934" s="14">
        <f t="shared" si="6153"/>
        <v>22985</v>
      </c>
      <c r="Q3934" s="14"/>
      <c r="R3934" s="14"/>
      <c r="S3934" s="14">
        <v>3985</v>
      </c>
      <c r="T3934" s="14"/>
      <c r="U3934" s="14"/>
      <c r="V3934" s="14"/>
      <c r="W3934" s="14"/>
      <c r="X3934" s="14"/>
      <c r="Y3934" s="14"/>
      <c r="Z3934" s="14">
        <v>3985</v>
      </c>
      <c r="AA3934" s="14">
        <v>19000</v>
      </c>
      <c r="AB3934" s="14">
        <v>10000</v>
      </c>
      <c r="AC3934" s="14">
        <v>301</v>
      </c>
      <c r="AD3934" s="14"/>
      <c r="AE3934" s="14"/>
      <c r="AF3934" s="14"/>
      <c r="AG3934" s="14"/>
      <c r="AH3934" s="14">
        <f t="shared" si="6154"/>
        <v>10301</v>
      </c>
      <c r="AI3934" s="14"/>
      <c r="AJ3934" s="14"/>
      <c r="AK3934" s="14">
        <v>301</v>
      </c>
      <c r="AL3934" s="14"/>
      <c r="AM3934" s="14"/>
      <c r="AN3934" s="14"/>
      <c r="AO3934" s="14"/>
      <c r="AP3934" s="14"/>
      <c r="AQ3934" s="14"/>
      <c r="AR3934" s="14">
        <v>301</v>
      </c>
      <c r="AS3934" s="14">
        <v>10000</v>
      </c>
      <c r="AT3934" s="14">
        <v>16000</v>
      </c>
      <c r="AU3934" s="14">
        <v>5202</v>
      </c>
      <c r="AV3934" s="14"/>
      <c r="AW3934" s="14"/>
      <c r="AX3934" s="14"/>
      <c r="AY3934" s="14">
        <v>10000</v>
      </c>
      <c r="AZ3934" s="14">
        <f t="shared" si="6155"/>
        <v>31202</v>
      </c>
      <c r="BA3934" s="14"/>
      <c r="BB3934" s="14"/>
      <c r="BC3934" s="14">
        <v>5202</v>
      </c>
      <c r="BD3934" s="14"/>
      <c r="BE3934" s="14"/>
      <c r="BF3934" s="14"/>
      <c r="BG3934" s="14">
        <v>10000</v>
      </c>
      <c r="BH3934" s="14"/>
      <c r="BI3934" s="14"/>
      <c r="BJ3934" s="14">
        <v>15202</v>
      </c>
      <c r="BK3934" s="14">
        <v>16000</v>
      </c>
    </row>
    <row r="3935" spans="1:63" x14ac:dyDescent="0.25">
      <c r="A3935" s="4" t="s">
        <v>1156</v>
      </c>
      <c r="B3935" s="4" t="s">
        <v>58</v>
      </c>
      <c r="C3935" s="4" t="s">
        <v>152</v>
      </c>
      <c r="D3935" s="107" t="s">
        <v>1334</v>
      </c>
      <c r="E3935" s="117" t="s">
        <v>1689</v>
      </c>
      <c r="F3935" s="107"/>
      <c r="G3935" s="103" t="s">
        <v>1659</v>
      </c>
      <c r="H3935" s="13" t="s">
        <v>110</v>
      </c>
      <c r="I3935" s="14"/>
      <c r="J3935" s="14"/>
      <c r="K3935" s="14">
        <v>1000</v>
      </c>
      <c r="L3935" s="14"/>
      <c r="M3935" s="14"/>
      <c r="N3935" s="14"/>
      <c r="O3935" s="14"/>
      <c r="P3935" s="14">
        <f t="shared" si="6153"/>
        <v>1000</v>
      </c>
      <c r="Q3935" s="14"/>
      <c r="R3935" s="14"/>
      <c r="S3935" s="14">
        <v>1000</v>
      </c>
      <c r="T3935" s="14"/>
      <c r="U3935" s="14"/>
      <c r="V3935" s="14"/>
      <c r="W3935" s="14"/>
      <c r="X3935" s="14"/>
      <c r="Y3935" s="14"/>
      <c r="Z3935" s="14">
        <v>1000</v>
      </c>
      <c r="AA3935" s="14">
        <v>0</v>
      </c>
      <c r="AB3935" s="14"/>
      <c r="AC3935" s="14"/>
      <c r="AD3935" s="14"/>
      <c r="AE3935" s="14"/>
      <c r="AF3935" s="14"/>
      <c r="AG3935" s="14"/>
      <c r="AH3935" s="14">
        <f t="shared" si="6154"/>
        <v>0</v>
      </c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>
        <v>0</v>
      </c>
      <c r="AS3935" s="14">
        <v>0</v>
      </c>
      <c r="AT3935" s="14"/>
      <c r="AU3935" s="14"/>
      <c r="AV3935" s="14"/>
      <c r="AW3935" s="14"/>
      <c r="AX3935" s="14"/>
      <c r="AY3935" s="14">
        <v>9035</v>
      </c>
      <c r="AZ3935" s="14">
        <f t="shared" si="6155"/>
        <v>9035</v>
      </c>
      <c r="BA3935" s="14"/>
      <c r="BB3935" s="14"/>
      <c r="BC3935" s="14"/>
      <c r="BD3935" s="14"/>
      <c r="BE3935" s="14"/>
      <c r="BF3935" s="14"/>
      <c r="BG3935" s="14">
        <v>9035</v>
      </c>
      <c r="BH3935" s="14"/>
      <c r="BI3935" s="14"/>
      <c r="BJ3935" s="14">
        <v>9035</v>
      </c>
      <c r="BK3935" s="14">
        <v>0</v>
      </c>
    </row>
    <row r="3936" spans="1:63" ht="33.75" x14ac:dyDescent="0.25">
      <c r="A3936" s="1" t="s">
        <v>0</v>
      </c>
      <c r="B3936" s="1" t="s">
        <v>0</v>
      </c>
      <c r="C3936" s="1" t="s">
        <v>0</v>
      </c>
      <c r="D3936" s="106" t="s">
        <v>0</v>
      </c>
      <c r="E3936" s="106" t="s">
        <v>0</v>
      </c>
      <c r="F3936" s="106" t="s">
        <v>0</v>
      </c>
      <c r="G3936" s="2" t="s">
        <v>0</v>
      </c>
      <c r="H3936" s="10" t="s">
        <v>131</v>
      </c>
      <c r="I3936" s="11">
        <f>SUM(I3937)</f>
        <v>0</v>
      </c>
      <c r="J3936" s="11">
        <f t="shared" ref="J3936:Y3937" si="6237">SUM(J3937)</f>
        <v>0</v>
      </c>
      <c r="K3936" s="11">
        <f t="shared" si="6237"/>
        <v>0</v>
      </c>
      <c r="L3936" s="11">
        <f t="shared" si="6237"/>
        <v>0</v>
      </c>
      <c r="M3936" s="11">
        <f t="shared" si="6237"/>
        <v>0</v>
      </c>
      <c r="N3936" s="11">
        <f t="shared" si="6237"/>
        <v>0</v>
      </c>
      <c r="O3936" s="11">
        <f t="shared" si="6237"/>
        <v>0</v>
      </c>
      <c r="P3936" s="11">
        <f t="shared" si="6237"/>
        <v>0</v>
      </c>
      <c r="Q3936" s="11">
        <f t="shared" si="6237"/>
        <v>0</v>
      </c>
      <c r="R3936" s="11">
        <f t="shared" si="6237"/>
        <v>0</v>
      </c>
      <c r="S3936" s="11">
        <f t="shared" si="6237"/>
        <v>0</v>
      </c>
      <c r="T3936" s="11">
        <f t="shared" si="6237"/>
        <v>0</v>
      </c>
      <c r="U3936" s="11">
        <f t="shared" si="6237"/>
        <v>0</v>
      </c>
      <c r="V3936" s="11">
        <f t="shared" si="6237"/>
        <v>0</v>
      </c>
      <c r="W3936" s="11">
        <f t="shared" si="6237"/>
        <v>0</v>
      </c>
      <c r="X3936" s="11">
        <f t="shared" si="6237"/>
        <v>0</v>
      </c>
      <c r="Y3936" s="11">
        <f t="shared" si="6237"/>
        <v>0</v>
      </c>
      <c r="Z3936" s="11">
        <v>0</v>
      </c>
      <c r="AA3936" s="11">
        <v>0</v>
      </c>
      <c r="AB3936" s="11">
        <f t="shared" ref="AB3936:AQ3937" si="6238">SUM(AB3937)</f>
        <v>0</v>
      </c>
      <c r="AC3936" s="11">
        <f t="shared" si="6238"/>
        <v>0</v>
      </c>
      <c r="AD3936" s="11">
        <f t="shared" si="6238"/>
        <v>0</v>
      </c>
      <c r="AE3936" s="11">
        <f t="shared" si="6238"/>
        <v>0</v>
      </c>
      <c r="AF3936" s="11">
        <f t="shared" si="6238"/>
        <v>0</v>
      </c>
      <c r="AG3936" s="11">
        <f t="shared" si="6238"/>
        <v>0</v>
      </c>
      <c r="AH3936" s="11">
        <f t="shared" si="6238"/>
        <v>0</v>
      </c>
      <c r="AI3936" s="11">
        <f t="shared" si="6238"/>
        <v>0</v>
      </c>
      <c r="AJ3936" s="11">
        <f t="shared" si="6238"/>
        <v>0</v>
      </c>
      <c r="AK3936" s="11">
        <f t="shared" si="6238"/>
        <v>0</v>
      </c>
      <c r="AL3936" s="11">
        <f t="shared" si="6238"/>
        <v>0</v>
      </c>
      <c r="AM3936" s="11">
        <f t="shared" si="6238"/>
        <v>0</v>
      </c>
      <c r="AN3936" s="11">
        <f t="shared" si="6238"/>
        <v>0</v>
      </c>
      <c r="AO3936" s="11">
        <f t="shared" si="6238"/>
        <v>0</v>
      </c>
      <c r="AP3936" s="11">
        <f t="shared" si="6238"/>
        <v>0</v>
      </c>
      <c r="AQ3936" s="11">
        <f t="shared" si="6238"/>
        <v>0</v>
      </c>
      <c r="AR3936" s="11">
        <v>0</v>
      </c>
      <c r="AS3936" s="11">
        <v>0</v>
      </c>
      <c r="AT3936" s="11">
        <f t="shared" ref="AT3936:BI3937" si="6239">SUM(AT3937)</f>
        <v>0</v>
      </c>
      <c r="AU3936" s="11">
        <f t="shared" si="6239"/>
        <v>0</v>
      </c>
      <c r="AV3936" s="11">
        <f t="shared" si="6239"/>
        <v>0</v>
      </c>
      <c r="AW3936" s="11">
        <f t="shared" si="6239"/>
        <v>0</v>
      </c>
      <c r="AX3936" s="11">
        <f t="shared" si="6239"/>
        <v>0</v>
      </c>
      <c r="AY3936" s="11">
        <f t="shared" si="6239"/>
        <v>0</v>
      </c>
      <c r="AZ3936" s="11">
        <f t="shared" si="6239"/>
        <v>0</v>
      </c>
      <c r="BA3936" s="11">
        <f t="shared" si="6239"/>
        <v>0</v>
      </c>
      <c r="BB3936" s="11">
        <f t="shared" si="6239"/>
        <v>0</v>
      </c>
      <c r="BC3936" s="11">
        <f t="shared" si="6239"/>
        <v>0</v>
      </c>
      <c r="BD3936" s="11">
        <f t="shared" si="6239"/>
        <v>0</v>
      </c>
      <c r="BE3936" s="11">
        <f t="shared" si="6239"/>
        <v>0</v>
      </c>
      <c r="BF3936" s="11">
        <f t="shared" si="6239"/>
        <v>0</v>
      </c>
      <c r="BG3936" s="11">
        <f t="shared" si="6239"/>
        <v>0</v>
      </c>
      <c r="BH3936" s="11">
        <f t="shared" si="6239"/>
        <v>0</v>
      </c>
      <c r="BI3936" s="11">
        <f t="shared" si="6239"/>
        <v>0</v>
      </c>
      <c r="BJ3936" s="11">
        <v>0</v>
      </c>
      <c r="BK3936" s="11">
        <v>0</v>
      </c>
    </row>
    <row r="3937" spans="1:63" x14ac:dyDescent="0.25">
      <c r="A3937" s="4" t="s">
        <v>1156</v>
      </c>
      <c r="B3937" s="4" t="s">
        <v>58</v>
      </c>
      <c r="C3937" s="4" t="s">
        <v>152</v>
      </c>
      <c r="D3937" s="107" t="s">
        <v>1334</v>
      </c>
      <c r="E3937" s="106" t="s">
        <v>132</v>
      </c>
      <c r="F3937" s="106" t="s">
        <v>0</v>
      </c>
      <c r="G3937" s="2" t="s">
        <v>0</v>
      </c>
      <c r="H3937" s="2" t="s">
        <v>133</v>
      </c>
      <c r="I3937" s="12">
        <f>SUM(I3938)</f>
        <v>0</v>
      </c>
      <c r="J3937" s="12">
        <f t="shared" si="6237"/>
        <v>0</v>
      </c>
      <c r="K3937" s="12">
        <f t="shared" ref="K3937:Y3937" si="6240">SUM(K3938)</f>
        <v>0</v>
      </c>
      <c r="L3937" s="12">
        <f t="shared" si="6240"/>
        <v>0</v>
      </c>
      <c r="M3937" s="12">
        <f t="shared" si="6240"/>
        <v>0</v>
      </c>
      <c r="N3937" s="12">
        <f t="shared" si="6240"/>
        <v>0</v>
      </c>
      <c r="O3937" s="12">
        <f t="shared" si="6240"/>
        <v>0</v>
      </c>
      <c r="P3937" s="12">
        <f t="shared" si="6240"/>
        <v>0</v>
      </c>
      <c r="Q3937" s="12">
        <f t="shared" si="6240"/>
        <v>0</v>
      </c>
      <c r="R3937" s="12">
        <f t="shared" si="6240"/>
        <v>0</v>
      </c>
      <c r="S3937" s="12">
        <f t="shared" si="6240"/>
        <v>0</v>
      </c>
      <c r="T3937" s="12">
        <f t="shared" si="6240"/>
        <v>0</v>
      </c>
      <c r="U3937" s="12">
        <f t="shared" si="6240"/>
        <v>0</v>
      </c>
      <c r="V3937" s="12">
        <f t="shared" si="6240"/>
        <v>0</v>
      </c>
      <c r="W3937" s="12">
        <f t="shared" si="6240"/>
        <v>0</v>
      </c>
      <c r="X3937" s="12">
        <f t="shared" si="6240"/>
        <v>0</v>
      </c>
      <c r="Y3937" s="12">
        <f t="shared" si="6240"/>
        <v>0</v>
      </c>
      <c r="Z3937" s="12">
        <v>0</v>
      </c>
      <c r="AA3937" s="12">
        <v>0</v>
      </c>
      <c r="AB3937" s="12">
        <f t="shared" si="6238"/>
        <v>0</v>
      </c>
      <c r="AC3937" s="12">
        <f t="shared" ref="AC3937:AQ3937" si="6241">SUM(AC3938)</f>
        <v>0</v>
      </c>
      <c r="AD3937" s="12">
        <f t="shared" si="6241"/>
        <v>0</v>
      </c>
      <c r="AE3937" s="12">
        <f t="shared" si="6241"/>
        <v>0</v>
      </c>
      <c r="AF3937" s="12">
        <f t="shared" si="6241"/>
        <v>0</v>
      </c>
      <c r="AG3937" s="12">
        <f t="shared" si="6241"/>
        <v>0</v>
      </c>
      <c r="AH3937" s="12">
        <f t="shared" si="6241"/>
        <v>0</v>
      </c>
      <c r="AI3937" s="12">
        <f t="shared" si="6241"/>
        <v>0</v>
      </c>
      <c r="AJ3937" s="12">
        <f t="shared" si="6241"/>
        <v>0</v>
      </c>
      <c r="AK3937" s="12">
        <f t="shared" si="6241"/>
        <v>0</v>
      </c>
      <c r="AL3937" s="12">
        <f t="shared" si="6241"/>
        <v>0</v>
      </c>
      <c r="AM3937" s="12">
        <f t="shared" si="6241"/>
        <v>0</v>
      </c>
      <c r="AN3937" s="12">
        <f t="shared" si="6241"/>
        <v>0</v>
      </c>
      <c r="AO3937" s="12">
        <f t="shared" si="6241"/>
        <v>0</v>
      </c>
      <c r="AP3937" s="12">
        <f t="shared" si="6241"/>
        <v>0</v>
      </c>
      <c r="AQ3937" s="12">
        <f t="shared" si="6241"/>
        <v>0</v>
      </c>
      <c r="AR3937" s="12">
        <v>0</v>
      </c>
      <c r="AS3937" s="12">
        <v>0</v>
      </c>
      <c r="AT3937" s="12">
        <f t="shared" si="6239"/>
        <v>0</v>
      </c>
      <c r="AU3937" s="12">
        <f t="shared" ref="AU3937:BI3937" si="6242">SUM(AU3938)</f>
        <v>0</v>
      </c>
      <c r="AV3937" s="12">
        <f t="shared" si="6242"/>
        <v>0</v>
      </c>
      <c r="AW3937" s="12">
        <f t="shared" si="6242"/>
        <v>0</v>
      </c>
      <c r="AX3937" s="12">
        <f t="shared" si="6242"/>
        <v>0</v>
      </c>
      <c r="AY3937" s="12">
        <f t="shared" si="6242"/>
        <v>0</v>
      </c>
      <c r="AZ3937" s="12">
        <f t="shared" si="6242"/>
        <v>0</v>
      </c>
      <c r="BA3937" s="12">
        <f t="shared" si="6242"/>
        <v>0</v>
      </c>
      <c r="BB3937" s="12">
        <f t="shared" si="6242"/>
        <v>0</v>
      </c>
      <c r="BC3937" s="12">
        <f t="shared" si="6242"/>
        <v>0</v>
      </c>
      <c r="BD3937" s="12">
        <f t="shared" si="6242"/>
        <v>0</v>
      </c>
      <c r="BE3937" s="12">
        <f t="shared" si="6242"/>
        <v>0</v>
      </c>
      <c r="BF3937" s="12">
        <f t="shared" si="6242"/>
        <v>0</v>
      </c>
      <c r="BG3937" s="12">
        <f t="shared" si="6242"/>
        <v>0</v>
      </c>
      <c r="BH3937" s="12">
        <f t="shared" si="6242"/>
        <v>0</v>
      </c>
      <c r="BI3937" s="12">
        <f t="shared" si="6242"/>
        <v>0</v>
      </c>
      <c r="BJ3937" s="12">
        <v>0</v>
      </c>
      <c r="BK3937" s="12">
        <v>0</v>
      </c>
    </row>
    <row r="3938" spans="1:63" x14ac:dyDescent="0.25">
      <c r="A3938" s="4" t="s">
        <v>1156</v>
      </c>
      <c r="B3938" s="4" t="s">
        <v>58</v>
      </c>
      <c r="C3938" s="4" t="s">
        <v>152</v>
      </c>
      <c r="D3938" s="107" t="s">
        <v>1334</v>
      </c>
      <c r="E3938" s="117">
        <v>8233</v>
      </c>
      <c r="F3938" s="107"/>
      <c r="G3938" s="103" t="s">
        <v>1659</v>
      </c>
      <c r="H3938" s="13" t="s">
        <v>134</v>
      </c>
      <c r="I3938" s="14">
        <v>0</v>
      </c>
      <c r="J3938" s="14">
        <v>0</v>
      </c>
      <c r="K3938" s="14"/>
      <c r="L3938" s="14"/>
      <c r="M3938" s="14"/>
      <c r="N3938" s="14"/>
      <c r="O3938" s="14"/>
      <c r="P3938" s="14">
        <f t="shared" si="6153"/>
        <v>0</v>
      </c>
      <c r="Q3938" s="14"/>
      <c r="R3938" s="14"/>
      <c r="S3938" s="14"/>
      <c r="T3938" s="14"/>
      <c r="U3938" s="14"/>
      <c r="V3938" s="14"/>
      <c r="W3938" s="14"/>
      <c r="X3938" s="14"/>
      <c r="Y3938" s="14"/>
      <c r="Z3938" s="14">
        <v>0</v>
      </c>
      <c r="AA3938" s="14">
        <v>0</v>
      </c>
      <c r="AB3938" s="14">
        <v>0</v>
      </c>
      <c r="AC3938" s="14"/>
      <c r="AD3938" s="14"/>
      <c r="AE3938" s="14"/>
      <c r="AF3938" s="14"/>
      <c r="AG3938" s="14"/>
      <c r="AH3938" s="14">
        <f t="shared" si="6154"/>
        <v>0</v>
      </c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>
        <v>0</v>
      </c>
      <c r="AS3938" s="14">
        <v>0</v>
      </c>
      <c r="AT3938" s="14">
        <v>0</v>
      </c>
      <c r="AU3938" s="14"/>
      <c r="AV3938" s="14"/>
      <c r="AW3938" s="14"/>
      <c r="AX3938" s="14"/>
      <c r="AY3938" s="14"/>
      <c r="AZ3938" s="14">
        <f t="shared" si="6155"/>
        <v>0</v>
      </c>
      <c r="BA3938" s="14"/>
      <c r="BB3938" s="14"/>
      <c r="BC3938" s="14"/>
      <c r="BD3938" s="14"/>
      <c r="BE3938" s="14"/>
      <c r="BF3938" s="14"/>
      <c r="BG3938" s="14"/>
      <c r="BH3938" s="14"/>
      <c r="BI3938" s="14"/>
      <c r="BJ3938" s="14">
        <v>0</v>
      </c>
      <c r="BK3938" s="14">
        <v>0</v>
      </c>
    </row>
    <row r="3939" spans="1:63" ht="22.5" x14ac:dyDescent="0.25">
      <c r="A3939" s="13" t="s">
        <v>0</v>
      </c>
      <c r="B3939" s="13" t="s">
        <v>0</v>
      </c>
      <c r="C3939" s="13" t="s">
        <v>0</v>
      </c>
      <c r="D3939" s="103" t="s">
        <v>0</v>
      </c>
      <c r="E3939" s="103" t="s">
        <v>0</v>
      </c>
      <c r="F3939" s="103" t="s">
        <v>0</v>
      </c>
      <c r="G3939" s="13" t="s">
        <v>0</v>
      </c>
      <c r="H3939" s="10" t="s">
        <v>1343</v>
      </c>
      <c r="I3939" s="11">
        <f>SUM(I3905,I3928,I3932,I3936)</f>
        <v>4623260</v>
      </c>
      <c r="J3939" s="11">
        <f t="shared" ref="J3939:Y3939" si="6243">SUM(J3905,J3928,J3932,J3936)</f>
        <v>104190</v>
      </c>
      <c r="K3939" s="11">
        <f t="shared" si="6243"/>
        <v>176172</v>
      </c>
      <c r="L3939" s="11">
        <f t="shared" si="6243"/>
        <v>0</v>
      </c>
      <c r="M3939" s="11">
        <f t="shared" si="6243"/>
        <v>0</v>
      </c>
      <c r="N3939" s="11">
        <f t="shared" si="6243"/>
        <v>0</v>
      </c>
      <c r="O3939" s="11">
        <f t="shared" si="6243"/>
        <v>0</v>
      </c>
      <c r="P3939" s="11">
        <f t="shared" si="6243"/>
        <v>280362</v>
      </c>
      <c r="Q3939" s="11">
        <f t="shared" si="6243"/>
        <v>7862</v>
      </c>
      <c r="R3939" s="11">
        <f t="shared" si="6243"/>
        <v>2314</v>
      </c>
      <c r="S3939" s="11">
        <f t="shared" si="6243"/>
        <v>176173</v>
      </c>
      <c r="T3939" s="11">
        <f t="shared" si="6243"/>
        <v>88</v>
      </c>
      <c r="U3939" s="11">
        <f t="shared" si="6243"/>
        <v>0</v>
      </c>
      <c r="V3939" s="11">
        <f t="shared" si="6243"/>
        <v>3</v>
      </c>
      <c r="W3939" s="11">
        <f t="shared" si="6243"/>
        <v>0</v>
      </c>
      <c r="X3939" s="11">
        <f t="shared" si="6243"/>
        <v>0</v>
      </c>
      <c r="Y3939" s="11">
        <f t="shared" si="6243"/>
        <v>70</v>
      </c>
      <c r="Z3939" s="11">
        <v>186510</v>
      </c>
      <c r="AA3939" s="11">
        <v>93852</v>
      </c>
      <c r="AB3939" s="11">
        <f t="shared" ref="AB3939:AQ3939" si="6244">SUM(AB3905,AB3928,AB3932,AB3936)</f>
        <v>15000</v>
      </c>
      <c r="AC3939" s="11">
        <f t="shared" si="6244"/>
        <v>301</v>
      </c>
      <c r="AD3939" s="11">
        <f t="shared" si="6244"/>
        <v>0</v>
      </c>
      <c r="AE3939" s="11">
        <f t="shared" si="6244"/>
        <v>0</v>
      </c>
      <c r="AF3939" s="11">
        <f t="shared" si="6244"/>
        <v>0</v>
      </c>
      <c r="AG3939" s="11">
        <f t="shared" si="6244"/>
        <v>0</v>
      </c>
      <c r="AH3939" s="11">
        <f t="shared" si="6244"/>
        <v>15301</v>
      </c>
      <c r="AI3939" s="11">
        <f t="shared" si="6244"/>
        <v>0</v>
      </c>
      <c r="AJ3939" s="11">
        <f t="shared" si="6244"/>
        <v>0</v>
      </c>
      <c r="AK3939" s="11">
        <f t="shared" si="6244"/>
        <v>301</v>
      </c>
      <c r="AL3939" s="11">
        <f t="shared" si="6244"/>
        <v>0</v>
      </c>
      <c r="AM3939" s="11">
        <f t="shared" si="6244"/>
        <v>0</v>
      </c>
      <c r="AN3939" s="11">
        <f t="shared" si="6244"/>
        <v>0</v>
      </c>
      <c r="AO3939" s="11">
        <f t="shared" si="6244"/>
        <v>0</v>
      </c>
      <c r="AP3939" s="11">
        <f t="shared" si="6244"/>
        <v>0</v>
      </c>
      <c r="AQ3939" s="11">
        <f t="shared" si="6244"/>
        <v>0</v>
      </c>
      <c r="AR3939" s="11">
        <v>301</v>
      </c>
      <c r="AS3939" s="11">
        <v>15000</v>
      </c>
      <c r="AT3939" s="11">
        <f t="shared" ref="AT3939:BI3939" si="6245">SUM(AT3905,AT3928,AT3932,AT3936)</f>
        <v>194510</v>
      </c>
      <c r="AU3939" s="11">
        <f t="shared" si="6245"/>
        <v>38603</v>
      </c>
      <c r="AV3939" s="11">
        <f t="shared" si="6245"/>
        <v>0</v>
      </c>
      <c r="AW3939" s="11">
        <f t="shared" si="6245"/>
        <v>0</v>
      </c>
      <c r="AX3939" s="11">
        <f t="shared" si="6245"/>
        <v>0</v>
      </c>
      <c r="AY3939" s="11">
        <f t="shared" si="6245"/>
        <v>19035</v>
      </c>
      <c r="AZ3939" s="11">
        <f t="shared" si="6245"/>
        <v>252148</v>
      </c>
      <c r="BA3939" s="11">
        <f t="shared" si="6245"/>
        <v>0</v>
      </c>
      <c r="BB3939" s="11">
        <f t="shared" si="6245"/>
        <v>0</v>
      </c>
      <c r="BC3939" s="11">
        <f t="shared" si="6245"/>
        <v>38608</v>
      </c>
      <c r="BD3939" s="11">
        <f t="shared" si="6245"/>
        <v>0</v>
      </c>
      <c r="BE3939" s="11">
        <f t="shared" si="6245"/>
        <v>0</v>
      </c>
      <c r="BF3939" s="11">
        <f t="shared" si="6245"/>
        <v>0</v>
      </c>
      <c r="BG3939" s="11">
        <f t="shared" si="6245"/>
        <v>19035</v>
      </c>
      <c r="BH3939" s="11">
        <f t="shared" si="6245"/>
        <v>0</v>
      </c>
      <c r="BI3939" s="11">
        <f t="shared" si="6245"/>
        <v>0</v>
      </c>
      <c r="BJ3939" s="11">
        <v>57643</v>
      </c>
      <c r="BK3939" s="11">
        <v>194505</v>
      </c>
    </row>
    <row r="3940" spans="1:63" ht="15.75" thickBot="1" x14ac:dyDescent="0.3">
      <c r="A3940" s="13" t="s">
        <v>0</v>
      </c>
      <c r="B3940" s="13" t="s">
        <v>0</v>
      </c>
      <c r="C3940" s="13" t="s">
        <v>0</v>
      </c>
      <c r="D3940" s="103" t="s">
        <v>0</v>
      </c>
      <c r="E3940" s="103" t="s">
        <v>0</v>
      </c>
      <c r="F3940" s="103" t="s">
        <v>0</v>
      </c>
      <c r="G3940" s="13" t="s">
        <v>0</v>
      </c>
      <c r="H3940" s="2" t="s">
        <v>55</v>
      </c>
      <c r="I3940" s="12">
        <v>74</v>
      </c>
      <c r="J3940" s="13" t="s">
        <v>0</v>
      </c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>
        <v>0</v>
      </c>
      <c r="AA3940" s="13"/>
      <c r="AB3940" s="13" t="s">
        <v>0</v>
      </c>
      <c r="AC3940" s="13"/>
      <c r="AD3940" s="13"/>
      <c r="AE3940" s="13"/>
      <c r="AF3940" s="13"/>
      <c r="AG3940" s="13"/>
      <c r="AH3940" s="13"/>
      <c r="AI3940" s="13"/>
      <c r="AJ3940" s="13"/>
      <c r="AK3940" s="13"/>
      <c r="AL3940" s="13"/>
      <c r="AM3940" s="13"/>
      <c r="AN3940" s="13"/>
      <c r="AO3940" s="13"/>
      <c r="AP3940" s="13"/>
      <c r="AQ3940" s="13"/>
      <c r="AR3940" s="13">
        <v>0</v>
      </c>
      <c r="AS3940" s="13"/>
      <c r="AT3940" s="13" t="s">
        <v>0</v>
      </c>
      <c r="AU3940" s="13"/>
      <c r="AV3940" s="13"/>
      <c r="AW3940" s="13"/>
      <c r="AX3940" s="13"/>
      <c r="AY3940" s="13"/>
      <c r="AZ3940" s="13"/>
      <c r="BA3940" s="13"/>
      <c r="BB3940" s="13"/>
      <c r="BC3940" s="13"/>
      <c r="BD3940" s="13"/>
      <c r="BE3940" s="13"/>
      <c r="BF3940" s="13"/>
      <c r="BG3940" s="13"/>
      <c r="BH3940" s="13"/>
      <c r="BI3940" s="13"/>
      <c r="BJ3940" s="13">
        <v>0</v>
      </c>
      <c r="BK3940" s="13"/>
    </row>
    <row r="3941" spans="1:63" ht="69.75" customHeight="1" thickBot="1" x14ac:dyDescent="0.3">
      <c r="A3941" s="148" t="s">
        <v>0</v>
      </c>
      <c r="B3941" s="148" t="s">
        <v>0</v>
      </c>
      <c r="C3941" s="148" t="s">
        <v>0</v>
      </c>
      <c r="D3941" s="151" t="s">
        <v>0</v>
      </c>
      <c r="E3941" s="151" t="s">
        <v>0</v>
      </c>
      <c r="F3941" s="151" t="s">
        <v>0</v>
      </c>
      <c r="G3941" s="154" t="s">
        <v>0</v>
      </c>
      <c r="H3941" s="5" t="s">
        <v>56</v>
      </c>
      <c r="I3941" s="5" t="s">
        <v>9</v>
      </c>
      <c r="J3941" s="94" t="s">
        <v>10</v>
      </c>
      <c r="K3941" s="94" t="s">
        <v>1602</v>
      </c>
      <c r="L3941" s="94" t="s">
        <v>1535</v>
      </c>
      <c r="M3941" s="94" t="s">
        <v>1591</v>
      </c>
      <c r="N3941" s="94" t="s">
        <v>1592</v>
      </c>
      <c r="O3941" s="94" t="s">
        <v>1593</v>
      </c>
      <c r="P3941" s="94" t="s">
        <v>1606</v>
      </c>
      <c r="Q3941" s="94" t="s">
        <v>1603</v>
      </c>
      <c r="R3941" s="94" t="s">
        <v>1594</v>
      </c>
      <c r="S3941" s="94" t="s">
        <v>1595</v>
      </c>
      <c r="T3941" s="94" t="s">
        <v>1596</v>
      </c>
      <c r="U3941" s="94" t="s">
        <v>1597</v>
      </c>
      <c r="V3941" s="94" t="s">
        <v>1598</v>
      </c>
      <c r="W3941" s="94" t="s">
        <v>1599</v>
      </c>
      <c r="X3941" s="94" t="s">
        <v>1604</v>
      </c>
      <c r="Y3941" s="94" t="s">
        <v>1605</v>
      </c>
      <c r="Z3941" s="94" t="s">
        <v>1600</v>
      </c>
      <c r="AA3941" s="94" t="s">
        <v>1601</v>
      </c>
      <c r="AB3941" s="95" t="s">
        <v>11</v>
      </c>
      <c r="AC3941" s="95" t="s">
        <v>1602</v>
      </c>
      <c r="AD3941" s="95" t="s">
        <v>1535</v>
      </c>
      <c r="AE3941" s="95" t="s">
        <v>1591</v>
      </c>
      <c r="AF3941" s="95" t="s">
        <v>1592</v>
      </c>
      <c r="AG3941" s="95" t="s">
        <v>1593</v>
      </c>
      <c r="AH3941" s="95" t="s">
        <v>1607</v>
      </c>
      <c r="AI3941" s="95" t="s">
        <v>1603</v>
      </c>
      <c r="AJ3941" s="95" t="s">
        <v>1594</v>
      </c>
      <c r="AK3941" s="95" t="s">
        <v>1595</v>
      </c>
      <c r="AL3941" s="95" t="s">
        <v>1596</v>
      </c>
      <c r="AM3941" s="95" t="s">
        <v>1597</v>
      </c>
      <c r="AN3941" s="95" t="s">
        <v>1598</v>
      </c>
      <c r="AO3941" s="95" t="s">
        <v>1599</v>
      </c>
      <c r="AP3941" s="95" t="s">
        <v>1604</v>
      </c>
      <c r="AQ3941" s="95" t="s">
        <v>1605</v>
      </c>
      <c r="AR3941" s="95" t="s">
        <v>1600</v>
      </c>
      <c r="AS3941" s="95" t="s">
        <v>1601</v>
      </c>
      <c r="AT3941" s="96" t="s">
        <v>12</v>
      </c>
      <c r="AU3941" s="96" t="s">
        <v>1602</v>
      </c>
      <c r="AV3941" s="96" t="s">
        <v>1535</v>
      </c>
      <c r="AW3941" s="96" t="s">
        <v>1591</v>
      </c>
      <c r="AX3941" s="96" t="s">
        <v>1592</v>
      </c>
      <c r="AY3941" s="96" t="s">
        <v>1593</v>
      </c>
      <c r="AZ3941" s="96" t="s">
        <v>1608</v>
      </c>
      <c r="BA3941" s="96" t="s">
        <v>1603</v>
      </c>
      <c r="BB3941" s="96" t="s">
        <v>1594</v>
      </c>
      <c r="BC3941" s="96" t="s">
        <v>1595</v>
      </c>
      <c r="BD3941" s="96" t="s">
        <v>1596</v>
      </c>
      <c r="BE3941" s="96" t="s">
        <v>1597</v>
      </c>
      <c r="BF3941" s="96" t="s">
        <v>1598</v>
      </c>
      <c r="BG3941" s="96" t="s">
        <v>1599</v>
      </c>
      <c r="BH3941" s="96" t="s">
        <v>1604</v>
      </c>
      <c r="BI3941" s="96" t="s">
        <v>1605</v>
      </c>
      <c r="BJ3941" s="96" t="s">
        <v>1600</v>
      </c>
      <c r="BK3941" s="96" t="s">
        <v>1601</v>
      </c>
    </row>
    <row r="3942" spans="1:63" x14ac:dyDescent="0.25">
      <c r="A3942" s="149"/>
      <c r="B3942" s="149"/>
      <c r="C3942" s="149"/>
      <c r="D3942" s="152"/>
      <c r="E3942" s="152"/>
      <c r="F3942" s="152"/>
      <c r="G3942" s="155"/>
      <c r="H3942" s="15" t="s">
        <v>0</v>
      </c>
      <c r="I3942" s="9" t="s">
        <v>13</v>
      </c>
      <c r="J3942" s="9">
        <v>1</v>
      </c>
      <c r="K3942" s="9">
        <v>2</v>
      </c>
      <c r="L3942" s="9">
        <v>3</v>
      </c>
      <c r="M3942" s="9">
        <v>4</v>
      </c>
      <c r="N3942" s="9">
        <v>5</v>
      </c>
      <c r="O3942" s="9">
        <v>6</v>
      </c>
      <c r="P3942" s="9">
        <v>7</v>
      </c>
      <c r="Q3942" s="9">
        <v>8</v>
      </c>
      <c r="R3942" s="9">
        <v>9</v>
      </c>
      <c r="S3942" s="9">
        <v>10</v>
      </c>
      <c r="T3942" s="9">
        <v>11</v>
      </c>
      <c r="U3942" s="9">
        <v>12</v>
      </c>
      <c r="V3942" s="9">
        <v>13</v>
      </c>
      <c r="W3942" s="9">
        <v>14</v>
      </c>
      <c r="X3942" s="9">
        <v>15</v>
      </c>
      <c r="Y3942" s="9">
        <v>16</v>
      </c>
      <c r="Z3942" s="9">
        <v>20</v>
      </c>
      <c r="AA3942" s="9">
        <v>21</v>
      </c>
      <c r="AB3942" s="9">
        <v>1</v>
      </c>
      <c r="AC3942" s="9">
        <v>2</v>
      </c>
      <c r="AD3942" s="9">
        <v>3</v>
      </c>
      <c r="AE3942" s="9">
        <v>4</v>
      </c>
      <c r="AF3942" s="9">
        <v>5</v>
      </c>
      <c r="AG3942" s="9">
        <v>6</v>
      </c>
      <c r="AH3942" s="9">
        <v>7</v>
      </c>
      <c r="AI3942" s="9">
        <v>8</v>
      </c>
      <c r="AJ3942" s="9">
        <v>9</v>
      </c>
      <c r="AK3942" s="9">
        <v>10</v>
      </c>
      <c r="AL3942" s="9">
        <v>11</v>
      </c>
      <c r="AM3942" s="9">
        <v>12</v>
      </c>
      <c r="AN3942" s="9">
        <v>13</v>
      </c>
      <c r="AO3942" s="9">
        <v>14</v>
      </c>
      <c r="AP3942" s="9">
        <v>15</v>
      </c>
      <c r="AQ3942" s="9">
        <v>16</v>
      </c>
      <c r="AR3942" s="9">
        <v>20</v>
      </c>
      <c r="AS3942" s="9">
        <v>21</v>
      </c>
      <c r="AT3942" s="9">
        <v>1</v>
      </c>
      <c r="AU3942" s="9">
        <v>2</v>
      </c>
      <c r="AV3942" s="9">
        <v>3</v>
      </c>
      <c r="AW3942" s="9">
        <v>4</v>
      </c>
      <c r="AX3942" s="9">
        <v>5</v>
      </c>
      <c r="AY3942" s="9">
        <v>6</v>
      </c>
      <c r="AZ3942" s="9">
        <v>7</v>
      </c>
      <c r="BA3942" s="9">
        <v>8</v>
      </c>
      <c r="BB3942" s="9">
        <v>9</v>
      </c>
      <c r="BC3942" s="9">
        <v>10</v>
      </c>
      <c r="BD3942" s="9">
        <v>11</v>
      </c>
      <c r="BE3942" s="9">
        <v>12</v>
      </c>
      <c r="BF3942" s="9">
        <v>13</v>
      </c>
      <c r="BG3942" s="9">
        <v>14</v>
      </c>
      <c r="BH3942" s="9">
        <v>15</v>
      </c>
      <c r="BI3942" s="9">
        <v>16</v>
      </c>
      <c r="BJ3942" s="9">
        <v>20</v>
      </c>
      <c r="BK3942" s="9">
        <v>21</v>
      </c>
    </row>
    <row r="3943" spans="1:63" x14ac:dyDescent="0.25">
      <c r="A3943" s="149"/>
      <c r="B3943" s="149"/>
      <c r="C3943" s="149"/>
      <c r="D3943" s="152"/>
      <c r="E3943" s="152"/>
      <c r="F3943" s="152"/>
      <c r="G3943" s="155"/>
      <c r="H3943" s="16" t="s">
        <v>1189</v>
      </c>
      <c r="I3943" s="17">
        <f>SUM(I3939)</f>
        <v>4623260</v>
      </c>
      <c r="J3943" s="17">
        <f>SUM(J3939)</f>
        <v>104190</v>
      </c>
      <c r="K3943" s="17">
        <f t="shared" ref="K3943:Y3943" si="6246">SUM(K3939)</f>
        <v>176172</v>
      </c>
      <c r="L3943" s="17">
        <f t="shared" si="6246"/>
        <v>0</v>
      </c>
      <c r="M3943" s="17">
        <f t="shared" si="6246"/>
        <v>0</v>
      </c>
      <c r="N3943" s="17">
        <f t="shared" si="6246"/>
        <v>0</v>
      </c>
      <c r="O3943" s="17">
        <f t="shared" si="6246"/>
        <v>0</v>
      </c>
      <c r="P3943" s="17">
        <f t="shared" ref="P3943" si="6247">SUM(P3939)</f>
        <v>280362</v>
      </c>
      <c r="Q3943" s="17">
        <f t="shared" si="6246"/>
        <v>7862</v>
      </c>
      <c r="R3943" s="17">
        <f t="shared" si="6246"/>
        <v>2314</v>
      </c>
      <c r="S3943" s="17">
        <f t="shared" si="6246"/>
        <v>176173</v>
      </c>
      <c r="T3943" s="17">
        <f t="shared" si="6246"/>
        <v>88</v>
      </c>
      <c r="U3943" s="17">
        <f t="shared" si="6246"/>
        <v>0</v>
      </c>
      <c r="V3943" s="17">
        <f t="shared" si="6246"/>
        <v>3</v>
      </c>
      <c r="W3943" s="17">
        <f t="shared" si="6246"/>
        <v>0</v>
      </c>
      <c r="X3943" s="17">
        <f t="shared" si="6246"/>
        <v>0</v>
      </c>
      <c r="Y3943" s="17">
        <f t="shared" si="6246"/>
        <v>70</v>
      </c>
      <c r="Z3943" s="17">
        <v>186510</v>
      </c>
      <c r="AA3943" s="17">
        <v>93852</v>
      </c>
      <c r="AB3943" s="17">
        <f t="shared" ref="AB3943:AQ3943" si="6248">SUM(AB3939)</f>
        <v>15000</v>
      </c>
      <c r="AC3943" s="17">
        <f t="shared" si="6248"/>
        <v>301</v>
      </c>
      <c r="AD3943" s="17">
        <f t="shared" si="6248"/>
        <v>0</v>
      </c>
      <c r="AE3943" s="17">
        <f t="shared" si="6248"/>
        <v>0</v>
      </c>
      <c r="AF3943" s="17">
        <f t="shared" si="6248"/>
        <v>0</v>
      </c>
      <c r="AG3943" s="17">
        <f t="shared" si="6248"/>
        <v>0</v>
      </c>
      <c r="AH3943" s="17">
        <f t="shared" ref="AH3943" si="6249">SUM(AH3939)</f>
        <v>15301</v>
      </c>
      <c r="AI3943" s="17">
        <f t="shared" si="6248"/>
        <v>0</v>
      </c>
      <c r="AJ3943" s="17">
        <f t="shared" si="6248"/>
        <v>0</v>
      </c>
      <c r="AK3943" s="17">
        <f t="shared" si="6248"/>
        <v>301</v>
      </c>
      <c r="AL3943" s="17">
        <f t="shared" si="6248"/>
        <v>0</v>
      </c>
      <c r="AM3943" s="17">
        <f t="shared" si="6248"/>
        <v>0</v>
      </c>
      <c r="AN3943" s="17">
        <f t="shared" si="6248"/>
        <v>0</v>
      </c>
      <c r="AO3943" s="17">
        <f t="shared" si="6248"/>
        <v>0</v>
      </c>
      <c r="AP3943" s="17">
        <f t="shared" si="6248"/>
        <v>0</v>
      </c>
      <c r="AQ3943" s="17">
        <f t="shared" si="6248"/>
        <v>0</v>
      </c>
      <c r="AR3943" s="17">
        <v>301</v>
      </c>
      <c r="AS3943" s="17">
        <v>15000</v>
      </c>
      <c r="AT3943" s="17">
        <f t="shared" ref="AT3943:BI3943" si="6250">SUM(AT3939)</f>
        <v>194510</v>
      </c>
      <c r="AU3943" s="17">
        <f t="shared" si="6250"/>
        <v>38603</v>
      </c>
      <c r="AV3943" s="17">
        <f t="shared" si="6250"/>
        <v>0</v>
      </c>
      <c r="AW3943" s="17">
        <f t="shared" si="6250"/>
        <v>0</v>
      </c>
      <c r="AX3943" s="17">
        <f t="shared" si="6250"/>
        <v>0</v>
      </c>
      <c r="AY3943" s="17">
        <f t="shared" si="6250"/>
        <v>19035</v>
      </c>
      <c r="AZ3943" s="17">
        <f t="shared" ref="AZ3943" si="6251">SUM(AZ3939)</f>
        <v>252148</v>
      </c>
      <c r="BA3943" s="17">
        <f t="shared" si="6250"/>
        <v>0</v>
      </c>
      <c r="BB3943" s="17">
        <f t="shared" si="6250"/>
        <v>0</v>
      </c>
      <c r="BC3943" s="17">
        <f t="shared" si="6250"/>
        <v>38608</v>
      </c>
      <c r="BD3943" s="17">
        <f t="shared" si="6250"/>
        <v>0</v>
      </c>
      <c r="BE3943" s="17">
        <f t="shared" si="6250"/>
        <v>0</v>
      </c>
      <c r="BF3943" s="17">
        <f t="shared" si="6250"/>
        <v>0</v>
      </c>
      <c r="BG3943" s="17">
        <f t="shared" si="6250"/>
        <v>19035</v>
      </c>
      <c r="BH3943" s="17">
        <f t="shared" si="6250"/>
        <v>0</v>
      </c>
      <c r="BI3943" s="17">
        <f t="shared" si="6250"/>
        <v>0</v>
      </c>
      <c r="BJ3943" s="17">
        <v>57643</v>
      </c>
      <c r="BK3943" s="17">
        <v>194505</v>
      </c>
    </row>
    <row r="3944" spans="1:63" x14ac:dyDescent="0.25">
      <c r="A3944" s="149"/>
      <c r="B3944" s="149"/>
      <c r="C3944" s="149"/>
      <c r="D3944" s="152"/>
      <c r="E3944" s="152"/>
      <c r="F3944" s="152"/>
      <c r="G3944" s="155"/>
      <c r="H3944" s="18" t="s">
        <v>57</v>
      </c>
      <c r="I3944" s="17">
        <f>SUM(I3943)</f>
        <v>4623260</v>
      </c>
      <c r="J3944" s="17">
        <f>SUM(J3943)</f>
        <v>104190</v>
      </c>
      <c r="K3944" s="17">
        <f t="shared" ref="K3944:Y3944" si="6252">SUM(K3943)</f>
        <v>176172</v>
      </c>
      <c r="L3944" s="17">
        <f t="shared" si="6252"/>
        <v>0</v>
      </c>
      <c r="M3944" s="17">
        <f t="shared" si="6252"/>
        <v>0</v>
      </c>
      <c r="N3944" s="17">
        <f t="shared" si="6252"/>
        <v>0</v>
      </c>
      <c r="O3944" s="17">
        <f t="shared" si="6252"/>
        <v>0</v>
      </c>
      <c r="P3944" s="17">
        <f t="shared" ref="P3944" si="6253">SUM(P3943)</f>
        <v>280362</v>
      </c>
      <c r="Q3944" s="17">
        <f t="shared" si="6252"/>
        <v>7862</v>
      </c>
      <c r="R3944" s="17">
        <f t="shared" si="6252"/>
        <v>2314</v>
      </c>
      <c r="S3944" s="17">
        <f t="shared" si="6252"/>
        <v>176173</v>
      </c>
      <c r="T3944" s="17">
        <f t="shared" si="6252"/>
        <v>88</v>
      </c>
      <c r="U3944" s="17">
        <f t="shared" si="6252"/>
        <v>0</v>
      </c>
      <c r="V3944" s="17">
        <f t="shared" si="6252"/>
        <v>3</v>
      </c>
      <c r="W3944" s="17">
        <f t="shared" si="6252"/>
        <v>0</v>
      </c>
      <c r="X3944" s="17">
        <f t="shared" si="6252"/>
        <v>0</v>
      </c>
      <c r="Y3944" s="17">
        <f t="shared" si="6252"/>
        <v>70</v>
      </c>
      <c r="Z3944" s="17">
        <v>186510</v>
      </c>
      <c r="AA3944" s="17">
        <v>93852</v>
      </c>
      <c r="AB3944" s="17">
        <f t="shared" ref="AB3944:AQ3944" si="6254">SUM(AB3943)</f>
        <v>15000</v>
      </c>
      <c r="AC3944" s="17">
        <f t="shared" si="6254"/>
        <v>301</v>
      </c>
      <c r="AD3944" s="17">
        <f t="shared" si="6254"/>
        <v>0</v>
      </c>
      <c r="AE3944" s="17">
        <f t="shared" si="6254"/>
        <v>0</v>
      </c>
      <c r="AF3944" s="17">
        <f t="shared" si="6254"/>
        <v>0</v>
      </c>
      <c r="AG3944" s="17">
        <f t="shared" si="6254"/>
        <v>0</v>
      </c>
      <c r="AH3944" s="17">
        <f t="shared" ref="AH3944" si="6255">SUM(AH3943)</f>
        <v>15301</v>
      </c>
      <c r="AI3944" s="17">
        <f t="shared" si="6254"/>
        <v>0</v>
      </c>
      <c r="AJ3944" s="17">
        <f t="shared" si="6254"/>
        <v>0</v>
      </c>
      <c r="AK3944" s="17">
        <f t="shared" si="6254"/>
        <v>301</v>
      </c>
      <c r="AL3944" s="17">
        <f t="shared" si="6254"/>
        <v>0</v>
      </c>
      <c r="AM3944" s="17">
        <f t="shared" si="6254"/>
        <v>0</v>
      </c>
      <c r="AN3944" s="17">
        <f t="shared" si="6254"/>
        <v>0</v>
      </c>
      <c r="AO3944" s="17">
        <f t="shared" si="6254"/>
        <v>0</v>
      </c>
      <c r="AP3944" s="17">
        <f t="shared" si="6254"/>
        <v>0</v>
      </c>
      <c r="AQ3944" s="17">
        <f t="shared" si="6254"/>
        <v>0</v>
      </c>
      <c r="AR3944" s="17">
        <v>301</v>
      </c>
      <c r="AS3944" s="17">
        <v>15000</v>
      </c>
      <c r="AT3944" s="17">
        <f t="shared" ref="AT3944:BI3944" si="6256">SUM(AT3943)</f>
        <v>194510</v>
      </c>
      <c r="AU3944" s="17">
        <f t="shared" si="6256"/>
        <v>38603</v>
      </c>
      <c r="AV3944" s="17">
        <f t="shared" si="6256"/>
        <v>0</v>
      </c>
      <c r="AW3944" s="17">
        <f t="shared" si="6256"/>
        <v>0</v>
      </c>
      <c r="AX3944" s="17">
        <f t="shared" si="6256"/>
        <v>0</v>
      </c>
      <c r="AY3944" s="17">
        <f t="shared" si="6256"/>
        <v>19035</v>
      </c>
      <c r="AZ3944" s="17">
        <f t="shared" ref="AZ3944" si="6257">SUM(AZ3943)</f>
        <v>252148</v>
      </c>
      <c r="BA3944" s="17">
        <f t="shared" si="6256"/>
        <v>0</v>
      </c>
      <c r="BB3944" s="17">
        <f t="shared" si="6256"/>
        <v>0</v>
      </c>
      <c r="BC3944" s="17">
        <f t="shared" si="6256"/>
        <v>38608</v>
      </c>
      <c r="BD3944" s="17">
        <f t="shared" si="6256"/>
        <v>0</v>
      </c>
      <c r="BE3944" s="17">
        <f t="shared" si="6256"/>
        <v>0</v>
      </c>
      <c r="BF3944" s="17">
        <f t="shared" si="6256"/>
        <v>0</v>
      </c>
      <c r="BG3944" s="17">
        <f t="shared" si="6256"/>
        <v>19035</v>
      </c>
      <c r="BH3944" s="17">
        <f t="shared" si="6256"/>
        <v>0</v>
      </c>
      <c r="BI3944" s="17">
        <f t="shared" si="6256"/>
        <v>0</v>
      </c>
      <c r="BJ3944" s="17">
        <v>57643</v>
      </c>
      <c r="BK3944" s="17">
        <v>194505</v>
      </c>
    </row>
    <row r="3945" spans="1:63" x14ac:dyDescent="0.25">
      <c r="A3945" s="150"/>
      <c r="B3945" s="150"/>
      <c r="C3945" s="150"/>
      <c r="D3945" s="153"/>
      <c r="E3945" s="153"/>
      <c r="F3945" s="153"/>
      <c r="G3945" s="156"/>
      <c r="P3945">
        <f t="shared" si="6153"/>
        <v>0</v>
      </c>
      <c r="Z3945">
        <v>0</v>
      </c>
      <c r="AA3945">
        <v>0</v>
      </c>
      <c r="AH3945">
        <f t="shared" si="6154"/>
        <v>0</v>
      </c>
      <c r="AR3945">
        <v>0</v>
      </c>
      <c r="AS3945">
        <v>0</v>
      </c>
      <c r="AZ3945">
        <f t="shared" si="6155"/>
        <v>0</v>
      </c>
      <c r="BJ3945">
        <v>0</v>
      </c>
      <c r="BK3945">
        <v>0</v>
      </c>
    </row>
    <row r="3946" spans="1:63" ht="15.75" thickBot="1" x14ac:dyDescent="0.3">
      <c r="A3946" s="13" t="s">
        <v>0</v>
      </c>
      <c r="B3946" s="13" t="s">
        <v>0</v>
      </c>
      <c r="C3946" s="13" t="s">
        <v>0</v>
      </c>
      <c r="D3946" s="103" t="s">
        <v>0</v>
      </c>
      <c r="E3946" s="103" t="s">
        <v>0</v>
      </c>
      <c r="F3946" s="103" t="s">
        <v>0</v>
      </c>
      <c r="G3946" s="13" t="s">
        <v>0</v>
      </c>
      <c r="H3946" s="19" t="s">
        <v>0</v>
      </c>
      <c r="I3946" s="19" t="s">
        <v>0</v>
      </c>
      <c r="J3946" s="19" t="s">
        <v>0</v>
      </c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>
        <v>0</v>
      </c>
      <c r="AA3946" s="19">
        <v>0</v>
      </c>
      <c r="AB3946" s="19" t="s">
        <v>0</v>
      </c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>
        <v>0</v>
      </c>
      <c r="AS3946" s="19">
        <v>0</v>
      </c>
      <c r="AT3946" s="19" t="s">
        <v>0</v>
      </c>
      <c r="AU3946" s="19"/>
      <c r="AV3946" s="19"/>
      <c r="AW3946" s="19"/>
      <c r="AX3946" s="19"/>
      <c r="AY3946" s="19"/>
      <c r="AZ3946" s="19"/>
      <c r="BA3946" s="19"/>
      <c r="BB3946" s="19"/>
      <c r="BC3946" s="19"/>
      <c r="BD3946" s="19"/>
      <c r="BE3946" s="19"/>
      <c r="BF3946" s="19"/>
      <c r="BG3946" s="19"/>
      <c r="BH3946" s="19"/>
      <c r="BI3946" s="19"/>
      <c r="BJ3946" s="19">
        <v>0</v>
      </c>
      <c r="BK3946" s="19">
        <v>0</v>
      </c>
    </row>
    <row r="3947" spans="1:63" ht="69.75" customHeight="1" thickBot="1" x14ac:dyDescent="0.3">
      <c r="A3947" s="5" t="s">
        <v>2</v>
      </c>
      <c r="B3947" s="5" t="s">
        <v>3</v>
      </c>
      <c r="C3947" s="5" t="s">
        <v>4</v>
      </c>
      <c r="D3947" s="108" t="s">
        <v>0</v>
      </c>
      <c r="E3947" s="116" t="s">
        <v>5</v>
      </c>
      <c r="F3947" s="116" t="s">
        <v>6</v>
      </c>
      <c r="G3947" s="5" t="s">
        <v>7</v>
      </c>
      <c r="H3947" s="5" t="s">
        <v>8</v>
      </c>
      <c r="I3947" s="5" t="s">
        <v>9</v>
      </c>
      <c r="J3947" s="94" t="s">
        <v>10</v>
      </c>
      <c r="K3947" s="94" t="s">
        <v>1602</v>
      </c>
      <c r="L3947" s="94" t="s">
        <v>1535</v>
      </c>
      <c r="M3947" s="94" t="s">
        <v>1591</v>
      </c>
      <c r="N3947" s="94" t="s">
        <v>1592</v>
      </c>
      <c r="O3947" s="94" t="s">
        <v>1593</v>
      </c>
      <c r="P3947" s="94" t="s">
        <v>1606</v>
      </c>
      <c r="Q3947" s="94" t="s">
        <v>1603</v>
      </c>
      <c r="R3947" s="94" t="s">
        <v>1594</v>
      </c>
      <c r="S3947" s="94" t="s">
        <v>1595</v>
      </c>
      <c r="T3947" s="94" t="s">
        <v>1596</v>
      </c>
      <c r="U3947" s="94" t="s">
        <v>1597</v>
      </c>
      <c r="V3947" s="94" t="s">
        <v>1598</v>
      </c>
      <c r="W3947" s="94" t="s">
        <v>1599</v>
      </c>
      <c r="X3947" s="94" t="s">
        <v>1604</v>
      </c>
      <c r="Y3947" s="94" t="s">
        <v>1605</v>
      </c>
      <c r="Z3947" s="94" t="s">
        <v>1600</v>
      </c>
      <c r="AA3947" s="94" t="s">
        <v>1601</v>
      </c>
      <c r="AB3947" s="95" t="s">
        <v>11</v>
      </c>
      <c r="AC3947" s="95" t="s">
        <v>1602</v>
      </c>
      <c r="AD3947" s="95" t="s">
        <v>1535</v>
      </c>
      <c r="AE3947" s="95" t="s">
        <v>1591</v>
      </c>
      <c r="AF3947" s="95" t="s">
        <v>1592</v>
      </c>
      <c r="AG3947" s="95" t="s">
        <v>1593</v>
      </c>
      <c r="AH3947" s="95" t="s">
        <v>1607</v>
      </c>
      <c r="AI3947" s="95" t="s">
        <v>1603</v>
      </c>
      <c r="AJ3947" s="95" t="s">
        <v>1594</v>
      </c>
      <c r="AK3947" s="95" t="s">
        <v>1595</v>
      </c>
      <c r="AL3947" s="95" t="s">
        <v>1596</v>
      </c>
      <c r="AM3947" s="95" t="s">
        <v>1597</v>
      </c>
      <c r="AN3947" s="95" t="s">
        <v>1598</v>
      </c>
      <c r="AO3947" s="95" t="s">
        <v>1599</v>
      </c>
      <c r="AP3947" s="95" t="s">
        <v>1604</v>
      </c>
      <c r="AQ3947" s="95" t="s">
        <v>1605</v>
      </c>
      <c r="AR3947" s="95" t="s">
        <v>1600</v>
      </c>
      <c r="AS3947" s="95" t="s">
        <v>1601</v>
      </c>
      <c r="AT3947" s="96" t="s">
        <v>12</v>
      </c>
      <c r="AU3947" s="96" t="s">
        <v>1602</v>
      </c>
      <c r="AV3947" s="96" t="s">
        <v>1535</v>
      </c>
      <c r="AW3947" s="96" t="s">
        <v>1591</v>
      </c>
      <c r="AX3947" s="96" t="s">
        <v>1592</v>
      </c>
      <c r="AY3947" s="96" t="s">
        <v>1593</v>
      </c>
      <c r="AZ3947" s="96" t="s">
        <v>1608</v>
      </c>
      <c r="BA3947" s="96" t="s">
        <v>1603</v>
      </c>
      <c r="BB3947" s="96" t="s">
        <v>1594</v>
      </c>
      <c r="BC3947" s="96" t="s">
        <v>1595</v>
      </c>
      <c r="BD3947" s="96" t="s">
        <v>1596</v>
      </c>
      <c r="BE3947" s="96" t="s">
        <v>1597</v>
      </c>
      <c r="BF3947" s="96" t="s">
        <v>1598</v>
      </c>
      <c r="BG3947" s="96" t="s">
        <v>1599</v>
      </c>
      <c r="BH3947" s="96" t="s">
        <v>1604</v>
      </c>
      <c r="BI3947" s="96" t="s">
        <v>1605</v>
      </c>
      <c r="BJ3947" s="96" t="s">
        <v>1600</v>
      </c>
      <c r="BK3947" s="96" t="s">
        <v>1601</v>
      </c>
    </row>
    <row r="3948" spans="1:63" x14ac:dyDescent="0.25">
      <c r="A3948" s="6" t="s">
        <v>0</v>
      </c>
      <c r="B3948" s="6" t="s">
        <v>0</v>
      </c>
      <c r="C3948" s="6" t="s">
        <v>0</v>
      </c>
      <c r="D3948" s="109" t="s">
        <v>0</v>
      </c>
      <c r="E3948" s="109" t="s">
        <v>0</v>
      </c>
      <c r="F3948" s="125" t="s">
        <v>0</v>
      </c>
      <c r="G3948" s="7" t="s">
        <v>0</v>
      </c>
      <c r="H3948" s="8" t="s">
        <v>0</v>
      </c>
      <c r="I3948" s="9" t="s">
        <v>13</v>
      </c>
      <c r="J3948" s="9">
        <v>1</v>
      </c>
      <c r="K3948" s="9">
        <v>2</v>
      </c>
      <c r="L3948" s="9">
        <v>3</v>
      </c>
      <c r="M3948" s="9">
        <v>4</v>
      </c>
      <c r="N3948" s="9">
        <v>5</v>
      </c>
      <c r="O3948" s="9">
        <v>6</v>
      </c>
      <c r="P3948" s="9">
        <v>7</v>
      </c>
      <c r="Q3948" s="9">
        <v>8</v>
      </c>
      <c r="R3948" s="9">
        <v>9</v>
      </c>
      <c r="S3948" s="9">
        <v>10</v>
      </c>
      <c r="T3948" s="9">
        <v>11</v>
      </c>
      <c r="U3948" s="9">
        <v>12</v>
      </c>
      <c r="V3948" s="9">
        <v>13</v>
      </c>
      <c r="W3948" s="9">
        <v>14</v>
      </c>
      <c r="X3948" s="9">
        <v>15</v>
      </c>
      <c r="Y3948" s="9">
        <v>16</v>
      </c>
      <c r="Z3948" s="9">
        <v>20</v>
      </c>
      <c r="AA3948" s="9">
        <v>21</v>
      </c>
      <c r="AB3948" s="9">
        <v>1</v>
      </c>
      <c r="AC3948" s="9">
        <v>2</v>
      </c>
      <c r="AD3948" s="9">
        <v>3</v>
      </c>
      <c r="AE3948" s="9">
        <v>4</v>
      </c>
      <c r="AF3948" s="9">
        <v>5</v>
      </c>
      <c r="AG3948" s="9">
        <v>6</v>
      </c>
      <c r="AH3948" s="9">
        <v>7</v>
      </c>
      <c r="AI3948" s="9">
        <v>8</v>
      </c>
      <c r="AJ3948" s="9">
        <v>9</v>
      </c>
      <c r="AK3948" s="9">
        <v>10</v>
      </c>
      <c r="AL3948" s="9">
        <v>11</v>
      </c>
      <c r="AM3948" s="9">
        <v>12</v>
      </c>
      <c r="AN3948" s="9">
        <v>13</v>
      </c>
      <c r="AO3948" s="9">
        <v>14</v>
      </c>
      <c r="AP3948" s="9">
        <v>15</v>
      </c>
      <c r="AQ3948" s="9">
        <v>16</v>
      </c>
      <c r="AR3948" s="9">
        <v>20</v>
      </c>
      <c r="AS3948" s="9">
        <v>21</v>
      </c>
      <c r="AT3948" s="9">
        <v>1</v>
      </c>
      <c r="AU3948" s="9">
        <v>2</v>
      </c>
      <c r="AV3948" s="9">
        <v>3</v>
      </c>
      <c r="AW3948" s="9">
        <v>4</v>
      </c>
      <c r="AX3948" s="9">
        <v>5</v>
      </c>
      <c r="AY3948" s="9">
        <v>6</v>
      </c>
      <c r="AZ3948" s="9">
        <v>7</v>
      </c>
      <c r="BA3948" s="9">
        <v>8</v>
      </c>
      <c r="BB3948" s="9">
        <v>9</v>
      </c>
      <c r="BC3948" s="9">
        <v>10</v>
      </c>
      <c r="BD3948" s="9">
        <v>11</v>
      </c>
      <c r="BE3948" s="9">
        <v>12</v>
      </c>
      <c r="BF3948" s="9">
        <v>13</v>
      </c>
      <c r="BG3948" s="9">
        <v>14</v>
      </c>
      <c r="BH3948" s="9">
        <v>15</v>
      </c>
      <c r="BI3948" s="9">
        <v>16</v>
      </c>
      <c r="BJ3948" s="9">
        <v>20</v>
      </c>
      <c r="BK3948" s="9">
        <v>21</v>
      </c>
    </row>
    <row r="3949" spans="1:63" ht="22.5" x14ac:dyDescent="0.25">
      <c r="A3949" s="1" t="s">
        <v>1156</v>
      </c>
      <c r="B3949" s="1" t="s">
        <v>58</v>
      </c>
      <c r="C3949" s="4" t="s">
        <v>153</v>
      </c>
      <c r="D3949" s="107" t="s">
        <v>1344</v>
      </c>
      <c r="E3949" s="106" t="s">
        <v>0</v>
      </c>
      <c r="F3949" s="106" t="s">
        <v>0</v>
      </c>
      <c r="G3949" s="2" t="s">
        <v>0</v>
      </c>
      <c r="H3949" s="2" t="s">
        <v>1345</v>
      </c>
      <c r="I3949" s="3" t="s">
        <v>0</v>
      </c>
      <c r="J3949" s="3" t="s">
        <v>0</v>
      </c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>
        <v>0</v>
      </c>
      <c r="AA3949" s="3">
        <v>0</v>
      </c>
      <c r="AB3949" s="3" t="s">
        <v>0</v>
      </c>
      <c r="AC3949" s="3"/>
      <c r="AD3949" s="3"/>
      <c r="AE3949" s="3"/>
      <c r="AF3949" s="3"/>
      <c r="AG3949" s="3"/>
      <c r="AH3949" s="3"/>
      <c r="AI3949" s="3"/>
      <c r="AJ3949" s="3"/>
      <c r="AK3949" s="3"/>
      <c r="AL3949" s="3"/>
      <c r="AM3949" s="3"/>
      <c r="AN3949" s="3"/>
      <c r="AO3949" s="3"/>
      <c r="AP3949" s="3"/>
      <c r="AQ3949" s="3"/>
      <c r="AR3949" s="3">
        <v>0</v>
      </c>
      <c r="AS3949" s="3">
        <v>0</v>
      </c>
      <c r="AT3949" s="3" t="s">
        <v>0</v>
      </c>
      <c r="AU3949" s="3"/>
      <c r="AV3949" s="3"/>
      <c r="AW3949" s="3"/>
      <c r="AX3949" s="3"/>
      <c r="AY3949" s="3"/>
      <c r="AZ3949" s="3"/>
      <c r="BA3949" s="3"/>
      <c r="BB3949" s="3"/>
      <c r="BC3949" s="3"/>
      <c r="BD3949" s="3"/>
      <c r="BE3949" s="3"/>
      <c r="BF3949" s="3"/>
      <c r="BG3949" s="3"/>
      <c r="BH3949" s="3"/>
      <c r="BI3949" s="3"/>
      <c r="BJ3949" s="3">
        <v>0</v>
      </c>
      <c r="BK3949" s="3">
        <v>0</v>
      </c>
    </row>
    <row r="3950" spans="1:63" ht="33.75" x14ac:dyDescent="0.25">
      <c r="A3950" s="1" t="s">
        <v>0</v>
      </c>
      <c r="B3950" s="1" t="s">
        <v>0</v>
      </c>
      <c r="C3950" s="1" t="s">
        <v>0</v>
      </c>
      <c r="D3950" s="106" t="s">
        <v>0</v>
      </c>
      <c r="E3950" s="106" t="s">
        <v>0</v>
      </c>
      <c r="F3950" s="106" t="s">
        <v>0</v>
      </c>
      <c r="G3950" s="2" t="s">
        <v>0</v>
      </c>
      <c r="H3950" s="10" t="s">
        <v>15</v>
      </c>
      <c r="I3950" s="11">
        <f>SUM(I3951,I3959,I3961)</f>
        <v>14168765</v>
      </c>
      <c r="J3950" s="11">
        <f t="shared" ref="J3950:Y3950" si="6258">SUM(J3951,J3959,J3961)</f>
        <v>397300</v>
      </c>
      <c r="K3950" s="11">
        <f t="shared" si="6258"/>
        <v>173678</v>
      </c>
      <c r="L3950" s="11">
        <f t="shared" si="6258"/>
        <v>0</v>
      </c>
      <c r="M3950" s="11">
        <f t="shared" si="6258"/>
        <v>0</v>
      </c>
      <c r="N3950" s="11">
        <f t="shared" si="6258"/>
        <v>-4000</v>
      </c>
      <c r="O3950" s="11">
        <f t="shared" si="6258"/>
        <v>0</v>
      </c>
      <c r="P3950" s="11">
        <f t="shared" ref="P3950" si="6259">SUM(P3951,P3959,P3961)</f>
        <v>566978</v>
      </c>
      <c r="Q3950" s="11">
        <f t="shared" si="6258"/>
        <v>22309</v>
      </c>
      <c r="R3950" s="11">
        <f t="shared" si="6258"/>
        <v>0</v>
      </c>
      <c r="S3950" s="11">
        <f t="shared" si="6258"/>
        <v>180419</v>
      </c>
      <c r="T3950" s="11">
        <f t="shared" si="6258"/>
        <v>0</v>
      </c>
      <c r="U3950" s="11">
        <f>SUM(U3951,U3959,U3961)</f>
        <v>0</v>
      </c>
      <c r="V3950" s="11">
        <f t="shared" si="6258"/>
        <v>0</v>
      </c>
      <c r="W3950" s="11">
        <f t="shared" si="6258"/>
        <v>22900</v>
      </c>
      <c r="X3950" s="11">
        <f t="shared" si="6258"/>
        <v>4000</v>
      </c>
      <c r="Y3950" s="11">
        <f t="shared" si="6258"/>
        <v>0</v>
      </c>
      <c r="Z3950" s="11">
        <v>229628</v>
      </c>
      <c r="AA3950" s="11">
        <v>337350</v>
      </c>
      <c r="AB3950" s="11">
        <f t="shared" ref="AB3950:AQ3950" si="6260">SUM(AB3951,AB3959,AB3961)</f>
        <v>0</v>
      </c>
      <c r="AC3950" s="11">
        <f t="shared" si="6260"/>
        <v>0</v>
      </c>
      <c r="AD3950" s="11">
        <f t="shared" si="6260"/>
        <v>0</v>
      </c>
      <c r="AE3950" s="11">
        <f t="shared" si="6260"/>
        <v>0</v>
      </c>
      <c r="AF3950" s="11">
        <f t="shared" si="6260"/>
        <v>0</v>
      </c>
      <c r="AG3950" s="11">
        <f t="shared" si="6260"/>
        <v>0</v>
      </c>
      <c r="AH3950" s="11">
        <f t="shared" ref="AH3950" si="6261">SUM(AH3951,AH3959,AH3961)</f>
        <v>0</v>
      </c>
      <c r="AI3950" s="11">
        <f t="shared" si="6260"/>
        <v>0</v>
      </c>
      <c r="AJ3950" s="11">
        <f t="shared" si="6260"/>
        <v>0</v>
      </c>
      <c r="AK3950" s="11">
        <f t="shared" si="6260"/>
        <v>0</v>
      </c>
      <c r="AL3950" s="11">
        <f t="shared" si="6260"/>
        <v>0</v>
      </c>
      <c r="AM3950" s="11">
        <f t="shared" si="6260"/>
        <v>0</v>
      </c>
      <c r="AN3950" s="11">
        <f t="shared" si="6260"/>
        <v>0</v>
      </c>
      <c r="AO3950" s="11">
        <f t="shared" si="6260"/>
        <v>0</v>
      </c>
      <c r="AP3950" s="11">
        <f t="shared" si="6260"/>
        <v>0</v>
      </c>
      <c r="AQ3950" s="11">
        <f t="shared" si="6260"/>
        <v>0</v>
      </c>
      <c r="AR3950" s="11">
        <v>0</v>
      </c>
      <c r="AS3950" s="11">
        <v>0</v>
      </c>
      <c r="AT3950" s="11">
        <f t="shared" ref="AT3950:BI3950" si="6262">SUM(AT3951,AT3959,AT3961)</f>
        <v>182700</v>
      </c>
      <c r="AU3950" s="11">
        <f t="shared" si="6262"/>
        <v>17454</v>
      </c>
      <c r="AV3950" s="11">
        <f t="shared" si="6262"/>
        <v>0</v>
      </c>
      <c r="AW3950" s="11">
        <f t="shared" si="6262"/>
        <v>0</v>
      </c>
      <c r="AX3950" s="11">
        <f t="shared" si="6262"/>
        <v>0</v>
      </c>
      <c r="AY3950" s="11">
        <f t="shared" si="6262"/>
        <v>0</v>
      </c>
      <c r="AZ3950" s="11">
        <f t="shared" ref="AZ3950" si="6263">SUM(AZ3951,AZ3959,AZ3961)</f>
        <v>200154</v>
      </c>
      <c r="BA3950" s="11">
        <f t="shared" si="6262"/>
        <v>0</v>
      </c>
      <c r="BB3950" s="11">
        <f t="shared" si="6262"/>
        <v>0</v>
      </c>
      <c r="BC3950" s="11">
        <f t="shared" si="6262"/>
        <v>17929</v>
      </c>
      <c r="BD3950" s="11">
        <f t="shared" si="6262"/>
        <v>0</v>
      </c>
      <c r="BE3950" s="11">
        <f t="shared" si="6262"/>
        <v>-475</v>
      </c>
      <c r="BF3950" s="11">
        <f t="shared" si="6262"/>
        <v>65</v>
      </c>
      <c r="BG3950" s="11">
        <f t="shared" si="6262"/>
        <v>6385</v>
      </c>
      <c r="BH3950" s="11">
        <f t="shared" si="6262"/>
        <v>0</v>
      </c>
      <c r="BI3950" s="11">
        <f t="shared" si="6262"/>
        <v>0</v>
      </c>
      <c r="BJ3950" s="11">
        <v>23904</v>
      </c>
      <c r="BK3950" s="11">
        <v>176250</v>
      </c>
    </row>
    <row r="3951" spans="1:63" x14ac:dyDescent="0.25">
      <c r="A3951" s="4" t="s">
        <v>1156</v>
      </c>
      <c r="B3951" s="4" t="s">
        <v>58</v>
      </c>
      <c r="C3951" s="4" t="s">
        <v>153</v>
      </c>
      <c r="D3951" s="107" t="s">
        <v>1344</v>
      </c>
      <c r="E3951" s="106" t="s">
        <v>16</v>
      </c>
      <c r="F3951" s="106" t="s">
        <v>0</v>
      </c>
      <c r="G3951" s="2" t="s">
        <v>0</v>
      </c>
      <c r="H3951" s="2" t="s">
        <v>17</v>
      </c>
      <c r="I3951" s="12">
        <f>SUM(I3952:I3953)</f>
        <v>12305152</v>
      </c>
      <c r="J3951" s="12">
        <f>SUM(J3952:J3953)</f>
        <v>230000</v>
      </c>
      <c r="K3951" s="12">
        <f t="shared" ref="K3951:Y3951" si="6264">SUM(K3952:K3953)</f>
        <v>85200</v>
      </c>
      <c r="L3951" s="12">
        <f t="shared" si="6264"/>
        <v>0</v>
      </c>
      <c r="M3951" s="12">
        <f t="shared" si="6264"/>
        <v>0</v>
      </c>
      <c r="N3951" s="12">
        <f t="shared" si="6264"/>
        <v>0</v>
      </c>
      <c r="O3951" s="12">
        <f t="shared" si="6264"/>
        <v>0</v>
      </c>
      <c r="P3951" s="12">
        <f t="shared" ref="P3951" si="6265">SUM(P3952:P3953)</f>
        <v>315200</v>
      </c>
      <c r="Q3951" s="12">
        <f t="shared" si="6264"/>
        <v>14528</v>
      </c>
      <c r="R3951" s="12">
        <f t="shared" si="6264"/>
        <v>0</v>
      </c>
      <c r="S3951" s="12">
        <f t="shared" si="6264"/>
        <v>68378</v>
      </c>
      <c r="T3951" s="12">
        <f t="shared" si="6264"/>
        <v>0</v>
      </c>
      <c r="U3951" s="12">
        <f>SUM(U3952:U3953)</f>
        <v>23226</v>
      </c>
      <c r="V3951" s="12">
        <f t="shared" si="6264"/>
        <v>0</v>
      </c>
      <c r="W3951" s="12">
        <f t="shared" si="6264"/>
        <v>20000</v>
      </c>
      <c r="X3951" s="12">
        <f t="shared" si="6264"/>
        <v>0</v>
      </c>
      <c r="Y3951" s="12">
        <f t="shared" si="6264"/>
        <v>0</v>
      </c>
      <c r="Z3951" s="12">
        <v>126132</v>
      </c>
      <c r="AA3951" s="12">
        <v>189068</v>
      </c>
      <c r="AB3951" s="12">
        <f t="shared" ref="AB3951:AQ3951" si="6266">SUM(AB3952:AB3953)</f>
        <v>0</v>
      </c>
      <c r="AC3951" s="12">
        <f t="shared" si="6266"/>
        <v>0</v>
      </c>
      <c r="AD3951" s="12">
        <f t="shared" si="6266"/>
        <v>0</v>
      </c>
      <c r="AE3951" s="12">
        <f t="shared" si="6266"/>
        <v>0</v>
      </c>
      <c r="AF3951" s="12">
        <f t="shared" si="6266"/>
        <v>0</v>
      </c>
      <c r="AG3951" s="12">
        <f t="shared" si="6266"/>
        <v>0</v>
      </c>
      <c r="AH3951" s="12">
        <f t="shared" ref="AH3951" si="6267">SUM(AH3952:AH3953)</f>
        <v>0</v>
      </c>
      <c r="AI3951" s="12">
        <f t="shared" si="6266"/>
        <v>0</v>
      </c>
      <c r="AJ3951" s="12">
        <f t="shared" si="6266"/>
        <v>0</v>
      </c>
      <c r="AK3951" s="12">
        <f t="shared" si="6266"/>
        <v>0</v>
      </c>
      <c r="AL3951" s="12">
        <f t="shared" si="6266"/>
        <v>0</v>
      </c>
      <c r="AM3951" s="12">
        <f t="shared" si="6266"/>
        <v>0</v>
      </c>
      <c r="AN3951" s="12">
        <f t="shared" si="6266"/>
        <v>0</v>
      </c>
      <c r="AO3951" s="12">
        <f t="shared" si="6266"/>
        <v>0</v>
      </c>
      <c r="AP3951" s="12">
        <f t="shared" si="6266"/>
        <v>0</v>
      </c>
      <c r="AQ3951" s="12">
        <f t="shared" si="6266"/>
        <v>0</v>
      </c>
      <c r="AR3951" s="12">
        <v>0</v>
      </c>
      <c r="AS3951" s="12">
        <v>0</v>
      </c>
      <c r="AT3951" s="12">
        <f t="shared" ref="AT3951:BI3951" si="6268">SUM(AT3952:AT3953)</f>
        <v>60000</v>
      </c>
      <c r="AU3951" s="12">
        <f>SUM(AU3952:AU3953)</f>
        <v>2706</v>
      </c>
      <c r="AV3951" s="12">
        <f t="shared" si="6268"/>
        <v>0</v>
      </c>
      <c r="AW3951" s="12">
        <f t="shared" si="6268"/>
        <v>0</v>
      </c>
      <c r="AX3951" s="12">
        <f t="shared" si="6268"/>
        <v>0</v>
      </c>
      <c r="AY3951" s="12">
        <f t="shared" si="6268"/>
        <v>0</v>
      </c>
      <c r="AZ3951" s="12">
        <f t="shared" ref="AZ3951" si="6269">SUM(AZ3952:AZ3953)</f>
        <v>62706</v>
      </c>
      <c r="BA3951" s="12">
        <f t="shared" si="6268"/>
        <v>0</v>
      </c>
      <c r="BB3951" s="12">
        <f t="shared" si="6268"/>
        <v>0</v>
      </c>
      <c r="BC3951" s="12">
        <f t="shared" si="6268"/>
        <v>4703</v>
      </c>
      <c r="BD3951" s="12">
        <f t="shared" si="6268"/>
        <v>0</v>
      </c>
      <c r="BE3951" s="12">
        <f>SUM(BE3952:BE3953)</f>
        <v>-1997</v>
      </c>
      <c r="BF3951" s="12">
        <f t="shared" si="6268"/>
        <v>0</v>
      </c>
      <c r="BG3951" s="12">
        <f t="shared" si="6268"/>
        <v>5750</v>
      </c>
      <c r="BH3951" s="12">
        <f t="shared" si="6268"/>
        <v>0</v>
      </c>
      <c r="BI3951" s="12">
        <f t="shared" si="6268"/>
        <v>0</v>
      </c>
      <c r="BJ3951" s="12">
        <v>8456</v>
      </c>
      <c r="BK3951" s="12">
        <v>54250</v>
      </c>
    </row>
    <row r="3952" spans="1:63" x14ac:dyDescent="0.25">
      <c r="A3952" s="4" t="s">
        <v>1156</v>
      </c>
      <c r="B3952" s="4" t="s">
        <v>58</v>
      </c>
      <c r="C3952" s="4" t="s">
        <v>153</v>
      </c>
      <c r="D3952" s="107" t="s">
        <v>1344</v>
      </c>
      <c r="E3952" s="117">
        <v>6111</v>
      </c>
      <c r="F3952" s="107"/>
      <c r="G3952" s="103" t="s">
        <v>1659</v>
      </c>
      <c r="H3952" s="13" t="s">
        <v>18</v>
      </c>
      <c r="I3952" s="14">
        <v>11391377</v>
      </c>
      <c r="J3952" s="14">
        <v>230000</v>
      </c>
      <c r="K3952" s="14">
        <f>43974+18000+25626-2400</f>
        <v>85200</v>
      </c>
      <c r="L3952" s="14"/>
      <c r="M3952" s="14"/>
      <c r="N3952" s="14"/>
      <c r="O3952" s="14"/>
      <c r="P3952" s="14">
        <f t="shared" si="6153"/>
        <v>315200</v>
      </c>
      <c r="Q3952" s="14">
        <f>9528+5000</f>
        <v>14528</v>
      </c>
      <c r="R3952" s="14"/>
      <c r="S3952" s="14">
        <f>43974+18000+6404</f>
        <v>68378</v>
      </c>
      <c r="T3952" s="14"/>
      <c r="U3952" s="14">
        <f>25626-2400</f>
        <v>23226</v>
      </c>
      <c r="V3952" s="14"/>
      <c r="W3952" s="14">
        <v>20000</v>
      </c>
      <c r="X3952" s="14"/>
      <c r="Y3952" s="14"/>
      <c r="Z3952" s="14">
        <v>126132</v>
      </c>
      <c r="AA3952" s="14">
        <v>189068</v>
      </c>
      <c r="AB3952" s="14">
        <v>0</v>
      </c>
      <c r="AC3952" s="14"/>
      <c r="AD3952" s="14"/>
      <c r="AE3952" s="14"/>
      <c r="AF3952" s="14"/>
      <c r="AG3952" s="14"/>
      <c r="AH3952" s="14">
        <f t="shared" si="6154"/>
        <v>0</v>
      </c>
      <c r="AI3952" s="14"/>
      <c r="AJ3952" s="14"/>
      <c r="AK3952" s="14"/>
      <c r="AL3952" s="14"/>
      <c r="AM3952" s="14"/>
      <c r="AN3952" s="14"/>
      <c r="AO3952" s="14"/>
      <c r="AP3952" s="14"/>
      <c r="AQ3952" s="14"/>
      <c r="AR3952" s="14">
        <v>0</v>
      </c>
      <c r="AS3952" s="14">
        <v>0</v>
      </c>
      <c r="AT3952" s="14">
        <v>60000</v>
      </c>
      <c r="AU3952" s="14">
        <f>203+4500+2503-4500</f>
        <v>2706</v>
      </c>
      <c r="AV3952" s="14"/>
      <c r="AW3952" s="14"/>
      <c r="AX3952" s="14"/>
      <c r="AY3952" s="14"/>
      <c r="AZ3952" s="14">
        <f t="shared" si="6155"/>
        <v>62706</v>
      </c>
      <c r="BA3952" s="14"/>
      <c r="BB3952" s="14"/>
      <c r="BC3952" s="14">
        <f>203+4500</f>
        <v>4703</v>
      </c>
      <c r="BD3952" s="14"/>
      <c r="BE3952" s="14">
        <f>2503-4500</f>
        <v>-1997</v>
      </c>
      <c r="BF3952" s="14"/>
      <c r="BG3952" s="14">
        <v>5750</v>
      </c>
      <c r="BH3952" s="14"/>
      <c r="BI3952" s="14"/>
      <c r="BJ3952" s="14">
        <v>8456</v>
      </c>
      <c r="BK3952" s="14">
        <v>54250</v>
      </c>
    </row>
    <row r="3953" spans="1:63" x14ac:dyDescent="0.25">
      <c r="A3953" s="1" t="s">
        <v>1156</v>
      </c>
      <c r="B3953" s="1" t="s">
        <v>58</v>
      </c>
      <c r="C3953" s="1" t="s">
        <v>153</v>
      </c>
      <c r="D3953" s="110" t="s">
        <v>1344</v>
      </c>
      <c r="E3953" s="110" t="s">
        <v>20</v>
      </c>
      <c r="F3953" s="107" t="s">
        <v>0</v>
      </c>
      <c r="G3953" s="13" t="s">
        <v>0</v>
      </c>
      <c r="H3953" s="2" t="s">
        <v>21</v>
      </c>
      <c r="I3953" s="12">
        <f>SUM(I3954:I3958)</f>
        <v>913775</v>
      </c>
      <c r="J3953" s="12">
        <f t="shared" ref="J3953:Y3953" si="6270">SUM(J3954:J3958)</f>
        <v>0</v>
      </c>
      <c r="K3953" s="12">
        <f t="shared" si="6270"/>
        <v>0</v>
      </c>
      <c r="L3953" s="12">
        <f t="shared" si="6270"/>
        <v>0</v>
      </c>
      <c r="M3953" s="12">
        <f t="shared" si="6270"/>
        <v>0</v>
      </c>
      <c r="N3953" s="12">
        <f t="shared" si="6270"/>
        <v>0</v>
      </c>
      <c r="O3953" s="12">
        <f t="shared" si="6270"/>
        <v>0</v>
      </c>
      <c r="P3953" s="12">
        <f t="shared" si="6270"/>
        <v>0</v>
      </c>
      <c r="Q3953" s="12">
        <f t="shared" si="6270"/>
        <v>0</v>
      </c>
      <c r="R3953" s="12">
        <f t="shared" si="6270"/>
        <v>0</v>
      </c>
      <c r="S3953" s="12">
        <f t="shared" si="6270"/>
        <v>0</v>
      </c>
      <c r="T3953" s="12">
        <f t="shared" si="6270"/>
        <v>0</v>
      </c>
      <c r="U3953" s="12">
        <f t="shared" si="6270"/>
        <v>0</v>
      </c>
      <c r="V3953" s="12">
        <f t="shared" si="6270"/>
        <v>0</v>
      </c>
      <c r="W3953" s="12">
        <f t="shared" si="6270"/>
        <v>0</v>
      </c>
      <c r="X3953" s="12">
        <f t="shared" si="6270"/>
        <v>0</v>
      </c>
      <c r="Y3953" s="12">
        <f t="shared" si="6270"/>
        <v>0</v>
      </c>
      <c r="Z3953" s="12">
        <v>0</v>
      </c>
      <c r="AA3953" s="12">
        <v>0</v>
      </c>
      <c r="AB3953" s="12">
        <f t="shared" ref="AB3953:AQ3953" si="6271">SUM(AB3954:AB3958)</f>
        <v>0</v>
      </c>
      <c r="AC3953" s="12">
        <f t="shared" si="6271"/>
        <v>0</v>
      </c>
      <c r="AD3953" s="12">
        <f t="shared" si="6271"/>
        <v>0</v>
      </c>
      <c r="AE3953" s="12">
        <f t="shared" si="6271"/>
        <v>0</v>
      </c>
      <c r="AF3953" s="12">
        <f t="shared" si="6271"/>
        <v>0</v>
      </c>
      <c r="AG3953" s="12">
        <f t="shared" si="6271"/>
        <v>0</v>
      </c>
      <c r="AH3953" s="12">
        <f t="shared" si="6271"/>
        <v>0</v>
      </c>
      <c r="AI3953" s="12">
        <f t="shared" si="6271"/>
        <v>0</v>
      </c>
      <c r="AJ3953" s="12">
        <f t="shared" si="6271"/>
        <v>0</v>
      </c>
      <c r="AK3953" s="12">
        <f t="shared" si="6271"/>
        <v>0</v>
      </c>
      <c r="AL3953" s="12">
        <f t="shared" si="6271"/>
        <v>0</v>
      </c>
      <c r="AM3953" s="12">
        <f t="shared" si="6271"/>
        <v>0</v>
      </c>
      <c r="AN3953" s="12">
        <f t="shared" si="6271"/>
        <v>0</v>
      </c>
      <c r="AO3953" s="12">
        <f t="shared" si="6271"/>
        <v>0</v>
      </c>
      <c r="AP3953" s="12">
        <f t="shared" si="6271"/>
        <v>0</v>
      </c>
      <c r="AQ3953" s="12">
        <f t="shared" si="6271"/>
        <v>0</v>
      </c>
      <c r="AR3953" s="12">
        <v>0</v>
      </c>
      <c r="AS3953" s="12">
        <v>0</v>
      </c>
      <c r="AT3953" s="12">
        <f>SUM(AT3954:AT3958)</f>
        <v>0</v>
      </c>
      <c r="AU3953" s="12">
        <f t="shared" ref="AU3953:BI3953" si="6272">SUM(AU3954:AU3958)</f>
        <v>0</v>
      </c>
      <c r="AV3953" s="12">
        <f t="shared" si="6272"/>
        <v>0</v>
      </c>
      <c r="AW3953" s="12">
        <f t="shared" si="6272"/>
        <v>0</v>
      </c>
      <c r="AX3953" s="12">
        <f t="shared" si="6272"/>
        <v>0</v>
      </c>
      <c r="AY3953" s="12">
        <f t="shared" si="6272"/>
        <v>0</v>
      </c>
      <c r="AZ3953" s="12">
        <f t="shared" si="6272"/>
        <v>0</v>
      </c>
      <c r="BA3953" s="12">
        <f t="shared" si="6272"/>
        <v>0</v>
      </c>
      <c r="BB3953" s="12">
        <f t="shared" si="6272"/>
        <v>0</v>
      </c>
      <c r="BC3953" s="12">
        <f t="shared" si="6272"/>
        <v>0</v>
      </c>
      <c r="BD3953" s="12">
        <f t="shared" si="6272"/>
        <v>0</v>
      </c>
      <c r="BE3953" s="12">
        <f t="shared" si="6272"/>
        <v>0</v>
      </c>
      <c r="BF3953" s="12">
        <f t="shared" si="6272"/>
        <v>0</v>
      </c>
      <c r="BG3953" s="12">
        <f t="shared" si="6272"/>
        <v>0</v>
      </c>
      <c r="BH3953" s="12">
        <f t="shared" si="6272"/>
        <v>0</v>
      </c>
      <c r="BI3953" s="12">
        <f t="shared" si="6272"/>
        <v>0</v>
      </c>
      <c r="BJ3953" s="12">
        <v>0</v>
      </c>
      <c r="BK3953" s="12">
        <v>0</v>
      </c>
    </row>
    <row r="3954" spans="1:63" ht="22.5" x14ac:dyDescent="0.25">
      <c r="A3954" s="4" t="s">
        <v>1156</v>
      </c>
      <c r="B3954" s="4" t="s">
        <v>58</v>
      </c>
      <c r="C3954" s="4" t="s">
        <v>153</v>
      </c>
      <c r="D3954" s="107" t="s">
        <v>1344</v>
      </c>
      <c r="E3954" s="117">
        <v>6112</v>
      </c>
      <c r="F3954" s="107" t="s">
        <v>1346</v>
      </c>
      <c r="G3954" s="103" t="s">
        <v>1659</v>
      </c>
      <c r="H3954" s="13" t="s">
        <v>59</v>
      </c>
      <c r="I3954" s="14">
        <v>144584</v>
      </c>
      <c r="J3954" s="14">
        <v>0</v>
      </c>
      <c r="K3954" s="14"/>
      <c r="L3954" s="14"/>
      <c r="M3954" s="14"/>
      <c r="N3954" s="14"/>
      <c r="O3954" s="14"/>
      <c r="P3954" s="14">
        <f t="shared" si="6153"/>
        <v>0</v>
      </c>
      <c r="Q3954" s="14"/>
      <c r="R3954" s="14"/>
      <c r="S3954" s="14"/>
      <c r="T3954" s="14"/>
      <c r="U3954" s="14"/>
      <c r="V3954" s="14"/>
      <c r="W3954" s="14"/>
      <c r="X3954" s="14"/>
      <c r="Y3954" s="14"/>
      <c r="Z3954" s="14">
        <v>0</v>
      </c>
      <c r="AA3954" s="14">
        <v>0</v>
      </c>
      <c r="AB3954" s="14">
        <v>0</v>
      </c>
      <c r="AC3954" s="14"/>
      <c r="AD3954" s="14"/>
      <c r="AE3954" s="14"/>
      <c r="AF3954" s="14"/>
      <c r="AG3954" s="14"/>
      <c r="AH3954" s="14">
        <f t="shared" si="6154"/>
        <v>0</v>
      </c>
      <c r="AI3954" s="14"/>
      <c r="AJ3954" s="14"/>
      <c r="AK3954" s="14"/>
      <c r="AL3954" s="14"/>
      <c r="AM3954" s="14"/>
      <c r="AN3954" s="14"/>
      <c r="AO3954" s="14"/>
      <c r="AP3954" s="14"/>
      <c r="AQ3954" s="14"/>
      <c r="AR3954" s="14">
        <v>0</v>
      </c>
      <c r="AS3954" s="14">
        <v>0</v>
      </c>
      <c r="AT3954" s="14">
        <v>0</v>
      </c>
      <c r="AU3954" s="14"/>
      <c r="AV3954" s="14"/>
      <c r="AW3954" s="14"/>
      <c r="AX3954" s="14"/>
      <c r="AY3954" s="14"/>
      <c r="AZ3954" s="14">
        <f t="shared" si="6155"/>
        <v>0</v>
      </c>
      <c r="BA3954" s="14"/>
      <c r="BB3954" s="14"/>
      <c r="BC3954" s="14"/>
      <c r="BD3954" s="14"/>
      <c r="BE3954" s="14"/>
      <c r="BF3954" s="14"/>
      <c r="BG3954" s="14"/>
      <c r="BH3954" s="14"/>
      <c r="BI3954" s="14"/>
      <c r="BJ3954" s="14">
        <v>0</v>
      </c>
      <c r="BK3954" s="14">
        <v>0</v>
      </c>
    </row>
    <row r="3955" spans="1:63" x14ac:dyDescent="0.25">
      <c r="A3955" s="4" t="s">
        <v>1156</v>
      </c>
      <c r="B3955" s="4" t="s">
        <v>58</v>
      </c>
      <c r="C3955" s="4" t="s">
        <v>153</v>
      </c>
      <c r="D3955" s="107" t="s">
        <v>1344</v>
      </c>
      <c r="E3955" s="117">
        <v>6112</v>
      </c>
      <c r="F3955" s="107" t="s">
        <v>1347</v>
      </c>
      <c r="G3955" s="103" t="s">
        <v>1659</v>
      </c>
      <c r="H3955" s="13" t="s">
        <v>24</v>
      </c>
      <c r="I3955" s="14">
        <v>559530</v>
      </c>
      <c r="J3955" s="14">
        <v>0</v>
      </c>
      <c r="K3955" s="14"/>
      <c r="L3955" s="14"/>
      <c r="M3955" s="14"/>
      <c r="N3955" s="14"/>
      <c r="O3955" s="14"/>
      <c r="P3955" s="14">
        <f t="shared" si="6153"/>
        <v>0</v>
      </c>
      <c r="Q3955" s="14"/>
      <c r="R3955" s="14"/>
      <c r="S3955" s="14"/>
      <c r="T3955" s="14"/>
      <c r="U3955" s="14"/>
      <c r="V3955" s="14"/>
      <c r="W3955" s="14"/>
      <c r="X3955" s="14"/>
      <c r="Y3955" s="14"/>
      <c r="Z3955" s="14">
        <v>0</v>
      </c>
      <c r="AA3955" s="14">
        <v>0</v>
      </c>
      <c r="AB3955" s="14">
        <v>0</v>
      </c>
      <c r="AC3955" s="14"/>
      <c r="AD3955" s="14"/>
      <c r="AE3955" s="14"/>
      <c r="AF3955" s="14"/>
      <c r="AG3955" s="14"/>
      <c r="AH3955" s="14">
        <f t="shared" si="6154"/>
        <v>0</v>
      </c>
      <c r="AI3955" s="14"/>
      <c r="AJ3955" s="14"/>
      <c r="AK3955" s="14"/>
      <c r="AL3955" s="14"/>
      <c r="AM3955" s="14"/>
      <c r="AN3955" s="14"/>
      <c r="AO3955" s="14"/>
      <c r="AP3955" s="14"/>
      <c r="AQ3955" s="14"/>
      <c r="AR3955" s="14">
        <v>0</v>
      </c>
      <c r="AS3955" s="14">
        <v>0</v>
      </c>
      <c r="AT3955" s="14">
        <v>0</v>
      </c>
      <c r="AU3955" s="14"/>
      <c r="AV3955" s="14"/>
      <c r="AW3955" s="14"/>
      <c r="AX3955" s="14"/>
      <c r="AY3955" s="14"/>
      <c r="AZ3955" s="14">
        <f t="shared" si="6155"/>
        <v>0</v>
      </c>
      <c r="BA3955" s="14"/>
      <c r="BB3955" s="14"/>
      <c r="BC3955" s="14"/>
      <c r="BD3955" s="14"/>
      <c r="BE3955" s="14"/>
      <c r="BF3955" s="14"/>
      <c r="BG3955" s="14"/>
      <c r="BH3955" s="14"/>
      <c r="BI3955" s="14"/>
      <c r="BJ3955" s="14">
        <v>0</v>
      </c>
      <c r="BK3955" s="14">
        <v>0</v>
      </c>
    </row>
    <row r="3956" spans="1:63" x14ac:dyDescent="0.25">
      <c r="A3956" s="4" t="s">
        <v>1156</v>
      </c>
      <c r="B3956" s="4" t="s">
        <v>58</v>
      </c>
      <c r="C3956" s="4" t="s">
        <v>153</v>
      </c>
      <c r="D3956" s="107" t="s">
        <v>1344</v>
      </c>
      <c r="E3956" s="117">
        <v>6112</v>
      </c>
      <c r="F3956" s="107" t="s">
        <v>1348</v>
      </c>
      <c r="G3956" s="103" t="s">
        <v>1659</v>
      </c>
      <c r="H3956" s="13" t="s">
        <v>25</v>
      </c>
      <c r="I3956" s="14">
        <v>113336</v>
      </c>
      <c r="J3956" s="14">
        <v>0</v>
      </c>
      <c r="K3956" s="14"/>
      <c r="L3956" s="14"/>
      <c r="M3956" s="14"/>
      <c r="N3956" s="14"/>
      <c r="O3956" s="14"/>
      <c r="P3956" s="14">
        <f t="shared" si="6153"/>
        <v>0</v>
      </c>
      <c r="Q3956" s="14"/>
      <c r="R3956" s="14"/>
      <c r="S3956" s="14"/>
      <c r="T3956" s="14"/>
      <c r="U3956" s="14"/>
      <c r="V3956" s="14"/>
      <c r="W3956" s="14"/>
      <c r="X3956" s="14"/>
      <c r="Y3956" s="14"/>
      <c r="Z3956" s="14">
        <v>0</v>
      </c>
      <c r="AA3956" s="14">
        <v>0</v>
      </c>
      <c r="AB3956" s="14">
        <v>0</v>
      </c>
      <c r="AC3956" s="14"/>
      <c r="AD3956" s="14"/>
      <c r="AE3956" s="14"/>
      <c r="AF3956" s="14"/>
      <c r="AG3956" s="14"/>
      <c r="AH3956" s="14">
        <f t="shared" si="6154"/>
        <v>0</v>
      </c>
      <c r="AI3956" s="14"/>
      <c r="AJ3956" s="14"/>
      <c r="AK3956" s="14"/>
      <c r="AL3956" s="14"/>
      <c r="AM3956" s="14"/>
      <c r="AN3956" s="14"/>
      <c r="AO3956" s="14"/>
      <c r="AP3956" s="14"/>
      <c r="AQ3956" s="14"/>
      <c r="AR3956" s="14">
        <v>0</v>
      </c>
      <c r="AS3956" s="14">
        <v>0</v>
      </c>
      <c r="AT3956" s="14">
        <v>0</v>
      </c>
      <c r="AU3956" s="14"/>
      <c r="AV3956" s="14"/>
      <c r="AW3956" s="14"/>
      <c r="AX3956" s="14"/>
      <c r="AY3956" s="14"/>
      <c r="AZ3956" s="14">
        <f t="shared" si="6155"/>
        <v>0</v>
      </c>
      <c r="BA3956" s="14"/>
      <c r="BB3956" s="14"/>
      <c r="BC3956" s="14"/>
      <c r="BD3956" s="14"/>
      <c r="BE3956" s="14"/>
      <c r="BF3956" s="14"/>
      <c r="BG3956" s="14"/>
      <c r="BH3956" s="14"/>
      <c r="BI3956" s="14"/>
      <c r="BJ3956" s="14">
        <v>0</v>
      </c>
      <c r="BK3956" s="14">
        <v>0</v>
      </c>
    </row>
    <row r="3957" spans="1:63" x14ac:dyDescent="0.25">
      <c r="A3957" s="4" t="s">
        <v>1156</v>
      </c>
      <c r="B3957" s="4" t="s">
        <v>58</v>
      </c>
      <c r="C3957" s="4" t="s">
        <v>153</v>
      </c>
      <c r="D3957" s="107" t="s">
        <v>1344</v>
      </c>
      <c r="E3957" s="117">
        <v>6112</v>
      </c>
      <c r="F3957" s="107" t="s">
        <v>1349</v>
      </c>
      <c r="G3957" s="103" t="s">
        <v>1659</v>
      </c>
      <c r="H3957" s="13" t="s">
        <v>23</v>
      </c>
      <c r="I3957" s="14">
        <v>67125</v>
      </c>
      <c r="J3957" s="14">
        <v>0</v>
      </c>
      <c r="K3957" s="14"/>
      <c r="L3957" s="14"/>
      <c r="M3957" s="14"/>
      <c r="N3957" s="14"/>
      <c r="O3957" s="14"/>
      <c r="P3957" s="14">
        <f t="shared" si="6153"/>
        <v>0</v>
      </c>
      <c r="Q3957" s="14"/>
      <c r="R3957" s="14"/>
      <c r="S3957" s="14"/>
      <c r="T3957" s="14"/>
      <c r="U3957" s="14"/>
      <c r="V3957" s="14"/>
      <c r="W3957" s="14"/>
      <c r="X3957" s="14"/>
      <c r="Y3957" s="14"/>
      <c r="Z3957" s="14">
        <v>0</v>
      </c>
      <c r="AA3957" s="14">
        <v>0</v>
      </c>
      <c r="AB3957" s="14">
        <v>0</v>
      </c>
      <c r="AC3957" s="14"/>
      <c r="AD3957" s="14"/>
      <c r="AE3957" s="14"/>
      <c r="AF3957" s="14"/>
      <c r="AG3957" s="14"/>
      <c r="AH3957" s="14">
        <f t="shared" si="6154"/>
        <v>0</v>
      </c>
      <c r="AI3957" s="14"/>
      <c r="AJ3957" s="14"/>
      <c r="AK3957" s="14"/>
      <c r="AL3957" s="14"/>
      <c r="AM3957" s="14"/>
      <c r="AN3957" s="14"/>
      <c r="AO3957" s="14"/>
      <c r="AP3957" s="14"/>
      <c r="AQ3957" s="14"/>
      <c r="AR3957" s="14">
        <v>0</v>
      </c>
      <c r="AS3957" s="14">
        <v>0</v>
      </c>
      <c r="AT3957" s="14">
        <v>0</v>
      </c>
      <c r="AU3957" s="14"/>
      <c r="AV3957" s="14"/>
      <c r="AW3957" s="14"/>
      <c r="AX3957" s="14"/>
      <c r="AY3957" s="14"/>
      <c r="AZ3957" s="14">
        <f t="shared" si="6155"/>
        <v>0</v>
      </c>
      <c r="BA3957" s="14"/>
      <c r="BB3957" s="14"/>
      <c r="BC3957" s="14"/>
      <c r="BD3957" s="14"/>
      <c r="BE3957" s="14"/>
      <c r="BF3957" s="14"/>
      <c r="BG3957" s="14"/>
      <c r="BH3957" s="14"/>
      <c r="BI3957" s="14"/>
      <c r="BJ3957" s="14">
        <v>0</v>
      </c>
      <c r="BK3957" s="14">
        <v>0</v>
      </c>
    </row>
    <row r="3958" spans="1:63" x14ac:dyDescent="0.25">
      <c r="A3958" s="4" t="s">
        <v>1156</v>
      </c>
      <c r="B3958" s="4" t="s">
        <v>58</v>
      </c>
      <c r="C3958" s="4" t="s">
        <v>153</v>
      </c>
      <c r="D3958" s="107" t="s">
        <v>1344</v>
      </c>
      <c r="E3958" s="117">
        <v>6112</v>
      </c>
      <c r="F3958" s="107" t="s">
        <v>1350</v>
      </c>
      <c r="G3958" s="103" t="s">
        <v>1659</v>
      </c>
      <c r="H3958" s="13" t="s">
        <v>26</v>
      </c>
      <c r="I3958" s="14">
        <v>29200</v>
      </c>
      <c r="J3958" s="14">
        <v>0</v>
      </c>
      <c r="K3958" s="14"/>
      <c r="L3958" s="14"/>
      <c r="M3958" s="14"/>
      <c r="N3958" s="14"/>
      <c r="O3958" s="14"/>
      <c r="P3958" s="14">
        <f t="shared" si="6153"/>
        <v>0</v>
      </c>
      <c r="Q3958" s="14"/>
      <c r="R3958" s="14"/>
      <c r="S3958" s="14"/>
      <c r="T3958" s="14"/>
      <c r="U3958" s="14"/>
      <c r="V3958" s="14"/>
      <c r="W3958" s="14"/>
      <c r="X3958" s="14"/>
      <c r="Y3958" s="14"/>
      <c r="Z3958" s="14">
        <v>0</v>
      </c>
      <c r="AA3958" s="14">
        <v>0</v>
      </c>
      <c r="AB3958" s="14">
        <v>0</v>
      </c>
      <c r="AC3958" s="14"/>
      <c r="AD3958" s="14"/>
      <c r="AE3958" s="14"/>
      <c r="AF3958" s="14"/>
      <c r="AG3958" s="14"/>
      <c r="AH3958" s="14">
        <f t="shared" si="6154"/>
        <v>0</v>
      </c>
      <c r="AI3958" s="14"/>
      <c r="AJ3958" s="14"/>
      <c r="AK3958" s="14"/>
      <c r="AL3958" s="14"/>
      <c r="AM3958" s="14"/>
      <c r="AN3958" s="14"/>
      <c r="AO3958" s="14"/>
      <c r="AP3958" s="14"/>
      <c r="AQ3958" s="14"/>
      <c r="AR3958" s="14">
        <v>0</v>
      </c>
      <c r="AS3958" s="14">
        <v>0</v>
      </c>
      <c r="AT3958" s="14">
        <v>0</v>
      </c>
      <c r="AU3958" s="14"/>
      <c r="AV3958" s="14"/>
      <c r="AW3958" s="14"/>
      <c r="AX3958" s="14"/>
      <c r="AY3958" s="14"/>
      <c r="AZ3958" s="14">
        <f t="shared" si="6155"/>
        <v>0</v>
      </c>
      <c r="BA3958" s="14"/>
      <c r="BB3958" s="14"/>
      <c r="BC3958" s="14"/>
      <c r="BD3958" s="14"/>
      <c r="BE3958" s="14"/>
      <c r="BF3958" s="14"/>
      <c r="BG3958" s="14"/>
      <c r="BH3958" s="14"/>
      <c r="BI3958" s="14"/>
      <c r="BJ3958" s="14">
        <v>0</v>
      </c>
      <c r="BK3958" s="14">
        <v>0</v>
      </c>
    </row>
    <row r="3959" spans="1:63" ht="22.5" x14ac:dyDescent="0.25">
      <c r="A3959" s="4" t="s">
        <v>1156</v>
      </c>
      <c r="B3959" s="4" t="s">
        <v>58</v>
      </c>
      <c r="C3959" s="4" t="s">
        <v>153</v>
      </c>
      <c r="D3959" s="107" t="s">
        <v>1344</v>
      </c>
      <c r="E3959" s="106" t="s">
        <v>27</v>
      </c>
      <c r="F3959" s="106" t="s">
        <v>0</v>
      </c>
      <c r="G3959" s="2" t="s">
        <v>0</v>
      </c>
      <c r="H3959" s="2" t="s">
        <v>28</v>
      </c>
      <c r="I3959" s="12">
        <f>SUM(I3960)</f>
        <v>1197320</v>
      </c>
      <c r="J3959" s="12">
        <f t="shared" ref="J3959:Y3959" si="6273">SUM(J3960)</f>
        <v>24200</v>
      </c>
      <c r="K3959" s="12">
        <f t="shared" si="6273"/>
        <v>8900</v>
      </c>
      <c r="L3959" s="12">
        <f t="shared" si="6273"/>
        <v>0</v>
      </c>
      <c r="M3959" s="12">
        <f t="shared" si="6273"/>
        <v>0</v>
      </c>
      <c r="N3959" s="12">
        <f t="shared" si="6273"/>
        <v>0</v>
      </c>
      <c r="O3959" s="12">
        <f t="shared" si="6273"/>
        <v>0</v>
      </c>
      <c r="P3959" s="12">
        <f t="shared" si="6273"/>
        <v>33100</v>
      </c>
      <c r="Q3959" s="12">
        <f t="shared" si="6273"/>
        <v>1551</v>
      </c>
      <c r="R3959" s="12">
        <f t="shared" si="6273"/>
        <v>0</v>
      </c>
      <c r="S3959" s="12">
        <f t="shared" si="6273"/>
        <v>10727</v>
      </c>
      <c r="T3959" s="12">
        <f t="shared" si="6273"/>
        <v>0</v>
      </c>
      <c r="U3959" s="12">
        <f t="shared" si="6273"/>
        <v>-1490</v>
      </c>
      <c r="V3959" s="12">
        <f t="shared" si="6273"/>
        <v>0</v>
      </c>
      <c r="W3959" s="12">
        <f t="shared" si="6273"/>
        <v>2200</v>
      </c>
      <c r="X3959" s="12">
        <f t="shared" si="6273"/>
        <v>0</v>
      </c>
      <c r="Y3959" s="12">
        <f t="shared" si="6273"/>
        <v>0</v>
      </c>
      <c r="Z3959" s="12">
        <v>12988</v>
      </c>
      <c r="AA3959" s="12">
        <v>20112</v>
      </c>
      <c r="AB3959" s="12">
        <f t="shared" ref="AB3959:AQ3959" si="6274">SUM(AB3960)</f>
        <v>0</v>
      </c>
      <c r="AC3959" s="12">
        <f t="shared" si="6274"/>
        <v>0</v>
      </c>
      <c r="AD3959" s="12">
        <f t="shared" si="6274"/>
        <v>0</v>
      </c>
      <c r="AE3959" s="12">
        <f t="shared" si="6274"/>
        <v>0</v>
      </c>
      <c r="AF3959" s="12">
        <f t="shared" si="6274"/>
        <v>0</v>
      </c>
      <c r="AG3959" s="12">
        <f t="shared" si="6274"/>
        <v>0</v>
      </c>
      <c r="AH3959" s="12">
        <f t="shared" si="6274"/>
        <v>0</v>
      </c>
      <c r="AI3959" s="12">
        <f t="shared" si="6274"/>
        <v>0</v>
      </c>
      <c r="AJ3959" s="12">
        <f t="shared" si="6274"/>
        <v>0</v>
      </c>
      <c r="AK3959" s="12">
        <f t="shared" si="6274"/>
        <v>0</v>
      </c>
      <c r="AL3959" s="12">
        <f t="shared" si="6274"/>
        <v>0</v>
      </c>
      <c r="AM3959" s="12">
        <f t="shared" si="6274"/>
        <v>0</v>
      </c>
      <c r="AN3959" s="12">
        <f t="shared" si="6274"/>
        <v>0</v>
      </c>
      <c r="AO3959" s="12">
        <f t="shared" si="6274"/>
        <v>0</v>
      </c>
      <c r="AP3959" s="12">
        <f t="shared" si="6274"/>
        <v>0</v>
      </c>
      <c r="AQ3959" s="12">
        <f t="shared" si="6274"/>
        <v>0</v>
      </c>
      <c r="AR3959" s="12">
        <v>0</v>
      </c>
      <c r="AS3959" s="12">
        <v>0</v>
      </c>
      <c r="AT3959" s="12">
        <f t="shared" ref="AT3959:BI3959" si="6275">SUM(AT3960)</f>
        <v>6500</v>
      </c>
      <c r="AU3959" s="12">
        <f t="shared" si="6275"/>
        <v>260</v>
      </c>
      <c r="AV3959" s="12">
        <f t="shared" si="6275"/>
        <v>0</v>
      </c>
      <c r="AW3959" s="12">
        <f t="shared" si="6275"/>
        <v>0</v>
      </c>
      <c r="AX3959" s="12">
        <f t="shared" si="6275"/>
        <v>0</v>
      </c>
      <c r="AY3959" s="12">
        <f t="shared" si="6275"/>
        <v>0</v>
      </c>
      <c r="AZ3959" s="12">
        <f t="shared" si="6275"/>
        <v>6760</v>
      </c>
      <c r="BA3959" s="12">
        <f t="shared" si="6275"/>
        <v>0</v>
      </c>
      <c r="BB3959" s="12">
        <f t="shared" si="6275"/>
        <v>0</v>
      </c>
      <c r="BC3959" s="12">
        <f t="shared" si="6275"/>
        <v>830</v>
      </c>
      <c r="BD3959" s="12">
        <f t="shared" si="6275"/>
        <v>0</v>
      </c>
      <c r="BE3959" s="12">
        <f t="shared" si="6275"/>
        <v>-570</v>
      </c>
      <c r="BF3959" s="12">
        <f t="shared" si="6275"/>
        <v>65</v>
      </c>
      <c r="BG3959" s="12">
        <f t="shared" si="6275"/>
        <v>617</v>
      </c>
      <c r="BH3959" s="12">
        <f t="shared" si="6275"/>
        <v>0</v>
      </c>
      <c r="BI3959" s="12">
        <f t="shared" si="6275"/>
        <v>0</v>
      </c>
      <c r="BJ3959" s="12">
        <v>942</v>
      </c>
      <c r="BK3959" s="12">
        <v>5818</v>
      </c>
    </row>
    <row r="3960" spans="1:63" x14ac:dyDescent="0.25">
      <c r="A3960" s="4" t="s">
        <v>1156</v>
      </c>
      <c r="B3960" s="4" t="s">
        <v>58</v>
      </c>
      <c r="C3960" s="4" t="s">
        <v>153</v>
      </c>
      <c r="D3960" s="107" t="s">
        <v>1344</v>
      </c>
      <c r="E3960" s="117">
        <v>6121</v>
      </c>
      <c r="F3960" s="107"/>
      <c r="G3960" s="103" t="s">
        <v>1659</v>
      </c>
      <c r="H3960" s="13" t="s">
        <v>29</v>
      </c>
      <c r="I3960" s="14">
        <v>1197320</v>
      </c>
      <c r="J3960" s="14">
        <v>24200</v>
      </c>
      <c r="K3960" s="14">
        <f>8500+1890-1200-290</f>
        <v>8900</v>
      </c>
      <c r="L3960" s="14"/>
      <c r="M3960" s="14"/>
      <c r="N3960" s="14"/>
      <c r="O3960" s="14"/>
      <c r="P3960" s="14">
        <f t="shared" si="6153"/>
        <v>33100</v>
      </c>
      <c r="Q3960" s="14">
        <f>1001+550</f>
        <v>1551</v>
      </c>
      <c r="R3960" s="14"/>
      <c r="S3960" s="14">
        <f>8500+1890+337</f>
        <v>10727</v>
      </c>
      <c r="T3960" s="14"/>
      <c r="U3960" s="14">
        <f>-1200-290</f>
        <v>-1490</v>
      </c>
      <c r="V3960" s="14"/>
      <c r="W3960" s="14">
        <v>2200</v>
      </c>
      <c r="X3960" s="14"/>
      <c r="Y3960" s="14"/>
      <c r="Z3960" s="14">
        <v>12988</v>
      </c>
      <c r="AA3960" s="14">
        <v>20112</v>
      </c>
      <c r="AB3960" s="14">
        <v>0</v>
      </c>
      <c r="AC3960" s="14"/>
      <c r="AD3960" s="14"/>
      <c r="AE3960" s="14"/>
      <c r="AF3960" s="14"/>
      <c r="AG3960" s="14"/>
      <c r="AH3960" s="14">
        <f t="shared" si="6154"/>
        <v>0</v>
      </c>
      <c r="AI3960" s="14"/>
      <c r="AJ3960" s="14"/>
      <c r="AK3960" s="14"/>
      <c r="AL3960" s="14"/>
      <c r="AM3960" s="14"/>
      <c r="AN3960" s="14"/>
      <c r="AO3960" s="14"/>
      <c r="AP3960" s="14"/>
      <c r="AQ3960" s="14"/>
      <c r="AR3960" s="14">
        <v>0</v>
      </c>
      <c r="AS3960" s="14">
        <v>0</v>
      </c>
      <c r="AT3960" s="14">
        <v>6500</v>
      </c>
      <c r="AU3960" s="14">
        <f>330+500-70-500</f>
        <v>260</v>
      </c>
      <c r="AV3960" s="14"/>
      <c r="AW3960" s="14"/>
      <c r="AX3960" s="14"/>
      <c r="AY3960" s="14"/>
      <c r="AZ3960" s="14">
        <f t="shared" si="6155"/>
        <v>6760</v>
      </c>
      <c r="BA3960" s="14"/>
      <c r="BB3960" s="14"/>
      <c r="BC3960" s="14">
        <f>330+500</f>
        <v>830</v>
      </c>
      <c r="BD3960" s="14"/>
      <c r="BE3960" s="14">
        <f>-70-500</f>
        <v>-570</v>
      </c>
      <c r="BF3960" s="14">
        <v>65</v>
      </c>
      <c r="BG3960" s="14">
        <v>617</v>
      </c>
      <c r="BH3960" s="14"/>
      <c r="BI3960" s="14"/>
      <c r="BJ3960" s="14">
        <v>942</v>
      </c>
      <c r="BK3960" s="14">
        <v>5818</v>
      </c>
    </row>
    <row r="3961" spans="1:63" ht="22.5" x14ac:dyDescent="0.25">
      <c r="A3961" s="4" t="s">
        <v>1156</v>
      </c>
      <c r="B3961" s="4" t="s">
        <v>58</v>
      </c>
      <c r="C3961" s="4" t="s">
        <v>153</v>
      </c>
      <c r="D3961" s="107" t="s">
        <v>1344</v>
      </c>
      <c r="E3961" s="106" t="s">
        <v>31</v>
      </c>
      <c r="F3961" s="106" t="s">
        <v>0</v>
      </c>
      <c r="G3961" s="2" t="s">
        <v>0</v>
      </c>
      <c r="H3961" s="2" t="s">
        <v>32</v>
      </c>
      <c r="I3961" s="12">
        <f>SUM(I3962:I3970)</f>
        <v>666293</v>
      </c>
      <c r="J3961" s="12">
        <f t="shared" ref="J3961:Y3961" si="6276">SUM(J3962:J3970)</f>
        <v>143100</v>
      </c>
      <c r="K3961" s="12">
        <f>SUM(K3962:K3970)</f>
        <v>79578</v>
      </c>
      <c r="L3961" s="12">
        <f t="shared" si="6276"/>
        <v>0</v>
      </c>
      <c r="M3961" s="12">
        <f t="shared" si="6276"/>
        <v>0</v>
      </c>
      <c r="N3961" s="12">
        <f t="shared" si="6276"/>
        <v>-4000</v>
      </c>
      <c r="O3961" s="12">
        <f t="shared" si="6276"/>
        <v>0</v>
      </c>
      <c r="P3961" s="12">
        <f t="shared" si="6276"/>
        <v>218678</v>
      </c>
      <c r="Q3961" s="12">
        <f t="shared" si="6276"/>
        <v>6230</v>
      </c>
      <c r="R3961" s="12">
        <f t="shared" si="6276"/>
        <v>0</v>
      </c>
      <c r="S3961" s="12">
        <f t="shared" si="6276"/>
        <v>101314</v>
      </c>
      <c r="T3961" s="12">
        <f t="shared" si="6276"/>
        <v>0</v>
      </c>
      <c r="U3961" s="12">
        <f>SUM(U3962:U3970)</f>
        <v>-21736</v>
      </c>
      <c r="V3961" s="12">
        <f t="shared" si="6276"/>
        <v>0</v>
      </c>
      <c r="W3961" s="12">
        <f t="shared" si="6276"/>
        <v>700</v>
      </c>
      <c r="X3961" s="12">
        <f t="shared" si="6276"/>
        <v>4000</v>
      </c>
      <c r="Y3961" s="12">
        <f t="shared" si="6276"/>
        <v>0</v>
      </c>
      <c r="Z3961" s="12">
        <v>90508</v>
      </c>
      <c r="AA3961" s="12">
        <v>128170</v>
      </c>
      <c r="AB3961" s="12">
        <f t="shared" ref="AB3961:AQ3961" si="6277">SUM(AB3962:AB3970)</f>
        <v>0</v>
      </c>
      <c r="AC3961" s="12">
        <f t="shared" si="6277"/>
        <v>0</v>
      </c>
      <c r="AD3961" s="12">
        <f t="shared" si="6277"/>
        <v>0</v>
      </c>
      <c r="AE3961" s="12">
        <f t="shared" si="6277"/>
        <v>0</v>
      </c>
      <c r="AF3961" s="12">
        <f t="shared" si="6277"/>
        <v>0</v>
      </c>
      <c r="AG3961" s="12">
        <f t="shared" si="6277"/>
        <v>0</v>
      </c>
      <c r="AH3961" s="12">
        <f t="shared" si="6277"/>
        <v>0</v>
      </c>
      <c r="AI3961" s="12">
        <f t="shared" si="6277"/>
        <v>0</v>
      </c>
      <c r="AJ3961" s="12">
        <f t="shared" si="6277"/>
        <v>0</v>
      </c>
      <c r="AK3961" s="12">
        <f t="shared" si="6277"/>
        <v>0</v>
      </c>
      <c r="AL3961" s="12">
        <f t="shared" si="6277"/>
        <v>0</v>
      </c>
      <c r="AM3961" s="12">
        <f t="shared" si="6277"/>
        <v>0</v>
      </c>
      <c r="AN3961" s="12">
        <f t="shared" si="6277"/>
        <v>0</v>
      </c>
      <c r="AO3961" s="12">
        <f t="shared" si="6277"/>
        <v>0</v>
      </c>
      <c r="AP3961" s="12">
        <f t="shared" si="6277"/>
        <v>0</v>
      </c>
      <c r="AQ3961" s="12">
        <f t="shared" si="6277"/>
        <v>0</v>
      </c>
      <c r="AR3961" s="12">
        <v>0</v>
      </c>
      <c r="AS3961" s="12">
        <v>0</v>
      </c>
      <c r="AT3961" s="12">
        <f>SUM(AT3962:AT3970)</f>
        <v>116200</v>
      </c>
      <c r="AU3961" s="12">
        <f t="shared" ref="AU3961:BI3961" si="6278">SUM(AU3962:AU3970)</f>
        <v>14488</v>
      </c>
      <c r="AV3961" s="12">
        <f t="shared" si="6278"/>
        <v>0</v>
      </c>
      <c r="AW3961" s="12">
        <f t="shared" si="6278"/>
        <v>0</v>
      </c>
      <c r="AX3961" s="12">
        <f t="shared" si="6278"/>
        <v>0</v>
      </c>
      <c r="AY3961" s="12">
        <f t="shared" si="6278"/>
        <v>0</v>
      </c>
      <c r="AZ3961" s="12">
        <f t="shared" si="6278"/>
        <v>130688</v>
      </c>
      <c r="BA3961" s="12">
        <f t="shared" si="6278"/>
        <v>0</v>
      </c>
      <c r="BB3961" s="12">
        <f t="shared" si="6278"/>
        <v>0</v>
      </c>
      <c r="BC3961" s="12">
        <f t="shared" si="6278"/>
        <v>12396</v>
      </c>
      <c r="BD3961" s="12">
        <f t="shared" si="6278"/>
        <v>0</v>
      </c>
      <c r="BE3961" s="12">
        <f>SUM(BE3962:BE3970)</f>
        <v>2092</v>
      </c>
      <c r="BF3961" s="12">
        <f t="shared" si="6278"/>
        <v>0</v>
      </c>
      <c r="BG3961" s="12">
        <f t="shared" si="6278"/>
        <v>18</v>
      </c>
      <c r="BH3961" s="12">
        <f t="shared" si="6278"/>
        <v>0</v>
      </c>
      <c r="BI3961" s="12">
        <f t="shared" si="6278"/>
        <v>0</v>
      </c>
      <c r="BJ3961" s="12">
        <v>14506</v>
      </c>
      <c r="BK3961" s="12">
        <v>116182</v>
      </c>
    </row>
    <row r="3962" spans="1:63" x14ac:dyDescent="0.25">
      <c r="A3962" s="4" t="s">
        <v>1156</v>
      </c>
      <c r="B3962" s="4" t="s">
        <v>58</v>
      </c>
      <c r="C3962" s="4" t="s">
        <v>153</v>
      </c>
      <c r="D3962" s="107" t="s">
        <v>1344</v>
      </c>
      <c r="E3962" s="117">
        <v>6131</v>
      </c>
      <c r="F3962" s="107"/>
      <c r="G3962" s="103" t="s">
        <v>1659</v>
      </c>
      <c r="H3962" s="13" t="s">
        <v>34</v>
      </c>
      <c r="I3962" s="14">
        <v>13500</v>
      </c>
      <c r="J3962" s="14">
        <v>500</v>
      </c>
      <c r="K3962" s="14">
        <f>8000-1100</f>
        <v>6900</v>
      </c>
      <c r="L3962" s="14"/>
      <c r="M3962" s="14"/>
      <c r="N3962" s="14">
        <v>4000</v>
      </c>
      <c r="O3962" s="14"/>
      <c r="P3962" s="14">
        <f t="shared" si="6153"/>
        <v>11400</v>
      </c>
      <c r="Q3962" s="14"/>
      <c r="R3962" s="14"/>
      <c r="S3962" s="14">
        <v>8000</v>
      </c>
      <c r="T3962" s="14"/>
      <c r="U3962" s="14">
        <v>-1100</v>
      </c>
      <c r="V3962" s="14"/>
      <c r="W3962" s="14"/>
      <c r="X3962" s="14">
        <v>4000</v>
      </c>
      <c r="Y3962" s="14"/>
      <c r="Z3962" s="14">
        <v>10900</v>
      </c>
      <c r="AA3962" s="14">
        <v>500</v>
      </c>
      <c r="AB3962" s="14">
        <v>0</v>
      </c>
      <c r="AC3962" s="14"/>
      <c r="AD3962" s="14"/>
      <c r="AE3962" s="14"/>
      <c r="AF3962" s="14"/>
      <c r="AG3962" s="14"/>
      <c r="AH3962" s="14">
        <f t="shared" si="6154"/>
        <v>0</v>
      </c>
      <c r="AI3962" s="14"/>
      <c r="AJ3962" s="14"/>
      <c r="AK3962" s="14"/>
      <c r="AL3962" s="14"/>
      <c r="AM3962" s="14"/>
      <c r="AN3962" s="14"/>
      <c r="AO3962" s="14"/>
      <c r="AP3962" s="14"/>
      <c r="AQ3962" s="14"/>
      <c r="AR3962" s="14">
        <v>0</v>
      </c>
      <c r="AS3962" s="14">
        <v>0</v>
      </c>
      <c r="AT3962" s="14">
        <v>18000</v>
      </c>
      <c r="AU3962" s="14">
        <f>4430+7000+806-3875</f>
        <v>8361</v>
      </c>
      <c r="AV3962" s="14"/>
      <c r="AW3962" s="14"/>
      <c r="AX3962" s="14"/>
      <c r="AY3962" s="14"/>
      <c r="AZ3962" s="14">
        <f t="shared" si="6155"/>
        <v>26361</v>
      </c>
      <c r="BA3962" s="14"/>
      <c r="BB3962" s="14"/>
      <c r="BC3962" s="14">
        <f>4430+7000</f>
        <v>11430</v>
      </c>
      <c r="BD3962" s="14"/>
      <c r="BE3962" s="14">
        <f>806-3875</f>
        <v>-3069</v>
      </c>
      <c r="BF3962" s="14"/>
      <c r="BG3962" s="14"/>
      <c r="BH3962" s="14"/>
      <c r="BI3962" s="14"/>
      <c r="BJ3962" s="14">
        <v>8361</v>
      </c>
      <c r="BK3962" s="14">
        <v>18000</v>
      </c>
    </row>
    <row r="3963" spans="1:63" x14ac:dyDescent="0.25">
      <c r="A3963" s="4" t="s">
        <v>1156</v>
      </c>
      <c r="B3963" s="4" t="s">
        <v>58</v>
      </c>
      <c r="C3963" s="4" t="s">
        <v>153</v>
      </c>
      <c r="D3963" s="107" t="s">
        <v>1344</v>
      </c>
      <c r="E3963" s="117">
        <v>6132</v>
      </c>
      <c r="F3963" s="107"/>
      <c r="G3963" s="103" t="s">
        <v>1659</v>
      </c>
      <c r="H3963" s="13" t="s">
        <v>74</v>
      </c>
      <c r="I3963" s="14">
        <v>100000</v>
      </c>
      <c r="J3963" s="14">
        <v>0</v>
      </c>
      <c r="K3963" s="14"/>
      <c r="L3963" s="14"/>
      <c r="M3963" s="14"/>
      <c r="N3963" s="14"/>
      <c r="O3963" s="14"/>
      <c r="P3963" s="14">
        <f t="shared" si="6153"/>
        <v>0</v>
      </c>
      <c r="Q3963" s="14"/>
      <c r="R3963" s="14"/>
      <c r="S3963" s="14"/>
      <c r="T3963" s="14"/>
      <c r="U3963" s="14"/>
      <c r="V3963" s="14"/>
      <c r="W3963" s="14"/>
      <c r="X3963" s="14"/>
      <c r="Y3963" s="14"/>
      <c r="Z3963" s="14">
        <v>0</v>
      </c>
      <c r="AA3963" s="14">
        <v>0</v>
      </c>
      <c r="AB3963" s="14">
        <v>0</v>
      </c>
      <c r="AC3963" s="14"/>
      <c r="AD3963" s="14"/>
      <c r="AE3963" s="14"/>
      <c r="AF3963" s="14"/>
      <c r="AG3963" s="14"/>
      <c r="AH3963" s="14">
        <f t="shared" si="6154"/>
        <v>0</v>
      </c>
      <c r="AI3963" s="14"/>
      <c r="AJ3963" s="14"/>
      <c r="AK3963" s="14"/>
      <c r="AL3963" s="14"/>
      <c r="AM3963" s="14"/>
      <c r="AN3963" s="14"/>
      <c r="AO3963" s="14"/>
      <c r="AP3963" s="14"/>
      <c r="AQ3963" s="14"/>
      <c r="AR3963" s="14">
        <v>0</v>
      </c>
      <c r="AS3963" s="14">
        <v>0</v>
      </c>
      <c r="AT3963" s="14">
        <v>0</v>
      </c>
      <c r="AU3963" s="14"/>
      <c r="AV3963" s="14"/>
      <c r="AW3963" s="14"/>
      <c r="AX3963" s="14"/>
      <c r="AY3963" s="14"/>
      <c r="AZ3963" s="14">
        <f t="shared" si="6155"/>
        <v>0</v>
      </c>
      <c r="BA3963" s="14"/>
      <c r="BB3963" s="14"/>
      <c r="BC3963" s="14"/>
      <c r="BD3963" s="14"/>
      <c r="BE3963" s="14"/>
      <c r="BF3963" s="14"/>
      <c r="BG3963" s="14"/>
      <c r="BH3963" s="14"/>
      <c r="BI3963" s="14"/>
      <c r="BJ3963" s="14">
        <v>0</v>
      </c>
      <c r="BK3963" s="14">
        <v>0</v>
      </c>
    </row>
    <row r="3964" spans="1:63" x14ac:dyDescent="0.25">
      <c r="A3964" s="4" t="s">
        <v>1156</v>
      </c>
      <c r="B3964" s="4" t="s">
        <v>58</v>
      </c>
      <c r="C3964" s="4" t="s">
        <v>153</v>
      </c>
      <c r="D3964" s="107" t="s">
        <v>1344</v>
      </c>
      <c r="E3964" s="117">
        <v>6133</v>
      </c>
      <c r="F3964" s="107"/>
      <c r="G3964" s="103" t="s">
        <v>1659</v>
      </c>
      <c r="H3964" s="13" t="s">
        <v>77</v>
      </c>
      <c r="I3964" s="14">
        <v>45000</v>
      </c>
      <c r="J3964" s="14">
        <v>0</v>
      </c>
      <c r="K3964" s="14"/>
      <c r="L3964" s="14"/>
      <c r="M3964" s="14"/>
      <c r="N3964" s="14"/>
      <c r="O3964" s="14"/>
      <c r="P3964" s="14">
        <f t="shared" si="6153"/>
        <v>0</v>
      </c>
      <c r="Q3964" s="14"/>
      <c r="R3964" s="14"/>
      <c r="S3964" s="14"/>
      <c r="T3964" s="14"/>
      <c r="U3964" s="14"/>
      <c r="V3964" s="14"/>
      <c r="W3964" s="14"/>
      <c r="X3964" s="14"/>
      <c r="Y3964" s="14"/>
      <c r="Z3964" s="14">
        <v>0</v>
      </c>
      <c r="AA3964" s="14">
        <v>0</v>
      </c>
      <c r="AB3964" s="14">
        <v>0</v>
      </c>
      <c r="AC3964" s="14"/>
      <c r="AD3964" s="14"/>
      <c r="AE3964" s="14"/>
      <c r="AF3964" s="14"/>
      <c r="AG3964" s="14"/>
      <c r="AH3964" s="14">
        <f t="shared" si="6154"/>
        <v>0</v>
      </c>
      <c r="AI3964" s="14"/>
      <c r="AJ3964" s="14"/>
      <c r="AK3964" s="14"/>
      <c r="AL3964" s="14"/>
      <c r="AM3964" s="14"/>
      <c r="AN3964" s="14"/>
      <c r="AO3964" s="14"/>
      <c r="AP3964" s="14"/>
      <c r="AQ3964" s="14"/>
      <c r="AR3964" s="14">
        <v>0</v>
      </c>
      <c r="AS3964" s="14">
        <v>0</v>
      </c>
      <c r="AT3964" s="14">
        <v>5000</v>
      </c>
      <c r="AU3964" s="14"/>
      <c r="AV3964" s="14"/>
      <c r="AW3964" s="14"/>
      <c r="AX3964" s="14"/>
      <c r="AY3964" s="14"/>
      <c r="AZ3964" s="14">
        <f t="shared" si="6155"/>
        <v>5000</v>
      </c>
      <c r="BA3964" s="14"/>
      <c r="BB3964" s="14"/>
      <c r="BC3964" s="14"/>
      <c r="BD3964" s="14"/>
      <c r="BE3964" s="14"/>
      <c r="BF3964" s="14"/>
      <c r="BG3964" s="14"/>
      <c r="BH3964" s="14"/>
      <c r="BI3964" s="14"/>
      <c r="BJ3964" s="14">
        <v>0</v>
      </c>
      <c r="BK3964" s="14">
        <v>5000</v>
      </c>
    </row>
    <row r="3965" spans="1:63" x14ac:dyDescent="0.25">
      <c r="A3965" s="4" t="s">
        <v>1156</v>
      </c>
      <c r="B3965" s="4" t="s">
        <v>58</v>
      </c>
      <c r="C3965" s="4" t="s">
        <v>153</v>
      </c>
      <c r="D3965" s="107" t="s">
        <v>1344</v>
      </c>
      <c r="E3965" s="117">
        <v>6134</v>
      </c>
      <c r="F3965" s="107"/>
      <c r="G3965" s="103" t="s">
        <v>1659</v>
      </c>
      <c r="H3965" s="13" t="s">
        <v>80</v>
      </c>
      <c r="I3965" s="14">
        <v>15000</v>
      </c>
      <c r="J3965" s="14">
        <v>5000</v>
      </c>
      <c r="K3965" s="14"/>
      <c r="L3965" s="14"/>
      <c r="M3965" s="14"/>
      <c r="N3965" s="14"/>
      <c r="O3965" s="14"/>
      <c r="P3965" s="14">
        <f t="shared" ref="P3965:P4026" si="6279">J3965+K3965+L3965+M3965+N3965+O3965</f>
        <v>5000</v>
      </c>
      <c r="Q3965" s="14"/>
      <c r="R3965" s="14"/>
      <c r="S3965" s="14"/>
      <c r="T3965" s="14"/>
      <c r="U3965" s="14"/>
      <c r="V3965" s="14"/>
      <c r="W3965" s="14"/>
      <c r="X3965" s="14"/>
      <c r="Y3965" s="14"/>
      <c r="Z3965" s="14">
        <v>0</v>
      </c>
      <c r="AA3965" s="14">
        <v>5000</v>
      </c>
      <c r="AB3965" s="14">
        <v>0</v>
      </c>
      <c r="AC3965" s="14"/>
      <c r="AD3965" s="14"/>
      <c r="AE3965" s="14"/>
      <c r="AF3965" s="14"/>
      <c r="AG3965" s="14"/>
      <c r="AH3965" s="14">
        <f t="shared" ref="AH3965:AH4026" si="6280">AB3965+AC3965+AD3965+AE3965+AF3965+AG3965</f>
        <v>0</v>
      </c>
      <c r="AI3965" s="14"/>
      <c r="AJ3965" s="14"/>
      <c r="AK3965" s="14"/>
      <c r="AL3965" s="14"/>
      <c r="AM3965" s="14"/>
      <c r="AN3965" s="14"/>
      <c r="AO3965" s="14"/>
      <c r="AP3965" s="14"/>
      <c r="AQ3965" s="14"/>
      <c r="AR3965" s="14">
        <v>0</v>
      </c>
      <c r="AS3965" s="14">
        <v>0</v>
      </c>
      <c r="AT3965" s="14">
        <v>8000</v>
      </c>
      <c r="AU3965" s="14"/>
      <c r="AV3965" s="14"/>
      <c r="AW3965" s="14"/>
      <c r="AX3965" s="14"/>
      <c r="AY3965" s="14"/>
      <c r="AZ3965" s="14">
        <f t="shared" ref="AZ3965:AZ4026" si="6281">AT3965+AU3965+AV3965+AW3965+AX3965+AY3965</f>
        <v>8000</v>
      </c>
      <c r="BA3965" s="14"/>
      <c r="BB3965" s="14"/>
      <c r="BC3965" s="14"/>
      <c r="BD3965" s="14"/>
      <c r="BE3965" s="14"/>
      <c r="BF3965" s="14"/>
      <c r="BG3965" s="14"/>
      <c r="BH3965" s="14"/>
      <c r="BI3965" s="14"/>
      <c r="BJ3965" s="14">
        <v>0</v>
      </c>
      <c r="BK3965" s="14">
        <v>8000</v>
      </c>
    </row>
    <row r="3966" spans="1:63" x14ac:dyDescent="0.25">
      <c r="A3966" s="4" t="s">
        <v>1156</v>
      </c>
      <c r="B3966" s="4" t="s">
        <v>58</v>
      </c>
      <c r="C3966" s="4" t="s">
        <v>153</v>
      </c>
      <c r="D3966" s="107" t="s">
        <v>1344</v>
      </c>
      <c r="E3966" s="117">
        <v>6135</v>
      </c>
      <c r="F3966" s="107"/>
      <c r="G3966" s="103" t="s">
        <v>1659</v>
      </c>
      <c r="H3966" s="13" t="s">
        <v>83</v>
      </c>
      <c r="I3966" s="14">
        <v>100</v>
      </c>
      <c r="J3966" s="14">
        <v>100</v>
      </c>
      <c r="K3966" s="14"/>
      <c r="L3966" s="14"/>
      <c r="M3966" s="14"/>
      <c r="N3966" s="14"/>
      <c r="O3966" s="14"/>
      <c r="P3966" s="14">
        <f t="shared" si="6279"/>
        <v>100</v>
      </c>
      <c r="Q3966" s="14"/>
      <c r="R3966" s="14"/>
      <c r="S3966" s="14"/>
      <c r="T3966" s="14"/>
      <c r="U3966" s="14"/>
      <c r="V3966" s="14"/>
      <c r="W3966" s="14"/>
      <c r="X3966" s="14"/>
      <c r="Y3966" s="14"/>
      <c r="Z3966" s="14">
        <v>0</v>
      </c>
      <c r="AA3966" s="14">
        <v>100</v>
      </c>
      <c r="AB3966" s="14">
        <v>0</v>
      </c>
      <c r="AC3966" s="14"/>
      <c r="AD3966" s="14"/>
      <c r="AE3966" s="14"/>
      <c r="AF3966" s="14"/>
      <c r="AG3966" s="14"/>
      <c r="AH3966" s="14">
        <f t="shared" si="6280"/>
        <v>0</v>
      </c>
      <c r="AI3966" s="14"/>
      <c r="AJ3966" s="14"/>
      <c r="AK3966" s="14"/>
      <c r="AL3966" s="14"/>
      <c r="AM3966" s="14"/>
      <c r="AN3966" s="14"/>
      <c r="AO3966" s="14"/>
      <c r="AP3966" s="14"/>
      <c r="AQ3966" s="14"/>
      <c r="AR3966" s="14">
        <v>0</v>
      </c>
      <c r="AS3966" s="14">
        <v>0</v>
      </c>
      <c r="AT3966" s="14">
        <v>0</v>
      </c>
      <c r="AU3966" s="14"/>
      <c r="AV3966" s="14"/>
      <c r="AW3966" s="14"/>
      <c r="AX3966" s="14"/>
      <c r="AY3966" s="14"/>
      <c r="AZ3966" s="14">
        <f t="shared" si="6281"/>
        <v>0</v>
      </c>
      <c r="BA3966" s="14"/>
      <c r="BB3966" s="14"/>
      <c r="BC3966" s="14"/>
      <c r="BD3966" s="14"/>
      <c r="BE3966" s="14"/>
      <c r="BF3966" s="14"/>
      <c r="BG3966" s="14"/>
      <c r="BH3966" s="14"/>
      <c r="BI3966" s="14"/>
      <c r="BJ3966" s="14">
        <v>0</v>
      </c>
      <c r="BK3966" s="14">
        <v>0</v>
      </c>
    </row>
    <row r="3967" spans="1:63" ht="22.5" x14ac:dyDescent="0.25">
      <c r="A3967" s="4" t="s">
        <v>1156</v>
      </c>
      <c r="B3967" s="4" t="s">
        <v>58</v>
      </c>
      <c r="C3967" s="4" t="s">
        <v>153</v>
      </c>
      <c r="D3967" s="107" t="s">
        <v>1344</v>
      </c>
      <c r="E3967" s="117">
        <v>6136</v>
      </c>
      <c r="F3967" s="107"/>
      <c r="G3967" s="103" t="s">
        <v>1659</v>
      </c>
      <c r="H3967" s="13" t="s">
        <v>86</v>
      </c>
      <c r="I3967" s="14">
        <v>100</v>
      </c>
      <c r="J3967" s="14">
        <v>100</v>
      </c>
      <c r="K3967" s="14"/>
      <c r="L3967" s="14"/>
      <c r="M3967" s="14"/>
      <c r="N3967" s="14"/>
      <c r="O3967" s="14"/>
      <c r="P3967" s="14">
        <f t="shared" si="6279"/>
        <v>100</v>
      </c>
      <c r="Q3967" s="14"/>
      <c r="R3967" s="14"/>
      <c r="S3967" s="14"/>
      <c r="T3967" s="14"/>
      <c r="U3967" s="14"/>
      <c r="V3967" s="14"/>
      <c r="W3967" s="14"/>
      <c r="X3967" s="14"/>
      <c r="Y3967" s="14"/>
      <c r="Z3967" s="14">
        <v>0</v>
      </c>
      <c r="AA3967" s="14">
        <v>100</v>
      </c>
      <c r="AB3967" s="14">
        <v>0</v>
      </c>
      <c r="AC3967" s="14"/>
      <c r="AD3967" s="14"/>
      <c r="AE3967" s="14"/>
      <c r="AF3967" s="14"/>
      <c r="AG3967" s="14"/>
      <c r="AH3967" s="14">
        <f t="shared" si="6280"/>
        <v>0</v>
      </c>
      <c r="AI3967" s="14"/>
      <c r="AJ3967" s="14"/>
      <c r="AK3967" s="14"/>
      <c r="AL3967" s="14"/>
      <c r="AM3967" s="14"/>
      <c r="AN3967" s="14"/>
      <c r="AO3967" s="14"/>
      <c r="AP3967" s="14"/>
      <c r="AQ3967" s="14"/>
      <c r="AR3967" s="14">
        <v>0</v>
      </c>
      <c r="AS3967" s="14">
        <v>0</v>
      </c>
      <c r="AT3967" s="14">
        <v>0</v>
      </c>
      <c r="AU3967" s="14"/>
      <c r="AV3967" s="14"/>
      <c r="AW3967" s="14"/>
      <c r="AX3967" s="14"/>
      <c r="AY3967" s="14"/>
      <c r="AZ3967" s="14">
        <f t="shared" si="6281"/>
        <v>0</v>
      </c>
      <c r="BA3967" s="14"/>
      <c r="BB3967" s="14"/>
      <c r="BC3967" s="14"/>
      <c r="BD3967" s="14"/>
      <c r="BE3967" s="14"/>
      <c r="BF3967" s="14"/>
      <c r="BG3967" s="14"/>
      <c r="BH3967" s="14"/>
      <c r="BI3967" s="14"/>
      <c r="BJ3967" s="14">
        <v>0</v>
      </c>
      <c r="BK3967" s="14">
        <v>0</v>
      </c>
    </row>
    <row r="3968" spans="1:63" x14ac:dyDescent="0.25">
      <c r="A3968" s="4" t="s">
        <v>1156</v>
      </c>
      <c r="B3968" s="4" t="s">
        <v>58</v>
      </c>
      <c r="C3968" s="4" t="s">
        <v>153</v>
      </c>
      <c r="D3968" s="107" t="s">
        <v>1344</v>
      </c>
      <c r="E3968" s="117">
        <v>6137</v>
      </c>
      <c r="F3968" s="107"/>
      <c r="G3968" s="103" t="s">
        <v>1659</v>
      </c>
      <c r="H3968" s="13" t="s">
        <v>89</v>
      </c>
      <c r="I3968" s="14">
        <v>70000</v>
      </c>
      <c r="J3968" s="14">
        <v>0</v>
      </c>
      <c r="K3968" s="14"/>
      <c r="L3968" s="14"/>
      <c r="M3968" s="14"/>
      <c r="N3968" s="14"/>
      <c r="O3968" s="14"/>
      <c r="P3968" s="14">
        <f t="shared" si="6279"/>
        <v>0</v>
      </c>
      <c r="Q3968" s="14"/>
      <c r="R3968" s="14"/>
      <c r="S3968" s="14"/>
      <c r="T3968" s="14"/>
      <c r="U3968" s="14"/>
      <c r="V3968" s="14"/>
      <c r="W3968" s="14"/>
      <c r="X3968" s="14"/>
      <c r="Y3968" s="14"/>
      <c r="Z3968" s="14">
        <v>0</v>
      </c>
      <c r="AA3968" s="14">
        <v>0</v>
      </c>
      <c r="AB3968" s="14">
        <v>0</v>
      </c>
      <c r="AC3968" s="14"/>
      <c r="AD3968" s="14"/>
      <c r="AE3968" s="14"/>
      <c r="AF3968" s="14"/>
      <c r="AG3968" s="14"/>
      <c r="AH3968" s="14">
        <f t="shared" si="6280"/>
        <v>0</v>
      </c>
      <c r="AI3968" s="14"/>
      <c r="AJ3968" s="14"/>
      <c r="AK3968" s="14"/>
      <c r="AL3968" s="14"/>
      <c r="AM3968" s="14"/>
      <c r="AN3968" s="14"/>
      <c r="AO3968" s="14"/>
      <c r="AP3968" s="14"/>
      <c r="AQ3968" s="14"/>
      <c r="AR3968" s="14">
        <v>0</v>
      </c>
      <c r="AS3968" s="14">
        <v>0</v>
      </c>
      <c r="AT3968" s="14">
        <v>0</v>
      </c>
      <c r="AU3968" s="14"/>
      <c r="AV3968" s="14"/>
      <c r="AW3968" s="14"/>
      <c r="AX3968" s="14"/>
      <c r="AY3968" s="14"/>
      <c r="AZ3968" s="14">
        <f t="shared" si="6281"/>
        <v>0</v>
      </c>
      <c r="BA3968" s="14"/>
      <c r="BB3968" s="14"/>
      <c r="BC3968" s="14"/>
      <c r="BD3968" s="14"/>
      <c r="BE3968" s="14"/>
      <c r="BF3968" s="14"/>
      <c r="BG3968" s="14"/>
      <c r="BH3968" s="14"/>
      <c r="BI3968" s="14"/>
      <c r="BJ3968" s="14">
        <v>0</v>
      </c>
      <c r="BK3968" s="14">
        <v>0</v>
      </c>
    </row>
    <row r="3969" spans="1:63" ht="22.5" x14ac:dyDescent="0.25">
      <c r="A3969" s="4" t="s">
        <v>1156</v>
      </c>
      <c r="B3969" s="4" t="s">
        <v>58</v>
      </c>
      <c r="C3969" s="4" t="s">
        <v>153</v>
      </c>
      <c r="D3969" s="107" t="s">
        <v>1344</v>
      </c>
      <c r="E3969" s="117">
        <v>6138</v>
      </c>
      <c r="F3969" s="107"/>
      <c r="G3969" s="103" t="s">
        <v>1659</v>
      </c>
      <c r="H3969" s="13" t="s">
        <v>92</v>
      </c>
      <c r="I3969" s="14">
        <v>15000</v>
      </c>
      <c r="J3969" s="14">
        <v>15000</v>
      </c>
      <c r="K3969" s="14"/>
      <c r="L3969" s="14"/>
      <c r="M3969" s="14"/>
      <c r="N3969" s="14"/>
      <c r="O3969" s="14"/>
      <c r="P3969" s="14">
        <f t="shared" si="6279"/>
        <v>15000</v>
      </c>
      <c r="Q3969" s="14">
        <v>150</v>
      </c>
      <c r="R3969" s="14"/>
      <c r="S3969" s="14"/>
      <c r="T3969" s="14"/>
      <c r="U3969" s="14"/>
      <c r="V3969" s="14"/>
      <c r="W3969" s="14">
        <v>500</v>
      </c>
      <c r="X3969" s="14"/>
      <c r="Y3969" s="14"/>
      <c r="Z3969" s="14">
        <v>650</v>
      </c>
      <c r="AA3969" s="14">
        <v>14350</v>
      </c>
      <c r="AB3969" s="14">
        <v>0</v>
      </c>
      <c r="AC3969" s="14"/>
      <c r="AD3969" s="14"/>
      <c r="AE3969" s="14"/>
      <c r="AF3969" s="14"/>
      <c r="AG3969" s="14"/>
      <c r="AH3969" s="14">
        <f t="shared" si="6280"/>
        <v>0</v>
      </c>
      <c r="AI3969" s="14"/>
      <c r="AJ3969" s="14"/>
      <c r="AK3969" s="14"/>
      <c r="AL3969" s="14"/>
      <c r="AM3969" s="14"/>
      <c r="AN3969" s="14"/>
      <c r="AO3969" s="14"/>
      <c r="AP3969" s="14"/>
      <c r="AQ3969" s="14"/>
      <c r="AR3969" s="14">
        <v>0</v>
      </c>
      <c r="AS3969" s="14">
        <v>0</v>
      </c>
      <c r="AT3969" s="14">
        <v>0</v>
      </c>
      <c r="AU3969" s="14"/>
      <c r="AV3969" s="14"/>
      <c r="AW3969" s="14"/>
      <c r="AX3969" s="14"/>
      <c r="AY3969" s="14"/>
      <c r="AZ3969" s="14">
        <f t="shared" si="6281"/>
        <v>0</v>
      </c>
      <c r="BA3969" s="14"/>
      <c r="BB3969" s="14"/>
      <c r="BC3969" s="14"/>
      <c r="BD3969" s="14"/>
      <c r="BE3969" s="14"/>
      <c r="BF3969" s="14"/>
      <c r="BG3969" s="14"/>
      <c r="BH3969" s="14"/>
      <c r="BI3969" s="14"/>
      <c r="BJ3969" s="14">
        <v>0</v>
      </c>
      <c r="BK3969" s="14">
        <v>0</v>
      </c>
    </row>
    <row r="3970" spans="1:63" x14ac:dyDescent="0.25">
      <c r="A3970" s="1" t="s">
        <v>1156</v>
      </c>
      <c r="B3970" s="1" t="s">
        <v>58</v>
      </c>
      <c r="C3970" s="1" t="s">
        <v>153</v>
      </c>
      <c r="D3970" s="110" t="s">
        <v>1344</v>
      </c>
      <c r="E3970" s="110" t="s">
        <v>36</v>
      </c>
      <c r="F3970" s="107" t="s">
        <v>0</v>
      </c>
      <c r="G3970" s="13" t="s">
        <v>0</v>
      </c>
      <c r="H3970" s="2" t="s">
        <v>37</v>
      </c>
      <c r="I3970" s="12">
        <f>SUM(I3971:I3973)</f>
        <v>407593</v>
      </c>
      <c r="J3970" s="12">
        <f t="shared" ref="J3970:Y3970" si="6282">SUM(J3971:J3973)</f>
        <v>122400</v>
      </c>
      <c r="K3970" s="12">
        <f>SUM(K3971:K3973)</f>
        <v>72678</v>
      </c>
      <c r="L3970" s="12">
        <f t="shared" si="6282"/>
        <v>0</v>
      </c>
      <c r="M3970" s="12">
        <f t="shared" si="6282"/>
        <v>0</v>
      </c>
      <c r="N3970" s="12">
        <f t="shared" si="6282"/>
        <v>-8000</v>
      </c>
      <c r="O3970" s="12">
        <f t="shared" si="6282"/>
        <v>0</v>
      </c>
      <c r="P3970" s="12">
        <f t="shared" si="6282"/>
        <v>187078</v>
      </c>
      <c r="Q3970" s="12">
        <f t="shared" si="6282"/>
        <v>6080</v>
      </c>
      <c r="R3970" s="12">
        <f t="shared" si="6282"/>
        <v>0</v>
      </c>
      <c r="S3970" s="12">
        <f t="shared" si="6282"/>
        <v>93314</v>
      </c>
      <c r="T3970" s="12">
        <f t="shared" si="6282"/>
        <v>0</v>
      </c>
      <c r="U3970" s="12">
        <f>SUM(U3971:U3973)</f>
        <v>-20636</v>
      </c>
      <c r="V3970" s="12">
        <f t="shared" si="6282"/>
        <v>0</v>
      </c>
      <c r="W3970" s="12">
        <f t="shared" si="6282"/>
        <v>200</v>
      </c>
      <c r="X3970" s="12">
        <f t="shared" si="6282"/>
        <v>0</v>
      </c>
      <c r="Y3970" s="12">
        <f t="shared" si="6282"/>
        <v>0</v>
      </c>
      <c r="Z3970" s="12">
        <v>78958</v>
      </c>
      <c r="AA3970" s="12">
        <v>108120</v>
      </c>
      <c r="AB3970" s="12">
        <f t="shared" ref="AB3970:AQ3970" si="6283">SUM(AB3971:AB3973)</f>
        <v>0</v>
      </c>
      <c r="AC3970" s="12">
        <f t="shared" si="6283"/>
        <v>0</v>
      </c>
      <c r="AD3970" s="12">
        <f t="shared" si="6283"/>
        <v>0</v>
      </c>
      <c r="AE3970" s="12">
        <f t="shared" si="6283"/>
        <v>0</v>
      </c>
      <c r="AF3970" s="12">
        <f t="shared" si="6283"/>
        <v>0</v>
      </c>
      <c r="AG3970" s="12">
        <f t="shared" si="6283"/>
        <v>0</v>
      </c>
      <c r="AH3970" s="12">
        <f t="shared" si="6283"/>
        <v>0</v>
      </c>
      <c r="AI3970" s="12">
        <f t="shared" si="6283"/>
        <v>0</v>
      </c>
      <c r="AJ3970" s="12">
        <f t="shared" si="6283"/>
        <v>0</v>
      </c>
      <c r="AK3970" s="12">
        <f t="shared" si="6283"/>
        <v>0</v>
      </c>
      <c r="AL3970" s="12">
        <f t="shared" si="6283"/>
        <v>0</v>
      </c>
      <c r="AM3970" s="12">
        <f t="shared" si="6283"/>
        <v>0</v>
      </c>
      <c r="AN3970" s="12">
        <f t="shared" si="6283"/>
        <v>0</v>
      </c>
      <c r="AO3970" s="12">
        <f t="shared" si="6283"/>
        <v>0</v>
      </c>
      <c r="AP3970" s="12">
        <f t="shared" si="6283"/>
        <v>0</v>
      </c>
      <c r="AQ3970" s="12">
        <f t="shared" si="6283"/>
        <v>0</v>
      </c>
      <c r="AR3970" s="12">
        <v>0</v>
      </c>
      <c r="AS3970" s="12">
        <v>0</v>
      </c>
      <c r="AT3970" s="12">
        <f>SUM(AT3971:AT3973)</f>
        <v>85200</v>
      </c>
      <c r="AU3970" s="12">
        <f t="shared" ref="AU3970:BI3970" si="6284">SUM(AU3971:AU3973)</f>
        <v>6127</v>
      </c>
      <c r="AV3970" s="12">
        <f t="shared" si="6284"/>
        <v>0</v>
      </c>
      <c r="AW3970" s="12">
        <f t="shared" si="6284"/>
        <v>0</v>
      </c>
      <c r="AX3970" s="12">
        <f t="shared" si="6284"/>
        <v>0</v>
      </c>
      <c r="AY3970" s="12">
        <f t="shared" si="6284"/>
        <v>0</v>
      </c>
      <c r="AZ3970" s="12">
        <f t="shared" si="6284"/>
        <v>91327</v>
      </c>
      <c r="BA3970" s="12">
        <f t="shared" si="6284"/>
        <v>0</v>
      </c>
      <c r="BB3970" s="12">
        <f t="shared" si="6284"/>
        <v>0</v>
      </c>
      <c r="BC3970" s="12">
        <f t="shared" si="6284"/>
        <v>966</v>
      </c>
      <c r="BD3970" s="12">
        <f t="shared" si="6284"/>
        <v>0</v>
      </c>
      <c r="BE3970" s="12">
        <f t="shared" si="6284"/>
        <v>5161</v>
      </c>
      <c r="BF3970" s="12">
        <f t="shared" si="6284"/>
        <v>0</v>
      </c>
      <c r="BG3970" s="12">
        <f t="shared" si="6284"/>
        <v>18</v>
      </c>
      <c r="BH3970" s="12">
        <f t="shared" si="6284"/>
        <v>0</v>
      </c>
      <c r="BI3970" s="12">
        <f t="shared" si="6284"/>
        <v>0</v>
      </c>
      <c r="BJ3970" s="12">
        <v>6145</v>
      </c>
      <c r="BK3970" s="12">
        <v>85182</v>
      </c>
    </row>
    <row r="3971" spans="1:63" x14ac:dyDescent="0.25">
      <c r="A3971" s="4" t="s">
        <v>1156</v>
      </c>
      <c r="B3971" s="4" t="s">
        <v>58</v>
      </c>
      <c r="C3971" s="4" t="s">
        <v>153</v>
      </c>
      <c r="D3971" s="107" t="s">
        <v>1344</v>
      </c>
      <c r="E3971" s="117">
        <v>6139</v>
      </c>
      <c r="F3971" s="107"/>
      <c r="G3971" s="103" t="s">
        <v>1659</v>
      </c>
      <c r="H3971" s="13" t="s">
        <v>37</v>
      </c>
      <c r="I3971" s="14">
        <v>330950</v>
      </c>
      <c r="J3971" s="14">
        <v>120000</v>
      </c>
      <c r="K3971" s="14">
        <f>89507+3247-20599+63</f>
        <v>72218</v>
      </c>
      <c r="L3971" s="14"/>
      <c r="M3971" s="14"/>
      <c r="N3971" s="14">
        <v>-8000</v>
      </c>
      <c r="O3971" s="14"/>
      <c r="P3971" s="14">
        <f t="shared" si="6279"/>
        <v>184218</v>
      </c>
      <c r="Q3971" s="14">
        <v>6000</v>
      </c>
      <c r="R3971" s="14"/>
      <c r="S3971" s="14">
        <f>89507+3247</f>
        <v>92754</v>
      </c>
      <c r="T3971" s="14"/>
      <c r="U3971" s="14">
        <f>-20599+63</f>
        <v>-20536</v>
      </c>
      <c r="V3971" s="14"/>
      <c r="W3971" s="14"/>
      <c r="X3971" s="14"/>
      <c r="Y3971" s="14"/>
      <c r="Z3971" s="14">
        <v>78218</v>
      </c>
      <c r="AA3971" s="14">
        <v>106000</v>
      </c>
      <c r="AB3971" s="14">
        <v>0</v>
      </c>
      <c r="AC3971" s="14"/>
      <c r="AD3971" s="14"/>
      <c r="AE3971" s="14"/>
      <c r="AF3971" s="14"/>
      <c r="AG3971" s="14"/>
      <c r="AH3971" s="14">
        <f t="shared" si="6280"/>
        <v>0</v>
      </c>
      <c r="AI3971" s="14"/>
      <c r="AJ3971" s="14"/>
      <c r="AK3971" s="14"/>
      <c r="AL3971" s="14"/>
      <c r="AM3971" s="14"/>
      <c r="AN3971" s="14"/>
      <c r="AO3971" s="14"/>
      <c r="AP3971" s="14"/>
      <c r="AQ3971" s="14"/>
      <c r="AR3971" s="14">
        <v>0</v>
      </c>
      <c r="AS3971" s="14">
        <v>0</v>
      </c>
      <c r="AT3971" s="14">
        <v>85000</v>
      </c>
      <c r="AU3971" s="14">
        <f>921+4079+1117</f>
        <v>6117</v>
      </c>
      <c r="AV3971" s="14"/>
      <c r="AW3971" s="14"/>
      <c r="AX3971" s="14"/>
      <c r="AY3971" s="14"/>
      <c r="AZ3971" s="14">
        <f t="shared" si="6281"/>
        <v>91117</v>
      </c>
      <c r="BA3971" s="14"/>
      <c r="BB3971" s="14"/>
      <c r="BC3971" s="14">
        <v>921</v>
      </c>
      <c r="BD3971" s="14"/>
      <c r="BE3971" s="14">
        <f>4079+1117</f>
        <v>5196</v>
      </c>
      <c r="BF3971" s="14"/>
      <c r="BG3971" s="14"/>
      <c r="BH3971" s="14"/>
      <c r="BI3971" s="14"/>
      <c r="BJ3971" s="14">
        <v>6117</v>
      </c>
      <c r="BK3971" s="14">
        <v>85000</v>
      </c>
    </row>
    <row r="3972" spans="1:63" ht="22.5" x14ac:dyDescent="0.25">
      <c r="A3972" s="4" t="s">
        <v>1156</v>
      </c>
      <c r="B3972" s="4" t="s">
        <v>58</v>
      </c>
      <c r="C3972" s="4" t="s">
        <v>153</v>
      </c>
      <c r="D3972" s="107" t="s">
        <v>1344</v>
      </c>
      <c r="E3972" s="117">
        <v>6139</v>
      </c>
      <c r="F3972" s="107" t="s">
        <v>1351</v>
      </c>
      <c r="G3972" s="103" t="s">
        <v>1659</v>
      </c>
      <c r="H3972" s="13" t="s">
        <v>39</v>
      </c>
      <c r="I3972" s="14">
        <v>35143</v>
      </c>
      <c r="J3972" s="14">
        <v>900</v>
      </c>
      <c r="K3972" s="14">
        <f>500+60-100</f>
        <v>460</v>
      </c>
      <c r="L3972" s="14"/>
      <c r="M3972" s="14"/>
      <c r="N3972" s="14"/>
      <c r="O3972" s="14"/>
      <c r="P3972" s="14">
        <f t="shared" si="6279"/>
        <v>1360</v>
      </c>
      <c r="Q3972" s="14">
        <f>30+50</f>
        <v>80</v>
      </c>
      <c r="R3972" s="14"/>
      <c r="S3972" s="14">
        <f>500+60</f>
        <v>560</v>
      </c>
      <c r="T3972" s="14"/>
      <c r="U3972" s="14">
        <v>-100</v>
      </c>
      <c r="V3972" s="14"/>
      <c r="W3972" s="14">
        <v>200</v>
      </c>
      <c r="X3972" s="14"/>
      <c r="Y3972" s="14"/>
      <c r="Z3972" s="14">
        <v>740</v>
      </c>
      <c r="AA3972" s="14">
        <v>620</v>
      </c>
      <c r="AB3972" s="14">
        <v>0</v>
      </c>
      <c r="AC3972" s="14"/>
      <c r="AD3972" s="14"/>
      <c r="AE3972" s="14"/>
      <c r="AF3972" s="14"/>
      <c r="AG3972" s="14"/>
      <c r="AH3972" s="14">
        <f t="shared" si="6280"/>
        <v>0</v>
      </c>
      <c r="AI3972" s="14"/>
      <c r="AJ3972" s="14"/>
      <c r="AK3972" s="14"/>
      <c r="AL3972" s="14"/>
      <c r="AM3972" s="14"/>
      <c r="AN3972" s="14"/>
      <c r="AO3972" s="14"/>
      <c r="AP3972" s="14"/>
      <c r="AQ3972" s="14"/>
      <c r="AR3972" s="14">
        <v>0</v>
      </c>
      <c r="AS3972" s="14">
        <v>0</v>
      </c>
      <c r="AT3972" s="14">
        <v>200</v>
      </c>
      <c r="AU3972" s="14">
        <f>15+30-5-30</f>
        <v>10</v>
      </c>
      <c r="AV3972" s="14"/>
      <c r="AW3972" s="14"/>
      <c r="AX3972" s="14"/>
      <c r="AY3972" s="14"/>
      <c r="AZ3972" s="14">
        <f t="shared" si="6281"/>
        <v>210</v>
      </c>
      <c r="BA3972" s="14"/>
      <c r="BB3972" s="14"/>
      <c r="BC3972" s="14">
        <f>15+30</f>
        <v>45</v>
      </c>
      <c r="BD3972" s="14"/>
      <c r="BE3972" s="14">
        <f>-5-30</f>
        <v>-35</v>
      </c>
      <c r="BF3972" s="14"/>
      <c r="BG3972" s="14">
        <v>18</v>
      </c>
      <c r="BH3972" s="14"/>
      <c r="BI3972" s="14"/>
      <c r="BJ3972" s="14">
        <v>28</v>
      </c>
      <c r="BK3972" s="14">
        <v>182</v>
      </c>
    </row>
    <row r="3973" spans="1:63" ht="33.75" x14ac:dyDescent="0.25">
      <c r="A3973" s="4" t="s">
        <v>1156</v>
      </c>
      <c r="B3973" s="4" t="s">
        <v>58</v>
      </c>
      <c r="C3973" s="4" t="s">
        <v>153</v>
      </c>
      <c r="D3973" s="107" t="s">
        <v>1344</v>
      </c>
      <c r="E3973" s="117">
        <v>6139</v>
      </c>
      <c r="F3973" s="107" t="s">
        <v>1352</v>
      </c>
      <c r="G3973" s="103" t="s">
        <v>1659</v>
      </c>
      <c r="H3973" s="13" t="s">
        <v>40</v>
      </c>
      <c r="I3973" s="14">
        <v>41500</v>
      </c>
      <c r="J3973" s="14">
        <v>1500</v>
      </c>
      <c r="K3973" s="14"/>
      <c r="L3973" s="14"/>
      <c r="M3973" s="14"/>
      <c r="N3973" s="14"/>
      <c r="O3973" s="14"/>
      <c r="P3973" s="14">
        <f t="shared" si="6279"/>
        <v>1500</v>
      </c>
      <c r="Q3973" s="14"/>
      <c r="R3973" s="14"/>
      <c r="S3973" s="14"/>
      <c r="T3973" s="14"/>
      <c r="U3973" s="14"/>
      <c r="V3973" s="14"/>
      <c r="W3973" s="14"/>
      <c r="X3973" s="14"/>
      <c r="Y3973" s="14"/>
      <c r="Z3973" s="14">
        <v>0</v>
      </c>
      <c r="AA3973" s="14">
        <v>1500</v>
      </c>
      <c r="AB3973" s="14">
        <v>0</v>
      </c>
      <c r="AC3973" s="14"/>
      <c r="AD3973" s="14"/>
      <c r="AE3973" s="14"/>
      <c r="AF3973" s="14"/>
      <c r="AG3973" s="14"/>
      <c r="AH3973" s="14">
        <f t="shared" si="6280"/>
        <v>0</v>
      </c>
      <c r="AI3973" s="14"/>
      <c r="AJ3973" s="14"/>
      <c r="AK3973" s="14"/>
      <c r="AL3973" s="14"/>
      <c r="AM3973" s="14"/>
      <c r="AN3973" s="14"/>
      <c r="AO3973" s="14"/>
      <c r="AP3973" s="14"/>
      <c r="AQ3973" s="14"/>
      <c r="AR3973" s="14">
        <v>0</v>
      </c>
      <c r="AS3973" s="14">
        <v>0</v>
      </c>
      <c r="AT3973" s="14">
        <v>0</v>
      </c>
      <c r="AU3973" s="14"/>
      <c r="AV3973" s="14"/>
      <c r="AW3973" s="14"/>
      <c r="AX3973" s="14"/>
      <c r="AY3973" s="14"/>
      <c r="AZ3973" s="14">
        <f t="shared" si="6281"/>
        <v>0</v>
      </c>
      <c r="BA3973" s="14"/>
      <c r="BB3973" s="14"/>
      <c r="BC3973" s="14"/>
      <c r="BD3973" s="14"/>
      <c r="BE3973" s="14"/>
      <c r="BF3973" s="14"/>
      <c r="BG3973" s="14"/>
      <c r="BH3973" s="14"/>
      <c r="BI3973" s="14"/>
      <c r="BJ3973" s="14">
        <v>0</v>
      </c>
      <c r="BK3973" s="14">
        <v>0</v>
      </c>
    </row>
    <row r="3974" spans="1:63" ht="33.75" x14ac:dyDescent="0.25">
      <c r="A3974" s="1" t="s">
        <v>0</v>
      </c>
      <c r="B3974" s="1" t="s">
        <v>0</v>
      </c>
      <c r="C3974" s="1" t="s">
        <v>0</v>
      </c>
      <c r="D3974" s="106" t="s">
        <v>0</v>
      </c>
      <c r="E3974" s="106" t="s">
        <v>0</v>
      </c>
      <c r="F3974" s="106" t="s">
        <v>0</v>
      </c>
      <c r="G3974" s="2" t="s">
        <v>0</v>
      </c>
      <c r="H3974" s="10" t="s">
        <v>41</v>
      </c>
      <c r="I3974" s="11">
        <f>SUM(I3975)</f>
        <v>200</v>
      </c>
      <c r="J3974" s="11">
        <f t="shared" ref="J3974:Y3974" si="6285">SUM(J3975)</f>
        <v>300</v>
      </c>
      <c r="K3974" s="11">
        <f t="shared" si="6285"/>
        <v>0</v>
      </c>
      <c r="L3974" s="11">
        <f t="shared" si="6285"/>
        <v>0</v>
      </c>
      <c r="M3974" s="11">
        <f t="shared" si="6285"/>
        <v>0</v>
      </c>
      <c r="N3974" s="11">
        <f t="shared" si="6285"/>
        <v>4000</v>
      </c>
      <c r="O3974" s="11">
        <f t="shared" si="6285"/>
        <v>0</v>
      </c>
      <c r="P3974" s="11">
        <f t="shared" si="6285"/>
        <v>4300</v>
      </c>
      <c r="Q3974" s="11">
        <f t="shared" si="6285"/>
        <v>0</v>
      </c>
      <c r="R3974" s="11">
        <f t="shared" si="6285"/>
        <v>0</v>
      </c>
      <c r="S3974" s="11">
        <f t="shared" si="6285"/>
        <v>0</v>
      </c>
      <c r="T3974" s="11">
        <f t="shared" si="6285"/>
        <v>0</v>
      </c>
      <c r="U3974" s="11">
        <f t="shared" si="6285"/>
        <v>0</v>
      </c>
      <c r="V3974" s="11">
        <f t="shared" si="6285"/>
        <v>0</v>
      </c>
      <c r="W3974" s="11">
        <f t="shared" si="6285"/>
        <v>0</v>
      </c>
      <c r="X3974" s="11">
        <f t="shared" si="6285"/>
        <v>4000</v>
      </c>
      <c r="Y3974" s="11">
        <f t="shared" si="6285"/>
        <v>0</v>
      </c>
      <c r="Z3974" s="11">
        <v>4000</v>
      </c>
      <c r="AA3974" s="11">
        <v>300</v>
      </c>
      <c r="AB3974" s="11">
        <f t="shared" ref="AB3974:AQ3974" si="6286">SUM(AB3975)</f>
        <v>0</v>
      </c>
      <c r="AC3974" s="11">
        <f t="shared" si="6286"/>
        <v>0</v>
      </c>
      <c r="AD3974" s="11">
        <f t="shared" si="6286"/>
        <v>0</v>
      </c>
      <c r="AE3974" s="11">
        <f t="shared" si="6286"/>
        <v>0</v>
      </c>
      <c r="AF3974" s="11">
        <f t="shared" si="6286"/>
        <v>0</v>
      </c>
      <c r="AG3974" s="11">
        <f t="shared" si="6286"/>
        <v>0</v>
      </c>
      <c r="AH3974" s="11">
        <f t="shared" si="6286"/>
        <v>0</v>
      </c>
      <c r="AI3974" s="11">
        <f t="shared" si="6286"/>
        <v>0</v>
      </c>
      <c r="AJ3974" s="11">
        <f t="shared" si="6286"/>
        <v>0</v>
      </c>
      <c r="AK3974" s="11">
        <f t="shared" si="6286"/>
        <v>0</v>
      </c>
      <c r="AL3974" s="11">
        <f t="shared" si="6286"/>
        <v>0</v>
      </c>
      <c r="AM3974" s="11">
        <f t="shared" si="6286"/>
        <v>0</v>
      </c>
      <c r="AN3974" s="11">
        <f t="shared" si="6286"/>
        <v>0</v>
      </c>
      <c r="AO3974" s="11">
        <f t="shared" si="6286"/>
        <v>0</v>
      </c>
      <c r="AP3974" s="11">
        <f t="shared" si="6286"/>
        <v>0</v>
      </c>
      <c r="AQ3974" s="11">
        <f t="shared" si="6286"/>
        <v>0</v>
      </c>
      <c r="AR3974" s="11">
        <v>0</v>
      </c>
      <c r="AS3974" s="11">
        <v>0</v>
      </c>
      <c r="AT3974" s="11">
        <f t="shared" ref="AT3974:BI3974" si="6287">SUM(AT3975)</f>
        <v>0</v>
      </c>
      <c r="AU3974" s="11">
        <f t="shared" si="6287"/>
        <v>475</v>
      </c>
      <c r="AV3974" s="11">
        <f t="shared" si="6287"/>
        <v>0</v>
      </c>
      <c r="AW3974" s="11">
        <f t="shared" si="6287"/>
        <v>0</v>
      </c>
      <c r="AX3974" s="11">
        <f t="shared" si="6287"/>
        <v>0</v>
      </c>
      <c r="AY3974" s="11">
        <f t="shared" si="6287"/>
        <v>0</v>
      </c>
      <c r="AZ3974" s="11">
        <f t="shared" si="6287"/>
        <v>475</v>
      </c>
      <c r="BA3974" s="11">
        <f t="shared" si="6287"/>
        <v>0</v>
      </c>
      <c r="BB3974" s="11">
        <f t="shared" si="6287"/>
        <v>0</v>
      </c>
      <c r="BC3974" s="11">
        <f t="shared" si="6287"/>
        <v>0</v>
      </c>
      <c r="BD3974" s="11">
        <f t="shared" si="6287"/>
        <v>0</v>
      </c>
      <c r="BE3974" s="11">
        <f t="shared" si="6287"/>
        <v>475</v>
      </c>
      <c r="BF3974" s="11">
        <f t="shared" si="6287"/>
        <v>0</v>
      </c>
      <c r="BG3974" s="11">
        <f t="shared" si="6287"/>
        <v>0</v>
      </c>
      <c r="BH3974" s="11">
        <f t="shared" si="6287"/>
        <v>0</v>
      </c>
      <c r="BI3974" s="11">
        <f t="shared" si="6287"/>
        <v>0</v>
      </c>
      <c r="BJ3974" s="11">
        <v>475</v>
      </c>
      <c r="BK3974" s="11">
        <v>0</v>
      </c>
    </row>
    <row r="3975" spans="1:63" ht="22.5" x14ac:dyDescent="0.25">
      <c r="A3975" s="4" t="s">
        <v>1156</v>
      </c>
      <c r="B3975" s="4" t="s">
        <v>58</v>
      </c>
      <c r="C3975" s="4" t="s">
        <v>153</v>
      </c>
      <c r="D3975" s="107" t="s">
        <v>1344</v>
      </c>
      <c r="E3975" s="106" t="s">
        <v>42</v>
      </c>
      <c r="F3975" s="106" t="s">
        <v>0</v>
      </c>
      <c r="G3975" s="2" t="s">
        <v>0</v>
      </c>
      <c r="H3975" s="2" t="s">
        <v>43</v>
      </c>
      <c r="I3975" s="12">
        <f>SUM(I3976:I3978)</f>
        <v>200</v>
      </c>
      <c r="J3975" s="12">
        <f>SUM(J3976:J3978)</f>
        <v>300</v>
      </c>
      <c r="K3975" s="12">
        <f t="shared" ref="K3975:Y3975" si="6288">SUM(K3976:K3978)</f>
        <v>0</v>
      </c>
      <c r="L3975" s="12">
        <f t="shared" si="6288"/>
        <v>0</v>
      </c>
      <c r="M3975" s="12">
        <f t="shared" si="6288"/>
        <v>0</v>
      </c>
      <c r="N3975" s="12">
        <f t="shared" si="6288"/>
        <v>4000</v>
      </c>
      <c r="O3975" s="12">
        <f t="shared" si="6288"/>
        <v>0</v>
      </c>
      <c r="P3975" s="12">
        <f t="shared" ref="P3975" si="6289">SUM(P3976:P3978)</f>
        <v>4300</v>
      </c>
      <c r="Q3975" s="12">
        <f t="shared" si="6288"/>
        <v>0</v>
      </c>
      <c r="R3975" s="12">
        <f t="shared" si="6288"/>
        <v>0</v>
      </c>
      <c r="S3975" s="12">
        <f t="shared" si="6288"/>
        <v>0</v>
      </c>
      <c r="T3975" s="12">
        <f t="shared" si="6288"/>
        <v>0</v>
      </c>
      <c r="U3975" s="12">
        <f>SUM(U3976:U3978)</f>
        <v>0</v>
      </c>
      <c r="V3975" s="12">
        <f t="shared" si="6288"/>
        <v>0</v>
      </c>
      <c r="W3975" s="12">
        <f t="shared" si="6288"/>
        <v>0</v>
      </c>
      <c r="X3975" s="12">
        <f t="shared" si="6288"/>
        <v>4000</v>
      </c>
      <c r="Y3975" s="12">
        <f t="shared" si="6288"/>
        <v>0</v>
      </c>
      <c r="Z3975" s="12">
        <v>4000</v>
      </c>
      <c r="AA3975" s="12">
        <v>300</v>
      </c>
      <c r="AB3975" s="12">
        <f t="shared" ref="AB3975:AQ3975" si="6290">SUM(AB3976:AB3978)</f>
        <v>0</v>
      </c>
      <c r="AC3975" s="12">
        <f t="shared" si="6290"/>
        <v>0</v>
      </c>
      <c r="AD3975" s="12">
        <f t="shared" si="6290"/>
        <v>0</v>
      </c>
      <c r="AE3975" s="12">
        <f t="shared" si="6290"/>
        <v>0</v>
      </c>
      <c r="AF3975" s="12">
        <f t="shared" si="6290"/>
        <v>0</v>
      </c>
      <c r="AG3975" s="12">
        <f t="shared" si="6290"/>
        <v>0</v>
      </c>
      <c r="AH3975" s="12">
        <f t="shared" ref="AH3975" si="6291">SUM(AH3976:AH3978)</f>
        <v>0</v>
      </c>
      <c r="AI3975" s="12">
        <f t="shared" si="6290"/>
        <v>0</v>
      </c>
      <c r="AJ3975" s="12">
        <f t="shared" si="6290"/>
        <v>0</v>
      </c>
      <c r="AK3975" s="12">
        <f t="shared" si="6290"/>
        <v>0</v>
      </c>
      <c r="AL3975" s="12">
        <f t="shared" si="6290"/>
        <v>0</v>
      </c>
      <c r="AM3975" s="12">
        <f t="shared" si="6290"/>
        <v>0</v>
      </c>
      <c r="AN3975" s="12">
        <f t="shared" si="6290"/>
        <v>0</v>
      </c>
      <c r="AO3975" s="12">
        <f t="shared" si="6290"/>
        <v>0</v>
      </c>
      <c r="AP3975" s="12">
        <f t="shared" si="6290"/>
        <v>0</v>
      </c>
      <c r="AQ3975" s="12">
        <f t="shared" si="6290"/>
        <v>0</v>
      </c>
      <c r="AR3975" s="12">
        <v>0</v>
      </c>
      <c r="AS3975" s="12">
        <v>0</v>
      </c>
      <c r="AT3975" s="12">
        <f t="shared" ref="AT3975:BI3975" si="6292">SUM(AT3976:AT3978)</f>
        <v>0</v>
      </c>
      <c r="AU3975" s="12">
        <f t="shared" si="6292"/>
        <v>475</v>
      </c>
      <c r="AV3975" s="12">
        <f t="shared" si="6292"/>
        <v>0</v>
      </c>
      <c r="AW3975" s="12">
        <f t="shared" si="6292"/>
        <v>0</v>
      </c>
      <c r="AX3975" s="12">
        <f t="shared" si="6292"/>
        <v>0</v>
      </c>
      <c r="AY3975" s="12">
        <f t="shared" si="6292"/>
        <v>0</v>
      </c>
      <c r="AZ3975" s="12">
        <f t="shared" ref="AZ3975" si="6293">SUM(AZ3976:AZ3978)</f>
        <v>475</v>
      </c>
      <c r="BA3975" s="12">
        <f t="shared" si="6292"/>
        <v>0</v>
      </c>
      <c r="BB3975" s="12">
        <f t="shared" si="6292"/>
        <v>0</v>
      </c>
      <c r="BC3975" s="12">
        <f t="shared" si="6292"/>
        <v>0</v>
      </c>
      <c r="BD3975" s="12">
        <f t="shared" si="6292"/>
        <v>0</v>
      </c>
      <c r="BE3975" s="12">
        <f>SUM(BE3976:BE3978)</f>
        <v>475</v>
      </c>
      <c r="BF3975" s="12">
        <f t="shared" si="6292"/>
        <v>0</v>
      </c>
      <c r="BG3975" s="12">
        <f t="shared" si="6292"/>
        <v>0</v>
      </c>
      <c r="BH3975" s="12">
        <f t="shared" si="6292"/>
        <v>0</v>
      </c>
      <c r="BI3975" s="12">
        <f t="shared" si="6292"/>
        <v>0</v>
      </c>
      <c r="BJ3975" s="12">
        <v>475</v>
      </c>
      <c r="BK3975" s="12">
        <v>0</v>
      </c>
    </row>
    <row r="3976" spans="1:63" x14ac:dyDescent="0.25">
      <c r="A3976" s="4" t="s">
        <v>1156</v>
      </c>
      <c r="B3976" s="4" t="s">
        <v>58</v>
      </c>
      <c r="C3976" s="4" t="s">
        <v>153</v>
      </c>
      <c r="D3976" s="107" t="s">
        <v>1344</v>
      </c>
      <c r="E3976" s="117">
        <v>6142</v>
      </c>
      <c r="F3976" s="107"/>
      <c r="G3976" s="103" t="s">
        <v>1659</v>
      </c>
      <c r="H3976" s="13" t="s">
        <v>62</v>
      </c>
      <c r="I3976" s="14">
        <v>100</v>
      </c>
      <c r="J3976" s="14">
        <v>100</v>
      </c>
      <c r="K3976" s="14"/>
      <c r="L3976" s="14"/>
      <c r="M3976" s="14"/>
      <c r="N3976" s="14"/>
      <c r="O3976" s="14"/>
      <c r="P3976" s="14">
        <f t="shared" si="6279"/>
        <v>100</v>
      </c>
      <c r="Q3976" s="14"/>
      <c r="R3976" s="14"/>
      <c r="S3976" s="14"/>
      <c r="T3976" s="14"/>
      <c r="U3976" s="14"/>
      <c r="V3976" s="14"/>
      <c r="W3976" s="14"/>
      <c r="X3976" s="14"/>
      <c r="Y3976" s="14"/>
      <c r="Z3976" s="14">
        <v>0</v>
      </c>
      <c r="AA3976" s="14">
        <v>100</v>
      </c>
      <c r="AB3976" s="14">
        <v>0</v>
      </c>
      <c r="AC3976" s="14"/>
      <c r="AD3976" s="14"/>
      <c r="AE3976" s="14"/>
      <c r="AF3976" s="14"/>
      <c r="AG3976" s="14"/>
      <c r="AH3976" s="14">
        <f t="shared" si="6280"/>
        <v>0</v>
      </c>
      <c r="AI3976" s="14"/>
      <c r="AJ3976" s="14"/>
      <c r="AK3976" s="14"/>
      <c r="AL3976" s="14"/>
      <c r="AM3976" s="14"/>
      <c r="AN3976" s="14"/>
      <c r="AO3976" s="14"/>
      <c r="AP3976" s="14"/>
      <c r="AQ3976" s="14"/>
      <c r="AR3976" s="14">
        <v>0</v>
      </c>
      <c r="AS3976" s="14">
        <v>0</v>
      </c>
      <c r="AT3976" s="14">
        <v>0</v>
      </c>
      <c r="AU3976" s="14">
        <v>475</v>
      </c>
      <c r="AV3976" s="14"/>
      <c r="AW3976" s="14"/>
      <c r="AX3976" s="14"/>
      <c r="AY3976" s="14"/>
      <c r="AZ3976" s="14">
        <f t="shared" si="6281"/>
        <v>475</v>
      </c>
      <c r="BA3976" s="14"/>
      <c r="BB3976" s="14"/>
      <c r="BC3976" s="14"/>
      <c r="BD3976" s="14"/>
      <c r="BE3976" s="14">
        <v>475</v>
      </c>
      <c r="BF3976" s="14"/>
      <c r="BG3976" s="14"/>
      <c r="BH3976" s="14"/>
      <c r="BI3976" s="14"/>
      <c r="BJ3976" s="14">
        <v>475</v>
      </c>
      <c r="BK3976" s="14">
        <v>0</v>
      </c>
    </row>
    <row r="3977" spans="1:63" ht="22.5" x14ac:dyDescent="0.25">
      <c r="A3977" s="4" t="s">
        <v>1156</v>
      </c>
      <c r="B3977" s="4" t="s">
        <v>58</v>
      </c>
      <c r="C3977" s="4" t="s">
        <v>153</v>
      </c>
      <c r="D3977" s="107" t="s">
        <v>1344</v>
      </c>
      <c r="E3977" s="117">
        <v>6143</v>
      </c>
      <c r="F3977" s="107"/>
      <c r="G3977" s="103" t="s">
        <v>1659</v>
      </c>
      <c r="H3977" s="13" t="s">
        <v>45</v>
      </c>
      <c r="I3977" s="14">
        <v>0</v>
      </c>
      <c r="J3977" s="14">
        <v>100</v>
      </c>
      <c r="K3977" s="14"/>
      <c r="L3977" s="14"/>
      <c r="M3977" s="14"/>
      <c r="N3977" s="14"/>
      <c r="O3977" s="14"/>
      <c r="P3977" s="14">
        <f t="shared" si="6279"/>
        <v>100</v>
      </c>
      <c r="Q3977" s="14"/>
      <c r="R3977" s="14"/>
      <c r="S3977" s="14"/>
      <c r="T3977" s="14"/>
      <c r="U3977" s="14"/>
      <c r="V3977" s="14"/>
      <c r="W3977" s="14"/>
      <c r="X3977" s="14"/>
      <c r="Y3977" s="14"/>
      <c r="Z3977" s="14">
        <v>0</v>
      </c>
      <c r="AA3977" s="14">
        <v>100</v>
      </c>
      <c r="AB3977" s="14">
        <v>0</v>
      </c>
      <c r="AC3977" s="14"/>
      <c r="AD3977" s="14"/>
      <c r="AE3977" s="14"/>
      <c r="AF3977" s="14"/>
      <c r="AG3977" s="14"/>
      <c r="AH3977" s="14">
        <f t="shared" si="6280"/>
        <v>0</v>
      </c>
      <c r="AI3977" s="14"/>
      <c r="AJ3977" s="14"/>
      <c r="AK3977" s="14"/>
      <c r="AL3977" s="14"/>
      <c r="AM3977" s="14"/>
      <c r="AN3977" s="14"/>
      <c r="AO3977" s="14"/>
      <c r="AP3977" s="14"/>
      <c r="AQ3977" s="14"/>
      <c r="AR3977" s="14">
        <v>0</v>
      </c>
      <c r="AS3977" s="14">
        <v>0</v>
      </c>
      <c r="AT3977" s="14">
        <v>0</v>
      </c>
      <c r="AU3977" s="14"/>
      <c r="AV3977" s="14"/>
      <c r="AW3977" s="14"/>
      <c r="AX3977" s="14"/>
      <c r="AY3977" s="14"/>
      <c r="AZ3977" s="14">
        <f t="shared" si="6281"/>
        <v>0</v>
      </c>
      <c r="BA3977" s="14"/>
      <c r="BB3977" s="14"/>
      <c r="BC3977" s="14"/>
      <c r="BD3977" s="14"/>
      <c r="BE3977" s="14"/>
      <c r="BF3977" s="14"/>
      <c r="BG3977" s="14"/>
      <c r="BH3977" s="14"/>
      <c r="BI3977" s="14"/>
      <c r="BJ3977" s="14">
        <v>0</v>
      </c>
      <c r="BK3977" s="14">
        <v>0</v>
      </c>
    </row>
    <row r="3978" spans="1:63" x14ac:dyDescent="0.25">
      <c r="A3978" s="4" t="s">
        <v>1156</v>
      </c>
      <c r="B3978" s="4" t="s">
        <v>58</v>
      </c>
      <c r="C3978" s="4" t="s">
        <v>153</v>
      </c>
      <c r="D3978" s="107" t="s">
        <v>1344</v>
      </c>
      <c r="E3978" s="117">
        <v>6148</v>
      </c>
      <c r="F3978" s="107"/>
      <c r="G3978" s="103" t="s">
        <v>1659</v>
      </c>
      <c r="H3978" s="13" t="s">
        <v>47</v>
      </c>
      <c r="I3978" s="14">
        <v>100</v>
      </c>
      <c r="J3978" s="14">
        <v>100</v>
      </c>
      <c r="K3978" s="14"/>
      <c r="L3978" s="14"/>
      <c r="M3978" s="14"/>
      <c r="N3978" s="14">
        <v>4000</v>
      </c>
      <c r="O3978" s="14"/>
      <c r="P3978" s="14">
        <f t="shared" si="6279"/>
        <v>4100</v>
      </c>
      <c r="Q3978" s="14"/>
      <c r="R3978" s="14"/>
      <c r="S3978" s="14"/>
      <c r="T3978" s="14"/>
      <c r="U3978" s="14"/>
      <c r="V3978" s="14"/>
      <c r="W3978" s="14"/>
      <c r="X3978" s="14">
        <v>4000</v>
      </c>
      <c r="Y3978" s="14"/>
      <c r="Z3978" s="14">
        <v>4000</v>
      </c>
      <c r="AA3978" s="14">
        <v>100</v>
      </c>
      <c r="AB3978" s="14">
        <v>0</v>
      </c>
      <c r="AC3978" s="14"/>
      <c r="AD3978" s="14"/>
      <c r="AE3978" s="14"/>
      <c r="AF3978" s="14"/>
      <c r="AG3978" s="14"/>
      <c r="AH3978" s="14">
        <f t="shared" si="6280"/>
        <v>0</v>
      </c>
      <c r="AI3978" s="14"/>
      <c r="AJ3978" s="14"/>
      <c r="AK3978" s="14"/>
      <c r="AL3978" s="14"/>
      <c r="AM3978" s="14"/>
      <c r="AN3978" s="14"/>
      <c r="AO3978" s="14"/>
      <c r="AP3978" s="14"/>
      <c r="AQ3978" s="14"/>
      <c r="AR3978" s="14">
        <v>0</v>
      </c>
      <c r="AS3978" s="14">
        <v>0</v>
      </c>
      <c r="AT3978" s="14">
        <v>0</v>
      </c>
      <c r="AU3978" s="14"/>
      <c r="AV3978" s="14"/>
      <c r="AW3978" s="14"/>
      <c r="AX3978" s="14"/>
      <c r="AY3978" s="14"/>
      <c r="AZ3978" s="14">
        <f t="shared" si="6281"/>
        <v>0</v>
      </c>
      <c r="BA3978" s="14"/>
      <c r="BB3978" s="14"/>
      <c r="BC3978" s="14"/>
      <c r="BD3978" s="14"/>
      <c r="BE3978" s="14"/>
      <c r="BF3978" s="14"/>
      <c r="BG3978" s="14"/>
      <c r="BH3978" s="14"/>
      <c r="BI3978" s="14"/>
      <c r="BJ3978" s="14">
        <v>0</v>
      </c>
      <c r="BK3978" s="14">
        <v>0</v>
      </c>
    </row>
    <row r="3979" spans="1:63" ht="33.75" x14ac:dyDescent="0.25">
      <c r="A3979" s="1" t="s">
        <v>0</v>
      </c>
      <c r="B3979" s="1" t="s">
        <v>0</v>
      </c>
      <c r="C3979" s="1" t="s">
        <v>0</v>
      </c>
      <c r="D3979" s="106" t="s">
        <v>0</v>
      </c>
      <c r="E3979" s="106" t="s">
        <v>0</v>
      </c>
      <c r="F3979" s="106" t="s">
        <v>0</v>
      </c>
      <c r="G3979" s="2" t="s">
        <v>0</v>
      </c>
      <c r="H3979" s="10" t="s">
        <v>49</v>
      </c>
      <c r="I3979" s="11">
        <f>SUM(I3980)</f>
        <v>18000</v>
      </c>
      <c r="J3979" s="11">
        <f t="shared" ref="J3979:Y3979" si="6294">SUM(J3980)</f>
        <v>8000</v>
      </c>
      <c r="K3979" s="11">
        <f t="shared" si="6294"/>
        <v>0</v>
      </c>
      <c r="L3979" s="11">
        <f t="shared" si="6294"/>
        <v>0</v>
      </c>
      <c r="M3979" s="11">
        <f t="shared" si="6294"/>
        <v>0</v>
      </c>
      <c r="N3979" s="11">
        <f t="shared" si="6294"/>
        <v>0</v>
      </c>
      <c r="O3979" s="11">
        <f t="shared" si="6294"/>
        <v>0</v>
      </c>
      <c r="P3979" s="11">
        <f t="shared" si="6294"/>
        <v>8000</v>
      </c>
      <c r="Q3979" s="11">
        <f t="shared" si="6294"/>
        <v>0</v>
      </c>
      <c r="R3979" s="11">
        <f t="shared" si="6294"/>
        <v>0</v>
      </c>
      <c r="S3979" s="11">
        <f t="shared" si="6294"/>
        <v>0</v>
      </c>
      <c r="T3979" s="11">
        <f t="shared" si="6294"/>
        <v>0</v>
      </c>
      <c r="U3979" s="11">
        <f t="shared" si="6294"/>
        <v>0</v>
      </c>
      <c r="V3979" s="11">
        <f t="shared" si="6294"/>
        <v>0</v>
      </c>
      <c r="W3979" s="11">
        <f t="shared" si="6294"/>
        <v>0</v>
      </c>
      <c r="X3979" s="11">
        <f t="shared" si="6294"/>
        <v>0</v>
      </c>
      <c r="Y3979" s="11">
        <f t="shared" si="6294"/>
        <v>0</v>
      </c>
      <c r="Z3979" s="11">
        <v>0</v>
      </c>
      <c r="AA3979" s="11">
        <v>8000</v>
      </c>
      <c r="AB3979" s="11">
        <f t="shared" ref="AB3979:AQ3979" si="6295">SUM(AB3980)</f>
        <v>0</v>
      </c>
      <c r="AC3979" s="11">
        <f t="shared" si="6295"/>
        <v>0</v>
      </c>
      <c r="AD3979" s="11">
        <f t="shared" si="6295"/>
        <v>0</v>
      </c>
      <c r="AE3979" s="11">
        <f t="shared" si="6295"/>
        <v>0</v>
      </c>
      <c r="AF3979" s="11">
        <f t="shared" si="6295"/>
        <v>0</v>
      </c>
      <c r="AG3979" s="11">
        <f t="shared" si="6295"/>
        <v>0</v>
      </c>
      <c r="AH3979" s="11">
        <f t="shared" si="6295"/>
        <v>0</v>
      </c>
      <c r="AI3979" s="11">
        <f t="shared" si="6295"/>
        <v>0</v>
      </c>
      <c r="AJ3979" s="11">
        <f t="shared" si="6295"/>
        <v>0</v>
      </c>
      <c r="AK3979" s="11">
        <f t="shared" si="6295"/>
        <v>0</v>
      </c>
      <c r="AL3979" s="11">
        <f t="shared" si="6295"/>
        <v>0</v>
      </c>
      <c r="AM3979" s="11">
        <f t="shared" si="6295"/>
        <v>0</v>
      </c>
      <c r="AN3979" s="11">
        <f t="shared" si="6295"/>
        <v>0</v>
      </c>
      <c r="AO3979" s="11">
        <f t="shared" si="6295"/>
        <v>0</v>
      </c>
      <c r="AP3979" s="11">
        <f t="shared" si="6295"/>
        <v>0</v>
      </c>
      <c r="AQ3979" s="11">
        <f t="shared" si="6295"/>
        <v>0</v>
      </c>
      <c r="AR3979" s="11">
        <v>0</v>
      </c>
      <c r="AS3979" s="11">
        <v>0</v>
      </c>
      <c r="AT3979" s="11">
        <f t="shared" ref="AT3979:BI3979" si="6296">SUM(AT3980)</f>
        <v>10000</v>
      </c>
      <c r="AU3979" s="11">
        <f t="shared" si="6296"/>
        <v>0</v>
      </c>
      <c r="AV3979" s="11">
        <f t="shared" si="6296"/>
        <v>0</v>
      </c>
      <c r="AW3979" s="11">
        <f t="shared" si="6296"/>
        <v>0</v>
      </c>
      <c r="AX3979" s="11">
        <f t="shared" si="6296"/>
        <v>0</v>
      </c>
      <c r="AY3979" s="11">
        <f t="shared" si="6296"/>
        <v>19018</v>
      </c>
      <c r="AZ3979" s="11">
        <f t="shared" si="6296"/>
        <v>29018</v>
      </c>
      <c r="BA3979" s="11">
        <f t="shared" si="6296"/>
        <v>0</v>
      </c>
      <c r="BB3979" s="11">
        <f t="shared" si="6296"/>
        <v>0</v>
      </c>
      <c r="BC3979" s="11">
        <f t="shared" si="6296"/>
        <v>0</v>
      </c>
      <c r="BD3979" s="11">
        <f t="shared" si="6296"/>
        <v>0</v>
      </c>
      <c r="BE3979" s="11">
        <f t="shared" si="6296"/>
        <v>0</v>
      </c>
      <c r="BF3979" s="11">
        <f t="shared" si="6296"/>
        <v>0</v>
      </c>
      <c r="BG3979" s="11">
        <f t="shared" si="6296"/>
        <v>19018</v>
      </c>
      <c r="BH3979" s="11">
        <f t="shared" si="6296"/>
        <v>0</v>
      </c>
      <c r="BI3979" s="11">
        <f t="shared" si="6296"/>
        <v>0</v>
      </c>
      <c r="BJ3979" s="11">
        <v>19018</v>
      </c>
      <c r="BK3979" s="11">
        <v>10000</v>
      </c>
    </row>
    <row r="3980" spans="1:63" x14ac:dyDescent="0.25">
      <c r="A3980" s="4" t="s">
        <v>1156</v>
      </c>
      <c r="B3980" s="4" t="s">
        <v>58</v>
      </c>
      <c r="C3980" s="4" t="s">
        <v>153</v>
      </c>
      <c r="D3980" s="107" t="s">
        <v>1344</v>
      </c>
      <c r="E3980" s="106" t="s">
        <v>50</v>
      </c>
      <c r="F3980" s="106" t="s">
        <v>0</v>
      </c>
      <c r="G3980" s="2" t="s">
        <v>0</v>
      </c>
      <c r="H3980" s="2" t="s">
        <v>51</v>
      </c>
      <c r="I3980" s="12">
        <f>SUM(I3981:I3982)</f>
        <v>18000</v>
      </c>
      <c r="J3980" s="12">
        <f>SUM(J3981:J3982)</f>
        <v>8000</v>
      </c>
      <c r="K3980" s="12">
        <f t="shared" ref="K3980:Y3980" si="6297">SUM(K3981:K3982)</f>
        <v>0</v>
      </c>
      <c r="L3980" s="12">
        <f t="shared" si="6297"/>
        <v>0</v>
      </c>
      <c r="M3980" s="12">
        <f t="shared" si="6297"/>
        <v>0</v>
      </c>
      <c r="N3980" s="12">
        <f t="shared" si="6297"/>
        <v>0</v>
      </c>
      <c r="O3980" s="12">
        <f t="shared" si="6297"/>
        <v>0</v>
      </c>
      <c r="P3980" s="12">
        <f t="shared" ref="P3980" si="6298">SUM(P3981:P3982)</f>
        <v>8000</v>
      </c>
      <c r="Q3980" s="12">
        <f t="shared" si="6297"/>
        <v>0</v>
      </c>
      <c r="R3980" s="12">
        <f t="shared" si="6297"/>
        <v>0</v>
      </c>
      <c r="S3980" s="12">
        <f t="shared" si="6297"/>
        <v>0</v>
      </c>
      <c r="T3980" s="12">
        <f t="shared" si="6297"/>
        <v>0</v>
      </c>
      <c r="U3980" s="12">
        <f t="shared" si="6297"/>
        <v>0</v>
      </c>
      <c r="V3980" s="12">
        <f t="shared" si="6297"/>
        <v>0</v>
      </c>
      <c r="W3980" s="12">
        <f t="shared" si="6297"/>
        <v>0</v>
      </c>
      <c r="X3980" s="12">
        <f t="shared" si="6297"/>
        <v>0</v>
      </c>
      <c r="Y3980" s="12">
        <f t="shared" si="6297"/>
        <v>0</v>
      </c>
      <c r="Z3980" s="12">
        <v>0</v>
      </c>
      <c r="AA3980" s="12">
        <v>8000</v>
      </c>
      <c r="AB3980" s="12">
        <f t="shared" ref="AB3980:AQ3980" si="6299">SUM(AB3981:AB3982)</f>
        <v>0</v>
      </c>
      <c r="AC3980" s="12">
        <f t="shared" si="6299"/>
        <v>0</v>
      </c>
      <c r="AD3980" s="12">
        <f t="shared" si="6299"/>
        <v>0</v>
      </c>
      <c r="AE3980" s="12">
        <f t="shared" si="6299"/>
        <v>0</v>
      </c>
      <c r="AF3980" s="12">
        <f t="shared" si="6299"/>
        <v>0</v>
      </c>
      <c r="AG3980" s="12">
        <f t="shared" si="6299"/>
        <v>0</v>
      </c>
      <c r="AH3980" s="12">
        <f t="shared" ref="AH3980" si="6300">SUM(AH3981:AH3982)</f>
        <v>0</v>
      </c>
      <c r="AI3980" s="12">
        <f t="shared" si="6299"/>
        <v>0</v>
      </c>
      <c r="AJ3980" s="12">
        <f t="shared" si="6299"/>
        <v>0</v>
      </c>
      <c r="AK3980" s="12">
        <f t="shared" si="6299"/>
        <v>0</v>
      </c>
      <c r="AL3980" s="12">
        <f t="shared" si="6299"/>
        <v>0</v>
      </c>
      <c r="AM3980" s="12">
        <f t="shared" si="6299"/>
        <v>0</v>
      </c>
      <c r="AN3980" s="12">
        <f t="shared" si="6299"/>
        <v>0</v>
      </c>
      <c r="AO3980" s="12">
        <f t="shared" si="6299"/>
        <v>0</v>
      </c>
      <c r="AP3980" s="12">
        <f t="shared" si="6299"/>
        <v>0</v>
      </c>
      <c r="AQ3980" s="12">
        <f t="shared" si="6299"/>
        <v>0</v>
      </c>
      <c r="AR3980" s="12">
        <v>0</v>
      </c>
      <c r="AS3980" s="12">
        <v>0</v>
      </c>
      <c r="AT3980" s="12">
        <f t="shared" ref="AT3980:BI3980" si="6301">SUM(AT3981:AT3982)</f>
        <v>10000</v>
      </c>
      <c r="AU3980" s="12">
        <f t="shared" si="6301"/>
        <v>0</v>
      </c>
      <c r="AV3980" s="12">
        <f t="shared" si="6301"/>
        <v>0</v>
      </c>
      <c r="AW3980" s="12">
        <f t="shared" si="6301"/>
        <v>0</v>
      </c>
      <c r="AX3980" s="12">
        <f t="shared" si="6301"/>
        <v>0</v>
      </c>
      <c r="AY3980" s="12">
        <f t="shared" si="6301"/>
        <v>19018</v>
      </c>
      <c r="AZ3980" s="12">
        <f t="shared" ref="AZ3980" si="6302">SUM(AZ3981:AZ3982)</f>
        <v>29018</v>
      </c>
      <c r="BA3980" s="12">
        <f t="shared" si="6301"/>
        <v>0</v>
      </c>
      <c r="BB3980" s="12">
        <f t="shared" si="6301"/>
        <v>0</v>
      </c>
      <c r="BC3980" s="12">
        <f t="shared" si="6301"/>
        <v>0</v>
      </c>
      <c r="BD3980" s="12">
        <f t="shared" si="6301"/>
        <v>0</v>
      </c>
      <c r="BE3980" s="12">
        <f>SUM(BE3981:BE3982)</f>
        <v>0</v>
      </c>
      <c r="BF3980" s="12">
        <f t="shared" si="6301"/>
        <v>0</v>
      </c>
      <c r="BG3980" s="12">
        <f t="shared" si="6301"/>
        <v>19018</v>
      </c>
      <c r="BH3980" s="12">
        <f t="shared" si="6301"/>
        <v>0</v>
      </c>
      <c r="BI3980" s="12">
        <f t="shared" si="6301"/>
        <v>0</v>
      </c>
      <c r="BJ3980" s="12">
        <v>19018</v>
      </c>
      <c r="BK3980" s="12">
        <v>10000</v>
      </c>
    </row>
    <row r="3981" spans="1:63" x14ac:dyDescent="0.25">
      <c r="A3981" s="4" t="s">
        <v>1156</v>
      </c>
      <c r="B3981" s="4" t="s">
        <v>58</v>
      </c>
      <c r="C3981" s="4" t="s">
        <v>153</v>
      </c>
      <c r="D3981" s="107" t="s">
        <v>1344</v>
      </c>
      <c r="E3981" s="117">
        <v>8213</v>
      </c>
      <c r="F3981" s="107"/>
      <c r="G3981" s="103" t="s">
        <v>1659</v>
      </c>
      <c r="H3981" s="13" t="s">
        <v>53</v>
      </c>
      <c r="I3981" s="14">
        <v>15000</v>
      </c>
      <c r="J3981" s="14">
        <v>5000</v>
      </c>
      <c r="K3981" s="14"/>
      <c r="L3981" s="14"/>
      <c r="M3981" s="14"/>
      <c r="N3981" s="14"/>
      <c r="O3981" s="14"/>
      <c r="P3981" s="14">
        <f t="shared" si="6279"/>
        <v>5000</v>
      </c>
      <c r="Q3981" s="14"/>
      <c r="R3981" s="14"/>
      <c r="S3981" s="14"/>
      <c r="T3981" s="14"/>
      <c r="U3981" s="14"/>
      <c r="V3981" s="14"/>
      <c r="W3981" s="14"/>
      <c r="X3981" s="14"/>
      <c r="Y3981" s="14"/>
      <c r="Z3981" s="14">
        <v>0</v>
      </c>
      <c r="AA3981" s="14">
        <v>5000</v>
      </c>
      <c r="AB3981" s="14">
        <v>0</v>
      </c>
      <c r="AC3981" s="14"/>
      <c r="AD3981" s="14"/>
      <c r="AE3981" s="14"/>
      <c r="AF3981" s="14"/>
      <c r="AG3981" s="14"/>
      <c r="AH3981" s="14">
        <f t="shared" si="6280"/>
        <v>0</v>
      </c>
      <c r="AI3981" s="14"/>
      <c r="AJ3981" s="14"/>
      <c r="AK3981" s="14"/>
      <c r="AL3981" s="14"/>
      <c r="AM3981" s="14"/>
      <c r="AN3981" s="14"/>
      <c r="AO3981" s="14"/>
      <c r="AP3981" s="14"/>
      <c r="AQ3981" s="14"/>
      <c r="AR3981" s="14">
        <v>0</v>
      </c>
      <c r="AS3981" s="14">
        <v>0</v>
      </c>
      <c r="AT3981" s="14">
        <v>10000</v>
      </c>
      <c r="AU3981" s="14"/>
      <c r="AV3981" s="14"/>
      <c r="AW3981" s="14"/>
      <c r="AX3981" s="14"/>
      <c r="AY3981" s="14">
        <v>19018</v>
      </c>
      <c r="AZ3981" s="14">
        <f t="shared" si="6281"/>
        <v>29018</v>
      </c>
      <c r="BA3981" s="14"/>
      <c r="BB3981" s="14"/>
      <c r="BC3981" s="14"/>
      <c r="BD3981" s="14"/>
      <c r="BE3981" s="14"/>
      <c r="BF3981" s="14"/>
      <c r="BG3981" s="14">
        <v>19018</v>
      </c>
      <c r="BH3981" s="14"/>
      <c r="BI3981" s="14"/>
      <c r="BJ3981" s="14">
        <v>19018</v>
      </c>
      <c r="BK3981" s="14">
        <v>10000</v>
      </c>
    </row>
    <row r="3982" spans="1:63" x14ac:dyDescent="0.25">
      <c r="A3982" s="4" t="s">
        <v>1156</v>
      </c>
      <c r="B3982" s="4" t="s">
        <v>58</v>
      </c>
      <c r="C3982" s="4" t="s">
        <v>153</v>
      </c>
      <c r="D3982" s="107" t="s">
        <v>1344</v>
      </c>
      <c r="E3982" s="117">
        <v>8216</v>
      </c>
      <c r="F3982" s="107"/>
      <c r="G3982" s="103" t="s">
        <v>1659</v>
      </c>
      <c r="H3982" s="13" t="s">
        <v>110</v>
      </c>
      <c r="I3982" s="14">
        <v>3000</v>
      </c>
      <c r="J3982" s="14">
        <v>3000</v>
      </c>
      <c r="K3982" s="14"/>
      <c r="L3982" s="14"/>
      <c r="M3982" s="14"/>
      <c r="N3982" s="14"/>
      <c r="O3982" s="14"/>
      <c r="P3982" s="14">
        <f t="shared" si="6279"/>
        <v>3000</v>
      </c>
      <c r="Q3982" s="14"/>
      <c r="R3982" s="14"/>
      <c r="S3982" s="14"/>
      <c r="T3982" s="14"/>
      <c r="U3982" s="14"/>
      <c r="V3982" s="14"/>
      <c r="W3982" s="14"/>
      <c r="X3982" s="14"/>
      <c r="Y3982" s="14"/>
      <c r="Z3982" s="14">
        <v>0</v>
      </c>
      <c r="AA3982" s="14">
        <v>3000</v>
      </c>
      <c r="AB3982" s="14">
        <v>0</v>
      </c>
      <c r="AC3982" s="14"/>
      <c r="AD3982" s="14"/>
      <c r="AE3982" s="14"/>
      <c r="AF3982" s="14"/>
      <c r="AG3982" s="14"/>
      <c r="AH3982" s="14">
        <f t="shared" si="6280"/>
        <v>0</v>
      </c>
      <c r="AI3982" s="14"/>
      <c r="AJ3982" s="14"/>
      <c r="AK3982" s="14"/>
      <c r="AL3982" s="14"/>
      <c r="AM3982" s="14"/>
      <c r="AN3982" s="14"/>
      <c r="AO3982" s="14"/>
      <c r="AP3982" s="14"/>
      <c r="AQ3982" s="14"/>
      <c r="AR3982" s="14">
        <v>0</v>
      </c>
      <c r="AS3982" s="14">
        <v>0</v>
      </c>
      <c r="AT3982" s="14">
        <v>0</v>
      </c>
      <c r="AU3982" s="14"/>
      <c r="AV3982" s="14"/>
      <c r="AW3982" s="14"/>
      <c r="AX3982" s="14"/>
      <c r="AY3982" s="14"/>
      <c r="AZ3982" s="14">
        <f t="shared" si="6281"/>
        <v>0</v>
      </c>
      <c r="BA3982" s="14"/>
      <c r="BB3982" s="14"/>
      <c r="BC3982" s="14"/>
      <c r="BD3982" s="14"/>
      <c r="BE3982" s="14"/>
      <c r="BF3982" s="14"/>
      <c r="BG3982" s="14"/>
      <c r="BH3982" s="14"/>
      <c r="BI3982" s="14"/>
      <c r="BJ3982" s="14">
        <v>0</v>
      </c>
      <c r="BK3982" s="14">
        <v>0</v>
      </c>
    </row>
    <row r="3983" spans="1:63" ht="22.5" x14ac:dyDescent="0.25">
      <c r="A3983" s="13" t="s">
        <v>0</v>
      </c>
      <c r="B3983" s="13" t="s">
        <v>0</v>
      </c>
      <c r="C3983" s="13" t="s">
        <v>0</v>
      </c>
      <c r="D3983" s="103" t="s">
        <v>0</v>
      </c>
      <c r="E3983" s="103" t="s">
        <v>0</v>
      </c>
      <c r="F3983" s="103" t="s">
        <v>0</v>
      </c>
      <c r="G3983" s="13" t="s">
        <v>0</v>
      </c>
      <c r="H3983" s="10" t="s">
        <v>1353</v>
      </c>
      <c r="I3983" s="11">
        <f>SUM(I3950,I3974,I3979)</f>
        <v>14186965</v>
      </c>
      <c r="J3983" s="11">
        <f t="shared" ref="J3983:Y3983" si="6303">SUM(J3950,J3974,J3979)</f>
        <v>405600</v>
      </c>
      <c r="K3983" s="11">
        <f>SUM(K3950,K3974,K3979)</f>
        <v>173678</v>
      </c>
      <c r="L3983" s="11">
        <f t="shared" si="6303"/>
        <v>0</v>
      </c>
      <c r="M3983" s="11">
        <f t="shared" si="6303"/>
        <v>0</v>
      </c>
      <c r="N3983" s="11">
        <f t="shared" si="6303"/>
        <v>0</v>
      </c>
      <c r="O3983" s="11">
        <f t="shared" si="6303"/>
        <v>0</v>
      </c>
      <c r="P3983" s="11">
        <f t="shared" si="6303"/>
        <v>579278</v>
      </c>
      <c r="Q3983" s="11">
        <f t="shared" si="6303"/>
        <v>22309</v>
      </c>
      <c r="R3983" s="11">
        <f t="shared" si="6303"/>
        <v>0</v>
      </c>
      <c r="S3983" s="11">
        <f t="shared" si="6303"/>
        <v>180419</v>
      </c>
      <c r="T3983" s="11">
        <f t="shared" si="6303"/>
        <v>0</v>
      </c>
      <c r="U3983" s="11">
        <f t="shared" si="6303"/>
        <v>0</v>
      </c>
      <c r="V3983" s="11">
        <f t="shared" si="6303"/>
        <v>0</v>
      </c>
      <c r="W3983" s="11">
        <f t="shared" si="6303"/>
        <v>22900</v>
      </c>
      <c r="X3983" s="11">
        <f t="shared" si="6303"/>
        <v>8000</v>
      </c>
      <c r="Y3983" s="11">
        <f t="shared" si="6303"/>
        <v>0</v>
      </c>
      <c r="Z3983" s="11">
        <v>233628</v>
      </c>
      <c r="AA3983" s="11">
        <v>345650</v>
      </c>
      <c r="AB3983" s="11">
        <f t="shared" ref="AB3983:AQ3983" si="6304">SUM(AB3950,AB3974,AB3979)</f>
        <v>0</v>
      </c>
      <c r="AC3983" s="11">
        <f t="shared" si="6304"/>
        <v>0</v>
      </c>
      <c r="AD3983" s="11">
        <f t="shared" si="6304"/>
        <v>0</v>
      </c>
      <c r="AE3983" s="11">
        <f t="shared" si="6304"/>
        <v>0</v>
      </c>
      <c r="AF3983" s="11">
        <f t="shared" si="6304"/>
        <v>0</v>
      </c>
      <c r="AG3983" s="11">
        <f t="shared" si="6304"/>
        <v>0</v>
      </c>
      <c r="AH3983" s="11">
        <f t="shared" si="6304"/>
        <v>0</v>
      </c>
      <c r="AI3983" s="11">
        <f t="shared" si="6304"/>
        <v>0</v>
      </c>
      <c r="AJ3983" s="11">
        <f t="shared" si="6304"/>
        <v>0</v>
      </c>
      <c r="AK3983" s="11">
        <f t="shared" si="6304"/>
        <v>0</v>
      </c>
      <c r="AL3983" s="11">
        <f t="shared" si="6304"/>
        <v>0</v>
      </c>
      <c r="AM3983" s="11">
        <f t="shared" si="6304"/>
        <v>0</v>
      </c>
      <c r="AN3983" s="11">
        <f t="shared" si="6304"/>
        <v>0</v>
      </c>
      <c r="AO3983" s="11">
        <f t="shared" si="6304"/>
        <v>0</v>
      </c>
      <c r="AP3983" s="11">
        <f t="shared" si="6304"/>
        <v>0</v>
      </c>
      <c r="AQ3983" s="11">
        <f t="shared" si="6304"/>
        <v>0</v>
      </c>
      <c r="AR3983" s="11">
        <v>0</v>
      </c>
      <c r="AS3983" s="11">
        <v>0</v>
      </c>
      <c r="AT3983" s="11">
        <f>SUM(AT3950,AT3974,AT3979)</f>
        <v>192700</v>
      </c>
      <c r="AU3983" s="11">
        <f t="shared" ref="AU3983:BI3983" si="6305">SUM(AU3950,AU3974,AU3979)</f>
        <v>17929</v>
      </c>
      <c r="AV3983" s="11">
        <f t="shared" si="6305"/>
        <v>0</v>
      </c>
      <c r="AW3983" s="11">
        <f t="shared" si="6305"/>
        <v>0</v>
      </c>
      <c r="AX3983" s="11">
        <f t="shared" si="6305"/>
        <v>0</v>
      </c>
      <c r="AY3983" s="11">
        <f t="shared" si="6305"/>
        <v>19018</v>
      </c>
      <c r="AZ3983" s="11">
        <f t="shared" si="6305"/>
        <v>229647</v>
      </c>
      <c r="BA3983" s="11">
        <f t="shared" si="6305"/>
        <v>0</v>
      </c>
      <c r="BB3983" s="11">
        <f t="shared" si="6305"/>
        <v>0</v>
      </c>
      <c r="BC3983" s="11">
        <f t="shared" si="6305"/>
        <v>17929</v>
      </c>
      <c r="BD3983" s="11">
        <f t="shared" si="6305"/>
        <v>0</v>
      </c>
      <c r="BE3983" s="11">
        <f>SUM(BE3950,BE3974,BE3979)</f>
        <v>0</v>
      </c>
      <c r="BF3983" s="11">
        <f t="shared" si="6305"/>
        <v>65</v>
      </c>
      <c r="BG3983" s="11">
        <f t="shared" si="6305"/>
        <v>25403</v>
      </c>
      <c r="BH3983" s="11">
        <f t="shared" si="6305"/>
        <v>0</v>
      </c>
      <c r="BI3983" s="11">
        <f t="shared" si="6305"/>
        <v>0</v>
      </c>
      <c r="BJ3983" s="11">
        <v>43397</v>
      </c>
      <c r="BK3983" s="11">
        <v>186250</v>
      </c>
    </row>
    <row r="3984" spans="1:63" ht="15.75" thickBot="1" x14ac:dyDescent="0.3">
      <c r="A3984" s="13" t="s">
        <v>0</v>
      </c>
      <c r="B3984" s="13" t="s">
        <v>0</v>
      </c>
      <c r="C3984" s="13" t="s">
        <v>0</v>
      </c>
      <c r="D3984" s="103" t="s">
        <v>0</v>
      </c>
      <c r="E3984" s="103" t="s">
        <v>0</v>
      </c>
      <c r="F3984" s="103" t="s">
        <v>0</v>
      </c>
      <c r="G3984" s="13" t="s">
        <v>0</v>
      </c>
      <c r="H3984" s="2" t="s">
        <v>55</v>
      </c>
      <c r="I3984" s="12">
        <v>246</v>
      </c>
      <c r="J3984" s="13" t="s">
        <v>0</v>
      </c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>
        <v>0</v>
      </c>
      <c r="AA3984" s="13"/>
      <c r="AB3984" s="13" t="s">
        <v>0</v>
      </c>
      <c r="AC3984" s="13"/>
      <c r="AD3984" s="13"/>
      <c r="AE3984" s="13"/>
      <c r="AF3984" s="13"/>
      <c r="AG3984" s="13"/>
      <c r="AH3984" s="13"/>
      <c r="AI3984" s="13"/>
      <c r="AJ3984" s="13"/>
      <c r="AK3984" s="13"/>
      <c r="AL3984" s="13"/>
      <c r="AM3984" s="13"/>
      <c r="AN3984" s="13"/>
      <c r="AO3984" s="13"/>
      <c r="AP3984" s="13"/>
      <c r="AQ3984" s="13"/>
      <c r="AR3984" s="13">
        <v>0</v>
      </c>
      <c r="AS3984" s="13"/>
      <c r="AT3984" s="13" t="s">
        <v>0</v>
      </c>
      <c r="AU3984" s="13"/>
      <c r="AV3984" s="13"/>
      <c r="AW3984" s="13"/>
      <c r="AX3984" s="13"/>
      <c r="AY3984" s="13"/>
      <c r="AZ3984" s="13"/>
      <c r="BA3984" s="13"/>
      <c r="BB3984" s="13"/>
      <c r="BC3984" s="13"/>
      <c r="BD3984" s="13"/>
      <c r="BE3984" s="13"/>
      <c r="BF3984" s="13"/>
      <c r="BG3984" s="13"/>
      <c r="BH3984" s="13"/>
      <c r="BI3984" s="13"/>
      <c r="BJ3984" s="13">
        <v>0</v>
      </c>
      <c r="BK3984" s="13"/>
    </row>
    <row r="3985" spans="1:63" ht="69.75" customHeight="1" thickBot="1" x14ac:dyDescent="0.3">
      <c r="A3985" s="148" t="s">
        <v>0</v>
      </c>
      <c r="B3985" s="148" t="s">
        <v>0</v>
      </c>
      <c r="C3985" s="148" t="s">
        <v>0</v>
      </c>
      <c r="D3985" s="151" t="s">
        <v>0</v>
      </c>
      <c r="E3985" s="151" t="s">
        <v>0</v>
      </c>
      <c r="F3985" s="151" t="s">
        <v>0</v>
      </c>
      <c r="G3985" s="154" t="s">
        <v>0</v>
      </c>
      <c r="H3985" s="5" t="s">
        <v>56</v>
      </c>
      <c r="I3985" s="5" t="s">
        <v>9</v>
      </c>
      <c r="J3985" s="94" t="s">
        <v>10</v>
      </c>
      <c r="K3985" s="94" t="s">
        <v>1602</v>
      </c>
      <c r="L3985" s="94" t="s">
        <v>1535</v>
      </c>
      <c r="M3985" s="94" t="s">
        <v>1591</v>
      </c>
      <c r="N3985" s="94" t="s">
        <v>1592</v>
      </c>
      <c r="O3985" s="94" t="s">
        <v>1593</v>
      </c>
      <c r="P3985" s="94" t="s">
        <v>1606</v>
      </c>
      <c r="Q3985" s="94" t="s">
        <v>1603</v>
      </c>
      <c r="R3985" s="94" t="s">
        <v>1594</v>
      </c>
      <c r="S3985" s="94" t="s">
        <v>1595</v>
      </c>
      <c r="T3985" s="94" t="s">
        <v>1596</v>
      </c>
      <c r="U3985" s="94" t="s">
        <v>1597</v>
      </c>
      <c r="V3985" s="94" t="s">
        <v>1598</v>
      </c>
      <c r="W3985" s="94" t="s">
        <v>1599</v>
      </c>
      <c r="X3985" s="94" t="s">
        <v>1604</v>
      </c>
      <c r="Y3985" s="94" t="s">
        <v>1605</v>
      </c>
      <c r="Z3985" s="94" t="s">
        <v>1600</v>
      </c>
      <c r="AA3985" s="94" t="s">
        <v>1601</v>
      </c>
      <c r="AB3985" s="95" t="s">
        <v>11</v>
      </c>
      <c r="AC3985" s="95" t="s">
        <v>1602</v>
      </c>
      <c r="AD3985" s="95" t="s">
        <v>1535</v>
      </c>
      <c r="AE3985" s="95" t="s">
        <v>1591</v>
      </c>
      <c r="AF3985" s="95" t="s">
        <v>1592</v>
      </c>
      <c r="AG3985" s="95" t="s">
        <v>1593</v>
      </c>
      <c r="AH3985" s="95" t="s">
        <v>1607</v>
      </c>
      <c r="AI3985" s="95" t="s">
        <v>1603</v>
      </c>
      <c r="AJ3985" s="95" t="s">
        <v>1594</v>
      </c>
      <c r="AK3985" s="95" t="s">
        <v>1595</v>
      </c>
      <c r="AL3985" s="95" t="s">
        <v>1596</v>
      </c>
      <c r="AM3985" s="95" t="s">
        <v>1597</v>
      </c>
      <c r="AN3985" s="95" t="s">
        <v>1598</v>
      </c>
      <c r="AO3985" s="95" t="s">
        <v>1599</v>
      </c>
      <c r="AP3985" s="95" t="s">
        <v>1604</v>
      </c>
      <c r="AQ3985" s="95" t="s">
        <v>1605</v>
      </c>
      <c r="AR3985" s="95" t="s">
        <v>1600</v>
      </c>
      <c r="AS3985" s="95" t="s">
        <v>1601</v>
      </c>
      <c r="AT3985" s="96" t="s">
        <v>12</v>
      </c>
      <c r="AU3985" s="96" t="s">
        <v>1602</v>
      </c>
      <c r="AV3985" s="96" t="s">
        <v>1535</v>
      </c>
      <c r="AW3985" s="96" t="s">
        <v>1591</v>
      </c>
      <c r="AX3985" s="96" t="s">
        <v>1592</v>
      </c>
      <c r="AY3985" s="96" t="s">
        <v>1593</v>
      </c>
      <c r="AZ3985" s="96" t="s">
        <v>1608</v>
      </c>
      <c r="BA3985" s="96" t="s">
        <v>1603</v>
      </c>
      <c r="BB3985" s="96" t="s">
        <v>1594</v>
      </c>
      <c r="BC3985" s="96" t="s">
        <v>1595</v>
      </c>
      <c r="BD3985" s="96" t="s">
        <v>1596</v>
      </c>
      <c r="BE3985" s="96" t="s">
        <v>1597</v>
      </c>
      <c r="BF3985" s="96" t="s">
        <v>1598</v>
      </c>
      <c r="BG3985" s="96" t="s">
        <v>1599</v>
      </c>
      <c r="BH3985" s="96" t="s">
        <v>1604</v>
      </c>
      <c r="BI3985" s="96" t="s">
        <v>1605</v>
      </c>
      <c r="BJ3985" s="96" t="s">
        <v>1600</v>
      </c>
      <c r="BK3985" s="96" t="s">
        <v>1601</v>
      </c>
    </row>
    <row r="3986" spans="1:63" x14ac:dyDescent="0.25">
      <c r="A3986" s="149"/>
      <c r="B3986" s="149"/>
      <c r="C3986" s="149"/>
      <c r="D3986" s="152"/>
      <c r="E3986" s="152"/>
      <c r="F3986" s="152"/>
      <c r="G3986" s="155"/>
      <c r="H3986" s="15" t="s">
        <v>0</v>
      </c>
      <c r="I3986" s="9" t="s">
        <v>13</v>
      </c>
      <c r="J3986" s="9">
        <v>1</v>
      </c>
      <c r="K3986" s="9">
        <v>2</v>
      </c>
      <c r="L3986" s="9">
        <v>3</v>
      </c>
      <c r="M3986" s="9">
        <v>4</v>
      </c>
      <c r="N3986" s="9">
        <v>5</v>
      </c>
      <c r="O3986" s="9">
        <v>6</v>
      </c>
      <c r="P3986" s="9">
        <v>7</v>
      </c>
      <c r="Q3986" s="9">
        <v>8</v>
      </c>
      <c r="R3986" s="9">
        <v>9</v>
      </c>
      <c r="S3986" s="9">
        <v>10</v>
      </c>
      <c r="T3986" s="9">
        <v>11</v>
      </c>
      <c r="U3986" s="9">
        <v>12</v>
      </c>
      <c r="V3986" s="9">
        <v>13</v>
      </c>
      <c r="W3986" s="9">
        <v>14</v>
      </c>
      <c r="X3986" s="9">
        <v>15</v>
      </c>
      <c r="Y3986" s="9">
        <v>16</v>
      </c>
      <c r="Z3986" s="9">
        <v>20</v>
      </c>
      <c r="AA3986" s="9">
        <v>21</v>
      </c>
      <c r="AB3986" s="9">
        <v>1</v>
      </c>
      <c r="AC3986" s="9">
        <v>2</v>
      </c>
      <c r="AD3986" s="9">
        <v>3</v>
      </c>
      <c r="AE3986" s="9">
        <v>4</v>
      </c>
      <c r="AF3986" s="9">
        <v>5</v>
      </c>
      <c r="AG3986" s="9">
        <v>6</v>
      </c>
      <c r="AH3986" s="9">
        <v>7</v>
      </c>
      <c r="AI3986" s="9">
        <v>8</v>
      </c>
      <c r="AJ3986" s="9">
        <v>9</v>
      </c>
      <c r="AK3986" s="9">
        <v>10</v>
      </c>
      <c r="AL3986" s="9">
        <v>11</v>
      </c>
      <c r="AM3986" s="9">
        <v>12</v>
      </c>
      <c r="AN3986" s="9">
        <v>13</v>
      </c>
      <c r="AO3986" s="9">
        <v>14</v>
      </c>
      <c r="AP3986" s="9">
        <v>15</v>
      </c>
      <c r="AQ3986" s="9">
        <v>16</v>
      </c>
      <c r="AR3986" s="9">
        <v>20</v>
      </c>
      <c r="AS3986" s="9">
        <v>21</v>
      </c>
      <c r="AT3986" s="9">
        <v>1</v>
      </c>
      <c r="AU3986" s="9">
        <v>2</v>
      </c>
      <c r="AV3986" s="9">
        <v>3</v>
      </c>
      <c r="AW3986" s="9">
        <v>4</v>
      </c>
      <c r="AX3986" s="9">
        <v>5</v>
      </c>
      <c r="AY3986" s="9">
        <v>6</v>
      </c>
      <c r="AZ3986" s="9">
        <v>7</v>
      </c>
      <c r="BA3986" s="9">
        <v>8</v>
      </c>
      <c r="BB3986" s="9">
        <v>9</v>
      </c>
      <c r="BC3986" s="9">
        <v>10</v>
      </c>
      <c r="BD3986" s="9">
        <v>11</v>
      </c>
      <c r="BE3986" s="9">
        <v>12</v>
      </c>
      <c r="BF3986" s="9">
        <v>13</v>
      </c>
      <c r="BG3986" s="9">
        <v>14</v>
      </c>
      <c r="BH3986" s="9">
        <v>15</v>
      </c>
      <c r="BI3986" s="9">
        <v>16</v>
      </c>
      <c r="BJ3986" s="9">
        <v>20</v>
      </c>
      <c r="BK3986" s="9">
        <v>21</v>
      </c>
    </row>
    <row r="3987" spans="1:63" x14ac:dyDescent="0.25">
      <c r="A3987" s="149"/>
      <c r="B3987" s="149"/>
      <c r="C3987" s="149"/>
      <c r="D3987" s="152"/>
      <c r="E3987" s="152"/>
      <c r="F3987" s="152"/>
      <c r="G3987" s="155"/>
      <c r="H3987" s="16" t="s">
        <v>1189</v>
      </c>
      <c r="I3987" s="17">
        <f>SUM(I3983)</f>
        <v>14186965</v>
      </c>
      <c r="J3987" s="17">
        <f t="shared" ref="J3987:Y3987" si="6306">SUM(J3983)</f>
        <v>405600</v>
      </c>
      <c r="K3987" s="17">
        <f t="shared" si="6306"/>
        <v>173678</v>
      </c>
      <c r="L3987" s="17">
        <f t="shared" si="6306"/>
        <v>0</v>
      </c>
      <c r="M3987" s="17">
        <f t="shared" si="6306"/>
        <v>0</v>
      </c>
      <c r="N3987" s="17">
        <f t="shared" si="6306"/>
        <v>0</v>
      </c>
      <c r="O3987" s="17">
        <f t="shared" si="6306"/>
        <v>0</v>
      </c>
      <c r="P3987" s="17">
        <f t="shared" ref="P3987" si="6307">SUM(P3983)</f>
        <v>579278</v>
      </c>
      <c r="Q3987" s="17">
        <f t="shared" si="6306"/>
        <v>22309</v>
      </c>
      <c r="R3987" s="17">
        <f t="shared" si="6306"/>
        <v>0</v>
      </c>
      <c r="S3987" s="17">
        <f t="shared" si="6306"/>
        <v>180419</v>
      </c>
      <c r="T3987" s="17">
        <f t="shared" si="6306"/>
        <v>0</v>
      </c>
      <c r="U3987" s="17">
        <f t="shared" si="6306"/>
        <v>0</v>
      </c>
      <c r="V3987" s="17">
        <f t="shared" si="6306"/>
        <v>0</v>
      </c>
      <c r="W3987" s="17">
        <f t="shared" si="6306"/>
        <v>22900</v>
      </c>
      <c r="X3987" s="17">
        <f t="shared" si="6306"/>
        <v>8000</v>
      </c>
      <c r="Y3987" s="17">
        <f t="shared" si="6306"/>
        <v>0</v>
      </c>
      <c r="Z3987" s="17">
        <v>233628</v>
      </c>
      <c r="AA3987" s="17">
        <v>345650</v>
      </c>
      <c r="AB3987" s="17">
        <f t="shared" ref="AB3987:AQ3987" si="6308">SUM(AB3983)</f>
        <v>0</v>
      </c>
      <c r="AC3987" s="17">
        <f t="shared" si="6308"/>
        <v>0</v>
      </c>
      <c r="AD3987" s="17">
        <f t="shared" si="6308"/>
        <v>0</v>
      </c>
      <c r="AE3987" s="17">
        <f t="shared" si="6308"/>
        <v>0</v>
      </c>
      <c r="AF3987" s="17">
        <f t="shared" si="6308"/>
        <v>0</v>
      </c>
      <c r="AG3987" s="17">
        <f t="shared" si="6308"/>
        <v>0</v>
      </c>
      <c r="AH3987" s="17">
        <f t="shared" ref="AH3987" si="6309">SUM(AH3983)</f>
        <v>0</v>
      </c>
      <c r="AI3987" s="17">
        <f t="shared" si="6308"/>
        <v>0</v>
      </c>
      <c r="AJ3987" s="17">
        <f t="shared" si="6308"/>
        <v>0</v>
      </c>
      <c r="AK3987" s="17">
        <f t="shared" si="6308"/>
        <v>0</v>
      </c>
      <c r="AL3987" s="17">
        <f t="shared" si="6308"/>
        <v>0</v>
      </c>
      <c r="AM3987" s="17">
        <f t="shared" si="6308"/>
        <v>0</v>
      </c>
      <c r="AN3987" s="17">
        <f t="shared" si="6308"/>
        <v>0</v>
      </c>
      <c r="AO3987" s="17">
        <f t="shared" si="6308"/>
        <v>0</v>
      </c>
      <c r="AP3987" s="17">
        <f t="shared" si="6308"/>
        <v>0</v>
      </c>
      <c r="AQ3987" s="17">
        <f t="shared" si="6308"/>
        <v>0</v>
      </c>
      <c r="AR3987" s="17">
        <v>0</v>
      </c>
      <c r="AS3987" s="17">
        <v>0</v>
      </c>
      <c r="AT3987" s="17">
        <f>SUM(AT3983)</f>
        <v>192700</v>
      </c>
      <c r="AU3987" s="17">
        <f t="shared" ref="AU3987:BI3987" si="6310">SUM(AU3983)</f>
        <v>17929</v>
      </c>
      <c r="AV3987" s="17">
        <f t="shared" si="6310"/>
        <v>0</v>
      </c>
      <c r="AW3987" s="17">
        <f t="shared" si="6310"/>
        <v>0</v>
      </c>
      <c r="AX3987" s="17">
        <f t="shared" si="6310"/>
        <v>0</v>
      </c>
      <c r="AY3987" s="17">
        <f t="shared" si="6310"/>
        <v>19018</v>
      </c>
      <c r="AZ3987" s="17">
        <f t="shared" ref="AZ3987" si="6311">SUM(AZ3983)</f>
        <v>229647</v>
      </c>
      <c r="BA3987" s="17">
        <f t="shared" si="6310"/>
        <v>0</v>
      </c>
      <c r="BB3987" s="17">
        <f t="shared" si="6310"/>
        <v>0</v>
      </c>
      <c r="BC3987" s="17">
        <f t="shared" si="6310"/>
        <v>17929</v>
      </c>
      <c r="BD3987" s="17">
        <f t="shared" si="6310"/>
        <v>0</v>
      </c>
      <c r="BE3987" s="17">
        <f t="shared" si="6310"/>
        <v>0</v>
      </c>
      <c r="BF3987" s="17">
        <f t="shared" si="6310"/>
        <v>65</v>
      </c>
      <c r="BG3987" s="17">
        <f t="shared" si="6310"/>
        <v>25403</v>
      </c>
      <c r="BH3987" s="17">
        <f t="shared" si="6310"/>
        <v>0</v>
      </c>
      <c r="BI3987" s="17">
        <f t="shared" si="6310"/>
        <v>0</v>
      </c>
      <c r="BJ3987" s="17">
        <v>43397</v>
      </c>
      <c r="BK3987" s="17">
        <v>186250</v>
      </c>
    </row>
    <row r="3988" spans="1:63" x14ac:dyDescent="0.25">
      <c r="A3988" s="149"/>
      <c r="B3988" s="149"/>
      <c r="C3988" s="149"/>
      <c r="D3988" s="152"/>
      <c r="E3988" s="152"/>
      <c r="F3988" s="152"/>
      <c r="G3988" s="155"/>
      <c r="H3988" s="18" t="s">
        <v>57</v>
      </c>
      <c r="I3988" s="17">
        <f>SUM(I3987)</f>
        <v>14186965</v>
      </c>
      <c r="J3988" s="17">
        <f t="shared" ref="J3988:Y3988" si="6312">SUM(J3987)</f>
        <v>405600</v>
      </c>
      <c r="K3988" s="17">
        <f t="shared" si="6312"/>
        <v>173678</v>
      </c>
      <c r="L3988" s="17">
        <f t="shared" si="6312"/>
        <v>0</v>
      </c>
      <c r="M3988" s="17">
        <f t="shared" si="6312"/>
        <v>0</v>
      </c>
      <c r="N3988" s="17">
        <f t="shared" si="6312"/>
        <v>0</v>
      </c>
      <c r="O3988" s="17">
        <f t="shared" si="6312"/>
        <v>0</v>
      </c>
      <c r="P3988" s="17">
        <f t="shared" ref="P3988" si="6313">SUM(P3987)</f>
        <v>579278</v>
      </c>
      <c r="Q3988" s="17">
        <f t="shared" si="6312"/>
        <v>22309</v>
      </c>
      <c r="R3988" s="17">
        <f t="shared" si="6312"/>
        <v>0</v>
      </c>
      <c r="S3988" s="17">
        <f t="shared" si="6312"/>
        <v>180419</v>
      </c>
      <c r="T3988" s="17">
        <f t="shared" si="6312"/>
        <v>0</v>
      </c>
      <c r="U3988" s="17">
        <f t="shared" si="6312"/>
        <v>0</v>
      </c>
      <c r="V3988" s="17">
        <f t="shared" si="6312"/>
        <v>0</v>
      </c>
      <c r="W3988" s="17">
        <f t="shared" si="6312"/>
        <v>22900</v>
      </c>
      <c r="X3988" s="17">
        <f t="shared" si="6312"/>
        <v>8000</v>
      </c>
      <c r="Y3988" s="17">
        <f t="shared" si="6312"/>
        <v>0</v>
      </c>
      <c r="Z3988" s="17">
        <v>233628</v>
      </c>
      <c r="AA3988" s="17">
        <v>345650</v>
      </c>
      <c r="AB3988" s="17">
        <f t="shared" ref="AB3988:AQ3988" si="6314">SUM(AB3987)</f>
        <v>0</v>
      </c>
      <c r="AC3988" s="17">
        <f t="shared" si="6314"/>
        <v>0</v>
      </c>
      <c r="AD3988" s="17">
        <f t="shared" si="6314"/>
        <v>0</v>
      </c>
      <c r="AE3988" s="17">
        <f t="shared" si="6314"/>
        <v>0</v>
      </c>
      <c r="AF3988" s="17">
        <f t="shared" si="6314"/>
        <v>0</v>
      </c>
      <c r="AG3988" s="17">
        <f t="shared" si="6314"/>
        <v>0</v>
      </c>
      <c r="AH3988" s="17">
        <f t="shared" ref="AH3988" si="6315">SUM(AH3987)</f>
        <v>0</v>
      </c>
      <c r="AI3988" s="17">
        <f t="shared" si="6314"/>
        <v>0</v>
      </c>
      <c r="AJ3988" s="17">
        <f t="shared" si="6314"/>
        <v>0</v>
      </c>
      <c r="AK3988" s="17">
        <f t="shared" si="6314"/>
        <v>0</v>
      </c>
      <c r="AL3988" s="17">
        <f t="shared" si="6314"/>
        <v>0</v>
      </c>
      <c r="AM3988" s="17">
        <f t="shared" si="6314"/>
        <v>0</v>
      </c>
      <c r="AN3988" s="17">
        <f t="shared" si="6314"/>
        <v>0</v>
      </c>
      <c r="AO3988" s="17">
        <f t="shared" si="6314"/>
        <v>0</v>
      </c>
      <c r="AP3988" s="17">
        <f t="shared" si="6314"/>
        <v>0</v>
      </c>
      <c r="AQ3988" s="17">
        <f t="shared" si="6314"/>
        <v>0</v>
      </c>
      <c r="AR3988" s="17">
        <v>0</v>
      </c>
      <c r="AS3988" s="17">
        <v>0</v>
      </c>
      <c r="AT3988" s="17">
        <f>SUM(AT3987)</f>
        <v>192700</v>
      </c>
      <c r="AU3988" s="17">
        <f t="shared" ref="AU3988:BI3988" si="6316">SUM(AU3987)</f>
        <v>17929</v>
      </c>
      <c r="AV3988" s="17">
        <f t="shared" si="6316"/>
        <v>0</v>
      </c>
      <c r="AW3988" s="17">
        <f t="shared" si="6316"/>
        <v>0</v>
      </c>
      <c r="AX3988" s="17">
        <f t="shared" si="6316"/>
        <v>0</v>
      </c>
      <c r="AY3988" s="17">
        <f t="shared" si="6316"/>
        <v>19018</v>
      </c>
      <c r="AZ3988" s="17">
        <f t="shared" ref="AZ3988" si="6317">SUM(AZ3987)</f>
        <v>229647</v>
      </c>
      <c r="BA3988" s="17">
        <f t="shared" si="6316"/>
        <v>0</v>
      </c>
      <c r="BB3988" s="17">
        <f t="shared" si="6316"/>
        <v>0</v>
      </c>
      <c r="BC3988" s="17">
        <f t="shared" si="6316"/>
        <v>17929</v>
      </c>
      <c r="BD3988" s="17">
        <f t="shared" si="6316"/>
        <v>0</v>
      </c>
      <c r="BE3988" s="17">
        <f t="shared" si="6316"/>
        <v>0</v>
      </c>
      <c r="BF3988" s="17">
        <f t="shared" si="6316"/>
        <v>65</v>
      </c>
      <c r="BG3988" s="17">
        <f t="shared" si="6316"/>
        <v>25403</v>
      </c>
      <c r="BH3988" s="17">
        <f t="shared" si="6316"/>
        <v>0</v>
      </c>
      <c r="BI3988" s="17">
        <f t="shared" si="6316"/>
        <v>0</v>
      </c>
      <c r="BJ3988" s="17">
        <v>43397</v>
      </c>
      <c r="BK3988" s="17">
        <v>186250</v>
      </c>
    </row>
    <row r="3989" spans="1:63" x14ac:dyDescent="0.25">
      <c r="A3989" s="150"/>
      <c r="B3989" s="150"/>
      <c r="C3989" s="150"/>
      <c r="D3989" s="153"/>
      <c r="E3989" s="153"/>
      <c r="F3989" s="153"/>
      <c r="G3989" s="156"/>
      <c r="P3989">
        <f t="shared" si="6279"/>
        <v>0</v>
      </c>
      <c r="Z3989">
        <v>0</v>
      </c>
      <c r="AA3989">
        <v>0</v>
      </c>
      <c r="AH3989">
        <f t="shared" si="6280"/>
        <v>0</v>
      </c>
      <c r="AR3989">
        <v>0</v>
      </c>
      <c r="AS3989">
        <v>0</v>
      </c>
      <c r="AZ3989">
        <f t="shared" si="6281"/>
        <v>0</v>
      </c>
      <c r="BJ3989">
        <v>0</v>
      </c>
      <c r="BK3989">
        <v>0</v>
      </c>
    </row>
    <row r="3990" spans="1:63" ht="15.75" thickBot="1" x14ac:dyDescent="0.3">
      <c r="A3990" s="13" t="s">
        <v>0</v>
      </c>
      <c r="B3990" s="13" t="s">
        <v>0</v>
      </c>
      <c r="C3990" s="13" t="s">
        <v>0</v>
      </c>
      <c r="D3990" s="103" t="s">
        <v>0</v>
      </c>
      <c r="E3990" s="103" t="s">
        <v>0</v>
      </c>
      <c r="F3990" s="103" t="s">
        <v>0</v>
      </c>
      <c r="G3990" s="13" t="s">
        <v>0</v>
      </c>
      <c r="H3990" s="19" t="s">
        <v>0</v>
      </c>
      <c r="I3990" s="19" t="s">
        <v>0</v>
      </c>
      <c r="J3990" s="19" t="s">
        <v>0</v>
      </c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>
        <v>0</v>
      </c>
      <c r="AA3990" s="19">
        <v>0</v>
      </c>
      <c r="AB3990" s="19" t="s">
        <v>0</v>
      </c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19"/>
      <c r="AR3990" s="19">
        <v>0</v>
      </c>
      <c r="AS3990" s="19">
        <v>0</v>
      </c>
      <c r="AT3990" s="19" t="s">
        <v>0</v>
      </c>
      <c r="AU3990" s="19"/>
      <c r="AV3990" s="19"/>
      <c r="AW3990" s="19"/>
      <c r="AX3990" s="19"/>
      <c r="AY3990" s="19"/>
      <c r="AZ3990" s="19"/>
      <c r="BA3990" s="19"/>
      <c r="BB3990" s="19"/>
      <c r="BC3990" s="19"/>
      <c r="BD3990" s="19"/>
      <c r="BE3990" s="19"/>
      <c r="BF3990" s="19"/>
      <c r="BG3990" s="19"/>
      <c r="BH3990" s="19"/>
      <c r="BI3990" s="19"/>
      <c r="BJ3990" s="19">
        <v>0</v>
      </c>
      <c r="BK3990" s="19">
        <v>0</v>
      </c>
    </row>
    <row r="3991" spans="1:63" ht="69.75" customHeight="1" thickBot="1" x14ac:dyDescent="0.3">
      <c r="A3991" s="5" t="s">
        <v>2</v>
      </c>
      <c r="B3991" s="5" t="s">
        <v>3</v>
      </c>
      <c r="C3991" s="5" t="s">
        <v>4</v>
      </c>
      <c r="D3991" s="108" t="s">
        <v>0</v>
      </c>
      <c r="E3991" s="116" t="s">
        <v>5</v>
      </c>
      <c r="F3991" s="116" t="s">
        <v>6</v>
      </c>
      <c r="G3991" s="5" t="s">
        <v>7</v>
      </c>
      <c r="H3991" s="5" t="s">
        <v>8</v>
      </c>
      <c r="I3991" s="5" t="s">
        <v>9</v>
      </c>
      <c r="J3991" s="94" t="s">
        <v>10</v>
      </c>
      <c r="K3991" s="94" t="s">
        <v>1602</v>
      </c>
      <c r="L3991" s="94" t="s">
        <v>1535</v>
      </c>
      <c r="M3991" s="94" t="s">
        <v>1591</v>
      </c>
      <c r="N3991" s="94" t="s">
        <v>1592</v>
      </c>
      <c r="O3991" s="94" t="s">
        <v>1593</v>
      </c>
      <c r="P3991" s="94" t="s">
        <v>1606</v>
      </c>
      <c r="Q3991" s="94" t="s">
        <v>1603</v>
      </c>
      <c r="R3991" s="94" t="s">
        <v>1594</v>
      </c>
      <c r="S3991" s="94" t="s">
        <v>1595</v>
      </c>
      <c r="T3991" s="94" t="s">
        <v>1596</v>
      </c>
      <c r="U3991" s="94" t="s">
        <v>1597</v>
      </c>
      <c r="V3991" s="94" t="s">
        <v>1598</v>
      </c>
      <c r="W3991" s="94" t="s">
        <v>1599</v>
      </c>
      <c r="X3991" s="94" t="s">
        <v>1604</v>
      </c>
      <c r="Y3991" s="94" t="s">
        <v>1605</v>
      </c>
      <c r="Z3991" s="94" t="s">
        <v>1600</v>
      </c>
      <c r="AA3991" s="94" t="s">
        <v>1601</v>
      </c>
      <c r="AB3991" s="95" t="s">
        <v>11</v>
      </c>
      <c r="AC3991" s="95" t="s">
        <v>1602</v>
      </c>
      <c r="AD3991" s="95" t="s">
        <v>1535</v>
      </c>
      <c r="AE3991" s="95" t="s">
        <v>1591</v>
      </c>
      <c r="AF3991" s="95" t="s">
        <v>1592</v>
      </c>
      <c r="AG3991" s="95" t="s">
        <v>1593</v>
      </c>
      <c r="AH3991" s="95" t="s">
        <v>1607</v>
      </c>
      <c r="AI3991" s="95" t="s">
        <v>1603</v>
      </c>
      <c r="AJ3991" s="95" t="s">
        <v>1594</v>
      </c>
      <c r="AK3991" s="95" t="s">
        <v>1595</v>
      </c>
      <c r="AL3991" s="95" t="s">
        <v>1596</v>
      </c>
      <c r="AM3991" s="95" t="s">
        <v>1597</v>
      </c>
      <c r="AN3991" s="95" t="s">
        <v>1598</v>
      </c>
      <c r="AO3991" s="95" t="s">
        <v>1599</v>
      </c>
      <c r="AP3991" s="95" t="s">
        <v>1604</v>
      </c>
      <c r="AQ3991" s="95" t="s">
        <v>1605</v>
      </c>
      <c r="AR3991" s="95" t="s">
        <v>1600</v>
      </c>
      <c r="AS3991" s="95" t="s">
        <v>1601</v>
      </c>
      <c r="AT3991" s="96" t="s">
        <v>12</v>
      </c>
      <c r="AU3991" s="96" t="s">
        <v>1602</v>
      </c>
      <c r="AV3991" s="96" t="s">
        <v>1535</v>
      </c>
      <c r="AW3991" s="96" t="s">
        <v>1591</v>
      </c>
      <c r="AX3991" s="96" t="s">
        <v>1592</v>
      </c>
      <c r="AY3991" s="96" t="s">
        <v>1593</v>
      </c>
      <c r="AZ3991" s="96" t="s">
        <v>1608</v>
      </c>
      <c r="BA3991" s="96" t="s">
        <v>1603</v>
      </c>
      <c r="BB3991" s="96" t="s">
        <v>1594</v>
      </c>
      <c r="BC3991" s="96" t="s">
        <v>1595</v>
      </c>
      <c r="BD3991" s="96" t="s">
        <v>1596</v>
      </c>
      <c r="BE3991" s="96" t="s">
        <v>1597</v>
      </c>
      <c r="BF3991" s="96" t="s">
        <v>1598</v>
      </c>
      <c r="BG3991" s="96" t="s">
        <v>1599</v>
      </c>
      <c r="BH3991" s="96" t="s">
        <v>1604</v>
      </c>
      <c r="BI3991" s="96" t="s">
        <v>1605</v>
      </c>
      <c r="BJ3991" s="96" t="s">
        <v>1600</v>
      </c>
      <c r="BK3991" s="96" t="s">
        <v>1601</v>
      </c>
    </row>
    <row r="3992" spans="1:63" x14ac:dyDescent="0.25">
      <c r="A3992" s="6" t="s">
        <v>0</v>
      </c>
      <c r="B3992" s="6" t="s">
        <v>0</v>
      </c>
      <c r="C3992" s="6" t="s">
        <v>0</v>
      </c>
      <c r="D3992" s="109" t="s">
        <v>0</v>
      </c>
      <c r="E3992" s="109" t="s">
        <v>0</v>
      </c>
      <c r="F3992" s="125" t="s">
        <v>0</v>
      </c>
      <c r="G3992" s="7" t="s">
        <v>0</v>
      </c>
      <c r="H3992" s="8" t="s">
        <v>0</v>
      </c>
      <c r="I3992" s="9" t="s">
        <v>13</v>
      </c>
      <c r="J3992" s="9">
        <v>1</v>
      </c>
      <c r="K3992" s="9">
        <v>2</v>
      </c>
      <c r="L3992" s="9">
        <v>3</v>
      </c>
      <c r="M3992" s="9">
        <v>4</v>
      </c>
      <c r="N3992" s="9">
        <v>5</v>
      </c>
      <c r="O3992" s="9">
        <v>6</v>
      </c>
      <c r="P3992" s="9">
        <v>7</v>
      </c>
      <c r="Q3992" s="9">
        <v>8</v>
      </c>
      <c r="R3992" s="9">
        <v>9</v>
      </c>
      <c r="S3992" s="9">
        <v>10</v>
      </c>
      <c r="T3992" s="9">
        <v>11</v>
      </c>
      <c r="U3992" s="9">
        <v>12</v>
      </c>
      <c r="V3992" s="9">
        <v>13</v>
      </c>
      <c r="W3992" s="9">
        <v>14</v>
      </c>
      <c r="X3992" s="9">
        <v>15</v>
      </c>
      <c r="Y3992" s="9">
        <v>16</v>
      </c>
      <c r="Z3992" s="9">
        <v>20</v>
      </c>
      <c r="AA3992" s="9">
        <v>21</v>
      </c>
      <c r="AB3992" s="9">
        <v>1</v>
      </c>
      <c r="AC3992" s="9">
        <v>2</v>
      </c>
      <c r="AD3992" s="9">
        <v>3</v>
      </c>
      <c r="AE3992" s="9">
        <v>4</v>
      </c>
      <c r="AF3992" s="9">
        <v>5</v>
      </c>
      <c r="AG3992" s="9">
        <v>6</v>
      </c>
      <c r="AH3992" s="9">
        <v>7</v>
      </c>
      <c r="AI3992" s="9">
        <v>8</v>
      </c>
      <c r="AJ3992" s="9">
        <v>9</v>
      </c>
      <c r="AK3992" s="9">
        <v>10</v>
      </c>
      <c r="AL3992" s="9">
        <v>11</v>
      </c>
      <c r="AM3992" s="9">
        <v>12</v>
      </c>
      <c r="AN3992" s="9">
        <v>13</v>
      </c>
      <c r="AO3992" s="9">
        <v>14</v>
      </c>
      <c r="AP3992" s="9">
        <v>15</v>
      </c>
      <c r="AQ3992" s="9">
        <v>16</v>
      </c>
      <c r="AR3992" s="9">
        <v>20</v>
      </c>
      <c r="AS3992" s="9">
        <v>21</v>
      </c>
      <c r="AT3992" s="9">
        <v>1</v>
      </c>
      <c r="AU3992" s="9">
        <v>2</v>
      </c>
      <c r="AV3992" s="9">
        <v>3</v>
      </c>
      <c r="AW3992" s="9">
        <v>4</v>
      </c>
      <c r="AX3992" s="9">
        <v>5</v>
      </c>
      <c r="AY3992" s="9">
        <v>6</v>
      </c>
      <c r="AZ3992" s="9">
        <v>7</v>
      </c>
      <c r="BA3992" s="9">
        <v>8</v>
      </c>
      <c r="BB3992" s="9">
        <v>9</v>
      </c>
      <c r="BC3992" s="9">
        <v>10</v>
      </c>
      <c r="BD3992" s="9">
        <v>11</v>
      </c>
      <c r="BE3992" s="9">
        <v>12</v>
      </c>
      <c r="BF3992" s="9">
        <v>13</v>
      </c>
      <c r="BG3992" s="9">
        <v>14</v>
      </c>
      <c r="BH3992" s="9">
        <v>15</v>
      </c>
      <c r="BI3992" s="9">
        <v>16</v>
      </c>
      <c r="BJ3992" s="9">
        <v>20</v>
      </c>
      <c r="BK3992" s="9">
        <v>21</v>
      </c>
    </row>
    <row r="3993" spans="1:63" ht="22.5" x14ac:dyDescent="0.25">
      <c r="A3993" s="1" t="s">
        <v>1156</v>
      </c>
      <c r="B3993" s="1" t="s">
        <v>58</v>
      </c>
      <c r="C3993" s="4" t="s">
        <v>154</v>
      </c>
      <c r="D3993" s="107" t="s">
        <v>1354</v>
      </c>
      <c r="E3993" s="106" t="s">
        <v>0</v>
      </c>
      <c r="F3993" s="106" t="s">
        <v>0</v>
      </c>
      <c r="G3993" s="2" t="s">
        <v>0</v>
      </c>
      <c r="H3993" s="2" t="s">
        <v>1355</v>
      </c>
      <c r="I3993" s="3" t="s">
        <v>0</v>
      </c>
      <c r="J3993" s="3" t="s">
        <v>0</v>
      </c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>
        <v>0</v>
      </c>
      <c r="AA3993" s="3">
        <v>0</v>
      </c>
      <c r="AB3993" s="3" t="s">
        <v>0</v>
      </c>
      <c r="AC3993" s="3"/>
      <c r="AD3993" s="3"/>
      <c r="AE3993" s="3"/>
      <c r="AF3993" s="3"/>
      <c r="AG3993" s="3"/>
      <c r="AH3993" s="3"/>
      <c r="AI3993" s="3"/>
      <c r="AJ3993" s="3"/>
      <c r="AK3993" s="3"/>
      <c r="AL3993" s="3"/>
      <c r="AM3993" s="3"/>
      <c r="AN3993" s="3"/>
      <c r="AO3993" s="3"/>
      <c r="AP3993" s="3"/>
      <c r="AQ3993" s="3"/>
      <c r="AR3993" s="3">
        <v>0</v>
      </c>
      <c r="AS3993" s="3">
        <v>0</v>
      </c>
      <c r="AT3993" s="3" t="s">
        <v>0</v>
      </c>
      <c r="AU3993" s="3"/>
      <c r="AV3993" s="3"/>
      <c r="AW3993" s="3"/>
      <c r="AX3993" s="3"/>
      <c r="AY3993" s="3"/>
      <c r="AZ3993" s="3"/>
      <c r="BA3993" s="3"/>
      <c r="BB3993" s="3"/>
      <c r="BC3993" s="3"/>
      <c r="BD3993" s="3"/>
      <c r="BE3993" s="3"/>
      <c r="BF3993" s="3"/>
      <c r="BG3993" s="3"/>
      <c r="BH3993" s="3"/>
      <c r="BI3993" s="3"/>
      <c r="BJ3993" s="3">
        <v>0</v>
      </c>
      <c r="BK3993" s="3">
        <v>0</v>
      </c>
    </row>
    <row r="3994" spans="1:63" ht="33.75" x14ac:dyDescent="0.25">
      <c r="A3994" s="1" t="s">
        <v>0</v>
      </c>
      <c r="B3994" s="1" t="s">
        <v>0</v>
      </c>
      <c r="C3994" s="1" t="s">
        <v>0</v>
      </c>
      <c r="D3994" s="106" t="s">
        <v>0</v>
      </c>
      <c r="E3994" s="106" t="s">
        <v>0</v>
      </c>
      <c r="F3994" s="106" t="s">
        <v>0</v>
      </c>
      <c r="G3994" s="2" t="s">
        <v>0</v>
      </c>
      <c r="H3994" s="10" t="s">
        <v>15</v>
      </c>
      <c r="I3994" s="11">
        <f>SUM(I3995,I4003,I4005)</f>
        <v>5324775</v>
      </c>
      <c r="J3994" s="11">
        <f t="shared" ref="J3994:Y3994" si="6318">SUM(J3995,J4003,J4005)</f>
        <v>1085000</v>
      </c>
      <c r="K3994" s="11">
        <f t="shared" si="6318"/>
        <v>825817</v>
      </c>
      <c r="L3994" s="11">
        <f t="shared" si="6318"/>
        <v>0</v>
      </c>
      <c r="M3994" s="11">
        <f t="shared" si="6318"/>
        <v>0</v>
      </c>
      <c r="N3994" s="11">
        <f t="shared" si="6318"/>
        <v>0</v>
      </c>
      <c r="O3994" s="11">
        <f t="shared" si="6318"/>
        <v>0</v>
      </c>
      <c r="P3994" s="11">
        <f t="shared" ref="P3994" si="6319">SUM(P3995,P4003,P4005)</f>
        <v>1910817</v>
      </c>
      <c r="Q3994" s="11">
        <f t="shared" si="6318"/>
        <v>88273</v>
      </c>
      <c r="R3994" s="11">
        <f t="shared" si="6318"/>
        <v>70035</v>
      </c>
      <c r="S3994" s="11">
        <f t="shared" si="6318"/>
        <v>830961</v>
      </c>
      <c r="T3994" s="11">
        <f t="shared" si="6318"/>
        <v>0</v>
      </c>
      <c r="U3994" s="11">
        <f t="shared" si="6318"/>
        <v>20000</v>
      </c>
      <c r="V3994" s="11">
        <f t="shared" si="6318"/>
        <v>0</v>
      </c>
      <c r="W3994" s="11">
        <f t="shared" si="6318"/>
        <v>0</v>
      </c>
      <c r="X3994" s="11">
        <f t="shared" si="6318"/>
        <v>50058</v>
      </c>
      <c r="Y3994" s="11">
        <f t="shared" si="6318"/>
        <v>187</v>
      </c>
      <c r="Z3994" s="11">
        <v>1059514</v>
      </c>
      <c r="AA3994" s="11">
        <v>851303</v>
      </c>
      <c r="AB3994" s="11">
        <f t="shared" ref="AB3994:AQ3994" si="6320">SUM(AB3995,AB4003,AB4005)</f>
        <v>0</v>
      </c>
      <c r="AC3994" s="11">
        <f t="shared" si="6320"/>
        <v>0</v>
      </c>
      <c r="AD3994" s="11">
        <f t="shared" si="6320"/>
        <v>0</v>
      </c>
      <c r="AE3994" s="11">
        <f t="shared" si="6320"/>
        <v>0</v>
      </c>
      <c r="AF3994" s="11">
        <f t="shared" si="6320"/>
        <v>0</v>
      </c>
      <c r="AG3994" s="11">
        <f t="shared" si="6320"/>
        <v>0</v>
      </c>
      <c r="AH3994" s="11">
        <f t="shared" ref="AH3994" si="6321">SUM(AH3995,AH4003,AH4005)</f>
        <v>0</v>
      </c>
      <c r="AI3994" s="11">
        <f t="shared" si="6320"/>
        <v>0</v>
      </c>
      <c r="AJ3994" s="11">
        <f t="shared" si="6320"/>
        <v>0</v>
      </c>
      <c r="AK3994" s="11">
        <f t="shared" si="6320"/>
        <v>0</v>
      </c>
      <c r="AL3994" s="11">
        <f t="shared" si="6320"/>
        <v>0</v>
      </c>
      <c r="AM3994" s="11">
        <f t="shared" si="6320"/>
        <v>0</v>
      </c>
      <c r="AN3994" s="11">
        <f t="shared" si="6320"/>
        <v>0</v>
      </c>
      <c r="AO3994" s="11">
        <f t="shared" si="6320"/>
        <v>0</v>
      </c>
      <c r="AP3994" s="11">
        <f t="shared" si="6320"/>
        <v>0</v>
      </c>
      <c r="AQ3994" s="11">
        <f t="shared" si="6320"/>
        <v>0</v>
      </c>
      <c r="AR3994" s="11">
        <v>0</v>
      </c>
      <c r="AS3994" s="11">
        <v>0</v>
      </c>
      <c r="AT3994" s="11">
        <f t="shared" ref="AT3994:BI3994" si="6322">SUM(AT3995,AT4003,AT4005)</f>
        <v>104000</v>
      </c>
      <c r="AU3994" s="11">
        <f t="shared" si="6322"/>
        <v>12349</v>
      </c>
      <c r="AV3994" s="11">
        <f t="shared" si="6322"/>
        <v>0</v>
      </c>
      <c r="AW3994" s="11">
        <f t="shared" si="6322"/>
        <v>0</v>
      </c>
      <c r="AX3994" s="11">
        <f t="shared" si="6322"/>
        <v>0</v>
      </c>
      <c r="AY3994" s="11">
        <f t="shared" si="6322"/>
        <v>0</v>
      </c>
      <c r="AZ3994" s="11">
        <f t="shared" ref="AZ3994" si="6323">SUM(AZ3995,AZ4003,AZ4005)</f>
        <v>116349</v>
      </c>
      <c r="BA3994" s="11">
        <f t="shared" si="6322"/>
        <v>0</v>
      </c>
      <c r="BB3994" s="11">
        <f t="shared" si="6322"/>
        <v>0</v>
      </c>
      <c r="BC3994" s="11">
        <f t="shared" si="6322"/>
        <v>12349</v>
      </c>
      <c r="BD3994" s="11">
        <f t="shared" si="6322"/>
        <v>0</v>
      </c>
      <c r="BE3994" s="11">
        <f t="shared" si="6322"/>
        <v>6812</v>
      </c>
      <c r="BF3994" s="11">
        <f t="shared" si="6322"/>
        <v>1000</v>
      </c>
      <c r="BG3994" s="11">
        <f t="shared" si="6322"/>
        <v>0</v>
      </c>
      <c r="BH3994" s="11">
        <f t="shared" si="6322"/>
        <v>0</v>
      </c>
      <c r="BI3994" s="11">
        <f t="shared" si="6322"/>
        <v>6374</v>
      </c>
      <c r="BJ3994" s="11">
        <v>26535</v>
      </c>
      <c r="BK3994" s="11">
        <v>89814</v>
      </c>
    </row>
    <row r="3995" spans="1:63" x14ac:dyDescent="0.25">
      <c r="A3995" s="4" t="s">
        <v>1156</v>
      </c>
      <c r="B3995" s="4" t="s">
        <v>58</v>
      </c>
      <c r="C3995" s="4" t="s">
        <v>154</v>
      </c>
      <c r="D3995" s="107" t="s">
        <v>1354</v>
      </c>
      <c r="E3995" s="106" t="s">
        <v>16</v>
      </c>
      <c r="F3995" s="106" t="s">
        <v>0</v>
      </c>
      <c r="G3995" s="2" t="s">
        <v>0</v>
      </c>
      <c r="H3995" s="2" t="s">
        <v>17</v>
      </c>
      <c r="I3995" s="12">
        <f>SUM(I3996:I3997)</f>
        <v>3840836</v>
      </c>
      <c r="J3995" s="12">
        <f t="shared" ref="J3995:Y3995" si="6324">SUM(J3996:J3997)</f>
        <v>414000</v>
      </c>
      <c r="K3995" s="12">
        <f t="shared" si="6324"/>
        <v>510000</v>
      </c>
      <c r="L3995" s="12">
        <f t="shared" si="6324"/>
        <v>0</v>
      </c>
      <c r="M3995" s="12">
        <f t="shared" si="6324"/>
        <v>0</v>
      </c>
      <c r="N3995" s="12">
        <f t="shared" si="6324"/>
        <v>0</v>
      </c>
      <c r="O3995" s="12">
        <f t="shared" si="6324"/>
        <v>0</v>
      </c>
      <c r="P3995" s="12">
        <f t="shared" ref="P3995" si="6325">SUM(P3996:P3997)</f>
        <v>924000</v>
      </c>
      <c r="Q3995" s="12">
        <f t="shared" si="6324"/>
        <v>52587</v>
      </c>
      <c r="R3995" s="12">
        <f t="shared" si="6324"/>
        <v>60000</v>
      </c>
      <c r="S3995" s="12">
        <f t="shared" si="6324"/>
        <v>514641</v>
      </c>
      <c r="T3995" s="12">
        <f t="shared" si="6324"/>
        <v>0</v>
      </c>
      <c r="U3995" s="12">
        <f t="shared" si="6324"/>
        <v>4000</v>
      </c>
      <c r="V3995" s="12">
        <f t="shared" si="6324"/>
        <v>0</v>
      </c>
      <c r="W3995" s="12">
        <f t="shared" si="6324"/>
        <v>0</v>
      </c>
      <c r="X3995" s="12">
        <f t="shared" si="6324"/>
        <v>0</v>
      </c>
      <c r="Y3995" s="12">
        <f t="shared" si="6324"/>
        <v>0</v>
      </c>
      <c r="Z3995" s="12">
        <v>631228</v>
      </c>
      <c r="AA3995" s="12">
        <v>292772</v>
      </c>
      <c r="AB3995" s="12">
        <f t="shared" ref="AB3995:AQ3995" si="6326">SUM(AB3996:AB3997)</f>
        <v>0</v>
      </c>
      <c r="AC3995" s="12">
        <f t="shared" si="6326"/>
        <v>0</v>
      </c>
      <c r="AD3995" s="12">
        <f t="shared" si="6326"/>
        <v>0</v>
      </c>
      <c r="AE3995" s="12">
        <f t="shared" si="6326"/>
        <v>0</v>
      </c>
      <c r="AF3995" s="12">
        <f t="shared" si="6326"/>
        <v>0</v>
      </c>
      <c r="AG3995" s="12">
        <f t="shared" si="6326"/>
        <v>0</v>
      </c>
      <c r="AH3995" s="12">
        <f t="shared" ref="AH3995" si="6327">SUM(AH3996:AH3997)</f>
        <v>0</v>
      </c>
      <c r="AI3995" s="12">
        <f t="shared" si="6326"/>
        <v>0</v>
      </c>
      <c r="AJ3995" s="12">
        <f t="shared" si="6326"/>
        <v>0</v>
      </c>
      <c r="AK3995" s="12">
        <f t="shared" si="6326"/>
        <v>0</v>
      </c>
      <c r="AL3995" s="12">
        <f t="shared" si="6326"/>
        <v>0</v>
      </c>
      <c r="AM3995" s="12">
        <f t="shared" si="6326"/>
        <v>0</v>
      </c>
      <c r="AN3995" s="12">
        <f t="shared" si="6326"/>
        <v>0</v>
      </c>
      <c r="AO3995" s="12">
        <f t="shared" si="6326"/>
        <v>0</v>
      </c>
      <c r="AP3995" s="12">
        <f t="shared" si="6326"/>
        <v>0</v>
      </c>
      <c r="AQ3995" s="12">
        <f t="shared" si="6326"/>
        <v>0</v>
      </c>
      <c r="AR3995" s="12">
        <v>0</v>
      </c>
      <c r="AS3995" s="12">
        <v>0</v>
      </c>
      <c r="AT3995" s="12">
        <f>SUM(AT3996:AT3997)</f>
        <v>20000</v>
      </c>
      <c r="AU3995" s="12">
        <f t="shared" ref="AU3995:BI3995" si="6328">SUM(AU3996:AU3997)</f>
        <v>0</v>
      </c>
      <c r="AV3995" s="12">
        <f t="shared" si="6328"/>
        <v>0</v>
      </c>
      <c r="AW3995" s="12">
        <f t="shared" si="6328"/>
        <v>0</v>
      </c>
      <c r="AX3995" s="12">
        <f t="shared" si="6328"/>
        <v>0</v>
      </c>
      <c r="AY3995" s="12">
        <f t="shared" si="6328"/>
        <v>0</v>
      </c>
      <c r="AZ3995" s="12">
        <f t="shared" ref="AZ3995" si="6329">SUM(AZ3996:AZ3997)</f>
        <v>20000</v>
      </c>
      <c r="BA3995" s="12">
        <f t="shared" si="6328"/>
        <v>0</v>
      </c>
      <c r="BB3995" s="12">
        <f t="shared" si="6328"/>
        <v>0</v>
      </c>
      <c r="BC3995" s="12">
        <f t="shared" si="6328"/>
        <v>0</v>
      </c>
      <c r="BD3995" s="12">
        <f t="shared" si="6328"/>
        <v>0</v>
      </c>
      <c r="BE3995" s="12">
        <f t="shared" si="6328"/>
        <v>642</v>
      </c>
      <c r="BF3995" s="12">
        <f t="shared" si="6328"/>
        <v>0</v>
      </c>
      <c r="BG3995" s="12">
        <f t="shared" si="6328"/>
        <v>0</v>
      </c>
      <c r="BH3995" s="12">
        <f t="shared" si="6328"/>
        <v>0</v>
      </c>
      <c r="BI3995" s="12">
        <f t="shared" si="6328"/>
        <v>5699</v>
      </c>
      <c r="BJ3995" s="12">
        <v>6341</v>
      </c>
      <c r="BK3995" s="12">
        <v>13659</v>
      </c>
    </row>
    <row r="3996" spans="1:63" x14ac:dyDescent="0.25">
      <c r="A3996" s="4" t="s">
        <v>1156</v>
      </c>
      <c r="B3996" s="4" t="s">
        <v>58</v>
      </c>
      <c r="C3996" s="4" t="s">
        <v>154</v>
      </c>
      <c r="D3996" s="107" t="s">
        <v>1354</v>
      </c>
      <c r="E3996" s="117">
        <v>6111</v>
      </c>
      <c r="F3996" s="107"/>
      <c r="G3996" s="103" t="s">
        <v>1659</v>
      </c>
      <c r="H3996" s="13" t="s">
        <v>18</v>
      </c>
      <c r="I3996" s="14">
        <v>3543700</v>
      </c>
      <c r="J3996" s="14">
        <v>400000</v>
      </c>
      <c r="K3996" s="14">
        <v>500000</v>
      </c>
      <c r="L3996" s="14"/>
      <c r="M3996" s="14"/>
      <c r="N3996" s="14"/>
      <c r="O3996" s="14"/>
      <c r="P3996" s="14">
        <f t="shared" si="6279"/>
        <v>900000</v>
      </c>
      <c r="Q3996" s="14">
        <v>52587</v>
      </c>
      <c r="R3996" s="14">
        <v>60000</v>
      </c>
      <c r="S3996" s="14">
        <f>500000+4641</f>
        <v>504641</v>
      </c>
      <c r="T3996" s="14"/>
      <c r="U3996" s="14"/>
      <c r="V3996" s="14"/>
      <c r="W3996" s="14"/>
      <c r="X3996" s="14"/>
      <c r="Y3996" s="14"/>
      <c r="Z3996" s="14">
        <v>617228</v>
      </c>
      <c r="AA3996" s="14">
        <v>282772</v>
      </c>
      <c r="AB3996" s="14">
        <v>0</v>
      </c>
      <c r="AC3996" s="14"/>
      <c r="AD3996" s="14"/>
      <c r="AE3996" s="14"/>
      <c r="AF3996" s="14"/>
      <c r="AG3996" s="14"/>
      <c r="AH3996" s="14">
        <f t="shared" si="6280"/>
        <v>0</v>
      </c>
      <c r="AI3996" s="14"/>
      <c r="AJ3996" s="14"/>
      <c r="AK3996" s="14"/>
      <c r="AL3996" s="14"/>
      <c r="AM3996" s="14"/>
      <c r="AN3996" s="14"/>
      <c r="AO3996" s="14"/>
      <c r="AP3996" s="14"/>
      <c r="AQ3996" s="14"/>
      <c r="AR3996" s="14">
        <v>0</v>
      </c>
      <c r="AS3996" s="14">
        <v>0</v>
      </c>
      <c r="AT3996" s="14">
        <v>20000</v>
      </c>
      <c r="AU3996" s="14"/>
      <c r="AV3996" s="14"/>
      <c r="AW3996" s="14"/>
      <c r="AX3996" s="14"/>
      <c r="AY3996" s="14"/>
      <c r="AZ3996" s="14">
        <f t="shared" si="6281"/>
        <v>20000</v>
      </c>
      <c r="BA3996" s="14"/>
      <c r="BB3996" s="14"/>
      <c r="BC3996" s="14"/>
      <c r="BD3996" s="14"/>
      <c r="BE3996" s="14">
        <v>642</v>
      </c>
      <c r="BF3996" s="14"/>
      <c r="BG3996" s="14"/>
      <c r="BH3996" s="14"/>
      <c r="BI3996" s="14">
        <v>5699</v>
      </c>
      <c r="BJ3996" s="14">
        <v>6341</v>
      </c>
      <c r="BK3996" s="14">
        <v>13659</v>
      </c>
    </row>
    <row r="3997" spans="1:63" x14ac:dyDescent="0.25">
      <c r="A3997" s="1" t="s">
        <v>1156</v>
      </c>
      <c r="B3997" s="1" t="s">
        <v>58</v>
      </c>
      <c r="C3997" s="1" t="s">
        <v>154</v>
      </c>
      <c r="D3997" s="110" t="s">
        <v>1354</v>
      </c>
      <c r="E3997" s="110" t="s">
        <v>20</v>
      </c>
      <c r="F3997" s="107" t="s">
        <v>0</v>
      </c>
      <c r="G3997" s="13" t="s">
        <v>0</v>
      </c>
      <c r="H3997" s="2" t="s">
        <v>21</v>
      </c>
      <c r="I3997" s="12">
        <f>SUM(I3998:I4002)</f>
        <v>297136</v>
      </c>
      <c r="J3997" s="12">
        <f t="shared" ref="J3997:Y3997" si="6330">SUM(J3998:J4002)</f>
        <v>14000</v>
      </c>
      <c r="K3997" s="12">
        <f t="shared" si="6330"/>
        <v>10000</v>
      </c>
      <c r="L3997" s="12">
        <f t="shared" si="6330"/>
        <v>0</v>
      </c>
      <c r="M3997" s="12">
        <f t="shared" si="6330"/>
        <v>0</v>
      </c>
      <c r="N3997" s="12">
        <f t="shared" si="6330"/>
        <v>0</v>
      </c>
      <c r="O3997" s="12">
        <f t="shared" si="6330"/>
        <v>0</v>
      </c>
      <c r="P3997" s="12">
        <f t="shared" si="6330"/>
        <v>24000</v>
      </c>
      <c r="Q3997" s="12">
        <f t="shared" si="6330"/>
        <v>0</v>
      </c>
      <c r="R3997" s="12">
        <f t="shared" si="6330"/>
        <v>0</v>
      </c>
      <c r="S3997" s="12">
        <f t="shared" si="6330"/>
        <v>10000</v>
      </c>
      <c r="T3997" s="12">
        <f t="shared" si="6330"/>
        <v>0</v>
      </c>
      <c r="U3997" s="12">
        <f t="shared" si="6330"/>
        <v>4000</v>
      </c>
      <c r="V3997" s="12">
        <f t="shared" si="6330"/>
        <v>0</v>
      </c>
      <c r="W3997" s="12">
        <f t="shared" si="6330"/>
        <v>0</v>
      </c>
      <c r="X3997" s="12">
        <f t="shared" si="6330"/>
        <v>0</v>
      </c>
      <c r="Y3997" s="12">
        <f t="shared" si="6330"/>
        <v>0</v>
      </c>
      <c r="Z3997" s="12">
        <v>14000</v>
      </c>
      <c r="AA3997" s="12">
        <v>10000</v>
      </c>
      <c r="AB3997" s="12">
        <f t="shared" ref="AB3997:AQ3997" si="6331">SUM(AB3998:AB4002)</f>
        <v>0</v>
      </c>
      <c r="AC3997" s="12">
        <f t="shared" si="6331"/>
        <v>0</v>
      </c>
      <c r="AD3997" s="12">
        <f t="shared" si="6331"/>
        <v>0</v>
      </c>
      <c r="AE3997" s="12">
        <f t="shared" si="6331"/>
        <v>0</v>
      </c>
      <c r="AF3997" s="12">
        <f t="shared" si="6331"/>
        <v>0</v>
      </c>
      <c r="AG3997" s="12">
        <f t="shared" si="6331"/>
        <v>0</v>
      </c>
      <c r="AH3997" s="12">
        <f t="shared" si="6331"/>
        <v>0</v>
      </c>
      <c r="AI3997" s="12">
        <f t="shared" si="6331"/>
        <v>0</v>
      </c>
      <c r="AJ3997" s="12">
        <f t="shared" si="6331"/>
        <v>0</v>
      </c>
      <c r="AK3997" s="12">
        <f t="shared" si="6331"/>
        <v>0</v>
      </c>
      <c r="AL3997" s="12">
        <f t="shared" si="6331"/>
        <v>0</v>
      </c>
      <c r="AM3997" s="12">
        <f t="shared" si="6331"/>
        <v>0</v>
      </c>
      <c r="AN3997" s="12">
        <f t="shared" si="6331"/>
        <v>0</v>
      </c>
      <c r="AO3997" s="12">
        <f t="shared" si="6331"/>
        <v>0</v>
      </c>
      <c r="AP3997" s="12">
        <f t="shared" si="6331"/>
        <v>0</v>
      </c>
      <c r="AQ3997" s="12">
        <f t="shared" si="6331"/>
        <v>0</v>
      </c>
      <c r="AR3997" s="12">
        <v>0</v>
      </c>
      <c r="AS3997" s="12">
        <v>0</v>
      </c>
      <c r="AT3997" s="12">
        <f>SUM(AT3998:AT4002)</f>
        <v>0</v>
      </c>
      <c r="AU3997" s="12">
        <f t="shared" ref="AU3997:BI3997" si="6332">SUM(AU3998:AU4002)</f>
        <v>0</v>
      </c>
      <c r="AV3997" s="12">
        <f t="shared" si="6332"/>
        <v>0</v>
      </c>
      <c r="AW3997" s="12">
        <f t="shared" si="6332"/>
        <v>0</v>
      </c>
      <c r="AX3997" s="12">
        <f t="shared" si="6332"/>
        <v>0</v>
      </c>
      <c r="AY3997" s="12">
        <f t="shared" si="6332"/>
        <v>0</v>
      </c>
      <c r="AZ3997" s="12">
        <f t="shared" si="6332"/>
        <v>0</v>
      </c>
      <c r="BA3997" s="12">
        <f t="shared" si="6332"/>
        <v>0</v>
      </c>
      <c r="BB3997" s="12">
        <f t="shared" si="6332"/>
        <v>0</v>
      </c>
      <c r="BC3997" s="12">
        <f t="shared" si="6332"/>
        <v>0</v>
      </c>
      <c r="BD3997" s="12">
        <f t="shared" si="6332"/>
        <v>0</v>
      </c>
      <c r="BE3997" s="12">
        <f t="shared" si="6332"/>
        <v>0</v>
      </c>
      <c r="BF3997" s="12">
        <f t="shared" si="6332"/>
        <v>0</v>
      </c>
      <c r="BG3997" s="12">
        <f t="shared" si="6332"/>
        <v>0</v>
      </c>
      <c r="BH3997" s="12">
        <f t="shared" si="6332"/>
        <v>0</v>
      </c>
      <c r="BI3997" s="12">
        <f t="shared" si="6332"/>
        <v>0</v>
      </c>
      <c r="BJ3997" s="12">
        <v>0</v>
      </c>
      <c r="BK3997" s="12">
        <v>0</v>
      </c>
    </row>
    <row r="3998" spans="1:63" ht="22.5" x14ac:dyDescent="0.25">
      <c r="A3998" s="4" t="s">
        <v>1156</v>
      </c>
      <c r="B3998" s="4" t="s">
        <v>58</v>
      </c>
      <c r="C3998" s="4" t="s">
        <v>154</v>
      </c>
      <c r="D3998" s="107" t="s">
        <v>1354</v>
      </c>
      <c r="E3998" s="117">
        <v>6112</v>
      </c>
      <c r="F3998" s="107" t="s">
        <v>1356</v>
      </c>
      <c r="G3998" s="103" t="s">
        <v>1659</v>
      </c>
      <c r="H3998" s="13" t="s">
        <v>59</v>
      </c>
      <c r="I3998" s="14">
        <v>56036</v>
      </c>
      <c r="J3998" s="14">
        <v>0</v>
      </c>
      <c r="K3998" s="14"/>
      <c r="L3998" s="14"/>
      <c r="M3998" s="14"/>
      <c r="N3998" s="14"/>
      <c r="O3998" s="14"/>
      <c r="P3998" s="14">
        <f t="shared" si="6279"/>
        <v>0</v>
      </c>
      <c r="Q3998" s="14"/>
      <c r="R3998" s="14"/>
      <c r="S3998" s="14"/>
      <c r="T3998" s="14"/>
      <c r="U3998" s="14"/>
      <c r="V3998" s="14"/>
      <c r="W3998" s="14"/>
      <c r="X3998" s="14"/>
      <c r="Y3998" s="14"/>
      <c r="Z3998" s="14">
        <v>0</v>
      </c>
      <c r="AA3998" s="14">
        <v>0</v>
      </c>
      <c r="AB3998" s="14">
        <v>0</v>
      </c>
      <c r="AC3998" s="14"/>
      <c r="AD3998" s="14"/>
      <c r="AE3998" s="14"/>
      <c r="AF3998" s="14"/>
      <c r="AG3998" s="14"/>
      <c r="AH3998" s="14">
        <f t="shared" si="6280"/>
        <v>0</v>
      </c>
      <c r="AI3998" s="14"/>
      <c r="AJ3998" s="14"/>
      <c r="AK3998" s="14"/>
      <c r="AL3998" s="14"/>
      <c r="AM3998" s="14"/>
      <c r="AN3998" s="14"/>
      <c r="AO3998" s="14"/>
      <c r="AP3998" s="14"/>
      <c r="AQ3998" s="14"/>
      <c r="AR3998" s="14">
        <v>0</v>
      </c>
      <c r="AS3998" s="14">
        <v>0</v>
      </c>
      <c r="AT3998" s="14">
        <v>0</v>
      </c>
      <c r="AU3998" s="14"/>
      <c r="AV3998" s="14"/>
      <c r="AW3998" s="14"/>
      <c r="AX3998" s="14"/>
      <c r="AY3998" s="14"/>
      <c r="AZ3998" s="14">
        <f t="shared" si="6281"/>
        <v>0</v>
      </c>
      <c r="BA3998" s="14"/>
      <c r="BB3998" s="14"/>
      <c r="BC3998" s="14"/>
      <c r="BD3998" s="14"/>
      <c r="BE3998" s="14"/>
      <c r="BF3998" s="14"/>
      <c r="BG3998" s="14"/>
      <c r="BH3998" s="14"/>
      <c r="BI3998" s="14"/>
      <c r="BJ3998" s="14">
        <v>0</v>
      </c>
      <c r="BK3998" s="14">
        <v>0</v>
      </c>
    </row>
    <row r="3999" spans="1:63" x14ac:dyDescent="0.25">
      <c r="A3999" s="4" t="s">
        <v>1156</v>
      </c>
      <c r="B3999" s="4" t="s">
        <v>58</v>
      </c>
      <c r="C3999" s="4" t="s">
        <v>154</v>
      </c>
      <c r="D3999" s="107" t="s">
        <v>1354</v>
      </c>
      <c r="E3999" s="117">
        <v>6112</v>
      </c>
      <c r="F3999" s="107" t="s">
        <v>1357</v>
      </c>
      <c r="G3999" s="103" t="s">
        <v>1659</v>
      </c>
      <c r="H3999" s="13" t="s">
        <v>24</v>
      </c>
      <c r="I3999" s="14">
        <v>175600</v>
      </c>
      <c r="J3999" s="14">
        <v>0</v>
      </c>
      <c r="K3999" s="14"/>
      <c r="L3999" s="14"/>
      <c r="M3999" s="14"/>
      <c r="N3999" s="14"/>
      <c r="O3999" s="14"/>
      <c r="P3999" s="14">
        <f t="shared" si="6279"/>
        <v>0</v>
      </c>
      <c r="Q3999" s="14"/>
      <c r="R3999" s="14"/>
      <c r="S3999" s="14"/>
      <c r="T3999" s="14"/>
      <c r="U3999" s="14"/>
      <c r="V3999" s="14"/>
      <c r="W3999" s="14"/>
      <c r="X3999" s="14"/>
      <c r="Y3999" s="14"/>
      <c r="Z3999" s="14">
        <v>0</v>
      </c>
      <c r="AA3999" s="14">
        <v>0</v>
      </c>
      <c r="AB3999" s="14">
        <v>0</v>
      </c>
      <c r="AC3999" s="14"/>
      <c r="AD3999" s="14"/>
      <c r="AE3999" s="14"/>
      <c r="AF3999" s="14"/>
      <c r="AG3999" s="14"/>
      <c r="AH3999" s="14">
        <f t="shared" si="6280"/>
        <v>0</v>
      </c>
      <c r="AI3999" s="14"/>
      <c r="AJ3999" s="14"/>
      <c r="AK3999" s="14"/>
      <c r="AL3999" s="14"/>
      <c r="AM3999" s="14"/>
      <c r="AN3999" s="14"/>
      <c r="AO3999" s="14"/>
      <c r="AP3999" s="14"/>
      <c r="AQ3999" s="14"/>
      <c r="AR3999" s="14">
        <v>0</v>
      </c>
      <c r="AS3999" s="14">
        <v>0</v>
      </c>
      <c r="AT3999" s="14">
        <v>0</v>
      </c>
      <c r="AU3999" s="14"/>
      <c r="AV3999" s="14"/>
      <c r="AW3999" s="14"/>
      <c r="AX3999" s="14"/>
      <c r="AY3999" s="14"/>
      <c r="AZ3999" s="14">
        <f t="shared" si="6281"/>
        <v>0</v>
      </c>
      <c r="BA3999" s="14"/>
      <c r="BB3999" s="14"/>
      <c r="BC3999" s="14"/>
      <c r="BD3999" s="14"/>
      <c r="BE3999" s="14"/>
      <c r="BF3999" s="14"/>
      <c r="BG3999" s="14"/>
      <c r="BH3999" s="14"/>
      <c r="BI3999" s="14"/>
      <c r="BJ3999" s="14">
        <v>0</v>
      </c>
      <c r="BK3999" s="14">
        <v>0</v>
      </c>
    </row>
    <row r="4000" spans="1:63" x14ac:dyDescent="0.25">
      <c r="A4000" s="4" t="s">
        <v>1156</v>
      </c>
      <c r="B4000" s="4" t="s">
        <v>58</v>
      </c>
      <c r="C4000" s="4" t="s">
        <v>154</v>
      </c>
      <c r="D4000" s="107" t="s">
        <v>1354</v>
      </c>
      <c r="E4000" s="117">
        <v>6112</v>
      </c>
      <c r="F4000" s="107" t="s">
        <v>1358</v>
      </c>
      <c r="G4000" s="103" t="s">
        <v>1659</v>
      </c>
      <c r="H4000" s="13" t="s">
        <v>25</v>
      </c>
      <c r="I4000" s="14">
        <v>38000</v>
      </c>
      <c r="J4000" s="14">
        <v>0</v>
      </c>
      <c r="K4000" s="14"/>
      <c r="L4000" s="14"/>
      <c r="M4000" s="14"/>
      <c r="N4000" s="14"/>
      <c r="O4000" s="14"/>
      <c r="P4000" s="14">
        <f t="shared" si="6279"/>
        <v>0</v>
      </c>
      <c r="Q4000" s="14"/>
      <c r="R4000" s="14"/>
      <c r="S4000" s="14"/>
      <c r="T4000" s="14"/>
      <c r="U4000" s="14"/>
      <c r="V4000" s="14"/>
      <c r="W4000" s="14"/>
      <c r="X4000" s="14"/>
      <c r="Y4000" s="14"/>
      <c r="Z4000" s="14">
        <v>0</v>
      </c>
      <c r="AA4000" s="14">
        <v>0</v>
      </c>
      <c r="AB4000" s="14">
        <v>0</v>
      </c>
      <c r="AC4000" s="14"/>
      <c r="AD4000" s="14"/>
      <c r="AE4000" s="14"/>
      <c r="AF4000" s="14"/>
      <c r="AG4000" s="14"/>
      <c r="AH4000" s="14">
        <f t="shared" si="6280"/>
        <v>0</v>
      </c>
      <c r="AI4000" s="14"/>
      <c r="AJ4000" s="14"/>
      <c r="AK4000" s="14"/>
      <c r="AL4000" s="14"/>
      <c r="AM4000" s="14"/>
      <c r="AN4000" s="14"/>
      <c r="AO4000" s="14"/>
      <c r="AP4000" s="14"/>
      <c r="AQ4000" s="14"/>
      <c r="AR4000" s="14">
        <v>0</v>
      </c>
      <c r="AS4000" s="14">
        <v>0</v>
      </c>
      <c r="AT4000" s="14">
        <v>0</v>
      </c>
      <c r="AU4000" s="14"/>
      <c r="AV4000" s="14"/>
      <c r="AW4000" s="14"/>
      <c r="AX4000" s="14"/>
      <c r="AY4000" s="14"/>
      <c r="AZ4000" s="14">
        <f t="shared" si="6281"/>
        <v>0</v>
      </c>
      <c r="BA4000" s="14"/>
      <c r="BB4000" s="14"/>
      <c r="BC4000" s="14"/>
      <c r="BD4000" s="14"/>
      <c r="BE4000" s="14"/>
      <c r="BF4000" s="14"/>
      <c r="BG4000" s="14"/>
      <c r="BH4000" s="14"/>
      <c r="BI4000" s="14"/>
      <c r="BJ4000" s="14">
        <v>0</v>
      </c>
      <c r="BK4000" s="14">
        <v>0</v>
      </c>
    </row>
    <row r="4001" spans="1:63" x14ac:dyDescent="0.25">
      <c r="A4001" s="4" t="s">
        <v>1156</v>
      </c>
      <c r="B4001" s="4" t="s">
        <v>58</v>
      </c>
      <c r="C4001" s="4" t="s">
        <v>154</v>
      </c>
      <c r="D4001" s="107" t="s">
        <v>1354</v>
      </c>
      <c r="E4001" s="117">
        <v>6112</v>
      </c>
      <c r="F4001" s="107" t="s">
        <v>1359</v>
      </c>
      <c r="G4001" s="103" t="s">
        <v>1659</v>
      </c>
      <c r="H4001" s="13" t="s">
        <v>23</v>
      </c>
      <c r="I4001" s="14">
        <v>7500</v>
      </c>
      <c r="J4001" s="14">
        <v>0</v>
      </c>
      <c r="K4001" s="14"/>
      <c r="L4001" s="14"/>
      <c r="M4001" s="14"/>
      <c r="N4001" s="14"/>
      <c r="O4001" s="14"/>
      <c r="P4001" s="14">
        <f t="shared" si="6279"/>
        <v>0</v>
      </c>
      <c r="Q4001" s="14"/>
      <c r="R4001" s="14"/>
      <c r="S4001" s="14"/>
      <c r="T4001" s="14"/>
      <c r="U4001" s="14"/>
      <c r="V4001" s="14"/>
      <c r="W4001" s="14"/>
      <c r="X4001" s="14"/>
      <c r="Y4001" s="14"/>
      <c r="Z4001" s="14">
        <v>0</v>
      </c>
      <c r="AA4001" s="14">
        <v>0</v>
      </c>
      <c r="AB4001" s="14">
        <v>0</v>
      </c>
      <c r="AC4001" s="14"/>
      <c r="AD4001" s="14"/>
      <c r="AE4001" s="14"/>
      <c r="AF4001" s="14"/>
      <c r="AG4001" s="14"/>
      <c r="AH4001" s="14">
        <f t="shared" si="6280"/>
        <v>0</v>
      </c>
      <c r="AI4001" s="14"/>
      <c r="AJ4001" s="14"/>
      <c r="AK4001" s="14"/>
      <c r="AL4001" s="14"/>
      <c r="AM4001" s="14"/>
      <c r="AN4001" s="14"/>
      <c r="AO4001" s="14"/>
      <c r="AP4001" s="14"/>
      <c r="AQ4001" s="14"/>
      <c r="AR4001" s="14">
        <v>0</v>
      </c>
      <c r="AS4001" s="14">
        <v>0</v>
      </c>
      <c r="AT4001" s="14">
        <v>0</v>
      </c>
      <c r="AU4001" s="14"/>
      <c r="AV4001" s="14"/>
      <c r="AW4001" s="14"/>
      <c r="AX4001" s="14"/>
      <c r="AY4001" s="14"/>
      <c r="AZ4001" s="14">
        <f t="shared" si="6281"/>
        <v>0</v>
      </c>
      <c r="BA4001" s="14"/>
      <c r="BB4001" s="14"/>
      <c r="BC4001" s="14"/>
      <c r="BD4001" s="14"/>
      <c r="BE4001" s="14"/>
      <c r="BF4001" s="14"/>
      <c r="BG4001" s="14"/>
      <c r="BH4001" s="14"/>
      <c r="BI4001" s="14"/>
      <c r="BJ4001" s="14">
        <v>0</v>
      </c>
      <c r="BK4001" s="14">
        <v>0</v>
      </c>
    </row>
    <row r="4002" spans="1:63" x14ac:dyDescent="0.25">
      <c r="A4002" s="4" t="s">
        <v>1156</v>
      </c>
      <c r="B4002" s="4" t="s">
        <v>58</v>
      </c>
      <c r="C4002" s="4" t="s">
        <v>154</v>
      </c>
      <c r="D4002" s="107" t="s">
        <v>1354</v>
      </c>
      <c r="E4002" s="117">
        <v>6112</v>
      </c>
      <c r="F4002" s="107" t="s">
        <v>1360</v>
      </c>
      <c r="G4002" s="103" t="s">
        <v>1659</v>
      </c>
      <c r="H4002" s="13" t="s">
        <v>26</v>
      </c>
      <c r="I4002" s="14">
        <v>20000</v>
      </c>
      <c r="J4002" s="14">
        <v>14000</v>
      </c>
      <c r="K4002" s="14">
        <v>10000</v>
      </c>
      <c r="L4002" s="14"/>
      <c r="M4002" s="14"/>
      <c r="N4002" s="14"/>
      <c r="O4002" s="14"/>
      <c r="P4002" s="14">
        <f t="shared" si="6279"/>
        <v>24000</v>
      </c>
      <c r="Q4002" s="14"/>
      <c r="R4002" s="14"/>
      <c r="S4002" s="14">
        <v>10000</v>
      </c>
      <c r="T4002" s="14"/>
      <c r="U4002" s="14">
        <v>4000</v>
      </c>
      <c r="V4002" s="14"/>
      <c r="W4002" s="14"/>
      <c r="X4002" s="14"/>
      <c r="Y4002" s="14"/>
      <c r="Z4002" s="14">
        <v>14000</v>
      </c>
      <c r="AA4002" s="14">
        <v>10000</v>
      </c>
      <c r="AB4002" s="14">
        <v>0</v>
      </c>
      <c r="AC4002" s="14"/>
      <c r="AD4002" s="14"/>
      <c r="AE4002" s="14"/>
      <c r="AF4002" s="14"/>
      <c r="AG4002" s="14"/>
      <c r="AH4002" s="14">
        <f t="shared" si="6280"/>
        <v>0</v>
      </c>
      <c r="AI4002" s="14"/>
      <c r="AJ4002" s="14"/>
      <c r="AK4002" s="14"/>
      <c r="AL4002" s="14"/>
      <c r="AM4002" s="14"/>
      <c r="AN4002" s="14"/>
      <c r="AO4002" s="14"/>
      <c r="AP4002" s="14"/>
      <c r="AQ4002" s="14"/>
      <c r="AR4002" s="14">
        <v>0</v>
      </c>
      <c r="AS4002" s="14">
        <v>0</v>
      </c>
      <c r="AT4002" s="14">
        <v>0</v>
      </c>
      <c r="AU4002" s="14"/>
      <c r="AV4002" s="14"/>
      <c r="AW4002" s="14"/>
      <c r="AX4002" s="14"/>
      <c r="AY4002" s="14"/>
      <c r="AZ4002" s="14">
        <f t="shared" si="6281"/>
        <v>0</v>
      </c>
      <c r="BA4002" s="14"/>
      <c r="BB4002" s="14"/>
      <c r="BC4002" s="14"/>
      <c r="BD4002" s="14"/>
      <c r="BE4002" s="14"/>
      <c r="BF4002" s="14"/>
      <c r="BG4002" s="14"/>
      <c r="BH4002" s="14"/>
      <c r="BI4002" s="14"/>
      <c r="BJ4002" s="14">
        <v>0</v>
      </c>
      <c r="BK4002" s="14">
        <v>0</v>
      </c>
    </row>
    <row r="4003" spans="1:63" ht="22.5" x14ac:dyDescent="0.25">
      <c r="A4003" s="4" t="s">
        <v>1156</v>
      </c>
      <c r="B4003" s="4" t="s">
        <v>58</v>
      </c>
      <c r="C4003" s="4" t="s">
        <v>154</v>
      </c>
      <c r="D4003" s="107" t="s">
        <v>1354</v>
      </c>
      <c r="E4003" s="106" t="s">
        <v>27</v>
      </c>
      <c r="F4003" s="106" t="s">
        <v>0</v>
      </c>
      <c r="G4003" s="2" t="s">
        <v>0</v>
      </c>
      <c r="H4003" s="2" t="s">
        <v>28</v>
      </c>
      <c r="I4003" s="12">
        <f>SUM(I4004)</f>
        <v>371439</v>
      </c>
      <c r="J4003" s="12">
        <f>SUM(J4004)</f>
        <v>40000</v>
      </c>
      <c r="K4003" s="12">
        <f t="shared" ref="K4003:Y4003" si="6333">SUM(K4004)</f>
        <v>53000</v>
      </c>
      <c r="L4003" s="12">
        <f t="shared" si="6333"/>
        <v>0</v>
      </c>
      <c r="M4003" s="12">
        <f t="shared" si="6333"/>
        <v>0</v>
      </c>
      <c r="N4003" s="12">
        <f t="shared" si="6333"/>
        <v>0</v>
      </c>
      <c r="O4003" s="12">
        <f t="shared" si="6333"/>
        <v>0</v>
      </c>
      <c r="P4003" s="12">
        <f t="shared" si="6333"/>
        <v>93000</v>
      </c>
      <c r="Q4003" s="12">
        <f t="shared" si="6333"/>
        <v>5522</v>
      </c>
      <c r="R4003" s="12">
        <f t="shared" si="6333"/>
        <v>6300</v>
      </c>
      <c r="S4003" s="12">
        <f t="shared" si="6333"/>
        <v>53488</v>
      </c>
      <c r="T4003" s="12">
        <f t="shared" si="6333"/>
        <v>0</v>
      </c>
      <c r="U4003" s="12">
        <f t="shared" si="6333"/>
        <v>0</v>
      </c>
      <c r="V4003" s="12">
        <f t="shared" si="6333"/>
        <v>0</v>
      </c>
      <c r="W4003" s="12">
        <f t="shared" si="6333"/>
        <v>0</v>
      </c>
      <c r="X4003" s="12">
        <f t="shared" si="6333"/>
        <v>0</v>
      </c>
      <c r="Y4003" s="12">
        <f t="shared" si="6333"/>
        <v>0</v>
      </c>
      <c r="Z4003" s="12">
        <v>65310</v>
      </c>
      <c r="AA4003" s="12">
        <v>27690</v>
      </c>
      <c r="AB4003" s="12">
        <f t="shared" ref="AB4003:AQ4003" si="6334">SUM(AB4004)</f>
        <v>0</v>
      </c>
      <c r="AC4003" s="12">
        <f t="shared" si="6334"/>
        <v>0</v>
      </c>
      <c r="AD4003" s="12">
        <f t="shared" si="6334"/>
        <v>0</v>
      </c>
      <c r="AE4003" s="12">
        <f t="shared" si="6334"/>
        <v>0</v>
      </c>
      <c r="AF4003" s="12">
        <f t="shared" si="6334"/>
        <v>0</v>
      </c>
      <c r="AG4003" s="12">
        <f t="shared" si="6334"/>
        <v>0</v>
      </c>
      <c r="AH4003" s="12">
        <f t="shared" si="6334"/>
        <v>0</v>
      </c>
      <c r="AI4003" s="12">
        <f t="shared" si="6334"/>
        <v>0</v>
      </c>
      <c r="AJ4003" s="12">
        <f t="shared" si="6334"/>
        <v>0</v>
      </c>
      <c r="AK4003" s="12">
        <f t="shared" si="6334"/>
        <v>0</v>
      </c>
      <c r="AL4003" s="12">
        <f t="shared" si="6334"/>
        <v>0</v>
      </c>
      <c r="AM4003" s="12">
        <f t="shared" si="6334"/>
        <v>0</v>
      </c>
      <c r="AN4003" s="12">
        <f t="shared" si="6334"/>
        <v>0</v>
      </c>
      <c r="AO4003" s="12">
        <f t="shared" si="6334"/>
        <v>0</v>
      </c>
      <c r="AP4003" s="12">
        <f t="shared" si="6334"/>
        <v>0</v>
      </c>
      <c r="AQ4003" s="12">
        <f t="shared" si="6334"/>
        <v>0</v>
      </c>
      <c r="AR4003" s="12">
        <v>0</v>
      </c>
      <c r="AS4003" s="12">
        <v>0</v>
      </c>
      <c r="AT4003" s="12">
        <f t="shared" ref="AT4003:BI4003" si="6335">SUM(AT4004)</f>
        <v>2000</v>
      </c>
      <c r="AU4003" s="12">
        <f t="shared" si="6335"/>
        <v>0</v>
      </c>
      <c r="AV4003" s="12">
        <f t="shared" si="6335"/>
        <v>0</v>
      </c>
      <c r="AW4003" s="12">
        <f t="shared" si="6335"/>
        <v>0</v>
      </c>
      <c r="AX4003" s="12">
        <f t="shared" si="6335"/>
        <v>0</v>
      </c>
      <c r="AY4003" s="12">
        <f t="shared" si="6335"/>
        <v>0</v>
      </c>
      <c r="AZ4003" s="12">
        <f t="shared" si="6335"/>
        <v>2000</v>
      </c>
      <c r="BA4003" s="12">
        <f t="shared" si="6335"/>
        <v>0</v>
      </c>
      <c r="BB4003" s="12">
        <f t="shared" si="6335"/>
        <v>0</v>
      </c>
      <c r="BC4003" s="12">
        <f t="shared" si="6335"/>
        <v>0</v>
      </c>
      <c r="BD4003" s="12">
        <f t="shared" si="6335"/>
        <v>0</v>
      </c>
      <c r="BE4003" s="12">
        <f t="shared" si="6335"/>
        <v>68</v>
      </c>
      <c r="BF4003" s="12">
        <f t="shared" si="6335"/>
        <v>0</v>
      </c>
      <c r="BG4003" s="12">
        <f t="shared" si="6335"/>
        <v>0</v>
      </c>
      <c r="BH4003" s="12">
        <f t="shared" si="6335"/>
        <v>0</v>
      </c>
      <c r="BI4003" s="12">
        <f t="shared" si="6335"/>
        <v>657</v>
      </c>
      <c r="BJ4003" s="12">
        <v>725</v>
      </c>
      <c r="BK4003" s="12">
        <v>1275</v>
      </c>
    </row>
    <row r="4004" spans="1:63" x14ac:dyDescent="0.25">
      <c r="A4004" s="4" t="s">
        <v>1156</v>
      </c>
      <c r="B4004" s="4" t="s">
        <v>58</v>
      </c>
      <c r="C4004" s="4" t="s">
        <v>154</v>
      </c>
      <c r="D4004" s="107" t="s">
        <v>1354</v>
      </c>
      <c r="E4004" s="117">
        <v>6121</v>
      </c>
      <c r="F4004" s="107"/>
      <c r="G4004" s="103" t="s">
        <v>1659</v>
      </c>
      <c r="H4004" s="13" t="s">
        <v>29</v>
      </c>
      <c r="I4004" s="14">
        <v>371439</v>
      </c>
      <c r="J4004" s="14">
        <v>40000</v>
      </c>
      <c r="K4004" s="14">
        <v>53000</v>
      </c>
      <c r="L4004" s="14"/>
      <c r="M4004" s="14"/>
      <c r="N4004" s="14"/>
      <c r="O4004" s="14"/>
      <c r="P4004" s="14">
        <f t="shared" si="6279"/>
        <v>93000</v>
      </c>
      <c r="Q4004" s="14">
        <v>5522</v>
      </c>
      <c r="R4004" s="14">
        <v>6300</v>
      </c>
      <c r="S4004" s="14">
        <f>53000+488</f>
        <v>53488</v>
      </c>
      <c r="T4004" s="14"/>
      <c r="U4004" s="14"/>
      <c r="V4004" s="14"/>
      <c r="W4004" s="14"/>
      <c r="X4004" s="14"/>
      <c r="Y4004" s="14"/>
      <c r="Z4004" s="14">
        <v>65310</v>
      </c>
      <c r="AA4004" s="14">
        <v>27690</v>
      </c>
      <c r="AB4004" s="14">
        <v>0</v>
      </c>
      <c r="AC4004" s="14"/>
      <c r="AD4004" s="14"/>
      <c r="AE4004" s="14"/>
      <c r="AF4004" s="14"/>
      <c r="AG4004" s="14"/>
      <c r="AH4004" s="14">
        <f t="shared" si="6280"/>
        <v>0</v>
      </c>
      <c r="AI4004" s="14"/>
      <c r="AJ4004" s="14"/>
      <c r="AK4004" s="14"/>
      <c r="AL4004" s="14"/>
      <c r="AM4004" s="14"/>
      <c r="AN4004" s="14"/>
      <c r="AO4004" s="14"/>
      <c r="AP4004" s="14"/>
      <c r="AQ4004" s="14"/>
      <c r="AR4004" s="14">
        <v>0</v>
      </c>
      <c r="AS4004" s="14">
        <v>0</v>
      </c>
      <c r="AT4004" s="14">
        <v>2000</v>
      </c>
      <c r="AU4004" s="14"/>
      <c r="AV4004" s="14"/>
      <c r="AW4004" s="14"/>
      <c r="AX4004" s="14"/>
      <c r="AY4004" s="14"/>
      <c r="AZ4004" s="14">
        <f t="shared" si="6281"/>
        <v>2000</v>
      </c>
      <c r="BA4004" s="14"/>
      <c r="BB4004" s="14"/>
      <c r="BC4004" s="14"/>
      <c r="BD4004" s="14"/>
      <c r="BE4004" s="14">
        <v>68</v>
      </c>
      <c r="BF4004" s="14"/>
      <c r="BG4004" s="14"/>
      <c r="BH4004" s="14"/>
      <c r="BI4004" s="14">
        <v>657</v>
      </c>
      <c r="BJ4004" s="14">
        <v>725</v>
      </c>
      <c r="BK4004" s="14">
        <v>1275</v>
      </c>
    </row>
    <row r="4005" spans="1:63" ht="22.5" x14ac:dyDescent="0.25">
      <c r="A4005" s="4" t="s">
        <v>1156</v>
      </c>
      <c r="B4005" s="4" t="s">
        <v>58</v>
      </c>
      <c r="C4005" s="4" t="s">
        <v>154</v>
      </c>
      <c r="D4005" s="107" t="s">
        <v>1354</v>
      </c>
      <c r="E4005" s="106" t="s">
        <v>31</v>
      </c>
      <c r="F4005" s="106" t="s">
        <v>0</v>
      </c>
      <c r="G4005" s="2" t="s">
        <v>0</v>
      </c>
      <c r="H4005" s="2" t="s">
        <v>32</v>
      </c>
      <c r="I4005" s="12">
        <f>SUM(I4006:I4014)</f>
        <v>1112500</v>
      </c>
      <c r="J4005" s="12">
        <f t="shared" ref="J4005:Y4005" si="6336">SUM(J4006:J4014)</f>
        <v>631000</v>
      </c>
      <c r="K4005" s="12">
        <f t="shared" si="6336"/>
        <v>262817</v>
      </c>
      <c r="L4005" s="12">
        <f t="shared" si="6336"/>
        <v>0</v>
      </c>
      <c r="M4005" s="12">
        <f t="shared" si="6336"/>
        <v>0</v>
      </c>
      <c r="N4005" s="12">
        <f t="shared" si="6336"/>
        <v>0</v>
      </c>
      <c r="O4005" s="12">
        <f t="shared" si="6336"/>
        <v>0</v>
      </c>
      <c r="P4005" s="12">
        <f t="shared" si="6336"/>
        <v>893817</v>
      </c>
      <c r="Q4005" s="12">
        <f t="shared" si="6336"/>
        <v>30164</v>
      </c>
      <c r="R4005" s="12">
        <f t="shared" si="6336"/>
        <v>3735</v>
      </c>
      <c r="S4005" s="12">
        <f t="shared" si="6336"/>
        <v>262832</v>
      </c>
      <c r="T4005" s="12">
        <f t="shared" si="6336"/>
        <v>0</v>
      </c>
      <c r="U4005" s="12">
        <f t="shared" si="6336"/>
        <v>16000</v>
      </c>
      <c r="V4005" s="12">
        <f t="shared" si="6336"/>
        <v>0</v>
      </c>
      <c r="W4005" s="12">
        <f t="shared" si="6336"/>
        <v>0</v>
      </c>
      <c r="X4005" s="12">
        <f t="shared" si="6336"/>
        <v>50058</v>
      </c>
      <c r="Y4005" s="12">
        <f t="shared" si="6336"/>
        <v>187</v>
      </c>
      <c r="Z4005" s="12">
        <v>362976</v>
      </c>
      <c r="AA4005" s="12">
        <v>530841</v>
      </c>
      <c r="AB4005" s="12">
        <f t="shared" ref="AB4005:AQ4005" si="6337">SUM(AB4006:AB4014)</f>
        <v>0</v>
      </c>
      <c r="AC4005" s="12">
        <f t="shared" si="6337"/>
        <v>0</v>
      </c>
      <c r="AD4005" s="12">
        <f t="shared" si="6337"/>
        <v>0</v>
      </c>
      <c r="AE4005" s="12">
        <f t="shared" si="6337"/>
        <v>0</v>
      </c>
      <c r="AF4005" s="12">
        <f t="shared" si="6337"/>
        <v>0</v>
      </c>
      <c r="AG4005" s="12">
        <f t="shared" si="6337"/>
        <v>0</v>
      </c>
      <c r="AH4005" s="12">
        <f t="shared" si="6337"/>
        <v>0</v>
      </c>
      <c r="AI4005" s="12">
        <f t="shared" si="6337"/>
        <v>0</v>
      </c>
      <c r="AJ4005" s="12">
        <f t="shared" si="6337"/>
        <v>0</v>
      </c>
      <c r="AK4005" s="12">
        <f t="shared" si="6337"/>
        <v>0</v>
      </c>
      <c r="AL4005" s="12">
        <f t="shared" si="6337"/>
        <v>0</v>
      </c>
      <c r="AM4005" s="12">
        <f t="shared" si="6337"/>
        <v>0</v>
      </c>
      <c r="AN4005" s="12">
        <f t="shared" si="6337"/>
        <v>0</v>
      </c>
      <c r="AO4005" s="12">
        <f t="shared" si="6337"/>
        <v>0</v>
      </c>
      <c r="AP4005" s="12">
        <f t="shared" si="6337"/>
        <v>0</v>
      </c>
      <c r="AQ4005" s="12">
        <f t="shared" si="6337"/>
        <v>0</v>
      </c>
      <c r="AR4005" s="12">
        <v>0</v>
      </c>
      <c r="AS4005" s="12">
        <v>0</v>
      </c>
      <c r="AT4005" s="12">
        <f>SUM(AT4006:AT4014)</f>
        <v>82000</v>
      </c>
      <c r="AU4005" s="12">
        <f t="shared" ref="AU4005:BI4005" si="6338">SUM(AU4006:AU4014)</f>
        <v>12349</v>
      </c>
      <c r="AV4005" s="12">
        <f t="shared" si="6338"/>
        <v>0</v>
      </c>
      <c r="AW4005" s="12">
        <f t="shared" si="6338"/>
        <v>0</v>
      </c>
      <c r="AX4005" s="12">
        <f t="shared" si="6338"/>
        <v>0</v>
      </c>
      <c r="AY4005" s="12">
        <f t="shared" si="6338"/>
        <v>0</v>
      </c>
      <c r="AZ4005" s="12">
        <f t="shared" si="6338"/>
        <v>94349</v>
      </c>
      <c r="BA4005" s="12">
        <f t="shared" si="6338"/>
        <v>0</v>
      </c>
      <c r="BB4005" s="12">
        <f t="shared" si="6338"/>
        <v>0</v>
      </c>
      <c r="BC4005" s="12">
        <f t="shared" si="6338"/>
        <v>12349</v>
      </c>
      <c r="BD4005" s="12">
        <f t="shared" si="6338"/>
        <v>0</v>
      </c>
      <c r="BE4005" s="12">
        <f t="shared" si="6338"/>
        <v>6102</v>
      </c>
      <c r="BF4005" s="12">
        <f t="shared" si="6338"/>
        <v>1000</v>
      </c>
      <c r="BG4005" s="12">
        <f t="shared" si="6338"/>
        <v>0</v>
      </c>
      <c r="BH4005" s="12">
        <f t="shared" si="6338"/>
        <v>0</v>
      </c>
      <c r="BI4005" s="12">
        <f t="shared" si="6338"/>
        <v>18</v>
      </c>
      <c r="BJ4005" s="12">
        <v>19469</v>
      </c>
      <c r="BK4005" s="12">
        <v>74880</v>
      </c>
    </row>
    <row r="4006" spans="1:63" x14ac:dyDescent="0.25">
      <c r="A4006" s="4" t="s">
        <v>1156</v>
      </c>
      <c r="B4006" s="4" t="s">
        <v>58</v>
      </c>
      <c r="C4006" s="4" t="s">
        <v>154</v>
      </c>
      <c r="D4006" s="107" t="s">
        <v>1354</v>
      </c>
      <c r="E4006" s="117">
        <v>6131</v>
      </c>
      <c r="F4006" s="107"/>
      <c r="G4006" s="103" t="s">
        <v>1659</v>
      </c>
      <c r="H4006" s="13" t="s">
        <v>34</v>
      </c>
      <c r="I4006" s="14">
        <v>55000</v>
      </c>
      <c r="J4006" s="14">
        <v>25000</v>
      </c>
      <c r="K4006" s="14">
        <v>40000</v>
      </c>
      <c r="L4006" s="14"/>
      <c r="M4006" s="14"/>
      <c r="N4006" s="14"/>
      <c r="O4006" s="14"/>
      <c r="P4006" s="14">
        <f t="shared" si="6279"/>
        <v>65000</v>
      </c>
      <c r="Q4006" s="14">
        <v>20000</v>
      </c>
      <c r="R4006" s="14"/>
      <c r="S4006" s="14">
        <v>40000</v>
      </c>
      <c r="T4006" s="14"/>
      <c r="U4006" s="14"/>
      <c r="V4006" s="14"/>
      <c r="W4006" s="14"/>
      <c r="X4006" s="14"/>
      <c r="Y4006" s="14"/>
      <c r="Z4006" s="14">
        <v>60000</v>
      </c>
      <c r="AA4006" s="14">
        <v>5000</v>
      </c>
      <c r="AB4006" s="14">
        <v>0</v>
      </c>
      <c r="AC4006" s="14"/>
      <c r="AD4006" s="14"/>
      <c r="AE4006" s="14"/>
      <c r="AF4006" s="14"/>
      <c r="AG4006" s="14"/>
      <c r="AH4006" s="14">
        <f t="shared" si="6280"/>
        <v>0</v>
      </c>
      <c r="AI4006" s="14"/>
      <c r="AJ4006" s="14"/>
      <c r="AK4006" s="14"/>
      <c r="AL4006" s="14"/>
      <c r="AM4006" s="14"/>
      <c r="AN4006" s="14"/>
      <c r="AO4006" s="14"/>
      <c r="AP4006" s="14"/>
      <c r="AQ4006" s="14"/>
      <c r="AR4006" s="14">
        <v>0</v>
      </c>
      <c r="AS4006" s="14">
        <v>0</v>
      </c>
      <c r="AT4006" s="14">
        <v>30000</v>
      </c>
      <c r="AU4006" s="14">
        <f>7012+5337</f>
        <v>12349</v>
      </c>
      <c r="AV4006" s="14"/>
      <c r="AW4006" s="14"/>
      <c r="AX4006" s="14"/>
      <c r="AY4006" s="14"/>
      <c r="AZ4006" s="14">
        <f t="shared" si="6281"/>
        <v>42349</v>
      </c>
      <c r="BA4006" s="14"/>
      <c r="BB4006" s="14"/>
      <c r="BC4006" s="14">
        <f>7012+5337</f>
        <v>12349</v>
      </c>
      <c r="BD4006" s="14"/>
      <c r="BE4006" s="14">
        <f>5000+1100</f>
        <v>6100</v>
      </c>
      <c r="BF4006" s="14"/>
      <c r="BG4006" s="14"/>
      <c r="BH4006" s="14"/>
      <c r="BI4006" s="14"/>
      <c r="BJ4006" s="14">
        <v>18449</v>
      </c>
      <c r="BK4006" s="14">
        <v>23900</v>
      </c>
    </row>
    <row r="4007" spans="1:63" x14ac:dyDescent="0.25">
      <c r="A4007" s="4" t="s">
        <v>1156</v>
      </c>
      <c r="B4007" s="4" t="s">
        <v>58</v>
      </c>
      <c r="C4007" s="4" t="s">
        <v>154</v>
      </c>
      <c r="D4007" s="107" t="s">
        <v>1354</v>
      </c>
      <c r="E4007" s="117">
        <v>6132</v>
      </c>
      <c r="F4007" s="107"/>
      <c r="G4007" s="103" t="s">
        <v>1659</v>
      </c>
      <c r="H4007" s="13" t="s">
        <v>74</v>
      </c>
      <c r="I4007" s="14">
        <v>372884</v>
      </c>
      <c r="J4007" s="14">
        <v>100000</v>
      </c>
      <c r="K4007" s="14"/>
      <c r="L4007" s="14"/>
      <c r="M4007" s="14"/>
      <c r="N4007" s="14"/>
      <c r="O4007" s="14"/>
      <c r="P4007" s="14">
        <f t="shared" si="6279"/>
        <v>100000</v>
      </c>
      <c r="Q4007" s="14"/>
      <c r="R4007" s="14"/>
      <c r="S4007" s="14"/>
      <c r="T4007" s="14"/>
      <c r="U4007" s="14"/>
      <c r="V4007" s="14"/>
      <c r="W4007" s="14"/>
      <c r="X4007" s="14"/>
      <c r="Y4007" s="14"/>
      <c r="Z4007" s="14">
        <v>0</v>
      </c>
      <c r="AA4007" s="14">
        <v>100000</v>
      </c>
      <c r="AB4007" s="14">
        <v>0</v>
      </c>
      <c r="AC4007" s="14"/>
      <c r="AD4007" s="14"/>
      <c r="AE4007" s="14"/>
      <c r="AF4007" s="14"/>
      <c r="AG4007" s="14"/>
      <c r="AH4007" s="14">
        <f t="shared" si="6280"/>
        <v>0</v>
      </c>
      <c r="AI4007" s="14"/>
      <c r="AJ4007" s="14"/>
      <c r="AK4007" s="14"/>
      <c r="AL4007" s="14"/>
      <c r="AM4007" s="14"/>
      <c r="AN4007" s="14"/>
      <c r="AO4007" s="14"/>
      <c r="AP4007" s="14"/>
      <c r="AQ4007" s="14"/>
      <c r="AR4007" s="14">
        <v>0</v>
      </c>
      <c r="AS4007" s="14">
        <v>0</v>
      </c>
      <c r="AT4007" s="14">
        <v>0</v>
      </c>
      <c r="AU4007" s="14"/>
      <c r="AV4007" s="14"/>
      <c r="AW4007" s="14"/>
      <c r="AX4007" s="14"/>
      <c r="AY4007" s="14"/>
      <c r="AZ4007" s="14">
        <f t="shared" si="6281"/>
        <v>0</v>
      </c>
      <c r="BA4007" s="14"/>
      <c r="BB4007" s="14"/>
      <c r="BC4007" s="14"/>
      <c r="BD4007" s="14"/>
      <c r="BE4007" s="14"/>
      <c r="BF4007" s="14"/>
      <c r="BG4007" s="14"/>
      <c r="BH4007" s="14"/>
      <c r="BI4007" s="14"/>
      <c r="BJ4007" s="14">
        <v>0</v>
      </c>
      <c r="BK4007" s="14">
        <v>0</v>
      </c>
    </row>
    <row r="4008" spans="1:63" x14ac:dyDescent="0.25">
      <c r="A4008" s="4" t="s">
        <v>1156</v>
      </c>
      <c r="B4008" s="4" t="s">
        <v>58</v>
      </c>
      <c r="C4008" s="4" t="s">
        <v>154</v>
      </c>
      <c r="D4008" s="107" t="s">
        <v>1354</v>
      </c>
      <c r="E4008" s="117">
        <v>6133</v>
      </c>
      <c r="F4008" s="107"/>
      <c r="G4008" s="103" t="s">
        <v>1659</v>
      </c>
      <c r="H4008" s="13" t="s">
        <v>77</v>
      </c>
      <c r="I4008" s="14">
        <v>50000</v>
      </c>
      <c r="J4008" s="14">
        <v>10000</v>
      </c>
      <c r="K4008" s="14">
        <v>3000</v>
      </c>
      <c r="L4008" s="14"/>
      <c r="M4008" s="14"/>
      <c r="N4008" s="14"/>
      <c r="O4008" s="14"/>
      <c r="P4008" s="14">
        <f t="shared" si="6279"/>
        <v>13000</v>
      </c>
      <c r="Q4008" s="14"/>
      <c r="R4008" s="14"/>
      <c r="S4008" s="14">
        <v>3000</v>
      </c>
      <c r="T4008" s="14"/>
      <c r="U4008" s="14"/>
      <c r="V4008" s="14"/>
      <c r="W4008" s="14"/>
      <c r="X4008" s="14"/>
      <c r="Y4008" s="14"/>
      <c r="Z4008" s="14">
        <v>3000</v>
      </c>
      <c r="AA4008" s="14">
        <v>10000</v>
      </c>
      <c r="AB4008" s="14">
        <v>0</v>
      </c>
      <c r="AC4008" s="14"/>
      <c r="AD4008" s="14"/>
      <c r="AE4008" s="14"/>
      <c r="AF4008" s="14"/>
      <c r="AG4008" s="14"/>
      <c r="AH4008" s="14">
        <f t="shared" si="6280"/>
        <v>0</v>
      </c>
      <c r="AI4008" s="14"/>
      <c r="AJ4008" s="14"/>
      <c r="AK4008" s="14"/>
      <c r="AL4008" s="14"/>
      <c r="AM4008" s="14"/>
      <c r="AN4008" s="14"/>
      <c r="AO4008" s="14"/>
      <c r="AP4008" s="14"/>
      <c r="AQ4008" s="14"/>
      <c r="AR4008" s="14">
        <v>0</v>
      </c>
      <c r="AS4008" s="14">
        <v>0</v>
      </c>
      <c r="AT4008" s="14">
        <v>0</v>
      </c>
      <c r="AU4008" s="14"/>
      <c r="AV4008" s="14"/>
      <c r="AW4008" s="14"/>
      <c r="AX4008" s="14"/>
      <c r="AY4008" s="14"/>
      <c r="AZ4008" s="14">
        <f t="shared" si="6281"/>
        <v>0</v>
      </c>
      <c r="BA4008" s="14"/>
      <c r="BB4008" s="14"/>
      <c r="BC4008" s="14"/>
      <c r="BD4008" s="14"/>
      <c r="BE4008" s="14"/>
      <c r="BF4008" s="14"/>
      <c r="BG4008" s="14"/>
      <c r="BH4008" s="14"/>
      <c r="BI4008" s="14"/>
      <c r="BJ4008" s="14">
        <v>0</v>
      </c>
      <c r="BK4008" s="14">
        <v>0</v>
      </c>
    </row>
    <row r="4009" spans="1:63" x14ac:dyDescent="0.25">
      <c r="A4009" s="4" t="s">
        <v>1156</v>
      </c>
      <c r="B4009" s="4" t="s">
        <v>58</v>
      </c>
      <c r="C4009" s="4" t="s">
        <v>154</v>
      </c>
      <c r="D4009" s="107" t="s">
        <v>1354</v>
      </c>
      <c r="E4009" s="117">
        <v>6134</v>
      </c>
      <c r="F4009" s="107"/>
      <c r="G4009" s="103" t="s">
        <v>1659</v>
      </c>
      <c r="H4009" s="13" t="s">
        <v>80</v>
      </c>
      <c r="I4009" s="14">
        <v>23000</v>
      </c>
      <c r="J4009" s="14">
        <v>10000</v>
      </c>
      <c r="K4009" s="14">
        <v>3000</v>
      </c>
      <c r="L4009" s="14"/>
      <c r="M4009" s="14"/>
      <c r="N4009" s="14"/>
      <c r="O4009" s="14"/>
      <c r="P4009" s="14">
        <f t="shared" si="6279"/>
        <v>13000</v>
      </c>
      <c r="Q4009" s="14"/>
      <c r="R4009" s="14"/>
      <c r="S4009" s="14">
        <v>3000</v>
      </c>
      <c r="T4009" s="14"/>
      <c r="U4009" s="14">
        <v>3000</v>
      </c>
      <c r="V4009" s="14"/>
      <c r="W4009" s="14"/>
      <c r="X4009" s="14"/>
      <c r="Y4009" s="14"/>
      <c r="Z4009" s="14">
        <v>6000</v>
      </c>
      <c r="AA4009" s="14">
        <v>7000</v>
      </c>
      <c r="AB4009" s="14">
        <v>0</v>
      </c>
      <c r="AC4009" s="14"/>
      <c r="AD4009" s="14"/>
      <c r="AE4009" s="14"/>
      <c r="AF4009" s="14"/>
      <c r="AG4009" s="14"/>
      <c r="AH4009" s="14">
        <f t="shared" si="6280"/>
        <v>0</v>
      </c>
      <c r="AI4009" s="14"/>
      <c r="AJ4009" s="14"/>
      <c r="AK4009" s="14"/>
      <c r="AL4009" s="14"/>
      <c r="AM4009" s="14"/>
      <c r="AN4009" s="14"/>
      <c r="AO4009" s="14"/>
      <c r="AP4009" s="14"/>
      <c r="AQ4009" s="14"/>
      <c r="AR4009" s="14">
        <v>0</v>
      </c>
      <c r="AS4009" s="14">
        <v>0</v>
      </c>
      <c r="AT4009" s="14">
        <v>0</v>
      </c>
      <c r="AU4009" s="14"/>
      <c r="AV4009" s="14"/>
      <c r="AW4009" s="14"/>
      <c r="AX4009" s="14"/>
      <c r="AY4009" s="14"/>
      <c r="AZ4009" s="14">
        <f t="shared" si="6281"/>
        <v>0</v>
      </c>
      <c r="BA4009" s="14"/>
      <c r="BB4009" s="14"/>
      <c r="BC4009" s="14"/>
      <c r="BD4009" s="14"/>
      <c r="BE4009" s="14"/>
      <c r="BF4009" s="14"/>
      <c r="BG4009" s="14"/>
      <c r="BH4009" s="14"/>
      <c r="BI4009" s="14"/>
      <c r="BJ4009" s="14">
        <v>0</v>
      </c>
      <c r="BK4009" s="14">
        <v>0</v>
      </c>
    </row>
    <row r="4010" spans="1:63" x14ac:dyDescent="0.25">
      <c r="A4010" s="4" t="s">
        <v>1156</v>
      </c>
      <c r="B4010" s="4" t="s">
        <v>58</v>
      </c>
      <c r="C4010" s="4" t="s">
        <v>154</v>
      </c>
      <c r="D4010" s="107" t="s">
        <v>1354</v>
      </c>
      <c r="E4010" s="117">
        <v>6135</v>
      </c>
      <c r="F4010" s="107"/>
      <c r="G4010" s="103" t="s">
        <v>1659</v>
      </c>
      <c r="H4010" s="13" t="s">
        <v>83</v>
      </c>
      <c r="I4010" s="14">
        <v>8000</v>
      </c>
      <c r="J4010" s="14">
        <v>10000</v>
      </c>
      <c r="K4010" s="14">
        <v>500</v>
      </c>
      <c r="L4010" s="14"/>
      <c r="M4010" s="14"/>
      <c r="N4010" s="14"/>
      <c r="O4010" s="14"/>
      <c r="P4010" s="14">
        <f t="shared" si="6279"/>
        <v>10500</v>
      </c>
      <c r="Q4010" s="14"/>
      <c r="R4010" s="14"/>
      <c r="S4010" s="14">
        <v>500</v>
      </c>
      <c r="T4010" s="14"/>
      <c r="U4010" s="14">
        <v>6000</v>
      </c>
      <c r="V4010" s="14"/>
      <c r="W4010" s="14"/>
      <c r="X4010" s="14"/>
      <c r="Y4010" s="14"/>
      <c r="Z4010" s="14">
        <v>6500</v>
      </c>
      <c r="AA4010" s="14">
        <v>4000</v>
      </c>
      <c r="AB4010" s="14">
        <v>0</v>
      </c>
      <c r="AC4010" s="14"/>
      <c r="AD4010" s="14"/>
      <c r="AE4010" s="14"/>
      <c r="AF4010" s="14"/>
      <c r="AG4010" s="14"/>
      <c r="AH4010" s="14">
        <f t="shared" si="6280"/>
        <v>0</v>
      </c>
      <c r="AI4010" s="14"/>
      <c r="AJ4010" s="14"/>
      <c r="AK4010" s="14"/>
      <c r="AL4010" s="14"/>
      <c r="AM4010" s="14"/>
      <c r="AN4010" s="14"/>
      <c r="AO4010" s="14"/>
      <c r="AP4010" s="14"/>
      <c r="AQ4010" s="14"/>
      <c r="AR4010" s="14">
        <v>0</v>
      </c>
      <c r="AS4010" s="14">
        <v>0</v>
      </c>
      <c r="AT4010" s="14">
        <v>0</v>
      </c>
      <c r="AU4010" s="14"/>
      <c r="AV4010" s="14"/>
      <c r="AW4010" s="14"/>
      <c r="AX4010" s="14"/>
      <c r="AY4010" s="14"/>
      <c r="AZ4010" s="14">
        <f t="shared" si="6281"/>
        <v>0</v>
      </c>
      <c r="BA4010" s="14"/>
      <c r="BB4010" s="14"/>
      <c r="BC4010" s="14"/>
      <c r="BD4010" s="14"/>
      <c r="BE4010" s="14"/>
      <c r="BF4010" s="14"/>
      <c r="BG4010" s="14"/>
      <c r="BH4010" s="14"/>
      <c r="BI4010" s="14"/>
      <c r="BJ4010" s="14">
        <v>0</v>
      </c>
      <c r="BK4010" s="14">
        <v>0</v>
      </c>
    </row>
    <row r="4011" spans="1:63" ht="22.5" x14ac:dyDescent="0.25">
      <c r="A4011" s="4" t="s">
        <v>1156</v>
      </c>
      <c r="B4011" s="4" t="s">
        <v>58</v>
      </c>
      <c r="C4011" s="4" t="s">
        <v>154</v>
      </c>
      <c r="D4011" s="107" t="s">
        <v>1354</v>
      </c>
      <c r="E4011" s="117">
        <v>6136</v>
      </c>
      <c r="F4011" s="107"/>
      <c r="G4011" s="103" t="s">
        <v>1659</v>
      </c>
      <c r="H4011" s="13" t="s">
        <v>86</v>
      </c>
      <c r="I4011" s="14">
        <v>7000</v>
      </c>
      <c r="J4011" s="14">
        <v>8000</v>
      </c>
      <c r="K4011" s="14">
        <v>100</v>
      </c>
      <c r="L4011" s="14"/>
      <c r="M4011" s="14"/>
      <c r="N4011" s="14"/>
      <c r="O4011" s="14"/>
      <c r="P4011" s="14">
        <f t="shared" si="6279"/>
        <v>8100</v>
      </c>
      <c r="Q4011" s="14"/>
      <c r="R4011" s="14"/>
      <c r="S4011" s="14">
        <v>100</v>
      </c>
      <c r="T4011" s="14"/>
      <c r="U4011" s="14">
        <v>2000</v>
      </c>
      <c r="V4011" s="14"/>
      <c r="W4011" s="14"/>
      <c r="X4011" s="14"/>
      <c r="Y4011" s="14"/>
      <c r="Z4011" s="14">
        <v>2100</v>
      </c>
      <c r="AA4011" s="14">
        <v>6000</v>
      </c>
      <c r="AB4011" s="14">
        <v>0</v>
      </c>
      <c r="AC4011" s="14"/>
      <c r="AD4011" s="14"/>
      <c r="AE4011" s="14"/>
      <c r="AF4011" s="14"/>
      <c r="AG4011" s="14"/>
      <c r="AH4011" s="14">
        <f t="shared" si="6280"/>
        <v>0</v>
      </c>
      <c r="AI4011" s="14"/>
      <c r="AJ4011" s="14"/>
      <c r="AK4011" s="14"/>
      <c r="AL4011" s="14"/>
      <c r="AM4011" s="14"/>
      <c r="AN4011" s="14"/>
      <c r="AO4011" s="14"/>
      <c r="AP4011" s="14"/>
      <c r="AQ4011" s="14"/>
      <c r="AR4011" s="14">
        <v>0</v>
      </c>
      <c r="AS4011" s="14">
        <v>0</v>
      </c>
      <c r="AT4011" s="14">
        <v>0</v>
      </c>
      <c r="AU4011" s="14"/>
      <c r="AV4011" s="14"/>
      <c r="AW4011" s="14"/>
      <c r="AX4011" s="14"/>
      <c r="AY4011" s="14"/>
      <c r="AZ4011" s="14">
        <f t="shared" si="6281"/>
        <v>0</v>
      </c>
      <c r="BA4011" s="14"/>
      <c r="BB4011" s="14"/>
      <c r="BC4011" s="14"/>
      <c r="BD4011" s="14"/>
      <c r="BE4011" s="14"/>
      <c r="BF4011" s="14"/>
      <c r="BG4011" s="14"/>
      <c r="BH4011" s="14"/>
      <c r="BI4011" s="14"/>
      <c r="BJ4011" s="14">
        <v>0</v>
      </c>
      <c r="BK4011" s="14">
        <v>0</v>
      </c>
    </row>
    <row r="4012" spans="1:63" x14ac:dyDescent="0.25">
      <c r="A4012" s="4" t="s">
        <v>1156</v>
      </c>
      <c r="B4012" s="4" t="s">
        <v>58</v>
      </c>
      <c r="C4012" s="4" t="s">
        <v>154</v>
      </c>
      <c r="D4012" s="107" t="s">
        <v>1354</v>
      </c>
      <c r="E4012" s="117">
        <v>6137</v>
      </c>
      <c r="F4012" s="107"/>
      <c r="G4012" s="103" t="s">
        <v>1659</v>
      </c>
      <c r="H4012" s="13" t="s">
        <v>89</v>
      </c>
      <c r="I4012" s="14">
        <v>20000</v>
      </c>
      <c r="J4012" s="14">
        <v>1000</v>
      </c>
      <c r="K4012" s="14">
        <v>10000</v>
      </c>
      <c r="L4012" s="14"/>
      <c r="M4012" s="14"/>
      <c r="N4012" s="14"/>
      <c r="O4012" s="14"/>
      <c r="P4012" s="14">
        <f t="shared" si="6279"/>
        <v>11000</v>
      </c>
      <c r="Q4012" s="14"/>
      <c r="R4012" s="14">
        <v>1000</v>
      </c>
      <c r="S4012" s="14">
        <v>10000</v>
      </c>
      <c r="T4012" s="14"/>
      <c r="U4012" s="14"/>
      <c r="V4012" s="14"/>
      <c r="W4012" s="14"/>
      <c r="X4012" s="14"/>
      <c r="Y4012" s="14"/>
      <c r="Z4012" s="14">
        <v>11000</v>
      </c>
      <c r="AA4012" s="14">
        <v>0</v>
      </c>
      <c r="AB4012" s="14">
        <v>0</v>
      </c>
      <c r="AC4012" s="14"/>
      <c r="AD4012" s="14"/>
      <c r="AE4012" s="14"/>
      <c r="AF4012" s="14"/>
      <c r="AG4012" s="14"/>
      <c r="AH4012" s="14">
        <f t="shared" si="6280"/>
        <v>0</v>
      </c>
      <c r="AI4012" s="14"/>
      <c r="AJ4012" s="14"/>
      <c r="AK4012" s="14"/>
      <c r="AL4012" s="14"/>
      <c r="AM4012" s="14"/>
      <c r="AN4012" s="14"/>
      <c r="AO4012" s="14"/>
      <c r="AP4012" s="14"/>
      <c r="AQ4012" s="14"/>
      <c r="AR4012" s="14">
        <v>0</v>
      </c>
      <c r="AS4012" s="14">
        <v>0</v>
      </c>
      <c r="AT4012" s="14">
        <v>0</v>
      </c>
      <c r="AU4012" s="14"/>
      <c r="AV4012" s="14"/>
      <c r="AW4012" s="14"/>
      <c r="AX4012" s="14"/>
      <c r="AY4012" s="14"/>
      <c r="AZ4012" s="14">
        <f t="shared" si="6281"/>
        <v>0</v>
      </c>
      <c r="BA4012" s="14"/>
      <c r="BB4012" s="14"/>
      <c r="BC4012" s="14"/>
      <c r="BD4012" s="14"/>
      <c r="BE4012" s="14"/>
      <c r="BF4012" s="14"/>
      <c r="BG4012" s="14"/>
      <c r="BH4012" s="14"/>
      <c r="BI4012" s="14"/>
      <c r="BJ4012" s="14">
        <v>0</v>
      </c>
      <c r="BK4012" s="14">
        <v>0</v>
      </c>
    </row>
    <row r="4013" spans="1:63" ht="22.5" x14ac:dyDescent="0.25">
      <c r="A4013" s="4" t="s">
        <v>1156</v>
      </c>
      <c r="B4013" s="4" t="s">
        <v>58</v>
      </c>
      <c r="C4013" s="4" t="s">
        <v>154</v>
      </c>
      <c r="D4013" s="107" t="s">
        <v>1354</v>
      </c>
      <c r="E4013" s="117">
        <v>6138</v>
      </c>
      <c r="F4013" s="107"/>
      <c r="G4013" s="103" t="s">
        <v>1659</v>
      </c>
      <c r="H4013" s="13" t="s">
        <v>92</v>
      </c>
      <c r="I4013" s="14">
        <v>13000</v>
      </c>
      <c r="J4013" s="14">
        <v>15000</v>
      </c>
      <c r="K4013" s="14">
        <v>500</v>
      </c>
      <c r="L4013" s="14"/>
      <c r="M4013" s="14"/>
      <c r="N4013" s="14"/>
      <c r="O4013" s="14"/>
      <c r="P4013" s="14">
        <f t="shared" si="6279"/>
        <v>15500</v>
      </c>
      <c r="Q4013" s="14"/>
      <c r="R4013" s="14"/>
      <c r="S4013" s="14">
        <v>500</v>
      </c>
      <c r="T4013" s="14"/>
      <c r="U4013" s="14">
        <v>5000</v>
      </c>
      <c r="V4013" s="14"/>
      <c r="W4013" s="14"/>
      <c r="X4013" s="14"/>
      <c r="Y4013" s="14"/>
      <c r="Z4013" s="14">
        <v>5500</v>
      </c>
      <c r="AA4013" s="14">
        <v>10000</v>
      </c>
      <c r="AB4013" s="14">
        <v>0</v>
      </c>
      <c r="AC4013" s="14"/>
      <c r="AD4013" s="14"/>
      <c r="AE4013" s="14"/>
      <c r="AF4013" s="14"/>
      <c r="AG4013" s="14"/>
      <c r="AH4013" s="14">
        <f t="shared" si="6280"/>
        <v>0</v>
      </c>
      <c r="AI4013" s="14"/>
      <c r="AJ4013" s="14"/>
      <c r="AK4013" s="14"/>
      <c r="AL4013" s="14"/>
      <c r="AM4013" s="14"/>
      <c r="AN4013" s="14"/>
      <c r="AO4013" s="14"/>
      <c r="AP4013" s="14"/>
      <c r="AQ4013" s="14"/>
      <c r="AR4013" s="14">
        <v>0</v>
      </c>
      <c r="AS4013" s="14">
        <v>0</v>
      </c>
      <c r="AT4013" s="14">
        <v>0</v>
      </c>
      <c r="AU4013" s="14"/>
      <c r="AV4013" s="14"/>
      <c r="AW4013" s="14"/>
      <c r="AX4013" s="14"/>
      <c r="AY4013" s="14"/>
      <c r="AZ4013" s="14">
        <f t="shared" si="6281"/>
        <v>0</v>
      </c>
      <c r="BA4013" s="14"/>
      <c r="BB4013" s="14"/>
      <c r="BC4013" s="14"/>
      <c r="BD4013" s="14"/>
      <c r="BE4013" s="14"/>
      <c r="BF4013" s="14"/>
      <c r="BG4013" s="14"/>
      <c r="BH4013" s="14"/>
      <c r="BI4013" s="14"/>
      <c r="BJ4013" s="14">
        <v>0</v>
      </c>
      <c r="BK4013" s="14">
        <v>0</v>
      </c>
    </row>
    <row r="4014" spans="1:63" x14ac:dyDescent="0.25">
      <c r="A4014" s="1" t="s">
        <v>1156</v>
      </c>
      <c r="B4014" s="1" t="s">
        <v>58</v>
      </c>
      <c r="C4014" s="1" t="s">
        <v>154</v>
      </c>
      <c r="D4014" s="110" t="s">
        <v>1354</v>
      </c>
      <c r="E4014" s="110" t="s">
        <v>36</v>
      </c>
      <c r="F4014" s="107" t="s">
        <v>0</v>
      </c>
      <c r="G4014" s="13" t="s">
        <v>0</v>
      </c>
      <c r="H4014" s="2" t="s">
        <v>37</v>
      </c>
      <c r="I4014" s="12">
        <f>SUM(I4015:I4017)</f>
        <v>563616</v>
      </c>
      <c r="J4014" s="12">
        <f t="shared" ref="J4014:Y4014" si="6339">SUM(J4015:J4017)</f>
        <v>452000</v>
      </c>
      <c r="K4014" s="12">
        <f t="shared" si="6339"/>
        <v>205717</v>
      </c>
      <c r="L4014" s="12">
        <f t="shared" si="6339"/>
        <v>0</v>
      </c>
      <c r="M4014" s="12">
        <f t="shared" si="6339"/>
        <v>0</v>
      </c>
      <c r="N4014" s="12">
        <f t="shared" si="6339"/>
        <v>0</v>
      </c>
      <c r="O4014" s="12">
        <f t="shared" si="6339"/>
        <v>0</v>
      </c>
      <c r="P4014" s="12">
        <f t="shared" si="6339"/>
        <v>657717</v>
      </c>
      <c r="Q4014" s="12">
        <f t="shared" si="6339"/>
        <v>10164</v>
      </c>
      <c r="R4014" s="12">
        <f t="shared" si="6339"/>
        <v>2735</v>
      </c>
      <c r="S4014" s="12">
        <f t="shared" si="6339"/>
        <v>205732</v>
      </c>
      <c r="T4014" s="12">
        <f t="shared" si="6339"/>
        <v>0</v>
      </c>
      <c r="U4014" s="12">
        <f t="shared" si="6339"/>
        <v>0</v>
      </c>
      <c r="V4014" s="12">
        <f t="shared" si="6339"/>
        <v>0</v>
      </c>
      <c r="W4014" s="12">
        <f t="shared" si="6339"/>
        <v>0</v>
      </c>
      <c r="X4014" s="12">
        <f t="shared" si="6339"/>
        <v>50058</v>
      </c>
      <c r="Y4014" s="12">
        <f t="shared" si="6339"/>
        <v>187</v>
      </c>
      <c r="Z4014" s="12">
        <v>268876</v>
      </c>
      <c r="AA4014" s="12">
        <v>388841</v>
      </c>
      <c r="AB4014" s="12">
        <f t="shared" ref="AB4014:AQ4014" si="6340">SUM(AB4015:AB4017)</f>
        <v>0</v>
      </c>
      <c r="AC4014" s="12">
        <f t="shared" si="6340"/>
        <v>0</v>
      </c>
      <c r="AD4014" s="12">
        <f t="shared" si="6340"/>
        <v>0</v>
      </c>
      <c r="AE4014" s="12">
        <f t="shared" si="6340"/>
        <v>0</v>
      </c>
      <c r="AF4014" s="12">
        <f t="shared" si="6340"/>
        <v>0</v>
      </c>
      <c r="AG4014" s="12">
        <f t="shared" si="6340"/>
        <v>0</v>
      </c>
      <c r="AH4014" s="12">
        <f t="shared" si="6340"/>
        <v>0</v>
      </c>
      <c r="AI4014" s="12">
        <f t="shared" si="6340"/>
        <v>0</v>
      </c>
      <c r="AJ4014" s="12">
        <f t="shared" si="6340"/>
        <v>0</v>
      </c>
      <c r="AK4014" s="12">
        <f t="shared" si="6340"/>
        <v>0</v>
      </c>
      <c r="AL4014" s="12">
        <f t="shared" si="6340"/>
        <v>0</v>
      </c>
      <c r="AM4014" s="12">
        <f t="shared" si="6340"/>
        <v>0</v>
      </c>
      <c r="AN4014" s="12">
        <f t="shared" si="6340"/>
        <v>0</v>
      </c>
      <c r="AO4014" s="12">
        <f t="shared" si="6340"/>
        <v>0</v>
      </c>
      <c r="AP4014" s="12">
        <f t="shared" si="6340"/>
        <v>0</v>
      </c>
      <c r="AQ4014" s="12">
        <f t="shared" si="6340"/>
        <v>0</v>
      </c>
      <c r="AR4014" s="12">
        <v>0</v>
      </c>
      <c r="AS4014" s="12">
        <v>0</v>
      </c>
      <c r="AT4014" s="12">
        <f>SUM(AT4015:AT4017)</f>
        <v>52000</v>
      </c>
      <c r="AU4014" s="12">
        <f t="shared" ref="AU4014:BI4014" si="6341">SUM(AU4015:AU4017)</f>
        <v>0</v>
      </c>
      <c r="AV4014" s="12">
        <f t="shared" si="6341"/>
        <v>0</v>
      </c>
      <c r="AW4014" s="12">
        <f t="shared" si="6341"/>
        <v>0</v>
      </c>
      <c r="AX4014" s="12">
        <f t="shared" si="6341"/>
        <v>0</v>
      </c>
      <c r="AY4014" s="12">
        <f t="shared" si="6341"/>
        <v>0</v>
      </c>
      <c r="AZ4014" s="12">
        <f t="shared" si="6341"/>
        <v>52000</v>
      </c>
      <c r="BA4014" s="12">
        <f t="shared" si="6341"/>
        <v>0</v>
      </c>
      <c r="BB4014" s="12">
        <f t="shared" si="6341"/>
        <v>0</v>
      </c>
      <c r="BC4014" s="12">
        <f t="shared" si="6341"/>
        <v>0</v>
      </c>
      <c r="BD4014" s="12">
        <f t="shared" si="6341"/>
        <v>0</v>
      </c>
      <c r="BE4014" s="12">
        <f t="shared" si="6341"/>
        <v>2</v>
      </c>
      <c r="BF4014" s="12">
        <f t="shared" si="6341"/>
        <v>1000</v>
      </c>
      <c r="BG4014" s="12">
        <f t="shared" si="6341"/>
        <v>0</v>
      </c>
      <c r="BH4014" s="12">
        <f t="shared" si="6341"/>
        <v>0</v>
      </c>
      <c r="BI4014" s="12">
        <f t="shared" si="6341"/>
        <v>18</v>
      </c>
      <c r="BJ4014" s="12">
        <v>1020</v>
      </c>
      <c r="BK4014" s="12">
        <v>50980</v>
      </c>
    </row>
    <row r="4015" spans="1:63" x14ac:dyDescent="0.25">
      <c r="A4015" s="4" t="s">
        <v>1156</v>
      </c>
      <c r="B4015" s="4" t="s">
        <v>58</v>
      </c>
      <c r="C4015" s="4" t="s">
        <v>154</v>
      </c>
      <c r="D4015" s="107" t="s">
        <v>1354</v>
      </c>
      <c r="E4015" s="117">
        <v>6139</v>
      </c>
      <c r="F4015" s="107"/>
      <c r="G4015" s="103" t="s">
        <v>1659</v>
      </c>
      <c r="H4015" s="13" t="s">
        <v>37</v>
      </c>
      <c r="I4015" s="14">
        <v>533616</v>
      </c>
      <c r="J4015" s="14">
        <v>450000</v>
      </c>
      <c r="K4015" s="14">
        <v>203717</v>
      </c>
      <c r="L4015" s="14"/>
      <c r="M4015" s="14"/>
      <c r="N4015" s="14"/>
      <c r="O4015" s="14"/>
      <c r="P4015" s="14">
        <f t="shared" si="6279"/>
        <v>653717</v>
      </c>
      <c r="Q4015" s="14">
        <v>10000</v>
      </c>
      <c r="R4015" s="14">
        <v>2535</v>
      </c>
      <c r="S4015" s="14">
        <v>203717</v>
      </c>
      <c r="T4015" s="14"/>
      <c r="U4015" s="14"/>
      <c r="V4015" s="14"/>
      <c r="W4015" s="14"/>
      <c r="X4015" s="14">
        <v>50000</v>
      </c>
      <c r="Y4015" s="14"/>
      <c r="Z4015" s="14">
        <v>266252</v>
      </c>
      <c r="AA4015" s="14">
        <v>387465</v>
      </c>
      <c r="AB4015" s="14">
        <v>0</v>
      </c>
      <c r="AC4015" s="14"/>
      <c r="AD4015" s="14"/>
      <c r="AE4015" s="14"/>
      <c r="AF4015" s="14"/>
      <c r="AG4015" s="14"/>
      <c r="AH4015" s="14">
        <f t="shared" si="6280"/>
        <v>0</v>
      </c>
      <c r="AI4015" s="14"/>
      <c r="AJ4015" s="14"/>
      <c r="AK4015" s="14"/>
      <c r="AL4015" s="14"/>
      <c r="AM4015" s="14"/>
      <c r="AN4015" s="14"/>
      <c r="AO4015" s="14"/>
      <c r="AP4015" s="14"/>
      <c r="AQ4015" s="14"/>
      <c r="AR4015" s="14">
        <v>0</v>
      </c>
      <c r="AS4015" s="14">
        <v>0</v>
      </c>
      <c r="AT4015" s="14">
        <v>50000</v>
      </c>
      <c r="AU4015" s="14"/>
      <c r="AV4015" s="14"/>
      <c r="AW4015" s="14"/>
      <c r="AX4015" s="14"/>
      <c r="AY4015" s="14"/>
      <c r="AZ4015" s="14">
        <f t="shared" si="6281"/>
        <v>50000</v>
      </c>
      <c r="BA4015" s="14"/>
      <c r="BB4015" s="14"/>
      <c r="BC4015" s="14"/>
      <c r="BD4015" s="14"/>
      <c r="BE4015" s="14"/>
      <c r="BF4015" s="14">
        <v>1000</v>
      </c>
      <c r="BG4015" s="14"/>
      <c r="BH4015" s="14"/>
      <c r="BI4015" s="14"/>
      <c r="BJ4015" s="14">
        <v>1000</v>
      </c>
      <c r="BK4015" s="14">
        <v>49000</v>
      </c>
    </row>
    <row r="4016" spans="1:63" ht="22.5" x14ac:dyDescent="0.25">
      <c r="A4016" s="4" t="s">
        <v>1156</v>
      </c>
      <c r="B4016" s="4" t="s">
        <v>58</v>
      </c>
      <c r="C4016" s="4" t="s">
        <v>154</v>
      </c>
      <c r="D4016" s="107" t="s">
        <v>1354</v>
      </c>
      <c r="E4016" s="117">
        <v>6139</v>
      </c>
      <c r="F4016" s="107" t="s">
        <v>1361</v>
      </c>
      <c r="G4016" s="103" t="s">
        <v>1659</v>
      </c>
      <c r="H4016" s="13" t="s">
        <v>39</v>
      </c>
      <c r="I4016" s="14">
        <v>14000</v>
      </c>
      <c r="J4016" s="14">
        <v>1000</v>
      </c>
      <c r="K4016" s="14">
        <v>1000</v>
      </c>
      <c r="L4016" s="14"/>
      <c r="M4016" s="14"/>
      <c r="N4016" s="14"/>
      <c r="O4016" s="14"/>
      <c r="P4016" s="14">
        <f t="shared" si="6279"/>
        <v>2000</v>
      </c>
      <c r="Q4016" s="14">
        <v>164</v>
      </c>
      <c r="R4016" s="14">
        <v>200</v>
      </c>
      <c r="S4016" s="14">
        <f>1000+15</f>
        <v>1015</v>
      </c>
      <c r="T4016" s="14"/>
      <c r="U4016" s="14"/>
      <c r="V4016" s="14"/>
      <c r="W4016" s="14"/>
      <c r="X4016" s="14">
        <v>58</v>
      </c>
      <c r="Y4016" s="14">
        <v>187</v>
      </c>
      <c r="Z4016" s="14">
        <v>1624</v>
      </c>
      <c r="AA4016" s="14">
        <v>376</v>
      </c>
      <c r="AB4016" s="14">
        <v>0</v>
      </c>
      <c r="AC4016" s="14"/>
      <c r="AD4016" s="14"/>
      <c r="AE4016" s="14"/>
      <c r="AF4016" s="14"/>
      <c r="AG4016" s="14"/>
      <c r="AH4016" s="14">
        <f t="shared" si="6280"/>
        <v>0</v>
      </c>
      <c r="AI4016" s="14"/>
      <c r="AJ4016" s="14"/>
      <c r="AK4016" s="14"/>
      <c r="AL4016" s="14"/>
      <c r="AM4016" s="14"/>
      <c r="AN4016" s="14"/>
      <c r="AO4016" s="14"/>
      <c r="AP4016" s="14"/>
      <c r="AQ4016" s="14"/>
      <c r="AR4016" s="14">
        <v>0</v>
      </c>
      <c r="AS4016" s="14">
        <v>0</v>
      </c>
      <c r="AT4016" s="14">
        <v>1000</v>
      </c>
      <c r="AU4016" s="14"/>
      <c r="AV4016" s="14"/>
      <c r="AW4016" s="14"/>
      <c r="AX4016" s="14"/>
      <c r="AY4016" s="14"/>
      <c r="AZ4016" s="14">
        <f t="shared" si="6281"/>
        <v>1000</v>
      </c>
      <c r="BA4016" s="14"/>
      <c r="BB4016" s="14"/>
      <c r="BC4016" s="14"/>
      <c r="BD4016" s="14"/>
      <c r="BE4016" s="14">
        <v>2</v>
      </c>
      <c r="BF4016" s="14"/>
      <c r="BG4016" s="14"/>
      <c r="BH4016" s="14"/>
      <c r="BI4016" s="14">
        <v>18</v>
      </c>
      <c r="BJ4016" s="14">
        <v>20</v>
      </c>
      <c r="BK4016" s="14">
        <v>980</v>
      </c>
    </row>
    <row r="4017" spans="1:63" ht="33.75" x14ac:dyDescent="0.25">
      <c r="A4017" s="4" t="s">
        <v>1156</v>
      </c>
      <c r="B4017" s="4" t="s">
        <v>58</v>
      </c>
      <c r="C4017" s="4" t="s">
        <v>154</v>
      </c>
      <c r="D4017" s="107" t="s">
        <v>1354</v>
      </c>
      <c r="E4017" s="117">
        <v>6139</v>
      </c>
      <c r="F4017" s="107" t="s">
        <v>1362</v>
      </c>
      <c r="G4017" s="103" t="s">
        <v>1659</v>
      </c>
      <c r="H4017" s="13" t="s">
        <v>40</v>
      </c>
      <c r="I4017" s="14">
        <v>16000</v>
      </c>
      <c r="J4017" s="14">
        <v>1000</v>
      </c>
      <c r="K4017" s="14">
        <v>1000</v>
      </c>
      <c r="L4017" s="14"/>
      <c r="M4017" s="14"/>
      <c r="N4017" s="14"/>
      <c r="O4017" s="14"/>
      <c r="P4017" s="14">
        <f t="shared" si="6279"/>
        <v>2000</v>
      </c>
      <c r="Q4017" s="14"/>
      <c r="R4017" s="14"/>
      <c r="S4017" s="14">
        <v>1000</v>
      </c>
      <c r="T4017" s="14"/>
      <c r="U4017" s="14"/>
      <c r="V4017" s="14"/>
      <c r="W4017" s="14"/>
      <c r="X4017" s="14"/>
      <c r="Y4017" s="14"/>
      <c r="Z4017" s="14">
        <v>1000</v>
      </c>
      <c r="AA4017" s="14">
        <v>1000</v>
      </c>
      <c r="AB4017" s="14">
        <v>0</v>
      </c>
      <c r="AC4017" s="14"/>
      <c r="AD4017" s="14"/>
      <c r="AE4017" s="14"/>
      <c r="AF4017" s="14"/>
      <c r="AG4017" s="14"/>
      <c r="AH4017" s="14">
        <f t="shared" si="6280"/>
        <v>0</v>
      </c>
      <c r="AI4017" s="14"/>
      <c r="AJ4017" s="14"/>
      <c r="AK4017" s="14"/>
      <c r="AL4017" s="14"/>
      <c r="AM4017" s="14"/>
      <c r="AN4017" s="14"/>
      <c r="AO4017" s="14"/>
      <c r="AP4017" s="14"/>
      <c r="AQ4017" s="14"/>
      <c r="AR4017" s="14">
        <v>0</v>
      </c>
      <c r="AS4017" s="14">
        <v>0</v>
      </c>
      <c r="AT4017" s="14">
        <v>1000</v>
      </c>
      <c r="AU4017" s="14"/>
      <c r="AV4017" s="14"/>
      <c r="AW4017" s="14"/>
      <c r="AX4017" s="14"/>
      <c r="AY4017" s="14"/>
      <c r="AZ4017" s="14">
        <f t="shared" si="6281"/>
        <v>1000</v>
      </c>
      <c r="BA4017" s="14"/>
      <c r="BB4017" s="14"/>
      <c r="BC4017" s="14"/>
      <c r="BD4017" s="14"/>
      <c r="BE4017" s="14"/>
      <c r="BF4017" s="14"/>
      <c r="BG4017" s="14"/>
      <c r="BH4017" s="14"/>
      <c r="BI4017" s="14"/>
      <c r="BJ4017" s="14">
        <v>0</v>
      </c>
      <c r="BK4017" s="14">
        <v>1000</v>
      </c>
    </row>
    <row r="4018" spans="1:63" ht="33.75" x14ac:dyDescent="0.25">
      <c r="A4018" s="1" t="s">
        <v>0</v>
      </c>
      <c r="B4018" s="1" t="s">
        <v>0</v>
      </c>
      <c r="C4018" s="1" t="s">
        <v>0</v>
      </c>
      <c r="D4018" s="106" t="s">
        <v>0</v>
      </c>
      <c r="E4018" s="106" t="s">
        <v>0</v>
      </c>
      <c r="F4018" s="106" t="s">
        <v>0</v>
      </c>
      <c r="G4018" s="2" t="s">
        <v>0</v>
      </c>
      <c r="H4018" s="10" t="s">
        <v>41</v>
      </c>
      <c r="I4018" s="11">
        <f>SUM(I4019)</f>
        <v>20000</v>
      </c>
      <c r="J4018" s="11">
        <f t="shared" ref="J4018:Y4018" si="6342">SUM(J4019)</f>
        <v>20000</v>
      </c>
      <c r="K4018" s="11">
        <f t="shared" si="6342"/>
        <v>0</v>
      </c>
      <c r="L4018" s="11">
        <f t="shared" si="6342"/>
        <v>0</v>
      </c>
      <c r="M4018" s="11">
        <f t="shared" si="6342"/>
        <v>0</v>
      </c>
      <c r="N4018" s="11">
        <f t="shared" si="6342"/>
        <v>0</v>
      </c>
      <c r="O4018" s="11">
        <f t="shared" si="6342"/>
        <v>0</v>
      </c>
      <c r="P4018" s="11">
        <f t="shared" si="6342"/>
        <v>20000</v>
      </c>
      <c r="Q4018" s="11">
        <f t="shared" si="6342"/>
        <v>0</v>
      </c>
      <c r="R4018" s="11">
        <f t="shared" si="6342"/>
        <v>0</v>
      </c>
      <c r="S4018" s="11">
        <f t="shared" si="6342"/>
        <v>0</v>
      </c>
      <c r="T4018" s="11">
        <f t="shared" si="6342"/>
        <v>0</v>
      </c>
      <c r="U4018" s="11">
        <f t="shared" si="6342"/>
        <v>0</v>
      </c>
      <c r="V4018" s="11">
        <f t="shared" si="6342"/>
        <v>1000</v>
      </c>
      <c r="W4018" s="11">
        <f t="shared" si="6342"/>
        <v>0</v>
      </c>
      <c r="X4018" s="11">
        <f t="shared" si="6342"/>
        <v>0</v>
      </c>
      <c r="Y4018" s="11">
        <f t="shared" si="6342"/>
        <v>0</v>
      </c>
      <c r="Z4018" s="11">
        <v>1000</v>
      </c>
      <c r="AA4018" s="11">
        <v>19000</v>
      </c>
      <c r="AB4018" s="11">
        <f t="shared" ref="AB4018:AQ4018" si="6343">SUM(AB4019)</f>
        <v>0</v>
      </c>
      <c r="AC4018" s="11">
        <f t="shared" si="6343"/>
        <v>0</v>
      </c>
      <c r="AD4018" s="11">
        <f t="shared" si="6343"/>
        <v>0</v>
      </c>
      <c r="AE4018" s="11">
        <f t="shared" si="6343"/>
        <v>0</v>
      </c>
      <c r="AF4018" s="11">
        <f t="shared" si="6343"/>
        <v>0</v>
      </c>
      <c r="AG4018" s="11">
        <f t="shared" si="6343"/>
        <v>0</v>
      </c>
      <c r="AH4018" s="11">
        <f t="shared" si="6343"/>
        <v>0</v>
      </c>
      <c r="AI4018" s="11">
        <f t="shared" si="6343"/>
        <v>0</v>
      </c>
      <c r="AJ4018" s="11">
        <f t="shared" si="6343"/>
        <v>0</v>
      </c>
      <c r="AK4018" s="11">
        <f t="shared" si="6343"/>
        <v>0</v>
      </c>
      <c r="AL4018" s="11">
        <f t="shared" si="6343"/>
        <v>0</v>
      </c>
      <c r="AM4018" s="11">
        <f t="shared" si="6343"/>
        <v>0</v>
      </c>
      <c r="AN4018" s="11">
        <f t="shared" si="6343"/>
        <v>0</v>
      </c>
      <c r="AO4018" s="11">
        <f t="shared" si="6343"/>
        <v>0</v>
      </c>
      <c r="AP4018" s="11">
        <f t="shared" si="6343"/>
        <v>0</v>
      </c>
      <c r="AQ4018" s="11">
        <f t="shared" si="6343"/>
        <v>0</v>
      </c>
      <c r="AR4018" s="11">
        <v>0</v>
      </c>
      <c r="AS4018" s="11">
        <v>0</v>
      </c>
      <c r="AT4018" s="11">
        <f>SUM(AT4019)</f>
        <v>20000</v>
      </c>
      <c r="AU4018" s="11">
        <f t="shared" ref="AU4018:BI4018" si="6344">SUM(AU4019)</f>
        <v>9832</v>
      </c>
      <c r="AV4018" s="11">
        <f t="shared" si="6344"/>
        <v>0</v>
      </c>
      <c r="AW4018" s="11">
        <f t="shared" si="6344"/>
        <v>0</v>
      </c>
      <c r="AX4018" s="11">
        <f t="shared" si="6344"/>
        <v>0</v>
      </c>
      <c r="AY4018" s="11">
        <f t="shared" si="6344"/>
        <v>0</v>
      </c>
      <c r="AZ4018" s="11">
        <f t="shared" si="6344"/>
        <v>29832</v>
      </c>
      <c r="BA4018" s="11">
        <f t="shared" si="6344"/>
        <v>0</v>
      </c>
      <c r="BB4018" s="11">
        <f t="shared" si="6344"/>
        <v>0</v>
      </c>
      <c r="BC4018" s="11">
        <f t="shared" si="6344"/>
        <v>9832</v>
      </c>
      <c r="BD4018" s="11">
        <f t="shared" si="6344"/>
        <v>0</v>
      </c>
      <c r="BE4018" s="11">
        <f t="shared" si="6344"/>
        <v>0</v>
      </c>
      <c r="BF4018" s="11">
        <f t="shared" si="6344"/>
        <v>0</v>
      </c>
      <c r="BG4018" s="11">
        <f t="shared" si="6344"/>
        <v>0</v>
      </c>
      <c r="BH4018" s="11">
        <f t="shared" si="6344"/>
        <v>0</v>
      </c>
      <c r="BI4018" s="11">
        <f t="shared" si="6344"/>
        <v>0</v>
      </c>
      <c r="BJ4018" s="11">
        <v>9832</v>
      </c>
      <c r="BK4018" s="11">
        <v>20000</v>
      </c>
    </row>
    <row r="4019" spans="1:63" ht="22.5" x14ac:dyDescent="0.25">
      <c r="A4019" s="4" t="s">
        <v>1156</v>
      </c>
      <c r="B4019" s="4" t="s">
        <v>58</v>
      </c>
      <c r="C4019" s="4" t="s">
        <v>154</v>
      </c>
      <c r="D4019" s="107" t="s">
        <v>1354</v>
      </c>
      <c r="E4019" s="106" t="s">
        <v>42</v>
      </c>
      <c r="F4019" s="106" t="s">
        <v>0</v>
      </c>
      <c r="G4019" s="2" t="s">
        <v>0</v>
      </c>
      <c r="H4019" s="2" t="s">
        <v>43</v>
      </c>
      <c r="I4019" s="12">
        <f>SUM(I4020:I4021)</f>
        <v>20000</v>
      </c>
      <c r="J4019" s="12">
        <f t="shared" ref="J4019:Y4019" si="6345">SUM(J4020:J4021)</f>
        <v>20000</v>
      </c>
      <c r="K4019" s="12">
        <f t="shared" si="6345"/>
        <v>0</v>
      </c>
      <c r="L4019" s="12">
        <f t="shared" si="6345"/>
        <v>0</v>
      </c>
      <c r="M4019" s="12">
        <f t="shared" si="6345"/>
        <v>0</v>
      </c>
      <c r="N4019" s="12">
        <f t="shared" si="6345"/>
        <v>0</v>
      </c>
      <c r="O4019" s="12">
        <f t="shared" si="6345"/>
        <v>0</v>
      </c>
      <c r="P4019" s="12">
        <f t="shared" ref="P4019" si="6346">SUM(P4020:P4021)</f>
        <v>20000</v>
      </c>
      <c r="Q4019" s="12">
        <f t="shared" si="6345"/>
        <v>0</v>
      </c>
      <c r="R4019" s="12">
        <f t="shared" si="6345"/>
        <v>0</v>
      </c>
      <c r="S4019" s="12">
        <f t="shared" si="6345"/>
        <v>0</v>
      </c>
      <c r="T4019" s="12">
        <f t="shared" si="6345"/>
        <v>0</v>
      </c>
      <c r="U4019" s="12">
        <f t="shared" si="6345"/>
        <v>0</v>
      </c>
      <c r="V4019" s="12">
        <f t="shared" si="6345"/>
        <v>1000</v>
      </c>
      <c r="W4019" s="12">
        <f t="shared" si="6345"/>
        <v>0</v>
      </c>
      <c r="X4019" s="12">
        <f t="shared" si="6345"/>
        <v>0</v>
      </c>
      <c r="Y4019" s="12">
        <f t="shared" si="6345"/>
        <v>0</v>
      </c>
      <c r="Z4019" s="12">
        <v>1000</v>
      </c>
      <c r="AA4019" s="12">
        <v>19000</v>
      </c>
      <c r="AB4019" s="12">
        <f t="shared" ref="AB4019:AQ4019" si="6347">SUM(AB4020:AB4021)</f>
        <v>0</v>
      </c>
      <c r="AC4019" s="12">
        <f t="shared" si="6347"/>
        <v>0</v>
      </c>
      <c r="AD4019" s="12">
        <f t="shared" si="6347"/>
        <v>0</v>
      </c>
      <c r="AE4019" s="12">
        <f t="shared" si="6347"/>
        <v>0</v>
      </c>
      <c r="AF4019" s="12">
        <f t="shared" si="6347"/>
        <v>0</v>
      </c>
      <c r="AG4019" s="12">
        <f t="shared" si="6347"/>
        <v>0</v>
      </c>
      <c r="AH4019" s="12">
        <f t="shared" ref="AH4019" si="6348">SUM(AH4020:AH4021)</f>
        <v>0</v>
      </c>
      <c r="AI4019" s="12">
        <f t="shared" si="6347"/>
        <v>0</v>
      </c>
      <c r="AJ4019" s="12">
        <f t="shared" si="6347"/>
        <v>0</v>
      </c>
      <c r="AK4019" s="12">
        <f t="shared" si="6347"/>
        <v>0</v>
      </c>
      <c r="AL4019" s="12">
        <f t="shared" si="6347"/>
        <v>0</v>
      </c>
      <c r="AM4019" s="12">
        <f t="shared" si="6347"/>
        <v>0</v>
      </c>
      <c r="AN4019" s="12">
        <f t="shared" si="6347"/>
        <v>0</v>
      </c>
      <c r="AO4019" s="12">
        <f t="shared" si="6347"/>
        <v>0</v>
      </c>
      <c r="AP4019" s="12">
        <f t="shared" si="6347"/>
        <v>0</v>
      </c>
      <c r="AQ4019" s="12">
        <f t="shared" si="6347"/>
        <v>0</v>
      </c>
      <c r="AR4019" s="12">
        <v>0</v>
      </c>
      <c r="AS4019" s="12">
        <v>0</v>
      </c>
      <c r="AT4019" s="12">
        <f t="shared" ref="AT4019:BI4019" si="6349">SUM(AT4020:AT4021)</f>
        <v>20000</v>
      </c>
      <c r="AU4019" s="12">
        <f t="shared" si="6349"/>
        <v>9832</v>
      </c>
      <c r="AV4019" s="12">
        <f t="shared" si="6349"/>
        <v>0</v>
      </c>
      <c r="AW4019" s="12">
        <f t="shared" si="6349"/>
        <v>0</v>
      </c>
      <c r="AX4019" s="12">
        <f t="shared" si="6349"/>
        <v>0</v>
      </c>
      <c r="AY4019" s="12">
        <f t="shared" si="6349"/>
        <v>0</v>
      </c>
      <c r="AZ4019" s="12">
        <f t="shared" ref="AZ4019" si="6350">SUM(AZ4020:AZ4021)</f>
        <v>29832</v>
      </c>
      <c r="BA4019" s="12">
        <f t="shared" si="6349"/>
        <v>0</v>
      </c>
      <c r="BB4019" s="12">
        <f t="shared" si="6349"/>
        <v>0</v>
      </c>
      <c r="BC4019" s="12">
        <f t="shared" si="6349"/>
        <v>9832</v>
      </c>
      <c r="BD4019" s="12">
        <f t="shared" si="6349"/>
        <v>0</v>
      </c>
      <c r="BE4019" s="12">
        <f t="shared" si="6349"/>
        <v>0</v>
      </c>
      <c r="BF4019" s="12">
        <f t="shared" si="6349"/>
        <v>0</v>
      </c>
      <c r="BG4019" s="12">
        <f t="shared" si="6349"/>
        <v>0</v>
      </c>
      <c r="BH4019" s="12">
        <f t="shared" si="6349"/>
        <v>0</v>
      </c>
      <c r="BI4019" s="12">
        <f t="shared" si="6349"/>
        <v>0</v>
      </c>
      <c r="BJ4019" s="12">
        <v>9832</v>
      </c>
      <c r="BK4019" s="12">
        <v>20000</v>
      </c>
    </row>
    <row r="4020" spans="1:63" x14ac:dyDescent="0.25">
      <c r="A4020" s="4" t="s">
        <v>1156</v>
      </c>
      <c r="B4020" s="4" t="s">
        <v>58</v>
      </c>
      <c r="C4020" s="4" t="s">
        <v>154</v>
      </c>
      <c r="D4020" s="107" t="s">
        <v>1354</v>
      </c>
      <c r="E4020" s="117">
        <v>6142</v>
      </c>
      <c r="F4020" s="107"/>
      <c r="G4020" s="103" t="s">
        <v>1659</v>
      </c>
      <c r="H4020" s="13" t="s">
        <v>62</v>
      </c>
      <c r="I4020" s="14">
        <v>0</v>
      </c>
      <c r="J4020" s="14">
        <v>10000</v>
      </c>
      <c r="K4020" s="14"/>
      <c r="L4020" s="14"/>
      <c r="M4020" s="14"/>
      <c r="N4020" s="14"/>
      <c r="O4020" s="14"/>
      <c r="P4020" s="14">
        <f t="shared" si="6279"/>
        <v>10000</v>
      </c>
      <c r="Q4020" s="14"/>
      <c r="R4020" s="14"/>
      <c r="S4020" s="14"/>
      <c r="T4020" s="14"/>
      <c r="U4020" s="14"/>
      <c r="V4020" s="14"/>
      <c r="W4020" s="14"/>
      <c r="X4020" s="14"/>
      <c r="Y4020" s="14"/>
      <c r="Z4020" s="14">
        <v>0</v>
      </c>
      <c r="AA4020" s="14">
        <v>10000</v>
      </c>
      <c r="AB4020" s="14">
        <v>0</v>
      </c>
      <c r="AC4020" s="14"/>
      <c r="AD4020" s="14"/>
      <c r="AE4020" s="14"/>
      <c r="AF4020" s="14"/>
      <c r="AG4020" s="14"/>
      <c r="AH4020" s="14">
        <f t="shared" si="6280"/>
        <v>0</v>
      </c>
      <c r="AI4020" s="14"/>
      <c r="AJ4020" s="14"/>
      <c r="AK4020" s="14"/>
      <c r="AL4020" s="14"/>
      <c r="AM4020" s="14"/>
      <c r="AN4020" s="14"/>
      <c r="AO4020" s="14"/>
      <c r="AP4020" s="14"/>
      <c r="AQ4020" s="14"/>
      <c r="AR4020" s="14">
        <v>0</v>
      </c>
      <c r="AS4020" s="14">
        <v>0</v>
      </c>
      <c r="AT4020" s="14">
        <v>10000</v>
      </c>
      <c r="AU4020" s="14"/>
      <c r="AV4020" s="14"/>
      <c r="AW4020" s="14"/>
      <c r="AX4020" s="14"/>
      <c r="AY4020" s="14"/>
      <c r="AZ4020" s="14">
        <f t="shared" si="6281"/>
        <v>10000</v>
      </c>
      <c r="BA4020" s="14"/>
      <c r="BB4020" s="14"/>
      <c r="BC4020" s="14"/>
      <c r="BD4020" s="14"/>
      <c r="BE4020" s="14"/>
      <c r="BF4020" s="14"/>
      <c r="BG4020" s="14"/>
      <c r="BH4020" s="14"/>
      <c r="BI4020" s="14"/>
      <c r="BJ4020" s="14">
        <v>0</v>
      </c>
      <c r="BK4020" s="14">
        <v>10000</v>
      </c>
    </row>
    <row r="4021" spans="1:63" x14ac:dyDescent="0.25">
      <c r="A4021" s="4" t="s">
        <v>1156</v>
      </c>
      <c r="B4021" s="4" t="s">
        <v>58</v>
      </c>
      <c r="C4021" s="4" t="s">
        <v>154</v>
      </c>
      <c r="D4021" s="107" t="s">
        <v>1354</v>
      </c>
      <c r="E4021" s="117">
        <v>6148</v>
      </c>
      <c r="F4021" s="107"/>
      <c r="G4021" s="103" t="s">
        <v>1659</v>
      </c>
      <c r="H4021" s="13" t="s">
        <v>47</v>
      </c>
      <c r="I4021" s="14">
        <v>20000</v>
      </c>
      <c r="J4021" s="14">
        <v>10000</v>
      </c>
      <c r="K4021" s="14"/>
      <c r="L4021" s="14"/>
      <c r="M4021" s="14"/>
      <c r="N4021" s="14"/>
      <c r="O4021" s="14"/>
      <c r="P4021" s="14">
        <f t="shared" si="6279"/>
        <v>10000</v>
      </c>
      <c r="Q4021" s="14"/>
      <c r="R4021" s="14"/>
      <c r="S4021" s="14"/>
      <c r="T4021" s="14"/>
      <c r="U4021" s="14"/>
      <c r="V4021" s="14">
        <v>1000</v>
      </c>
      <c r="W4021" s="14"/>
      <c r="X4021" s="14"/>
      <c r="Y4021" s="14"/>
      <c r="Z4021" s="14">
        <v>1000</v>
      </c>
      <c r="AA4021" s="14">
        <v>9000</v>
      </c>
      <c r="AB4021" s="14">
        <v>0</v>
      </c>
      <c r="AC4021" s="14"/>
      <c r="AD4021" s="14"/>
      <c r="AE4021" s="14"/>
      <c r="AF4021" s="14"/>
      <c r="AG4021" s="14"/>
      <c r="AH4021" s="14">
        <f t="shared" si="6280"/>
        <v>0</v>
      </c>
      <c r="AI4021" s="14"/>
      <c r="AJ4021" s="14"/>
      <c r="AK4021" s="14"/>
      <c r="AL4021" s="14"/>
      <c r="AM4021" s="14"/>
      <c r="AN4021" s="14"/>
      <c r="AO4021" s="14"/>
      <c r="AP4021" s="14"/>
      <c r="AQ4021" s="14"/>
      <c r="AR4021" s="14">
        <v>0</v>
      </c>
      <c r="AS4021" s="14">
        <v>0</v>
      </c>
      <c r="AT4021" s="14">
        <v>10000</v>
      </c>
      <c r="AU4021" s="14">
        <f>5332+4500</f>
        <v>9832</v>
      </c>
      <c r="AV4021" s="14"/>
      <c r="AW4021" s="14"/>
      <c r="AX4021" s="14"/>
      <c r="AY4021" s="14"/>
      <c r="AZ4021" s="14">
        <f t="shared" si="6281"/>
        <v>19832</v>
      </c>
      <c r="BA4021" s="14"/>
      <c r="BB4021" s="14"/>
      <c r="BC4021" s="14">
        <f>5332+4500</f>
        <v>9832</v>
      </c>
      <c r="BD4021" s="14"/>
      <c r="BE4021" s="14"/>
      <c r="BF4021" s="14"/>
      <c r="BG4021" s="14"/>
      <c r="BH4021" s="14"/>
      <c r="BI4021" s="14"/>
      <c r="BJ4021" s="14">
        <v>9832</v>
      </c>
      <c r="BK4021" s="14">
        <v>10000</v>
      </c>
    </row>
    <row r="4022" spans="1:63" ht="33.75" x14ac:dyDescent="0.25">
      <c r="A4022" s="1" t="s">
        <v>0</v>
      </c>
      <c r="B4022" s="1" t="s">
        <v>0</v>
      </c>
      <c r="C4022" s="1" t="s">
        <v>0</v>
      </c>
      <c r="D4022" s="106" t="s">
        <v>0</v>
      </c>
      <c r="E4022" s="106" t="s">
        <v>0</v>
      </c>
      <c r="F4022" s="106"/>
      <c r="G4022" s="2" t="s">
        <v>0</v>
      </c>
      <c r="H4022" s="10" t="s">
        <v>49</v>
      </c>
      <c r="I4022" s="11">
        <f>SUM(I4023)</f>
        <v>209242</v>
      </c>
      <c r="J4022" s="11">
        <f t="shared" ref="J4022:Y4022" si="6351">SUM(J4023)</f>
        <v>166000</v>
      </c>
      <c r="K4022" s="11">
        <f t="shared" si="6351"/>
        <v>19792</v>
      </c>
      <c r="L4022" s="11">
        <f t="shared" si="6351"/>
        <v>0</v>
      </c>
      <c r="M4022" s="11">
        <f t="shared" si="6351"/>
        <v>0</v>
      </c>
      <c r="N4022" s="11">
        <f t="shared" si="6351"/>
        <v>0</v>
      </c>
      <c r="O4022" s="11">
        <f t="shared" si="6351"/>
        <v>0</v>
      </c>
      <c r="P4022" s="11">
        <f t="shared" si="6351"/>
        <v>185792</v>
      </c>
      <c r="Q4022" s="11">
        <f t="shared" si="6351"/>
        <v>67000</v>
      </c>
      <c r="R4022" s="11">
        <f t="shared" si="6351"/>
        <v>0</v>
      </c>
      <c r="S4022" s="11">
        <f t="shared" si="6351"/>
        <v>30792</v>
      </c>
      <c r="T4022" s="11">
        <f t="shared" si="6351"/>
        <v>0</v>
      </c>
      <c r="U4022" s="11">
        <f t="shared" si="6351"/>
        <v>5000</v>
      </c>
      <c r="V4022" s="11">
        <f t="shared" si="6351"/>
        <v>10000</v>
      </c>
      <c r="W4022" s="11">
        <f t="shared" si="6351"/>
        <v>2000</v>
      </c>
      <c r="X4022" s="11">
        <f t="shared" si="6351"/>
        <v>0</v>
      </c>
      <c r="Y4022" s="11">
        <f t="shared" si="6351"/>
        <v>0</v>
      </c>
      <c r="Z4022" s="11">
        <v>114792</v>
      </c>
      <c r="AA4022" s="11">
        <v>71000</v>
      </c>
      <c r="AB4022" s="11">
        <f t="shared" ref="AB4022:AQ4022" si="6352">SUM(AB4023)</f>
        <v>0</v>
      </c>
      <c r="AC4022" s="11">
        <f t="shared" si="6352"/>
        <v>0</v>
      </c>
      <c r="AD4022" s="11">
        <f t="shared" si="6352"/>
        <v>0</v>
      </c>
      <c r="AE4022" s="11">
        <f t="shared" si="6352"/>
        <v>0</v>
      </c>
      <c r="AF4022" s="11">
        <f t="shared" si="6352"/>
        <v>0</v>
      </c>
      <c r="AG4022" s="11">
        <f t="shared" si="6352"/>
        <v>0</v>
      </c>
      <c r="AH4022" s="11">
        <f t="shared" si="6352"/>
        <v>0</v>
      </c>
      <c r="AI4022" s="11">
        <f t="shared" si="6352"/>
        <v>0</v>
      </c>
      <c r="AJ4022" s="11">
        <f t="shared" si="6352"/>
        <v>0</v>
      </c>
      <c r="AK4022" s="11">
        <f t="shared" si="6352"/>
        <v>0</v>
      </c>
      <c r="AL4022" s="11">
        <f t="shared" si="6352"/>
        <v>0</v>
      </c>
      <c r="AM4022" s="11">
        <f t="shared" si="6352"/>
        <v>0</v>
      </c>
      <c r="AN4022" s="11">
        <f t="shared" si="6352"/>
        <v>0</v>
      </c>
      <c r="AO4022" s="11">
        <f t="shared" si="6352"/>
        <v>0</v>
      </c>
      <c r="AP4022" s="11">
        <f t="shared" si="6352"/>
        <v>0</v>
      </c>
      <c r="AQ4022" s="11">
        <f t="shared" si="6352"/>
        <v>0</v>
      </c>
      <c r="AR4022" s="11">
        <v>0</v>
      </c>
      <c r="AS4022" s="11">
        <v>0</v>
      </c>
      <c r="AT4022" s="11">
        <f>SUM(AT4023)</f>
        <v>44000</v>
      </c>
      <c r="AU4022" s="11">
        <f t="shared" ref="AU4022:BI4022" si="6353">SUM(AU4023)</f>
        <v>50000</v>
      </c>
      <c r="AV4022" s="11">
        <f t="shared" si="6353"/>
        <v>0</v>
      </c>
      <c r="AW4022" s="11">
        <f t="shared" si="6353"/>
        <v>0</v>
      </c>
      <c r="AX4022" s="11">
        <f t="shared" si="6353"/>
        <v>0</v>
      </c>
      <c r="AY4022" s="11">
        <f t="shared" si="6353"/>
        <v>19035</v>
      </c>
      <c r="AZ4022" s="11">
        <f t="shared" si="6353"/>
        <v>113035</v>
      </c>
      <c r="BA4022" s="11">
        <f t="shared" si="6353"/>
        <v>0</v>
      </c>
      <c r="BB4022" s="11">
        <f t="shared" si="6353"/>
        <v>0</v>
      </c>
      <c r="BC4022" s="11">
        <f t="shared" si="6353"/>
        <v>50000</v>
      </c>
      <c r="BD4022" s="11">
        <f t="shared" si="6353"/>
        <v>0</v>
      </c>
      <c r="BE4022" s="11">
        <f t="shared" si="6353"/>
        <v>5000</v>
      </c>
      <c r="BF4022" s="11">
        <f t="shared" si="6353"/>
        <v>0</v>
      </c>
      <c r="BG4022" s="11">
        <f t="shared" si="6353"/>
        <v>19035</v>
      </c>
      <c r="BH4022" s="11">
        <f t="shared" si="6353"/>
        <v>0</v>
      </c>
      <c r="BI4022" s="11">
        <f t="shared" si="6353"/>
        <v>0</v>
      </c>
      <c r="BJ4022" s="11">
        <v>74035</v>
      </c>
      <c r="BK4022" s="11">
        <v>39000</v>
      </c>
    </row>
    <row r="4023" spans="1:63" x14ac:dyDescent="0.25">
      <c r="A4023" s="4" t="s">
        <v>1156</v>
      </c>
      <c r="B4023" s="4" t="s">
        <v>58</v>
      </c>
      <c r="C4023" s="4" t="s">
        <v>154</v>
      </c>
      <c r="D4023" s="107" t="s">
        <v>1354</v>
      </c>
      <c r="E4023" s="106" t="s">
        <v>50</v>
      </c>
      <c r="F4023" s="106" t="s">
        <v>0</v>
      </c>
      <c r="G4023" s="2" t="s">
        <v>0</v>
      </c>
      <c r="H4023" s="2" t="s">
        <v>51</v>
      </c>
      <c r="I4023" s="12">
        <f>SUM(I4024:I4026)</f>
        <v>209242</v>
      </c>
      <c r="J4023" s="12">
        <f>SUM(J4024:J4026)</f>
        <v>166000</v>
      </c>
      <c r="K4023" s="12">
        <f t="shared" ref="K4023:Y4023" si="6354">SUM(K4024:K4026)</f>
        <v>19792</v>
      </c>
      <c r="L4023" s="12">
        <f t="shared" si="6354"/>
        <v>0</v>
      </c>
      <c r="M4023" s="12">
        <f t="shared" si="6354"/>
        <v>0</v>
      </c>
      <c r="N4023" s="12">
        <f t="shared" si="6354"/>
        <v>0</v>
      </c>
      <c r="O4023" s="12">
        <f t="shared" si="6354"/>
        <v>0</v>
      </c>
      <c r="P4023" s="12">
        <f t="shared" ref="P4023" si="6355">SUM(P4024:P4026)</f>
        <v>185792</v>
      </c>
      <c r="Q4023" s="12">
        <f t="shared" si="6354"/>
        <v>67000</v>
      </c>
      <c r="R4023" s="12">
        <f t="shared" si="6354"/>
        <v>0</v>
      </c>
      <c r="S4023" s="12">
        <f t="shared" si="6354"/>
        <v>30792</v>
      </c>
      <c r="T4023" s="12">
        <f t="shared" si="6354"/>
        <v>0</v>
      </c>
      <c r="U4023" s="12">
        <f t="shared" si="6354"/>
        <v>5000</v>
      </c>
      <c r="V4023" s="12">
        <f t="shared" si="6354"/>
        <v>10000</v>
      </c>
      <c r="W4023" s="12">
        <f t="shared" si="6354"/>
        <v>2000</v>
      </c>
      <c r="X4023" s="12">
        <f t="shared" si="6354"/>
        <v>0</v>
      </c>
      <c r="Y4023" s="12">
        <f t="shared" si="6354"/>
        <v>0</v>
      </c>
      <c r="Z4023" s="12">
        <v>114792</v>
      </c>
      <c r="AA4023" s="12">
        <v>71000</v>
      </c>
      <c r="AB4023" s="12">
        <f t="shared" ref="AB4023:AQ4023" si="6356">SUM(AB4024:AB4026)</f>
        <v>0</v>
      </c>
      <c r="AC4023" s="12">
        <f t="shared" si="6356"/>
        <v>0</v>
      </c>
      <c r="AD4023" s="12">
        <f t="shared" si="6356"/>
        <v>0</v>
      </c>
      <c r="AE4023" s="12">
        <f t="shared" si="6356"/>
        <v>0</v>
      </c>
      <c r="AF4023" s="12">
        <f t="shared" si="6356"/>
        <v>0</v>
      </c>
      <c r="AG4023" s="12">
        <f t="shared" si="6356"/>
        <v>0</v>
      </c>
      <c r="AH4023" s="12">
        <f t="shared" ref="AH4023" si="6357">SUM(AH4024:AH4026)</f>
        <v>0</v>
      </c>
      <c r="AI4023" s="12">
        <f t="shared" si="6356"/>
        <v>0</v>
      </c>
      <c r="AJ4023" s="12">
        <f t="shared" si="6356"/>
        <v>0</v>
      </c>
      <c r="AK4023" s="12">
        <f t="shared" si="6356"/>
        <v>0</v>
      </c>
      <c r="AL4023" s="12">
        <f t="shared" si="6356"/>
        <v>0</v>
      </c>
      <c r="AM4023" s="12">
        <f t="shared" si="6356"/>
        <v>0</v>
      </c>
      <c r="AN4023" s="12">
        <f t="shared" si="6356"/>
        <v>0</v>
      </c>
      <c r="AO4023" s="12">
        <f t="shared" si="6356"/>
        <v>0</v>
      </c>
      <c r="AP4023" s="12">
        <f t="shared" si="6356"/>
        <v>0</v>
      </c>
      <c r="AQ4023" s="12">
        <f t="shared" si="6356"/>
        <v>0</v>
      </c>
      <c r="AR4023" s="12">
        <v>0</v>
      </c>
      <c r="AS4023" s="12">
        <v>0</v>
      </c>
      <c r="AT4023" s="12">
        <f>SUM(AT4024:AT4026)</f>
        <v>44000</v>
      </c>
      <c r="AU4023" s="12">
        <f t="shared" ref="AU4023:BI4023" si="6358">SUM(AU4024:AU4026)</f>
        <v>50000</v>
      </c>
      <c r="AV4023" s="12">
        <f t="shared" si="6358"/>
        <v>0</v>
      </c>
      <c r="AW4023" s="12">
        <f t="shared" si="6358"/>
        <v>0</v>
      </c>
      <c r="AX4023" s="12">
        <f t="shared" si="6358"/>
        <v>0</v>
      </c>
      <c r="AY4023" s="12">
        <f t="shared" si="6358"/>
        <v>19035</v>
      </c>
      <c r="AZ4023" s="12">
        <f t="shared" ref="AZ4023" si="6359">SUM(AZ4024:AZ4026)</f>
        <v>113035</v>
      </c>
      <c r="BA4023" s="12">
        <f t="shared" si="6358"/>
        <v>0</v>
      </c>
      <c r="BB4023" s="12">
        <f t="shared" si="6358"/>
        <v>0</v>
      </c>
      <c r="BC4023" s="12">
        <f t="shared" si="6358"/>
        <v>50000</v>
      </c>
      <c r="BD4023" s="12">
        <f t="shared" si="6358"/>
        <v>0</v>
      </c>
      <c r="BE4023" s="12">
        <f t="shared" si="6358"/>
        <v>5000</v>
      </c>
      <c r="BF4023" s="12">
        <f t="shared" si="6358"/>
        <v>0</v>
      </c>
      <c r="BG4023" s="12">
        <f t="shared" si="6358"/>
        <v>19035</v>
      </c>
      <c r="BH4023" s="12">
        <f t="shared" si="6358"/>
        <v>0</v>
      </c>
      <c r="BI4023" s="12">
        <f t="shared" si="6358"/>
        <v>0</v>
      </c>
      <c r="BJ4023" s="12">
        <v>74035</v>
      </c>
      <c r="BK4023" s="12">
        <v>39000</v>
      </c>
    </row>
    <row r="4024" spans="1:63" x14ac:dyDescent="0.25">
      <c r="A4024" s="4" t="s">
        <v>1156</v>
      </c>
      <c r="B4024" s="4" t="s">
        <v>58</v>
      </c>
      <c r="C4024" s="4" t="s">
        <v>154</v>
      </c>
      <c r="D4024" s="107" t="s">
        <v>1354</v>
      </c>
      <c r="E4024" s="117">
        <v>8213</v>
      </c>
      <c r="F4024" s="107"/>
      <c r="G4024" s="103" t="s">
        <v>1659</v>
      </c>
      <c r="H4024" s="13" t="s">
        <v>53</v>
      </c>
      <c r="I4024" s="14">
        <v>119242</v>
      </c>
      <c r="J4024" s="14">
        <v>80000</v>
      </c>
      <c r="K4024" s="14">
        <v>9792</v>
      </c>
      <c r="L4024" s="14"/>
      <c r="M4024" s="14"/>
      <c r="N4024" s="14"/>
      <c r="O4024" s="14"/>
      <c r="P4024" s="14">
        <f t="shared" si="6279"/>
        <v>89792</v>
      </c>
      <c r="Q4024" s="14"/>
      <c r="R4024" s="14"/>
      <c r="S4024" s="14">
        <v>9792</v>
      </c>
      <c r="T4024" s="14"/>
      <c r="U4024" s="14">
        <v>5000</v>
      </c>
      <c r="V4024" s="14">
        <v>10000</v>
      </c>
      <c r="W4024" s="14"/>
      <c r="X4024" s="14"/>
      <c r="Y4024" s="14"/>
      <c r="Z4024" s="14">
        <v>24792</v>
      </c>
      <c r="AA4024" s="14">
        <v>65000</v>
      </c>
      <c r="AB4024" s="14">
        <v>0</v>
      </c>
      <c r="AC4024" s="14"/>
      <c r="AD4024" s="14"/>
      <c r="AE4024" s="14"/>
      <c r="AF4024" s="14"/>
      <c r="AG4024" s="14"/>
      <c r="AH4024" s="14">
        <f t="shared" si="6280"/>
        <v>0</v>
      </c>
      <c r="AI4024" s="14"/>
      <c r="AJ4024" s="14"/>
      <c r="AK4024" s="14"/>
      <c r="AL4024" s="14"/>
      <c r="AM4024" s="14"/>
      <c r="AN4024" s="14"/>
      <c r="AO4024" s="14"/>
      <c r="AP4024" s="14"/>
      <c r="AQ4024" s="14"/>
      <c r="AR4024" s="14">
        <v>0</v>
      </c>
      <c r="AS4024" s="14">
        <v>0</v>
      </c>
      <c r="AT4024" s="14">
        <v>20000</v>
      </c>
      <c r="AU4024" s="14"/>
      <c r="AV4024" s="14"/>
      <c r="AW4024" s="14"/>
      <c r="AX4024" s="14"/>
      <c r="AY4024" s="14"/>
      <c r="AZ4024" s="14">
        <f t="shared" si="6281"/>
        <v>20000</v>
      </c>
      <c r="BA4024" s="14"/>
      <c r="BB4024" s="14"/>
      <c r="BC4024" s="14"/>
      <c r="BD4024" s="14"/>
      <c r="BE4024" s="14">
        <v>5000</v>
      </c>
      <c r="BF4024" s="14"/>
      <c r="BG4024" s="14"/>
      <c r="BH4024" s="14"/>
      <c r="BI4024" s="14"/>
      <c r="BJ4024" s="14">
        <v>5000</v>
      </c>
      <c r="BK4024" s="14">
        <v>15000</v>
      </c>
    </row>
    <row r="4025" spans="1:63" x14ac:dyDescent="0.25">
      <c r="A4025" s="4" t="s">
        <v>1156</v>
      </c>
      <c r="B4025" s="4" t="s">
        <v>58</v>
      </c>
      <c r="C4025" s="4" t="s">
        <v>154</v>
      </c>
      <c r="D4025" s="107" t="s">
        <v>1354</v>
      </c>
      <c r="E4025" s="117">
        <v>8215</v>
      </c>
      <c r="F4025" s="107"/>
      <c r="G4025" s="103" t="s">
        <v>1659</v>
      </c>
      <c r="H4025" s="13" t="s">
        <v>70</v>
      </c>
      <c r="I4025" s="14">
        <v>10000</v>
      </c>
      <c r="J4025" s="14">
        <v>6000</v>
      </c>
      <c r="K4025" s="14"/>
      <c r="L4025" s="14"/>
      <c r="M4025" s="14"/>
      <c r="N4025" s="14"/>
      <c r="O4025" s="14"/>
      <c r="P4025" s="14">
        <f t="shared" si="6279"/>
        <v>6000</v>
      </c>
      <c r="Q4025" s="14"/>
      <c r="R4025" s="14"/>
      <c r="S4025" s="14"/>
      <c r="T4025" s="14"/>
      <c r="U4025" s="14"/>
      <c r="V4025" s="14"/>
      <c r="W4025" s="14"/>
      <c r="X4025" s="14"/>
      <c r="Y4025" s="14"/>
      <c r="Z4025" s="14">
        <v>0</v>
      </c>
      <c r="AA4025" s="14">
        <v>6000</v>
      </c>
      <c r="AB4025" s="14">
        <v>0</v>
      </c>
      <c r="AC4025" s="14"/>
      <c r="AD4025" s="14"/>
      <c r="AE4025" s="14"/>
      <c r="AF4025" s="14"/>
      <c r="AG4025" s="14"/>
      <c r="AH4025" s="14">
        <f t="shared" si="6280"/>
        <v>0</v>
      </c>
      <c r="AI4025" s="14"/>
      <c r="AJ4025" s="14"/>
      <c r="AK4025" s="14"/>
      <c r="AL4025" s="14"/>
      <c r="AM4025" s="14"/>
      <c r="AN4025" s="14"/>
      <c r="AO4025" s="14"/>
      <c r="AP4025" s="14"/>
      <c r="AQ4025" s="14"/>
      <c r="AR4025" s="14">
        <v>0</v>
      </c>
      <c r="AS4025" s="14">
        <v>0</v>
      </c>
      <c r="AT4025" s="14">
        <v>4000</v>
      </c>
      <c r="AU4025" s="14"/>
      <c r="AV4025" s="14"/>
      <c r="AW4025" s="14"/>
      <c r="AX4025" s="14"/>
      <c r="AY4025" s="14"/>
      <c r="AZ4025" s="14">
        <f t="shared" si="6281"/>
        <v>4000</v>
      </c>
      <c r="BA4025" s="14"/>
      <c r="BB4025" s="14"/>
      <c r="BC4025" s="14"/>
      <c r="BD4025" s="14"/>
      <c r="BE4025" s="14"/>
      <c r="BF4025" s="14"/>
      <c r="BG4025" s="14"/>
      <c r="BH4025" s="14"/>
      <c r="BI4025" s="14"/>
      <c r="BJ4025" s="14">
        <v>0</v>
      </c>
      <c r="BK4025" s="14">
        <v>4000</v>
      </c>
    </row>
    <row r="4026" spans="1:63" x14ac:dyDescent="0.25">
      <c r="A4026" s="4" t="s">
        <v>1156</v>
      </c>
      <c r="B4026" s="4" t="s">
        <v>58</v>
      </c>
      <c r="C4026" s="4" t="s">
        <v>154</v>
      </c>
      <c r="D4026" s="107" t="s">
        <v>1354</v>
      </c>
      <c r="E4026" s="117">
        <v>8216</v>
      </c>
      <c r="F4026" s="107"/>
      <c r="G4026" s="103" t="s">
        <v>1659</v>
      </c>
      <c r="H4026" s="13" t="s">
        <v>110</v>
      </c>
      <c r="I4026" s="14">
        <v>80000</v>
      </c>
      <c r="J4026" s="14">
        <v>80000</v>
      </c>
      <c r="K4026" s="14">
        <v>10000</v>
      </c>
      <c r="L4026" s="14"/>
      <c r="M4026" s="14"/>
      <c r="N4026" s="14"/>
      <c r="O4026" s="14"/>
      <c r="P4026" s="14">
        <f t="shared" si="6279"/>
        <v>90000</v>
      </c>
      <c r="Q4026" s="14">
        <v>67000</v>
      </c>
      <c r="R4026" s="14"/>
      <c r="S4026" s="14">
        <f>10000+11000</f>
        <v>21000</v>
      </c>
      <c r="T4026" s="14"/>
      <c r="U4026" s="14"/>
      <c r="V4026" s="14"/>
      <c r="W4026" s="14">
        <v>2000</v>
      </c>
      <c r="X4026" s="14"/>
      <c r="Y4026" s="14"/>
      <c r="Z4026" s="14">
        <v>90000</v>
      </c>
      <c r="AA4026" s="14">
        <v>0</v>
      </c>
      <c r="AB4026" s="14">
        <v>0</v>
      </c>
      <c r="AC4026" s="14"/>
      <c r="AD4026" s="14"/>
      <c r="AE4026" s="14"/>
      <c r="AF4026" s="14"/>
      <c r="AG4026" s="14"/>
      <c r="AH4026" s="14">
        <f t="shared" si="6280"/>
        <v>0</v>
      </c>
      <c r="AI4026" s="14"/>
      <c r="AJ4026" s="14"/>
      <c r="AK4026" s="14"/>
      <c r="AL4026" s="14"/>
      <c r="AM4026" s="14"/>
      <c r="AN4026" s="14"/>
      <c r="AO4026" s="14"/>
      <c r="AP4026" s="14"/>
      <c r="AQ4026" s="14"/>
      <c r="AR4026" s="14">
        <v>0</v>
      </c>
      <c r="AS4026" s="14">
        <v>0</v>
      </c>
      <c r="AT4026" s="14">
        <v>20000</v>
      </c>
      <c r="AU4026" s="14">
        <v>50000</v>
      </c>
      <c r="AV4026" s="14"/>
      <c r="AW4026" s="14"/>
      <c r="AX4026" s="14"/>
      <c r="AY4026" s="14">
        <v>19035</v>
      </c>
      <c r="AZ4026" s="14">
        <f t="shared" si="6281"/>
        <v>89035</v>
      </c>
      <c r="BA4026" s="14"/>
      <c r="BB4026" s="14"/>
      <c r="BC4026" s="14">
        <v>50000</v>
      </c>
      <c r="BD4026" s="14"/>
      <c r="BE4026" s="14"/>
      <c r="BF4026" s="14"/>
      <c r="BG4026" s="14">
        <v>19035</v>
      </c>
      <c r="BH4026" s="14"/>
      <c r="BI4026" s="14"/>
      <c r="BJ4026" s="14">
        <v>69035</v>
      </c>
      <c r="BK4026" s="14">
        <v>20000</v>
      </c>
    </row>
    <row r="4027" spans="1:63" ht="22.5" x14ac:dyDescent="0.25">
      <c r="A4027" s="13" t="s">
        <v>0</v>
      </c>
      <c r="B4027" s="13" t="s">
        <v>0</v>
      </c>
      <c r="C4027" s="13" t="s">
        <v>0</v>
      </c>
      <c r="D4027" s="103" t="s">
        <v>0</v>
      </c>
      <c r="E4027" s="103" t="s">
        <v>0</v>
      </c>
      <c r="F4027" s="103" t="s">
        <v>0</v>
      </c>
      <c r="G4027" s="13" t="s">
        <v>0</v>
      </c>
      <c r="H4027" s="10" t="s">
        <v>1363</v>
      </c>
      <c r="I4027" s="11">
        <f>SUM(I3994,I4018,I4022)</f>
        <v>5554017</v>
      </c>
      <c r="J4027" s="11">
        <f t="shared" ref="J4027:Y4027" si="6360">SUM(J3994,J4018,J4022)</f>
        <v>1271000</v>
      </c>
      <c r="K4027" s="11">
        <f t="shared" si="6360"/>
        <v>845609</v>
      </c>
      <c r="L4027" s="11">
        <f t="shared" si="6360"/>
        <v>0</v>
      </c>
      <c r="M4027" s="11">
        <f t="shared" si="6360"/>
        <v>0</v>
      </c>
      <c r="N4027" s="11">
        <f t="shared" si="6360"/>
        <v>0</v>
      </c>
      <c r="O4027" s="11">
        <f t="shared" si="6360"/>
        <v>0</v>
      </c>
      <c r="P4027" s="11">
        <f t="shared" si="6360"/>
        <v>2116609</v>
      </c>
      <c r="Q4027" s="11">
        <f t="shared" si="6360"/>
        <v>155273</v>
      </c>
      <c r="R4027" s="11">
        <f t="shared" si="6360"/>
        <v>70035</v>
      </c>
      <c r="S4027" s="11">
        <f t="shared" si="6360"/>
        <v>861753</v>
      </c>
      <c r="T4027" s="11">
        <f t="shared" si="6360"/>
        <v>0</v>
      </c>
      <c r="U4027" s="11">
        <f t="shared" si="6360"/>
        <v>25000</v>
      </c>
      <c r="V4027" s="11">
        <f t="shared" si="6360"/>
        <v>11000</v>
      </c>
      <c r="W4027" s="11">
        <f t="shared" si="6360"/>
        <v>2000</v>
      </c>
      <c r="X4027" s="11">
        <f t="shared" si="6360"/>
        <v>50058</v>
      </c>
      <c r="Y4027" s="11">
        <f t="shared" si="6360"/>
        <v>187</v>
      </c>
      <c r="Z4027" s="11">
        <v>1175306</v>
      </c>
      <c r="AA4027" s="11">
        <v>941303</v>
      </c>
      <c r="AB4027" s="11">
        <f t="shared" ref="AB4027:AQ4027" si="6361">SUM(AB3994,AB4018,AB4022)</f>
        <v>0</v>
      </c>
      <c r="AC4027" s="11">
        <f t="shared" si="6361"/>
        <v>0</v>
      </c>
      <c r="AD4027" s="11">
        <f t="shared" si="6361"/>
        <v>0</v>
      </c>
      <c r="AE4027" s="11">
        <f t="shared" si="6361"/>
        <v>0</v>
      </c>
      <c r="AF4027" s="11">
        <f t="shared" si="6361"/>
        <v>0</v>
      </c>
      <c r="AG4027" s="11">
        <f t="shared" si="6361"/>
        <v>0</v>
      </c>
      <c r="AH4027" s="11">
        <f t="shared" si="6361"/>
        <v>0</v>
      </c>
      <c r="AI4027" s="11">
        <f t="shared" si="6361"/>
        <v>0</v>
      </c>
      <c r="AJ4027" s="11">
        <f t="shared" si="6361"/>
        <v>0</v>
      </c>
      <c r="AK4027" s="11">
        <f t="shared" si="6361"/>
        <v>0</v>
      </c>
      <c r="AL4027" s="11">
        <f t="shared" si="6361"/>
        <v>0</v>
      </c>
      <c r="AM4027" s="11">
        <f t="shared" si="6361"/>
        <v>0</v>
      </c>
      <c r="AN4027" s="11">
        <f t="shared" si="6361"/>
        <v>0</v>
      </c>
      <c r="AO4027" s="11">
        <f t="shared" si="6361"/>
        <v>0</v>
      </c>
      <c r="AP4027" s="11">
        <f t="shared" si="6361"/>
        <v>0</v>
      </c>
      <c r="AQ4027" s="11">
        <f t="shared" si="6361"/>
        <v>0</v>
      </c>
      <c r="AR4027" s="11">
        <v>0</v>
      </c>
      <c r="AS4027" s="11">
        <v>0</v>
      </c>
      <c r="AT4027" s="11">
        <f>SUM(AT3994,AT4018,AT4022)</f>
        <v>168000</v>
      </c>
      <c r="AU4027" s="11">
        <f t="shared" ref="AU4027:BI4027" si="6362">SUM(AU3994,AU4018,AU4022)</f>
        <v>72181</v>
      </c>
      <c r="AV4027" s="11">
        <f t="shared" si="6362"/>
        <v>0</v>
      </c>
      <c r="AW4027" s="11">
        <f t="shared" si="6362"/>
        <v>0</v>
      </c>
      <c r="AX4027" s="11">
        <f t="shared" si="6362"/>
        <v>0</v>
      </c>
      <c r="AY4027" s="11">
        <f t="shared" si="6362"/>
        <v>19035</v>
      </c>
      <c r="AZ4027" s="11">
        <f t="shared" si="6362"/>
        <v>259216</v>
      </c>
      <c r="BA4027" s="11">
        <f t="shared" si="6362"/>
        <v>0</v>
      </c>
      <c r="BB4027" s="11">
        <f t="shared" si="6362"/>
        <v>0</v>
      </c>
      <c r="BC4027" s="11">
        <f t="shared" si="6362"/>
        <v>72181</v>
      </c>
      <c r="BD4027" s="11">
        <f t="shared" si="6362"/>
        <v>0</v>
      </c>
      <c r="BE4027" s="11">
        <f t="shared" si="6362"/>
        <v>11812</v>
      </c>
      <c r="BF4027" s="11">
        <f t="shared" si="6362"/>
        <v>1000</v>
      </c>
      <c r="BG4027" s="11">
        <f t="shared" si="6362"/>
        <v>19035</v>
      </c>
      <c r="BH4027" s="11">
        <f t="shared" si="6362"/>
        <v>0</v>
      </c>
      <c r="BI4027" s="11">
        <f t="shared" si="6362"/>
        <v>6374</v>
      </c>
      <c r="BJ4027" s="11">
        <v>110402</v>
      </c>
      <c r="BK4027" s="11">
        <v>148814</v>
      </c>
    </row>
    <row r="4028" spans="1:63" ht="15.75" thickBot="1" x14ac:dyDescent="0.3">
      <c r="A4028" s="13" t="s">
        <v>0</v>
      </c>
      <c r="B4028" s="13" t="s">
        <v>0</v>
      </c>
      <c r="C4028" s="13" t="s">
        <v>0</v>
      </c>
      <c r="D4028" s="103" t="s">
        <v>0</v>
      </c>
      <c r="E4028" s="103" t="s">
        <v>0</v>
      </c>
      <c r="F4028" s="103" t="s">
        <v>0</v>
      </c>
      <c r="G4028" s="13" t="s">
        <v>0</v>
      </c>
      <c r="H4028" s="2" t="s">
        <v>55</v>
      </c>
      <c r="I4028" s="12">
        <v>75</v>
      </c>
      <c r="J4028" s="13" t="s">
        <v>0</v>
      </c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>
        <v>0</v>
      </c>
      <c r="AA4028" s="13"/>
      <c r="AB4028" s="13" t="s">
        <v>0</v>
      </c>
      <c r="AC4028" s="13"/>
      <c r="AD4028" s="13"/>
      <c r="AE4028" s="13"/>
      <c r="AF4028" s="13"/>
      <c r="AG4028" s="13"/>
      <c r="AH4028" s="13"/>
      <c r="AI4028" s="13"/>
      <c r="AJ4028" s="13"/>
      <c r="AK4028" s="13"/>
      <c r="AL4028" s="13"/>
      <c r="AM4028" s="13"/>
      <c r="AN4028" s="13"/>
      <c r="AO4028" s="13"/>
      <c r="AP4028" s="13"/>
      <c r="AQ4028" s="13"/>
      <c r="AR4028" s="13">
        <v>0</v>
      </c>
      <c r="AS4028" s="13"/>
      <c r="AT4028" s="13" t="s">
        <v>0</v>
      </c>
      <c r="AU4028" s="13"/>
      <c r="AV4028" s="13"/>
      <c r="AW4028" s="13"/>
      <c r="AX4028" s="13"/>
      <c r="AY4028" s="13"/>
      <c r="AZ4028" s="13"/>
      <c r="BA4028" s="13"/>
      <c r="BB4028" s="13"/>
      <c r="BC4028" s="13"/>
      <c r="BD4028" s="13"/>
      <c r="BE4028" s="13"/>
      <c r="BF4028" s="13"/>
      <c r="BG4028" s="13"/>
      <c r="BH4028" s="13"/>
      <c r="BI4028" s="13"/>
      <c r="BJ4028" s="13">
        <v>0</v>
      </c>
      <c r="BK4028" s="13"/>
    </row>
    <row r="4029" spans="1:63" ht="69.75" customHeight="1" thickBot="1" x14ac:dyDescent="0.3">
      <c r="A4029" s="148" t="s">
        <v>0</v>
      </c>
      <c r="B4029" s="148" t="s">
        <v>0</v>
      </c>
      <c r="C4029" s="148" t="s">
        <v>0</v>
      </c>
      <c r="D4029" s="151" t="s">
        <v>0</v>
      </c>
      <c r="E4029" s="151" t="s">
        <v>0</v>
      </c>
      <c r="F4029" s="151" t="s">
        <v>0</v>
      </c>
      <c r="G4029" s="154" t="s">
        <v>0</v>
      </c>
      <c r="H4029" s="5" t="s">
        <v>56</v>
      </c>
      <c r="I4029" s="5" t="s">
        <v>9</v>
      </c>
      <c r="J4029" s="94" t="s">
        <v>10</v>
      </c>
      <c r="K4029" s="94" t="s">
        <v>1602</v>
      </c>
      <c r="L4029" s="94" t="s">
        <v>1535</v>
      </c>
      <c r="M4029" s="94" t="s">
        <v>1591</v>
      </c>
      <c r="N4029" s="94" t="s">
        <v>1592</v>
      </c>
      <c r="O4029" s="94" t="s">
        <v>1593</v>
      </c>
      <c r="P4029" s="94" t="s">
        <v>1606</v>
      </c>
      <c r="Q4029" s="94" t="s">
        <v>1603</v>
      </c>
      <c r="R4029" s="94" t="s">
        <v>1594</v>
      </c>
      <c r="S4029" s="94" t="s">
        <v>1595</v>
      </c>
      <c r="T4029" s="94" t="s">
        <v>1596</v>
      </c>
      <c r="U4029" s="94" t="s">
        <v>1597</v>
      </c>
      <c r="V4029" s="94" t="s">
        <v>1598</v>
      </c>
      <c r="W4029" s="94" t="s">
        <v>1599</v>
      </c>
      <c r="X4029" s="94" t="s">
        <v>1604</v>
      </c>
      <c r="Y4029" s="94" t="s">
        <v>1605</v>
      </c>
      <c r="Z4029" s="94" t="s">
        <v>1600</v>
      </c>
      <c r="AA4029" s="94" t="s">
        <v>1601</v>
      </c>
      <c r="AB4029" s="95" t="s">
        <v>11</v>
      </c>
      <c r="AC4029" s="95" t="s">
        <v>1602</v>
      </c>
      <c r="AD4029" s="95" t="s">
        <v>1535</v>
      </c>
      <c r="AE4029" s="95" t="s">
        <v>1591</v>
      </c>
      <c r="AF4029" s="95" t="s">
        <v>1592</v>
      </c>
      <c r="AG4029" s="95" t="s">
        <v>1593</v>
      </c>
      <c r="AH4029" s="95" t="s">
        <v>1607</v>
      </c>
      <c r="AI4029" s="95" t="s">
        <v>1603</v>
      </c>
      <c r="AJ4029" s="95" t="s">
        <v>1594</v>
      </c>
      <c r="AK4029" s="95" t="s">
        <v>1595</v>
      </c>
      <c r="AL4029" s="95" t="s">
        <v>1596</v>
      </c>
      <c r="AM4029" s="95" t="s">
        <v>1597</v>
      </c>
      <c r="AN4029" s="95" t="s">
        <v>1598</v>
      </c>
      <c r="AO4029" s="95" t="s">
        <v>1599</v>
      </c>
      <c r="AP4029" s="95" t="s">
        <v>1604</v>
      </c>
      <c r="AQ4029" s="95" t="s">
        <v>1605</v>
      </c>
      <c r="AR4029" s="95" t="s">
        <v>1600</v>
      </c>
      <c r="AS4029" s="95" t="s">
        <v>1601</v>
      </c>
      <c r="AT4029" s="96" t="s">
        <v>12</v>
      </c>
      <c r="AU4029" s="96" t="s">
        <v>1602</v>
      </c>
      <c r="AV4029" s="96" t="s">
        <v>1535</v>
      </c>
      <c r="AW4029" s="96" t="s">
        <v>1591</v>
      </c>
      <c r="AX4029" s="96" t="s">
        <v>1592</v>
      </c>
      <c r="AY4029" s="96" t="s">
        <v>1593</v>
      </c>
      <c r="AZ4029" s="96" t="s">
        <v>1608</v>
      </c>
      <c r="BA4029" s="96" t="s">
        <v>1603</v>
      </c>
      <c r="BB4029" s="96" t="s">
        <v>1594</v>
      </c>
      <c r="BC4029" s="96" t="s">
        <v>1595</v>
      </c>
      <c r="BD4029" s="96" t="s">
        <v>1596</v>
      </c>
      <c r="BE4029" s="96" t="s">
        <v>1597</v>
      </c>
      <c r="BF4029" s="96" t="s">
        <v>1598</v>
      </c>
      <c r="BG4029" s="96" t="s">
        <v>1599</v>
      </c>
      <c r="BH4029" s="96" t="s">
        <v>1604</v>
      </c>
      <c r="BI4029" s="96" t="s">
        <v>1605</v>
      </c>
      <c r="BJ4029" s="96" t="s">
        <v>1600</v>
      </c>
      <c r="BK4029" s="96" t="s">
        <v>1601</v>
      </c>
    </row>
    <row r="4030" spans="1:63" x14ac:dyDescent="0.25">
      <c r="A4030" s="149"/>
      <c r="B4030" s="149"/>
      <c r="C4030" s="149"/>
      <c r="D4030" s="152"/>
      <c r="E4030" s="152"/>
      <c r="F4030" s="152"/>
      <c r="G4030" s="155"/>
      <c r="H4030" s="15" t="s">
        <v>0</v>
      </c>
      <c r="I4030" s="9" t="s">
        <v>13</v>
      </c>
      <c r="J4030" s="9">
        <v>1</v>
      </c>
      <c r="K4030" s="9">
        <v>2</v>
      </c>
      <c r="L4030" s="9">
        <v>3</v>
      </c>
      <c r="M4030" s="9">
        <v>4</v>
      </c>
      <c r="N4030" s="9">
        <v>5</v>
      </c>
      <c r="O4030" s="9">
        <v>6</v>
      </c>
      <c r="P4030" s="9">
        <v>7</v>
      </c>
      <c r="Q4030" s="9">
        <v>8</v>
      </c>
      <c r="R4030" s="9">
        <v>9</v>
      </c>
      <c r="S4030" s="9">
        <v>10</v>
      </c>
      <c r="T4030" s="9">
        <v>11</v>
      </c>
      <c r="U4030" s="9">
        <v>12</v>
      </c>
      <c r="V4030" s="9">
        <v>13</v>
      </c>
      <c r="W4030" s="9">
        <v>14</v>
      </c>
      <c r="X4030" s="9">
        <v>15</v>
      </c>
      <c r="Y4030" s="9">
        <v>16</v>
      </c>
      <c r="Z4030" s="9">
        <v>20</v>
      </c>
      <c r="AA4030" s="9">
        <v>21</v>
      </c>
      <c r="AB4030" s="9">
        <v>1</v>
      </c>
      <c r="AC4030" s="9">
        <v>2</v>
      </c>
      <c r="AD4030" s="9">
        <v>3</v>
      </c>
      <c r="AE4030" s="9">
        <v>4</v>
      </c>
      <c r="AF4030" s="9">
        <v>5</v>
      </c>
      <c r="AG4030" s="9">
        <v>6</v>
      </c>
      <c r="AH4030" s="9">
        <v>7</v>
      </c>
      <c r="AI4030" s="9">
        <v>8</v>
      </c>
      <c r="AJ4030" s="9">
        <v>9</v>
      </c>
      <c r="AK4030" s="9">
        <v>10</v>
      </c>
      <c r="AL4030" s="9">
        <v>11</v>
      </c>
      <c r="AM4030" s="9">
        <v>12</v>
      </c>
      <c r="AN4030" s="9">
        <v>13</v>
      </c>
      <c r="AO4030" s="9">
        <v>14</v>
      </c>
      <c r="AP4030" s="9">
        <v>15</v>
      </c>
      <c r="AQ4030" s="9">
        <v>16</v>
      </c>
      <c r="AR4030" s="9">
        <v>20</v>
      </c>
      <c r="AS4030" s="9">
        <v>21</v>
      </c>
      <c r="AT4030" s="9">
        <v>1</v>
      </c>
      <c r="AU4030" s="9">
        <v>2</v>
      </c>
      <c r="AV4030" s="9">
        <v>3</v>
      </c>
      <c r="AW4030" s="9">
        <v>4</v>
      </c>
      <c r="AX4030" s="9">
        <v>5</v>
      </c>
      <c r="AY4030" s="9">
        <v>6</v>
      </c>
      <c r="AZ4030" s="9">
        <v>7</v>
      </c>
      <c r="BA4030" s="9">
        <v>8</v>
      </c>
      <c r="BB4030" s="9">
        <v>9</v>
      </c>
      <c r="BC4030" s="9">
        <v>10</v>
      </c>
      <c r="BD4030" s="9">
        <v>11</v>
      </c>
      <c r="BE4030" s="9">
        <v>12</v>
      </c>
      <c r="BF4030" s="9">
        <v>13</v>
      </c>
      <c r="BG4030" s="9">
        <v>14</v>
      </c>
      <c r="BH4030" s="9">
        <v>15</v>
      </c>
      <c r="BI4030" s="9">
        <v>16</v>
      </c>
      <c r="BJ4030" s="9">
        <v>20</v>
      </c>
      <c r="BK4030" s="9">
        <v>21</v>
      </c>
    </row>
    <row r="4031" spans="1:63" x14ac:dyDescent="0.25">
      <c r="A4031" s="149"/>
      <c r="B4031" s="149"/>
      <c r="C4031" s="149"/>
      <c r="D4031" s="152"/>
      <c r="E4031" s="152"/>
      <c r="F4031" s="152"/>
      <c r="G4031" s="155"/>
      <c r="H4031" s="16" t="s">
        <v>1189</v>
      </c>
      <c r="I4031" s="17">
        <f>SUM(I4027)</f>
        <v>5554017</v>
      </c>
      <c r="J4031" s="17">
        <f t="shared" ref="J4031:Y4031" si="6363">SUM(J4027)</f>
        <v>1271000</v>
      </c>
      <c r="K4031" s="17">
        <f t="shared" si="6363"/>
        <v>845609</v>
      </c>
      <c r="L4031" s="17">
        <f t="shared" si="6363"/>
        <v>0</v>
      </c>
      <c r="M4031" s="17">
        <f t="shared" si="6363"/>
        <v>0</v>
      </c>
      <c r="N4031" s="17">
        <f t="shared" si="6363"/>
        <v>0</v>
      </c>
      <c r="O4031" s="17">
        <f t="shared" si="6363"/>
        <v>0</v>
      </c>
      <c r="P4031" s="17">
        <f t="shared" ref="P4031" si="6364">SUM(P4027)</f>
        <v>2116609</v>
      </c>
      <c r="Q4031" s="17">
        <f t="shared" si="6363"/>
        <v>155273</v>
      </c>
      <c r="R4031" s="17">
        <f t="shared" si="6363"/>
        <v>70035</v>
      </c>
      <c r="S4031" s="17">
        <f t="shared" si="6363"/>
        <v>861753</v>
      </c>
      <c r="T4031" s="17">
        <f t="shared" si="6363"/>
        <v>0</v>
      </c>
      <c r="U4031" s="17">
        <f t="shared" si="6363"/>
        <v>25000</v>
      </c>
      <c r="V4031" s="17">
        <f t="shared" si="6363"/>
        <v>11000</v>
      </c>
      <c r="W4031" s="17">
        <f t="shared" si="6363"/>
        <v>2000</v>
      </c>
      <c r="X4031" s="17">
        <f t="shared" si="6363"/>
        <v>50058</v>
      </c>
      <c r="Y4031" s="17">
        <f t="shared" si="6363"/>
        <v>187</v>
      </c>
      <c r="Z4031" s="17">
        <v>1175306</v>
      </c>
      <c r="AA4031" s="17">
        <v>941303</v>
      </c>
      <c r="AB4031" s="17">
        <f t="shared" ref="AB4031:AQ4031" si="6365">SUM(AB4027)</f>
        <v>0</v>
      </c>
      <c r="AC4031" s="17">
        <f t="shared" si="6365"/>
        <v>0</v>
      </c>
      <c r="AD4031" s="17">
        <f t="shared" si="6365"/>
        <v>0</v>
      </c>
      <c r="AE4031" s="17">
        <f t="shared" si="6365"/>
        <v>0</v>
      </c>
      <c r="AF4031" s="17">
        <f t="shared" si="6365"/>
        <v>0</v>
      </c>
      <c r="AG4031" s="17">
        <f t="shared" si="6365"/>
        <v>0</v>
      </c>
      <c r="AH4031" s="17">
        <f t="shared" ref="AH4031" si="6366">SUM(AH4027)</f>
        <v>0</v>
      </c>
      <c r="AI4031" s="17">
        <f t="shared" si="6365"/>
        <v>0</v>
      </c>
      <c r="AJ4031" s="17">
        <f t="shared" si="6365"/>
        <v>0</v>
      </c>
      <c r="AK4031" s="17">
        <f t="shared" si="6365"/>
        <v>0</v>
      </c>
      <c r="AL4031" s="17">
        <f t="shared" si="6365"/>
        <v>0</v>
      </c>
      <c r="AM4031" s="17">
        <f t="shared" si="6365"/>
        <v>0</v>
      </c>
      <c r="AN4031" s="17">
        <f t="shared" si="6365"/>
        <v>0</v>
      </c>
      <c r="AO4031" s="17">
        <f t="shared" si="6365"/>
        <v>0</v>
      </c>
      <c r="AP4031" s="17">
        <f t="shared" si="6365"/>
        <v>0</v>
      </c>
      <c r="AQ4031" s="17">
        <f t="shared" si="6365"/>
        <v>0</v>
      </c>
      <c r="AR4031" s="17">
        <v>0</v>
      </c>
      <c r="AS4031" s="17">
        <v>0</v>
      </c>
      <c r="AT4031" s="17">
        <f t="shared" ref="AT4031:BI4031" si="6367">SUM(AT4027)</f>
        <v>168000</v>
      </c>
      <c r="AU4031" s="17">
        <f t="shared" si="6367"/>
        <v>72181</v>
      </c>
      <c r="AV4031" s="17">
        <f t="shared" si="6367"/>
        <v>0</v>
      </c>
      <c r="AW4031" s="17">
        <f t="shared" si="6367"/>
        <v>0</v>
      </c>
      <c r="AX4031" s="17">
        <f t="shared" si="6367"/>
        <v>0</v>
      </c>
      <c r="AY4031" s="17">
        <f t="shared" si="6367"/>
        <v>19035</v>
      </c>
      <c r="AZ4031" s="17">
        <f t="shared" ref="AZ4031" si="6368">SUM(AZ4027)</f>
        <v>259216</v>
      </c>
      <c r="BA4031" s="17">
        <f t="shared" si="6367"/>
        <v>0</v>
      </c>
      <c r="BB4031" s="17">
        <f t="shared" si="6367"/>
        <v>0</v>
      </c>
      <c r="BC4031" s="17">
        <f t="shared" si="6367"/>
        <v>72181</v>
      </c>
      <c r="BD4031" s="17">
        <f t="shared" si="6367"/>
        <v>0</v>
      </c>
      <c r="BE4031" s="17">
        <f t="shared" si="6367"/>
        <v>11812</v>
      </c>
      <c r="BF4031" s="17">
        <f t="shared" si="6367"/>
        <v>1000</v>
      </c>
      <c r="BG4031" s="17">
        <f t="shared" si="6367"/>
        <v>19035</v>
      </c>
      <c r="BH4031" s="17">
        <f t="shared" si="6367"/>
        <v>0</v>
      </c>
      <c r="BI4031" s="17">
        <f t="shared" si="6367"/>
        <v>6374</v>
      </c>
      <c r="BJ4031" s="17">
        <v>110402</v>
      </c>
      <c r="BK4031" s="17">
        <v>148814</v>
      </c>
    </row>
    <row r="4032" spans="1:63" x14ac:dyDescent="0.25">
      <c r="A4032" s="149"/>
      <c r="B4032" s="149"/>
      <c r="C4032" s="149"/>
      <c r="D4032" s="152"/>
      <c r="E4032" s="152"/>
      <c r="F4032" s="152"/>
      <c r="G4032" s="155"/>
      <c r="H4032" s="18" t="s">
        <v>57</v>
      </c>
      <c r="I4032" s="17">
        <f>SUM(I4031)</f>
        <v>5554017</v>
      </c>
      <c r="J4032" s="17">
        <f t="shared" ref="J4032:Y4032" si="6369">SUM(J4031)</f>
        <v>1271000</v>
      </c>
      <c r="K4032" s="17">
        <f t="shared" si="6369"/>
        <v>845609</v>
      </c>
      <c r="L4032" s="17">
        <f t="shared" si="6369"/>
        <v>0</v>
      </c>
      <c r="M4032" s="17">
        <f t="shared" si="6369"/>
        <v>0</v>
      </c>
      <c r="N4032" s="17">
        <f t="shared" si="6369"/>
        <v>0</v>
      </c>
      <c r="O4032" s="17">
        <f t="shared" si="6369"/>
        <v>0</v>
      </c>
      <c r="P4032" s="17">
        <f t="shared" ref="P4032" si="6370">SUM(P4031)</f>
        <v>2116609</v>
      </c>
      <c r="Q4032" s="17">
        <f t="shared" si="6369"/>
        <v>155273</v>
      </c>
      <c r="R4032" s="17">
        <f t="shared" si="6369"/>
        <v>70035</v>
      </c>
      <c r="S4032" s="17">
        <f t="shared" si="6369"/>
        <v>861753</v>
      </c>
      <c r="T4032" s="17">
        <f t="shared" si="6369"/>
        <v>0</v>
      </c>
      <c r="U4032" s="17">
        <f t="shared" si="6369"/>
        <v>25000</v>
      </c>
      <c r="V4032" s="17">
        <f t="shared" si="6369"/>
        <v>11000</v>
      </c>
      <c r="W4032" s="17">
        <f t="shared" si="6369"/>
        <v>2000</v>
      </c>
      <c r="X4032" s="17">
        <f t="shared" si="6369"/>
        <v>50058</v>
      </c>
      <c r="Y4032" s="17">
        <f t="shared" si="6369"/>
        <v>187</v>
      </c>
      <c r="Z4032" s="17">
        <v>1175306</v>
      </c>
      <c r="AA4032" s="17">
        <v>941303</v>
      </c>
      <c r="AB4032" s="17">
        <f t="shared" ref="AB4032:AQ4032" si="6371">SUM(AB4031)</f>
        <v>0</v>
      </c>
      <c r="AC4032" s="17">
        <f t="shared" si="6371"/>
        <v>0</v>
      </c>
      <c r="AD4032" s="17">
        <f t="shared" si="6371"/>
        <v>0</v>
      </c>
      <c r="AE4032" s="17">
        <f t="shared" si="6371"/>
        <v>0</v>
      </c>
      <c r="AF4032" s="17">
        <f t="shared" si="6371"/>
        <v>0</v>
      </c>
      <c r="AG4032" s="17">
        <f t="shared" si="6371"/>
        <v>0</v>
      </c>
      <c r="AH4032" s="17">
        <f t="shared" ref="AH4032" si="6372">SUM(AH4031)</f>
        <v>0</v>
      </c>
      <c r="AI4032" s="17">
        <f t="shared" si="6371"/>
        <v>0</v>
      </c>
      <c r="AJ4032" s="17">
        <f t="shared" si="6371"/>
        <v>0</v>
      </c>
      <c r="AK4032" s="17">
        <f t="shared" si="6371"/>
        <v>0</v>
      </c>
      <c r="AL4032" s="17">
        <f t="shared" si="6371"/>
        <v>0</v>
      </c>
      <c r="AM4032" s="17">
        <f t="shared" si="6371"/>
        <v>0</v>
      </c>
      <c r="AN4032" s="17">
        <f t="shared" si="6371"/>
        <v>0</v>
      </c>
      <c r="AO4032" s="17">
        <f t="shared" si="6371"/>
        <v>0</v>
      </c>
      <c r="AP4032" s="17">
        <f t="shared" si="6371"/>
        <v>0</v>
      </c>
      <c r="AQ4032" s="17">
        <f t="shared" si="6371"/>
        <v>0</v>
      </c>
      <c r="AR4032" s="17">
        <v>0</v>
      </c>
      <c r="AS4032" s="17">
        <v>0</v>
      </c>
      <c r="AT4032" s="17">
        <f t="shared" ref="AT4032:BI4032" si="6373">SUM(AT4031)</f>
        <v>168000</v>
      </c>
      <c r="AU4032" s="17">
        <f t="shared" si="6373"/>
        <v>72181</v>
      </c>
      <c r="AV4032" s="17">
        <f t="shared" si="6373"/>
        <v>0</v>
      </c>
      <c r="AW4032" s="17">
        <f t="shared" si="6373"/>
        <v>0</v>
      </c>
      <c r="AX4032" s="17">
        <f t="shared" si="6373"/>
        <v>0</v>
      </c>
      <c r="AY4032" s="17">
        <f t="shared" si="6373"/>
        <v>19035</v>
      </c>
      <c r="AZ4032" s="17">
        <f t="shared" ref="AZ4032" si="6374">SUM(AZ4031)</f>
        <v>259216</v>
      </c>
      <c r="BA4032" s="17">
        <f t="shared" si="6373"/>
        <v>0</v>
      </c>
      <c r="BB4032" s="17">
        <f t="shared" si="6373"/>
        <v>0</v>
      </c>
      <c r="BC4032" s="17">
        <f t="shared" si="6373"/>
        <v>72181</v>
      </c>
      <c r="BD4032" s="17">
        <f t="shared" si="6373"/>
        <v>0</v>
      </c>
      <c r="BE4032" s="17">
        <f t="shared" si="6373"/>
        <v>11812</v>
      </c>
      <c r="BF4032" s="17">
        <f t="shared" si="6373"/>
        <v>1000</v>
      </c>
      <c r="BG4032" s="17">
        <f t="shared" si="6373"/>
        <v>19035</v>
      </c>
      <c r="BH4032" s="17">
        <f t="shared" si="6373"/>
        <v>0</v>
      </c>
      <c r="BI4032" s="17">
        <f t="shared" si="6373"/>
        <v>6374</v>
      </c>
      <c r="BJ4032" s="17">
        <v>110402</v>
      </c>
      <c r="BK4032" s="17">
        <v>148814</v>
      </c>
    </row>
    <row r="4033" spans="1:63" x14ac:dyDescent="0.25">
      <c r="A4033" s="150"/>
      <c r="B4033" s="150"/>
      <c r="C4033" s="150"/>
      <c r="D4033" s="153"/>
      <c r="E4033" s="153"/>
      <c r="F4033" s="153"/>
      <c r="G4033" s="156"/>
      <c r="P4033">
        <f t="shared" ref="P4033:P4088" si="6375">J4033+K4033+L4033+M4033+N4033+O4033</f>
        <v>0</v>
      </c>
      <c r="Z4033">
        <v>0</v>
      </c>
      <c r="AA4033">
        <v>0</v>
      </c>
      <c r="AH4033">
        <f t="shared" ref="AH4033:AH4088" si="6376">AB4033+AC4033+AD4033+AE4033+AF4033+AG4033</f>
        <v>0</v>
      </c>
      <c r="AR4033">
        <v>0</v>
      </c>
      <c r="AS4033">
        <v>0</v>
      </c>
      <c r="AZ4033">
        <f t="shared" ref="AZ4033:AZ4088" si="6377">AT4033+AU4033+AV4033+AW4033+AX4033+AY4033</f>
        <v>0</v>
      </c>
      <c r="BJ4033">
        <v>0</v>
      </c>
      <c r="BK4033">
        <v>0</v>
      </c>
    </row>
    <row r="4034" spans="1:63" ht="15.75" thickBot="1" x14ac:dyDescent="0.3">
      <c r="A4034" s="13" t="s">
        <v>0</v>
      </c>
      <c r="B4034" s="13" t="s">
        <v>0</v>
      </c>
      <c r="C4034" s="13" t="s">
        <v>0</v>
      </c>
      <c r="D4034" s="103" t="s">
        <v>0</v>
      </c>
      <c r="E4034" s="103" t="s">
        <v>0</v>
      </c>
      <c r="F4034" s="103" t="s">
        <v>0</v>
      </c>
      <c r="G4034" s="13" t="s">
        <v>0</v>
      </c>
      <c r="H4034" s="19" t="s">
        <v>0</v>
      </c>
      <c r="I4034" s="19" t="s">
        <v>0</v>
      </c>
      <c r="J4034" s="19" t="s">
        <v>0</v>
      </c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>
        <v>0</v>
      </c>
      <c r="AA4034" s="19">
        <v>0</v>
      </c>
      <c r="AB4034" s="19" t="s">
        <v>0</v>
      </c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19"/>
      <c r="AR4034" s="19">
        <v>0</v>
      </c>
      <c r="AS4034" s="19">
        <v>0</v>
      </c>
      <c r="AT4034" s="19" t="s">
        <v>0</v>
      </c>
      <c r="AU4034" s="19"/>
      <c r="AV4034" s="19"/>
      <c r="AW4034" s="19"/>
      <c r="AX4034" s="19"/>
      <c r="AY4034" s="19"/>
      <c r="AZ4034" s="19"/>
      <c r="BA4034" s="19"/>
      <c r="BB4034" s="19"/>
      <c r="BC4034" s="19"/>
      <c r="BD4034" s="19"/>
      <c r="BE4034" s="19"/>
      <c r="BF4034" s="19"/>
      <c r="BG4034" s="19"/>
      <c r="BH4034" s="19"/>
      <c r="BI4034" s="19"/>
      <c r="BJ4034" s="19">
        <v>0</v>
      </c>
      <c r="BK4034" s="19">
        <v>0</v>
      </c>
    </row>
    <row r="4035" spans="1:63" ht="69.75" customHeight="1" thickBot="1" x14ac:dyDescent="0.3">
      <c r="A4035" s="5" t="s">
        <v>2</v>
      </c>
      <c r="B4035" s="5" t="s">
        <v>3</v>
      </c>
      <c r="C4035" s="5" t="s">
        <v>4</v>
      </c>
      <c r="D4035" s="108" t="s">
        <v>0</v>
      </c>
      <c r="E4035" s="116" t="s">
        <v>5</v>
      </c>
      <c r="F4035" s="116" t="s">
        <v>6</v>
      </c>
      <c r="G4035" s="5" t="s">
        <v>7</v>
      </c>
      <c r="H4035" s="5" t="s">
        <v>8</v>
      </c>
      <c r="I4035" s="5" t="s">
        <v>9</v>
      </c>
      <c r="J4035" s="94" t="s">
        <v>10</v>
      </c>
      <c r="K4035" s="94" t="s">
        <v>1602</v>
      </c>
      <c r="L4035" s="94" t="s">
        <v>1535</v>
      </c>
      <c r="M4035" s="94" t="s">
        <v>1591</v>
      </c>
      <c r="N4035" s="94" t="s">
        <v>1592</v>
      </c>
      <c r="O4035" s="94" t="s">
        <v>1593</v>
      </c>
      <c r="P4035" s="94" t="s">
        <v>1606</v>
      </c>
      <c r="Q4035" s="94" t="s">
        <v>1603</v>
      </c>
      <c r="R4035" s="94" t="s">
        <v>1594</v>
      </c>
      <c r="S4035" s="94" t="s">
        <v>1595</v>
      </c>
      <c r="T4035" s="94" t="s">
        <v>1596</v>
      </c>
      <c r="U4035" s="94" t="s">
        <v>1597</v>
      </c>
      <c r="V4035" s="94" t="s">
        <v>1598</v>
      </c>
      <c r="W4035" s="94" t="s">
        <v>1599</v>
      </c>
      <c r="X4035" s="94" t="s">
        <v>1604</v>
      </c>
      <c r="Y4035" s="94" t="s">
        <v>1605</v>
      </c>
      <c r="Z4035" s="94" t="s">
        <v>1600</v>
      </c>
      <c r="AA4035" s="94" t="s">
        <v>1601</v>
      </c>
      <c r="AB4035" s="95" t="s">
        <v>11</v>
      </c>
      <c r="AC4035" s="95" t="s">
        <v>1602</v>
      </c>
      <c r="AD4035" s="95" t="s">
        <v>1535</v>
      </c>
      <c r="AE4035" s="95" t="s">
        <v>1591</v>
      </c>
      <c r="AF4035" s="95" t="s">
        <v>1592</v>
      </c>
      <c r="AG4035" s="95" t="s">
        <v>1593</v>
      </c>
      <c r="AH4035" s="95" t="s">
        <v>1607</v>
      </c>
      <c r="AI4035" s="95" t="s">
        <v>1603</v>
      </c>
      <c r="AJ4035" s="95" t="s">
        <v>1594</v>
      </c>
      <c r="AK4035" s="95" t="s">
        <v>1595</v>
      </c>
      <c r="AL4035" s="95" t="s">
        <v>1596</v>
      </c>
      <c r="AM4035" s="95" t="s">
        <v>1597</v>
      </c>
      <c r="AN4035" s="95" t="s">
        <v>1598</v>
      </c>
      <c r="AO4035" s="95" t="s">
        <v>1599</v>
      </c>
      <c r="AP4035" s="95" t="s">
        <v>1604</v>
      </c>
      <c r="AQ4035" s="95" t="s">
        <v>1605</v>
      </c>
      <c r="AR4035" s="95" t="s">
        <v>1600</v>
      </c>
      <c r="AS4035" s="95" t="s">
        <v>1601</v>
      </c>
      <c r="AT4035" s="96" t="s">
        <v>12</v>
      </c>
      <c r="AU4035" s="96" t="s">
        <v>1602</v>
      </c>
      <c r="AV4035" s="96" t="s">
        <v>1535</v>
      </c>
      <c r="AW4035" s="96" t="s">
        <v>1591</v>
      </c>
      <c r="AX4035" s="96" t="s">
        <v>1592</v>
      </c>
      <c r="AY4035" s="96" t="s">
        <v>1593</v>
      </c>
      <c r="AZ4035" s="96" t="s">
        <v>1608</v>
      </c>
      <c r="BA4035" s="96" t="s">
        <v>1603</v>
      </c>
      <c r="BB4035" s="96" t="s">
        <v>1594</v>
      </c>
      <c r="BC4035" s="96" t="s">
        <v>1595</v>
      </c>
      <c r="BD4035" s="96" t="s">
        <v>1596</v>
      </c>
      <c r="BE4035" s="96" t="s">
        <v>1597</v>
      </c>
      <c r="BF4035" s="96" t="s">
        <v>1598</v>
      </c>
      <c r="BG4035" s="96" t="s">
        <v>1599</v>
      </c>
      <c r="BH4035" s="96" t="s">
        <v>1604</v>
      </c>
      <c r="BI4035" s="96" t="s">
        <v>1605</v>
      </c>
      <c r="BJ4035" s="96" t="s">
        <v>1600</v>
      </c>
      <c r="BK4035" s="96" t="s">
        <v>1601</v>
      </c>
    </row>
    <row r="4036" spans="1:63" x14ac:dyDescent="0.25">
      <c r="A4036" s="6" t="s">
        <v>0</v>
      </c>
      <c r="B4036" s="6" t="s">
        <v>0</v>
      </c>
      <c r="C4036" s="6" t="s">
        <v>0</v>
      </c>
      <c r="D4036" s="109" t="s">
        <v>0</v>
      </c>
      <c r="E4036" s="109" t="s">
        <v>0</v>
      </c>
      <c r="F4036" s="125" t="s">
        <v>0</v>
      </c>
      <c r="G4036" s="7" t="s">
        <v>0</v>
      </c>
      <c r="H4036" s="8" t="s">
        <v>0</v>
      </c>
      <c r="I4036" s="9" t="s">
        <v>13</v>
      </c>
      <c r="J4036" s="9">
        <v>1</v>
      </c>
      <c r="K4036" s="9">
        <v>2</v>
      </c>
      <c r="L4036" s="9">
        <v>3</v>
      </c>
      <c r="M4036" s="9">
        <v>4</v>
      </c>
      <c r="N4036" s="9">
        <v>5</v>
      </c>
      <c r="O4036" s="9">
        <v>6</v>
      </c>
      <c r="P4036" s="9">
        <v>7</v>
      </c>
      <c r="Q4036" s="9">
        <v>8</v>
      </c>
      <c r="R4036" s="9">
        <v>9</v>
      </c>
      <c r="S4036" s="9">
        <v>10</v>
      </c>
      <c r="T4036" s="9">
        <v>11</v>
      </c>
      <c r="U4036" s="9">
        <v>12</v>
      </c>
      <c r="V4036" s="9">
        <v>13</v>
      </c>
      <c r="W4036" s="9">
        <v>14</v>
      </c>
      <c r="X4036" s="9">
        <v>15</v>
      </c>
      <c r="Y4036" s="9">
        <v>16</v>
      </c>
      <c r="Z4036" s="9">
        <v>20</v>
      </c>
      <c r="AA4036" s="9">
        <v>21</v>
      </c>
      <c r="AB4036" s="9">
        <v>1</v>
      </c>
      <c r="AC4036" s="9">
        <v>2</v>
      </c>
      <c r="AD4036" s="9">
        <v>3</v>
      </c>
      <c r="AE4036" s="9">
        <v>4</v>
      </c>
      <c r="AF4036" s="9">
        <v>5</v>
      </c>
      <c r="AG4036" s="9">
        <v>6</v>
      </c>
      <c r="AH4036" s="9">
        <v>7</v>
      </c>
      <c r="AI4036" s="9">
        <v>8</v>
      </c>
      <c r="AJ4036" s="9">
        <v>9</v>
      </c>
      <c r="AK4036" s="9">
        <v>10</v>
      </c>
      <c r="AL4036" s="9">
        <v>11</v>
      </c>
      <c r="AM4036" s="9">
        <v>12</v>
      </c>
      <c r="AN4036" s="9">
        <v>13</v>
      </c>
      <c r="AO4036" s="9">
        <v>14</v>
      </c>
      <c r="AP4036" s="9">
        <v>15</v>
      </c>
      <c r="AQ4036" s="9">
        <v>16</v>
      </c>
      <c r="AR4036" s="9">
        <v>20</v>
      </c>
      <c r="AS4036" s="9">
        <v>21</v>
      </c>
      <c r="AT4036" s="9">
        <v>1</v>
      </c>
      <c r="AU4036" s="9">
        <v>2</v>
      </c>
      <c r="AV4036" s="9">
        <v>3</v>
      </c>
      <c r="AW4036" s="9">
        <v>4</v>
      </c>
      <c r="AX4036" s="9">
        <v>5</v>
      </c>
      <c r="AY4036" s="9">
        <v>6</v>
      </c>
      <c r="AZ4036" s="9">
        <v>7</v>
      </c>
      <c r="BA4036" s="9">
        <v>8</v>
      </c>
      <c r="BB4036" s="9">
        <v>9</v>
      </c>
      <c r="BC4036" s="9">
        <v>10</v>
      </c>
      <c r="BD4036" s="9">
        <v>11</v>
      </c>
      <c r="BE4036" s="9">
        <v>12</v>
      </c>
      <c r="BF4036" s="9">
        <v>13</v>
      </c>
      <c r="BG4036" s="9">
        <v>14</v>
      </c>
      <c r="BH4036" s="9">
        <v>15</v>
      </c>
      <c r="BI4036" s="9">
        <v>16</v>
      </c>
      <c r="BJ4036" s="9">
        <v>20</v>
      </c>
      <c r="BK4036" s="9">
        <v>21</v>
      </c>
    </row>
    <row r="4037" spans="1:63" ht="22.5" x14ac:dyDescent="0.25">
      <c r="A4037" s="1" t="s">
        <v>1156</v>
      </c>
      <c r="B4037" s="1" t="s">
        <v>58</v>
      </c>
      <c r="C4037" s="4" t="s">
        <v>155</v>
      </c>
      <c r="D4037" s="107" t="s">
        <v>1364</v>
      </c>
      <c r="E4037" s="106" t="s">
        <v>0</v>
      </c>
      <c r="F4037" s="106" t="s">
        <v>0</v>
      </c>
      <c r="G4037" s="2" t="s">
        <v>0</v>
      </c>
      <c r="H4037" s="2" t="s">
        <v>1365</v>
      </c>
      <c r="I4037" s="3" t="s">
        <v>0</v>
      </c>
      <c r="J4037" s="3" t="s">
        <v>0</v>
      </c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>
        <v>0</v>
      </c>
      <c r="AA4037" s="3">
        <v>0</v>
      </c>
      <c r="AB4037" s="3" t="s">
        <v>0</v>
      </c>
      <c r="AC4037" s="3"/>
      <c r="AD4037" s="3"/>
      <c r="AE4037" s="3"/>
      <c r="AF4037" s="3"/>
      <c r="AG4037" s="3"/>
      <c r="AH4037" s="3"/>
      <c r="AI4037" s="3"/>
      <c r="AJ4037" s="3"/>
      <c r="AK4037" s="3"/>
      <c r="AL4037" s="3"/>
      <c r="AM4037" s="3"/>
      <c r="AN4037" s="3"/>
      <c r="AO4037" s="3"/>
      <c r="AP4037" s="3"/>
      <c r="AQ4037" s="3"/>
      <c r="AR4037" s="3">
        <v>0</v>
      </c>
      <c r="AS4037" s="3">
        <v>0</v>
      </c>
      <c r="AT4037" s="3" t="s">
        <v>0</v>
      </c>
      <c r="AU4037" s="3"/>
      <c r="AV4037" s="3"/>
      <c r="AW4037" s="3"/>
      <c r="AX4037" s="3"/>
      <c r="AY4037" s="3"/>
      <c r="AZ4037" s="3"/>
      <c r="BA4037" s="3"/>
      <c r="BB4037" s="3"/>
      <c r="BC4037" s="3"/>
      <c r="BD4037" s="3"/>
      <c r="BE4037" s="3"/>
      <c r="BF4037" s="3"/>
      <c r="BG4037" s="3"/>
      <c r="BH4037" s="3"/>
      <c r="BI4037" s="3"/>
      <c r="BJ4037" s="3">
        <v>0</v>
      </c>
      <c r="BK4037" s="3">
        <v>0</v>
      </c>
    </row>
    <row r="4038" spans="1:63" ht="33.75" x14ac:dyDescent="0.25">
      <c r="A4038" s="1" t="s">
        <v>0</v>
      </c>
      <c r="B4038" s="1" t="s">
        <v>0</v>
      </c>
      <c r="C4038" s="1" t="s">
        <v>0</v>
      </c>
      <c r="D4038" s="106" t="s">
        <v>0</v>
      </c>
      <c r="E4038" s="106" t="s">
        <v>0</v>
      </c>
      <c r="F4038" s="106" t="s">
        <v>0</v>
      </c>
      <c r="G4038" s="2" t="s">
        <v>0</v>
      </c>
      <c r="H4038" s="10" t="s">
        <v>41</v>
      </c>
      <c r="I4038" s="11">
        <f>SUM(I4039)</f>
        <v>1339497</v>
      </c>
      <c r="J4038" s="11">
        <f t="shared" ref="J4038:Y4039" si="6378">SUM(J4039)</f>
        <v>0</v>
      </c>
      <c r="K4038" s="11">
        <f t="shared" si="6378"/>
        <v>0</v>
      </c>
      <c r="L4038" s="11">
        <f t="shared" si="6378"/>
        <v>0</v>
      </c>
      <c r="M4038" s="11">
        <f t="shared" si="6378"/>
        <v>0</v>
      </c>
      <c r="N4038" s="11">
        <f t="shared" si="6378"/>
        <v>0</v>
      </c>
      <c r="O4038" s="11">
        <f t="shared" si="6378"/>
        <v>0</v>
      </c>
      <c r="P4038" s="11">
        <f t="shared" si="6378"/>
        <v>0</v>
      </c>
      <c r="Q4038" s="11">
        <f t="shared" si="6378"/>
        <v>0</v>
      </c>
      <c r="R4038" s="11">
        <f t="shared" si="6378"/>
        <v>0</v>
      </c>
      <c r="S4038" s="11">
        <f t="shared" si="6378"/>
        <v>0</v>
      </c>
      <c r="T4038" s="11">
        <f t="shared" si="6378"/>
        <v>0</v>
      </c>
      <c r="U4038" s="11">
        <f t="shared" si="6378"/>
        <v>0</v>
      </c>
      <c r="V4038" s="11">
        <f t="shared" si="6378"/>
        <v>0</v>
      </c>
      <c r="W4038" s="11">
        <f t="shared" si="6378"/>
        <v>0</v>
      </c>
      <c r="X4038" s="11">
        <f t="shared" si="6378"/>
        <v>0</v>
      </c>
      <c r="Y4038" s="11">
        <f t="shared" si="6378"/>
        <v>0</v>
      </c>
      <c r="Z4038" s="11">
        <v>0</v>
      </c>
      <c r="AA4038" s="11">
        <v>0</v>
      </c>
      <c r="AB4038" s="11">
        <f>SUM(AB4039)</f>
        <v>0</v>
      </c>
      <c r="AC4038" s="11">
        <f t="shared" ref="AC4038:AQ4038" si="6379">SUM(AC4039)</f>
        <v>0</v>
      </c>
      <c r="AD4038" s="11">
        <f t="shared" si="6379"/>
        <v>0</v>
      </c>
      <c r="AE4038" s="11">
        <f t="shared" si="6379"/>
        <v>0</v>
      </c>
      <c r="AF4038" s="11">
        <f t="shared" si="6379"/>
        <v>0</v>
      </c>
      <c r="AG4038" s="11">
        <f t="shared" si="6379"/>
        <v>0</v>
      </c>
      <c r="AH4038" s="11">
        <f t="shared" si="6379"/>
        <v>0</v>
      </c>
      <c r="AI4038" s="11">
        <f t="shared" si="6379"/>
        <v>0</v>
      </c>
      <c r="AJ4038" s="11">
        <f t="shared" si="6379"/>
        <v>0</v>
      </c>
      <c r="AK4038" s="11">
        <f t="shared" si="6379"/>
        <v>0</v>
      </c>
      <c r="AL4038" s="11">
        <f t="shared" si="6379"/>
        <v>0</v>
      </c>
      <c r="AM4038" s="11">
        <f t="shared" si="6379"/>
        <v>0</v>
      </c>
      <c r="AN4038" s="11">
        <f t="shared" si="6379"/>
        <v>0</v>
      </c>
      <c r="AO4038" s="11">
        <f t="shared" si="6379"/>
        <v>0</v>
      </c>
      <c r="AP4038" s="11">
        <f t="shared" si="6379"/>
        <v>0</v>
      </c>
      <c r="AQ4038" s="11">
        <f t="shared" si="6379"/>
        <v>0</v>
      </c>
      <c r="AR4038" s="11">
        <v>0</v>
      </c>
      <c r="AS4038" s="11">
        <v>0</v>
      </c>
      <c r="AT4038" s="11">
        <f t="shared" ref="AT4038:BI4039" si="6380">SUM(AT4039)</f>
        <v>0</v>
      </c>
      <c r="AU4038" s="11">
        <f t="shared" si="6380"/>
        <v>0</v>
      </c>
      <c r="AV4038" s="11">
        <f t="shared" si="6380"/>
        <v>0</v>
      </c>
      <c r="AW4038" s="11">
        <f t="shared" si="6380"/>
        <v>25541</v>
      </c>
      <c r="AX4038" s="11">
        <f t="shared" si="6380"/>
        <v>0</v>
      </c>
      <c r="AY4038" s="11">
        <f t="shared" si="6380"/>
        <v>0</v>
      </c>
      <c r="AZ4038" s="11">
        <f t="shared" si="6380"/>
        <v>25541</v>
      </c>
      <c r="BA4038" s="11">
        <f t="shared" si="6380"/>
        <v>0</v>
      </c>
      <c r="BB4038" s="11">
        <f t="shared" si="6380"/>
        <v>0</v>
      </c>
      <c r="BC4038" s="11">
        <f t="shared" si="6380"/>
        <v>0</v>
      </c>
      <c r="BD4038" s="11">
        <f t="shared" si="6380"/>
        <v>0</v>
      </c>
      <c r="BE4038" s="11">
        <f t="shared" si="6380"/>
        <v>25541</v>
      </c>
      <c r="BF4038" s="11">
        <f t="shared" si="6380"/>
        <v>0</v>
      </c>
      <c r="BG4038" s="11">
        <f t="shared" si="6380"/>
        <v>0</v>
      </c>
      <c r="BH4038" s="11">
        <f t="shared" si="6380"/>
        <v>0</v>
      </c>
      <c r="BI4038" s="11">
        <f t="shared" si="6380"/>
        <v>0</v>
      </c>
      <c r="BJ4038" s="11">
        <v>25541</v>
      </c>
      <c r="BK4038" s="11">
        <v>0</v>
      </c>
    </row>
    <row r="4039" spans="1:63" ht="22.5" x14ac:dyDescent="0.25">
      <c r="A4039" s="4" t="s">
        <v>1156</v>
      </c>
      <c r="B4039" s="4" t="s">
        <v>58</v>
      </c>
      <c r="C4039" s="4" t="s">
        <v>155</v>
      </c>
      <c r="D4039" s="107" t="s">
        <v>1364</v>
      </c>
      <c r="E4039" s="106" t="s">
        <v>42</v>
      </c>
      <c r="F4039" s="106" t="s">
        <v>0</v>
      </c>
      <c r="G4039" s="2" t="s">
        <v>0</v>
      </c>
      <c r="H4039" s="2" t="s">
        <v>43</v>
      </c>
      <c r="I4039" s="12">
        <f>SUM(I4040)</f>
        <v>1339497</v>
      </c>
      <c r="J4039" s="12">
        <f t="shared" si="6378"/>
        <v>0</v>
      </c>
      <c r="K4039" s="12">
        <f t="shared" ref="K4039:Y4039" si="6381">SUM(K4040)</f>
        <v>0</v>
      </c>
      <c r="L4039" s="12">
        <f t="shared" si="6381"/>
        <v>0</v>
      </c>
      <c r="M4039" s="12">
        <f t="shared" si="6381"/>
        <v>0</v>
      </c>
      <c r="N4039" s="12">
        <f t="shared" si="6381"/>
        <v>0</v>
      </c>
      <c r="O4039" s="12">
        <f t="shared" si="6381"/>
        <v>0</v>
      </c>
      <c r="P4039" s="12">
        <f t="shared" si="6381"/>
        <v>0</v>
      </c>
      <c r="Q4039" s="12">
        <f t="shared" si="6381"/>
        <v>0</v>
      </c>
      <c r="R4039" s="12">
        <f t="shared" si="6381"/>
        <v>0</v>
      </c>
      <c r="S4039" s="12">
        <f t="shared" si="6381"/>
        <v>0</v>
      </c>
      <c r="T4039" s="12">
        <f t="shared" si="6381"/>
        <v>0</v>
      </c>
      <c r="U4039" s="12">
        <f t="shared" si="6381"/>
        <v>0</v>
      </c>
      <c r="V4039" s="12">
        <f t="shared" si="6381"/>
        <v>0</v>
      </c>
      <c r="W4039" s="12">
        <f t="shared" si="6381"/>
        <v>0</v>
      </c>
      <c r="X4039" s="12">
        <f t="shared" si="6381"/>
        <v>0</v>
      </c>
      <c r="Y4039" s="12">
        <f t="shared" si="6381"/>
        <v>0</v>
      </c>
      <c r="Z4039" s="12">
        <v>0</v>
      </c>
      <c r="AA4039" s="12">
        <v>0</v>
      </c>
      <c r="AB4039" s="12">
        <f t="shared" ref="AB4039:AQ4039" si="6382">SUM(AB4040)</f>
        <v>0</v>
      </c>
      <c r="AC4039" s="12">
        <f t="shared" si="6382"/>
        <v>0</v>
      </c>
      <c r="AD4039" s="12">
        <f t="shared" si="6382"/>
        <v>0</v>
      </c>
      <c r="AE4039" s="12">
        <f t="shared" si="6382"/>
        <v>0</v>
      </c>
      <c r="AF4039" s="12">
        <f t="shared" si="6382"/>
        <v>0</v>
      </c>
      <c r="AG4039" s="12">
        <f t="shared" si="6382"/>
        <v>0</v>
      </c>
      <c r="AH4039" s="12">
        <f t="shared" si="6382"/>
        <v>0</v>
      </c>
      <c r="AI4039" s="12">
        <f t="shared" si="6382"/>
        <v>0</v>
      </c>
      <c r="AJ4039" s="12">
        <f t="shared" si="6382"/>
        <v>0</v>
      </c>
      <c r="AK4039" s="12">
        <f t="shared" si="6382"/>
        <v>0</v>
      </c>
      <c r="AL4039" s="12">
        <f t="shared" si="6382"/>
        <v>0</v>
      </c>
      <c r="AM4039" s="12">
        <f t="shared" si="6382"/>
        <v>0</v>
      </c>
      <c r="AN4039" s="12">
        <f t="shared" si="6382"/>
        <v>0</v>
      </c>
      <c r="AO4039" s="12">
        <f t="shared" si="6382"/>
        <v>0</v>
      </c>
      <c r="AP4039" s="12">
        <f t="shared" si="6382"/>
        <v>0</v>
      </c>
      <c r="AQ4039" s="12">
        <f t="shared" si="6382"/>
        <v>0</v>
      </c>
      <c r="AR4039" s="12">
        <v>0</v>
      </c>
      <c r="AS4039" s="12">
        <v>0</v>
      </c>
      <c r="AT4039" s="12">
        <f t="shared" si="6380"/>
        <v>0</v>
      </c>
      <c r="AU4039" s="12">
        <f t="shared" ref="AU4039:BI4039" si="6383">SUM(AU4040)</f>
        <v>0</v>
      </c>
      <c r="AV4039" s="12">
        <f t="shared" si="6383"/>
        <v>0</v>
      </c>
      <c r="AW4039" s="12">
        <f t="shared" si="6383"/>
        <v>25541</v>
      </c>
      <c r="AX4039" s="12">
        <f t="shared" si="6383"/>
        <v>0</v>
      </c>
      <c r="AY4039" s="12">
        <f t="shared" si="6383"/>
        <v>0</v>
      </c>
      <c r="AZ4039" s="12">
        <f t="shared" si="6383"/>
        <v>25541</v>
      </c>
      <c r="BA4039" s="12">
        <f t="shared" si="6383"/>
        <v>0</v>
      </c>
      <c r="BB4039" s="12">
        <f t="shared" si="6383"/>
        <v>0</v>
      </c>
      <c r="BC4039" s="12">
        <f t="shared" si="6383"/>
        <v>0</v>
      </c>
      <c r="BD4039" s="12">
        <f t="shared" si="6383"/>
        <v>0</v>
      </c>
      <c r="BE4039" s="12">
        <f t="shared" si="6383"/>
        <v>25541</v>
      </c>
      <c r="BF4039" s="12">
        <f t="shared" si="6383"/>
        <v>0</v>
      </c>
      <c r="BG4039" s="12">
        <f t="shared" si="6383"/>
        <v>0</v>
      </c>
      <c r="BH4039" s="12">
        <f t="shared" si="6383"/>
        <v>0</v>
      </c>
      <c r="BI4039" s="12">
        <f t="shared" si="6383"/>
        <v>0</v>
      </c>
      <c r="BJ4039" s="12">
        <v>25541</v>
      </c>
      <c r="BK4039" s="12">
        <v>0</v>
      </c>
    </row>
    <row r="4040" spans="1:63" ht="22.5" x14ac:dyDescent="0.25">
      <c r="A4040" s="4" t="s">
        <v>1156</v>
      </c>
      <c r="B4040" s="4" t="s">
        <v>58</v>
      </c>
      <c r="C4040" s="4" t="s">
        <v>155</v>
      </c>
      <c r="D4040" s="107" t="s">
        <v>1364</v>
      </c>
      <c r="E4040" s="117">
        <v>6143</v>
      </c>
      <c r="F4040" s="107"/>
      <c r="G4040" s="103" t="s">
        <v>1659</v>
      </c>
      <c r="H4040" s="13" t="s">
        <v>45</v>
      </c>
      <c r="I4040" s="14">
        <v>1339497</v>
      </c>
      <c r="J4040" s="14">
        <v>0</v>
      </c>
      <c r="K4040" s="14"/>
      <c r="L4040" s="14"/>
      <c r="M4040" s="14"/>
      <c r="N4040" s="14"/>
      <c r="O4040" s="14"/>
      <c r="P4040" s="14">
        <f t="shared" si="6375"/>
        <v>0</v>
      </c>
      <c r="Q4040" s="14"/>
      <c r="R4040" s="14"/>
      <c r="S4040" s="14"/>
      <c r="T4040" s="14"/>
      <c r="U4040" s="14"/>
      <c r="V4040" s="14"/>
      <c r="W4040" s="14"/>
      <c r="X4040" s="14"/>
      <c r="Y4040" s="14"/>
      <c r="Z4040" s="14">
        <v>0</v>
      </c>
      <c r="AA4040" s="14">
        <v>0</v>
      </c>
      <c r="AB4040" s="14">
        <v>0</v>
      </c>
      <c r="AC4040" s="14"/>
      <c r="AD4040" s="14"/>
      <c r="AE4040" s="14"/>
      <c r="AF4040" s="14"/>
      <c r="AG4040" s="14"/>
      <c r="AH4040" s="14">
        <f t="shared" si="6376"/>
        <v>0</v>
      </c>
      <c r="AI4040" s="14"/>
      <c r="AJ4040" s="14"/>
      <c r="AK4040" s="14"/>
      <c r="AL4040" s="14"/>
      <c r="AM4040" s="14"/>
      <c r="AN4040" s="14"/>
      <c r="AO4040" s="14"/>
      <c r="AP4040" s="14"/>
      <c r="AQ4040" s="14"/>
      <c r="AR4040" s="14">
        <v>0</v>
      </c>
      <c r="AS4040" s="14">
        <v>0</v>
      </c>
      <c r="AT4040" s="14">
        <v>0</v>
      </c>
      <c r="AU4040" s="14"/>
      <c r="AV4040" s="14"/>
      <c r="AW4040" s="14">
        <v>25541</v>
      </c>
      <c r="AX4040" s="14"/>
      <c r="AY4040" s="14"/>
      <c r="AZ4040" s="14">
        <f t="shared" si="6377"/>
        <v>25541</v>
      </c>
      <c r="BA4040" s="14"/>
      <c r="BB4040" s="14"/>
      <c r="BC4040" s="14"/>
      <c r="BD4040" s="14"/>
      <c r="BE4040" s="14">
        <v>25541</v>
      </c>
      <c r="BF4040" s="14"/>
      <c r="BG4040" s="14"/>
      <c r="BH4040" s="14"/>
      <c r="BI4040" s="14"/>
      <c r="BJ4040" s="14">
        <v>25541</v>
      </c>
      <c r="BK4040" s="14">
        <v>0</v>
      </c>
    </row>
    <row r="4041" spans="1:63" ht="22.5" x14ac:dyDescent="0.25">
      <c r="A4041" s="13" t="s">
        <v>0</v>
      </c>
      <c r="B4041" s="13" t="s">
        <v>0</v>
      </c>
      <c r="C4041" s="13" t="s">
        <v>0</v>
      </c>
      <c r="D4041" s="103" t="s">
        <v>0</v>
      </c>
      <c r="E4041" s="103" t="s">
        <v>0</v>
      </c>
      <c r="F4041" s="103" t="s">
        <v>0</v>
      </c>
      <c r="G4041" s="13" t="s">
        <v>0</v>
      </c>
      <c r="H4041" s="10" t="s">
        <v>1366</v>
      </c>
      <c r="I4041" s="11">
        <f>SUM(I4038)</f>
        <v>1339497</v>
      </c>
      <c r="J4041" s="11">
        <f t="shared" ref="J4041:Y4041" si="6384">SUM(J4038)</f>
        <v>0</v>
      </c>
      <c r="K4041" s="11">
        <f t="shared" si="6384"/>
        <v>0</v>
      </c>
      <c r="L4041" s="11">
        <f t="shared" si="6384"/>
        <v>0</v>
      </c>
      <c r="M4041" s="11">
        <f t="shared" si="6384"/>
        <v>0</v>
      </c>
      <c r="N4041" s="11">
        <f t="shared" si="6384"/>
        <v>0</v>
      </c>
      <c r="O4041" s="11">
        <f t="shared" si="6384"/>
        <v>0</v>
      </c>
      <c r="P4041" s="11">
        <f t="shared" si="6384"/>
        <v>0</v>
      </c>
      <c r="Q4041" s="11">
        <f t="shared" si="6384"/>
        <v>0</v>
      </c>
      <c r="R4041" s="11">
        <f t="shared" si="6384"/>
        <v>0</v>
      </c>
      <c r="S4041" s="11">
        <f t="shared" si="6384"/>
        <v>0</v>
      </c>
      <c r="T4041" s="11">
        <f t="shared" si="6384"/>
        <v>0</v>
      </c>
      <c r="U4041" s="11">
        <f t="shared" si="6384"/>
        <v>0</v>
      </c>
      <c r="V4041" s="11">
        <f t="shared" si="6384"/>
        <v>0</v>
      </c>
      <c r="W4041" s="11">
        <f t="shared" si="6384"/>
        <v>0</v>
      </c>
      <c r="X4041" s="11">
        <f t="shared" si="6384"/>
        <v>0</v>
      </c>
      <c r="Y4041" s="11">
        <f t="shared" si="6384"/>
        <v>0</v>
      </c>
      <c r="Z4041" s="11">
        <v>0</v>
      </c>
      <c r="AA4041" s="11">
        <v>0</v>
      </c>
      <c r="AB4041" s="11">
        <f t="shared" ref="AB4041:AQ4041" si="6385">SUM(AB4038)</f>
        <v>0</v>
      </c>
      <c r="AC4041" s="11">
        <f t="shared" si="6385"/>
        <v>0</v>
      </c>
      <c r="AD4041" s="11">
        <f t="shared" si="6385"/>
        <v>0</v>
      </c>
      <c r="AE4041" s="11">
        <f t="shared" si="6385"/>
        <v>0</v>
      </c>
      <c r="AF4041" s="11">
        <f t="shared" si="6385"/>
        <v>0</v>
      </c>
      <c r="AG4041" s="11">
        <f t="shared" si="6385"/>
        <v>0</v>
      </c>
      <c r="AH4041" s="11">
        <f t="shared" si="6385"/>
        <v>0</v>
      </c>
      <c r="AI4041" s="11">
        <f t="shared" si="6385"/>
        <v>0</v>
      </c>
      <c r="AJ4041" s="11">
        <f t="shared" si="6385"/>
        <v>0</v>
      </c>
      <c r="AK4041" s="11">
        <f t="shared" si="6385"/>
        <v>0</v>
      </c>
      <c r="AL4041" s="11">
        <f t="shared" si="6385"/>
        <v>0</v>
      </c>
      <c r="AM4041" s="11">
        <f t="shared" si="6385"/>
        <v>0</v>
      </c>
      <c r="AN4041" s="11">
        <f t="shared" si="6385"/>
        <v>0</v>
      </c>
      <c r="AO4041" s="11">
        <f t="shared" si="6385"/>
        <v>0</v>
      </c>
      <c r="AP4041" s="11">
        <f t="shared" si="6385"/>
        <v>0</v>
      </c>
      <c r="AQ4041" s="11">
        <f t="shared" si="6385"/>
        <v>0</v>
      </c>
      <c r="AR4041" s="11">
        <v>0</v>
      </c>
      <c r="AS4041" s="11">
        <v>0</v>
      </c>
      <c r="AT4041" s="11">
        <f t="shared" ref="AT4041:BI4041" si="6386">SUM(AT4038)</f>
        <v>0</v>
      </c>
      <c r="AU4041" s="11">
        <f t="shared" si="6386"/>
        <v>0</v>
      </c>
      <c r="AV4041" s="11">
        <f t="shared" si="6386"/>
        <v>0</v>
      </c>
      <c r="AW4041" s="11">
        <f t="shared" si="6386"/>
        <v>25541</v>
      </c>
      <c r="AX4041" s="11">
        <f t="shared" si="6386"/>
        <v>0</v>
      </c>
      <c r="AY4041" s="11">
        <f t="shared" si="6386"/>
        <v>0</v>
      </c>
      <c r="AZ4041" s="11">
        <f t="shared" si="6386"/>
        <v>25541</v>
      </c>
      <c r="BA4041" s="11">
        <f t="shared" si="6386"/>
        <v>0</v>
      </c>
      <c r="BB4041" s="11">
        <f t="shared" si="6386"/>
        <v>0</v>
      </c>
      <c r="BC4041" s="11">
        <f t="shared" si="6386"/>
        <v>0</v>
      </c>
      <c r="BD4041" s="11">
        <f t="shared" si="6386"/>
        <v>0</v>
      </c>
      <c r="BE4041" s="11">
        <f t="shared" si="6386"/>
        <v>25541</v>
      </c>
      <c r="BF4041" s="11">
        <f t="shared" si="6386"/>
        <v>0</v>
      </c>
      <c r="BG4041" s="11">
        <f t="shared" si="6386"/>
        <v>0</v>
      </c>
      <c r="BH4041" s="11">
        <f t="shared" si="6386"/>
        <v>0</v>
      </c>
      <c r="BI4041" s="11">
        <f t="shared" si="6386"/>
        <v>0</v>
      </c>
      <c r="BJ4041" s="11">
        <v>25541</v>
      </c>
      <c r="BK4041" s="11">
        <v>0</v>
      </c>
    </row>
    <row r="4042" spans="1:63" ht="15.75" thickBot="1" x14ac:dyDescent="0.3">
      <c r="A4042" s="13" t="s">
        <v>0</v>
      </c>
      <c r="B4042" s="13" t="s">
        <v>0</v>
      </c>
      <c r="C4042" s="13" t="s">
        <v>0</v>
      </c>
      <c r="D4042" s="103" t="s">
        <v>0</v>
      </c>
      <c r="E4042" s="103" t="s">
        <v>0</v>
      </c>
      <c r="F4042" s="103" t="s">
        <v>0</v>
      </c>
      <c r="G4042" s="13" t="s">
        <v>0</v>
      </c>
      <c r="H4042" s="2" t="s">
        <v>55</v>
      </c>
      <c r="I4042" s="12">
        <v>25</v>
      </c>
      <c r="J4042" s="13" t="s">
        <v>0</v>
      </c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>
        <v>0</v>
      </c>
      <c r="AA4042" s="13"/>
      <c r="AB4042" s="13" t="s">
        <v>0</v>
      </c>
      <c r="AC4042" s="13"/>
      <c r="AD4042" s="13"/>
      <c r="AE4042" s="13"/>
      <c r="AF4042" s="13"/>
      <c r="AG4042" s="13"/>
      <c r="AH4042" s="13"/>
      <c r="AI4042" s="13"/>
      <c r="AJ4042" s="13"/>
      <c r="AK4042" s="13"/>
      <c r="AL4042" s="13"/>
      <c r="AM4042" s="13"/>
      <c r="AN4042" s="13"/>
      <c r="AO4042" s="13"/>
      <c r="AP4042" s="13"/>
      <c r="AQ4042" s="13"/>
      <c r="AR4042" s="13">
        <v>0</v>
      </c>
      <c r="AS4042" s="13"/>
      <c r="AT4042" s="13" t="s">
        <v>0</v>
      </c>
      <c r="AU4042" s="13"/>
      <c r="AV4042" s="13"/>
      <c r="AW4042" s="13"/>
      <c r="AX4042" s="13"/>
      <c r="AY4042" s="13"/>
      <c r="AZ4042" s="13"/>
      <c r="BA4042" s="13"/>
      <c r="BB4042" s="13"/>
      <c r="BC4042" s="13"/>
      <c r="BD4042" s="13"/>
      <c r="BE4042" s="13"/>
      <c r="BF4042" s="13"/>
      <c r="BG4042" s="13"/>
      <c r="BH4042" s="13"/>
      <c r="BI4042" s="13"/>
      <c r="BJ4042" s="13">
        <v>0</v>
      </c>
      <c r="BK4042" s="13"/>
    </row>
    <row r="4043" spans="1:63" ht="69.75" customHeight="1" thickBot="1" x14ac:dyDescent="0.3">
      <c r="A4043" s="148" t="s">
        <v>0</v>
      </c>
      <c r="B4043" s="148" t="s">
        <v>0</v>
      </c>
      <c r="C4043" s="148" t="s">
        <v>0</v>
      </c>
      <c r="D4043" s="151" t="s">
        <v>0</v>
      </c>
      <c r="E4043" s="151" t="s">
        <v>0</v>
      </c>
      <c r="F4043" s="151" t="s">
        <v>0</v>
      </c>
      <c r="G4043" s="154" t="s">
        <v>0</v>
      </c>
      <c r="H4043" s="5" t="s">
        <v>56</v>
      </c>
      <c r="I4043" s="5" t="s">
        <v>9</v>
      </c>
      <c r="J4043" s="94" t="s">
        <v>10</v>
      </c>
      <c r="K4043" s="94" t="s">
        <v>1602</v>
      </c>
      <c r="L4043" s="94" t="s">
        <v>1535</v>
      </c>
      <c r="M4043" s="94" t="s">
        <v>1591</v>
      </c>
      <c r="N4043" s="94" t="s">
        <v>1592</v>
      </c>
      <c r="O4043" s="94" t="s">
        <v>1593</v>
      </c>
      <c r="P4043" s="94" t="s">
        <v>1606</v>
      </c>
      <c r="Q4043" s="94" t="s">
        <v>1603</v>
      </c>
      <c r="R4043" s="94" t="s">
        <v>1594</v>
      </c>
      <c r="S4043" s="94" t="s">
        <v>1595</v>
      </c>
      <c r="T4043" s="94" t="s">
        <v>1596</v>
      </c>
      <c r="U4043" s="94" t="s">
        <v>1597</v>
      </c>
      <c r="V4043" s="94" t="s">
        <v>1598</v>
      </c>
      <c r="W4043" s="94" t="s">
        <v>1599</v>
      </c>
      <c r="X4043" s="94" t="s">
        <v>1604</v>
      </c>
      <c r="Y4043" s="94" t="s">
        <v>1605</v>
      </c>
      <c r="Z4043" s="94" t="s">
        <v>1600</v>
      </c>
      <c r="AA4043" s="94" t="s">
        <v>1601</v>
      </c>
      <c r="AB4043" s="95" t="s">
        <v>11</v>
      </c>
      <c r="AC4043" s="95" t="s">
        <v>1602</v>
      </c>
      <c r="AD4043" s="95" t="s">
        <v>1535</v>
      </c>
      <c r="AE4043" s="95" t="s">
        <v>1591</v>
      </c>
      <c r="AF4043" s="95" t="s">
        <v>1592</v>
      </c>
      <c r="AG4043" s="95" t="s">
        <v>1593</v>
      </c>
      <c r="AH4043" s="95" t="s">
        <v>1607</v>
      </c>
      <c r="AI4043" s="95" t="s">
        <v>1603</v>
      </c>
      <c r="AJ4043" s="95" t="s">
        <v>1594</v>
      </c>
      <c r="AK4043" s="95" t="s">
        <v>1595</v>
      </c>
      <c r="AL4043" s="95" t="s">
        <v>1596</v>
      </c>
      <c r="AM4043" s="95" t="s">
        <v>1597</v>
      </c>
      <c r="AN4043" s="95" t="s">
        <v>1598</v>
      </c>
      <c r="AO4043" s="95" t="s">
        <v>1599</v>
      </c>
      <c r="AP4043" s="95" t="s">
        <v>1604</v>
      </c>
      <c r="AQ4043" s="95" t="s">
        <v>1605</v>
      </c>
      <c r="AR4043" s="95" t="s">
        <v>1600</v>
      </c>
      <c r="AS4043" s="95" t="s">
        <v>1601</v>
      </c>
      <c r="AT4043" s="96" t="s">
        <v>12</v>
      </c>
      <c r="AU4043" s="96" t="s">
        <v>1602</v>
      </c>
      <c r="AV4043" s="96" t="s">
        <v>1535</v>
      </c>
      <c r="AW4043" s="96" t="s">
        <v>1591</v>
      </c>
      <c r="AX4043" s="96" t="s">
        <v>1592</v>
      </c>
      <c r="AY4043" s="96" t="s">
        <v>1593</v>
      </c>
      <c r="AZ4043" s="96" t="s">
        <v>1608</v>
      </c>
      <c r="BA4043" s="96" t="s">
        <v>1603</v>
      </c>
      <c r="BB4043" s="96" t="s">
        <v>1594</v>
      </c>
      <c r="BC4043" s="96" t="s">
        <v>1595</v>
      </c>
      <c r="BD4043" s="96" t="s">
        <v>1596</v>
      </c>
      <c r="BE4043" s="96" t="s">
        <v>1597</v>
      </c>
      <c r="BF4043" s="96" t="s">
        <v>1598</v>
      </c>
      <c r="BG4043" s="96" t="s">
        <v>1599</v>
      </c>
      <c r="BH4043" s="96" t="s">
        <v>1604</v>
      </c>
      <c r="BI4043" s="96" t="s">
        <v>1605</v>
      </c>
      <c r="BJ4043" s="96" t="s">
        <v>1600</v>
      </c>
      <c r="BK4043" s="96" t="s">
        <v>1601</v>
      </c>
    </row>
    <row r="4044" spans="1:63" x14ac:dyDescent="0.25">
      <c r="A4044" s="149"/>
      <c r="B4044" s="149"/>
      <c r="C4044" s="149"/>
      <c r="D4044" s="152"/>
      <c r="E4044" s="152"/>
      <c r="F4044" s="152"/>
      <c r="G4044" s="155"/>
      <c r="H4044" s="15" t="s">
        <v>0</v>
      </c>
      <c r="I4044" s="9" t="s">
        <v>13</v>
      </c>
      <c r="J4044" s="9">
        <v>1</v>
      </c>
      <c r="K4044" s="9">
        <v>2</v>
      </c>
      <c r="L4044" s="9">
        <v>3</v>
      </c>
      <c r="M4044" s="9">
        <v>4</v>
      </c>
      <c r="N4044" s="9">
        <v>5</v>
      </c>
      <c r="O4044" s="9">
        <v>6</v>
      </c>
      <c r="P4044" s="9">
        <v>7</v>
      </c>
      <c r="Q4044" s="9">
        <v>8</v>
      </c>
      <c r="R4044" s="9">
        <v>9</v>
      </c>
      <c r="S4044" s="9">
        <v>10</v>
      </c>
      <c r="T4044" s="9">
        <v>11</v>
      </c>
      <c r="U4044" s="9">
        <v>12</v>
      </c>
      <c r="V4044" s="9">
        <v>13</v>
      </c>
      <c r="W4044" s="9">
        <v>14</v>
      </c>
      <c r="X4044" s="9">
        <v>15</v>
      </c>
      <c r="Y4044" s="9">
        <v>16</v>
      </c>
      <c r="Z4044" s="9">
        <v>20</v>
      </c>
      <c r="AA4044" s="9">
        <v>21</v>
      </c>
      <c r="AB4044" s="9">
        <v>1</v>
      </c>
      <c r="AC4044" s="9">
        <v>2</v>
      </c>
      <c r="AD4044" s="9">
        <v>3</v>
      </c>
      <c r="AE4044" s="9">
        <v>4</v>
      </c>
      <c r="AF4044" s="9">
        <v>5</v>
      </c>
      <c r="AG4044" s="9">
        <v>6</v>
      </c>
      <c r="AH4044" s="9">
        <v>7</v>
      </c>
      <c r="AI4044" s="9">
        <v>8</v>
      </c>
      <c r="AJ4044" s="9">
        <v>9</v>
      </c>
      <c r="AK4044" s="9">
        <v>10</v>
      </c>
      <c r="AL4044" s="9">
        <v>11</v>
      </c>
      <c r="AM4044" s="9">
        <v>12</v>
      </c>
      <c r="AN4044" s="9">
        <v>13</v>
      </c>
      <c r="AO4044" s="9">
        <v>14</v>
      </c>
      <c r="AP4044" s="9">
        <v>15</v>
      </c>
      <c r="AQ4044" s="9">
        <v>16</v>
      </c>
      <c r="AR4044" s="9">
        <v>20</v>
      </c>
      <c r="AS4044" s="9">
        <v>21</v>
      </c>
      <c r="AT4044" s="9">
        <v>1</v>
      </c>
      <c r="AU4044" s="9">
        <v>2</v>
      </c>
      <c r="AV4044" s="9">
        <v>3</v>
      </c>
      <c r="AW4044" s="9">
        <v>4</v>
      </c>
      <c r="AX4044" s="9">
        <v>5</v>
      </c>
      <c r="AY4044" s="9">
        <v>6</v>
      </c>
      <c r="AZ4044" s="9">
        <v>7</v>
      </c>
      <c r="BA4044" s="9">
        <v>8</v>
      </c>
      <c r="BB4044" s="9">
        <v>9</v>
      </c>
      <c r="BC4044" s="9">
        <v>10</v>
      </c>
      <c r="BD4044" s="9">
        <v>11</v>
      </c>
      <c r="BE4044" s="9">
        <v>12</v>
      </c>
      <c r="BF4044" s="9">
        <v>13</v>
      </c>
      <c r="BG4044" s="9">
        <v>14</v>
      </c>
      <c r="BH4044" s="9">
        <v>15</v>
      </c>
      <c r="BI4044" s="9">
        <v>16</v>
      </c>
      <c r="BJ4044" s="9">
        <v>20</v>
      </c>
      <c r="BK4044" s="9">
        <v>21</v>
      </c>
    </row>
    <row r="4045" spans="1:63" x14ac:dyDescent="0.25">
      <c r="A4045" s="149"/>
      <c r="B4045" s="149"/>
      <c r="C4045" s="149"/>
      <c r="D4045" s="152"/>
      <c r="E4045" s="152"/>
      <c r="F4045" s="152"/>
      <c r="G4045" s="155"/>
      <c r="H4045" s="16" t="s">
        <v>1189</v>
      </c>
      <c r="I4045" s="17">
        <f>SUM(I4041)</f>
        <v>1339497</v>
      </c>
      <c r="J4045" s="17">
        <f t="shared" ref="J4045:Y4045" si="6387">SUM(J4041)</f>
        <v>0</v>
      </c>
      <c r="K4045" s="17">
        <f t="shared" si="6387"/>
        <v>0</v>
      </c>
      <c r="L4045" s="17">
        <f t="shared" si="6387"/>
        <v>0</v>
      </c>
      <c r="M4045" s="17">
        <f t="shared" si="6387"/>
        <v>0</v>
      </c>
      <c r="N4045" s="17">
        <f t="shared" si="6387"/>
        <v>0</v>
      </c>
      <c r="O4045" s="17">
        <f t="shared" si="6387"/>
        <v>0</v>
      </c>
      <c r="P4045" s="17">
        <f t="shared" ref="P4045" si="6388">SUM(P4041)</f>
        <v>0</v>
      </c>
      <c r="Q4045" s="17">
        <f t="shared" si="6387"/>
        <v>0</v>
      </c>
      <c r="R4045" s="17">
        <f t="shared" si="6387"/>
        <v>0</v>
      </c>
      <c r="S4045" s="17">
        <f t="shared" si="6387"/>
        <v>0</v>
      </c>
      <c r="T4045" s="17">
        <f t="shared" si="6387"/>
        <v>0</v>
      </c>
      <c r="U4045" s="17">
        <f t="shared" si="6387"/>
        <v>0</v>
      </c>
      <c r="V4045" s="17">
        <f t="shared" si="6387"/>
        <v>0</v>
      </c>
      <c r="W4045" s="17">
        <f t="shared" si="6387"/>
        <v>0</v>
      </c>
      <c r="X4045" s="17">
        <f t="shared" si="6387"/>
        <v>0</v>
      </c>
      <c r="Y4045" s="17">
        <f t="shared" si="6387"/>
        <v>0</v>
      </c>
      <c r="Z4045" s="17">
        <v>0</v>
      </c>
      <c r="AA4045" s="17">
        <v>0</v>
      </c>
      <c r="AB4045" s="17">
        <f t="shared" ref="AB4045:AQ4045" si="6389">SUM(AB4041)</f>
        <v>0</v>
      </c>
      <c r="AC4045" s="17">
        <f t="shared" si="6389"/>
        <v>0</v>
      </c>
      <c r="AD4045" s="17">
        <f t="shared" si="6389"/>
        <v>0</v>
      </c>
      <c r="AE4045" s="17">
        <f t="shared" si="6389"/>
        <v>0</v>
      </c>
      <c r="AF4045" s="17">
        <f t="shared" si="6389"/>
        <v>0</v>
      </c>
      <c r="AG4045" s="17">
        <f t="shared" si="6389"/>
        <v>0</v>
      </c>
      <c r="AH4045" s="17">
        <f t="shared" ref="AH4045" si="6390">SUM(AH4041)</f>
        <v>0</v>
      </c>
      <c r="AI4045" s="17">
        <f t="shared" si="6389"/>
        <v>0</v>
      </c>
      <c r="AJ4045" s="17">
        <f t="shared" si="6389"/>
        <v>0</v>
      </c>
      <c r="AK4045" s="17">
        <f t="shared" si="6389"/>
        <v>0</v>
      </c>
      <c r="AL4045" s="17">
        <f t="shared" si="6389"/>
        <v>0</v>
      </c>
      <c r="AM4045" s="17">
        <f t="shared" si="6389"/>
        <v>0</v>
      </c>
      <c r="AN4045" s="17">
        <f t="shared" si="6389"/>
        <v>0</v>
      </c>
      <c r="AO4045" s="17">
        <f t="shared" si="6389"/>
        <v>0</v>
      </c>
      <c r="AP4045" s="17">
        <f t="shared" si="6389"/>
        <v>0</v>
      </c>
      <c r="AQ4045" s="17">
        <f t="shared" si="6389"/>
        <v>0</v>
      </c>
      <c r="AR4045" s="17">
        <v>0</v>
      </c>
      <c r="AS4045" s="17">
        <v>0</v>
      </c>
      <c r="AT4045" s="17">
        <f t="shared" ref="AT4045:BI4045" si="6391">SUM(AT4041)</f>
        <v>0</v>
      </c>
      <c r="AU4045" s="17">
        <f t="shared" si="6391"/>
        <v>0</v>
      </c>
      <c r="AV4045" s="17">
        <f t="shared" si="6391"/>
        <v>0</v>
      </c>
      <c r="AW4045" s="17">
        <f t="shared" si="6391"/>
        <v>25541</v>
      </c>
      <c r="AX4045" s="17">
        <f t="shared" si="6391"/>
        <v>0</v>
      </c>
      <c r="AY4045" s="17">
        <f t="shared" si="6391"/>
        <v>0</v>
      </c>
      <c r="AZ4045" s="17">
        <f t="shared" ref="AZ4045" si="6392">SUM(AZ4041)</f>
        <v>25541</v>
      </c>
      <c r="BA4045" s="17">
        <f t="shared" si="6391"/>
        <v>0</v>
      </c>
      <c r="BB4045" s="17">
        <f t="shared" si="6391"/>
        <v>0</v>
      </c>
      <c r="BC4045" s="17">
        <f t="shared" si="6391"/>
        <v>0</v>
      </c>
      <c r="BD4045" s="17">
        <f t="shared" si="6391"/>
        <v>0</v>
      </c>
      <c r="BE4045" s="17">
        <f t="shared" si="6391"/>
        <v>25541</v>
      </c>
      <c r="BF4045" s="17">
        <f t="shared" si="6391"/>
        <v>0</v>
      </c>
      <c r="BG4045" s="17">
        <f t="shared" si="6391"/>
        <v>0</v>
      </c>
      <c r="BH4045" s="17">
        <f t="shared" si="6391"/>
        <v>0</v>
      </c>
      <c r="BI4045" s="17">
        <f t="shared" si="6391"/>
        <v>0</v>
      </c>
      <c r="BJ4045" s="17">
        <v>25541</v>
      </c>
      <c r="BK4045" s="17">
        <v>0</v>
      </c>
    </row>
    <row r="4046" spans="1:63" x14ac:dyDescent="0.25">
      <c r="A4046" s="149"/>
      <c r="B4046" s="149"/>
      <c r="C4046" s="149"/>
      <c r="D4046" s="152"/>
      <c r="E4046" s="152"/>
      <c r="F4046" s="152"/>
      <c r="G4046" s="155"/>
      <c r="H4046" s="18" t="s">
        <v>57</v>
      </c>
      <c r="I4046" s="17">
        <f>SUM(I4045)</f>
        <v>1339497</v>
      </c>
      <c r="J4046" s="17">
        <f t="shared" ref="J4046:Y4046" si="6393">SUM(J4045)</f>
        <v>0</v>
      </c>
      <c r="K4046" s="17">
        <f t="shared" si="6393"/>
        <v>0</v>
      </c>
      <c r="L4046" s="17">
        <f t="shared" si="6393"/>
        <v>0</v>
      </c>
      <c r="M4046" s="17">
        <f t="shared" si="6393"/>
        <v>0</v>
      </c>
      <c r="N4046" s="17">
        <f t="shared" si="6393"/>
        <v>0</v>
      </c>
      <c r="O4046" s="17">
        <f t="shared" si="6393"/>
        <v>0</v>
      </c>
      <c r="P4046" s="17">
        <f t="shared" ref="P4046" si="6394">SUM(P4045)</f>
        <v>0</v>
      </c>
      <c r="Q4046" s="17">
        <f t="shared" si="6393"/>
        <v>0</v>
      </c>
      <c r="R4046" s="17">
        <f t="shared" si="6393"/>
        <v>0</v>
      </c>
      <c r="S4046" s="17">
        <f t="shared" si="6393"/>
        <v>0</v>
      </c>
      <c r="T4046" s="17">
        <f t="shared" si="6393"/>
        <v>0</v>
      </c>
      <c r="U4046" s="17">
        <f t="shared" si="6393"/>
        <v>0</v>
      </c>
      <c r="V4046" s="17">
        <f t="shared" si="6393"/>
        <v>0</v>
      </c>
      <c r="W4046" s="17">
        <f t="shared" si="6393"/>
        <v>0</v>
      </c>
      <c r="X4046" s="17">
        <f t="shared" si="6393"/>
        <v>0</v>
      </c>
      <c r="Y4046" s="17">
        <f t="shared" si="6393"/>
        <v>0</v>
      </c>
      <c r="Z4046" s="17">
        <v>0</v>
      </c>
      <c r="AA4046" s="17">
        <v>0</v>
      </c>
      <c r="AB4046" s="17">
        <f>SUM(AB4045)</f>
        <v>0</v>
      </c>
      <c r="AC4046" s="17">
        <f t="shared" ref="AC4046:AQ4046" si="6395">SUM(AC4045)</f>
        <v>0</v>
      </c>
      <c r="AD4046" s="17">
        <f t="shared" si="6395"/>
        <v>0</v>
      </c>
      <c r="AE4046" s="17">
        <f t="shared" si="6395"/>
        <v>0</v>
      </c>
      <c r="AF4046" s="17">
        <f t="shared" si="6395"/>
        <v>0</v>
      </c>
      <c r="AG4046" s="17">
        <f t="shared" si="6395"/>
        <v>0</v>
      </c>
      <c r="AH4046" s="17">
        <f t="shared" ref="AH4046" si="6396">SUM(AH4045)</f>
        <v>0</v>
      </c>
      <c r="AI4046" s="17">
        <f t="shared" si="6395"/>
        <v>0</v>
      </c>
      <c r="AJ4046" s="17">
        <f t="shared" si="6395"/>
        <v>0</v>
      </c>
      <c r="AK4046" s="17">
        <f t="shared" si="6395"/>
        <v>0</v>
      </c>
      <c r="AL4046" s="17">
        <f t="shared" si="6395"/>
        <v>0</v>
      </c>
      <c r="AM4046" s="17">
        <f t="shared" si="6395"/>
        <v>0</v>
      </c>
      <c r="AN4046" s="17">
        <f t="shared" si="6395"/>
        <v>0</v>
      </c>
      <c r="AO4046" s="17">
        <f t="shared" si="6395"/>
        <v>0</v>
      </c>
      <c r="AP4046" s="17">
        <f t="shared" si="6395"/>
        <v>0</v>
      </c>
      <c r="AQ4046" s="17">
        <f t="shared" si="6395"/>
        <v>0</v>
      </c>
      <c r="AR4046" s="17">
        <v>0</v>
      </c>
      <c r="AS4046" s="17">
        <v>0</v>
      </c>
      <c r="AT4046" s="17">
        <f t="shared" ref="AT4046:BI4046" si="6397">SUM(AT4045)</f>
        <v>0</v>
      </c>
      <c r="AU4046" s="17">
        <f t="shared" si="6397"/>
        <v>0</v>
      </c>
      <c r="AV4046" s="17">
        <f t="shared" si="6397"/>
        <v>0</v>
      </c>
      <c r="AW4046" s="17">
        <f t="shared" si="6397"/>
        <v>25541</v>
      </c>
      <c r="AX4046" s="17">
        <f t="shared" si="6397"/>
        <v>0</v>
      </c>
      <c r="AY4046" s="17">
        <f t="shared" si="6397"/>
        <v>0</v>
      </c>
      <c r="AZ4046" s="17">
        <f t="shared" ref="AZ4046" si="6398">SUM(AZ4045)</f>
        <v>25541</v>
      </c>
      <c r="BA4046" s="17">
        <f t="shared" si="6397"/>
        <v>0</v>
      </c>
      <c r="BB4046" s="17">
        <f t="shared" si="6397"/>
        <v>0</v>
      </c>
      <c r="BC4046" s="17">
        <f t="shared" si="6397"/>
        <v>0</v>
      </c>
      <c r="BD4046" s="17">
        <f t="shared" si="6397"/>
        <v>0</v>
      </c>
      <c r="BE4046" s="17">
        <f t="shared" si="6397"/>
        <v>25541</v>
      </c>
      <c r="BF4046" s="17">
        <f t="shared" si="6397"/>
        <v>0</v>
      </c>
      <c r="BG4046" s="17">
        <f t="shared" si="6397"/>
        <v>0</v>
      </c>
      <c r="BH4046" s="17">
        <f t="shared" si="6397"/>
        <v>0</v>
      </c>
      <c r="BI4046" s="17">
        <f t="shared" si="6397"/>
        <v>0</v>
      </c>
      <c r="BJ4046" s="17">
        <v>25541</v>
      </c>
      <c r="BK4046" s="17">
        <v>0</v>
      </c>
    </row>
    <row r="4047" spans="1:63" x14ac:dyDescent="0.25">
      <c r="A4047" s="150"/>
      <c r="B4047" s="150"/>
      <c r="C4047" s="150"/>
      <c r="D4047" s="153"/>
      <c r="E4047" s="153"/>
      <c r="F4047" s="153"/>
      <c r="G4047" s="156"/>
      <c r="P4047">
        <f t="shared" si="6375"/>
        <v>0</v>
      </c>
      <c r="Z4047">
        <v>0</v>
      </c>
      <c r="AA4047">
        <v>0</v>
      </c>
      <c r="AH4047">
        <f t="shared" si="6376"/>
        <v>0</v>
      </c>
      <c r="AR4047">
        <v>0</v>
      </c>
      <c r="AS4047">
        <v>0</v>
      </c>
      <c r="AZ4047">
        <f t="shared" si="6377"/>
        <v>0</v>
      </c>
      <c r="BJ4047">
        <v>0</v>
      </c>
      <c r="BK4047">
        <v>0</v>
      </c>
    </row>
    <row r="4048" spans="1:63" ht="15.75" thickBot="1" x14ac:dyDescent="0.3">
      <c r="A4048" s="13" t="s">
        <v>0</v>
      </c>
      <c r="B4048" s="13" t="s">
        <v>0</v>
      </c>
      <c r="C4048" s="13" t="s">
        <v>0</v>
      </c>
      <c r="D4048" s="103" t="s">
        <v>0</v>
      </c>
      <c r="E4048" s="103" t="s">
        <v>0</v>
      </c>
      <c r="F4048" s="103" t="s">
        <v>0</v>
      </c>
      <c r="G4048" s="13" t="s">
        <v>0</v>
      </c>
      <c r="H4048" s="19" t="s">
        <v>0</v>
      </c>
      <c r="I4048" s="19" t="s">
        <v>0</v>
      </c>
      <c r="J4048" s="19" t="s">
        <v>0</v>
      </c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>
        <v>0</v>
      </c>
      <c r="AA4048" s="19">
        <v>0</v>
      </c>
      <c r="AB4048" s="19" t="s">
        <v>0</v>
      </c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>
        <v>0</v>
      </c>
      <c r="AS4048" s="19">
        <v>0</v>
      </c>
      <c r="AT4048" s="19" t="s">
        <v>0</v>
      </c>
      <c r="AU4048" s="19"/>
      <c r="AV4048" s="19"/>
      <c r="AW4048" s="19"/>
      <c r="AX4048" s="19"/>
      <c r="AY4048" s="19"/>
      <c r="AZ4048" s="19"/>
      <c r="BA4048" s="19"/>
      <c r="BB4048" s="19"/>
      <c r="BC4048" s="19"/>
      <c r="BD4048" s="19"/>
      <c r="BE4048" s="19"/>
      <c r="BF4048" s="19"/>
      <c r="BG4048" s="19"/>
      <c r="BH4048" s="19"/>
      <c r="BI4048" s="19"/>
      <c r="BJ4048" s="19">
        <v>0</v>
      </c>
      <c r="BK4048" s="19">
        <v>0</v>
      </c>
    </row>
    <row r="4049" spans="1:63" ht="69.75" customHeight="1" thickBot="1" x14ac:dyDescent="0.3">
      <c r="A4049" s="5" t="s">
        <v>2</v>
      </c>
      <c r="B4049" s="5" t="s">
        <v>3</v>
      </c>
      <c r="C4049" s="5" t="s">
        <v>4</v>
      </c>
      <c r="D4049" s="108" t="s">
        <v>0</v>
      </c>
      <c r="E4049" s="116" t="s">
        <v>5</v>
      </c>
      <c r="F4049" s="116" t="s">
        <v>6</v>
      </c>
      <c r="G4049" s="5" t="s">
        <v>7</v>
      </c>
      <c r="H4049" s="5" t="s">
        <v>8</v>
      </c>
      <c r="I4049" s="5" t="s">
        <v>9</v>
      </c>
      <c r="J4049" s="94" t="s">
        <v>10</v>
      </c>
      <c r="K4049" s="94" t="s">
        <v>1602</v>
      </c>
      <c r="L4049" s="94" t="s">
        <v>1535</v>
      </c>
      <c r="M4049" s="94" t="s">
        <v>1591</v>
      </c>
      <c r="N4049" s="94" t="s">
        <v>1592</v>
      </c>
      <c r="O4049" s="94" t="s">
        <v>1593</v>
      </c>
      <c r="P4049" s="94" t="s">
        <v>1606</v>
      </c>
      <c r="Q4049" s="94" t="s">
        <v>1603</v>
      </c>
      <c r="R4049" s="94" t="s">
        <v>1594</v>
      </c>
      <c r="S4049" s="94" t="s">
        <v>1595</v>
      </c>
      <c r="T4049" s="94" t="s">
        <v>1596</v>
      </c>
      <c r="U4049" s="94" t="s">
        <v>1597</v>
      </c>
      <c r="V4049" s="94" t="s">
        <v>1598</v>
      </c>
      <c r="W4049" s="94" t="s">
        <v>1599</v>
      </c>
      <c r="X4049" s="94" t="s">
        <v>1604</v>
      </c>
      <c r="Y4049" s="94" t="s">
        <v>1605</v>
      </c>
      <c r="Z4049" s="94" t="s">
        <v>1600</v>
      </c>
      <c r="AA4049" s="94" t="s">
        <v>1601</v>
      </c>
      <c r="AB4049" s="95" t="s">
        <v>11</v>
      </c>
      <c r="AC4049" s="95" t="s">
        <v>1602</v>
      </c>
      <c r="AD4049" s="95" t="s">
        <v>1535</v>
      </c>
      <c r="AE4049" s="95" t="s">
        <v>1591</v>
      </c>
      <c r="AF4049" s="95" t="s">
        <v>1592</v>
      </c>
      <c r="AG4049" s="95" t="s">
        <v>1593</v>
      </c>
      <c r="AH4049" s="95" t="s">
        <v>1607</v>
      </c>
      <c r="AI4049" s="95" t="s">
        <v>1603</v>
      </c>
      <c r="AJ4049" s="95" t="s">
        <v>1594</v>
      </c>
      <c r="AK4049" s="95" t="s">
        <v>1595</v>
      </c>
      <c r="AL4049" s="95" t="s">
        <v>1596</v>
      </c>
      <c r="AM4049" s="95" t="s">
        <v>1597</v>
      </c>
      <c r="AN4049" s="95" t="s">
        <v>1598</v>
      </c>
      <c r="AO4049" s="95" t="s">
        <v>1599</v>
      </c>
      <c r="AP4049" s="95" t="s">
        <v>1604</v>
      </c>
      <c r="AQ4049" s="95" t="s">
        <v>1605</v>
      </c>
      <c r="AR4049" s="95" t="s">
        <v>1600</v>
      </c>
      <c r="AS4049" s="95" t="s">
        <v>1601</v>
      </c>
      <c r="AT4049" s="96" t="s">
        <v>12</v>
      </c>
      <c r="AU4049" s="96" t="s">
        <v>1602</v>
      </c>
      <c r="AV4049" s="96" t="s">
        <v>1535</v>
      </c>
      <c r="AW4049" s="96" t="s">
        <v>1591</v>
      </c>
      <c r="AX4049" s="96" t="s">
        <v>1592</v>
      </c>
      <c r="AY4049" s="96" t="s">
        <v>1593</v>
      </c>
      <c r="AZ4049" s="96" t="s">
        <v>1608</v>
      </c>
      <c r="BA4049" s="96" t="s">
        <v>1603</v>
      </c>
      <c r="BB4049" s="96" t="s">
        <v>1594</v>
      </c>
      <c r="BC4049" s="96" t="s">
        <v>1595</v>
      </c>
      <c r="BD4049" s="96" t="s">
        <v>1596</v>
      </c>
      <c r="BE4049" s="96" t="s">
        <v>1597</v>
      </c>
      <c r="BF4049" s="96" t="s">
        <v>1598</v>
      </c>
      <c r="BG4049" s="96" t="s">
        <v>1599</v>
      </c>
      <c r="BH4049" s="96" t="s">
        <v>1604</v>
      </c>
      <c r="BI4049" s="96" t="s">
        <v>1605</v>
      </c>
      <c r="BJ4049" s="96" t="s">
        <v>1600</v>
      </c>
      <c r="BK4049" s="96" t="s">
        <v>1601</v>
      </c>
    </row>
    <row r="4050" spans="1:63" x14ac:dyDescent="0.25">
      <c r="A4050" s="6" t="s">
        <v>0</v>
      </c>
      <c r="B4050" s="6" t="s">
        <v>0</v>
      </c>
      <c r="C4050" s="6" t="s">
        <v>0</v>
      </c>
      <c r="D4050" s="109" t="s">
        <v>0</v>
      </c>
      <c r="E4050" s="109" t="s">
        <v>0</v>
      </c>
      <c r="F4050" s="125" t="s">
        <v>0</v>
      </c>
      <c r="G4050" s="7" t="s">
        <v>0</v>
      </c>
      <c r="H4050" s="8" t="s">
        <v>0</v>
      </c>
      <c r="I4050" s="9" t="s">
        <v>13</v>
      </c>
      <c r="J4050" s="9">
        <v>1</v>
      </c>
      <c r="K4050" s="9">
        <v>2</v>
      </c>
      <c r="L4050" s="9">
        <v>3</v>
      </c>
      <c r="M4050" s="9">
        <v>4</v>
      </c>
      <c r="N4050" s="9">
        <v>5</v>
      </c>
      <c r="O4050" s="9">
        <v>6</v>
      </c>
      <c r="P4050" s="9">
        <v>7</v>
      </c>
      <c r="Q4050" s="9">
        <v>8</v>
      </c>
      <c r="R4050" s="9">
        <v>9</v>
      </c>
      <c r="S4050" s="9">
        <v>10</v>
      </c>
      <c r="T4050" s="9">
        <v>11</v>
      </c>
      <c r="U4050" s="9">
        <v>12</v>
      </c>
      <c r="V4050" s="9">
        <v>13</v>
      </c>
      <c r="W4050" s="9">
        <v>14</v>
      </c>
      <c r="X4050" s="9">
        <v>15</v>
      </c>
      <c r="Y4050" s="9">
        <v>16</v>
      </c>
      <c r="Z4050" s="9">
        <v>20</v>
      </c>
      <c r="AA4050" s="9">
        <v>21</v>
      </c>
      <c r="AB4050" s="9">
        <v>1</v>
      </c>
      <c r="AC4050" s="9">
        <v>2</v>
      </c>
      <c r="AD4050" s="9">
        <v>3</v>
      </c>
      <c r="AE4050" s="9">
        <v>4</v>
      </c>
      <c r="AF4050" s="9">
        <v>5</v>
      </c>
      <c r="AG4050" s="9">
        <v>6</v>
      </c>
      <c r="AH4050" s="9">
        <v>7</v>
      </c>
      <c r="AI4050" s="9">
        <v>8</v>
      </c>
      <c r="AJ4050" s="9">
        <v>9</v>
      </c>
      <c r="AK4050" s="9">
        <v>10</v>
      </c>
      <c r="AL4050" s="9">
        <v>11</v>
      </c>
      <c r="AM4050" s="9">
        <v>12</v>
      </c>
      <c r="AN4050" s="9">
        <v>13</v>
      </c>
      <c r="AO4050" s="9">
        <v>14</v>
      </c>
      <c r="AP4050" s="9">
        <v>15</v>
      </c>
      <c r="AQ4050" s="9">
        <v>16</v>
      </c>
      <c r="AR4050" s="9">
        <v>20</v>
      </c>
      <c r="AS4050" s="9">
        <v>21</v>
      </c>
      <c r="AT4050" s="9">
        <v>1</v>
      </c>
      <c r="AU4050" s="9">
        <v>2</v>
      </c>
      <c r="AV4050" s="9">
        <v>3</v>
      </c>
      <c r="AW4050" s="9">
        <v>4</v>
      </c>
      <c r="AX4050" s="9">
        <v>5</v>
      </c>
      <c r="AY4050" s="9">
        <v>6</v>
      </c>
      <c r="AZ4050" s="9">
        <v>7</v>
      </c>
      <c r="BA4050" s="9">
        <v>8</v>
      </c>
      <c r="BB4050" s="9">
        <v>9</v>
      </c>
      <c r="BC4050" s="9">
        <v>10</v>
      </c>
      <c r="BD4050" s="9">
        <v>11</v>
      </c>
      <c r="BE4050" s="9">
        <v>12</v>
      </c>
      <c r="BF4050" s="9">
        <v>13</v>
      </c>
      <c r="BG4050" s="9">
        <v>14</v>
      </c>
      <c r="BH4050" s="9">
        <v>15</v>
      </c>
      <c r="BI4050" s="9">
        <v>16</v>
      </c>
      <c r="BJ4050" s="9">
        <v>20</v>
      </c>
      <c r="BK4050" s="9">
        <v>21</v>
      </c>
    </row>
    <row r="4051" spans="1:63" ht="22.5" x14ac:dyDescent="0.25">
      <c r="A4051" s="1" t="s">
        <v>1156</v>
      </c>
      <c r="B4051" s="1" t="s">
        <v>58</v>
      </c>
      <c r="C4051" s="4" t="s">
        <v>156</v>
      </c>
      <c r="D4051" s="107" t="s">
        <v>1367</v>
      </c>
      <c r="E4051" s="106" t="s">
        <v>0</v>
      </c>
      <c r="F4051" s="106" t="s">
        <v>0</v>
      </c>
      <c r="G4051" s="2" t="s">
        <v>0</v>
      </c>
      <c r="H4051" s="2" t="s">
        <v>1368</v>
      </c>
      <c r="I4051" s="3" t="s">
        <v>0</v>
      </c>
      <c r="J4051" s="3" t="s">
        <v>0</v>
      </c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>
        <v>0</v>
      </c>
      <c r="AA4051" s="3">
        <v>0</v>
      </c>
      <c r="AB4051" s="3" t="s">
        <v>0</v>
      </c>
      <c r="AC4051" s="3"/>
      <c r="AD4051" s="3"/>
      <c r="AE4051" s="3"/>
      <c r="AF4051" s="3"/>
      <c r="AG4051" s="3"/>
      <c r="AH4051" s="3"/>
      <c r="AI4051" s="3"/>
      <c r="AJ4051" s="3"/>
      <c r="AK4051" s="3"/>
      <c r="AL4051" s="3"/>
      <c r="AM4051" s="3"/>
      <c r="AN4051" s="3"/>
      <c r="AO4051" s="3"/>
      <c r="AP4051" s="3"/>
      <c r="AQ4051" s="3"/>
      <c r="AR4051" s="3">
        <v>0</v>
      </c>
      <c r="AS4051" s="3">
        <v>0</v>
      </c>
      <c r="AT4051" s="3" t="s">
        <v>0</v>
      </c>
      <c r="AU4051" s="3"/>
      <c r="AV4051" s="3"/>
      <c r="AW4051" s="3"/>
      <c r="AX4051" s="3"/>
      <c r="AY4051" s="3"/>
      <c r="AZ4051" s="3"/>
      <c r="BA4051" s="3"/>
      <c r="BB4051" s="3"/>
      <c r="BC4051" s="3"/>
      <c r="BD4051" s="3"/>
      <c r="BE4051" s="3"/>
      <c r="BF4051" s="3"/>
      <c r="BG4051" s="3"/>
      <c r="BH4051" s="3"/>
      <c r="BI4051" s="3"/>
      <c r="BJ4051" s="3">
        <v>0</v>
      </c>
      <c r="BK4051" s="3">
        <v>0</v>
      </c>
    </row>
    <row r="4052" spans="1:63" ht="33.75" x14ac:dyDescent="0.25">
      <c r="A4052" s="1" t="s">
        <v>0</v>
      </c>
      <c r="B4052" s="1" t="s">
        <v>0</v>
      </c>
      <c r="C4052" s="1" t="s">
        <v>0</v>
      </c>
      <c r="D4052" s="106" t="s">
        <v>0</v>
      </c>
      <c r="E4052" s="106" t="s">
        <v>0</v>
      </c>
      <c r="F4052" s="106" t="s">
        <v>0</v>
      </c>
      <c r="G4052" s="2" t="s">
        <v>0</v>
      </c>
      <c r="H4052" s="10" t="s">
        <v>15</v>
      </c>
      <c r="I4052" s="11">
        <f>SUM(I4053,I4061,I4063)</f>
        <v>6945394</v>
      </c>
      <c r="J4052" s="11">
        <f t="shared" ref="J4052:Y4052" si="6399">SUM(J4053,J4061,J4063)</f>
        <v>413871</v>
      </c>
      <c r="K4052" s="11">
        <f t="shared" si="6399"/>
        <v>79658</v>
      </c>
      <c r="L4052" s="11">
        <f t="shared" si="6399"/>
        <v>0</v>
      </c>
      <c r="M4052" s="11">
        <f t="shared" si="6399"/>
        <v>76645</v>
      </c>
      <c r="N4052" s="11">
        <f t="shared" si="6399"/>
        <v>0</v>
      </c>
      <c r="O4052" s="11">
        <f t="shared" si="6399"/>
        <v>0</v>
      </c>
      <c r="P4052" s="11">
        <f t="shared" ref="P4052" si="6400">SUM(P4053,P4061,P4063)</f>
        <v>570174</v>
      </c>
      <c r="Q4052" s="11">
        <f t="shared" si="6399"/>
        <v>29900</v>
      </c>
      <c r="R4052" s="11">
        <f t="shared" si="6399"/>
        <v>31215</v>
      </c>
      <c r="S4052" s="11">
        <f t="shared" si="6399"/>
        <v>111993</v>
      </c>
      <c r="T4052" s="11">
        <f t="shared" si="6399"/>
        <v>47925</v>
      </c>
      <c r="U4052" s="11">
        <f t="shared" si="6399"/>
        <v>0</v>
      </c>
      <c r="V4052" s="11">
        <f t="shared" si="6399"/>
        <v>94584</v>
      </c>
      <c r="W4052" s="11">
        <f t="shared" si="6399"/>
        <v>4000</v>
      </c>
      <c r="X4052" s="11">
        <f t="shared" si="6399"/>
        <v>90945</v>
      </c>
      <c r="Y4052" s="11">
        <f t="shared" si="6399"/>
        <v>0</v>
      </c>
      <c r="Z4052" s="11">
        <v>410562</v>
      </c>
      <c r="AA4052" s="11">
        <v>159612</v>
      </c>
      <c r="AB4052" s="11">
        <f t="shared" ref="AB4052:AQ4052" si="6401">SUM(AB4053,AB4061,AB4063)</f>
        <v>500</v>
      </c>
      <c r="AC4052" s="11">
        <f t="shared" si="6401"/>
        <v>1630</v>
      </c>
      <c r="AD4052" s="11">
        <f t="shared" si="6401"/>
        <v>0</v>
      </c>
      <c r="AE4052" s="11">
        <f t="shared" si="6401"/>
        <v>0</v>
      </c>
      <c r="AF4052" s="11">
        <f t="shared" si="6401"/>
        <v>0</v>
      </c>
      <c r="AG4052" s="11">
        <f t="shared" si="6401"/>
        <v>0</v>
      </c>
      <c r="AH4052" s="11">
        <f t="shared" ref="AH4052" si="6402">SUM(AH4053,AH4061,AH4063)</f>
        <v>2130</v>
      </c>
      <c r="AI4052" s="11">
        <f t="shared" si="6401"/>
        <v>0</v>
      </c>
      <c r="AJ4052" s="11">
        <f t="shared" si="6401"/>
        <v>0</v>
      </c>
      <c r="AK4052" s="11">
        <f t="shared" si="6401"/>
        <v>1630</v>
      </c>
      <c r="AL4052" s="11">
        <f t="shared" si="6401"/>
        <v>0</v>
      </c>
      <c r="AM4052" s="11">
        <f t="shared" si="6401"/>
        <v>0</v>
      </c>
      <c r="AN4052" s="11">
        <f t="shared" si="6401"/>
        <v>0</v>
      </c>
      <c r="AO4052" s="11">
        <f t="shared" si="6401"/>
        <v>0</v>
      </c>
      <c r="AP4052" s="11">
        <f t="shared" si="6401"/>
        <v>0</v>
      </c>
      <c r="AQ4052" s="11">
        <f t="shared" si="6401"/>
        <v>0</v>
      </c>
      <c r="AR4052" s="11">
        <v>1630</v>
      </c>
      <c r="AS4052" s="11">
        <v>500</v>
      </c>
      <c r="AT4052" s="11">
        <f t="shared" ref="AT4052:BI4052" si="6403">SUM(AT4053,AT4061,AT4063)</f>
        <v>370364</v>
      </c>
      <c r="AU4052" s="11">
        <f t="shared" si="6403"/>
        <v>131606</v>
      </c>
      <c r="AV4052" s="11">
        <f t="shared" si="6403"/>
        <v>0</v>
      </c>
      <c r="AW4052" s="11">
        <f t="shared" si="6403"/>
        <v>0</v>
      </c>
      <c r="AX4052" s="11">
        <f t="shared" si="6403"/>
        <v>-9604</v>
      </c>
      <c r="AY4052" s="11">
        <f t="shared" si="6403"/>
        <v>0</v>
      </c>
      <c r="AZ4052" s="11">
        <f t="shared" ref="AZ4052" si="6404">SUM(AZ4053,AZ4061,AZ4063)</f>
        <v>492366</v>
      </c>
      <c r="BA4052" s="11">
        <f t="shared" si="6403"/>
        <v>0</v>
      </c>
      <c r="BB4052" s="11">
        <f t="shared" si="6403"/>
        <v>0</v>
      </c>
      <c r="BC4052" s="11">
        <f t="shared" si="6403"/>
        <v>131606</v>
      </c>
      <c r="BD4052" s="11">
        <f t="shared" si="6403"/>
        <v>0</v>
      </c>
      <c r="BE4052" s="11">
        <f t="shared" si="6403"/>
        <v>0</v>
      </c>
      <c r="BF4052" s="11">
        <f t="shared" si="6403"/>
        <v>76211</v>
      </c>
      <c r="BG4052" s="11">
        <f t="shared" si="6403"/>
        <v>41005</v>
      </c>
      <c r="BH4052" s="11">
        <f t="shared" si="6403"/>
        <v>0</v>
      </c>
      <c r="BI4052" s="11">
        <f t="shared" si="6403"/>
        <v>0</v>
      </c>
      <c r="BJ4052" s="11">
        <v>248822</v>
      </c>
      <c r="BK4052" s="11">
        <v>243544</v>
      </c>
    </row>
    <row r="4053" spans="1:63" x14ac:dyDescent="0.25">
      <c r="A4053" s="4" t="s">
        <v>1156</v>
      </c>
      <c r="B4053" s="4" t="s">
        <v>58</v>
      </c>
      <c r="C4053" s="4" t="s">
        <v>156</v>
      </c>
      <c r="D4053" s="107" t="s">
        <v>1367</v>
      </c>
      <c r="E4053" s="106" t="s">
        <v>16</v>
      </c>
      <c r="F4053" s="106" t="s">
        <v>0</v>
      </c>
      <c r="G4053" s="2" t="s">
        <v>0</v>
      </c>
      <c r="H4053" s="2" t="s">
        <v>17</v>
      </c>
      <c r="I4053" s="12">
        <f>SUM(I4054:I4055)</f>
        <v>5682452</v>
      </c>
      <c r="J4053" s="12">
        <f t="shared" ref="J4053:Y4053" si="6405">SUM(J4054:J4055)</f>
        <v>90000</v>
      </c>
      <c r="K4053" s="12">
        <f t="shared" si="6405"/>
        <v>0</v>
      </c>
      <c r="L4053" s="12">
        <f t="shared" si="6405"/>
        <v>0</v>
      </c>
      <c r="M4053" s="12">
        <f t="shared" si="6405"/>
        <v>43106</v>
      </c>
      <c r="N4053" s="12">
        <f t="shared" si="6405"/>
        <v>0</v>
      </c>
      <c r="O4053" s="12">
        <f t="shared" si="6405"/>
        <v>0</v>
      </c>
      <c r="P4053" s="12">
        <f t="shared" ref="P4053" si="6406">SUM(P4054:P4055)</f>
        <v>133106</v>
      </c>
      <c r="Q4053" s="12">
        <f t="shared" si="6405"/>
        <v>0</v>
      </c>
      <c r="R4053" s="12">
        <f t="shared" si="6405"/>
        <v>6500</v>
      </c>
      <c r="S4053" s="12">
        <f t="shared" si="6405"/>
        <v>5000</v>
      </c>
      <c r="T4053" s="12">
        <f t="shared" si="6405"/>
        <v>40000</v>
      </c>
      <c r="U4053" s="12">
        <f t="shared" si="6405"/>
        <v>0</v>
      </c>
      <c r="V4053" s="12">
        <f t="shared" si="6405"/>
        <v>38500</v>
      </c>
      <c r="W4053" s="12">
        <f t="shared" si="6405"/>
        <v>0</v>
      </c>
      <c r="X4053" s="12">
        <f t="shared" si="6405"/>
        <v>43106</v>
      </c>
      <c r="Y4053" s="12">
        <f t="shared" si="6405"/>
        <v>0</v>
      </c>
      <c r="Z4053" s="12">
        <v>133106</v>
      </c>
      <c r="AA4053" s="12">
        <v>0</v>
      </c>
      <c r="AB4053" s="12">
        <f t="shared" ref="AB4053:AQ4053" si="6407">SUM(AB4054:AB4055)</f>
        <v>0</v>
      </c>
      <c r="AC4053" s="12">
        <f t="shared" si="6407"/>
        <v>0</v>
      </c>
      <c r="AD4053" s="12">
        <f t="shared" si="6407"/>
        <v>0</v>
      </c>
      <c r="AE4053" s="12">
        <f t="shared" si="6407"/>
        <v>0</v>
      </c>
      <c r="AF4053" s="12">
        <f t="shared" si="6407"/>
        <v>0</v>
      </c>
      <c r="AG4053" s="12">
        <f t="shared" si="6407"/>
        <v>0</v>
      </c>
      <c r="AH4053" s="12">
        <f t="shared" ref="AH4053" si="6408">SUM(AH4054:AH4055)</f>
        <v>0</v>
      </c>
      <c r="AI4053" s="12">
        <f t="shared" si="6407"/>
        <v>0</v>
      </c>
      <c r="AJ4053" s="12">
        <f t="shared" si="6407"/>
        <v>0</v>
      </c>
      <c r="AK4053" s="12">
        <f t="shared" si="6407"/>
        <v>0</v>
      </c>
      <c r="AL4053" s="12">
        <f t="shared" si="6407"/>
        <v>0</v>
      </c>
      <c r="AM4053" s="12">
        <f t="shared" si="6407"/>
        <v>0</v>
      </c>
      <c r="AN4053" s="12">
        <f t="shared" si="6407"/>
        <v>0</v>
      </c>
      <c r="AO4053" s="12">
        <f t="shared" si="6407"/>
        <v>0</v>
      </c>
      <c r="AP4053" s="12">
        <f t="shared" si="6407"/>
        <v>0</v>
      </c>
      <c r="AQ4053" s="12">
        <f t="shared" si="6407"/>
        <v>0</v>
      </c>
      <c r="AR4053" s="12">
        <v>0</v>
      </c>
      <c r="AS4053" s="12">
        <v>0</v>
      </c>
      <c r="AT4053" s="12">
        <f t="shared" ref="AT4053:BI4053" si="6409">SUM(AT4054:AT4055)</f>
        <v>256281</v>
      </c>
      <c r="AU4053" s="12">
        <f t="shared" si="6409"/>
        <v>10732</v>
      </c>
      <c r="AV4053" s="12">
        <f t="shared" si="6409"/>
        <v>0</v>
      </c>
      <c r="AW4053" s="12">
        <f t="shared" si="6409"/>
        <v>0</v>
      </c>
      <c r="AX4053" s="12">
        <f t="shared" si="6409"/>
        <v>0</v>
      </c>
      <c r="AY4053" s="12">
        <f t="shared" si="6409"/>
        <v>0</v>
      </c>
      <c r="AZ4053" s="12">
        <f t="shared" ref="AZ4053" si="6410">SUM(AZ4054:AZ4055)</f>
        <v>267013</v>
      </c>
      <c r="BA4053" s="12">
        <f t="shared" si="6409"/>
        <v>0</v>
      </c>
      <c r="BB4053" s="12">
        <f t="shared" si="6409"/>
        <v>0</v>
      </c>
      <c r="BC4053" s="12">
        <f t="shared" si="6409"/>
        <v>10732</v>
      </c>
      <c r="BD4053" s="12">
        <f t="shared" si="6409"/>
        <v>0</v>
      </c>
      <c r="BE4053" s="12">
        <f t="shared" si="6409"/>
        <v>0</v>
      </c>
      <c r="BF4053" s="12">
        <f t="shared" si="6409"/>
        <v>63000</v>
      </c>
      <c r="BG4053" s="12">
        <f t="shared" si="6409"/>
        <v>37000</v>
      </c>
      <c r="BH4053" s="12">
        <f t="shared" si="6409"/>
        <v>0</v>
      </c>
      <c r="BI4053" s="12">
        <f t="shared" si="6409"/>
        <v>0</v>
      </c>
      <c r="BJ4053" s="12">
        <v>110732</v>
      </c>
      <c r="BK4053" s="12">
        <v>156281</v>
      </c>
    </row>
    <row r="4054" spans="1:63" x14ac:dyDescent="0.25">
      <c r="A4054" s="4" t="s">
        <v>1156</v>
      </c>
      <c r="B4054" s="4" t="s">
        <v>58</v>
      </c>
      <c r="C4054" s="4" t="s">
        <v>156</v>
      </c>
      <c r="D4054" s="107" t="s">
        <v>1367</v>
      </c>
      <c r="E4054" s="117">
        <v>6111</v>
      </c>
      <c r="F4054" s="107"/>
      <c r="G4054" s="103" t="s">
        <v>1659</v>
      </c>
      <c r="H4054" s="13" t="s">
        <v>18</v>
      </c>
      <c r="I4054" s="14">
        <v>5200210</v>
      </c>
      <c r="J4054" s="14">
        <v>90000</v>
      </c>
      <c r="K4054" s="14">
        <f>9000-9000</f>
        <v>0</v>
      </c>
      <c r="L4054" s="14"/>
      <c r="M4054" s="14">
        <f>30000+13106</f>
        <v>43106</v>
      </c>
      <c r="N4054" s="14"/>
      <c r="O4054" s="14"/>
      <c r="P4054" s="14">
        <f t="shared" si="6375"/>
        <v>133106</v>
      </c>
      <c r="Q4054" s="14"/>
      <c r="R4054" s="14">
        <v>6500</v>
      </c>
      <c r="S4054" s="14">
        <f>9000+5000-9000</f>
        <v>5000</v>
      </c>
      <c r="T4054" s="14">
        <v>40000</v>
      </c>
      <c r="U4054" s="14"/>
      <c r="V4054" s="14">
        <v>38500</v>
      </c>
      <c r="W4054" s="14"/>
      <c r="X4054" s="14">
        <f>30000+13106</f>
        <v>43106</v>
      </c>
      <c r="Y4054" s="14"/>
      <c r="Z4054" s="14">
        <v>133106</v>
      </c>
      <c r="AA4054" s="14">
        <v>0</v>
      </c>
      <c r="AB4054" s="14">
        <v>0</v>
      </c>
      <c r="AC4054" s="14"/>
      <c r="AD4054" s="14"/>
      <c r="AE4054" s="14"/>
      <c r="AF4054" s="14"/>
      <c r="AG4054" s="14"/>
      <c r="AH4054" s="14">
        <f t="shared" si="6376"/>
        <v>0</v>
      </c>
      <c r="AI4054" s="14"/>
      <c r="AJ4054" s="14"/>
      <c r="AK4054" s="14"/>
      <c r="AL4054" s="14"/>
      <c r="AM4054" s="14"/>
      <c r="AN4054" s="14"/>
      <c r="AO4054" s="14"/>
      <c r="AP4054" s="14"/>
      <c r="AQ4054" s="14"/>
      <c r="AR4054" s="14">
        <v>0</v>
      </c>
      <c r="AS4054" s="14">
        <v>0</v>
      </c>
      <c r="AT4054" s="14">
        <v>256281</v>
      </c>
      <c r="AU4054" s="14">
        <v>10732</v>
      </c>
      <c r="AV4054" s="14"/>
      <c r="AW4054" s="14"/>
      <c r="AX4054" s="14"/>
      <c r="AY4054" s="14"/>
      <c r="AZ4054" s="14">
        <f t="shared" si="6377"/>
        <v>267013</v>
      </c>
      <c r="BA4054" s="14"/>
      <c r="BB4054" s="14"/>
      <c r="BC4054" s="14">
        <v>10732</v>
      </c>
      <c r="BD4054" s="14"/>
      <c r="BE4054" s="14"/>
      <c r="BF4054" s="14">
        <f>25000+38000</f>
        <v>63000</v>
      </c>
      <c r="BG4054" s="14">
        <v>37000</v>
      </c>
      <c r="BH4054" s="14"/>
      <c r="BI4054" s="14"/>
      <c r="BJ4054" s="14">
        <v>110732</v>
      </c>
      <c r="BK4054" s="14">
        <v>156281</v>
      </c>
    </row>
    <row r="4055" spans="1:63" x14ac:dyDescent="0.25">
      <c r="A4055" s="1" t="s">
        <v>1156</v>
      </c>
      <c r="B4055" s="1" t="s">
        <v>58</v>
      </c>
      <c r="C4055" s="1" t="s">
        <v>156</v>
      </c>
      <c r="D4055" s="110" t="s">
        <v>1367</v>
      </c>
      <c r="E4055" s="110" t="s">
        <v>20</v>
      </c>
      <c r="F4055" s="107" t="s">
        <v>0</v>
      </c>
      <c r="G4055" s="13" t="s">
        <v>0</v>
      </c>
      <c r="H4055" s="2" t="s">
        <v>21</v>
      </c>
      <c r="I4055" s="12">
        <f>SUM(I4056:I4060)</f>
        <v>482242</v>
      </c>
      <c r="J4055" s="12">
        <f t="shared" ref="J4055:Y4055" si="6411">SUM(J4056:J4060)</f>
        <v>0</v>
      </c>
      <c r="K4055" s="12">
        <f t="shared" si="6411"/>
        <v>0</v>
      </c>
      <c r="L4055" s="12">
        <f t="shared" si="6411"/>
        <v>0</v>
      </c>
      <c r="M4055" s="12">
        <f t="shared" si="6411"/>
        <v>0</v>
      </c>
      <c r="N4055" s="12">
        <f t="shared" si="6411"/>
        <v>0</v>
      </c>
      <c r="O4055" s="12">
        <f t="shared" si="6411"/>
        <v>0</v>
      </c>
      <c r="P4055" s="12">
        <f t="shared" si="6411"/>
        <v>0</v>
      </c>
      <c r="Q4055" s="12">
        <f t="shared" si="6411"/>
        <v>0</v>
      </c>
      <c r="R4055" s="12">
        <f t="shared" si="6411"/>
        <v>0</v>
      </c>
      <c r="S4055" s="12">
        <f t="shared" si="6411"/>
        <v>0</v>
      </c>
      <c r="T4055" s="12">
        <f t="shared" si="6411"/>
        <v>0</v>
      </c>
      <c r="U4055" s="12">
        <f t="shared" si="6411"/>
        <v>0</v>
      </c>
      <c r="V4055" s="12">
        <f t="shared" si="6411"/>
        <v>0</v>
      </c>
      <c r="W4055" s="12">
        <f t="shared" si="6411"/>
        <v>0</v>
      </c>
      <c r="X4055" s="12">
        <f t="shared" si="6411"/>
        <v>0</v>
      </c>
      <c r="Y4055" s="12">
        <f t="shared" si="6411"/>
        <v>0</v>
      </c>
      <c r="Z4055" s="12">
        <v>0</v>
      </c>
      <c r="AA4055" s="12">
        <v>0</v>
      </c>
      <c r="AB4055" s="12">
        <f t="shared" ref="AB4055:AQ4055" si="6412">SUM(AB4056:AB4060)</f>
        <v>0</v>
      </c>
      <c r="AC4055" s="12">
        <f t="shared" si="6412"/>
        <v>0</v>
      </c>
      <c r="AD4055" s="12">
        <f t="shared" si="6412"/>
        <v>0</v>
      </c>
      <c r="AE4055" s="12">
        <f t="shared" si="6412"/>
        <v>0</v>
      </c>
      <c r="AF4055" s="12">
        <f t="shared" si="6412"/>
        <v>0</v>
      </c>
      <c r="AG4055" s="12">
        <f t="shared" si="6412"/>
        <v>0</v>
      </c>
      <c r="AH4055" s="12">
        <f t="shared" si="6412"/>
        <v>0</v>
      </c>
      <c r="AI4055" s="12">
        <f t="shared" si="6412"/>
        <v>0</v>
      </c>
      <c r="AJ4055" s="12">
        <f t="shared" si="6412"/>
        <v>0</v>
      </c>
      <c r="AK4055" s="12">
        <f t="shared" si="6412"/>
        <v>0</v>
      </c>
      <c r="AL4055" s="12">
        <f t="shared" si="6412"/>
        <v>0</v>
      </c>
      <c r="AM4055" s="12">
        <f t="shared" si="6412"/>
        <v>0</v>
      </c>
      <c r="AN4055" s="12">
        <f t="shared" si="6412"/>
        <v>0</v>
      </c>
      <c r="AO4055" s="12">
        <f t="shared" si="6412"/>
        <v>0</v>
      </c>
      <c r="AP4055" s="12">
        <f t="shared" si="6412"/>
        <v>0</v>
      </c>
      <c r="AQ4055" s="12">
        <f t="shared" si="6412"/>
        <v>0</v>
      </c>
      <c r="AR4055" s="12">
        <v>0</v>
      </c>
      <c r="AS4055" s="12">
        <v>0</v>
      </c>
      <c r="AT4055" s="12">
        <f t="shared" ref="AT4055:BI4055" si="6413">SUM(AT4056:AT4060)</f>
        <v>0</v>
      </c>
      <c r="AU4055" s="12">
        <f t="shared" si="6413"/>
        <v>0</v>
      </c>
      <c r="AV4055" s="12">
        <f t="shared" si="6413"/>
        <v>0</v>
      </c>
      <c r="AW4055" s="12">
        <f t="shared" si="6413"/>
        <v>0</v>
      </c>
      <c r="AX4055" s="12">
        <f t="shared" si="6413"/>
        <v>0</v>
      </c>
      <c r="AY4055" s="12">
        <f t="shared" si="6413"/>
        <v>0</v>
      </c>
      <c r="AZ4055" s="12">
        <f t="shared" si="6413"/>
        <v>0</v>
      </c>
      <c r="BA4055" s="12">
        <f t="shared" si="6413"/>
        <v>0</v>
      </c>
      <c r="BB4055" s="12">
        <f t="shared" si="6413"/>
        <v>0</v>
      </c>
      <c r="BC4055" s="12">
        <f t="shared" si="6413"/>
        <v>0</v>
      </c>
      <c r="BD4055" s="12">
        <f t="shared" si="6413"/>
        <v>0</v>
      </c>
      <c r="BE4055" s="12">
        <f t="shared" si="6413"/>
        <v>0</v>
      </c>
      <c r="BF4055" s="12">
        <f t="shared" si="6413"/>
        <v>0</v>
      </c>
      <c r="BG4055" s="12">
        <f t="shared" si="6413"/>
        <v>0</v>
      </c>
      <c r="BH4055" s="12">
        <f t="shared" si="6413"/>
        <v>0</v>
      </c>
      <c r="BI4055" s="12">
        <f t="shared" si="6413"/>
        <v>0</v>
      </c>
      <c r="BJ4055" s="12">
        <v>0</v>
      </c>
      <c r="BK4055" s="12">
        <v>0</v>
      </c>
    </row>
    <row r="4056" spans="1:63" ht="22.5" x14ac:dyDescent="0.25">
      <c r="A4056" s="4" t="s">
        <v>1156</v>
      </c>
      <c r="B4056" s="4" t="s">
        <v>58</v>
      </c>
      <c r="C4056" s="4" t="s">
        <v>156</v>
      </c>
      <c r="D4056" s="107" t="s">
        <v>1367</v>
      </c>
      <c r="E4056" s="117">
        <v>6112</v>
      </c>
      <c r="F4056" s="107" t="s">
        <v>1369</v>
      </c>
      <c r="G4056" s="103" t="s">
        <v>1659</v>
      </c>
      <c r="H4056" s="13" t="s">
        <v>59</v>
      </c>
      <c r="I4056" s="14">
        <v>70557</v>
      </c>
      <c r="J4056" s="14">
        <v>0</v>
      </c>
      <c r="K4056" s="14"/>
      <c r="L4056" s="14"/>
      <c r="M4056" s="14"/>
      <c r="N4056" s="14"/>
      <c r="O4056" s="14"/>
      <c r="P4056" s="14">
        <f t="shared" si="6375"/>
        <v>0</v>
      </c>
      <c r="Q4056" s="14"/>
      <c r="R4056" s="14"/>
      <c r="S4056" s="14"/>
      <c r="T4056" s="14"/>
      <c r="U4056" s="14"/>
      <c r="V4056" s="14"/>
      <c r="W4056" s="14"/>
      <c r="X4056" s="14"/>
      <c r="Y4056" s="14"/>
      <c r="Z4056" s="14">
        <v>0</v>
      </c>
      <c r="AA4056" s="14">
        <v>0</v>
      </c>
      <c r="AB4056" s="14">
        <v>0</v>
      </c>
      <c r="AC4056" s="14"/>
      <c r="AD4056" s="14"/>
      <c r="AE4056" s="14"/>
      <c r="AF4056" s="14"/>
      <c r="AG4056" s="14"/>
      <c r="AH4056" s="14">
        <f t="shared" si="6376"/>
        <v>0</v>
      </c>
      <c r="AI4056" s="14"/>
      <c r="AJ4056" s="14"/>
      <c r="AK4056" s="14"/>
      <c r="AL4056" s="14"/>
      <c r="AM4056" s="14"/>
      <c r="AN4056" s="14"/>
      <c r="AO4056" s="14"/>
      <c r="AP4056" s="14"/>
      <c r="AQ4056" s="14"/>
      <c r="AR4056" s="14">
        <v>0</v>
      </c>
      <c r="AS4056" s="14">
        <v>0</v>
      </c>
      <c r="AT4056" s="14">
        <v>0</v>
      </c>
      <c r="AU4056" s="14"/>
      <c r="AV4056" s="14"/>
      <c r="AW4056" s="14"/>
      <c r="AX4056" s="14"/>
      <c r="AY4056" s="14"/>
      <c r="AZ4056" s="14">
        <f t="shared" si="6377"/>
        <v>0</v>
      </c>
      <c r="BA4056" s="14"/>
      <c r="BB4056" s="14"/>
      <c r="BC4056" s="14"/>
      <c r="BD4056" s="14"/>
      <c r="BE4056" s="14"/>
      <c r="BF4056" s="14"/>
      <c r="BG4056" s="14"/>
      <c r="BH4056" s="14"/>
      <c r="BI4056" s="14"/>
      <c r="BJ4056" s="14">
        <v>0</v>
      </c>
      <c r="BK4056" s="14">
        <v>0</v>
      </c>
    </row>
    <row r="4057" spans="1:63" x14ac:dyDescent="0.25">
      <c r="A4057" s="4" t="s">
        <v>1156</v>
      </c>
      <c r="B4057" s="4" t="s">
        <v>58</v>
      </c>
      <c r="C4057" s="4" t="s">
        <v>156</v>
      </c>
      <c r="D4057" s="107" t="s">
        <v>1367</v>
      </c>
      <c r="E4057" s="117">
        <v>6112</v>
      </c>
      <c r="F4057" s="107" t="s">
        <v>1370</v>
      </c>
      <c r="G4057" s="103" t="s">
        <v>1659</v>
      </c>
      <c r="H4057" s="13" t="s">
        <v>24</v>
      </c>
      <c r="I4057" s="14">
        <v>295390</v>
      </c>
      <c r="J4057" s="14">
        <v>0</v>
      </c>
      <c r="K4057" s="14"/>
      <c r="L4057" s="14"/>
      <c r="M4057" s="14"/>
      <c r="N4057" s="14"/>
      <c r="O4057" s="14"/>
      <c r="P4057" s="14">
        <f t="shared" si="6375"/>
        <v>0</v>
      </c>
      <c r="Q4057" s="14"/>
      <c r="R4057" s="14"/>
      <c r="S4057" s="14"/>
      <c r="T4057" s="14"/>
      <c r="U4057" s="14"/>
      <c r="V4057" s="14"/>
      <c r="W4057" s="14"/>
      <c r="X4057" s="14"/>
      <c r="Y4057" s="14"/>
      <c r="Z4057" s="14">
        <v>0</v>
      </c>
      <c r="AA4057" s="14">
        <v>0</v>
      </c>
      <c r="AB4057" s="14">
        <v>0</v>
      </c>
      <c r="AC4057" s="14"/>
      <c r="AD4057" s="14"/>
      <c r="AE4057" s="14"/>
      <c r="AF4057" s="14"/>
      <c r="AG4057" s="14"/>
      <c r="AH4057" s="14">
        <f t="shared" si="6376"/>
        <v>0</v>
      </c>
      <c r="AI4057" s="14"/>
      <c r="AJ4057" s="14"/>
      <c r="AK4057" s="14"/>
      <c r="AL4057" s="14"/>
      <c r="AM4057" s="14"/>
      <c r="AN4057" s="14"/>
      <c r="AO4057" s="14"/>
      <c r="AP4057" s="14"/>
      <c r="AQ4057" s="14"/>
      <c r="AR4057" s="14">
        <v>0</v>
      </c>
      <c r="AS4057" s="14">
        <v>0</v>
      </c>
      <c r="AT4057" s="14">
        <v>0</v>
      </c>
      <c r="AU4057" s="14"/>
      <c r="AV4057" s="14"/>
      <c r="AW4057" s="14"/>
      <c r="AX4057" s="14"/>
      <c r="AY4057" s="14"/>
      <c r="AZ4057" s="14">
        <f t="shared" si="6377"/>
        <v>0</v>
      </c>
      <c r="BA4057" s="14"/>
      <c r="BB4057" s="14"/>
      <c r="BC4057" s="14"/>
      <c r="BD4057" s="14"/>
      <c r="BE4057" s="14"/>
      <c r="BF4057" s="14"/>
      <c r="BG4057" s="14"/>
      <c r="BH4057" s="14"/>
      <c r="BI4057" s="14"/>
      <c r="BJ4057" s="14">
        <v>0</v>
      </c>
      <c r="BK4057" s="14">
        <v>0</v>
      </c>
    </row>
    <row r="4058" spans="1:63" x14ac:dyDescent="0.25">
      <c r="A4058" s="4" t="s">
        <v>1156</v>
      </c>
      <c r="B4058" s="4" t="s">
        <v>58</v>
      </c>
      <c r="C4058" s="4" t="s">
        <v>156</v>
      </c>
      <c r="D4058" s="107" t="s">
        <v>1367</v>
      </c>
      <c r="E4058" s="117">
        <v>6112</v>
      </c>
      <c r="F4058" s="107" t="s">
        <v>1371</v>
      </c>
      <c r="G4058" s="103" t="s">
        <v>1659</v>
      </c>
      <c r="H4058" s="13" t="s">
        <v>25</v>
      </c>
      <c r="I4058" s="14">
        <v>65400</v>
      </c>
      <c r="J4058" s="14">
        <v>0</v>
      </c>
      <c r="K4058" s="14"/>
      <c r="L4058" s="14"/>
      <c r="M4058" s="14"/>
      <c r="N4058" s="14"/>
      <c r="O4058" s="14"/>
      <c r="P4058" s="14">
        <f t="shared" si="6375"/>
        <v>0</v>
      </c>
      <c r="Q4058" s="14"/>
      <c r="R4058" s="14"/>
      <c r="S4058" s="14"/>
      <c r="T4058" s="14"/>
      <c r="U4058" s="14"/>
      <c r="V4058" s="14"/>
      <c r="W4058" s="14"/>
      <c r="X4058" s="14"/>
      <c r="Y4058" s="14"/>
      <c r="Z4058" s="14">
        <v>0</v>
      </c>
      <c r="AA4058" s="14">
        <v>0</v>
      </c>
      <c r="AB4058" s="14">
        <v>0</v>
      </c>
      <c r="AC4058" s="14"/>
      <c r="AD4058" s="14"/>
      <c r="AE4058" s="14"/>
      <c r="AF4058" s="14"/>
      <c r="AG4058" s="14"/>
      <c r="AH4058" s="14">
        <f t="shared" si="6376"/>
        <v>0</v>
      </c>
      <c r="AI4058" s="14"/>
      <c r="AJ4058" s="14"/>
      <c r="AK4058" s="14"/>
      <c r="AL4058" s="14"/>
      <c r="AM4058" s="14"/>
      <c r="AN4058" s="14"/>
      <c r="AO4058" s="14"/>
      <c r="AP4058" s="14"/>
      <c r="AQ4058" s="14"/>
      <c r="AR4058" s="14">
        <v>0</v>
      </c>
      <c r="AS4058" s="14">
        <v>0</v>
      </c>
      <c r="AT4058" s="14">
        <v>0</v>
      </c>
      <c r="AU4058" s="14"/>
      <c r="AV4058" s="14"/>
      <c r="AW4058" s="14"/>
      <c r="AX4058" s="14"/>
      <c r="AY4058" s="14"/>
      <c r="AZ4058" s="14">
        <f t="shared" si="6377"/>
        <v>0</v>
      </c>
      <c r="BA4058" s="14"/>
      <c r="BB4058" s="14"/>
      <c r="BC4058" s="14"/>
      <c r="BD4058" s="14"/>
      <c r="BE4058" s="14"/>
      <c r="BF4058" s="14"/>
      <c r="BG4058" s="14"/>
      <c r="BH4058" s="14"/>
      <c r="BI4058" s="14"/>
      <c r="BJ4058" s="14">
        <v>0</v>
      </c>
      <c r="BK4058" s="14">
        <v>0</v>
      </c>
    </row>
    <row r="4059" spans="1:63" x14ac:dyDescent="0.25">
      <c r="A4059" s="4" t="s">
        <v>1156</v>
      </c>
      <c r="B4059" s="4" t="s">
        <v>58</v>
      </c>
      <c r="C4059" s="4" t="s">
        <v>156</v>
      </c>
      <c r="D4059" s="107" t="s">
        <v>1367</v>
      </c>
      <c r="E4059" s="117">
        <v>6112</v>
      </c>
      <c r="F4059" s="107" t="s">
        <v>1372</v>
      </c>
      <c r="G4059" s="103" t="s">
        <v>1659</v>
      </c>
      <c r="H4059" s="13" t="s">
        <v>23</v>
      </c>
      <c r="I4059" s="14">
        <v>30395</v>
      </c>
      <c r="J4059" s="14">
        <v>0</v>
      </c>
      <c r="K4059" s="14"/>
      <c r="L4059" s="14"/>
      <c r="M4059" s="14"/>
      <c r="N4059" s="14"/>
      <c r="O4059" s="14"/>
      <c r="P4059" s="14">
        <f>J4059+K4059+L4059+M4059+N4059+O4059</f>
        <v>0</v>
      </c>
      <c r="Q4059" s="14"/>
      <c r="R4059" s="14"/>
      <c r="S4059" s="14"/>
      <c r="T4059" s="14"/>
      <c r="U4059" s="14"/>
      <c r="V4059" s="14"/>
      <c r="W4059" s="14"/>
      <c r="X4059" s="14"/>
      <c r="Y4059" s="14"/>
      <c r="Z4059" s="14">
        <v>0</v>
      </c>
      <c r="AA4059" s="14">
        <v>0</v>
      </c>
      <c r="AB4059" s="14">
        <v>0</v>
      </c>
      <c r="AC4059" s="14"/>
      <c r="AD4059" s="14"/>
      <c r="AE4059" s="14"/>
      <c r="AF4059" s="14"/>
      <c r="AG4059" s="14"/>
      <c r="AH4059" s="14">
        <f t="shared" si="6376"/>
        <v>0</v>
      </c>
      <c r="AI4059" s="14"/>
      <c r="AJ4059" s="14"/>
      <c r="AK4059" s="14"/>
      <c r="AL4059" s="14"/>
      <c r="AM4059" s="14"/>
      <c r="AN4059" s="14"/>
      <c r="AO4059" s="14"/>
      <c r="AP4059" s="14"/>
      <c r="AQ4059" s="14"/>
      <c r="AR4059" s="14">
        <v>0</v>
      </c>
      <c r="AS4059" s="14">
        <v>0</v>
      </c>
      <c r="AT4059" s="14">
        <v>0</v>
      </c>
      <c r="AU4059" s="14"/>
      <c r="AV4059" s="14"/>
      <c r="AW4059" s="14"/>
      <c r="AX4059" s="14"/>
      <c r="AY4059" s="14"/>
      <c r="AZ4059" s="14">
        <f t="shared" si="6377"/>
        <v>0</v>
      </c>
      <c r="BA4059" s="14"/>
      <c r="BB4059" s="14"/>
      <c r="BC4059" s="14"/>
      <c r="BD4059" s="14"/>
      <c r="BE4059" s="14"/>
      <c r="BF4059" s="14"/>
      <c r="BG4059" s="14"/>
      <c r="BH4059" s="14"/>
      <c r="BI4059" s="14"/>
      <c r="BJ4059" s="14">
        <v>0</v>
      </c>
      <c r="BK4059" s="14">
        <v>0</v>
      </c>
    </row>
    <row r="4060" spans="1:63" x14ac:dyDescent="0.25">
      <c r="A4060" s="4" t="s">
        <v>1156</v>
      </c>
      <c r="B4060" s="4" t="s">
        <v>58</v>
      </c>
      <c r="C4060" s="4" t="s">
        <v>156</v>
      </c>
      <c r="D4060" s="107" t="s">
        <v>1367</v>
      </c>
      <c r="E4060" s="117">
        <v>6112</v>
      </c>
      <c r="F4060" s="107" t="s">
        <v>1373</v>
      </c>
      <c r="G4060" s="103" t="s">
        <v>1659</v>
      </c>
      <c r="H4060" s="13" t="s">
        <v>26</v>
      </c>
      <c r="I4060" s="14">
        <v>20500</v>
      </c>
      <c r="J4060" s="14">
        <v>0</v>
      </c>
      <c r="K4060" s="14"/>
      <c r="L4060" s="14"/>
      <c r="M4060" s="14"/>
      <c r="N4060" s="14"/>
      <c r="O4060" s="14"/>
      <c r="P4060" s="14">
        <f t="shared" si="6375"/>
        <v>0</v>
      </c>
      <c r="Q4060" s="14"/>
      <c r="R4060" s="14"/>
      <c r="S4060" s="14"/>
      <c r="T4060" s="14"/>
      <c r="U4060" s="14"/>
      <c r="V4060" s="14"/>
      <c r="W4060" s="14"/>
      <c r="X4060" s="14"/>
      <c r="Y4060" s="14"/>
      <c r="Z4060" s="14">
        <v>0</v>
      </c>
      <c r="AA4060" s="14">
        <v>0</v>
      </c>
      <c r="AB4060" s="14">
        <v>0</v>
      </c>
      <c r="AC4060" s="14"/>
      <c r="AD4060" s="14"/>
      <c r="AE4060" s="14"/>
      <c r="AF4060" s="14"/>
      <c r="AG4060" s="14"/>
      <c r="AH4060" s="14">
        <f t="shared" si="6376"/>
        <v>0</v>
      </c>
      <c r="AI4060" s="14"/>
      <c r="AJ4060" s="14"/>
      <c r="AK4060" s="14"/>
      <c r="AL4060" s="14"/>
      <c r="AM4060" s="14"/>
      <c r="AN4060" s="14"/>
      <c r="AO4060" s="14"/>
      <c r="AP4060" s="14"/>
      <c r="AQ4060" s="14"/>
      <c r="AR4060" s="14">
        <v>0</v>
      </c>
      <c r="AS4060" s="14">
        <v>0</v>
      </c>
      <c r="AT4060" s="14">
        <v>0</v>
      </c>
      <c r="AU4060" s="14"/>
      <c r="AV4060" s="14"/>
      <c r="AW4060" s="14"/>
      <c r="AX4060" s="14"/>
      <c r="AY4060" s="14"/>
      <c r="AZ4060" s="14">
        <f t="shared" si="6377"/>
        <v>0</v>
      </c>
      <c r="BA4060" s="14"/>
      <c r="BB4060" s="14"/>
      <c r="BC4060" s="14"/>
      <c r="BD4060" s="14"/>
      <c r="BE4060" s="14"/>
      <c r="BF4060" s="14"/>
      <c r="BG4060" s="14"/>
      <c r="BH4060" s="14"/>
      <c r="BI4060" s="14"/>
      <c r="BJ4060" s="14">
        <v>0</v>
      </c>
      <c r="BK4060" s="14">
        <v>0</v>
      </c>
    </row>
    <row r="4061" spans="1:63" ht="22.5" x14ac:dyDescent="0.25">
      <c r="A4061" s="4" t="s">
        <v>1156</v>
      </c>
      <c r="B4061" s="4" t="s">
        <v>58</v>
      </c>
      <c r="C4061" s="4" t="s">
        <v>156</v>
      </c>
      <c r="D4061" s="107" t="s">
        <v>1367</v>
      </c>
      <c r="E4061" s="106" t="s">
        <v>27</v>
      </c>
      <c r="F4061" s="106" t="s">
        <v>0</v>
      </c>
      <c r="G4061" s="2" t="s">
        <v>0</v>
      </c>
      <c r="H4061" s="2" t="s">
        <v>28</v>
      </c>
      <c r="I4061" s="12">
        <f>SUM(I4062)</f>
        <v>545032</v>
      </c>
      <c r="J4061" s="12">
        <f t="shared" ref="J4061:Y4061" si="6414">SUM(J4062)</f>
        <v>9450</v>
      </c>
      <c r="K4061" s="12">
        <f t="shared" si="6414"/>
        <v>0</v>
      </c>
      <c r="L4061" s="12">
        <f t="shared" si="6414"/>
        <v>0</v>
      </c>
      <c r="M4061" s="12">
        <f t="shared" si="6414"/>
        <v>3476</v>
      </c>
      <c r="N4061" s="12">
        <f t="shared" si="6414"/>
        <v>0</v>
      </c>
      <c r="O4061" s="12">
        <f t="shared" si="6414"/>
        <v>0</v>
      </c>
      <c r="P4061" s="12">
        <f t="shared" si="6414"/>
        <v>12926</v>
      </c>
      <c r="Q4061" s="12">
        <f t="shared" si="6414"/>
        <v>0</v>
      </c>
      <c r="R4061" s="12">
        <f t="shared" si="6414"/>
        <v>680</v>
      </c>
      <c r="S4061" s="12">
        <f t="shared" si="6414"/>
        <v>525</v>
      </c>
      <c r="T4061" s="12">
        <f t="shared" si="6414"/>
        <v>4200</v>
      </c>
      <c r="U4061" s="12">
        <f t="shared" si="6414"/>
        <v>0</v>
      </c>
      <c r="V4061" s="12">
        <f t="shared" si="6414"/>
        <v>4045</v>
      </c>
      <c r="W4061" s="12">
        <f t="shared" si="6414"/>
        <v>0</v>
      </c>
      <c r="X4061" s="12">
        <f t="shared" si="6414"/>
        <v>3476</v>
      </c>
      <c r="Y4061" s="12">
        <f t="shared" si="6414"/>
        <v>0</v>
      </c>
      <c r="Z4061" s="12">
        <v>12926</v>
      </c>
      <c r="AA4061" s="12">
        <v>0</v>
      </c>
      <c r="AB4061" s="12">
        <f t="shared" ref="AB4061:AQ4061" si="6415">SUM(AB4062)</f>
        <v>0</v>
      </c>
      <c r="AC4061" s="12">
        <f t="shared" si="6415"/>
        <v>0</v>
      </c>
      <c r="AD4061" s="12">
        <f t="shared" si="6415"/>
        <v>0</v>
      </c>
      <c r="AE4061" s="12">
        <f t="shared" si="6415"/>
        <v>0</v>
      </c>
      <c r="AF4061" s="12">
        <f t="shared" si="6415"/>
        <v>0</v>
      </c>
      <c r="AG4061" s="12">
        <f t="shared" si="6415"/>
        <v>0</v>
      </c>
      <c r="AH4061" s="12">
        <f t="shared" si="6415"/>
        <v>0</v>
      </c>
      <c r="AI4061" s="12">
        <f t="shared" si="6415"/>
        <v>0</v>
      </c>
      <c r="AJ4061" s="12">
        <f t="shared" si="6415"/>
        <v>0</v>
      </c>
      <c r="AK4061" s="12">
        <f t="shared" si="6415"/>
        <v>0</v>
      </c>
      <c r="AL4061" s="12">
        <f t="shared" si="6415"/>
        <v>0</v>
      </c>
      <c r="AM4061" s="12">
        <f t="shared" si="6415"/>
        <v>0</v>
      </c>
      <c r="AN4061" s="12">
        <f t="shared" si="6415"/>
        <v>0</v>
      </c>
      <c r="AO4061" s="12">
        <f t="shared" si="6415"/>
        <v>0</v>
      </c>
      <c r="AP4061" s="12">
        <f t="shared" si="6415"/>
        <v>0</v>
      </c>
      <c r="AQ4061" s="12">
        <f t="shared" si="6415"/>
        <v>0</v>
      </c>
      <c r="AR4061" s="12">
        <v>0</v>
      </c>
      <c r="AS4061" s="12">
        <v>0</v>
      </c>
      <c r="AT4061" s="12">
        <f t="shared" ref="AT4061:BI4061" si="6416">SUM(AT4062)</f>
        <v>26910</v>
      </c>
      <c r="AU4061" s="12">
        <f t="shared" si="6416"/>
        <v>1127</v>
      </c>
      <c r="AV4061" s="12">
        <f t="shared" si="6416"/>
        <v>0</v>
      </c>
      <c r="AW4061" s="12">
        <f t="shared" si="6416"/>
        <v>0</v>
      </c>
      <c r="AX4061" s="12">
        <f t="shared" si="6416"/>
        <v>0</v>
      </c>
      <c r="AY4061" s="12">
        <f t="shared" si="6416"/>
        <v>0</v>
      </c>
      <c r="AZ4061" s="12">
        <f t="shared" si="6416"/>
        <v>28037</v>
      </c>
      <c r="BA4061" s="12">
        <f t="shared" si="6416"/>
        <v>0</v>
      </c>
      <c r="BB4061" s="12">
        <f t="shared" si="6416"/>
        <v>0</v>
      </c>
      <c r="BC4061" s="12">
        <f t="shared" si="6416"/>
        <v>1127</v>
      </c>
      <c r="BD4061" s="12">
        <f t="shared" si="6416"/>
        <v>0</v>
      </c>
      <c r="BE4061" s="12">
        <f t="shared" si="6416"/>
        <v>0</v>
      </c>
      <c r="BF4061" s="12">
        <f t="shared" si="6416"/>
        <v>6615</v>
      </c>
      <c r="BG4061" s="12">
        <f t="shared" si="6416"/>
        <v>3885</v>
      </c>
      <c r="BH4061" s="12">
        <f t="shared" si="6416"/>
        <v>0</v>
      </c>
      <c r="BI4061" s="12">
        <f t="shared" si="6416"/>
        <v>0</v>
      </c>
      <c r="BJ4061" s="12">
        <v>11627</v>
      </c>
      <c r="BK4061" s="12">
        <v>16410</v>
      </c>
    </row>
    <row r="4062" spans="1:63" x14ac:dyDescent="0.25">
      <c r="A4062" s="4" t="s">
        <v>1156</v>
      </c>
      <c r="B4062" s="4" t="s">
        <v>58</v>
      </c>
      <c r="C4062" s="4" t="s">
        <v>156</v>
      </c>
      <c r="D4062" s="107" t="s">
        <v>1367</v>
      </c>
      <c r="E4062" s="117">
        <v>6121</v>
      </c>
      <c r="F4062" s="107"/>
      <c r="G4062" s="103" t="s">
        <v>1659</v>
      </c>
      <c r="H4062" s="13" t="s">
        <v>29</v>
      </c>
      <c r="I4062" s="14">
        <v>545032</v>
      </c>
      <c r="J4062" s="14">
        <v>9450</v>
      </c>
      <c r="K4062" s="14"/>
      <c r="L4062" s="14"/>
      <c r="M4062" s="14">
        <f>2100+1376</f>
        <v>3476</v>
      </c>
      <c r="N4062" s="14"/>
      <c r="O4062" s="14"/>
      <c r="P4062" s="14">
        <f t="shared" si="6375"/>
        <v>12926</v>
      </c>
      <c r="Q4062" s="14"/>
      <c r="R4062" s="14">
        <v>680</v>
      </c>
      <c r="S4062" s="14">
        <v>525</v>
      </c>
      <c r="T4062" s="14">
        <v>4200</v>
      </c>
      <c r="U4062" s="14"/>
      <c r="V4062" s="14">
        <v>4045</v>
      </c>
      <c r="W4062" s="14"/>
      <c r="X4062" s="14">
        <f>2100+1376</f>
        <v>3476</v>
      </c>
      <c r="Y4062" s="14"/>
      <c r="Z4062" s="14">
        <v>12926</v>
      </c>
      <c r="AA4062" s="14">
        <v>0</v>
      </c>
      <c r="AB4062" s="14">
        <v>0</v>
      </c>
      <c r="AC4062" s="14"/>
      <c r="AD4062" s="14"/>
      <c r="AE4062" s="14"/>
      <c r="AF4062" s="14"/>
      <c r="AG4062" s="14"/>
      <c r="AH4062" s="14">
        <f t="shared" si="6376"/>
        <v>0</v>
      </c>
      <c r="AI4062" s="14"/>
      <c r="AJ4062" s="14"/>
      <c r="AK4062" s="14"/>
      <c r="AL4062" s="14"/>
      <c r="AM4062" s="14"/>
      <c r="AN4062" s="14"/>
      <c r="AO4062" s="14"/>
      <c r="AP4062" s="14"/>
      <c r="AQ4062" s="14"/>
      <c r="AR4062" s="14">
        <v>0</v>
      </c>
      <c r="AS4062" s="14">
        <v>0</v>
      </c>
      <c r="AT4062" s="14">
        <v>26910</v>
      </c>
      <c r="AU4062" s="14">
        <v>1127</v>
      </c>
      <c r="AV4062" s="14"/>
      <c r="AW4062" s="14"/>
      <c r="AX4062" s="14"/>
      <c r="AY4062" s="14"/>
      <c r="AZ4062" s="14">
        <f t="shared" si="6377"/>
        <v>28037</v>
      </c>
      <c r="BA4062" s="14"/>
      <c r="BB4062" s="14"/>
      <c r="BC4062" s="14">
        <v>1127</v>
      </c>
      <c r="BD4062" s="14"/>
      <c r="BE4062" s="14"/>
      <c r="BF4062" s="14">
        <f>2625+3990</f>
        <v>6615</v>
      </c>
      <c r="BG4062" s="14">
        <v>3885</v>
      </c>
      <c r="BH4062" s="14"/>
      <c r="BI4062" s="14"/>
      <c r="BJ4062" s="14">
        <v>11627</v>
      </c>
      <c r="BK4062" s="14">
        <v>16410</v>
      </c>
    </row>
    <row r="4063" spans="1:63" ht="22.5" x14ac:dyDescent="0.25">
      <c r="A4063" s="4" t="s">
        <v>1156</v>
      </c>
      <c r="B4063" s="4" t="s">
        <v>58</v>
      </c>
      <c r="C4063" s="4" t="s">
        <v>156</v>
      </c>
      <c r="D4063" s="107" t="s">
        <v>1367</v>
      </c>
      <c r="E4063" s="106" t="s">
        <v>31</v>
      </c>
      <c r="F4063" s="106" t="s">
        <v>0</v>
      </c>
      <c r="G4063" s="2" t="s">
        <v>0</v>
      </c>
      <c r="H4063" s="2" t="s">
        <v>32</v>
      </c>
      <c r="I4063" s="12">
        <f>SUM(I4064:I4072)</f>
        <v>717910</v>
      </c>
      <c r="J4063" s="12">
        <f>SUM(J4064:J4072)</f>
        <v>314421</v>
      </c>
      <c r="K4063" s="12">
        <f t="shared" ref="K4063:Y4063" si="6417">SUM(K4064:K4072)</f>
        <v>79658</v>
      </c>
      <c r="L4063" s="12">
        <f t="shared" si="6417"/>
        <v>0</v>
      </c>
      <c r="M4063" s="12">
        <f t="shared" si="6417"/>
        <v>30063</v>
      </c>
      <c r="N4063" s="12">
        <f t="shared" si="6417"/>
        <v>0</v>
      </c>
      <c r="O4063" s="12">
        <f t="shared" si="6417"/>
        <v>0</v>
      </c>
      <c r="P4063" s="12">
        <f t="shared" si="6417"/>
        <v>424142</v>
      </c>
      <c r="Q4063" s="12">
        <f t="shared" si="6417"/>
        <v>29900</v>
      </c>
      <c r="R4063" s="12">
        <f t="shared" si="6417"/>
        <v>24035</v>
      </c>
      <c r="S4063" s="12">
        <f t="shared" si="6417"/>
        <v>106468</v>
      </c>
      <c r="T4063" s="12">
        <f t="shared" si="6417"/>
        <v>3725</v>
      </c>
      <c r="U4063" s="12">
        <f t="shared" si="6417"/>
        <v>0</v>
      </c>
      <c r="V4063" s="12">
        <f t="shared" si="6417"/>
        <v>52039</v>
      </c>
      <c r="W4063" s="12">
        <f t="shared" si="6417"/>
        <v>4000</v>
      </c>
      <c r="X4063" s="12">
        <f t="shared" si="6417"/>
        <v>44363</v>
      </c>
      <c r="Y4063" s="12">
        <f t="shared" si="6417"/>
        <v>0</v>
      </c>
      <c r="Z4063" s="12">
        <v>264530</v>
      </c>
      <c r="AA4063" s="12">
        <v>159612</v>
      </c>
      <c r="AB4063" s="12">
        <f t="shared" ref="AB4063:AQ4063" si="6418">SUM(AB4064:AB4072)</f>
        <v>500</v>
      </c>
      <c r="AC4063" s="12">
        <f t="shared" si="6418"/>
        <v>1630</v>
      </c>
      <c r="AD4063" s="12">
        <f t="shared" si="6418"/>
        <v>0</v>
      </c>
      <c r="AE4063" s="12">
        <f t="shared" si="6418"/>
        <v>0</v>
      </c>
      <c r="AF4063" s="12">
        <f t="shared" si="6418"/>
        <v>0</v>
      </c>
      <c r="AG4063" s="12">
        <f t="shared" si="6418"/>
        <v>0</v>
      </c>
      <c r="AH4063" s="12">
        <f t="shared" si="6418"/>
        <v>2130</v>
      </c>
      <c r="AI4063" s="12">
        <f t="shared" si="6418"/>
        <v>0</v>
      </c>
      <c r="AJ4063" s="12">
        <f t="shared" si="6418"/>
        <v>0</v>
      </c>
      <c r="AK4063" s="12">
        <f t="shared" si="6418"/>
        <v>1630</v>
      </c>
      <c r="AL4063" s="12">
        <f t="shared" si="6418"/>
        <v>0</v>
      </c>
      <c r="AM4063" s="12">
        <f t="shared" si="6418"/>
        <v>0</v>
      </c>
      <c r="AN4063" s="12">
        <f t="shared" si="6418"/>
        <v>0</v>
      </c>
      <c r="AO4063" s="12">
        <f t="shared" si="6418"/>
        <v>0</v>
      </c>
      <c r="AP4063" s="12">
        <f t="shared" si="6418"/>
        <v>0</v>
      </c>
      <c r="AQ4063" s="12">
        <f t="shared" si="6418"/>
        <v>0</v>
      </c>
      <c r="AR4063" s="12">
        <v>1630</v>
      </c>
      <c r="AS4063" s="12">
        <v>500</v>
      </c>
      <c r="AT4063" s="12">
        <f>SUM(AT4064:AT4072)</f>
        <v>87173</v>
      </c>
      <c r="AU4063" s="12">
        <f t="shared" ref="AU4063:BI4063" si="6419">SUM(AU4064:AU4072)</f>
        <v>119747</v>
      </c>
      <c r="AV4063" s="12">
        <f t="shared" si="6419"/>
        <v>0</v>
      </c>
      <c r="AW4063" s="12">
        <f t="shared" si="6419"/>
        <v>0</v>
      </c>
      <c r="AX4063" s="12">
        <f t="shared" si="6419"/>
        <v>-9604</v>
      </c>
      <c r="AY4063" s="12">
        <f t="shared" si="6419"/>
        <v>0</v>
      </c>
      <c r="AZ4063" s="12">
        <f t="shared" si="6419"/>
        <v>197316</v>
      </c>
      <c r="BA4063" s="12">
        <f t="shared" si="6419"/>
        <v>0</v>
      </c>
      <c r="BB4063" s="12">
        <f t="shared" si="6419"/>
        <v>0</v>
      </c>
      <c r="BC4063" s="12">
        <f t="shared" si="6419"/>
        <v>119747</v>
      </c>
      <c r="BD4063" s="12">
        <f t="shared" si="6419"/>
        <v>0</v>
      </c>
      <c r="BE4063" s="12">
        <f t="shared" si="6419"/>
        <v>0</v>
      </c>
      <c r="BF4063" s="12">
        <f t="shared" si="6419"/>
        <v>6596</v>
      </c>
      <c r="BG4063" s="12">
        <f t="shared" si="6419"/>
        <v>120</v>
      </c>
      <c r="BH4063" s="12">
        <f t="shared" si="6419"/>
        <v>0</v>
      </c>
      <c r="BI4063" s="12">
        <f t="shared" si="6419"/>
        <v>0</v>
      </c>
      <c r="BJ4063" s="12">
        <v>126463</v>
      </c>
      <c r="BK4063" s="12">
        <v>70853</v>
      </c>
    </row>
    <row r="4064" spans="1:63" x14ac:dyDescent="0.25">
      <c r="A4064" s="4" t="s">
        <v>1156</v>
      </c>
      <c r="B4064" s="4" t="s">
        <v>58</v>
      </c>
      <c r="C4064" s="4" t="s">
        <v>156</v>
      </c>
      <c r="D4064" s="107" t="s">
        <v>1367</v>
      </c>
      <c r="E4064" s="117">
        <v>6131</v>
      </c>
      <c r="F4064" s="107"/>
      <c r="G4064" s="103" t="s">
        <v>1659</v>
      </c>
      <c r="H4064" s="13" t="s">
        <v>34</v>
      </c>
      <c r="I4064" s="14">
        <v>37300</v>
      </c>
      <c r="J4064" s="14">
        <v>10000</v>
      </c>
      <c r="K4064" s="14">
        <v>9000</v>
      </c>
      <c r="L4064" s="14"/>
      <c r="M4064" s="14">
        <v>2934</v>
      </c>
      <c r="N4064" s="14"/>
      <c r="O4064" s="14"/>
      <c r="P4064" s="14">
        <f t="shared" si="6375"/>
        <v>21934</v>
      </c>
      <c r="Q4064" s="14"/>
      <c r="R4064" s="14">
        <v>2000</v>
      </c>
      <c r="S4064" s="14">
        <f>800+9000</f>
        <v>9800</v>
      </c>
      <c r="T4064" s="14"/>
      <c r="U4064" s="14"/>
      <c r="V4064" s="14">
        <v>6000</v>
      </c>
      <c r="W4064" s="14"/>
      <c r="X4064" s="14">
        <v>2934</v>
      </c>
      <c r="Y4064" s="14"/>
      <c r="Z4064" s="14">
        <v>20734</v>
      </c>
      <c r="AA4064" s="14">
        <v>1200</v>
      </c>
      <c r="AB4064" s="14">
        <v>0</v>
      </c>
      <c r="AC4064" s="14"/>
      <c r="AD4064" s="14"/>
      <c r="AE4064" s="14"/>
      <c r="AF4064" s="14"/>
      <c r="AG4064" s="14"/>
      <c r="AH4064" s="14">
        <f t="shared" si="6376"/>
        <v>0</v>
      </c>
      <c r="AI4064" s="14"/>
      <c r="AJ4064" s="14"/>
      <c r="AK4064" s="14"/>
      <c r="AL4064" s="14"/>
      <c r="AM4064" s="14"/>
      <c r="AN4064" s="14"/>
      <c r="AO4064" s="14"/>
      <c r="AP4064" s="14"/>
      <c r="AQ4064" s="14"/>
      <c r="AR4064" s="14">
        <v>0</v>
      </c>
      <c r="AS4064" s="14">
        <v>0</v>
      </c>
      <c r="AT4064" s="14">
        <v>30000</v>
      </c>
      <c r="AU4064" s="14">
        <f>5175+800+940</f>
        <v>6915</v>
      </c>
      <c r="AV4064" s="14"/>
      <c r="AW4064" s="14"/>
      <c r="AX4064" s="14"/>
      <c r="AY4064" s="14"/>
      <c r="AZ4064" s="14">
        <f t="shared" si="6377"/>
        <v>36915</v>
      </c>
      <c r="BA4064" s="14"/>
      <c r="BB4064" s="14"/>
      <c r="BC4064" s="14">
        <f>5175+800+940</f>
        <v>6915</v>
      </c>
      <c r="BD4064" s="14"/>
      <c r="BE4064" s="14"/>
      <c r="BF4064" s="14">
        <v>16000</v>
      </c>
      <c r="BG4064" s="14"/>
      <c r="BH4064" s="14"/>
      <c r="BI4064" s="14"/>
      <c r="BJ4064" s="14">
        <v>22915</v>
      </c>
      <c r="BK4064" s="14">
        <v>14000</v>
      </c>
    </row>
    <row r="4065" spans="1:63" x14ac:dyDescent="0.25">
      <c r="A4065" s="4" t="s">
        <v>1156</v>
      </c>
      <c r="B4065" s="4" t="s">
        <v>58</v>
      </c>
      <c r="C4065" s="4" t="s">
        <v>156</v>
      </c>
      <c r="D4065" s="107" t="s">
        <v>1367</v>
      </c>
      <c r="E4065" s="117">
        <v>6132</v>
      </c>
      <c r="F4065" s="107"/>
      <c r="G4065" s="103" t="s">
        <v>1659</v>
      </c>
      <c r="H4065" s="13" t="s">
        <v>74</v>
      </c>
      <c r="I4065" s="14">
        <v>246000</v>
      </c>
      <c r="J4065" s="14">
        <v>110000</v>
      </c>
      <c r="K4065" s="14">
        <v>13000</v>
      </c>
      <c r="L4065" s="14"/>
      <c r="M4065" s="14"/>
      <c r="N4065" s="14"/>
      <c r="O4065" s="14"/>
      <c r="P4065" s="14">
        <f t="shared" si="6375"/>
        <v>123000</v>
      </c>
      <c r="Q4065" s="14">
        <v>10000</v>
      </c>
      <c r="R4065" s="14">
        <v>10000</v>
      </c>
      <c r="S4065" s="14">
        <f>13000+10000</f>
        <v>23000</v>
      </c>
      <c r="T4065" s="14">
        <v>3525</v>
      </c>
      <c r="U4065" s="14"/>
      <c r="V4065" s="14">
        <f>12000+12000</f>
        <v>24000</v>
      </c>
      <c r="W4065" s="14">
        <v>4000</v>
      </c>
      <c r="X4065" s="14">
        <v>10000</v>
      </c>
      <c r="Y4065" s="14"/>
      <c r="Z4065" s="14">
        <v>84525</v>
      </c>
      <c r="AA4065" s="14">
        <v>38475</v>
      </c>
      <c r="AB4065" s="14">
        <v>0</v>
      </c>
      <c r="AC4065" s="14"/>
      <c r="AD4065" s="14"/>
      <c r="AE4065" s="14"/>
      <c r="AF4065" s="14"/>
      <c r="AG4065" s="14"/>
      <c r="AH4065" s="14">
        <f t="shared" si="6376"/>
        <v>0</v>
      </c>
      <c r="AI4065" s="14"/>
      <c r="AJ4065" s="14"/>
      <c r="AK4065" s="14"/>
      <c r="AL4065" s="14"/>
      <c r="AM4065" s="14"/>
      <c r="AN4065" s="14"/>
      <c r="AO4065" s="14"/>
      <c r="AP4065" s="14"/>
      <c r="AQ4065" s="14"/>
      <c r="AR4065" s="14">
        <v>0</v>
      </c>
      <c r="AS4065" s="14">
        <v>0</v>
      </c>
      <c r="AT4065" s="14">
        <v>0</v>
      </c>
      <c r="AU4065" s="14"/>
      <c r="AV4065" s="14"/>
      <c r="AW4065" s="14"/>
      <c r="AX4065" s="14"/>
      <c r="AY4065" s="14"/>
      <c r="AZ4065" s="14">
        <f t="shared" si="6377"/>
        <v>0</v>
      </c>
      <c r="BA4065" s="14"/>
      <c r="BB4065" s="14"/>
      <c r="BC4065" s="14"/>
      <c r="BD4065" s="14"/>
      <c r="BE4065" s="14"/>
      <c r="BF4065" s="14"/>
      <c r="BG4065" s="14"/>
      <c r="BH4065" s="14"/>
      <c r="BI4065" s="14"/>
      <c r="BJ4065" s="14">
        <v>0</v>
      </c>
      <c r="BK4065" s="14">
        <v>0</v>
      </c>
    </row>
    <row r="4066" spans="1:63" x14ac:dyDescent="0.25">
      <c r="A4066" s="4" t="s">
        <v>1156</v>
      </c>
      <c r="B4066" s="4" t="s">
        <v>58</v>
      </c>
      <c r="C4066" s="4" t="s">
        <v>156</v>
      </c>
      <c r="D4066" s="107" t="s">
        <v>1367</v>
      </c>
      <c r="E4066" s="117">
        <v>6133</v>
      </c>
      <c r="F4066" s="107"/>
      <c r="G4066" s="103" t="s">
        <v>1659</v>
      </c>
      <c r="H4066" s="13" t="s">
        <v>77</v>
      </c>
      <c r="I4066" s="14">
        <v>33460</v>
      </c>
      <c r="J4066" s="14">
        <v>10000</v>
      </c>
      <c r="K4066" s="14">
        <v>4000</v>
      </c>
      <c r="L4066" s="14"/>
      <c r="M4066" s="14">
        <v>7000</v>
      </c>
      <c r="N4066" s="14"/>
      <c r="O4066" s="14"/>
      <c r="P4066" s="14">
        <f t="shared" si="6375"/>
        <v>21000</v>
      </c>
      <c r="Q4066" s="14">
        <v>2093</v>
      </c>
      <c r="R4066" s="14">
        <v>2000</v>
      </c>
      <c r="S4066" s="14">
        <v>4000</v>
      </c>
      <c r="T4066" s="14"/>
      <c r="U4066" s="14"/>
      <c r="V4066" s="14"/>
      <c r="W4066" s="14"/>
      <c r="X4066" s="14">
        <v>7000</v>
      </c>
      <c r="Y4066" s="14"/>
      <c r="Z4066" s="14">
        <v>15093</v>
      </c>
      <c r="AA4066" s="14">
        <v>5907</v>
      </c>
      <c r="AB4066" s="14">
        <v>0</v>
      </c>
      <c r="AC4066" s="14"/>
      <c r="AD4066" s="14"/>
      <c r="AE4066" s="14"/>
      <c r="AF4066" s="14"/>
      <c r="AG4066" s="14"/>
      <c r="AH4066" s="14">
        <f t="shared" si="6376"/>
        <v>0</v>
      </c>
      <c r="AI4066" s="14"/>
      <c r="AJ4066" s="14"/>
      <c r="AK4066" s="14"/>
      <c r="AL4066" s="14"/>
      <c r="AM4066" s="14"/>
      <c r="AN4066" s="14"/>
      <c r="AO4066" s="14"/>
      <c r="AP4066" s="14"/>
      <c r="AQ4066" s="14"/>
      <c r="AR4066" s="14">
        <v>0</v>
      </c>
      <c r="AS4066" s="14">
        <v>0</v>
      </c>
      <c r="AT4066" s="14">
        <v>1000</v>
      </c>
      <c r="AU4066" s="14">
        <v>3000</v>
      </c>
      <c r="AV4066" s="14"/>
      <c r="AW4066" s="14"/>
      <c r="AX4066" s="14"/>
      <c r="AY4066" s="14"/>
      <c r="AZ4066" s="14">
        <f t="shared" si="6377"/>
        <v>4000</v>
      </c>
      <c r="BA4066" s="14"/>
      <c r="BB4066" s="14"/>
      <c r="BC4066" s="14">
        <v>3000</v>
      </c>
      <c r="BD4066" s="14"/>
      <c r="BE4066" s="14"/>
      <c r="BF4066" s="14"/>
      <c r="BG4066" s="14"/>
      <c r="BH4066" s="14"/>
      <c r="BI4066" s="14"/>
      <c r="BJ4066" s="14">
        <v>3000</v>
      </c>
      <c r="BK4066" s="14">
        <v>1000</v>
      </c>
    </row>
    <row r="4067" spans="1:63" x14ac:dyDescent="0.25">
      <c r="A4067" s="4" t="s">
        <v>1156</v>
      </c>
      <c r="B4067" s="4" t="s">
        <v>58</v>
      </c>
      <c r="C4067" s="4" t="s">
        <v>156</v>
      </c>
      <c r="D4067" s="107" t="s">
        <v>1367</v>
      </c>
      <c r="E4067" s="117">
        <v>6134</v>
      </c>
      <c r="F4067" s="107"/>
      <c r="G4067" s="103" t="s">
        <v>1659</v>
      </c>
      <c r="H4067" s="13" t="s">
        <v>80</v>
      </c>
      <c r="I4067" s="14">
        <v>60550</v>
      </c>
      <c r="J4067" s="14">
        <v>24000</v>
      </c>
      <c r="K4067" s="14">
        <v>7777</v>
      </c>
      <c r="L4067" s="14"/>
      <c r="M4067" s="14"/>
      <c r="N4067" s="14"/>
      <c r="O4067" s="14"/>
      <c r="P4067" s="14">
        <f t="shared" si="6375"/>
        <v>31777</v>
      </c>
      <c r="Q4067" s="14">
        <v>7307</v>
      </c>
      <c r="R4067" s="14"/>
      <c r="S4067" s="14">
        <f>7777+7000</f>
        <v>14777</v>
      </c>
      <c r="T4067" s="14"/>
      <c r="U4067" s="14"/>
      <c r="V4067" s="14"/>
      <c r="W4067" s="14"/>
      <c r="X4067" s="14"/>
      <c r="Y4067" s="14"/>
      <c r="Z4067" s="14">
        <v>22084</v>
      </c>
      <c r="AA4067" s="14">
        <v>9693</v>
      </c>
      <c r="AB4067" s="14">
        <v>500</v>
      </c>
      <c r="AC4067" s="14">
        <v>1630</v>
      </c>
      <c r="AD4067" s="14"/>
      <c r="AE4067" s="14"/>
      <c r="AF4067" s="14"/>
      <c r="AG4067" s="14"/>
      <c r="AH4067" s="14">
        <f t="shared" si="6376"/>
        <v>2130</v>
      </c>
      <c r="AI4067" s="14"/>
      <c r="AJ4067" s="14"/>
      <c r="AK4067" s="14">
        <v>1630</v>
      </c>
      <c r="AL4067" s="14"/>
      <c r="AM4067" s="14"/>
      <c r="AN4067" s="14"/>
      <c r="AO4067" s="14"/>
      <c r="AP4067" s="14"/>
      <c r="AQ4067" s="14"/>
      <c r="AR4067" s="14">
        <v>1630</v>
      </c>
      <c r="AS4067" s="14">
        <v>500</v>
      </c>
      <c r="AT4067" s="14">
        <v>5000</v>
      </c>
      <c r="AU4067" s="14">
        <f>1851+9000+3527+3040+2481</f>
        <v>19899</v>
      </c>
      <c r="AV4067" s="14"/>
      <c r="AW4067" s="14"/>
      <c r="AX4067" s="14"/>
      <c r="AY4067" s="14"/>
      <c r="AZ4067" s="14">
        <f t="shared" si="6377"/>
        <v>24899</v>
      </c>
      <c r="BA4067" s="14"/>
      <c r="BB4067" s="14"/>
      <c r="BC4067" s="14">
        <f>1851+9000+3527+3040+2481</f>
        <v>19899</v>
      </c>
      <c r="BD4067" s="14"/>
      <c r="BE4067" s="14"/>
      <c r="BF4067" s="14"/>
      <c r="BG4067" s="14"/>
      <c r="BH4067" s="14"/>
      <c r="BI4067" s="14"/>
      <c r="BJ4067" s="14">
        <v>19899</v>
      </c>
      <c r="BK4067" s="14">
        <v>5000</v>
      </c>
    </row>
    <row r="4068" spans="1:63" x14ac:dyDescent="0.25">
      <c r="A4068" s="4" t="s">
        <v>1156</v>
      </c>
      <c r="B4068" s="4" t="s">
        <v>58</v>
      </c>
      <c r="C4068" s="4" t="s">
        <v>156</v>
      </c>
      <c r="D4068" s="107" t="s">
        <v>1367</v>
      </c>
      <c r="E4068" s="117">
        <v>6135</v>
      </c>
      <c r="F4068" s="107"/>
      <c r="G4068" s="103" t="s">
        <v>1659</v>
      </c>
      <c r="H4068" s="13" t="s">
        <v>83</v>
      </c>
      <c r="I4068" s="14">
        <v>5000</v>
      </c>
      <c r="J4068" s="14">
        <v>5000</v>
      </c>
      <c r="K4068" s="14">
        <v>5000</v>
      </c>
      <c r="L4068" s="14"/>
      <c r="M4068" s="14"/>
      <c r="N4068" s="14"/>
      <c r="O4068" s="14"/>
      <c r="P4068" s="14">
        <f t="shared" si="6375"/>
        <v>10000</v>
      </c>
      <c r="Q4068" s="14"/>
      <c r="R4068" s="14"/>
      <c r="S4068" s="14">
        <v>5000</v>
      </c>
      <c r="T4068" s="14"/>
      <c r="U4068" s="14"/>
      <c r="V4068" s="14">
        <v>5000</v>
      </c>
      <c r="W4068" s="14"/>
      <c r="X4068" s="14"/>
      <c r="Y4068" s="14"/>
      <c r="Z4068" s="14">
        <v>10000</v>
      </c>
      <c r="AA4068" s="14">
        <v>0</v>
      </c>
      <c r="AB4068" s="14">
        <v>0</v>
      </c>
      <c r="AC4068" s="14"/>
      <c r="AD4068" s="14"/>
      <c r="AE4068" s="14"/>
      <c r="AF4068" s="14"/>
      <c r="AG4068" s="14"/>
      <c r="AH4068" s="14">
        <f t="shared" si="6376"/>
        <v>0</v>
      </c>
      <c r="AI4068" s="14"/>
      <c r="AJ4068" s="14"/>
      <c r="AK4068" s="14"/>
      <c r="AL4068" s="14"/>
      <c r="AM4068" s="14"/>
      <c r="AN4068" s="14"/>
      <c r="AO4068" s="14"/>
      <c r="AP4068" s="14"/>
      <c r="AQ4068" s="14"/>
      <c r="AR4068" s="14">
        <v>0</v>
      </c>
      <c r="AS4068" s="14">
        <v>0</v>
      </c>
      <c r="AT4068" s="14">
        <v>5000</v>
      </c>
      <c r="AU4068" s="14">
        <v>12000</v>
      </c>
      <c r="AV4068" s="14"/>
      <c r="AW4068" s="14"/>
      <c r="AX4068" s="14">
        <v>18694</v>
      </c>
      <c r="AY4068" s="14"/>
      <c r="AZ4068" s="14">
        <f t="shared" si="6377"/>
        <v>35694</v>
      </c>
      <c r="BA4068" s="14"/>
      <c r="BB4068" s="14"/>
      <c r="BC4068" s="14">
        <v>12000</v>
      </c>
      <c r="BD4068" s="14"/>
      <c r="BE4068" s="14"/>
      <c r="BF4068" s="14">
        <v>18694</v>
      </c>
      <c r="BG4068" s="14"/>
      <c r="BH4068" s="14"/>
      <c r="BI4068" s="14"/>
      <c r="BJ4068" s="14">
        <v>30694</v>
      </c>
      <c r="BK4068" s="14">
        <v>5000</v>
      </c>
    </row>
    <row r="4069" spans="1:63" ht="22.5" x14ac:dyDescent="0.25">
      <c r="A4069" s="4" t="s">
        <v>1156</v>
      </c>
      <c r="B4069" s="4" t="s">
        <v>58</v>
      </c>
      <c r="C4069" s="4" t="s">
        <v>156</v>
      </c>
      <c r="D4069" s="107" t="s">
        <v>1367</v>
      </c>
      <c r="E4069" s="117">
        <v>6136</v>
      </c>
      <c r="F4069" s="107"/>
      <c r="G4069" s="103" t="s">
        <v>1659</v>
      </c>
      <c r="H4069" s="13" t="s">
        <v>86</v>
      </c>
      <c r="I4069" s="14">
        <v>6000</v>
      </c>
      <c r="J4069" s="14">
        <v>3000</v>
      </c>
      <c r="K4069" s="14"/>
      <c r="L4069" s="14"/>
      <c r="M4069" s="14"/>
      <c r="N4069" s="14"/>
      <c r="O4069" s="14"/>
      <c r="P4069" s="14">
        <f t="shared" si="6375"/>
        <v>3000</v>
      </c>
      <c r="Q4069" s="14"/>
      <c r="R4069" s="14"/>
      <c r="S4069" s="14"/>
      <c r="T4069" s="14"/>
      <c r="U4069" s="14"/>
      <c r="V4069" s="14"/>
      <c r="W4069" s="14"/>
      <c r="X4069" s="14"/>
      <c r="Y4069" s="14"/>
      <c r="Z4069" s="14">
        <v>0</v>
      </c>
      <c r="AA4069" s="14">
        <v>3000</v>
      </c>
      <c r="AB4069" s="14">
        <v>0</v>
      </c>
      <c r="AC4069" s="14"/>
      <c r="AD4069" s="14"/>
      <c r="AE4069" s="14"/>
      <c r="AF4069" s="14"/>
      <c r="AG4069" s="14"/>
      <c r="AH4069" s="14">
        <f t="shared" si="6376"/>
        <v>0</v>
      </c>
      <c r="AI4069" s="14"/>
      <c r="AJ4069" s="14"/>
      <c r="AK4069" s="14"/>
      <c r="AL4069" s="14"/>
      <c r="AM4069" s="14"/>
      <c r="AN4069" s="14"/>
      <c r="AO4069" s="14"/>
      <c r="AP4069" s="14"/>
      <c r="AQ4069" s="14"/>
      <c r="AR4069" s="14">
        <v>0</v>
      </c>
      <c r="AS4069" s="14">
        <v>0</v>
      </c>
      <c r="AT4069" s="14">
        <v>3000</v>
      </c>
      <c r="AU4069" s="14"/>
      <c r="AV4069" s="14"/>
      <c r="AW4069" s="14"/>
      <c r="AX4069" s="14"/>
      <c r="AY4069" s="14"/>
      <c r="AZ4069" s="14">
        <f t="shared" si="6377"/>
        <v>3000</v>
      </c>
      <c r="BA4069" s="14"/>
      <c r="BB4069" s="14"/>
      <c r="BC4069" s="14"/>
      <c r="BD4069" s="14"/>
      <c r="BE4069" s="14"/>
      <c r="BF4069" s="14"/>
      <c r="BG4069" s="14"/>
      <c r="BH4069" s="14"/>
      <c r="BI4069" s="14"/>
      <c r="BJ4069" s="14">
        <v>0</v>
      </c>
      <c r="BK4069" s="14">
        <v>3000</v>
      </c>
    </row>
    <row r="4070" spans="1:63" x14ac:dyDescent="0.25">
      <c r="A4070" s="4" t="s">
        <v>1156</v>
      </c>
      <c r="B4070" s="4" t="s">
        <v>58</v>
      </c>
      <c r="C4070" s="4" t="s">
        <v>156</v>
      </c>
      <c r="D4070" s="107" t="s">
        <v>1367</v>
      </c>
      <c r="E4070" s="117">
        <v>6137</v>
      </c>
      <c r="F4070" s="107"/>
      <c r="G4070" s="103" t="s">
        <v>1659</v>
      </c>
      <c r="H4070" s="13" t="s">
        <v>89</v>
      </c>
      <c r="I4070" s="14">
        <v>56000</v>
      </c>
      <c r="J4070" s="14">
        <v>20000</v>
      </c>
      <c r="K4070" s="14">
        <v>15000</v>
      </c>
      <c r="L4070" s="14"/>
      <c r="M4070" s="14"/>
      <c r="N4070" s="14"/>
      <c r="O4070" s="14"/>
      <c r="P4070" s="14">
        <f t="shared" si="6375"/>
        <v>35000</v>
      </c>
      <c r="Q4070" s="14"/>
      <c r="R4070" s="14"/>
      <c r="S4070" s="14">
        <v>15000</v>
      </c>
      <c r="T4070" s="14"/>
      <c r="U4070" s="14"/>
      <c r="V4070" s="14"/>
      <c r="W4070" s="14"/>
      <c r="X4070" s="14"/>
      <c r="Y4070" s="14"/>
      <c r="Z4070" s="14">
        <v>15000</v>
      </c>
      <c r="AA4070" s="14">
        <v>20000</v>
      </c>
      <c r="AB4070" s="14">
        <v>0</v>
      </c>
      <c r="AC4070" s="14"/>
      <c r="AD4070" s="14"/>
      <c r="AE4070" s="14"/>
      <c r="AF4070" s="14"/>
      <c r="AG4070" s="14"/>
      <c r="AH4070" s="14">
        <f t="shared" si="6376"/>
        <v>0</v>
      </c>
      <c r="AI4070" s="14"/>
      <c r="AJ4070" s="14"/>
      <c r="AK4070" s="14"/>
      <c r="AL4070" s="14"/>
      <c r="AM4070" s="14"/>
      <c r="AN4070" s="14"/>
      <c r="AO4070" s="14"/>
      <c r="AP4070" s="14"/>
      <c r="AQ4070" s="14"/>
      <c r="AR4070" s="14">
        <v>0</v>
      </c>
      <c r="AS4070" s="14">
        <v>0</v>
      </c>
      <c r="AT4070" s="14">
        <v>1000</v>
      </c>
      <c r="AU4070" s="14">
        <v>4017</v>
      </c>
      <c r="AV4070" s="14"/>
      <c r="AW4070" s="14"/>
      <c r="AX4070" s="14"/>
      <c r="AY4070" s="14"/>
      <c r="AZ4070" s="14">
        <f t="shared" si="6377"/>
        <v>5017</v>
      </c>
      <c r="BA4070" s="14"/>
      <c r="BB4070" s="14"/>
      <c r="BC4070" s="14">
        <v>4017</v>
      </c>
      <c r="BD4070" s="14"/>
      <c r="BE4070" s="14"/>
      <c r="BF4070" s="14"/>
      <c r="BG4070" s="14"/>
      <c r="BH4070" s="14"/>
      <c r="BI4070" s="14"/>
      <c r="BJ4070" s="14">
        <v>4017</v>
      </c>
      <c r="BK4070" s="14">
        <v>1000</v>
      </c>
    </row>
    <row r="4071" spans="1:63" ht="22.5" x14ac:dyDescent="0.25">
      <c r="A4071" s="4" t="s">
        <v>1156</v>
      </c>
      <c r="B4071" s="4" t="s">
        <v>58</v>
      </c>
      <c r="C4071" s="4" t="s">
        <v>156</v>
      </c>
      <c r="D4071" s="107" t="s">
        <v>1367</v>
      </c>
      <c r="E4071" s="117">
        <v>6138</v>
      </c>
      <c r="F4071" s="107"/>
      <c r="G4071" s="103" t="s">
        <v>1659</v>
      </c>
      <c r="H4071" s="13" t="s">
        <v>92</v>
      </c>
      <c r="I4071" s="14">
        <v>28500</v>
      </c>
      <c r="J4071" s="14">
        <v>28000</v>
      </c>
      <c r="K4071" s="14"/>
      <c r="L4071" s="14"/>
      <c r="M4071" s="14"/>
      <c r="N4071" s="14"/>
      <c r="O4071" s="14"/>
      <c r="P4071" s="14">
        <f t="shared" si="6375"/>
        <v>28000</v>
      </c>
      <c r="Q4071" s="14">
        <v>500</v>
      </c>
      <c r="R4071" s="14"/>
      <c r="S4071" s="14"/>
      <c r="T4071" s="14"/>
      <c r="U4071" s="14"/>
      <c r="V4071" s="14"/>
      <c r="W4071" s="14"/>
      <c r="X4071" s="14">
        <v>300</v>
      </c>
      <c r="Y4071" s="14"/>
      <c r="Z4071" s="14">
        <v>800</v>
      </c>
      <c r="AA4071" s="14">
        <v>27200</v>
      </c>
      <c r="AB4071" s="14">
        <v>0</v>
      </c>
      <c r="AC4071" s="14"/>
      <c r="AD4071" s="14"/>
      <c r="AE4071" s="14"/>
      <c r="AF4071" s="14"/>
      <c r="AG4071" s="14"/>
      <c r="AH4071" s="14">
        <f t="shared" si="6376"/>
        <v>0</v>
      </c>
      <c r="AI4071" s="14"/>
      <c r="AJ4071" s="14"/>
      <c r="AK4071" s="14"/>
      <c r="AL4071" s="14"/>
      <c r="AM4071" s="14"/>
      <c r="AN4071" s="14"/>
      <c r="AO4071" s="14"/>
      <c r="AP4071" s="14"/>
      <c r="AQ4071" s="14"/>
      <c r="AR4071" s="14">
        <v>0</v>
      </c>
      <c r="AS4071" s="14">
        <v>0</v>
      </c>
      <c r="AT4071" s="14">
        <v>500</v>
      </c>
      <c r="AU4071" s="14">
        <v>2500</v>
      </c>
      <c r="AV4071" s="14"/>
      <c r="AW4071" s="14"/>
      <c r="AX4071" s="14"/>
      <c r="AY4071" s="14"/>
      <c r="AZ4071" s="14">
        <f t="shared" si="6377"/>
        <v>3000</v>
      </c>
      <c r="BA4071" s="14"/>
      <c r="BB4071" s="14"/>
      <c r="BC4071" s="14">
        <v>2500</v>
      </c>
      <c r="BD4071" s="14"/>
      <c r="BE4071" s="14"/>
      <c r="BF4071" s="14"/>
      <c r="BG4071" s="14"/>
      <c r="BH4071" s="14"/>
      <c r="BI4071" s="14"/>
      <c r="BJ4071" s="14">
        <v>2500</v>
      </c>
      <c r="BK4071" s="14">
        <v>500</v>
      </c>
    </row>
    <row r="4072" spans="1:63" x14ac:dyDescent="0.25">
      <c r="A4072" s="1" t="s">
        <v>1156</v>
      </c>
      <c r="B4072" s="1" t="s">
        <v>58</v>
      </c>
      <c r="C4072" s="1" t="s">
        <v>156</v>
      </c>
      <c r="D4072" s="110" t="s">
        <v>1367</v>
      </c>
      <c r="E4072" s="110" t="s">
        <v>36</v>
      </c>
      <c r="F4072" s="107" t="s">
        <v>0</v>
      </c>
      <c r="G4072" s="13" t="s">
        <v>0</v>
      </c>
      <c r="H4072" s="2" t="s">
        <v>37</v>
      </c>
      <c r="I4072" s="12">
        <f>SUM(I4073:I4076)</f>
        <v>245100</v>
      </c>
      <c r="J4072" s="12">
        <f>SUM(J4073:J4076)</f>
        <v>104421</v>
      </c>
      <c r="K4072" s="12">
        <f t="shared" ref="K4072:Y4072" si="6420">SUM(K4073:K4076)</f>
        <v>25881</v>
      </c>
      <c r="L4072" s="12">
        <f t="shared" si="6420"/>
        <v>0</v>
      </c>
      <c r="M4072" s="12">
        <f t="shared" si="6420"/>
        <v>20129</v>
      </c>
      <c r="N4072" s="12">
        <f t="shared" si="6420"/>
        <v>0</v>
      </c>
      <c r="O4072" s="12">
        <f t="shared" si="6420"/>
        <v>0</v>
      </c>
      <c r="P4072" s="12">
        <f t="shared" si="6420"/>
        <v>150431</v>
      </c>
      <c r="Q4072" s="12">
        <f t="shared" si="6420"/>
        <v>10000</v>
      </c>
      <c r="R4072" s="12">
        <f t="shared" si="6420"/>
        <v>10035</v>
      </c>
      <c r="S4072" s="12">
        <f t="shared" si="6420"/>
        <v>34891</v>
      </c>
      <c r="T4072" s="12">
        <f t="shared" si="6420"/>
        <v>200</v>
      </c>
      <c r="U4072" s="12">
        <f t="shared" si="6420"/>
        <v>0</v>
      </c>
      <c r="V4072" s="12">
        <f t="shared" si="6420"/>
        <v>17039</v>
      </c>
      <c r="W4072" s="12">
        <f t="shared" si="6420"/>
        <v>0</v>
      </c>
      <c r="X4072" s="12">
        <f t="shared" si="6420"/>
        <v>24129</v>
      </c>
      <c r="Y4072" s="12">
        <f t="shared" si="6420"/>
        <v>0</v>
      </c>
      <c r="Z4072" s="12">
        <v>96294</v>
      </c>
      <c r="AA4072" s="12">
        <v>54137</v>
      </c>
      <c r="AB4072" s="12">
        <f t="shared" ref="AB4072:AQ4072" si="6421">SUM(AB4073:AB4076)</f>
        <v>0</v>
      </c>
      <c r="AC4072" s="12">
        <f t="shared" si="6421"/>
        <v>0</v>
      </c>
      <c r="AD4072" s="12">
        <f t="shared" si="6421"/>
        <v>0</v>
      </c>
      <c r="AE4072" s="12">
        <f t="shared" si="6421"/>
        <v>0</v>
      </c>
      <c r="AF4072" s="12">
        <f t="shared" si="6421"/>
        <v>0</v>
      </c>
      <c r="AG4072" s="12">
        <f t="shared" si="6421"/>
        <v>0</v>
      </c>
      <c r="AH4072" s="12">
        <f t="shared" si="6421"/>
        <v>0</v>
      </c>
      <c r="AI4072" s="12">
        <f t="shared" si="6421"/>
        <v>0</v>
      </c>
      <c r="AJ4072" s="12">
        <f t="shared" si="6421"/>
        <v>0</v>
      </c>
      <c r="AK4072" s="12">
        <f t="shared" si="6421"/>
        <v>0</v>
      </c>
      <c r="AL4072" s="12">
        <f t="shared" si="6421"/>
        <v>0</v>
      </c>
      <c r="AM4072" s="12">
        <f t="shared" si="6421"/>
        <v>0</v>
      </c>
      <c r="AN4072" s="12">
        <f t="shared" si="6421"/>
        <v>0</v>
      </c>
      <c r="AO4072" s="12">
        <f t="shared" si="6421"/>
        <v>0</v>
      </c>
      <c r="AP4072" s="12">
        <f t="shared" si="6421"/>
        <v>0</v>
      </c>
      <c r="AQ4072" s="12">
        <f t="shared" si="6421"/>
        <v>0</v>
      </c>
      <c r="AR4072" s="12">
        <v>0</v>
      </c>
      <c r="AS4072" s="12">
        <v>0</v>
      </c>
      <c r="AT4072" s="12">
        <f>SUM(AT4073:AT4076)</f>
        <v>41673</v>
      </c>
      <c r="AU4072" s="12">
        <f t="shared" ref="AU4072:BI4072" si="6422">SUM(AU4073:AU4076)</f>
        <v>71416</v>
      </c>
      <c r="AV4072" s="12">
        <f t="shared" si="6422"/>
        <v>0</v>
      </c>
      <c r="AW4072" s="12">
        <f t="shared" si="6422"/>
        <v>0</v>
      </c>
      <c r="AX4072" s="12">
        <f t="shared" si="6422"/>
        <v>-28298</v>
      </c>
      <c r="AY4072" s="12">
        <f t="shared" si="6422"/>
        <v>0</v>
      </c>
      <c r="AZ4072" s="12">
        <f t="shared" si="6422"/>
        <v>84791</v>
      </c>
      <c r="BA4072" s="12">
        <f t="shared" si="6422"/>
        <v>0</v>
      </c>
      <c r="BB4072" s="12">
        <f t="shared" si="6422"/>
        <v>0</v>
      </c>
      <c r="BC4072" s="12">
        <f t="shared" si="6422"/>
        <v>71416</v>
      </c>
      <c r="BD4072" s="12">
        <f t="shared" si="6422"/>
        <v>0</v>
      </c>
      <c r="BE4072" s="12">
        <f t="shared" si="6422"/>
        <v>0</v>
      </c>
      <c r="BF4072" s="12">
        <f t="shared" si="6422"/>
        <v>-28098</v>
      </c>
      <c r="BG4072" s="12">
        <f t="shared" si="6422"/>
        <v>120</v>
      </c>
      <c r="BH4072" s="12">
        <f t="shared" si="6422"/>
        <v>0</v>
      </c>
      <c r="BI4072" s="12">
        <f t="shared" si="6422"/>
        <v>0</v>
      </c>
      <c r="BJ4072" s="12">
        <v>43438</v>
      </c>
      <c r="BK4072" s="12">
        <v>41353</v>
      </c>
    </row>
    <row r="4073" spans="1:63" x14ac:dyDescent="0.25">
      <c r="A4073" s="4" t="s">
        <v>1156</v>
      </c>
      <c r="B4073" s="4" t="s">
        <v>58</v>
      </c>
      <c r="C4073" s="4" t="s">
        <v>156</v>
      </c>
      <c r="D4073" s="107" t="s">
        <v>1367</v>
      </c>
      <c r="E4073" s="117">
        <v>6139</v>
      </c>
      <c r="F4073" s="107"/>
      <c r="G4073" s="103" t="s">
        <v>1659</v>
      </c>
      <c r="H4073" s="13" t="s">
        <v>37</v>
      </c>
      <c r="I4073" s="14">
        <v>223318</v>
      </c>
      <c r="J4073" s="14">
        <v>104137</v>
      </c>
      <c r="K4073" s="14">
        <f>5881+20000</f>
        <v>25881</v>
      </c>
      <c r="L4073" s="14"/>
      <c r="M4073" s="14">
        <v>20000</v>
      </c>
      <c r="N4073" s="14"/>
      <c r="O4073" s="14"/>
      <c r="P4073" s="14">
        <f t="shared" si="6375"/>
        <v>150018</v>
      </c>
      <c r="Q4073" s="14">
        <v>10000</v>
      </c>
      <c r="R4073" s="14">
        <v>10000</v>
      </c>
      <c r="S4073" s="14">
        <f>5881+20000+9000</f>
        <v>34881</v>
      </c>
      <c r="T4073" s="14"/>
      <c r="U4073" s="14"/>
      <c r="V4073" s="14">
        <v>17000</v>
      </c>
      <c r="W4073" s="14"/>
      <c r="X4073" s="14">
        <f>20000+4000</f>
        <v>24000</v>
      </c>
      <c r="Y4073" s="14"/>
      <c r="Z4073" s="14">
        <v>95881</v>
      </c>
      <c r="AA4073" s="14">
        <v>54137</v>
      </c>
      <c r="AB4073" s="14">
        <v>0</v>
      </c>
      <c r="AC4073" s="14"/>
      <c r="AD4073" s="14"/>
      <c r="AE4073" s="14"/>
      <c r="AF4073" s="14"/>
      <c r="AG4073" s="14"/>
      <c r="AH4073" s="14">
        <f t="shared" si="6376"/>
        <v>0</v>
      </c>
      <c r="AI4073" s="14"/>
      <c r="AJ4073" s="14"/>
      <c r="AK4073" s="14"/>
      <c r="AL4073" s="14"/>
      <c r="AM4073" s="14"/>
      <c r="AN4073" s="14"/>
      <c r="AO4073" s="14"/>
      <c r="AP4073" s="14"/>
      <c r="AQ4073" s="14"/>
      <c r="AR4073" s="14">
        <v>0</v>
      </c>
      <c r="AS4073" s="14">
        <v>0</v>
      </c>
      <c r="AT4073" s="14">
        <v>40863</v>
      </c>
      <c r="AU4073" s="14">
        <f>5500+18000+15572+2900</f>
        <v>41972</v>
      </c>
      <c r="AV4073" s="14"/>
      <c r="AW4073" s="14"/>
      <c r="AX4073" s="14"/>
      <c r="AY4073" s="14"/>
      <c r="AZ4073" s="14">
        <f t="shared" si="6377"/>
        <v>82835</v>
      </c>
      <c r="BA4073" s="14"/>
      <c r="BB4073" s="14"/>
      <c r="BC4073" s="14">
        <f>5500+18000+15572+2900</f>
        <v>41972</v>
      </c>
      <c r="BD4073" s="14"/>
      <c r="BE4073" s="14"/>
      <c r="BF4073" s="14"/>
      <c r="BG4073" s="14"/>
      <c r="BH4073" s="14"/>
      <c r="BI4073" s="14"/>
      <c r="BJ4073" s="14">
        <v>41972</v>
      </c>
      <c r="BK4073" s="14">
        <v>40863</v>
      </c>
    </row>
    <row r="4074" spans="1:63" ht="22.5" x14ac:dyDescent="0.25">
      <c r="A4074" s="4" t="s">
        <v>1156</v>
      </c>
      <c r="B4074" s="4" t="s">
        <v>58</v>
      </c>
      <c r="C4074" s="4" t="s">
        <v>156</v>
      </c>
      <c r="D4074" s="107" t="s">
        <v>1367</v>
      </c>
      <c r="E4074" s="117">
        <v>6139</v>
      </c>
      <c r="F4074" s="107" t="s">
        <v>1374</v>
      </c>
      <c r="G4074" s="103" t="s">
        <v>1659</v>
      </c>
      <c r="H4074" s="13" t="s">
        <v>39</v>
      </c>
      <c r="I4074" s="14">
        <v>15122</v>
      </c>
      <c r="J4074" s="14">
        <v>284</v>
      </c>
      <c r="K4074" s="14"/>
      <c r="L4074" s="14"/>
      <c r="M4074" s="14">
        <f>90+39</f>
        <v>129</v>
      </c>
      <c r="N4074" s="14"/>
      <c r="O4074" s="14"/>
      <c r="P4074" s="14">
        <f t="shared" si="6375"/>
        <v>413</v>
      </c>
      <c r="Q4074" s="14"/>
      <c r="R4074" s="14">
        <v>35</v>
      </c>
      <c r="S4074" s="14">
        <v>10</v>
      </c>
      <c r="T4074" s="14">
        <v>200</v>
      </c>
      <c r="U4074" s="14"/>
      <c r="V4074" s="14">
        <v>39</v>
      </c>
      <c r="W4074" s="14"/>
      <c r="X4074" s="14">
        <f>90+39</f>
        <v>129</v>
      </c>
      <c r="Y4074" s="14"/>
      <c r="Z4074" s="14">
        <v>413</v>
      </c>
      <c r="AA4074" s="14">
        <v>0</v>
      </c>
      <c r="AB4074" s="14">
        <v>0</v>
      </c>
      <c r="AC4074" s="14"/>
      <c r="AD4074" s="14"/>
      <c r="AE4074" s="14"/>
      <c r="AF4074" s="14"/>
      <c r="AG4074" s="14"/>
      <c r="AH4074" s="14">
        <f t="shared" si="6376"/>
        <v>0</v>
      </c>
      <c r="AI4074" s="14"/>
      <c r="AJ4074" s="14"/>
      <c r="AK4074" s="14"/>
      <c r="AL4074" s="14"/>
      <c r="AM4074" s="14"/>
      <c r="AN4074" s="14"/>
      <c r="AO4074" s="14"/>
      <c r="AP4074" s="14"/>
      <c r="AQ4074" s="14"/>
      <c r="AR4074" s="14">
        <v>0</v>
      </c>
      <c r="AS4074" s="14">
        <v>0</v>
      </c>
      <c r="AT4074" s="14">
        <v>810</v>
      </c>
      <c r="AU4074" s="14">
        <v>33</v>
      </c>
      <c r="AV4074" s="14"/>
      <c r="AW4074" s="14"/>
      <c r="AX4074" s="14"/>
      <c r="AY4074" s="14"/>
      <c r="AZ4074" s="14">
        <f t="shared" si="6377"/>
        <v>843</v>
      </c>
      <c r="BA4074" s="14"/>
      <c r="BB4074" s="14"/>
      <c r="BC4074" s="14">
        <v>33</v>
      </c>
      <c r="BD4074" s="14"/>
      <c r="BE4074" s="14"/>
      <c r="BF4074" s="14">
        <f>80+120</f>
        <v>200</v>
      </c>
      <c r="BG4074" s="14">
        <v>120</v>
      </c>
      <c r="BH4074" s="14"/>
      <c r="BI4074" s="14"/>
      <c r="BJ4074" s="14">
        <v>353</v>
      </c>
      <c r="BK4074" s="14">
        <v>490</v>
      </c>
    </row>
    <row r="4075" spans="1:63" ht="33.75" x14ac:dyDescent="0.25">
      <c r="A4075" s="4" t="s">
        <v>1156</v>
      </c>
      <c r="B4075" s="4" t="s">
        <v>58</v>
      </c>
      <c r="C4075" s="4" t="s">
        <v>156</v>
      </c>
      <c r="D4075" s="107" t="s">
        <v>1367</v>
      </c>
      <c r="E4075" s="117">
        <v>6139</v>
      </c>
      <c r="F4075" s="107" t="s">
        <v>1375</v>
      </c>
      <c r="G4075" s="103" t="s">
        <v>1659</v>
      </c>
      <c r="H4075" s="13" t="s">
        <v>40</v>
      </c>
      <c r="I4075" s="14">
        <v>6660</v>
      </c>
      <c r="J4075" s="14">
        <v>0</v>
      </c>
      <c r="K4075" s="14"/>
      <c r="L4075" s="14"/>
      <c r="M4075" s="14"/>
      <c r="N4075" s="14"/>
      <c r="O4075" s="14"/>
      <c r="P4075" s="14">
        <f t="shared" si="6375"/>
        <v>0</v>
      </c>
      <c r="Q4075" s="14"/>
      <c r="R4075" s="14"/>
      <c r="S4075" s="14"/>
      <c r="T4075" s="14"/>
      <c r="U4075" s="14"/>
      <c r="V4075" s="14"/>
      <c r="W4075" s="14"/>
      <c r="X4075" s="14"/>
      <c r="Y4075" s="14"/>
      <c r="Z4075" s="14">
        <v>0</v>
      </c>
      <c r="AA4075" s="14">
        <v>0</v>
      </c>
      <c r="AB4075" s="14">
        <v>0</v>
      </c>
      <c r="AC4075" s="14"/>
      <c r="AD4075" s="14"/>
      <c r="AE4075" s="14"/>
      <c r="AF4075" s="14"/>
      <c r="AG4075" s="14"/>
      <c r="AH4075" s="14">
        <f t="shared" si="6376"/>
        <v>0</v>
      </c>
      <c r="AI4075" s="14"/>
      <c r="AJ4075" s="14"/>
      <c r="AK4075" s="14"/>
      <c r="AL4075" s="14"/>
      <c r="AM4075" s="14"/>
      <c r="AN4075" s="14"/>
      <c r="AO4075" s="14"/>
      <c r="AP4075" s="14"/>
      <c r="AQ4075" s="14"/>
      <c r="AR4075" s="14">
        <v>0</v>
      </c>
      <c r="AS4075" s="14">
        <v>0</v>
      </c>
      <c r="AT4075" s="14">
        <v>0</v>
      </c>
      <c r="AU4075" s="14"/>
      <c r="AV4075" s="14"/>
      <c r="AW4075" s="14"/>
      <c r="AX4075" s="14"/>
      <c r="AY4075" s="14"/>
      <c r="AZ4075" s="14">
        <f t="shared" si="6377"/>
        <v>0</v>
      </c>
      <c r="BA4075" s="14"/>
      <c r="BB4075" s="14"/>
      <c r="BC4075" s="14"/>
      <c r="BD4075" s="14"/>
      <c r="BE4075" s="14"/>
      <c r="BF4075" s="14"/>
      <c r="BG4075" s="14"/>
      <c r="BH4075" s="14"/>
      <c r="BI4075" s="14"/>
      <c r="BJ4075" s="14">
        <v>0</v>
      </c>
      <c r="BK4075" s="14">
        <v>0</v>
      </c>
    </row>
    <row r="4076" spans="1:63" x14ac:dyDescent="0.25">
      <c r="A4076" s="4" t="s">
        <v>1156</v>
      </c>
      <c r="B4076" s="4" t="s">
        <v>58</v>
      </c>
      <c r="C4076" s="4" t="s">
        <v>156</v>
      </c>
      <c r="D4076" s="107" t="s">
        <v>1367</v>
      </c>
      <c r="E4076" s="117">
        <v>6139</v>
      </c>
      <c r="F4076" s="107" t="s">
        <v>1376</v>
      </c>
      <c r="G4076" s="103" t="s">
        <v>1659</v>
      </c>
      <c r="H4076" s="13" t="s">
        <v>1321</v>
      </c>
      <c r="I4076" s="14">
        <v>0</v>
      </c>
      <c r="J4076" s="14">
        <v>0</v>
      </c>
      <c r="K4076" s="14"/>
      <c r="L4076" s="14"/>
      <c r="M4076" s="14"/>
      <c r="N4076" s="14"/>
      <c r="O4076" s="14"/>
      <c r="P4076" s="14">
        <f t="shared" si="6375"/>
        <v>0</v>
      </c>
      <c r="Q4076" s="14"/>
      <c r="R4076" s="14"/>
      <c r="S4076" s="14"/>
      <c r="T4076" s="14"/>
      <c r="U4076" s="14"/>
      <c r="V4076" s="14"/>
      <c r="W4076" s="14"/>
      <c r="X4076" s="14"/>
      <c r="Y4076" s="14"/>
      <c r="Z4076" s="14">
        <v>0</v>
      </c>
      <c r="AA4076" s="14">
        <v>0</v>
      </c>
      <c r="AB4076" s="14">
        <v>0</v>
      </c>
      <c r="AC4076" s="14"/>
      <c r="AD4076" s="14"/>
      <c r="AE4076" s="14"/>
      <c r="AF4076" s="14"/>
      <c r="AG4076" s="14"/>
      <c r="AH4076" s="14">
        <f t="shared" si="6376"/>
        <v>0</v>
      </c>
      <c r="AI4076" s="14"/>
      <c r="AJ4076" s="14"/>
      <c r="AK4076" s="14"/>
      <c r="AL4076" s="14"/>
      <c r="AM4076" s="14"/>
      <c r="AN4076" s="14"/>
      <c r="AO4076" s="14"/>
      <c r="AP4076" s="14"/>
      <c r="AQ4076" s="14"/>
      <c r="AR4076" s="14">
        <v>0</v>
      </c>
      <c r="AS4076" s="14">
        <v>0</v>
      </c>
      <c r="AT4076" s="14">
        <v>0</v>
      </c>
      <c r="AU4076" s="14">
        <f>7460+21951</f>
        <v>29411</v>
      </c>
      <c r="AV4076" s="14"/>
      <c r="AW4076" s="14"/>
      <c r="AX4076" s="14">
        <v>-28298</v>
      </c>
      <c r="AY4076" s="14"/>
      <c r="AZ4076" s="14">
        <f t="shared" si="6377"/>
        <v>1113</v>
      </c>
      <c r="BA4076" s="14"/>
      <c r="BB4076" s="14"/>
      <c r="BC4076" s="14">
        <f>7460+21951</f>
        <v>29411</v>
      </c>
      <c r="BD4076" s="14"/>
      <c r="BE4076" s="14"/>
      <c r="BF4076" s="14">
        <v>-28298</v>
      </c>
      <c r="BG4076" s="14"/>
      <c r="BH4076" s="14"/>
      <c r="BI4076" s="14"/>
      <c r="BJ4076" s="14">
        <v>1113</v>
      </c>
      <c r="BK4076" s="14">
        <v>0</v>
      </c>
    </row>
    <row r="4077" spans="1:63" ht="33.75" x14ac:dyDescent="0.25">
      <c r="A4077" s="1" t="s">
        <v>0</v>
      </c>
      <c r="B4077" s="1" t="s">
        <v>0</v>
      </c>
      <c r="C4077" s="1" t="s">
        <v>0</v>
      </c>
      <c r="D4077" s="106" t="s">
        <v>0</v>
      </c>
      <c r="E4077" s="106" t="s">
        <v>0</v>
      </c>
      <c r="F4077" s="106" t="s">
        <v>0</v>
      </c>
      <c r="G4077" s="2" t="s">
        <v>0</v>
      </c>
      <c r="H4077" s="10" t="s">
        <v>41</v>
      </c>
      <c r="I4077" s="11">
        <f>SUM(I4078)</f>
        <v>6000</v>
      </c>
      <c r="J4077" s="11">
        <f t="shared" ref="J4077:Y4077" si="6423">SUM(J4078)</f>
        <v>4000</v>
      </c>
      <c r="K4077" s="11">
        <f t="shared" si="6423"/>
        <v>7000</v>
      </c>
      <c r="L4077" s="11">
        <f t="shared" si="6423"/>
        <v>0</v>
      </c>
      <c r="M4077" s="11">
        <f t="shared" si="6423"/>
        <v>0</v>
      </c>
      <c r="N4077" s="11">
        <f t="shared" si="6423"/>
        <v>0</v>
      </c>
      <c r="O4077" s="11">
        <f t="shared" si="6423"/>
        <v>0</v>
      </c>
      <c r="P4077" s="11">
        <f t="shared" si="6423"/>
        <v>11000</v>
      </c>
      <c r="Q4077" s="11">
        <f t="shared" si="6423"/>
        <v>0</v>
      </c>
      <c r="R4077" s="11">
        <f t="shared" si="6423"/>
        <v>300</v>
      </c>
      <c r="S4077" s="11">
        <f t="shared" si="6423"/>
        <v>7000</v>
      </c>
      <c r="T4077" s="11">
        <f t="shared" si="6423"/>
        <v>0</v>
      </c>
      <c r="U4077" s="11">
        <f t="shared" si="6423"/>
        <v>0</v>
      </c>
      <c r="V4077" s="11">
        <f t="shared" si="6423"/>
        <v>0</v>
      </c>
      <c r="W4077" s="11">
        <f t="shared" si="6423"/>
        <v>0</v>
      </c>
      <c r="X4077" s="11">
        <f t="shared" si="6423"/>
        <v>500</v>
      </c>
      <c r="Y4077" s="11">
        <f t="shared" si="6423"/>
        <v>0</v>
      </c>
      <c r="Z4077" s="11">
        <v>7800</v>
      </c>
      <c r="AA4077" s="11">
        <v>3200</v>
      </c>
      <c r="AB4077" s="11">
        <f t="shared" ref="AB4077:AQ4077" si="6424">SUM(AB4078)</f>
        <v>1000</v>
      </c>
      <c r="AC4077" s="11">
        <f t="shared" si="6424"/>
        <v>3788</v>
      </c>
      <c r="AD4077" s="11">
        <f t="shared" si="6424"/>
        <v>0</v>
      </c>
      <c r="AE4077" s="11">
        <f t="shared" si="6424"/>
        <v>0</v>
      </c>
      <c r="AF4077" s="11">
        <f t="shared" si="6424"/>
        <v>0</v>
      </c>
      <c r="AG4077" s="11">
        <f t="shared" si="6424"/>
        <v>0</v>
      </c>
      <c r="AH4077" s="11">
        <f t="shared" si="6424"/>
        <v>4788</v>
      </c>
      <c r="AI4077" s="11">
        <f t="shared" si="6424"/>
        <v>0</v>
      </c>
      <c r="AJ4077" s="11">
        <f t="shared" si="6424"/>
        <v>0</v>
      </c>
      <c r="AK4077" s="11">
        <f t="shared" si="6424"/>
        <v>3788</v>
      </c>
      <c r="AL4077" s="11">
        <f t="shared" si="6424"/>
        <v>0</v>
      </c>
      <c r="AM4077" s="11">
        <f t="shared" si="6424"/>
        <v>0</v>
      </c>
      <c r="AN4077" s="11">
        <f t="shared" si="6424"/>
        <v>0</v>
      </c>
      <c r="AO4077" s="11">
        <f t="shared" si="6424"/>
        <v>0</v>
      </c>
      <c r="AP4077" s="11">
        <f t="shared" si="6424"/>
        <v>0</v>
      </c>
      <c r="AQ4077" s="11">
        <f t="shared" si="6424"/>
        <v>0</v>
      </c>
      <c r="AR4077" s="11">
        <v>3788</v>
      </c>
      <c r="AS4077" s="11">
        <v>1000</v>
      </c>
      <c r="AT4077" s="11">
        <f>SUM(AT4078)</f>
        <v>1000</v>
      </c>
      <c r="AU4077" s="11">
        <f t="shared" ref="AU4077:BI4077" si="6425">SUM(AU4078)</f>
        <v>18337</v>
      </c>
      <c r="AV4077" s="11">
        <f t="shared" si="6425"/>
        <v>0</v>
      </c>
      <c r="AW4077" s="11">
        <f t="shared" si="6425"/>
        <v>0</v>
      </c>
      <c r="AX4077" s="11">
        <f t="shared" si="6425"/>
        <v>0</v>
      </c>
      <c r="AY4077" s="11">
        <f t="shared" si="6425"/>
        <v>0</v>
      </c>
      <c r="AZ4077" s="11">
        <f t="shared" si="6425"/>
        <v>19337</v>
      </c>
      <c r="BA4077" s="11">
        <f t="shared" si="6425"/>
        <v>0</v>
      </c>
      <c r="BB4077" s="11">
        <f t="shared" si="6425"/>
        <v>0</v>
      </c>
      <c r="BC4077" s="11">
        <f t="shared" si="6425"/>
        <v>18337</v>
      </c>
      <c r="BD4077" s="11">
        <f t="shared" si="6425"/>
        <v>0</v>
      </c>
      <c r="BE4077" s="11">
        <f t="shared" si="6425"/>
        <v>0</v>
      </c>
      <c r="BF4077" s="11">
        <f t="shared" si="6425"/>
        <v>0</v>
      </c>
      <c r="BG4077" s="11">
        <f t="shared" si="6425"/>
        <v>0</v>
      </c>
      <c r="BH4077" s="11">
        <f t="shared" si="6425"/>
        <v>0</v>
      </c>
      <c r="BI4077" s="11">
        <f t="shared" si="6425"/>
        <v>0</v>
      </c>
      <c r="BJ4077" s="11">
        <v>18337</v>
      </c>
      <c r="BK4077" s="11">
        <v>1000</v>
      </c>
    </row>
    <row r="4078" spans="1:63" ht="22.5" x14ac:dyDescent="0.25">
      <c r="A4078" s="4" t="s">
        <v>1156</v>
      </c>
      <c r="B4078" s="4" t="s">
        <v>58</v>
      </c>
      <c r="C4078" s="4" t="s">
        <v>156</v>
      </c>
      <c r="D4078" s="107" t="s">
        <v>1367</v>
      </c>
      <c r="E4078" s="106" t="s">
        <v>42</v>
      </c>
      <c r="F4078" s="106" t="s">
        <v>0</v>
      </c>
      <c r="G4078" s="2" t="s">
        <v>0</v>
      </c>
      <c r="H4078" s="2" t="s">
        <v>43</v>
      </c>
      <c r="I4078" s="12">
        <f>SUM(I4079:I4081)</f>
        <v>6000</v>
      </c>
      <c r="J4078" s="12">
        <f t="shared" ref="J4078:Y4078" si="6426">SUM(J4079:J4081)</f>
        <v>4000</v>
      </c>
      <c r="K4078" s="12">
        <f t="shared" si="6426"/>
        <v>7000</v>
      </c>
      <c r="L4078" s="12">
        <f t="shared" si="6426"/>
        <v>0</v>
      </c>
      <c r="M4078" s="12">
        <f t="shared" si="6426"/>
        <v>0</v>
      </c>
      <c r="N4078" s="12">
        <f t="shared" si="6426"/>
        <v>0</v>
      </c>
      <c r="O4078" s="12">
        <f t="shared" si="6426"/>
        <v>0</v>
      </c>
      <c r="P4078" s="12">
        <f t="shared" ref="P4078" si="6427">SUM(P4079:P4081)</f>
        <v>11000</v>
      </c>
      <c r="Q4078" s="12">
        <f t="shared" si="6426"/>
        <v>0</v>
      </c>
      <c r="R4078" s="12">
        <f t="shared" si="6426"/>
        <v>300</v>
      </c>
      <c r="S4078" s="12">
        <f t="shared" si="6426"/>
        <v>7000</v>
      </c>
      <c r="T4078" s="12">
        <f t="shared" si="6426"/>
        <v>0</v>
      </c>
      <c r="U4078" s="12">
        <f t="shared" si="6426"/>
        <v>0</v>
      </c>
      <c r="V4078" s="12">
        <f t="shared" si="6426"/>
        <v>0</v>
      </c>
      <c r="W4078" s="12">
        <f t="shared" si="6426"/>
        <v>0</v>
      </c>
      <c r="X4078" s="12">
        <f t="shared" si="6426"/>
        <v>500</v>
      </c>
      <c r="Y4078" s="12">
        <f t="shared" si="6426"/>
        <v>0</v>
      </c>
      <c r="Z4078" s="12">
        <v>7800</v>
      </c>
      <c r="AA4078" s="12">
        <v>3200</v>
      </c>
      <c r="AB4078" s="12">
        <f t="shared" ref="AB4078:AQ4078" si="6428">SUM(AB4079:AB4081)</f>
        <v>1000</v>
      </c>
      <c r="AC4078" s="12">
        <f t="shared" si="6428"/>
        <v>3788</v>
      </c>
      <c r="AD4078" s="12">
        <f t="shared" si="6428"/>
        <v>0</v>
      </c>
      <c r="AE4078" s="12">
        <f t="shared" si="6428"/>
        <v>0</v>
      </c>
      <c r="AF4078" s="12">
        <f t="shared" si="6428"/>
        <v>0</v>
      </c>
      <c r="AG4078" s="12">
        <f t="shared" si="6428"/>
        <v>0</v>
      </c>
      <c r="AH4078" s="12">
        <f t="shared" ref="AH4078" si="6429">SUM(AH4079:AH4081)</f>
        <v>4788</v>
      </c>
      <c r="AI4078" s="12">
        <f t="shared" si="6428"/>
        <v>0</v>
      </c>
      <c r="AJ4078" s="12">
        <f t="shared" si="6428"/>
        <v>0</v>
      </c>
      <c r="AK4078" s="12">
        <f t="shared" si="6428"/>
        <v>3788</v>
      </c>
      <c r="AL4078" s="12">
        <f t="shared" si="6428"/>
        <v>0</v>
      </c>
      <c r="AM4078" s="12">
        <f t="shared" si="6428"/>
        <v>0</v>
      </c>
      <c r="AN4078" s="12">
        <f t="shared" si="6428"/>
        <v>0</v>
      </c>
      <c r="AO4078" s="12">
        <f t="shared" si="6428"/>
        <v>0</v>
      </c>
      <c r="AP4078" s="12">
        <f t="shared" si="6428"/>
        <v>0</v>
      </c>
      <c r="AQ4078" s="12">
        <f t="shared" si="6428"/>
        <v>0</v>
      </c>
      <c r="AR4078" s="12">
        <v>3788</v>
      </c>
      <c r="AS4078" s="12">
        <v>1000</v>
      </c>
      <c r="AT4078" s="12">
        <f>SUM(AT4079:AT4081)</f>
        <v>1000</v>
      </c>
      <c r="AU4078" s="12">
        <f t="shared" ref="AU4078:BI4078" si="6430">SUM(AU4079:AU4081)</f>
        <v>18337</v>
      </c>
      <c r="AV4078" s="12">
        <f t="shared" si="6430"/>
        <v>0</v>
      </c>
      <c r="AW4078" s="12">
        <f t="shared" si="6430"/>
        <v>0</v>
      </c>
      <c r="AX4078" s="12">
        <f t="shared" si="6430"/>
        <v>0</v>
      </c>
      <c r="AY4078" s="12">
        <f t="shared" si="6430"/>
        <v>0</v>
      </c>
      <c r="AZ4078" s="12">
        <f t="shared" ref="AZ4078" si="6431">SUM(AZ4079:AZ4081)</f>
        <v>19337</v>
      </c>
      <c r="BA4078" s="12">
        <f t="shared" si="6430"/>
        <v>0</v>
      </c>
      <c r="BB4078" s="12">
        <f t="shared" si="6430"/>
        <v>0</v>
      </c>
      <c r="BC4078" s="12">
        <f t="shared" si="6430"/>
        <v>18337</v>
      </c>
      <c r="BD4078" s="12">
        <f t="shared" si="6430"/>
        <v>0</v>
      </c>
      <c r="BE4078" s="12">
        <f t="shared" si="6430"/>
        <v>0</v>
      </c>
      <c r="BF4078" s="12">
        <f t="shared" si="6430"/>
        <v>0</v>
      </c>
      <c r="BG4078" s="12">
        <f t="shared" si="6430"/>
        <v>0</v>
      </c>
      <c r="BH4078" s="12">
        <f t="shared" si="6430"/>
        <v>0</v>
      </c>
      <c r="BI4078" s="12">
        <f t="shared" si="6430"/>
        <v>0</v>
      </c>
      <c r="BJ4078" s="12">
        <v>18337</v>
      </c>
      <c r="BK4078" s="12">
        <v>1000</v>
      </c>
    </row>
    <row r="4079" spans="1:63" x14ac:dyDescent="0.25">
      <c r="A4079" s="4" t="s">
        <v>1156</v>
      </c>
      <c r="B4079" s="4" t="s">
        <v>58</v>
      </c>
      <c r="C4079" s="4" t="s">
        <v>156</v>
      </c>
      <c r="D4079" s="107" t="s">
        <v>1367</v>
      </c>
      <c r="E4079" s="117">
        <v>6142</v>
      </c>
      <c r="F4079" s="107"/>
      <c r="G4079" s="103" t="s">
        <v>1659</v>
      </c>
      <c r="H4079" s="13" t="s">
        <v>62</v>
      </c>
      <c r="I4079" s="14">
        <v>2500</v>
      </c>
      <c r="J4079" s="14">
        <v>1500</v>
      </c>
      <c r="K4079" s="14">
        <v>7000</v>
      </c>
      <c r="L4079" s="14"/>
      <c r="M4079" s="14"/>
      <c r="N4079" s="14"/>
      <c r="O4079" s="14"/>
      <c r="P4079" s="14">
        <f t="shared" si="6375"/>
        <v>8500</v>
      </c>
      <c r="Q4079" s="14"/>
      <c r="R4079" s="14"/>
      <c r="S4079" s="14">
        <v>7000</v>
      </c>
      <c r="T4079" s="14"/>
      <c r="U4079" s="14"/>
      <c r="V4079" s="14"/>
      <c r="W4079" s="14"/>
      <c r="X4079" s="14"/>
      <c r="Y4079" s="14"/>
      <c r="Z4079" s="14">
        <v>7000</v>
      </c>
      <c r="AA4079" s="14">
        <v>1500</v>
      </c>
      <c r="AB4079" s="14">
        <v>1000</v>
      </c>
      <c r="AC4079" s="14">
        <v>3788</v>
      </c>
      <c r="AD4079" s="14"/>
      <c r="AE4079" s="14"/>
      <c r="AF4079" s="14"/>
      <c r="AG4079" s="14"/>
      <c r="AH4079" s="14">
        <f t="shared" si="6376"/>
        <v>4788</v>
      </c>
      <c r="AI4079" s="14"/>
      <c r="AJ4079" s="14"/>
      <c r="AK4079" s="14">
        <v>3788</v>
      </c>
      <c r="AL4079" s="14"/>
      <c r="AM4079" s="14"/>
      <c r="AN4079" s="14"/>
      <c r="AO4079" s="14"/>
      <c r="AP4079" s="14"/>
      <c r="AQ4079" s="14"/>
      <c r="AR4079" s="14">
        <v>3788</v>
      </c>
      <c r="AS4079" s="14">
        <v>1000</v>
      </c>
      <c r="AT4079" s="14">
        <v>0</v>
      </c>
      <c r="AU4079" s="14">
        <v>704</v>
      </c>
      <c r="AV4079" s="14"/>
      <c r="AW4079" s="14"/>
      <c r="AX4079" s="14"/>
      <c r="AY4079" s="14"/>
      <c r="AZ4079" s="14">
        <f t="shared" si="6377"/>
        <v>704</v>
      </c>
      <c r="BA4079" s="14"/>
      <c r="BB4079" s="14"/>
      <c r="BC4079" s="14">
        <v>704</v>
      </c>
      <c r="BD4079" s="14"/>
      <c r="BE4079" s="14"/>
      <c r="BF4079" s="14"/>
      <c r="BG4079" s="14"/>
      <c r="BH4079" s="14"/>
      <c r="BI4079" s="14"/>
      <c r="BJ4079" s="14">
        <v>704</v>
      </c>
      <c r="BK4079" s="14">
        <v>0</v>
      </c>
    </row>
    <row r="4080" spans="1:63" ht="22.5" x14ac:dyDescent="0.25">
      <c r="A4080" s="4" t="s">
        <v>1156</v>
      </c>
      <c r="B4080" s="4" t="s">
        <v>58</v>
      </c>
      <c r="C4080" s="4" t="s">
        <v>156</v>
      </c>
      <c r="D4080" s="107" t="s">
        <v>1367</v>
      </c>
      <c r="E4080" s="117">
        <v>6143</v>
      </c>
      <c r="F4080" s="107"/>
      <c r="G4080" s="103" t="s">
        <v>1659</v>
      </c>
      <c r="H4080" s="13" t="s">
        <v>45</v>
      </c>
      <c r="I4080" s="14">
        <v>500</v>
      </c>
      <c r="J4080" s="14">
        <v>500</v>
      </c>
      <c r="K4080" s="14"/>
      <c r="L4080" s="14"/>
      <c r="M4080" s="14"/>
      <c r="N4080" s="14"/>
      <c r="O4080" s="14"/>
      <c r="P4080" s="14">
        <f t="shared" si="6375"/>
        <v>500</v>
      </c>
      <c r="Q4080" s="14"/>
      <c r="R4080" s="14"/>
      <c r="S4080" s="14"/>
      <c r="T4080" s="14"/>
      <c r="U4080" s="14"/>
      <c r="V4080" s="14"/>
      <c r="W4080" s="14"/>
      <c r="X4080" s="14"/>
      <c r="Y4080" s="14"/>
      <c r="Z4080" s="14">
        <v>0</v>
      </c>
      <c r="AA4080" s="14">
        <v>500</v>
      </c>
      <c r="AB4080" s="14">
        <v>0</v>
      </c>
      <c r="AC4080" s="14"/>
      <c r="AD4080" s="14"/>
      <c r="AE4080" s="14"/>
      <c r="AF4080" s="14"/>
      <c r="AG4080" s="14"/>
      <c r="AH4080" s="14">
        <f t="shared" si="6376"/>
        <v>0</v>
      </c>
      <c r="AI4080" s="14"/>
      <c r="AJ4080" s="14"/>
      <c r="AK4080" s="14"/>
      <c r="AL4080" s="14"/>
      <c r="AM4080" s="14"/>
      <c r="AN4080" s="14"/>
      <c r="AO4080" s="14"/>
      <c r="AP4080" s="14"/>
      <c r="AQ4080" s="14"/>
      <c r="AR4080" s="14">
        <v>0</v>
      </c>
      <c r="AS4080" s="14">
        <v>0</v>
      </c>
      <c r="AT4080" s="14">
        <v>0</v>
      </c>
      <c r="AU4080" s="14">
        <v>3633</v>
      </c>
      <c r="AV4080" s="14"/>
      <c r="AW4080" s="14"/>
      <c r="AX4080" s="14"/>
      <c r="AY4080" s="14"/>
      <c r="AZ4080" s="14">
        <f t="shared" si="6377"/>
        <v>3633</v>
      </c>
      <c r="BA4080" s="14"/>
      <c r="BB4080" s="14"/>
      <c r="BC4080" s="14">
        <v>3633</v>
      </c>
      <c r="BD4080" s="14"/>
      <c r="BE4080" s="14"/>
      <c r="BF4080" s="14"/>
      <c r="BG4080" s="14"/>
      <c r="BH4080" s="14"/>
      <c r="BI4080" s="14"/>
      <c r="BJ4080" s="14">
        <v>3633</v>
      </c>
      <c r="BK4080" s="14">
        <v>0</v>
      </c>
    </row>
    <row r="4081" spans="1:63" x14ac:dyDescent="0.25">
      <c r="A4081" s="4" t="s">
        <v>1156</v>
      </c>
      <c r="B4081" s="4" t="s">
        <v>58</v>
      </c>
      <c r="C4081" s="4" t="s">
        <v>156</v>
      </c>
      <c r="D4081" s="107" t="s">
        <v>1367</v>
      </c>
      <c r="E4081" s="117">
        <v>6148</v>
      </c>
      <c r="F4081" s="107"/>
      <c r="G4081" s="103" t="s">
        <v>1659</v>
      </c>
      <c r="H4081" s="13" t="s">
        <v>47</v>
      </c>
      <c r="I4081" s="14">
        <v>3000</v>
      </c>
      <c r="J4081" s="14">
        <v>2000</v>
      </c>
      <c r="K4081" s="14"/>
      <c r="L4081" s="14"/>
      <c r="M4081" s="14"/>
      <c r="N4081" s="14"/>
      <c r="O4081" s="14"/>
      <c r="P4081" s="14">
        <f t="shared" si="6375"/>
        <v>2000</v>
      </c>
      <c r="Q4081" s="14"/>
      <c r="R4081" s="14">
        <v>300</v>
      </c>
      <c r="S4081" s="14"/>
      <c r="T4081" s="14"/>
      <c r="U4081" s="14"/>
      <c r="V4081" s="14"/>
      <c r="W4081" s="14"/>
      <c r="X4081" s="14">
        <v>500</v>
      </c>
      <c r="Y4081" s="14"/>
      <c r="Z4081" s="14">
        <v>800</v>
      </c>
      <c r="AA4081" s="14">
        <v>1200</v>
      </c>
      <c r="AB4081" s="14">
        <v>0</v>
      </c>
      <c r="AC4081" s="14"/>
      <c r="AD4081" s="14"/>
      <c r="AE4081" s="14"/>
      <c r="AF4081" s="14"/>
      <c r="AG4081" s="14"/>
      <c r="AH4081" s="14">
        <f t="shared" si="6376"/>
        <v>0</v>
      </c>
      <c r="AI4081" s="14"/>
      <c r="AJ4081" s="14"/>
      <c r="AK4081" s="14"/>
      <c r="AL4081" s="14"/>
      <c r="AM4081" s="14"/>
      <c r="AN4081" s="14"/>
      <c r="AO4081" s="14"/>
      <c r="AP4081" s="14"/>
      <c r="AQ4081" s="14"/>
      <c r="AR4081" s="14">
        <v>0</v>
      </c>
      <c r="AS4081" s="14">
        <v>0</v>
      </c>
      <c r="AT4081" s="14">
        <v>1000</v>
      </c>
      <c r="AU4081" s="14">
        <v>14000</v>
      </c>
      <c r="AV4081" s="14"/>
      <c r="AW4081" s="14"/>
      <c r="AX4081" s="14"/>
      <c r="AY4081" s="14"/>
      <c r="AZ4081" s="14">
        <f t="shared" si="6377"/>
        <v>15000</v>
      </c>
      <c r="BA4081" s="14"/>
      <c r="BB4081" s="14"/>
      <c r="BC4081" s="14">
        <v>14000</v>
      </c>
      <c r="BD4081" s="14"/>
      <c r="BE4081" s="14"/>
      <c r="BF4081" s="14"/>
      <c r="BG4081" s="14"/>
      <c r="BH4081" s="14"/>
      <c r="BI4081" s="14"/>
      <c r="BJ4081" s="14">
        <v>14000</v>
      </c>
      <c r="BK4081" s="14">
        <v>1000</v>
      </c>
    </row>
    <row r="4082" spans="1:63" ht="33.75" x14ac:dyDescent="0.25">
      <c r="A4082" s="1" t="s">
        <v>0</v>
      </c>
      <c r="B4082" s="1" t="s">
        <v>0</v>
      </c>
      <c r="C4082" s="1" t="s">
        <v>0</v>
      </c>
      <c r="D4082" s="106" t="s">
        <v>0</v>
      </c>
      <c r="E4082" s="106" t="s">
        <v>0</v>
      </c>
      <c r="F4082" s="106" t="s">
        <v>0</v>
      </c>
      <c r="G4082" s="2" t="s">
        <v>0</v>
      </c>
      <c r="H4082" s="10" t="s">
        <v>49</v>
      </c>
      <c r="I4082" s="11">
        <f>SUM(I4083)</f>
        <v>372290</v>
      </c>
      <c r="J4082" s="11">
        <f t="shared" ref="J4082:Y4082" si="6432">SUM(J4083)</f>
        <v>54500</v>
      </c>
      <c r="K4082" s="11">
        <f t="shared" si="6432"/>
        <v>105845</v>
      </c>
      <c r="L4082" s="11">
        <f t="shared" si="6432"/>
        <v>0</v>
      </c>
      <c r="M4082" s="11">
        <f t="shared" si="6432"/>
        <v>2094</v>
      </c>
      <c r="N4082" s="11">
        <f t="shared" si="6432"/>
        <v>0</v>
      </c>
      <c r="O4082" s="11">
        <f t="shared" si="6432"/>
        <v>0</v>
      </c>
      <c r="P4082" s="11">
        <f t="shared" si="6432"/>
        <v>162439</v>
      </c>
      <c r="Q4082" s="11">
        <f t="shared" si="6432"/>
        <v>0</v>
      </c>
      <c r="R4082" s="11">
        <f t="shared" si="6432"/>
        <v>0</v>
      </c>
      <c r="S4082" s="11">
        <f t="shared" si="6432"/>
        <v>114562</v>
      </c>
      <c r="T4082" s="11">
        <f t="shared" si="6432"/>
        <v>0</v>
      </c>
      <c r="U4082" s="11">
        <f t="shared" si="6432"/>
        <v>0</v>
      </c>
      <c r="V4082" s="11">
        <f t="shared" si="6432"/>
        <v>0</v>
      </c>
      <c r="W4082" s="11">
        <f t="shared" si="6432"/>
        <v>0</v>
      </c>
      <c r="X4082" s="11">
        <f t="shared" si="6432"/>
        <v>2094</v>
      </c>
      <c r="Y4082" s="11">
        <f t="shared" si="6432"/>
        <v>0</v>
      </c>
      <c r="Z4082" s="11">
        <v>116656</v>
      </c>
      <c r="AA4082" s="11">
        <v>45783</v>
      </c>
      <c r="AB4082" s="11">
        <f t="shared" ref="AB4082:AQ4082" si="6433">SUM(AB4083)</f>
        <v>3000</v>
      </c>
      <c r="AC4082" s="11">
        <f t="shared" si="6433"/>
        <v>0</v>
      </c>
      <c r="AD4082" s="11">
        <f t="shared" si="6433"/>
        <v>0</v>
      </c>
      <c r="AE4082" s="11">
        <f t="shared" si="6433"/>
        <v>0</v>
      </c>
      <c r="AF4082" s="11">
        <f t="shared" si="6433"/>
        <v>0</v>
      </c>
      <c r="AG4082" s="11">
        <f t="shared" si="6433"/>
        <v>0</v>
      </c>
      <c r="AH4082" s="11">
        <f t="shared" si="6433"/>
        <v>3000</v>
      </c>
      <c r="AI4082" s="11">
        <f t="shared" si="6433"/>
        <v>0</v>
      </c>
      <c r="AJ4082" s="11">
        <f t="shared" si="6433"/>
        <v>0</v>
      </c>
      <c r="AK4082" s="11">
        <f t="shared" si="6433"/>
        <v>0</v>
      </c>
      <c r="AL4082" s="11">
        <f t="shared" si="6433"/>
        <v>0</v>
      </c>
      <c r="AM4082" s="11">
        <f t="shared" si="6433"/>
        <v>0</v>
      </c>
      <c r="AN4082" s="11">
        <f t="shared" si="6433"/>
        <v>0</v>
      </c>
      <c r="AO4082" s="11">
        <f t="shared" si="6433"/>
        <v>0</v>
      </c>
      <c r="AP4082" s="11">
        <f t="shared" si="6433"/>
        <v>0</v>
      </c>
      <c r="AQ4082" s="11">
        <f t="shared" si="6433"/>
        <v>0</v>
      </c>
      <c r="AR4082" s="11">
        <v>0</v>
      </c>
      <c r="AS4082" s="11">
        <v>3000</v>
      </c>
      <c r="AT4082" s="11">
        <f>SUM(AT4083)</f>
        <v>65500</v>
      </c>
      <c r="AU4082" s="11">
        <f t="shared" ref="AU4082:BI4082" si="6434">SUM(AU4083)</f>
        <v>18340</v>
      </c>
      <c r="AV4082" s="11">
        <f t="shared" si="6434"/>
        <v>0</v>
      </c>
      <c r="AW4082" s="11">
        <f t="shared" si="6434"/>
        <v>0</v>
      </c>
      <c r="AX4082" s="11">
        <f t="shared" si="6434"/>
        <v>9604</v>
      </c>
      <c r="AY4082" s="11">
        <f t="shared" si="6434"/>
        <v>1424035</v>
      </c>
      <c r="AZ4082" s="11">
        <f t="shared" si="6434"/>
        <v>1517479</v>
      </c>
      <c r="BA4082" s="11">
        <f t="shared" si="6434"/>
        <v>0</v>
      </c>
      <c r="BB4082" s="11">
        <f t="shared" si="6434"/>
        <v>0</v>
      </c>
      <c r="BC4082" s="11">
        <f t="shared" si="6434"/>
        <v>18340</v>
      </c>
      <c r="BD4082" s="11">
        <f t="shared" si="6434"/>
        <v>0</v>
      </c>
      <c r="BE4082" s="11">
        <f t="shared" si="6434"/>
        <v>0</v>
      </c>
      <c r="BF4082" s="11">
        <f t="shared" si="6434"/>
        <v>9604</v>
      </c>
      <c r="BG4082" s="11">
        <f t="shared" si="6434"/>
        <v>19035</v>
      </c>
      <c r="BH4082" s="11">
        <f t="shared" si="6434"/>
        <v>0</v>
      </c>
      <c r="BI4082" s="11">
        <f t="shared" si="6434"/>
        <v>0</v>
      </c>
      <c r="BJ4082" s="11">
        <v>46979</v>
      </c>
      <c r="BK4082" s="11">
        <v>1470500</v>
      </c>
    </row>
    <row r="4083" spans="1:63" x14ac:dyDescent="0.25">
      <c r="A4083" s="4" t="s">
        <v>1156</v>
      </c>
      <c r="B4083" s="4" t="s">
        <v>58</v>
      </c>
      <c r="C4083" s="4" t="s">
        <v>156</v>
      </c>
      <c r="D4083" s="107" t="s">
        <v>1367</v>
      </c>
      <c r="E4083" s="106" t="s">
        <v>50</v>
      </c>
      <c r="F4083" s="106" t="s">
        <v>0</v>
      </c>
      <c r="G4083" s="2" t="s">
        <v>0</v>
      </c>
      <c r="H4083" s="2" t="s">
        <v>51</v>
      </c>
      <c r="I4083" s="12">
        <f>SUM(I4084:I4086)</f>
        <v>372290</v>
      </c>
      <c r="J4083" s="12">
        <f t="shared" ref="J4083:Y4083" si="6435">SUM(J4084:J4086)</f>
        <v>54500</v>
      </c>
      <c r="K4083" s="12">
        <f t="shared" si="6435"/>
        <v>105845</v>
      </c>
      <c r="L4083" s="12">
        <f t="shared" si="6435"/>
        <v>0</v>
      </c>
      <c r="M4083" s="12">
        <f t="shared" si="6435"/>
        <v>2094</v>
      </c>
      <c r="N4083" s="12">
        <f t="shared" si="6435"/>
        <v>0</v>
      </c>
      <c r="O4083" s="12">
        <f t="shared" si="6435"/>
        <v>0</v>
      </c>
      <c r="P4083" s="12">
        <f t="shared" ref="P4083" si="6436">SUM(P4084:P4086)</f>
        <v>162439</v>
      </c>
      <c r="Q4083" s="12">
        <f t="shared" si="6435"/>
        <v>0</v>
      </c>
      <c r="R4083" s="12">
        <f t="shared" si="6435"/>
        <v>0</v>
      </c>
      <c r="S4083" s="12">
        <f t="shared" si="6435"/>
        <v>114562</v>
      </c>
      <c r="T4083" s="12">
        <f t="shared" si="6435"/>
        <v>0</v>
      </c>
      <c r="U4083" s="12">
        <f t="shared" si="6435"/>
        <v>0</v>
      </c>
      <c r="V4083" s="12">
        <f t="shared" si="6435"/>
        <v>0</v>
      </c>
      <c r="W4083" s="12">
        <f t="shared" si="6435"/>
        <v>0</v>
      </c>
      <c r="X4083" s="12">
        <f t="shared" si="6435"/>
        <v>2094</v>
      </c>
      <c r="Y4083" s="12">
        <f t="shared" si="6435"/>
        <v>0</v>
      </c>
      <c r="Z4083" s="12">
        <v>116656</v>
      </c>
      <c r="AA4083" s="12">
        <v>45783</v>
      </c>
      <c r="AB4083" s="12">
        <f t="shared" ref="AB4083:AQ4083" si="6437">SUM(AB4084:AB4086)</f>
        <v>3000</v>
      </c>
      <c r="AC4083" s="12">
        <f t="shared" si="6437"/>
        <v>0</v>
      </c>
      <c r="AD4083" s="12">
        <f t="shared" si="6437"/>
        <v>0</v>
      </c>
      <c r="AE4083" s="12">
        <f t="shared" si="6437"/>
        <v>0</v>
      </c>
      <c r="AF4083" s="12">
        <f t="shared" si="6437"/>
        <v>0</v>
      </c>
      <c r="AG4083" s="12">
        <f t="shared" si="6437"/>
        <v>0</v>
      </c>
      <c r="AH4083" s="12">
        <f t="shared" ref="AH4083" si="6438">SUM(AH4084:AH4086)</f>
        <v>3000</v>
      </c>
      <c r="AI4083" s="12">
        <f t="shared" si="6437"/>
        <v>0</v>
      </c>
      <c r="AJ4083" s="12">
        <f t="shared" si="6437"/>
        <v>0</v>
      </c>
      <c r="AK4083" s="12">
        <f t="shared" si="6437"/>
        <v>0</v>
      </c>
      <c r="AL4083" s="12">
        <f t="shared" si="6437"/>
        <v>0</v>
      </c>
      <c r="AM4083" s="12">
        <f t="shared" si="6437"/>
        <v>0</v>
      </c>
      <c r="AN4083" s="12">
        <f t="shared" si="6437"/>
        <v>0</v>
      </c>
      <c r="AO4083" s="12">
        <f t="shared" si="6437"/>
        <v>0</v>
      </c>
      <c r="AP4083" s="12">
        <f t="shared" si="6437"/>
        <v>0</v>
      </c>
      <c r="AQ4083" s="12">
        <f t="shared" si="6437"/>
        <v>0</v>
      </c>
      <c r="AR4083" s="12">
        <v>0</v>
      </c>
      <c r="AS4083" s="12">
        <v>3000</v>
      </c>
      <c r="AT4083" s="12">
        <f t="shared" ref="AT4083:BI4083" si="6439">SUM(AT4084:AT4086)</f>
        <v>65500</v>
      </c>
      <c r="AU4083" s="12">
        <f t="shared" si="6439"/>
        <v>18340</v>
      </c>
      <c r="AV4083" s="12">
        <f t="shared" si="6439"/>
        <v>0</v>
      </c>
      <c r="AW4083" s="12">
        <f t="shared" si="6439"/>
        <v>0</v>
      </c>
      <c r="AX4083" s="12">
        <f t="shared" si="6439"/>
        <v>9604</v>
      </c>
      <c r="AY4083" s="12">
        <f t="shared" si="6439"/>
        <v>1424035</v>
      </c>
      <c r="AZ4083" s="12">
        <f t="shared" ref="AZ4083" si="6440">SUM(AZ4084:AZ4086)</f>
        <v>1517479</v>
      </c>
      <c r="BA4083" s="12">
        <f t="shared" si="6439"/>
        <v>0</v>
      </c>
      <c r="BB4083" s="12">
        <f t="shared" si="6439"/>
        <v>0</v>
      </c>
      <c r="BC4083" s="12">
        <f t="shared" si="6439"/>
        <v>18340</v>
      </c>
      <c r="BD4083" s="12">
        <f t="shared" si="6439"/>
        <v>0</v>
      </c>
      <c r="BE4083" s="12">
        <f t="shared" si="6439"/>
        <v>0</v>
      </c>
      <c r="BF4083" s="12">
        <f t="shared" si="6439"/>
        <v>9604</v>
      </c>
      <c r="BG4083" s="12">
        <f t="shared" si="6439"/>
        <v>19035</v>
      </c>
      <c r="BH4083" s="12">
        <f t="shared" si="6439"/>
        <v>0</v>
      </c>
      <c r="BI4083" s="12">
        <f t="shared" si="6439"/>
        <v>0</v>
      </c>
      <c r="BJ4083" s="12">
        <v>46979</v>
      </c>
      <c r="BK4083" s="12">
        <v>1470500</v>
      </c>
    </row>
    <row r="4084" spans="1:63" x14ac:dyDescent="0.25">
      <c r="A4084" s="4" t="s">
        <v>1156</v>
      </c>
      <c r="B4084" s="4" t="s">
        <v>58</v>
      </c>
      <c r="C4084" s="4" t="s">
        <v>156</v>
      </c>
      <c r="D4084" s="107" t="s">
        <v>1367</v>
      </c>
      <c r="E4084" s="117">
        <v>8213</v>
      </c>
      <c r="F4084" s="107"/>
      <c r="G4084" s="103" t="s">
        <v>1659</v>
      </c>
      <c r="H4084" s="13" t="s">
        <v>53</v>
      </c>
      <c r="I4084" s="14">
        <v>101290</v>
      </c>
      <c r="J4084" s="14">
        <v>50000</v>
      </c>
      <c r="K4084" s="14">
        <v>78345</v>
      </c>
      <c r="L4084" s="14"/>
      <c r="M4084" s="14">
        <v>2094</v>
      </c>
      <c r="N4084" s="14"/>
      <c r="O4084" s="14"/>
      <c r="P4084" s="14">
        <f t="shared" si="6375"/>
        <v>130439</v>
      </c>
      <c r="Q4084" s="14"/>
      <c r="R4084" s="14"/>
      <c r="S4084" s="14">
        <f>78345+8717</f>
        <v>87062</v>
      </c>
      <c r="T4084" s="14"/>
      <c r="U4084" s="14"/>
      <c r="V4084" s="14"/>
      <c r="W4084" s="14"/>
      <c r="X4084" s="14">
        <v>2094</v>
      </c>
      <c r="Y4084" s="14"/>
      <c r="Z4084" s="14">
        <v>89156</v>
      </c>
      <c r="AA4084" s="14">
        <v>41283</v>
      </c>
      <c r="AB4084" s="14">
        <v>3000</v>
      </c>
      <c r="AC4084" s="14"/>
      <c r="AD4084" s="14"/>
      <c r="AE4084" s="14"/>
      <c r="AF4084" s="14"/>
      <c r="AG4084" s="14"/>
      <c r="AH4084" s="14">
        <f t="shared" si="6376"/>
        <v>3000</v>
      </c>
      <c r="AI4084" s="14"/>
      <c r="AJ4084" s="14"/>
      <c r="AK4084" s="14"/>
      <c r="AL4084" s="14"/>
      <c r="AM4084" s="14"/>
      <c r="AN4084" s="14"/>
      <c r="AO4084" s="14"/>
      <c r="AP4084" s="14"/>
      <c r="AQ4084" s="14"/>
      <c r="AR4084" s="14">
        <v>0</v>
      </c>
      <c r="AS4084" s="14">
        <v>3000</v>
      </c>
      <c r="AT4084" s="14">
        <v>50000</v>
      </c>
      <c r="AU4084" s="14">
        <f>8858+4982</f>
        <v>13840</v>
      </c>
      <c r="AV4084" s="14"/>
      <c r="AW4084" s="14"/>
      <c r="AX4084" s="14">
        <v>9604</v>
      </c>
      <c r="AY4084" s="14">
        <v>19035</v>
      </c>
      <c r="AZ4084" s="14">
        <f t="shared" si="6377"/>
        <v>92479</v>
      </c>
      <c r="BA4084" s="14"/>
      <c r="BB4084" s="14"/>
      <c r="BC4084" s="14">
        <f>8858+4982</f>
        <v>13840</v>
      </c>
      <c r="BD4084" s="14"/>
      <c r="BE4084" s="14"/>
      <c r="BF4084" s="14">
        <v>9604</v>
      </c>
      <c r="BG4084" s="14">
        <v>19035</v>
      </c>
      <c r="BH4084" s="14"/>
      <c r="BI4084" s="14"/>
      <c r="BJ4084" s="14">
        <v>42479</v>
      </c>
      <c r="BK4084" s="14">
        <v>50000</v>
      </c>
    </row>
    <row r="4085" spans="1:63" x14ac:dyDescent="0.25">
      <c r="A4085" s="4" t="s">
        <v>1156</v>
      </c>
      <c r="B4085" s="4" t="s">
        <v>58</v>
      </c>
      <c r="C4085" s="4" t="s">
        <v>156</v>
      </c>
      <c r="D4085" s="107" t="s">
        <v>1367</v>
      </c>
      <c r="E4085" s="117">
        <v>8215</v>
      </c>
      <c r="F4085" s="107"/>
      <c r="G4085" s="103" t="s">
        <v>1659</v>
      </c>
      <c r="H4085" s="13" t="s">
        <v>70</v>
      </c>
      <c r="I4085" s="14">
        <v>5500</v>
      </c>
      <c r="J4085" s="14">
        <v>2500</v>
      </c>
      <c r="K4085" s="14">
        <v>7500</v>
      </c>
      <c r="L4085" s="14"/>
      <c r="M4085" s="14"/>
      <c r="N4085" s="14"/>
      <c r="O4085" s="14"/>
      <c r="P4085" s="14">
        <f t="shared" si="6375"/>
        <v>10000</v>
      </c>
      <c r="Q4085" s="14"/>
      <c r="R4085" s="14"/>
      <c r="S4085" s="14">
        <v>7500</v>
      </c>
      <c r="T4085" s="14"/>
      <c r="U4085" s="14"/>
      <c r="V4085" s="14"/>
      <c r="W4085" s="14"/>
      <c r="X4085" s="14"/>
      <c r="Y4085" s="14"/>
      <c r="Z4085" s="14">
        <v>7500</v>
      </c>
      <c r="AA4085" s="14">
        <v>2500</v>
      </c>
      <c r="AB4085" s="14">
        <v>0</v>
      </c>
      <c r="AC4085" s="14"/>
      <c r="AD4085" s="14"/>
      <c r="AE4085" s="14"/>
      <c r="AF4085" s="14"/>
      <c r="AG4085" s="14"/>
      <c r="AH4085" s="14">
        <f t="shared" si="6376"/>
        <v>0</v>
      </c>
      <c r="AI4085" s="14"/>
      <c r="AJ4085" s="14"/>
      <c r="AK4085" s="14"/>
      <c r="AL4085" s="14"/>
      <c r="AM4085" s="14"/>
      <c r="AN4085" s="14"/>
      <c r="AO4085" s="14"/>
      <c r="AP4085" s="14"/>
      <c r="AQ4085" s="14"/>
      <c r="AR4085" s="14">
        <v>0</v>
      </c>
      <c r="AS4085" s="14">
        <v>0</v>
      </c>
      <c r="AT4085" s="14">
        <v>5500</v>
      </c>
      <c r="AU4085" s="14">
        <v>4500</v>
      </c>
      <c r="AV4085" s="14"/>
      <c r="AW4085" s="14"/>
      <c r="AX4085" s="14"/>
      <c r="AY4085" s="14"/>
      <c r="AZ4085" s="14">
        <f t="shared" si="6377"/>
        <v>10000</v>
      </c>
      <c r="BA4085" s="14"/>
      <c r="BB4085" s="14"/>
      <c r="BC4085" s="14">
        <v>4500</v>
      </c>
      <c r="BD4085" s="14"/>
      <c r="BE4085" s="14"/>
      <c r="BF4085" s="14"/>
      <c r="BG4085" s="14"/>
      <c r="BH4085" s="14"/>
      <c r="BI4085" s="14"/>
      <c r="BJ4085" s="14">
        <v>4500</v>
      </c>
      <c r="BK4085" s="14">
        <v>5500</v>
      </c>
    </row>
    <row r="4086" spans="1:63" ht="22.5" x14ac:dyDescent="0.25">
      <c r="A4086" s="1" t="s">
        <v>1156</v>
      </c>
      <c r="B4086" s="1" t="s">
        <v>58</v>
      </c>
      <c r="C4086" s="1" t="s">
        <v>156</v>
      </c>
      <c r="D4086" s="110" t="s">
        <v>1367</v>
      </c>
      <c r="E4086" s="110" t="s">
        <v>109</v>
      </c>
      <c r="F4086" s="107" t="s">
        <v>0</v>
      </c>
      <c r="G4086" s="13" t="s">
        <v>0</v>
      </c>
      <c r="H4086" s="2" t="s">
        <v>110</v>
      </c>
      <c r="I4086" s="12">
        <f>SUM(I4087:I4088)</f>
        <v>265500</v>
      </c>
      <c r="J4086" s="12">
        <f t="shared" ref="J4086:Y4086" si="6441">SUM(J4087:J4088)</f>
        <v>2000</v>
      </c>
      <c r="K4086" s="12">
        <f t="shared" si="6441"/>
        <v>20000</v>
      </c>
      <c r="L4086" s="12">
        <f t="shared" si="6441"/>
        <v>0</v>
      </c>
      <c r="M4086" s="12">
        <f t="shared" si="6441"/>
        <v>0</v>
      </c>
      <c r="N4086" s="12">
        <f t="shared" si="6441"/>
        <v>0</v>
      </c>
      <c r="O4086" s="12">
        <f t="shared" si="6441"/>
        <v>0</v>
      </c>
      <c r="P4086" s="12">
        <f t="shared" si="6441"/>
        <v>22000</v>
      </c>
      <c r="Q4086" s="12">
        <f t="shared" si="6441"/>
        <v>0</v>
      </c>
      <c r="R4086" s="12">
        <f t="shared" si="6441"/>
        <v>0</v>
      </c>
      <c r="S4086" s="12">
        <f t="shared" si="6441"/>
        <v>20000</v>
      </c>
      <c r="T4086" s="12">
        <f t="shared" si="6441"/>
        <v>0</v>
      </c>
      <c r="U4086" s="12">
        <f t="shared" si="6441"/>
        <v>0</v>
      </c>
      <c r="V4086" s="12">
        <f t="shared" si="6441"/>
        <v>0</v>
      </c>
      <c r="W4086" s="12">
        <f t="shared" si="6441"/>
        <v>0</v>
      </c>
      <c r="X4086" s="12">
        <f t="shared" si="6441"/>
        <v>0</v>
      </c>
      <c r="Y4086" s="12">
        <f t="shared" si="6441"/>
        <v>0</v>
      </c>
      <c r="Z4086" s="12">
        <v>20000</v>
      </c>
      <c r="AA4086" s="12">
        <v>2000</v>
      </c>
      <c r="AB4086" s="12">
        <f t="shared" ref="AB4086:AQ4086" si="6442">SUM(AB4087:AB4088)</f>
        <v>0</v>
      </c>
      <c r="AC4086" s="12">
        <f t="shared" si="6442"/>
        <v>0</v>
      </c>
      <c r="AD4086" s="12">
        <f t="shared" si="6442"/>
        <v>0</v>
      </c>
      <c r="AE4086" s="12">
        <f t="shared" si="6442"/>
        <v>0</v>
      </c>
      <c r="AF4086" s="12">
        <f t="shared" si="6442"/>
        <v>0</v>
      </c>
      <c r="AG4086" s="12">
        <f t="shared" si="6442"/>
        <v>0</v>
      </c>
      <c r="AH4086" s="12">
        <f t="shared" si="6442"/>
        <v>0</v>
      </c>
      <c r="AI4086" s="12">
        <f t="shared" si="6442"/>
        <v>0</v>
      </c>
      <c r="AJ4086" s="12">
        <f t="shared" si="6442"/>
        <v>0</v>
      </c>
      <c r="AK4086" s="12">
        <f t="shared" si="6442"/>
        <v>0</v>
      </c>
      <c r="AL4086" s="12">
        <f t="shared" si="6442"/>
        <v>0</v>
      </c>
      <c r="AM4086" s="12">
        <f t="shared" si="6442"/>
        <v>0</v>
      </c>
      <c r="AN4086" s="12">
        <f t="shared" si="6442"/>
        <v>0</v>
      </c>
      <c r="AO4086" s="12">
        <f t="shared" si="6442"/>
        <v>0</v>
      </c>
      <c r="AP4086" s="12">
        <f t="shared" si="6442"/>
        <v>0</v>
      </c>
      <c r="AQ4086" s="12">
        <f t="shared" si="6442"/>
        <v>0</v>
      </c>
      <c r="AR4086" s="12">
        <v>0</v>
      </c>
      <c r="AS4086" s="12">
        <v>0</v>
      </c>
      <c r="AT4086" s="12">
        <f>SUM(AT4087:AT4088)</f>
        <v>10000</v>
      </c>
      <c r="AU4086" s="12">
        <f t="shared" ref="AU4086:BI4086" si="6443">SUM(AU4087:AU4088)</f>
        <v>0</v>
      </c>
      <c r="AV4086" s="12">
        <f t="shared" si="6443"/>
        <v>0</v>
      </c>
      <c r="AW4086" s="12">
        <f t="shared" si="6443"/>
        <v>0</v>
      </c>
      <c r="AX4086" s="12">
        <f t="shared" si="6443"/>
        <v>0</v>
      </c>
      <c r="AY4086" s="12">
        <f t="shared" si="6443"/>
        <v>1405000</v>
      </c>
      <c r="AZ4086" s="12">
        <f t="shared" si="6443"/>
        <v>1415000</v>
      </c>
      <c r="BA4086" s="12">
        <f t="shared" si="6443"/>
        <v>0</v>
      </c>
      <c r="BB4086" s="12">
        <f t="shared" si="6443"/>
        <v>0</v>
      </c>
      <c r="BC4086" s="12">
        <f t="shared" si="6443"/>
        <v>0</v>
      </c>
      <c r="BD4086" s="12">
        <f t="shared" si="6443"/>
        <v>0</v>
      </c>
      <c r="BE4086" s="12">
        <f t="shared" si="6443"/>
        <v>0</v>
      </c>
      <c r="BF4086" s="12">
        <f t="shared" si="6443"/>
        <v>0</v>
      </c>
      <c r="BG4086" s="12">
        <f t="shared" si="6443"/>
        <v>0</v>
      </c>
      <c r="BH4086" s="12">
        <f t="shared" si="6443"/>
        <v>0</v>
      </c>
      <c r="BI4086" s="12">
        <f t="shared" si="6443"/>
        <v>0</v>
      </c>
      <c r="BJ4086" s="12">
        <v>0</v>
      </c>
      <c r="BK4086" s="12">
        <v>1415000</v>
      </c>
    </row>
    <row r="4087" spans="1:63" x14ac:dyDescent="0.25">
      <c r="A4087" s="4" t="s">
        <v>1156</v>
      </c>
      <c r="B4087" s="4" t="s">
        <v>58</v>
      </c>
      <c r="C4087" s="4" t="s">
        <v>156</v>
      </c>
      <c r="D4087" s="107" t="s">
        <v>1367</v>
      </c>
      <c r="E4087" s="117">
        <v>8216</v>
      </c>
      <c r="F4087" s="107"/>
      <c r="G4087" s="103" t="s">
        <v>1659</v>
      </c>
      <c r="H4087" s="13" t="s">
        <v>110</v>
      </c>
      <c r="I4087" s="14">
        <v>265500</v>
      </c>
      <c r="J4087" s="14">
        <v>1000</v>
      </c>
      <c r="K4087" s="14">
        <v>20000</v>
      </c>
      <c r="L4087" s="14"/>
      <c r="M4087" s="14"/>
      <c r="N4087" s="14"/>
      <c r="O4087" s="14"/>
      <c r="P4087" s="14">
        <f t="shared" si="6375"/>
        <v>21000</v>
      </c>
      <c r="Q4087" s="14"/>
      <c r="R4087" s="14"/>
      <c r="S4087" s="14">
        <v>20000</v>
      </c>
      <c r="T4087" s="14"/>
      <c r="U4087" s="14"/>
      <c r="V4087" s="14"/>
      <c r="W4087" s="14"/>
      <c r="X4087" s="14"/>
      <c r="Y4087" s="14"/>
      <c r="Z4087" s="14">
        <v>20000</v>
      </c>
      <c r="AA4087" s="14">
        <v>1000</v>
      </c>
      <c r="AB4087" s="14">
        <v>0</v>
      </c>
      <c r="AC4087" s="14"/>
      <c r="AD4087" s="14"/>
      <c r="AE4087" s="14"/>
      <c r="AF4087" s="14"/>
      <c r="AG4087" s="14"/>
      <c r="AH4087" s="14">
        <f t="shared" si="6376"/>
        <v>0</v>
      </c>
      <c r="AI4087" s="14"/>
      <c r="AJ4087" s="14"/>
      <c r="AK4087" s="14"/>
      <c r="AL4087" s="14"/>
      <c r="AM4087" s="14"/>
      <c r="AN4087" s="14"/>
      <c r="AO4087" s="14"/>
      <c r="AP4087" s="14"/>
      <c r="AQ4087" s="14"/>
      <c r="AR4087" s="14">
        <v>0</v>
      </c>
      <c r="AS4087" s="14">
        <v>0</v>
      </c>
      <c r="AT4087" s="14">
        <v>5000</v>
      </c>
      <c r="AU4087" s="14"/>
      <c r="AV4087" s="14"/>
      <c r="AW4087" s="14"/>
      <c r="AX4087" s="14"/>
      <c r="AY4087" s="14">
        <v>1405000</v>
      </c>
      <c r="AZ4087" s="14">
        <f t="shared" si="6377"/>
        <v>1410000</v>
      </c>
      <c r="BA4087" s="14"/>
      <c r="BB4087" s="14"/>
      <c r="BC4087" s="14"/>
      <c r="BD4087" s="14"/>
      <c r="BE4087" s="14"/>
      <c r="BF4087" s="14"/>
      <c r="BG4087" s="14"/>
      <c r="BH4087" s="14"/>
      <c r="BI4087" s="14"/>
      <c r="BJ4087" s="14">
        <v>0</v>
      </c>
      <c r="BK4087" s="14">
        <v>1410000</v>
      </c>
    </row>
    <row r="4088" spans="1:63" ht="22.5" x14ac:dyDescent="0.25">
      <c r="A4088" s="4" t="s">
        <v>1156</v>
      </c>
      <c r="B4088" s="4" t="s">
        <v>58</v>
      </c>
      <c r="C4088" s="4" t="s">
        <v>156</v>
      </c>
      <c r="D4088" s="107" t="s">
        <v>1367</v>
      </c>
      <c r="E4088" s="117">
        <v>8216</v>
      </c>
      <c r="F4088" s="107" t="s">
        <v>1639</v>
      </c>
      <c r="G4088" s="103" t="s">
        <v>1659</v>
      </c>
      <c r="H4088" s="13" t="s">
        <v>1377</v>
      </c>
      <c r="I4088" s="14">
        <v>0</v>
      </c>
      <c r="J4088" s="14">
        <v>1000</v>
      </c>
      <c r="K4088" s="14"/>
      <c r="L4088" s="14"/>
      <c r="M4088" s="14"/>
      <c r="N4088" s="14"/>
      <c r="O4088" s="14"/>
      <c r="P4088" s="14">
        <f t="shared" si="6375"/>
        <v>1000</v>
      </c>
      <c r="Q4088" s="14"/>
      <c r="R4088" s="14"/>
      <c r="S4088" s="14"/>
      <c r="T4088" s="14"/>
      <c r="U4088" s="14"/>
      <c r="V4088" s="14"/>
      <c r="W4088" s="14"/>
      <c r="X4088" s="14"/>
      <c r="Y4088" s="14"/>
      <c r="Z4088" s="14">
        <v>0</v>
      </c>
      <c r="AA4088" s="14">
        <v>1000</v>
      </c>
      <c r="AB4088" s="14">
        <v>0</v>
      </c>
      <c r="AC4088" s="14"/>
      <c r="AD4088" s="14"/>
      <c r="AE4088" s="14"/>
      <c r="AF4088" s="14"/>
      <c r="AG4088" s="14"/>
      <c r="AH4088" s="14">
        <f t="shared" si="6376"/>
        <v>0</v>
      </c>
      <c r="AI4088" s="14"/>
      <c r="AJ4088" s="14"/>
      <c r="AK4088" s="14"/>
      <c r="AL4088" s="14"/>
      <c r="AM4088" s="14"/>
      <c r="AN4088" s="14"/>
      <c r="AO4088" s="14"/>
      <c r="AP4088" s="14"/>
      <c r="AQ4088" s="14"/>
      <c r="AR4088" s="14">
        <v>0</v>
      </c>
      <c r="AS4088" s="14">
        <v>0</v>
      </c>
      <c r="AT4088" s="14">
        <v>5000</v>
      </c>
      <c r="AU4088" s="14"/>
      <c r="AV4088" s="14"/>
      <c r="AW4088" s="14"/>
      <c r="AX4088" s="14"/>
      <c r="AY4088" s="14"/>
      <c r="AZ4088" s="14">
        <f t="shared" si="6377"/>
        <v>5000</v>
      </c>
      <c r="BA4088" s="14"/>
      <c r="BB4088" s="14"/>
      <c r="BC4088" s="14"/>
      <c r="BD4088" s="14"/>
      <c r="BE4088" s="14"/>
      <c r="BF4088" s="14"/>
      <c r="BG4088" s="14"/>
      <c r="BH4088" s="14"/>
      <c r="BI4088" s="14"/>
      <c r="BJ4088" s="14">
        <v>0</v>
      </c>
      <c r="BK4088" s="14">
        <v>5000</v>
      </c>
    </row>
    <row r="4089" spans="1:63" ht="22.5" x14ac:dyDescent="0.25">
      <c r="A4089" s="13" t="s">
        <v>0</v>
      </c>
      <c r="B4089" s="13" t="s">
        <v>0</v>
      </c>
      <c r="C4089" s="13" t="s">
        <v>0</v>
      </c>
      <c r="D4089" s="103" t="s">
        <v>0</v>
      </c>
      <c r="E4089" s="103" t="s">
        <v>0</v>
      </c>
      <c r="F4089" s="103" t="s">
        <v>0</v>
      </c>
      <c r="G4089" s="13" t="s">
        <v>0</v>
      </c>
      <c r="H4089" s="10" t="s">
        <v>1378</v>
      </c>
      <c r="I4089" s="11">
        <f>SUM(I4052,I4077,I4082)</f>
        <v>7323684</v>
      </c>
      <c r="J4089" s="11">
        <f t="shared" ref="J4089:Y4089" si="6444">SUM(J4052,J4077,J4082)</f>
        <v>472371</v>
      </c>
      <c r="K4089" s="11">
        <f t="shared" si="6444"/>
        <v>192503</v>
      </c>
      <c r="L4089" s="11">
        <f t="shared" si="6444"/>
        <v>0</v>
      </c>
      <c r="M4089" s="11">
        <f t="shared" si="6444"/>
        <v>78739</v>
      </c>
      <c r="N4089" s="11">
        <f t="shared" si="6444"/>
        <v>0</v>
      </c>
      <c r="O4089" s="11">
        <f t="shared" si="6444"/>
        <v>0</v>
      </c>
      <c r="P4089" s="11">
        <f t="shared" si="6444"/>
        <v>743613</v>
      </c>
      <c r="Q4089" s="11">
        <f t="shared" si="6444"/>
        <v>29900</v>
      </c>
      <c r="R4089" s="11">
        <f t="shared" si="6444"/>
        <v>31515</v>
      </c>
      <c r="S4089" s="11">
        <f t="shared" si="6444"/>
        <v>233555</v>
      </c>
      <c r="T4089" s="11">
        <f t="shared" si="6444"/>
        <v>47925</v>
      </c>
      <c r="U4089" s="11">
        <f t="shared" si="6444"/>
        <v>0</v>
      </c>
      <c r="V4089" s="11">
        <f t="shared" si="6444"/>
        <v>94584</v>
      </c>
      <c r="W4089" s="11">
        <f t="shared" si="6444"/>
        <v>4000</v>
      </c>
      <c r="X4089" s="11">
        <f t="shared" si="6444"/>
        <v>93539</v>
      </c>
      <c r="Y4089" s="11">
        <f t="shared" si="6444"/>
        <v>0</v>
      </c>
      <c r="Z4089" s="11">
        <v>535018</v>
      </c>
      <c r="AA4089" s="11">
        <v>208595</v>
      </c>
      <c r="AB4089" s="11">
        <f t="shared" ref="AB4089:AQ4089" si="6445">SUM(AB4052,AB4077,AB4082)</f>
        <v>4500</v>
      </c>
      <c r="AC4089" s="11">
        <f t="shared" si="6445"/>
        <v>5418</v>
      </c>
      <c r="AD4089" s="11">
        <f t="shared" si="6445"/>
        <v>0</v>
      </c>
      <c r="AE4089" s="11">
        <f t="shared" si="6445"/>
        <v>0</v>
      </c>
      <c r="AF4089" s="11">
        <f t="shared" si="6445"/>
        <v>0</v>
      </c>
      <c r="AG4089" s="11">
        <f t="shared" si="6445"/>
        <v>0</v>
      </c>
      <c r="AH4089" s="11">
        <f t="shared" si="6445"/>
        <v>9918</v>
      </c>
      <c r="AI4089" s="11">
        <f t="shared" si="6445"/>
        <v>0</v>
      </c>
      <c r="AJ4089" s="11">
        <f t="shared" si="6445"/>
        <v>0</v>
      </c>
      <c r="AK4089" s="11">
        <f t="shared" si="6445"/>
        <v>5418</v>
      </c>
      <c r="AL4089" s="11">
        <f t="shared" si="6445"/>
        <v>0</v>
      </c>
      <c r="AM4089" s="11">
        <f t="shared" si="6445"/>
        <v>0</v>
      </c>
      <c r="AN4089" s="11">
        <f t="shared" si="6445"/>
        <v>0</v>
      </c>
      <c r="AO4089" s="11">
        <f t="shared" si="6445"/>
        <v>0</v>
      </c>
      <c r="AP4089" s="11">
        <f t="shared" si="6445"/>
        <v>0</v>
      </c>
      <c r="AQ4089" s="11">
        <f t="shared" si="6445"/>
        <v>0</v>
      </c>
      <c r="AR4089" s="11">
        <v>5418</v>
      </c>
      <c r="AS4089" s="11">
        <v>4500</v>
      </c>
      <c r="AT4089" s="11">
        <f t="shared" ref="AT4089:BI4089" si="6446">SUM(AT4052,AT4077,AT4082)</f>
        <v>436864</v>
      </c>
      <c r="AU4089" s="11">
        <f t="shared" si="6446"/>
        <v>168283</v>
      </c>
      <c r="AV4089" s="11">
        <f t="shared" si="6446"/>
        <v>0</v>
      </c>
      <c r="AW4089" s="11">
        <f t="shared" si="6446"/>
        <v>0</v>
      </c>
      <c r="AX4089" s="11">
        <f t="shared" si="6446"/>
        <v>0</v>
      </c>
      <c r="AY4089" s="11">
        <f t="shared" si="6446"/>
        <v>1424035</v>
      </c>
      <c r="AZ4089" s="11">
        <f t="shared" si="6446"/>
        <v>2029182</v>
      </c>
      <c r="BA4089" s="11">
        <f t="shared" si="6446"/>
        <v>0</v>
      </c>
      <c r="BB4089" s="11">
        <f t="shared" si="6446"/>
        <v>0</v>
      </c>
      <c r="BC4089" s="11">
        <f t="shared" si="6446"/>
        <v>168283</v>
      </c>
      <c r="BD4089" s="11">
        <f t="shared" si="6446"/>
        <v>0</v>
      </c>
      <c r="BE4089" s="11">
        <f t="shared" si="6446"/>
        <v>0</v>
      </c>
      <c r="BF4089" s="11">
        <f t="shared" si="6446"/>
        <v>85815</v>
      </c>
      <c r="BG4089" s="11">
        <f t="shared" si="6446"/>
        <v>60040</v>
      </c>
      <c r="BH4089" s="11">
        <f t="shared" si="6446"/>
        <v>0</v>
      </c>
      <c r="BI4089" s="11">
        <f t="shared" si="6446"/>
        <v>0</v>
      </c>
      <c r="BJ4089" s="11">
        <v>314138</v>
      </c>
      <c r="BK4089" s="11">
        <v>1715044</v>
      </c>
    </row>
    <row r="4090" spans="1:63" ht="15.75" thickBot="1" x14ac:dyDescent="0.3">
      <c r="A4090" s="13" t="s">
        <v>0</v>
      </c>
      <c r="B4090" s="13" t="s">
        <v>0</v>
      </c>
      <c r="C4090" s="13" t="s">
        <v>0</v>
      </c>
      <c r="D4090" s="103" t="s">
        <v>0</v>
      </c>
      <c r="E4090" s="103" t="s">
        <v>0</v>
      </c>
      <c r="F4090" s="103" t="s">
        <v>0</v>
      </c>
      <c r="G4090" s="13" t="s">
        <v>0</v>
      </c>
      <c r="H4090" s="2" t="s">
        <v>55</v>
      </c>
      <c r="I4090" s="12">
        <v>120</v>
      </c>
      <c r="J4090" s="13" t="s">
        <v>0</v>
      </c>
      <c r="K4090" s="13"/>
      <c r="L4090" s="1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>
        <v>0</v>
      </c>
      <c r="AA4090" s="13"/>
      <c r="AB4090" s="13" t="s">
        <v>0</v>
      </c>
      <c r="AC4090" s="13"/>
      <c r="AD4090" s="13"/>
      <c r="AE4090" s="13"/>
      <c r="AF4090" s="13"/>
      <c r="AG4090" s="13"/>
      <c r="AH4090" s="13"/>
      <c r="AI4090" s="13"/>
      <c r="AJ4090" s="13"/>
      <c r="AK4090" s="13"/>
      <c r="AL4090" s="13"/>
      <c r="AM4090" s="13"/>
      <c r="AN4090" s="13"/>
      <c r="AO4090" s="13"/>
      <c r="AP4090" s="13"/>
      <c r="AQ4090" s="13"/>
      <c r="AR4090" s="13">
        <v>0</v>
      </c>
      <c r="AS4090" s="13"/>
      <c r="AT4090" s="13" t="s">
        <v>0</v>
      </c>
      <c r="AU4090" s="13"/>
      <c r="AV4090" s="13"/>
      <c r="AW4090" s="13"/>
      <c r="AX4090" s="13"/>
      <c r="AY4090" s="13"/>
      <c r="AZ4090" s="13"/>
      <c r="BA4090" s="13"/>
      <c r="BB4090" s="13"/>
      <c r="BC4090" s="13"/>
      <c r="BD4090" s="13"/>
      <c r="BE4090" s="13"/>
      <c r="BF4090" s="13"/>
      <c r="BG4090" s="13"/>
      <c r="BH4090" s="13"/>
      <c r="BI4090" s="13"/>
      <c r="BJ4090" s="13">
        <v>0</v>
      </c>
      <c r="BK4090" s="13"/>
    </row>
    <row r="4091" spans="1:63" ht="69.75" customHeight="1" thickBot="1" x14ac:dyDescent="0.3">
      <c r="A4091" s="148" t="s">
        <v>0</v>
      </c>
      <c r="B4091" s="148" t="s">
        <v>0</v>
      </c>
      <c r="C4091" s="148" t="s">
        <v>0</v>
      </c>
      <c r="D4091" s="151" t="s">
        <v>0</v>
      </c>
      <c r="E4091" s="151" t="s">
        <v>0</v>
      </c>
      <c r="F4091" s="151" t="s">
        <v>0</v>
      </c>
      <c r="G4091" s="154" t="s">
        <v>0</v>
      </c>
      <c r="H4091" s="5" t="s">
        <v>56</v>
      </c>
      <c r="I4091" s="5" t="s">
        <v>9</v>
      </c>
      <c r="J4091" s="94" t="s">
        <v>10</v>
      </c>
      <c r="K4091" s="94" t="s">
        <v>1602</v>
      </c>
      <c r="L4091" s="94" t="s">
        <v>1535</v>
      </c>
      <c r="M4091" s="94" t="s">
        <v>1591</v>
      </c>
      <c r="N4091" s="94" t="s">
        <v>1592</v>
      </c>
      <c r="O4091" s="94" t="s">
        <v>1593</v>
      </c>
      <c r="P4091" s="94" t="s">
        <v>1606</v>
      </c>
      <c r="Q4091" s="94" t="s">
        <v>1603</v>
      </c>
      <c r="R4091" s="94" t="s">
        <v>1594</v>
      </c>
      <c r="S4091" s="94" t="s">
        <v>1595</v>
      </c>
      <c r="T4091" s="94" t="s">
        <v>1596</v>
      </c>
      <c r="U4091" s="94" t="s">
        <v>1597</v>
      </c>
      <c r="V4091" s="94" t="s">
        <v>1598</v>
      </c>
      <c r="W4091" s="94" t="s">
        <v>1599</v>
      </c>
      <c r="X4091" s="94" t="s">
        <v>1604</v>
      </c>
      <c r="Y4091" s="94" t="s">
        <v>1605</v>
      </c>
      <c r="Z4091" s="94" t="s">
        <v>1600</v>
      </c>
      <c r="AA4091" s="94" t="s">
        <v>1601</v>
      </c>
      <c r="AB4091" s="95" t="s">
        <v>11</v>
      </c>
      <c r="AC4091" s="95" t="s">
        <v>1602</v>
      </c>
      <c r="AD4091" s="95" t="s">
        <v>1535</v>
      </c>
      <c r="AE4091" s="95" t="s">
        <v>1591</v>
      </c>
      <c r="AF4091" s="95" t="s">
        <v>1592</v>
      </c>
      <c r="AG4091" s="95" t="s">
        <v>1593</v>
      </c>
      <c r="AH4091" s="95" t="s">
        <v>1607</v>
      </c>
      <c r="AI4091" s="95" t="s">
        <v>1603</v>
      </c>
      <c r="AJ4091" s="95" t="s">
        <v>1594</v>
      </c>
      <c r="AK4091" s="95" t="s">
        <v>1595</v>
      </c>
      <c r="AL4091" s="95" t="s">
        <v>1596</v>
      </c>
      <c r="AM4091" s="95" t="s">
        <v>1597</v>
      </c>
      <c r="AN4091" s="95" t="s">
        <v>1598</v>
      </c>
      <c r="AO4091" s="95" t="s">
        <v>1599</v>
      </c>
      <c r="AP4091" s="95" t="s">
        <v>1604</v>
      </c>
      <c r="AQ4091" s="95" t="s">
        <v>1605</v>
      </c>
      <c r="AR4091" s="95" t="s">
        <v>1600</v>
      </c>
      <c r="AS4091" s="95" t="s">
        <v>1601</v>
      </c>
      <c r="AT4091" s="96" t="s">
        <v>12</v>
      </c>
      <c r="AU4091" s="96" t="s">
        <v>1602</v>
      </c>
      <c r="AV4091" s="96" t="s">
        <v>1535</v>
      </c>
      <c r="AW4091" s="96" t="s">
        <v>1591</v>
      </c>
      <c r="AX4091" s="96" t="s">
        <v>1592</v>
      </c>
      <c r="AY4091" s="96" t="s">
        <v>1593</v>
      </c>
      <c r="AZ4091" s="96" t="s">
        <v>1608</v>
      </c>
      <c r="BA4091" s="96" t="s">
        <v>1603</v>
      </c>
      <c r="BB4091" s="96" t="s">
        <v>1594</v>
      </c>
      <c r="BC4091" s="96" t="s">
        <v>1595</v>
      </c>
      <c r="BD4091" s="96" t="s">
        <v>1596</v>
      </c>
      <c r="BE4091" s="96" t="s">
        <v>1597</v>
      </c>
      <c r="BF4091" s="96" t="s">
        <v>1598</v>
      </c>
      <c r="BG4091" s="96" t="s">
        <v>1599</v>
      </c>
      <c r="BH4091" s="96" t="s">
        <v>1604</v>
      </c>
      <c r="BI4091" s="96" t="s">
        <v>1605</v>
      </c>
      <c r="BJ4091" s="96" t="s">
        <v>1600</v>
      </c>
      <c r="BK4091" s="96" t="s">
        <v>1601</v>
      </c>
    </row>
    <row r="4092" spans="1:63" x14ac:dyDescent="0.25">
      <c r="A4092" s="149"/>
      <c r="B4092" s="149"/>
      <c r="C4092" s="149"/>
      <c r="D4092" s="152"/>
      <c r="E4092" s="152"/>
      <c r="F4092" s="152"/>
      <c r="G4092" s="155"/>
      <c r="H4092" s="15" t="s">
        <v>0</v>
      </c>
      <c r="I4092" s="9" t="s">
        <v>13</v>
      </c>
      <c r="J4092" s="9">
        <v>1</v>
      </c>
      <c r="K4092" s="9">
        <v>2</v>
      </c>
      <c r="L4092" s="9">
        <v>3</v>
      </c>
      <c r="M4092" s="9">
        <v>4</v>
      </c>
      <c r="N4092" s="9">
        <v>5</v>
      </c>
      <c r="O4092" s="9">
        <v>6</v>
      </c>
      <c r="P4092" s="9">
        <v>7</v>
      </c>
      <c r="Q4092" s="9">
        <v>8</v>
      </c>
      <c r="R4092" s="9">
        <v>9</v>
      </c>
      <c r="S4092" s="9">
        <v>10</v>
      </c>
      <c r="T4092" s="9">
        <v>11</v>
      </c>
      <c r="U4092" s="9">
        <v>12</v>
      </c>
      <c r="V4092" s="9">
        <v>13</v>
      </c>
      <c r="W4092" s="9">
        <v>14</v>
      </c>
      <c r="X4092" s="9">
        <v>15</v>
      </c>
      <c r="Y4092" s="9">
        <v>16</v>
      </c>
      <c r="Z4092" s="9">
        <v>20</v>
      </c>
      <c r="AA4092" s="9">
        <v>21</v>
      </c>
      <c r="AB4092" s="9">
        <v>1</v>
      </c>
      <c r="AC4092" s="9">
        <v>2</v>
      </c>
      <c r="AD4092" s="9">
        <v>3</v>
      </c>
      <c r="AE4092" s="9">
        <v>4</v>
      </c>
      <c r="AF4092" s="9">
        <v>5</v>
      </c>
      <c r="AG4092" s="9">
        <v>6</v>
      </c>
      <c r="AH4092" s="9">
        <v>7</v>
      </c>
      <c r="AI4092" s="9">
        <v>8</v>
      </c>
      <c r="AJ4092" s="9">
        <v>9</v>
      </c>
      <c r="AK4092" s="9">
        <v>10</v>
      </c>
      <c r="AL4092" s="9">
        <v>11</v>
      </c>
      <c r="AM4092" s="9">
        <v>12</v>
      </c>
      <c r="AN4092" s="9">
        <v>13</v>
      </c>
      <c r="AO4092" s="9">
        <v>14</v>
      </c>
      <c r="AP4092" s="9">
        <v>15</v>
      </c>
      <c r="AQ4092" s="9">
        <v>16</v>
      </c>
      <c r="AR4092" s="9">
        <v>20</v>
      </c>
      <c r="AS4092" s="9">
        <v>21</v>
      </c>
      <c r="AT4092" s="9">
        <v>1</v>
      </c>
      <c r="AU4092" s="9">
        <v>2</v>
      </c>
      <c r="AV4092" s="9">
        <v>3</v>
      </c>
      <c r="AW4092" s="9">
        <v>4</v>
      </c>
      <c r="AX4092" s="9">
        <v>5</v>
      </c>
      <c r="AY4092" s="9">
        <v>6</v>
      </c>
      <c r="AZ4092" s="9">
        <v>7</v>
      </c>
      <c r="BA4092" s="9">
        <v>8</v>
      </c>
      <c r="BB4092" s="9">
        <v>9</v>
      </c>
      <c r="BC4092" s="9">
        <v>10</v>
      </c>
      <c r="BD4092" s="9">
        <v>11</v>
      </c>
      <c r="BE4092" s="9">
        <v>12</v>
      </c>
      <c r="BF4092" s="9">
        <v>13</v>
      </c>
      <c r="BG4092" s="9">
        <v>14</v>
      </c>
      <c r="BH4092" s="9">
        <v>15</v>
      </c>
      <c r="BI4092" s="9">
        <v>16</v>
      </c>
      <c r="BJ4092" s="9">
        <v>20</v>
      </c>
      <c r="BK4092" s="9">
        <v>21</v>
      </c>
    </row>
    <row r="4093" spans="1:63" x14ac:dyDescent="0.25">
      <c r="A4093" s="149"/>
      <c r="B4093" s="149"/>
      <c r="C4093" s="149"/>
      <c r="D4093" s="152"/>
      <c r="E4093" s="152"/>
      <c r="F4093" s="152"/>
      <c r="G4093" s="155"/>
      <c r="H4093" s="16" t="s">
        <v>1189</v>
      </c>
      <c r="I4093" s="17">
        <f>SUM(I4089)</f>
        <v>7323684</v>
      </c>
      <c r="J4093" s="17">
        <f t="shared" ref="J4093:Y4093" si="6447">SUM(J4089)</f>
        <v>472371</v>
      </c>
      <c r="K4093" s="17">
        <f t="shared" si="6447"/>
        <v>192503</v>
      </c>
      <c r="L4093" s="17">
        <f t="shared" si="6447"/>
        <v>0</v>
      </c>
      <c r="M4093" s="17">
        <f t="shared" si="6447"/>
        <v>78739</v>
      </c>
      <c r="N4093" s="17">
        <f t="shared" si="6447"/>
        <v>0</v>
      </c>
      <c r="O4093" s="17">
        <f t="shared" si="6447"/>
        <v>0</v>
      </c>
      <c r="P4093" s="17">
        <f t="shared" ref="P4093" si="6448">SUM(P4089)</f>
        <v>743613</v>
      </c>
      <c r="Q4093" s="17">
        <f t="shared" si="6447"/>
        <v>29900</v>
      </c>
      <c r="R4093" s="17">
        <f t="shared" si="6447"/>
        <v>31515</v>
      </c>
      <c r="S4093" s="17">
        <f t="shared" si="6447"/>
        <v>233555</v>
      </c>
      <c r="T4093" s="17">
        <f t="shared" si="6447"/>
        <v>47925</v>
      </c>
      <c r="U4093" s="17">
        <f t="shared" si="6447"/>
        <v>0</v>
      </c>
      <c r="V4093" s="17">
        <f t="shared" si="6447"/>
        <v>94584</v>
      </c>
      <c r="W4093" s="17">
        <f t="shared" si="6447"/>
        <v>4000</v>
      </c>
      <c r="X4093" s="17">
        <f t="shared" si="6447"/>
        <v>93539</v>
      </c>
      <c r="Y4093" s="17">
        <f t="shared" si="6447"/>
        <v>0</v>
      </c>
      <c r="Z4093" s="17">
        <v>535018</v>
      </c>
      <c r="AA4093" s="17">
        <v>208595</v>
      </c>
      <c r="AB4093" s="17">
        <f t="shared" ref="AB4093:AQ4093" si="6449">SUM(AB4089)</f>
        <v>4500</v>
      </c>
      <c r="AC4093" s="17">
        <f t="shared" si="6449"/>
        <v>5418</v>
      </c>
      <c r="AD4093" s="17">
        <f t="shared" si="6449"/>
        <v>0</v>
      </c>
      <c r="AE4093" s="17">
        <f t="shared" si="6449"/>
        <v>0</v>
      </c>
      <c r="AF4093" s="17">
        <f t="shared" si="6449"/>
        <v>0</v>
      </c>
      <c r="AG4093" s="17">
        <f t="shared" si="6449"/>
        <v>0</v>
      </c>
      <c r="AH4093" s="17">
        <f t="shared" ref="AH4093" si="6450">SUM(AH4089)</f>
        <v>9918</v>
      </c>
      <c r="AI4093" s="17">
        <f t="shared" si="6449"/>
        <v>0</v>
      </c>
      <c r="AJ4093" s="17">
        <f t="shared" si="6449"/>
        <v>0</v>
      </c>
      <c r="AK4093" s="17">
        <f t="shared" si="6449"/>
        <v>5418</v>
      </c>
      <c r="AL4093" s="17">
        <f t="shared" si="6449"/>
        <v>0</v>
      </c>
      <c r="AM4093" s="17">
        <f t="shared" si="6449"/>
        <v>0</v>
      </c>
      <c r="AN4093" s="17">
        <f t="shared" si="6449"/>
        <v>0</v>
      </c>
      <c r="AO4093" s="17">
        <f t="shared" si="6449"/>
        <v>0</v>
      </c>
      <c r="AP4093" s="17">
        <f t="shared" si="6449"/>
        <v>0</v>
      </c>
      <c r="AQ4093" s="17">
        <f t="shared" si="6449"/>
        <v>0</v>
      </c>
      <c r="AR4093" s="17">
        <v>5418</v>
      </c>
      <c r="AS4093" s="17">
        <v>4500</v>
      </c>
      <c r="AT4093" s="17">
        <f>SUM(AT4089)</f>
        <v>436864</v>
      </c>
      <c r="AU4093" s="17">
        <f t="shared" ref="AU4093:BI4093" si="6451">SUM(AU4089)</f>
        <v>168283</v>
      </c>
      <c r="AV4093" s="17">
        <f t="shared" si="6451"/>
        <v>0</v>
      </c>
      <c r="AW4093" s="17">
        <f t="shared" si="6451"/>
        <v>0</v>
      </c>
      <c r="AX4093" s="17">
        <f t="shared" si="6451"/>
        <v>0</v>
      </c>
      <c r="AY4093" s="17">
        <f t="shared" si="6451"/>
        <v>1424035</v>
      </c>
      <c r="AZ4093" s="17">
        <f t="shared" ref="AZ4093" si="6452">SUM(AZ4089)</f>
        <v>2029182</v>
      </c>
      <c r="BA4093" s="17">
        <f t="shared" si="6451"/>
        <v>0</v>
      </c>
      <c r="BB4093" s="17">
        <f t="shared" si="6451"/>
        <v>0</v>
      </c>
      <c r="BC4093" s="17">
        <f t="shared" si="6451"/>
        <v>168283</v>
      </c>
      <c r="BD4093" s="17">
        <f t="shared" si="6451"/>
        <v>0</v>
      </c>
      <c r="BE4093" s="17">
        <f t="shared" si="6451"/>
        <v>0</v>
      </c>
      <c r="BF4093" s="17">
        <f t="shared" si="6451"/>
        <v>85815</v>
      </c>
      <c r="BG4093" s="17">
        <f t="shared" si="6451"/>
        <v>60040</v>
      </c>
      <c r="BH4093" s="17">
        <f t="shared" si="6451"/>
        <v>0</v>
      </c>
      <c r="BI4093" s="17">
        <f t="shared" si="6451"/>
        <v>0</v>
      </c>
      <c r="BJ4093" s="17">
        <v>314138</v>
      </c>
      <c r="BK4093" s="17">
        <v>1715044</v>
      </c>
    </row>
    <row r="4094" spans="1:63" ht="15.75" thickBot="1" x14ac:dyDescent="0.3">
      <c r="A4094" s="157"/>
      <c r="B4094" s="157"/>
      <c r="C4094" s="157"/>
      <c r="D4094" s="158"/>
      <c r="E4094" s="158"/>
      <c r="F4094" s="158"/>
      <c r="G4094" s="159"/>
      <c r="H4094" s="18" t="s">
        <v>57</v>
      </c>
      <c r="I4094" s="17">
        <f>SUM(I4093)</f>
        <v>7323684</v>
      </c>
      <c r="J4094" s="17">
        <f t="shared" ref="J4094:Y4094" si="6453">SUM(J4093)</f>
        <v>472371</v>
      </c>
      <c r="K4094" s="17">
        <f t="shared" si="6453"/>
        <v>192503</v>
      </c>
      <c r="L4094" s="17">
        <f t="shared" si="6453"/>
        <v>0</v>
      </c>
      <c r="M4094" s="17">
        <f t="shared" si="6453"/>
        <v>78739</v>
      </c>
      <c r="N4094" s="17">
        <f t="shared" si="6453"/>
        <v>0</v>
      </c>
      <c r="O4094" s="17">
        <f t="shared" si="6453"/>
        <v>0</v>
      </c>
      <c r="P4094" s="17">
        <f t="shared" ref="P4094" si="6454">SUM(P4093)</f>
        <v>743613</v>
      </c>
      <c r="Q4094" s="17">
        <f t="shared" si="6453"/>
        <v>29900</v>
      </c>
      <c r="R4094" s="17">
        <f t="shared" si="6453"/>
        <v>31515</v>
      </c>
      <c r="S4094" s="17">
        <f t="shared" si="6453"/>
        <v>233555</v>
      </c>
      <c r="T4094" s="17">
        <f t="shared" si="6453"/>
        <v>47925</v>
      </c>
      <c r="U4094" s="17">
        <f t="shared" si="6453"/>
        <v>0</v>
      </c>
      <c r="V4094" s="17">
        <f t="shared" si="6453"/>
        <v>94584</v>
      </c>
      <c r="W4094" s="17">
        <f t="shared" si="6453"/>
        <v>4000</v>
      </c>
      <c r="X4094" s="17">
        <f t="shared" si="6453"/>
        <v>93539</v>
      </c>
      <c r="Y4094" s="17">
        <f t="shared" si="6453"/>
        <v>0</v>
      </c>
      <c r="Z4094" s="17">
        <v>535018</v>
      </c>
      <c r="AA4094" s="17">
        <v>208595</v>
      </c>
      <c r="AB4094" s="17">
        <f t="shared" ref="AB4094:AQ4094" si="6455">SUM(AB4093)</f>
        <v>4500</v>
      </c>
      <c r="AC4094" s="17">
        <f t="shared" si="6455"/>
        <v>5418</v>
      </c>
      <c r="AD4094" s="17">
        <f t="shared" si="6455"/>
        <v>0</v>
      </c>
      <c r="AE4094" s="17">
        <f t="shared" si="6455"/>
        <v>0</v>
      </c>
      <c r="AF4094" s="17">
        <f t="shared" si="6455"/>
        <v>0</v>
      </c>
      <c r="AG4094" s="17">
        <f t="shared" si="6455"/>
        <v>0</v>
      </c>
      <c r="AH4094" s="17">
        <f t="shared" ref="AH4094" si="6456">SUM(AH4093)</f>
        <v>9918</v>
      </c>
      <c r="AI4094" s="17">
        <f t="shared" si="6455"/>
        <v>0</v>
      </c>
      <c r="AJ4094" s="17">
        <f t="shared" si="6455"/>
        <v>0</v>
      </c>
      <c r="AK4094" s="17">
        <f t="shared" si="6455"/>
        <v>5418</v>
      </c>
      <c r="AL4094" s="17">
        <f t="shared" si="6455"/>
        <v>0</v>
      </c>
      <c r="AM4094" s="17">
        <f t="shared" si="6455"/>
        <v>0</v>
      </c>
      <c r="AN4094" s="17">
        <f t="shared" si="6455"/>
        <v>0</v>
      </c>
      <c r="AO4094" s="17">
        <f t="shared" si="6455"/>
        <v>0</v>
      </c>
      <c r="AP4094" s="17">
        <f t="shared" si="6455"/>
        <v>0</v>
      </c>
      <c r="AQ4094" s="17">
        <f t="shared" si="6455"/>
        <v>0</v>
      </c>
      <c r="AR4094" s="17">
        <v>5418</v>
      </c>
      <c r="AS4094" s="17">
        <v>4500</v>
      </c>
      <c r="AT4094" s="17">
        <f>SUM(AT4093)</f>
        <v>436864</v>
      </c>
      <c r="AU4094" s="17">
        <f t="shared" ref="AU4094:BI4094" si="6457">SUM(AU4093)</f>
        <v>168283</v>
      </c>
      <c r="AV4094" s="17">
        <f t="shared" si="6457"/>
        <v>0</v>
      </c>
      <c r="AW4094" s="17">
        <f t="shared" si="6457"/>
        <v>0</v>
      </c>
      <c r="AX4094" s="17">
        <f t="shared" si="6457"/>
        <v>0</v>
      </c>
      <c r="AY4094" s="17">
        <f t="shared" si="6457"/>
        <v>1424035</v>
      </c>
      <c r="AZ4094" s="17">
        <f t="shared" ref="AZ4094" si="6458">SUM(AZ4093)</f>
        <v>2029182</v>
      </c>
      <c r="BA4094" s="17">
        <f t="shared" si="6457"/>
        <v>0</v>
      </c>
      <c r="BB4094" s="17">
        <f t="shared" si="6457"/>
        <v>0</v>
      </c>
      <c r="BC4094" s="17">
        <f t="shared" si="6457"/>
        <v>168283</v>
      </c>
      <c r="BD4094" s="17">
        <f t="shared" si="6457"/>
        <v>0</v>
      </c>
      <c r="BE4094" s="17">
        <f t="shared" si="6457"/>
        <v>0</v>
      </c>
      <c r="BF4094" s="17">
        <f t="shared" si="6457"/>
        <v>85815</v>
      </c>
      <c r="BG4094" s="17">
        <f t="shared" si="6457"/>
        <v>60040</v>
      </c>
      <c r="BH4094" s="17">
        <f t="shared" si="6457"/>
        <v>0</v>
      </c>
      <c r="BI4094" s="17">
        <f t="shared" si="6457"/>
        <v>0</v>
      </c>
      <c r="BJ4094" s="17">
        <v>314138</v>
      </c>
      <c r="BK4094" s="17">
        <v>1715044</v>
      </c>
    </row>
    <row r="4095" spans="1:63" ht="69.75" customHeight="1" thickBot="1" x14ac:dyDescent="0.3">
      <c r="A4095" s="5" t="s">
        <v>2</v>
      </c>
      <c r="B4095" s="5" t="s">
        <v>3</v>
      </c>
      <c r="C4095" s="5" t="s">
        <v>4</v>
      </c>
      <c r="D4095" s="108" t="s">
        <v>0</v>
      </c>
      <c r="E4095" s="116" t="s">
        <v>5</v>
      </c>
      <c r="F4095" s="116" t="s">
        <v>6</v>
      </c>
      <c r="G4095" s="5" t="s">
        <v>7</v>
      </c>
      <c r="H4095" s="5" t="s">
        <v>8</v>
      </c>
      <c r="I4095" s="5" t="s">
        <v>9</v>
      </c>
      <c r="J4095" s="94" t="s">
        <v>10</v>
      </c>
      <c r="K4095" s="94" t="s">
        <v>1602</v>
      </c>
      <c r="L4095" s="94" t="s">
        <v>1535</v>
      </c>
      <c r="M4095" s="94" t="s">
        <v>1591</v>
      </c>
      <c r="N4095" s="94" t="s">
        <v>1592</v>
      </c>
      <c r="O4095" s="94" t="s">
        <v>1593</v>
      </c>
      <c r="P4095" s="94" t="s">
        <v>1606</v>
      </c>
      <c r="Q4095" s="94" t="s">
        <v>1603</v>
      </c>
      <c r="R4095" s="94" t="s">
        <v>1594</v>
      </c>
      <c r="S4095" s="94" t="s">
        <v>1595</v>
      </c>
      <c r="T4095" s="94" t="s">
        <v>1596</v>
      </c>
      <c r="U4095" s="94" t="s">
        <v>1597</v>
      </c>
      <c r="V4095" s="94" t="s">
        <v>1598</v>
      </c>
      <c r="W4095" s="94" t="s">
        <v>1599</v>
      </c>
      <c r="X4095" s="94" t="s">
        <v>1604</v>
      </c>
      <c r="Y4095" s="94" t="s">
        <v>1605</v>
      </c>
      <c r="Z4095" s="94" t="s">
        <v>1600</v>
      </c>
      <c r="AA4095" s="94" t="s">
        <v>1601</v>
      </c>
      <c r="AB4095" s="95" t="s">
        <v>11</v>
      </c>
      <c r="AC4095" s="95" t="s">
        <v>1602</v>
      </c>
      <c r="AD4095" s="95" t="s">
        <v>1535</v>
      </c>
      <c r="AE4095" s="95" t="s">
        <v>1591</v>
      </c>
      <c r="AF4095" s="95" t="s">
        <v>1592</v>
      </c>
      <c r="AG4095" s="95" t="s">
        <v>1593</v>
      </c>
      <c r="AH4095" s="95" t="s">
        <v>1607</v>
      </c>
      <c r="AI4095" s="95" t="s">
        <v>1603</v>
      </c>
      <c r="AJ4095" s="95" t="s">
        <v>1594</v>
      </c>
      <c r="AK4095" s="95" t="s">
        <v>1595</v>
      </c>
      <c r="AL4095" s="95" t="s">
        <v>1596</v>
      </c>
      <c r="AM4095" s="95" t="s">
        <v>1597</v>
      </c>
      <c r="AN4095" s="95" t="s">
        <v>1598</v>
      </c>
      <c r="AO4095" s="95" t="s">
        <v>1599</v>
      </c>
      <c r="AP4095" s="95" t="s">
        <v>1604</v>
      </c>
      <c r="AQ4095" s="95" t="s">
        <v>1605</v>
      </c>
      <c r="AR4095" s="95" t="s">
        <v>1600</v>
      </c>
      <c r="AS4095" s="95" t="s">
        <v>1601</v>
      </c>
      <c r="AT4095" s="96" t="s">
        <v>12</v>
      </c>
      <c r="AU4095" s="96" t="s">
        <v>1602</v>
      </c>
      <c r="AV4095" s="96" t="s">
        <v>1535</v>
      </c>
      <c r="AW4095" s="96" t="s">
        <v>1591</v>
      </c>
      <c r="AX4095" s="96" t="s">
        <v>1592</v>
      </c>
      <c r="AY4095" s="96" t="s">
        <v>1593</v>
      </c>
      <c r="AZ4095" s="96" t="s">
        <v>1608</v>
      </c>
      <c r="BA4095" s="96" t="s">
        <v>1603</v>
      </c>
      <c r="BB4095" s="96" t="s">
        <v>1594</v>
      </c>
      <c r="BC4095" s="96" t="s">
        <v>1595</v>
      </c>
      <c r="BD4095" s="96" t="s">
        <v>1596</v>
      </c>
      <c r="BE4095" s="96" t="s">
        <v>1597</v>
      </c>
      <c r="BF4095" s="96" t="s">
        <v>1598</v>
      </c>
      <c r="BG4095" s="96" t="s">
        <v>1599</v>
      </c>
      <c r="BH4095" s="96" t="s">
        <v>1604</v>
      </c>
      <c r="BI4095" s="96" t="s">
        <v>1605</v>
      </c>
      <c r="BJ4095" s="96" t="s">
        <v>1600</v>
      </c>
      <c r="BK4095" s="96" t="s">
        <v>1601</v>
      </c>
    </row>
    <row r="4096" spans="1:63" x14ac:dyDescent="0.25">
      <c r="A4096" s="6" t="s">
        <v>0</v>
      </c>
      <c r="B4096" s="6" t="s">
        <v>0</v>
      </c>
      <c r="C4096" s="6" t="s">
        <v>0</v>
      </c>
      <c r="D4096" s="109" t="s">
        <v>0</v>
      </c>
      <c r="E4096" s="109" t="s">
        <v>0</v>
      </c>
      <c r="F4096" s="125" t="s">
        <v>0</v>
      </c>
      <c r="G4096" s="7" t="s">
        <v>0</v>
      </c>
      <c r="H4096" s="8" t="s">
        <v>0</v>
      </c>
      <c r="I4096" s="9" t="s">
        <v>13</v>
      </c>
      <c r="J4096" s="9">
        <v>1</v>
      </c>
      <c r="K4096" s="9">
        <v>2</v>
      </c>
      <c r="L4096" s="9">
        <v>3</v>
      </c>
      <c r="M4096" s="9">
        <v>4</v>
      </c>
      <c r="N4096" s="9">
        <v>5</v>
      </c>
      <c r="O4096" s="9">
        <v>6</v>
      </c>
      <c r="P4096" s="9">
        <v>7</v>
      </c>
      <c r="Q4096" s="9">
        <v>8</v>
      </c>
      <c r="R4096" s="9">
        <v>9</v>
      </c>
      <c r="S4096" s="9">
        <v>10</v>
      </c>
      <c r="T4096" s="9">
        <v>11</v>
      </c>
      <c r="U4096" s="9">
        <v>12</v>
      </c>
      <c r="V4096" s="9">
        <v>13</v>
      </c>
      <c r="W4096" s="9">
        <v>14</v>
      </c>
      <c r="X4096" s="9">
        <v>15</v>
      </c>
      <c r="Y4096" s="9">
        <v>16</v>
      </c>
      <c r="Z4096" s="9">
        <v>20</v>
      </c>
      <c r="AA4096" s="9">
        <v>21</v>
      </c>
      <c r="AB4096" s="9">
        <v>1</v>
      </c>
      <c r="AC4096" s="9">
        <v>2</v>
      </c>
      <c r="AD4096" s="9">
        <v>3</v>
      </c>
      <c r="AE4096" s="9">
        <v>4</v>
      </c>
      <c r="AF4096" s="9">
        <v>5</v>
      </c>
      <c r="AG4096" s="9">
        <v>6</v>
      </c>
      <c r="AH4096" s="9">
        <v>7</v>
      </c>
      <c r="AI4096" s="9">
        <v>8</v>
      </c>
      <c r="AJ4096" s="9">
        <v>9</v>
      </c>
      <c r="AK4096" s="9">
        <v>10</v>
      </c>
      <c r="AL4096" s="9">
        <v>11</v>
      </c>
      <c r="AM4096" s="9">
        <v>12</v>
      </c>
      <c r="AN4096" s="9">
        <v>13</v>
      </c>
      <c r="AO4096" s="9">
        <v>14</v>
      </c>
      <c r="AP4096" s="9">
        <v>15</v>
      </c>
      <c r="AQ4096" s="9">
        <v>16</v>
      </c>
      <c r="AR4096" s="9">
        <v>20</v>
      </c>
      <c r="AS4096" s="9">
        <v>21</v>
      </c>
      <c r="AT4096" s="9">
        <v>1</v>
      </c>
      <c r="AU4096" s="9">
        <v>2</v>
      </c>
      <c r="AV4096" s="9">
        <v>3</v>
      </c>
      <c r="AW4096" s="9">
        <v>4</v>
      </c>
      <c r="AX4096" s="9">
        <v>5</v>
      </c>
      <c r="AY4096" s="9">
        <v>6</v>
      </c>
      <c r="AZ4096" s="9">
        <v>7</v>
      </c>
      <c r="BA4096" s="9">
        <v>8</v>
      </c>
      <c r="BB4096" s="9">
        <v>9</v>
      </c>
      <c r="BC4096" s="9">
        <v>10</v>
      </c>
      <c r="BD4096" s="9">
        <v>11</v>
      </c>
      <c r="BE4096" s="9">
        <v>12</v>
      </c>
      <c r="BF4096" s="9">
        <v>13</v>
      </c>
      <c r="BG4096" s="9">
        <v>14</v>
      </c>
      <c r="BH4096" s="9">
        <v>15</v>
      </c>
      <c r="BI4096" s="9">
        <v>16</v>
      </c>
      <c r="BJ4096" s="9">
        <v>20</v>
      </c>
      <c r="BK4096" s="9">
        <v>21</v>
      </c>
    </row>
    <row r="4097" spans="1:63" ht="22.5" x14ac:dyDescent="0.25">
      <c r="A4097" s="1" t="s">
        <v>1156</v>
      </c>
      <c r="B4097" s="1" t="s">
        <v>58</v>
      </c>
      <c r="C4097" s="4" t="s">
        <v>157</v>
      </c>
      <c r="D4097" s="107" t="s">
        <v>1379</v>
      </c>
      <c r="E4097" s="106" t="s">
        <v>0</v>
      </c>
      <c r="F4097" s="106" t="s">
        <v>0</v>
      </c>
      <c r="G4097" s="2" t="s">
        <v>0</v>
      </c>
      <c r="H4097" s="2" t="s">
        <v>1380</v>
      </c>
      <c r="I4097" s="3" t="s">
        <v>0</v>
      </c>
      <c r="J4097" s="3" t="s">
        <v>0</v>
      </c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>
        <v>0</v>
      </c>
      <c r="AA4097" s="3">
        <v>0</v>
      </c>
      <c r="AB4097" s="3" t="s">
        <v>0</v>
      </c>
      <c r="AC4097" s="3"/>
      <c r="AD4097" s="3"/>
      <c r="AE4097" s="3"/>
      <c r="AF4097" s="3"/>
      <c r="AG4097" s="3"/>
      <c r="AH4097" s="3"/>
      <c r="AI4097" s="3"/>
      <c r="AJ4097" s="3"/>
      <c r="AK4097" s="3"/>
      <c r="AL4097" s="3"/>
      <c r="AM4097" s="3"/>
      <c r="AN4097" s="3"/>
      <c r="AO4097" s="3"/>
      <c r="AP4097" s="3"/>
      <c r="AQ4097" s="3"/>
      <c r="AR4097" s="3">
        <v>0</v>
      </c>
      <c r="AS4097" s="3">
        <v>0</v>
      </c>
      <c r="AT4097" s="3" t="s">
        <v>0</v>
      </c>
      <c r="AU4097" s="3"/>
      <c r="AV4097" s="3"/>
      <c r="AW4097" s="3"/>
      <c r="AX4097" s="3"/>
      <c r="AY4097" s="3"/>
      <c r="AZ4097" s="3"/>
      <c r="BA4097" s="3"/>
      <c r="BB4097" s="3"/>
      <c r="BC4097" s="3"/>
      <c r="BD4097" s="3"/>
      <c r="BE4097" s="3"/>
      <c r="BF4097" s="3"/>
      <c r="BG4097" s="3"/>
      <c r="BH4097" s="3"/>
      <c r="BI4097" s="3"/>
      <c r="BJ4097" s="3">
        <v>0</v>
      </c>
      <c r="BK4097" s="3">
        <v>0</v>
      </c>
    </row>
    <row r="4098" spans="1:63" ht="33.75" x14ac:dyDescent="0.25">
      <c r="A4098" s="1" t="s">
        <v>0</v>
      </c>
      <c r="B4098" s="1" t="s">
        <v>0</v>
      </c>
      <c r="C4098" s="1" t="s">
        <v>0</v>
      </c>
      <c r="D4098" s="106" t="s">
        <v>0</v>
      </c>
      <c r="E4098" s="106" t="s">
        <v>0</v>
      </c>
      <c r="F4098" s="106" t="s">
        <v>0</v>
      </c>
      <c r="G4098" s="2" t="s">
        <v>0</v>
      </c>
      <c r="H4098" s="10" t="s">
        <v>15</v>
      </c>
      <c r="I4098" s="11">
        <f>SUM(I4099,I4107,I4109)</f>
        <v>11789453</v>
      </c>
      <c r="J4098" s="11">
        <f t="shared" ref="J4098:Y4098" si="6459">SUM(J4099,J4107,J4109)</f>
        <v>952040</v>
      </c>
      <c r="K4098" s="11">
        <f t="shared" si="6459"/>
        <v>576761</v>
      </c>
      <c r="L4098" s="11">
        <f t="shared" si="6459"/>
        <v>0</v>
      </c>
      <c r="M4098" s="11">
        <f t="shared" si="6459"/>
        <v>0</v>
      </c>
      <c r="N4098" s="11">
        <f t="shared" si="6459"/>
        <v>0</v>
      </c>
      <c r="O4098" s="11">
        <f t="shared" si="6459"/>
        <v>0</v>
      </c>
      <c r="P4098" s="11">
        <f t="shared" ref="P4098" si="6460">SUM(P4099,P4107,P4109)</f>
        <v>1528801</v>
      </c>
      <c r="Q4098" s="11">
        <f t="shared" si="6459"/>
        <v>12939</v>
      </c>
      <c r="R4098" s="11">
        <f t="shared" si="6459"/>
        <v>14706</v>
      </c>
      <c r="S4098" s="11">
        <f t="shared" si="6459"/>
        <v>576761</v>
      </c>
      <c r="T4098" s="11">
        <f t="shared" si="6459"/>
        <v>0</v>
      </c>
      <c r="U4098" s="11">
        <f t="shared" si="6459"/>
        <v>0</v>
      </c>
      <c r="V4098" s="11">
        <f t="shared" si="6459"/>
        <v>0</v>
      </c>
      <c r="W4098" s="11">
        <f t="shared" si="6459"/>
        <v>0</v>
      </c>
      <c r="X4098" s="11">
        <f t="shared" si="6459"/>
        <v>140550</v>
      </c>
      <c r="Y4098" s="11">
        <f t="shared" si="6459"/>
        <v>334100</v>
      </c>
      <c r="Z4098" s="11">
        <v>1079056</v>
      </c>
      <c r="AA4098" s="11">
        <v>449745</v>
      </c>
      <c r="AB4098" s="11">
        <f t="shared" ref="AB4098:AQ4098" si="6461">SUM(AB4099,AB4107,AB4109)</f>
        <v>10530</v>
      </c>
      <c r="AC4098" s="11">
        <f t="shared" si="6461"/>
        <v>0</v>
      </c>
      <c r="AD4098" s="11">
        <f t="shared" si="6461"/>
        <v>0</v>
      </c>
      <c r="AE4098" s="11">
        <f t="shared" si="6461"/>
        <v>0</v>
      </c>
      <c r="AF4098" s="11">
        <f t="shared" si="6461"/>
        <v>0</v>
      </c>
      <c r="AG4098" s="11">
        <f t="shared" si="6461"/>
        <v>0</v>
      </c>
      <c r="AH4098" s="11">
        <f t="shared" ref="AH4098" si="6462">SUM(AH4099,AH4107,AH4109)</f>
        <v>10530</v>
      </c>
      <c r="AI4098" s="11">
        <f t="shared" si="6461"/>
        <v>0</v>
      </c>
      <c r="AJ4098" s="11">
        <f t="shared" si="6461"/>
        <v>0</v>
      </c>
      <c r="AK4098" s="11">
        <f t="shared" si="6461"/>
        <v>0</v>
      </c>
      <c r="AL4098" s="11">
        <f t="shared" si="6461"/>
        <v>0</v>
      </c>
      <c r="AM4098" s="11">
        <f t="shared" si="6461"/>
        <v>0</v>
      </c>
      <c r="AN4098" s="11">
        <f t="shared" si="6461"/>
        <v>0</v>
      </c>
      <c r="AO4098" s="11">
        <f t="shared" si="6461"/>
        <v>0</v>
      </c>
      <c r="AP4098" s="11">
        <f t="shared" si="6461"/>
        <v>0</v>
      </c>
      <c r="AQ4098" s="11">
        <f t="shared" si="6461"/>
        <v>0</v>
      </c>
      <c r="AR4098" s="11">
        <v>0</v>
      </c>
      <c r="AS4098" s="11">
        <v>10530</v>
      </c>
      <c r="AT4098" s="11">
        <f>SUM(AT4099,AT4107,AT4109)</f>
        <v>1080</v>
      </c>
      <c r="AU4098" s="11">
        <f t="shared" ref="AU4098:BI4098" si="6463">SUM(AU4099,AU4107,AU4109)</f>
        <v>30061</v>
      </c>
      <c r="AV4098" s="11">
        <f t="shared" si="6463"/>
        <v>0</v>
      </c>
      <c r="AW4098" s="11">
        <f t="shared" si="6463"/>
        <v>13981</v>
      </c>
      <c r="AX4098" s="11">
        <f t="shared" si="6463"/>
        <v>0</v>
      </c>
      <c r="AY4098" s="11">
        <f t="shared" si="6463"/>
        <v>0</v>
      </c>
      <c r="AZ4098" s="11">
        <f t="shared" ref="AZ4098" si="6464">SUM(AZ4099,AZ4107,AZ4109)</f>
        <v>45122</v>
      </c>
      <c r="BA4098" s="11">
        <f t="shared" si="6463"/>
        <v>0</v>
      </c>
      <c r="BB4098" s="11">
        <f t="shared" si="6463"/>
        <v>0</v>
      </c>
      <c r="BC4098" s="11">
        <f t="shared" si="6463"/>
        <v>28595</v>
      </c>
      <c r="BD4098" s="11">
        <f t="shared" si="6463"/>
        <v>0</v>
      </c>
      <c r="BE4098" s="11">
        <f t="shared" si="6463"/>
        <v>1466</v>
      </c>
      <c r="BF4098" s="11">
        <f t="shared" si="6463"/>
        <v>13981</v>
      </c>
      <c r="BG4098" s="11">
        <f t="shared" si="6463"/>
        <v>0</v>
      </c>
      <c r="BH4098" s="11">
        <f t="shared" si="6463"/>
        <v>0</v>
      </c>
      <c r="BI4098" s="11">
        <f t="shared" si="6463"/>
        <v>0</v>
      </c>
      <c r="BJ4098" s="11">
        <v>44042</v>
      </c>
      <c r="BK4098" s="11">
        <v>1080</v>
      </c>
    </row>
    <row r="4099" spans="1:63" x14ac:dyDescent="0.25">
      <c r="A4099" s="4" t="s">
        <v>1156</v>
      </c>
      <c r="B4099" s="4" t="s">
        <v>58</v>
      </c>
      <c r="C4099" s="4" t="s">
        <v>157</v>
      </c>
      <c r="D4099" s="107" t="s">
        <v>1379</v>
      </c>
      <c r="E4099" s="106" t="s">
        <v>16</v>
      </c>
      <c r="F4099" s="106" t="s">
        <v>0</v>
      </c>
      <c r="G4099" s="2" t="s">
        <v>0</v>
      </c>
      <c r="H4099" s="2" t="s">
        <v>17</v>
      </c>
      <c r="I4099" s="12">
        <f>SUM(I4100:I4101)</f>
        <v>9536788</v>
      </c>
      <c r="J4099" s="12">
        <f>SUM(J4100:J4101)</f>
        <v>250000</v>
      </c>
      <c r="K4099" s="12">
        <f t="shared" ref="K4099:Y4099" si="6465">SUM(K4100:K4101)</f>
        <v>225258</v>
      </c>
      <c r="L4099" s="12">
        <f t="shared" si="6465"/>
        <v>0</v>
      </c>
      <c r="M4099" s="12">
        <f t="shared" si="6465"/>
        <v>0</v>
      </c>
      <c r="N4099" s="12">
        <f t="shared" si="6465"/>
        <v>0</v>
      </c>
      <c r="O4099" s="12">
        <f t="shared" si="6465"/>
        <v>0</v>
      </c>
      <c r="P4099" s="12">
        <f t="shared" ref="P4099" si="6466">SUM(P4100:P4101)</f>
        <v>475258</v>
      </c>
      <c r="Q4099" s="12">
        <f t="shared" si="6465"/>
        <v>2651</v>
      </c>
      <c r="R4099" s="12">
        <f t="shared" si="6465"/>
        <v>13272</v>
      </c>
      <c r="S4099" s="12">
        <f t="shared" si="6465"/>
        <v>214783</v>
      </c>
      <c r="T4099" s="12">
        <f t="shared" si="6465"/>
        <v>0</v>
      </c>
      <c r="U4099" s="12">
        <f t="shared" si="6465"/>
        <v>10475</v>
      </c>
      <c r="V4099" s="12">
        <f t="shared" si="6465"/>
        <v>0</v>
      </c>
      <c r="W4099" s="12">
        <f t="shared" si="6465"/>
        <v>0</v>
      </c>
      <c r="X4099" s="12">
        <f t="shared" si="6465"/>
        <v>50000</v>
      </c>
      <c r="Y4099" s="12">
        <f t="shared" si="6465"/>
        <v>100000</v>
      </c>
      <c r="Z4099" s="12">
        <v>391181</v>
      </c>
      <c r="AA4099" s="12">
        <v>84077</v>
      </c>
      <c r="AB4099" s="12">
        <f t="shared" ref="AB4099:AQ4099" si="6467">SUM(AB4100:AB4101)</f>
        <v>0</v>
      </c>
      <c r="AC4099" s="12">
        <f t="shared" si="6467"/>
        <v>0</v>
      </c>
      <c r="AD4099" s="12">
        <f t="shared" si="6467"/>
        <v>0</v>
      </c>
      <c r="AE4099" s="12">
        <f t="shared" si="6467"/>
        <v>0</v>
      </c>
      <c r="AF4099" s="12">
        <f t="shared" si="6467"/>
        <v>0</v>
      </c>
      <c r="AG4099" s="12">
        <f t="shared" si="6467"/>
        <v>0</v>
      </c>
      <c r="AH4099" s="12">
        <f t="shared" ref="AH4099" si="6468">SUM(AH4100:AH4101)</f>
        <v>0</v>
      </c>
      <c r="AI4099" s="12">
        <f t="shared" si="6467"/>
        <v>0</v>
      </c>
      <c r="AJ4099" s="12">
        <f t="shared" si="6467"/>
        <v>0</v>
      </c>
      <c r="AK4099" s="12">
        <f t="shared" si="6467"/>
        <v>0</v>
      </c>
      <c r="AL4099" s="12">
        <f t="shared" si="6467"/>
        <v>0</v>
      </c>
      <c r="AM4099" s="12">
        <f t="shared" si="6467"/>
        <v>0</v>
      </c>
      <c r="AN4099" s="12">
        <f t="shared" si="6467"/>
        <v>0</v>
      </c>
      <c r="AO4099" s="12">
        <f t="shared" si="6467"/>
        <v>0</v>
      </c>
      <c r="AP4099" s="12">
        <f t="shared" si="6467"/>
        <v>0</v>
      </c>
      <c r="AQ4099" s="12">
        <f t="shared" si="6467"/>
        <v>0</v>
      </c>
      <c r="AR4099" s="12">
        <v>0</v>
      </c>
      <c r="AS4099" s="12">
        <v>0</v>
      </c>
      <c r="AT4099" s="12">
        <f t="shared" ref="AT4099:BI4099" si="6469">SUM(AT4100:AT4101)</f>
        <v>10</v>
      </c>
      <c r="AU4099" s="12">
        <f t="shared" si="6469"/>
        <v>5542</v>
      </c>
      <c r="AV4099" s="12">
        <f t="shared" si="6469"/>
        <v>0</v>
      </c>
      <c r="AW4099" s="12">
        <f t="shared" si="6469"/>
        <v>2889</v>
      </c>
      <c r="AX4099" s="12">
        <f t="shared" si="6469"/>
        <v>0</v>
      </c>
      <c r="AY4099" s="12">
        <f t="shared" si="6469"/>
        <v>0</v>
      </c>
      <c r="AZ4099" s="12">
        <f t="shared" ref="AZ4099" si="6470">SUM(AZ4100:AZ4101)</f>
        <v>8441</v>
      </c>
      <c r="BA4099" s="12">
        <f t="shared" si="6469"/>
        <v>0</v>
      </c>
      <c r="BB4099" s="12">
        <f t="shared" si="6469"/>
        <v>0</v>
      </c>
      <c r="BC4099" s="12">
        <f t="shared" si="6469"/>
        <v>5542</v>
      </c>
      <c r="BD4099" s="12">
        <f t="shared" si="6469"/>
        <v>0</v>
      </c>
      <c r="BE4099" s="12">
        <f t="shared" si="6469"/>
        <v>0</v>
      </c>
      <c r="BF4099" s="12">
        <f t="shared" si="6469"/>
        <v>2889</v>
      </c>
      <c r="BG4099" s="12">
        <f t="shared" si="6469"/>
        <v>0</v>
      </c>
      <c r="BH4099" s="12">
        <f t="shared" si="6469"/>
        <v>0</v>
      </c>
      <c r="BI4099" s="12">
        <f t="shared" si="6469"/>
        <v>0</v>
      </c>
      <c r="BJ4099" s="12">
        <v>8431</v>
      </c>
      <c r="BK4099" s="12">
        <v>10</v>
      </c>
    </row>
    <row r="4100" spans="1:63" x14ac:dyDescent="0.25">
      <c r="A4100" s="4" t="s">
        <v>1156</v>
      </c>
      <c r="B4100" s="4" t="s">
        <v>58</v>
      </c>
      <c r="C4100" s="4" t="s">
        <v>157</v>
      </c>
      <c r="D4100" s="107" t="s">
        <v>1379</v>
      </c>
      <c r="E4100" s="117">
        <v>6111</v>
      </c>
      <c r="F4100" s="107"/>
      <c r="G4100" s="103" t="s">
        <v>1659</v>
      </c>
      <c r="H4100" s="13" t="s">
        <v>18</v>
      </c>
      <c r="I4100" s="14">
        <v>8768210</v>
      </c>
      <c r="J4100" s="14">
        <v>250000</v>
      </c>
      <c r="K4100" s="14">
        <f>214783+10475</f>
        <v>225258</v>
      </c>
      <c r="L4100" s="14"/>
      <c r="M4100" s="14"/>
      <c r="N4100" s="14"/>
      <c r="O4100" s="14"/>
      <c r="P4100" s="14">
        <f t="shared" ref="P4100:P4156" si="6471">J4100+K4100+L4100+M4100+N4100+O4100</f>
        <v>475258</v>
      </c>
      <c r="Q4100" s="14">
        <v>2651</v>
      </c>
      <c r="R4100" s="14">
        <v>13272</v>
      </c>
      <c r="S4100" s="14">
        <v>214783</v>
      </c>
      <c r="T4100" s="14"/>
      <c r="U4100" s="14">
        <v>10475</v>
      </c>
      <c r="V4100" s="14"/>
      <c r="W4100" s="14"/>
      <c r="X4100" s="14">
        <v>50000</v>
      </c>
      <c r="Y4100" s="14">
        <v>100000</v>
      </c>
      <c r="Z4100" s="14">
        <v>391181</v>
      </c>
      <c r="AA4100" s="14">
        <v>84077</v>
      </c>
      <c r="AB4100" s="14">
        <v>0</v>
      </c>
      <c r="AC4100" s="14"/>
      <c r="AD4100" s="14"/>
      <c r="AE4100" s="14"/>
      <c r="AF4100" s="14"/>
      <c r="AG4100" s="14"/>
      <c r="AH4100" s="14">
        <f t="shared" ref="AH4100:AH4156" si="6472">AB4100+AC4100+AD4100+AE4100+AF4100+AG4100</f>
        <v>0</v>
      </c>
      <c r="AI4100" s="14"/>
      <c r="AJ4100" s="14"/>
      <c r="AK4100" s="14"/>
      <c r="AL4100" s="14"/>
      <c r="AM4100" s="14"/>
      <c r="AN4100" s="14"/>
      <c r="AO4100" s="14"/>
      <c r="AP4100" s="14"/>
      <c r="AQ4100" s="14"/>
      <c r="AR4100" s="14">
        <v>0</v>
      </c>
      <c r="AS4100" s="14">
        <v>0</v>
      </c>
      <c r="AT4100" s="14">
        <v>10</v>
      </c>
      <c r="AU4100" s="14">
        <v>5542</v>
      </c>
      <c r="AV4100" s="14"/>
      <c r="AW4100" s="14">
        <v>2889</v>
      </c>
      <c r="AX4100" s="14"/>
      <c r="AY4100" s="14"/>
      <c r="AZ4100" s="14">
        <f t="shared" ref="AZ4100:AZ4156" si="6473">AT4100+AU4100+AV4100+AW4100+AX4100+AY4100</f>
        <v>8441</v>
      </c>
      <c r="BA4100" s="14"/>
      <c r="BB4100" s="14"/>
      <c r="BC4100" s="14">
        <v>5542</v>
      </c>
      <c r="BD4100" s="14"/>
      <c r="BE4100" s="14"/>
      <c r="BF4100" s="14">
        <v>2889</v>
      </c>
      <c r="BG4100" s="14"/>
      <c r="BH4100" s="14"/>
      <c r="BI4100" s="14"/>
      <c r="BJ4100" s="14">
        <v>8431</v>
      </c>
      <c r="BK4100" s="14">
        <v>10</v>
      </c>
    </row>
    <row r="4101" spans="1:63" x14ac:dyDescent="0.25">
      <c r="A4101" s="1" t="s">
        <v>1156</v>
      </c>
      <c r="B4101" s="1" t="s">
        <v>58</v>
      </c>
      <c r="C4101" s="1" t="s">
        <v>157</v>
      </c>
      <c r="D4101" s="110" t="s">
        <v>1379</v>
      </c>
      <c r="E4101" s="110" t="s">
        <v>20</v>
      </c>
      <c r="F4101" s="107" t="s">
        <v>0</v>
      </c>
      <c r="G4101" s="13" t="s">
        <v>0</v>
      </c>
      <c r="H4101" s="2" t="s">
        <v>21</v>
      </c>
      <c r="I4101" s="12">
        <f>SUM(I4102:I4106)</f>
        <v>768578</v>
      </c>
      <c r="J4101" s="12">
        <f t="shared" ref="J4101:Y4101" si="6474">SUM(J4102:J4106)</f>
        <v>0</v>
      </c>
      <c r="K4101" s="12">
        <f t="shared" si="6474"/>
        <v>0</v>
      </c>
      <c r="L4101" s="12">
        <f t="shared" si="6474"/>
        <v>0</v>
      </c>
      <c r="M4101" s="12">
        <f t="shared" si="6474"/>
        <v>0</v>
      </c>
      <c r="N4101" s="12">
        <f t="shared" si="6474"/>
        <v>0</v>
      </c>
      <c r="O4101" s="12">
        <f t="shared" si="6474"/>
        <v>0</v>
      </c>
      <c r="P4101" s="12">
        <f t="shared" si="6474"/>
        <v>0</v>
      </c>
      <c r="Q4101" s="12">
        <f t="shared" si="6474"/>
        <v>0</v>
      </c>
      <c r="R4101" s="12">
        <f t="shared" si="6474"/>
        <v>0</v>
      </c>
      <c r="S4101" s="12">
        <f t="shared" si="6474"/>
        <v>0</v>
      </c>
      <c r="T4101" s="12">
        <f t="shared" si="6474"/>
        <v>0</v>
      </c>
      <c r="U4101" s="12">
        <f t="shared" si="6474"/>
        <v>0</v>
      </c>
      <c r="V4101" s="12">
        <f t="shared" si="6474"/>
        <v>0</v>
      </c>
      <c r="W4101" s="12">
        <f t="shared" si="6474"/>
        <v>0</v>
      </c>
      <c r="X4101" s="12">
        <f t="shared" si="6474"/>
        <v>0</v>
      </c>
      <c r="Y4101" s="12">
        <f t="shared" si="6474"/>
        <v>0</v>
      </c>
      <c r="Z4101" s="12">
        <v>0</v>
      </c>
      <c r="AA4101" s="12">
        <v>0</v>
      </c>
      <c r="AB4101" s="12">
        <f t="shared" ref="AB4101:AQ4101" si="6475">SUM(AB4102:AB4106)</f>
        <v>0</v>
      </c>
      <c r="AC4101" s="12">
        <f t="shared" si="6475"/>
        <v>0</v>
      </c>
      <c r="AD4101" s="12">
        <f t="shared" si="6475"/>
        <v>0</v>
      </c>
      <c r="AE4101" s="12">
        <f t="shared" si="6475"/>
        <v>0</v>
      </c>
      <c r="AF4101" s="12">
        <f t="shared" si="6475"/>
        <v>0</v>
      </c>
      <c r="AG4101" s="12">
        <f t="shared" si="6475"/>
        <v>0</v>
      </c>
      <c r="AH4101" s="12">
        <f t="shared" si="6475"/>
        <v>0</v>
      </c>
      <c r="AI4101" s="12">
        <f t="shared" si="6475"/>
        <v>0</v>
      </c>
      <c r="AJ4101" s="12">
        <f t="shared" si="6475"/>
        <v>0</v>
      </c>
      <c r="AK4101" s="12">
        <f t="shared" si="6475"/>
        <v>0</v>
      </c>
      <c r="AL4101" s="12">
        <f t="shared" si="6475"/>
        <v>0</v>
      </c>
      <c r="AM4101" s="12">
        <f t="shared" si="6475"/>
        <v>0</v>
      </c>
      <c r="AN4101" s="12">
        <f t="shared" si="6475"/>
        <v>0</v>
      </c>
      <c r="AO4101" s="12">
        <f t="shared" si="6475"/>
        <v>0</v>
      </c>
      <c r="AP4101" s="12">
        <f t="shared" si="6475"/>
        <v>0</v>
      </c>
      <c r="AQ4101" s="12">
        <f t="shared" si="6475"/>
        <v>0</v>
      </c>
      <c r="AR4101" s="12">
        <v>0</v>
      </c>
      <c r="AS4101" s="12">
        <v>0</v>
      </c>
      <c r="AT4101" s="12">
        <f t="shared" ref="AT4101:BI4101" si="6476">SUM(AT4102:AT4106)</f>
        <v>0</v>
      </c>
      <c r="AU4101" s="12">
        <f t="shared" si="6476"/>
        <v>0</v>
      </c>
      <c r="AV4101" s="12">
        <f t="shared" si="6476"/>
        <v>0</v>
      </c>
      <c r="AW4101" s="12">
        <f t="shared" si="6476"/>
        <v>0</v>
      </c>
      <c r="AX4101" s="12">
        <f t="shared" si="6476"/>
        <v>0</v>
      </c>
      <c r="AY4101" s="12">
        <f t="shared" si="6476"/>
        <v>0</v>
      </c>
      <c r="AZ4101" s="12">
        <f t="shared" si="6476"/>
        <v>0</v>
      </c>
      <c r="BA4101" s="12">
        <f t="shared" si="6476"/>
        <v>0</v>
      </c>
      <c r="BB4101" s="12">
        <f t="shared" si="6476"/>
        <v>0</v>
      </c>
      <c r="BC4101" s="12">
        <f t="shared" si="6476"/>
        <v>0</v>
      </c>
      <c r="BD4101" s="12">
        <f t="shared" si="6476"/>
        <v>0</v>
      </c>
      <c r="BE4101" s="12">
        <f t="shared" si="6476"/>
        <v>0</v>
      </c>
      <c r="BF4101" s="12">
        <f t="shared" si="6476"/>
        <v>0</v>
      </c>
      <c r="BG4101" s="12">
        <f t="shared" si="6476"/>
        <v>0</v>
      </c>
      <c r="BH4101" s="12">
        <f t="shared" si="6476"/>
        <v>0</v>
      </c>
      <c r="BI4101" s="12">
        <f t="shared" si="6476"/>
        <v>0</v>
      </c>
      <c r="BJ4101" s="12">
        <v>0</v>
      </c>
      <c r="BK4101" s="12">
        <v>0</v>
      </c>
    </row>
    <row r="4102" spans="1:63" ht="22.5" x14ac:dyDescent="0.25">
      <c r="A4102" s="4" t="s">
        <v>1156</v>
      </c>
      <c r="B4102" s="4" t="s">
        <v>58</v>
      </c>
      <c r="C4102" s="4" t="s">
        <v>157</v>
      </c>
      <c r="D4102" s="107" t="s">
        <v>1379</v>
      </c>
      <c r="E4102" s="117">
        <v>6112</v>
      </c>
      <c r="F4102" s="107" t="s">
        <v>1381</v>
      </c>
      <c r="G4102" s="103" t="s">
        <v>1659</v>
      </c>
      <c r="H4102" s="13" t="s">
        <v>59</v>
      </c>
      <c r="I4102" s="14">
        <v>115650</v>
      </c>
      <c r="J4102" s="14">
        <v>0</v>
      </c>
      <c r="K4102" s="14"/>
      <c r="L4102" s="14"/>
      <c r="M4102" s="14"/>
      <c r="N4102" s="14"/>
      <c r="O4102" s="14"/>
      <c r="P4102" s="14">
        <f t="shared" si="6471"/>
        <v>0</v>
      </c>
      <c r="Q4102" s="14"/>
      <c r="R4102" s="14"/>
      <c r="S4102" s="14"/>
      <c r="T4102" s="14"/>
      <c r="U4102" s="14"/>
      <c r="V4102" s="14"/>
      <c r="W4102" s="14"/>
      <c r="X4102" s="14"/>
      <c r="Y4102" s="14"/>
      <c r="Z4102" s="14">
        <v>0</v>
      </c>
      <c r="AA4102" s="14">
        <v>0</v>
      </c>
      <c r="AB4102" s="14">
        <v>0</v>
      </c>
      <c r="AC4102" s="14"/>
      <c r="AD4102" s="14"/>
      <c r="AE4102" s="14"/>
      <c r="AF4102" s="14"/>
      <c r="AG4102" s="14"/>
      <c r="AH4102" s="14">
        <f t="shared" si="6472"/>
        <v>0</v>
      </c>
      <c r="AI4102" s="14"/>
      <c r="AJ4102" s="14"/>
      <c r="AK4102" s="14"/>
      <c r="AL4102" s="14"/>
      <c r="AM4102" s="14"/>
      <c r="AN4102" s="14"/>
      <c r="AO4102" s="14"/>
      <c r="AP4102" s="14"/>
      <c r="AQ4102" s="14"/>
      <c r="AR4102" s="14">
        <v>0</v>
      </c>
      <c r="AS4102" s="14">
        <v>0</v>
      </c>
      <c r="AT4102" s="14">
        <v>0</v>
      </c>
      <c r="AU4102" s="14"/>
      <c r="AV4102" s="14"/>
      <c r="AW4102" s="14"/>
      <c r="AX4102" s="14"/>
      <c r="AY4102" s="14"/>
      <c r="AZ4102" s="14">
        <f t="shared" si="6473"/>
        <v>0</v>
      </c>
      <c r="BA4102" s="14"/>
      <c r="BB4102" s="14"/>
      <c r="BC4102" s="14"/>
      <c r="BD4102" s="14"/>
      <c r="BE4102" s="14"/>
      <c r="BF4102" s="14"/>
      <c r="BG4102" s="14"/>
      <c r="BH4102" s="14"/>
      <c r="BI4102" s="14"/>
      <c r="BJ4102" s="14">
        <v>0</v>
      </c>
      <c r="BK4102" s="14">
        <v>0</v>
      </c>
    </row>
    <row r="4103" spans="1:63" x14ac:dyDescent="0.25">
      <c r="A4103" s="4" t="s">
        <v>1156</v>
      </c>
      <c r="B4103" s="4" t="s">
        <v>58</v>
      </c>
      <c r="C4103" s="4" t="s">
        <v>157</v>
      </c>
      <c r="D4103" s="107" t="s">
        <v>1379</v>
      </c>
      <c r="E4103" s="117">
        <v>6112</v>
      </c>
      <c r="F4103" s="107" t="s">
        <v>1382</v>
      </c>
      <c r="G4103" s="103" t="s">
        <v>1659</v>
      </c>
      <c r="H4103" s="13" t="s">
        <v>24</v>
      </c>
      <c r="I4103" s="14">
        <v>430000</v>
      </c>
      <c r="J4103" s="14">
        <v>0</v>
      </c>
      <c r="K4103" s="14"/>
      <c r="L4103" s="14"/>
      <c r="M4103" s="14"/>
      <c r="N4103" s="14"/>
      <c r="O4103" s="14"/>
      <c r="P4103" s="14">
        <f t="shared" si="6471"/>
        <v>0</v>
      </c>
      <c r="Q4103" s="14"/>
      <c r="R4103" s="14"/>
      <c r="S4103" s="14"/>
      <c r="T4103" s="14"/>
      <c r="U4103" s="14"/>
      <c r="V4103" s="14"/>
      <c r="W4103" s="14"/>
      <c r="X4103" s="14"/>
      <c r="Y4103" s="14"/>
      <c r="Z4103" s="14">
        <v>0</v>
      </c>
      <c r="AA4103" s="14">
        <v>0</v>
      </c>
      <c r="AB4103" s="14">
        <v>0</v>
      </c>
      <c r="AC4103" s="14"/>
      <c r="AD4103" s="14"/>
      <c r="AE4103" s="14"/>
      <c r="AF4103" s="14"/>
      <c r="AG4103" s="14"/>
      <c r="AH4103" s="14">
        <f t="shared" si="6472"/>
        <v>0</v>
      </c>
      <c r="AI4103" s="14"/>
      <c r="AJ4103" s="14"/>
      <c r="AK4103" s="14"/>
      <c r="AL4103" s="14"/>
      <c r="AM4103" s="14"/>
      <c r="AN4103" s="14"/>
      <c r="AO4103" s="14"/>
      <c r="AP4103" s="14"/>
      <c r="AQ4103" s="14"/>
      <c r="AR4103" s="14">
        <v>0</v>
      </c>
      <c r="AS4103" s="14">
        <v>0</v>
      </c>
      <c r="AT4103" s="14">
        <v>0</v>
      </c>
      <c r="AU4103" s="14"/>
      <c r="AV4103" s="14"/>
      <c r="AW4103" s="14"/>
      <c r="AX4103" s="14"/>
      <c r="AY4103" s="14"/>
      <c r="AZ4103" s="14">
        <f t="shared" si="6473"/>
        <v>0</v>
      </c>
      <c r="BA4103" s="14"/>
      <c r="BB4103" s="14"/>
      <c r="BC4103" s="14"/>
      <c r="BD4103" s="14"/>
      <c r="BE4103" s="14"/>
      <c r="BF4103" s="14"/>
      <c r="BG4103" s="14"/>
      <c r="BH4103" s="14"/>
      <c r="BI4103" s="14"/>
      <c r="BJ4103" s="14">
        <v>0</v>
      </c>
      <c r="BK4103" s="14">
        <v>0</v>
      </c>
    </row>
    <row r="4104" spans="1:63" x14ac:dyDescent="0.25">
      <c r="A4104" s="4" t="s">
        <v>1156</v>
      </c>
      <c r="B4104" s="4" t="s">
        <v>58</v>
      </c>
      <c r="C4104" s="4" t="s">
        <v>157</v>
      </c>
      <c r="D4104" s="107" t="s">
        <v>1379</v>
      </c>
      <c r="E4104" s="117">
        <v>6112</v>
      </c>
      <c r="F4104" s="107" t="s">
        <v>1383</v>
      </c>
      <c r="G4104" s="103" t="s">
        <v>1659</v>
      </c>
      <c r="H4104" s="13" t="s">
        <v>25</v>
      </c>
      <c r="I4104" s="14">
        <v>101850</v>
      </c>
      <c r="J4104" s="14">
        <v>0</v>
      </c>
      <c r="K4104" s="14"/>
      <c r="L4104" s="14"/>
      <c r="M4104" s="14"/>
      <c r="N4104" s="14"/>
      <c r="O4104" s="14"/>
      <c r="P4104" s="14">
        <f t="shared" si="6471"/>
        <v>0</v>
      </c>
      <c r="Q4104" s="14"/>
      <c r="R4104" s="14"/>
      <c r="S4104" s="14"/>
      <c r="T4104" s="14"/>
      <c r="U4104" s="14"/>
      <c r="V4104" s="14"/>
      <c r="W4104" s="14"/>
      <c r="X4104" s="14"/>
      <c r="Y4104" s="14"/>
      <c r="Z4104" s="14">
        <v>0</v>
      </c>
      <c r="AA4104" s="14">
        <v>0</v>
      </c>
      <c r="AB4104" s="14">
        <v>0</v>
      </c>
      <c r="AC4104" s="14"/>
      <c r="AD4104" s="14"/>
      <c r="AE4104" s="14"/>
      <c r="AF4104" s="14"/>
      <c r="AG4104" s="14"/>
      <c r="AH4104" s="14">
        <f t="shared" si="6472"/>
        <v>0</v>
      </c>
      <c r="AI4104" s="14"/>
      <c r="AJ4104" s="14"/>
      <c r="AK4104" s="14"/>
      <c r="AL4104" s="14"/>
      <c r="AM4104" s="14"/>
      <c r="AN4104" s="14"/>
      <c r="AO4104" s="14"/>
      <c r="AP4104" s="14"/>
      <c r="AQ4104" s="14"/>
      <c r="AR4104" s="14">
        <v>0</v>
      </c>
      <c r="AS4104" s="14">
        <v>0</v>
      </c>
      <c r="AT4104" s="14">
        <v>0</v>
      </c>
      <c r="AU4104" s="14"/>
      <c r="AV4104" s="14"/>
      <c r="AW4104" s="14"/>
      <c r="AX4104" s="14"/>
      <c r="AY4104" s="14"/>
      <c r="AZ4104" s="14">
        <f t="shared" si="6473"/>
        <v>0</v>
      </c>
      <c r="BA4104" s="14"/>
      <c r="BB4104" s="14"/>
      <c r="BC4104" s="14"/>
      <c r="BD4104" s="14"/>
      <c r="BE4104" s="14"/>
      <c r="BF4104" s="14"/>
      <c r="BG4104" s="14"/>
      <c r="BH4104" s="14"/>
      <c r="BI4104" s="14"/>
      <c r="BJ4104" s="14">
        <v>0</v>
      </c>
      <c r="BK4104" s="14">
        <v>0</v>
      </c>
    </row>
    <row r="4105" spans="1:63" x14ac:dyDescent="0.25">
      <c r="A4105" s="4" t="s">
        <v>1156</v>
      </c>
      <c r="B4105" s="4" t="s">
        <v>58</v>
      </c>
      <c r="C4105" s="4" t="s">
        <v>157</v>
      </c>
      <c r="D4105" s="107" t="s">
        <v>1379</v>
      </c>
      <c r="E4105" s="117">
        <v>6112</v>
      </c>
      <c r="F4105" s="107" t="s">
        <v>1384</v>
      </c>
      <c r="G4105" s="103" t="s">
        <v>1659</v>
      </c>
      <c r="H4105" s="13" t="s">
        <v>23</v>
      </c>
      <c r="I4105" s="14">
        <v>72999</v>
      </c>
      <c r="J4105" s="14">
        <v>0</v>
      </c>
      <c r="K4105" s="14"/>
      <c r="L4105" s="14"/>
      <c r="M4105" s="14"/>
      <c r="N4105" s="14"/>
      <c r="O4105" s="14"/>
      <c r="P4105" s="14">
        <f t="shared" si="6471"/>
        <v>0</v>
      </c>
      <c r="Q4105" s="14"/>
      <c r="R4105" s="14"/>
      <c r="S4105" s="14"/>
      <c r="T4105" s="14"/>
      <c r="U4105" s="14"/>
      <c r="V4105" s="14"/>
      <c r="W4105" s="14"/>
      <c r="X4105" s="14"/>
      <c r="Y4105" s="14"/>
      <c r="Z4105" s="14">
        <v>0</v>
      </c>
      <c r="AA4105" s="14">
        <v>0</v>
      </c>
      <c r="AB4105" s="14">
        <v>0</v>
      </c>
      <c r="AC4105" s="14"/>
      <c r="AD4105" s="14"/>
      <c r="AE4105" s="14"/>
      <c r="AF4105" s="14"/>
      <c r="AG4105" s="14"/>
      <c r="AH4105" s="14">
        <f t="shared" si="6472"/>
        <v>0</v>
      </c>
      <c r="AI4105" s="14"/>
      <c r="AJ4105" s="14"/>
      <c r="AK4105" s="14"/>
      <c r="AL4105" s="14"/>
      <c r="AM4105" s="14"/>
      <c r="AN4105" s="14"/>
      <c r="AO4105" s="14"/>
      <c r="AP4105" s="14"/>
      <c r="AQ4105" s="14"/>
      <c r="AR4105" s="14">
        <v>0</v>
      </c>
      <c r="AS4105" s="14">
        <v>0</v>
      </c>
      <c r="AT4105" s="14">
        <v>0</v>
      </c>
      <c r="AU4105" s="14"/>
      <c r="AV4105" s="14"/>
      <c r="AW4105" s="14"/>
      <c r="AX4105" s="14"/>
      <c r="AY4105" s="14"/>
      <c r="AZ4105" s="14">
        <f t="shared" si="6473"/>
        <v>0</v>
      </c>
      <c r="BA4105" s="14"/>
      <c r="BB4105" s="14"/>
      <c r="BC4105" s="14"/>
      <c r="BD4105" s="14"/>
      <c r="BE4105" s="14"/>
      <c r="BF4105" s="14"/>
      <c r="BG4105" s="14"/>
      <c r="BH4105" s="14"/>
      <c r="BI4105" s="14"/>
      <c r="BJ4105" s="14">
        <v>0</v>
      </c>
      <c r="BK4105" s="14">
        <v>0</v>
      </c>
    </row>
    <row r="4106" spans="1:63" x14ac:dyDescent="0.25">
      <c r="A4106" s="4" t="s">
        <v>1156</v>
      </c>
      <c r="B4106" s="4" t="s">
        <v>58</v>
      </c>
      <c r="C4106" s="4" t="s">
        <v>157</v>
      </c>
      <c r="D4106" s="107" t="s">
        <v>1379</v>
      </c>
      <c r="E4106" s="117">
        <v>6112</v>
      </c>
      <c r="F4106" s="107" t="s">
        <v>1385</v>
      </c>
      <c r="G4106" s="103" t="s">
        <v>1659</v>
      </c>
      <c r="H4106" s="13" t="s">
        <v>26</v>
      </c>
      <c r="I4106" s="14">
        <v>48079</v>
      </c>
      <c r="J4106" s="14">
        <v>0</v>
      </c>
      <c r="K4106" s="14"/>
      <c r="L4106" s="14"/>
      <c r="M4106" s="14"/>
      <c r="N4106" s="14"/>
      <c r="O4106" s="14"/>
      <c r="P4106" s="14">
        <f t="shared" si="6471"/>
        <v>0</v>
      </c>
      <c r="Q4106" s="14"/>
      <c r="R4106" s="14"/>
      <c r="S4106" s="14"/>
      <c r="T4106" s="14"/>
      <c r="U4106" s="14"/>
      <c r="V4106" s="14"/>
      <c r="W4106" s="14"/>
      <c r="X4106" s="14"/>
      <c r="Y4106" s="14"/>
      <c r="Z4106" s="14">
        <v>0</v>
      </c>
      <c r="AA4106" s="14">
        <v>0</v>
      </c>
      <c r="AB4106" s="14">
        <v>0</v>
      </c>
      <c r="AC4106" s="14"/>
      <c r="AD4106" s="14"/>
      <c r="AE4106" s="14"/>
      <c r="AF4106" s="14"/>
      <c r="AG4106" s="14"/>
      <c r="AH4106" s="14">
        <f t="shared" si="6472"/>
        <v>0</v>
      </c>
      <c r="AI4106" s="14"/>
      <c r="AJ4106" s="14"/>
      <c r="AK4106" s="14"/>
      <c r="AL4106" s="14"/>
      <c r="AM4106" s="14"/>
      <c r="AN4106" s="14"/>
      <c r="AO4106" s="14"/>
      <c r="AP4106" s="14"/>
      <c r="AQ4106" s="14"/>
      <c r="AR4106" s="14">
        <v>0</v>
      </c>
      <c r="AS4106" s="14">
        <v>0</v>
      </c>
      <c r="AT4106" s="14">
        <v>0</v>
      </c>
      <c r="AU4106" s="14"/>
      <c r="AV4106" s="14"/>
      <c r="AW4106" s="14"/>
      <c r="AX4106" s="14"/>
      <c r="AY4106" s="14"/>
      <c r="AZ4106" s="14">
        <f t="shared" si="6473"/>
        <v>0</v>
      </c>
      <c r="BA4106" s="14"/>
      <c r="BB4106" s="14"/>
      <c r="BC4106" s="14"/>
      <c r="BD4106" s="14"/>
      <c r="BE4106" s="14"/>
      <c r="BF4106" s="14"/>
      <c r="BG4106" s="14"/>
      <c r="BH4106" s="14"/>
      <c r="BI4106" s="14"/>
      <c r="BJ4106" s="14">
        <v>0</v>
      </c>
      <c r="BK4106" s="14">
        <v>0</v>
      </c>
    </row>
    <row r="4107" spans="1:63" ht="22.5" x14ac:dyDescent="0.25">
      <c r="A4107" s="4" t="s">
        <v>1156</v>
      </c>
      <c r="B4107" s="4" t="s">
        <v>58</v>
      </c>
      <c r="C4107" s="4" t="s">
        <v>157</v>
      </c>
      <c r="D4107" s="107" t="s">
        <v>1379</v>
      </c>
      <c r="E4107" s="106" t="s">
        <v>27</v>
      </c>
      <c r="F4107" s="106" t="s">
        <v>0</v>
      </c>
      <c r="G4107" s="2" t="s">
        <v>0</v>
      </c>
      <c r="H4107" s="2" t="s">
        <v>28</v>
      </c>
      <c r="I4107" s="12">
        <f>SUM(I4108)</f>
        <v>938465</v>
      </c>
      <c r="J4107" s="12">
        <f t="shared" ref="J4107:Y4107" si="6477">SUM(J4108)</f>
        <v>26250</v>
      </c>
      <c r="K4107" s="12">
        <f t="shared" si="6477"/>
        <v>25503</v>
      </c>
      <c r="L4107" s="12">
        <f t="shared" si="6477"/>
        <v>0</v>
      </c>
      <c r="M4107" s="12">
        <f t="shared" si="6477"/>
        <v>0</v>
      </c>
      <c r="N4107" s="12">
        <f t="shared" si="6477"/>
        <v>0</v>
      </c>
      <c r="O4107" s="12">
        <f t="shared" si="6477"/>
        <v>0</v>
      </c>
      <c r="P4107" s="12">
        <f t="shared" si="6477"/>
        <v>51753</v>
      </c>
      <c r="Q4107" s="12">
        <f t="shared" si="6477"/>
        <v>279</v>
      </c>
      <c r="R4107" s="12">
        <f t="shared" si="6477"/>
        <v>1393</v>
      </c>
      <c r="S4107" s="12">
        <f t="shared" si="6477"/>
        <v>25503</v>
      </c>
      <c r="T4107" s="12">
        <f t="shared" si="6477"/>
        <v>0</v>
      </c>
      <c r="U4107" s="12">
        <f t="shared" si="6477"/>
        <v>0</v>
      </c>
      <c r="V4107" s="12">
        <f t="shared" si="6477"/>
        <v>0</v>
      </c>
      <c r="W4107" s="12">
        <f t="shared" si="6477"/>
        <v>0</v>
      </c>
      <c r="X4107" s="12">
        <f t="shared" si="6477"/>
        <v>5250</v>
      </c>
      <c r="Y4107" s="12">
        <f t="shared" si="6477"/>
        <v>10500</v>
      </c>
      <c r="Z4107" s="12">
        <v>42925</v>
      </c>
      <c r="AA4107" s="12">
        <v>8828</v>
      </c>
      <c r="AB4107" s="12">
        <f t="shared" ref="AB4107:AQ4107" si="6478">SUM(AB4108)</f>
        <v>0</v>
      </c>
      <c r="AC4107" s="12">
        <f t="shared" si="6478"/>
        <v>0</v>
      </c>
      <c r="AD4107" s="12">
        <f t="shared" si="6478"/>
        <v>0</v>
      </c>
      <c r="AE4107" s="12">
        <f t="shared" si="6478"/>
        <v>0</v>
      </c>
      <c r="AF4107" s="12">
        <f t="shared" si="6478"/>
        <v>0</v>
      </c>
      <c r="AG4107" s="12">
        <f t="shared" si="6478"/>
        <v>0</v>
      </c>
      <c r="AH4107" s="12">
        <f t="shared" si="6478"/>
        <v>0</v>
      </c>
      <c r="AI4107" s="12">
        <f t="shared" si="6478"/>
        <v>0</v>
      </c>
      <c r="AJ4107" s="12">
        <f t="shared" si="6478"/>
        <v>0</v>
      </c>
      <c r="AK4107" s="12">
        <f t="shared" si="6478"/>
        <v>0</v>
      </c>
      <c r="AL4107" s="12">
        <f t="shared" si="6478"/>
        <v>0</v>
      </c>
      <c r="AM4107" s="12">
        <f t="shared" si="6478"/>
        <v>0</v>
      </c>
      <c r="AN4107" s="12">
        <f t="shared" si="6478"/>
        <v>0</v>
      </c>
      <c r="AO4107" s="12">
        <f t="shared" si="6478"/>
        <v>0</v>
      </c>
      <c r="AP4107" s="12">
        <f t="shared" si="6478"/>
        <v>0</v>
      </c>
      <c r="AQ4107" s="12">
        <f t="shared" si="6478"/>
        <v>0</v>
      </c>
      <c r="AR4107" s="12">
        <v>0</v>
      </c>
      <c r="AS4107" s="12">
        <v>0</v>
      </c>
      <c r="AT4107" s="12">
        <f t="shared" ref="AT4107:BI4107" si="6479">SUM(AT4108)</f>
        <v>10</v>
      </c>
      <c r="AU4107" s="12">
        <f t="shared" si="6479"/>
        <v>580</v>
      </c>
      <c r="AV4107" s="12">
        <f t="shared" si="6479"/>
        <v>0</v>
      </c>
      <c r="AW4107" s="12">
        <f t="shared" si="6479"/>
        <v>303</v>
      </c>
      <c r="AX4107" s="12">
        <f t="shared" si="6479"/>
        <v>0</v>
      </c>
      <c r="AY4107" s="12">
        <f t="shared" si="6479"/>
        <v>0</v>
      </c>
      <c r="AZ4107" s="12">
        <f t="shared" si="6479"/>
        <v>893</v>
      </c>
      <c r="BA4107" s="12">
        <f t="shared" si="6479"/>
        <v>0</v>
      </c>
      <c r="BB4107" s="12">
        <f t="shared" si="6479"/>
        <v>0</v>
      </c>
      <c r="BC4107" s="12">
        <f t="shared" si="6479"/>
        <v>580</v>
      </c>
      <c r="BD4107" s="12">
        <f t="shared" si="6479"/>
        <v>0</v>
      </c>
      <c r="BE4107" s="12">
        <f t="shared" si="6479"/>
        <v>0</v>
      </c>
      <c r="BF4107" s="12">
        <f t="shared" si="6479"/>
        <v>303</v>
      </c>
      <c r="BG4107" s="12">
        <f t="shared" si="6479"/>
        <v>0</v>
      </c>
      <c r="BH4107" s="12">
        <f t="shared" si="6479"/>
        <v>0</v>
      </c>
      <c r="BI4107" s="12">
        <f t="shared" si="6479"/>
        <v>0</v>
      </c>
      <c r="BJ4107" s="12">
        <v>883</v>
      </c>
      <c r="BK4107" s="12">
        <v>10</v>
      </c>
    </row>
    <row r="4108" spans="1:63" x14ac:dyDescent="0.25">
      <c r="A4108" s="4" t="s">
        <v>1156</v>
      </c>
      <c r="B4108" s="4" t="s">
        <v>58</v>
      </c>
      <c r="C4108" s="4" t="s">
        <v>157</v>
      </c>
      <c r="D4108" s="107" t="s">
        <v>1379</v>
      </c>
      <c r="E4108" s="117">
        <v>6121</v>
      </c>
      <c r="F4108" s="107"/>
      <c r="G4108" s="103" t="s">
        <v>1659</v>
      </c>
      <c r="H4108" s="13" t="s">
        <v>29</v>
      </c>
      <c r="I4108" s="14">
        <v>938465</v>
      </c>
      <c r="J4108" s="14">
        <v>26250</v>
      </c>
      <c r="K4108" s="14">
        <v>25503</v>
      </c>
      <c r="L4108" s="14"/>
      <c r="M4108" s="14"/>
      <c r="N4108" s="14"/>
      <c r="O4108" s="14"/>
      <c r="P4108" s="14">
        <f t="shared" si="6471"/>
        <v>51753</v>
      </c>
      <c r="Q4108" s="14">
        <v>279</v>
      </c>
      <c r="R4108" s="14">
        <v>1393</v>
      </c>
      <c r="S4108" s="14">
        <v>25503</v>
      </c>
      <c r="T4108" s="14"/>
      <c r="U4108" s="14"/>
      <c r="V4108" s="14"/>
      <c r="W4108" s="14"/>
      <c r="X4108" s="14">
        <v>5250</v>
      </c>
      <c r="Y4108" s="14">
        <v>10500</v>
      </c>
      <c r="Z4108" s="14">
        <v>42925</v>
      </c>
      <c r="AA4108" s="14">
        <v>8828</v>
      </c>
      <c r="AB4108" s="14">
        <v>0</v>
      </c>
      <c r="AC4108" s="14"/>
      <c r="AD4108" s="14"/>
      <c r="AE4108" s="14"/>
      <c r="AF4108" s="14"/>
      <c r="AG4108" s="14"/>
      <c r="AH4108" s="14">
        <f t="shared" si="6472"/>
        <v>0</v>
      </c>
      <c r="AI4108" s="14"/>
      <c r="AJ4108" s="14"/>
      <c r="AK4108" s="14"/>
      <c r="AL4108" s="14"/>
      <c r="AM4108" s="14"/>
      <c r="AN4108" s="14"/>
      <c r="AO4108" s="14"/>
      <c r="AP4108" s="14"/>
      <c r="AQ4108" s="14"/>
      <c r="AR4108" s="14">
        <v>0</v>
      </c>
      <c r="AS4108" s="14">
        <v>0</v>
      </c>
      <c r="AT4108" s="14">
        <v>10</v>
      </c>
      <c r="AU4108" s="14">
        <v>580</v>
      </c>
      <c r="AV4108" s="14"/>
      <c r="AW4108" s="14">
        <v>303</v>
      </c>
      <c r="AX4108" s="14"/>
      <c r="AY4108" s="14"/>
      <c r="AZ4108" s="14">
        <f t="shared" si="6473"/>
        <v>893</v>
      </c>
      <c r="BA4108" s="14"/>
      <c r="BB4108" s="14"/>
      <c r="BC4108" s="14">
        <v>580</v>
      </c>
      <c r="BD4108" s="14"/>
      <c r="BE4108" s="14"/>
      <c r="BF4108" s="14">
        <v>303</v>
      </c>
      <c r="BG4108" s="14"/>
      <c r="BH4108" s="14"/>
      <c r="BI4108" s="14"/>
      <c r="BJ4108" s="14">
        <v>883</v>
      </c>
      <c r="BK4108" s="14">
        <v>10</v>
      </c>
    </row>
    <row r="4109" spans="1:63" ht="22.5" x14ac:dyDescent="0.25">
      <c r="A4109" s="4" t="s">
        <v>1156</v>
      </c>
      <c r="B4109" s="4" t="s">
        <v>58</v>
      </c>
      <c r="C4109" s="4" t="s">
        <v>157</v>
      </c>
      <c r="D4109" s="107" t="s">
        <v>1379</v>
      </c>
      <c r="E4109" s="106" t="s">
        <v>31</v>
      </c>
      <c r="F4109" s="106" t="s">
        <v>0</v>
      </c>
      <c r="G4109" s="2" t="s">
        <v>0</v>
      </c>
      <c r="H4109" s="2" t="s">
        <v>32</v>
      </c>
      <c r="I4109" s="12">
        <f>SUM(I4110:I4118)</f>
        <v>1314200</v>
      </c>
      <c r="J4109" s="12">
        <f t="shared" ref="J4109:Y4109" si="6480">SUM(J4110:J4118)</f>
        <v>675790</v>
      </c>
      <c r="K4109" s="12">
        <f t="shared" si="6480"/>
        <v>326000</v>
      </c>
      <c r="L4109" s="12">
        <f t="shared" si="6480"/>
        <v>0</v>
      </c>
      <c r="M4109" s="12">
        <f t="shared" si="6480"/>
        <v>0</v>
      </c>
      <c r="N4109" s="12">
        <f t="shared" si="6480"/>
        <v>0</v>
      </c>
      <c r="O4109" s="12">
        <f t="shared" si="6480"/>
        <v>0</v>
      </c>
      <c r="P4109" s="12">
        <f t="shared" si="6480"/>
        <v>1001790</v>
      </c>
      <c r="Q4109" s="12">
        <f t="shared" si="6480"/>
        <v>10009</v>
      </c>
      <c r="R4109" s="12">
        <f t="shared" si="6480"/>
        <v>41</v>
      </c>
      <c r="S4109" s="12">
        <f t="shared" si="6480"/>
        <v>336475</v>
      </c>
      <c r="T4109" s="12">
        <f t="shared" si="6480"/>
        <v>0</v>
      </c>
      <c r="U4109" s="12">
        <f t="shared" si="6480"/>
        <v>-10475</v>
      </c>
      <c r="V4109" s="12">
        <f t="shared" si="6480"/>
        <v>0</v>
      </c>
      <c r="W4109" s="12">
        <f t="shared" si="6480"/>
        <v>0</v>
      </c>
      <c r="X4109" s="12">
        <f t="shared" si="6480"/>
        <v>85300</v>
      </c>
      <c r="Y4109" s="12">
        <f t="shared" si="6480"/>
        <v>223600</v>
      </c>
      <c r="Z4109" s="12">
        <v>644950</v>
      </c>
      <c r="AA4109" s="12">
        <v>356840</v>
      </c>
      <c r="AB4109" s="12">
        <f t="shared" ref="AB4109:AQ4109" si="6481">SUM(AB4110:AB4118)</f>
        <v>10530</v>
      </c>
      <c r="AC4109" s="12">
        <f t="shared" si="6481"/>
        <v>0</v>
      </c>
      <c r="AD4109" s="12">
        <f t="shared" si="6481"/>
        <v>0</v>
      </c>
      <c r="AE4109" s="12">
        <f t="shared" si="6481"/>
        <v>0</v>
      </c>
      <c r="AF4109" s="12">
        <f t="shared" si="6481"/>
        <v>0</v>
      </c>
      <c r="AG4109" s="12">
        <f t="shared" si="6481"/>
        <v>0</v>
      </c>
      <c r="AH4109" s="12">
        <f t="shared" si="6481"/>
        <v>10530</v>
      </c>
      <c r="AI4109" s="12">
        <f t="shared" si="6481"/>
        <v>0</v>
      </c>
      <c r="AJ4109" s="12">
        <f t="shared" si="6481"/>
        <v>0</v>
      </c>
      <c r="AK4109" s="12">
        <f t="shared" si="6481"/>
        <v>0</v>
      </c>
      <c r="AL4109" s="12">
        <f t="shared" si="6481"/>
        <v>0</v>
      </c>
      <c r="AM4109" s="12">
        <f t="shared" si="6481"/>
        <v>0</v>
      </c>
      <c r="AN4109" s="12">
        <f t="shared" si="6481"/>
        <v>0</v>
      </c>
      <c r="AO4109" s="12">
        <f t="shared" si="6481"/>
        <v>0</v>
      </c>
      <c r="AP4109" s="12">
        <f t="shared" si="6481"/>
        <v>0</v>
      </c>
      <c r="AQ4109" s="12">
        <f t="shared" si="6481"/>
        <v>0</v>
      </c>
      <c r="AR4109" s="12">
        <v>0</v>
      </c>
      <c r="AS4109" s="12">
        <v>10530</v>
      </c>
      <c r="AT4109" s="12">
        <f>SUM(AT4110:AT4118)</f>
        <v>1060</v>
      </c>
      <c r="AU4109" s="12">
        <f t="shared" ref="AU4109:BI4109" si="6482">SUM(AU4110:AU4118)</f>
        <v>23939</v>
      </c>
      <c r="AV4109" s="12">
        <f t="shared" si="6482"/>
        <v>0</v>
      </c>
      <c r="AW4109" s="12">
        <f t="shared" si="6482"/>
        <v>10789</v>
      </c>
      <c r="AX4109" s="12">
        <f t="shared" si="6482"/>
        <v>0</v>
      </c>
      <c r="AY4109" s="12">
        <f t="shared" si="6482"/>
        <v>0</v>
      </c>
      <c r="AZ4109" s="12">
        <f t="shared" si="6482"/>
        <v>35788</v>
      </c>
      <c r="BA4109" s="12">
        <f t="shared" si="6482"/>
        <v>0</v>
      </c>
      <c r="BB4109" s="12">
        <f t="shared" si="6482"/>
        <v>0</v>
      </c>
      <c r="BC4109" s="12">
        <f t="shared" si="6482"/>
        <v>22473</v>
      </c>
      <c r="BD4109" s="12">
        <f t="shared" si="6482"/>
        <v>0</v>
      </c>
      <c r="BE4109" s="12">
        <f t="shared" si="6482"/>
        <v>1466</v>
      </c>
      <c r="BF4109" s="12">
        <f t="shared" si="6482"/>
        <v>10789</v>
      </c>
      <c r="BG4109" s="12">
        <f t="shared" si="6482"/>
        <v>0</v>
      </c>
      <c r="BH4109" s="12">
        <f t="shared" si="6482"/>
        <v>0</v>
      </c>
      <c r="BI4109" s="12">
        <f t="shared" si="6482"/>
        <v>0</v>
      </c>
      <c r="BJ4109" s="12">
        <v>34728</v>
      </c>
      <c r="BK4109" s="12">
        <v>1060</v>
      </c>
    </row>
    <row r="4110" spans="1:63" x14ac:dyDescent="0.25">
      <c r="A4110" s="4" t="s">
        <v>1156</v>
      </c>
      <c r="B4110" s="4" t="s">
        <v>58</v>
      </c>
      <c r="C4110" s="4" t="s">
        <v>157</v>
      </c>
      <c r="D4110" s="107" t="s">
        <v>1379</v>
      </c>
      <c r="E4110" s="117">
        <v>6131</v>
      </c>
      <c r="F4110" s="107"/>
      <c r="G4110" s="103" t="s">
        <v>1659</v>
      </c>
      <c r="H4110" s="13" t="s">
        <v>34</v>
      </c>
      <c r="I4110" s="14">
        <v>35020</v>
      </c>
      <c r="J4110" s="14">
        <v>20000</v>
      </c>
      <c r="K4110" s="14">
        <v>5000</v>
      </c>
      <c r="L4110" s="14"/>
      <c r="M4110" s="14"/>
      <c r="N4110" s="14"/>
      <c r="O4110" s="14"/>
      <c r="P4110" s="14">
        <f t="shared" si="6471"/>
        <v>25000</v>
      </c>
      <c r="Q4110" s="14">
        <v>10000</v>
      </c>
      <c r="R4110" s="14"/>
      <c r="S4110" s="14">
        <v>5000</v>
      </c>
      <c r="T4110" s="14"/>
      <c r="U4110" s="14"/>
      <c r="V4110" s="14"/>
      <c r="W4110" s="14"/>
      <c r="X4110" s="14"/>
      <c r="Y4110" s="14">
        <v>10000</v>
      </c>
      <c r="Z4110" s="14">
        <v>25000</v>
      </c>
      <c r="AA4110" s="14">
        <v>0</v>
      </c>
      <c r="AB4110" s="14">
        <v>10</v>
      </c>
      <c r="AC4110" s="14"/>
      <c r="AD4110" s="14"/>
      <c r="AE4110" s="14"/>
      <c r="AF4110" s="14"/>
      <c r="AG4110" s="14"/>
      <c r="AH4110" s="14">
        <f t="shared" si="6472"/>
        <v>10</v>
      </c>
      <c r="AI4110" s="14"/>
      <c r="AJ4110" s="14"/>
      <c r="AK4110" s="14"/>
      <c r="AL4110" s="14"/>
      <c r="AM4110" s="14"/>
      <c r="AN4110" s="14"/>
      <c r="AO4110" s="14"/>
      <c r="AP4110" s="14"/>
      <c r="AQ4110" s="14"/>
      <c r="AR4110" s="14">
        <v>0</v>
      </c>
      <c r="AS4110" s="14">
        <v>10</v>
      </c>
      <c r="AT4110" s="14">
        <v>10</v>
      </c>
      <c r="AU4110" s="14"/>
      <c r="AV4110" s="14"/>
      <c r="AW4110" s="14"/>
      <c r="AX4110" s="14"/>
      <c r="AY4110" s="14"/>
      <c r="AZ4110" s="14">
        <f t="shared" si="6473"/>
        <v>10</v>
      </c>
      <c r="BA4110" s="14"/>
      <c r="BB4110" s="14"/>
      <c r="BC4110" s="14"/>
      <c r="BD4110" s="14"/>
      <c r="BE4110" s="14"/>
      <c r="BF4110" s="14"/>
      <c r="BG4110" s="14"/>
      <c r="BH4110" s="14"/>
      <c r="BI4110" s="14"/>
      <c r="BJ4110" s="14">
        <v>0</v>
      </c>
      <c r="BK4110" s="14">
        <v>10</v>
      </c>
    </row>
    <row r="4111" spans="1:63" x14ac:dyDescent="0.25">
      <c r="A4111" s="4" t="s">
        <v>1156</v>
      </c>
      <c r="B4111" s="4" t="s">
        <v>58</v>
      </c>
      <c r="C4111" s="4" t="s">
        <v>157</v>
      </c>
      <c r="D4111" s="107" t="s">
        <v>1379</v>
      </c>
      <c r="E4111" s="117">
        <v>6132</v>
      </c>
      <c r="F4111" s="107"/>
      <c r="G4111" s="103" t="s">
        <v>1659</v>
      </c>
      <c r="H4111" s="13" t="s">
        <v>74</v>
      </c>
      <c r="I4111" s="14">
        <v>328500</v>
      </c>
      <c r="J4111" s="14">
        <v>70000</v>
      </c>
      <c r="K4111" s="14">
        <v>20000</v>
      </c>
      <c r="L4111" s="14"/>
      <c r="M4111" s="14"/>
      <c r="N4111" s="14"/>
      <c r="O4111" s="14"/>
      <c r="P4111" s="14">
        <f t="shared" si="6471"/>
        <v>90000</v>
      </c>
      <c r="Q4111" s="14"/>
      <c r="R4111" s="14"/>
      <c r="S4111" s="14">
        <v>20000</v>
      </c>
      <c r="T4111" s="14"/>
      <c r="U4111" s="14"/>
      <c r="V4111" s="14"/>
      <c r="W4111" s="14"/>
      <c r="X4111" s="14"/>
      <c r="Y4111" s="14">
        <v>25000</v>
      </c>
      <c r="Z4111" s="14">
        <v>45000</v>
      </c>
      <c r="AA4111" s="14">
        <v>45000</v>
      </c>
      <c r="AB4111" s="14">
        <v>0</v>
      </c>
      <c r="AC4111" s="14"/>
      <c r="AD4111" s="14"/>
      <c r="AE4111" s="14"/>
      <c r="AF4111" s="14"/>
      <c r="AG4111" s="14"/>
      <c r="AH4111" s="14">
        <f t="shared" si="6472"/>
        <v>0</v>
      </c>
      <c r="AI4111" s="14"/>
      <c r="AJ4111" s="14"/>
      <c r="AK4111" s="14"/>
      <c r="AL4111" s="14"/>
      <c r="AM4111" s="14"/>
      <c r="AN4111" s="14"/>
      <c r="AO4111" s="14"/>
      <c r="AP4111" s="14"/>
      <c r="AQ4111" s="14"/>
      <c r="AR4111" s="14">
        <v>0</v>
      </c>
      <c r="AS4111" s="14">
        <v>0</v>
      </c>
      <c r="AT4111" s="14">
        <v>0</v>
      </c>
      <c r="AU4111" s="14"/>
      <c r="AV4111" s="14"/>
      <c r="AW4111" s="14"/>
      <c r="AX4111" s="14"/>
      <c r="AY4111" s="14"/>
      <c r="AZ4111" s="14">
        <f t="shared" si="6473"/>
        <v>0</v>
      </c>
      <c r="BA4111" s="14"/>
      <c r="BB4111" s="14"/>
      <c r="BC4111" s="14"/>
      <c r="BD4111" s="14"/>
      <c r="BE4111" s="14"/>
      <c r="BF4111" s="14"/>
      <c r="BG4111" s="14"/>
      <c r="BH4111" s="14"/>
      <c r="BI4111" s="14"/>
      <c r="BJ4111" s="14">
        <v>0</v>
      </c>
      <c r="BK4111" s="14">
        <v>0</v>
      </c>
    </row>
    <row r="4112" spans="1:63" x14ac:dyDescent="0.25">
      <c r="A4112" s="4" t="s">
        <v>1156</v>
      </c>
      <c r="B4112" s="4" t="s">
        <v>58</v>
      </c>
      <c r="C4112" s="4" t="s">
        <v>157</v>
      </c>
      <c r="D4112" s="107" t="s">
        <v>1379</v>
      </c>
      <c r="E4112" s="117">
        <v>6133</v>
      </c>
      <c r="F4112" s="107"/>
      <c r="G4112" s="103" t="s">
        <v>1659</v>
      </c>
      <c r="H4112" s="13" t="s">
        <v>77</v>
      </c>
      <c r="I4112" s="14">
        <v>75000</v>
      </c>
      <c r="J4112" s="14">
        <v>26000</v>
      </c>
      <c r="K4112" s="14">
        <v>5000</v>
      </c>
      <c r="L4112" s="14"/>
      <c r="M4112" s="14"/>
      <c r="N4112" s="14"/>
      <c r="O4112" s="14"/>
      <c r="P4112" s="14">
        <f t="shared" si="6471"/>
        <v>31000</v>
      </c>
      <c r="Q4112" s="14"/>
      <c r="R4112" s="14"/>
      <c r="S4112" s="14">
        <v>5000</v>
      </c>
      <c r="T4112" s="14"/>
      <c r="U4112" s="14"/>
      <c r="V4112" s="14"/>
      <c r="W4112" s="14"/>
      <c r="X4112" s="14"/>
      <c r="Y4112" s="14">
        <v>13000</v>
      </c>
      <c r="Z4112" s="14">
        <v>18000</v>
      </c>
      <c r="AA4112" s="14">
        <v>13000</v>
      </c>
      <c r="AB4112" s="14">
        <v>0</v>
      </c>
      <c r="AC4112" s="14"/>
      <c r="AD4112" s="14"/>
      <c r="AE4112" s="14"/>
      <c r="AF4112" s="14"/>
      <c r="AG4112" s="14"/>
      <c r="AH4112" s="14">
        <f t="shared" si="6472"/>
        <v>0</v>
      </c>
      <c r="AI4112" s="14"/>
      <c r="AJ4112" s="14"/>
      <c r="AK4112" s="14"/>
      <c r="AL4112" s="14"/>
      <c r="AM4112" s="14"/>
      <c r="AN4112" s="14"/>
      <c r="AO4112" s="14"/>
      <c r="AP4112" s="14"/>
      <c r="AQ4112" s="14"/>
      <c r="AR4112" s="14">
        <v>0</v>
      </c>
      <c r="AS4112" s="14">
        <v>0</v>
      </c>
      <c r="AT4112" s="14">
        <v>0</v>
      </c>
      <c r="AU4112" s="14"/>
      <c r="AV4112" s="14"/>
      <c r="AW4112" s="14"/>
      <c r="AX4112" s="14"/>
      <c r="AY4112" s="14"/>
      <c r="AZ4112" s="14">
        <f t="shared" si="6473"/>
        <v>0</v>
      </c>
      <c r="BA4112" s="14"/>
      <c r="BB4112" s="14"/>
      <c r="BC4112" s="14"/>
      <c r="BD4112" s="14"/>
      <c r="BE4112" s="14"/>
      <c r="BF4112" s="14"/>
      <c r="BG4112" s="14"/>
      <c r="BH4112" s="14"/>
      <c r="BI4112" s="14"/>
      <c r="BJ4112" s="14">
        <v>0</v>
      </c>
      <c r="BK4112" s="14">
        <v>0</v>
      </c>
    </row>
    <row r="4113" spans="1:63" x14ac:dyDescent="0.25">
      <c r="A4113" s="4" t="s">
        <v>1156</v>
      </c>
      <c r="B4113" s="4" t="s">
        <v>58</v>
      </c>
      <c r="C4113" s="4" t="s">
        <v>157</v>
      </c>
      <c r="D4113" s="107" t="s">
        <v>1379</v>
      </c>
      <c r="E4113" s="117">
        <v>6134</v>
      </c>
      <c r="F4113" s="107"/>
      <c r="G4113" s="103" t="s">
        <v>1659</v>
      </c>
      <c r="H4113" s="13" t="s">
        <v>80</v>
      </c>
      <c r="I4113" s="14">
        <v>274370</v>
      </c>
      <c r="J4113" s="14">
        <v>250000</v>
      </c>
      <c r="K4113" s="14">
        <v>100000</v>
      </c>
      <c r="L4113" s="14"/>
      <c r="M4113" s="14"/>
      <c r="N4113" s="14"/>
      <c r="O4113" s="14"/>
      <c r="P4113" s="14">
        <f t="shared" si="6471"/>
        <v>350000</v>
      </c>
      <c r="Q4113" s="14"/>
      <c r="R4113" s="14"/>
      <c r="S4113" s="14">
        <v>100000</v>
      </c>
      <c r="T4113" s="14"/>
      <c r="U4113" s="14"/>
      <c r="V4113" s="14"/>
      <c r="W4113" s="14"/>
      <c r="X4113" s="14">
        <v>80000</v>
      </c>
      <c r="Y4113" s="14">
        <v>40000</v>
      </c>
      <c r="Z4113" s="14">
        <v>220000</v>
      </c>
      <c r="AA4113" s="14">
        <v>130000</v>
      </c>
      <c r="AB4113" s="14">
        <v>10500</v>
      </c>
      <c r="AC4113" s="14"/>
      <c r="AD4113" s="14"/>
      <c r="AE4113" s="14"/>
      <c r="AF4113" s="14"/>
      <c r="AG4113" s="14"/>
      <c r="AH4113" s="14">
        <f t="shared" si="6472"/>
        <v>10500</v>
      </c>
      <c r="AI4113" s="14"/>
      <c r="AJ4113" s="14"/>
      <c r="AK4113" s="14"/>
      <c r="AL4113" s="14"/>
      <c r="AM4113" s="14"/>
      <c r="AN4113" s="14"/>
      <c r="AO4113" s="14"/>
      <c r="AP4113" s="14"/>
      <c r="AQ4113" s="14"/>
      <c r="AR4113" s="14">
        <v>0</v>
      </c>
      <c r="AS4113" s="14">
        <v>10500</v>
      </c>
      <c r="AT4113" s="14">
        <v>1000</v>
      </c>
      <c r="AU4113" s="14">
        <f>13380+1465</f>
        <v>14845</v>
      </c>
      <c r="AV4113" s="14"/>
      <c r="AW4113" s="14">
        <v>9281</v>
      </c>
      <c r="AX4113" s="14"/>
      <c r="AY4113" s="14"/>
      <c r="AZ4113" s="14">
        <f t="shared" si="6473"/>
        <v>25126</v>
      </c>
      <c r="BA4113" s="14"/>
      <c r="BB4113" s="14"/>
      <c r="BC4113" s="14">
        <v>13380</v>
      </c>
      <c r="BD4113" s="14"/>
      <c r="BE4113" s="14">
        <v>1465</v>
      </c>
      <c r="BF4113" s="14">
        <v>9281</v>
      </c>
      <c r="BG4113" s="14"/>
      <c r="BH4113" s="14"/>
      <c r="BI4113" s="14"/>
      <c r="BJ4113" s="14">
        <v>24126</v>
      </c>
      <c r="BK4113" s="14">
        <v>1000</v>
      </c>
    </row>
    <row r="4114" spans="1:63" x14ac:dyDescent="0.25">
      <c r="A4114" s="4" t="s">
        <v>1156</v>
      </c>
      <c r="B4114" s="4" t="s">
        <v>58</v>
      </c>
      <c r="C4114" s="4" t="s">
        <v>157</v>
      </c>
      <c r="D4114" s="107" t="s">
        <v>1379</v>
      </c>
      <c r="E4114" s="117">
        <v>6135</v>
      </c>
      <c r="F4114" s="107"/>
      <c r="G4114" s="103" t="s">
        <v>1659</v>
      </c>
      <c r="H4114" s="13" t="s">
        <v>83</v>
      </c>
      <c r="I4114" s="14">
        <v>6010</v>
      </c>
      <c r="J4114" s="14">
        <v>6000</v>
      </c>
      <c r="K4114" s="14">
        <v>2000</v>
      </c>
      <c r="L4114" s="14"/>
      <c r="M4114" s="14"/>
      <c r="N4114" s="14"/>
      <c r="O4114" s="14"/>
      <c r="P4114" s="14">
        <f t="shared" si="6471"/>
        <v>8000</v>
      </c>
      <c r="Q4114" s="14"/>
      <c r="R4114" s="14"/>
      <c r="S4114" s="14">
        <v>2000</v>
      </c>
      <c r="T4114" s="14"/>
      <c r="U4114" s="14"/>
      <c r="V4114" s="14"/>
      <c r="W4114" s="14"/>
      <c r="X4114" s="14"/>
      <c r="Y4114" s="14"/>
      <c r="Z4114" s="14">
        <v>2000</v>
      </c>
      <c r="AA4114" s="14">
        <v>6000</v>
      </c>
      <c r="AB4114" s="14">
        <v>0</v>
      </c>
      <c r="AC4114" s="14"/>
      <c r="AD4114" s="14"/>
      <c r="AE4114" s="14"/>
      <c r="AF4114" s="14"/>
      <c r="AG4114" s="14"/>
      <c r="AH4114" s="14">
        <f t="shared" si="6472"/>
        <v>0</v>
      </c>
      <c r="AI4114" s="14"/>
      <c r="AJ4114" s="14"/>
      <c r="AK4114" s="14"/>
      <c r="AL4114" s="14"/>
      <c r="AM4114" s="14"/>
      <c r="AN4114" s="14"/>
      <c r="AO4114" s="14"/>
      <c r="AP4114" s="14"/>
      <c r="AQ4114" s="14"/>
      <c r="AR4114" s="14">
        <v>0</v>
      </c>
      <c r="AS4114" s="14">
        <v>0</v>
      </c>
      <c r="AT4114" s="14">
        <v>10</v>
      </c>
      <c r="AU4114" s="14"/>
      <c r="AV4114" s="14"/>
      <c r="AW4114" s="14"/>
      <c r="AX4114" s="14"/>
      <c r="AY4114" s="14"/>
      <c r="AZ4114" s="14">
        <f t="shared" si="6473"/>
        <v>10</v>
      </c>
      <c r="BA4114" s="14"/>
      <c r="BB4114" s="14"/>
      <c r="BC4114" s="14"/>
      <c r="BD4114" s="14"/>
      <c r="BE4114" s="14"/>
      <c r="BF4114" s="14"/>
      <c r="BG4114" s="14"/>
      <c r="BH4114" s="14"/>
      <c r="BI4114" s="14"/>
      <c r="BJ4114" s="14">
        <v>0</v>
      </c>
      <c r="BK4114" s="14">
        <v>10</v>
      </c>
    </row>
    <row r="4115" spans="1:63" ht="22.5" x14ac:dyDescent="0.25">
      <c r="A4115" s="4" t="s">
        <v>1156</v>
      </c>
      <c r="B4115" s="4" t="s">
        <v>58</v>
      </c>
      <c r="C4115" s="4" t="s">
        <v>157</v>
      </c>
      <c r="D4115" s="107" t="s">
        <v>1379</v>
      </c>
      <c r="E4115" s="117">
        <v>6136</v>
      </c>
      <c r="F4115" s="107"/>
      <c r="G4115" s="103" t="s">
        <v>1659</v>
      </c>
      <c r="H4115" s="13" t="s">
        <v>86</v>
      </c>
      <c r="I4115" s="14">
        <v>1010</v>
      </c>
      <c r="J4115" s="14">
        <v>1000</v>
      </c>
      <c r="K4115" s="14"/>
      <c r="L4115" s="14"/>
      <c r="M4115" s="14"/>
      <c r="N4115" s="14"/>
      <c r="O4115" s="14"/>
      <c r="P4115" s="14">
        <f t="shared" si="6471"/>
        <v>1000</v>
      </c>
      <c r="Q4115" s="14"/>
      <c r="R4115" s="14"/>
      <c r="S4115" s="14"/>
      <c r="T4115" s="14"/>
      <c r="U4115" s="14"/>
      <c r="V4115" s="14"/>
      <c r="W4115" s="14"/>
      <c r="X4115" s="14"/>
      <c r="Y4115" s="14"/>
      <c r="Z4115" s="14">
        <v>0</v>
      </c>
      <c r="AA4115" s="14">
        <v>1000</v>
      </c>
      <c r="AB4115" s="14">
        <v>0</v>
      </c>
      <c r="AC4115" s="14"/>
      <c r="AD4115" s="14"/>
      <c r="AE4115" s="14"/>
      <c r="AF4115" s="14"/>
      <c r="AG4115" s="14"/>
      <c r="AH4115" s="14">
        <f t="shared" si="6472"/>
        <v>0</v>
      </c>
      <c r="AI4115" s="14"/>
      <c r="AJ4115" s="14"/>
      <c r="AK4115" s="14"/>
      <c r="AL4115" s="14"/>
      <c r="AM4115" s="14"/>
      <c r="AN4115" s="14"/>
      <c r="AO4115" s="14"/>
      <c r="AP4115" s="14"/>
      <c r="AQ4115" s="14"/>
      <c r="AR4115" s="14">
        <v>0</v>
      </c>
      <c r="AS4115" s="14">
        <v>0</v>
      </c>
      <c r="AT4115" s="14">
        <v>10</v>
      </c>
      <c r="AU4115" s="14"/>
      <c r="AV4115" s="14"/>
      <c r="AW4115" s="14"/>
      <c r="AX4115" s="14"/>
      <c r="AY4115" s="14"/>
      <c r="AZ4115" s="14">
        <f t="shared" si="6473"/>
        <v>10</v>
      </c>
      <c r="BA4115" s="14"/>
      <c r="BB4115" s="14"/>
      <c r="BC4115" s="14"/>
      <c r="BD4115" s="14"/>
      <c r="BE4115" s="14"/>
      <c r="BF4115" s="14"/>
      <c r="BG4115" s="14"/>
      <c r="BH4115" s="14"/>
      <c r="BI4115" s="14"/>
      <c r="BJ4115" s="14">
        <v>0</v>
      </c>
      <c r="BK4115" s="14">
        <v>10</v>
      </c>
    </row>
    <row r="4116" spans="1:63" x14ac:dyDescent="0.25">
      <c r="A4116" s="4" t="s">
        <v>1156</v>
      </c>
      <c r="B4116" s="4" t="s">
        <v>58</v>
      </c>
      <c r="C4116" s="4" t="s">
        <v>157</v>
      </c>
      <c r="D4116" s="107" t="s">
        <v>1379</v>
      </c>
      <c r="E4116" s="117">
        <v>6137</v>
      </c>
      <c r="F4116" s="107"/>
      <c r="G4116" s="103" t="s">
        <v>1659</v>
      </c>
      <c r="H4116" s="13" t="s">
        <v>89</v>
      </c>
      <c r="I4116" s="14">
        <v>70020</v>
      </c>
      <c r="J4116" s="14">
        <v>35000</v>
      </c>
      <c r="K4116" s="14">
        <v>130000</v>
      </c>
      <c r="L4116" s="14"/>
      <c r="M4116" s="14"/>
      <c r="N4116" s="14"/>
      <c r="O4116" s="14"/>
      <c r="P4116" s="14">
        <f t="shared" si="6471"/>
        <v>165000</v>
      </c>
      <c r="Q4116" s="14"/>
      <c r="R4116" s="14"/>
      <c r="S4116" s="14">
        <v>130000</v>
      </c>
      <c r="T4116" s="14"/>
      <c r="U4116" s="14"/>
      <c r="V4116" s="14"/>
      <c r="W4116" s="14"/>
      <c r="X4116" s="14"/>
      <c r="Y4116" s="14">
        <v>35000</v>
      </c>
      <c r="Z4116" s="14">
        <v>165000</v>
      </c>
      <c r="AA4116" s="14">
        <v>0</v>
      </c>
      <c r="AB4116" s="14">
        <v>10</v>
      </c>
      <c r="AC4116" s="14"/>
      <c r="AD4116" s="14"/>
      <c r="AE4116" s="14"/>
      <c r="AF4116" s="14"/>
      <c r="AG4116" s="14"/>
      <c r="AH4116" s="14">
        <f t="shared" si="6472"/>
        <v>10</v>
      </c>
      <c r="AI4116" s="14"/>
      <c r="AJ4116" s="14"/>
      <c r="AK4116" s="14"/>
      <c r="AL4116" s="14"/>
      <c r="AM4116" s="14"/>
      <c r="AN4116" s="14"/>
      <c r="AO4116" s="14"/>
      <c r="AP4116" s="14"/>
      <c r="AQ4116" s="14"/>
      <c r="AR4116" s="14">
        <v>0</v>
      </c>
      <c r="AS4116" s="14">
        <v>10</v>
      </c>
      <c r="AT4116" s="14">
        <v>10</v>
      </c>
      <c r="AU4116" s="14">
        <v>3159</v>
      </c>
      <c r="AV4116" s="14"/>
      <c r="AW4116" s="14"/>
      <c r="AX4116" s="14"/>
      <c r="AY4116" s="14"/>
      <c r="AZ4116" s="14">
        <f t="shared" si="6473"/>
        <v>3169</v>
      </c>
      <c r="BA4116" s="14"/>
      <c r="BB4116" s="14"/>
      <c r="BC4116" s="14">
        <v>3159</v>
      </c>
      <c r="BD4116" s="14"/>
      <c r="BE4116" s="14"/>
      <c r="BF4116" s="14"/>
      <c r="BG4116" s="14"/>
      <c r="BH4116" s="14"/>
      <c r="BI4116" s="14"/>
      <c r="BJ4116" s="14">
        <v>3159</v>
      </c>
      <c r="BK4116" s="14">
        <v>10</v>
      </c>
    </row>
    <row r="4117" spans="1:63" ht="22.5" x14ac:dyDescent="0.25">
      <c r="A4117" s="4" t="s">
        <v>1156</v>
      </c>
      <c r="B4117" s="4" t="s">
        <v>58</v>
      </c>
      <c r="C4117" s="4" t="s">
        <v>157</v>
      </c>
      <c r="D4117" s="107" t="s">
        <v>1379</v>
      </c>
      <c r="E4117" s="117">
        <v>6138</v>
      </c>
      <c r="F4117" s="107"/>
      <c r="G4117" s="103" t="s">
        <v>1659</v>
      </c>
      <c r="H4117" s="13" t="s">
        <v>92</v>
      </c>
      <c r="I4117" s="14">
        <v>16050</v>
      </c>
      <c r="J4117" s="14">
        <v>16050</v>
      </c>
      <c r="K4117" s="14">
        <v>2000</v>
      </c>
      <c r="L4117" s="14"/>
      <c r="M4117" s="14"/>
      <c r="N4117" s="14"/>
      <c r="O4117" s="14"/>
      <c r="P4117" s="14">
        <f t="shared" si="6471"/>
        <v>18050</v>
      </c>
      <c r="Q4117" s="14"/>
      <c r="R4117" s="14"/>
      <c r="S4117" s="14">
        <v>2000</v>
      </c>
      <c r="T4117" s="14"/>
      <c r="U4117" s="14"/>
      <c r="V4117" s="14"/>
      <c r="W4117" s="14"/>
      <c r="X4117" s="14"/>
      <c r="Y4117" s="14"/>
      <c r="Z4117" s="14">
        <v>2000</v>
      </c>
      <c r="AA4117" s="14">
        <v>16050</v>
      </c>
      <c r="AB4117" s="14">
        <v>0</v>
      </c>
      <c r="AC4117" s="14"/>
      <c r="AD4117" s="14"/>
      <c r="AE4117" s="14"/>
      <c r="AF4117" s="14"/>
      <c r="AG4117" s="14"/>
      <c r="AH4117" s="14">
        <f t="shared" si="6472"/>
        <v>0</v>
      </c>
      <c r="AI4117" s="14"/>
      <c r="AJ4117" s="14"/>
      <c r="AK4117" s="14"/>
      <c r="AL4117" s="14"/>
      <c r="AM4117" s="14"/>
      <c r="AN4117" s="14"/>
      <c r="AO4117" s="14"/>
      <c r="AP4117" s="14"/>
      <c r="AQ4117" s="14"/>
      <c r="AR4117" s="14">
        <v>0</v>
      </c>
      <c r="AS4117" s="14">
        <v>0</v>
      </c>
      <c r="AT4117" s="14">
        <v>0</v>
      </c>
      <c r="AU4117" s="14"/>
      <c r="AV4117" s="14"/>
      <c r="AW4117" s="14"/>
      <c r="AX4117" s="14"/>
      <c r="AY4117" s="14"/>
      <c r="AZ4117" s="14">
        <f t="shared" si="6473"/>
        <v>0</v>
      </c>
      <c r="BA4117" s="14"/>
      <c r="BB4117" s="14"/>
      <c r="BC4117" s="14"/>
      <c r="BD4117" s="14"/>
      <c r="BE4117" s="14"/>
      <c r="BF4117" s="14"/>
      <c r="BG4117" s="14"/>
      <c r="BH4117" s="14"/>
      <c r="BI4117" s="14"/>
      <c r="BJ4117" s="14">
        <v>0</v>
      </c>
      <c r="BK4117" s="14">
        <v>0</v>
      </c>
    </row>
    <row r="4118" spans="1:63" x14ac:dyDescent="0.25">
      <c r="A4118" s="1" t="s">
        <v>1156</v>
      </c>
      <c r="B4118" s="1" t="s">
        <v>58</v>
      </c>
      <c r="C4118" s="1" t="s">
        <v>157</v>
      </c>
      <c r="D4118" s="110" t="s">
        <v>1379</v>
      </c>
      <c r="E4118" s="110" t="s">
        <v>36</v>
      </c>
      <c r="F4118" s="107" t="s">
        <v>0</v>
      </c>
      <c r="G4118" s="13" t="s">
        <v>0</v>
      </c>
      <c r="H4118" s="2" t="s">
        <v>37</v>
      </c>
      <c r="I4118" s="12">
        <f>SUM(I4119:I4122)</f>
        <v>508220</v>
      </c>
      <c r="J4118" s="12">
        <f>SUM(J4119:J4122)</f>
        <v>251740</v>
      </c>
      <c r="K4118" s="12">
        <f t="shared" ref="K4118:Y4118" si="6483">SUM(K4119:K4122)</f>
        <v>62000</v>
      </c>
      <c r="L4118" s="12">
        <f t="shared" si="6483"/>
        <v>0</v>
      </c>
      <c r="M4118" s="12">
        <f t="shared" si="6483"/>
        <v>0</v>
      </c>
      <c r="N4118" s="12">
        <f t="shared" si="6483"/>
        <v>0</v>
      </c>
      <c r="O4118" s="12">
        <f t="shared" si="6483"/>
        <v>0</v>
      </c>
      <c r="P4118" s="12">
        <f t="shared" si="6483"/>
        <v>313740</v>
      </c>
      <c r="Q4118" s="12">
        <f t="shared" si="6483"/>
        <v>9</v>
      </c>
      <c r="R4118" s="12">
        <f t="shared" si="6483"/>
        <v>41</v>
      </c>
      <c r="S4118" s="12">
        <f t="shared" si="6483"/>
        <v>72475</v>
      </c>
      <c r="T4118" s="12">
        <f t="shared" si="6483"/>
        <v>0</v>
      </c>
      <c r="U4118" s="12">
        <f t="shared" si="6483"/>
        <v>-10475</v>
      </c>
      <c r="V4118" s="12">
        <f t="shared" si="6483"/>
        <v>0</v>
      </c>
      <c r="W4118" s="12">
        <f t="shared" si="6483"/>
        <v>0</v>
      </c>
      <c r="X4118" s="12">
        <f t="shared" si="6483"/>
        <v>5300</v>
      </c>
      <c r="Y4118" s="12">
        <f t="shared" si="6483"/>
        <v>100600</v>
      </c>
      <c r="Z4118" s="12">
        <v>167950</v>
      </c>
      <c r="AA4118" s="12">
        <v>145790</v>
      </c>
      <c r="AB4118" s="12">
        <f t="shared" ref="AB4118:AQ4118" si="6484">SUM(AB4119:AB4122)</f>
        <v>10</v>
      </c>
      <c r="AC4118" s="12">
        <f t="shared" si="6484"/>
        <v>0</v>
      </c>
      <c r="AD4118" s="12">
        <f t="shared" si="6484"/>
        <v>0</v>
      </c>
      <c r="AE4118" s="12">
        <f t="shared" si="6484"/>
        <v>0</v>
      </c>
      <c r="AF4118" s="12">
        <f t="shared" si="6484"/>
        <v>0</v>
      </c>
      <c r="AG4118" s="12">
        <f t="shared" si="6484"/>
        <v>0</v>
      </c>
      <c r="AH4118" s="12">
        <f t="shared" si="6484"/>
        <v>10</v>
      </c>
      <c r="AI4118" s="12">
        <f t="shared" si="6484"/>
        <v>0</v>
      </c>
      <c r="AJ4118" s="12">
        <f t="shared" si="6484"/>
        <v>0</v>
      </c>
      <c r="AK4118" s="12">
        <f t="shared" si="6484"/>
        <v>0</v>
      </c>
      <c r="AL4118" s="12">
        <f t="shared" si="6484"/>
        <v>0</v>
      </c>
      <c r="AM4118" s="12">
        <f t="shared" si="6484"/>
        <v>0</v>
      </c>
      <c r="AN4118" s="12">
        <f t="shared" si="6484"/>
        <v>0</v>
      </c>
      <c r="AO4118" s="12">
        <f t="shared" si="6484"/>
        <v>0</v>
      </c>
      <c r="AP4118" s="12">
        <f t="shared" si="6484"/>
        <v>0</v>
      </c>
      <c r="AQ4118" s="12">
        <f t="shared" si="6484"/>
        <v>0</v>
      </c>
      <c r="AR4118" s="12">
        <v>0</v>
      </c>
      <c r="AS4118" s="12">
        <v>10</v>
      </c>
      <c r="AT4118" s="12">
        <f t="shared" ref="AT4118:BI4118" si="6485">SUM(AT4119:AT4122)</f>
        <v>20</v>
      </c>
      <c r="AU4118" s="12">
        <f t="shared" si="6485"/>
        <v>5935</v>
      </c>
      <c r="AV4118" s="12">
        <f t="shared" si="6485"/>
        <v>0</v>
      </c>
      <c r="AW4118" s="12">
        <f t="shared" si="6485"/>
        <v>1508</v>
      </c>
      <c r="AX4118" s="12">
        <f t="shared" si="6485"/>
        <v>0</v>
      </c>
      <c r="AY4118" s="12">
        <f t="shared" si="6485"/>
        <v>0</v>
      </c>
      <c r="AZ4118" s="12">
        <f t="shared" si="6485"/>
        <v>7463</v>
      </c>
      <c r="BA4118" s="12">
        <f t="shared" si="6485"/>
        <v>0</v>
      </c>
      <c r="BB4118" s="12">
        <f t="shared" si="6485"/>
        <v>0</v>
      </c>
      <c r="BC4118" s="12">
        <f t="shared" si="6485"/>
        <v>5934</v>
      </c>
      <c r="BD4118" s="12">
        <f t="shared" si="6485"/>
        <v>0</v>
      </c>
      <c r="BE4118" s="12">
        <f t="shared" si="6485"/>
        <v>1</v>
      </c>
      <c r="BF4118" s="12">
        <f t="shared" si="6485"/>
        <v>1508</v>
      </c>
      <c r="BG4118" s="12">
        <f t="shared" si="6485"/>
        <v>0</v>
      </c>
      <c r="BH4118" s="12">
        <f t="shared" si="6485"/>
        <v>0</v>
      </c>
      <c r="BI4118" s="12">
        <f t="shared" si="6485"/>
        <v>0</v>
      </c>
      <c r="BJ4118" s="12">
        <v>7443</v>
      </c>
      <c r="BK4118" s="12">
        <v>20</v>
      </c>
    </row>
    <row r="4119" spans="1:63" x14ac:dyDescent="0.25">
      <c r="A4119" s="4" t="s">
        <v>1156</v>
      </c>
      <c r="B4119" s="4" t="s">
        <v>58</v>
      </c>
      <c r="C4119" s="4" t="s">
        <v>157</v>
      </c>
      <c r="D4119" s="107" t="s">
        <v>1379</v>
      </c>
      <c r="E4119" s="117">
        <v>6139</v>
      </c>
      <c r="F4119" s="107"/>
      <c r="G4119" s="103" t="s">
        <v>1659</v>
      </c>
      <c r="H4119" s="13" t="s">
        <v>37</v>
      </c>
      <c r="I4119" s="14">
        <v>471010</v>
      </c>
      <c r="J4119" s="14">
        <v>244730</v>
      </c>
      <c r="K4119" s="14">
        <f>70475-10475</f>
        <v>60000</v>
      </c>
      <c r="L4119" s="14"/>
      <c r="M4119" s="14"/>
      <c r="N4119" s="14"/>
      <c r="O4119" s="14"/>
      <c r="P4119" s="14">
        <f t="shared" si="6471"/>
        <v>304730</v>
      </c>
      <c r="Q4119" s="14"/>
      <c r="R4119" s="14"/>
      <c r="S4119" s="14">
        <v>70475</v>
      </c>
      <c r="T4119" s="14"/>
      <c r="U4119" s="14">
        <v>-10475</v>
      </c>
      <c r="V4119" s="14"/>
      <c r="W4119" s="14"/>
      <c r="X4119" s="14">
        <v>5000</v>
      </c>
      <c r="Y4119" s="14">
        <v>100000</v>
      </c>
      <c r="Z4119" s="14">
        <v>165000</v>
      </c>
      <c r="AA4119" s="14">
        <v>139730</v>
      </c>
      <c r="AB4119" s="14">
        <v>10</v>
      </c>
      <c r="AC4119" s="14"/>
      <c r="AD4119" s="14"/>
      <c r="AE4119" s="14"/>
      <c r="AF4119" s="14"/>
      <c r="AG4119" s="14"/>
      <c r="AH4119" s="14">
        <f t="shared" si="6472"/>
        <v>10</v>
      </c>
      <c r="AI4119" s="14"/>
      <c r="AJ4119" s="14"/>
      <c r="AK4119" s="14"/>
      <c r="AL4119" s="14"/>
      <c r="AM4119" s="14"/>
      <c r="AN4119" s="14"/>
      <c r="AO4119" s="14"/>
      <c r="AP4119" s="14"/>
      <c r="AQ4119" s="14"/>
      <c r="AR4119" s="14">
        <v>0</v>
      </c>
      <c r="AS4119" s="14">
        <v>10</v>
      </c>
      <c r="AT4119" s="14">
        <v>10</v>
      </c>
      <c r="AU4119" s="14">
        <v>5924</v>
      </c>
      <c r="AV4119" s="14"/>
      <c r="AW4119" s="14">
        <v>1500</v>
      </c>
      <c r="AX4119" s="14"/>
      <c r="AY4119" s="14"/>
      <c r="AZ4119" s="14">
        <f t="shared" si="6473"/>
        <v>7434</v>
      </c>
      <c r="BA4119" s="14"/>
      <c r="BB4119" s="14"/>
      <c r="BC4119" s="14">
        <v>5924</v>
      </c>
      <c r="BD4119" s="14"/>
      <c r="BE4119" s="14"/>
      <c r="BF4119" s="14">
        <v>1500</v>
      </c>
      <c r="BG4119" s="14"/>
      <c r="BH4119" s="14"/>
      <c r="BI4119" s="14"/>
      <c r="BJ4119" s="14">
        <v>7424</v>
      </c>
      <c r="BK4119" s="14">
        <v>10</v>
      </c>
    </row>
    <row r="4120" spans="1:63" ht="22.5" x14ac:dyDescent="0.25">
      <c r="A4120" s="4" t="s">
        <v>1156</v>
      </c>
      <c r="B4120" s="4" t="s">
        <v>58</v>
      </c>
      <c r="C4120" s="4" t="s">
        <v>157</v>
      </c>
      <c r="D4120" s="107" t="s">
        <v>1379</v>
      </c>
      <c r="E4120" s="117">
        <v>6139</v>
      </c>
      <c r="F4120" s="107" t="s">
        <v>1386</v>
      </c>
      <c r="G4120" s="103" t="s">
        <v>1659</v>
      </c>
      <c r="H4120" s="13" t="s">
        <v>39</v>
      </c>
      <c r="I4120" s="14">
        <v>36610</v>
      </c>
      <c r="J4120" s="14">
        <v>7000</v>
      </c>
      <c r="K4120" s="14">
        <v>2000</v>
      </c>
      <c r="L4120" s="14"/>
      <c r="M4120" s="14"/>
      <c r="N4120" s="14"/>
      <c r="O4120" s="14"/>
      <c r="P4120" s="14">
        <f t="shared" si="6471"/>
        <v>9000</v>
      </c>
      <c r="Q4120" s="14">
        <v>9</v>
      </c>
      <c r="R4120" s="14">
        <v>41</v>
      </c>
      <c r="S4120" s="14">
        <v>2000</v>
      </c>
      <c r="T4120" s="14"/>
      <c r="U4120" s="14"/>
      <c r="V4120" s="14"/>
      <c r="W4120" s="14"/>
      <c r="X4120" s="14">
        <v>300</v>
      </c>
      <c r="Y4120" s="14">
        <v>600</v>
      </c>
      <c r="Z4120" s="14">
        <v>2950</v>
      </c>
      <c r="AA4120" s="14">
        <v>6050</v>
      </c>
      <c r="AB4120" s="14">
        <v>0</v>
      </c>
      <c r="AC4120" s="14"/>
      <c r="AD4120" s="14"/>
      <c r="AE4120" s="14"/>
      <c r="AF4120" s="14"/>
      <c r="AG4120" s="14"/>
      <c r="AH4120" s="14">
        <f t="shared" si="6472"/>
        <v>0</v>
      </c>
      <c r="AI4120" s="14"/>
      <c r="AJ4120" s="14"/>
      <c r="AK4120" s="14"/>
      <c r="AL4120" s="14"/>
      <c r="AM4120" s="14"/>
      <c r="AN4120" s="14"/>
      <c r="AO4120" s="14"/>
      <c r="AP4120" s="14"/>
      <c r="AQ4120" s="14"/>
      <c r="AR4120" s="14">
        <v>0</v>
      </c>
      <c r="AS4120" s="14">
        <v>0</v>
      </c>
      <c r="AT4120" s="14">
        <v>10</v>
      </c>
      <c r="AU4120" s="14">
        <f>10+1</f>
        <v>11</v>
      </c>
      <c r="AV4120" s="14"/>
      <c r="AW4120" s="14">
        <v>8</v>
      </c>
      <c r="AX4120" s="14"/>
      <c r="AY4120" s="14"/>
      <c r="AZ4120" s="14">
        <f t="shared" si="6473"/>
        <v>29</v>
      </c>
      <c r="BA4120" s="14"/>
      <c r="BB4120" s="14"/>
      <c r="BC4120" s="14">
        <v>10</v>
      </c>
      <c r="BD4120" s="14"/>
      <c r="BE4120" s="14">
        <v>1</v>
      </c>
      <c r="BF4120" s="14">
        <v>8</v>
      </c>
      <c r="BG4120" s="14"/>
      <c r="BH4120" s="14"/>
      <c r="BI4120" s="14"/>
      <c r="BJ4120" s="14">
        <v>19</v>
      </c>
      <c r="BK4120" s="14">
        <v>10</v>
      </c>
    </row>
    <row r="4121" spans="1:63" x14ac:dyDescent="0.25">
      <c r="A4121" s="4" t="s">
        <v>1156</v>
      </c>
      <c r="B4121" s="4" t="s">
        <v>58</v>
      </c>
      <c r="C4121" s="4" t="s">
        <v>157</v>
      </c>
      <c r="D4121" s="107" t="s">
        <v>1379</v>
      </c>
      <c r="E4121" s="117">
        <v>6139</v>
      </c>
      <c r="F4121" s="107" t="s">
        <v>1387</v>
      </c>
      <c r="G4121" s="103" t="s">
        <v>1659</v>
      </c>
      <c r="H4121" s="13" t="s">
        <v>1321</v>
      </c>
      <c r="I4121" s="14">
        <v>100</v>
      </c>
      <c r="J4121" s="14">
        <v>10</v>
      </c>
      <c r="K4121" s="14"/>
      <c r="L4121" s="14"/>
      <c r="M4121" s="14"/>
      <c r="N4121" s="14"/>
      <c r="O4121" s="14"/>
      <c r="P4121" s="14">
        <f t="shared" si="6471"/>
        <v>10</v>
      </c>
      <c r="Q4121" s="14"/>
      <c r="R4121" s="14"/>
      <c r="S4121" s="14"/>
      <c r="T4121" s="14"/>
      <c r="U4121" s="14"/>
      <c r="V4121" s="14"/>
      <c r="W4121" s="14"/>
      <c r="X4121" s="14"/>
      <c r="Y4121" s="14"/>
      <c r="Z4121" s="14">
        <v>0</v>
      </c>
      <c r="AA4121" s="14">
        <v>10</v>
      </c>
      <c r="AB4121" s="14">
        <v>0</v>
      </c>
      <c r="AC4121" s="14"/>
      <c r="AD4121" s="14"/>
      <c r="AE4121" s="14"/>
      <c r="AF4121" s="14"/>
      <c r="AG4121" s="14"/>
      <c r="AH4121" s="14">
        <f t="shared" si="6472"/>
        <v>0</v>
      </c>
      <c r="AI4121" s="14"/>
      <c r="AJ4121" s="14"/>
      <c r="AK4121" s="14"/>
      <c r="AL4121" s="14"/>
      <c r="AM4121" s="14"/>
      <c r="AN4121" s="14"/>
      <c r="AO4121" s="14"/>
      <c r="AP4121" s="14"/>
      <c r="AQ4121" s="14"/>
      <c r="AR4121" s="14">
        <v>0</v>
      </c>
      <c r="AS4121" s="14">
        <v>0</v>
      </c>
      <c r="AT4121" s="14">
        <v>0</v>
      </c>
      <c r="AU4121" s="14"/>
      <c r="AV4121" s="14"/>
      <c r="AW4121" s="14"/>
      <c r="AX4121" s="14"/>
      <c r="AY4121" s="14"/>
      <c r="AZ4121" s="14">
        <f t="shared" si="6473"/>
        <v>0</v>
      </c>
      <c r="BA4121" s="14"/>
      <c r="BB4121" s="14"/>
      <c r="BC4121" s="14"/>
      <c r="BD4121" s="14"/>
      <c r="BE4121" s="14"/>
      <c r="BF4121" s="14"/>
      <c r="BG4121" s="14"/>
      <c r="BH4121" s="14"/>
      <c r="BI4121" s="14"/>
      <c r="BJ4121" s="14">
        <v>0</v>
      </c>
      <c r="BK4121" s="14">
        <v>0</v>
      </c>
    </row>
    <row r="4122" spans="1:63" ht="33.75" x14ac:dyDescent="0.25">
      <c r="A4122" s="4" t="s">
        <v>1156</v>
      </c>
      <c r="B4122" s="4" t="s">
        <v>58</v>
      </c>
      <c r="C4122" s="4" t="s">
        <v>157</v>
      </c>
      <c r="D4122" s="107" t="s">
        <v>1379</v>
      </c>
      <c r="E4122" s="117">
        <v>6139</v>
      </c>
      <c r="F4122" s="107" t="s">
        <v>1388</v>
      </c>
      <c r="G4122" s="103" t="s">
        <v>1659</v>
      </c>
      <c r="H4122" s="13" t="s">
        <v>40</v>
      </c>
      <c r="I4122" s="14">
        <v>500</v>
      </c>
      <c r="J4122" s="14">
        <v>0</v>
      </c>
      <c r="K4122" s="14"/>
      <c r="L4122" s="14"/>
      <c r="M4122" s="14"/>
      <c r="N4122" s="14"/>
      <c r="O4122" s="14"/>
      <c r="P4122" s="14">
        <f t="shared" si="6471"/>
        <v>0</v>
      </c>
      <c r="Q4122" s="14"/>
      <c r="R4122" s="14"/>
      <c r="S4122" s="14"/>
      <c r="T4122" s="14"/>
      <c r="U4122" s="14"/>
      <c r="V4122" s="14"/>
      <c r="W4122" s="14"/>
      <c r="X4122" s="14"/>
      <c r="Y4122" s="14"/>
      <c r="Z4122" s="14">
        <v>0</v>
      </c>
      <c r="AA4122" s="14">
        <v>0</v>
      </c>
      <c r="AB4122" s="14">
        <v>0</v>
      </c>
      <c r="AC4122" s="14"/>
      <c r="AD4122" s="14"/>
      <c r="AE4122" s="14"/>
      <c r="AF4122" s="14"/>
      <c r="AG4122" s="14"/>
      <c r="AH4122" s="14">
        <f t="shared" si="6472"/>
        <v>0</v>
      </c>
      <c r="AI4122" s="14"/>
      <c r="AJ4122" s="14"/>
      <c r="AK4122" s="14"/>
      <c r="AL4122" s="14"/>
      <c r="AM4122" s="14"/>
      <c r="AN4122" s="14"/>
      <c r="AO4122" s="14"/>
      <c r="AP4122" s="14"/>
      <c r="AQ4122" s="14"/>
      <c r="AR4122" s="14">
        <v>0</v>
      </c>
      <c r="AS4122" s="14">
        <v>0</v>
      </c>
      <c r="AT4122" s="14">
        <v>0</v>
      </c>
      <c r="AU4122" s="14"/>
      <c r="AV4122" s="14"/>
      <c r="AW4122" s="14"/>
      <c r="AX4122" s="14"/>
      <c r="AY4122" s="14"/>
      <c r="AZ4122" s="14">
        <f t="shared" si="6473"/>
        <v>0</v>
      </c>
      <c r="BA4122" s="14"/>
      <c r="BB4122" s="14"/>
      <c r="BC4122" s="14"/>
      <c r="BD4122" s="14"/>
      <c r="BE4122" s="14"/>
      <c r="BF4122" s="14"/>
      <c r="BG4122" s="14"/>
      <c r="BH4122" s="14"/>
      <c r="BI4122" s="14"/>
      <c r="BJ4122" s="14">
        <v>0</v>
      </c>
      <c r="BK4122" s="14">
        <v>0</v>
      </c>
    </row>
    <row r="4123" spans="1:63" ht="33.75" x14ac:dyDescent="0.25">
      <c r="A4123" s="1" t="s">
        <v>0</v>
      </c>
      <c r="B4123" s="1" t="s">
        <v>0</v>
      </c>
      <c r="C4123" s="1" t="s">
        <v>0</v>
      </c>
      <c r="D4123" s="106" t="s">
        <v>0</v>
      </c>
      <c r="E4123" s="106" t="s">
        <v>0</v>
      </c>
      <c r="F4123" s="106" t="s">
        <v>0</v>
      </c>
      <c r="G4123" s="2" t="s">
        <v>0</v>
      </c>
      <c r="H4123" s="10" t="s">
        <v>41</v>
      </c>
      <c r="I4123" s="11">
        <f>SUM(I4124)</f>
        <v>83210</v>
      </c>
      <c r="J4123" s="11">
        <f t="shared" ref="J4123:Y4123" si="6486">SUM(J4124)</f>
        <v>79000</v>
      </c>
      <c r="K4123" s="11">
        <f t="shared" si="6486"/>
        <v>6000</v>
      </c>
      <c r="L4123" s="11">
        <f t="shared" si="6486"/>
        <v>0</v>
      </c>
      <c r="M4123" s="11">
        <f t="shared" si="6486"/>
        <v>0</v>
      </c>
      <c r="N4123" s="11">
        <f t="shared" si="6486"/>
        <v>0</v>
      </c>
      <c r="O4123" s="11">
        <f t="shared" si="6486"/>
        <v>0</v>
      </c>
      <c r="P4123" s="11">
        <f t="shared" si="6486"/>
        <v>85000</v>
      </c>
      <c r="Q4123" s="11">
        <f t="shared" si="6486"/>
        <v>0</v>
      </c>
      <c r="R4123" s="11">
        <f t="shared" si="6486"/>
        <v>0</v>
      </c>
      <c r="S4123" s="11">
        <f t="shared" si="6486"/>
        <v>6000</v>
      </c>
      <c r="T4123" s="11">
        <f t="shared" si="6486"/>
        <v>0</v>
      </c>
      <c r="U4123" s="11">
        <f t="shared" si="6486"/>
        <v>0</v>
      </c>
      <c r="V4123" s="11">
        <f t="shared" si="6486"/>
        <v>0</v>
      </c>
      <c r="W4123" s="11">
        <f t="shared" si="6486"/>
        <v>2500</v>
      </c>
      <c r="X4123" s="11">
        <f t="shared" si="6486"/>
        <v>2500</v>
      </c>
      <c r="Y4123" s="11">
        <f t="shared" si="6486"/>
        <v>2000</v>
      </c>
      <c r="Z4123" s="11">
        <v>13000</v>
      </c>
      <c r="AA4123" s="11">
        <v>72000</v>
      </c>
      <c r="AB4123" s="11">
        <f>SUM(AB4124)</f>
        <v>2410</v>
      </c>
      <c r="AC4123" s="11">
        <f t="shared" ref="AC4123:AQ4123" si="6487">SUM(AC4124)</f>
        <v>2400</v>
      </c>
      <c r="AD4123" s="11">
        <f t="shared" si="6487"/>
        <v>0</v>
      </c>
      <c r="AE4123" s="11">
        <f t="shared" si="6487"/>
        <v>0</v>
      </c>
      <c r="AF4123" s="11">
        <f t="shared" si="6487"/>
        <v>0</v>
      </c>
      <c r="AG4123" s="11">
        <f t="shared" si="6487"/>
        <v>0</v>
      </c>
      <c r="AH4123" s="11">
        <f t="shared" si="6487"/>
        <v>4810</v>
      </c>
      <c r="AI4123" s="11">
        <f t="shared" si="6487"/>
        <v>0</v>
      </c>
      <c r="AJ4123" s="11">
        <f t="shared" si="6487"/>
        <v>0</v>
      </c>
      <c r="AK4123" s="11">
        <f t="shared" si="6487"/>
        <v>2400</v>
      </c>
      <c r="AL4123" s="11">
        <f t="shared" si="6487"/>
        <v>0</v>
      </c>
      <c r="AM4123" s="11">
        <f t="shared" si="6487"/>
        <v>0</v>
      </c>
      <c r="AN4123" s="11">
        <f t="shared" si="6487"/>
        <v>0</v>
      </c>
      <c r="AO4123" s="11">
        <f t="shared" si="6487"/>
        <v>0</v>
      </c>
      <c r="AP4123" s="11">
        <f t="shared" si="6487"/>
        <v>0</v>
      </c>
      <c r="AQ4123" s="11">
        <f t="shared" si="6487"/>
        <v>0</v>
      </c>
      <c r="AR4123" s="11">
        <v>2400</v>
      </c>
      <c r="AS4123" s="11">
        <v>2410</v>
      </c>
      <c r="AT4123" s="11">
        <f t="shared" ref="AT4123:BI4123" si="6488">SUM(AT4124)</f>
        <v>0</v>
      </c>
      <c r="AU4123" s="11">
        <f t="shared" si="6488"/>
        <v>81</v>
      </c>
      <c r="AV4123" s="11">
        <f t="shared" si="6488"/>
        <v>0</v>
      </c>
      <c r="AW4123" s="11">
        <f t="shared" si="6488"/>
        <v>0</v>
      </c>
      <c r="AX4123" s="11">
        <f t="shared" si="6488"/>
        <v>0</v>
      </c>
      <c r="AY4123" s="11">
        <f t="shared" si="6488"/>
        <v>0</v>
      </c>
      <c r="AZ4123" s="11">
        <f t="shared" si="6488"/>
        <v>81</v>
      </c>
      <c r="BA4123" s="11">
        <f t="shared" si="6488"/>
        <v>0</v>
      </c>
      <c r="BB4123" s="11">
        <f t="shared" si="6488"/>
        <v>0</v>
      </c>
      <c r="BC4123" s="11">
        <f t="shared" si="6488"/>
        <v>81</v>
      </c>
      <c r="BD4123" s="11">
        <f t="shared" si="6488"/>
        <v>0</v>
      </c>
      <c r="BE4123" s="11">
        <f t="shared" si="6488"/>
        <v>0</v>
      </c>
      <c r="BF4123" s="11">
        <f t="shared" si="6488"/>
        <v>0</v>
      </c>
      <c r="BG4123" s="11">
        <f t="shared" si="6488"/>
        <v>0</v>
      </c>
      <c r="BH4123" s="11">
        <f t="shared" si="6488"/>
        <v>0</v>
      </c>
      <c r="BI4123" s="11">
        <f t="shared" si="6488"/>
        <v>0</v>
      </c>
      <c r="BJ4123" s="11">
        <v>81</v>
      </c>
      <c r="BK4123" s="11">
        <v>0</v>
      </c>
    </row>
    <row r="4124" spans="1:63" ht="22.5" x14ac:dyDescent="0.25">
      <c r="A4124" s="4" t="s">
        <v>1156</v>
      </c>
      <c r="B4124" s="4" t="s">
        <v>58</v>
      </c>
      <c r="C4124" s="4" t="s">
        <v>157</v>
      </c>
      <c r="D4124" s="107" t="s">
        <v>1379</v>
      </c>
      <c r="E4124" s="106" t="s">
        <v>42</v>
      </c>
      <c r="F4124" s="106" t="s">
        <v>0</v>
      </c>
      <c r="G4124" s="2" t="s">
        <v>0</v>
      </c>
      <c r="H4124" s="2" t="s">
        <v>43</v>
      </c>
      <c r="I4124" s="12">
        <f>SUM(I4125:I4127)</f>
        <v>83210</v>
      </c>
      <c r="J4124" s="12">
        <f t="shared" ref="J4124:Y4124" si="6489">SUM(J4125:J4127)</f>
        <v>79000</v>
      </c>
      <c r="K4124" s="12">
        <f t="shared" si="6489"/>
        <v>6000</v>
      </c>
      <c r="L4124" s="12">
        <f t="shared" si="6489"/>
        <v>0</v>
      </c>
      <c r="M4124" s="12">
        <f t="shared" si="6489"/>
        <v>0</v>
      </c>
      <c r="N4124" s="12">
        <f t="shared" si="6489"/>
        <v>0</v>
      </c>
      <c r="O4124" s="12">
        <f t="shared" si="6489"/>
        <v>0</v>
      </c>
      <c r="P4124" s="12">
        <f t="shared" ref="P4124" si="6490">SUM(P4125:P4127)</f>
        <v>85000</v>
      </c>
      <c r="Q4124" s="12">
        <f t="shared" si="6489"/>
        <v>0</v>
      </c>
      <c r="R4124" s="12">
        <f t="shared" si="6489"/>
        <v>0</v>
      </c>
      <c r="S4124" s="12">
        <f t="shared" si="6489"/>
        <v>6000</v>
      </c>
      <c r="T4124" s="12">
        <f t="shared" si="6489"/>
        <v>0</v>
      </c>
      <c r="U4124" s="12">
        <f t="shared" si="6489"/>
        <v>0</v>
      </c>
      <c r="V4124" s="12">
        <f t="shared" si="6489"/>
        <v>0</v>
      </c>
      <c r="W4124" s="12">
        <f t="shared" si="6489"/>
        <v>2500</v>
      </c>
      <c r="X4124" s="12">
        <f t="shared" si="6489"/>
        <v>2500</v>
      </c>
      <c r="Y4124" s="12">
        <f t="shared" si="6489"/>
        <v>2000</v>
      </c>
      <c r="Z4124" s="12">
        <v>13000</v>
      </c>
      <c r="AA4124" s="12">
        <v>72000</v>
      </c>
      <c r="AB4124" s="12">
        <f>SUM(AB4125:AB4127)</f>
        <v>2410</v>
      </c>
      <c r="AC4124" s="12">
        <f t="shared" ref="AC4124:AQ4124" si="6491">SUM(AC4125:AC4127)</f>
        <v>2400</v>
      </c>
      <c r="AD4124" s="12">
        <f t="shared" si="6491"/>
        <v>0</v>
      </c>
      <c r="AE4124" s="12">
        <f t="shared" si="6491"/>
        <v>0</v>
      </c>
      <c r="AF4124" s="12">
        <f t="shared" si="6491"/>
        <v>0</v>
      </c>
      <c r="AG4124" s="12">
        <f t="shared" si="6491"/>
        <v>0</v>
      </c>
      <c r="AH4124" s="12">
        <f t="shared" ref="AH4124" si="6492">SUM(AH4125:AH4127)</f>
        <v>4810</v>
      </c>
      <c r="AI4124" s="12">
        <f t="shared" si="6491"/>
        <v>0</v>
      </c>
      <c r="AJ4124" s="12">
        <f t="shared" si="6491"/>
        <v>0</v>
      </c>
      <c r="AK4124" s="12">
        <f t="shared" si="6491"/>
        <v>2400</v>
      </c>
      <c r="AL4124" s="12">
        <f t="shared" si="6491"/>
        <v>0</v>
      </c>
      <c r="AM4124" s="12">
        <f t="shared" si="6491"/>
        <v>0</v>
      </c>
      <c r="AN4124" s="12">
        <f t="shared" si="6491"/>
        <v>0</v>
      </c>
      <c r="AO4124" s="12">
        <f t="shared" si="6491"/>
        <v>0</v>
      </c>
      <c r="AP4124" s="12">
        <f t="shared" si="6491"/>
        <v>0</v>
      </c>
      <c r="AQ4124" s="12">
        <f t="shared" si="6491"/>
        <v>0</v>
      </c>
      <c r="AR4124" s="12">
        <v>2400</v>
      </c>
      <c r="AS4124" s="12">
        <v>2410</v>
      </c>
      <c r="AT4124" s="12">
        <f t="shared" ref="AT4124:BI4124" si="6493">SUM(AT4125:AT4127)</f>
        <v>0</v>
      </c>
      <c r="AU4124" s="12">
        <f t="shared" si="6493"/>
        <v>81</v>
      </c>
      <c r="AV4124" s="12">
        <f t="shared" si="6493"/>
        <v>0</v>
      </c>
      <c r="AW4124" s="12">
        <f t="shared" si="6493"/>
        <v>0</v>
      </c>
      <c r="AX4124" s="12">
        <f t="shared" si="6493"/>
        <v>0</v>
      </c>
      <c r="AY4124" s="12">
        <f t="shared" si="6493"/>
        <v>0</v>
      </c>
      <c r="AZ4124" s="12">
        <f t="shared" ref="AZ4124" si="6494">SUM(AZ4125:AZ4127)</f>
        <v>81</v>
      </c>
      <c r="BA4124" s="12">
        <f t="shared" si="6493"/>
        <v>0</v>
      </c>
      <c r="BB4124" s="12">
        <f t="shared" si="6493"/>
        <v>0</v>
      </c>
      <c r="BC4124" s="12">
        <f t="shared" si="6493"/>
        <v>81</v>
      </c>
      <c r="BD4124" s="12">
        <f t="shared" si="6493"/>
        <v>0</v>
      </c>
      <c r="BE4124" s="12">
        <f t="shared" si="6493"/>
        <v>0</v>
      </c>
      <c r="BF4124" s="12">
        <f t="shared" si="6493"/>
        <v>0</v>
      </c>
      <c r="BG4124" s="12">
        <f t="shared" si="6493"/>
        <v>0</v>
      </c>
      <c r="BH4124" s="12">
        <f t="shared" si="6493"/>
        <v>0</v>
      </c>
      <c r="BI4124" s="12">
        <f t="shared" si="6493"/>
        <v>0</v>
      </c>
      <c r="BJ4124" s="12">
        <v>81</v>
      </c>
      <c r="BK4124" s="12">
        <v>0</v>
      </c>
    </row>
    <row r="4125" spans="1:63" x14ac:dyDescent="0.25">
      <c r="A4125" s="4" t="s">
        <v>1156</v>
      </c>
      <c r="B4125" s="4" t="s">
        <v>58</v>
      </c>
      <c r="C4125" s="4" t="s">
        <v>157</v>
      </c>
      <c r="D4125" s="107" t="s">
        <v>1379</v>
      </c>
      <c r="E4125" s="117">
        <v>6142</v>
      </c>
      <c r="F4125" s="107"/>
      <c r="G4125" s="103" t="s">
        <v>1659</v>
      </c>
      <c r="H4125" s="13" t="s">
        <v>62</v>
      </c>
      <c r="I4125" s="14">
        <v>16200</v>
      </c>
      <c r="J4125" s="14">
        <v>12000</v>
      </c>
      <c r="K4125" s="14">
        <v>2000</v>
      </c>
      <c r="L4125" s="14"/>
      <c r="M4125" s="14"/>
      <c r="N4125" s="14"/>
      <c r="O4125" s="14"/>
      <c r="P4125" s="14">
        <f t="shared" si="6471"/>
        <v>14000</v>
      </c>
      <c r="Q4125" s="14"/>
      <c r="R4125" s="14"/>
      <c r="S4125" s="14">
        <v>2000</v>
      </c>
      <c r="T4125" s="14"/>
      <c r="U4125" s="14"/>
      <c r="V4125" s="14"/>
      <c r="W4125" s="14"/>
      <c r="X4125" s="14"/>
      <c r="Y4125" s="14"/>
      <c r="Z4125" s="14">
        <v>2000</v>
      </c>
      <c r="AA4125" s="14">
        <v>12000</v>
      </c>
      <c r="AB4125" s="14">
        <v>2400</v>
      </c>
      <c r="AC4125" s="14">
        <v>2400</v>
      </c>
      <c r="AD4125" s="14"/>
      <c r="AE4125" s="14"/>
      <c r="AF4125" s="14"/>
      <c r="AG4125" s="14"/>
      <c r="AH4125" s="14">
        <f t="shared" si="6472"/>
        <v>4800</v>
      </c>
      <c r="AI4125" s="14"/>
      <c r="AJ4125" s="14"/>
      <c r="AK4125" s="14">
        <v>2400</v>
      </c>
      <c r="AL4125" s="14"/>
      <c r="AM4125" s="14"/>
      <c r="AN4125" s="14"/>
      <c r="AO4125" s="14"/>
      <c r="AP4125" s="14"/>
      <c r="AQ4125" s="14"/>
      <c r="AR4125" s="14">
        <v>2400</v>
      </c>
      <c r="AS4125" s="14">
        <v>2400</v>
      </c>
      <c r="AT4125" s="14">
        <v>0</v>
      </c>
      <c r="AU4125" s="14"/>
      <c r="AV4125" s="14"/>
      <c r="AW4125" s="14"/>
      <c r="AX4125" s="14"/>
      <c r="AY4125" s="14"/>
      <c r="AZ4125" s="14">
        <f t="shared" si="6473"/>
        <v>0</v>
      </c>
      <c r="BA4125" s="14"/>
      <c r="BB4125" s="14"/>
      <c r="BC4125" s="14"/>
      <c r="BD4125" s="14"/>
      <c r="BE4125" s="14"/>
      <c r="BF4125" s="14"/>
      <c r="BG4125" s="14"/>
      <c r="BH4125" s="14"/>
      <c r="BI4125" s="14"/>
      <c r="BJ4125" s="14">
        <v>0</v>
      </c>
      <c r="BK4125" s="14">
        <v>0</v>
      </c>
    </row>
    <row r="4126" spans="1:63" ht="22.5" x14ac:dyDescent="0.25">
      <c r="A4126" s="4" t="s">
        <v>1156</v>
      </c>
      <c r="B4126" s="4" t="s">
        <v>58</v>
      </c>
      <c r="C4126" s="4" t="s">
        <v>157</v>
      </c>
      <c r="D4126" s="107" t="s">
        <v>1379</v>
      </c>
      <c r="E4126" s="117">
        <v>6143</v>
      </c>
      <c r="F4126" s="107"/>
      <c r="G4126" s="103" t="s">
        <v>1659</v>
      </c>
      <c r="H4126" s="13" t="s">
        <v>45</v>
      </c>
      <c r="I4126" s="14">
        <v>7000</v>
      </c>
      <c r="J4126" s="14">
        <v>7000</v>
      </c>
      <c r="K4126" s="14">
        <v>4000</v>
      </c>
      <c r="L4126" s="14"/>
      <c r="M4126" s="14"/>
      <c r="N4126" s="14"/>
      <c r="O4126" s="14"/>
      <c r="P4126" s="14">
        <f t="shared" si="6471"/>
        <v>11000</v>
      </c>
      <c r="Q4126" s="14"/>
      <c r="R4126" s="14"/>
      <c r="S4126" s="14">
        <v>4000</v>
      </c>
      <c r="T4126" s="14"/>
      <c r="U4126" s="14"/>
      <c r="V4126" s="14"/>
      <c r="W4126" s="14">
        <v>2500</v>
      </c>
      <c r="X4126" s="14">
        <v>2500</v>
      </c>
      <c r="Y4126" s="14">
        <v>2000</v>
      </c>
      <c r="Z4126" s="14">
        <v>11000</v>
      </c>
      <c r="AA4126" s="14">
        <v>0</v>
      </c>
      <c r="AB4126" s="14">
        <v>0</v>
      </c>
      <c r="AC4126" s="14"/>
      <c r="AD4126" s="14"/>
      <c r="AE4126" s="14"/>
      <c r="AF4126" s="14"/>
      <c r="AG4126" s="14"/>
      <c r="AH4126" s="14">
        <f t="shared" si="6472"/>
        <v>0</v>
      </c>
      <c r="AI4126" s="14"/>
      <c r="AJ4126" s="14"/>
      <c r="AK4126" s="14"/>
      <c r="AL4126" s="14"/>
      <c r="AM4126" s="14"/>
      <c r="AN4126" s="14"/>
      <c r="AO4126" s="14"/>
      <c r="AP4126" s="14"/>
      <c r="AQ4126" s="14"/>
      <c r="AR4126" s="14">
        <v>0</v>
      </c>
      <c r="AS4126" s="14">
        <v>0</v>
      </c>
      <c r="AT4126" s="14">
        <v>0</v>
      </c>
      <c r="AU4126" s="14"/>
      <c r="AV4126" s="14"/>
      <c r="AW4126" s="14"/>
      <c r="AX4126" s="14"/>
      <c r="AY4126" s="14"/>
      <c r="AZ4126" s="14">
        <f t="shared" si="6473"/>
        <v>0</v>
      </c>
      <c r="BA4126" s="14"/>
      <c r="BB4126" s="14"/>
      <c r="BC4126" s="14"/>
      <c r="BD4126" s="14"/>
      <c r="BE4126" s="14"/>
      <c r="BF4126" s="14"/>
      <c r="BG4126" s="14"/>
      <c r="BH4126" s="14"/>
      <c r="BI4126" s="14"/>
      <c r="BJ4126" s="14">
        <v>0</v>
      </c>
      <c r="BK4126" s="14">
        <v>0</v>
      </c>
    </row>
    <row r="4127" spans="1:63" x14ac:dyDescent="0.25">
      <c r="A4127" s="4" t="s">
        <v>1156</v>
      </c>
      <c r="B4127" s="4" t="s">
        <v>58</v>
      </c>
      <c r="C4127" s="4" t="s">
        <v>157</v>
      </c>
      <c r="D4127" s="107" t="s">
        <v>1379</v>
      </c>
      <c r="E4127" s="117">
        <v>6148</v>
      </c>
      <c r="F4127" s="107"/>
      <c r="G4127" s="103" t="s">
        <v>1659</v>
      </c>
      <c r="H4127" s="13" t="s">
        <v>47</v>
      </c>
      <c r="I4127" s="14">
        <v>60010</v>
      </c>
      <c r="J4127" s="14">
        <v>60000</v>
      </c>
      <c r="K4127" s="14"/>
      <c r="L4127" s="14"/>
      <c r="M4127" s="14"/>
      <c r="N4127" s="14"/>
      <c r="O4127" s="14"/>
      <c r="P4127" s="14">
        <f t="shared" si="6471"/>
        <v>60000</v>
      </c>
      <c r="Q4127" s="14"/>
      <c r="R4127" s="14"/>
      <c r="S4127" s="14"/>
      <c r="T4127" s="14"/>
      <c r="U4127" s="14"/>
      <c r="V4127" s="14"/>
      <c r="W4127" s="14"/>
      <c r="X4127" s="14"/>
      <c r="Y4127" s="14"/>
      <c r="Z4127" s="14">
        <v>0</v>
      </c>
      <c r="AA4127" s="14">
        <v>60000</v>
      </c>
      <c r="AB4127" s="14">
        <v>10</v>
      </c>
      <c r="AC4127" s="14"/>
      <c r="AD4127" s="14"/>
      <c r="AE4127" s="14"/>
      <c r="AF4127" s="14"/>
      <c r="AG4127" s="14"/>
      <c r="AH4127" s="14">
        <f t="shared" si="6472"/>
        <v>10</v>
      </c>
      <c r="AI4127" s="14"/>
      <c r="AJ4127" s="14"/>
      <c r="AK4127" s="14"/>
      <c r="AL4127" s="14"/>
      <c r="AM4127" s="14"/>
      <c r="AN4127" s="14"/>
      <c r="AO4127" s="14"/>
      <c r="AP4127" s="14"/>
      <c r="AQ4127" s="14"/>
      <c r="AR4127" s="14">
        <v>0</v>
      </c>
      <c r="AS4127" s="14">
        <v>10</v>
      </c>
      <c r="AT4127" s="14">
        <v>0</v>
      </c>
      <c r="AU4127" s="14">
        <v>81</v>
      </c>
      <c r="AV4127" s="14"/>
      <c r="AW4127" s="14"/>
      <c r="AX4127" s="14"/>
      <c r="AY4127" s="14"/>
      <c r="AZ4127" s="14">
        <f t="shared" si="6473"/>
        <v>81</v>
      </c>
      <c r="BA4127" s="14"/>
      <c r="BB4127" s="14"/>
      <c r="BC4127" s="14">
        <v>81</v>
      </c>
      <c r="BD4127" s="14"/>
      <c r="BE4127" s="14"/>
      <c r="BF4127" s="14"/>
      <c r="BG4127" s="14"/>
      <c r="BH4127" s="14"/>
      <c r="BI4127" s="14"/>
      <c r="BJ4127" s="14">
        <v>81</v>
      </c>
      <c r="BK4127" s="14">
        <v>0</v>
      </c>
    </row>
    <row r="4128" spans="1:63" ht="33.75" x14ac:dyDescent="0.25">
      <c r="A4128" s="1" t="s">
        <v>0</v>
      </c>
      <c r="B4128" s="1" t="s">
        <v>0</v>
      </c>
      <c r="C4128" s="1" t="s">
        <v>0</v>
      </c>
      <c r="D4128" s="106" t="s">
        <v>0</v>
      </c>
      <c r="E4128" s="106" t="s">
        <v>0</v>
      </c>
      <c r="F4128" s="106" t="s">
        <v>0</v>
      </c>
      <c r="G4128" s="2" t="s">
        <v>0</v>
      </c>
      <c r="H4128" s="10" t="s">
        <v>49</v>
      </c>
      <c r="I4128" s="11">
        <f>SUM(I4129)</f>
        <v>480080</v>
      </c>
      <c r="J4128" s="11">
        <f t="shared" ref="J4128:Y4128" si="6495">SUM(J4129)</f>
        <v>375030</v>
      </c>
      <c r="K4128" s="11">
        <f t="shared" si="6495"/>
        <v>95448</v>
      </c>
      <c r="L4128" s="11">
        <f t="shared" si="6495"/>
        <v>0</v>
      </c>
      <c r="M4128" s="11">
        <f t="shared" si="6495"/>
        <v>0</v>
      </c>
      <c r="N4128" s="11">
        <f t="shared" si="6495"/>
        <v>0</v>
      </c>
      <c r="O4128" s="11">
        <f t="shared" si="6495"/>
        <v>0</v>
      </c>
      <c r="P4128" s="11">
        <f t="shared" si="6495"/>
        <v>470478</v>
      </c>
      <c r="Q4128" s="11">
        <f t="shared" si="6495"/>
        <v>0</v>
      </c>
      <c r="R4128" s="11">
        <f t="shared" si="6495"/>
        <v>0</v>
      </c>
      <c r="S4128" s="11">
        <f t="shared" si="6495"/>
        <v>95448</v>
      </c>
      <c r="T4128" s="11">
        <f t="shared" si="6495"/>
        <v>0</v>
      </c>
      <c r="U4128" s="11">
        <f t="shared" si="6495"/>
        <v>0</v>
      </c>
      <c r="V4128" s="11">
        <f t="shared" si="6495"/>
        <v>0</v>
      </c>
      <c r="W4128" s="11">
        <f t="shared" si="6495"/>
        <v>0</v>
      </c>
      <c r="X4128" s="11">
        <f t="shared" si="6495"/>
        <v>0</v>
      </c>
      <c r="Y4128" s="11">
        <f t="shared" si="6495"/>
        <v>96000</v>
      </c>
      <c r="Z4128" s="11">
        <v>191448</v>
      </c>
      <c r="AA4128" s="11">
        <v>279030</v>
      </c>
      <c r="AB4128" s="11">
        <f t="shared" ref="AB4128:AQ4128" si="6496">SUM(AB4129)</f>
        <v>20</v>
      </c>
      <c r="AC4128" s="11">
        <f t="shared" si="6496"/>
        <v>0</v>
      </c>
      <c r="AD4128" s="11">
        <f t="shared" si="6496"/>
        <v>0</v>
      </c>
      <c r="AE4128" s="11">
        <f t="shared" si="6496"/>
        <v>0</v>
      </c>
      <c r="AF4128" s="11">
        <f t="shared" si="6496"/>
        <v>0</v>
      </c>
      <c r="AG4128" s="11">
        <f t="shared" si="6496"/>
        <v>0</v>
      </c>
      <c r="AH4128" s="11">
        <f t="shared" si="6496"/>
        <v>20</v>
      </c>
      <c r="AI4128" s="11">
        <f t="shared" si="6496"/>
        <v>0</v>
      </c>
      <c r="AJ4128" s="11">
        <f t="shared" si="6496"/>
        <v>0</v>
      </c>
      <c r="AK4128" s="11">
        <f t="shared" si="6496"/>
        <v>0</v>
      </c>
      <c r="AL4128" s="11">
        <f t="shared" si="6496"/>
        <v>0</v>
      </c>
      <c r="AM4128" s="11">
        <f t="shared" si="6496"/>
        <v>0</v>
      </c>
      <c r="AN4128" s="11">
        <f t="shared" si="6496"/>
        <v>0</v>
      </c>
      <c r="AO4128" s="11">
        <f t="shared" si="6496"/>
        <v>0</v>
      </c>
      <c r="AP4128" s="11">
        <f t="shared" si="6496"/>
        <v>0</v>
      </c>
      <c r="AQ4128" s="11">
        <f t="shared" si="6496"/>
        <v>0</v>
      </c>
      <c r="AR4128" s="11">
        <v>0</v>
      </c>
      <c r="AS4128" s="11">
        <v>20</v>
      </c>
      <c r="AT4128" s="11">
        <f t="shared" ref="AT4128:BI4128" si="6497">SUM(AT4129)</f>
        <v>30</v>
      </c>
      <c r="AU4128" s="11">
        <f t="shared" si="6497"/>
        <v>27234</v>
      </c>
      <c r="AV4128" s="11">
        <f t="shared" si="6497"/>
        <v>0</v>
      </c>
      <c r="AW4128" s="11">
        <f t="shared" si="6497"/>
        <v>0</v>
      </c>
      <c r="AX4128" s="11">
        <f t="shared" si="6497"/>
        <v>0</v>
      </c>
      <c r="AY4128" s="11">
        <f t="shared" si="6497"/>
        <v>19035</v>
      </c>
      <c r="AZ4128" s="11">
        <f t="shared" si="6497"/>
        <v>46299</v>
      </c>
      <c r="BA4128" s="11">
        <f t="shared" si="6497"/>
        <v>0</v>
      </c>
      <c r="BB4128" s="11">
        <f t="shared" si="6497"/>
        <v>0</v>
      </c>
      <c r="BC4128" s="11">
        <f t="shared" si="6497"/>
        <v>28700</v>
      </c>
      <c r="BD4128" s="11">
        <f t="shared" si="6497"/>
        <v>0</v>
      </c>
      <c r="BE4128" s="11">
        <f t="shared" si="6497"/>
        <v>-1466</v>
      </c>
      <c r="BF4128" s="11">
        <f t="shared" si="6497"/>
        <v>0</v>
      </c>
      <c r="BG4128" s="11">
        <f t="shared" si="6497"/>
        <v>19035</v>
      </c>
      <c r="BH4128" s="11">
        <f t="shared" si="6497"/>
        <v>0</v>
      </c>
      <c r="BI4128" s="11">
        <f t="shared" si="6497"/>
        <v>0</v>
      </c>
      <c r="BJ4128" s="11">
        <v>46269</v>
      </c>
      <c r="BK4128" s="11">
        <v>30</v>
      </c>
    </row>
    <row r="4129" spans="1:63" x14ac:dyDescent="0.25">
      <c r="A4129" s="4" t="s">
        <v>1156</v>
      </c>
      <c r="B4129" s="4" t="s">
        <v>58</v>
      </c>
      <c r="C4129" s="4" t="s">
        <v>157</v>
      </c>
      <c r="D4129" s="107" t="s">
        <v>1379</v>
      </c>
      <c r="E4129" s="106" t="s">
        <v>50</v>
      </c>
      <c r="F4129" s="106" t="s">
        <v>0</v>
      </c>
      <c r="G4129" s="2" t="s">
        <v>0</v>
      </c>
      <c r="H4129" s="2" t="s">
        <v>51</v>
      </c>
      <c r="I4129" s="12">
        <f>SUM(I4130:I4134)</f>
        <v>480080</v>
      </c>
      <c r="J4129" s="12">
        <f>SUM(J4130:J4134)</f>
        <v>375030</v>
      </c>
      <c r="K4129" s="12">
        <f t="shared" ref="K4129:Y4129" si="6498">SUM(K4130:K4134)</f>
        <v>95448</v>
      </c>
      <c r="L4129" s="12">
        <f t="shared" si="6498"/>
        <v>0</v>
      </c>
      <c r="M4129" s="12">
        <f t="shared" si="6498"/>
        <v>0</v>
      </c>
      <c r="N4129" s="12">
        <f t="shared" si="6498"/>
        <v>0</v>
      </c>
      <c r="O4129" s="12">
        <f t="shared" si="6498"/>
        <v>0</v>
      </c>
      <c r="P4129" s="12">
        <f t="shared" ref="P4129" si="6499">SUM(P4130:P4134)</f>
        <v>470478</v>
      </c>
      <c r="Q4129" s="12">
        <f t="shared" si="6498"/>
        <v>0</v>
      </c>
      <c r="R4129" s="12">
        <f t="shared" si="6498"/>
        <v>0</v>
      </c>
      <c r="S4129" s="12">
        <f t="shared" si="6498"/>
        <v>95448</v>
      </c>
      <c r="T4129" s="12">
        <f t="shared" si="6498"/>
        <v>0</v>
      </c>
      <c r="U4129" s="12">
        <f t="shared" si="6498"/>
        <v>0</v>
      </c>
      <c r="V4129" s="12">
        <f t="shared" si="6498"/>
        <v>0</v>
      </c>
      <c r="W4129" s="12">
        <f t="shared" si="6498"/>
        <v>0</v>
      </c>
      <c r="X4129" s="12">
        <f t="shared" si="6498"/>
        <v>0</v>
      </c>
      <c r="Y4129" s="12">
        <f t="shared" si="6498"/>
        <v>96000</v>
      </c>
      <c r="Z4129" s="12">
        <v>191448</v>
      </c>
      <c r="AA4129" s="12">
        <v>279030</v>
      </c>
      <c r="AB4129" s="12">
        <f t="shared" ref="AB4129:AQ4129" si="6500">SUM(AB4130:AB4134)</f>
        <v>20</v>
      </c>
      <c r="AC4129" s="12">
        <f t="shared" si="6500"/>
        <v>0</v>
      </c>
      <c r="AD4129" s="12">
        <f t="shared" si="6500"/>
        <v>0</v>
      </c>
      <c r="AE4129" s="12">
        <f t="shared" si="6500"/>
        <v>0</v>
      </c>
      <c r="AF4129" s="12">
        <f t="shared" si="6500"/>
        <v>0</v>
      </c>
      <c r="AG4129" s="12">
        <f t="shared" si="6500"/>
        <v>0</v>
      </c>
      <c r="AH4129" s="12">
        <f t="shared" ref="AH4129" si="6501">SUM(AH4130:AH4134)</f>
        <v>20</v>
      </c>
      <c r="AI4129" s="12">
        <f t="shared" si="6500"/>
        <v>0</v>
      </c>
      <c r="AJ4129" s="12">
        <f t="shared" si="6500"/>
        <v>0</v>
      </c>
      <c r="AK4129" s="12">
        <f t="shared" si="6500"/>
        <v>0</v>
      </c>
      <c r="AL4129" s="12">
        <f t="shared" si="6500"/>
        <v>0</v>
      </c>
      <c r="AM4129" s="12">
        <f t="shared" si="6500"/>
        <v>0</v>
      </c>
      <c r="AN4129" s="12">
        <f t="shared" si="6500"/>
        <v>0</v>
      </c>
      <c r="AO4129" s="12">
        <f t="shared" si="6500"/>
        <v>0</v>
      </c>
      <c r="AP4129" s="12">
        <f t="shared" si="6500"/>
        <v>0</v>
      </c>
      <c r="AQ4129" s="12">
        <f t="shared" si="6500"/>
        <v>0</v>
      </c>
      <c r="AR4129" s="12">
        <v>0</v>
      </c>
      <c r="AS4129" s="12">
        <v>20</v>
      </c>
      <c r="AT4129" s="12">
        <f t="shared" ref="AT4129:BI4129" si="6502">SUM(AT4130:AT4134)</f>
        <v>30</v>
      </c>
      <c r="AU4129" s="12">
        <f t="shared" si="6502"/>
        <v>27234</v>
      </c>
      <c r="AV4129" s="12">
        <f t="shared" si="6502"/>
        <v>0</v>
      </c>
      <c r="AW4129" s="12">
        <f t="shared" si="6502"/>
        <v>0</v>
      </c>
      <c r="AX4129" s="12">
        <f t="shared" si="6502"/>
        <v>0</v>
      </c>
      <c r="AY4129" s="12">
        <f t="shared" si="6502"/>
        <v>19035</v>
      </c>
      <c r="AZ4129" s="12">
        <f t="shared" ref="AZ4129" si="6503">SUM(AZ4130:AZ4134)</f>
        <v>46299</v>
      </c>
      <c r="BA4129" s="12">
        <f t="shared" si="6502"/>
        <v>0</v>
      </c>
      <c r="BB4129" s="12">
        <f t="shared" si="6502"/>
        <v>0</v>
      </c>
      <c r="BC4129" s="12">
        <f t="shared" si="6502"/>
        <v>28700</v>
      </c>
      <c r="BD4129" s="12">
        <f t="shared" si="6502"/>
        <v>0</v>
      </c>
      <c r="BE4129" s="12">
        <f t="shared" si="6502"/>
        <v>-1466</v>
      </c>
      <c r="BF4129" s="12">
        <f t="shared" si="6502"/>
        <v>0</v>
      </c>
      <c r="BG4129" s="12">
        <f t="shared" si="6502"/>
        <v>19035</v>
      </c>
      <c r="BH4129" s="12">
        <f t="shared" si="6502"/>
        <v>0</v>
      </c>
      <c r="BI4129" s="12">
        <f t="shared" si="6502"/>
        <v>0</v>
      </c>
      <c r="BJ4129" s="12">
        <v>46269</v>
      </c>
      <c r="BK4129" s="12">
        <v>30</v>
      </c>
    </row>
    <row r="4130" spans="1:63" x14ac:dyDescent="0.25">
      <c r="A4130" s="4" t="s">
        <v>1156</v>
      </c>
      <c r="B4130" s="4" t="s">
        <v>58</v>
      </c>
      <c r="C4130" s="4" t="s">
        <v>157</v>
      </c>
      <c r="D4130" s="107" t="s">
        <v>1379</v>
      </c>
      <c r="E4130" s="117">
        <v>8212</v>
      </c>
      <c r="F4130" s="107"/>
      <c r="G4130" s="103" t="s">
        <v>1659</v>
      </c>
      <c r="H4130" s="13" t="s">
        <v>122</v>
      </c>
      <c r="I4130" s="14">
        <v>10</v>
      </c>
      <c r="J4130" s="14">
        <v>10</v>
      </c>
      <c r="K4130" s="14"/>
      <c r="L4130" s="14"/>
      <c r="M4130" s="14"/>
      <c r="N4130" s="14"/>
      <c r="O4130" s="14"/>
      <c r="P4130" s="14">
        <f t="shared" si="6471"/>
        <v>10</v>
      </c>
      <c r="Q4130" s="14"/>
      <c r="R4130" s="14"/>
      <c r="S4130" s="14"/>
      <c r="T4130" s="14"/>
      <c r="U4130" s="14"/>
      <c r="V4130" s="14"/>
      <c r="W4130" s="14"/>
      <c r="X4130" s="14"/>
      <c r="Y4130" s="14"/>
      <c r="Z4130" s="14">
        <v>0</v>
      </c>
      <c r="AA4130" s="14">
        <v>10</v>
      </c>
      <c r="AB4130" s="14">
        <v>0</v>
      </c>
      <c r="AC4130" s="14"/>
      <c r="AD4130" s="14"/>
      <c r="AE4130" s="14"/>
      <c r="AF4130" s="14"/>
      <c r="AG4130" s="14"/>
      <c r="AH4130" s="14">
        <f t="shared" si="6472"/>
        <v>0</v>
      </c>
      <c r="AI4130" s="14"/>
      <c r="AJ4130" s="14"/>
      <c r="AK4130" s="14"/>
      <c r="AL4130" s="14"/>
      <c r="AM4130" s="14"/>
      <c r="AN4130" s="14"/>
      <c r="AO4130" s="14"/>
      <c r="AP4130" s="14"/>
      <c r="AQ4130" s="14"/>
      <c r="AR4130" s="14">
        <v>0</v>
      </c>
      <c r="AS4130" s="14">
        <v>0</v>
      </c>
      <c r="AT4130" s="14">
        <v>0</v>
      </c>
      <c r="AU4130" s="14"/>
      <c r="AV4130" s="14"/>
      <c r="AW4130" s="14"/>
      <c r="AX4130" s="14"/>
      <c r="AY4130" s="14"/>
      <c r="AZ4130" s="14">
        <f t="shared" si="6473"/>
        <v>0</v>
      </c>
      <c r="BA4130" s="14"/>
      <c r="BB4130" s="14"/>
      <c r="BC4130" s="14"/>
      <c r="BD4130" s="14"/>
      <c r="BE4130" s="14"/>
      <c r="BF4130" s="14"/>
      <c r="BG4130" s="14"/>
      <c r="BH4130" s="14"/>
      <c r="BI4130" s="14"/>
      <c r="BJ4130" s="14">
        <v>0</v>
      </c>
      <c r="BK4130" s="14">
        <v>0</v>
      </c>
    </row>
    <row r="4131" spans="1:63" x14ac:dyDescent="0.25">
      <c r="A4131" s="4" t="s">
        <v>1156</v>
      </c>
      <c r="B4131" s="4" t="s">
        <v>58</v>
      </c>
      <c r="C4131" s="4" t="s">
        <v>157</v>
      </c>
      <c r="D4131" s="107" t="s">
        <v>1379</v>
      </c>
      <c r="E4131" s="117">
        <v>8213</v>
      </c>
      <c r="F4131" s="107"/>
      <c r="G4131" s="103" t="s">
        <v>1659</v>
      </c>
      <c r="H4131" s="13" t="s">
        <v>53</v>
      </c>
      <c r="I4131" s="14">
        <v>300020</v>
      </c>
      <c r="J4131" s="14">
        <v>175000</v>
      </c>
      <c r="K4131" s="14">
        <f>95191+257</f>
        <v>95448</v>
      </c>
      <c r="L4131" s="14"/>
      <c r="M4131" s="14"/>
      <c r="N4131" s="14"/>
      <c r="O4131" s="14"/>
      <c r="P4131" s="14">
        <f t="shared" si="6471"/>
        <v>270448</v>
      </c>
      <c r="Q4131" s="14"/>
      <c r="R4131" s="14"/>
      <c r="S4131" s="14">
        <f>95191+257</f>
        <v>95448</v>
      </c>
      <c r="T4131" s="14"/>
      <c r="U4131" s="14"/>
      <c r="V4131" s="14"/>
      <c r="W4131" s="14"/>
      <c r="X4131" s="14"/>
      <c r="Y4131" s="14">
        <v>96000</v>
      </c>
      <c r="Z4131" s="14">
        <v>191448</v>
      </c>
      <c r="AA4131" s="14">
        <v>79000</v>
      </c>
      <c r="AB4131" s="14">
        <v>10</v>
      </c>
      <c r="AC4131" s="14"/>
      <c r="AD4131" s="14"/>
      <c r="AE4131" s="14"/>
      <c r="AF4131" s="14"/>
      <c r="AG4131" s="14"/>
      <c r="AH4131" s="14">
        <f t="shared" si="6472"/>
        <v>10</v>
      </c>
      <c r="AI4131" s="14"/>
      <c r="AJ4131" s="14"/>
      <c r="AK4131" s="14"/>
      <c r="AL4131" s="14"/>
      <c r="AM4131" s="14"/>
      <c r="AN4131" s="14"/>
      <c r="AO4131" s="14"/>
      <c r="AP4131" s="14"/>
      <c r="AQ4131" s="14"/>
      <c r="AR4131" s="14">
        <v>0</v>
      </c>
      <c r="AS4131" s="14">
        <v>10</v>
      </c>
      <c r="AT4131" s="14">
        <v>10</v>
      </c>
      <c r="AU4131" s="14">
        <f>5939+22761-1466</f>
        <v>27234</v>
      </c>
      <c r="AV4131" s="14"/>
      <c r="AW4131" s="14"/>
      <c r="AX4131" s="14"/>
      <c r="AY4131" s="14">
        <v>19035</v>
      </c>
      <c r="AZ4131" s="14">
        <f t="shared" si="6473"/>
        <v>46279</v>
      </c>
      <c r="BA4131" s="14"/>
      <c r="BB4131" s="14"/>
      <c r="BC4131" s="14">
        <f>5939+22761</f>
        <v>28700</v>
      </c>
      <c r="BD4131" s="14"/>
      <c r="BE4131" s="14">
        <v>-1466</v>
      </c>
      <c r="BF4131" s="14"/>
      <c r="BG4131" s="14">
        <v>19035</v>
      </c>
      <c r="BH4131" s="14"/>
      <c r="BI4131" s="14"/>
      <c r="BJ4131" s="14">
        <v>46269</v>
      </c>
      <c r="BK4131" s="14">
        <v>10</v>
      </c>
    </row>
    <row r="4132" spans="1:63" x14ac:dyDescent="0.25">
      <c r="A4132" s="4" t="s">
        <v>1156</v>
      </c>
      <c r="B4132" s="4" t="s">
        <v>58</v>
      </c>
      <c r="C4132" s="4" t="s">
        <v>157</v>
      </c>
      <c r="D4132" s="107" t="s">
        <v>1379</v>
      </c>
      <c r="E4132" s="117">
        <v>8214</v>
      </c>
      <c r="F4132" s="107"/>
      <c r="G4132" s="103" t="s">
        <v>1659</v>
      </c>
      <c r="H4132" s="13" t="s">
        <v>1045</v>
      </c>
      <c r="I4132" s="14">
        <v>10</v>
      </c>
      <c r="J4132" s="14">
        <v>10</v>
      </c>
      <c r="K4132" s="14"/>
      <c r="L4132" s="14"/>
      <c r="M4132" s="14"/>
      <c r="N4132" s="14"/>
      <c r="O4132" s="14"/>
      <c r="P4132" s="14">
        <f t="shared" si="6471"/>
        <v>10</v>
      </c>
      <c r="Q4132" s="14"/>
      <c r="R4132" s="14"/>
      <c r="S4132" s="14"/>
      <c r="T4132" s="14"/>
      <c r="U4132" s="14"/>
      <c r="V4132" s="14"/>
      <c r="W4132" s="14"/>
      <c r="X4132" s="14"/>
      <c r="Y4132" s="14"/>
      <c r="Z4132" s="14">
        <v>0</v>
      </c>
      <c r="AA4132" s="14">
        <v>10</v>
      </c>
      <c r="AB4132" s="14">
        <v>0</v>
      </c>
      <c r="AC4132" s="14"/>
      <c r="AD4132" s="14"/>
      <c r="AE4132" s="14"/>
      <c r="AF4132" s="14"/>
      <c r="AG4132" s="14"/>
      <c r="AH4132" s="14">
        <f t="shared" si="6472"/>
        <v>0</v>
      </c>
      <c r="AI4132" s="14"/>
      <c r="AJ4132" s="14"/>
      <c r="AK4132" s="14"/>
      <c r="AL4132" s="14"/>
      <c r="AM4132" s="14"/>
      <c r="AN4132" s="14"/>
      <c r="AO4132" s="14"/>
      <c r="AP4132" s="14"/>
      <c r="AQ4132" s="14"/>
      <c r="AR4132" s="14">
        <v>0</v>
      </c>
      <c r="AS4132" s="14">
        <v>0</v>
      </c>
      <c r="AT4132" s="14">
        <v>0</v>
      </c>
      <c r="AU4132" s="14"/>
      <c r="AV4132" s="14"/>
      <c r="AW4132" s="14"/>
      <c r="AX4132" s="14"/>
      <c r="AY4132" s="14"/>
      <c r="AZ4132" s="14">
        <f t="shared" si="6473"/>
        <v>0</v>
      </c>
      <c r="BA4132" s="14"/>
      <c r="BB4132" s="14"/>
      <c r="BC4132" s="14"/>
      <c r="BD4132" s="14"/>
      <c r="BE4132" s="14"/>
      <c r="BF4132" s="14"/>
      <c r="BG4132" s="14"/>
      <c r="BH4132" s="14"/>
      <c r="BI4132" s="14"/>
      <c r="BJ4132" s="14">
        <v>0</v>
      </c>
      <c r="BK4132" s="14">
        <v>0</v>
      </c>
    </row>
    <row r="4133" spans="1:63" x14ac:dyDescent="0.25">
      <c r="A4133" s="4" t="s">
        <v>1156</v>
      </c>
      <c r="B4133" s="4" t="s">
        <v>58</v>
      </c>
      <c r="C4133" s="4" t="s">
        <v>157</v>
      </c>
      <c r="D4133" s="107" t="s">
        <v>1379</v>
      </c>
      <c r="E4133" s="117">
        <v>8215</v>
      </c>
      <c r="F4133" s="107"/>
      <c r="G4133" s="103" t="s">
        <v>1659</v>
      </c>
      <c r="H4133" s="13" t="s">
        <v>70</v>
      </c>
      <c r="I4133" s="14">
        <v>20</v>
      </c>
      <c r="J4133" s="14">
        <v>10</v>
      </c>
      <c r="K4133" s="14"/>
      <c r="L4133" s="14"/>
      <c r="M4133" s="14"/>
      <c r="N4133" s="14"/>
      <c r="O4133" s="14"/>
      <c r="P4133" s="14">
        <f t="shared" si="6471"/>
        <v>10</v>
      </c>
      <c r="Q4133" s="14"/>
      <c r="R4133" s="14"/>
      <c r="S4133" s="14"/>
      <c r="T4133" s="14"/>
      <c r="U4133" s="14"/>
      <c r="V4133" s="14"/>
      <c r="W4133" s="14"/>
      <c r="X4133" s="14"/>
      <c r="Y4133" s="14"/>
      <c r="Z4133" s="14">
        <v>0</v>
      </c>
      <c r="AA4133" s="14">
        <v>10</v>
      </c>
      <c r="AB4133" s="14">
        <v>0</v>
      </c>
      <c r="AC4133" s="14"/>
      <c r="AD4133" s="14"/>
      <c r="AE4133" s="14"/>
      <c r="AF4133" s="14"/>
      <c r="AG4133" s="14"/>
      <c r="AH4133" s="14">
        <f t="shared" si="6472"/>
        <v>0</v>
      </c>
      <c r="AI4133" s="14"/>
      <c r="AJ4133" s="14"/>
      <c r="AK4133" s="14"/>
      <c r="AL4133" s="14"/>
      <c r="AM4133" s="14"/>
      <c r="AN4133" s="14"/>
      <c r="AO4133" s="14"/>
      <c r="AP4133" s="14"/>
      <c r="AQ4133" s="14"/>
      <c r="AR4133" s="14">
        <v>0</v>
      </c>
      <c r="AS4133" s="14">
        <v>0</v>
      </c>
      <c r="AT4133" s="14">
        <v>10</v>
      </c>
      <c r="AU4133" s="14"/>
      <c r="AV4133" s="14"/>
      <c r="AW4133" s="14"/>
      <c r="AX4133" s="14"/>
      <c r="AY4133" s="14"/>
      <c r="AZ4133" s="14">
        <f t="shared" si="6473"/>
        <v>10</v>
      </c>
      <c r="BA4133" s="14"/>
      <c r="BB4133" s="14"/>
      <c r="BC4133" s="14"/>
      <c r="BD4133" s="14"/>
      <c r="BE4133" s="14"/>
      <c r="BF4133" s="14"/>
      <c r="BG4133" s="14"/>
      <c r="BH4133" s="14"/>
      <c r="BI4133" s="14"/>
      <c r="BJ4133" s="14">
        <v>0</v>
      </c>
      <c r="BK4133" s="14">
        <v>10</v>
      </c>
    </row>
    <row r="4134" spans="1:63" x14ac:dyDescent="0.25">
      <c r="A4134" s="4" t="s">
        <v>1156</v>
      </c>
      <c r="B4134" s="4" t="s">
        <v>58</v>
      </c>
      <c r="C4134" s="4" t="s">
        <v>157</v>
      </c>
      <c r="D4134" s="107" t="s">
        <v>1379</v>
      </c>
      <c r="E4134" s="117">
        <v>8216</v>
      </c>
      <c r="F4134" s="107"/>
      <c r="G4134" s="103" t="s">
        <v>1659</v>
      </c>
      <c r="H4134" s="13" t="s">
        <v>110</v>
      </c>
      <c r="I4134" s="14">
        <v>180020</v>
      </c>
      <c r="J4134" s="14">
        <v>200000</v>
      </c>
      <c r="K4134" s="14"/>
      <c r="L4134" s="14"/>
      <c r="M4134" s="14"/>
      <c r="N4134" s="14"/>
      <c r="O4134" s="14"/>
      <c r="P4134" s="14">
        <f t="shared" si="6471"/>
        <v>200000</v>
      </c>
      <c r="Q4134" s="14"/>
      <c r="R4134" s="14"/>
      <c r="S4134" s="14"/>
      <c r="T4134" s="14"/>
      <c r="U4134" s="14"/>
      <c r="V4134" s="14"/>
      <c r="W4134" s="14"/>
      <c r="X4134" s="14"/>
      <c r="Y4134" s="14"/>
      <c r="Z4134" s="14">
        <v>0</v>
      </c>
      <c r="AA4134" s="14">
        <v>200000</v>
      </c>
      <c r="AB4134" s="14">
        <v>10</v>
      </c>
      <c r="AC4134" s="14"/>
      <c r="AD4134" s="14"/>
      <c r="AE4134" s="14"/>
      <c r="AF4134" s="14"/>
      <c r="AG4134" s="14"/>
      <c r="AH4134" s="14">
        <f t="shared" si="6472"/>
        <v>10</v>
      </c>
      <c r="AI4134" s="14"/>
      <c r="AJ4134" s="14"/>
      <c r="AK4134" s="14"/>
      <c r="AL4134" s="14"/>
      <c r="AM4134" s="14"/>
      <c r="AN4134" s="14"/>
      <c r="AO4134" s="14"/>
      <c r="AP4134" s="14"/>
      <c r="AQ4134" s="14"/>
      <c r="AR4134" s="14">
        <v>0</v>
      </c>
      <c r="AS4134" s="14">
        <v>10</v>
      </c>
      <c r="AT4134" s="14">
        <v>10</v>
      </c>
      <c r="AU4134" s="14"/>
      <c r="AV4134" s="14"/>
      <c r="AW4134" s="14"/>
      <c r="AX4134" s="14"/>
      <c r="AY4134" s="14"/>
      <c r="AZ4134" s="14">
        <f t="shared" si="6473"/>
        <v>10</v>
      </c>
      <c r="BA4134" s="14"/>
      <c r="BB4134" s="14"/>
      <c r="BC4134" s="14"/>
      <c r="BD4134" s="14"/>
      <c r="BE4134" s="14"/>
      <c r="BF4134" s="14"/>
      <c r="BG4134" s="14"/>
      <c r="BH4134" s="14"/>
      <c r="BI4134" s="14"/>
      <c r="BJ4134" s="14">
        <v>0</v>
      </c>
      <c r="BK4134" s="14">
        <v>10</v>
      </c>
    </row>
    <row r="4135" spans="1:63" ht="22.5" x14ac:dyDescent="0.25">
      <c r="A4135" s="13" t="s">
        <v>0</v>
      </c>
      <c r="B4135" s="13" t="s">
        <v>0</v>
      </c>
      <c r="C4135" s="13" t="s">
        <v>0</v>
      </c>
      <c r="D4135" s="103" t="s">
        <v>0</v>
      </c>
      <c r="E4135" s="103" t="s">
        <v>0</v>
      </c>
      <c r="F4135" s="103" t="s">
        <v>0</v>
      </c>
      <c r="G4135" s="13" t="s">
        <v>0</v>
      </c>
      <c r="H4135" s="10" t="s">
        <v>1389</v>
      </c>
      <c r="I4135" s="11">
        <f>SUM(I4098,I4123,I4128)</f>
        <v>12352743</v>
      </c>
      <c r="J4135" s="11">
        <f t="shared" ref="J4135:Y4135" si="6504">SUM(J4098,J4123,J4128)</f>
        <v>1406070</v>
      </c>
      <c r="K4135" s="11">
        <f t="shared" si="6504"/>
        <v>678209</v>
      </c>
      <c r="L4135" s="11">
        <f t="shared" si="6504"/>
        <v>0</v>
      </c>
      <c r="M4135" s="11">
        <f t="shared" si="6504"/>
        <v>0</v>
      </c>
      <c r="N4135" s="11">
        <f t="shared" si="6504"/>
        <v>0</v>
      </c>
      <c r="O4135" s="11">
        <f t="shared" si="6504"/>
        <v>0</v>
      </c>
      <c r="P4135" s="11">
        <f t="shared" si="6504"/>
        <v>2084279</v>
      </c>
      <c r="Q4135" s="11">
        <f t="shared" si="6504"/>
        <v>12939</v>
      </c>
      <c r="R4135" s="11">
        <f t="shared" si="6504"/>
        <v>14706</v>
      </c>
      <c r="S4135" s="11">
        <f t="shared" si="6504"/>
        <v>678209</v>
      </c>
      <c r="T4135" s="11">
        <f t="shared" si="6504"/>
        <v>0</v>
      </c>
      <c r="U4135" s="11">
        <f t="shared" si="6504"/>
        <v>0</v>
      </c>
      <c r="V4135" s="11">
        <f t="shared" si="6504"/>
        <v>0</v>
      </c>
      <c r="W4135" s="11">
        <f t="shared" si="6504"/>
        <v>2500</v>
      </c>
      <c r="X4135" s="11">
        <f t="shared" si="6504"/>
        <v>143050</v>
      </c>
      <c r="Y4135" s="11">
        <f t="shared" si="6504"/>
        <v>432100</v>
      </c>
      <c r="Z4135" s="11">
        <v>1283504</v>
      </c>
      <c r="AA4135" s="11">
        <v>800775</v>
      </c>
      <c r="AB4135" s="11">
        <f t="shared" ref="AB4135:AQ4135" si="6505">SUM(AB4098,AB4123,AB4128)</f>
        <v>12960</v>
      </c>
      <c r="AC4135" s="11">
        <f t="shared" si="6505"/>
        <v>2400</v>
      </c>
      <c r="AD4135" s="11">
        <f t="shared" si="6505"/>
        <v>0</v>
      </c>
      <c r="AE4135" s="11">
        <f t="shared" si="6505"/>
        <v>0</v>
      </c>
      <c r="AF4135" s="11">
        <f t="shared" si="6505"/>
        <v>0</v>
      </c>
      <c r="AG4135" s="11">
        <f t="shared" si="6505"/>
        <v>0</v>
      </c>
      <c r="AH4135" s="11">
        <f t="shared" si="6505"/>
        <v>15360</v>
      </c>
      <c r="AI4135" s="11">
        <f t="shared" si="6505"/>
        <v>0</v>
      </c>
      <c r="AJ4135" s="11">
        <f t="shared" si="6505"/>
        <v>0</v>
      </c>
      <c r="AK4135" s="11">
        <f t="shared" si="6505"/>
        <v>2400</v>
      </c>
      <c r="AL4135" s="11">
        <f t="shared" si="6505"/>
        <v>0</v>
      </c>
      <c r="AM4135" s="11">
        <f t="shared" si="6505"/>
        <v>0</v>
      </c>
      <c r="AN4135" s="11">
        <f t="shared" si="6505"/>
        <v>0</v>
      </c>
      <c r="AO4135" s="11">
        <f t="shared" si="6505"/>
        <v>0</v>
      </c>
      <c r="AP4135" s="11">
        <f t="shared" si="6505"/>
        <v>0</v>
      </c>
      <c r="AQ4135" s="11">
        <f t="shared" si="6505"/>
        <v>0</v>
      </c>
      <c r="AR4135" s="11">
        <v>2400</v>
      </c>
      <c r="AS4135" s="11">
        <v>12960</v>
      </c>
      <c r="AT4135" s="11">
        <f t="shared" ref="AT4135:BI4135" si="6506">SUM(AT4098,AT4123,AT4128)</f>
        <v>1110</v>
      </c>
      <c r="AU4135" s="11">
        <f t="shared" si="6506"/>
        <v>57376</v>
      </c>
      <c r="AV4135" s="11">
        <f t="shared" si="6506"/>
        <v>0</v>
      </c>
      <c r="AW4135" s="11">
        <f t="shared" si="6506"/>
        <v>13981</v>
      </c>
      <c r="AX4135" s="11">
        <f t="shared" si="6506"/>
        <v>0</v>
      </c>
      <c r="AY4135" s="11">
        <f t="shared" si="6506"/>
        <v>19035</v>
      </c>
      <c r="AZ4135" s="11">
        <f t="shared" si="6506"/>
        <v>91502</v>
      </c>
      <c r="BA4135" s="11">
        <f t="shared" si="6506"/>
        <v>0</v>
      </c>
      <c r="BB4135" s="11">
        <f t="shared" si="6506"/>
        <v>0</v>
      </c>
      <c r="BC4135" s="11">
        <f t="shared" si="6506"/>
        <v>57376</v>
      </c>
      <c r="BD4135" s="11">
        <f t="shared" si="6506"/>
        <v>0</v>
      </c>
      <c r="BE4135" s="11">
        <f t="shared" si="6506"/>
        <v>0</v>
      </c>
      <c r="BF4135" s="11">
        <f t="shared" si="6506"/>
        <v>13981</v>
      </c>
      <c r="BG4135" s="11">
        <f t="shared" si="6506"/>
        <v>19035</v>
      </c>
      <c r="BH4135" s="11">
        <f t="shared" si="6506"/>
        <v>0</v>
      </c>
      <c r="BI4135" s="11">
        <f t="shared" si="6506"/>
        <v>0</v>
      </c>
      <c r="BJ4135" s="11">
        <v>90392</v>
      </c>
      <c r="BK4135" s="11">
        <v>1110</v>
      </c>
    </row>
    <row r="4136" spans="1:63" ht="15.75" thickBot="1" x14ac:dyDescent="0.3">
      <c r="A4136" s="13" t="s">
        <v>0</v>
      </c>
      <c r="B4136" s="13" t="s">
        <v>0</v>
      </c>
      <c r="C4136" s="13" t="s">
        <v>0</v>
      </c>
      <c r="D4136" s="103" t="s">
        <v>0</v>
      </c>
      <c r="E4136" s="103" t="s">
        <v>0</v>
      </c>
      <c r="F4136" s="103" t="s">
        <v>0</v>
      </c>
      <c r="G4136" s="13" t="s">
        <v>0</v>
      </c>
      <c r="H4136" s="2" t="s">
        <v>55</v>
      </c>
      <c r="I4136" s="12">
        <v>278</v>
      </c>
      <c r="J4136" s="13" t="s">
        <v>0</v>
      </c>
      <c r="K4136" s="13"/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>
        <v>0</v>
      </c>
      <c r="AA4136" s="13"/>
      <c r="AB4136" s="13" t="s">
        <v>0</v>
      </c>
      <c r="AC4136" s="13"/>
      <c r="AD4136" s="13"/>
      <c r="AE4136" s="13"/>
      <c r="AF4136" s="13"/>
      <c r="AG4136" s="13"/>
      <c r="AH4136" s="13"/>
      <c r="AI4136" s="13"/>
      <c r="AJ4136" s="13"/>
      <c r="AK4136" s="13"/>
      <c r="AL4136" s="13"/>
      <c r="AM4136" s="13"/>
      <c r="AN4136" s="13"/>
      <c r="AO4136" s="13"/>
      <c r="AP4136" s="13"/>
      <c r="AQ4136" s="13"/>
      <c r="AR4136" s="13">
        <v>0</v>
      </c>
      <c r="AS4136" s="13"/>
      <c r="AT4136" s="13" t="s">
        <v>0</v>
      </c>
      <c r="AU4136" s="13"/>
      <c r="AV4136" s="13"/>
      <c r="AW4136" s="13"/>
      <c r="AX4136" s="13"/>
      <c r="AY4136" s="13"/>
      <c r="AZ4136" s="13"/>
      <c r="BA4136" s="13"/>
      <c r="BB4136" s="13"/>
      <c r="BC4136" s="13"/>
      <c r="BD4136" s="13"/>
      <c r="BE4136" s="13"/>
      <c r="BF4136" s="13"/>
      <c r="BG4136" s="13"/>
      <c r="BH4136" s="13"/>
      <c r="BI4136" s="13"/>
      <c r="BJ4136" s="13">
        <v>0</v>
      </c>
      <c r="BK4136" s="13"/>
    </row>
    <row r="4137" spans="1:63" ht="69.75" customHeight="1" thickBot="1" x14ac:dyDescent="0.3">
      <c r="A4137" s="148" t="s">
        <v>0</v>
      </c>
      <c r="B4137" s="148" t="s">
        <v>0</v>
      </c>
      <c r="C4137" s="148" t="s">
        <v>0</v>
      </c>
      <c r="D4137" s="151" t="s">
        <v>0</v>
      </c>
      <c r="E4137" s="151" t="s">
        <v>0</v>
      </c>
      <c r="F4137" s="151" t="s">
        <v>0</v>
      </c>
      <c r="G4137" s="154" t="s">
        <v>0</v>
      </c>
      <c r="H4137" s="5" t="s">
        <v>56</v>
      </c>
      <c r="I4137" s="5" t="s">
        <v>9</v>
      </c>
      <c r="J4137" s="94" t="s">
        <v>10</v>
      </c>
      <c r="K4137" s="94" t="s">
        <v>1602</v>
      </c>
      <c r="L4137" s="94" t="s">
        <v>1535</v>
      </c>
      <c r="M4137" s="94" t="s">
        <v>1591</v>
      </c>
      <c r="N4137" s="94" t="s">
        <v>1592</v>
      </c>
      <c r="O4137" s="94" t="s">
        <v>1593</v>
      </c>
      <c r="P4137" s="94" t="s">
        <v>1606</v>
      </c>
      <c r="Q4137" s="94" t="s">
        <v>1603</v>
      </c>
      <c r="R4137" s="94" t="s">
        <v>1594</v>
      </c>
      <c r="S4137" s="94" t="s">
        <v>1595</v>
      </c>
      <c r="T4137" s="94" t="s">
        <v>1596</v>
      </c>
      <c r="U4137" s="94" t="s">
        <v>1597</v>
      </c>
      <c r="V4137" s="94" t="s">
        <v>1598</v>
      </c>
      <c r="W4137" s="94" t="s">
        <v>1599</v>
      </c>
      <c r="X4137" s="94" t="s">
        <v>1604</v>
      </c>
      <c r="Y4137" s="94" t="s">
        <v>1605</v>
      </c>
      <c r="Z4137" s="94" t="s">
        <v>1600</v>
      </c>
      <c r="AA4137" s="94" t="s">
        <v>1601</v>
      </c>
      <c r="AB4137" s="95" t="s">
        <v>11</v>
      </c>
      <c r="AC4137" s="95" t="s">
        <v>1602</v>
      </c>
      <c r="AD4137" s="95" t="s">
        <v>1535</v>
      </c>
      <c r="AE4137" s="95" t="s">
        <v>1591</v>
      </c>
      <c r="AF4137" s="95" t="s">
        <v>1592</v>
      </c>
      <c r="AG4137" s="95" t="s">
        <v>1593</v>
      </c>
      <c r="AH4137" s="95" t="s">
        <v>1607</v>
      </c>
      <c r="AI4137" s="95" t="s">
        <v>1603</v>
      </c>
      <c r="AJ4137" s="95" t="s">
        <v>1594</v>
      </c>
      <c r="AK4137" s="95" t="s">
        <v>1595</v>
      </c>
      <c r="AL4137" s="95" t="s">
        <v>1596</v>
      </c>
      <c r="AM4137" s="95" t="s">
        <v>1597</v>
      </c>
      <c r="AN4137" s="95" t="s">
        <v>1598</v>
      </c>
      <c r="AO4137" s="95" t="s">
        <v>1599</v>
      </c>
      <c r="AP4137" s="95" t="s">
        <v>1604</v>
      </c>
      <c r="AQ4137" s="95" t="s">
        <v>1605</v>
      </c>
      <c r="AR4137" s="95" t="s">
        <v>1600</v>
      </c>
      <c r="AS4137" s="95" t="s">
        <v>1601</v>
      </c>
      <c r="AT4137" s="96" t="s">
        <v>12</v>
      </c>
      <c r="AU4137" s="96" t="s">
        <v>1602</v>
      </c>
      <c r="AV4137" s="96" t="s">
        <v>1535</v>
      </c>
      <c r="AW4137" s="96" t="s">
        <v>1591</v>
      </c>
      <c r="AX4137" s="96" t="s">
        <v>1592</v>
      </c>
      <c r="AY4137" s="96" t="s">
        <v>1593</v>
      </c>
      <c r="AZ4137" s="96" t="s">
        <v>1608</v>
      </c>
      <c r="BA4137" s="96" t="s">
        <v>1603</v>
      </c>
      <c r="BB4137" s="96" t="s">
        <v>1594</v>
      </c>
      <c r="BC4137" s="96" t="s">
        <v>1595</v>
      </c>
      <c r="BD4137" s="96" t="s">
        <v>1596</v>
      </c>
      <c r="BE4137" s="96" t="s">
        <v>1597</v>
      </c>
      <c r="BF4137" s="96" t="s">
        <v>1598</v>
      </c>
      <c r="BG4137" s="96" t="s">
        <v>1599</v>
      </c>
      <c r="BH4137" s="96" t="s">
        <v>1604</v>
      </c>
      <c r="BI4137" s="96" t="s">
        <v>1605</v>
      </c>
      <c r="BJ4137" s="96" t="s">
        <v>1600</v>
      </c>
      <c r="BK4137" s="96" t="s">
        <v>1601</v>
      </c>
    </row>
    <row r="4138" spans="1:63" x14ac:dyDescent="0.25">
      <c r="A4138" s="149"/>
      <c r="B4138" s="149"/>
      <c r="C4138" s="149"/>
      <c r="D4138" s="152"/>
      <c r="E4138" s="152"/>
      <c r="F4138" s="152"/>
      <c r="G4138" s="155"/>
      <c r="H4138" s="15" t="s">
        <v>0</v>
      </c>
      <c r="I4138" s="9" t="s">
        <v>13</v>
      </c>
      <c r="J4138" s="9">
        <v>1</v>
      </c>
      <c r="K4138" s="9">
        <v>2</v>
      </c>
      <c r="L4138" s="9">
        <v>3</v>
      </c>
      <c r="M4138" s="9">
        <v>4</v>
      </c>
      <c r="N4138" s="9">
        <v>5</v>
      </c>
      <c r="O4138" s="9">
        <v>6</v>
      </c>
      <c r="P4138" s="9">
        <v>7</v>
      </c>
      <c r="Q4138" s="9">
        <v>8</v>
      </c>
      <c r="R4138" s="9">
        <v>9</v>
      </c>
      <c r="S4138" s="9">
        <v>10</v>
      </c>
      <c r="T4138" s="9">
        <v>11</v>
      </c>
      <c r="U4138" s="9">
        <v>12</v>
      </c>
      <c r="V4138" s="9">
        <v>13</v>
      </c>
      <c r="W4138" s="9">
        <v>14</v>
      </c>
      <c r="X4138" s="9">
        <v>15</v>
      </c>
      <c r="Y4138" s="9">
        <v>16</v>
      </c>
      <c r="Z4138" s="9">
        <v>20</v>
      </c>
      <c r="AA4138" s="9">
        <v>21</v>
      </c>
      <c r="AB4138" s="9">
        <v>1</v>
      </c>
      <c r="AC4138" s="9">
        <v>2</v>
      </c>
      <c r="AD4138" s="9">
        <v>3</v>
      </c>
      <c r="AE4138" s="9">
        <v>4</v>
      </c>
      <c r="AF4138" s="9">
        <v>5</v>
      </c>
      <c r="AG4138" s="9">
        <v>6</v>
      </c>
      <c r="AH4138" s="9">
        <v>7</v>
      </c>
      <c r="AI4138" s="9">
        <v>8</v>
      </c>
      <c r="AJ4138" s="9">
        <v>9</v>
      </c>
      <c r="AK4138" s="9">
        <v>10</v>
      </c>
      <c r="AL4138" s="9">
        <v>11</v>
      </c>
      <c r="AM4138" s="9">
        <v>12</v>
      </c>
      <c r="AN4138" s="9">
        <v>13</v>
      </c>
      <c r="AO4138" s="9">
        <v>14</v>
      </c>
      <c r="AP4138" s="9">
        <v>15</v>
      </c>
      <c r="AQ4138" s="9">
        <v>16</v>
      </c>
      <c r="AR4138" s="9">
        <v>20</v>
      </c>
      <c r="AS4138" s="9">
        <v>21</v>
      </c>
      <c r="AT4138" s="9">
        <v>1</v>
      </c>
      <c r="AU4138" s="9">
        <v>2</v>
      </c>
      <c r="AV4138" s="9">
        <v>3</v>
      </c>
      <c r="AW4138" s="9">
        <v>4</v>
      </c>
      <c r="AX4138" s="9">
        <v>5</v>
      </c>
      <c r="AY4138" s="9">
        <v>6</v>
      </c>
      <c r="AZ4138" s="9">
        <v>7</v>
      </c>
      <c r="BA4138" s="9">
        <v>8</v>
      </c>
      <c r="BB4138" s="9">
        <v>9</v>
      </c>
      <c r="BC4138" s="9">
        <v>10</v>
      </c>
      <c r="BD4138" s="9">
        <v>11</v>
      </c>
      <c r="BE4138" s="9">
        <v>12</v>
      </c>
      <c r="BF4138" s="9">
        <v>13</v>
      </c>
      <c r="BG4138" s="9">
        <v>14</v>
      </c>
      <c r="BH4138" s="9">
        <v>15</v>
      </c>
      <c r="BI4138" s="9">
        <v>16</v>
      </c>
      <c r="BJ4138" s="9">
        <v>20</v>
      </c>
      <c r="BK4138" s="9">
        <v>21</v>
      </c>
    </row>
    <row r="4139" spans="1:63" x14ac:dyDescent="0.25">
      <c r="A4139" s="149"/>
      <c r="B4139" s="149"/>
      <c r="C4139" s="149"/>
      <c r="D4139" s="152"/>
      <c r="E4139" s="152"/>
      <c r="F4139" s="152"/>
      <c r="G4139" s="155"/>
      <c r="H4139" s="16" t="s">
        <v>1189</v>
      </c>
      <c r="I4139" s="17">
        <f>SUM(I4135)</f>
        <v>12352743</v>
      </c>
      <c r="J4139" s="17">
        <f>SUM(J4135)</f>
        <v>1406070</v>
      </c>
      <c r="K4139" s="17">
        <f t="shared" ref="K4139:Y4139" si="6507">SUM(K4135)</f>
        <v>678209</v>
      </c>
      <c r="L4139" s="17">
        <f t="shared" si="6507"/>
        <v>0</v>
      </c>
      <c r="M4139" s="17">
        <f t="shared" si="6507"/>
        <v>0</v>
      </c>
      <c r="N4139" s="17">
        <f t="shared" si="6507"/>
        <v>0</v>
      </c>
      <c r="O4139" s="17">
        <f t="shared" si="6507"/>
        <v>0</v>
      </c>
      <c r="P4139" s="17">
        <f t="shared" ref="P4139" si="6508">SUM(P4135)</f>
        <v>2084279</v>
      </c>
      <c r="Q4139" s="17">
        <f t="shared" si="6507"/>
        <v>12939</v>
      </c>
      <c r="R4139" s="17">
        <f t="shared" si="6507"/>
        <v>14706</v>
      </c>
      <c r="S4139" s="17">
        <f t="shared" si="6507"/>
        <v>678209</v>
      </c>
      <c r="T4139" s="17">
        <f t="shared" si="6507"/>
        <v>0</v>
      </c>
      <c r="U4139" s="17">
        <f t="shared" si="6507"/>
        <v>0</v>
      </c>
      <c r="V4139" s="17">
        <f t="shared" si="6507"/>
        <v>0</v>
      </c>
      <c r="W4139" s="17">
        <f t="shared" si="6507"/>
        <v>2500</v>
      </c>
      <c r="X4139" s="17">
        <f t="shared" si="6507"/>
        <v>143050</v>
      </c>
      <c r="Y4139" s="17">
        <f t="shared" si="6507"/>
        <v>432100</v>
      </c>
      <c r="Z4139" s="17">
        <v>1283504</v>
      </c>
      <c r="AA4139" s="17">
        <v>800775</v>
      </c>
      <c r="AB4139" s="17">
        <f t="shared" ref="AB4139:AQ4139" si="6509">SUM(AB4135)</f>
        <v>12960</v>
      </c>
      <c r="AC4139" s="17">
        <f t="shared" si="6509"/>
        <v>2400</v>
      </c>
      <c r="AD4139" s="17">
        <f t="shared" si="6509"/>
        <v>0</v>
      </c>
      <c r="AE4139" s="17">
        <f t="shared" si="6509"/>
        <v>0</v>
      </c>
      <c r="AF4139" s="17">
        <f t="shared" si="6509"/>
        <v>0</v>
      </c>
      <c r="AG4139" s="17">
        <f t="shared" si="6509"/>
        <v>0</v>
      </c>
      <c r="AH4139" s="17">
        <f t="shared" ref="AH4139" si="6510">SUM(AH4135)</f>
        <v>15360</v>
      </c>
      <c r="AI4139" s="17">
        <f t="shared" si="6509"/>
        <v>0</v>
      </c>
      <c r="AJ4139" s="17">
        <f t="shared" si="6509"/>
        <v>0</v>
      </c>
      <c r="AK4139" s="17">
        <f t="shared" si="6509"/>
        <v>2400</v>
      </c>
      <c r="AL4139" s="17">
        <f t="shared" si="6509"/>
        <v>0</v>
      </c>
      <c r="AM4139" s="17">
        <f t="shared" si="6509"/>
        <v>0</v>
      </c>
      <c r="AN4139" s="17">
        <f t="shared" si="6509"/>
        <v>0</v>
      </c>
      <c r="AO4139" s="17">
        <f t="shared" si="6509"/>
        <v>0</v>
      </c>
      <c r="AP4139" s="17">
        <f t="shared" si="6509"/>
        <v>0</v>
      </c>
      <c r="AQ4139" s="17">
        <f t="shared" si="6509"/>
        <v>0</v>
      </c>
      <c r="AR4139" s="17">
        <v>2400</v>
      </c>
      <c r="AS4139" s="17">
        <v>12960</v>
      </c>
      <c r="AT4139" s="17">
        <f>SUM(AT4135)</f>
        <v>1110</v>
      </c>
      <c r="AU4139" s="17">
        <f t="shared" ref="AU4139:BI4139" si="6511">SUM(AU4135)</f>
        <v>57376</v>
      </c>
      <c r="AV4139" s="17">
        <f t="shared" si="6511"/>
        <v>0</v>
      </c>
      <c r="AW4139" s="17">
        <f t="shared" si="6511"/>
        <v>13981</v>
      </c>
      <c r="AX4139" s="17">
        <f t="shared" si="6511"/>
        <v>0</v>
      </c>
      <c r="AY4139" s="17">
        <f t="shared" si="6511"/>
        <v>19035</v>
      </c>
      <c r="AZ4139" s="17">
        <f t="shared" ref="AZ4139" si="6512">SUM(AZ4135)</f>
        <v>91502</v>
      </c>
      <c r="BA4139" s="17">
        <f t="shared" si="6511"/>
        <v>0</v>
      </c>
      <c r="BB4139" s="17">
        <f t="shared" si="6511"/>
        <v>0</v>
      </c>
      <c r="BC4139" s="17">
        <f t="shared" si="6511"/>
        <v>57376</v>
      </c>
      <c r="BD4139" s="17">
        <f t="shared" si="6511"/>
        <v>0</v>
      </c>
      <c r="BE4139" s="17">
        <f t="shared" si="6511"/>
        <v>0</v>
      </c>
      <c r="BF4139" s="17">
        <f t="shared" si="6511"/>
        <v>13981</v>
      </c>
      <c r="BG4139" s="17">
        <f t="shared" si="6511"/>
        <v>19035</v>
      </c>
      <c r="BH4139" s="17">
        <f t="shared" si="6511"/>
        <v>0</v>
      </c>
      <c r="BI4139" s="17">
        <f t="shared" si="6511"/>
        <v>0</v>
      </c>
      <c r="BJ4139" s="17">
        <v>90392</v>
      </c>
      <c r="BK4139" s="17">
        <v>1110</v>
      </c>
    </row>
    <row r="4140" spans="1:63" ht="15.75" thickBot="1" x14ac:dyDescent="0.3">
      <c r="A4140" s="157"/>
      <c r="B4140" s="157"/>
      <c r="C4140" s="157"/>
      <c r="D4140" s="158"/>
      <c r="E4140" s="158"/>
      <c r="F4140" s="158"/>
      <c r="G4140" s="159"/>
      <c r="H4140" s="18" t="s">
        <v>57</v>
      </c>
      <c r="I4140" s="17">
        <f>SUM(I4139)</f>
        <v>12352743</v>
      </c>
      <c r="J4140" s="17">
        <f t="shared" ref="J4140:Y4140" si="6513">SUM(J4139)</f>
        <v>1406070</v>
      </c>
      <c r="K4140" s="17">
        <f t="shared" si="6513"/>
        <v>678209</v>
      </c>
      <c r="L4140" s="17">
        <f t="shared" si="6513"/>
        <v>0</v>
      </c>
      <c r="M4140" s="17">
        <f t="shared" si="6513"/>
        <v>0</v>
      </c>
      <c r="N4140" s="17">
        <f t="shared" si="6513"/>
        <v>0</v>
      </c>
      <c r="O4140" s="17">
        <f t="shared" si="6513"/>
        <v>0</v>
      </c>
      <c r="P4140" s="17">
        <f t="shared" ref="P4140" si="6514">SUM(P4139)</f>
        <v>2084279</v>
      </c>
      <c r="Q4140" s="17">
        <f t="shared" si="6513"/>
        <v>12939</v>
      </c>
      <c r="R4140" s="17">
        <f t="shared" si="6513"/>
        <v>14706</v>
      </c>
      <c r="S4140" s="17">
        <f t="shared" si="6513"/>
        <v>678209</v>
      </c>
      <c r="T4140" s="17">
        <f t="shared" si="6513"/>
        <v>0</v>
      </c>
      <c r="U4140" s="17">
        <f t="shared" si="6513"/>
        <v>0</v>
      </c>
      <c r="V4140" s="17">
        <f t="shared" si="6513"/>
        <v>0</v>
      </c>
      <c r="W4140" s="17">
        <f t="shared" si="6513"/>
        <v>2500</v>
      </c>
      <c r="X4140" s="17">
        <f t="shared" si="6513"/>
        <v>143050</v>
      </c>
      <c r="Y4140" s="17">
        <f t="shared" si="6513"/>
        <v>432100</v>
      </c>
      <c r="Z4140" s="17">
        <v>1283504</v>
      </c>
      <c r="AA4140" s="17">
        <v>800775</v>
      </c>
      <c r="AB4140" s="17">
        <f>SUM(AB4139)</f>
        <v>12960</v>
      </c>
      <c r="AC4140" s="17">
        <f t="shared" ref="AC4140:AQ4140" si="6515">SUM(AC4139)</f>
        <v>2400</v>
      </c>
      <c r="AD4140" s="17">
        <f t="shared" si="6515"/>
        <v>0</v>
      </c>
      <c r="AE4140" s="17">
        <f t="shared" si="6515"/>
        <v>0</v>
      </c>
      <c r="AF4140" s="17">
        <f t="shared" si="6515"/>
        <v>0</v>
      </c>
      <c r="AG4140" s="17">
        <f t="shared" si="6515"/>
        <v>0</v>
      </c>
      <c r="AH4140" s="17">
        <f t="shared" ref="AH4140" si="6516">SUM(AH4139)</f>
        <v>15360</v>
      </c>
      <c r="AI4140" s="17">
        <f t="shared" si="6515"/>
        <v>0</v>
      </c>
      <c r="AJ4140" s="17">
        <f t="shared" si="6515"/>
        <v>0</v>
      </c>
      <c r="AK4140" s="17">
        <f t="shared" si="6515"/>
        <v>2400</v>
      </c>
      <c r="AL4140" s="17">
        <f t="shared" si="6515"/>
        <v>0</v>
      </c>
      <c r="AM4140" s="17">
        <f t="shared" si="6515"/>
        <v>0</v>
      </c>
      <c r="AN4140" s="17">
        <f t="shared" si="6515"/>
        <v>0</v>
      </c>
      <c r="AO4140" s="17">
        <f t="shared" si="6515"/>
        <v>0</v>
      </c>
      <c r="AP4140" s="17">
        <f t="shared" si="6515"/>
        <v>0</v>
      </c>
      <c r="AQ4140" s="17">
        <f t="shared" si="6515"/>
        <v>0</v>
      </c>
      <c r="AR4140" s="17">
        <v>2400</v>
      </c>
      <c r="AS4140" s="17">
        <v>12960</v>
      </c>
      <c r="AT4140" s="17">
        <f>SUM(AT4139)</f>
        <v>1110</v>
      </c>
      <c r="AU4140" s="17">
        <f t="shared" ref="AU4140:BI4140" si="6517">SUM(AU4139)</f>
        <v>57376</v>
      </c>
      <c r="AV4140" s="17">
        <f t="shared" si="6517"/>
        <v>0</v>
      </c>
      <c r="AW4140" s="17">
        <f t="shared" si="6517"/>
        <v>13981</v>
      </c>
      <c r="AX4140" s="17">
        <f t="shared" si="6517"/>
        <v>0</v>
      </c>
      <c r="AY4140" s="17">
        <f t="shared" si="6517"/>
        <v>19035</v>
      </c>
      <c r="AZ4140" s="17">
        <f t="shared" ref="AZ4140" si="6518">SUM(AZ4139)</f>
        <v>91502</v>
      </c>
      <c r="BA4140" s="17">
        <f t="shared" si="6517"/>
        <v>0</v>
      </c>
      <c r="BB4140" s="17">
        <f t="shared" si="6517"/>
        <v>0</v>
      </c>
      <c r="BC4140" s="17">
        <f t="shared" si="6517"/>
        <v>57376</v>
      </c>
      <c r="BD4140" s="17">
        <f t="shared" si="6517"/>
        <v>0</v>
      </c>
      <c r="BE4140" s="17">
        <f t="shared" si="6517"/>
        <v>0</v>
      </c>
      <c r="BF4140" s="17">
        <f t="shared" si="6517"/>
        <v>13981</v>
      </c>
      <c r="BG4140" s="17">
        <f t="shared" si="6517"/>
        <v>19035</v>
      </c>
      <c r="BH4140" s="17">
        <f t="shared" si="6517"/>
        <v>0</v>
      </c>
      <c r="BI4140" s="17">
        <f t="shared" si="6517"/>
        <v>0</v>
      </c>
      <c r="BJ4140" s="17">
        <v>90392</v>
      </c>
      <c r="BK4140" s="17">
        <v>1110</v>
      </c>
    </row>
    <row r="4141" spans="1:63" ht="69.75" customHeight="1" thickBot="1" x14ac:dyDescent="0.3">
      <c r="A4141" s="5" t="s">
        <v>2</v>
      </c>
      <c r="B4141" s="5" t="s">
        <v>3</v>
      </c>
      <c r="C4141" s="5" t="s">
        <v>4</v>
      </c>
      <c r="D4141" s="108" t="s">
        <v>0</v>
      </c>
      <c r="E4141" s="116" t="s">
        <v>5</v>
      </c>
      <c r="F4141" s="116" t="s">
        <v>6</v>
      </c>
      <c r="G4141" s="5" t="s">
        <v>7</v>
      </c>
      <c r="H4141" s="5" t="s">
        <v>8</v>
      </c>
      <c r="I4141" s="5" t="s">
        <v>9</v>
      </c>
      <c r="J4141" s="94" t="s">
        <v>10</v>
      </c>
      <c r="K4141" s="94" t="s">
        <v>1602</v>
      </c>
      <c r="L4141" s="94" t="s">
        <v>1535</v>
      </c>
      <c r="M4141" s="94" t="s">
        <v>1591</v>
      </c>
      <c r="N4141" s="94" t="s">
        <v>1592</v>
      </c>
      <c r="O4141" s="94" t="s">
        <v>1593</v>
      </c>
      <c r="P4141" s="94" t="s">
        <v>1606</v>
      </c>
      <c r="Q4141" s="94" t="s">
        <v>1603</v>
      </c>
      <c r="R4141" s="94" t="s">
        <v>1594</v>
      </c>
      <c r="S4141" s="94" t="s">
        <v>1595</v>
      </c>
      <c r="T4141" s="94" t="s">
        <v>1596</v>
      </c>
      <c r="U4141" s="94" t="s">
        <v>1597</v>
      </c>
      <c r="V4141" s="94" t="s">
        <v>1598</v>
      </c>
      <c r="W4141" s="94" t="s">
        <v>1599</v>
      </c>
      <c r="X4141" s="94" t="s">
        <v>1604</v>
      </c>
      <c r="Y4141" s="94" t="s">
        <v>1605</v>
      </c>
      <c r="Z4141" s="94" t="s">
        <v>1600</v>
      </c>
      <c r="AA4141" s="94" t="s">
        <v>1601</v>
      </c>
      <c r="AB4141" s="95" t="s">
        <v>11</v>
      </c>
      <c r="AC4141" s="95" t="s">
        <v>1602</v>
      </c>
      <c r="AD4141" s="95" t="s">
        <v>1535</v>
      </c>
      <c r="AE4141" s="95" t="s">
        <v>1591</v>
      </c>
      <c r="AF4141" s="95" t="s">
        <v>1592</v>
      </c>
      <c r="AG4141" s="95" t="s">
        <v>1593</v>
      </c>
      <c r="AH4141" s="95" t="s">
        <v>1607</v>
      </c>
      <c r="AI4141" s="95" t="s">
        <v>1603</v>
      </c>
      <c r="AJ4141" s="95" t="s">
        <v>1594</v>
      </c>
      <c r="AK4141" s="95" t="s">
        <v>1595</v>
      </c>
      <c r="AL4141" s="95" t="s">
        <v>1596</v>
      </c>
      <c r="AM4141" s="95" t="s">
        <v>1597</v>
      </c>
      <c r="AN4141" s="95" t="s">
        <v>1598</v>
      </c>
      <c r="AO4141" s="95" t="s">
        <v>1599</v>
      </c>
      <c r="AP4141" s="95" t="s">
        <v>1604</v>
      </c>
      <c r="AQ4141" s="95" t="s">
        <v>1605</v>
      </c>
      <c r="AR4141" s="95" t="s">
        <v>1600</v>
      </c>
      <c r="AS4141" s="95" t="s">
        <v>1601</v>
      </c>
      <c r="AT4141" s="96" t="s">
        <v>12</v>
      </c>
      <c r="AU4141" s="96" t="s">
        <v>1602</v>
      </c>
      <c r="AV4141" s="96" t="s">
        <v>1535</v>
      </c>
      <c r="AW4141" s="96" t="s">
        <v>1591</v>
      </c>
      <c r="AX4141" s="96" t="s">
        <v>1592</v>
      </c>
      <c r="AY4141" s="96" t="s">
        <v>1593</v>
      </c>
      <c r="AZ4141" s="96" t="s">
        <v>1608</v>
      </c>
      <c r="BA4141" s="96" t="s">
        <v>1603</v>
      </c>
      <c r="BB4141" s="96" t="s">
        <v>1594</v>
      </c>
      <c r="BC4141" s="96" t="s">
        <v>1595</v>
      </c>
      <c r="BD4141" s="96" t="s">
        <v>1596</v>
      </c>
      <c r="BE4141" s="96" t="s">
        <v>1597</v>
      </c>
      <c r="BF4141" s="96" t="s">
        <v>1598</v>
      </c>
      <c r="BG4141" s="96" t="s">
        <v>1599</v>
      </c>
      <c r="BH4141" s="96" t="s">
        <v>1604</v>
      </c>
      <c r="BI4141" s="96" t="s">
        <v>1605</v>
      </c>
      <c r="BJ4141" s="96" t="s">
        <v>1600</v>
      </c>
      <c r="BK4141" s="96" t="s">
        <v>1601</v>
      </c>
    </row>
    <row r="4142" spans="1:63" x14ac:dyDescent="0.25">
      <c r="A4142" s="6" t="s">
        <v>0</v>
      </c>
      <c r="B4142" s="6" t="s">
        <v>0</v>
      </c>
      <c r="C4142" s="6" t="s">
        <v>0</v>
      </c>
      <c r="D4142" s="109" t="s">
        <v>0</v>
      </c>
      <c r="E4142" s="109" t="s">
        <v>0</v>
      </c>
      <c r="F4142" s="125" t="s">
        <v>0</v>
      </c>
      <c r="G4142" s="7" t="s">
        <v>0</v>
      </c>
      <c r="H4142" s="8" t="s">
        <v>0</v>
      </c>
      <c r="I4142" s="9" t="s">
        <v>13</v>
      </c>
      <c r="J4142" s="9">
        <v>1</v>
      </c>
      <c r="K4142" s="9">
        <v>2</v>
      </c>
      <c r="L4142" s="9">
        <v>3</v>
      </c>
      <c r="M4142" s="9">
        <v>4</v>
      </c>
      <c r="N4142" s="9">
        <v>5</v>
      </c>
      <c r="O4142" s="9">
        <v>6</v>
      </c>
      <c r="P4142" s="9">
        <v>7</v>
      </c>
      <c r="Q4142" s="9">
        <v>8</v>
      </c>
      <c r="R4142" s="9">
        <v>9</v>
      </c>
      <c r="S4142" s="9">
        <v>10</v>
      </c>
      <c r="T4142" s="9">
        <v>11</v>
      </c>
      <c r="U4142" s="9">
        <v>12</v>
      </c>
      <c r="V4142" s="9">
        <v>13</v>
      </c>
      <c r="W4142" s="9">
        <v>14</v>
      </c>
      <c r="X4142" s="9">
        <v>15</v>
      </c>
      <c r="Y4142" s="9">
        <v>16</v>
      </c>
      <c r="Z4142" s="9">
        <v>20</v>
      </c>
      <c r="AA4142" s="9">
        <v>21</v>
      </c>
      <c r="AB4142" s="9">
        <v>1</v>
      </c>
      <c r="AC4142" s="9">
        <v>2</v>
      </c>
      <c r="AD4142" s="9">
        <v>3</v>
      </c>
      <c r="AE4142" s="9">
        <v>4</v>
      </c>
      <c r="AF4142" s="9">
        <v>5</v>
      </c>
      <c r="AG4142" s="9">
        <v>6</v>
      </c>
      <c r="AH4142" s="9">
        <v>7</v>
      </c>
      <c r="AI4142" s="9">
        <v>8</v>
      </c>
      <c r="AJ4142" s="9">
        <v>9</v>
      </c>
      <c r="AK4142" s="9">
        <v>10</v>
      </c>
      <c r="AL4142" s="9">
        <v>11</v>
      </c>
      <c r="AM4142" s="9">
        <v>12</v>
      </c>
      <c r="AN4142" s="9">
        <v>13</v>
      </c>
      <c r="AO4142" s="9">
        <v>14</v>
      </c>
      <c r="AP4142" s="9">
        <v>15</v>
      </c>
      <c r="AQ4142" s="9">
        <v>16</v>
      </c>
      <c r="AR4142" s="9">
        <v>20</v>
      </c>
      <c r="AS4142" s="9">
        <v>21</v>
      </c>
      <c r="AT4142" s="9">
        <v>1</v>
      </c>
      <c r="AU4142" s="9">
        <v>2</v>
      </c>
      <c r="AV4142" s="9">
        <v>3</v>
      </c>
      <c r="AW4142" s="9">
        <v>4</v>
      </c>
      <c r="AX4142" s="9">
        <v>5</v>
      </c>
      <c r="AY4142" s="9">
        <v>6</v>
      </c>
      <c r="AZ4142" s="9">
        <v>7</v>
      </c>
      <c r="BA4142" s="9">
        <v>8</v>
      </c>
      <c r="BB4142" s="9">
        <v>9</v>
      </c>
      <c r="BC4142" s="9">
        <v>10</v>
      </c>
      <c r="BD4142" s="9">
        <v>11</v>
      </c>
      <c r="BE4142" s="9">
        <v>12</v>
      </c>
      <c r="BF4142" s="9">
        <v>13</v>
      </c>
      <c r="BG4142" s="9">
        <v>14</v>
      </c>
      <c r="BH4142" s="9">
        <v>15</v>
      </c>
      <c r="BI4142" s="9">
        <v>16</v>
      </c>
      <c r="BJ4142" s="9">
        <v>20</v>
      </c>
      <c r="BK4142" s="9">
        <v>21</v>
      </c>
    </row>
    <row r="4143" spans="1:63" ht="22.5" x14ac:dyDescent="0.25">
      <c r="A4143" s="1" t="s">
        <v>1156</v>
      </c>
      <c r="B4143" s="1" t="s">
        <v>58</v>
      </c>
      <c r="C4143" s="4" t="s">
        <v>158</v>
      </c>
      <c r="D4143" s="107" t="s">
        <v>1390</v>
      </c>
      <c r="E4143" s="106" t="s">
        <v>0</v>
      </c>
      <c r="F4143" s="106" t="s">
        <v>0</v>
      </c>
      <c r="G4143" s="2" t="s">
        <v>0</v>
      </c>
      <c r="H4143" s="2" t="s">
        <v>1391</v>
      </c>
      <c r="I4143" s="3" t="s">
        <v>0</v>
      </c>
      <c r="J4143" s="3" t="s">
        <v>0</v>
      </c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>
        <v>0</v>
      </c>
      <c r="AA4143" s="3">
        <v>0</v>
      </c>
      <c r="AB4143" s="3" t="s">
        <v>0</v>
      </c>
      <c r="AC4143" s="3"/>
      <c r="AD4143" s="3"/>
      <c r="AE4143" s="3"/>
      <c r="AF4143" s="3"/>
      <c r="AG4143" s="3"/>
      <c r="AH4143" s="3"/>
      <c r="AI4143" s="3"/>
      <c r="AJ4143" s="3"/>
      <c r="AK4143" s="3"/>
      <c r="AL4143" s="3"/>
      <c r="AM4143" s="3"/>
      <c r="AN4143" s="3"/>
      <c r="AO4143" s="3"/>
      <c r="AP4143" s="3"/>
      <c r="AQ4143" s="3"/>
      <c r="AR4143" s="3">
        <v>0</v>
      </c>
      <c r="AS4143" s="3">
        <v>0</v>
      </c>
      <c r="AT4143" s="3" t="s">
        <v>0</v>
      </c>
      <c r="AU4143" s="3"/>
      <c r="AV4143" s="3"/>
      <c r="AW4143" s="3"/>
      <c r="AX4143" s="3"/>
      <c r="AY4143" s="3"/>
      <c r="AZ4143" s="3"/>
      <c r="BA4143" s="3"/>
      <c r="BB4143" s="3"/>
      <c r="BC4143" s="3"/>
      <c r="BD4143" s="3"/>
      <c r="BE4143" s="3"/>
      <c r="BF4143" s="3"/>
      <c r="BG4143" s="3"/>
      <c r="BH4143" s="3"/>
      <c r="BI4143" s="3"/>
      <c r="BJ4143" s="3">
        <v>0</v>
      </c>
      <c r="BK4143" s="3">
        <v>0</v>
      </c>
    </row>
    <row r="4144" spans="1:63" ht="33.75" x14ac:dyDescent="0.25">
      <c r="A4144" s="1" t="s">
        <v>0</v>
      </c>
      <c r="B4144" s="1" t="s">
        <v>0</v>
      </c>
      <c r="C4144" s="1" t="s">
        <v>0</v>
      </c>
      <c r="D4144" s="106" t="s">
        <v>0</v>
      </c>
      <c r="E4144" s="106" t="s">
        <v>0</v>
      </c>
      <c r="F4144" s="106" t="s">
        <v>0</v>
      </c>
      <c r="G4144" s="2" t="s">
        <v>0</v>
      </c>
      <c r="H4144" s="10" t="s">
        <v>15</v>
      </c>
      <c r="I4144" s="11">
        <f>SUM(I4145,I4153,I4155)</f>
        <v>4064331</v>
      </c>
      <c r="J4144" s="11">
        <f t="shared" ref="J4144:Y4144" si="6519">SUM(J4145,J4153,J4155)</f>
        <v>88700</v>
      </c>
      <c r="K4144" s="11">
        <f t="shared" si="6519"/>
        <v>29620</v>
      </c>
      <c r="L4144" s="11">
        <f t="shared" si="6519"/>
        <v>0</v>
      </c>
      <c r="M4144" s="11">
        <f t="shared" si="6519"/>
        <v>0</v>
      </c>
      <c r="N4144" s="11">
        <f t="shared" si="6519"/>
        <v>0</v>
      </c>
      <c r="O4144" s="11">
        <f t="shared" si="6519"/>
        <v>0</v>
      </c>
      <c r="P4144" s="11">
        <f t="shared" ref="P4144" si="6520">SUM(P4145,P4153,P4155)</f>
        <v>118320</v>
      </c>
      <c r="Q4144" s="11">
        <f t="shared" si="6519"/>
        <v>3620</v>
      </c>
      <c r="R4144" s="11">
        <f t="shared" si="6519"/>
        <v>14750</v>
      </c>
      <c r="S4144" s="11">
        <f t="shared" si="6519"/>
        <v>29620</v>
      </c>
      <c r="T4144" s="11">
        <f t="shared" si="6519"/>
        <v>8800</v>
      </c>
      <c r="U4144" s="11">
        <f t="shared" si="6519"/>
        <v>0</v>
      </c>
      <c r="V4144" s="11">
        <f t="shared" si="6519"/>
        <v>12700</v>
      </c>
      <c r="W4144" s="11">
        <f t="shared" si="6519"/>
        <v>2800</v>
      </c>
      <c r="X4144" s="11">
        <f t="shared" si="6519"/>
        <v>10000</v>
      </c>
      <c r="Y4144" s="11">
        <f t="shared" si="6519"/>
        <v>0</v>
      </c>
      <c r="Z4144" s="11">
        <v>82290</v>
      </c>
      <c r="AA4144" s="11">
        <v>36030</v>
      </c>
      <c r="AB4144" s="11">
        <f t="shared" ref="AB4144:AQ4144" si="6521">SUM(AB4145,AB4153,AB4155)</f>
        <v>54800</v>
      </c>
      <c r="AC4144" s="11">
        <f t="shared" si="6521"/>
        <v>6674</v>
      </c>
      <c r="AD4144" s="11">
        <f t="shared" si="6521"/>
        <v>0</v>
      </c>
      <c r="AE4144" s="11">
        <f t="shared" si="6521"/>
        <v>0</v>
      </c>
      <c r="AF4144" s="11">
        <f t="shared" si="6521"/>
        <v>0</v>
      </c>
      <c r="AG4144" s="11">
        <f t="shared" si="6521"/>
        <v>0</v>
      </c>
      <c r="AH4144" s="11">
        <f t="shared" ref="AH4144" si="6522">SUM(AH4145,AH4153,AH4155)</f>
        <v>61474</v>
      </c>
      <c r="AI4144" s="11">
        <f t="shared" si="6521"/>
        <v>0</v>
      </c>
      <c r="AJ4144" s="11">
        <f t="shared" si="6521"/>
        <v>0</v>
      </c>
      <c r="AK4144" s="11">
        <f t="shared" si="6521"/>
        <v>6674</v>
      </c>
      <c r="AL4144" s="11">
        <f t="shared" si="6521"/>
        <v>5000</v>
      </c>
      <c r="AM4144" s="11">
        <f t="shared" si="6521"/>
        <v>0</v>
      </c>
      <c r="AN4144" s="11">
        <f t="shared" si="6521"/>
        <v>0</v>
      </c>
      <c r="AO4144" s="11">
        <f t="shared" si="6521"/>
        <v>0</v>
      </c>
      <c r="AP4144" s="11">
        <f t="shared" si="6521"/>
        <v>5218</v>
      </c>
      <c r="AQ4144" s="11">
        <f t="shared" si="6521"/>
        <v>0</v>
      </c>
      <c r="AR4144" s="11">
        <v>16892</v>
      </c>
      <c r="AS4144" s="11">
        <v>44582</v>
      </c>
      <c r="AT4144" s="11">
        <f t="shared" ref="AT4144:BI4144" si="6523">SUM(AT4145,AT4153,AT4155)</f>
        <v>41000</v>
      </c>
      <c r="AU4144" s="11">
        <f t="shared" si="6523"/>
        <v>23214</v>
      </c>
      <c r="AV4144" s="11">
        <f t="shared" si="6523"/>
        <v>0</v>
      </c>
      <c r="AW4144" s="11">
        <f t="shared" si="6523"/>
        <v>0</v>
      </c>
      <c r="AX4144" s="11">
        <f t="shared" si="6523"/>
        <v>0</v>
      </c>
      <c r="AY4144" s="11">
        <f t="shared" si="6523"/>
        <v>14035</v>
      </c>
      <c r="AZ4144" s="11">
        <f t="shared" ref="AZ4144" si="6524">SUM(AZ4145,AZ4153,AZ4155)</f>
        <v>78249</v>
      </c>
      <c r="BA4144" s="11">
        <f t="shared" si="6523"/>
        <v>8000</v>
      </c>
      <c r="BB4144" s="11">
        <f t="shared" si="6523"/>
        <v>0</v>
      </c>
      <c r="BC4144" s="11">
        <f t="shared" si="6523"/>
        <v>23214</v>
      </c>
      <c r="BD4144" s="11">
        <f t="shared" si="6523"/>
        <v>0</v>
      </c>
      <c r="BE4144" s="11">
        <f t="shared" si="6523"/>
        <v>1800</v>
      </c>
      <c r="BF4144" s="11">
        <f t="shared" si="6523"/>
        <v>0</v>
      </c>
      <c r="BG4144" s="11">
        <f t="shared" si="6523"/>
        <v>14035</v>
      </c>
      <c r="BH4144" s="11">
        <f t="shared" si="6523"/>
        <v>0</v>
      </c>
      <c r="BI4144" s="11">
        <f t="shared" si="6523"/>
        <v>0</v>
      </c>
      <c r="BJ4144" s="11">
        <v>47049</v>
      </c>
      <c r="BK4144" s="11">
        <v>31200</v>
      </c>
    </row>
    <row r="4145" spans="1:63" x14ac:dyDescent="0.25">
      <c r="A4145" s="4" t="s">
        <v>1156</v>
      </c>
      <c r="B4145" s="4" t="s">
        <v>58</v>
      </c>
      <c r="C4145" s="4" t="s">
        <v>158</v>
      </c>
      <c r="D4145" s="107" t="s">
        <v>1390</v>
      </c>
      <c r="E4145" s="106" t="s">
        <v>16</v>
      </c>
      <c r="F4145" s="106" t="s">
        <v>0</v>
      </c>
      <c r="G4145" s="2" t="s">
        <v>0</v>
      </c>
      <c r="H4145" s="2" t="s">
        <v>17</v>
      </c>
      <c r="I4145" s="12">
        <f>SUM(I4146:I4147)</f>
        <v>3314191</v>
      </c>
      <c r="J4145" s="12">
        <f t="shared" ref="J4145:Y4145" si="6525">SUM(J4146:J4147)</f>
        <v>45000</v>
      </c>
      <c r="K4145" s="12">
        <f t="shared" si="6525"/>
        <v>20000</v>
      </c>
      <c r="L4145" s="12">
        <f t="shared" si="6525"/>
        <v>0</v>
      </c>
      <c r="M4145" s="12">
        <f t="shared" si="6525"/>
        <v>0</v>
      </c>
      <c r="N4145" s="12">
        <f t="shared" si="6525"/>
        <v>0</v>
      </c>
      <c r="O4145" s="12">
        <f t="shared" si="6525"/>
        <v>0</v>
      </c>
      <c r="P4145" s="12">
        <f t="shared" ref="P4145" si="6526">SUM(P4146:P4147)</f>
        <v>65000</v>
      </c>
      <c r="Q4145" s="12">
        <f t="shared" si="6525"/>
        <v>2699</v>
      </c>
      <c r="R4145" s="12">
        <f t="shared" si="6525"/>
        <v>10000</v>
      </c>
      <c r="S4145" s="12">
        <f t="shared" si="6525"/>
        <v>20000</v>
      </c>
      <c r="T4145" s="12">
        <f t="shared" si="6525"/>
        <v>2000</v>
      </c>
      <c r="U4145" s="12">
        <f t="shared" si="6525"/>
        <v>0</v>
      </c>
      <c r="V4145" s="12">
        <f t="shared" si="6525"/>
        <v>0</v>
      </c>
      <c r="W4145" s="12">
        <f t="shared" si="6525"/>
        <v>0</v>
      </c>
      <c r="X4145" s="12">
        <f t="shared" si="6525"/>
        <v>9000</v>
      </c>
      <c r="Y4145" s="12">
        <f t="shared" si="6525"/>
        <v>0</v>
      </c>
      <c r="Z4145" s="12">
        <v>43699</v>
      </c>
      <c r="AA4145" s="12">
        <v>21301</v>
      </c>
      <c r="AB4145" s="12">
        <f>SUM(AB4146:AB4147)</f>
        <v>2000</v>
      </c>
      <c r="AC4145" s="12">
        <f t="shared" ref="AC4145:AQ4145" si="6527">SUM(AC4146:AC4147)</f>
        <v>0</v>
      </c>
      <c r="AD4145" s="12">
        <f t="shared" si="6527"/>
        <v>0</v>
      </c>
      <c r="AE4145" s="12">
        <f t="shared" si="6527"/>
        <v>0</v>
      </c>
      <c r="AF4145" s="12">
        <f t="shared" si="6527"/>
        <v>0</v>
      </c>
      <c r="AG4145" s="12">
        <f t="shared" si="6527"/>
        <v>0</v>
      </c>
      <c r="AH4145" s="12">
        <f t="shared" ref="AH4145" si="6528">SUM(AH4146:AH4147)</f>
        <v>2000</v>
      </c>
      <c r="AI4145" s="12">
        <f t="shared" si="6527"/>
        <v>0</v>
      </c>
      <c r="AJ4145" s="12">
        <f t="shared" si="6527"/>
        <v>0</v>
      </c>
      <c r="AK4145" s="12">
        <f t="shared" si="6527"/>
        <v>0</v>
      </c>
      <c r="AL4145" s="12">
        <f t="shared" si="6527"/>
        <v>0</v>
      </c>
      <c r="AM4145" s="12">
        <f t="shared" si="6527"/>
        <v>0</v>
      </c>
      <c r="AN4145" s="12">
        <f t="shared" si="6527"/>
        <v>0</v>
      </c>
      <c r="AO4145" s="12">
        <f t="shared" si="6527"/>
        <v>0</v>
      </c>
      <c r="AP4145" s="12">
        <f t="shared" si="6527"/>
        <v>0</v>
      </c>
      <c r="AQ4145" s="12">
        <f t="shared" si="6527"/>
        <v>0</v>
      </c>
      <c r="AR4145" s="12">
        <v>0</v>
      </c>
      <c r="AS4145" s="12">
        <v>2000</v>
      </c>
      <c r="AT4145" s="12">
        <f t="shared" ref="AT4145:BI4145" si="6529">SUM(AT4146:AT4147)</f>
        <v>5000</v>
      </c>
      <c r="AU4145" s="12">
        <f t="shared" si="6529"/>
        <v>0</v>
      </c>
      <c r="AV4145" s="12">
        <f t="shared" si="6529"/>
        <v>0</v>
      </c>
      <c r="AW4145" s="12">
        <f t="shared" si="6529"/>
        <v>0</v>
      </c>
      <c r="AX4145" s="12">
        <f t="shared" si="6529"/>
        <v>0</v>
      </c>
      <c r="AY4145" s="12">
        <f t="shared" si="6529"/>
        <v>0</v>
      </c>
      <c r="AZ4145" s="12">
        <f t="shared" ref="AZ4145" si="6530">SUM(AZ4146:AZ4147)</f>
        <v>5000</v>
      </c>
      <c r="BA4145" s="12">
        <f t="shared" si="6529"/>
        <v>0</v>
      </c>
      <c r="BB4145" s="12">
        <f t="shared" si="6529"/>
        <v>0</v>
      </c>
      <c r="BC4145" s="12">
        <f t="shared" si="6529"/>
        <v>0</v>
      </c>
      <c r="BD4145" s="12">
        <f t="shared" si="6529"/>
        <v>0</v>
      </c>
      <c r="BE4145" s="12">
        <f t="shared" si="6529"/>
        <v>0</v>
      </c>
      <c r="BF4145" s="12">
        <f t="shared" si="6529"/>
        <v>0</v>
      </c>
      <c r="BG4145" s="12">
        <f t="shared" si="6529"/>
        <v>0</v>
      </c>
      <c r="BH4145" s="12">
        <f t="shared" si="6529"/>
        <v>0</v>
      </c>
      <c r="BI4145" s="12">
        <f t="shared" si="6529"/>
        <v>0</v>
      </c>
      <c r="BJ4145" s="12">
        <v>0</v>
      </c>
      <c r="BK4145" s="12">
        <v>5000</v>
      </c>
    </row>
    <row r="4146" spans="1:63" x14ac:dyDescent="0.25">
      <c r="A4146" s="4" t="s">
        <v>1156</v>
      </c>
      <c r="B4146" s="4" t="s">
        <v>58</v>
      </c>
      <c r="C4146" s="4" t="s">
        <v>158</v>
      </c>
      <c r="D4146" s="107" t="s">
        <v>1390</v>
      </c>
      <c r="E4146" s="117">
        <v>6111</v>
      </c>
      <c r="F4146" s="107"/>
      <c r="G4146" s="103" t="s">
        <v>1659</v>
      </c>
      <c r="H4146" s="13" t="s">
        <v>18</v>
      </c>
      <c r="I4146" s="14">
        <v>3031191</v>
      </c>
      <c r="J4146" s="14">
        <v>45000</v>
      </c>
      <c r="K4146" s="14">
        <v>20000</v>
      </c>
      <c r="L4146" s="14"/>
      <c r="M4146" s="14"/>
      <c r="N4146" s="14"/>
      <c r="O4146" s="14"/>
      <c r="P4146" s="14">
        <f t="shared" si="6471"/>
        <v>65000</v>
      </c>
      <c r="Q4146" s="14">
        <f>199+2500</f>
        <v>2699</v>
      </c>
      <c r="R4146" s="14">
        <f>10000</f>
        <v>10000</v>
      </c>
      <c r="S4146" s="14">
        <v>20000</v>
      </c>
      <c r="T4146" s="14">
        <v>2000</v>
      </c>
      <c r="U4146" s="14"/>
      <c r="V4146" s="14"/>
      <c r="W4146" s="14"/>
      <c r="X4146" s="14">
        <v>9000</v>
      </c>
      <c r="Y4146" s="14"/>
      <c r="Z4146" s="14">
        <v>43699</v>
      </c>
      <c r="AA4146" s="14">
        <v>21301</v>
      </c>
      <c r="AB4146" s="14">
        <v>2000</v>
      </c>
      <c r="AC4146" s="14"/>
      <c r="AD4146" s="14"/>
      <c r="AE4146" s="14"/>
      <c r="AF4146" s="14"/>
      <c r="AG4146" s="14"/>
      <c r="AH4146" s="14">
        <f t="shared" si="6472"/>
        <v>2000</v>
      </c>
      <c r="AI4146" s="14"/>
      <c r="AJ4146" s="14"/>
      <c r="AK4146" s="14"/>
      <c r="AL4146" s="14"/>
      <c r="AM4146" s="14"/>
      <c r="AN4146" s="14"/>
      <c r="AO4146" s="14"/>
      <c r="AP4146" s="14"/>
      <c r="AQ4146" s="14"/>
      <c r="AR4146" s="14">
        <v>0</v>
      </c>
      <c r="AS4146" s="14">
        <v>2000</v>
      </c>
      <c r="AT4146" s="14">
        <v>5000</v>
      </c>
      <c r="AU4146" s="14"/>
      <c r="AV4146" s="14"/>
      <c r="AW4146" s="14"/>
      <c r="AX4146" s="14"/>
      <c r="AY4146" s="14"/>
      <c r="AZ4146" s="14">
        <f t="shared" si="6473"/>
        <v>5000</v>
      </c>
      <c r="BA4146" s="14"/>
      <c r="BB4146" s="14"/>
      <c r="BC4146" s="14"/>
      <c r="BD4146" s="14"/>
      <c r="BE4146" s="14"/>
      <c r="BF4146" s="14"/>
      <c r="BG4146" s="14"/>
      <c r="BH4146" s="14"/>
      <c r="BI4146" s="14"/>
      <c r="BJ4146" s="14">
        <v>0</v>
      </c>
      <c r="BK4146" s="14">
        <v>5000</v>
      </c>
    </row>
    <row r="4147" spans="1:63" x14ac:dyDescent="0.25">
      <c r="A4147" s="1" t="s">
        <v>1156</v>
      </c>
      <c r="B4147" s="1" t="s">
        <v>58</v>
      </c>
      <c r="C4147" s="1" t="s">
        <v>158</v>
      </c>
      <c r="D4147" s="110" t="s">
        <v>1390</v>
      </c>
      <c r="E4147" s="110" t="s">
        <v>20</v>
      </c>
      <c r="F4147" s="107" t="s">
        <v>0</v>
      </c>
      <c r="G4147" s="13" t="s">
        <v>0</v>
      </c>
      <c r="H4147" s="2" t="s">
        <v>21</v>
      </c>
      <c r="I4147" s="12">
        <f>SUM(I4148:I4152)</f>
        <v>283000</v>
      </c>
      <c r="J4147" s="12">
        <f t="shared" ref="J4147:Y4147" si="6531">SUM(J4148:J4152)</f>
        <v>0</v>
      </c>
      <c r="K4147" s="12">
        <f t="shared" si="6531"/>
        <v>0</v>
      </c>
      <c r="L4147" s="12">
        <f t="shared" si="6531"/>
        <v>0</v>
      </c>
      <c r="M4147" s="12">
        <f t="shared" si="6531"/>
        <v>0</v>
      </c>
      <c r="N4147" s="12">
        <f t="shared" si="6531"/>
        <v>0</v>
      </c>
      <c r="O4147" s="12">
        <f t="shared" si="6531"/>
        <v>0</v>
      </c>
      <c r="P4147" s="12">
        <f t="shared" si="6531"/>
        <v>0</v>
      </c>
      <c r="Q4147" s="12">
        <f t="shared" si="6531"/>
        <v>0</v>
      </c>
      <c r="R4147" s="12">
        <f t="shared" si="6531"/>
        <v>0</v>
      </c>
      <c r="S4147" s="12">
        <f t="shared" si="6531"/>
        <v>0</v>
      </c>
      <c r="T4147" s="12">
        <f t="shared" si="6531"/>
        <v>0</v>
      </c>
      <c r="U4147" s="12">
        <f t="shared" si="6531"/>
        <v>0</v>
      </c>
      <c r="V4147" s="12">
        <f t="shared" si="6531"/>
        <v>0</v>
      </c>
      <c r="W4147" s="12">
        <f t="shared" si="6531"/>
        <v>0</v>
      </c>
      <c r="X4147" s="12">
        <f t="shared" si="6531"/>
        <v>0</v>
      </c>
      <c r="Y4147" s="12">
        <f t="shared" si="6531"/>
        <v>0</v>
      </c>
      <c r="Z4147" s="12">
        <v>0</v>
      </c>
      <c r="AA4147" s="12">
        <v>0</v>
      </c>
      <c r="AB4147" s="12">
        <f t="shared" ref="AB4147:AQ4147" si="6532">SUM(AB4148:AB4152)</f>
        <v>0</v>
      </c>
      <c r="AC4147" s="12">
        <f t="shared" si="6532"/>
        <v>0</v>
      </c>
      <c r="AD4147" s="12">
        <f t="shared" si="6532"/>
        <v>0</v>
      </c>
      <c r="AE4147" s="12">
        <f t="shared" si="6532"/>
        <v>0</v>
      </c>
      <c r="AF4147" s="12">
        <f t="shared" si="6532"/>
        <v>0</v>
      </c>
      <c r="AG4147" s="12">
        <f t="shared" si="6532"/>
        <v>0</v>
      </c>
      <c r="AH4147" s="12">
        <f t="shared" si="6532"/>
        <v>0</v>
      </c>
      <c r="AI4147" s="12">
        <f t="shared" si="6532"/>
        <v>0</v>
      </c>
      <c r="AJ4147" s="12">
        <f t="shared" si="6532"/>
        <v>0</v>
      </c>
      <c r="AK4147" s="12">
        <f t="shared" si="6532"/>
        <v>0</v>
      </c>
      <c r="AL4147" s="12">
        <f t="shared" si="6532"/>
        <v>0</v>
      </c>
      <c r="AM4147" s="12">
        <f t="shared" si="6532"/>
        <v>0</v>
      </c>
      <c r="AN4147" s="12">
        <f t="shared" si="6532"/>
        <v>0</v>
      </c>
      <c r="AO4147" s="12">
        <f t="shared" si="6532"/>
        <v>0</v>
      </c>
      <c r="AP4147" s="12">
        <f t="shared" si="6532"/>
        <v>0</v>
      </c>
      <c r="AQ4147" s="12">
        <f t="shared" si="6532"/>
        <v>0</v>
      </c>
      <c r="AR4147" s="12">
        <v>0</v>
      </c>
      <c r="AS4147" s="12">
        <v>0</v>
      </c>
      <c r="AT4147" s="12">
        <f t="shared" ref="AT4147:BI4147" si="6533">SUM(AT4148:AT4152)</f>
        <v>0</v>
      </c>
      <c r="AU4147" s="12">
        <f t="shared" si="6533"/>
        <v>0</v>
      </c>
      <c r="AV4147" s="12">
        <f t="shared" si="6533"/>
        <v>0</v>
      </c>
      <c r="AW4147" s="12">
        <f t="shared" si="6533"/>
        <v>0</v>
      </c>
      <c r="AX4147" s="12">
        <f t="shared" si="6533"/>
        <v>0</v>
      </c>
      <c r="AY4147" s="12">
        <f t="shared" si="6533"/>
        <v>0</v>
      </c>
      <c r="AZ4147" s="12">
        <f t="shared" si="6533"/>
        <v>0</v>
      </c>
      <c r="BA4147" s="12">
        <f t="shared" si="6533"/>
        <v>0</v>
      </c>
      <c r="BB4147" s="12">
        <f t="shared" si="6533"/>
        <v>0</v>
      </c>
      <c r="BC4147" s="12">
        <f t="shared" si="6533"/>
        <v>0</v>
      </c>
      <c r="BD4147" s="12">
        <f t="shared" si="6533"/>
        <v>0</v>
      </c>
      <c r="BE4147" s="12">
        <f t="shared" si="6533"/>
        <v>0</v>
      </c>
      <c r="BF4147" s="12">
        <f t="shared" si="6533"/>
        <v>0</v>
      </c>
      <c r="BG4147" s="12">
        <f t="shared" si="6533"/>
        <v>0</v>
      </c>
      <c r="BH4147" s="12">
        <f t="shared" si="6533"/>
        <v>0</v>
      </c>
      <c r="BI4147" s="12">
        <f t="shared" si="6533"/>
        <v>0</v>
      </c>
      <c r="BJ4147" s="12">
        <v>0</v>
      </c>
      <c r="BK4147" s="12">
        <v>0</v>
      </c>
    </row>
    <row r="4148" spans="1:63" ht="22.5" x14ac:dyDescent="0.25">
      <c r="A4148" s="4" t="s">
        <v>1156</v>
      </c>
      <c r="B4148" s="4" t="s">
        <v>58</v>
      </c>
      <c r="C4148" s="4" t="s">
        <v>158</v>
      </c>
      <c r="D4148" s="107" t="s">
        <v>1390</v>
      </c>
      <c r="E4148" s="117">
        <v>6112</v>
      </c>
      <c r="F4148" s="107" t="s">
        <v>1392</v>
      </c>
      <c r="G4148" s="103" t="s">
        <v>1659</v>
      </c>
      <c r="H4148" s="13" t="s">
        <v>59</v>
      </c>
      <c r="I4148" s="14">
        <v>45500</v>
      </c>
      <c r="J4148" s="14">
        <v>0</v>
      </c>
      <c r="K4148" s="14"/>
      <c r="L4148" s="14"/>
      <c r="M4148" s="14"/>
      <c r="N4148" s="14"/>
      <c r="O4148" s="14"/>
      <c r="P4148" s="14">
        <f t="shared" si="6471"/>
        <v>0</v>
      </c>
      <c r="Q4148" s="14"/>
      <c r="R4148" s="14"/>
      <c r="S4148" s="14"/>
      <c r="T4148" s="14"/>
      <c r="U4148" s="14"/>
      <c r="V4148" s="14"/>
      <c r="W4148" s="14"/>
      <c r="X4148" s="14"/>
      <c r="Y4148" s="14"/>
      <c r="Z4148" s="14">
        <v>0</v>
      </c>
      <c r="AA4148" s="14">
        <v>0</v>
      </c>
      <c r="AB4148" s="14">
        <v>0</v>
      </c>
      <c r="AC4148" s="14"/>
      <c r="AD4148" s="14"/>
      <c r="AE4148" s="14"/>
      <c r="AF4148" s="14"/>
      <c r="AG4148" s="14"/>
      <c r="AH4148" s="14">
        <f t="shared" si="6472"/>
        <v>0</v>
      </c>
      <c r="AI4148" s="14"/>
      <c r="AJ4148" s="14"/>
      <c r="AK4148" s="14"/>
      <c r="AL4148" s="14"/>
      <c r="AM4148" s="14"/>
      <c r="AN4148" s="14"/>
      <c r="AO4148" s="14"/>
      <c r="AP4148" s="14"/>
      <c r="AQ4148" s="14"/>
      <c r="AR4148" s="14">
        <v>0</v>
      </c>
      <c r="AS4148" s="14">
        <v>0</v>
      </c>
      <c r="AT4148" s="14">
        <v>0</v>
      </c>
      <c r="AU4148" s="14"/>
      <c r="AV4148" s="14"/>
      <c r="AW4148" s="14"/>
      <c r="AX4148" s="14"/>
      <c r="AY4148" s="14"/>
      <c r="AZ4148" s="14">
        <f t="shared" si="6473"/>
        <v>0</v>
      </c>
      <c r="BA4148" s="14"/>
      <c r="BB4148" s="14"/>
      <c r="BC4148" s="14"/>
      <c r="BD4148" s="14"/>
      <c r="BE4148" s="14"/>
      <c r="BF4148" s="14"/>
      <c r="BG4148" s="14"/>
      <c r="BH4148" s="14"/>
      <c r="BI4148" s="14"/>
      <c r="BJ4148" s="14">
        <v>0</v>
      </c>
      <c r="BK4148" s="14">
        <v>0</v>
      </c>
    </row>
    <row r="4149" spans="1:63" x14ac:dyDescent="0.25">
      <c r="A4149" s="4" t="s">
        <v>1156</v>
      </c>
      <c r="B4149" s="4" t="s">
        <v>58</v>
      </c>
      <c r="C4149" s="4" t="s">
        <v>158</v>
      </c>
      <c r="D4149" s="107" t="s">
        <v>1390</v>
      </c>
      <c r="E4149" s="117">
        <v>6112</v>
      </c>
      <c r="F4149" s="107" t="s">
        <v>1393</v>
      </c>
      <c r="G4149" s="103" t="s">
        <v>1659</v>
      </c>
      <c r="H4149" s="13" t="s">
        <v>24</v>
      </c>
      <c r="I4149" s="14">
        <v>153000</v>
      </c>
      <c r="J4149" s="14">
        <v>0</v>
      </c>
      <c r="K4149" s="14"/>
      <c r="L4149" s="14"/>
      <c r="M4149" s="14"/>
      <c r="N4149" s="14"/>
      <c r="O4149" s="14"/>
      <c r="P4149" s="14">
        <f t="shared" si="6471"/>
        <v>0</v>
      </c>
      <c r="Q4149" s="14"/>
      <c r="R4149" s="14"/>
      <c r="S4149" s="14"/>
      <c r="T4149" s="14"/>
      <c r="U4149" s="14"/>
      <c r="V4149" s="14"/>
      <c r="W4149" s="14"/>
      <c r="X4149" s="14"/>
      <c r="Y4149" s="14"/>
      <c r="Z4149" s="14">
        <v>0</v>
      </c>
      <c r="AA4149" s="14">
        <v>0</v>
      </c>
      <c r="AB4149" s="14">
        <v>0</v>
      </c>
      <c r="AC4149" s="14"/>
      <c r="AD4149" s="14"/>
      <c r="AE4149" s="14"/>
      <c r="AF4149" s="14"/>
      <c r="AG4149" s="14"/>
      <c r="AH4149" s="14">
        <f t="shared" si="6472"/>
        <v>0</v>
      </c>
      <c r="AI4149" s="14"/>
      <c r="AJ4149" s="14"/>
      <c r="AK4149" s="14"/>
      <c r="AL4149" s="14"/>
      <c r="AM4149" s="14"/>
      <c r="AN4149" s="14"/>
      <c r="AO4149" s="14"/>
      <c r="AP4149" s="14"/>
      <c r="AQ4149" s="14"/>
      <c r="AR4149" s="14">
        <v>0</v>
      </c>
      <c r="AS4149" s="14">
        <v>0</v>
      </c>
      <c r="AT4149" s="14">
        <v>0</v>
      </c>
      <c r="AU4149" s="14"/>
      <c r="AV4149" s="14"/>
      <c r="AW4149" s="14"/>
      <c r="AX4149" s="14"/>
      <c r="AY4149" s="14"/>
      <c r="AZ4149" s="14">
        <f t="shared" si="6473"/>
        <v>0</v>
      </c>
      <c r="BA4149" s="14"/>
      <c r="BB4149" s="14"/>
      <c r="BC4149" s="14"/>
      <c r="BD4149" s="14"/>
      <c r="BE4149" s="14"/>
      <c r="BF4149" s="14"/>
      <c r="BG4149" s="14"/>
      <c r="BH4149" s="14"/>
      <c r="BI4149" s="14"/>
      <c r="BJ4149" s="14">
        <v>0</v>
      </c>
      <c r="BK4149" s="14">
        <v>0</v>
      </c>
    </row>
    <row r="4150" spans="1:63" x14ac:dyDescent="0.25">
      <c r="A4150" s="4" t="s">
        <v>1156</v>
      </c>
      <c r="B4150" s="4" t="s">
        <v>58</v>
      </c>
      <c r="C4150" s="4" t="s">
        <v>158</v>
      </c>
      <c r="D4150" s="107" t="s">
        <v>1390</v>
      </c>
      <c r="E4150" s="117">
        <v>6112</v>
      </c>
      <c r="F4150" s="107" t="s">
        <v>1394</v>
      </c>
      <c r="G4150" s="103" t="s">
        <v>1659</v>
      </c>
      <c r="H4150" s="13" t="s">
        <v>25</v>
      </c>
      <c r="I4150" s="14">
        <v>39000</v>
      </c>
      <c r="J4150" s="14">
        <v>0</v>
      </c>
      <c r="K4150" s="14"/>
      <c r="L4150" s="14"/>
      <c r="M4150" s="14"/>
      <c r="N4150" s="14"/>
      <c r="O4150" s="14"/>
      <c r="P4150" s="14">
        <f t="shared" si="6471"/>
        <v>0</v>
      </c>
      <c r="Q4150" s="14"/>
      <c r="R4150" s="14"/>
      <c r="S4150" s="14"/>
      <c r="T4150" s="14"/>
      <c r="U4150" s="14"/>
      <c r="V4150" s="14"/>
      <c r="W4150" s="14"/>
      <c r="X4150" s="14"/>
      <c r="Y4150" s="14"/>
      <c r="Z4150" s="14">
        <v>0</v>
      </c>
      <c r="AA4150" s="14">
        <v>0</v>
      </c>
      <c r="AB4150" s="14">
        <v>0</v>
      </c>
      <c r="AC4150" s="14"/>
      <c r="AD4150" s="14"/>
      <c r="AE4150" s="14"/>
      <c r="AF4150" s="14"/>
      <c r="AG4150" s="14"/>
      <c r="AH4150" s="14">
        <f t="shared" si="6472"/>
        <v>0</v>
      </c>
      <c r="AI4150" s="14"/>
      <c r="AJ4150" s="14"/>
      <c r="AK4150" s="14"/>
      <c r="AL4150" s="14"/>
      <c r="AM4150" s="14"/>
      <c r="AN4150" s="14"/>
      <c r="AO4150" s="14"/>
      <c r="AP4150" s="14"/>
      <c r="AQ4150" s="14"/>
      <c r="AR4150" s="14">
        <v>0</v>
      </c>
      <c r="AS4150" s="14">
        <v>0</v>
      </c>
      <c r="AT4150" s="14">
        <v>0</v>
      </c>
      <c r="AU4150" s="14"/>
      <c r="AV4150" s="14"/>
      <c r="AW4150" s="14"/>
      <c r="AX4150" s="14"/>
      <c r="AY4150" s="14"/>
      <c r="AZ4150" s="14">
        <f t="shared" si="6473"/>
        <v>0</v>
      </c>
      <c r="BA4150" s="14"/>
      <c r="BB4150" s="14"/>
      <c r="BC4150" s="14"/>
      <c r="BD4150" s="14"/>
      <c r="BE4150" s="14"/>
      <c r="BF4150" s="14"/>
      <c r="BG4150" s="14"/>
      <c r="BH4150" s="14"/>
      <c r="BI4150" s="14"/>
      <c r="BJ4150" s="14">
        <v>0</v>
      </c>
      <c r="BK4150" s="14">
        <v>0</v>
      </c>
    </row>
    <row r="4151" spans="1:63" x14ac:dyDescent="0.25">
      <c r="A4151" s="4" t="s">
        <v>1156</v>
      </c>
      <c r="B4151" s="4" t="s">
        <v>58</v>
      </c>
      <c r="C4151" s="4" t="s">
        <v>158</v>
      </c>
      <c r="D4151" s="107" t="s">
        <v>1390</v>
      </c>
      <c r="E4151" s="117">
        <v>6112</v>
      </c>
      <c r="F4151" s="107" t="s">
        <v>1395</v>
      </c>
      <c r="G4151" s="103" t="s">
        <v>1659</v>
      </c>
      <c r="H4151" s="13" t="s">
        <v>23</v>
      </c>
      <c r="I4151" s="14">
        <v>36500</v>
      </c>
      <c r="J4151" s="14">
        <v>0</v>
      </c>
      <c r="K4151" s="14"/>
      <c r="L4151" s="14"/>
      <c r="M4151" s="14"/>
      <c r="N4151" s="14"/>
      <c r="O4151" s="14"/>
      <c r="P4151" s="14">
        <f t="shared" si="6471"/>
        <v>0</v>
      </c>
      <c r="Q4151" s="14"/>
      <c r="R4151" s="14"/>
      <c r="S4151" s="14"/>
      <c r="T4151" s="14"/>
      <c r="U4151" s="14"/>
      <c r="V4151" s="14"/>
      <c r="W4151" s="14"/>
      <c r="X4151" s="14"/>
      <c r="Y4151" s="14"/>
      <c r="Z4151" s="14">
        <v>0</v>
      </c>
      <c r="AA4151" s="14">
        <v>0</v>
      </c>
      <c r="AB4151" s="14">
        <v>0</v>
      </c>
      <c r="AC4151" s="14"/>
      <c r="AD4151" s="14"/>
      <c r="AE4151" s="14"/>
      <c r="AF4151" s="14"/>
      <c r="AG4151" s="14"/>
      <c r="AH4151" s="14">
        <f t="shared" si="6472"/>
        <v>0</v>
      </c>
      <c r="AI4151" s="14"/>
      <c r="AJ4151" s="14"/>
      <c r="AK4151" s="14"/>
      <c r="AL4151" s="14"/>
      <c r="AM4151" s="14"/>
      <c r="AN4151" s="14"/>
      <c r="AO4151" s="14"/>
      <c r="AP4151" s="14"/>
      <c r="AQ4151" s="14"/>
      <c r="AR4151" s="14">
        <v>0</v>
      </c>
      <c r="AS4151" s="14">
        <v>0</v>
      </c>
      <c r="AT4151" s="14">
        <v>0</v>
      </c>
      <c r="AU4151" s="14"/>
      <c r="AV4151" s="14"/>
      <c r="AW4151" s="14"/>
      <c r="AX4151" s="14"/>
      <c r="AY4151" s="14"/>
      <c r="AZ4151" s="14">
        <f t="shared" si="6473"/>
        <v>0</v>
      </c>
      <c r="BA4151" s="14"/>
      <c r="BB4151" s="14"/>
      <c r="BC4151" s="14"/>
      <c r="BD4151" s="14"/>
      <c r="BE4151" s="14"/>
      <c r="BF4151" s="14"/>
      <c r="BG4151" s="14"/>
      <c r="BH4151" s="14"/>
      <c r="BI4151" s="14"/>
      <c r="BJ4151" s="14">
        <v>0</v>
      </c>
      <c r="BK4151" s="14">
        <v>0</v>
      </c>
    </row>
    <row r="4152" spans="1:63" x14ac:dyDescent="0.25">
      <c r="A4152" s="4" t="s">
        <v>1156</v>
      </c>
      <c r="B4152" s="4" t="s">
        <v>58</v>
      </c>
      <c r="C4152" s="4" t="s">
        <v>158</v>
      </c>
      <c r="D4152" s="107" t="s">
        <v>1390</v>
      </c>
      <c r="E4152" s="117">
        <v>6112</v>
      </c>
      <c r="F4152" s="107" t="s">
        <v>1396</v>
      </c>
      <c r="G4152" s="103" t="s">
        <v>1659</v>
      </c>
      <c r="H4152" s="13" t="s">
        <v>26</v>
      </c>
      <c r="I4152" s="14">
        <v>9000</v>
      </c>
      <c r="J4152" s="14">
        <v>0</v>
      </c>
      <c r="K4152" s="14"/>
      <c r="L4152" s="14"/>
      <c r="M4152" s="14"/>
      <c r="N4152" s="14"/>
      <c r="O4152" s="14"/>
      <c r="P4152" s="14">
        <f t="shared" si="6471"/>
        <v>0</v>
      </c>
      <c r="Q4152" s="14"/>
      <c r="R4152" s="14"/>
      <c r="S4152" s="14"/>
      <c r="T4152" s="14"/>
      <c r="U4152" s="14"/>
      <c r="V4152" s="14"/>
      <c r="W4152" s="14"/>
      <c r="X4152" s="14"/>
      <c r="Y4152" s="14"/>
      <c r="Z4152" s="14">
        <v>0</v>
      </c>
      <c r="AA4152" s="14">
        <v>0</v>
      </c>
      <c r="AB4152" s="14">
        <v>0</v>
      </c>
      <c r="AC4152" s="14"/>
      <c r="AD4152" s="14"/>
      <c r="AE4152" s="14"/>
      <c r="AF4152" s="14"/>
      <c r="AG4152" s="14"/>
      <c r="AH4152" s="14">
        <f t="shared" si="6472"/>
        <v>0</v>
      </c>
      <c r="AI4152" s="14"/>
      <c r="AJ4152" s="14"/>
      <c r="AK4152" s="14"/>
      <c r="AL4152" s="14"/>
      <c r="AM4152" s="14"/>
      <c r="AN4152" s="14"/>
      <c r="AO4152" s="14"/>
      <c r="AP4152" s="14"/>
      <c r="AQ4152" s="14"/>
      <c r="AR4152" s="14">
        <v>0</v>
      </c>
      <c r="AS4152" s="14">
        <v>0</v>
      </c>
      <c r="AT4152" s="14">
        <v>0</v>
      </c>
      <c r="AU4152" s="14"/>
      <c r="AV4152" s="14"/>
      <c r="AW4152" s="14"/>
      <c r="AX4152" s="14"/>
      <c r="AY4152" s="14"/>
      <c r="AZ4152" s="14">
        <f t="shared" si="6473"/>
        <v>0</v>
      </c>
      <c r="BA4152" s="14"/>
      <c r="BB4152" s="14"/>
      <c r="BC4152" s="14"/>
      <c r="BD4152" s="14"/>
      <c r="BE4152" s="14"/>
      <c r="BF4152" s="14"/>
      <c r="BG4152" s="14"/>
      <c r="BH4152" s="14"/>
      <c r="BI4152" s="14"/>
      <c r="BJ4152" s="14">
        <v>0</v>
      </c>
      <c r="BK4152" s="14">
        <v>0</v>
      </c>
    </row>
    <row r="4153" spans="1:63" ht="22.5" x14ac:dyDescent="0.25">
      <c r="A4153" s="4" t="s">
        <v>1156</v>
      </c>
      <c r="B4153" s="4" t="s">
        <v>58</v>
      </c>
      <c r="C4153" s="4" t="s">
        <v>158</v>
      </c>
      <c r="D4153" s="107" t="s">
        <v>1390</v>
      </c>
      <c r="E4153" s="106" t="s">
        <v>27</v>
      </c>
      <c r="F4153" s="106" t="s">
        <v>0</v>
      </c>
      <c r="G4153" s="2" t="s">
        <v>0</v>
      </c>
      <c r="H4153" s="2" t="s">
        <v>28</v>
      </c>
      <c r="I4153" s="12">
        <f>SUM(I4154)</f>
        <v>318522</v>
      </c>
      <c r="J4153" s="12">
        <f t="shared" ref="J4153:Y4153" si="6534">SUM(J4154)</f>
        <v>6000</v>
      </c>
      <c r="K4153" s="12">
        <f t="shared" si="6534"/>
        <v>2200</v>
      </c>
      <c r="L4153" s="12">
        <f t="shared" si="6534"/>
        <v>0</v>
      </c>
      <c r="M4153" s="12">
        <f t="shared" si="6534"/>
        <v>0</v>
      </c>
      <c r="N4153" s="12">
        <f t="shared" si="6534"/>
        <v>0</v>
      </c>
      <c r="O4153" s="12">
        <f t="shared" si="6534"/>
        <v>0</v>
      </c>
      <c r="P4153" s="12">
        <f t="shared" si="6534"/>
        <v>8200</v>
      </c>
      <c r="Q4153" s="12">
        <f t="shared" si="6534"/>
        <v>471</v>
      </c>
      <c r="R4153" s="12">
        <f t="shared" si="6534"/>
        <v>3000</v>
      </c>
      <c r="S4153" s="12">
        <f t="shared" si="6534"/>
        <v>2200</v>
      </c>
      <c r="T4153" s="12">
        <f t="shared" si="6534"/>
        <v>800</v>
      </c>
      <c r="U4153" s="12">
        <f t="shared" si="6534"/>
        <v>0</v>
      </c>
      <c r="V4153" s="12">
        <f t="shared" si="6534"/>
        <v>0</v>
      </c>
      <c r="W4153" s="12">
        <f t="shared" si="6534"/>
        <v>0</v>
      </c>
      <c r="X4153" s="12">
        <f t="shared" si="6534"/>
        <v>1000</v>
      </c>
      <c r="Y4153" s="12">
        <f t="shared" si="6534"/>
        <v>0</v>
      </c>
      <c r="Z4153" s="12">
        <v>7471</v>
      </c>
      <c r="AA4153" s="12">
        <v>729</v>
      </c>
      <c r="AB4153" s="12">
        <f>SUM(AB4154)</f>
        <v>1000</v>
      </c>
      <c r="AC4153" s="12">
        <f t="shared" ref="AC4153:AQ4153" si="6535">SUM(AC4154)</f>
        <v>0</v>
      </c>
      <c r="AD4153" s="12">
        <f t="shared" si="6535"/>
        <v>0</v>
      </c>
      <c r="AE4153" s="12">
        <f t="shared" si="6535"/>
        <v>0</v>
      </c>
      <c r="AF4153" s="12">
        <f t="shared" si="6535"/>
        <v>0</v>
      </c>
      <c r="AG4153" s="12">
        <f t="shared" si="6535"/>
        <v>0</v>
      </c>
      <c r="AH4153" s="12">
        <f t="shared" si="6535"/>
        <v>1000</v>
      </c>
      <c r="AI4153" s="12">
        <f t="shared" si="6535"/>
        <v>0</v>
      </c>
      <c r="AJ4153" s="12">
        <f t="shared" si="6535"/>
        <v>0</v>
      </c>
      <c r="AK4153" s="12">
        <f t="shared" si="6535"/>
        <v>0</v>
      </c>
      <c r="AL4153" s="12">
        <f t="shared" si="6535"/>
        <v>0</v>
      </c>
      <c r="AM4153" s="12">
        <f t="shared" si="6535"/>
        <v>0</v>
      </c>
      <c r="AN4153" s="12">
        <f t="shared" si="6535"/>
        <v>0</v>
      </c>
      <c r="AO4153" s="12">
        <f t="shared" si="6535"/>
        <v>0</v>
      </c>
      <c r="AP4153" s="12">
        <f t="shared" si="6535"/>
        <v>0</v>
      </c>
      <c r="AQ4153" s="12">
        <f t="shared" si="6535"/>
        <v>0</v>
      </c>
      <c r="AR4153" s="12">
        <v>0</v>
      </c>
      <c r="AS4153" s="12">
        <v>1000</v>
      </c>
      <c r="AT4153" s="12">
        <f>SUM(AT4154)</f>
        <v>500</v>
      </c>
      <c r="AU4153" s="12">
        <f t="shared" ref="AU4153:BI4153" si="6536">SUM(AU4154)</f>
        <v>0</v>
      </c>
      <c r="AV4153" s="12">
        <f t="shared" si="6536"/>
        <v>0</v>
      </c>
      <c r="AW4153" s="12">
        <f t="shared" si="6536"/>
        <v>0</v>
      </c>
      <c r="AX4153" s="12">
        <f t="shared" si="6536"/>
        <v>0</v>
      </c>
      <c r="AY4153" s="12">
        <f t="shared" si="6536"/>
        <v>0</v>
      </c>
      <c r="AZ4153" s="12">
        <f t="shared" si="6536"/>
        <v>500</v>
      </c>
      <c r="BA4153" s="12">
        <f t="shared" si="6536"/>
        <v>0</v>
      </c>
      <c r="BB4153" s="12">
        <f t="shared" si="6536"/>
        <v>0</v>
      </c>
      <c r="BC4153" s="12">
        <f t="shared" si="6536"/>
        <v>0</v>
      </c>
      <c r="BD4153" s="12">
        <f t="shared" si="6536"/>
        <v>0</v>
      </c>
      <c r="BE4153" s="12">
        <f t="shared" si="6536"/>
        <v>0</v>
      </c>
      <c r="BF4153" s="12">
        <f t="shared" si="6536"/>
        <v>0</v>
      </c>
      <c r="BG4153" s="12">
        <f t="shared" si="6536"/>
        <v>0</v>
      </c>
      <c r="BH4153" s="12">
        <f t="shared" si="6536"/>
        <v>0</v>
      </c>
      <c r="BI4153" s="12">
        <f t="shared" si="6536"/>
        <v>0</v>
      </c>
      <c r="BJ4153" s="12">
        <v>0</v>
      </c>
      <c r="BK4153" s="12">
        <v>500</v>
      </c>
    </row>
    <row r="4154" spans="1:63" x14ac:dyDescent="0.25">
      <c r="A4154" s="4" t="s">
        <v>1156</v>
      </c>
      <c r="B4154" s="4" t="s">
        <v>58</v>
      </c>
      <c r="C4154" s="4" t="s">
        <v>158</v>
      </c>
      <c r="D4154" s="107" t="s">
        <v>1390</v>
      </c>
      <c r="E4154" s="117">
        <v>6121</v>
      </c>
      <c r="F4154" s="107"/>
      <c r="G4154" s="103" t="s">
        <v>1659</v>
      </c>
      <c r="H4154" s="13" t="s">
        <v>29</v>
      </c>
      <c r="I4154" s="14">
        <v>318522</v>
      </c>
      <c r="J4154" s="14">
        <v>6000</v>
      </c>
      <c r="K4154" s="14">
        <v>2200</v>
      </c>
      <c r="L4154" s="14"/>
      <c r="M4154" s="14"/>
      <c r="N4154" s="14"/>
      <c r="O4154" s="14"/>
      <c r="P4154" s="14">
        <f t="shared" si="6471"/>
        <v>8200</v>
      </c>
      <c r="Q4154" s="14">
        <f>21+450</f>
        <v>471</v>
      </c>
      <c r="R4154" s="14">
        <f>3000</f>
        <v>3000</v>
      </c>
      <c r="S4154" s="14">
        <v>2200</v>
      </c>
      <c r="T4154" s="14">
        <v>800</v>
      </c>
      <c r="U4154" s="14"/>
      <c r="V4154" s="14"/>
      <c r="W4154" s="14"/>
      <c r="X4154" s="14">
        <v>1000</v>
      </c>
      <c r="Y4154" s="14"/>
      <c r="Z4154" s="14">
        <v>7471</v>
      </c>
      <c r="AA4154" s="14">
        <v>729</v>
      </c>
      <c r="AB4154" s="14">
        <v>1000</v>
      </c>
      <c r="AC4154" s="14"/>
      <c r="AD4154" s="14"/>
      <c r="AE4154" s="14"/>
      <c r="AF4154" s="14"/>
      <c r="AG4154" s="14"/>
      <c r="AH4154" s="14">
        <f t="shared" si="6472"/>
        <v>1000</v>
      </c>
      <c r="AI4154" s="14"/>
      <c r="AJ4154" s="14"/>
      <c r="AK4154" s="14"/>
      <c r="AL4154" s="14"/>
      <c r="AM4154" s="14"/>
      <c r="AN4154" s="14"/>
      <c r="AO4154" s="14"/>
      <c r="AP4154" s="14"/>
      <c r="AQ4154" s="14"/>
      <c r="AR4154" s="14">
        <v>0</v>
      </c>
      <c r="AS4154" s="14">
        <v>1000</v>
      </c>
      <c r="AT4154" s="14">
        <v>500</v>
      </c>
      <c r="AU4154" s="14"/>
      <c r="AV4154" s="14"/>
      <c r="AW4154" s="14"/>
      <c r="AX4154" s="14"/>
      <c r="AY4154" s="14"/>
      <c r="AZ4154" s="14">
        <f t="shared" si="6473"/>
        <v>500</v>
      </c>
      <c r="BA4154" s="14"/>
      <c r="BB4154" s="14"/>
      <c r="BC4154" s="14"/>
      <c r="BD4154" s="14"/>
      <c r="BE4154" s="14"/>
      <c r="BF4154" s="14"/>
      <c r="BG4154" s="14"/>
      <c r="BH4154" s="14"/>
      <c r="BI4154" s="14"/>
      <c r="BJ4154" s="14">
        <v>0</v>
      </c>
      <c r="BK4154" s="14">
        <v>500</v>
      </c>
    </row>
    <row r="4155" spans="1:63" ht="22.5" x14ac:dyDescent="0.25">
      <c r="A4155" s="4" t="s">
        <v>1156</v>
      </c>
      <c r="B4155" s="4" t="s">
        <v>58</v>
      </c>
      <c r="C4155" s="4" t="s">
        <v>158</v>
      </c>
      <c r="D4155" s="107" t="s">
        <v>1390</v>
      </c>
      <c r="E4155" s="106" t="s">
        <v>31</v>
      </c>
      <c r="F4155" s="106" t="s">
        <v>0</v>
      </c>
      <c r="G4155" s="2" t="s">
        <v>0</v>
      </c>
      <c r="H4155" s="2" t="s">
        <v>32</v>
      </c>
      <c r="I4155" s="12">
        <f>SUM(I4156:I4164)</f>
        <v>431618</v>
      </c>
      <c r="J4155" s="12">
        <f t="shared" ref="J4155:Y4155" si="6537">SUM(J4156:J4164)</f>
        <v>37700</v>
      </c>
      <c r="K4155" s="12">
        <f t="shared" si="6537"/>
        <v>7420</v>
      </c>
      <c r="L4155" s="12">
        <f t="shared" si="6537"/>
        <v>0</v>
      </c>
      <c r="M4155" s="12">
        <f t="shared" si="6537"/>
        <v>0</v>
      </c>
      <c r="N4155" s="12">
        <f t="shared" si="6537"/>
        <v>0</v>
      </c>
      <c r="O4155" s="12">
        <f t="shared" si="6537"/>
        <v>0</v>
      </c>
      <c r="P4155" s="12">
        <f t="shared" si="6537"/>
        <v>45120</v>
      </c>
      <c r="Q4155" s="12">
        <f t="shared" si="6537"/>
        <v>450</v>
      </c>
      <c r="R4155" s="12">
        <f t="shared" si="6537"/>
        <v>1750</v>
      </c>
      <c r="S4155" s="12">
        <f t="shared" si="6537"/>
        <v>7420</v>
      </c>
      <c r="T4155" s="12">
        <f t="shared" si="6537"/>
        <v>6000</v>
      </c>
      <c r="U4155" s="12">
        <f t="shared" si="6537"/>
        <v>0</v>
      </c>
      <c r="V4155" s="12">
        <f t="shared" si="6537"/>
        <v>12700</v>
      </c>
      <c r="W4155" s="12">
        <f t="shared" si="6537"/>
        <v>2800</v>
      </c>
      <c r="X4155" s="12">
        <f t="shared" si="6537"/>
        <v>0</v>
      </c>
      <c r="Y4155" s="12">
        <f t="shared" si="6537"/>
        <v>0</v>
      </c>
      <c r="Z4155" s="12">
        <v>31120</v>
      </c>
      <c r="AA4155" s="12">
        <v>14000</v>
      </c>
      <c r="AB4155" s="12">
        <f t="shared" ref="AB4155:AQ4155" si="6538">SUM(AB4156:AB4164)</f>
        <v>51800</v>
      </c>
      <c r="AC4155" s="12">
        <f t="shared" si="6538"/>
        <v>6674</v>
      </c>
      <c r="AD4155" s="12">
        <f t="shared" si="6538"/>
        <v>0</v>
      </c>
      <c r="AE4155" s="12">
        <f t="shared" si="6538"/>
        <v>0</v>
      </c>
      <c r="AF4155" s="12">
        <f t="shared" si="6538"/>
        <v>0</v>
      </c>
      <c r="AG4155" s="12">
        <f t="shared" si="6538"/>
        <v>0</v>
      </c>
      <c r="AH4155" s="12">
        <f t="shared" si="6538"/>
        <v>58474</v>
      </c>
      <c r="AI4155" s="12">
        <f t="shared" si="6538"/>
        <v>0</v>
      </c>
      <c r="AJ4155" s="12">
        <f t="shared" si="6538"/>
        <v>0</v>
      </c>
      <c r="AK4155" s="12">
        <f t="shared" si="6538"/>
        <v>6674</v>
      </c>
      <c r="AL4155" s="12">
        <f t="shared" si="6538"/>
        <v>5000</v>
      </c>
      <c r="AM4155" s="12">
        <f t="shared" si="6538"/>
        <v>0</v>
      </c>
      <c r="AN4155" s="12">
        <f t="shared" si="6538"/>
        <v>0</v>
      </c>
      <c r="AO4155" s="12">
        <f t="shared" si="6538"/>
        <v>0</v>
      </c>
      <c r="AP4155" s="12">
        <f t="shared" si="6538"/>
        <v>5218</v>
      </c>
      <c r="AQ4155" s="12">
        <f t="shared" si="6538"/>
        <v>0</v>
      </c>
      <c r="AR4155" s="12">
        <v>16892</v>
      </c>
      <c r="AS4155" s="12">
        <v>41582</v>
      </c>
      <c r="AT4155" s="12">
        <f t="shared" ref="AT4155:BI4155" si="6539">SUM(AT4156:AT4164)</f>
        <v>35500</v>
      </c>
      <c r="AU4155" s="12">
        <f t="shared" si="6539"/>
        <v>23214</v>
      </c>
      <c r="AV4155" s="12">
        <f t="shared" si="6539"/>
        <v>0</v>
      </c>
      <c r="AW4155" s="12">
        <f t="shared" si="6539"/>
        <v>0</v>
      </c>
      <c r="AX4155" s="12">
        <f t="shared" si="6539"/>
        <v>0</v>
      </c>
      <c r="AY4155" s="12">
        <f t="shared" si="6539"/>
        <v>14035</v>
      </c>
      <c r="AZ4155" s="12">
        <f t="shared" si="6539"/>
        <v>72749</v>
      </c>
      <c r="BA4155" s="12">
        <f t="shared" si="6539"/>
        <v>8000</v>
      </c>
      <c r="BB4155" s="12">
        <f t="shared" si="6539"/>
        <v>0</v>
      </c>
      <c r="BC4155" s="12">
        <f t="shared" si="6539"/>
        <v>23214</v>
      </c>
      <c r="BD4155" s="12">
        <f t="shared" si="6539"/>
        <v>0</v>
      </c>
      <c r="BE4155" s="12">
        <f t="shared" si="6539"/>
        <v>1800</v>
      </c>
      <c r="BF4155" s="12">
        <f t="shared" si="6539"/>
        <v>0</v>
      </c>
      <c r="BG4155" s="12">
        <f t="shared" si="6539"/>
        <v>14035</v>
      </c>
      <c r="BH4155" s="12">
        <f t="shared" si="6539"/>
        <v>0</v>
      </c>
      <c r="BI4155" s="12">
        <f t="shared" si="6539"/>
        <v>0</v>
      </c>
      <c r="BJ4155" s="12">
        <v>47049</v>
      </c>
      <c r="BK4155" s="12">
        <v>25700</v>
      </c>
    </row>
    <row r="4156" spans="1:63" x14ac:dyDescent="0.25">
      <c r="A4156" s="4" t="s">
        <v>1156</v>
      </c>
      <c r="B4156" s="4" t="s">
        <v>58</v>
      </c>
      <c r="C4156" s="4" t="s">
        <v>158</v>
      </c>
      <c r="D4156" s="107" t="s">
        <v>1390</v>
      </c>
      <c r="E4156" s="117">
        <v>6131</v>
      </c>
      <c r="F4156" s="107"/>
      <c r="G4156" s="103" t="s">
        <v>1659</v>
      </c>
      <c r="H4156" s="13" t="s">
        <v>34</v>
      </c>
      <c r="I4156" s="14">
        <v>30000</v>
      </c>
      <c r="J4156" s="14">
        <v>3000</v>
      </c>
      <c r="K4156" s="14"/>
      <c r="L4156" s="14"/>
      <c r="M4156" s="14"/>
      <c r="N4156" s="14"/>
      <c r="O4156" s="14"/>
      <c r="P4156" s="14">
        <f t="shared" si="6471"/>
        <v>3000</v>
      </c>
      <c r="Q4156" s="14"/>
      <c r="R4156" s="14"/>
      <c r="S4156" s="14"/>
      <c r="T4156" s="14">
        <v>3000</v>
      </c>
      <c r="U4156" s="14"/>
      <c r="V4156" s="14"/>
      <c r="W4156" s="14"/>
      <c r="X4156" s="14"/>
      <c r="Y4156" s="14"/>
      <c r="Z4156" s="14">
        <v>3000</v>
      </c>
      <c r="AA4156" s="14">
        <v>0</v>
      </c>
      <c r="AB4156" s="14">
        <v>10000</v>
      </c>
      <c r="AC4156" s="14">
        <v>700</v>
      </c>
      <c r="AD4156" s="14"/>
      <c r="AE4156" s="14"/>
      <c r="AF4156" s="14"/>
      <c r="AG4156" s="14"/>
      <c r="AH4156" s="14">
        <f t="shared" si="6472"/>
        <v>10700</v>
      </c>
      <c r="AI4156" s="14"/>
      <c r="AJ4156" s="14"/>
      <c r="AK4156" s="14">
        <v>700</v>
      </c>
      <c r="AL4156" s="14"/>
      <c r="AM4156" s="14"/>
      <c r="AN4156" s="14"/>
      <c r="AO4156" s="14"/>
      <c r="AP4156" s="14">
        <v>1500</v>
      </c>
      <c r="AQ4156" s="14"/>
      <c r="AR4156" s="14">
        <v>2200</v>
      </c>
      <c r="AS4156" s="14">
        <v>8500</v>
      </c>
      <c r="AT4156" s="14">
        <v>5000</v>
      </c>
      <c r="AU4156" s="14">
        <v>514</v>
      </c>
      <c r="AV4156" s="14"/>
      <c r="AW4156" s="14"/>
      <c r="AX4156" s="14"/>
      <c r="AY4156" s="14"/>
      <c r="AZ4156" s="14">
        <f t="shared" si="6473"/>
        <v>5514</v>
      </c>
      <c r="BA4156" s="14"/>
      <c r="BB4156" s="14"/>
      <c r="BC4156" s="14">
        <v>514</v>
      </c>
      <c r="BD4156" s="14"/>
      <c r="BE4156" s="14">
        <v>1800</v>
      </c>
      <c r="BF4156" s="14"/>
      <c r="BG4156" s="14"/>
      <c r="BH4156" s="14"/>
      <c r="BI4156" s="14"/>
      <c r="BJ4156" s="14">
        <v>2314</v>
      </c>
      <c r="BK4156" s="14">
        <v>3200</v>
      </c>
    </row>
    <row r="4157" spans="1:63" x14ac:dyDescent="0.25">
      <c r="A4157" s="4" t="s">
        <v>1156</v>
      </c>
      <c r="B4157" s="4" t="s">
        <v>58</v>
      </c>
      <c r="C4157" s="4" t="s">
        <v>158</v>
      </c>
      <c r="D4157" s="107" t="s">
        <v>1390</v>
      </c>
      <c r="E4157" s="117">
        <v>6132</v>
      </c>
      <c r="F4157" s="107"/>
      <c r="G4157" s="103" t="s">
        <v>1659</v>
      </c>
      <c r="H4157" s="13" t="s">
        <v>74</v>
      </c>
      <c r="I4157" s="14">
        <v>31500</v>
      </c>
      <c r="J4157" s="14">
        <v>0</v>
      </c>
      <c r="K4157" s="14"/>
      <c r="L4157" s="14"/>
      <c r="M4157" s="14"/>
      <c r="N4157" s="14"/>
      <c r="O4157" s="14"/>
      <c r="P4157" s="14">
        <f t="shared" ref="P4157:P4220" si="6540">J4157+K4157+L4157+M4157+N4157+O4157</f>
        <v>0</v>
      </c>
      <c r="Q4157" s="14"/>
      <c r="R4157" s="14"/>
      <c r="S4157" s="14"/>
      <c r="T4157" s="14"/>
      <c r="U4157" s="14"/>
      <c r="V4157" s="14"/>
      <c r="W4157" s="14"/>
      <c r="X4157" s="14"/>
      <c r="Y4157" s="14"/>
      <c r="Z4157" s="14">
        <v>0</v>
      </c>
      <c r="AA4157" s="14">
        <v>0</v>
      </c>
      <c r="AB4157" s="14">
        <v>0</v>
      </c>
      <c r="AC4157" s="14"/>
      <c r="AD4157" s="14"/>
      <c r="AE4157" s="14"/>
      <c r="AF4157" s="14"/>
      <c r="AG4157" s="14"/>
      <c r="AH4157" s="14">
        <f t="shared" ref="AH4157:AH4220" si="6541">AB4157+AC4157+AD4157+AE4157+AF4157+AG4157</f>
        <v>0</v>
      </c>
      <c r="AI4157" s="14"/>
      <c r="AJ4157" s="14"/>
      <c r="AK4157" s="14"/>
      <c r="AL4157" s="14"/>
      <c r="AM4157" s="14"/>
      <c r="AN4157" s="14"/>
      <c r="AO4157" s="14"/>
      <c r="AP4157" s="14"/>
      <c r="AQ4157" s="14"/>
      <c r="AR4157" s="14">
        <v>0</v>
      </c>
      <c r="AS4157" s="14">
        <v>0</v>
      </c>
      <c r="AT4157" s="14">
        <v>0</v>
      </c>
      <c r="AU4157" s="14"/>
      <c r="AV4157" s="14"/>
      <c r="AW4157" s="14"/>
      <c r="AX4157" s="14"/>
      <c r="AY4157" s="14"/>
      <c r="AZ4157" s="14">
        <f t="shared" ref="AZ4157:AZ4220" si="6542">AT4157+AU4157+AV4157+AW4157+AX4157+AY4157</f>
        <v>0</v>
      </c>
      <c r="BA4157" s="14"/>
      <c r="BB4157" s="14"/>
      <c r="BC4157" s="14"/>
      <c r="BD4157" s="14"/>
      <c r="BE4157" s="14"/>
      <c r="BF4157" s="14"/>
      <c r="BG4157" s="14"/>
      <c r="BH4157" s="14"/>
      <c r="BI4157" s="14"/>
      <c r="BJ4157" s="14">
        <v>0</v>
      </c>
      <c r="BK4157" s="14">
        <v>0</v>
      </c>
    </row>
    <row r="4158" spans="1:63" x14ac:dyDescent="0.25">
      <c r="A4158" s="4" t="s">
        <v>1156</v>
      </c>
      <c r="B4158" s="4" t="s">
        <v>58</v>
      </c>
      <c r="C4158" s="4" t="s">
        <v>158</v>
      </c>
      <c r="D4158" s="107" t="s">
        <v>1390</v>
      </c>
      <c r="E4158" s="117">
        <v>6133</v>
      </c>
      <c r="F4158" s="107"/>
      <c r="G4158" s="103" t="s">
        <v>1659</v>
      </c>
      <c r="H4158" s="13" t="s">
        <v>77</v>
      </c>
      <c r="I4158" s="14">
        <v>21250</v>
      </c>
      <c r="J4158" s="14">
        <v>0</v>
      </c>
      <c r="K4158" s="14"/>
      <c r="L4158" s="14"/>
      <c r="M4158" s="14"/>
      <c r="N4158" s="14"/>
      <c r="O4158" s="14"/>
      <c r="P4158" s="14">
        <f t="shared" si="6540"/>
        <v>0</v>
      </c>
      <c r="Q4158" s="14"/>
      <c r="R4158" s="14"/>
      <c r="S4158" s="14"/>
      <c r="T4158" s="14"/>
      <c r="U4158" s="14"/>
      <c r="V4158" s="14"/>
      <c r="W4158" s="14"/>
      <c r="X4158" s="14"/>
      <c r="Y4158" s="14"/>
      <c r="Z4158" s="14">
        <v>0</v>
      </c>
      <c r="AA4158" s="14">
        <v>0</v>
      </c>
      <c r="AB4158" s="14">
        <v>0</v>
      </c>
      <c r="AC4158" s="14"/>
      <c r="AD4158" s="14"/>
      <c r="AE4158" s="14"/>
      <c r="AF4158" s="14"/>
      <c r="AG4158" s="14"/>
      <c r="AH4158" s="14">
        <f t="shared" si="6541"/>
        <v>0</v>
      </c>
      <c r="AI4158" s="14"/>
      <c r="AJ4158" s="14"/>
      <c r="AK4158" s="14"/>
      <c r="AL4158" s="14"/>
      <c r="AM4158" s="14"/>
      <c r="AN4158" s="14"/>
      <c r="AO4158" s="14"/>
      <c r="AP4158" s="14"/>
      <c r="AQ4158" s="14"/>
      <c r="AR4158" s="14">
        <v>0</v>
      </c>
      <c r="AS4158" s="14">
        <v>0</v>
      </c>
      <c r="AT4158" s="14">
        <v>0</v>
      </c>
      <c r="AU4158" s="14"/>
      <c r="AV4158" s="14"/>
      <c r="AW4158" s="14"/>
      <c r="AX4158" s="14"/>
      <c r="AY4158" s="14"/>
      <c r="AZ4158" s="14">
        <f t="shared" si="6542"/>
        <v>0</v>
      </c>
      <c r="BA4158" s="14"/>
      <c r="BB4158" s="14"/>
      <c r="BC4158" s="14"/>
      <c r="BD4158" s="14"/>
      <c r="BE4158" s="14"/>
      <c r="BF4158" s="14"/>
      <c r="BG4158" s="14"/>
      <c r="BH4158" s="14"/>
      <c r="BI4158" s="14"/>
      <c r="BJ4158" s="14">
        <v>0</v>
      </c>
      <c r="BK4158" s="14">
        <v>0</v>
      </c>
    </row>
    <row r="4159" spans="1:63" x14ac:dyDescent="0.25">
      <c r="A4159" s="4" t="s">
        <v>1156</v>
      </c>
      <c r="B4159" s="4" t="s">
        <v>58</v>
      </c>
      <c r="C4159" s="4" t="s">
        <v>158</v>
      </c>
      <c r="D4159" s="107" t="s">
        <v>1390</v>
      </c>
      <c r="E4159" s="117">
        <v>6134</v>
      </c>
      <c r="F4159" s="107"/>
      <c r="G4159" s="103" t="s">
        <v>1659</v>
      </c>
      <c r="H4159" s="13" t="s">
        <v>80</v>
      </c>
      <c r="I4159" s="14">
        <v>20000</v>
      </c>
      <c r="J4159" s="14">
        <v>5000</v>
      </c>
      <c r="K4159" s="14">
        <v>2037</v>
      </c>
      <c r="L4159" s="14"/>
      <c r="M4159" s="14"/>
      <c r="N4159" s="14"/>
      <c r="O4159" s="14"/>
      <c r="P4159" s="14">
        <f t="shared" si="6540"/>
        <v>7037</v>
      </c>
      <c r="Q4159" s="14">
        <v>400</v>
      </c>
      <c r="R4159" s="14"/>
      <c r="S4159" s="14">
        <v>2037</v>
      </c>
      <c r="T4159" s="14"/>
      <c r="U4159" s="14"/>
      <c r="V4159" s="14"/>
      <c r="W4159" s="14"/>
      <c r="X4159" s="14"/>
      <c r="Y4159" s="14"/>
      <c r="Z4159" s="14">
        <v>2437</v>
      </c>
      <c r="AA4159" s="14">
        <v>4600</v>
      </c>
      <c r="AB4159" s="14">
        <v>5000</v>
      </c>
      <c r="AC4159" s="14">
        <v>2000</v>
      </c>
      <c r="AD4159" s="14"/>
      <c r="AE4159" s="14"/>
      <c r="AF4159" s="14"/>
      <c r="AG4159" s="14"/>
      <c r="AH4159" s="14">
        <f t="shared" si="6541"/>
        <v>7000</v>
      </c>
      <c r="AI4159" s="14"/>
      <c r="AJ4159" s="14"/>
      <c r="AK4159" s="14">
        <v>2000</v>
      </c>
      <c r="AL4159" s="14"/>
      <c r="AM4159" s="14"/>
      <c r="AN4159" s="14"/>
      <c r="AO4159" s="14"/>
      <c r="AP4159" s="14"/>
      <c r="AQ4159" s="14"/>
      <c r="AR4159" s="14">
        <v>2000</v>
      </c>
      <c r="AS4159" s="14">
        <v>5000</v>
      </c>
      <c r="AT4159" s="14">
        <v>0</v>
      </c>
      <c r="AU4159" s="14"/>
      <c r="AV4159" s="14"/>
      <c r="AW4159" s="14"/>
      <c r="AX4159" s="14"/>
      <c r="AY4159" s="14"/>
      <c r="AZ4159" s="14">
        <f t="shared" si="6542"/>
        <v>0</v>
      </c>
      <c r="BA4159" s="14"/>
      <c r="BB4159" s="14"/>
      <c r="BC4159" s="14"/>
      <c r="BD4159" s="14"/>
      <c r="BE4159" s="14"/>
      <c r="BF4159" s="14"/>
      <c r="BG4159" s="14"/>
      <c r="BH4159" s="14"/>
      <c r="BI4159" s="14"/>
      <c r="BJ4159" s="14">
        <v>0</v>
      </c>
      <c r="BK4159" s="14">
        <v>0</v>
      </c>
    </row>
    <row r="4160" spans="1:63" x14ac:dyDescent="0.25">
      <c r="A4160" s="4" t="s">
        <v>1156</v>
      </c>
      <c r="B4160" s="4" t="s">
        <v>58</v>
      </c>
      <c r="C4160" s="4" t="s">
        <v>158</v>
      </c>
      <c r="D4160" s="107" t="s">
        <v>1390</v>
      </c>
      <c r="E4160" s="117">
        <v>6135</v>
      </c>
      <c r="F4160" s="107"/>
      <c r="G4160" s="103" t="s">
        <v>1659</v>
      </c>
      <c r="H4160" s="13" t="s">
        <v>83</v>
      </c>
      <c r="I4160" s="14">
        <v>2000</v>
      </c>
      <c r="J4160" s="14">
        <v>1000</v>
      </c>
      <c r="K4160" s="14">
        <v>500</v>
      </c>
      <c r="L4160" s="14"/>
      <c r="M4160" s="14"/>
      <c r="N4160" s="14"/>
      <c r="O4160" s="14"/>
      <c r="P4160" s="14">
        <f t="shared" si="6540"/>
        <v>1500</v>
      </c>
      <c r="Q4160" s="14"/>
      <c r="R4160" s="14"/>
      <c r="S4160" s="14">
        <v>500</v>
      </c>
      <c r="T4160" s="14"/>
      <c r="U4160" s="14"/>
      <c r="V4160" s="14">
        <v>200</v>
      </c>
      <c r="W4160" s="14"/>
      <c r="X4160" s="14"/>
      <c r="Y4160" s="14"/>
      <c r="Z4160" s="14">
        <v>700</v>
      </c>
      <c r="AA4160" s="14">
        <v>800</v>
      </c>
      <c r="AB4160" s="14">
        <v>1000</v>
      </c>
      <c r="AC4160" s="14">
        <v>500</v>
      </c>
      <c r="AD4160" s="14"/>
      <c r="AE4160" s="14"/>
      <c r="AF4160" s="14"/>
      <c r="AG4160" s="14"/>
      <c r="AH4160" s="14">
        <f t="shared" si="6541"/>
        <v>1500</v>
      </c>
      <c r="AI4160" s="14"/>
      <c r="AJ4160" s="14"/>
      <c r="AK4160" s="14">
        <v>500</v>
      </c>
      <c r="AL4160" s="14"/>
      <c r="AM4160" s="14"/>
      <c r="AN4160" s="14"/>
      <c r="AO4160" s="14"/>
      <c r="AP4160" s="14"/>
      <c r="AQ4160" s="14"/>
      <c r="AR4160" s="14">
        <v>500</v>
      </c>
      <c r="AS4160" s="14">
        <v>1000</v>
      </c>
      <c r="AT4160" s="14">
        <v>0</v>
      </c>
      <c r="AU4160" s="14"/>
      <c r="AV4160" s="14"/>
      <c r="AW4160" s="14"/>
      <c r="AX4160" s="14"/>
      <c r="AY4160" s="14"/>
      <c r="AZ4160" s="14">
        <f t="shared" si="6542"/>
        <v>0</v>
      </c>
      <c r="BA4160" s="14"/>
      <c r="BB4160" s="14"/>
      <c r="BC4160" s="14"/>
      <c r="BD4160" s="14"/>
      <c r="BE4160" s="14"/>
      <c r="BF4160" s="14"/>
      <c r="BG4160" s="14"/>
      <c r="BH4160" s="14"/>
      <c r="BI4160" s="14"/>
      <c r="BJ4160" s="14">
        <v>0</v>
      </c>
      <c r="BK4160" s="14">
        <v>0</v>
      </c>
    </row>
    <row r="4161" spans="1:63" ht="22.5" x14ac:dyDescent="0.25">
      <c r="A4161" s="4" t="s">
        <v>1156</v>
      </c>
      <c r="B4161" s="4" t="s">
        <v>58</v>
      </c>
      <c r="C4161" s="4" t="s">
        <v>158</v>
      </c>
      <c r="D4161" s="107" t="s">
        <v>1390</v>
      </c>
      <c r="E4161" s="117">
        <v>6136</v>
      </c>
      <c r="F4161" s="107"/>
      <c r="G4161" s="103" t="s">
        <v>1659</v>
      </c>
      <c r="H4161" s="13" t="s">
        <v>86</v>
      </c>
      <c r="I4161" s="14">
        <v>15000</v>
      </c>
      <c r="J4161" s="14">
        <v>3000</v>
      </c>
      <c r="K4161" s="14"/>
      <c r="L4161" s="14"/>
      <c r="M4161" s="14"/>
      <c r="N4161" s="14"/>
      <c r="O4161" s="14"/>
      <c r="P4161" s="14">
        <f t="shared" si="6540"/>
        <v>3000</v>
      </c>
      <c r="Q4161" s="14"/>
      <c r="R4161" s="14"/>
      <c r="S4161" s="14"/>
      <c r="T4161" s="14"/>
      <c r="U4161" s="14"/>
      <c r="V4161" s="14"/>
      <c r="W4161" s="14"/>
      <c r="X4161" s="14"/>
      <c r="Y4161" s="14"/>
      <c r="Z4161" s="14">
        <v>0</v>
      </c>
      <c r="AA4161" s="14">
        <v>3000</v>
      </c>
      <c r="AB4161" s="14">
        <v>5000</v>
      </c>
      <c r="AC4161" s="14"/>
      <c r="AD4161" s="14"/>
      <c r="AE4161" s="14"/>
      <c r="AF4161" s="14"/>
      <c r="AG4161" s="14"/>
      <c r="AH4161" s="14">
        <f t="shared" si="6541"/>
        <v>5000</v>
      </c>
      <c r="AI4161" s="14"/>
      <c r="AJ4161" s="14"/>
      <c r="AK4161" s="14"/>
      <c r="AL4161" s="14"/>
      <c r="AM4161" s="14"/>
      <c r="AN4161" s="14"/>
      <c r="AO4161" s="14"/>
      <c r="AP4161" s="14"/>
      <c r="AQ4161" s="14"/>
      <c r="AR4161" s="14">
        <v>0</v>
      </c>
      <c r="AS4161" s="14">
        <v>5000</v>
      </c>
      <c r="AT4161" s="14">
        <v>0</v>
      </c>
      <c r="AU4161" s="14">
        <v>4000</v>
      </c>
      <c r="AV4161" s="14"/>
      <c r="AW4161" s="14"/>
      <c r="AX4161" s="14"/>
      <c r="AY4161" s="14"/>
      <c r="AZ4161" s="14">
        <f t="shared" si="6542"/>
        <v>4000</v>
      </c>
      <c r="BA4161" s="14"/>
      <c r="BB4161" s="14"/>
      <c r="BC4161" s="14">
        <v>4000</v>
      </c>
      <c r="BD4161" s="14"/>
      <c r="BE4161" s="14"/>
      <c r="BF4161" s="14"/>
      <c r="BG4161" s="14"/>
      <c r="BH4161" s="14"/>
      <c r="BI4161" s="14"/>
      <c r="BJ4161" s="14">
        <v>4000</v>
      </c>
      <c r="BK4161" s="14">
        <v>0</v>
      </c>
    </row>
    <row r="4162" spans="1:63" x14ac:dyDescent="0.25">
      <c r="A4162" s="4" t="s">
        <v>1156</v>
      </c>
      <c r="B4162" s="4" t="s">
        <v>58</v>
      </c>
      <c r="C4162" s="4" t="s">
        <v>158</v>
      </c>
      <c r="D4162" s="107" t="s">
        <v>1390</v>
      </c>
      <c r="E4162" s="117">
        <v>6137</v>
      </c>
      <c r="F4162" s="107"/>
      <c r="G4162" s="103" t="s">
        <v>1659</v>
      </c>
      <c r="H4162" s="13" t="s">
        <v>89</v>
      </c>
      <c r="I4162" s="14">
        <v>38500</v>
      </c>
      <c r="J4162" s="14">
        <v>0</v>
      </c>
      <c r="K4162" s="14"/>
      <c r="L4162" s="14"/>
      <c r="M4162" s="14"/>
      <c r="N4162" s="14"/>
      <c r="O4162" s="14"/>
      <c r="P4162" s="14">
        <f t="shared" si="6540"/>
        <v>0</v>
      </c>
      <c r="Q4162" s="14"/>
      <c r="R4162" s="14"/>
      <c r="S4162" s="14"/>
      <c r="T4162" s="14"/>
      <c r="U4162" s="14"/>
      <c r="V4162" s="14"/>
      <c r="W4162" s="14"/>
      <c r="X4162" s="14"/>
      <c r="Y4162" s="14"/>
      <c r="Z4162" s="14">
        <v>0</v>
      </c>
      <c r="AA4162" s="14">
        <v>0</v>
      </c>
      <c r="AB4162" s="14">
        <v>0</v>
      </c>
      <c r="AC4162" s="14"/>
      <c r="AD4162" s="14"/>
      <c r="AE4162" s="14"/>
      <c r="AF4162" s="14"/>
      <c r="AG4162" s="14"/>
      <c r="AH4162" s="14">
        <f t="shared" si="6541"/>
        <v>0</v>
      </c>
      <c r="AI4162" s="14"/>
      <c r="AJ4162" s="14"/>
      <c r="AK4162" s="14"/>
      <c r="AL4162" s="14"/>
      <c r="AM4162" s="14"/>
      <c r="AN4162" s="14"/>
      <c r="AO4162" s="14"/>
      <c r="AP4162" s="14"/>
      <c r="AQ4162" s="14"/>
      <c r="AR4162" s="14">
        <v>0</v>
      </c>
      <c r="AS4162" s="14">
        <v>0</v>
      </c>
      <c r="AT4162" s="14">
        <v>0</v>
      </c>
      <c r="AU4162" s="14"/>
      <c r="AV4162" s="14"/>
      <c r="AW4162" s="14"/>
      <c r="AX4162" s="14"/>
      <c r="AY4162" s="14"/>
      <c r="AZ4162" s="14">
        <f t="shared" si="6542"/>
        <v>0</v>
      </c>
      <c r="BA4162" s="14"/>
      <c r="BB4162" s="14"/>
      <c r="BC4162" s="14"/>
      <c r="BD4162" s="14"/>
      <c r="BE4162" s="14"/>
      <c r="BF4162" s="14"/>
      <c r="BG4162" s="14"/>
      <c r="BH4162" s="14"/>
      <c r="BI4162" s="14"/>
      <c r="BJ4162" s="14">
        <v>0</v>
      </c>
      <c r="BK4162" s="14">
        <v>0</v>
      </c>
    </row>
    <row r="4163" spans="1:63" ht="22.5" x14ac:dyDescent="0.25">
      <c r="A4163" s="4" t="s">
        <v>1156</v>
      </c>
      <c r="B4163" s="4" t="s">
        <v>58</v>
      </c>
      <c r="C4163" s="4" t="s">
        <v>158</v>
      </c>
      <c r="D4163" s="107" t="s">
        <v>1390</v>
      </c>
      <c r="E4163" s="117">
        <v>6138</v>
      </c>
      <c r="F4163" s="107"/>
      <c r="G4163" s="103" t="s">
        <v>1659</v>
      </c>
      <c r="H4163" s="13" t="s">
        <v>92</v>
      </c>
      <c r="I4163" s="14">
        <v>8000</v>
      </c>
      <c r="J4163" s="14">
        <v>5000</v>
      </c>
      <c r="K4163" s="14">
        <v>3000</v>
      </c>
      <c r="L4163" s="14"/>
      <c r="M4163" s="14"/>
      <c r="N4163" s="14"/>
      <c r="O4163" s="14"/>
      <c r="P4163" s="14">
        <f t="shared" si="6540"/>
        <v>8000</v>
      </c>
      <c r="Q4163" s="14"/>
      <c r="R4163" s="14">
        <v>100</v>
      </c>
      <c r="S4163" s="14">
        <v>3000</v>
      </c>
      <c r="T4163" s="14"/>
      <c r="U4163" s="14"/>
      <c r="V4163" s="14"/>
      <c r="W4163" s="14"/>
      <c r="X4163" s="14"/>
      <c r="Y4163" s="14"/>
      <c r="Z4163" s="14">
        <v>3100</v>
      </c>
      <c r="AA4163" s="14">
        <v>4900</v>
      </c>
      <c r="AB4163" s="14">
        <v>0</v>
      </c>
      <c r="AC4163" s="14"/>
      <c r="AD4163" s="14"/>
      <c r="AE4163" s="14"/>
      <c r="AF4163" s="14"/>
      <c r="AG4163" s="14"/>
      <c r="AH4163" s="14">
        <f t="shared" si="6541"/>
        <v>0</v>
      </c>
      <c r="AI4163" s="14"/>
      <c r="AJ4163" s="14"/>
      <c r="AK4163" s="14"/>
      <c r="AL4163" s="14"/>
      <c r="AM4163" s="14"/>
      <c r="AN4163" s="14"/>
      <c r="AO4163" s="14"/>
      <c r="AP4163" s="14"/>
      <c r="AQ4163" s="14"/>
      <c r="AR4163" s="14">
        <v>0</v>
      </c>
      <c r="AS4163" s="14">
        <v>0</v>
      </c>
      <c r="AT4163" s="14">
        <v>0</v>
      </c>
      <c r="AU4163" s="14"/>
      <c r="AV4163" s="14"/>
      <c r="AW4163" s="14"/>
      <c r="AX4163" s="14"/>
      <c r="AY4163" s="14"/>
      <c r="AZ4163" s="14">
        <f t="shared" si="6542"/>
        <v>0</v>
      </c>
      <c r="BA4163" s="14"/>
      <c r="BB4163" s="14"/>
      <c r="BC4163" s="14"/>
      <c r="BD4163" s="14"/>
      <c r="BE4163" s="14"/>
      <c r="BF4163" s="14"/>
      <c r="BG4163" s="14"/>
      <c r="BH4163" s="14"/>
      <c r="BI4163" s="14"/>
      <c r="BJ4163" s="14">
        <v>0</v>
      </c>
      <c r="BK4163" s="14">
        <v>0</v>
      </c>
    </row>
    <row r="4164" spans="1:63" x14ac:dyDescent="0.25">
      <c r="A4164" s="1" t="s">
        <v>1156</v>
      </c>
      <c r="B4164" s="1" t="s">
        <v>58</v>
      </c>
      <c r="C4164" s="1" t="s">
        <v>158</v>
      </c>
      <c r="D4164" s="110" t="s">
        <v>1390</v>
      </c>
      <c r="E4164" s="110" t="s">
        <v>36</v>
      </c>
      <c r="F4164" s="107" t="s">
        <v>0</v>
      </c>
      <c r="G4164" s="13" t="s">
        <v>0</v>
      </c>
      <c r="H4164" s="2" t="s">
        <v>37</v>
      </c>
      <c r="I4164" s="12">
        <f>SUM(I4165:I4167)</f>
        <v>265368</v>
      </c>
      <c r="J4164" s="12">
        <f>SUM(J4165:J4167)</f>
        <v>20700</v>
      </c>
      <c r="K4164" s="12">
        <f t="shared" ref="K4164:Y4164" si="6543">SUM(K4165:K4167)</f>
        <v>1883</v>
      </c>
      <c r="L4164" s="12">
        <f t="shared" si="6543"/>
        <v>0</v>
      </c>
      <c r="M4164" s="12">
        <f t="shared" si="6543"/>
        <v>0</v>
      </c>
      <c r="N4164" s="12">
        <f t="shared" si="6543"/>
        <v>0</v>
      </c>
      <c r="O4164" s="12">
        <f t="shared" si="6543"/>
        <v>0</v>
      </c>
      <c r="P4164" s="12">
        <f t="shared" si="6543"/>
        <v>22583</v>
      </c>
      <c r="Q4164" s="12">
        <f t="shared" si="6543"/>
        <v>50</v>
      </c>
      <c r="R4164" s="12">
        <f t="shared" si="6543"/>
        <v>1650</v>
      </c>
      <c r="S4164" s="12">
        <f t="shared" si="6543"/>
        <v>1883</v>
      </c>
      <c r="T4164" s="12">
        <f t="shared" si="6543"/>
        <v>3000</v>
      </c>
      <c r="U4164" s="12">
        <f t="shared" si="6543"/>
        <v>0</v>
      </c>
      <c r="V4164" s="12">
        <f t="shared" si="6543"/>
        <v>12500</v>
      </c>
      <c r="W4164" s="12">
        <f t="shared" si="6543"/>
        <v>2800</v>
      </c>
      <c r="X4164" s="12">
        <f t="shared" si="6543"/>
        <v>0</v>
      </c>
      <c r="Y4164" s="12">
        <f t="shared" si="6543"/>
        <v>0</v>
      </c>
      <c r="Z4164" s="12">
        <v>21883</v>
      </c>
      <c r="AA4164" s="12">
        <v>700</v>
      </c>
      <c r="AB4164" s="12">
        <f t="shared" ref="AB4164:AQ4164" si="6544">SUM(AB4165:AB4167)</f>
        <v>30800</v>
      </c>
      <c r="AC4164" s="12">
        <f t="shared" si="6544"/>
        <v>3474</v>
      </c>
      <c r="AD4164" s="12">
        <f t="shared" si="6544"/>
        <v>0</v>
      </c>
      <c r="AE4164" s="12">
        <f t="shared" si="6544"/>
        <v>0</v>
      </c>
      <c r="AF4164" s="12">
        <f t="shared" si="6544"/>
        <v>0</v>
      </c>
      <c r="AG4164" s="12">
        <f t="shared" si="6544"/>
        <v>0</v>
      </c>
      <c r="AH4164" s="12">
        <f t="shared" si="6544"/>
        <v>34274</v>
      </c>
      <c r="AI4164" s="12">
        <f t="shared" si="6544"/>
        <v>0</v>
      </c>
      <c r="AJ4164" s="12">
        <f t="shared" si="6544"/>
        <v>0</v>
      </c>
      <c r="AK4164" s="12">
        <f t="shared" si="6544"/>
        <v>3474</v>
      </c>
      <c r="AL4164" s="12">
        <f t="shared" si="6544"/>
        <v>5000</v>
      </c>
      <c r="AM4164" s="12">
        <f t="shared" si="6544"/>
        <v>0</v>
      </c>
      <c r="AN4164" s="12">
        <f t="shared" si="6544"/>
        <v>0</v>
      </c>
      <c r="AO4164" s="12">
        <f t="shared" si="6544"/>
        <v>0</v>
      </c>
      <c r="AP4164" s="12">
        <f t="shared" si="6544"/>
        <v>3718</v>
      </c>
      <c r="AQ4164" s="12">
        <f t="shared" si="6544"/>
        <v>0</v>
      </c>
      <c r="AR4164" s="12">
        <v>12192</v>
      </c>
      <c r="AS4164" s="12">
        <v>22082</v>
      </c>
      <c r="AT4164" s="12">
        <f t="shared" ref="AT4164:BI4164" si="6545">SUM(AT4165:AT4167)</f>
        <v>30500</v>
      </c>
      <c r="AU4164" s="12">
        <f t="shared" si="6545"/>
        <v>18700</v>
      </c>
      <c r="AV4164" s="12">
        <f t="shared" si="6545"/>
        <v>0</v>
      </c>
      <c r="AW4164" s="12">
        <f t="shared" si="6545"/>
        <v>0</v>
      </c>
      <c r="AX4164" s="12">
        <f t="shared" si="6545"/>
        <v>0</v>
      </c>
      <c r="AY4164" s="12">
        <f t="shared" si="6545"/>
        <v>14035</v>
      </c>
      <c r="AZ4164" s="12">
        <f t="shared" si="6545"/>
        <v>63235</v>
      </c>
      <c r="BA4164" s="12">
        <f t="shared" si="6545"/>
        <v>8000</v>
      </c>
      <c r="BB4164" s="12">
        <f t="shared" si="6545"/>
        <v>0</v>
      </c>
      <c r="BC4164" s="12">
        <f t="shared" si="6545"/>
        <v>18700</v>
      </c>
      <c r="BD4164" s="12">
        <f t="shared" si="6545"/>
        <v>0</v>
      </c>
      <c r="BE4164" s="12">
        <f t="shared" si="6545"/>
        <v>0</v>
      </c>
      <c r="BF4164" s="12">
        <f t="shared" si="6545"/>
        <v>0</v>
      </c>
      <c r="BG4164" s="12">
        <f t="shared" si="6545"/>
        <v>14035</v>
      </c>
      <c r="BH4164" s="12">
        <f t="shared" si="6545"/>
        <v>0</v>
      </c>
      <c r="BI4164" s="12">
        <f t="shared" si="6545"/>
        <v>0</v>
      </c>
      <c r="BJ4164" s="12">
        <v>40735</v>
      </c>
      <c r="BK4164" s="12">
        <v>22500</v>
      </c>
    </row>
    <row r="4165" spans="1:63" x14ac:dyDescent="0.25">
      <c r="A4165" s="4" t="s">
        <v>1156</v>
      </c>
      <c r="B4165" s="4" t="s">
        <v>58</v>
      </c>
      <c r="C4165" s="4" t="s">
        <v>158</v>
      </c>
      <c r="D4165" s="107" t="s">
        <v>1390</v>
      </c>
      <c r="E4165" s="117">
        <v>6139</v>
      </c>
      <c r="F4165" s="107"/>
      <c r="G4165" s="103" t="s">
        <v>1659</v>
      </c>
      <c r="H4165" s="13" t="s">
        <v>37</v>
      </c>
      <c r="I4165" s="14">
        <v>248453</v>
      </c>
      <c r="J4165" s="14">
        <v>20000</v>
      </c>
      <c r="K4165" s="14">
        <v>1193</v>
      </c>
      <c r="L4165" s="14"/>
      <c r="M4165" s="14"/>
      <c r="N4165" s="14"/>
      <c r="O4165" s="14"/>
      <c r="P4165" s="14">
        <f t="shared" si="6540"/>
        <v>21193</v>
      </c>
      <c r="Q4165" s="14"/>
      <c r="R4165" s="14">
        <v>1700</v>
      </c>
      <c r="S4165" s="14">
        <v>1193</v>
      </c>
      <c r="T4165" s="14">
        <v>3000</v>
      </c>
      <c r="U4165" s="14"/>
      <c r="V4165" s="14">
        <f>3500+9000</f>
        <v>12500</v>
      </c>
      <c r="W4165" s="14">
        <v>2800</v>
      </c>
      <c r="X4165" s="14"/>
      <c r="Y4165" s="14"/>
      <c r="Z4165" s="14">
        <v>21193</v>
      </c>
      <c r="AA4165" s="14">
        <v>0</v>
      </c>
      <c r="AB4165" s="14">
        <v>30000</v>
      </c>
      <c r="AC4165" s="14">
        <v>3000</v>
      </c>
      <c r="AD4165" s="14"/>
      <c r="AE4165" s="14"/>
      <c r="AF4165" s="14"/>
      <c r="AG4165" s="14"/>
      <c r="AH4165" s="14">
        <f t="shared" si="6541"/>
        <v>33000</v>
      </c>
      <c r="AI4165" s="14"/>
      <c r="AJ4165" s="14"/>
      <c r="AK4165" s="14">
        <v>3000</v>
      </c>
      <c r="AL4165" s="14">
        <v>5000</v>
      </c>
      <c r="AM4165" s="14">
        <f>5000-5000</f>
        <v>0</v>
      </c>
      <c r="AN4165" s="14"/>
      <c r="AO4165" s="14"/>
      <c r="AP4165" s="14">
        <v>3718</v>
      </c>
      <c r="AQ4165" s="14"/>
      <c r="AR4165" s="14">
        <v>11718</v>
      </c>
      <c r="AS4165" s="14">
        <v>21282</v>
      </c>
      <c r="AT4165" s="14">
        <v>30000</v>
      </c>
      <c r="AU4165" s="14">
        <v>18000</v>
      </c>
      <c r="AV4165" s="14"/>
      <c r="AW4165" s="14"/>
      <c r="AX4165" s="14"/>
      <c r="AY4165" s="14">
        <v>14035</v>
      </c>
      <c r="AZ4165" s="14">
        <f t="shared" si="6542"/>
        <v>62035</v>
      </c>
      <c r="BA4165" s="14">
        <v>8000</v>
      </c>
      <c r="BB4165" s="14"/>
      <c r="BC4165" s="14">
        <v>18000</v>
      </c>
      <c r="BD4165" s="14"/>
      <c r="BE4165" s="14">
        <f>1800-1800</f>
        <v>0</v>
      </c>
      <c r="BF4165" s="14"/>
      <c r="BG4165" s="14">
        <v>14035</v>
      </c>
      <c r="BH4165" s="14"/>
      <c r="BI4165" s="14"/>
      <c r="BJ4165" s="14">
        <v>40035</v>
      </c>
      <c r="BK4165" s="14">
        <v>22000</v>
      </c>
    </row>
    <row r="4166" spans="1:63" ht="22.5" x14ac:dyDescent="0.25">
      <c r="A4166" s="4" t="s">
        <v>1156</v>
      </c>
      <c r="B4166" s="4" t="s">
        <v>58</v>
      </c>
      <c r="C4166" s="4" t="s">
        <v>158</v>
      </c>
      <c r="D4166" s="107" t="s">
        <v>1390</v>
      </c>
      <c r="E4166" s="117">
        <v>6139</v>
      </c>
      <c r="F4166" s="107" t="s">
        <v>1397</v>
      </c>
      <c r="G4166" s="103" t="s">
        <v>1659</v>
      </c>
      <c r="H4166" s="13" t="s">
        <v>39</v>
      </c>
      <c r="I4166" s="14">
        <v>9415</v>
      </c>
      <c r="J4166" s="14">
        <v>0</v>
      </c>
      <c r="K4166" s="14">
        <v>690</v>
      </c>
      <c r="L4166" s="14"/>
      <c r="M4166" s="14"/>
      <c r="N4166" s="14"/>
      <c r="O4166" s="14"/>
      <c r="P4166" s="14">
        <f t="shared" si="6540"/>
        <v>690</v>
      </c>
      <c r="Q4166" s="14">
        <v>50</v>
      </c>
      <c r="R4166" s="14">
        <v>-50</v>
      </c>
      <c r="S4166" s="14">
        <v>690</v>
      </c>
      <c r="T4166" s="14"/>
      <c r="U4166" s="14"/>
      <c r="V4166" s="14"/>
      <c r="W4166" s="14"/>
      <c r="X4166" s="14"/>
      <c r="Y4166" s="14"/>
      <c r="Z4166" s="14">
        <v>690</v>
      </c>
      <c r="AA4166" s="14">
        <v>0</v>
      </c>
      <c r="AB4166" s="14">
        <v>800</v>
      </c>
      <c r="AC4166" s="14">
        <v>474</v>
      </c>
      <c r="AD4166" s="14"/>
      <c r="AE4166" s="14"/>
      <c r="AF4166" s="14"/>
      <c r="AG4166" s="14"/>
      <c r="AH4166" s="14">
        <f t="shared" si="6541"/>
        <v>1274</v>
      </c>
      <c r="AI4166" s="14"/>
      <c r="AJ4166" s="14"/>
      <c r="AK4166" s="14">
        <v>474</v>
      </c>
      <c r="AL4166" s="14"/>
      <c r="AM4166" s="14"/>
      <c r="AN4166" s="14"/>
      <c r="AO4166" s="14"/>
      <c r="AP4166" s="14"/>
      <c r="AQ4166" s="14"/>
      <c r="AR4166" s="14">
        <v>474</v>
      </c>
      <c r="AS4166" s="14">
        <v>800</v>
      </c>
      <c r="AT4166" s="14">
        <v>500</v>
      </c>
      <c r="AU4166" s="14">
        <v>700</v>
      </c>
      <c r="AV4166" s="14"/>
      <c r="AW4166" s="14"/>
      <c r="AX4166" s="14"/>
      <c r="AY4166" s="14"/>
      <c r="AZ4166" s="14">
        <f t="shared" si="6542"/>
        <v>1200</v>
      </c>
      <c r="BA4166" s="14"/>
      <c r="BB4166" s="14"/>
      <c r="BC4166" s="14">
        <v>700</v>
      </c>
      <c r="BD4166" s="14"/>
      <c r="BE4166" s="14"/>
      <c r="BF4166" s="14"/>
      <c r="BG4166" s="14"/>
      <c r="BH4166" s="14"/>
      <c r="BI4166" s="14"/>
      <c r="BJ4166" s="14">
        <v>700</v>
      </c>
      <c r="BK4166" s="14">
        <v>500</v>
      </c>
    </row>
    <row r="4167" spans="1:63" ht="33.75" x14ac:dyDescent="0.25">
      <c r="A4167" s="4" t="s">
        <v>1156</v>
      </c>
      <c r="B4167" s="4" t="s">
        <v>58</v>
      </c>
      <c r="C4167" s="4" t="s">
        <v>158</v>
      </c>
      <c r="D4167" s="107" t="s">
        <v>1390</v>
      </c>
      <c r="E4167" s="117">
        <v>6139</v>
      </c>
      <c r="F4167" s="107" t="s">
        <v>1398</v>
      </c>
      <c r="G4167" s="103" t="s">
        <v>1659</v>
      </c>
      <c r="H4167" s="13" t="s">
        <v>40</v>
      </c>
      <c r="I4167" s="14">
        <v>7500</v>
      </c>
      <c r="J4167" s="14">
        <v>700</v>
      </c>
      <c r="K4167" s="14"/>
      <c r="L4167" s="14"/>
      <c r="M4167" s="14"/>
      <c r="N4167" s="14"/>
      <c r="O4167" s="14"/>
      <c r="P4167" s="14">
        <f t="shared" si="6540"/>
        <v>700</v>
      </c>
      <c r="Q4167" s="14"/>
      <c r="R4167" s="14"/>
      <c r="S4167" s="14"/>
      <c r="T4167" s="14"/>
      <c r="U4167" s="14"/>
      <c r="V4167" s="14"/>
      <c r="W4167" s="14"/>
      <c r="X4167" s="14"/>
      <c r="Y4167" s="14"/>
      <c r="Z4167" s="14">
        <v>0</v>
      </c>
      <c r="AA4167" s="14">
        <v>700</v>
      </c>
      <c r="AB4167" s="14">
        <v>0</v>
      </c>
      <c r="AC4167" s="14"/>
      <c r="AD4167" s="14"/>
      <c r="AE4167" s="14"/>
      <c r="AF4167" s="14"/>
      <c r="AG4167" s="14"/>
      <c r="AH4167" s="14">
        <f t="shared" si="6541"/>
        <v>0</v>
      </c>
      <c r="AI4167" s="14"/>
      <c r="AJ4167" s="14"/>
      <c r="AK4167" s="14"/>
      <c r="AL4167" s="14"/>
      <c r="AM4167" s="14"/>
      <c r="AN4167" s="14"/>
      <c r="AO4167" s="14"/>
      <c r="AP4167" s="14"/>
      <c r="AQ4167" s="14"/>
      <c r="AR4167" s="14">
        <v>0</v>
      </c>
      <c r="AS4167" s="14">
        <v>0</v>
      </c>
      <c r="AT4167" s="14">
        <v>0</v>
      </c>
      <c r="AU4167" s="14"/>
      <c r="AV4167" s="14"/>
      <c r="AW4167" s="14"/>
      <c r="AX4167" s="14"/>
      <c r="AY4167" s="14"/>
      <c r="AZ4167" s="14">
        <f t="shared" si="6542"/>
        <v>0</v>
      </c>
      <c r="BA4167" s="14"/>
      <c r="BB4167" s="14"/>
      <c r="BC4167" s="14"/>
      <c r="BD4167" s="14"/>
      <c r="BE4167" s="14"/>
      <c r="BF4167" s="14"/>
      <c r="BG4167" s="14"/>
      <c r="BH4167" s="14"/>
      <c r="BI4167" s="14"/>
      <c r="BJ4167" s="14">
        <v>0</v>
      </c>
      <c r="BK4167" s="14">
        <v>0</v>
      </c>
    </row>
    <row r="4168" spans="1:63" ht="33.75" x14ac:dyDescent="0.25">
      <c r="A4168" s="1" t="s">
        <v>0</v>
      </c>
      <c r="B4168" s="1" t="s">
        <v>0</v>
      </c>
      <c r="C4168" s="1" t="s">
        <v>0</v>
      </c>
      <c r="D4168" s="106" t="s">
        <v>0</v>
      </c>
      <c r="E4168" s="106" t="s">
        <v>0</v>
      </c>
      <c r="F4168" s="106" t="s">
        <v>0</v>
      </c>
      <c r="G4168" s="2" t="s">
        <v>0</v>
      </c>
      <c r="H4168" s="10" t="s">
        <v>41</v>
      </c>
      <c r="I4168" s="11">
        <f>SUM(I4169)</f>
        <v>6400</v>
      </c>
      <c r="J4168" s="11">
        <f t="shared" ref="J4168:Y4168" si="6546">SUM(J4169)</f>
        <v>1200</v>
      </c>
      <c r="K4168" s="11">
        <f t="shared" si="6546"/>
        <v>0</v>
      </c>
      <c r="L4168" s="11">
        <f t="shared" si="6546"/>
        <v>0</v>
      </c>
      <c r="M4168" s="11">
        <f t="shared" si="6546"/>
        <v>0</v>
      </c>
      <c r="N4168" s="11">
        <f t="shared" si="6546"/>
        <v>0</v>
      </c>
      <c r="O4168" s="11">
        <f t="shared" si="6546"/>
        <v>0</v>
      </c>
      <c r="P4168" s="11">
        <f t="shared" si="6546"/>
        <v>1200</v>
      </c>
      <c r="Q4168" s="11">
        <f t="shared" si="6546"/>
        <v>0</v>
      </c>
      <c r="R4168" s="11">
        <f t="shared" si="6546"/>
        <v>0</v>
      </c>
      <c r="S4168" s="11">
        <f t="shared" si="6546"/>
        <v>0</v>
      </c>
      <c r="T4168" s="11">
        <f t="shared" si="6546"/>
        <v>0</v>
      </c>
      <c r="U4168" s="11">
        <f t="shared" si="6546"/>
        <v>0</v>
      </c>
      <c r="V4168" s="11">
        <f t="shared" si="6546"/>
        <v>0</v>
      </c>
      <c r="W4168" s="11">
        <f t="shared" si="6546"/>
        <v>0</v>
      </c>
      <c r="X4168" s="11">
        <f t="shared" si="6546"/>
        <v>0</v>
      </c>
      <c r="Y4168" s="11">
        <f t="shared" si="6546"/>
        <v>0</v>
      </c>
      <c r="Z4168" s="11">
        <v>0</v>
      </c>
      <c r="AA4168" s="11">
        <v>1200</v>
      </c>
      <c r="AB4168" s="11">
        <f t="shared" ref="AB4168:AQ4168" si="6547">SUM(AB4169)</f>
        <v>200</v>
      </c>
      <c r="AC4168" s="11">
        <f t="shared" si="6547"/>
        <v>0</v>
      </c>
      <c r="AD4168" s="11">
        <f t="shared" si="6547"/>
        <v>0</v>
      </c>
      <c r="AE4168" s="11">
        <f t="shared" si="6547"/>
        <v>0</v>
      </c>
      <c r="AF4168" s="11">
        <f t="shared" si="6547"/>
        <v>0</v>
      </c>
      <c r="AG4168" s="11">
        <f t="shared" si="6547"/>
        <v>0</v>
      </c>
      <c r="AH4168" s="11">
        <f t="shared" si="6547"/>
        <v>200</v>
      </c>
      <c r="AI4168" s="11">
        <f t="shared" si="6547"/>
        <v>0</v>
      </c>
      <c r="AJ4168" s="11">
        <f t="shared" si="6547"/>
        <v>0</v>
      </c>
      <c r="AK4168" s="11">
        <f t="shared" si="6547"/>
        <v>0</v>
      </c>
      <c r="AL4168" s="11">
        <f t="shared" si="6547"/>
        <v>0</v>
      </c>
      <c r="AM4168" s="11">
        <f t="shared" si="6547"/>
        <v>0</v>
      </c>
      <c r="AN4168" s="11">
        <f t="shared" si="6547"/>
        <v>0</v>
      </c>
      <c r="AO4168" s="11">
        <f t="shared" si="6547"/>
        <v>0</v>
      </c>
      <c r="AP4168" s="11">
        <f t="shared" si="6547"/>
        <v>0</v>
      </c>
      <c r="AQ4168" s="11">
        <f t="shared" si="6547"/>
        <v>0</v>
      </c>
      <c r="AR4168" s="11">
        <v>0</v>
      </c>
      <c r="AS4168" s="11">
        <v>200</v>
      </c>
      <c r="AT4168" s="11">
        <f t="shared" ref="AT4168:BI4168" si="6548">SUM(AT4169)</f>
        <v>5000</v>
      </c>
      <c r="AU4168" s="11">
        <f t="shared" si="6548"/>
        <v>1760</v>
      </c>
      <c r="AV4168" s="11">
        <f t="shared" si="6548"/>
        <v>0</v>
      </c>
      <c r="AW4168" s="11">
        <f t="shared" si="6548"/>
        <v>0</v>
      </c>
      <c r="AX4168" s="11">
        <f t="shared" si="6548"/>
        <v>0</v>
      </c>
      <c r="AY4168" s="11">
        <f t="shared" si="6548"/>
        <v>0</v>
      </c>
      <c r="AZ4168" s="11">
        <f t="shared" si="6548"/>
        <v>6760</v>
      </c>
      <c r="BA4168" s="11">
        <f t="shared" si="6548"/>
        <v>0</v>
      </c>
      <c r="BB4168" s="11">
        <f t="shared" si="6548"/>
        <v>0</v>
      </c>
      <c r="BC4168" s="11">
        <f t="shared" si="6548"/>
        <v>1760</v>
      </c>
      <c r="BD4168" s="11">
        <f t="shared" si="6548"/>
        <v>0</v>
      </c>
      <c r="BE4168" s="11">
        <f t="shared" si="6548"/>
        <v>0</v>
      </c>
      <c r="BF4168" s="11">
        <f t="shared" si="6548"/>
        <v>0</v>
      </c>
      <c r="BG4168" s="11">
        <f t="shared" si="6548"/>
        <v>0</v>
      </c>
      <c r="BH4168" s="11">
        <f t="shared" si="6548"/>
        <v>0</v>
      </c>
      <c r="BI4168" s="11">
        <f t="shared" si="6548"/>
        <v>0</v>
      </c>
      <c r="BJ4168" s="11">
        <v>1760</v>
      </c>
      <c r="BK4168" s="11">
        <v>5000</v>
      </c>
    </row>
    <row r="4169" spans="1:63" ht="22.5" x14ac:dyDescent="0.25">
      <c r="A4169" s="4" t="s">
        <v>1156</v>
      </c>
      <c r="B4169" s="4" t="s">
        <v>58</v>
      </c>
      <c r="C4169" s="4" t="s">
        <v>158</v>
      </c>
      <c r="D4169" s="107" t="s">
        <v>1390</v>
      </c>
      <c r="E4169" s="106" t="s">
        <v>42</v>
      </c>
      <c r="F4169" s="106" t="s">
        <v>0</v>
      </c>
      <c r="G4169" s="2" t="s">
        <v>0</v>
      </c>
      <c r="H4169" s="2" t="s">
        <v>43</v>
      </c>
      <c r="I4169" s="12">
        <f>SUM(I4170:I4172)</f>
        <v>6400</v>
      </c>
      <c r="J4169" s="12">
        <f>SUM(J4170:J4172)</f>
        <v>1200</v>
      </c>
      <c r="K4169" s="12">
        <f t="shared" ref="K4169:Y4169" si="6549">SUM(K4170:K4172)</f>
        <v>0</v>
      </c>
      <c r="L4169" s="12">
        <f t="shared" si="6549"/>
        <v>0</v>
      </c>
      <c r="M4169" s="12">
        <f t="shared" si="6549"/>
        <v>0</v>
      </c>
      <c r="N4169" s="12">
        <f t="shared" si="6549"/>
        <v>0</v>
      </c>
      <c r="O4169" s="12">
        <f t="shared" si="6549"/>
        <v>0</v>
      </c>
      <c r="P4169" s="12">
        <f t="shared" ref="P4169" si="6550">SUM(P4170:P4172)</f>
        <v>1200</v>
      </c>
      <c r="Q4169" s="12">
        <f t="shared" si="6549"/>
        <v>0</v>
      </c>
      <c r="R4169" s="12">
        <f t="shared" si="6549"/>
        <v>0</v>
      </c>
      <c r="S4169" s="12">
        <f t="shared" si="6549"/>
        <v>0</v>
      </c>
      <c r="T4169" s="12">
        <f t="shared" si="6549"/>
        <v>0</v>
      </c>
      <c r="U4169" s="12">
        <f t="shared" si="6549"/>
        <v>0</v>
      </c>
      <c r="V4169" s="12">
        <f t="shared" si="6549"/>
        <v>0</v>
      </c>
      <c r="W4169" s="12">
        <f t="shared" si="6549"/>
        <v>0</v>
      </c>
      <c r="X4169" s="12">
        <f t="shared" si="6549"/>
        <v>0</v>
      </c>
      <c r="Y4169" s="12">
        <f t="shared" si="6549"/>
        <v>0</v>
      </c>
      <c r="Z4169" s="12">
        <v>0</v>
      </c>
      <c r="AA4169" s="12">
        <v>1200</v>
      </c>
      <c r="AB4169" s="12">
        <f t="shared" ref="AB4169:AQ4169" si="6551">SUM(AB4170:AB4172)</f>
        <v>200</v>
      </c>
      <c r="AC4169" s="12">
        <f t="shared" si="6551"/>
        <v>0</v>
      </c>
      <c r="AD4169" s="12">
        <f t="shared" si="6551"/>
        <v>0</v>
      </c>
      <c r="AE4169" s="12">
        <f t="shared" si="6551"/>
        <v>0</v>
      </c>
      <c r="AF4169" s="12">
        <f t="shared" si="6551"/>
        <v>0</v>
      </c>
      <c r="AG4169" s="12">
        <f t="shared" si="6551"/>
        <v>0</v>
      </c>
      <c r="AH4169" s="12">
        <f t="shared" ref="AH4169" si="6552">SUM(AH4170:AH4172)</f>
        <v>200</v>
      </c>
      <c r="AI4169" s="12">
        <f t="shared" si="6551"/>
        <v>0</v>
      </c>
      <c r="AJ4169" s="12">
        <f t="shared" si="6551"/>
        <v>0</v>
      </c>
      <c r="AK4169" s="12">
        <f t="shared" si="6551"/>
        <v>0</v>
      </c>
      <c r="AL4169" s="12">
        <f t="shared" si="6551"/>
        <v>0</v>
      </c>
      <c r="AM4169" s="12">
        <f t="shared" si="6551"/>
        <v>0</v>
      </c>
      <c r="AN4169" s="12">
        <f t="shared" si="6551"/>
        <v>0</v>
      </c>
      <c r="AO4169" s="12">
        <f t="shared" si="6551"/>
        <v>0</v>
      </c>
      <c r="AP4169" s="12">
        <f t="shared" si="6551"/>
        <v>0</v>
      </c>
      <c r="AQ4169" s="12">
        <f t="shared" si="6551"/>
        <v>0</v>
      </c>
      <c r="AR4169" s="12">
        <v>0</v>
      </c>
      <c r="AS4169" s="12">
        <v>200</v>
      </c>
      <c r="AT4169" s="12">
        <f t="shared" ref="AT4169:BI4169" si="6553">SUM(AT4170:AT4172)</f>
        <v>5000</v>
      </c>
      <c r="AU4169" s="12">
        <f t="shared" si="6553"/>
        <v>1760</v>
      </c>
      <c r="AV4169" s="12">
        <f t="shared" si="6553"/>
        <v>0</v>
      </c>
      <c r="AW4169" s="12">
        <f t="shared" si="6553"/>
        <v>0</v>
      </c>
      <c r="AX4169" s="12">
        <f t="shared" si="6553"/>
        <v>0</v>
      </c>
      <c r="AY4169" s="12">
        <f t="shared" si="6553"/>
        <v>0</v>
      </c>
      <c r="AZ4169" s="12">
        <f t="shared" ref="AZ4169" si="6554">SUM(AZ4170:AZ4172)</f>
        <v>6760</v>
      </c>
      <c r="BA4169" s="12">
        <f t="shared" si="6553"/>
        <v>0</v>
      </c>
      <c r="BB4169" s="12">
        <f t="shared" si="6553"/>
        <v>0</v>
      </c>
      <c r="BC4169" s="12">
        <f t="shared" si="6553"/>
        <v>1760</v>
      </c>
      <c r="BD4169" s="12">
        <f t="shared" si="6553"/>
        <v>0</v>
      </c>
      <c r="BE4169" s="12">
        <f t="shared" si="6553"/>
        <v>0</v>
      </c>
      <c r="BF4169" s="12">
        <f t="shared" si="6553"/>
        <v>0</v>
      </c>
      <c r="BG4169" s="12">
        <f t="shared" si="6553"/>
        <v>0</v>
      </c>
      <c r="BH4169" s="12">
        <f t="shared" si="6553"/>
        <v>0</v>
      </c>
      <c r="BI4169" s="12">
        <f t="shared" si="6553"/>
        <v>0</v>
      </c>
      <c r="BJ4169" s="12">
        <v>1760</v>
      </c>
      <c r="BK4169" s="12">
        <v>5000</v>
      </c>
    </row>
    <row r="4170" spans="1:63" x14ac:dyDescent="0.25">
      <c r="A4170" s="4" t="s">
        <v>1156</v>
      </c>
      <c r="B4170" s="4" t="s">
        <v>58</v>
      </c>
      <c r="C4170" s="4" t="s">
        <v>158</v>
      </c>
      <c r="D4170" s="107" t="s">
        <v>1390</v>
      </c>
      <c r="E4170" s="117">
        <v>6142</v>
      </c>
      <c r="F4170" s="107"/>
      <c r="G4170" s="103" t="s">
        <v>1659</v>
      </c>
      <c r="H4170" s="13" t="s">
        <v>62</v>
      </c>
      <c r="I4170" s="14">
        <v>5200</v>
      </c>
      <c r="J4170" s="14">
        <v>100</v>
      </c>
      <c r="K4170" s="14"/>
      <c r="L4170" s="14"/>
      <c r="M4170" s="14"/>
      <c r="N4170" s="14"/>
      <c r="O4170" s="14"/>
      <c r="P4170" s="14">
        <f t="shared" si="6540"/>
        <v>100</v>
      </c>
      <c r="Q4170" s="14"/>
      <c r="R4170" s="14"/>
      <c r="S4170" s="14"/>
      <c r="T4170" s="14"/>
      <c r="U4170" s="14"/>
      <c r="V4170" s="14"/>
      <c r="W4170" s="14"/>
      <c r="X4170" s="14"/>
      <c r="Y4170" s="14"/>
      <c r="Z4170" s="14">
        <v>0</v>
      </c>
      <c r="AA4170" s="14">
        <v>100</v>
      </c>
      <c r="AB4170" s="14">
        <v>100</v>
      </c>
      <c r="AC4170" s="14"/>
      <c r="AD4170" s="14"/>
      <c r="AE4170" s="14"/>
      <c r="AF4170" s="14"/>
      <c r="AG4170" s="14"/>
      <c r="AH4170" s="14">
        <f t="shared" si="6541"/>
        <v>100</v>
      </c>
      <c r="AI4170" s="14"/>
      <c r="AJ4170" s="14"/>
      <c r="AK4170" s="14"/>
      <c r="AL4170" s="14"/>
      <c r="AM4170" s="14"/>
      <c r="AN4170" s="14"/>
      <c r="AO4170" s="14"/>
      <c r="AP4170" s="14"/>
      <c r="AQ4170" s="14"/>
      <c r="AR4170" s="14">
        <v>0</v>
      </c>
      <c r="AS4170" s="14">
        <v>100</v>
      </c>
      <c r="AT4170" s="14">
        <v>5000</v>
      </c>
      <c r="AU4170" s="14">
        <v>1760</v>
      </c>
      <c r="AV4170" s="14"/>
      <c r="AW4170" s="14"/>
      <c r="AX4170" s="14"/>
      <c r="AY4170" s="14"/>
      <c r="AZ4170" s="14">
        <f t="shared" si="6542"/>
        <v>6760</v>
      </c>
      <c r="BA4170" s="14"/>
      <c r="BB4170" s="14"/>
      <c r="BC4170" s="14">
        <v>1760</v>
      </c>
      <c r="BD4170" s="14"/>
      <c r="BE4170" s="14"/>
      <c r="BF4170" s="14"/>
      <c r="BG4170" s="14"/>
      <c r="BH4170" s="14"/>
      <c r="BI4170" s="14"/>
      <c r="BJ4170" s="14">
        <v>1760</v>
      </c>
      <c r="BK4170" s="14">
        <v>5000</v>
      </c>
    </row>
    <row r="4171" spans="1:63" ht="22.5" x14ac:dyDescent="0.25">
      <c r="A4171" s="4" t="s">
        <v>1156</v>
      </c>
      <c r="B4171" s="4" t="s">
        <v>58</v>
      </c>
      <c r="C4171" s="4" t="s">
        <v>158</v>
      </c>
      <c r="D4171" s="107" t="s">
        <v>1390</v>
      </c>
      <c r="E4171" s="117">
        <v>6143</v>
      </c>
      <c r="F4171" s="107"/>
      <c r="G4171" s="103" t="s">
        <v>1659</v>
      </c>
      <c r="H4171" s="13" t="s">
        <v>45</v>
      </c>
      <c r="I4171" s="14">
        <v>100</v>
      </c>
      <c r="J4171" s="14">
        <v>100</v>
      </c>
      <c r="K4171" s="14"/>
      <c r="L4171" s="14"/>
      <c r="M4171" s="14"/>
      <c r="N4171" s="14"/>
      <c r="O4171" s="14"/>
      <c r="P4171" s="14">
        <f t="shared" si="6540"/>
        <v>100</v>
      </c>
      <c r="Q4171" s="14"/>
      <c r="R4171" s="14"/>
      <c r="S4171" s="14"/>
      <c r="T4171" s="14"/>
      <c r="U4171" s="14"/>
      <c r="V4171" s="14"/>
      <c r="W4171" s="14"/>
      <c r="X4171" s="14"/>
      <c r="Y4171" s="14"/>
      <c r="Z4171" s="14">
        <v>0</v>
      </c>
      <c r="AA4171" s="14">
        <v>100</v>
      </c>
      <c r="AB4171" s="14">
        <v>0</v>
      </c>
      <c r="AC4171" s="14"/>
      <c r="AD4171" s="14"/>
      <c r="AE4171" s="14"/>
      <c r="AF4171" s="14"/>
      <c r="AG4171" s="14"/>
      <c r="AH4171" s="14">
        <f t="shared" si="6541"/>
        <v>0</v>
      </c>
      <c r="AI4171" s="14"/>
      <c r="AJ4171" s="14"/>
      <c r="AK4171" s="14"/>
      <c r="AL4171" s="14"/>
      <c r="AM4171" s="14"/>
      <c r="AN4171" s="14"/>
      <c r="AO4171" s="14"/>
      <c r="AP4171" s="14"/>
      <c r="AQ4171" s="14"/>
      <c r="AR4171" s="14">
        <v>0</v>
      </c>
      <c r="AS4171" s="14">
        <v>0</v>
      </c>
      <c r="AT4171" s="14">
        <v>0</v>
      </c>
      <c r="AU4171" s="14"/>
      <c r="AV4171" s="14"/>
      <c r="AW4171" s="14"/>
      <c r="AX4171" s="14"/>
      <c r="AY4171" s="14"/>
      <c r="AZ4171" s="14">
        <f t="shared" si="6542"/>
        <v>0</v>
      </c>
      <c r="BA4171" s="14"/>
      <c r="BB4171" s="14"/>
      <c r="BC4171" s="14"/>
      <c r="BD4171" s="14"/>
      <c r="BE4171" s="14"/>
      <c r="BF4171" s="14"/>
      <c r="BG4171" s="14"/>
      <c r="BH4171" s="14"/>
      <c r="BI4171" s="14"/>
      <c r="BJ4171" s="14">
        <v>0</v>
      </c>
      <c r="BK4171" s="14">
        <v>0</v>
      </c>
    </row>
    <row r="4172" spans="1:63" x14ac:dyDescent="0.25">
      <c r="A4172" s="4" t="s">
        <v>1156</v>
      </c>
      <c r="B4172" s="4" t="s">
        <v>58</v>
      </c>
      <c r="C4172" s="4" t="s">
        <v>158</v>
      </c>
      <c r="D4172" s="107" t="s">
        <v>1390</v>
      </c>
      <c r="E4172" s="117">
        <v>6148</v>
      </c>
      <c r="F4172" s="107"/>
      <c r="G4172" s="103" t="s">
        <v>1659</v>
      </c>
      <c r="H4172" s="13" t="s">
        <v>47</v>
      </c>
      <c r="I4172" s="14">
        <v>1100</v>
      </c>
      <c r="J4172" s="14">
        <v>1000</v>
      </c>
      <c r="K4172" s="14"/>
      <c r="L4172" s="14"/>
      <c r="M4172" s="14"/>
      <c r="N4172" s="14"/>
      <c r="O4172" s="14"/>
      <c r="P4172" s="14">
        <f t="shared" si="6540"/>
        <v>1000</v>
      </c>
      <c r="Q4172" s="14"/>
      <c r="R4172" s="14"/>
      <c r="S4172" s="14"/>
      <c r="T4172" s="14"/>
      <c r="U4172" s="14"/>
      <c r="V4172" s="14"/>
      <c r="W4172" s="14"/>
      <c r="X4172" s="14"/>
      <c r="Y4172" s="14"/>
      <c r="Z4172" s="14">
        <v>0</v>
      </c>
      <c r="AA4172" s="14">
        <v>1000</v>
      </c>
      <c r="AB4172" s="14">
        <v>100</v>
      </c>
      <c r="AC4172" s="14"/>
      <c r="AD4172" s="14"/>
      <c r="AE4172" s="14"/>
      <c r="AF4172" s="14"/>
      <c r="AG4172" s="14"/>
      <c r="AH4172" s="14">
        <f t="shared" si="6541"/>
        <v>100</v>
      </c>
      <c r="AI4172" s="14"/>
      <c r="AJ4172" s="14"/>
      <c r="AK4172" s="14"/>
      <c r="AL4172" s="14"/>
      <c r="AM4172" s="14"/>
      <c r="AN4172" s="14"/>
      <c r="AO4172" s="14"/>
      <c r="AP4172" s="14"/>
      <c r="AQ4172" s="14"/>
      <c r="AR4172" s="14">
        <v>0</v>
      </c>
      <c r="AS4172" s="14">
        <v>100</v>
      </c>
      <c r="AT4172" s="14">
        <v>0</v>
      </c>
      <c r="AU4172" s="14"/>
      <c r="AV4172" s="14"/>
      <c r="AW4172" s="14"/>
      <c r="AX4172" s="14"/>
      <c r="AY4172" s="14"/>
      <c r="AZ4172" s="14">
        <f t="shared" si="6542"/>
        <v>0</v>
      </c>
      <c r="BA4172" s="14"/>
      <c r="BB4172" s="14"/>
      <c r="BC4172" s="14"/>
      <c r="BD4172" s="14"/>
      <c r="BE4172" s="14"/>
      <c r="BF4172" s="14"/>
      <c r="BG4172" s="14"/>
      <c r="BH4172" s="14"/>
      <c r="BI4172" s="14"/>
      <c r="BJ4172" s="14">
        <v>0</v>
      </c>
      <c r="BK4172" s="14">
        <v>0</v>
      </c>
    </row>
    <row r="4173" spans="1:63" ht="33.75" x14ac:dyDescent="0.25">
      <c r="A4173" s="1" t="s">
        <v>0</v>
      </c>
      <c r="B4173" s="1" t="s">
        <v>0</v>
      </c>
      <c r="C4173" s="1" t="s">
        <v>0</v>
      </c>
      <c r="D4173" s="106" t="s">
        <v>0</v>
      </c>
      <c r="E4173" s="106" t="s">
        <v>0</v>
      </c>
      <c r="F4173" s="106" t="s">
        <v>0</v>
      </c>
      <c r="G4173" s="2" t="s">
        <v>0</v>
      </c>
      <c r="H4173" s="10" t="s">
        <v>49</v>
      </c>
      <c r="I4173" s="11">
        <f>SUM(I4174)</f>
        <v>61523</v>
      </c>
      <c r="J4173" s="11">
        <f t="shared" ref="J4173:Y4173" si="6555">SUM(J4174)</f>
        <v>100</v>
      </c>
      <c r="K4173" s="11">
        <f t="shared" si="6555"/>
        <v>0</v>
      </c>
      <c r="L4173" s="11">
        <f t="shared" si="6555"/>
        <v>0</v>
      </c>
      <c r="M4173" s="11">
        <f t="shared" si="6555"/>
        <v>0</v>
      </c>
      <c r="N4173" s="11">
        <f t="shared" si="6555"/>
        <v>0</v>
      </c>
      <c r="O4173" s="11">
        <f t="shared" si="6555"/>
        <v>0</v>
      </c>
      <c r="P4173" s="11">
        <f t="shared" si="6555"/>
        <v>100</v>
      </c>
      <c r="Q4173" s="11">
        <f t="shared" si="6555"/>
        <v>0</v>
      </c>
      <c r="R4173" s="11">
        <f t="shared" si="6555"/>
        <v>0</v>
      </c>
      <c r="S4173" s="11">
        <f t="shared" si="6555"/>
        <v>0</v>
      </c>
      <c r="T4173" s="11">
        <f t="shared" si="6555"/>
        <v>0</v>
      </c>
      <c r="U4173" s="11">
        <f t="shared" si="6555"/>
        <v>0</v>
      </c>
      <c r="V4173" s="11">
        <f t="shared" si="6555"/>
        <v>0</v>
      </c>
      <c r="W4173" s="11">
        <f t="shared" si="6555"/>
        <v>0</v>
      </c>
      <c r="X4173" s="11">
        <f t="shared" si="6555"/>
        <v>0</v>
      </c>
      <c r="Y4173" s="11">
        <f t="shared" si="6555"/>
        <v>0</v>
      </c>
      <c r="Z4173" s="11">
        <v>0</v>
      </c>
      <c r="AA4173" s="11">
        <v>100</v>
      </c>
      <c r="AB4173" s="11">
        <f>SUM(AB4174)</f>
        <v>50000</v>
      </c>
      <c r="AC4173" s="11">
        <f t="shared" ref="AC4173:AQ4173" si="6556">SUM(AC4174)</f>
        <v>0</v>
      </c>
      <c r="AD4173" s="11">
        <f t="shared" si="6556"/>
        <v>0</v>
      </c>
      <c r="AE4173" s="11">
        <f t="shared" si="6556"/>
        <v>0</v>
      </c>
      <c r="AF4173" s="11">
        <f t="shared" si="6556"/>
        <v>0</v>
      </c>
      <c r="AG4173" s="11">
        <f t="shared" si="6556"/>
        <v>0</v>
      </c>
      <c r="AH4173" s="11">
        <f t="shared" si="6556"/>
        <v>50000</v>
      </c>
      <c r="AI4173" s="11">
        <f t="shared" si="6556"/>
        <v>0</v>
      </c>
      <c r="AJ4173" s="11">
        <f t="shared" si="6556"/>
        <v>0</v>
      </c>
      <c r="AK4173" s="11">
        <f t="shared" si="6556"/>
        <v>0</v>
      </c>
      <c r="AL4173" s="11">
        <f t="shared" si="6556"/>
        <v>0</v>
      </c>
      <c r="AM4173" s="11">
        <f t="shared" si="6556"/>
        <v>0</v>
      </c>
      <c r="AN4173" s="11">
        <f t="shared" si="6556"/>
        <v>0</v>
      </c>
      <c r="AO4173" s="11">
        <f t="shared" si="6556"/>
        <v>0</v>
      </c>
      <c r="AP4173" s="11">
        <f t="shared" si="6556"/>
        <v>0</v>
      </c>
      <c r="AQ4173" s="11">
        <f t="shared" si="6556"/>
        <v>0</v>
      </c>
      <c r="AR4173" s="11">
        <v>0</v>
      </c>
      <c r="AS4173" s="11">
        <v>50000</v>
      </c>
      <c r="AT4173" s="11">
        <f t="shared" ref="AT4173:BI4173" si="6557">SUM(AT4174)</f>
        <v>0</v>
      </c>
      <c r="AU4173" s="11">
        <f t="shared" si="6557"/>
        <v>0</v>
      </c>
      <c r="AV4173" s="11">
        <f t="shared" si="6557"/>
        <v>0</v>
      </c>
      <c r="AW4173" s="11">
        <f t="shared" si="6557"/>
        <v>0</v>
      </c>
      <c r="AX4173" s="11">
        <f t="shared" si="6557"/>
        <v>0</v>
      </c>
      <c r="AY4173" s="11">
        <f t="shared" si="6557"/>
        <v>5000</v>
      </c>
      <c r="AZ4173" s="11">
        <f t="shared" si="6557"/>
        <v>5000</v>
      </c>
      <c r="BA4173" s="11">
        <f t="shared" si="6557"/>
        <v>0</v>
      </c>
      <c r="BB4173" s="11">
        <f t="shared" si="6557"/>
        <v>0</v>
      </c>
      <c r="BC4173" s="11">
        <f t="shared" si="6557"/>
        <v>0</v>
      </c>
      <c r="BD4173" s="11">
        <f t="shared" si="6557"/>
        <v>0</v>
      </c>
      <c r="BE4173" s="11">
        <f t="shared" si="6557"/>
        <v>0</v>
      </c>
      <c r="BF4173" s="11">
        <f t="shared" si="6557"/>
        <v>0</v>
      </c>
      <c r="BG4173" s="11">
        <f t="shared" si="6557"/>
        <v>5000</v>
      </c>
      <c r="BH4173" s="11">
        <f t="shared" si="6557"/>
        <v>0</v>
      </c>
      <c r="BI4173" s="11">
        <f t="shared" si="6557"/>
        <v>0</v>
      </c>
      <c r="BJ4173" s="11">
        <v>5000</v>
      </c>
      <c r="BK4173" s="11">
        <v>0</v>
      </c>
    </row>
    <row r="4174" spans="1:63" x14ac:dyDescent="0.25">
      <c r="A4174" s="4" t="s">
        <v>1156</v>
      </c>
      <c r="B4174" s="4" t="s">
        <v>58</v>
      </c>
      <c r="C4174" s="4" t="s">
        <v>158</v>
      </c>
      <c r="D4174" s="107" t="s">
        <v>1390</v>
      </c>
      <c r="E4174" s="106" t="s">
        <v>50</v>
      </c>
      <c r="F4174" s="106" t="s">
        <v>0</v>
      </c>
      <c r="G4174" s="2" t="s">
        <v>0</v>
      </c>
      <c r="H4174" s="2" t="s">
        <v>51</v>
      </c>
      <c r="I4174" s="12">
        <f>SUM(I4175:I4176)</f>
        <v>61523</v>
      </c>
      <c r="J4174" s="12">
        <f t="shared" ref="J4174:Y4174" si="6558">SUM(J4175:J4176)</f>
        <v>100</v>
      </c>
      <c r="K4174" s="12">
        <f t="shared" si="6558"/>
        <v>0</v>
      </c>
      <c r="L4174" s="12">
        <f t="shared" si="6558"/>
        <v>0</v>
      </c>
      <c r="M4174" s="12">
        <f t="shared" si="6558"/>
        <v>0</v>
      </c>
      <c r="N4174" s="12">
        <f t="shared" si="6558"/>
        <v>0</v>
      </c>
      <c r="O4174" s="12">
        <f t="shared" si="6558"/>
        <v>0</v>
      </c>
      <c r="P4174" s="12">
        <f t="shared" ref="P4174" si="6559">SUM(P4175:P4176)</f>
        <v>100</v>
      </c>
      <c r="Q4174" s="12">
        <f t="shared" si="6558"/>
        <v>0</v>
      </c>
      <c r="R4174" s="12">
        <f t="shared" si="6558"/>
        <v>0</v>
      </c>
      <c r="S4174" s="12">
        <f t="shared" si="6558"/>
        <v>0</v>
      </c>
      <c r="T4174" s="12">
        <f t="shared" si="6558"/>
        <v>0</v>
      </c>
      <c r="U4174" s="12">
        <f t="shared" si="6558"/>
        <v>0</v>
      </c>
      <c r="V4174" s="12">
        <f t="shared" si="6558"/>
        <v>0</v>
      </c>
      <c r="W4174" s="12">
        <f t="shared" si="6558"/>
        <v>0</v>
      </c>
      <c r="X4174" s="12">
        <f t="shared" si="6558"/>
        <v>0</v>
      </c>
      <c r="Y4174" s="12">
        <f t="shared" si="6558"/>
        <v>0</v>
      </c>
      <c r="Z4174" s="12">
        <v>0</v>
      </c>
      <c r="AA4174" s="12">
        <v>100</v>
      </c>
      <c r="AB4174" s="12">
        <f t="shared" ref="AB4174:AQ4174" si="6560">SUM(AB4175:AB4176)</f>
        <v>50000</v>
      </c>
      <c r="AC4174" s="12">
        <f t="shared" si="6560"/>
        <v>0</v>
      </c>
      <c r="AD4174" s="12">
        <f t="shared" si="6560"/>
        <v>0</v>
      </c>
      <c r="AE4174" s="12">
        <f t="shared" si="6560"/>
        <v>0</v>
      </c>
      <c r="AF4174" s="12">
        <f t="shared" si="6560"/>
        <v>0</v>
      </c>
      <c r="AG4174" s="12">
        <f t="shared" si="6560"/>
        <v>0</v>
      </c>
      <c r="AH4174" s="12">
        <f t="shared" ref="AH4174" si="6561">SUM(AH4175:AH4176)</f>
        <v>50000</v>
      </c>
      <c r="AI4174" s="12">
        <f t="shared" si="6560"/>
        <v>0</v>
      </c>
      <c r="AJ4174" s="12">
        <f t="shared" si="6560"/>
        <v>0</v>
      </c>
      <c r="AK4174" s="12">
        <f t="shared" si="6560"/>
        <v>0</v>
      </c>
      <c r="AL4174" s="12">
        <f t="shared" si="6560"/>
        <v>0</v>
      </c>
      <c r="AM4174" s="12">
        <f t="shared" si="6560"/>
        <v>0</v>
      </c>
      <c r="AN4174" s="12">
        <f t="shared" si="6560"/>
        <v>0</v>
      </c>
      <c r="AO4174" s="12">
        <f t="shared" si="6560"/>
        <v>0</v>
      </c>
      <c r="AP4174" s="12">
        <f t="shared" si="6560"/>
        <v>0</v>
      </c>
      <c r="AQ4174" s="12">
        <f t="shared" si="6560"/>
        <v>0</v>
      </c>
      <c r="AR4174" s="12">
        <v>0</v>
      </c>
      <c r="AS4174" s="12">
        <v>50000</v>
      </c>
      <c r="AT4174" s="12">
        <f t="shared" ref="AT4174:BI4174" si="6562">SUM(AT4175:AT4176)</f>
        <v>0</v>
      </c>
      <c r="AU4174" s="12">
        <f t="shared" si="6562"/>
        <v>0</v>
      </c>
      <c r="AV4174" s="12">
        <f t="shared" si="6562"/>
        <v>0</v>
      </c>
      <c r="AW4174" s="12">
        <f t="shared" si="6562"/>
        <v>0</v>
      </c>
      <c r="AX4174" s="12">
        <f t="shared" si="6562"/>
        <v>0</v>
      </c>
      <c r="AY4174" s="12">
        <f t="shared" si="6562"/>
        <v>5000</v>
      </c>
      <c r="AZ4174" s="12">
        <f t="shared" ref="AZ4174" si="6563">SUM(AZ4175:AZ4176)</f>
        <v>5000</v>
      </c>
      <c r="BA4174" s="12">
        <f t="shared" si="6562"/>
        <v>0</v>
      </c>
      <c r="BB4174" s="12">
        <f t="shared" si="6562"/>
        <v>0</v>
      </c>
      <c r="BC4174" s="12">
        <f t="shared" si="6562"/>
        <v>0</v>
      </c>
      <c r="BD4174" s="12">
        <f t="shared" si="6562"/>
        <v>0</v>
      </c>
      <c r="BE4174" s="12">
        <f t="shared" si="6562"/>
        <v>0</v>
      </c>
      <c r="BF4174" s="12">
        <f t="shared" si="6562"/>
        <v>0</v>
      </c>
      <c r="BG4174" s="12">
        <f t="shared" si="6562"/>
        <v>5000</v>
      </c>
      <c r="BH4174" s="12">
        <f t="shared" si="6562"/>
        <v>0</v>
      </c>
      <c r="BI4174" s="12">
        <f t="shared" si="6562"/>
        <v>0</v>
      </c>
      <c r="BJ4174" s="12">
        <v>5000</v>
      </c>
      <c r="BK4174" s="12">
        <v>0</v>
      </c>
    </row>
    <row r="4175" spans="1:63" x14ac:dyDescent="0.25">
      <c r="A4175" s="4" t="s">
        <v>1156</v>
      </c>
      <c r="B4175" s="4" t="s">
        <v>58</v>
      </c>
      <c r="C4175" s="4" t="s">
        <v>158</v>
      </c>
      <c r="D4175" s="107" t="s">
        <v>1390</v>
      </c>
      <c r="E4175" s="117">
        <v>8213</v>
      </c>
      <c r="F4175" s="107"/>
      <c r="G4175" s="103" t="s">
        <v>1659</v>
      </c>
      <c r="H4175" s="13" t="s">
        <v>53</v>
      </c>
      <c r="I4175" s="14">
        <v>61423</v>
      </c>
      <c r="J4175" s="14">
        <v>0</v>
      </c>
      <c r="K4175" s="14"/>
      <c r="L4175" s="14"/>
      <c r="M4175" s="14"/>
      <c r="N4175" s="14"/>
      <c r="O4175" s="14"/>
      <c r="P4175" s="14">
        <f t="shared" si="6540"/>
        <v>0</v>
      </c>
      <c r="Q4175" s="14"/>
      <c r="R4175" s="14"/>
      <c r="S4175" s="14"/>
      <c r="T4175" s="14"/>
      <c r="U4175" s="14"/>
      <c r="V4175" s="14"/>
      <c r="W4175" s="14"/>
      <c r="X4175" s="14"/>
      <c r="Y4175" s="14"/>
      <c r="Z4175" s="14">
        <v>0</v>
      </c>
      <c r="AA4175" s="14">
        <v>0</v>
      </c>
      <c r="AB4175" s="14">
        <v>50000</v>
      </c>
      <c r="AC4175" s="14"/>
      <c r="AD4175" s="14"/>
      <c r="AE4175" s="14"/>
      <c r="AF4175" s="14"/>
      <c r="AG4175" s="14"/>
      <c r="AH4175" s="14">
        <f t="shared" si="6541"/>
        <v>50000</v>
      </c>
      <c r="AI4175" s="14"/>
      <c r="AJ4175" s="14"/>
      <c r="AK4175" s="14"/>
      <c r="AL4175" s="14"/>
      <c r="AM4175" s="14"/>
      <c r="AN4175" s="14"/>
      <c r="AO4175" s="14"/>
      <c r="AP4175" s="14"/>
      <c r="AQ4175" s="14"/>
      <c r="AR4175" s="14">
        <v>0</v>
      </c>
      <c r="AS4175" s="14">
        <v>50000</v>
      </c>
      <c r="AT4175" s="14">
        <v>0</v>
      </c>
      <c r="AU4175" s="14"/>
      <c r="AV4175" s="14"/>
      <c r="AW4175" s="14"/>
      <c r="AX4175" s="14"/>
      <c r="AY4175" s="14">
        <v>5000</v>
      </c>
      <c r="AZ4175" s="14">
        <f t="shared" si="6542"/>
        <v>5000</v>
      </c>
      <c r="BA4175" s="14"/>
      <c r="BB4175" s="14"/>
      <c r="BC4175" s="14"/>
      <c r="BD4175" s="14"/>
      <c r="BE4175" s="14"/>
      <c r="BF4175" s="14"/>
      <c r="BG4175" s="14">
        <v>5000</v>
      </c>
      <c r="BH4175" s="14"/>
      <c r="BI4175" s="14"/>
      <c r="BJ4175" s="14">
        <v>5000</v>
      </c>
      <c r="BK4175" s="14">
        <v>0</v>
      </c>
    </row>
    <row r="4176" spans="1:63" x14ac:dyDescent="0.25">
      <c r="A4176" s="4" t="s">
        <v>1156</v>
      </c>
      <c r="B4176" s="4" t="s">
        <v>58</v>
      </c>
      <c r="C4176" s="4" t="s">
        <v>158</v>
      </c>
      <c r="D4176" s="107" t="s">
        <v>1390</v>
      </c>
      <c r="E4176" s="117">
        <v>8216</v>
      </c>
      <c r="F4176" s="107"/>
      <c r="G4176" s="103" t="s">
        <v>1659</v>
      </c>
      <c r="H4176" s="13" t="s">
        <v>110</v>
      </c>
      <c r="I4176" s="14">
        <v>100</v>
      </c>
      <c r="J4176" s="14">
        <v>100</v>
      </c>
      <c r="K4176" s="14"/>
      <c r="L4176" s="14"/>
      <c r="M4176" s="14"/>
      <c r="N4176" s="14"/>
      <c r="O4176" s="14"/>
      <c r="P4176" s="14">
        <f t="shared" si="6540"/>
        <v>100</v>
      </c>
      <c r="Q4176" s="14"/>
      <c r="R4176" s="14"/>
      <c r="S4176" s="14"/>
      <c r="T4176" s="14"/>
      <c r="U4176" s="14"/>
      <c r="V4176" s="14"/>
      <c r="W4176" s="14"/>
      <c r="X4176" s="14"/>
      <c r="Y4176" s="14"/>
      <c r="Z4176" s="14">
        <v>0</v>
      </c>
      <c r="AA4176" s="14">
        <v>100</v>
      </c>
      <c r="AB4176" s="14">
        <v>0</v>
      </c>
      <c r="AC4176" s="14"/>
      <c r="AD4176" s="14"/>
      <c r="AE4176" s="14"/>
      <c r="AF4176" s="14"/>
      <c r="AG4176" s="14"/>
      <c r="AH4176" s="14">
        <f t="shared" si="6541"/>
        <v>0</v>
      </c>
      <c r="AI4176" s="14"/>
      <c r="AJ4176" s="14"/>
      <c r="AK4176" s="14"/>
      <c r="AL4176" s="14"/>
      <c r="AM4176" s="14"/>
      <c r="AN4176" s="14"/>
      <c r="AO4176" s="14"/>
      <c r="AP4176" s="14"/>
      <c r="AQ4176" s="14"/>
      <c r="AR4176" s="14">
        <v>0</v>
      </c>
      <c r="AS4176" s="14">
        <v>0</v>
      </c>
      <c r="AT4176" s="14">
        <v>0</v>
      </c>
      <c r="AU4176" s="14"/>
      <c r="AV4176" s="14"/>
      <c r="AW4176" s="14"/>
      <c r="AX4176" s="14"/>
      <c r="AY4176" s="14"/>
      <c r="AZ4176" s="14">
        <f t="shared" si="6542"/>
        <v>0</v>
      </c>
      <c r="BA4176" s="14"/>
      <c r="BB4176" s="14"/>
      <c r="BC4176" s="14"/>
      <c r="BD4176" s="14"/>
      <c r="BE4176" s="14"/>
      <c r="BF4176" s="14"/>
      <c r="BG4176" s="14"/>
      <c r="BH4176" s="14"/>
      <c r="BI4176" s="14"/>
      <c r="BJ4176" s="14">
        <v>0</v>
      </c>
      <c r="BK4176" s="14">
        <v>0</v>
      </c>
    </row>
    <row r="4177" spans="1:63" ht="22.5" x14ac:dyDescent="0.25">
      <c r="A4177" s="13" t="s">
        <v>0</v>
      </c>
      <c r="B4177" s="13" t="s">
        <v>0</v>
      </c>
      <c r="C4177" s="13" t="s">
        <v>0</v>
      </c>
      <c r="D4177" s="103" t="s">
        <v>0</v>
      </c>
      <c r="E4177" s="103" t="s">
        <v>0</v>
      </c>
      <c r="F4177" s="103" t="s">
        <v>0</v>
      </c>
      <c r="G4177" s="13" t="s">
        <v>0</v>
      </c>
      <c r="H4177" s="10" t="s">
        <v>1399</v>
      </c>
      <c r="I4177" s="11">
        <f>SUM(I4144,I4168,I4173)</f>
        <v>4132254</v>
      </c>
      <c r="J4177" s="11">
        <f t="shared" ref="J4177:Y4177" si="6564">SUM(J4144,J4168,J4173)</f>
        <v>90000</v>
      </c>
      <c r="K4177" s="11">
        <f t="shared" si="6564"/>
        <v>29620</v>
      </c>
      <c r="L4177" s="11">
        <f t="shared" si="6564"/>
        <v>0</v>
      </c>
      <c r="M4177" s="11">
        <f t="shared" si="6564"/>
        <v>0</v>
      </c>
      <c r="N4177" s="11">
        <f t="shared" si="6564"/>
        <v>0</v>
      </c>
      <c r="O4177" s="11">
        <f t="shared" si="6564"/>
        <v>0</v>
      </c>
      <c r="P4177" s="11">
        <f t="shared" si="6564"/>
        <v>119620</v>
      </c>
      <c r="Q4177" s="11">
        <f t="shared" si="6564"/>
        <v>3620</v>
      </c>
      <c r="R4177" s="11">
        <f t="shared" si="6564"/>
        <v>14750</v>
      </c>
      <c r="S4177" s="11">
        <f t="shared" si="6564"/>
        <v>29620</v>
      </c>
      <c r="T4177" s="11">
        <f t="shared" si="6564"/>
        <v>8800</v>
      </c>
      <c r="U4177" s="11">
        <f t="shared" si="6564"/>
        <v>0</v>
      </c>
      <c r="V4177" s="11">
        <f t="shared" si="6564"/>
        <v>12700</v>
      </c>
      <c r="W4177" s="11">
        <f t="shared" si="6564"/>
        <v>2800</v>
      </c>
      <c r="X4177" s="11">
        <f t="shared" si="6564"/>
        <v>10000</v>
      </c>
      <c r="Y4177" s="11">
        <f t="shared" si="6564"/>
        <v>0</v>
      </c>
      <c r="Z4177" s="11">
        <v>82290</v>
      </c>
      <c r="AA4177" s="11">
        <v>37330</v>
      </c>
      <c r="AB4177" s="11">
        <f t="shared" ref="AB4177:AQ4177" si="6565">SUM(AB4144,AB4168,AB4173)</f>
        <v>105000</v>
      </c>
      <c r="AC4177" s="11">
        <f t="shared" si="6565"/>
        <v>6674</v>
      </c>
      <c r="AD4177" s="11">
        <f t="shared" si="6565"/>
        <v>0</v>
      </c>
      <c r="AE4177" s="11">
        <f t="shared" si="6565"/>
        <v>0</v>
      </c>
      <c r="AF4177" s="11">
        <f t="shared" si="6565"/>
        <v>0</v>
      </c>
      <c r="AG4177" s="11">
        <f t="shared" si="6565"/>
        <v>0</v>
      </c>
      <c r="AH4177" s="11">
        <f t="shared" si="6565"/>
        <v>111674</v>
      </c>
      <c r="AI4177" s="11">
        <f t="shared" si="6565"/>
        <v>0</v>
      </c>
      <c r="AJ4177" s="11">
        <f t="shared" si="6565"/>
        <v>0</v>
      </c>
      <c r="AK4177" s="11">
        <f t="shared" si="6565"/>
        <v>6674</v>
      </c>
      <c r="AL4177" s="11">
        <f t="shared" si="6565"/>
        <v>5000</v>
      </c>
      <c r="AM4177" s="11">
        <f t="shared" si="6565"/>
        <v>0</v>
      </c>
      <c r="AN4177" s="11">
        <f t="shared" si="6565"/>
        <v>0</v>
      </c>
      <c r="AO4177" s="11">
        <f t="shared" si="6565"/>
        <v>0</v>
      </c>
      <c r="AP4177" s="11">
        <f t="shared" si="6565"/>
        <v>5218</v>
      </c>
      <c r="AQ4177" s="11">
        <f t="shared" si="6565"/>
        <v>0</v>
      </c>
      <c r="AR4177" s="11">
        <v>16892</v>
      </c>
      <c r="AS4177" s="11">
        <v>94782</v>
      </c>
      <c r="AT4177" s="11">
        <f t="shared" ref="AT4177:BI4177" si="6566">SUM(AT4144,AT4168,AT4173)</f>
        <v>46000</v>
      </c>
      <c r="AU4177" s="11">
        <f t="shared" si="6566"/>
        <v>24974</v>
      </c>
      <c r="AV4177" s="11">
        <f t="shared" si="6566"/>
        <v>0</v>
      </c>
      <c r="AW4177" s="11">
        <f t="shared" si="6566"/>
        <v>0</v>
      </c>
      <c r="AX4177" s="11">
        <f t="shared" si="6566"/>
        <v>0</v>
      </c>
      <c r="AY4177" s="11">
        <f t="shared" si="6566"/>
        <v>19035</v>
      </c>
      <c r="AZ4177" s="11">
        <f t="shared" si="6566"/>
        <v>90009</v>
      </c>
      <c r="BA4177" s="11">
        <f t="shared" si="6566"/>
        <v>8000</v>
      </c>
      <c r="BB4177" s="11">
        <f t="shared" si="6566"/>
        <v>0</v>
      </c>
      <c r="BC4177" s="11">
        <f t="shared" si="6566"/>
        <v>24974</v>
      </c>
      <c r="BD4177" s="11">
        <f t="shared" si="6566"/>
        <v>0</v>
      </c>
      <c r="BE4177" s="11">
        <f t="shared" si="6566"/>
        <v>1800</v>
      </c>
      <c r="BF4177" s="11">
        <f t="shared" si="6566"/>
        <v>0</v>
      </c>
      <c r="BG4177" s="11">
        <f t="shared" si="6566"/>
        <v>19035</v>
      </c>
      <c r="BH4177" s="11">
        <f t="shared" si="6566"/>
        <v>0</v>
      </c>
      <c r="BI4177" s="11">
        <f t="shared" si="6566"/>
        <v>0</v>
      </c>
      <c r="BJ4177" s="11">
        <v>53809</v>
      </c>
      <c r="BK4177" s="11">
        <v>36200</v>
      </c>
    </row>
    <row r="4178" spans="1:63" ht="15.75" thickBot="1" x14ac:dyDescent="0.3">
      <c r="A4178" s="13" t="s">
        <v>0</v>
      </c>
      <c r="B4178" s="13" t="s">
        <v>0</v>
      </c>
      <c r="C4178" s="13" t="s">
        <v>0</v>
      </c>
      <c r="D4178" s="103" t="s">
        <v>0</v>
      </c>
      <c r="E4178" s="103" t="s">
        <v>0</v>
      </c>
      <c r="F4178" s="103" t="s">
        <v>0</v>
      </c>
      <c r="G4178" s="13" t="s">
        <v>0</v>
      </c>
      <c r="H4178" s="2" t="s">
        <v>55</v>
      </c>
      <c r="I4178" s="12">
        <v>65</v>
      </c>
      <c r="J4178" s="13" t="s">
        <v>0</v>
      </c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>
        <v>0</v>
      </c>
      <c r="AA4178" s="13"/>
      <c r="AB4178" s="13" t="s">
        <v>0</v>
      </c>
      <c r="AC4178" s="13"/>
      <c r="AD4178" s="13"/>
      <c r="AE4178" s="13"/>
      <c r="AF4178" s="13"/>
      <c r="AG4178" s="13"/>
      <c r="AH4178" s="13"/>
      <c r="AI4178" s="13"/>
      <c r="AJ4178" s="13"/>
      <c r="AK4178" s="13"/>
      <c r="AL4178" s="13"/>
      <c r="AM4178" s="13"/>
      <c r="AN4178" s="13"/>
      <c r="AO4178" s="13"/>
      <c r="AP4178" s="13"/>
      <c r="AQ4178" s="13"/>
      <c r="AR4178" s="13">
        <v>0</v>
      </c>
      <c r="AS4178" s="13"/>
      <c r="AT4178" s="13" t="s">
        <v>0</v>
      </c>
      <c r="AU4178" s="13"/>
      <c r="AV4178" s="13"/>
      <c r="AW4178" s="13"/>
      <c r="AX4178" s="13"/>
      <c r="AY4178" s="13"/>
      <c r="AZ4178" s="13"/>
      <c r="BA4178" s="13"/>
      <c r="BB4178" s="13"/>
      <c r="BC4178" s="13"/>
      <c r="BD4178" s="13"/>
      <c r="BE4178" s="13"/>
      <c r="BF4178" s="13"/>
      <c r="BG4178" s="13"/>
      <c r="BH4178" s="13"/>
      <c r="BI4178" s="13"/>
      <c r="BJ4178" s="13">
        <v>0</v>
      </c>
      <c r="BK4178" s="13"/>
    </row>
    <row r="4179" spans="1:63" ht="69.75" customHeight="1" thickBot="1" x14ac:dyDescent="0.3">
      <c r="A4179" s="148" t="s">
        <v>0</v>
      </c>
      <c r="B4179" s="148" t="s">
        <v>0</v>
      </c>
      <c r="C4179" s="148" t="s">
        <v>0</v>
      </c>
      <c r="D4179" s="151" t="s">
        <v>0</v>
      </c>
      <c r="E4179" s="151" t="s">
        <v>0</v>
      </c>
      <c r="F4179" s="151" t="s">
        <v>0</v>
      </c>
      <c r="G4179" s="154" t="s">
        <v>0</v>
      </c>
      <c r="H4179" s="5" t="s">
        <v>56</v>
      </c>
      <c r="I4179" s="5" t="s">
        <v>9</v>
      </c>
      <c r="J4179" s="94" t="s">
        <v>10</v>
      </c>
      <c r="K4179" s="94" t="s">
        <v>1602</v>
      </c>
      <c r="L4179" s="94" t="s">
        <v>1535</v>
      </c>
      <c r="M4179" s="94" t="s">
        <v>1591</v>
      </c>
      <c r="N4179" s="94" t="s">
        <v>1592</v>
      </c>
      <c r="O4179" s="94" t="s">
        <v>1593</v>
      </c>
      <c r="P4179" s="94" t="s">
        <v>1606</v>
      </c>
      <c r="Q4179" s="94" t="s">
        <v>1603</v>
      </c>
      <c r="R4179" s="94" t="s">
        <v>1594</v>
      </c>
      <c r="S4179" s="94" t="s">
        <v>1595</v>
      </c>
      <c r="T4179" s="94" t="s">
        <v>1596</v>
      </c>
      <c r="U4179" s="94" t="s">
        <v>1597</v>
      </c>
      <c r="V4179" s="94" t="s">
        <v>1598</v>
      </c>
      <c r="W4179" s="94" t="s">
        <v>1599</v>
      </c>
      <c r="X4179" s="94" t="s">
        <v>1604</v>
      </c>
      <c r="Y4179" s="94" t="s">
        <v>1605</v>
      </c>
      <c r="Z4179" s="94" t="s">
        <v>1600</v>
      </c>
      <c r="AA4179" s="94" t="s">
        <v>1601</v>
      </c>
      <c r="AB4179" s="95" t="s">
        <v>11</v>
      </c>
      <c r="AC4179" s="95" t="s">
        <v>1602</v>
      </c>
      <c r="AD4179" s="95" t="s">
        <v>1535</v>
      </c>
      <c r="AE4179" s="95" t="s">
        <v>1591</v>
      </c>
      <c r="AF4179" s="95" t="s">
        <v>1592</v>
      </c>
      <c r="AG4179" s="95" t="s">
        <v>1593</v>
      </c>
      <c r="AH4179" s="95" t="s">
        <v>1607</v>
      </c>
      <c r="AI4179" s="95" t="s">
        <v>1603</v>
      </c>
      <c r="AJ4179" s="95" t="s">
        <v>1594</v>
      </c>
      <c r="AK4179" s="95" t="s">
        <v>1595</v>
      </c>
      <c r="AL4179" s="95" t="s">
        <v>1596</v>
      </c>
      <c r="AM4179" s="95" t="s">
        <v>1597</v>
      </c>
      <c r="AN4179" s="95" t="s">
        <v>1598</v>
      </c>
      <c r="AO4179" s="95" t="s">
        <v>1599</v>
      </c>
      <c r="AP4179" s="95" t="s">
        <v>1604</v>
      </c>
      <c r="AQ4179" s="95" t="s">
        <v>1605</v>
      </c>
      <c r="AR4179" s="95" t="s">
        <v>1600</v>
      </c>
      <c r="AS4179" s="95" t="s">
        <v>1601</v>
      </c>
      <c r="AT4179" s="96" t="s">
        <v>12</v>
      </c>
      <c r="AU4179" s="96" t="s">
        <v>1602</v>
      </c>
      <c r="AV4179" s="96" t="s">
        <v>1535</v>
      </c>
      <c r="AW4179" s="96" t="s">
        <v>1591</v>
      </c>
      <c r="AX4179" s="96" t="s">
        <v>1592</v>
      </c>
      <c r="AY4179" s="96" t="s">
        <v>1593</v>
      </c>
      <c r="AZ4179" s="96" t="s">
        <v>1608</v>
      </c>
      <c r="BA4179" s="96" t="s">
        <v>1603</v>
      </c>
      <c r="BB4179" s="96" t="s">
        <v>1594</v>
      </c>
      <c r="BC4179" s="96" t="s">
        <v>1595</v>
      </c>
      <c r="BD4179" s="96" t="s">
        <v>1596</v>
      </c>
      <c r="BE4179" s="96" t="s">
        <v>1597</v>
      </c>
      <c r="BF4179" s="96" t="s">
        <v>1598</v>
      </c>
      <c r="BG4179" s="96" t="s">
        <v>1599</v>
      </c>
      <c r="BH4179" s="96" t="s">
        <v>1604</v>
      </c>
      <c r="BI4179" s="96" t="s">
        <v>1605</v>
      </c>
      <c r="BJ4179" s="96" t="s">
        <v>1600</v>
      </c>
      <c r="BK4179" s="96" t="s">
        <v>1601</v>
      </c>
    </row>
    <row r="4180" spans="1:63" x14ac:dyDescent="0.25">
      <c r="A4180" s="149"/>
      <c r="B4180" s="149"/>
      <c r="C4180" s="149"/>
      <c r="D4180" s="152"/>
      <c r="E4180" s="152"/>
      <c r="F4180" s="152"/>
      <c r="G4180" s="155"/>
      <c r="H4180" s="15" t="s">
        <v>0</v>
      </c>
      <c r="I4180" s="9" t="s">
        <v>13</v>
      </c>
      <c r="J4180" s="9">
        <v>1</v>
      </c>
      <c r="K4180" s="9">
        <v>2</v>
      </c>
      <c r="L4180" s="9">
        <v>3</v>
      </c>
      <c r="M4180" s="9">
        <v>4</v>
      </c>
      <c r="N4180" s="9">
        <v>5</v>
      </c>
      <c r="O4180" s="9">
        <v>6</v>
      </c>
      <c r="P4180" s="9">
        <v>7</v>
      </c>
      <c r="Q4180" s="9">
        <v>8</v>
      </c>
      <c r="R4180" s="9">
        <v>9</v>
      </c>
      <c r="S4180" s="9">
        <v>10</v>
      </c>
      <c r="T4180" s="9">
        <v>11</v>
      </c>
      <c r="U4180" s="9">
        <v>12</v>
      </c>
      <c r="V4180" s="9">
        <v>13</v>
      </c>
      <c r="W4180" s="9">
        <v>14</v>
      </c>
      <c r="X4180" s="9">
        <v>15</v>
      </c>
      <c r="Y4180" s="9">
        <v>16</v>
      </c>
      <c r="Z4180" s="9">
        <v>20</v>
      </c>
      <c r="AA4180" s="9">
        <v>21</v>
      </c>
      <c r="AB4180" s="9">
        <v>1</v>
      </c>
      <c r="AC4180" s="9">
        <v>2</v>
      </c>
      <c r="AD4180" s="9">
        <v>3</v>
      </c>
      <c r="AE4180" s="9">
        <v>4</v>
      </c>
      <c r="AF4180" s="9">
        <v>5</v>
      </c>
      <c r="AG4180" s="9">
        <v>6</v>
      </c>
      <c r="AH4180" s="9">
        <v>7</v>
      </c>
      <c r="AI4180" s="9">
        <v>8</v>
      </c>
      <c r="AJ4180" s="9">
        <v>9</v>
      </c>
      <c r="AK4180" s="9">
        <v>10</v>
      </c>
      <c r="AL4180" s="9">
        <v>11</v>
      </c>
      <c r="AM4180" s="9">
        <v>12</v>
      </c>
      <c r="AN4180" s="9">
        <v>13</v>
      </c>
      <c r="AO4180" s="9">
        <v>14</v>
      </c>
      <c r="AP4180" s="9">
        <v>15</v>
      </c>
      <c r="AQ4180" s="9">
        <v>16</v>
      </c>
      <c r="AR4180" s="9">
        <v>20</v>
      </c>
      <c r="AS4180" s="9">
        <v>21</v>
      </c>
      <c r="AT4180" s="9">
        <v>1</v>
      </c>
      <c r="AU4180" s="9">
        <v>2</v>
      </c>
      <c r="AV4180" s="9">
        <v>3</v>
      </c>
      <c r="AW4180" s="9">
        <v>4</v>
      </c>
      <c r="AX4180" s="9">
        <v>5</v>
      </c>
      <c r="AY4180" s="9">
        <v>6</v>
      </c>
      <c r="AZ4180" s="9">
        <v>7</v>
      </c>
      <c r="BA4180" s="9">
        <v>8</v>
      </c>
      <c r="BB4180" s="9">
        <v>9</v>
      </c>
      <c r="BC4180" s="9">
        <v>10</v>
      </c>
      <c r="BD4180" s="9">
        <v>11</v>
      </c>
      <c r="BE4180" s="9">
        <v>12</v>
      </c>
      <c r="BF4180" s="9">
        <v>13</v>
      </c>
      <c r="BG4180" s="9">
        <v>14</v>
      </c>
      <c r="BH4180" s="9">
        <v>15</v>
      </c>
      <c r="BI4180" s="9">
        <v>16</v>
      </c>
      <c r="BJ4180" s="9">
        <v>20</v>
      </c>
      <c r="BK4180" s="9">
        <v>21</v>
      </c>
    </row>
    <row r="4181" spans="1:63" x14ac:dyDescent="0.25">
      <c r="A4181" s="149"/>
      <c r="B4181" s="149"/>
      <c r="C4181" s="149"/>
      <c r="D4181" s="152"/>
      <c r="E4181" s="152"/>
      <c r="F4181" s="152"/>
      <c r="G4181" s="155"/>
      <c r="H4181" s="16" t="s">
        <v>1189</v>
      </c>
      <c r="I4181" s="17">
        <f>SUM(I4177)</f>
        <v>4132254</v>
      </c>
      <c r="J4181" s="17">
        <f t="shared" ref="J4181:Y4181" si="6567">SUM(J4177)</f>
        <v>90000</v>
      </c>
      <c r="K4181" s="17">
        <f t="shared" si="6567"/>
        <v>29620</v>
      </c>
      <c r="L4181" s="17">
        <f t="shared" si="6567"/>
        <v>0</v>
      </c>
      <c r="M4181" s="17">
        <f t="shared" si="6567"/>
        <v>0</v>
      </c>
      <c r="N4181" s="17">
        <f t="shared" si="6567"/>
        <v>0</v>
      </c>
      <c r="O4181" s="17">
        <f t="shared" si="6567"/>
        <v>0</v>
      </c>
      <c r="P4181" s="17">
        <f t="shared" ref="P4181" si="6568">SUM(P4177)</f>
        <v>119620</v>
      </c>
      <c r="Q4181" s="17">
        <f t="shared" si="6567"/>
        <v>3620</v>
      </c>
      <c r="R4181" s="17">
        <f t="shared" si="6567"/>
        <v>14750</v>
      </c>
      <c r="S4181" s="17">
        <f t="shared" si="6567"/>
        <v>29620</v>
      </c>
      <c r="T4181" s="17">
        <f t="shared" si="6567"/>
        <v>8800</v>
      </c>
      <c r="U4181" s="17">
        <f t="shared" si="6567"/>
        <v>0</v>
      </c>
      <c r="V4181" s="17">
        <f t="shared" si="6567"/>
        <v>12700</v>
      </c>
      <c r="W4181" s="17">
        <f t="shared" si="6567"/>
        <v>2800</v>
      </c>
      <c r="X4181" s="17">
        <f t="shared" si="6567"/>
        <v>10000</v>
      </c>
      <c r="Y4181" s="17">
        <f t="shared" si="6567"/>
        <v>0</v>
      </c>
      <c r="Z4181" s="17">
        <v>82290</v>
      </c>
      <c r="AA4181" s="17">
        <v>37330</v>
      </c>
      <c r="AB4181" s="17">
        <f t="shared" ref="AB4181:AQ4181" si="6569">SUM(AB4177)</f>
        <v>105000</v>
      </c>
      <c r="AC4181" s="17">
        <f t="shared" si="6569"/>
        <v>6674</v>
      </c>
      <c r="AD4181" s="17">
        <f t="shared" si="6569"/>
        <v>0</v>
      </c>
      <c r="AE4181" s="17">
        <f t="shared" si="6569"/>
        <v>0</v>
      </c>
      <c r="AF4181" s="17">
        <f t="shared" si="6569"/>
        <v>0</v>
      </c>
      <c r="AG4181" s="17">
        <f t="shared" si="6569"/>
        <v>0</v>
      </c>
      <c r="AH4181" s="17">
        <f t="shared" ref="AH4181" si="6570">SUM(AH4177)</f>
        <v>111674</v>
      </c>
      <c r="AI4181" s="17">
        <f t="shared" si="6569"/>
        <v>0</v>
      </c>
      <c r="AJ4181" s="17">
        <f t="shared" si="6569"/>
        <v>0</v>
      </c>
      <c r="AK4181" s="17">
        <f t="shared" si="6569"/>
        <v>6674</v>
      </c>
      <c r="AL4181" s="17">
        <f t="shared" si="6569"/>
        <v>5000</v>
      </c>
      <c r="AM4181" s="17">
        <f t="shared" si="6569"/>
        <v>0</v>
      </c>
      <c r="AN4181" s="17">
        <f t="shared" si="6569"/>
        <v>0</v>
      </c>
      <c r="AO4181" s="17">
        <f t="shared" si="6569"/>
        <v>0</v>
      </c>
      <c r="AP4181" s="17">
        <f t="shared" si="6569"/>
        <v>5218</v>
      </c>
      <c r="AQ4181" s="17">
        <f t="shared" si="6569"/>
        <v>0</v>
      </c>
      <c r="AR4181" s="17">
        <v>16892</v>
      </c>
      <c r="AS4181" s="17">
        <v>94782</v>
      </c>
      <c r="AT4181" s="17">
        <f t="shared" ref="AT4181:BI4181" si="6571">SUM(AT4177)</f>
        <v>46000</v>
      </c>
      <c r="AU4181" s="17">
        <f t="shared" si="6571"/>
        <v>24974</v>
      </c>
      <c r="AV4181" s="17">
        <f t="shared" si="6571"/>
        <v>0</v>
      </c>
      <c r="AW4181" s="17">
        <f t="shared" si="6571"/>
        <v>0</v>
      </c>
      <c r="AX4181" s="17">
        <f t="shared" si="6571"/>
        <v>0</v>
      </c>
      <c r="AY4181" s="17">
        <f t="shared" si="6571"/>
        <v>19035</v>
      </c>
      <c r="AZ4181" s="17">
        <f t="shared" ref="AZ4181" si="6572">SUM(AZ4177)</f>
        <v>90009</v>
      </c>
      <c r="BA4181" s="17">
        <f t="shared" si="6571"/>
        <v>8000</v>
      </c>
      <c r="BB4181" s="17">
        <f t="shared" si="6571"/>
        <v>0</v>
      </c>
      <c r="BC4181" s="17">
        <f t="shared" si="6571"/>
        <v>24974</v>
      </c>
      <c r="BD4181" s="17">
        <f t="shared" si="6571"/>
        <v>0</v>
      </c>
      <c r="BE4181" s="17">
        <f t="shared" si="6571"/>
        <v>1800</v>
      </c>
      <c r="BF4181" s="17">
        <f t="shared" si="6571"/>
        <v>0</v>
      </c>
      <c r="BG4181" s="17">
        <f t="shared" si="6571"/>
        <v>19035</v>
      </c>
      <c r="BH4181" s="17">
        <f t="shared" si="6571"/>
        <v>0</v>
      </c>
      <c r="BI4181" s="17">
        <f t="shared" si="6571"/>
        <v>0</v>
      </c>
      <c r="BJ4181" s="17">
        <v>53809</v>
      </c>
      <c r="BK4181" s="17">
        <v>36200</v>
      </c>
    </row>
    <row r="4182" spans="1:63" x14ac:dyDescent="0.25">
      <c r="A4182" s="149"/>
      <c r="B4182" s="149"/>
      <c r="C4182" s="149"/>
      <c r="D4182" s="152"/>
      <c r="E4182" s="152"/>
      <c r="F4182" s="152"/>
      <c r="G4182" s="155"/>
      <c r="H4182" s="18" t="s">
        <v>57</v>
      </c>
      <c r="I4182" s="17">
        <f>SUM(I4181)</f>
        <v>4132254</v>
      </c>
      <c r="J4182" s="17">
        <f t="shared" ref="J4182:Y4182" si="6573">SUM(J4181)</f>
        <v>90000</v>
      </c>
      <c r="K4182" s="17">
        <f t="shared" si="6573"/>
        <v>29620</v>
      </c>
      <c r="L4182" s="17">
        <f t="shared" si="6573"/>
        <v>0</v>
      </c>
      <c r="M4182" s="17">
        <f t="shared" si="6573"/>
        <v>0</v>
      </c>
      <c r="N4182" s="17">
        <f t="shared" si="6573"/>
        <v>0</v>
      </c>
      <c r="O4182" s="17">
        <f t="shared" si="6573"/>
        <v>0</v>
      </c>
      <c r="P4182" s="17">
        <f t="shared" ref="P4182" si="6574">SUM(P4181)</f>
        <v>119620</v>
      </c>
      <c r="Q4182" s="17">
        <f t="shared" si="6573"/>
        <v>3620</v>
      </c>
      <c r="R4182" s="17">
        <f t="shared" si="6573"/>
        <v>14750</v>
      </c>
      <c r="S4182" s="17">
        <f t="shared" si="6573"/>
        <v>29620</v>
      </c>
      <c r="T4182" s="17">
        <f t="shared" si="6573"/>
        <v>8800</v>
      </c>
      <c r="U4182" s="17">
        <f t="shared" si="6573"/>
        <v>0</v>
      </c>
      <c r="V4182" s="17">
        <f t="shared" si="6573"/>
        <v>12700</v>
      </c>
      <c r="W4182" s="17">
        <f t="shared" si="6573"/>
        <v>2800</v>
      </c>
      <c r="X4182" s="17">
        <f t="shared" si="6573"/>
        <v>10000</v>
      </c>
      <c r="Y4182" s="17">
        <f t="shared" si="6573"/>
        <v>0</v>
      </c>
      <c r="Z4182" s="17">
        <v>82290</v>
      </c>
      <c r="AA4182" s="17">
        <v>37330</v>
      </c>
      <c r="AB4182" s="17">
        <f t="shared" ref="AB4182:AQ4182" si="6575">SUM(AB4181)</f>
        <v>105000</v>
      </c>
      <c r="AC4182" s="17">
        <f t="shared" si="6575"/>
        <v>6674</v>
      </c>
      <c r="AD4182" s="17">
        <f t="shared" si="6575"/>
        <v>0</v>
      </c>
      <c r="AE4182" s="17">
        <f t="shared" si="6575"/>
        <v>0</v>
      </c>
      <c r="AF4182" s="17">
        <f t="shared" si="6575"/>
        <v>0</v>
      </c>
      <c r="AG4182" s="17">
        <f t="shared" si="6575"/>
        <v>0</v>
      </c>
      <c r="AH4182" s="17">
        <f t="shared" ref="AH4182" si="6576">SUM(AH4181)</f>
        <v>111674</v>
      </c>
      <c r="AI4182" s="17">
        <f t="shared" si="6575"/>
        <v>0</v>
      </c>
      <c r="AJ4182" s="17">
        <f t="shared" si="6575"/>
        <v>0</v>
      </c>
      <c r="AK4182" s="17">
        <f t="shared" si="6575"/>
        <v>6674</v>
      </c>
      <c r="AL4182" s="17">
        <f t="shared" si="6575"/>
        <v>5000</v>
      </c>
      <c r="AM4182" s="17">
        <f t="shared" si="6575"/>
        <v>0</v>
      </c>
      <c r="AN4182" s="17">
        <f t="shared" si="6575"/>
        <v>0</v>
      </c>
      <c r="AO4182" s="17">
        <f t="shared" si="6575"/>
        <v>0</v>
      </c>
      <c r="AP4182" s="17">
        <f t="shared" si="6575"/>
        <v>5218</v>
      </c>
      <c r="AQ4182" s="17">
        <f t="shared" si="6575"/>
        <v>0</v>
      </c>
      <c r="AR4182" s="17">
        <v>16892</v>
      </c>
      <c r="AS4182" s="17">
        <v>94782</v>
      </c>
      <c r="AT4182" s="17">
        <f t="shared" ref="AT4182:BI4182" si="6577">SUM(AT4181)</f>
        <v>46000</v>
      </c>
      <c r="AU4182" s="17">
        <f t="shared" si="6577"/>
        <v>24974</v>
      </c>
      <c r="AV4182" s="17">
        <f t="shared" si="6577"/>
        <v>0</v>
      </c>
      <c r="AW4182" s="17">
        <f t="shared" si="6577"/>
        <v>0</v>
      </c>
      <c r="AX4182" s="17">
        <f t="shared" si="6577"/>
        <v>0</v>
      </c>
      <c r="AY4182" s="17">
        <f t="shared" si="6577"/>
        <v>19035</v>
      </c>
      <c r="AZ4182" s="17">
        <f t="shared" ref="AZ4182" si="6578">SUM(AZ4181)</f>
        <v>90009</v>
      </c>
      <c r="BA4182" s="17">
        <f t="shared" si="6577"/>
        <v>8000</v>
      </c>
      <c r="BB4182" s="17">
        <f t="shared" si="6577"/>
        <v>0</v>
      </c>
      <c r="BC4182" s="17">
        <f t="shared" si="6577"/>
        <v>24974</v>
      </c>
      <c r="BD4182" s="17">
        <f t="shared" si="6577"/>
        <v>0</v>
      </c>
      <c r="BE4182" s="17">
        <f t="shared" si="6577"/>
        <v>1800</v>
      </c>
      <c r="BF4182" s="17">
        <f t="shared" si="6577"/>
        <v>0</v>
      </c>
      <c r="BG4182" s="17">
        <f t="shared" si="6577"/>
        <v>19035</v>
      </c>
      <c r="BH4182" s="17">
        <f t="shared" si="6577"/>
        <v>0</v>
      </c>
      <c r="BI4182" s="17">
        <f t="shared" si="6577"/>
        <v>0</v>
      </c>
      <c r="BJ4182" s="17">
        <v>53809</v>
      </c>
      <c r="BK4182" s="17">
        <v>36200</v>
      </c>
    </row>
    <row r="4183" spans="1:63" x14ac:dyDescent="0.25">
      <c r="A4183" s="150"/>
      <c r="B4183" s="150"/>
      <c r="C4183" s="150"/>
      <c r="D4183" s="153"/>
      <c r="E4183" s="153"/>
      <c r="F4183" s="153"/>
      <c r="G4183" s="156"/>
      <c r="P4183">
        <f t="shared" si="6540"/>
        <v>0</v>
      </c>
      <c r="Z4183">
        <v>0</v>
      </c>
      <c r="AA4183">
        <v>0</v>
      </c>
      <c r="AH4183">
        <f t="shared" si="6541"/>
        <v>0</v>
      </c>
      <c r="AR4183">
        <v>0</v>
      </c>
      <c r="AS4183">
        <v>0</v>
      </c>
      <c r="AZ4183">
        <f t="shared" si="6542"/>
        <v>0</v>
      </c>
      <c r="BJ4183">
        <v>0</v>
      </c>
      <c r="BK4183">
        <v>0</v>
      </c>
    </row>
    <row r="4184" spans="1:63" ht="15.75" thickBot="1" x14ac:dyDescent="0.3">
      <c r="A4184" s="13" t="s">
        <v>0</v>
      </c>
      <c r="B4184" s="13" t="s">
        <v>0</v>
      </c>
      <c r="C4184" s="13" t="s">
        <v>0</v>
      </c>
      <c r="D4184" s="103" t="s">
        <v>0</v>
      </c>
      <c r="E4184" s="103" t="s">
        <v>0</v>
      </c>
      <c r="F4184" s="103" t="s">
        <v>0</v>
      </c>
      <c r="G4184" s="13" t="s">
        <v>0</v>
      </c>
      <c r="H4184" s="19" t="s">
        <v>0</v>
      </c>
      <c r="I4184" s="19" t="s">
        <v>0</v>
      </c>
      <c r="J4184" s="19" t="s">
        <v>0</v>
      </c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>
        <v>0</v>
      </c>
      <c r="AA4184" s="19">
        <v>0</v>
      </c>
      <c r="AB4184" s="19" t="s">
        <v>0</v>
      </c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19"/>
      <c r="AR4184" s="19">
        <v>0</v>
      </c>
      <c r="AS4184" s="19">
        <v>0</v>
      </c>
      <c r="AT4184" s="19" t="s">
        <v>0</v>
      </c>
      <c r="AU4184" s="19"/>
      <c r="AV4184" s="19"/>
      <c r="AW4184" s="19"/>
      <c r="AX4184" s="19"/>
      <c r="AY4184" s="19"/>
      <c r="AZ4184" s="19"/>
      <c r="BA4184" s="19"/>
      <c r="BB4184" s="19"/>
      <c r="BC4184" s="19"/>
      <c r="BD4184" s="19"/>
      <c r="BE4184" s="19"/>
      <c r="BF4184" s="19"/>
      <c r="BG4184" s="19"/>
      <c r="BH4184" s="19"/>
      <c r="BI4184" s="19"/>
      <c r="BJ4184" s="19">
        <v>0</v>
      </c>
      <c r="BK4184" s="19">
        <v>0</v>
      </c>
    </row>
    <row r="4185" spans="1:63" ht="69.75" customHeight="1" thickBot="1" x14ac:dyDescent="0.3">
      <c r="A4185" s="5" t="s">
        <v>2</v>
      </c>
      <c r="B4185" s="5" t="s">
        <v>3</v>
      </c>
      <c r="C4185" s="5" t="s">
        <v>4</v>
      </c>
      <c r="D4185" s="108" t="s">
        <v>0</v>
      </c>
      <c r="E4185" s="116" t="s">
        <v>5</v>
      </c>
      <c r="F4185" s="116" t="s">
        <v>6</v>
      </c>
      <c r="G4185" s="5" t="s">
        <v>7</v>
      </c>
      <c r="H4185" s="5" t="s">
        <v>8</v>
      </c>
      <c r="I4185" s="5" t="s">
        <v>9</v>
      </c>
      <c r="J4185" s="94" t="s">
        <v>10</v>
      </c>
      <c r="K4185" s="94" t="s">
        <v>1602</v>
      </c>
      <c r="L4185" s="94" t="s">
        <v>1535</v>
      </c>
      <c r="M4185" s="94" t="s">
        <v>1591</v>
      </c>
      <c r="N4185" s="94" t="s">
        <v>1592</v>
      </c>
      <c r="O4185" s="94" t="s">
        <v>1593</v>
      </c>
      <c r="P4185" s="94" t="s">
        <v>1606</v>
      </c>
      <c r="Q4185" s="94" t="s">
        <v>1603</v>
      </c>
      <c r="R4185" s="94" t="s">
        <v>1594</v>
      </c>
      <c r="S4185" s="94" t="s">
        <v>1595</v>
      </c>
      <c r="T4185" s="94" t="s">
        <v>1596</v>
      </c>
      <c r="U4185" s="94" t="s">
        <v>1597</v>
      </c>
      <c r="V4185" s="94" t="s">
        <v>1598</v>
      </c>
      <c r="W4185" s="94" t="s">
        <v>1599</v>
      </c>
      <c r="X4185" s="94" t="s">
        <v>1604</v>
      </c>
      <c r="Y4185" s="94" t="s">
        <v>1605</v>
      </c>
      <c r="Z4185" s="94" t="s">
        <v>1600</v>
      </c>
      <c r="AA4185" s="94" t="s">
        <v>1601</v>
      </c>
      <c r="AB4185" s="95" t="s">
        <v>11</v>
      </c>
      <c r="AC4185" s="95" t="s">
        <v>1602</v>
      </c>
      <c r="AD4185" s="95" t="s">
        <v>1535</v>
      </c>
      <c r="AE4185" s="95" t="s">
        <v>1591</v>
      </c>
      <c r="AF4185" s="95" t="s">
        <v>1592</v>
      </c>
      <c r="AG4185" s="95" t="s">
        <v>1593</v>
      </c>
      <c r="AH4185" s="95" t="s">
        <v>1607</v>
      </c>
      <c r="AI4185" s="95" t="s">
        <v>1603</v>
      </c>
      <c r="AJ4185" s="95" t="s">
        <v>1594</v>
      </c>
      <c r="AK4185" s="95" t="s">
        <v>1595</v>
      </c>
      <c r="AL4185" s="95" t="s">
        <v>1596</v>
      </c>
      <c r="AM4185" s="95" t="s">
        <v>1597</v>
      </c>
      <c r="AN4185" s="95" t="s">
        <v>1598</v>
      </c>
      <c r="AO4185" s="95" t="s">
        <v>1599</v>
      </c>
      <c r="AP4185" s="95" t="s">
        <v>1604</v>
      </c>
      <c r="AQ4185" s="95" t="s">
        <v>1605</v>
      </c>
      <c r="AR4185" s="95" t="s">
        <v>1600</v>
      </c>
      <c r="AS4185" s="95" t="s">
        <v>1601</v>
      </c>
      <c r="AT4185" s="96" t="s">
        <v>12</v>
      </c>
      <c r="AU4185" s="96" t="s">
        <v>1602</v>
      </c>
      <c r="AV4185" s="96" t="s">
        <v>1535</v>
      </c>
      <c r="AW4185" s="96" t="s">
        <v>1591</v>
      </c>
      <c r="AX4185" s="96" t="s">
        <v>1592</v>
      </c>
      <c r="AY4185" s="96" t="s">
        <v>1593</v>
      </c>
      <c r="AZ4185" s="96" t="s">
        <v>1608</v>
      </c>
      <c r="BA4185" s="96" t="s">
        <v>1603</v>
      </c>
      <c r="BB4185" s="96" t="s">
        <v>1594</v>
      </c>
      <c r="BC4185" s="96" t="s">
        <v>1595</v>
      </c>
      <c r="BD4185" s="96" t="s">
        <v>1596</v>
      </c>
      <c r="BE4185" s="96" t="s">
        <v>1597</v>
      </c>
      <c r="BF4185" s="96" t="s">
        <v>1598</v>
      </c>
      <c r="BG4185" s="96" t="s">
        <v>1599</v>
      </c>
      <c r="BH4185" s="96" t="s">
        <v>1604</v>
      </c>
      <c r="BI4185" s="96" t="s">
        <v>1605</v>
      </c>
      <c r="BJ4185" s="96" t="s">
        <v>1600</v>
      </c>
      <c r="BK4185" s="96" t="s">
        <v>1601</v>
      </c>
    </row>
    <row r="4186" spans="1:63" x14ac:dyDescent="0.25">
      <c r="A4186" s="6" t="s">
        <v>0</v>
      </c>
      <c r="B4186" s="6" t="s">
        <v>0</v>
      </c>
      <c r="C4186" s="6" t="s">
        <v>0</v>
      </c>
      <c r="D4186" s="109" t="s">
        <v>0</v>
      </c>
      <c r="E4186" s="109" t="s">
        <v>0</v>
      </c>
      <c r="F4186" s="125" t="s">
        <v>0</v>
      </c>
      <c r="G4186" s="7" t="s">
        <v>0</v>
      </c>
      <c r="H4186" s="8" t="s">
        <v>0</v>
      </c>
      <c r="I4186" s="9" t="s">
        <v>13</v>
      </c>
      <c r="J4186" s="9">
        <v>1</v>
      </c>
      <c r="K4186" s="9">
        <v>2</v>
      </c>
      <c r="L4186" s="9">
        <v>3</v>
      </c>
      <c r="M4186" s="9">
        <v>4</v>
      </c>
      <c r="N4186" s="9">
        <v>5</v>
      </c>
      <c r="O4186" s="9">
        <v>6</v>
      </c>
      <c r="P4186" s="9">
        <v>7</v>
      </c>
      <c r="Q4186" s="9">
        <v>8</v>
      </c>
      <c r="R4186" s="9">
        <v>9</v>
      </c>
      <c r="S4186" s="9">
        <v>10</v>
      </c>
      <c r="T4186" s="9">
        <v>11</v>
      </c>
      <c r="U4186" s="9">
        <v>12</v>
      </c>
      <c r="V4186" s="9">
        <v>13</v>
      </c>
      <c r="W4186" s="9">
        <v>14</v>
      </c>
      <c r="X4186" s="9">
        <v>15</v>
      </c>
      <c r="Y4186" s="9">
        <v>16</v>
      </c>
      <c r="Z4186" s="9">
        <v>20</v>
      </c>
      <c r="AA4186" s="9">
        <v>21</v>
      </c>
      <c r="AB4186" s="9">
        <v>1</v>
      </c>
      <c r="AC4186" s="9">
        <v>2</v>
      </c>
      <c r="AD4186" s="9">
        <v>3</v>
      </c>
      <c r="AE4186" s="9">
        <v>4</v>
      </c>
      <c r="AF4186" s="9">
        <v>5</v>
      </c>
      <c r="AG4186" s="9">
        <v>6</v>
      </c>
      <c r="AH4186" s="9">
        <v>7</v>
      </c>
      <c r="AI4186" s="9">
        <v>8</v>
      </c>
      <c r="AJ4186" s="9">
        <v>9</v>
      </c>
      <c r="AK4186" s="9">
        <v>10</v>
      </c>
      <c r="AL4186" s="9">
        <v>11</v>
      </c>
      <c r="AM4186" s="9">
        <v>12</v>
      </c>
      <c r="AN4186" s="9">
        <v>13</v>
      </c>
      <c r="AO4186" s="9">
        <v>14</v>
      </c>
      <c r="AP4186" s="9">
        <v>15</v>
      </c>
      <c r="AQ4186" s="9">
        <v>16</v>
      </c>
      <c r="AR4186" s="9">
        <v>20</v>
      </c>
      <c r="AS4186" s="9">
        <v>21</v>
      </c>
      <c r="AT4186" s="9">
        <v>1</v>
      </c>
      <c r="AU4186" s="9">
        <v>2</v>
      </c>
      <c r="AV4186" s="9">
        <v>3</v>
      </c>
      <c r="AW4186" s="9">
        <v>4</v>
      </c>
      <c r="AX4186" s="9">
        <v>5</v>
      </c>
      <c r="AY4186" s="9">
        <v>6</v>
      </c>
      <c r="AZ4186" s="9">
        <v>7</v>
      </c>
      <c r="BA4186" s="9">
        <v>8</v>
      </c>
      <c r="BB4186" s="9">
        <v>9</v>
      </c>
      <c r="BC4186" s="9">
        <v>10</v>
      </c>
      <c r="BD4186" s="9">
        <v>11</v>
      </c>
      <c r="BE4186" s="9">
        <v>12</v>
      </c>
      <c r="BF4186" s="9">
        <v>13</v>
      </c>
      <c r="BG4186" s="9">
        <v>14</v>
      </c>
      <c r="BH4186" s="9">
        <v>15</v>
      </c>
      <c r="BI4186" s="9">
        <v>16</v>
      </c>
      <c r="BJ4186" s="9">
        <v>20</v>
      </c>
      <c r="BK4186" s="9">
        <v>21</v>
      </c>
    </row>
    <row r="4187" spans="1:63" ht="22.5" x14ac:dyDescent="0.25">
      <c r="A4187" s="1" t="s">
        <v>1156</v>
      </c>
      <c r="B4187" s="1" t="s">
        <v>58</v>
      </c>
      <c r="C4187" s="4" t="s">
        <v>159</v>
      </c>
      <c r="D4187" s="107" t="s">
        <v>1400</v>
      </c>
      <c r="E4187" s="106" t="s">
        <v>0</v>
      </c>
      <c r="F4187" s="106" t="s">
        <v>0</v>
      </c>
      <c r="G4187" s="2" t="s">
        <v>0</v>
      </c>
      <c r="H4187" s="2" t="s">
        <v>1401</v>
      </c>
      <c r="I4187" s="3" t="s">
        <v>0</v>
      </c>
      <c r="J4187" s="3" t="s">
        <v>0</v>
      </c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>
        <v>0</v>
      </c>
      <c r="AA4187" s="3">
        <v>0</v>
      </c>
      <c r="AB4187" s="3" t="s">
        <v>0</v>
      </c>
      <c r="AC4187" s="3"/>
      <c r="AD4187" s="3"/>
      <c r="AE4187" s="3"/>
      <c r="AF4187" s="3"/>
      <c r="AG4187" s="3"/>
      <c r="AH4187" s="3"/>
      <c r="AI4187" s="3"/>
      <c r="AJ4187" s="3"/>
      <c r="AK4187" s="3"/>
      <c r="AL4187" s="3"/>
      <c r="AM4187" s="3"/>
      <c r="AN4187" s="3"/>
      <c r="AO4187" s="3"/>
      <c r="AP4187" s="3"/>
      <c r="AQ4187" s="3"/>
      <c r="AR4187" s="3">
        <v>0</v>
      </c>
      <c r="AS4187" s="3">
        <v>0</v>
      </c>
      <c r="AT4187" s="3" t="s">
        <v>0</v>
      </c>
      <c r="AU4187" s="3"/>
      <c r="AV4187" s="3"/>
      <c r="AW4187" s="3"/>
      <c r="AX4187" s="3"/>
      <c r="AY4187" s="3"/>
      <c r="AZ4187" s="3"/>
      <c r="BA4187" s="3"/>
      <c r="BB4187" s="3"/>
      <c r="BC4187" s="3"/>
      <c r="BD4187" s="3"/>
      <c r="BE4187" s="3"/>
      <c r="BF4187" s="3"/>
      <c r="BG4187" s="3"/>
      <c r="BH4187" s="3"/>
      <c r="BI4187" s="3"/>
      <c r="BJ4187" s="3">
        <v>0</v>
      </c>
      <c r="BK4187" s="3">
        <v>0</v>
      </c>
    </row>
    <row r="4188" spans="1:63" ht="33.75" x14ac:dyDescent="0.25">
      <c r="A4188" s="1" t="s">
        <v>0</v>
      </c>
      <c r="B4188" s="1" t="s">
        <v>0</v>
      </c>
      <c r="C4188" s="1" t="s">
        <v>0</v>
      </c>
      <c r="D4188" s="106" t="s">
        <v>0</v>
      </c>
      <c r="E4188" s="106" t="s">
        <v>0</v>
      </c>
      <c r="F4188" s="106"/>
      <c r="G4188" s="2" t="s">
        <v>0</v>
      </c>
      <c r="H4188" s="10" t="s">
        <v>15</v>
      </c>
      <c r="I4188" s="11">
        <f>SUM(I4189,I4197,I4199)</f>
        <v>7885946</v>
      </c>
      <c r="J4188" s="11">
        <f t="shared" ref="J4188:Y4188" si="6579">SUM(J4189,J4197,J4199)</f>
        <v>964500</v>
      </c>
      <c r="K4188" s="11">
        <f t="shared" si="6579"/>
        <v>1015960</v>
      </c>
      <c r="L4188" s="11">
        <f t="shared" si="6579"/>
        <v>0</v>
      </c>
      <c r="M4188" s="11">
        <f t="shared" si="6579"/>
        <v>0</v>
      </c>
      <c r="N4188" s="11">
        <f t="shared" si="6579"/>
        <v>0</v>
      </c>
      <c r="O4188" s="11">
        <f t="shared" si="6579"/>
        <v>0</v>
      </c>
      <c r="P4188" s="11">
        <f t="shared" ref="P4188" si="6580">SUM(P4189,P4197,P4199)</f>
        <v>1980460</v>
      </c>
      <c r="Q4188" s="11">
        <f t="shared" si="6579"/>
        <v>44445</v>
      </c>
      <c r="R4188" s="11">
        <f t="shared" si="6579"/>
        <v>10244</v>
      </c>
      <c r="S4188" s="11">
        <f t="shared" si="6579"/>
        <v>1026204</v>
      </c>
      <c r="T4188" s="11">
        <f t="shared" si="6579"/>
        <v>0</v>
      </c>
      <c r="U4188" s="11">
        <f t="shared" si="6579"/>
        <v>0</v>
      </c>
      <c r="V4188" s="11">
        <f t="shared" si="6579"/>
        <v>0</v>
      </c>
      <c r="W4188" s="11">
        <f t="shared" si="6579"/>
        <v>0</v>
      </c>
      <c r="X4188" s="11">
        <f t="shared" si="6579"/>
        <v>0</v>
      </c>
      <c r="Y4188" s="11">
        <f t="shared" si="6579"/>
        <v>0</v>
      </c>
      <c r="Z4188" s="11">
        <v>1080893</v>
      </c>
      <c r="AA4188" s="11">
        <v>899567</v>
      </c>
      <c r="AB4188" s="11">
        <f t="shared" ref="AB4188:AQ4188" si="6581">SUM(AB4189,AB4197,AB4199)</f>
        <v>200</v>
      </c>
      <c r="AC4188" s="11">
        <f t="shared" si="6581"/>
        <v>19200</v>
      </c>
      <c r="AD4188" s="11">
        <f t="shared" si="6581"/>
        <v>0</v>
      </c>
      <c r="AE4188" s="11">
        <f t="shared" si="6581"/>
        <v>0</v>
      </c>
      <c r="AF4188" s="11">
        <f t="shared" si="6581"/>
        <v>0</v>
      </c>
      <c r="AG4188" s="11">
        <f t="shared" si="6581"/>
        <v>0</v>
      </c>
      <c r="AH4188" s="11">
        <f t="shared" ref="AH4188" si="6582">SUM(AH4189,AH4197,AH4199)</f>
        <v>19400</v>
      </c>
      <c r="AI4188" s="11">
        <f t="shared" si="6581"/>
        <v>0</v>
      </c>
      <c r="AJ4188" s="11">
        <f t="shared" si="6581"/>
        <v>0</v>
      </c>
      <c r="AK4188" s="11">
        <f t="shared" si="6581"/>
        <v>19200</v>
      </c>
      <c r="AL4188" s="11">
        <f t="shared" si="6581"/>
        <v>0</v>
      </c>
      <c r="AM4188" s="11">
        <f t="shared" si="6581"/>
        <v>0</v>
      </c>
      <c r="AN4188" s="11">
        <f t="shared" si="6581"/>
        <v>0</v>
      </c>
      <c r="AO4188" s="11">
        <f t="shared" si="6581"/>
        <v>0</v>
      </c>
      <c r="AP4188" s="11">
        <f t="shared" si="6581"/>
        <v>0</v>
      </c>
      <c r="AQ4188" s="11">
        <f t="shared" si="6581"/>
        <v>0</v>
      </c>
      <c r="AR4188" s="11">
        <v>19200</v>
      </c>
      <c r="AS4188" s="11">
        <v>200</v>
      </c>
      <c r="AT4188" s="11">
        <f>SUM(AT4189,AT4197,AT4199)</f>
        <v>555600</v>
      </c>
      <c r="AU4188" s="11">
        <f t="shared" ref="AU4188:BI4188" si="6583">SUM(AU4189,AU4197,AU4199)</f>
        <v>77919</v>
      </c>
      <c r="AV4188" s="11">
        <f t="shared" si="6583"/>
        <v>0</v>
      </c>
      <c r="AW4188" s="11">
        <f t="shared" si="6583"/>
        <v>0</v>
      </c>
      <c r="AX4188" s="11">
        <f t="shared" si="6583"/>
        <v>0</v>
      </c>
      <c r="AY4188" s="11">
        <f t="shared" si="6583"/>
        <v>19035</v>
      </c>
      <c r="AZ4188" s="11">
        <f t="shared" ref="AZ4188" si="6584">SUM(AZ4189,AZ4197,AZ4199)</f>
        <v>652554</v>
      </c>
      <c r="BA4188" s="11">
        <f t="shared" si="6583"/>
        <v>7500</v>
      </c>
      <c r="BB4188" s="11">
        <f t="shared" si="6583"/>
        <v>0</v>
      </c>
      <c r="BC4188" s="11">
        <f t="shared" si="6583"/>
        <v>77919</v>
      </c>
      <c r="BD4188" s="11">
        <f t="shared" si="6583"/>
        <v>0</v>
      </c>
      <c r="BE4188" s="11">
        <f t="shared" si="6583"/>
        <v>70000</v>
      </c>
      <c r="BF4188" s="11">
        <f t="shared" si="6583"/>
        <v>0</v>
      </c>
      <c r="BG4188" s="11">
        <f t="shared" si="6583"/>
        <v>19035</v>
      </c>
      <c r="BH4188" s="11">
        <f t="shared" si="6583"/>
        <v>0</v>
      </c>
      <c r="BI4188" s="11">
        <f t="shared" si="6583"/>
        <v>0</v>
      </c>
      <c r="BJ4188" s="11">
        <v>174454</v>
      </c>
      <c r="BK4188" s="11">
        <v>478100</v>
      </c>
    </row>
    <row r="4189" spans="1:63" x14ac:dyDescent="0.25">
      <c r="A4189" s="4" t="s">
        <v>1156</v>
      </c>
      <c r="B4189" s="4" t="s">
        <v>58</v>
      </c>
      <c r="C4189" s="4" t="s">
        <v>159</v>
      </c>
      <c r="D4189" s="107" t="s">
        <v>1400</v>
      </c>
      <c r="E4189" s="106" t="s">
        <v>16</v>
      </c>
      <c r="F4189" s="106" t="s">
        <v>0</v>
      </c>
      <c r="G4189" s="2" t="s">
        <v>0</v>
      </c>
      <c r="H4189" s="2" t="s">
        <v>17</v>
      </c>
      <c r="I4189" s="12">
        <f>SUM(I4190:I4191)</f>
        <v>5961463</v>
      </c>
      <c r="J4189" s="12">
        <f t="shared" ref="J4189:Y4189" si="6585">SUM(J4190:J4191)</f>
        <v>220000</v>
      </c>
      <c r="K4189" s="12">
        <f t="shared" si="6585"/>
        <v>215000</v>
      </c>
      <c r="L4189" s="12">
        <f t="shared" si="6585"/>
        <v>0</v>
      </c>
      <c r="M4189" s="12">
        <f t="shared" si="6585"/>
        <v>0</v>
      </c>
      <c r="N4189" s="12">
        <f t="shared" si="6585"/>
        <v>0</v>
      </c>
      <c r="O4189" s="12">
        <f t="shared" si="6585"/>
        <v>0</v>
      </c>
      <c r="P4189" s="12">
        <f t="shared" ref="P4189" si="6586">SUM(P4190:P4191)</f>
        <v>435000</v>
      </c>
      <c r="Q4189" s="12">
        <f t="shared" si="6585"/>
        <v>9335</v>
      </c>
      <c r="R4189" s="12">
        <f t="shared" si="6585"/>
        <v>9786</v>
      </c>
      <c r="S4189" s="12">
        <f t="shared" si="6585"/>
        <v>224786</v>
      </c>
      <c r="T4189" s="12">
        <f t="shared" si="6585"/>
        <v>0</v>
      </c>
      <c r="U4189" s="12">
        <f t="shared" si="6585"/>
        <v>0</v>
      </c>
      <c r="V4189" s="12">
        <f t="shared" si="6585"/>
        <v>0</v>
      </c>
      <c r="W4189" s="12">
        <f t="shared" si="6585"/>
        <v>0</v>
      </c>
      <c r="X4189" s="12">
        <f t="shared" si="6585"/>
        <v>0</v>
      </c>
      <c r="Y4189" s="12">
        <f t="shared" si="6585"/>
        <v>0</v>
      </c>
      <c r="Z4189" s="12">
        <v>243907</v>
      </c>
      <c r="AA4189" s="12">
        <v>191093</v>
      </c>
      <c r="AB4189" s="12">
        <f t="shared" ref="AB4189:AQ4189" si="6587">SUM(AB4190:AB4191)</f>
        <v>0</v>
      </c>
      <c r="AC4189" s="12">
        <f t="shared" si="6587"/>
        <v>0</v>
      </c>
      <c r="AD4189" s="12">
        <f t="shared" si="6587"/>
        <v>0</v>
      </c>
      <c r="AE4189" s="12">
        <f t="shared" si="6587"/>
        <v>0</v>
      </c>
      <c r="AF4189" s="12">
        <f t="shared" si="6587"/>
        <v>0</v>
      </c>
      <c r="AG4189" s="12">
        <f t="shared" si="6587"/>
        <v>0</v>
      </c>
      <c r="AH4189" s="12">
        <f t="shared" ref="AH4189" si="6588">SUM(AH4190:AH4191)</f>
        <v>0</v>
      </c>
      <c r="AI4189" s="12">
        <f t="shared" si="6587"/>
        <v>0</v>
      </c>
      <c r="AJ4189" s="12">
        <f t="shared" si="6587"/>
        <v>0</v>
      </c>
      <c r="AK4189" s="12">
        <f t="shared" si="6587"/>
        <v>0</v>
      </c>
      <c r="AL4189" s="12">
        <f t="shared" si="6587"/>
        <v>0</v>
      </c>
      <c r="AM4189" s="12">
        <f t="shared" si="6587"/>
        <v>0</v>
      </c>
      <c r="AN4189" s="12">
        <f t="shared" si="6587"/>
        <v>0</v>
      </c>
      <c r="AO4189" s="12">
        <f t="shared" si="6587"/>
        <v>0</v>
      </c>
      <c r="AP4189" s="12">
        <f t="shared" si="6587"/>
        <v>0</v>
      </c>
      <c r="AQ4189" s="12">
        <f t="shared" si="6587"/>
        <v>0</v>
      </c>
      <c r="AR4189" s="12">
        <v>0</v>
      </c>
      <c r="AS4189" s="12">
        <v>0</v>
      </c>
      <c r="AT4189" s="12">
        <f t="shared" ref="AT4189:BI4189" si="6589">SUM(AT4190:AT4191)</f>
        <v>150000</v>
      </c>
      <c r="AU4189" s="12">
        <f t="shared" si="6589"/>
        <v>12000</v>
      </c>
      <c r="AV4189" s="12">
        <f t="shared" si="6589"/>
        <v>0</v>
      </c>
      <c r="AW4189" s="12">
        <f t="shared" si="6589"/>
        <v>0</v>
      </c>
      <c r="AX4189" s="12">
        <f t="shared" si="6589"/>
        <v>0</v>
      </c>
      <c r="AY4189" s="12">
        <f t="shared" si="6589"/>
        <v>0</v>
      </c>
      <c r="AZ4189" s="12">
        <f t="shared" ref="AZ4189" si="6590">SUM(AZ4190:AZ4191)</f>
        <v>162000</v>
      </c>
      <c r="BA4189" s="12">
        <f t="shared" si="6589"/>
        <v>0</v>
      </c>
      <c r="BB4189" s="12">
        <f t="shared" si="6589"/>
        <v>0</v>
      </c>
      <c r="BC4189" s="12">
        <f t="shared" si="6589"/>
        <v>12000</v>
      </c>
      <c r="BD4189" s="12">
        <f t="shared" si="6589"/>
        <v>0</v>
      </c>
      <c r="BE4189" s="12">
        <f t="shared" si="6589"/>
        <v>18100</v>
      </c>
      <c r="BF4189" s="12">
        <f t="shared" si="6589"/>
        <v>0</v>
      </c>
      <c r="BG4189" s="12">
        <f t="shared" si="6589"/>
        <v>0</v>
      </c>
      <c r="BH4189" s="12">
        <f t="shared" si="6589"/>
        <v>0</v>
      </c>
      <c r="BI4189" s="12">
        <f t="shared" si="6589"/>
        <v>0</v>
      </c>
      <c r="BJ4189" s="12">
        <v>30100</v>
      </c>
      <c r="BK4189" s="12">
        <v>131900</v>
      </c>
    </row>
    <row r="4190" spans="1:63" x14ac:dyDescent="0.25">
      <c r="A4190" s="4" t="s">
        <v>1156</v>
      </c>
      <c r="B4190" s="4" t="s">
        <v>58</v>
      </c>
      <c r="C4190" s="4" t="s">
        <v>159</v>
      </c>
      <c r="D4190" s="107" t="s">
        <v>1400</v>
      </c>
      <c r="E4190" s="117">
        <v>6111</v>
      </c>
      <c r="F4190" s="107"/>
      <c r="G4190" s="103" t="s">
        <v>1659</v>
      </c>
      <c r="H4190" s="13" t="s">
        <v>18</v>
      </c>
      <c r="I4190" s="14">
        <v>5451263</v>
      </c>
      <c r="J4190" s="14">
        <v>200000</v>
      </c>
      <c r="K4190" s="14">
        <v>205000</v>
      </c>
      <c r="L4190" s="14"/>
      <c r="M4190" s="14"/>
      <c r="N4190" s="14"/>
      <c r="O4190" s="14"/>
      <c r="P4190" s="14">
        <f t="shared" si="6540"/>
        <v>405000</v>
      </c>
      <c r="Q4190" s="14">
        <f>5500+2127+1708</f>
        <v>9335</v>
      </c>
      <c r="R4190" s="14">
        <v>9786</v>
      </c>
      <c r="S4190" s="14">
        <f>205000+9786</f>
        <v>214786</v>
      </c>
      <c r="T4190" s="14"/>
      <c r="U4190" s="14"/>
      <c r="V4190" s="14"/>
      <c r="W4190" s="14"/>
      <c r="X4190" s="14"/>
      <c r="Y4190" s="14"/>
      <c r="Z4190" s="14">
        <v>233907</v>
      </c>
      <c r="AA4190" s="14">
        <v>171093</v>
      </c>
      <c r="AB4190" s="14">
        <v>0</v>
      </c>
      <c r="AC4190" s="14"/>
      <c r="AD4190" s="14"/>
      <c r="AE4190" s="14"/>
      <c r="AF4190" s="14"/>
      <c r="AG4190" s="14"/>
      <c r="AH4190" s="14">
        <f t="shared" si="6541"/>
        <v>0</v>
      </c>
      <c r="AI4190" s="14"/>
      <c r="AJ4190" s="14"/>
      <c r="AK4190" s="14"/>
      <c r="AL4190" s="14"/>
      <c r="AM4190" s="14"/>
      <c r="AN4190" s="14"/>
      <c r="AO4190" s="14"/>
      <c r="AP4190" s="14"/>
      <c r="AQ4190" s="14"/>
      <c r="AR4190" s="14">
        <v>0</v>
      </c>
      <c r="AS4190" s="14">
        <v>0</v>
      </c>
      <c r="AT4190" s="14">
        <v>150000</v>
      </c>
      <c r="AU4190" s="14">
        <f>9000+2000+1000</f>
        <v>12000</v>
      </c>
      <c r="AV4190" s="14"/>
      <c r="AW4190" s="14"/>
      <c r="AX4190" s="14"/>
      <c r="AY4190" s="14"/>
      <c r="AZ4190" s="14">
        <f t="shared" si="6542"/>
        <v>162000</v>
      </c>
      <c r="BA4190" s="14"/>
      <c r="BB4190" s="14"/>
      <c r="BC4190" s="14">
        <f>9000+2000+1000</f>
        <v>12000</v>
      </c>
      <c r="BD4190" s="14"/>
      <c r="BE4190" s="14">
        <v>18100</v>
      </c>
      <c r="BF4190" s="14"/>
      <c r="BG4190" s="14"/>
      <c r="BH4190" s="14"/>
      <c r="BI4190" s="14"/>
      <c r="BJ4190" s="14">
        <v>30100</v>
      </c>
      <c r="BK4190" s="14">
        <v>131900</v>
      </c>
    </row>
    <row r="4191" spans="1:63" x14ac:dyDescent="0.25">
      <c r="A4191" s="1" t="s">
        <v>1156</v>
      </c>
      <c r="B4191" s="1" t="s">
        <v>58</v>
      </c>
      <c r="C4191" s="1" t="s">
        <v>159</v>
      </c>
      <c r="D4191" s="110" t="s">
        <v>1400</v>
      </c>
      <c r="E4191" s="110" t="s">
        <v>20</v>
      </c>
      <c r="F4191" s="107" t="s">
        <v>0</v>
      </c>
      <c r="G4191" s="13" t="s">
        <v>0</v>
      </c>
      <c r="H4191" s="2" t="s">
        <v>21</v>
      </c>
      <c r="I4191" s="12">
        <f>SUM(I4192:I4196)</f>
        <v>510200</v>
      </c>
      <c r="J4191" s="12">
        <f>SUM(J4192:J4196)</f>
        <v>20000</v>
      </c>
      <c r="K4191" s="12">
        <f t="shared" ref="K4191:Y4191" si="6591">SUM(K4192:K4196)</f>
        <v>10000</v>
      </c>
      <c r="L4191" s="12">
        <f t="shared" si="6591"/>
        <v>0</v>
      </c>
      <c r="M4191" s="12">
        <f t="shared" si="6591"/>
        <v>0</v>
      </c>
      <c r="N4191" s="12">
        <f t="shared" si="6591"/>
        <v>0</v>
      </c>
      <c r="O4191" s="12">
        <f t="shared" si="6591"/>
        <v>0</v>
      </c>
      <c r="P4191" s="12">
        <f t="shared" si="6591"/>
        <v>30000</v>
      </c>
      <c r="Q4191" s="12">
        <f t="shared" si="6591"/>
        <v>0</v>
      </c>
      <c r="R4191" s="12">
        <f t="shared" si="6591"/>
        <v>0</v>
      </c>
      <c r="S4191" s="12">
        <f t="shared" si="6591"/>
        <v>10000</v>
      </c>
      <c r="T4191" s="12">
        <f t="shared" si="6591"/>
        <v>0</v>
      </c>
      <c r="U4191" s="12">
        <f t="shared" si="6591"/>
        <v>0</v>
      </c>
      <c r="V4191" s="12">
        <f t="shared" si="6591"/>
        <v>0</v>
      </c>
      <c r="W4191" s="12">
        <f t="shared" si="6591"/>
        <v>0</v>
      </c>
      <c r="X4191" s="12">
        <f t="shared" si="6591"/>
        <v>0</v>
      </c>
      <c r="Y4191" s="12">
        <f t="shared" si="6591"/>
        <v>0</v>
      </c>
      <c r="Z4191" s="12">
        <v>10000</v>
      </c>
      <c r="AA4191" s="12">
        <v>20000</v>
      </c>
      <c r="AB4191" s="12">
        <f t="shared" ref="AB4191:AQ4191" si="6592">SUM(AB4192:AB4196)</f>
        <v>0</v>
      </c>
      <c r="AC4191" s="12">
        <f t="shared" si="6592"/>
        <v>0</v>
      </c>
      <c r="AD4191" s="12">
        <f t="shared" si="6592"/>
        <v>0</v>
      </c>
      <c r="AE4191" s="12">
        <f t="shared" si="6592"/>
        <v>0</v>
      </c>
      <c r="AF4191" s="12">
        <f t="shared" si="6592"/>
        <v>0</v>
      </c>
      <c r="AG4191" s="12">
        <f t="shared" si="6592"/>
        <v>0</v>
      </c>
      <c r="AH4191" s="12">
        <f t="shared" si="6592"/>
        <v>0</v>
      </c>
      <c r="AI4191" s="12">
        <f t="shared" si="6592"/>
        <v>0</v>
      </c>
      <c r="AJ4191" s="12">
        <f t="shared" si="6592"/>
        <v>0</v>
      </c>
      <c r="AK4191" s="12">
        <f t="shared" si="6592"/>
        <v>0</v>
      </c>
      <c r="AL4191" s="12">
        <f t="shared" si="6592"/>
        <v>0</v>
      </c>
      <c r="AM4191" s="12">
        <f t="shared" si="6592"/>
        <v>0</v>
      </c>
      <c r="AN4191" s="12">
        <f t="shared" si="6592"/>
        <v>0</v>
      </c>
      <c r="AO4191" s="12">
        <f t="shared" si="6592"/>
        <v>0</v>
      </c>
      <c r="AP4191" s="12">
        <f t="shared" si="6592"/>
        <v>0</v>
      </c>
      <c r="AQ4191" s="12">
        <f t="shared" si="6592"/>
        <v>0</v>
      </c>
      <c r="AR4191" s="12">
        <v>0</v>
      </c>
      <c r="AS4191" s="12">
        <v>0</v>
      </c>
      <c r="AT4191" s="12">
        <f t="shared" ref="AT4191:BI4191" si="6593">SUM(AT4192:AT4196)</f>
        <v>0</v>
      </c>
      <c r="AU4191" s="12">
        <f t="shared" si="6593"/>
        <v>0</v>
      </c>
      <c r="AV4191" s="12">
        <f t="shared" si="6593"/>
        <v>0</v>
      </c>
      <c r="AW4191" s="12">
        <f t="shared" si="6593"/>
        <v>0</v>
      </c>
      <c r="AX4191" s="12">
        <f t="shared" si="6593"/>
        <v>0</v>
      </c>
      <c r="AY4191" s="12">
        <f t="shared" si="6593"/>
        <v>0</v>
      </c>
      <c r="AZ4191" s="12">
        <f t="shared" si="6593"/>
        <v>0</v>
      </c>
      <c r="BA4191" s="12">
        <f t="shared" si="6593"/>
        <v>0</v>
      </c>
      <c r="BB4191" s="12">
        <f t="shared" si="6593"/>
        <v>0</v>
      </c>
      <c r="BC4191" s="12">
        <f t="shared" si="6593"/>
        <v>0</v>
      </c>
      <c r="BD4191" s="12">
        <f t="shared" si="6593"/>
        <v>0</v>
      </c>
      <c r="BE4191" s="12">
        <f t="shared" si="6593"/>
        <v>0</v>
      </c>
      <c r="BF4191" s="12">
        <f t="shared" si="6593"/>
        <v>0</v>
      </c>
      <c r="BG4191" s="12">
        <f t="shared" si="6593"/>
        <v>0</v>
      </c>
      <c r="BH4191" s="12">
        <f t="shared" si="6593"/>
        <v>0</v>
      </c>
      <c r="BI4191" s="12">
        <f t="shared" si="6593"/>
        <v>0</v>
      </c>
      <c r="BJ4191" s="12">
        <v>0</v>
      </c>
      <c r="BK4191" s="12">
        <v>0</v>
      </c>
    </row>
    <row r="4192" spans="1:63" ht="22.5" x14ac:dyDescent="0.25">
      <c r="A4192" s="4" t="s">
        <v>1156</v>
      </c>
      <c r="B4192" s="4" t="s">
        <v>58</v>
      </c>
      <c r="C4192" s="4" t="s">
        <v>159</v>
      </c>
      <c r="D4192" s="107" t="s">
        <v>1400</v>
      </c>
      <c r="E4192" s="117">
        <v>6112</v>
      </c>
      <c r="F4192" s="107" t="s">
        <v>1402</v>
      </c>
      <c r="G4192" s="103" t="s">
        <v>1659</v>
      </c>
      <c r="H4192" s="13" t="s">
        <v>59</v>
      </c>
      <c r="I4192" s="14">
        <v>75000</v>
      </c>
      <c r="J4192" s="14">
        <v>0</v>
      </c>
      <c r="K4192" s="14"/>
      <c r="L4192" s="14"/>
      <c r="M4192" s="14"/>
      <c r="N4192" s="14"/>
      <c r="O4192" s="14"/>
      <c r="P4192" s="14">
        <f t="shared" si="6540"/>
        <v>0</v>
      </c>
      <c r="Q4192" s="14"/>
      <c r="R4192" s="14"/>
      <c r="S4192" s="14"/>
      <c r="T4192" s="14"/>
      <c r="U4192" s="14"/>
      <c r="V4192" s="14"/>
      <c r="W4192" s="14"/>
      <c r="X4192" s="14"/>
      <c r="Y4192" s="14"/>
      <c r="Z4192" s="14">
        <v>0</v>
      </c>
      <c r="AA4192" s="14">
        <v>0</v>
      </c>
      <c r="AB4192" s="14">
        <v>0</v>
      </c>
      <c r="AC4192" s="14"/>
      <c r="AD4192" s="14"/>
      <c r="AE4192" s="14"/>
      <c r="AF4192" s="14"/>
      <c r="AG4192" s="14"/>
      <c r="AH4192" s="14">
        <f t="shared" si="6541"/>
        <v>0</v>
      </c>
      <c r="AI4192" s="14"/>
      <c r="AJ4192" s="14"/>
      <c r="AK4192" s="14"/>
      <c r="AL4192" s="14"/>
      <c r="AM4192" s="14"/>
      <c r="AN4192" s="14"/>
      <c r="AO4192" s="14"/>
      <c r="AP4192" s="14"/>
      <c r="AQ4192" s="14"/>
      <c r="AR4192" s="14">
        <v>0</v>
      </c>
      <c r="AS4192" s="14">
        <v>0</v>
      </c>
      <c r="AT4192" s="14">
        <v>0</v>
      </c>
      <c r="AU4192" s="14"/>
      <c r="AV4192" s="14"/>
      <c r="AW4192" s="14"/>
      <c r="AX4192" s="14"/>
      <c r="AY4192" s="14"/>
      <c r="AZ4192" s="14">
        <f t="shared" si="6542"/>
        <v>0</v>
      </c>
      <c r="BA4192" s="14"/>
      <c r="BB4192" s="14"/>
      <c r="BC4192" s="14"/>
      <c r="BD4192" s="14"/>
      <c r="BE4192" s="14"/>
      <c r="BF4192" s="14"/>
      <c r="BG4192" s="14"/>
      <c r="BH4192" s="14"/>
      <c r="BI4192" s="14"/>
      <c r="BJ4192" s="14">
        <v>0</v>
      </c>
      <c r="BK4192" s="14">
        <v>0</v>
      </c>
    </row>
    <row r="4193" spans="1:63" x14ac:dyDescent="0.25">
      <c r="A4193" s="4" t="s">
        <v>1156</v>
      </c>
      <c r="B4193" s="4" t="s">
        <v>58</v>
      </c>
      <c r="C4193" s="4" t="s">
        <v>159</v>
      </c>
      <c r="D4193" s="107" t="s">
        <v>1400</v>
      </c>
      <c r="E4193" s="117">
        <v>6112</v>
      </c>
      <c r="F4193" s="107" t="s">
        <v>1403</v>
      </c>
      <c r="G4193" s="103" t="s">
        <v>1659</v>
      </c>
      <c r="H4193" s="13" t="s">
        <v>24</v>
      </c>
      <c r="I4193" s="14">
        <v>312000</v>
      </c>
      <c r="J4193" s="14">
        <v>0</v>
      </c>
      <c r="K4193" s="14"/>
      <c r="L4193" s="14"/>
      <c r="M4193" s="14"/>
      <c r="N4193" s="14"/>
      <c r="O4193" s="14"/>
      <c r="P4193" s="14">
        <f t="shared" si="6540"/>
        <v>0</v>
      </c>
      <c r="Q4193" s="14"/>
      <c r="R4193" s="14"/>
      <c r="S4193" s="14"/>
      <c r="T4193" s="14"/>
      <c r="U4193" s="14"/>
      <c r="V4193" s="14"/>
      <c r="W4193" s="14"/>
      <c r="X4193" s="14"/>
      <c r="Y4193" s="14"/>
      <c r="Z4193" s="14">
        <v>0</v>
      </c>
      <c r="AA4193" s="14">
        <v>0</v>
      </c>
      <c r="AB4193" s="14">
        <v>0</v>
      </c>
      <c r="AC4193" s="14"/>
      <c r="AD4193" s="14"/>
      <c r="AE4193" s="14"/>
      <c r="AF4193" s="14"/>
      <c r="AG4193" s="14"/>
      <c r="AH4193" s="14">
        <f t="shared" si="6541"/>
        <v>0</v>
      </c>
      <c r="AI4193" s="14"/>
      <c r="AJ4193" s="14"/>
      <c r="AK4193" s="14"/>
      <c r="AL4193" s="14"/>
      <c r="AM4193" s="14"/>
      <c r="AN4193" s="14"/>
      <c r="AO4193" s="14"/>
      <c r="AP4193" s="14"/>
      <c r="AQ4193" s="14"/>
      <c r="AR4193" s="14">
        <v>0</v>
      </c>
      <c r="AS4193" s="14">
        <v>0</v>
      </c>
      <c r="AT4193" s="14">
        <v>0</v>
      </c>
      <c r="AU4193" s="14"/>
      <c r="AV4193" s="14"/>
      <c r="AW4193" s="14"/>
      <c r="AX4193" s="14"/>
      <c r="AY4193" s="14"/>
      <c r="AZ4193" s="14">
        <f t="shared" si="6542"/>
        <v>0</v>
      </c>
      <c r="BA4193" s="14"/>
      <c r="BB4193" s="14"/>
      <c r="BC4193" s="14"/>
      <c r="BD4193" s="14"/>
      <c r="BE4193" s="14"/>
      <c r="BF4193" s="14"/>
      <c r="BG4193" s="14"/>
      <c r="BH4193" s="14"/>
      <c r="BI4193" s="14"/>
      <c r="BJ4193" s="14">
        <v>0</v>
      </c>
      <c r="BK4193" s="14">
        <v>0</v>
      </c>
    </row>
    <row r="4194" spans="1:63" x14ac:dyDescent="0.25">
      <c r="A4194" s="4" t="s">
        <v>1156</v>
      </c>
      <c r="B4194" s="4" t="s">
        <v>58</v>
      </c>
      <c r="C4194" s="4" t="s">
        <v>159</v>
      </c>
      <c r="D4194" s="107" t="s">
        <v>1400</v>
      </c>
      <c r="E4194" s="117">
        <v>6112</v>
      </c>
      <c r="F4194" s="107" t="s">
        <v>1404</v>
      </c>
      <c r="G4194" s="103" t="s">
        <v>1659</v>
      </c>
      <c r="H4194" s="13" t="s">
        <v>25</v>
      </c>
      <c r="I4194" s="14">
        <v>60000</v>
      </c>
      <c r="J4194" s="14">
        <v>0</v>
      </c>
      <c r="K4194" s="14"/>
      <c r="L4194" s="14"/>
      <c r="M4194" s="14"/>
      <c r="N4194" s="14"/>
      <c r="O4194" s="14"/>
      <c r="P4194" s="14">
        <f t="shared" si="6540"/>
        <v>0</v>
      </c>
      <c r="Q4194" s="14"/>
      <c r="R4194" s="14"/>
      <c r="S4194" s="14"/>
      <c r="T4194" s="14"/>
      <c r="U4194" s="14"/>
      <c r="V4194" s="14"/>
      <c r="W4194" s="14"/>
      <c r="X4194" s="14"/>
      <c r="Y4194" s="14"/>
      <c r="Z4194" s="14">
        <v>0</v>
      </c>
      <c r="AA4194" s="14">
        <v>0</v>
      </c>
      <c r="AB4194" s="14">
        <v>0</v>
      </c>
      <c r="AC4194" s="14"/>
      <c r="AD4194" s="14"/>
      <c r="AE4194" s="14"/>
      <c r="AF4194" s="14"/>
      <c r="AG4194" s="14"/>
      <c r="AH4194" s="14">
        <f t="shared" si="6541"/>
        <v>0</v>
      </c>
      <c r="AI4194" s="14"/>
      <c r="AJ4194" s="14"/>
      <c r="AK4194" s="14"/>
      <c r="AL4194" s="14"/>
      <c r="AM4194" s="14"/>
      <c r="AN4194" s="14"/>
      <c r="AO4194" s="14"/>
      <c r="AP4194" s="14"/>
      <c r="AQ4194" s="14"/>
      <c r="AR4194" s="14">
        <v>0</v>
      </c>
      <c r="AS4194" s="14">
        <v>0</v>
      </c>
      <c r="AT4194" s="14">
        <v>0</v>
      </c>
      <c r="AU4194" s="14"/>
      <c r="AV4194" s="14"/>
      <c r="AW4194" s="14"/>
      <c r="AX4194" s="14"/>
      <c r="AY4194" s="14"/>
      <c r="AZ4194" s="14">
        <f t="shared" si="6542"/>
        <v>0</v>
      </c>
      <c r="BA4194" s="14"/>
      <c r="BB4194" s="14"/>
      <c r="BC4194" s="14"/>
      <c r="BD4194" s="14"/>
      <c r="BE4194" s="14"/>
      <c r="BF4194" s="14"/>
      <c r="BG4194" s="14"/>
      <c r="BH4194" s="14"/>
      <c r="BI4194" s="14"/>
      <c r="BJ4194" s="14">
        <v>0</v>
      </c>
      <c r="BK4194" s="14">
        <v>0</v>
      </c>
    </row>
    <row r="4195" spans="1:63" x14ac:dyDescent="0.25">
      <c r="A4195" s="4" t="s">
        <v>1156</v>
      </c>
      <c r="B4195" s="4" t="s">
        <v>58</v>
      </c>
      <c r="C4195" s="4" t="s">
        <v>159</v>
      </c>
      <c r="D4195" s="107" t="s">
        <v>1400</v>
      </c>
      <c r="E4195" s="117">
        <v>6112</v>
      </c>
      <c r="F4195" s="107" t="s">
        <v>1405</v>
      </c>
      <c r="G4195" s="103" t="s">
        <v>1659</v>
      </c>
      <c r="H4195" s="13" t="s">
        <v>23</v>
      </c>
      <c r="I4195" s="14">
        <v>18000</v>
      </c>
      <c r="J4195" s="14">
        <v>0</v>
      </c>
      <c r="K4195" s="14"/>
      <c r="L4195" s="14"/>
      <c r="M4195" s="14"/>
      <c r="N4195" s="14"/>
      <c r="O4195" s="14"/>
      <c r="P4195" s="14">
        <f t="shared" si="6540"/>
        <v>0</v>
      </c>
      <c r="Q4195" s="14"/>
      <c r="R4195" s="14"/>
      <c r="S4195" s="14"/>
      <c r="T4195" s="14"/>
      <c r="U4195" s="14"/>
      <c r="V4195" s="14"/>
      <c r="W4195" s="14"/>
      <c r="X4195" s="14"/>
      <c r="Y4195" s="14"/>
      <c r="Z4195" s="14">
        <v>0</v>
      </c>
      <c r="AA4195" s="14">
        <v>0</v>
      </c>
      <c r="AB4195" s="14">
        <v>0</v>
      </c>
      <c r="AC4195" s="14"/>
      <c r="AD4195" s="14"/>
      <c r="AE4195" s="14"/>
      <c r="AF4195" s="14"/>
      <c r="AG4195" s="14"/>
      <c r="AH4195" s="14">
        <f t="shared" si="6541"/>
        <v>0</v>
      </c>
      <c r="AI4195" s="14"/>
      <c r="AJ4195" s="14"/>
      <c r="AK4195" s="14"/>
      <c r="AL4195" s="14"/>
      <c r="AM4195" s="14"/>
      <c r="AN4195" s="14"/>
      <c r="AO4195" s="14"/>
      <c r="AP4195" s="14"/>
      <c r="AQ4195" s="14"/>
      <c r="AR4195" s="14">
        <v>0</v>
      </c>
      <c r="AS4195" s="14">
        <v>0</v>
      </c>
      <c r="AT4195" s="14">
        <v>0</v>
      </c>
      <c r="AU4195" s="14"/>
      <c r="AV4195" s="14"/>
      <c r="AW4195" s="14"/>
      <c r="AX4195" s="14"/>
      <c r="AY4195" s="14"/>
      <c r="AZ4195" s="14">
        <f t="shared" si="6542"/>
        <v>0</v>
      </c>
      <c r="BA4195" s="14"/>
      <c r="BB4195" s="14"/>
      <c r="BC4195" s="14"/>
      <c r="BD4195" s="14"/>
      <c r="BE4195" s="14"/>
      <c r="BF4195" s="14"/>
      <c r="BG4195" s="14"/>
      <c r="BH4195" s="14"/>
      <c r="BI4195" s="14"/>
      <c r="BJ4195" s="14">
        <v>0</v>
      </c>
      <c r="BK4195" s="14">
        <v>0</v>
      </c>
    </row>
    <row r="4196" spans="1:63" x14ac:dyDescent="0.25">
      <c r="A4196" s="4" t="s">
        <v>1156</v>
      </c>
      <c r="B4196" s="4" t="s">
        <v>58</v>
      </c>
      <c r="C4196" s="4" t="s">
        <v>159</v>
      </c>
      <c r="D4196" s="107" t="s">
        <v>1400</v>
      </c>
      <c r="E4196" s="117">
        <v>6112</v>
      </c>
      <c r="F4196" s="107" t="s">
        <v>1406</v>
      </c>
      <c r="G4196" s="103" t="s">
        <v>1659</v>
      </c>
      <c r="H4196" s="13" t="s">
        <v>26</v>
      </c>
      <c r="I4196" s="14">
        <v>45200</v>
      </c>
      <c r="J4196" s="14">
        <v>20000</v>
      </c>
      <c r="K4196" s="14">
        <v>10000</v>
      </c>
      <c r="L4196" s="14"/>
      <c r="M4196" s="14"/>
      <c r="N4196" s="14"/>
      <c r="O4196" s="14"/>
      <c r="P4196" s="14">
        <f t="shared" si="6540"/>
        <v>30000</v>
      </c>
      <c r="Q4196" s="14"/>
      <c r="R4196" s="14"/>
      <c r="S4196" s="14">
        <v>10000</v>
      </c>
      <c r="T4196" s="14"/>
      <c r="U4196" s="14"/>
      <c r="V4196" s="14"/>
      <c r="W4196" s="14"/>
      <c r="X4196" s="14"/>
      <c r="Y4196" s="14"/>
      <c r="Z4196" s="14">
        <v>10000</v>
      </c>
      <c r="AA4196" s="14">
        <v>20000</v>
      </c>
      <c r="AB4196" s="14">
        <v>0</v>
      </c>
      <c r="AC4196" s="14"/>
      <c r="AD4196" s="14"/>
      <c r="AE4196" s="14"/>
      <c r="AF4196" s="14"/>
      <c r="AG4196" s="14"/>
      <c r="AH4196" s="14">
        <f t="shared" si="6541"/>
        <v>0</v>
      </c>
      <c r="AI4196" s="14"/>
      <c r="AJ4196" s="14"/>
      <c r="AK4196" s="14"/>
      <c r="AL4196" s="14"/>
      <c r="AM4196" s="14"/>
      <c r="AN4196" s="14"/>
      <c r="AO4196" s="14"/>
      <c r="AP4196" s="14"/>
      <c r="AQ4196" s="14"/>
      <c r="AR4196" s="14">
        <v>0</v>
      </c>
      <c r="AS4196" s="14">
        <v>0</v>
      </c>
      <c r="AT4196" s="14">
        <v>0</v>
      </c>
      <c r="AU4196" s="14"/>
      <c r="AV4196" s="14"/>
      <c r="AW4196" s="14"/>
      <c r="AX4196" s="14"/>
      <c r="AY4196" s="14"/>
      <c r="AZ4196" s="14">
        <f t="shared" si="6542"/>
        <v>0</v>
      </c>
      <c r="BA4196" s="14"/>
      <c r="BB4196" s="14"/>
      <c r="BC4196" s="14"/>
      <c r="BD4196" s="14"/>
      <c r="BE4196" s="14"/>
      <c r="BF4196" s="14"/>
      <c r="BG4196" s="14"/>
      <c r="BH4196" s="14"/>
      <c r="BI4196" s="14"/>
      <c r="BJ4196" s="14">
        <v>0</v>
      </c>
      <c r="BK4196" s="14">
        <v>0</v>
      </c>
    </row>
    <row r="4197" spans="1:63" ht="22.5" x14ac:dyDescent="0.25">
      <c r="A4197" s="4" t="s">
        <v>1156</v>
      </c>
      <c r="B4197" s="4" t="s">
        <v>58</v>
      </c>
      <c r="C4197" s="4" t="s">
        <v>159</v>
      </c>
      <c r="D4197" s="107" t="s">
        <v>1400</v>
      </c>
      <c r="E4197" s="106" t="s">
        <v>27</v>
      </c>
      <c r="F4197" s="106" t="s">
        <v>0</v>
      </c>
      <c r="G4197" s="2" t="s">
        <v>0</v>
      </c>
      <c r="H4197" s="2" t="s">
        <v>28</v>
      </c>
      <c r="I4197" s="12">
        <f>SUM(I4198)</f>
        <v>572383</v>
      </c>
      <c r="J4197" s="12">
        <f t="shared" ref="J4197:Y4197" si="6594">SUM(J4198)</f>
        <v>21500</v>
      </c>
      <c r="K4197" s="12">
        <f t="shared" si="6594"/>
        <v>25600</v>
      </c>
      <c r="L4197" s="12">
        <f t="shared" si="6594"/>
        <v>0</v>
      </c>
      <c r="M4197" s="12">
        <f t="shared" si="6594"/>
        <v>0</v>
      </c>
      <c r="N4197" s="12">
        <f t="shared" si="6594"/>
        <v>0</v>
      </c>
      <c r="O4197" s="12">
        <f t="shared" si="6594"/>
        <v>0</v>
      </c>
      <c r="P4197" s="12">
        <f t="shared" si="6594"/>
        <v>47100</v>
      </c>
      <c r="Q4197" s="12">
        <f t="shared" si="6594"/>
        <v>1581</v>
      </c>
      <c r="R4197" s="12">
        <f t="shared" si="6594"/>
        <v>427</v>
      </c>
      <c r="S4197" s="12">
        <f t="shared" si="6594"/>
        <v>26027</v>
      </c>
      <c r="T4197" s="12">
        <f t="shared" si="6594"/>
        <v>0</v>
      </c>
      <c r="U4197" s="12">
        <f t="shared" si="6594"/>
        <v>0</v>
      </c>
      <c r="V4197" s="12">
        <f t="shared" si="6594"/>
        <v>0</v>
      </c>
      <c r="W4197" s="12">
        <f t="shared" si="6594"/>
        <v>0</v>
      </c>
      <c r="X4197" s="12">
        <f t="shared" si="6594"/>
        <v>0</v>
      </c>
      <c r="Y4197" s="12">
        <f t="shared" si="6594"/>
        <v>0</v>
      </c>
      <c r="Z4197" s="12">
        <v>28035</v>
      </c>
      <c r="AA4197" s="12">
        <v>19065</v>
      </c>
      <c r="AB4197" s="12">
        <f t="shared" ref="AB4197:AQ4197" si="6595">SUM(AB4198)</f>
        <v>0</v>
      </c>
      <c r="AC4197" s="12">
        <f t="shared" si="6595"/>
        <v>0</v>
      </c>
      <c r="AD4197" s="12">
        <f t="shared" si="6595"/>
        <v>0</v>
      </c>
      <c r="AE4197" s="12">
        <f t="shared" si="6595"/>
        <v>0</v>
      </c>
      <c r="AF4197" s="12">
        <f t="shared" si="6595"/>
        <v>0</v>
      </c>
      <c r="AG4197" s="12">
        <f t="shared" si="6595"/>
        <v>0</v>
      </c>
      <c r="AH4197" s="12">
        <f t="shared" si="6595"/>
        <v>0</v>
      </c>
      <c r="AI4197" s="12">
        <f t="shared" si="6595"/>
        <v>0</v>
      </c>
      <c r="AJ4197" s="12">
        <f t="shared" si="6595"/>
        <v>0</v>
      </c>
      <c r="AK4197" s="12">
        <f t="shared" si="6595"/>
        <v>0</v>
      </c>
      <c r="AL4197" s="12">
        <f t="shared" si="6595"/>
        <v>0</v>
      </c>
      <c r="AM4197" s="12">
        <f t="shared" si="6595"/>
        <v>0</v>
      </c>
      <c r="AN4197" s="12">
        <f t="shared" si="6595"/>
        <v>0</v>
      </c>
      <c r="AO4197" s="12">
        <f t="shared" si="6595"/>
        <v>0</v>
      </c>
      <c r="AP4197" s="12">
        <f t="shared" si="6595"/>
        <v>0</v>
      </c>
      <c r="AQ4197" s="12">
        <f t="shared" si="6595"/>
        <v>0</v>
      </c>
      <c r="AR4197" s="12">
        <v>0</v>
      </c>
      <c r="AS4197" s="12">
        <v>0</v>
      </c>
      <c r="AT4197" s="12">
        <f t="shared" ref="AT4197:BI4197" si="6596">SUM(AT4198)</f>
        <v>16000</v>
      </c>
      <c r="AU4197" s="12">
        <f t="shared" si="6596"/>
        <v>1150</v>
      </c>
      <c r="AV4197" s="12">
        <f t="shared" si="6596"/>
        <v>0</v>
      </c>
      <c r="AW4197" s="12">
        <f t="shared" si="6596"/>
        <v>0</v>
      </c>
      <c r="AX4197" s="12">
        <f t="shared" si="6596"/>
        <v>0</v>
      </c>
      <c r="AY4197" s="12">
        <f t="shared" si="6596"/>
        <v>0</v>
      </c>
      <c r="AZ4197" s="12">
        <f t="shared" si="6596"/>
        <v>17150</v>
      </c>
      <c r="BA4197" s="12">
        <f t="shared" si="6596"/>
        <v>0</v>
      </c>
      <c r="BB4197" s="12">
        <f t="shared" si="6596"/>
        <v>0</v>
      </c>
      <c r="BC4197" s="12">
        <f t="shared" si="6596"/>
        <v>1150</v>
      </c>
      <c r="BD4197" s="12">
        <f t="shared" si="6596"/>
        <v>0</v>
      </c>
      <c r="BE4197" s="12">
        <f t="shared" si="6596"/>
        <v>1900</v>
      </c>
      <c r="BF4197" s="12">
        <f t="shared" si="6596"/>
        <v>0</v>
      </c>
      <c r="BG4197" s="12">
        <f t="shared" si="6596"/>
        <v>0</v>
      </c>
      <c r="BH4197" s="12">
        <f t="shared" si="6596"/>
        <v>0</v>
      </c>
      <c r="BI4197" s="12">
        <f t="shared" si="6596"/>
        <v>0</v>
      </c>
      <c r="BJ4197" s="12">
        <v>3050</v>
      </c>
      <c r="BK4197" s="12">
        <v>14100</v>
      </c>
    </row>
    <row r="4198" spans="1:63" x14ac:dyDescent="0.25">
      <c r="A4198" s="4" t="s">
        <v>1156</v>
      </c>
      <c r="B4198" s="4" t="s">
        <v>58</v>
      </c>
      <c r="C4198" s="4" t="s">
        <v>159</v>
      </c>
      <c r="D4198" s="107" t="s">
        <v>1400</v>
      </c>
      <c r="E4198" s="117">
        <v>6121</v>
      </c>
      <c r="F4198" s="107"/>
      <c r="G4198" s="103" t="s">
        <v>1659</v>
      </c>
      <c r="H4198" s="13" t="s">
        <v>29</v>
      </c>
      <c r="I4198" s="14">
        <v>572383</v>
      </c>
      <c r="J4198" s="14">
        <v>21500</v>
      </c>
      <c r="K4198" s="14">
        <v>25600</v>
      </c>
      <c r="L4198" s="14"/>
      <c r="M4198" s="14"/>
      <c r="N4198" s="14"/>
      <c r="O4198" s="14"/>
      <c r="P4198" s="14">
        <f t="shared" si="6540"/>
        <v>47100</v>
      </c>
      <c r="Q4198" s="14">
        <f>600+201+180+600</f>
        <v>1581</v>
      </c>
      <c r="R4198" s="14">
        <v>427</v>
      </c>
      <c r="S4198" s="14">
        <f>25600+427</f>
        <v>26027</v>
      </c>
      <c r="T4198" s="14"/>
      <c r="U4198" s="14"/>
      <c r="V4198" s="14"/>
      <c r="W4198" s="14"/>
      <c r="X4198" s="14"/>
      <c r="Y4198" s="14"/>
      <c r="Z4198" s="14">
        <v>28035</v>
      </c>
      <c r="AA4198" s="14">
        <v>19065</v>
      </c>
      <c r="AB4198" s="14">
        <v>0</v>
      </c>
      <c r="AC4198" s="14"/>
      <c r="AD4198" s="14"/>
      <c r="AE4198" s="14"/>
      <c r="AF4198" s="14"/>
      <c r="AG4198" s="14"/>
      <c r="AH4198" s="14">
        <f t="shared" si="6541"/>
        <v>0</v>
      </c>
      <c r="AI4198" s="14"/>
      <c r="AJ4198" s="14"/>
      <c r="AK4198" s="14"/>
      <c r="AL4198" s="14"/>
      <c r="AM4198" s="14"/>
      <c r="AN4198" s="14"/>
      <c r="AO4198" s="14"/>
      <c r="AP4198" s="14"/>
      <c r="AQ4198" s="14"/>
      <c r="AR4198" s="14">
        <v>0</v>
      </c>
      <c r="AS4198" s="14">
        <v>0</v>
      </c>
      <c r="AT4198" s="14">
        <v>16000</v>
      </c>
      <c r="AU4198" s="14">
        <f>900+150+100</f>
        <v>1150</v>
      </c>
      <c r="AV4198" s="14"/>
      <c r="AW4198" s="14"/>
      <c r="AX4198" s="14"/>
      <c r="AY4198" s="14"/>
      <c r="AZ4198" s="14">
        <f t="shared" si="6542"/>
        <v>17150</v>
      </c>
      <c r="BA4198" s="14"/>
      <c r="BB4198" s="14"/>
      <c r="BC4198" s="14">
        <f>900+150+100</f>
        <v>1150</v>
      </c>
      <c r="BD4198" s="14"/>
      <c r="BE4198" s="14">
        <v>1900</v>
      </c>
      <c r="BF4198" s="14"/>
      <c r="BG4198" s="14"/>
      <c r="BH4198" s="14"/>
      <c r="BI4198" s="14"/>
      <c r="BJ4198" s="14">
        <v>3050</v>
      </c>
      <c r="BK4198" s="14">
        <v>14100</v>
      </c>
    </row>
    <row r="4199" spans="1:63" ht="22.5" x14ac:dyDescent="0.25">
      <c r="A4199" s="4" t="s">
        <v>1156</v>
      </c>
      <c r="B4199" s="4" t="s">
        <v>58</v>
      </c>
      <c r="C4199" s="4" t="s">
        <v>159</v>
      </c>
      <c r="D4199" s="107" t="s">
        <v>1400</v>
      </c>
      <c r="E4199" s="106" t="s">
        <v>31</v>
      </c>
      <c r="F4199" s="106" t="s">
        <v>0</v>
      </c>
      <c r="G4199" s="2" t="s">
        <v>0</v>
      </c>
      <c r="H4199" s="2" t="s">
        <v>32</v>
      </c>
      <c r="I4199" s="12">
        <f>SUM(I4200:I4208)</f>
        <v>1352100</v>
      </c>
      <c r="J4199" s="12">
        <f>SUM(J4200:J4208)</f>
        <v>723000</v>
      </c>
      <c r="K4199" s="12">
        <f t="shared" ref="K4199:Y4199" si="6597">SUM(K4200:K4208)</f>
        <v>775360</v>
      </c>
      <c r="L4199" s="12">
        <f t="shared" si="6597"/>
        <v>0</v>
      </c>
      <c r="M4199" s="12">
        <f t="shared" si="6597"/>
        <v>0</v>
      </c>
      <c r="N4199" s="12">
        <f t="shared" si="6597"/>
        <v>0</v>
      </c>
      <c r="O4199" s="12">
        <f t="shared" si="6597"/>
        <v>0</v>
      </c>
      <c r="P4199" s="12">
        <f t="shared" si="6597"/>
        <v>1498360</v>
      </c>
      <c r="Q4199" s="12">
        <f t="shared" si="6597"/>
        <v>33529</v>
      </c>
      <c r="R4199" s="12">
        <f t="shared" si="6597"/>
        <v>31</v>
      </c>
      <c r="S4199" s="12">
        <f t="shared" si="6597"/>
        <v>775391</v>
      </c>
      <c r="T4199" s="12">
        <f t="shared" si="6597"/>
        <v>0</v>
      </c>
      <c r="U4199" s="12">
        <f t="shared" si="6597"/>
        <v>0</v>
      </c>
      <c r="V4199" s="12">
        <f t="shared" si="6597"/>
        <v>0</v>
      </c>
      <c r="W4199" s="12">
        <f t="shared" si="6597"/>
        <v>0</v>
      </c>
      <c r="X4199" s="12">
        <f t="shared" si="6597"/>
        <v>0</v>
      </c>
      <c r="Y4199" s="12">
        <f t="shared" si="6597"/>
        <v>0</v>
      </c>
      <c r="Z4199" s="12">
        <v>808951</v>
      </c>
      <c r="AA4199" s="12">
        <v>689409</v>
      </c>
      <c r="AB4199" s="12">
        <f t="shared" ref="AB4199:AQ4199" si="6598">SUM(AB4200:AB4208)</f>
        <v>200</v>
      </c>
      <c r="AC4199" s="12">
        <f t="shared" si="6598"/>
        <v>19200</v>
      </c>
      <c r="AD4199" s="12">
        <f t="shared" si="6598"/>
        <v>0</v>
      </c>
      <c r="AE4199" s="12">
        <f t="shared" si="6598"/>
        <v>0</v>
      </c>
      <c r="AF4199" s="12">
        <f t="shared" si="6598"/>
        <v>0</v>
      </c>
      <c r="AG4199" s="12">
        <f t="shared" si="6598"/>
        <v>0</v>
      </c>
      <c r="AH4199" s="12">
        <f t="shared" si="6598"/>
        <v>19400</v>
      </c>
      <c r="AI4199" s="12">
        <f t="shared" si="6598"/>
        <v>0</v>
      </c>
      <c r="AJ4199" s="12">
        <f t="shared" si="6598"/>
        <v>0</v>
      </c>
      <c r="AK4199" s="12">
        <f t="shared" si="6598"/>
        <v>19200</v>
      </c>
      <c r="AL4199" s="12">
        <f t="shared" si="6598"/>
        <v>0</v>
      </c>
      <c r="AM4199" s="12">
        <f t="shared" si="6598"/>
        <v>0</v>
      </c>
      <c r="AN4199" s="12">
        <f t="shared" si="6598"/>
        <v>0</v>
      </c>
      <c r="AO4199" s="12">
        <f t="shared" si="6598"/>
        <v>0</v>
      </c>
      <c r="AP4199" s="12">
        <f t="shared" si="6598"/>
        <v>0</v>
      </c>
      <c r="AQ4199" s="12">
        <f t="shared" si="6598"/>
        <v>0</v>
      </c>
      <c r="AR4199" s="12">
        <v>19200</v>
      </c>
      <c r="AS4199" s="12">
        <v>200</v>
      </c>
      <c r="AT4199" s="12">
        <f t="shared" ref="AT4199:BI4199" si="6599">SUM(AT4200:AT4208)</f>
        <v>389600</v>
      </c>
      <c r="AU4199" s="12">
        <f t="shared" si="6599"/>
        <v>64769</v>
      </c>
      <c r="AV4199" s="12">
        <f t="shared" si="6599"/>
        <v>0</v>
      </c>
      <c r="AW4199" s="12">
        <f t="shared" si="6599"/>
        <v>0</v>
      </c>
      <c r="AX4199" s="12">
        <f t="shared" si="6599"/>
        <v>0</v>
      </c>
      <c r="AY4199" s="12">
        <f t="shared" si="6599"/>
        <v>19035</v>
      </c>
      <c r="AZ4199" s="12">
        <f t="shared" si="6599"/>
        <v>473404</v>
      </c>
      <c r="BA4199" s="12">
        <f t="shared" si="6599"/>
        <v>7500</v>
      </c>
      <c r="BB4199" s="12">
        <f t="shared" si="6599"/>
        <v>0</v>
      </c>
      <c r="BC4199" s="12">
        <f t="shared" si="6599"/>
        <v>64769</v>
      </c>
      <c r="BD4199" s="12">
        <f t="shared" si="6599"/>
        <v>0</v>
      </c>
      <c r="BE4199" s="12">
        <f t="shared" si="6599"/>
        <v>50000</v>
      </c>
      <c r="BF4199" s="12">
        <f t="shared" si="6599"/>
        <v>0</v>
      </c>
      <c r="BG4199" s="12">
        <f t="shared" si="6599"/>
        <v>19035</v>
      </c>
      <c r="BH4199" s="12">
        <f t="shared" si="6599"/>
        <v>0</v>
      </c>
      <c r="BI4199" s="12">
        <f t="shared" si="6599"/>
        <v>0</v>
      </c>
      <c r="BJ4199" s="12">
        <v>141304</v>
      </c>
      <c r="BK4199" s="12">
        <v>332100</v>
      </c>
    </row>
    <row r="4200" spans="1:63" x14ac:dyDescent="0.25">
      <c r="A4200" s="4" t="s">
        <v>1156</v>
      </c>
      <c r="B4200" s="4" t="s">
        <v>58</v>
      </c>
      <c r="C4200" s="4" t="s">
        <v>159</v>
      </c>
      <c r="D4200" s="107" t="s">
        <v>1400</v>
      </c>
      <c r="E4200" s="117">
        <v>6131</v>
      </c>
      <c r="F4200" s="107"/>
      <c r="G4200" s="103" t="s">
        <v>1659</v>
      </c>
      <c r="H4200" s="13" t="s">
        <v>34</v>
      </c>
      <c r="I4200" s="14">
        <v>210100</v>
      </c>
      <c r="J4200" s="14">
        <v>80000</v>
      </c>
      <c r="K4200" s="14">
        <v>121500</v>
      </c>
      <c r="L4200" s="14"/>
      <c r="M4200" s="14"/>
      <c r="N4200" s="14"/>
      <c r="O4200" s="14"/>
      <c r="P4200" s="14">
        <f t="shared" si="6540"/>
        <v>201500</v>
      </c>
      <c r="Q4200" s="14"/>
      <c r="R4200" s="14"/>
      <c r="S4200" s="14">
        <v>121500</v>
      </c>
      <c r="T4200" s="14"/>
      <c r="U4200" s="14"/>
      <c r="V4200" s="14"/>
      <c r="W4200" s="14"/>
      <c r="X4200" s="14"/>
      <c r="Y4200" s="14"/>
      <c r="Z4200" s="14">
        <v>121500</v>
      </c>
      <c r="AA4200" s="14">
        <v>80000</v>
      </c>
      <c r="AB4200" s="14">
        <v>100</v>
      </c>
      <c r="AC4200" s="14">
        <v>5000</v>
      </c>
      <c r="AD4200" s="14"/>
      <c r="AE4200" s="14"/>
      <c r="AF4200" s="14"/>
      <c r="AG4200" s="14"/>
      <c r="AH4200" s="14">
        <f t="shared" si="6541"/>
        <v>5100</v>
      </c>
      <c r="AI4200" s="14"/>
      <c r="AJ4200" s="14"/>
      <c r="AK4200" s="14">
        <v>5000</v>
      </c>
      <c r="AL4200" s="14"/>
      <c r="AM4200" s="14"/>
      <c r="AN4200" s="14"/>
      <c r="AO4200" s="14"/>
      <c r="AP4200" s="14"/>
      <c r="AQ4200" s="14"/>
      <c r="AR4200" s="14">
        <v>5000</v>
      </c>
      <c r="AS4200" s="14">
        <v>100</v>
      </c>
      <c r="AT4200" s="14">
        <v>110000</v>
      </c>
      <c r="AU4200" s="14">
        <v>20000</v>
      </c>
      <c r="AV4200" s="14"/>
      <c r="AW4200" s="14"/>
      <c r="AX4200" s="14"/>
      <c r="AY4200" s="14"/>
      <c r="AZ4200" s="14">
        <f t="shared" si="6542"/>
        <v>130000</v>
      </c>
      <c r="BA4200" s="14">
        <v>6000</v>
      </c>
      <c r="BB4200" s="14"/>
      <c r="BC4200" s="14">
        <v>20000</v>
      </c>
      <c r="BD4200" s="14"/>
      <c r="BE4200" s="14">
        <v>30000</v>
      </c>
      <c r="BF4200" s="14"/>
      <c r="BG4200" s="14"/>
      <c r="BH4200" s="14"/>
      <c r="BI4200" s="14"/>
      <c r="BJ4200" s="14">
        <v>56000</v>
      </c>
      <c r="BK4200" s="14">
        <v>74000</v>
      </c>
    </row>
    <row r="4201" spans="1:63" x14ac:dyDescent="0.25">
      <c r="A4201" s="4" t="s">
        <v>1156</v>
      </c>
      <c r="B4201" s="4" t="s">
        <v>58</v>
      </c>
      <c r="C4201" s="4" t="s">
        <v>159</v>
      </c>
      <c r="D4201" s="107" t="s">
        <v>1400</v>
      </c>
      <c r="E4201" s="117">
        <v>6132</v>
      </c>
      <c r="F4201" s="107"/>
      <c r="G4201" s="103" t="s">
        <v>1659</v>
      </c>
      <c r="H4201" s="13" t="s">
        <v>74</v>
      </c>
      <c r="I4201" s="14">
        <v>220000</v>
      </c>
      <c r="J4201" s="14">
        <v>90000</v>
      </c>
      <c r="K4201" s="14">
        <v>90000</v>
      </c>
      <c r="L4201" s="14"/>
      <c r="M4201" s="14"/>
      <c r="N4201" s="14"/>
      <c r="O4201" s="14"/>
      <c r="P4201" s="14">
        <f t="shared" si="6540"/>
        <v>180000</v>
      </c>
      <c r="Q4201" s="14">
        <v>15000</v>
      </c>
      <c r="R4201" s="14"/>
      <c r="S4201" s="14">
        <v>90000</v>
      </c>
      <c r="T4201" s="14"/>
      <c r="U4201" s="14"/>
      <c r="V4201" s="14"/>
      <c r="W4201" s="14"/>
      <c r="X4201" s="14"/>
      <c r="Y4201" s="14"/>
      <c r="Z4201" s="14">
        <v>105000</v>
      </c>
      <c r="AA4201" s="14">
        <v>75000</v>
      </c>
      <c r="AB4201" s="14">
        <v>0</v>
      </c>
      <c r="AC4201" s="14"/>
      <c r="AD4201" s="14"/>
      <c r="AE4201" s="14"/>
      <c r="AF4201" s="14"/>
      <c r="AG4201" s="14"/>
      <c r="AH4201" s="14">
        <f t="shared" si="6541"/>
        <v>0</v>
      </c>
      <c r="AI4201" s="14"/>
      <c r="AJ4201" s="14"/>
      <c r="AK4201" s="14"/>
      <c r="AL4201" s="14"/>
      <c r="AM4201" s="14"/>
      <c r="AN4201" s="14"/>
      <c r="AO4201" s="14"/>
      <c r="AP4201" s="14"/>
      <c r="AQ4201" s="14"/>
      <c r="AR4201" s="14">
        <v>0</v>
      </c>
      <c r="AS4201" s="14">
        <v>0</v>
      </c>
      <c r="AT4201" s="14">
        <v>0</v>
      </c>
      <c r="AU4201" s="14"/>
      <c r="AV4201" s="14"/>
      <c r="AW4201" s="14"/>
      <c r="AX4201" s="14"/>
      <c r="AY4201" s="14"/>
      <c r="AZ4201" s="14">
        <f t="shared" si="6542"/>
        <v>0</v>
      </c>
      <c r="BA4201" s="14"/>
      <c r="BB4201" s="14"/>
      <c r="BC4201" s="14"/>
      <c r="BD4201" s="14"/>
      <c r="BE4201" s="14"/>
      <c r="BF4201" s="14"/>
      <c r="BG4201" s="14"/>
      <c r="BH4201" s="14"/>
      <c r="BI4201" s="14"/>
      <c r="BJ4201" s="14">
        <v>0</v>
      </c>
      <c r="BK4201" s="14">
        <v>0</v>
      </c>
    </row>
    <row r="4202" spans="1:63" x14ac:dyDescent="0.25">
      <c r="A4202" s="4" t="s">
        <v>1156</v>
      </c>
      <c r="B4202" s="4" t="s">
        <v>58</v>
      </c>
      <c r="C4202" s="4" t="s">
        <v>159</v>
      </c>
      <c r="D4202" s="107" t="s">
        <v>1400</v>
      </c>
      <c r="E4202" s="117">
        <v>6133</v>
      </c>
      <c r="F4202" s="107"/>
      <c r="G4202" s="103" t="s">
        <v>1659</v>
      </c>
      <c r="H4202" s="13" t="s">
        <v>77</v>
      </c>
      <c r="I4202" s="14">
        <v>44000</v>
      </c>
      <c r="J4202" s="14">
        <v>15000</v>
      </c>
      <c r="K4202" s="14">
        <v>18000</v>
      </c>
      <c r="L4202" s="14"/>
      <c r="M4202" s="14"/>
      <c r="N4202" s="14"/>
      <c r="O4202" s="14"/>
      <c r="P4202" s="14">
        <f t="shared" si="6540"/>
        <v>33000</v>
      </c>
      <c r="Q4202" s="14">
        <v>2500</v>
      </c>
      <c r="R4202" s="14"/>
      <c r="S4202" s="14">
        <v>18000</v>
      </c>
      <c r="T4202" s="14"/>
      <c r="U4202" s="14"/>
      <c r="V4202" s="14"/>
      <c r="W4202" s="14"/>
      <c r="X4202" s="14"/>
      <c r="Y4202" s="14"/>
      <c r="Z4202" s="14">
        <v>20500</v>
      </c>
      <c r="AA4202" s="14">
        <v>12500</v>
      </c>
      <c r="AB4202" s="14">
        <v>0</v>
      </c>
      <c r="AC4202" s="14"/>
      <c r="AD4202" s="14"/>
      <c r="AE4202" s="14"/>
      <c r="AF4202" s="14"/>
      <c r="AG4202" s="14"/>
      <c r="AH4202" s="14">
        <f t="shared" si="6541"/>
        <v>0</v>
      </c>
      <c r="AI4202" s="14"/>
      <c r="AJ4202" s="14"/>
      <c r="AK4202" s="14"/>
      <c r="AL4202" s="14"/>
      <c r="AM4202" s="14"/>
      <c r="AN4202" s="14"/>
      <c r="AO4202" s="14"/>
      <c r="AP4202" s="14"/>
      <c r="AQ4202" s="14"/>
      <c r="AR4202" s="14">
        <v>0</v>
      </c>
      <c r="AS4202" s="14">
        <v>0</v>
      </c>
      <c r="AT4202" s="14">
        <v>0</v>
      </c>
      <c r="AU4202" s="14">
        <v>100</v>
      </c>
      <c r="AV4202" s="14"/>
      <c r="AW4202" s="14"/>
      <c r="AX4202" s="14"/>
      <c r="AY4202" s="14"/>
      <c r="AZ4202" s="14">
        <f t="shared" si="6542"/>
        <v>100</v>
      </c>
      <c r="BA4202" s="14"/>
      <c r="BB4202" s="14"/>
      <c r="BC4202" s="14">
        <v>100</v>
      </c>
      <c r="BD4202" s="14"/>
      <c r="BE4202" s="14"/>
      <c r="BF4202" s="14"/>
      <c r="BG4202" s="14"/>
      <c r="BH4202" s="14"/>
      <c r="BI4202" s="14"/>
      <c r="BJ4202" s="14">
        <v>100</v>
      </c>
      <c r="BK4202" s="14">
        <v>0</v>
      </c>
    </row>
    <row r="4203" spans="1:63" x14ac:dyDescent="0.25">
      <c r="A4203" s="4" t="s">
        <v>1156</v>
      </c>
      <c r="B4203" s="4" t="s">
        <v>58</v>
      </c>
      <c r="C4203" s="4" t="s">
        <v>159</v>
      </c>
      <c r="D4203" s="107" t="s">
        <v>1400</v>
      </c>
      <c r="E4203" s="117">
        <v>6134</v>
      </c>
      <c r="F4203" s="107"/>
      <c r="G4203" s="103" t="s">
        <v>1659</v>
      </c>
      <c r="H4203" s="13" t="s">
        <v>80</v>
      </c>
      <c r="I4203" s="14">
        <v>70000</v>
      </c>
      <c r="J4203" s="14">
        <v>60000</v>
      </c>
      <c r="K4203" s="14">
        <v>40000</v>
      </c>
      <c r="L4203" s="14"/>
      <c r="M4203" s="14"/>
      <c r="N4203" s="14"/>
      <c r="O4203" s="14"/>
      <c r="P4203" s="14">
        <f t="shared" si="6540"/>
        <v>100000</v>
      </c>
      <c r="Q4203" s="14"/>
      <c r="R4203" s="14"/>
      <c r="S4203" s="14">
        <v>40000</v>
      </c>
      <c r="T4203" s="14"/>
      <c r="U4203" s="14"/>
      <c r="V4203" s="14"/>
      <c r="W4203" s="14"/>
      <c r="X4203" s="14"/>
      <c r="Y4203" s="14"/>
      <c r="Z4203" s="14">
        <v>40000</v>
      </c>
      <c r="AA4203" s="14">
        <v>60000</v>
      </c>
      <c r="AB4203" s="14">
        <v>0</v>
      </c>
      <c r="AC4203" s="14">
        <v>10000</v>
      </c>
      <c r="AD4203" s="14"/>
      <c r="AE4203" s="14"/>
      <c r="AF4203" s="14"/>
      <c r="AG4203" s="14"/>
      <c r="AH4203" s="14">
        <f t="shared" si="6541"/>
        <v>10000</v>
      </c>
      <c r="AI4203" s="14"/>
      <c r="AJ4203" s="14"/>
      <c r="AK4203" s="14">
        <v>10000</v>
      </c>
      <c r="AL4203" s="14"/>
      <c r="AM4203" s="14"/>
      <c r="AN4203" s="14"/>
      <c r="AO4203" s="14"/>
      <c r="AP4203" s="14"/>
      <c r="AQ4203" s="14"/>
      <c r="AR4203" s="14">
        <v>10000</v>
      </c>
      <c r="AS4203" s="14">
        <v>0</v>
      </c>
      <c r="AT4203" s="14">
        <v>15000</v>
      </c>
      <c r="AU4203" s="14">
        <f>2000+4500+5000</f>
        <v>11500</v>
      </c>
      <c r="AV4203" s="14"/>
      <c r="AW4203" s="14"/>
      <c r="AX4203" s="14"/>
      <c r="AY4203" s="14"/>
      <c r="AZ4203" s="14">
        <f t="shared" si="6542"/>
        <v>26500</v>
      </c>
      <c r="BA4203" s="14"/>
      <c r="BB4203" s="14"/>
      <c r="BC4203" s="14">
        <f>2000+4500+5000</f>
        <v>11500</v>
      </c>
      <c r="BD4203" s="14"/>
      <c r="BE4203" s="14"/>
      <c r="BF4203" s="14"/>
      <c r="BG4203" s="14"/>
      <c r="BH4203" s="14"/>
      <c r="BI4203" s="14"/>
      <c r="BJ4203" s="14">
        <v>11500</v>
      </c>
      <c r="BK4203" s="14">
        <v>15000</v>
      </c>
    </row>
    <row r="4204" spans="1:63" x14ac:dyDescent="0.25">
      <c r="A4204" s="4" t="s">
        <v>1156</v>
      </c>
      <c r="B4204" s="4" t="s">
        <v>58</v>
      </c>
      <c r="C4204" s="4" t="s">
        <v>159</v>
      </c>
      <c r="D4204" s="107" t="s">
        <v>1400</v>
      </c>
      <c r="E4204" s="117">
        <v>6135</v>
      </c>
      <c r="F4204" s="107"/>
      <c r="G4204" s="103" t="s">
        <v>1659</v>
      </c>
      <c r="H4204" s="13" t="s">
        <v>83</v>
      </c>
      <c r="I4204" s="14">
        <v>28000</v>
      </c>
      <c r="J4204" s="14">
        <v>20000</v>
      </c>
      <c r="K4204" s="14">
        <v>12000</v>
      </c>
      <c r="L4204" s="14"/>
      <c r="M4204" s="14"/>
      <c r="N4204" s="14"/>
      <c r="O4204" s="14"/>
      <c r="P4204" s="14">
        <f t="shared" si="6540"/>
        <v>32000</v>
      </c>
      <c r="Q4204" s="14">
        <v>1000</v>
      </c>
      <c r="R4204" s="14"/>
      <c r="S4204" s="14">
        <v>12000</v>
      </c>
      <c r="T4204" s="14"/>
      <c r="U4204" s="14"/>
      <c r="V4204" s="14"/>
      <c r="W4204" s="14"/>
      <c r="X4204" s="14"/>
      <c r="Y4204" s="14"/>
      <c r="Z4204" s="14">
        <v>13000</v>
      </c>
      <c r="AA4204" s="14">
        <v>19000</v>
      </c>
      <c r="AB4204" s="14">
        <v>0</v>
      </c>
      <c r="AC4204" s="14"/>
      <c r="AD4204" s="14"/>
      <c r="AE4204" s="14"/>
      <c r="AF4204" s="14"/>
      <c r="AG4204" s="14"/>
      <c r="AH4204" s="14">
        <f t="shared" si="6541"/>
        <v>0</v>
      </c>
      <c r="AI4204" s="14"/>
      <c r="AJ4204" s="14"/>
      <c r="AK4204" s="14"/>
      <c r="AL4204" s="14"/>
      <c r="AM4204" s="14"/>
      <c r="AN4204" s="14"/>
      <c r="AO4204" s="14"/>
      <c r="AP4204" s="14"/>
      <c r="AQ4204" s="14"/>
      <c r="AR4204" s="14">
        <v>0</v>
      </c>
      <c r="AS4204" s="14">
        <v>0</v>
      </c>
      <c r="AT4204" s="14">
        <v>7000</v>
      </c>
      <c r="AU4204" s="14">
        <f>1000+1000</f>
        <v>2000</v>
      </c>
      <c r="AV4204" s="14"/>
      <c r="AW4204" s="14"/>
      <c r="AX4204" s="14"/>
      <c r="AY4204" s="14"/>
      <c r="AZ4204" s="14">
        <f t="shared" si="6542"/>
        <v>9000</v>
      </c>
      <c r="BA4204" s="14">
        <v>1500</v>
      </c>
      <c r="BB4204" s="14"/>
      <c r="BC4204" s="14">
        <f>1000+1000</f>
        <v>2000</v>
      </c>
      <c r="BD4204" s="14"/>
      <c r="BE4204" s="14"/>
      <c r="BF4204" s="14"/>
      <c r="BG4204" s="14"/>
      <c r="BH4204" s="14"/>
      <c r="BI4204" s="14"/>
      <c r="BJ4204" s="14">
        <v>3500</v>
      </c>
      <c r="BK4204" s="14">
        <v>5500</v>
      </c>
    </row>
    <row r="4205" spans="1:63" ht="22.5" x14ac:dyDescent="0.25">
      <c r="A4205" s="4" t="s">
        <v>1156</v>
      </c>
      <c r="B4205" s="4" t="s">
        <v>58</v>
      </c>
      <c r="C4205" s="4" t="s">
        <v>159</v>
      </c>
      <c r="D4205" s="107" t="s">
        <v>1400</v>
      </c>
      <c r="E4205" s="117">
        <v>6136</v>
      </c>
      <c r="F4205" s="107"/>
      <c r="G4205" s="103" t="s">
        <v>1659</v>
      </c>
      <c r="H4205" s="13" t="s">
        <v>86</v>
      </c>
      <c r="I4205" s="14">
        <v>5000</v>
      </c>
      <c r="J4205" s="14">
        <v>6000</v>
      </c>
      <c r="K4205" s="14">
        <v>100</v>
      </c>
      <c r="L4205" s="14"/>
      <c r="M4205" s="14"/>
      <c r="N4205" s="14"/>
      <c r="O4205" s="14"/>
      <c r="P4205" s="14">
        <f t="shared" si="6540"/>
        <v>6100</v>
      </c>
      <c r="Q4205" s="14"/>
      <c r="R4205" s="14"/>
      <c r="S4205" s="14">
        <v>100</v>
      </c>
      <c r="T4205" s="14"/>
      <c r="U4205" s="14"/>
      <c r="V4205" s="14"/>
      <c r="W4205" s="14"/>
      <c r="X4205" s="14"/>
      <c r="Y4205" s="14"/>
      <c r="Z4205" s="14">
        <v>100</v>
      </c>
      <c r="AA4205" s="14">
        <v>6000</v>
      </c>
      <c r="AB4205" s="14">
        <v>0</v>
      </c>
      <c r="AC4205" s="14"/>
      <c r="AD4205" s="14"/>
      <c r="AE4205" s="14"/>
      <c r="AF4205" s="14"/>
      <c r="AG4205" s="14"/>
      <c r="AH4205" s="14">
        <f t="shared" si="6541"/>
        <v>0</v>
      </c>
      <c r="AI4205" s="14"/>
      <c r="AJ4205" s="14"/>
      <c r="AK4205" s="14"/>
      <c r="AL4205" s="14"/>
      <c r="AM4205" s="14"/>
      <c r="AN4205" s="14"/>
      <c r="AO4205" s="14"/>
      <c r="AP4205" s="14"/>
      <c r="AQ4205" s="14"/>
      <c r="AR4205" s="14">
        <v>0</v>
      </c>
      <c r="AS4205" s="14">
        <v>0</v>
      </c>
      <c r="AT4205" s="14">
        <v>0</v>
      </c>
      <c r="AU4205" s="14"/>
      <c r="AV4205" s="14"/>
      <c r="AW4205" s="14"/>
      <c r="AX4205" s="14"/>
      <c r="AY4205" s="14"/>
      <c r="AZ4205" s="14">
        <f t="shared" si="6542"/>
        <v>0</v>
      </c>
      <c r="BA4205" s="14"/>
      <c r="BB4205" s="14"/>
      <c r="BC4205" s="14"/>
      <c r="BD4205" s="14"/>
      <c r="BE4205" s="14"/>
      <c r="BF4205" s="14"/>
      <c r="BG4205" s="14"/>
      <c r="BH4205" s="14"/>
      <c r="BI4205" s="14"/>
      <c r="BJ4205" s="14">
        <v>0</v>
      </c>
      <c r="BK4205" s="14">
        <v>0</v>
      </c>
    </row>
    <row r="4206" spans="1:63" x14ac:dyDescent="0.25">
      <c r="A4206" s="4" t="s">
        <v>1156</v>
      </c>
      <c r="B4206" s="4" t="s">
        <v>58</v>
      </c>
      <c r="C4206" s="4" t="s">
        <v>159</v>
      </c>
      <c r="D4206" s="107" t="s">
        <v>1400</v>
      </c>
      <c r="E4206" s="117">
        <v>6137</v>
      </c>
      <c r="F4206" s="107"/>
      <c r="G4206" s="103" t="s">
        <v>1659</v>
      </c>
      <c r="H4206" s="13" t="s">
        <v>89</v>
      </c>
      <c r="I4206" s="14">
        <v>45000</v>
      </c>
      <c r="J4206" s="14">
        <v>20000</v>
      </c>
      <c r="K4206" s="14">
        <v>16000</v>
      </c>
      <c r="L4206" s="14"/>
      <c r="M4206" s="14"/>
      <c r="N4206" s="14"/>
      <c r="O4206" s="14"/>
      <c r="P4206" s="14">
        <f t="shared" si="6540"/>
        <v>36000</v>
      </c>
      <c r="Q4206" s="14"/>
      <c r="R4206" s="14"/>
      <c r="S4206" s="14">
        <v>16000</v>
      </c>
      <c r="T4206" s="14"/>
      <c r="U4206" s="14"/>
      <c r="V4206" s="14"/>
      <c r="W4206" s="14"/>
      <c r="X4206" s="14"/>
      <c r="Y4206" s="14"/>
      <c r="Z4206" s="14">
        <v>16000</v>
      </c>
      <c r="AA4206" s="14">
        <v>20000</v>
      </c>
      <c r="AB4206" s="14">
        <v>0</v>
      </c>
      <c r="AC4206" s="14"/>
      <c r="AD4206" s="14"/>
      <c r="AE4206" s="14"/>
      <c r="AF4206" s="14"/>
      <c r="AG4206" s="14"/>
      <c r="AH4206" s="14">
        <f t="shared" si="6541"/>
        <v>0</v>
      </c>
      <c r="AI4206" s="14"/>
      <c r="AJ4206" s="14"/>
      <c r="AK4206" s="14"/>
      <c r="AL4206" s="14"/>
      <c r="AM4206" s="14"/>
      <c r="AN4206" s="14"/>
      <c r="AO4206" s="14"/>
      <c r="AP4206" s="14"/>
      <c r="AQ4206" s="14"/>
      <c r="AR4206" s="14">
        <v>0</v>
      </c>
      <c r="AS4206" s="14">
        <v>0</v>
      </c>
      <c r="AT4206" s="14">
        <v>5000</v>
      </c>
      <c r="AU4206" s="14">
        <v>1000</v>
      </c>
      <c r="AV4206" s="14"/>
      <c r="AW4206" s="14"/>
      <c r="AX4206" s="14"/>
      <c r="AY4206" s="14">
        <v>19035</v>
      </c>
      <c r="AZ4206" s="14">
        <f t="shared" si="6542"/>
        <v>25035</v>
      </c>
      <c r="BA4206" s="14"/>
      <c r="BB4206" s="14"/>
      <c r="BC4206" s="14">
        <v>1000</v>
      </c>
      <c r="BD4206" s="14"/>
      <c r="BE4206" s="14"/>
      <c r="BF4206" s="14"/>
      <c r="BG4206" s="14">
        <v>19035</v>
      </c>
      <c r="BH4206" s="14"/>
      <c r="BI4206" s="14"/>
      <c r="BJ4206" s="14">
        <v>20035</v>
      </c>
      <c r="BK4206" s="14">
        <v>5000</v>
      </c>
    </row>
    <row r="4207" spans="1:63" ht="22.5" x14ac:dyDescent="0.25">
      <c r="A4207" s="4" t="s">
        <v>1156</v>
      </c>
      <c r="B4207" s="4" t="s">
        <v>58</v>
      </c>
      <c r="C4207" s="4" t="s">
        <v>159</v>
      </c>
      <c r="D4207" s="107" t="s">
        <v>1400</v>
      </c>
      <c r="E4207" s="117">
        <v>6138</v>
      </c>
      <c r="F4207" s="107"/>
      <c r="G4207" s="103" t="s">
        <v>1659</v>
      </c>
      <c r="H4207" s="13" t="s">
        <v>92</v>
      </c>
      <c r="I4207" s="14">
        <v>16000</v>
      </c>
      <c r="J4207" s="14">
        <v>15000</v>
      </c>
      <c r="K4207" s="14">
        <v>5500</v>
      </c>
      <c r="L4207" s="14"/>
      <c r="M4207" s="14"/>
      <c r="N4207" s="14"/>
      <c r="O4207" s="14"/>
      <c r="P4207" s="14">
        <f t="shared" si="6540"/>
        <v>20500</v>
      </c>
      <c r="Q4207" s="14"/>
      <c r="R4207" s="14"/>
      <c r="S4207" s="14">
        <v>5500</v>
      </c>
      <c r="T4207" s="14"/>
      <c r="U4207" s="14"/>
      <c r="V4207" s="14"/>
      <c r="W4207" s="14"/>
      <c r="X4207" s="14"/>
      <c r="Y4207" s="14"/>
      <c r="Z4207" s="14">
        <v>5500</v>
      </c>
      <c r="AA4207" s="14">
        <v>15000</v>
      </c>
      <c r="AB4207" s="14">
        <v>0</v>
      </c>
      <c r="AC4207" s="14"/>
      <c r="AD4207" s="14"/>
      <c r="AE4207" s="14"/>
      <c r="AF4207" s="14"/>
      <c r="AG4207" s="14"/>
      <c r="AH4207" s="14">
        <f t="shared" si="6541"/>
        <v>0</v>
      </c>
      <c r="AI4207" s="14"/>
      <c r="AJ4207" s="14"/>
      <c r="AK4207" s="14"/>
      <c r="AL4207" s="14"/>
      <c r="AM4207" s="14"/>
      <c r="AN4207" s="14"/>
      <c r="AO4207" s="14"/>
      <c r="AP4207" s="14"/>
      <c r="AQ4207" s="14"/>
      <c r="AR4207" s="14">
        <v>0</v>
      </c>
      <c r="AS4207" s="14">
        <v>0</v>
      </c>
      <c r="AT4207" s="14">
        <v>2000</v>
      </c>
      <c r="AU4207" s="14">
        <v>500</v>
      </c>
      <c r="AV4207" s="14"/>
      <c r="AW4207" s="14"/>
      <c r="AX4207" s="14"/>
      <c r="AY4207" s="14"/>
      <c r="AZ4207" s="14">
        <f t="shared" si="6542"/>
        <v>2500</v>
      </c>
      <c r="BA4207" s="14"/>
      <c r="BB4207" s="14"/>
      <c r="BC4207" s="14">
        <v>500</v>
      </c>
      <c r="BD4207" s="14"/>
      <c r="BE4207" s="14"/>
      <c r="BF4207" s="14"/>
      <c r="BG4207" s="14"/>
      <c r="BH4207" s="14"/>
      <c r="BI4207" s="14"/>
      <c r="BJ4207" s="14">
        <v>500</v>
      </c>
      <c r="BK4207" s="14">
        <v>2000</v>
      </c>
    </row>
    <row r="4208" spans="1:63" x14ac:dyDescent="0.25">
      <c r="A4208" s="1" t="s">
        <v>1156</v>
      </c>
      <c r="B4208" s="1" t="s">
        <v>58</v>
      </c>
      <c r="C4208" s="1" t="s">
        <v>159</v>
      </c>
      <c r="D4208" s="110" t="s">
        <v>1400</v>
      </c>
      <c r="E4208" s="110" t="s">
        <v>36</v>
      </c>
      <c r="F4208" s="107" t="s">
        <v>0</v>
      </c>
      <c r="G4208" s="13" t="s">
        <v>0</v>
      </c>
      <c r="H4208" s="2" t="s">
        <v>37</v>
      </c>
      <c r="I4208" s="12">
        <f>SUM(I4209:I4211)</f>
        <v>714000</v>
      </c>
      <c r="J4208" s="12">
        <f t="shared" ref="J4208:Y4208" si="6600">SUM(J4209:J4211)</f>
        <v>417000</v>
      </c>
      <c r="K4208" s="12">
        <f t="shared" si="6600"/>
        <v>472260</v>
      </c>
      <c r="L4208" s="12">
        <f t="shared" si="6600"/>
        <v>0</v>
      </c>
      <c r="M4208" s="12">
        <f t="shared" si="6600"/>
        <v>0</v>
      </c>
      <c r="N4208" s="12">
        <f t="shared" si="6600"/>
        <v>0</v>
      </c>
      <c r="O4208" s="12">
        <f t="shared" si="6600"/>
        <v>0</v>
      </c>
      <c r="P4208" s="12">
        <f t="shared" si="6600"/>
        <v>889260</v>
      </c>
      <c r="Q4208" s="12">
        <f t="shared" si="6600"/>
        <v>15029</v>
      </c>
      <c r="R4208" s="12">
        <f t="shared" si="6600"/>
        <v>31</v>
      </c>
      <c r="S4208" s="12">
        <f t="shared" si="6600"/>
        <v>472291</v>
      </c>
      <c r="T4208" s="12">
        <f t="shared" si="6600"/>
        <v>0</v>
      </c>
      <c r="U4208" s="12">
        <f t="shared" si="6600"/>
        <v>0</v>
      </c>
      <c r="V4208" s="12">
        <f t="shared" si="6600"/>
        <v>0</v>
      </c>
      <c r="W4208" s="12">
        <f t="shared" si="6600"/>
        <v>0</v>
      </c>
      <c r="X4208" s="12">
        <f t="shared" si="6600"/>
        <v>0</v>
      </c>
      <c r="Y4208" s="12">
        <f t="shared" si="6600"/>
        <v>0</v>
      </c>
      <c r="Z4208" s="12">
        <v>487351</v>
      </c>
      <c r="AA4208" s="12">
        <v>401909</v>
      </c>
      <c r="AB4208" s="12">
        <f t="shared" ref="AB4208:AQ4208" si="6601">SUM(AB4209:AB4211)</f>
        <v>100</v>
      </c>
      <c r="AC4208" s="12">
        <f t="shared" si="6601"/>
        <v>4200</v>
      </c>
      <c r="AD4208" s="12">
        <f t="shared" si="6601"/>
        <v>0</v>
      </c>
      <c r="AE4208" s="12">
        <f t="shared" si="6601"/>
        <v>0</v>
      </c>
      <c r="AF4208" s="12">
        <f t="shared" si="6601"/>
        <v>0</v>
      </c>
      <c r="AG4208" s="12">
        <f t="shared" si="6601"/>
        <v>0</v>
      </c>
      <c r="AH4208" s="12">
        <f t="shared" si="6601"/>
        <v>4300</v>
      </c>
      <c r="AI4208" s="12">
        <f t="shared" si="6601"/>
        <v>0</v>
      </c>
      <c r="AJ4208" s="12">
        <f t="shared" si="6601"/>
        <v>0</v>
      </c>
      <c r="AK4208" s="12">
        <f t="shared" si="6601"/>
        <v>4200</v>
      </c>
      <c r="AL4208" s="12">
        <f t="shared" si="6601"/>
        <v>0</v>
      </c>
      <c r="AM4208" s="12">
        <f t="shared" si="6601"/>
        <v>0</v>
      </c>
      <c r="AN4208" s="12">
        <f t="shared" si="6601"/>
        <v>0</v>
      </c>
      <c r="AO4208" s="12">
        <f t="shared" si="6601"/>
        <v>0</v>
      </c>
      <c r="AP4208" s="12">
        <f t="shared" si="6601"/>
        <v>0</v>
      </c>
      <c r="AQ4208" s="12">
        <f t="shared" si="6601"/>
        <v>0</v>
      </c>
      <c r="AR4208" s="12">
        <v>4200</v>
      </c>
      <c r="AS4208" s="12">
        <v>100</v>
      </c>
      <c r="AT4208" s="12">
        <f t="shared" ref="AT4208:BI4208" si="6602">SUM(AT4209:AT4211)</f>
        <v>250600</v>
      </c>
      <c r="AU4208" s="12">
        <f t="shared" si="6602"/>
        <v>29669</v>
      </c>
      <c r="AV4208" s="12">
        <f t="shared" si="6602"/>
        <v>0</v>
      </c>
      <c r="AW4208" s="12">
        <f t="shared" si="6602"/>
        <v>0</v>
      </c>
      <c r="AX4208" s="12">
        <f t="shared" si="6602"/>
        <v>0</v>
      </c>
      <c r="AY4208" s="12">
        <f t="shared" si="6602"/>
        <v>0</v>
      </c>
      <c r="AZ4208" s="12">
        <f t="shared" si="6602"/>
        <v>280269</v>
      </c>
      <c r="BA4208" s="12">
        <f t="shared" si="6602"/>
        <v>0</v>
      </c>
      <c r="BB4208" s="12">
        <f t="shared" si="6602"/>
        <v>0</v>
      </c>
      <c r="BC4208" s="12">
        <f t="shared" si="6602"/>
        <v>29669</v>
      </c>
      <c r="BD4208" s="12">
        <f t="shared" si="6602"/>
        <v>0</v>
      </c>
      <c r="BE4208" s="12">
        <f t="shared" si="6602"/>
        <v>20000</v>
      </c>
      <c r="BF4208" s="12">
        <f t="shared" si="6602"/>
        <v>0</v>
      </c>
      <c r="BG4208" s="12">
        <f t="shared" si="6602"/>
        <v>0</v>
      </c>
      <c r="BH4208" s="12">
        <f t="shared" si="6602"/>
        <v>0</v>
      </c>
      <c r="BI4208" s="12">
        <f t="shared" si="6602"/>
        <v>0</v>
      </c>
      <c r="BJ4208" s="12">
        <v>49669</v>
      </c>
      <c r="BK4208" s="12">
        <v>230600</v>
      </c>
    </row>
    <row r="4209" spans="1:63" x14ac:dyDescent="0.25">
      <c r="A4209" s="4" t="s">
        <v>1156</v>
      </c>
      <c r="B4209" s="4" t="s">
        <v>58</v>
      </c>
      <c r="C4209" s="4" t="s">
        <v>159</v>
      </c>
      <c r="D4209" s="107" t="s">
        <v>1400</v>
      </c>
      <c r="E4209" s="117">
        <v>6139</v>
      </c>
      <c r="F4209" s="107"/>
      <c r="G4209" s="103" t="s">
        <v>1659</v>
      </c>
      <c r="H4209" s="13" t="s">
        <v>37</v>
      </c>
      <c r="I4209" s="14">
        <v>680100</v>
      </c>
      <c r="J4209" s="14">
        <v>410000</v>
      </c>
      <c r="K4209" s="14">
        <v>468210</v>
      </c>
      <c r="L4209" s="14"/>
      <c r="M4209" s="14"/>
      <c r="N4209" s="14"/>
      <c r="O4209" s="14"/>
      <c r="P4209" s="14">
        <f t="shared" si="6540"/>
        <v>878210</v>
      </c>
      <c r="Q4209" s="14">
        <f>5000+10000</f>
        <v>15000</v>
      </c>
      <c r="R4209" s="14"/>
      <c r="S4209" s="14">
        <v>468210</v>
      </c>
      <c r="T4209" s="14"/>
      <c r="U4209" s="14"/>
      <c r="V4209" s="14"/>
      <c r="W4209" s="14"/>
      <c r="X4209" s="14"/>
      <c r="Y4209" s="14"/>
      <c r="Z4209" s="14">
        <v>483210</v>
      </c>
      <c r="AA4209" s="14">
        <v>395000</v>
      </c>
      <c r="AB4209" s="14">
        <v>100</v>
      </c>
      <c r="AC4209" s="14">
        <v>4200</v>
      </c>
      <c r="AD4209" s="14"/>
      <c r="AE4209" s="14"/>
      <c r="AF4209" s="14"/>
      <c r="AG4209" s="14"/>
      <c r="AH4209" s="14">
        <f t="shared" si="6541"/>
        <v>4300</v>
      </c>
      <c r="AI4209" s="14"/>
      <c r="AJ4209" s="14"/>
      <c r="AK4209" s="14">
        <v>4200</v>
      </c>
      <c r="AL4209" s="14"/>
      <c r="AM4209" s="14"/>
      <c r="AN4209" s="14"/>
      <c r="AO4209" s="14"/>
      <c r="AP4209" s="14"/>
      <c r="AQ4209" s="14"/>
      <c r="AR4209" s="14">
        <v>4200</v>
      </c>
      <c r="AS4209" s="14">
        <v>100</v>
      </c>
      <c r="AT4209" s="14">
        <v>250000</v>
      </c>
      <c r="AU4209" s="14">
        <f>23281+3328+3000</f>
        <v>29609</v>
      </c>
      <c r="AV4209" s="14"/>
      <c r="AW4209" s="14"/>
      <c r="AX4209" s="14"/>
      <c r="AY4209" s="14"/>
      <c r="AZ4209" s="14">
        <f t="shared" si="6542"/>
        <v>279609</v>
      </c>
      <c r="BA4209" s="14"/>
      <c r="BB4209" s="14"/>
      <c r="BC4209" s="14">
        <f>23281+3328+3000</f>
        <v>29609</v>
      </c>
      <c r="BD4209" s="14"/>
      <c r="BE4209" s="14">
        <v>20000</v>
      </c>
      <c r="BF4209" s="14"/>
      <c r="BG4209" s="14"/>
      <c r="BH4209" s="14"/>
      <c r="BI4209" s="14"/>
      <c r="BJ4209" s="14">
        <v>49609</v>
      </c>
      <c r="BK4209" s="14">
        <v>230000</v>
      </c>
    </row>
    <row r="4210" spans="1:63" ht="22.5" x14ac:dyDescent="0.25">
      <c r="A4210" s="4" t="s">
        <v>1156</v>
      </c>
      <c r="B4210" s="4" t="s">
        <v>58</v>
      </c>
      <c r="C4210" s="4" t="s">
        <v>159</v>
      </c>
      <c r="D4210" s="107" t="s">
        <v>1400</v>
      </c>
      <c r="E4210" s="117">
        <v>6139</v>
      </c>
      <c r="F4210" s="107" t="s">
        <v>1407</v>
      </c>
      <c r="G4210" s="103" t="s">
        <v>1659</v>
      </c>
      <c r="H4210" s="13" t="s">
        <v>39</v>
      </c>
      <c r="I4210" s="14">
        <v>17900</v>
      </c>
      <c r="J4210" s="14">
        <v>1000</v>
      </c>
      <c r="K4210" s="14">
        <v>1050</v>
      </c>
      <c r="L4210" s="14"/>
      <c r="M4210" s="14"/>
      <c r="N4210" s="14"/>
      <c r="O4210" s="14"/>
      <c r="P4210" s="14">
        <f t="shared" si="6540"/>
        <v>2050</v>
      </c>
      <c r="Q4210" s="14">
        <f>20+4+5</f>
        <v>29</v>
      </c>
      <c r="R4210" s="14">
        <v>31</v>
      </c>
      <c r="S4210" s="14">
        <f>1050+31</f>
        <v>1081</v>
      </c>
      <c r="T4210" s="14"/>
      <c r="U4210" s="14"/>
      <c r="V4210" s="14"/>
      <c r="W4210" s="14"/>
      <c r="X4210" s="14"/>
      <c r="Y4210" s="14"/>
      <c r="Z4210" s="14">
        <v>1141</v>
      </c>
      <c r="AA4210" s="14">
        <v>909</v>
      </c>
      <c r="AB4210" s="14">
        <v>0</v>
      </c>
      <c r="AC4210" s="14"/>
      <c r="AD4210" s="14"/>
      <c r="AE4210" s="14"/>
      <c r="AF4210" s="14"/>
      <c r="AG4210" s="14"/>
      <c r="AH4210" s="14">
        <f t="shared" si="6541"/>
        <v>0</v>
      </c>
      <c r="AI4210" s="14"/>
      <c r="AJ4210" s="14"/>
      <c r="AK4210" s="14"/>
      <c r="AL4210" s="14"/>
      <c r="AM4210" s="14"/>
      <c r="AN4210" s="14"/>
      <c r="AO4210" s="14"/>
      <c r="AP4210" s="14"/>
      <c r="AQ4210" s="14"/>
      <c r="AR4210" s="14">
        <v>0</v>
      </c>
      <c r="AS4210" s="14">
        <v>0</v>
      </c>
      <c r="AT4210" s="14">
        <v>600</v>
      </c>
      <c r="AU4210" s="14">
        <f>50+10</f>
        <v>60</v>
      </c>
      <c r="AV4210" s="14"/>
      <c r="AW4210" s="14"/>
      <c r="AX4210" s="14"/>
      <c r="AY4210" s="14"/>
      <c r="AZ4210" s="14">
        <f t="shared" si="6542"/>
        <v>660</v>
      </c>
      <c r="BA4210" s="14"/>
      <c r="BB4210" s="14"/>
      <c r="BC4210" s="14">
        <f>50+10</f>
        <v>60</v>
      </c>
      <c r="BD4210" s="14"/>
      <c r="BE4210" s="14"/>
      <c r="BF4210" s="14"/>
      <c r="BG4210" s="14"/>
      <c r="BH4210" s="14"/>
      <c r="BI4210" s="14"/>
      <c r="BJ4210" s="14">
        <v>60</v>
      </c>
      <c r="BK4210" s="14">
        <v>600</v>
      </c>
    </row>
    <row r="4211" spans="1:63" ht="33.75" x14ac:dyDescent="0.25">
      <c r="A4211" s="4" t="s">
        <v>1156</v>
      </c>
      <c r="B4211" s="4" t="s">
        <v>58</v>
      </c>
      <c r="C4211" s="4" t="s">
        <v>159</v>
      </c>
      <c r="D4211" s="107" t="s">
        <v>1400</v>
      </c>
      <c r="E4211" s="117">
        <v>6139</v>
      </c>
      <c r="F4211" s="107" t="s">
        <v>1408</v>
      </c>
      <c r="G4211" s="103" t="s">
        <v>1659</v>
      </c>
      <c r="H4211" s="13" t="s">
        <v>40</v>
      </c>
      <c r="I4211" s="14">
        <v>16000</v>
      </c>
      <c r="J4211" s="14">
        <v>6000</v>
      </c>
      <c r="K4211" s="14">
        <v>3000</v>
      </c>
      <c r="L4211" s="14"/>
      <c r="M4211" s="14"/>
      <c r="N4211" s="14"/>
      <c r="O4211" s="14"/>
      <c r="P4211" s="14">
        <f t="shared" si="6540"/>
        <v>9000</v>
      </c>
      <c r="Q4211" s="14"/>
      <c r="R4211" s="14"/>
      <c r="S4211" s="14">
        <v>3000</v>
      </c>
      <c r="T4211" s="14"/>
      <c r="U4211" s="14"/>
      <c r="V4211" s="14"/>
      <c r="W4211" s="14"/>
      <c r="X4211" s="14"/>
      <c r="Y4211" s="14"/>
      <c r="Z4211" s="14">
        <v>3000</v>
      </c>
      <c r="AA4211" s="14">
        <v>6000</v>
      </c>
      <c r="AB4211" s="14">
        <v>0</v>
      </c>
      <c r="AC4211" s="14"/>
      <c r="AD4211" s="14"/>
      <c r="AE4211" s="14"/>
      <c r="AF4211" s="14"/>
      <c r="AG4211" s="14"/>
      <c r="AH4211" s="14">
        <f t="shared" si="6541"/>
        <v>0</v>
      </c>
      <c r="AI4211" s="14"/>
      <c r="AJ4211" s="14"/>
      <c r="AK4211" s="14"/>
      <c r="AL4211" s="14"/>
      <c r="AM4211" s="14"/>
      <c r="AN4211" s="14"/>
      <c r="AO4211" s="14"/>
      <c r="AP4211" s="14"/>
      <c r="AQ4211" s="14"/>
      <c r="AR4211" s="14">
        <v>0</v>
      </c>
      <c r="AS4211" s="14">
        <v>0</v>
      </c>
      <c r="AT4211" s="14">
        <v>0</v>
      </c>
      <c r="AU4211" s="14"/>
      <c r="AV4211" s="14"/>
      <c r="AW4211" s="14"/>
      <c r="AX4211" s="14"/>
      <c r="AY4211" s="14"/>
      <c r="AZ4211" s="14">
        <f t="shared" si="6542"/>
        <v>0</v>
      </c>
      <c r="BA4211" s="14"/>
      <c r="BB4211" s="14"/>
      <c r="BC4211" s="14"/>
      <c r="BD4211" s="14"/>
      <c r="BE4211" s="14"/>
      <c r="BF4211" s="14"/>
      <c r="BG4211" s="14"/>
      <c r="BH4211" s="14"/>
      <c r="BI4211" s="14"/>
      <c r="BJ4211" s="14">
        <v>0</v>
      </c>
      <c r="BK4211" s="14">
        <v>0</v>
      </c>
    </row>
    <row r="4212" spans="1:63" ht="33.75" x14ac:dyDescent="0.25">
      <c r="A4212" s="1" t="s">
        <v>0</v>
      </c>
      <c r="B4212" s="1" t="s">
        <v>0</v>
      </c>
      <c r="C4212" s="1" t="s">
        <v>0</v>
      </c>
      <c r="D4212" s="106" t="s">
        <v>0</v>
      </c>
      <c r="E4212" s="106" t="s">
        <v>0</v>
      </c>
      <c r="F4212" s="106" t="s">
        <v>0</v>
      </c>
      <c r="G4212" s="2" t="s">
        <v>0</v>
      </c>
      <c r="H4212" s="10" t="s">
        <v>41</v>
      </c>
      <c r="I4212" s="11">
        <f>SUM(I4213)</f>
        <v>21350</v>
      </c>
      <c r="J4212" s="11">
        <f t="shared" ref="J4212:Y4212" si="6603">SUM(J4213)</f>
        <v>25200</v>
      </c>
      <c r="K4212" s="11">
        <f t="shared" si="6603"/>
        <v>5700</v>
      </c>
      <c r="L4212" s="11">
        <f t="shared" si="6603"/>
        <v>0</v>
      </c>
      <c r="M4212" s="11">
        <f t="shared" si="6603"/>
        <v>0</v>
      </c>
      <c r="N4212" s="11">
        <f t="shared" si="6603"/>
        <v>0</v>
      </c>
      <c r="O4212" s="11">
        <f t="shared" si="6603"/>
        <v>0</v>
      </c>
      <c r="P4212" s="11">
        <f t="shared" si="6603"/>
        <v>30900</v>
      </c>
      <c r="Q4212" s="11">
        <f t="shared" si="6603"/>
        <v>0</v>
      </c>
      <c r="R4212" s="11">
        <f t="shared" si="6603"/>
        <v>0</v>
      </c>
      <c r="S4212" s="11">
        <f t="shared" si="6603"/>
        <v>5700</v>
      </c>
      <c r="T4212" s="11">
        <f t="shared" si="6603"/>
        <v>0</v>
      </c>
      <c r="U4212" s="11">
        <f t="shared" si="6603"/>
        <v>0</v>
      </c>
      <c r="V4212" s="11">
        <f t="shared" si="6603"/>
        <v>0</v>
      </c>
      <c r="W4212" s="11">
        <f t="shared" si="6603"/>
        <v>0</v>
      </c>
      <c r="X4212" s="11">
        <f t="shared" si="6603"/>
        <v>0</v>
      </c>
      <c r="Y4212" s="11">
        <f t="shared" si="6603"/>
        <v>0</v>
      </c>
      <c r="Z4212" s="11">
        <v>5700</v>
      </c>
      <c r="AA4212" s="11">
        <v>25200</v>
      </c>
      <c r="AB4212" s="11">
        <f t="shared" ref="AB4212:AQ4212" si="6604">SUM(AB4213)</f>
        <v>100</v>
      </c>
      <c r="AC4212" s="11">
        <f t="shared" si="6604"/>
        <v>0</v>
      </c>
      <c r="AD4212" s="11">
        <f t="shared" si="6604"/>
        <v>0</v>
      </c>
      <c r="AE4212" s="11">
        <f t="shared" si="6604"/>
        <v>0</v>
      </c>
      <c r="AF4212" s="11">
        <f t="shared" si="6604"/>
        <v>0</v>
      </c>
      <c r="AG4212" s="11">
        <f t="shared" si="6604"/>
        <v>0</v>
      </c>
      <c r="AH4212" s="11">
        <f t="shared" si="6604"/>
        <v>100</v>
      </c>
      <c r="AI4212" s="11">
        <f t="shared" si="6604"/>
        <v>0</v>
      </c>
      <c r="AJ4212" s="11">
        <f t="shared" si="6604"/>
        <v>0</v>
      </c>
      <c r="AK4212" s="11">
        <f t="shared" si="6604"/>
        <v>0</v>
      </c>
      <c r="AL4212" s="11">
        <f t="shared" si="6604"/>
        <v>0</v>
      </c>
      <c r="AM4212" s="11">
        <f t="shared" si="6604"/>
        <v>0</v>
      </c>
      <c r="AN4212" s="11">
        <f t="shared" si="6604"/>
        <v>0</v>
      </c>
      <c r="AO4212" s="11">
        <f t="shared" si="6604"/>
        <v>0</v>
      </c>
      <c r="AP4212" s="11">
        <f t="shared" si="6604"/>
        <v>0</v>
      </c>
      <c r="AQ4212" s="11">
        <f t="shared" si="6604"/>
        <v>0</v>
      </c>
      <c r="AR4212" s="11">
        <v>0</v>
      </c>
      <c r="AS4212" s="11">
        <v>100</v>
      </c>
      <c r="AT4212" s="11">
        <f>SUM(AT4213)</f>
        <v>2200</v>
      </c>
      <c r="AU4212" s="11">
        <f t="shared" ref="AU4212:BI4212" si="6605">SUM(AU4213)</f>
        <v>2252</v>
      </c>
      <c r="AV4212" s="11">
        <f t="shared" si="6605"/>
        <v>0</v>
      </c>
      <c r="AW4212" s="11">
        <f t="shared" si="6605"/>
        <v>0</v>
      </c>
      <c r="AX4212" s="11">
        <f t="shared" si="6605"/>
        <v>0</v>
      </c>
      <c r="AY4212" s="11">
        <f t="shared" si="6605"/>
        <v>0</v>
      </c>
      <c r="AZ4212" s="11">
        <f t="shared" si="6605"/>
        <v>4452</v>
      </c>
      <c r="BA4212" s="11">
        <f t="shared" si="6605"/>
        <v>0</v>
      </c>
      <c r="BB4212" s="11">
        <f t="shared" si="6605"/>
        <v>0</v>
      </c>
      <c r="BC4212" s="11">
        <f t="shared" si="6605"/>
        <v>2252</v>
      </c>
      <c r="BD4212" s="11">
        <f t="shared" si="6605"/>
        <v>0</v>
      </c>
      <c r="BE4212" s="11">
        <f t="shared" si="6605"/>
        <v>0</v>
      </c>
      <c r="BF4212" s="11">
        <f t="shared" si="6605"/>
        <v>0</v>
      </c>
      <c r="BG4212" s="11">
        <f t="shared" si="6605"/>
        <v>0</v>
      </c>
      <c r="BH4212" s="11">
        <f t="shared" si="6605"/>
        <v>0</v>
      </c>
      <c r="BI4212" s="11">
        <f t="shared" si="6605"/>
        <v>0</v>
      </c>
      <c r="BJ4212" s="11">
        <v>2252</v>
      </c>
      <c r="BK4212" s="11">
        <v>2200</v>
      </c>
    </row>
    <row r="4213" spans="1:63" ht="22.5" x14ac:dyDescent="0.25">
      <c r="A4213" s="4" t="s">
        <v>1156</v>
      </c>
      <c r="B4213" s="4" t="s">
        <v>58</v>
      </c>
      <c r="C4213" s="4" t="s">
        <v>159</v>
      </c>
      <c r="D4213" s="107" t="s">
        <v>1400</v>
      </c>
      <c r="E4213" s="106" t="s">
        <v>42</v>
      </c>
      <c r="F4213" s="106" t="s">
        <v>0</v>
      </c>
      <c r="G4213" s="2" t="s">
        <v>0</v>
      </c>
      <c r="H4213" s="2" t="s">
        <v>43</v>
      </c>
      <c r="I4213" s="12">
        <f>SUM(I4214:I4216)</f>
        <v>21350</v>
      </c>
      <c r="J4213" s="12">
        <f t="shared" ref="J4213:Y4213" si="6606">SUM(J4214:J4216)</f>
        <v>25200</v>
      </c>
      <c r="K4213" s="12">
        <f t="shared" si="6606"/>
        <v>5700</v>
      </c>
      <c r="L4213" s="12">
        <f t="shared" si="6606"/>
        <v>0</v>
      </c>
      <c r="M4213" s="12">
        <f t="shared" si="6606"/>
        <v>0</v>
      </c>
      <c r="N4213" s="12">
        <f t="shared" si="6606"/>
        <v>0</v>
      </c>
      <c r="O4213" s="12">
        <f t="shared" si="6606"/>
        <v>0</v>
      </c>
      <c r="P4213" s="12">
        <f t="shared" ref="P4213" si="6607">SUM(P4214:P4216)</f>
        <v>30900</v>
      </c>
      <c r="Q4213" s="12">
        <f t="shared" si="6606"/>
        <v>0</v>
      </c>
      <c r="R4213" s="12">
        <f t="shared" si="6606"/>
        <v>0</v>
      </c>
      <c r="S4213" s="12">
        <f t="shared" si="6606"/>
        <v>5700</v>
      </c>
      <c r="T4213" s="12">
        <f t="shared" si="6606"/>
        <v>0</v>
      </c>
      <c r="U4213" s="12">
        <f t="shared" si="6606"/>
        <v>0</v>
      </c>
      <c r="V4213" s="12">
        <f t="shared" si="6606"/>
        <v>0</v>
      </c>
      <c r="W4213" s="12">
        <f t="shared" si="6606"/>
        <v>0</v>
      </c>
      <c r="X4213" s="12">
        <f t="shared" si="6606"/>
        <v>0</v>
      </c>
      <c r="Y4213" s="12">
        <f t="shared" si="6606"/>
        <v>0</v>
      </c>
      <c r="Z4213" s="12">
        <v>5700</v>
      </c>
      <c r="AA4213" s="12">
        <v>25200</v>
      </c>
      <c r="AB4213" s="12">
        <f t="shared" ref="AB4213:AQ4213" si="6608">SUM(AB4214:AB4216)</f>
        <v>100</v>
      </c>
      <c r="AC4213" s="12">
        <f t="shared" si="6608"/>
        <v>0</v>
      </c>
      <c r="AD4213" s="12">
        <f t="shared" si="6608"/>
        <v>0</v>
      </c>
      <c r="AE4213" s="12">
        <f t="shared" si="6608"/>
        <v>0</v>
      </c>
      <c r="AF4213" s="12">
        <f t="shared" si="6608"/>
        <v>0</v>
      </c>
      <c r="AG4213" s="12">
        <f t="shared" si="6608"/>
        <v>0</v>
      </c>
      <c r="AH4213" s="12">
        <f t="shared" ref="AH4213" si="6609">SUM(AH4214:AH4216)</f>
        <v>100</v>
      </c>
      <c r="AI4213" s="12">
        <f t="shared" si="6608"/>
        <v>0</v>
      </c>
      <c r="AJ4213" s="12">
        <f t="shared" si="6608"/>
        <v>0</v>
      </c>
      <c r="AK4213" s="12">
        <f t="shared" si="6608"/>
        <v>0</v>
      </c>
      <c r="AL4213" s="12">
        <f t="shared" si="6608"/>
        <v>0</v>
      </c>
      <c r="AM4213" s="12">
        <f t="shared" si="6608"/>
        <v>0</v>
      </c>
      <c r="AN4213" s="12">
        <f t="shared" si="6608"/>
        <v>0</v>
      </c>
      <c r="AO4213" s="12">
        <f t="shared" si="6608"/>
        <v>0</v>
      </c>
      <c r="AP4213" s="12">
        <f t="shared" si="6608"/>
        <v>0</v>
      </c>
      <c r="AQ4213" s="12">
        <f t="shared" si="6608"/>
        <v>0</v>
      </c>
      <c r="AR4213" s="12">
        <v>0</v>
      </c>
      <c r="AS4213" s="12">
        <v>100</v>
      </c>
      <c r="AT4213" s="12">
        <f>SUM(AT4214:AT4216)</f>
        <v>2200</v>
      </c>
      <c r="AU4213" s="12">
        <f t="shared" ref="AU4213:BI4213" si="6610">SUM(AU4214:AU4216)</f>
        <v>2252</v>
      </c>
      <c r="AV4213" s="12">
        <f t="shared" si="6610"/>
        <v>0</v>
      </c>
      <c r="AW4213" s="12">
        <f t="shared" si="6610"/>
        <v>0</v>
      </c>
      <c r="AX4213" s="12">
        <f t="shared" si="6610"/>
        <v>0</v>
      </c>
      <c r="AY4213" s="12">
        <f t="shared" si="6610"/>
        <v>0</v>
      </c>
      <c r="AZ4213" s="12">
        <f t="shared" ref="AZ4213" si="6611">SUM(AZ4214:AZ4216)</f>
        <v>4452</v>
      </c>
      <c r="BA4213" s="12">
        <f t="shared" si="6610"/>
        <v>0</v>
      </c>
      <c r="BB4213" s="12">
        <f t="shared" si="6610"/>
        <v>0</v>
      </c>
      <c r="BC4213" s="12">
        <f t="shared" si="6610"/>
        <v>2252</v>
      </c>
      <c r="BD4213" s="12">
        <f t="shared" si="6610"/>
        <v>0</v>
      </c>
      <c r="BE4213" s="12">
        <f t="shared" si="6610"/>
        <v>0</v>
      </c>
      <c r="BF4213" s="12">
        <f t="shared" si="6610"/>
        <v>0</v>
      </c>
      <c r="BG4213" s="12">
        <f t="shared" si="6610"/>
        <v>0</v>
      </c>
      <c r="BH4213" s="12">
        <f t="shared" si="6610"/>
        <v>0</v>
      </c>
      <c r="BI4213" s="12">
        <f t="shared" si="6610"/>
        <v>0</v>
      </c>
      <c r="BJ4213" s="12">
        <v>2252</v>
      </c>
      <c r="BK4213" s="12">
        <v>2200</v>
      </c>
    </row>
    <row r="4214" spans="1:63" x14ac:dyDescent="0.25">
      <c r="A4214" s="4" t="s">
        <v>1156</v>
      </c>
      <c r="B4214" s="4" t="s">
        <v>58</v>
      </c>
      <c r="C4214" s="4" t="s">
        <v>159</v>
      </c>
      <c r="D4214" s="107" t="s">
        <v>1400</v>
      </c>
      <c r="E4214" s="117">
        <v>6142</v>
      </c>
      <c r="F4214" s="107"/>
      <c r="G4214" s="103" t="s">
        <v>1659</v>
      </c>
      <c r="H4214" s="13" t="s">
        <v>62</v>
      </c>
      <c r="I4214" s="14">
        <v>1050</v>
      </c>
      <c r="J4214" s="14">
        <v>100</v>
      </c>
      <c r="K4214" s="14">
        <v>2100</v>
      </c>
      <c r="L4214" s="14"/>
      <c r="M4214" s="14"/>
      <c r="N4214" s="14"/>
      <c r="O4214" s="14"/>
      <c r="P4214" s="14">
        <f t="shared" si="6540"/>
        <v>2200</v>
      </c>
      <c r="Q4214" s="14"/>
      <c r="R4214" s="14"/>
      <c r="S4214" s="14">
        <v>2100</v>
      </c>
      <c r="T4214" s="14"/>
      <c r="U4214" s="14"/>
      <c r="V4214" s="14"/>
      <c r="W4214" s="14"/>
      <c r="X4214" s="14"/>
      <c r="Y4214" s="14"/>
      <c r="Z4214" s="14">
        <v>2100</v>
      </c>
      <c r="AA4214" s="14">
        <v>100</v>
      </c>
      <c r="AB4214" s="14">
        <v>100</v>
      </c>
      <c r="AC4214" s="14"/>
      <c r="AD4214" s="14"/>
      <c r="AE4214" s="14"/>
      <c r="AF4214" s="14"/>
      <c r="AG4214" s="14"/>
      <c r="AH4214" s="14">
        <f t="shared" si="6541"/>
        <v>100</v>
      </c>
      <c r="AI4214" s="14"/>
      <c r="AJ4214" s="14"/>
      <c r="AK4214" s="14"/>
      <c r="AL4214" s="14"/>
      <c r="AM4214" s="14"/>
      <c r="AN4214" s="14"/>
      <c r="AO4214" s="14"/>
      <c r="AP4214" s="14"/>
      <c r="AQ4214" s="14"/>
      <c r="AR4214" s="14">
        <v>0</v>
      </c>
      <c r="AS4214" s="14">
        <v>100</v>
      </c>
      <c r="AT4214" s="14">
        <v>2000</v>
      </c>
      <c r="AU4214" s="14">
        <v>100</v>
      </c>
      <c r="AV4214" s="14"/>
      <c r="AW4214" s="14"/>
      <c r="AX4214" s="14"/>
      <c r="AY4214" s="14"/>
      <c r="AZ4214" s="14">
        <f t="shared" si="6542"/>
        <v>2100</v>
      </c>
      <c r="BA4214" s="14"/>
      <c r="BB4214" s="14"/>
      <c r="BC4214" s="14">
        <v>100</v>
      </c>
      <c r="BD4214" s="14"/>
      <c r="BE4214" s="14"/>
      <c r="BF4214" s="14"/>
      <c r="BG4214" s="14"/>
      <c r="BH4214" s="14"/>
      <c r="BI4214" s="14"/>
      <c r="BJ4214" s="14">
        <v>100</v>
      </c>
      <c r="BK4214" s="14">
        <v>2000</v>
      </c>
    </row>
    <row r="4215" spans="1:63" ht="22.5" x14ac:dyDescent="0.25">
      <c r="A4215" s="4" t="s">
        <v>1156</v>
      </c>
      <c r="B4215" s="4" t="s">
        <v>58</v>
      </c>
      <c r="C4215" s="4" t="s">
        <v>159</v>
      </c>
      <c r="D4215" s="107" t="s">
        <v>1400</v>
      </c>
      <c r="E4215" s="117">
        <v>6143</v>
      </c>
      <c r="F4215" s="107"/>
      <c r="G4215" s="103" t="s">
        <v>1659</v>
      </c>
      <c r="H4215" s="13" t="s">
        <v>45</v>
      </c>
      <c r="I4215" s="14">
        <v>200</v>
      </c>
      <c r="J4215" s="14">
        <v>100</v>
      </c>
      <c r="K4215" s="14">
        <v>100</v>
      </c>
      <c r="L4215" s="14"/>
      <c r="M4215" s="14"/>
      <c r="N4215" s="14"/>
      <c r="O4215" s="14"/>
      <c r="P4215" s="14">
        <f t="shared" si="6540"/>
        <v>200</v>
      </c>
      <c r="Q4215" s="14"/>
      <c r="R4215" s="14"/>
      <c r="S4215" s="14">
        <v>100</v>
      </c>
      <c r="T4215" s="14"/>
      <c r="U4215" s="14"/>
      <c r="V4215" s="14"/>
      <c r="W4215" s="14"/>
      <c r="X4215" s="14"/>
      <c r="Y4215" s="14"/>
      <c r="Z4215" s="14">
        <v>100</v>
      </c>
      <c r="AA4215" s="14">
        <v>100</v>
      </c>
      <c r="AB4215" s="14">
        <v>0</v>
      </c>
      <c r="AC4215" s="14"/>
      <c r="AD4215" s="14"/>
      <c r="AE4215" s="14"/>
      <c r="AF4215" s="14"/>
      <c r="AG4215" s="14"/>
      <c r="AH4215" s="14">
        <f t="shared" si="6541"/>
        <v>0</v>
      </c>
      <c r="AI4215" s="14"/>
      <c r="AJ4215" s="14"/>
      <c r="AK4215" s="14"/>
      <c r="AL4215" s="14"/>
      <c r="AM4215" s="14"/>
      <c r="AN4215" s="14"/>
      <c r="AO4215" s="14"/>
      <c r="AP4215" s="14"/>
      <c r="AQ4215" s="14"/>
      <c r="AR4215" s="14">
        <v>0</v>
      </c>
      <c r="AS4215" s="14">
        <v>0</v>
      </c>
      <c r="AT4215" s="14">
        <v>100</v>
      </c>
      <c r="AU4215" s="14">
        <v>100</v>
      </c>
      <c r="AV4215" s="14"/>
      <c r="AW4215" s="14"/>
      <c r="AX4215" s="14"/>
      <c r="AY4215" s="14"/>
      <c r="AZ4215" s="14">
        <f t="shared" si="6542"/>
        <v>200</v>
      </c>
      <c r="BA4215" s="14"/>
      <c r="BB4215" s="14"/>
      <c r="BC4215" s="14">
        <v>100</v>
      </c>
      <c r="BD4215" s="14"/>
      <c r="BE4215" s="14"/>
      <c r="BF4215" s="14"/>
      <c r="BG4215" s="14"/>
      <c r="BH4215" s="14"/>
      <c r="BI4215" s="14"/>
      <c r="BJ4215" s="14">
        <v>100</v>
      </c>
      <c r="BK4215" s="14">
        <v>100</v>
      </c>
    </row>
    <row r="4216" spans="1:63" x14ac:dyDescent="0.25">
      <c r="A4216" s="4" t="s">
        <v>1156</v>
      </c>
      <c r="B4216" s="4" t="s">
        <v>58</v>
      </c>
      <c r="C4216" s="4" t="s">
        <v>159</v>
      </c>
      <c r="D4216" s="107" t="s">
        <v>1400</v>
      </c>
      <c r="E4216" s="117">
        <v>6148</v>
      </c>
      <c r="F4216" s="107"/>
      <c r="G4216" s="103" t="s">
        <v>1659</v>
      </c>
      <c r="H4216" s="13" t="s">
        <v>47</v>
      </c>
      <c r="I4216" s="14">
        <v>20100</v>
      </c>
      <c r="J4216" s="14">
        <v>25000</v>
      </c>
      <c r="K4216" s="14">
        <v>3500</v>
      </c>
      <c r="L4216" s="14"/>
      <c r="M4216" s="14"/>
      <c r="N4216" s="14"/>
      <c r="O4216" s="14"/>
      <c r="P4216" s="14">
        <f t="shared" si="6540"/>
        <v>28500</v>
      </c>
      <c r="Q4216" s="14"/>
      <c r="R4216" s="14"/>
      <c r="S4216" s="14">
        <v>3500</v>
      </c>
      <c r="T4216" s="14"/>
      <c r="U4216" s="14"/>
      <c r="V4216" s="14"/>
      <c r="W4216" s="14"/>
      <c r="X4216" s="14"/>
      <c r="Y4216" s="14"/>
      <c r="Z4216" s="14">
        <v>3500</v>
      </c>
      <c r="AA4216" s="14">
        <v>25000</v>
      </c>
      <c r="AB4216" s="14">
        <v>0</v>
      </c>
      <c r="AC4216" s="14"/>
      <c r="AD4216" s="14"/>
      <c r="AE4216" s="14"/>
      <c r="AF4216" s="14"/>
      <c r="AG4216" s="14"/>
      <c r="AH4216" s="14">
        <f t="shared" si="6541"/>
        <v>0</v>
      </c>
      <c r="AI4216" s="14"/>
      <c r="AJ4216" s="14"/>
      <c r="AK4216" s="14"/>
      <c r="AL4216" s="14"/>
      <c r="AM4216" s="14"/>
      <c r="AN4216" s="14"/>
      <c r="AO4216" s="14"/>
      <c r="AP4216" s="14"/>
      <c r="AQ4216" s="14"/>
      <c r="AR4216" s="14">
        <v>0</v>
      </c>
      <c r="AS4216" s="14">
        <v>0</v>
      </c>
      <c r="AT4216" s="14">
        <v>100</v>
      </c>
      <c r="AU4216" s="14">
        <f>1000+1052</f>
        <v>2052</v>
      </c>
      <c r="AV4216" s="14"/>
      <c r="AW4216" s="14"/>
      <c r="AX4216" s="14"/>
      <c r="AY4216" s="14"/>
      <c r="AZ4216" s="14">
        <f t="shared" si="6542"/>
        <v>2152</v>
      </c>
      <c r="BA4216" s="14"/>
      <c r="BB4216" s="14"/>
      <c r="BC4216" s="14">
        <f>1000+1052</f>
        <v>2052</v>
      </c>
      <c r="BD4216" s="14"/>
      <c r="BE4216" s="14"/>
      <c r="BF4216" s="14"/>
      <c r="BG4216" s="14"/>
      <c r="BH4216" s="14"/>
      <c r="BI4216" s="14"/>
      <c r="BJ4216" s="14">
        <v>2052</v>
      </c>
      <c r="BK4216" s="14">
        <v>100</v>
      </c>
    </row>
    <row r="4217" spans="1:63" ht="33.75" x14ac:dyDescent="0.25">
      <c r="A4217" s="1" t="s">
        <v>0</v>
      </c>
      <c r="B4217" s="1" t="s">
        <v>0</v>
      </c>
      <c r="C4217" s="1" t="s">
        <v>0</v>
      </c>
      <c r="D4217" s="106" t="s">
        <v>0</v>
      </c>
      <c r="E4217" s="106" t="s">
        <v>0</v>
      </c>
      <c r="F4217" s="106" t="s">
        <v>0</v>
      </c>
      <c r="G4217" s="2" t="s">
        <v>0</v>
      </c>
      <c r="H4217" s="10" t="s">
        <v>49</v>
      </c>
      <c r="I4217" s="11">
        <f>SUM(I4218)</f>
        <v>370100</v>
      </c>
      <c r="J4217" s="11">
        <f>SUM(J4218)</f>
        <v>270000</v>
      </c>
      <c r="K4217" s="11">
        <f t="shared" ref="K4217:Y4217" si="6612">SUM(K4218)</f>
        <v>35000</v>
      </c>
      <c r="L4217" s="11">
        <f t="shared" si="6612"/>
        <v>0</v>
      </c>
      <c r="M4217" s="11">
        <f t="shared" si="6612"/>
        <v>0</v>
      </c>
      <c r="N4217" s="11">
        <f t="shared" si="6612"/>
        <v>0</v>
      </c>
      <c r="O4217" s="11">
        <f t="shared" si="6612"/>
        <v>0</v>
      </c>
      <c r="P4217" s="11">
        <f t="shared" si="6612"/>
        <v>305000</v>
      </c>
      <c r="Q4217" s="11">
        <f t="shared" si="6612"/>
        <v>0</v>
      </c>
      <c r="R4217" s="11">
        <f t="shared" si="6612"/>
        <v>0</v>
      </c>
      <c r="S4217" s="11">
        <f t="shared" si="6612"/>
        <v>35000</v>
      </c>
      <c r="T4217" s="11">
        <f t="shared" si="6612"/>
        <v>0</v>
      </c>
      <c r="U4217" s="11">
        <f t="shared" si="6612"/>
        <v>0</v>
      </c>
      <c r="V4217" s="11">
        <f t="shared" si="6612"/>
        <v>0</v>
      </c>
      <c r="W4217" s="11">
        <f t="shared" si="6612"/>
        <v>0</v>
      </c>
      <c r="X4217" s="11">
        <f t="shared" si="6612"/>
        <v>0</v>
      </c>
      <c r="Y4217" s="11">
        <f t="shared" si="6612"/>
        <v>0</v>
      </c>
      <c r="Z4217" s="11">
        <v>35000</v>
      </c>
      <c r="AA4217" s="11">
        <v>270000</v>
      </c>
      <c r="AB4217" s="11">
        <f t="shared" ref="AB4217:AQ4217" si="6613">SUM(AB4218)</f>
        <v>0</v>
      </c>
      <c r="AC4217" s="11">
        <f t="shared" si="6613"/>
        <v>1900</v>
      </c>
      <c r="AD4217" s="11">
        <f t="shared" si="6613"/>
        <v>0</v>
      </c>
      <c r="AE4217" s="11">
        <f t="shared" si="6613"/>
        <v>0</v>
      </c>
      <c r="AF4217" s="11">
        <f t="shared" si="6613"/>
        <v>0</v>
      </c>
      <c r="AG4217" s="11">
        <f t="shared" si="6613"/>
        <v>0</v>
      </c>
      <c r="AH4217" s="11">
        <f t="shared" si="6613"/>
        <v>1900</v>
      </c>
      <c r="AI4217" s="11">
        <f t="shared" si="6613"/>
        <v>0</v>
      </c>
      <c r="AJ4217" s="11">
        <f t="shared" si="6613"/>
        <v>0</v>
      </c>
      <c r="AK4217" s="11">
        <f t="shared" si="6613"/>
        <v>1900</v>
      </c>
      <c r="AL4217" s="11">
        <f t="shared" si="6613"/>
        <v>0</v>
      </c>
      <c r="AM4217" s="11">
        <f t="shared" si="6613"/>
        <v>0</v>
      </c>
      <c r="AN4217" s="11">
        <f t="shared" si="6613"/>
        <v>0</v>
      </c>
      <c r="AO4217" s="11">
        <f t="shared" si="6613"/>
        <v>0</v>
      </c>
      <c r="AP4217" s="11">
        <f t="shared" si="6613"/>
        <v>0</v>
      </c>
      <c r="AQ4217" s="11">
        <f t="shared" si="6613"/>
        <v>0</v>
      </c>
      <c r="AR4217" s="11">
        <v>1900</v>
      </c>
      <c r="AS4217" s="11">
        <v>0</v>
      </c>
      <c r="AT4217" s="11">
        <f>SUM(AT4218)</f>
        <v>50100</v>
      </c>
      <c r="AU4217" s="11">
        <f t="shared" ref="AU4217:BI4217" si="6614">SUM(AU4218)</f>
        <v>8810</v>
      </c>
      <c r="AV4217" s="11">
        <f t="shared" si="6614"/>
        <v>0</v>
      </c>
      <c r="AW4217" s="11">
        <f t="shared" si="6614"/>
        <v>0</v>
      </c>
      <c r="AX4217" s="11">
        <f t="shared" si="6614"/>
        <v>0</v>
      </c>
      <c r="AY4217" s="11">
        <f t="shared" si="6614"/>
        <v>0</v>
      </c>
      <c r="AZ4217" s="11">
        <f t="shared" si="6614"/>
        <v>58910</v>
      </c>
      <c r="BA4217" s="11">
        <f t="shared" si="6614"/>
        <v>0</v>
      </c>
      <c r="BB4217" s="11">
        <f t="shared" si="6614"/>
        <v>0</v>
      </c>
      <c r="BC4217" s="11">
        <f t="shared" si="6614"/>
        <v>8810</v>
      </c>
      <c r="BD4217" s="11">
        <f t="shared" si="6614"/>
        <v>0</v>
      </c>
      <c r="BE4217" s="11">
        <f t="shared" si="6614"/>
        <v>0</v>
      </c>
      <c r="BF4217" s="11">
        <f t="shared" si="6614"/>
        <v>0</v>
      </c>
      <c r="BG4217" s="11">
        <f t="shared" si="6614"/>
        <v>0</v>
      </c>
      <c r="BH4217" s="11">
        <f t="shared" si="6614"/>
        <v>0</v>
      </c>
      <c r="BI4217" s="11">
        <f t="shared" si="6614"/>
        <v>0</v>
      </c>
      <c r="BJ4217" s="11">
        <v>8810</v>
      </c>
      <c r="BK4217" s="11">
        <v>50100</v>
      </c>
    </row>
    <row r="4218" spans="1:63" x14ac:dyDescent="0.25">
      <c r="A4218" s="4" t="s">
        <v>1156</v>
      </c>
      <c r="B4218" s="4" t="s">
        <v>58</v>
      </c>
      <c r="C4218" s="4" t="s">
        <v>159</v>
      </c>
      <c r="D4218" s="107" t="s">
        <v>1400</v>
      </c>
      <c r="E4218" s="106" t="s">
        <v>50</v>
      </c>
      <c r="F4218" s="106" t="s">
        <v>0</v>
      </c>
      <c r="G4218" s="2" t="s">
        <v>0</v>
      </c>
      <c r="H4218" s="2" t="s">
        <v>51</v>
      </c>
      <c r="I4218" s="12">
        <f>SUM(I4219:I4222)</f>
        <v>370100</v>
      </c>
      <c r="J4218" s="12">
        <f t="shared" ref="J4218:Y4218" si="6615">SUM(J4219:J4222)</f>
        <v>270000</v>
      </c>
      <c r="K4218" s="12">
        <f t="shared" si="6615"/>
        <v>35000</v>
      </c>
      <c r="L4218" s="12">
        <f t="shared" si="6615"/>
        <v>0</v>
      </c>
      <c r="M4218" s="12">
        <f t="shared" si="6615"/>
        <v>0</v>
      </c>
      <c r="N4218" s="12">
        <f t="shared" si="6615"/>
        <v>0</v>
      </c>
      <c r="O4218" s="12">
        <f t="shared" si="6615"/>
        <v>0</v>
      </c>
      <c r="P4218" s="12">
        <f t="shared" ref="P4218" si="6616">SUM(P4219:P4222)</f>
        <v>305000</v>
      </c>
      <c r="Q4218" s="12">
        <f t="shared" si="6615"/>
        <v>0</v>
      </c>
      <c r="R4218" s="12">
        <f t="shared" si="6615"/>
        <v>0</v>
      </c>
      <c r="S4218" s="12">
        <f t="shared" si="6615"/>
        <v>35000</v>
      </c>
      <c r="T4218" s="12">
        <f t="shared" si="6615"/>
        <v>0</v>
      </c>
      <c r="U4218" s="12">
        <f t="shared" si="6615"/>
        <v>0</v>
      </c>
      <c r="V4218" s="12">
        <f t="shared" si="6615"/>
        <v>0</v>
      </c>
      <c r="W4218" s="12">
        <f t="shared" si="6615"/>
        <v>0</v>
      </c>
      <c r="X4218" s="12">
        <f t="shared" si="6615"/>
        <v>0</v>
      </c>
      <c r="Y4218" s="12">
        <f t="shared" si="6615"/>
        <v>0</v>
      </c>
      <c r="Z4218" s="12">
        <v>35000</v>
      </c>
      <c r="AA4218" s="12">
        <v>270000</v>
      </c>
      <c r="AB4218" s="12">
        <f t="shared" ref="AB4218:AQ4218" si="6617">SUM(AB4219:AB4222)</f>
        <v>0</v>
      </c>
      <c r="AC4218" s="12">
        <f t="shared" si="6617"/>
        <v>1900</v>
      </c>
      <c r="AD4218" s="12">
        <f t="shared" si="6617"/>
        <v>0</v>
      </c>
      <c r="AE4218" s="12">
        <f t="shared" si="6617"/>
        <v>0</v>
      </c>
      <c r="AF4218" s="12">
        <f t="shared" si="6617"/>
        <v>0</v>
      </c>
      <c r="AG4218" s="12">
        <f t="shared" si="6617"/>
        <v>0</v>
      </c>
      <c r="AH4218" s="12">
        <f t="shared" ref="AH4218" si="6618">SUM(AH4219:AH4222)</f>
        <v>1900</v>
      </c>
      <c r="AI4218" s="12">
        <f t="shared" si="6617"/>
        <v>0</v>
      </c>
      <c r="AJ4218" s="12">
        <f t="shared" si="6617"/>
        <v>0</v>
      </c>
      <c r="AK4218" s="12">
        <f t="shared" si="6617"/>
        <v>1900</v>
      </c>
      <c r="AL4218" s="12">
        <f t="shared" si="6617"/>
        <v>0</v>
      </c>
      <c r="AM4218" s="12">
        <f t="shared" si="6617"/>
        <v>0</v>
      </c>
      <c r="AN4218" s="12">
        <f t="shared" si="6617"/>
        <v>0</v>
      </c>
      <c r="AO4218" s="12">
        <f t="shared" si="6617"/>
        <v>0</v>
      </c>
      <c r="AP4218" s="12">
        <f t="shared" si="6617"/>
        <v>0</v>
      </c>
      <c r="AQ4218" s="12">
        <f t="shared" si="6617"/>
        <v>0</v>
      </c>
      <c r="AR4218" s="12">
        <v>1900</v>
      </c>
      <c r="AS4218" s="12">
        <v>0</v>
      </c>
      <c r="AT4218" s="12">
        <f>SUM(AT4219:AT4222)</f>
        <v>50100</v>
      </c>
      <c r="AU4218" s="12">
        <f t="shared" ref="AU4218:BI4218" si="6619">SUM(AU4219:AU4222)</f>
        <v>8810</v>
      </c>
      <c r="AV4218" s="12">
        <f t="shared" si="6619"/>
        <v>0</v>
      </c>
      <c r="AW4218" s="12">
        <f t="shared" si="6619"/>
        <v>0</v>
      </c>
      <c r="AX4218" s="12">
        <f t="shared" si="6619"/>
        <v>0</v>
      </c>
      <c r="AY4218" s="12">
        <f t="shared" si="6619"/>
        <v>0</v>
      </c>
      <c r="AZ4218" s="12">
        <f t="shared" ref="AZ4218" si="6620">SUM(AZ4219:AZ4222)</f>
        <v>58910</v>
      </c>
      <c r="BA4218" s="12">
        <f t="shared" si="6619"/>
        <v>0</v>
      </c>
      <c r="BB4218" s="12">
        <f t="shared" si="6619"/>
        <v>0</v>
      </c>
      <c r="BC4218" s="12">
        <f t="shared" si="6619"/>
        <v>8810</v>
      </c>
      <c r="BD4218" s="12">
        <f t="shared" si="6619"/>
        <v>0</v>
      </c>
      <c r="BE4218" s="12">
        <f t="shared" si="6619"/>
        <v>0</v>
      </c>
      <c r="BF4218" s="12">
        <f t="shared" si="6619"/>
        <v>0</v>
      </c>
      <c r="BG4218" s="12">
        <f t="shared" si="6619"/>
        <v>0</v>
      </c>
      <c r="BH4218" s="12">
        <f t="shared" si="6619"/>
        <v>0</v>
      </c>
      <c r="BI4218" s="12">
        <f t="shared" si="6619"/>
        <v>0</v>
      </c>
      <c r="BJ4218" s="12">
        <v>8810</v>
      </c>
      <c r="BK4218" s="12">
        <v>50100</v>
      </c>
    </row>
    <row r="4219" spans="1:63" x14ac:dyDescent="0.25">
      <c r="A4219" s="4" t="s">
        <v>1156</v>
      </c>
      <c r="B4219" s="4" t="s">
        <v>58</v>
      </c>
      <c r="C4219" s="4" t="s">
        <v>159</v>
      </c>
      <c r="D4219" s="107" t="s">
        <v>1400</v>
      </c>
      <c r="E4219" s="117">
        <v>8212</v>
      </c>
      <c r="F4219" s="107"/>
      <c r="G4219" s="103" t="s">
        <v>1659</v>
      </c>
      <c r="H4219" s="13" t="s">
        <v>122</v>
      </c>
      <c r="I4219" s="14">
        <v>50000</v>
      </c>
      <c r="J4219" s="14">
        <v>50000</v>
      </c>
      <c r="K4219" s="14">
        <v>10000</v>
      </c>
      <c r="L4219" s="14"/>
      <c r="M4219" s="14"/>
      <c r="N4219" s="14"/>
      <c r="O4219" s="14"/>
      <c r="P4219" s="14">
        <f t="shared" si="6540"/>
        <v>60000</v>
      </c>
      <c r="Q4219" s="14"/>
      <c r="R4219" s="14"/>
      <c r="S4219" s="14">
        <v>10000</v>
      </c>
      <c r="T4219" s="14"/>
      <c r="U4219" s="14"/>
      <c r="V4219" s="14"/>
      <c r="W4219" s="14"/>
      <c r="X4219" s="14"/>
      <c r="Y4219" s="14"/>
      <c r="Z4219" s="14">
        <v>10000</v>
      </c>
      <c r="AA4219" s="14">
        <v>50000</v>
      </c>
      <c r="AB4219" s="14">
        <v>0</v>
      </c>
      <c r="AC4219" s="14"/>
      <c r="AD4219" s="14"/>
      <c r="AE4219" s="14"/>
      <c r="AF4219" s="14"/>
      <c r="AG4219" s="14"/>
      <c r="AH4219" s="14">
        <f t="shared" si="6541"/>
        <v>0</v>
      </c>
      <c r="AI4219" s="14"/>
      <c r="AJ4219" s="14"/>
      <c r="AK4219" s="14"/>
      <c r="AL4219" s="14"/>
      <c r="AM4219" s="14"/>
      <c r="AN4219" s="14"/>
      <c r="AO4219" s="14"/>
      <c r="AP4219" s="14"/>
      <c r="AQ4219" s="14"/>
      <c r="AR4219" s="14">
        <v>0</v>
      </c>
      <c r="AS4219" s="14">
        <v>0</v>
      </c>
      <c r="AT4219" s="14">
        <v>0</v>
      </c>
      <c r="AU4219" s="14"/>
      <c r="AV4219" s="14"/>
      <c r="AW4219" s="14"/>
      <c r="AX4219" s="14"/>
      <c r="AY4219" s="14"/>
      <c r="AZ4219" s="14">
        <f t="shared" si="6542"/>
        <v>0</v>
      </c>
      <c r="BA4219" s="14"/>
      <c r="BB4219" s="14"/>
      <c r="BC4219" s="14"/>
      <c r="BD4219" s="14"/>
      <c r="BE4219" s="14"/>
      <c r="BF4219" s="14"/>
      <c r="BG4219" s="14"/>
      <c r="BH4219" s="14"/>
      <c r="BI4219" s="14"/>
      <c r="BJ4219" s="14">
        <v>0</v>
      </c>
      <c r="BK4219" s="14">
        <v>0</v>
      </c>
    </row>
    <row r="4220" spans="1:63" x14ac:dyDescent="0.25">
      <c r="A4220" s="4" t="s">
        <v>1156</v>
      </c>
      <c r="B4220" s="4" t="s">
        <v>58</v>
      </c>
      <c r="C4220" s="4" t="s">
        <v>159</v>
      </c>
      <c r="D4220" s="107" t="s">
        <v>1400</v>
      </c>
      <c r="E4220" s="117">
        <v>8213</v>
      </c>
      <c r="F4220" s="107"/>
      <c r="G4220" s="103" t="s">
        <v>1659</v>
      </c>
      <c r="H4220" s="13" t="s">
        <v>53</v>
      </c>
      <c r="I4220" s="14">
        <v>230000</v>
      </c>
      <c r="J4220" s="14">
        <v>100000</v>
      </c>
      <c r="K4220" s="14">
        <v>16000</v>
      </c>
      <c r="L4220" s="14"/>
      <c r="M4220" s="14"/>
      <c r="N4220" s="14"/>
      <c r="O4220" s="14"/>
      <c r="P4220" s="14">
        <f t="shared" si="6540"/>
        <v>116000</v>
      </c>
      <c r="Q4220" s="14"/>
      <c r="R4220" s="14"/>
      <c r="S4220" s="14">
        <v>16000</v>
      </c>
      <c r="T4220" s="14"/>
      <c r="U4220" s="14"/>
      <c r="V4220" s="14"/>
      <c r="W4220" s="14"/>
      <c r="X4220" s="14"/>
      <c r="Y4220" s="14"/>
      <c r="Z4220" s="14">
        <v>16000</v>
      </c>
      <c r="AA4220" s="14">
        <v>100000</v>
      </c>
      <c r="AB4220" s="14">
        <v>0</v>
      </c>
      <c r="AC4220" s="14">
        <v>1900</v>
      </c>
      <c r="AD4220" s="14"/>
      <c r="AE4220" s="14"/>
      <c r="AF4220" s="14"/>
      <c r="AG4220" s="14"/>
      <c r="AH4220" s="14">
        <f t="shared" si="6541"/>
        <v>1900</v>
      </c>
      <c r="AI4220" s="14"/>
      <c r="AJ4220" s="14"/>
      <c r="AK4220" s="14">
        <v>1900</v>
      </c>
      <c r="AL4220" s="14"/>
      <c r="AM4220" s="14"/>
      <c r="AN4220" s="14"/>
      <c r="AO4220" s="14"/>
      <c r="AP4220" s="14"/>
      <c r="AQ4220" s="14"/>
      <c r="AR4220" s="14">
        <v>1900</v>
      </c>
      <c r="AS4220" s="14">
        <v>0</v>
      </c>
      <c r="AT4220" s="14">
        <v>50000</v>
      </c>
      <c r="AU4220" s="14">
        <f>3000+2000+2810</f>
        <v>7810</v>
      </c>
      <c r="AV4220" s="14"/>
      <c r="AW4220" s="14"/>
      <c r="AX4220" s="14"/>
      <c r="AY4220" s="14"/>
      <c r="AZ4220" s="14">
        <f t="shared" si="6542"/>
        <v>57810</v>
      </c>
      <c r="BA4220" s="14"/>
      <c r="BB4220" s="14"/>
      <c r="BC4220" s="14">
        <f>3000+2000+2810</f>
        <v>7810</v>
      </c>
      <c r="BD4220" s="14"/>
      <c r="BE4220" s="14"/>
      <c r="BF4220" s="14"/>
      <c r="BG4220" s="14"/>
      <c r="BH4220" s="14"/>
      <c r="BI4220" s="14"/>
      <c r="BJ4220" s="14">
        <v>7810</v>
      </c>
      <c r="BK4220" s="14">
        <v>50000</v>
      </c>
    </row>
    <row r="4221" spans="1:63" x14ac:dyDescent="0.25">
      <c r="A4221" s="4" t="s">
        <v>1156</v>
      </c>
      <c r="B4221" s="4" t="s">
        <v>58</v>
      </c>
      <c r="C4221" s="4" t="s">
        <v>159</v>
      </c>
      <c r="D4221" s="107" t="s">
        <v>1400</v>
      </c>
      <c r="E4221" s="117">
        <v>8215</v>
      </c>
      <c r="F4221" s="107"/>
      <c r="G4221" s="103" t="s">
        <v>1659</v>
      </c>
      <c r="H4221" s="13" t="s">
        <v>70</v>
      </c>
      <c r="I4221" s="14">
        <v>60100</v>
      </c>
      <c r="J4221" s="14">
        <v>100000</v>
      </c>
      <c r="K4221" s="14">
        <v>8000</v>
      </c>
      <c r="L4221" s="14"/>
      <c r="M4221" s="14"/>
      <c r="N4221" s="14"/>
      <c r="O4221" s="14"/>
      <c r="P4221" s="14">
        <f t="shared" ref="P4221:P4284" si="6621">J4221+K4221+L4221+M4221+N4221+O4221</f>
        <v>108000</v>
      </c>
      <c r="Q4221" s="14"/>
      <c r="R4221" s="14"/>
      <c r="S4221" s="14">
        <v>8000</v>
      </c>
      <c r="T4221" s="14"/>
      <c r="U4221" s="14"/>
      <c r="V4221" s="14"/>
      <c r="W4221" s="14"/>
      <c r="X4221" s="14"/>
      <c r="Y4221" s="14"/>
      <c r="Z4221" s="14">
        <v>8000</v>
      </c>
      <c r="AA4221" s="14">
        <v>100000</v>
      </c>
      <c r="AB4221" s="14">
        <v>0</v>
      </c>
      <c r="AC4221" s="14"/>
      <c r="AD4221" s="14"/>
      <c r="AE4221" s="14"/>
      <c r="AF4221" s="14"/>
      <c r="AG4221" s="14"/>
      <c r="AH4221" s="14">
        <f t="shared" ref="AH4221:AH4284" si="6622">AB4221+AC4221+AD4221+AE4221+AF4221+AG4221</f>
        <v>0</v>
      </c>
      <c r="AI4221" s="14"/>
      <c r="AJ4221" s="14"/>
      <c r="AK4221" s="14"/>
      <c r="AL4221" s="14"/>
      <c r="AM4221" s="14"/>
      <c r="AN4221" s="14"/>
      <c r="AO4221" s="14"/>
      <c r="AP4221" s="14"/>
      <c r="AQ4221" s="14"/>
      <c r="AR4221" s="14">
        <v>0</v>
      </c>
      <c r="AS4221" s="14">
        <v>0</v>
      </c>
      <c r="AT4221" s="14">
        <v>100</v>
      </c>
      <c r="AU4221" s="14">
        <v>1000</v>
      </c>
      <c r="AV4221" s="14"/>
      <c r="AW4221" s="14"/>
      <c r="AX4221" s="14"/>
      <c r="AY4221" s="14"/>
      <c r="AZ4221" s="14">
        <f t="shared" ref="AZ4221:AZ4284" si="6623">AT4221+AU4221+AV4221+AW4221+AX4221+AY4221</f>
        <v>1100</v>
      </c>
      <c r="BA4221" s="14"/>
      <c r="BB4221" s="14"/>
      <c r="BC4221" s="14">
        <v>1000</v>
      </c>
      <c r="BD4221" s="14"/>
      <c r="BE4221" s="14"/>
      <c r="BF4221" s="14"/>
      <c r="BG4221" s="14"/>
      <c r="BH4221" s="14"/>
      <c r="BI4221" s="14"/>
      <c r="BJ4221" s="14">
        <v>1000</v>
      </c>
      <c r="BK4221" s="14">
        <v>100</v>
      </c>
    </row>
    <row r="4222" spans="1:63" x14ac:dyDescent="0.25">
      <c r="A4222" s="4" t="s">
        <v>1156</v>
      </c>
      <c r="B4222" s="4" t="s">
        <v>58</v>
      </c>
      <c r="C4222" s="4" t="s">
        <v>159</v>
      </c>
      <c r="D4222" s="107" t="s">
        <v>1400</v>
      </c>
      <c r="E4222" s="117">
        <v>8216</v>
      </c>
      <c r="F4222" s="107"/>
      <c r="G4222" s="103" t="s">
        <v>1659</v>
      </c>
      <c r="H4222" s="13" t="s">
        <v>110</v>
      </c>
      <c r="I4222" s="14">
        <v>30000</v>
      </c>
      <c r="J4222" s="14">
        <v>20000</v>
      </c>
      <c r="K4222" s="14">
        <v>1000</v>
      </c>
      <c r="L4222" s="14"/>
      <c r="M4222" s="14"/>
      <c r="N4222" s="14"/>
      <c r="O4222" s="14"/>
      <c r="P4222" s="14">
        <f t="shared" si="6621"/>
        <v>21000</v>
      </c>
      <c r="Q4222" s="14"/>
      <c r="R4222" s="14"/>
      <c r="S4222" s="14">
        <v>1000</v>
      </c>
      <c r="T4222" s="14"/>
      <c r="U4222" s="14"/>
      <c r="V4222" s="14"/>
      <c r="W4222" s="14"/>
      <c r="X4222" s="14"/>
      <c r="Y4222" s="14"/>
      <c r="Z4222" s="14">
        <v>1000</v>
      </c>
      <c r="AA4222" s="14">
        <v>20000</v>
      </c>
      <c r="AB4222" s="14">
        <v>0</v>
      </c>
      <c r="AC4222" s="14"/>
      <c r="AD4222" s="14"/>
      <c r="AE4222" s="14"/>
      <c r="AF4222" s="14"/>
      <c r="AG4222" s="14"/>
      <c r="AH4222" s="14">
        <f t="shared" si="6622"/>
        <v>0</v>
      </c>
      <c r="AI4222" s="14"/>
      <c r="AJ4222" s="14"/>
      <c r="AK4222" s="14"/>
      <c r="AL4222" s="14"/>
      <c r="AM4222" s="14"/>
      <c r="AN4222" s="14"/>
      <c r="AO4222" s="14"/>
      <c r="AP4222" s="14"/>
      <c r="AQ4222" s="14"/>
      <c r="AR4222" s="14">
        <v>0</v>
      </c>
      <c r="AS4222" s="14">
        <v>0</v>
      </c>
      <c r="AT4222" s="14">
        <v>0</v>
      </c>
      <c r="AU4222" s="14"/>
      <c r="AV4222" s="14"/>
      <c r="AW4222" s="14"/>
      <c r="AX4222" s="14"/>
      <c r="AY4222" s="14"/>
      <c r="AZ4222" s="14">
        <f t="shared" si="6623"/>
        <v>0</v>
      </c>
      <c r="BA4222" s="14"/>
      <c r="BB4222" s="14"/>
      <c r="BC4222" s="14"/>
      <c r="BD4222" s="14"/>
      <c r="BE4222" s="14"/>
      <c r="BF4222" s="14"/>
      <c r="BG4222" s="14"/>
      <c r="BH4222" s="14"/>
      <c r="BI4222" s="14"/>
      <c r="BJ4222" s="14">
        <v>0</v>
      </c>
      <c r="BK4222" s="14">
        <v>0</v>
      </c>
    </row>
    <row r="4223" spans="1:63" ht="22.5" x14ac:dyDescent="0.25">
      <c r="A4223" s="13" t="s">
        <v>0</v>
      </c>
      <c r="B4223" s="13" t="s">
        <v>0</v>
      </c>
      <c r="C4223" s="13" t="s">
        <v>0</v>
      </c>
      <c r="D4223" s="103" t="s">
        <v>0</v>
      </c>
      <c r="E4223" s="103" t="s">
        <v>0</v>
      </c>
      <c r="F4223" s="103" t="s">
        <v>0</v>
      </c>
      <c r="G4223" s="13" t="s">
        <v>0</v>
      </c>
      <c r="H4223" s="10" t="s">
        <v>1409</v>
      </c>
      <c r="I4223" s="11">
        <f>SUM(I4188,I4212,I4217)</f>
        <v>8277396</v>
      </c>
      <c r="J4223" s="11">
        <f t="shared" ref="J4223:Y4223" si="6624">SUM(J4188,J4212,J4217)</f>
        <v>1259700</v>
      </c>
      <c r="K4223" s="11">
        <f t="shared" si="6624"/>
        <v>1056660</v>
      </c>
      <c r="L4223" s="11">
        <f t="shared" si="6624"/>
        <v>0</v>
      </c>
      <c r="M4223" s="11">
        <f t="shared" si="6624"/>
        <v>0</v>
      </c>
      <c r="N4223" s="11">
        <f t="shared" si="6624"/>
        <v>0</v>
      </c>
      <c r="O4223" s="11">
        <f t="shared" si="6624"/>
        <v>0</v>
      </c>
      <c r="P4223" s="11">
        <f t="shared" si="6624"/>
        <v>2316360</v>
      </c>
      <c r="Q4223" s="11">
        <f t="shared" si="6624"/>
        <v>44445</v>
      </c>
      <c r="R4223" s="11">
        <f t="shared" si="6624"/>
        <v>10244</v>
      </c>
      <c r="S4223" s="11">
        <f t="shared" si="6624"/>
        <v>1066904</v>
      </c>
      <c r="T4223" s="11">
        <f t="shared" si="6624"/>
        <v>0</v>
      </c>
      <c r="U4223" s="11">
        <f t="shared" si="6624"/>
        <v>0</v>
      </c>
      <c r="V4223" s="11">
        <f t="shared" si="6624"/>
        <v>0</v>
      </c>
      <c r="W4223" s="11">
        <f t="shared" si="6624"/>
        <v>0</v>
      </c>
      <c r="X4223" s="11">
        <f t="shared" si="6624"/>
        <v>0</v>
      </c>
      <c r="Y4223" s="11">
        <f t="shared" si="6624"/>
        <v>0</v>
      </c>
      <c r="Z4223" s="11">
        <v>1121593</v>
      </c>
      <c r="AA4223" s="11">
        <v>1194767</v>
      </c>
      <c r="AB4223" s="11">
        <f t="shared" ref="AB4223:AQ4223" si="6625">SUM(AB4188,AB4212,AB4217)</f>
        <v>300</v>
      </c>
      <c r="AC4223" s="11">
        <f t="shared" si="6625"/>
        <v>21100</v>
      </c>
      <c r="AD4223" s="11">
        <f t="shared" si="6625"/>
        <v>0</v>
      </c>
      <c r="AE4223" s="11">
        <f t="shared" si="6625"/>
        <v>0</v>
      </c>
      <c r="AF4223" s="11">
        <f t="shared" si="6625"/>
        <v>0</v>
      </c>
      <c r="AG4223" s="11">
        <f t="shared" si="6625"/>
        <v>0</v>
      </c>
      <c r="AH4223" s="11">
        <f t="shared" si="6625"/>
        <v>21400</v>
      </c>
      <c r="AI4223" s="11">
        <f t="shared" si="6625"/>
        <v>0</v>
      </c>
      <c r="AJ4223" s="11">
        <f t="shared" si="6625"/>
        <v>0</v>
      </c>
      <c r="AK4223" s="11">
        <f t="shared" si="6625"/>
        <v>21100</v>
      </c>
      <c r="AL4223" s="11">
        <f t="shared" si="6625"/>
        <v>0</v>
      </c>
      <c r="AM4223" s="11">
        <f t="shared" si="6625"/>
        <v>0</v>
      </c>
      <c r="AN4223" s="11">
        <f t="shared" si="6625"/>
        <v>0</v>
      </c>
      <c r="AO4223" s="11">
        <f t="shared" si="6625"/>
        <v>0</v>
      </c>
      <c r="AP4223" s="11">
        <f t="shared" si="6625"/>
        <v>0</v>
      </c>
      <c r="AQ4223" s="11">
        <f t="shared" si="6625"/>
        <v>0</v>
      </c>
      <c r="AR4223" s="11">
        <v>21100</v>
      </c>
      <c r="AS4223" s="11">
        <v>300</v>
      </c>
      <c r="AT4223" s="11">
        <f>SUM(AT4188,AT4212,AT4217)</f>
        <v>607900</v>
      </c>
      <c r="AU4223" s="11">
        <f t="shared" ref="AU4223:BI4223" si="6626">SUM(AU4188,AU4212,AU4217)</f>
        <v>88981</v>
      </c>
      <c r="AV4223" s="11">
        <f t="shared" si="6626"/>
        <v>0</v>
      </c>
      <c r="AW4223" s="11">
        <f t="shared" si="6626"/>
        <v>0</v>
      </c>
      <c r="AX4223" s="11">
        <f t="shared" si="6626"/>
        <v>0</v>
      </c>
      <c r="AY4223" s="11">
        <f t="shared" si="6626"/>
        <v>19035</v>
      </c>
      <c r="AZ4223" s="11">
        <f t="shared" si="6626"/>
        <v>715916</v>
      </c>
      <c r="BA4223" s="11">
        <f t="shared" si="6626"/>
        <v>7500</v>
      </c>
      <c r="BB4223" s="11">
        <f t="shared" si="6626"/>
        <v>0</v>
      </c>
      <c r="BC4223" s="11">
        <f t="shared" si="6626"/>
        <v>88981</v>
      </c>
      <c r="BD4223" s="11">
        <f t="shared" si="6626"/>
        <v>0</v>
      </c>
      <c r="BE4223" s="11">
        <f t="shared" si="6626"/>
        <v>70000</v>
      </c>
      <c r="BF4223" s="11">
        <f t="shared" si="6626"/>
        <v>0</v>
      </c>
      <c r="BG4223" s="11">
        <f t="shared" si="6626"/>
        <v>19035</v>
      </c>
      <c r="BH4223" s="11">
        <f t="shared" si="6626"/>
        <v>0</v>
      </c>
      <c r="BI4223" s="11">
        <f t="shared" si="6626"/>
        <v>0</v>
      </c>
      <c r="BJ4223" s="11">
        <v>185516</v>
      </c>
      <c r="BK4223" s="11">
        <v>530400</v>
      </c>
    </row>
    <row r="4224" spans="1:63" ht="15.75" thickBot="1" x14ac:dyDescent="0.3">
      <c r="A4224" s="13" t="s">
        <v>0</v>
      </c>
      <c r="B4224" s="13" t="s">
        <v>0</v>
      </c>
      <c r="C4224" s="13" t="s">
        <v>0</v>
      </c>
      <c r="D4224" s="103" t="s">
        <v>0</v>
      </c>
      <c r="E4224" s="103" t="s">
        <v>0</v>
      </c>
      <c r="F4224" s="103" t="s">
        <v>0</v>
      </c>
      <c r="G4224" s="13" t="s">
        <v>0</v>
      </c>
      <c r="H4224" s="2" t="s">
        <v>55</v>
      </c>
      <c r="I4224" s="12">
        <v>109</v>
      </c>
      <c r="J4224" s="13" t="s">
        <v>0</v>
      </c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>
        <v>0</v>
      </c>
      <c r="AA4224" s="13"/>
      <c r="AB4224" s="13" t="s">
        <v>0</v>
      </c>
      <c r="AC4224" s="13"/>
      <c r="AD4224" s="13"/>
      <c r="AE4224" s="13"/>
      <c r="AF4224" s="13"/>
      <c r="AG4224" s="13"/>
      <c r="AH4224" s="13"/>
      <c r="AI4224" s="13"/>
      <c r="AJ4224" s="13"/>
      <c r="AK4224" s="13"/>
      <c r="AL4224" s="13"/>
      <c r="AM4224" s="13"/>
      <c r="AN4224" s="13"/>
      <c r="AO4224" s="13"/>
      <c r="AP4224" s="13"/>
      <c r="AQ4224" s="13"/>
      <c r="AR4224" s="13">
        <v>0</v>
      </c>
      <c r="AS4224" s="13"/>
      <c r="AT4224" s="13" t="s">
        <v>0</v>
      </c>
      <c r="AU4224" s="13"/>
      <c r="AV4224" s="13"/>
      <c r="AW4224" s="13"/>
      <c r="AX4224" s="13"/>
      <c r="AY4224" s="13"/>
      <c r="AZ4224" s="13"/>
      <c r="BA4224" s="13"/>
      <c r="BB4224" s="13"/>
      <c r="BC4224" s="13"/>
      <c r="BD4224" s="13"/>
      <c r="BE4224" s="13"/>
      <c r="BF4224" s="13"/>
      <c r="BG4224" s="13"/>
      <c r="BH4224" s="13"/>
      <c r="BI4224" s="13"/>
      <c r="BJ4224" s="13">
        <v>0</v>
      </c>
      <c r="BK4224" s="13"/>
    </row>
    <row r="4225" spans="1:63" ht="69.75" customHeight="1" thickBot="1" x14ac:dyDescent="0.3">
      <c r="A4225" s="148" t="s">
        <v>0</v>
      </c>
      <c r="B4225" s="148" t="s">
        <v>0</v>
      </c>
      <c r="C4225" s="148" t="s">
        <v>0</v>
      </c>
      <c r="D4225" s="151" t="s">
        <v>0</v>
      </c>
      <c r="E4225" s="151" t="s">
        <v>0</v>
      </c>
      <c r="F4225" s="151" t="s">
        <v>0</v>
      </c>
      <c r="G4225" s="154" t="s">
        <v>0</v>
      </c>
      <c r="H4225" s="5" t="s">
        <v>56</v>
      </c>
      <c r="I4225" s="5" t="s">
        <v>9</v>
      </c>
      <c r="J4225" s="94" t="s">
        <v>10</v>
      </c>
      <c r="K4225" s="94" t="s">
        <v>1602</v>
      </c>
      <c r="L4225" s="94" t="s">
        <v>1535</v>
      </c>
      <c r="M4225" s="94" t="s">
        <v>1591</v>
      </c>
      <c r="N4225" s="94" t="s">
        <v>1592</v>
      </c>
      <c r="O4225" s="94" t="s">
        <v>1593</v>
      </c>
      <c r="P4225" s="94" t="s">
        <v>1606</v>
      </c>
      <c r="Q4225" s="94" t="s">
        <v>1603</v>
      </c>
      <c r="R4225" s="94" t="s">
        <v>1594</v>
      </c>
      <c r="S4225" s="94" t="s">
        <v>1595</v>
      </c>
      <c r="T4225" s="94" t="s">
        <v>1596</v>
      </c>
      <c r="U4225" s="94" t="s">
        <v>1597</v>
      </c>
      <c r="V4225" s="94" t="s">
        <v>1598</v>
      </c>
      <c r="W4225" s="94" t="s">
        <v>1599</v>
      </c>
      <c r="X4225" s="94" t="s">
        <v>1604</v>
      </c>
      <c r="Y4225" s="94" t="s">
        <v>1605</v>
      </c>
      <c r="Z4225" s="94" t="s">
        <v>1600</v>
      </c>
      <c r="AA4225" s="94" t="s">
        <v>1601</v>
      </c>
      <c r="AB4225" s="95" t="s">
        <v>11</v>
      </c>
      <c r="AC4225" s="95" t="s">
        <v>1602</v>
      </c>
      <c r="AD4225" s="95" t="s">
        <v>1535</v>
      </c>
      <c r="AE4225" s="95" t="s">
        <v>1591</v>
      </c>
      <c r="AF4225" s="95" t="s">
        <v>1592</v>
      </c>
      <c r="AG4225" s="95" t="s">
        <v>1593</v>
      </c>
      <c r="AH4225" s="95" t="s">
        <v>1607</v>
      </c>
      <c r="AI4225" s="95" t="s">
        <v>1603</v>
      </c>
      <c r="AJ4225" s="95" t="s">
        <v>1594</v>
      </c>
      <c r="AK4225" s="95" t="s">
        <v>1595</v>
      </c>
      <c r="AL4225" s="95" t="s">
        <v>1596</v>
      </c>
      <c r="AM4225" s="95" t="s">
        <v>1597</v>
      </c>
      <c r="AN4225" s="95" t="s">
        <v>1598</v>
      </c>
      <c r="AO4225" s="95" t="s">
        <v>1599</v>
      </c>
      <c r="AP4225" s="95" t="s">
        <v>1604</v>
      </c>
      <c r="AQ4225" s="95" t="s">
        <v>1605</v>
      </c>
      <c r="AR4225" s="95" t="s">
        <v>1600</v>
      </c>
      <c r="AS4225" s="95" t="s">
        <v>1601</v>
      </c>
      <c r="AT4225" s="96" t="s">
        <v>12</v>
      </c>
      <c r="AU4225" s="96" t="s">
        <v>1602</v>
      </c>
      <c r="AV4225" s="96" t="s">
        <v>1535</v>
      </c>
      <c r="AW4225" s="96" t="s">
        <v>1591</v>
      </c>
      <c r="AX4225" s="96" t="s">
        <v>1592</v>
      </c>
      <c r="AY4225" s="96" t="s">
        <v>1593</v>
      </c>
      <c r="AZ4225" s="96" t="s">
        <v>1608</v>
      </c>
      <c r="BA4225" s="96" t="s">
        <v>1603</v>
      </c>
      <c r="BB4225" s="96" t="s">
        <v>1594</v>
      </c>
      <c r="BC4225" s="96" t="s">
        <v>1595</v>
      </c>
      <c r="BD4225" s="96" t="s">
        <v>1596</v>
      </c>
      <c r="BE4225" s="96" t="s">
        <v>1597</v>
      </c>
      <c r="BF4225" s="96" t="s">
        <v>1598</v>
      </c>
      <c r="BG4225" s="96" t="s">
        <v>1599</v>
      </c>
      <c r="BH4225" s="96" t="s">
        <v>1604</v>
      </c>
      <c r="BI4225" s="96" t="s">
        <v>1605</v>
      </c>
      <c r="BJ4225" s="96" t="s">
        <v>1600</v>
      </c>
      <c r="BK4225" s="96" t="s">
        <v>1601</v>
      </c>
    </row>
    <row r="4226" spans="1:63" x14ac:dyDescent="0.25">
      <c r="A4226" s="149"/>
      <c r="B4226" s="149"/>
      <c r="C4226" s="149"/>
      <c r="D4226" s="152"/>
      <c r="E4226" s="152"/>
      <c r="F4226" s="152"/>
      <c r="G4226" s="155"/>
      <c r="H4226" s="15" t="s">
        <v>0</v>
      </c>
      <c r="I4226" s="9" t="s">
        <v>13</v>
      </c>
      <c r="J4226" s="9">
        <v>1</v>
      </c>
      <c r="K4226" s="9">
        <v>2</v>
      </c>
      <c r="L4226" s="9">
        <v>3</v>
      </c>
      <c r="M4226" s="9">
        <v>4</v>
      </c>
      <c r="N4226" s="9">
        <v>5</v>
      </c>
      <c r="O4226" s="9">
        <v>6</v>
      </c>
      <c r="P4226" s="9">
        <v>7</v>
      </c>
      <c r="Q4226" s="9">
        <v>8</v>
      </c>
      <c r="R4226" s="9">
        <v>9</v>
      </c>
      <c r="S4226" s="9">
        <v>10</v>
      </c>
      <c r="T4226" s="9">
        <v>11</v>
      </c>
      <c r="U4226" s="9">
        <v>12</v>
      </c>
      <c r="V4226" s="9">
        <v>13</v>
      </c>
      <c r="W4226" s="9">
        <v>14</v>
      </c>
      <c r="X4226" s="9">
        <v>15</v>
      </c>
      <c r="Y4226" s="9">
        <v>16</v>
      </c>
      <c r="Z4226" s="9">
        <v>20</v>
      </c>
      <c r="AA4226" s="9">
        <v>21</v>
      </c>
      <c r="AB4226" s="9">
        <v>1</v>
      </c>
      <c r="AC4226" s="9">
        <v>2</v>
      </c>
      <c r="AD4226" s="9">
        <v>3</v>
      </c>
      <c r="AE4226" s="9">
        <v>4</v>
      </c>
      <c r="AF4226" s="9">
        <v>5</v>
      </c>
      <c r="AG4226" s="9">
        <v>6</v>
      </c>
      <c r="AH4226" s="9">
        <v>7</v>
      </c>
      <c r="AI4226" s="9">
        <v>8</v>
      </c>
      <c r="AJ4226" s="9">
        <v>9</v>
      </c>
      <c r="AK4226" s="9">
        <v>10</v>
      </c>
      <c r="AL4226" s="9">
        <v>11</v>
      </c>
      <c r="AM4226" s="9">
        <v>12</v>
      </c>
      <c r="AN4226" s="9">
        <v>13</v>
      </c>
      <c r="AO4226" s="9">
        <v>14</v>
      </c>
      <c r="AP4226" s="9">
        <v>15</v>
      </c>
      <c r="AQ4226" s="9">
        <v>16</v>
      </c>
      <c r="AR4226" s="9">
        <v>20</v>
      </c>
      <c r="AS4226" s="9">
        <v>21</v>
      </c>
      <c r="AT4226" s="9">
        <v>1</v>
      </c>
      <c r="AU4226" s="9">
        <v>2</v>
      </c>
      <c r="AV4226" s="9">
        <v>3</v>
      </c>
      <c r="AW4226" s="9">
        <v>4</v>
      </c>
      <c r="AX4226" s="9">
        <v>5</v>
      </c>
      <c r="AY4226" s="9">
        <v>6</v>
      </c>
      <c r="AZ4226" s="9">
        <v>7</v>
      </c>
      <c r="BA4226" s="9">
        <v>8</v>
      </c>
      <c r="BB4226" s="9">
        <v>9</v>
      </c>
      <c r="BC4226" s="9">
        <v>10</v>
      </c>
      <c r="BD4226" s="9">
        <v>11</v>
      </c>
      <c r="BE4226" s="9">
        <v>12</v>
      </c>
      <c r="BF4226" s="9">
        <v>13</v>
      </c>
      <c r="BG4226" s="9">
        <v>14</v>
      </c>
      <c r="BH4226" s="9">
        <v>15</v>
      </c>
      <c r="BI4226" s="9">
        <v>16</v>
      </c>
      <c r="BJ4226" s="9">
        <v>20</v>
      </c>
      <c r="BK4226" s="9">
        <v>21</v>
      </c>
    </row>
    <row r="4227" spans="1:63" x14ac:dyDescent="0.25">
      <c r="A4227" s="149"/>
      <c r="B4227" s="149"/>
      <c r="C4227" s="149"/>
      <c r="D4227" s="152"/>
      <c r="E4227" s="152"/>
      <c r="F4227" s="152"/>
      <c r="G4227" s="155"/>
      <c r="H4227" s="16" t="s">
        <v>1189</v>
      </c>
      <c r="I4227" s="17">
        <f>SUM(I4223)</f>
        <v>8277396</v>
      </c>
      <c r="J4227" s="17">
        <f>SUM(J4223)</f>
        <v>1259700</v>
      </c>
      <c r="K4227" s="17">
        <f t="shared" ref="K4227:Y4227" si="6627">SUM(K4223)</f>
        <v>1056660</v>
      </c>
      <c r="L4227" s="17">
        <f t="shared" si="6627"/>
        <v>0</v>
      </c>
      <c r="M4227" s="17">
        <f t="shared" si="6627"/>
        <v>0</v>
      </c>
      <c r="N4227" s="17">
        <f t="shared" si="6627"/>
        <v>0</v>
      </c>
      <c r="O4227" s="17">
        <f t="shared" si="6627"/>
        <v>0</v>
      </c>
      <c r="P4227" s="17">
        <f t="shared" ref="P4227" si="6628">SUM(P4223)</f>
        <v>2316360</v>
      </c>
      <c r="Q4227" s="17">
        <f t="shared" si="6627"/>
        <v>44445</v>
      </c>
      <c r="R4227" s="17">
        <f t="shared" si="6627"/>
        <v>10244</v>
      </c>
      <c r="S4227" s="17">
        <f t="shared" si="6627"/>
        <v>1066904</v>
      </c>
      <c r="T4227" s="17">
        <f t="shared" si="6627"/>
        <v>0</v>
      </c>
      <c r="U4227" s="17">
        <f t="shared" si="6627"/>
        <v>0</v>
      </c>
      <c r="V4227" s="17">
        <f t="shared" si="6627"/>
        <v>0</v>
      </c>
      <c r="W4227" s="17">
        <f t="shared" si="6627"/>
        <v>0</v>
      </c>
      <c r="X4227" s="17">
        <f t="shared" si="6627"/>
        <v>0</v>
      </c>
      <c r="Y4227" s="17">
        <f t="shared" si="6627"/>
        <v>0</v>
      </c>
      <c r="Z4227" s="17">
        <v>1121593</v>
      </c>
      <c r="AA4227" s="17">
        <v>1194767</v>
      </c>
      <c r="AB4227" s="17">
        <f t="shared" ref="AB4227:AQ4227" si="6629">SUM(AB4223)</f>
        <v>300</v>
      </c>
      <c r="AC4227" s="17">
        <f t="shared" si="6629"/>
        <v>21100</v>
      </c>
      <c r="AD4227" s="17">
        <f t="shared" si="6629"/>
        <v>0</v>
      </c>
      <c r="AE4227" s="17">
        <f t="shared" si="6629"/>
        <v>0</v>
      </c>
      <c r="AF4227" s="17">
        <f t="shared" si="6629"/>
        <v>0</v>
      </c>
      <c r="AG4227" s="17">
        <f t="shared" si="6629"/>
        <v>0</v>
      </c>
      <c r="AH4227" s="17">
        <f t="shared" ref="AH4227" si="6630">SUM(AH4223)</f>
        <v>21400</v>
      </c>
      <c r="AI4227" s="17">
        <f t="shared" si="6629"/>
        <v>0</v>
      </c>
      <c r="AJ4227" s="17">
        <f t="shared" si="6629"/>
        <v>0</v>
      </c>
      <c r="AK4227" s="17">
        <f t="shared" si="6629"/>
        <v>21100</v>
      </c>
      <c r="AL4227" s="17">
        <f t="shared" si="6629"/>
        <v>0</v>
      </c>
      <c r="AM4227" s="17">
        <f t="shared" si="6629"/>
        <v>0</v>
      </c>
      <c r="AN4227" s="17">
        <f t="shared" si="6629"/>
        <v>0</v>
      </c>
      <c r="AO4227" s="17">
        <f t="shared" si="6629"/>
        <v>0</v>
      </c>
      <c r="AP4227" s="17">
        <f t="shared" si="6629"/>
        <v>0</v>
      </c>
      <c r="AQ4227" s="17">
        <f t="shared" si="6629"/>
        <v>0</v>
      </c>
      <c r="AR4227" s="17">
        <v>21100</v>
      </c>
      <c r="AS4227" s="17">
        <v>300</v>
      </c>
      <c r="AT4227" s="17">
        <f t="shared" ref="AT4227:BI4227" si="6631">SUM(AT4223)</f>
        <v>607900</v>
      </c>
      <c r="AU4227" s="17">
        <f t="shared" si="6631"/>
        <v>88981</v>
      </c>
      <c r="AV4227" s="17">
        <f t="shared" si="6631"/>
        <v>0</v>
      </c>
      <c r="AW4227" s="17">
        <f t="shared" si="6631"/>
        <v>0</v>
      </c>
      <c r="AX4227" s="17">
        <f t="shared" si="6631"/>
        <v>0</v>
      </c>
      <c r="AY4227" s="17">
        <f t="shared" si="6631"/>
        <v>19035</v>
      </c>
      <c r="AZ4227" s="17">
        <f t="shared" ref="AZ4227" si="6632">SUM(AZ4223)</f>
        <v>715916</v>
      </c>
      <c r="BA4227" s="17">
        <f t="shared" si="6631"/>
        <v>7500</v>
      </c>
      <c r="BB4227" s="17">
        <f t="shared" si="6631"/>
        <v>0</v>
      </c>
      <c r="BC4227" s="17">
        <f t="shared" si="6631"/>
        <v>88981</v>
      </c>
      <c r="BD4227" s="17">
        <f t="shared" si="6631"/>
        <v>0</v>
      </c>
      <c r="BE4227" s="17">
        <f t="shared" si="6631"/>
        <v>70000</v>
      </c>
      <c r="BF4227" s="17">
        <f t="shared" si="6631"/>
        <v>0</v>
      </c>
      <c r="BG4227" s="17">
        <f t="shared" si="6631"/>
        <v>19035</v>
      </c>
      <c r="BH4227" s="17">
        <f t="shared" si="6631"/>
        <v>0</v>
      </c>
      <c r="BI4227" s="17">
        <f t="shared" si="6631"/>
        <v>0</v>
      </c>
      <c r="BJ4227" s="17">
        <v>185516</v>
      </c>
      <c r="BK4227" s="17">
        <v>530400</v>
      </c>
    </row>
    <row r="4228" spans="1:63" x14ac:dyDescent="0.25">
      <c r="A4228" s="149"/>
      <c r="B4228" s="149"/>
      <c r="C4228" s="149"/>
      <c r="D4228" s="152"/>
      <c r="E4228" s="152"/>
      <c r="F4228" s="152"/>
      <c r="G4228" s="155"/>
      <c r="H4228" s="18" t="s">
        <v>57</v>
      </c>
      <c r="I4228" s="17">
        <f>SUM(I4227)</f>
        <v>8277396</v>
      </c>
      <c r="J4228" s="17">
        <f>SUM(J4227)</f>
        <v>1259700</v>
      </c>
      <c r="K4228" s="17">
        <f t="shared" ref="K4228:Y4228" si="6633">SUM(K4227)</f>
        <v>1056660</v>
      </c>
      <c r="L4228" s="17">
        <f t="shared" si="6633"/>
        <v>0</v>
      </c>
      <c r="M4228" s="17">
        <f t="shared" si="6633"/>
        <v>0</v>
      </c>
      <c r="N4228" s="17">
        <f t="shared" si="6633"/>
        <v>0</v>
      </c>
      <c r="O4228" s="17">
        <f t="shared" si="6633"/>
        <v>0</v>
      </c>
      <c r="P4228" s="17">
        <f t="shared" ref="P4228" si="6634">SUM(P4227)</f>
        <v>2316360</v>
      </c>
      <c r="Q4228" s="17">
        <f t="shared" si="6633"/>
        <v>44445</v>
      </c>
      <c r="R4228" s="17">
        <f t="shared" si="6633"/>
        <v>10244</v>
      </c>
      <c r="S4228" s="17">
        <f t="shared" si="6633"/>
        <v>1066904</v>
      </c>
      <c r="T4228" s="17">
        <f t="shared" si="6633"/>
        <v>0</v>
      </c>
      <c r="U4228" s="17">
        <f t="shared" si="6633"/>
        <v>0</v>
      </c>
      <c r="V4228" s="17">
        <f t="shared" si="6633"/>
        <v>0</v>
      </c>
      <c r="W4228" s="17">
        <f t="shared" si="6633"/>
        <v>0</v>
      </c>
      <c r="X4228" s="17">
        <f t="shared" si="6633"/>
        <v>0</v>
      </c>
      <c r="Y4228" s="17">
        <f t="shared" si="6633"/>
        <v>0</v>
      </c>
      <c r="Z4228" s="17">
        <v>1121593</v>
      </c>
      <c r="AA4228" s="17">
        <v>1194767</v>
      </c>
      <c r="AB4228" s="17">
        <f t="shared" ref="AB4228:AQ4228" si="6635">SUM(AB4227)</f>
        <v>300</v>
      </c>
      <c r="AC4228" s="17">
        <f t="shared" si="6635"/>
        <v>21100</v>
      </c>
      <c r="AD4228" s="17">
        <f t="shared" si="6635"/>
        <v>0</v>
      </c>
      <c r="AE4228" s="17">
        <f t="shared" si="6635"/>
        <v>0</v>
      </c>
      <c r="AF4228" s="17">
        <f t="shared" si="6635"/>
        <v>0</v>
      </c>
      <c r="AG4228" s="17">
        <f t="shared" si="6635"/>
        <v>0</v>
      </c>
      <c r="AH4228" s="17">
        <f t="shared" ref="AH4228" si="6636">SUM(AH4227)</f>
        <v>21400</v>
      </c>
      <c r="AI4228" s="17">
        <f t="shared" si="6635"/>
        <v>0</v>
      </c>
      <c r="AJ4228" s="17">
        <f t="shared" si="6635"/>
        <v>0</v>
      </c>
      <c r="AK4228" s="17">
        <f t="shared" si="6635"/>
        <v>21100</v>
      </c>
      <c r="AL4228" s="17">
        <f t="shared" si="6635"/>
        <v>0</v>
      </c>
      <c r="AM4228" s="17">
        <f t="shared" si="6635"/>
        <v>0</v>
      </c>
      <c r="AN4228" s="17">
        <f t="shared" si="6635"/>
        <v>0</v>
      </c>
      <c r="AO4228" s="17">
        <f t="shared" si="6635"/>
        <v>0</v>
      </c>
      <c r="AP4228" s="17">
        <f t="shared" si="6635"/>
        <v>0</v>
      </c>
      <c r="AQ4228" s="17">
        <f t="shared" si="6635"/>
        <v>0</v>
      </c>
      <c r="AR4228" s="17">
        <v>21100</v>
      </c>
      <c r="AS4228" s="17">
        <v>300</v>
      </c>
      <c r="AT4228" s="17">
        <f t="shared" ref="AT4228:BI4228" si="6637">SUM(AT4227)</f>
        <v>607900</v>
      </c>
      <c r="AU4228" s="17">
        <f t="shared" si="6637"/>
        <v>88981</v>
      </c>
      <c r="AV4228" s="17">
        <f t="shared" si="6637"/>
        <v>0</v>
      </c>
      <c r="AW4228" s="17">
        <f t="shared" si="6637"/>
        <v>0</v>
      </c>
      <c r="AX4228" s="17">
        <f t="shared" si="6637"/>
        <v>0</v>
      </c>
      <c r="AY4228" s="17">
        <f t="shared" si="6637"/>
        <v>19035</v>
      </c>
      <c r="AZ4228" s="17">
        <f t="shared" ref="AZ4228" si="6638">SUM(AZ4227)</f>
        <v>715916</v>
      </c>
      <c r="BA4228" s="17">
        <f t="shared" si="6637"/>
        <v>7500</v>
      </c>
      <c r="BB4228" s="17">
        <f t="shared" si="6637"/>
        <v>0</v>
      </c>
      <c r="BC4228" s="17">
        <f t="shared" si="6637"/>
        <v>88981</v>
      </c>
      <c r="BD4228" s="17">
        <f t="shared" si="6637"/>
        <v>0</v>
      </c>
      <c r="BE4228" s="17">
        <f t="shared" si="6637"/>
        <v>70000</v>
      </c>
      <c r="BF4228" s="17">
        <f t="shared" si="6637"/>
        <v>0</v>
      </c>
      <c r="BG4228" s="17">
        <f t="shared" si="6637"/>
        <v>19035</v>
      </c>
      <c r="BH4228" s="17">
        <f t="shared" si="6637"/>
        <v>0</v>
      </c>
      <c r="BI4228" s="17">
        <f t="shared" si="6637"/>
        <v>0</v>
      </c>
      <c r="BJ4228" s="17">
        <v>185516</v>
      </c>
      <c r="BK4228" s="17">
        <v>530400</v>
      </c>
    </row>
    <row r="4229" spans="1:63" x14ac:dyDescent="0.25">
      <c r="A4229" s="150"/>
      <c r="B4229" s="150"/>
      <c r="C4229" s="150"/>
      <c r="D4229" s="153"/>
      <c r="E4229" s="153"/>
      <c r="F4229" s="153"/>
      <c r="G4229" s="156"/>
      <c r="P4229">
        <f t="shared" si="6621"/>
        <v>0</v>
      </c>
      <c r="Z4229">
        <v>0</v>
      </c>
      <c r="AA4229">
        <v>0</v>
      </c>
      <c r="AH4229">
        <f t="shared" si="6622"/>
        <v>0</v>
      </c>
      <c r="AR4229">
        <v>0</v>
      </c>
      <c r="AS4229">
        <v>0</v>
      </c>
      <c r="AZ4229">
        <f t="shared" si="6623"/>
        <v>0</v>
      </c>
      <c r="BJ4229">
        <v>0</v>
      </c>
      <c r="BK4229">
        <v>0</v>
      </c>
    </row>
    <row r="4230" spans="1:63" ht="15.75" thickBot="1" x14ac:dyDescent="0.3">
      <c r="A4230" s="13" t="s">
        <v>0</v>
      </c>
      <c r="B4230" s="13" t="s">
        <v>0</v>
      </c>
      <c r="C4230" s="13" t="s">
        <v>0</v>
      </c>
      <c r="D4230" s="103" t="s">
        <v>0</v>
      </c>
      <c r="E4230" s="103" t="s">
        <v>0</v>
      </c>
      <c r="F4230" s="103" t="s">
        <v>0</v>
      </c>
      <c r="G4230" s="13" t="s">
        <v>0</v>
      </c>
      <c r="H4230" s="19" t="s">
        <v>0</v>
      </c>
      <c r="I4230" s="19" t="s">
        <v>0</v>
      </c>
      <c r="J4230" s="19" t="s">
        <v>0</v>
      </c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>
        <v>0</v>
      </c>
      <c r="AA4230" s="19">
        <v>0</v>
      </c>
      <c r="AB4230" s="19" t="s">
        <v>0</v>
      </c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19"/>
      <c r="AR4230" s="19">
        <v>0</v>
      </c>
      <c r="AS4230" s="19">
        <v>0</v>
      </c>
      <c r="AT4230" s="19" t="s">
        <v>0</v>
      </c>
      <c r="AU4230" s="19"/>
      <c r="AV4230" s="19"/>
      <c r="AW4230" s="19"/>
      <c r="AX4230" s="19"/>
      <c r="AY4230" s="19"/>
      <c r="AZ4230" s="19"/>
      <c r="BA4230" s="19"/>
      <c r="BB4230" s="19"/>
      <c r="BC4230" s="19"/>
      <c r="BD4230" s="19"/>
      <c r="BE4230" s="19"/>
      <c r="BF4230" s="19"/>
      <c r="BG4230" s="19"/>
      <c r="BH4230" s="19"/>
      <c r="BI4230" s="19"/>
      <c r="BJ4230" s="19">
        <v>0</v>
      </c>
      <c r="BK4230" s="19">
        <v>0</v>
      </c>
    </row>
    <row r="4231" spans="1:63" ht="69.75" customHeight="1" thickBot="1" x14ac:dyDescent="0.3">
      <c r="A4231" s="5" t="s">
        <v>2</v>
      </c>
      <c r="B4231" s="5" t="s">
        <v>3</v>
      </c>
      <c r="C4231" s="5" t="s">
        <v>4</v>
      </c>
      <c r="D4231" s="108" t="s">
        <v>0</v>
      </c>
      <c r="E4231" s="116" t="s">
        <v>5</v>
      </c>
      <c r="F4231" s="116" t="s">
        <v>6</v>
      </c>
      <c r="G4231" s="5" t="s">
        <v>7</v>
      </c>
      <c r="H4231" s="5" t="s">
        <v>8</v>
      </c>
      <c r="I4231" s="5" t="s">
        <v>9</v>
      </c>
      <c r="J4231" s="94" t="s">
        <v>10</v>
      </c>
      <c r="K4231" s="94" t="s">
        <v>1602</v>
      </c>
      <c r="L4231" s="94" t="s">
        <v>1535</v>
      </c>
      <c r="M4231" s="94" t="s">
        <v>1591</v>
      </c>
      <c r="N4231" s="94" t="s">
        <v>1592</v>
      </c>
      <c r="O4231" s="94" t="s">
        <v>1593</v>
      </c>
      <c r="P4231" s="94" t="s">
        <v>1606</v>
      </c>
      <c r="Q4231" s="94" t="s">
        <v>1603</v>
      </c>
      <c r="R4231" s="94" t="s">
        <v>1594</v>
      </c>
      <c r="S4231" s="94" t="s">
        <v>1595</v>
      </c>
      <c r="T4231" s="94" t="s">
        <v>1596</v>
      </c>
      <c r="U4231" s="94" t="s">
        <v>1597</v>
      </c>
      <c r="V4231" s="94" t="s">
        <v>1598</v>
      </c>
      <c r="W4231" s="94" t="s">
        <v>1599</v>
      </c>
      <c r="X4231" s="94" t="s">
        <v>1604</v>
      </c>
      <c r="Y4231" s="94" t="s">
        <v>1605</v>
      </c>
      <c r="Z4231" s="94" t="s">
        <v>1600</v>
      </c>
      <c r="AA4231" s="94" t="s">
        <v>1601</v>
      </c>
      <c r="AB4231" s="95" t="s">
        <v>11</v>
      </c>
      <c r="AC4231" s="95" t="s">
        <v>1602</v>
      </c>
      <c r="AD4231" s="95" t="s">
        <v>1535</v>
      </c>
      <c r="AE4231" s="95" t="s">
        <v>1591</v>
      </c>
      <c r="AF4231" s="95" t="s">
        <v>1592</v>
      </c>
      <c r="AG4231" s="95" t="s">
        <v>1593</v>
      </c>
      <c r="AH4231" s="95" t="s">
        <v>1607</v>
      </c>
      <c r="AI4231" s="95" t="s">
        <v>1603</v>
      </c>
      <c r="AJ4231" s="95" t="s">
        <v>1594</v>
      </c>
      <c r="AK4231" s="95" t="s">
        <v>1595</v>
      </c>
      <c r="AL4231" s="95" t="s">
        <v>1596</v>
      </c>
      <c r="AM4231" s="95" t="s">
        <v>1597</v>
      </c>
      <c r="AN4231" s="95" t="s">
        <v>1598</v>
      </c>
      <c r="AO4231" s="95" t="s">
        <v>1599</v>
      </c>
      <c r="AP4231" s="95" t="s">
        <v>1604</v>
      </c>
      <c r="AQ4231" s="95" t="s">
        <v>1605</v>
      </c>
      <c r="AR4231" s="95" t="s">
        <v>1600</v>
      </c>
      <c r="AS4231" s="95" t="s">
        <v>1601</v>
      </c>
      <c r="AT4231" s="96" t="s">
        <v>12</v>
      </c>
      <c r="AU4231" s="96" t="s">
        <v>1602</v>
      </c>
      <c r="AV4231" s="96" t="s">
        <v>1535</v>
      </c>
      <c r="AW4231" s="96" t="s">
        <v>1591</v>
      </c>
      <c r="AX4231" s="96" t="s">
        <v>1592</v>
      </c>
      <c r="AY4231" s="96" t="s">
        <v>1593</v>
      </c>
      <c r="AZ4231" s="96" t="s">
        <v>1608</v>
      </c>
      <c r="BA4231" s="96" t="s">
        <v>1603</v>
      </c>
      <c r="BB4231" s="96" t="s">
        <v>1594</v>
      </c>
      <c r="BC4231" s="96" t="s">
        <v>1595</v>
      </c>
      <c r="BD4231" s="96" t="s">
        <v>1596</v>
      </c>
      <c r="BE4231" s="96" t="s">
        <v>1597</v>
      </c>
      <c r="BF4231" s="96" t="s">
        <v>1598</v>
      </c>
      <c r="BG4231" s="96" t="s">
        <v>1599</v>
      </c>
      <c r="BH4231" s="96" t="s">
        <v>1604</v>
      </c>
      <c r="BI4231" s="96" t="s">
        <v>1605</v>
      </c>
      <c r="BJ4231" s="96" t="s">
        <v>1600</v>
      </c>
      <c r="BK4231" s="96" t="s">
        <v>1601</v>
      </c>
    </row>
    <row r="4232" spans="1:63" x14ac:dyDescent="0.25">
      <c r="A4232" s="6" t="s">
        <v>0</v>
      </c>
      <c r="B4232" s="6" t="s">
        <v>0</v>
      </c>
      <c r="C4232" s="6" t="s">
        <v>0</v>
      </c>
      <c r="D4232" s="109" t="s">
        <v>0</v>
      </c>
      <c r="E4232" s="109" t="s">
        <v>0</v>
      </c>
      <c r="F4232" s="125" t="s">
        <v>0</v>
      </c>
      <c r="G4232" s="7" t="s">
        <v>0</v>
      </c>
      <c r="H4232" s="8" t="s">
        <v>0</v>
      </c>
      <c r="I4232" s="9" t="s">
        <v>13</v>
      </c>
      <c r="J4232" s="9">
        <v>1</v>
      </c>
      <c r="K4232" s="9">
        <v>2</v>
      </c>
      <c r="L4232" s="9">
        <v>3</v>
      </c>
      <c r="M4232" s="9">
        <v>4</v>
      </c>
      <c r="N4232" s="9">
        <v>5</v>
      </c>
      <c r="O4232" s="9">
        <v>6</v>
      </c>
      <c r="P4232" s="9">
        <v>7</v>
      </c>
      <c r="Q4232" s="9">
        <v>8</v>
      </c>
      <c r="R4232" s="9">
        <v>9</v>
      </c>
      <c r="S4232" s="9">
        <v>10</v>
      </c>
      <c r="T4232" s="9">
        <v>11</v>
      </c>
      <c r="U4232" s="9">
        <v>12</v>
      </c>
      <c r="V4232" s="9">
        <v>13</v>
      </c>
      <c r="W4232" s="9">
        <v>14</v>
      </c>
      <c r="X4232" s="9">
        <v>15</v>
      </c>
      <c r="Y4232" s="9">
        <v>16</v>
      </c>
      <c r="Z4232" s="9">
        <v>20</v>
      </c>
      <c r="AA4232" s="9">
        <v>21</v>
      </c>
      <c r="AB4232" s="9">
        <v>1</v>
      </c>
      <c r="AC4232" s="9">
        <v>2</v>
      </c>
      <c r="AD4232" s="9">
        <v>3</v>
      </c>
      <c r="AE4232" s="9">
        <v>4</v>
      </c>
      <c r="AF4232" s="9">
        <v>5</v>
      </c>
      <c r="AG4232" s="9">
        <v>6</v>
      </c>
      <c r="AH4232" s="9">
        <v>7</v>
      </c>
      <c r="AI4232" s="9">
        <v>8</v>
      </c>
      <c r="AJ4232" s="9">
        <v>9</v>
      </c>
      <c r="AK4232" s="9">
        <v>10</v>
      </c>
      <c r="AL4232" s="9">
        <v>11</v>
      </c>
      <c r="AM4232" s="9">
        <v>12</v>
      </c>
      <c r="AN4232" s="9">
        <v>13</v>
      </c>
      <c r="AO4232" s="9">
        <v>14</v>
      </c>
      <c r="AP4232" s="9">
        <v>15</v>
      </c>
      <c r="AQ4232" s="9">
        <v>16</v>
      </c>
      <c r="AR4232" s="9">
        <v>20</v>
      </c>
      <c r="AS4232" s="9">
        <v>21</v>
      </c>
      <c r="AT4232" s="9">
        <v>1</v>
      </c>
      <c r="AU4232" s="9">
        <v>2</v>
      </c>
      <c r="AV4232" s="9">
        <v>3</v>
      </c>
      <c r="AW4232" s="9">
        <v>4</v>
      </c>
      <c r="AX4232" s="9">
        <v>5</v>
      </c>
      <c r="AY4232" s="9">
        <v>6</v>
      </c>
      <c r="AZ4232" s="9">
        <v>7</v>
      </c>
      <c r="BA4232" s="9">
        <v>8</v>
      </c>
      <c r="BB4232" s="9">
        <v>9</v>
      </c>
      <c r="BC4232" s="9">
        <v>10</v>
      </c>
      <c r="BD4232" s="9">
        <v>11</v>
      </c>
      <c r="BE4232" s="9">
        <v>12</v>
      </c>
      <c r="BF4232" s="9">
        <v>13</v>
      </c>
      <c r="BG4232" s="9">
        <v>14</v>
      </c>
      <c r="BH4232" s="9">
        <v>15</v>
      </c>
      <c r="BI4232" s="9">
        <v>16</v>
      </c>
      <c r="BJ4232" s="9">
        <v>20</v>
      </c>
      <c r="BK4232" s="9">
        <v>21</v>
      </c>
    </row>
    <row r="4233" spans="1:63" x14ac:dyDescent="0.25">
      <c r="A4233" s="1" t="s">
        <v>1156</v>
      </c>
      <c r="B4233" s="1" t="s">
        <v>58</v>
      </c>
      <c r="C4233" s="4" t="s">
        <v>160</v>
      </c>
      <c r="D4233" s="107" t="s">
        <v>1410</v>
      </c>
      <c r="E4233" s="106" t="s">
        <v>0</v>
      </c>
      <c r="F4233" s="106" t="s">
        <v>0</v>
      </c>
      <c r="G4233" s="2" t="s">
        <v>0</v>
      </c>
      <c r="H4233" s="2" t="s">
        <v>1411</v>
      </c>
      <c r="I4233" s="3" t="s">
        <v>0</v>
      </c>
      <c r="J4233" s="3" t="s">
        <v>0</v>
      </c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>
        <v>0</v>
      </c>
      <c r="AA4233" s="3">
        <v>0</v>
      </c>
      <c r="AB4233" s="3" t="s">
        <v>0</v>
      </c>
      <c r="AC4233" s="3"/>
      <c r="AD4233" s="3"/>
      <c r="AE4233" s="3"/>
      <c r="AF4233" s="3"/>
      <c r="AG4233" s="3"/>
      <c r="AH4233" s="3"/>
      <c r="AI4233" s="3"/>
      <c r="AJ4233" s="3"/>
      <c r="AK4233" s="3"/>
      <c r="AL4233" s="3"/>
      <c r="AM4233" s="3"/>
      <c r="AN4233" s="3"/>
      <c r="AO4233" s="3"/>
      <c r="AP4233" s="3"/>
      <c r="AQ4233" s="3"/>
      <c r="AR4233" s="3">
        <v>0</v>
      </c>
      <c r="AS4233" s="3">
        <v>0</v>
      </c>
      <c r="AT4233" s="3" t="s">
        <v>0</v>
      </c>
      <c r="AU4233" s="3"/>
      <c r="AV4233" s="3"/>
      <c r="AW4233" s="3"/>
      <c r="AX4233" s="3"/>
      <c r="AY4233" s="3"/>
      <c r="AZ4233" s="3"/>
      <c r="BA4233" s="3"/>
      <c r="BB4233" s="3"/>
      <c r="BC4233" s="3"/>
      <c r="BD4233" s="3"/>
      <c r="BE4233" s="3"/>
      <c r="BF4233" s="3"/>
      <c r="BG4233" s="3"/>
      <c r="BH4233" s="3"/>
      <c r="BI4233" s="3"/>
      <c r="BJ4233" s="3">
        <v>0</v>
      </c>
      <c r="BK4233" s="3">
        <v>0</v>
      </c>
    </row>
    <row r="4234" spans="1:63" ht="33.75" x14ac:dyDescent="0.25">
      <c r="A4234" s="1" t="s">
        <v>0</v>
      </c>
      <c r="B4234" s="1" t="s">
        <v>0</v>
      </c>
      <c r="C4234" s="1" t="s">
        <v>0</v>
      </c>
      <c r="D4234" s="106" t="s">
        <v>0</v>
      </c>
      <c r="E4234" s="106" t="s">
        <v>0</v>
      </c>
      <c r="F4234" s="106" t="s">
        <v>0</v>
      </c>
      <c r="G4234" s="2" t="s">
        <v>0</v>
      </c>
      <c r="H4234" s="10" t="s">
        <v>15</v>
      </c>
      <c r="I4234" s="11">
        <f>SUM(I4235,I4243,I4245)</f>
        <v>4070932</v>
      </c>
      <c r="J4234" s="11">
        <f t="shared" ref="J4234:Y4234" si="6639">SUM(J4235,J4243,J4245)</f>
        <v>177440</v>
      </c>
      <c r="K4234" s="11">
        <f t="shared" si="6639"/>
        <v>189391</v>
      </c>
      <c r="L4234" s="11">
        <f t="shared" si="6639"/>
        <v>0</v>
      </c>
      <c r="M4234" s="11">
        <f t="shared" si="6639"/>
        <v>0</v>
      </c>
      <c r="N4234" s="11">
        <f t="shared" si="6639"/>
        <v>0</v>
      </c>
      <c r="O4234" s="11">
        <f t="shared" si="6639"/>
        <v>0</v>
      </c>
      <c r="P4234" s="11">
        <f t="shared" ref="P4234" si="6640">SUM(P4235,P4243,P4245)</f>
        <v>366831</v>
      </c>
      <c r="Q4234" s="11">
        <f t="shared" si="6639"/>
        <v>2908</v>
      </c>
      <c r="R4234" s="11">
        <f t="shared" si="6639"/>
        <v>39298</v>
      </c>
      <c r="S4234" s="11">
        <f t="shared" si="6639"/>
        <v>189624</v>
      </c>
      <c r="T4234" s="11">
        <f t="shared" si="6639"/>
        <v>0</v>
      </c>
      <c r="U4234" s="11">
        <f t="shared" si="6639"/>
        <v>0</v>
      </c>
      <c r="V4234" s="11">
        <f t="shared" si="6639"/>
        <v>317</v>
      </c>
      <c r="W4234" s="11">
        <f t="shared" si="6639"/>
        <v>0</v>
      </c>
      <c r="X4234" s="11">
        <f t="shared" si="6639"/>
        <v>2447</v>
      </c>
      <c r="Y4234" s="11">
        <f t="shared" si="6639"/>
        <v>233</v>
      </c>
      <c r="Z4234" s="11">
        <v>234827</v>
      </c>
      <c r="AA4234" s="11">
        <v>132004</v>
      </c>
      <c r="AB4234" s="11">
        <f t="shared" ref="AB4234:AQ4234" si="6641">SUM(AB4235,AB4243,AB4245)</f>
        <v>38164</v>
      </c>
      <c r="AC4234" s="11">
        <f t="shared" si="6641"/>
        <v>17337</v>
      </c>
      <c r="AD4234" s="11">
        <f t="shared" si="6641"/>
        <v>0</v>
      </c>
      <c r="AE4234" s="11">
        <f t="shared" si="6641"/>
        <v>0</v>
      </c>
      <c r="AF4234" s="11">
        <f t="shared" si="6641"/>
        <v>0</v>
      </c>
      <c r="AG4234" s="11">
        <f t="shared" si="6641"/>
        <v>0</v>
      </c>
      <c r="AH4234" s="11">
        <f t="shared" ref="AH4234" si="6642">SUM(AH4235,AH4243,AH4245)</f>
        <v>55501</v>
      </c>
      <c r="AI4234" s="11">
        <f t="shared" si="6641"/>
        <v>0</v>
      </c>
      <c r="AJ4234" s="11">
        <f t="shared" si="6641"/>
        <v>0</v>
      </c>
      <c r="AK4234" s="11">
        <f t="shared" si="6641"/>
        <v>17337</v>
      </c>
      <c r="AL4234" s="11">
        <f t="shared" si="6641"/>
        <v>0</v>
      </c>
      <c r="AM4234" s="11">
        <f t="shared" si="6641"/>
        <v>0</v>
      </c>
      <c r="AN4234" s="11">
        <f t="shared" si="6641"/>
        <v>0</v>
      </c>
      <c r="AO4234" s="11">
        <f t="shared" si="6641"/>
        <v>0</v>
      </c>
      <c r="AP4234" s="11">
        <f t="shared" si="6641"/>
        <v>0</v>
      </c>
      <c r="AQ4234" s="11">
        <f t="shared" si="6641"/>
        <v>0</v>
      </c>
      <c r="AR4234" s="11">
        <v>17337</v>
      </c>
      <c r="AS4234" s="11">
        <v>38164</v>
      </c>
      <c r="AT4234" s="11">
        <f t="shared" ref="AT4234:BI4234" si="6643">SUM(AT4235,AT4243,AT4245)</f>
        <v>20000</v>
      </c>
      <c r="AU4234" s="11">
        <f t="shared" si="6643"/>
        <v>2876</v>
      </c>
      <c r="AV4234" s="11">
        <f t="shared" si="6643"/>
        <v>0</v>
      </c>
      <c r="AW4234" s="11">
        <f t="shared" si="6643"/>
        <v>0</v>
      </c>
      <c r="AX4234" s="11">
        <f t="shared" si="6643"/>
        <v>0</v>
      </c>
      <c r="AY4234" s="11">
        <f t="shared" si="6643"/>
        <v>0</v>
      </c>
      <c r="AZ4234" s="11">
        <f t="shared" ref="AZ4234" si="6644">SUM(AZ4235,AZ4243,AZ4245)</f>
        <v>22876</v>
      </c>
      <c r="BA4234" s="11">
        <f t="shared" si="6643"/>
        <v>0</v>
      </c>
      <c r="BB4234" s="11">
        <f t="shared" si="6643"/>
        <v>0</v>
      </c>
      <c r="BC4234" s="11">
        <f t="shared" si="6643"/>
        <v>5090</v>
      </c>
      <c r="BD4234" s="11">
        <f t="shared" si="6643"/>
        <v>2214</v>
      </c>
      <c r="BE4234" s="11">
        <f t="shared" si="6643"/>
        <v>3000</v>
      </c>
      <c r="BF4234" s="11">
        <f t="shared" si="6643"/>
        <v>3017</v>
      </c>
      <c r="BG4234" s="11">
        <f t="shared" si="6643"/>
        <v>0</v>
      </c>
      <c r="BH4234" s="11">
        <f t="shared" si="6643"/>
        <v>-2446</v>
      </c>
      <c r="BI4234" s="11">
        <f t="shared" si="6643"/>
        <v>0</v>
      </c>
      <c r="BJ4234" s="11">
        <v>10875</v>
      </c>
      <c r="BK4234" s="11">
        <v>12001</v>
      </c>
    </row>
    <row r="4235" spans="1:63" x14ac:dyDescent="0.25">
      <c r="A4235" s="4" t="s">
        <v>1156</v>
      </c>
      <c r="B4235" s="4" t="s">
        <v>58</v>
      </c>
      <c r="C4235" s="4" t="s">
        <v>160</v>
      </c>
      <c r="D4235" s="107" t="s">
        <v>1410</v>
      </c>
      <c r="E4235" s="106" t="s">
        <v>16</v>
      </c>
      <c r="F4235" s="106" t="s">
        <v>0</v>
      </c>
      <c r="G4235" s="2" t="s">
        <v>0</v>
      </c>
      <c r="H4235" s="2" t="s">
        <v>17</v>
      </c>
      <c r="I4235" s="12">
        <f>SUM(I4236:I4237)</f>
        <v>3393326</v>
      </c>
      <c r="J4235" s="12">
        <f>SUM(J4236:J4237)</f>
        <v>80440</v>
      </c>
      <c r="K4235" s="12">
        <f t="shared" ref="K4235:Y4235" si="6645">SUM(K4236:K4237)</f>
        <v>100000</v>
      </c>
      <c r="L4235" s="12">
        <f t="shared" si="6645"/>
        <v>0</v>
      </c>
      <c r="M4235" s="12">
        <f t="shared" si="6645"/>
        <v>0</v>
      </c>
      <c r="N4235" s="12">
        <f t="shared" si="6645"/>
        <v>0</v>
      </c>
      <c r="O4235" s="12">
        <f t="shared" si="6645"/>
        <v>0</v>
      </c>
      <c r="P4235" s="12">
        <f t="shared" ref="P4235" si="6646">SUM(P4236:P4237)</f>
        <v>180440</v>
      </c>
      <c r="Q4235" s="12">
        <f t="shared" si="6645"/>
        <v>2622</v>
      </c>
      <c r="R4235" s="12">
        <f t="shared" si="6645"/>
        <v>7500</v>
      </c>
      <c r="S4235" s="12">
        <f t="shared" si="6645"/>
        <v>100000</v>
      </c>
      <c r="T4235" s="12">
        <f t="shared" si="6645"/>
        <v>0</v>
      </c>
      <c r="U4235" s="12">
        <f t="shared" si="6645"/>
        <v>0</v>
      </c>
      <c r="V4235" s="12">
        <f t="shared" si="6645"/>
        <v>0</v>
      </c>
      <c r="W4235" s="12">
        <f t="shared" si="6645"/>
        <v>0</v>
      </c>
      <c r="X4235" s="12">
        <f t="shared" si="6645"/>
        <v>2214</v>
      </c>
      <c r="Y4235" s="12">
        <f t="shared" si="6645"/>
        <v>0</v>
      </c>
      <c r="Z4235" s="12">
        <v>112336</v>
      </c>
      <c r="AA4235" s="12">
        <v>68104</v>
      </c>
      <c r="AB4235" s="12">
        <f t="shared" ref="AB4235:AQ4235" si="6647">SUM(AB4236:AB4237)</f>
        <v>0</v>
      </c>
      <c r="AC4235" s="12">
        <f t="shared" si="6647"/>
        <v>0</v>
      </c>
      <c r="AD4235" s="12">
        <f t="shared" si="6647"/>
        <v>0</v>
      </c>
      <c r="AE4235" s="12">
        <f t="shared" si="6647"/>
        <v>0</v>
      </c>
      <c r="AF4235" s="12">
        <f t="shared" si="6647"/>
        <v>0</v>
      </c>
      <c r="AG4235" s="12">
        <f t="shared" si="6647"/>
        <v>0</v>
      </c>
      <c r="AH4235" s="12">
        <f t="shared" ref="AH4235" si="6648">SUM(AH4236:AH4237)</f>
        <v>0</v>
      </c>
      <c r="AI4235" s="12">
        <f t="shared" si="6647"/>
        <v>0</v>
      </c>
      <c r="AJ4235" s="12">
        <f t="shared" si="6647"/>
        <v>0</v>
      </c>
      <c r="AK4235" s="12">
        <f t="shared" si="6647"/>
        <v>0</v>
      </c>
      <c r="AL4235" s="12">
        <f t="shared" si="6647"/>
        <v>0</v>
      </c>
      <c r="AM4235" s="12">
        <f t="shared" si="6647"/>
        <v>0</v>
      </c>
      <c r="AN4235" s="12">
        <f t="shared" si="6647"/>
        <v>0</v>
      </c>
      <c r="AO4235" s="12">
        <f t="shared" si="6647"/>
        <v>0</v>
      </c>
      <c r="AP4235" s="12">
        <f t="shared" si="6647"/>
        <v>0</v>
      </c>
      <c r="AQ4235" s="12">
        <f t="shared" si="6647"/>
        <v>0</v>
      </c>
      <c r="AR4235" s="12">
        <v>0</v>
      </c>
      <c r="AS4235" s="12">
        <v>0</v>
      </c>
      <c r="AT4235" s="12">
        <f t="shared" ref="AT4235:BI4235" si="6649">SUM(AT4236:AT4237)</f>
        <v>10000</v>
      </c>
      <c r="AU4235" s="12">
        <f t="shared" si="6649"/>
        <v>0</v>
      </c>
      <c r="AV4235" s="12">
        <f t="shared" si="6649"/>
        <v>0</v>
      </c>
      <c r="AW4235" s="12">
        <f t="shared" si="6649"/>
        <v>0</v>
      </c>
      <c r="AX4235" s="12">
        <f t="shared" si="6649"/>
        <v>0</v>
      </c>
      <c r="AY4235" s="12">
        <f t="shared" si="6649"/>
        <v>0</v>
      </c>
      <c r="AZ4235" s="12">
        <f t="shared" ref="AZ4235" si="6650">SUM(AZ4236:AZ4237)</f>
        <v>10000</v>
      </c>
      <c r="BA4235" s="12">
        <f t="shared" si="6649"/>
        <v>0</v>
      </c>
      <c r="BB4235" s="12">
        <f t="shared" si="6649"/>
        <v>0</v>
      </c>
      <c r="BC4235" s="12">
        <f t="shared" si="6649"/>
        <v>2214</v>
      </c>
      <c r="BD4235" s="12">
        <f t="shared" si="6649"/>
        <v>2214</v>
      </c>
      <c r="BE4235" s="12">
        <f t="shared" si="6649"/>
        <v>0</v>
      </c>
      <c r="BF4235" s="12">
        <f t="shared" si="6649"/>
        <v>3017</v>
      </c>
      <c r="BG4235" s="12">
        <f t="shared" si="6649"/>
        <v>0</v>
      </c>
      <c r="BH4235" s="12">
        <f t="shared" si="6649"/>
        <v>0</v>
      </c>
      <c r="BI4235" s="12">
        <f t="shared" si="6649"/>
        <v>0</v>
      </c>
      <c r="BJ4235" s="12">
        <v>7445</v>
      </c>
      <c r="BK4235" s="12">
        <v>2555</v>
      </c>
    </row>
    <row r="4236" spans="1:63" x14ac:dyDescent="0.25">
      <c r="A4236" s="4" t="s">
        <v>1156</v>
      </c>
      <c r="B4236" s="4" t="s">
        <v>58</v>
      </c>
      <c r="C4236" s="4" t="s">
        <v>160</v>
      </c>
      <c r="D4236" s="107" t="s">
        <v>1410</v>
      </c>
      <c r="E4236" s="117">
        <v>6111</v>
      </c>
      <c r="F4236" s="107"/>
      <c r="G4236" s="103" t="s">
        <v>1659</v>
      </c>
      <c r="H4236" s="13" t="s">
        <v>18</v>
      </c>
      <c r="I4236" s="14">
        <v>3132484</v>
      </c>
      <c r="J4236" s="14">
        <v>60000</v>
      </c>
      <c r="K4236" s="14">
        <v>100000</v>
      </c>
      <c r="L4236" s="14"/>
      <c r="M4236" s="14"/>
      <c r="N4236" s="14"/>
      <c r="O4236" s="14"/>
      <c r="P4236" s="14">
        <f t="shared" si="6621"/>
        <v>160000</v>
      </c>
      <c r="Q4236" s="14">
        <f>1068+1554</f>
        <v>2622</v>
      </c>
      <c r="R4236" s="14">
        <v>7500</v>
      </c>
      <c r="S4236" s="14">
        <v>100000</v>
      </c>
      <c r="T4236" s="14"/>
      <c r="U4236" s="14"/>
      <c r="V4236" s="14"/>
      <c r="W4236" s="14"/>
      <c r="X4236" s="14">
        <v>2214</v>
      </c>
      <c r="Y4236" s="14"/>
      <c r="Z4236" s="14">
        <v>112336</v>
      </c>
      <c r="AA4236" s="14">
        <v>47664</v>
      </c>
      <c r="AB4236" s="14">
        <v>0</v>
      </c>
      <c r="AC4236" s="14"/>
      <c r="AD4236" s="14"/>
      <c r="AE4236" s="14"/>
      <c r="AF4236" s="14"/>
      <c r="AG4236" s="14"/>
      <c r="AH4236" s="14">
        <f t="shared" si="6622"/>
        <v>0</v>
      </c>
      <c r="AI4236" s="14"/>
      <c r="AJ4236" s="14"/>
      <c r="AK4236" s="14"/>
      <c r="AL4236" s="14"/>
      <c r="AM4236" s="14"/>
      <c r="AN4236" s="14"/>
      <c r="AO4236" s="14"/>
      <c r="AP4236" s="14"/>
      <c r="AQ4236" s="14"/>
      <c r="AR4236" s="14">
        <v>0</v>
      </c>
      <c r="AS4236" s="14">
        <v>0</v>
      </c>
      <c r="AT4236" s="14">
        <v>10000</v>
      </c>
      <c r="AU4236" s="14"/>
      <c r="AV4236" s="14"/>
      <c r="AW4236" s="14"/>
      <c r="AX4236" s="14"/>
      <c r="AY4236" s="14"/>
      <c r="AZ4236" s="14">
        <f t="shared" si="6623"/>
        <v>10000</v>
      </c>
      <c r="BA4236" s="14"/>
      <c r="BB4236" s="14"/>
      <c r="BC4236" s="14">
        <v>2214</v>
      </c>
      <c r="BD4236" s="14">
        <v>2214</v>
      </c>
      <c r="BE4236" s="14"/>
      <c r="BF4236" s="14">
        <v>3017</v>
      </c>
      <c r="BG4236" s="14"/>
      <c r="BH4236" s="14"/>
      <c r="BI4236" s="14"/>
      <c r="BJ4236" s="14">
        <v>7445</v>
      </c>
      <c r="BK4236" s="14">
        <v>2555</v>
      </c>
    </row>
    <row r="4237" spans="1:63" x14ac:dyDescent="0.25">
      <c r="A4237" s="1" t="s">
        <v>1156</v>
      </c>
      <c r="B4237" s="1" t="s">
        <v>58</v>
      </c>
      <c r="C4237" s="1" t="s">
        <v>160</v>
      </c>
      <c r="D4237" s="110" t="s">
        <v>1410</v>
      </c>
      <c r="E4237" s="110" t="s">
        <v>20</v>
      </c>
      <c r="F4237" s="107" t="s">
        <v>0</v>
      </c>
      <c r="G4237" s="13" t="s">
        <v>0</v>
      </c>
      <c r="H4237" s="2" t="s">
        <v>21</v>
      </c>
      <c r="I4237" s="12">
        <f>SUM(I4238:I4242)</f>
        <v>260842</v>
      </c>
      <c r="J4237" s="12">
        <f>SUM(J4238:J4242)</f>
        <v>20440</v>
      </c>
      <c r="K4237" s="12">
        <f t="shared" ref="K4237:Y4237" si="6651">SUM(K4238:K4242)</f>
        <v>0</v>
      </c>
      <c r="L4237" s="12">
        <f t="shared" si="6651"/>
        <v>0</v>
      </c>
      <c r="M4237" s="12">
        <f t="shared" si="6651"/>
        <v>0</v>
      </c>
      <c r="N4237" s="12">
        <f t="shared" si="6651"/>
        <v>0</v>
      </c>
      <c r="O4237" s="12">
        <f t="shared" si="6651"/>
        <v>0</v>
      </c>
      <c r="P4237" s="12">
        <f t="shared" si="6651"/>
        <v>20440</v>
      </c>
      <c r="Q4237" s="12">
        <f t="shared" si="6651"/>
        <v>0</v>
      </c>
      <c r="R4237" s="12">
        <f t="shared" si="6651"/>
        <v>0</v>
      </c>
      <c r="S4237" s="12">
        <f t="shared" si="6651"/>
        <v>0</v>
      </c>
      <c r="T4237" s="12">
        <f t="shared" si="6651"/>
        <v>0</v>
      </c>
      <c r="U4237" s="12">
        <f t="shared" si="6651"/>
        <v>0</v>
      </c>
      <c r="V4237" s="12">
        <f t="shared" si="6651"/>
        <v>0</v>
      </c>
      <c r="W4237" s="12">
        <f t="shared" si="6651"/>
        <v>0</v>
      </c>
      <c r="X4237" s="12">
        <f t="shared" si="6651"/>
        <v>0</v>
      </c>
      <c r="Y4237" s="12">
        <f t="shared" si="6651"/>
        <v>0</v>
      </c>
      <c r="Z4237" s="12">
        <v>0</v>
      </c>
      <c r="AA4237" s="12">
        <v>20440</v>
      </c>
      <c r="AB4237" s="12">
        <f t="shared" ref="AB4237:AQ4237" si="6652">SUM(AB4238:AB4242)</f>
        <v>0</v>
      </c>
      <c r="AC4237" s="12">
        <f t="shared" si="6652"/>
        <v>0</v>
      </c>
      <c r="AD4237" s="12">
        <f t="shared" si="6652"/>
        <v>0</v>
      </c>
      <c r="AE4237" s="12">
        <f t="shared" si="6652"/>
        <v>0</v>
      </c>
      <c r="AF4237" s="12">
        <f t="shared" si="6652"/>
        <v>0</v>
      </c>
      <c r="AG4237" s="12">
        <f t="shared" si="6652"/>
        <v>0</v>
      </c>
      <c r="AH4237" s="12">
        <f t="shared" si="6652"/>
        <v>0</v>
      </c>
      <c r="AI4237" s="12">
        <f t="shared" si="6652"/>
        <v>0</v>
      </c>
      <c r="AJ4237" s="12">
        <f t="shared" si="6652"/>
        <v>0</v>
      </c>
      <c r="AK4237" s="12">
        <f t="shared" si="6652"/>
        <v>0</v>
      </c>
      <c r="AL4237" s="12">
        <f t="shared" si="6652"/>
        <v>0</v>
      </c>
      <c r="AM4237" s="12">
        <f t="shared" si="6652"/>
        <v>0</v>
      </c>
      <c r="AN4237" s="12">
        <f t="shared" si="6652"/>
        <v>0</v>
      </c>
      <c r="AO4237" s="12">
        <f t="shared" si="6652"/>
        <v>0</v>
      </c>
      <c r="AP4237" s="12">
        <f t="shared" si="6652"/>
        <v>0</v>
      </c>
      <c r="AQ4237" s="12">
        <f t="shared" si="6652"/>
        <v>0</v>
      </c>
      <c r="AR4237" s="12">
        <v>0</v>
      </c>
      <c r="AS4237" s="12">
        <v>0</v>
      </c>
      <c r="AT4237" s="12">
        <f t="shared" ref="AT4237:BI4237" si="6653">SUM(AT4238:AT4242)</f>
        <v>0</v>
      </c>
      <c r="AU4237" s="12">
        <f t="shared" si="6653"/>
        <v>0</v>
      </c>
      <c r="AV4237" s="12">
        <f t="shared" si="6653"/>
        <v>0</v>
      </c>
      <c r="AW4237" s="12">
        <f t="shared" si="6653"/>
        <v>0</v>
      </c>
      <c r="AX4237" s="12">
        <f t="shared" si="6653"/>
        <v>0</v>
      </c>
      <c r="AY4237" s="12">
        <f t="shared" si="6653"/>
        <v>0</v>
      </c>
      <c r="AZ4237" s="12">
        <f t="shared" si="6653"/>
        <v>0</v>
      </c>
      <c r="BA4237" s="12">
        <f t="shared" si="6653"/>
        <v>0</v>
      </c>
      <c r="BB4237" s="12">
        <f t="shared" si="6653"/>
        <v>0</v>
      </c>
      <c r="BC4237" s="12">
        <f t="shared" si="6653"/>
        <v>0</v>
      </c>
      <c r="BD4237" s="12">
        <f t="shared" si="6653"/>
        <v>0</v>
      </c>
      <c r="BE4237" s="12">
        <f t="shared" si="6653"/>
        <v>0</v>
      </c>
      <c r="BF4237" s="12">
        <f t="shared" si="6653"/>
        <v>0</v>
      </c>
      <c r="BG4237" s="12">
        <f t="shared" si="6653"/>
        <v>0</v>
      </c>
      <c r="BH4237" s="12">
        <f t="shared" si="6653"/>
        <v>0</v>
      </c>
      <c r="BI4237" s="12">
        <f t="shared" si="6653"/>
        <v>0</v>
      </c>
      <c r="BJ4237" s="12">
        <v>0</v>
      </c>
      <c r="BK4237" s="12">
        <v>0</v>
      </c>
    </row>
    <row r="4238" spans="1:63" ht="22.5" x14ac:dyDescent="0.25">
      <c r="A4238" s="4" t="s">
        <v>1156</v>
      </c>
      <c r="B4238" s="4" t="s">
        <v>58</v>
      </c>
      <c r="C4238" s="4" t="s">
        <v>160</v>
      </c>
      <c r="D4238" s="107" t="s">
        <v>1410</v>
      </c>
      <c r="E4238" s="117">
        <v>6112</v>
      </c>
      <c r="F4238" s="107" t="s">
        <v>1412</v>
      </c>
      <c r="G4238" s="103" t="s">
        <v>1659</v>
      </c>
      <c r="H4238" s="13" t="s">
        <v>59</v>
      </c>
      <c r="I4238" s="14">
        <v>36500</v>
      </c>
      <c r="J4238" s="14">
        <v>0</v>
      </c>
      <c r="K4238" s="14"/>
      <c r="L4238" s="14"/>
      <c r="M4238" s="14"/>
      <c r="N4238" s="14"/>
      <c r="O4238" s="14"/>
      <c r="P4238" s="14">
        <f t="shared" si="6621"/>
        <v>0</v>
      </c>
      <c r="Q4238" s="14"/>
      <c r="R4238" s="14"/>
      <c r="S4238" s="14"/>
      <c r="T4238" s="14"/>
      <c r="U4238" s="14"/>
      <c r="V4238" s="14"/>
      <c r="W4238" s="14"/>
      <c r="X4238" s="14"/>
      <c r="Y4238" s="14"/>
      <c r="Z4238" s="14">
        <v>0</v>
      </c>
      <c r="AA4238" s="14">
        <v>0</v>
      </c>
      <c r="AB4238" s="14">
        <v>0</v>
      </c>
      <c r="AC4238" s="14"/>
      <c r="AD4238" s="14"/>
      <c r="AE4238" s="14"/>
      <c r="AF4238" s="14"/>
      <c r="AG4238" s="14"/>
      <c r="AH4238" s="14">
        <f t="shared" si="6622"/>
        <v>0</v>
      </c>
      <c r="AI4238" s="14"/>
      <c r="AJ4238" s="14"/>
      <c r="AK4238" s="14"/>
      <c r="AL4238" s="14"/>
      <c r="AM4238" s="14"/>
      <c r="AN4238" s="14"/>
      <c r="AO4238" s="14"/>
      <c r="AP4238" s="14"/>
      <c r="AQ4238" s="14"/>
      <c r="AR4238" s="14">
        <v>0</v>
      </c>
      <c r="AS4238" s="14">
        <v>0</v>
      </c>
      <c r="AT4238" s="14">
        <v>0</v>
      </c>
      <c r="AU4238" s="14"/>
      <c r="AV4238" s="14"/>
      <c r="AW4238" s="14"/>
      <c r="AX4238" s="14"/>
      <c r="AY4238" s="14"/>
      <c r="AZ4238" s="14">
        <f t="shared" si="6623"/>
        <v>0</v>
      </c>
      <c r="BA4238" s="14"/>
      <c r="BB4238" s="14"/>
      <c r="BC4238" s="14"/>
      <c r="BD4238" s="14"/>
      <c r="BE4238" s="14"/>
      <c r="BF4238" s="14"/>
      <c r="BG4238" s="14"/>
      <c r="BH4238" s="14"/>
      <c r="BI4238" s="14"/>
      <c r="BJ4238" s="14">
        <v>0</v>
      </c>
      <c r="BK4238" s="14">
        <v>0</v>
      </c>
    </row>
    <row r="4239" spans="1:63" x14ac:dyDescent="0.25">
      <c r="A4239" s="4" t="s">
        <v>1156</v>
      </c>
      <c r="B4239" s="4" t="s">
        <v>58</v>
      </c>
      <c r="C4239" s="4" t="s">
        <v>160</v>
      </c>
      <c r="D4239" s="107" t="s">
        <v>1410</v>
      </c>
      <c r="E4239" s="117">
        <v>6112</v>
      </c>
      <c r="F4239" s="107" t="s">
        <v>1413</v>
      </c>
      <c r="G4239" s="103" t="s">
        <v>1659</v>
      </c>
      <c r="H4239" s="13" t="s">
        <v>24</v>
      </c>
      <c r="I4239" s="14">
        <v>177860</v>
      </c>
      <c r="J4239" s="14">
        <v>0</v>
      </c>
      <c r="K4239" s="14"/>
      <c r="L4239" s="14"/>
      <c r="M4239" s="14"/>
      <c r="N4239" s="14"/>
      <c r="O4239" s="14"/>
      <c r="P4239" s="14">
        <f t="shared" si="6621"/>
        <v>0</v>
      </c>
      <c r="Q4239" s="14"/>
      <c r="R4239" s="14"/>
      <c r="S4239" s="14"/>
      <c r="T4239" s="14"/>
      <c r="U4239" s="14"/>
      <c r="V4239" s="14"/>
      <c r="W4239" s="14"/>
      <c r="X4239" s="14"/>
      <c r="Y4239" s="14"/>
      <c r="Z4239" s="14">
        <v>0</v>
      </c>
      <c r="AA4239" s="14">
        <v>0</v>
      </c>
      <c r="AB4239" s="14">
        <v>0</v>
      </c>
      <c r="AC4239" s="14"/>
      <c r="AD4239" s="14"/>
      <c r="AE4239" s="14"/>
      <c r="AF4239" s="14"/>
      <c r="AG4239" s="14"/>
      <c r="AH4239" s="14">
        <f t="shared" si="6622"/>
        <v>0</v>
      </c>
      <c r="AI4239" s="14"/>
      <c r="AJ4239" s="14"/>
      <c r="AK4239" s="14"/>
      <c r="AL4239" s="14"/>
      <c r="AM4239" s="14"/>
      <c r="AN4239" s="14"/>
      <c r="AO4239" s="14"/>
      <c r="AP4239" s="14"/>
      <c r="AQ4239" s="14"/>
      <c r="AR4239" s="14">
        <v>0</v>
      </c>
      <c r="AS4239" s="14">
        <v>0</v>
      </c>
      <c r="AT4239" s="14">
        <v>0</v>
      </c>
      <c r="AU4239" s="14"/>
      <c r="AV4239" s="14"/>
      <c r="AW4239" s="14"/>
      <c r="AX4239" s="14"/>
      <c r="AY4239" s="14"/>
      <c r="AZ4239" s="14">
        <f t="shared" si="6623"/>
        <v>0</v>
      </c>
      <c r="BA4239" s="14"/>
      <c r="BB4239" s="14"/>
      <c r="BC4239" s="14"/>
      <c r="BD4239" s="14"/>
      <c r="BE4239" s="14"/>
      <c r="BF4239" s="14"/>
      <c r="BG4239" s="14"/>
      <c r="BH4239" s="14"/>
      <c r="BI4239" s="14"/>
      <c r="BJ4239" s="14">
        <v>0</v>
      </c>
      <c r="BK4239" s="14">
        <v>0</v>
      </c>
    </row>
    <row r="4240" spans="1:63" x14ac:dyDescent="0.25">
      <c r="A4240" s="4" t="s">
        <v>1156</v>
      </c>
      <c r="B4240" s="4" t="s">
        <v>58</v>
      </c>
      <c r="C4240" s="4" t="s">
        <v>160</v>
      </c>
      <c r="D4240" s="107" t="s">
        <v>1410</v>
      </c>
      <c r="E4240" s="117">
        <v>6112</v>
      </c>
      <c r="F4240" s="107" t="s">
        <v>1414</v>
      </c>
      <c r="G4240" s="103" t="s">
        <v>1659</v>
      </c>
      <c r="H4240" s="13" t="s">
        <v>25</v>
      </c>
      <c r="I4240" s="14">
        <v>31482</v>
      </c>
      <c r="J4240" s="14">
        <v>0</v>
      </c>
      <c r="K4240" s="14"/>
      <c r="L4240" s="14"/>
      <c r="M4240" s="14"/>
      <c r="N4240" s="14"/>
      <c r="O4240" s="14"/>
      <c r="P4240" s="14">
        <f t="shared" si="6621"/>
        <v>0</v>
      </c>
      <c r="Q4240" s="14"/>
      <c r="R4240" s="14"/>
      <c r="S4240" s="14"/>
      <c r="T4240" s="14"/>
      <c r="U4240" s="14"/>
      <c r="V4240" s="14"/>
      <c r="W4240" s="14"/>
      <c r="X4240" s="14"/>
      <c r="Y4240" s="14"/>
      <c r="Z4240" s="14">
        <v>0</v>
      </c>
      <c r="AA4240" s="14">
        <v>0</v>
      </c>
      <c r="AB4240" s="14">
        <v>0</v>
      </c>
      <c r="AC4240" s="14"/>
      <c r="AD4240" s="14"/>
      <c r="AE4240" s="14"/>
      <c r="AF4240" s="14"/>
      <c r="AG4240" s="14"/>
      <c r="AH4240" s="14">
        <f t="shared" si="6622"/>
        <v>0</v>
      </c>
      <c r="AI4240" s="14"/>
      <c r="AJ4240" s="14"/>
      <c r="AK4240" s="14"/>
      <c r="AL4240" s="14"/>
      <c r="AM4240" s="14"/>
      <c r="AN4240" s="14"/>
      <c r="AO4240" s="14"/>
      <c r="AP4240" s="14"/>
      <c r="AQ4240" s="14"/>
      <c r="AR4240" s="14">
        <v>0</v>
      </c>
      <c r="AS4240" s="14">
        <v>0</v>
      </c>
      <c r="AT4240" s="14">
        <v>0</v>
      </c>
      <c r="AU4240" s="14"/>
      <c r="AV4240" s="14"/>
      <c r="AW4240" s="14"/>
      <c r="AX4240" s="14"/>
      <c r="AY4240" s="14"/>
      <c r="AZ4240" s="14">
        <f t="shared" si="6623"/>
        <v>0</v>
      </c>
      <c r="BA4240" s="14"/>
      <c r="BB4240" s="14"/>
      <c r="BC4240" s="14"/>
      <c r="BD4240" s="14"/>
      <c r="BE4240" s="14"/>
      <c r="BF4240" s="14"/>
      <c r="BG4240" s="14"/>
      <c r="BH4240" s="14"/>
      <c r="BI4240" s="14"/>
      <c r="BJ4240" s="14">
        <v>0</v>
      </c>
      <c r="BK4240" s="14">
        <v>0</v>
      </c>
    </row>
    <row r="4241" spans="1:63" x14ac:dyDescent="0.25">
      <c r="A4241" s="4" t="s">
        <v>1156</v>
      </c>
      <c r="B4241" s="4" t="s">
        <v>58</v>
      </c>
      <c r="C4241" s="4" t="s">
        <v>160</v>
      </c>
      <c r="D4241" s="107" t="s">
        <v>1410</v>
      </c>
      <c r="E4241" s="117">
        <v>6112</v>
      </c>
      <c r="F4241" s="107" t="s">
        <v>1415</v>
      </c>
      <c r="G4241" s="103" t="s">
        <v>1659</v>
      </c>
      <c r="H4241" s="13" t="s">
        <v>23</v>
      </c>
      <c r="I4241" s="14">
        <v>0</v>
      </c>
      <c r="J4241" s="14">
        <v>20440</v>
      </c>
      <c r="K4241" s="14"/>
      <c r="L4241" s="14"/>
      <c r="M4241" s="14"/>
      <c r="N4241" s="14"/>
      <c r="O4241" s="14"/>
      <c r="P4241" s="14">
        <f t="shared" si="6621"/>
        <v>20440</v>
      </c>
      <c r="Q4241" s="14"/>
      <c r="R4241" s="14"/>
      <c r="S4241" s="14"/>
      <c r="T4241" s="14"/>
      <c r="U4241" s="14"/>
      <c r="V4241" s="14"/>
      <c r="W4241" s="14"/>
      <c r="X4241" s="14"/>
      <c r="Y4241" s="14"/>
      <c r="Z4241" s="14">
        <v>0</v>
      </c>
      <c r="AA4241" s="14">
        <v>20440</v>
      </c>
      <c r="AB4241" s="14">
        <v>0</v>
      </c>
      <c r="AC4241" s="14"/>
      <c r="AD4241" s="14"/>
      <c r="AE4241" s="14"/>
      <c r="AF4241" s="14"/>
      <c r="AG4241" s="14"/>
      <c r="AH4241" s="14">
        <f t="shared" si="6622"/>
        <v>0</v>
      </c>
      <c r="AI4241" s="14"/>
      <c r="AJ4241" s="14"/>
      <c r="AK4241" s="14"/>
      <c r="AL4241" s="14"/>
      <c r="AM4241" s="14"/>
      <c r="AN4241" s="14"/>
      <c r="AO4241" s="14"/>
      <c r="AP4241" s="14"/>
      <c r="AQ4241" s="14"/>
      <c r="AR4241" s="14">
        <v>0</v>
      </c>
      <c r="AS4241" s="14">
        <v>0</v>
      </c>
      <c r="AT4241" s="14">
        <v>0</v>
      </c>
      <c r="AU4241" s="14"/>
      <c r="AV4241" s="14"/>
      <c r="AW4241" s="14"/>
      <c r="AX4241" s="14"/>
      <c r="AY4241" s="14"/>
      <c r="AZ4241" s="14">
        <f t="shared" si="6623"/>
        <v>0</v>
      </c>
      <c r="BA4241" s="14"/>
      <c r="BB4241" s="14"/>
      <c r="BC4241" s="14"/>
      <c r="BD4241" s="14"/>
      <c r="BE4241" s="14"/>
      <c r="BF4241" s="14"/>
      <c r="BG4241" s="14"/>
      <c r="BH4241" s="14"/>
      <c r="BI4241" s="14"/>
      <c r="BJ4241" s="14">
        <v>0</v>
      </c>
      <c r="BK4241" s="14">
        <v>0</v>
      </c>
    </row>
    <row r="4242" spans="1:63" x14ac:dyDescent="0.25">
      <c r="A4242" s="4" t="s">
        <v>1156</v>
      </c>
      <c r="B4242" s="4" t="s">
        <v>58</v>
      </c>
      <c r="C4242" s="4" t="s">
        <v>160</v>
      </c>
      <c r="D4242" s="107" t="s">
        <v>1410</v>
      </c>
      <c r="E4242" s="117">
        <v>6112</v>
      </c>
      <c r="F4242" s="107" t="s">
        <v>1416</v>
      </c>
      <c r="G4242" s="103" t="s">
        <v>1659</v>
      </c>
      <c r="H4242" s="13" t="s">
        <v>26</v>
      </c>
      <c r="I4242" s="14">
        <v>15000</v>
      </c>
      <c r="J4242" s="14">
        <v>0</v>
      </c>
      <c r="K4242" s="14"/>
      <c r="L4242" s="14"/>
      <c r="M4242" s="14"/>
      <c r="N4242" s="14"/>
      <c r="O4242" s="14"/>
      <c r="P4242" s="14">
        <f t="shared" si="6621"/>
        <v>0</v>
      </c>
      <c r="Q4242" s="14"/>
      <c r="R4242" s="14"/>
      <c r="S4242" s="14"/>
      <c r="T4242" s="14"/>
      <c r="U4242" s="14"/>
      <c r="V4242" s="14"/>
      <c r="W4242" s="14"/>
      <c r="X4242" s="14"/>
      <c r="Y4242" s="14"/>
      <c r="Z4242" s="14">
        <v>0</v>
      </c>
      <c r="AA4242" s="14">
        <v>0</v>
      </c>
      <c r="AB4242" s="14">
        <v>0</v>
      </c>
      <c r="AC4242" s="14"/>
      <c r="AD4242" s="14"/>
      <c r="AE4242" s="14"/>
      <c r="AF4242" s="14"/>
      <c r="AG4242" s="14"/>
      <c r="AH4242" s="14">
        <f t="shared" si="6622"/>
        <v>0</v>
      </c>
      <c r="AI4242" s="14"/>
      <c r="AJ4242" s="14"/>
      <c r="AK4242" s="14"/>
      <c r="AL4242" s="14"/>
      <c r="AM4242" s="14"/>
      <c r="AN4242" s="14"/>
      <c r="AO4242" s="14"/>
      <c r="AP4242" s="14"/>
      <c r="AQ4242" s="14"/>
      <c r="AR4242" s="14">
        <v>0</v>
      </c>
      <c r="AS4242" s="14">
        <v>0</v>
      </c>
      <c r="AT4242" s="14">
        <v>0</v>
      </c>
      <c r="AU4242" s="14"/>
      <c r="AV4242" s="14"/>
      <c r="AW4242" s="14"/>
      <c r="AX4242" s="14"/>
      <c r="AY4242" s="14"/>
      <c r="AZ4242" s="14">
        <f t="shared" si="6623"/>
        <v>0</v>
      </c>
      <c r="BA4242" s="14"/>
      <c r="BB4242" s="14"/>
      <c r="BC4242" s="14"/>
      <c r="BD4242" s="14"/>
      <c r="BE4242" s="14"/>
      <c r="BF4242" s="14"/>
      <c r="BG4242" s="14"/>
      <c r="BH4242" s="14"/>
      <c r="BI4242" s="14"/>
      <c r="BJ4242" s="14">
        <v>0</v>
      </c>
      <c r="BK4242" s="14">
        <v>0</v>
      </c>
    </row>
    <row r="4243" spans="1:63" ht="22.5" x14ac:dyDescent="0.25">
      <c r="A4243" s="4" t="s">
        <v>1156</v>
      </c>
      <c r="B4243" s="4" t="s">
        <v>58</v>
      </c>
      <c r="C4243" s="4" t="s">
        <v>160</v>
      </c>
      <c r="D4243" s="107" t="s">
        <v>1410</v>
      </c>
      <c r="E4243" s="106" t="s">
        <v>27</v>
      </c>
      <c r="F4243" s="106" t="s">
        <v>0</v>
      </c>
      <c r="G4243" s="2" t="s">
        <v>0</v>
      </c>
      <c r="H4243" s="2" t="s">
        <v>28</v>
      </c>
      <c r="I4243" s="12">
        <f>SUM(I4244)</f>
        <v>342611</v>
      </c>
      <c r="J4243" s="12">
        <f t="shared" ref="J4243:Y4243" si="6654">SUM(J4244)</f>
        <v>20000</v>
      </c>
      <c r="K4243" s="12">
        <f t="shared" si="6654"/>
        <v>11000</v>
      </c>
      <c r="L4243" s="12">
        <f t="shared" si="6654"/>
        <v>0</v>
      </c>
      <c r="M4243" s="12">
        <f t="shared" si="6654"/>
        <v>0</v>
      </c>
      <c r="N4243" s="12">
        <f t="shared" si="6654"/>
        <v>0</v>
      </c>
      <c r="O4243" s="12">
        <f t="shared" si="6654"/>
        <v>0</v>
      </c>
      <c r="P4243" s="12">
        <f t="shared" si="6654"/>
        <v>31000</v>
      </c>
      <c r="Q4243" s="12">
        <f t="shared" si="6654"/>
        <v>277</v>
      </c>
      <c r="R4243" s="12">
        <f t="shared" si="6654"/>
        <v>5100</v>
      </c>
      <c r="S4243" s="12">
        <f t="shared" si="6654"/>
        <v>11233</v>
      </c>
      <c r="T4243" s="12">
        <f t="shared" si="6654"/>
        <v>0</v>
      </c>
      <c r="U4243" s="12">
        <f t="shared" si="6654"/>
        <v>0</v>
      </c>
      <c r="V4243" s="12">
        <f t="shared" si="6654"/>
        <v>317</v>
      </c>
      <c r="W4243" s="12">
        <f t="shared" si="6654"/>
        <v>0</v>
      </c>
      <c r="X4243" s="12">
        <f t="shared" si="6654"/>
        <v>233</v>
      </c>
      <c r="Y4243" s="12">
        <f t="shared" si="6654"/>
        <v>233</v>
      </c>
      <c r="Z4243" s="12">
        <v>17393</v>
      </c>
      <c r="AA4243" s="12">
        <v>13607</v>
      </c>
      <c r="AB4243" s="12">
        <f t="shared" ref="AB4243:AQ4243" si="6655">SUM(AB4244)</f>
        <v>0</v>
      </c>
      <c r="AC4243" s="12">
        <f t="shared" si="6655"/>
        <v>0</v>
      </c>
      <c r="AD4243" s="12">
        <f t="shared" si="6655"/>
        <v>0</v>
      </c>
      <c r="AE4243" s="12">
        <f t="shared" si="6655"/>
        <v>0</v>
      </c>
      <c r="AF4243" s="12">
        <f t="shared" si="6655"/>
        <v>0</v>
      </c>
      <c r="AG4243" s="12">
        <f t="shared" si="6655"/>
        <v>0</v>
      </c>
      <c r="AH4243" s="12">
        <f t="shared" si="6655"/>
        <v>0</v>
      </c>
      <c r="AI4243" s="12">
        <f t="shared" si="6655"/>
        <v>0</v>
      </c>
      <c r="AJ4243" s="12">
        <f t="shared" si="6655"/>
        <v>0</v>
      </c>
      <c r="AK4243" s="12">
        <f t="shared" si="6655"/>
        <v>0</v>
      </c>
      <c r="AL4243" s="12">
        <f t="shared" si="6655"/>
        <v>0</v>
      </c>
      <c r="AM4243" s="12">
        <f t="shared" si="6655"/>
        <v>0</v>
      </c>
      <c r="AN4243" s="12">
        <f t="shared" si="6655"/>
        <v>0</v>
      </c>
      <c r="AO4243" s="12">
        <f t="shared" si="6655"/>
        <v>0</v>
      </c>
      <c r="AP4243" s="12">
        <f t="shared" si="6655"/>
        <v>0</v>
      </c>
      <c r="AQ4243" s="12">
        <f t="shared" si="6655"/>
        <v>0</v>
      </c>
      <c r="AR4243" s="12">
        <v>0</v>
      </c>
      <c r="AS4243" s="12">
        <v>0</v>
      </c>
      <c r="AT4243" s="12">
        <f t="shared" ref="AT4243:BI4243" si="6656">SUM(AT4244)</f>
        <v>0</v>
      </c>
      <c r="AU4243" s="12">
        <f t="shared" si="6656"/>
        <v>0</v>
      </c>
      <c r="AV4243" s="12">
        <f t="shared" si="6656"/>
        <v>0</v>
      </c>
      <c r="AW4243" s="12">
        <f t="shared" si="6656"/>
        <v>0</v>
      </c>
      <c r="AX4243" s="12">
        <f t="shared" si="6656"/>
        <v>0</v>
      </c>
      <c r="AY4243" s="12">
        <f t="shared" si="6656"/>
        <v>0</v>
      </c>
      <c r="AZ4243" s="12">
        <f t="shared" si="6656"/>
        <v>0</v>
      </c>
      <c r="BA4243" s="12">
        <f t="shared" si="6656"/>
        <v>0</v>
      </c>
      <c r="BB4243" s="12">
        <f t="shared" si="6656"/>
        <v>0</v>
      </c>
      <c r="BC4243" s="12">
        <f t="shared" si="6656"/>
        <v>0</v>
      </c>
      <c r="BD4243" s="12">
        <f t="shared" si="6656"/>
        <v>0</v>
      </c>
      <c r="BE4243" s="12">
        <f t="shared" si="6656"/>
        <v>0</v>
      </c>
      <c r="BF4243" s="12">
        <f t="shared" si="6656"/>
        <v>0</v>
      </c>
      <c r="BG4243" s="12">
        <f t="shared" si="6656"/>
        <v>0</v>
      </c>
      <c r="BH4243" s="12">
        <f t="shared" si="6656"/>
        <v>0</v>
      </c>
      <c r="BI4243" s="12">
        <f t="shared" si="6656"/>
        <v>0</v>
      </c>
      <c r="BJ4243" s="12">
        <v>0</v>
      </c>
      <c r="BK4243" s="12">
        <v>0</v>
      </c>
    </row>
    <row r="4244" spans="1:63" x14ac:dyDescent="0.25">
      <c r="A4244" s="4" t="s">
        <v>1156</v>
      </c>
      <c r="B4244" s="4" t="s">
        <v>58</v>
      </c>
      <c r="C4244" s="4" t="s">
        <v>160</v>
      </c>
      <c r="D4244" s="107" t="s">
        <v>1410</v>
      </c>
      <c r="E4244" s="117">
        <v>6121</v>
      </c>
      <c r="F4244" s="107"/>
      <c r="G4244" s="103" t="s">
        <v>1659</v>
      </c>
      <c r="H4244" s="13" t="s">
        <v>29</v>
      </c>
      <c r="I4244" s="14">
        <v>342611</v>
      </c>
      <c r="J4244" s="14">
        <v>20000</v>
      </c>
      <c r="K4244" s="14">
        <v>11000</v>
      </c>
      <c r="L4244" s="14"/>
      <c r="M4244" s="14"/>
      <c r="N4244" s="14"/>
      <c r="O4244" s="14"/>
      <c r="P4244" s="14">
        <f t="shared" si="6621"/>
        <v>31000</v>
      </c>
      <c r="Q4244" s="14">
        <f>113+164</f>
        <v>277</v>
      </c>
      <c r="R4244" s="14">
        <v>5100</v>
      </c>
      <c r="S4244" s="14">
        <f>11000+233</f>
        <v>11233</v>
      </c>
      <c r="T4244" s="14"/>
      <c r="U4244" s="14"/>
      <c r="V4244" s="14">
        <v>317</v>
      </c>
      <c r="W4244" s="14"/>
      <c r="X4244" s="14">
        <v>233</v>
      </c>
      <c r="Y4244" s="14">
        <v>233</v>
      </c>
      <c r="Z4244" s="14">
        <v>17393</v>
      </c>
      <c r="AA4244" s="14">
        <v>13607</v>
      </c>
      <c r="AB4244" s="14">
        <v>0</v>
      </c>
      <c r="AC4244" s="14"/>
      <c r="AD4244" s="14"/>
      <c r="AE4244" s="14"/>
      <c r="AF4244" s="14"/>
      <c r="AG4244" s="14"/>
      <c r="AH4244" s="14">
        <f t="shared" si="6622"/>
        <v>0</v>
      </c>
      <c r="AI4244" s="14"/>
      <c r="AJ4244" s="14"/>
      <c r="AK4244" s="14"/>
      <c r="AL4244" s="14"/>
      <c r="AM4244" s="14"/>
      <c r="AN4244" s="14"/>
      <c r="AO4244" s="14"/>
      <c r="AP4244" s="14"/>
      <c r="AQ4244" s="14"/>
      <c r="AR4244" s="14">
        <v>0</v>
      </c>
      <c r="AS4244" s="14">
        <v>0</v>
      </c>
      <c r="AT4244" s="14">
        <v>0</v>
      </c>
      <c r="AU4244" s="14"/>
      <c r="AV4244" s="14"/>
      <c r="AW4244" s="14"/>
      <c r="AX4244" s="14"/>
      <c r="AY4244" s="14"/>
      <c r="AZ4244" s="14">
        <f t="shared" si="6623"/>
        <v>0</v>
      </c>
      <c r="BA4244" s="14"/>
      <c r="BB4244" s="14"/>
      <c r="BC4244" s="14"/>
      <c r="BD4244" s="14"/>
      <c r="BE4244" s="14"/>
      <c r="BF4244" s="14"/>
      <c r="BG4244" s="14"/>
      <c r="BH4244" s="14"/>
      <c r="BI4244" s="14"/>
      <c r="BJ4244" s="14">
        <v>0</v>
      </c>
      <c r="BK4244" s="14">
        <v>0</v>
      </c>
    </row>
    <row r="4245" spans="1:63" ht="22.5" x14ac:dyDescent="0.25">
      <c r="A4245" s="4" t="s">
        <v>1156</v>
      </c>
      <c r="B4245" s="4" t="s">
        <v>58</v>
      </c>
      <c r="C4245" s="4" t="s">
        <v>160</v>
      </c>
      <c r="D4245" s="107" t="s">
        <v>1410</v>
      </c>
      <c r="E4245" s="106" t="s">
        <v>31</v>
      </c>
      <c r="F4245" s="106" t="s">
        <v>0</v>
      </c>
      <c r="G4245" s="2" t="s">
        <v>0</v>
      </c>
      <c r="H4245" s="2" t="s">
        <v>32</v>
      </c>
      <c r="I4245" s="12">
        <f>SUM(I4246:I4254)</f>
        <v>334995</v>
      </c>
      <c r="J4245" s="12">
        <f t="shared" ref="J4245:Y4245" si="6657">SUM(J4246:J4254)</f>
        <v>77000</v>
      </c>
      <c r="K4245" s="12">
        <f t="shared" si="6657"/>
        <v>78391</v>
      </c>
      <c r="L4245" s="12">
        <f t="shared" si="6657"/>
        <v>0</v>
      </c>
      <c r="M4245" s="12">
        <f t="shared" si="6657"/>
        <v>0</v>
      </c>
      <c r="N4245" s="12">
        <f t="shared" si="6657"/>
        <v>0</v>
      </c>
      <c r="O4245" s="12">
        <f t="shared" si="6657"/>
        <v>0</v>
      </c>
      <c r="P4245" s="12">
        <f t="shared" si="6657"/>
        <v>155391</v>
      </c>
      <c r="Q4245" s="12">
        <f t="shared" si="6657"/>
        <v>9</v>
      </c>
      <c r="R4245" s="12">
        <f t="shared" si="6657"/>
        <v>26698</v>
      </c>
      <c r="S4245" s="12">
        <f t="shared" si="6657"/>
        <v>78391</v>
      </c>
      <c r="T4245" s="12">
        <f t="shared" si="6657"/>
        <v>0</v>
      </c>
      <c r="U4245" s="12">
        <f t="shared" si="6657"/>
        <v>0</v>
      </c>
      <c r="V4245" s="12">
        <f t="shared" si="6657"/>
        <v>0</v>
      </c>
      <c r="W4245" s="12">
        <f t="shared" si="6657"/>
        <v>0</v>
      </c>
      <c r="X4245" s="12">
        <f t="shared" si="6657"/>
        <v>0</v>
      </c>
      <c r="Y4245" s="12">
        <f t="shared" si="6657"/>
        <v>0</v>
      </c>
      <c r="Z4245" s="12">
        <v>105098</v>
      </c>
      <c r="AA4245" s="12">
        <v>50293</v>
      </c>
      <c r="AB4245" s="12">
        <f t="shared" ref="AB4245:AQ4245" si="6658">SUM(AB4246:AB4254)</f>
        <v>38164</v>
      </c>
      <c r="AC4245" s="12">
        <f t="shared" si="6658"/>
        <v>17337</v>
      </c>
      <c r="AD4245" s="12">
        <f t="shared" si="6658"/>
        <v>0</v>
      </c>
      <c r="AE4245" s="12">
        <f t="shared" si="6658"/>
        <v>0</v>
      </c>
      <c r="AF4245" s="12">
        <f t="shared" si="6658"/>
        <v>0</v>
      </c>
      <c r="AG4245" s="12">
        <f t="shared" si="6658"/>
        <v>0</v>
      </c>
      <c r="AH4245" s="12">
        <f t="shared" si="6658"/>
        <v>55501</v>
      </c>
      <c r="AI4245" s="12">
        <f t="shared" si="6658"/>
        <v>0</v>
      </c>
      <c r="AJ4245" s="12">
        <f t="shared" si="6658"/>
        <v>0</v>
      </c>
      <c r="AK4245" s="12">
        <f t="shared" si="6658"/>
        <v>17337</v>
      </c>
      <c r="AL4245" s="12">
        <f t="shared" si="6658"/>
        <v>0</v>
      </c>
      <c r="AM4245" s="12">
        <f t="shared" si="6658"/>
        <v>0</v>
      </c>
      <c r="AN4245" s="12">
        <f t="shared" si="6658"/>
        <v>0</v>
      </c>
      <c r="AO4245" s="12">
        <f t="shared" si="6658"/>
        <v>0</v>
      </c>
      <c r="AP4245" s="12">
        <f t="shared" si="6658"/>
        <v>0</v>
      </c>
      <c r="AQ4245" s="12">
        <f t="shared" si="6658"/>
        <v>0</v>
      </c>
      <c r="AR4245" s="12">
        <v>17337</v>
      </c>
      <c r="AS4245" s="12">
        <v>38164</v>
      </c>
      <c r="AT4245" s="12">
        <f t="shared" ref="AT4245:BI4245" si="6659">SUM(AT4246:AT4254)</f>
        <v>10000</v>
      </c>
      <c r="AU4245" s="12">
        <f t="shared" si="6659"/>
        <v>2876</v>
      </c>
      <c r="AV4245" s="12">
        <f t="shared" si="6659"/>
        <v>0</v>
      </c>
      <c r="AW4245" s="12">
        <f t="shared" si="6659"/>
        <v>0</v>
      </c>
      <c r="AX4245" s="12">
        <f t="shared" si="6659"/>
        <v>0</v>
      </c>
      <c r="AY4245" s="12">
        <f t="shared" si="6659"/>
        <v>0</v>
      </c>
      <c r="AZ4245" s="12">
        <f t="shared" si="6659"/>
        <v>12876</v>
      </c>
      <c r="BA4245" s="12">
        <f t="shared" si="6659"/>
        <v>0</v>
      </c>
      <c r="BB4245" s="12">
        <f t="shared" si="6659"/>
        <v>0</v>
      </c>
      <c r="BC4245" s="12">
        <f t="shared" si="6659"/>
        <v>2876</v>
      </c>
      <c r="BD4245" s="12">
        <f t="shared" si="6659"/>
        <v>0</v>
      </c>
      <c r="BE4245" s="12">
        <f t="shared" si="6659"/>
        <v>3000</v>
      </c>
      <c r="BF4245" s="12">
        <f t="shared" si="6659"/>
        <v>0</v>
      </c>
      <c r="BG4245" s="12">
        <f t="shared" si="6659"/>
        <v>0</v>
      </c>
      <c r="BH4245" s="12">
        <f t="shared" si="6659"/>
        <v>-2446</v>
      </c>
      <c r="BI4245" s="12">
        <f t="shared" si="6659"/>
        <v>0</v>
      </c>
      <c r="BJ4245" s="12">
        <v>3430</v>
      </c>
      <c r="BK4245" s="12">
        <v>9446</v>
      </c>
    </row>
    <row r="4246" spans="1:63" x14ac:dyDescent="0.25">
      <c r="A4246" s="4" t="s">
        <v>1156</v>
      </c>
      <c r="B4246" s="4" t="s">
        <v>58</v>
      </c>
      <c r="C4246" s="4" t="s">
        <v>160</v>
      </c>
      <c r="D4246" s="107" t="s">
        <v>1410</v>
      </c>
      <c r="E4246" s="117">
        <v>6131</v>
      </c>
      <c r="F4246" s="107"/>
      <c r="G4246" s="103" t="s">
        <v>1659</v>
      </c>
      <c r="H4246" s="13" t="s">
        <v>34</v>
      </c>
      <c r="I4246" s="14">
        <v>9000</v>
      </c>
      <c r="J4246" s="14">
        <v>9000</v>
      </c>
      <c r="K4246" s="14"/>
      <c r="L4246" s="14"/>
      <c r="M4246" s="14"/>
      <c r="N4246" s="14"/>
      <c r="O4246" s="14"/>
      <c r="P4246" s="14">
        <f t="shared" si="6621"/>
        <v>9000</v>
      </c>
      <c r="Q4246" s="14"/>
      <c r="R4246" s="14">
        <v>5000</v>
      </c>
      <c r="S4246" s="14"/>
      <c r="T4246" s="14"/>
      <c r="U4246" s="14"/>
      <c r="V4246" s="14"/>
      <c r="W4246" s="14"/>
      <c r="X4246" s="14"/>
      <c r="Y4246" s="14"/>
      <c r="Z4246" s="14">
        <v>5000</v>
      </c>
      <c r="AA4246" s="14">
        <v>4000</v>
      </c>
      <c r="AB4246" s="14">
        <v>0</v>
      </c>
      <c r="AC4246" s="14"/>
      <c r="AD4246" s="14"/>
      <c r="AE4246" s="14"/>
      <c r="AF4246" s="14"/>
      <c r="AG4246" s="14"/>
      <c r="AH4246" s="14">
        <f t="shared" si="6622"/>
        <v>0</v>
      </c>
      <c r="AI4246" s="14"/>
      <c r="AJ4246" s="14"/>
      <c r="AK4246" s="14"/>
      <c r="AL4246" s="14"/>
      <c r="AM4246" s="14"/>
      <c r="AN4246" s="14"/>
      <c r="AO4246" s="14"/>
      <c r="AP4246" s="14"/>
      <c r="AQ4246" s="14"/>
      <c r="AR4246" s="14">
        <v>0</v>
      </c>
      <c r="AS4246" s="14">
        <v>0</v>
      </c>
      <c r="AT4246" s="14">
        <v>0</v>
      </c>
      <c r="AU4246" s="14"/>
      <c r="AV4246" s="14"/>
      <c r="AW4246" s="14"/>
      <c r="AX4246" s="14"/>
      <c r="AY4246" s="14"/>
      <c r="AZ4246" s="14">
        <f t="shared" si="6623"/>
        <v>0</v>
      </c>
      <c r="BA4246" s="14"/>
      <c r="BB4246" s="14"/>
      <c r="BC4246" s="14"/>
      <c r="BD4246" s="14"/>
      <c r="BE4246" s="14"/>
      <c r="BF4246" s="14"/>
      <c r="BG4246" s="14"/>
      <c r="BH4246" s="14"/>
      <c r="BI4246" s="14"/>
      <c r="BJ4246" s="14">
        <v>0</v>
      </c>
      <c r="BK4246" s="14">
        <v>0</v>
      </c>
    </row>
    <row r="4247" spans="1:63" x14ac:dyDescent="0.25">
      <c r="A4247" s="4" t="s">
        <v>1156</v>
      </c>
      <c r="B4247" s="4" t="s">
        <v>58</v>
      </c>
      <c r="C4247" s="4" t="s">
        <v>160</v>
      </c>
      <c r="D4247" s="107" t="s">
        <v>1410</v>
      </c>
      <c r="E4247" s="117">
        <v>6132</v>
      </c>
      <c r="F4247" s="107"/>
      <c r="G4247" s="103" t="s">
        <v>1659</v>
      </c>
      <c r="H4247" s="13" t="s">
        <v>74</v>
      </c>
      <c r="I4247" s="14">
        <v>121440</v>
      </c>
      <c r="J4247" s="14">
        <v>0</v>
      </c>
      <c r="K4247" s="14"/>
      <c r="L4247" s="14"/>
      <c r="M4247" s="14"/>
      <c r="N4247" s="14"/>
      <c r="O4247" s="14"/>
      <c r="P4247" s="14">
        <f t="shared" si="6621"/>
        <v>0</v>
      </c>
      <c r="Q4247" s="14"/>
      <c r="R4247" s="14"/>
      <c r="S4247" s="14"/>
      <c r="T4247" s="14"/>
      <c r="U4247" s="14"/>
      <c r="V4247" s="14"/>
      <c r="W4247" s="14"/>
      <c r="X4247" s="14"/>
      <c r="Y4247" s="14"/>
      <c r="Z4247" s="14">
        <v>0</v>
      </c>
      <c r="AA4247" s="14">
        <v>0</v>
      </c>
      <c r="AB4247" s="14">
        <v>0</v>
      </c>
      <c r="AC4247" s="14"/>
      <c r="AD4247" s="14"/>
      <c r="AE4247" s="14"/>
      <c r="AF4247" s="14"/>
      <c r="AG4247" s="14"/>
      <c r="AH4247" s="14">
        <f t="shared" si="6622"/>
        <v>0</v>
      </c>
      <c r="AI4247" s="14"/>
      <c r="AJ4247" s="14"/>
      <c r="AK4247" s="14"/>
      <c r="AL4247" s="14"/>
      <c r="AM4247" s="14"/>
      <c r="AN4247" s="14"/>
      <c r="AO4247" s="14"/>
      <c r="AP4247" s="14"/>
      <c r="AQ4247" s="14"/>
      <c r="AR4247" s="14">
        <v>0</v>
      </c>
      <c r="AS4247" s="14">
        <v>0</v>
      </c>
      <c r="AT4247" s="14">
        <v>0</v>
      </c>
      <c r="AU4247" s="14"/>
      <c r="AV4247" s="14"/>
      <c r="AW4247" s="14"/>
      <c r="AX4247" s="14"/>
      <c r="AY4247" s="14"/>
      <c r="AZ4247" s="14">
        <f t="shared" si="6623"/>
        <v>0</v>
      </c>
      <c r="BA4247" s="14"/>
      <c r="BB4247" s="14"/>
      <c r="BC4247" s="14"/>
      <c r="BD4247" s="14"/>
      <c r="BE4247" s="14"/>
      <c r="BF4247" s="14"/>
      <c r="BG4247" s="14"/>
      <c r="BH4247" s="14"/>
      <c r="BI4247" s="14"/>
      <c r="BJ4247" s="14">
        <v>0</v>
      </c>
      <c r="BK4247" s="14">
        <v>0</v>
      </c>
    </row>
    <row r="4248" spans="1:63" x14ac:dyDescent="0.25">
      <c r="A4248" s="4" t="s">
        <v>1156</v>
      </c>
      <c r="B4248" s="4" t="s">
        <v>58</v>
      </c>
      <c r="C4248" s="4" t="s">
        <v>160</v>
      </c>
      <c r="D4248" s="107" t="s">
        <v>1410</v>
      </c>
      <c r="E4248" s="117">
        <v>6133</v>
      </c>
      <c r="F4248" s="107"/>
      <c r="G4248" s="103" t="s">
        <v>1659</v>
      </c>
      <c r="H4248" s="13" t="s">
        <v>77</v>
      </c>
      <c r="I4248" s="14">
        <v>17422</v>
      </c>
      <c r="J4248" s="14">
        <v>0</v>
      </c>
      <c r="K4248" s="14"/>
      <c r="L4248" s="14"/>
      <c r="M4248" s="14"/>
      <c r="N4248" s="14"/>
      <c r="O4248" s="14"/>
      <c r="P4248" s="14">
        <f t="shared" si="6621"/>
        <v>0</v>
      </c>
      <c r="Q4248" s="14"/>
      <c r="R4248" s="14"/>
      <c r="S4248" s="14"/>
      <c r="T4248" s="14"/>
      <c r="U4248" s="14"/>
      <c r="V4248" s="14"/>
      <c r="W4248" s="14"/>
      <c r="X4248" s="14"/>
      <c r="Y4248" s="14"/>
      <c r="Z4248" s="14">
        <v>0</v>
      </c>
      <c r="AA4248" s="14">
        <v>0</v>
      </c>
      <c r="AB4248" s="14">
        <v>0</v>
      </c>
      <c r="AC4248" s="14"/>
      <c r="AD4248" s="14"/>
      <c r="AE4248" s="14"/>
      <c r="AF4248" s="14"/>
      <c r="AG4248" s="14"/>
      <c r="AH4248" s="14">
        <f t="shared" si="6622"/>
        <v>0</v>
      </c>
      <c r="AI4248" s="14"/>
      <c r="AJ4248" s="14"/>
      <c r="AK4248" s="14"/>
      <c r="AL4248" s="14"/>
      <c r="AM4248" s="14"/>
      <c r="AN4248" s="14"/>
      <c r="AO4248" s="14"/>
      <c r="AP4248" s="14"/>
      <c r="AQ4248" s="14"/>
      <c r="AR4248" s="14">
        <v>0</v>
      </c>
      <c r="AS4248" s="14">
        <v>0</v>
      </c>
      <c r="AT4248" s="14">
        <v>0</v>
      </c>
      <c r="AU4248" s="14"/>
      <c r="AV4248" s="14"/>
      <c r="AW4248" s="14"/>
      <c r="AX4248" s="14"/>
      <c r="AY4248" s="14"/>
      <c r="AZ4248" s="14">
        <f t="shared" si="6623"/>
        <v>0</v>
      </c>
      <c r="BA4248" s="14"/>
      <c r="BB4248" s="14"/>
      <c r="BC4248" s="14"/>
      <c r="BD4248" s="14"/>
      <c r="BE4248" s="14"/>
      <c r="BF4248" s="14"/>
      <c r="BG4248" s="14"/>
      <c r="BH4248" s="14"/>
      <c r="BI4248" s="14"/>
      <c r="BJ4248" s="14">
        <v>0</v>
      </c>
      <c r="BK4248" s="14">
        <v>0</v>
      </c>
    </row>
    <row r="4249" spans="1:63" x14ac:dyDescent="0.25">
      <c r="A4249" s="4" t="s">
        <v>1156</v>
      </c>
      <c r="B4249" s="4" t="s">
        <v>58</v>
      </c>
      <c r="C4249" s="4" t="s">
        <v>160</v>
      </c>
      <c r="D4249" s="107" t="s">
        <v>1410</v>
      </c>
      <c r="E4249" s="117">
        <v>6134</v>
      </c>
      <c r="F4249" s="107"/>
      <c r="G4249" s="103" t="s">
        <v>1659</v>
      </c>
      <c r="H4249" s="13" t="s">
        <v>80</v>
      </c>
      <c r="I4249" s="14">
        <v>30000</v>
      </c>
      <c r="J4249" s="14">
        <v>10000</v>
      </c>
      <c r="K4249" s="14">
        <v>10000</v>
      </c>
      <c r="L4249" s="14"/>
      <c r="M4249" s="14"/>
      <c r="N4249" s="14"/>
      <c r="O4249" s="14"/>
      <c r="P4249" s="14">
        <f t="shared" si="6621"/>
        <v>20000</v>
      </c>
      <c r="Q4249" s="14"/>
      <c r="R4249" s="14">
        <v>5000</v>
      </c>
      <c r="S4249" s="14">
        <v>10000</v>
      </c>
      <c r="T4249" s="14"/>
      <c r="U4249" s="14"/>
      <c r="V4249" s="14"/>
      <c r="W4249" s="14"/>
      <c r="X4249" s="14"/>
      <c r="Y4249" s="14"/>
      <c r="Z4249" s="14">
        <v>15000</v>
      </c>
      <c r="AA4249" s="14">
        <v>5000</v>
      </c>
      <c r="AB4249" s="14">
        <v>0</v>
      </c>
      <c r="AC4249" s="14"/>
      <c r="AD4249" s="14"/>
      <c r="AE4249" s="14"/>
      <c r="AF4249" s="14"/>
      <c r="AG4249" s="14"/>
      <c r="AH4249" s="14">
        <f t="shared" si="6622"/>
        <v>0</v>
      </c>
      <c r="AI4249" s="14"/>
      <c r="AJ4249" s="14"/>
      <c r="AK4249" s="14"/>
      <c r="AL4249" s="14"/>
      <c r="AM4249" s="14"/>
      <c r="AN4249" s="14"/>
      <c r="AO4249" s="14"/>
      <c r="AP4249" s="14"/>
      <c r="AQ4249" s="14"/>
      <c r="AR4249" s="14">
        <v>0</v>
      </c>
      <c r="AS4249" s="14">
        <v>0</v>
      </c>
      <c r="AT4249" s="14">
        <v>0</v>
      </c>
      <c r="AU4249" s="14"/>
      <c r="AV4249" s="14"/>
      <c r="AW4249" s="14"/>
      <c r="AX4249" s="14"/>
      <c r="AY4249" s="14"/>
      <c r="AZ4249" s="14">
        <f t="shared" si="6623"/>
        <v>0</v>
      </c>
      <c r="BA4249" s="14"/>
      <c r="BB4249" s="14"/>
      <c r="BC4249" s="14"/>
      <c r="BD4249" s="14"/>
      <c r="BE4249" s="14"/>
      <c r="BF4249" s="14"/>
      <c r="BG4249" s="14"/>
      <c r="BH4249" s="14"/>
      <c r="BI4249" s="14"/>
      <c r="BJ4249" s="14">
        <v>0</v>
      </c>
      <c r="BK4249" s="14">
        <v>0</v>
      </c>
    </row>
    <row r="4250" spans="1:63" x14ac:dyDescent="0.25">
      <c r="A4250" s="4" t="s">
        <v>1156</v>
      </c>
      <c r="B4250" s="4" t="s">
        <v>58</v>
      </c>
      <c r="C4250" s="4" t="s">
        <v>160</v>
      </c>
      <c r="D4250" s="107" t="s">
        <v>1410</v>
      </c>
      <c r="E4250" s="117">
        <v>6135</v>
      </c>
      <c r="F4250" s="107"/>
      <c r="G4250" s="103" t="s">
        <v>1659</v>
      </c>
      <c r="H4250" s="13" t="s">
        <v>83</v>
      </c>
      <c r="I4250" s="14">
        <v>400</v>
      </c>
      <c r="J4250" s="14">
        <v>1000</v>
      </c>
      <c r="K4250" s="14">
        <v>500</v>
      </c>
      <c r="L4250" s="14"/>
      <c r="M4250" s="14"/>
      <c r="N4250" s="14"/>
      <c r="O4250" s="14"/>
      <c r="P4250" s="14">
        <f t="shared" si="6621"/>
        <v>1500</v>
      </c>
      <c r="Q4250" s="14"/>
      <c r="R4250" s="14"/>
      <c r="S4250" s="14">
        <v>500</v>
      </c>
      <c r="T4250" s="14"/>
      <c r="U4250" s="14"/>
      <c r="V4250" s="14"/>
      <c r="W4250" s="14"/>
      <c r="X4250" s="14"/>
      <c r="Y4250" s="14"/>
      <c r="Z4250" s="14">
        <v>500</v>
      </c>
      <c r="AA4250" s="14">
        <v>1000</v>
      </c>
      <c r="AB4250" s="14">
        <v>0</v>
      </c>
      <c r="AC4250" s="14"/>
      <c r="AD4250" s="14"/>
      <c r="AE4250" s="14"/>
      <c r="AF4250" s="14"/>
      <c r="AG4250" s="14"/>
      <c r="AH4250" s="14">
        <f t="shared" si="6622"/>
        <v>0</v>
      </c>
      <c r="AI4250" s="14"/>
      <c r="AJ4250" s="14"/>
      <c r="AK4250" s="14"/>
      <c r="AL4250" s="14"/>
      <c r="AM4250" s="14"/>
      <c r="AN4250" s="14"/>
      <c r="AO4250" s="14"/>
      <c r="AP4250" s="14"/>
      <c r="AQ4250" s="14"/>
      <c r="AR4250" s="14">
        <v>0</v>
      </c>
      <c r="AS4250" s="14">
        <v>0</v>
      </c>
      <c r="AT4250" s="14">
        <v>0</v>
      </c>
      <c r="AU4250" s="14"/>
      <c r="AV4250" s="14"/>
      <c r="AW4250" s="14"/>
      <c r="AX4250" s="14"/>
      <c r="AY4250" s="14"/>
      <c r="AZ4250" s="14">
        <f t="shared" si="6623"/>
        <v>0</v>
      </c>
      <c r="BA4250" s="14"/>
      <c r="BB4250" s="14"/>
      <c r="BC4250" s="14"/>
      <c r="BD4250" s="14"/>
      <c r="BE4250" s="14"/>
      <c r="BF4250" s="14"/>
      <c r="BG4250" s="14"/>
      <c r="BH4250" s="14"/>
      <c r="BI4250" s="14"/>
      <c r="BJ4250" s="14">
        <v>0</v>
      </c>
      <c r="BK4250" s="14">
        <v>0</v>
      </c>
    </row>
    <row r="4251" spans="1:63" ht="22.5" x14ac:dyDescent="0.25">
      <c r="A4251" s="4" t="s">
        <v>1156</v>
      </c>
      <c r="B4251" s="4" t="s">
        <v>58</v>
      </c>
      <c r="C4251" s="4" t="s">
        <v>160</v>
      </c>
      <c r="D4251" s="107" t="s">
        <v>1410</v>
      </c>
      <c r="E4251" s="117">
        <v>6136</v>
      </c>
      <c r="F4251" s="107"/>
      <c r="G4251" s="103" t="s">
        <v>1659</v>
      </c>
      <c r="H4251" s="13" t="s">
        <v>86</v>
      </c>
      <c r="I4251" s="14">
        <v>500</v>
      </c>
      <c r="J4251" s="14">
        <v>1000</v>
      </c>
      <c r="K4251" s="14">
        <v>500</v>
      </c>
      <c r="L4251" s="14"/>
      <c r="M4251" s="14"/>
      <c r="N4251" s="14"/>
      <c r="O4251" s="14"/>
      <c r="P4251" s="14">
        <f t="shared" si="6621"/>
        <v>1500</v>
      </c>
      <c r="Q4251" s="14"/>
      <c r="R4251" s="14"/>
      <c r="S4251" s="14">
        <v>500</v>
      </c>
      <c r="T4251" s="14"/>
      <c r="U4251" s="14"/>
      <c r="V4251" s="14"/>
      <c r="W4251" s="14"/>
      <c r="X4251" s="14"/>
      <c r="Y4251" s="14"/>
      <c r="Z4251" s="14">
        <v>500</v>
      </c>
      <c r="AA4251" s="14">
        <v>1000</v>
      </c>
      <c r="AB4251" s="14">
        <v>0</v>
      </c>
      <c r="AC4251" s="14"/>
      <c r="AD4251" s="14"/>
      <c r="AE4251" s="14"/>
      <c r="AF4251" s="14"/>
      <c r="AG4251" s="14"/>
      <c r="AH4251" s="14">
        <f t="shared" si="6622"/>
        <v>0</v>
      </c>
      <c r="AI4251" s="14"/>
      <c r="AJ4251" s="14"/>
      <c r="AK4251" s="14"/>
      <c r="AL4251" s="14"/>
      <c r="AM4251" s="14"/>
      <c r="AN4251" s="14"/>
      <c r="AO4251" s="14"/>
      <c r="AP4251" s="14"/>
      <c r="AQ4251" s="14"/>
      <c r="AR4251" s="14">
        <v>0</v>
      </c>
      <c r="AS4251" s="14">
        <v>0</v>
      </c>
      <c r="AT4251" s="14">
        <v>0</v>
      </c>
      <c r="AU4251" s="14"/>
      <c r="AV4251" s="14"/>
      <c r="AW4251" s="14"/>
      <c r="AX4251" s="14"/>
      <c r="AY4251" s="14"/>
      <c r="AZ4251" s="14">
        <f t="shared" si="6623"/>
        <v>0</v>
      </c>
      <c r="BA4251" s="14"/>
      <c r="BB4251" s="14"/>
      <c r="BC4251" s="14"/>
      <c r="BD4251" s="14"/>
      <c r="BE4251" s="14"/>
      <c r="BF4251" s="14"/>
      <c r="BG4251" s="14"/>
      <c r="BH4251" s="14"/>
      <c r="BI4251" s="14"/>
      <c r="BJ4251" s="14">
        <v>0</v>
      </c>
      <c r="BK4251" s="14">
        <v>0</v>
      </c>
    </row>
    <row r="4252" spans="1:63" x14ac:dyDescent="0.25">
      <c r="A4252" s="4" t="s">
        <v>1156</v>
      </c>
      <c r="B4252" s="4" t="s">
        <v>58</v>
      </c>
      <c r="C4252" s="4" t="s">
        <v>160</v>
      </c>
      <c r="D4252" s="107" t="s">
        <v>1410</v>
      </c>
      <c r="E4252" s="117">
        <v>6137</v>
      </c>
      <c r="F4252" s="107"/>
      <c r="G4252" s="103" t="s">
        <v>1659</v>
      </c>
      <c r="H4252" s="13" t="s">
        <v>89</v>
      </c>
      <c r="I4252" s="14">
        <v>42269</v>
      </c>
      <c r="J4252" s="14">
        <v>20000</v>
      </c>
      <c r="K4252" s="14">
        <v>15000</v>
      </c>
      <c r="L4252" s="14"/>
      <c r="M4252" s="14"/>
      <c r="N4252" s="14"/>
      <c r="O4252" s="14"/>
      <c r="P4252" s="14">
        <f t="shared" si="6621"/>
        <v>35000</v>
      </c>
      <c r="Q4252" s="14"/>
      <c r="R4252" s="14">
        <v>5000</v>
      </c>
      <c r="S4252" s="14">
        <v>15000</v>
      </c>
      <c r="T4252" s="14"/>
      <c r="U4252" s="14"/>
      <c r="V4252" s="14"/>
      <c r="W4252" s="14"/>
      <c r="X4252" s="14"/>
      <c r="Y4252" s="14"/>
      <c r="Z4252" s="14">
        <v>20000</v>
      </c>
      <c r="AA4252" s="14">
        <v>15000</v>
      </c>
      <c r="AB4252" s="14">
        <v>0</v>
      </c>
      <c r="AC4252" s="14"/>
      <c r="AD4252" s="14"/>
      <c r="AE4252" s="14"/>
      <c r="AF4252" s="14"/>
      <c r="AG4252" s="14"/>
      <c r="AH4252" s="14">
        <f t="shared" si="6622"/>
        <v>0</v>
      </c>
      <c r="AI4252" s="14"/>
      <c r="AJ4252" s="14"/>
      <c r="AK4252" s="14"/>
      <c r="AL4252" s="14"/>
      <c r="AM4252" s="14"/>
      <c r="AN4252" s="14"/>
      <c r="AO4252" s="14"/>
      <c r="AP4252" s="14"/>
      <c r="AQ4252" s="14"/>
      <c r="AR4252" s="14">
        <v>0</v>
      </c>
      <c r="AS4252" s="14">
        <v>0</v>
      </c>
      <c r="AT4252" s="14">
        <v>0</v>
      </c>
      <c r="AU4252" s="14"/>
      <c r="AV4252" s="14"/>
      <c r="AW4252" s="14"/>
      <c r="AX4252" s="14"/>
      <c r="AY4252" s="14"/>
      <c r="AZ4252" s="14">
        <f t="shared" si="6623"/>
        <v>0</v>
      </c>
      <c r="BA4252" s="14"/>
      <c r="BB4252" s="14"/>
      <c r="BC4252" s="14"/>
      <c r="BD4252" s="14"/>
      <c r="BE4252" s="14"/>
      <c r="BF4252" s="14"/>
      <c r="BG4252" s="14"/>
      <c r="BH4252" s="14"/>
      <c r="BI4252" s="14"/>
      <c r="BJ4252" s="14">
        <v>0</v>
      </c>
      <c r="BK4252" s="14">
        <v>0</v>
      </c>
    </row>
    <row r="4253" spans="1:63" ht="22.5" x14ac:dyDescent="0.25">
      <c r="A4253" s="4" t="s">
        <v>1156</v>
      </c>
      <c r="B4253" s="4" t="s">
        <v>58</v>
      </c>
      <c r="C4253" s="4" t="s">
        <v>160</v>
      </c>
      <c r="D4253" s="107" t="s">
        <v>1410</v>
      </c>
      <c r="E4253" s="117">
        <v>6138</v>
      </c>
      <c r="F4253" s="107"/>
      <c r="G4253" s="103" t="s">
        <v>1659</v>
      </c>
      <c r="H4253" s="13" t="s">
        <v>92</v>
      </c>
      <c r="I4253" s="14">
        <v>5000</v>
      </c>
      <c r="J4253" s="14">
        <v>5000</v>
      </c>
      <c r="K4253" s="14">
        <v>8000</v>
      </c>
      <c r="L4253" s="14"/>
      <c r="M4253" s="14"/>
      <c r="N4253" s="14"/>
      <c r="O4253" s="14"/>
      <c r="P4253" s="14">
        <f t="shared" si="6621"/>
        <v>13000</v>
      </c>
      <c r="Q4253" s="14"/>
      <c r="R4253" s="14">
        <v>2000</v>
      </c>
      <c r="S4253" s="14">
        <v>8000</v>
      </c>
      <c r="T4253" s="14"/>
      <c r="U4253" s="14"/>
      <c r="V4253" s="14"/>
      <c r="W4253" s="14"/>
      <c r="X4253" s="14"/>
      <c r="Y4253" s="14"/>
      <c r="Z4253" s="14">
        <v>10000</v>
      </c>
      <c r="AA4253" s="14">
        <v>3000</v>
      </c>
      <c r="AB4253" s="14">
        <v>0</v>
      </c>
      <c r="AC4253" s="14"/>
      <c r="AD4253" s="14"/>
      <c r="AE4253" s="14"/>
      <c r="AF4253" s="14"/>
      <c r="AG4253" s="14"/>
      <c r="AH4253" s="14">
        <f t="shared" si="6622"/>
        <v>0</v>
      </c>
      <c r="AI4253" s="14"/>
      <c r="AJ4253" s="14"/>
      <c r="AK4253" s="14"/>
      <c r="AL4253" s="14"/>
      <c r="AM4253" s="14"/>
      <c r="AN4253" s="14"/>
      <c r="AO4253" s="14"/>
      <c r="AP4253" s="14"/>
      <c r="AQ4253" s="14"/>
      <c r="AR4253" s="14">
        <v>0</v>
      </c>
      <c r="AS4253" s="14">
        <v>0</v>
      </c>
      <c r="AT4253" s="14">
        <v>0</v>
      </c>
      <c r="AU4253" s="14"/>
      <c r="AV4253" s="14"/>
      <c r="AW4253" s="14"/>
      <c r="AX4253" s="14"/>
      <c r="AY4253" s="14"/>
      <c r="AZ4253" s="14">
        <f t="shared" si="6623"/>
        <v>0</v>
      </c>
      <c r="BA4253" s="14"/>
      <c r="BB4253" s="14"/>
      <c r="BC4253" s="14"/>
      <c r="BD4253" s="14"/>
      <c r="BE4253" s="14"/>
      <c r="BF4253" s="14"/>
      <c r="BG4253" s="14"/>
      <c r="BH4253" s="14"/>
      <c r="BI4253" s="14"/>
      <c r="BJ4253" s="14">
        <v>0</v>
      </c>
      <c r="BK4253" s="14">
        <v>0</v>
      </c>
    </row>
    <row r="4254" spans="1:63" x14ac:dyDescent="0.25">
      <c r="A4254" s="1" t="s">
        <v>1156</v>
      </c>
      <c r="B4254" s="1" t="s">
        <v>58</v>
      </c>
      <c r="C4254" s="1" t="s">
        <v>160</v>
      </c>
      <c r="D4254" s="110" t="s">
        <v>1410</v>
      </c>
      <c r="E4254" s="110" t="s">
        <v>36</v>
      </c>
      <c r="F4254" s="107" t="s">
        <v>0</v>
      </c>
      <c r="G4254" s="13" t="s">
        <v>0</v>
      </c>
      <c r="H4254" s="2" t="s">
        <v>37</v>
      </c>
      <c r="I4254" s="12">
        <f>SUM(I4255:I4258)</f>
        <v>108964</v>
      </c>
      <c r="J4254" s="12">
        <f>SUM(J4255:J4258)</f>
        <v>31000</v>
      </c>
      <c r="K4254" s="12">
        <f t="shared" ref="K4254:Y4254" si="6660">SUM(K4255:K4258)</f>
        <v>44391</v>
      </c>
      <c r="L4254" s="12">
        <f t="shared" si="6660"/>
        <v>0</v>
      </c>
      <c r="M4254" s="12">
        <f t="shared" si="6660"/>
        <v>0</v>
      </c>
      <c r="N4254" s="12">
        <f t="shared" si="6660"/>
        <v>0</v>
      </c>
      <c r="O4254" s="12">
        <f t="shared" si="6660"/>
        <v>0</v>
      </c>
      <c r="P4254" s="12">
        <f t="shared" si="6660"/>
        <v>75391</v>
      </c>
      <c r="Q4254" s="12">
        <f t="shared" si="6660"/>
        <v>9</v>
      </c>
      <c r="R4254" s="12">
        <f>SUM(R4255:R4258)</f>
        <v>9698</v>
      </c>
      <c r="S4254" s="12">
        <f t="shared" si="6660"/>
        <v>44391</v>
      </c>
      <c r="T4254" s="12">
        <f t="shared" si="6660"/>
        <v>0</v>
      </c>
      <c r="U4254" s="12">
        <f t="shared" si="6660"/>
        <v>0</v>
      </c>
      <c r="V4254" s="12">
        <f t="shared" si="6660"/>
        <v>0</v>
      </c>
      <c r="W4254" s="12">
        <f t="shared" si="6660"/>
        <v>0</v>
      </c>
      <c r="X4254" s="12">
        <f t="shared" si="6660"/>
        <v>0</v>
      </c>
      <c r="Y4254" s="12">
        <f t="shared" si="6660"/>
        <v>0</v>
      </c>
      <c r="Z4254" s="12">
        <v>54098</v>
      </c>
      <c r="AA4254" s="12">
        <v>21293</v>
      </c>
      <c r="AB4254" s="12">
        <f t="shared" ref="AB4254:AQ4254" si="6661">SUM(AB4255:AB4258)</f>
        <v>38164</v>
      </c>
      <c r="AC4254" s="12">
        <f t="shared" si="6661"/>
        <v>17337</v>
      </c>
      <c r="AD4254" s="12">
        <f t="shared" si="6661"/>
        <v>0</v>
      </c>
      <c r="AE4254" s="12">
        <f t="shared" si="6661"/>
        <v>0</v>
      </c>
      <c r="AF4254" s="12">
        <f t="shared" si="6661"/>
        <v>0</v>
      </c>
      <c r="AG4254" s="12">
        <f t="shared" si="6661"/>
        <v>0</v>
      </c>
      <c r="AH4254" s="12">
        <f t="shared" si="6661"/>
        <v>55501</v>
      </c>
      <c r="AI4254" s="12">
        <f t="shared" si="6661"/>
        <v>0</v>
      </c>
      <c r="AJ4254" s="12">
        <f t="shared" si="6661"/>
        <v>0</v>
      </c>
      <c r="AK4254" s="12">
        <f t="shared" si="6661"/>
        <v>17337</v>
      </c>
      <c r="AL4254" s="12">
        <f t="shared" si="6661"/>
        <v>0</v>
      </c>
      <c r="AM4254" s="12">
        <f t="shared" si="6661"/>
        <v>0</v>
      </c>
      <c r="AN4254" s="12">
        <f t="shared" si="6661"/>
        <v>0</v>
      </c>
      <c r="AO4254" s="12">
        <f t="shared" si="6661"/>
        <v>0</v>
      </c>
      <c r="AP4254" s="12">
        <f t="shared" si="6661"/>
        <v>0</v>
      </c>
      <c r="AQ4254" s="12">
        <f t="shared" si="6661"/>
        <v>0</v>
      </c>
      <c r="AR4254" s="12">
        <v>17337</v>
      </c>
      <c r="AS4254" s="12">
        <v>38164</v>
      </c>
      <c r="AT4254" s="12">
        <f t="shared" ref="AT4254:BI4254" si="6662">SUM(AT4255:AT4258)</f>
        <v>10000</v>
      </c>
      <c r="AU4254" s="12">
        <f t="shared" si="6662"/>
        <v>2876</v>
      </c>
      <c r="AV4254" s="12">
        <f t="shared" si="6662"/>
        <v>0</v>
      </c>
      <c r="AW4254" s="12">
        <f t="shared" si="6662"/>
        <v>0</v>
      </c>
      <c r="AX4254" s="12">
        <f t="shared" si="6662"/>
        <v>0</v>
      </c>
      <c r="AY4254" s="12">
        <f t="shared" si="6662"/>
        <v>0</v>
      </c>
      <c r="AZ4254" s="12">
        <f t="shared" si="6662"/>
        <v>12876</v>
      </c>
      <c r="BA4254" s="12">
        <f t="shared" si="6662"/>
        <v>0</v>
      </c>
      <c r="BB4254" s="12">
        <f t="shared" si="6662"/>
        <v>0</v>
      </c>
      <c r="BC4254" s="12">
        <f t="shared" si="6662"/>
        <v>2876</v>
      </c>
      <c r="BD4254" s="12">
        <f t="shared" si="6662"/>
        <v>0</v>
      </c>
      <c r="BE4254" s="12">
        <f t="shared" si="6662"/>
        <v>3000</v>
      </c>
      <c r="BF4254" s="12">
        <f t="shared" si="6662"/>
        <v>0</v>
      </c>
      <c r="BG4254" s="12">
        <f t="shared" si="6662"/>
        <v>0</v>
      </c>
      <c r="BH4254" s="12">
        <f t="shared" si="6662"/>
        <v>-2446</v>
      </c>
      <c r="BI4254" s="12">
        <f t="shared" si="6662"/>
        <v>0</v>
      </c>
      <c r="BJ4254" s="12">
        <v>3430</v>
      </c>
      <c r="BK4254" s="12">
        <v>9446</v>
      </c>
    </row>
    <row r="4255" spans="1:63" x14ac:dyDescent="0.25">
      <c r="A4255" s="4" t="s">
        <v>1156</v>
      </c>
      <c r="B4255" s="4" t="s">
        <v>58</v>
      </c>
      <c r="C4255" s="4" t="s">
        <v>160</v>
      </c>
      <c r="D4255" s="107" t="s">
        <v>1410</v>
      </c>
      <c r="E4255" s="117">
        <v>6139</v>
      </c>
      <c r="F4255" s="107"/>
      <c r="G4255" s="103" t="s">
        <v>1659</v>
      </c>
      <c r="H4255" s="13" t="s">
        <v>37</v>
      </c>
      <c r="I4255" s="14">
        <v>74164</v>
      </c>
      <c r="J4255" s="14">
        <v>25000</v>
      </c>
      <c r="K4255" s="14">
        <v>44391</v>
      </c>
      <c r="L4255" s="14"/>
      <c r="M4255" s="14"/>
      <c r="N4255" s="14"/>
      <c r="O4255" s="14"/>
      <c r="P4255" s="14">
        <f t="shared" si="6621"/>
        <v>69391</v>
      </c>
      <c r="Q4255" s="14"/>
      <c r="R4255" s="14">
        <v>7707</v>
      </c>
      <c r="S4255" s="14">
        <v>44391</v>
      </c>
      <c r="T4255" s="14"/>
      <c r="U4255" s="14"/>
      <c r="V4255" s="14"/>
      <c r="W4255" s="14"/>
      <c r="X4255" s="14"/>
      <c r="Y4255" s="14"/>
      <c r="Z4255" s="14">
        <v>52098</v>
      </c>
      <c r="AA4255" s="14">
        <v>17293</v>
      </c>
      <c r="AB4255" s="14">
        <v>18164</v>
      </c>
      <c r="AC4255" s="14">
        <v>17337</v>
      </c>
      <c r="AD4255" s="14"/>
      <c r="AE4255" s="14"/>
      <c r="AF4255" s="14"/>
      <c r="AG4255" s="14"/>
      <c r="AH4255" s="14">
        <f t="shared" si="6622"/>
        <v>35501</v>
      </c>
      <c r="AI4255" s="14"/>
      <c r="AJ4255" s="14"/>
      <c r="AK4255" s="14">
        <v>17337</v>
      </c>
      <c r="AL4255" s="14"/>
      <c r="AM4255" s="14"/>
      <c r="AN4255" s="14"/>
      <c r="AO4255" s="14"/>
      <c r="AP4255" s="14"/>
      <c r="AQ4255" s="14"/>
      <c r="AR4255" s="14">
        <v>17337</v>
      </c>
      <c r="AS4255" s="14">
        <v>18164</v>
      </c>
      <c r="AT4255" s="14">
        <v>10000</v>
      </c>
      <c r="AU4255" s="14">
        <v>2876</v>
      </c>
      <c r="AV4255" s="14"/>
      <c r="AW4255" s="14"/>
      <c r="AX4255" s="14"/>
      <c r="AY4255" s="14"/>
      <c r="AZ4255" s="14">
        <f t="shared" si="6623"/>
        <v>12876</v>
      </c>
      <c r="BA4255" s="14"/>
      <c r="BB4255" s="14"/>
      <c r="BC4255" s="14">
        <v>2876</v>
      </c>
      <c r="BD4255" s="14"/>
      <c r="BE4255" s="14">
        <v>3000</v>
      </c>
      <c r="BF4255" s="14"/>
      <c r="BG4255" s="14"/>
      <c r="BH4255" s="14">
        <v>-2446</v>
      </c>
      <c r="BI4255" s="14"/>
      <c r="BJ4255" s="14">
        <v>3430</v>
      </c>
      <c r="BK4255" s="14">
        <v>9446</v>
      </c>
    </row>
    <row r="4256" spans="1:63" ht="22.5" x14ac:dyDescent="0.25">
      <c r="A4256" s="4" t="s">
        <v>1156</v>
      </c>
      <c r="B4256" s="4" t="s">
        <v>58</v>
      </c>
      <c r="C4256" s="4" t="s">
        <v>160</v>
      </c>
      <c r="D4256" s="107" t="s">
        <v>1410</v>
      </c>
      <c r="E4256" s="117">
        <v>6139</v>
      </c>
      <c r="F4256" s="107" t="s">
        <v>1417</v>
      </c>
      <c r="G4256" s="103" t="s">
        <v>1659</v>
      </c>
      <c r="H4256" s="13" t="s">
        <v>39</v>
      </c>
      <c r="I4256" s="14">
        <v>9800</v>
      </c>
      <c r="J4256" s="14">
        <v>1000</v>
      </c>
      <c r="K4256" s="14"/>
      <c r="L4256" s="14"/>
      <c r="M4256" s="14"/>
      <c r="N4256" s="14"/>
      <c r="O4256" s="14"/>
      <c r="P4256" s="14">
        <f t="shared" si="6621"/>
        <v>1000</v>
      </c>
      <c r="Q4256" s="14">
        <f>4+5</f>
        <v>9</v>
      </c>
      <c r="R4256" s="14">
        <v>991</v>
      </c>
      <c r="S4256" s="14"/>
      <c r="T4256" s="14"/>
      <c r="U4256" s="14"/>
      <c r="V4256" s="14"/>
      <c r="W4256" s="14"/>
      <c r="X4256" s="14"/>
      <c r="Y4256" s="14"/>
      <c r="Z4256" s="14">
        <v>1000</v>
      </c>
      <c r="AA4256" s="14">
        <v>0</v>
      </c>
      <c r="AB4256" s="14">
        <v>0</v>
      </c>
      <c r="AC4256" s="14"/>
      <c r="AD4256" s="14"/>
      <c r="AE4256" s="14"/>
      <c r="AF4256" s="14"/>
      <c r="AG4256" s="14"/>
      <c r="AH4256" s="14">
        <f t="shared" si="6622"/>
        <v>0</v>
      </c>
      <c r="AI4256" s="14"/>
      <c r="AJ4256" s="14"/>
      <c r="AK4256" s="14"/>
      <c r="AL4256" s="14"/>
      <c r="AM4256" s="14"/>
      <c r="AN4256" s="14"/>
      <c r="AO4256" s="14"/>
      <c r="AP4256" s="14"/>
      <c r="AQ4256" s="14"/>
      <c r="AR4256" s="14">
        <v>0</v>
      </c>
      <c r="AS4256" s="14">
        <v>0</v>
      </c>
      <c r="AT4256" s="14">
        <v>0</v>
      </c>
      <c r="AU4256" s="14"/>
      <c r="AV4256" s="14"/>
      <c r="AW4256" s="14"/>
      <c r="AX4256" s="14"/>
      <c r="AY4256" s="14"/>
      <c r="AZ4256" s="14">
        <f t="shared" si="6623"/>
        <v>0</v>
      </c>
      <c r="BA4256" s="14"/>
      <c r="BB4256" s="14"/>
      <c r="BC4256" s="14"/>
      <c r="BD4256" s="14"/>
      <c r="BE4256" s="14"/>
      <c r="BF4256" s="14"/>
      <c r="BG4256" s="14"/>
      <c r="BH4256" s="14"/>
      <c r="BI4256" s="14"/>
      <c r="BJ4256" s="14">
        <v>0</v>
      </c>
      <c r="BK4256" s="14">
        <v>0</v>
      </c>
    </row>
    <row r="4257" spans="1:63" ht="33.75" x14ac:dyDescent="0.25">
      <c r="A4257" s="4" t="s">
        <v>1156</v>
      </c>
      <c r="B4257" s="4" t="s">
        <v>58</v>
      </c>
      <c r="C4257" s="4" t="s">
        <v>160</v>
      </c>
      <c r="D4257" s="107" t="s">
        <v>1410</v>
      </c>
      <c r="E4257" s="117">
        <v>6139</v>
      </c>
      <c r="F4257" s="107" t="s">
        <v>1418</v>
      </c>
      <c r="G4257" s="103" t="s">
        <v>1659</v>
      </c>
      <c r="H4257" s="13" t="s">
        <v>40</v>
      </c>
      <c r="I4257" s="14">
        <v>5000</v>
      </c>
      <c r="J4257" s="14">
        <v>5000</v>
      </c>
      <c r="K4257" s="14"/>
      <c r="L4257" s="14"/>
      <c r="M4257" s="14"/>
      <c r="N4257" s="14"/>
      <c r="O4257" s="14"/>
      <c r="P4257" s="14">
        <f t="shared" si="6621"/>
        <v>5000</v>
      </c>
      <c r="Q4257" s="14"/>
      <c r="R4257" s="14">
        <v>1000</v>
      </c>
      <c r="S4257" s="14"/>
      <c r="T4257" s="14"/>
      <c r="U4257" s="14"/>
      <c r="V4257" s="14"/>
      <c r="W4257" s="14"/>
      <c r="X4257" s="14"/>
      <c r="Y4257" s="14"/>
      <c r="Z4257" s="14">
        <v>1000</v>
      </c>
      <c r="AA4257" s="14">
        <v>4000</v>
      </c>
      <c r="AB4257" s="14">
        <v>0</v>
      </c>
      <c r="AC4257" s="14"/>
      <c r="AD4257" s="14"/>
      <c r="AE4257" s="14"/>
      <c r="AF4257" s="14"/>
      <c r="AG4257" s="14"/>
      <c r="AH4257" s="14">
        <f t="shared" si="6622"/>
        <v>0</v>
      </c>
      <c r="AI4257" s="14"/>
      <c r="AJ4257" s="14"/>
      <c r="AK4257" s="14"/>
      <c r="AL4257" s="14"/>
      <c r="AM4257" s="14"/>
      <c r="AN4257" s="14"/>
      <c r="AO4257" s="14"/>
      <c r="AP4257" s="14"/>
      <c r="AQ4257" s="14"/>
      <c r="AR4257" s="14">
        <v>0</v>
      </c>
      <c r="AS4257" s="14">
        <v>0</v>
      </c>
      <c r="AT4257" s="14">
        <v>0</v>
      </c>
      <c r="AU4257" s="14"/>
      <c r="AV4257" s="14"/>
      <c r="AW4257" s="14"/>
      <c r="AX4257" s="14"/>
      <c r="AY4257" s="14"/>
      <c r="AZ4257" s="14">
        <f t="shared" si="6623"/>
        <v>0</v>
      </c>
      <c r="BA4257" s="14"/>
      <c r="BB4257" s="14"/>
      <c r="BC4257" s="14"/>
      <c r="BD4257" s="14"/>
      <c r="BE4257" s="14"/>
      <c r="BF4257" s="14"/>
      <c r="BG4257" s="14"/>
      <c r="BH4257" s="14"/>
      <c r="BI4257" s="14"/>
      <c r="BJ4257" s="14">
        <v>0</v>
      </c>
      <c r="BK4257" s="14">
        <v>0</v>
      </c>
    </row>
    <row r="4258" spans="1:63" x14ac:dyDescent="0.25">
      <c r="A4258" s="4" t="s">
        <v>1156</v>
      </c>
      <c r="B4258" s="4" t="s">
        <v>58</v>
      </c>
      <c r="C4258" s="4" t="s">
        <v>160</v>
      </c>
      <c r="D4258" s="107" t="s">
        <v>1410</v>
      </c>
      <c r="E4258" s="117">
        <v>6139</v>
      </c>
      <c r="F4258" s="107" t="s">
        <v>1419</v>
      </c>
      <c r="G4258" s="103" t="s">
        <v>1659</v>
      </c>
      <c r="H4258" s="13" t="s">
        <v>1321</v>
      </c>
      <c r="I4258" s="14">
        <v>20000</v>
      </c>
      <c r="J4258" s="14">
        <v>0</v>
      </c>
      <c r="K4258" s="14"/>
      <c r="L4258" s="14"/>
      <c r="M4258" s="14"/>
      <c r="N4258" s="14"/>
      <c r="O4258" s="14"/>
      <c r="P4258" s="14">
        <f t="shared" si="6621"/>
        <v>0</v>
      </c>
      <c r="Q4258" s="14"/>
      <c r="R4258" s="14"/>
      <c r="S4258" s="14"/>
      <c r="T4258" s="14"/>
      <c r="U4258" s="14"/>
      <c r="V4258" s="14"/>
      <c r="W4258" s="14"/>
      <c r="X4258" s="14"/>
      <c r="Y4258" s="14"/>
      <c r="Z4258" s="14">
        <v>0</v>
      </c>
      <c r="AA4258" s="14">
        <v>0</v>
      </c>
      <c r="AB4258" s="14">
        <v>20000</v>
      </c>
      <c r="AC4258" s="14"/>
      <c r="AD4258" s="14"/>
      <c r="AE4258" s="14"/>
      <c r="AF4258" s="14"/>
      <c r="AG4258" s="14"/>
      <c r="AH4258" s="14">
        <f t="shared" si="6622"/>
        <v>20000</v>
      </c>
      <c r="AI4258" s="14"/>
      <c r="AJ4258" s="14"/>
      <c r="AK4258" s="14"/>
      <c r="AL4258" s="14"/>
      <c r="AM4258" s="14"/>
      <c r="AN4258" s="14"/>
      <c r="AO4258" s="14"/>
      <c r="AP4258" s="14"/>
      <c r="AQ4258" s="14"/>
      <c r="AR4258" s="14">
        <v>0</v>
      </c>
      <c r="AS4258" s="14">
        <v>20000</v>
      </c>
      <c r="AT4258" s="14">
        <v>0</v>
      </c>
      <c r="AU4258" s="14"/>
      <c r="AV4258" s="14"/>
      <c r="AW4258" s="14"/>
      <c r="AX4258" s="14"/>
      <c r="AY4258" s="14"/>
      <c r="AZ4258" s="14">
        <f t="shared" si="6623"/>
        <v>0</v>
      </c>
      <c r="BA4258" s="14"/>
      <c r="BB4258" s="14"/>
      <c r="BC4258" s="14"/>
      <c r="BD4258" s="14"/>
      <c r="BE4258" s="14"/>
      <c r="BF4258" s="14"/>
      <c r="BG4258" s="14"/>
      <c r="BH4258" s="14"/>
      <c r="BI4258" s="14"/>
      <c r="BJ4258" s="14">
        <v>0</v>
      </c>
      <c r="BK4258" s="14">
        <v>0</v>
      </c>
    </row>
    <row r="4259" spans="1:63" ht="33.75" x14ac:dyDescent="0.25">
      <c r="A4259" s="1" t="s">
        <v>0</v>
      </c>
      <c r="B4259" s="1" t="s">
        <v>0</v>
      </c>
      <c r="C4259" s="1" t="s">
        <v>0</v>
      </c>
      <c r="D4259" s="106" t="s">
        <v>0</v>
      </c>
      <c r="E4259" s="106" t="s">
        <v>0</v>
      </c>
      <c r="F4259" s="106" t="s">
        <v>0</v>
      </c>
      <c r="G4259" s="2" t="s">
        <v>0</v>
      </c>
      <c r="H4259" s="10" t="s">
        <v>41</v>
      </c>
      <c r="I4259" s="11">
        <f>SUM(I4260)</f>
        <v>16000</v>
      </c>
      <c r="J4259" s="11">
        <f t="shared" ref="J4259:Y4259" si="6663">SUM(J4260)</f>
        <v>5000</v>
      </c>
      <c r="K4259" s="11">
        <f t="shared" si="6663"/>
        <v>0</v>
      </c>
      <c r="L4259" s="11">
        <f t="shared" si="6663"/>
        <v>0</v>
      </c>
      <c r="M4259" s="11">
        <f t="shared" si="6663"/>
        <v>0</v>
      </c>
      <c r="N4259" s="11">
        <f t="shared" si="6663"/>
        <v>0</v>
      </c>
      <c r="O4259" s="11">
        <f t="shared" si="6663"/>
        <v>0</v>
      </c>
      <c r="P4259" s="11">
        <f t="shared" si="6663"/>
        <v>5000</v>
      </c>
      <c r="Q4259" s="11">
        <f t="shared" si="6663"/>
        <v>0</v>
      </c>
      <c r="R4259" s="11">
        <f>SUM(R4260)</f>
        <v>0</v>
      </c>
      <c r="S4259" s="11">
        <f t="shared" si="6663"/>
        <v>0</v>
      </c>
      <c r="T4259" s="11">
        <f t="shared" si="6663"/>
        <v>0</v>
      </c>
      <c r="U4259" s="11">
        <f t="shared" si="6663"/>
        <v>0</v>
      </c>
      <c r="V4259" s="11">
        <f t="shared" si="6663"/>
        <v>0</v>
      </c>
      <c r="W4259" s="11">
        <f t="shared" si="6663"/>
        <v>0</v>
      </c>
      <c r="X4259" s="11">
        <f t="shared" si="6663"/>
        <v>0</v>
      </c>
      <c r="Y4259" s="11">
        <f t="shared" si="6663"/>
        <v>0</v>
      </c>
      <c r="Z4259" s="11">
        <v>0</v>
      </c>
      <c r="AA4259" s="11">
        <v>5000</v>
      </c>
      <c r="AB4259" s="11">
        <f t="shared" ref="AB4259:AQ4259" si="6664">SUM(AB4260)</f>
        <v>0</v>
      </c>
      <c r="AC4259" s="11">
        <f t="shared" si="6664"/>
        <v>0</v>
      </c>
      <c r="AD4259" s="11">
        <f t="shared" si="6664"/>
        <v>0</v>
      </c>
      <c r="AE4259" s="11">
        <f t="shared" si="6664"/>
        <v>0</v>
      </c>
      <c r="AF4259" s="11">
        <f t="shared" si="6664"/>
        <v>0</v>
      </c>
      <c r="AG4259" s="11">
        <f t="shared" si="6664"/>
        <v>0</v>
      </c>
      <c r="AH4259" s="11">
        <f t="shared" si="6664"/>
        <v>0</v>
      </c>
      <c r="AI4259" s="11">
        <f t="shared" si="6664"/>
        <v>0</v>
      </c>
      <c r="AJ4259" s="11">
        <f t="shared" si="6664"/>
        <v>0</v>
      </c>
      <c r="AK4259" s="11">
        <f t="shared" si="6664"/>
        <v>0</v>
      </c>
      <c r="AL4259" s="11">
        <f t="shared" si="6664"/>
        <v>0</v>
      </c>
      <c r="AM4259" s="11">
        <f t="shared" si="6664"/>
        <v>0</v>
      </c>
      <c r="AN4259" s="11">
        <f t="shared" si="6664"/>
        <v>0</v>
      </c>
      <c r="AO4259" s="11">
        <f t="shared" si="6664"/>
        <v>0</v>
      </c>
      <c r="AP4259" s="11">
        <f t="shared" si="6664"/>
        <v>0</v>
      </c>
      <c r="AQ4259" s="11">
        <f t="shared" si="6664"/>
        <v>0</v>
      </c>
      <c r="AR4259" s="11">
        <v>0</v>
      </c>
      <c r="AS4259" s="11">
        <v>0</v>
      </c>
      <c r="AT4259" s="11">
        <f t="shared" ref="AT4259:BI4259" si="6665">SUM(AT4260)</f>
        <v>11000</v>
      </c>
      <c r="AU4259" s="11">
        <f t="shared" si="6665"/>
        <v>0</v>
      </c>
      <c r="AV4259" s="11">
        <f t="shared" si="6665"/>
        <v>0</v>
      </c>
      <c r="AW4259" s="11">
        <f t="shared" si="6665"/>
        <v>0</v>
      </c>
      <c r="AX4259" s="11">
        <f t="shared" si="6665"/>
        <v>0</v>
      </c>
      <c r="AY4259" s="11">
        <f t="shared" si="6665"/>
        <v>0</v>
      </c>
      <c r="AZ4259" s="11">
        <f t="shared" si="6665"/>
        <v>11000</v>
      </c>
      <c r="BA4259" s="11">
        <f t="shared" si="6665"/>
        <v>0</v>
      </c>
      <c r="BB4259" s="11">
        <f t="shared" si="6665"/>
        <v>0</v>
      </c>
      <c r="BC4259" s="11">
        <f t="shared" si="6665"/>
        <v>0</v>
      </c>
      <c r="BD4259" s="11">
        <f t="shared" si="6665"/>
        <v>0</v>
      </c>
      <c r="BE4259" s="11">
        <f t="shared" si="6665"/>
        <v>0</v>
      </c>
      <c r="BF4259" s="11">
        <f t="shared" si="6665"/>
        <v>0</v>
      </c>
      <c r="BG4259" s="11">
        <f t="shared" si="6665"/>
        <v>0</v>
      </c>
      <c r="BH4259" s="11">
        <f t="shared" si="6665"/>
        <v>0</v>
      </c>
      <c r="BI4259" s="11">
        <f t="shared" si="6665"/>
        <v>0</v>
      </c>
      <c r="BJ4259" s="11">
        <v>0</v>
      </c>
      <c r="BK4259" s="11">
        <v>11000</v>
      </c>
    </row>
    <row r="4260" spans="1:63" ht="22.5" x14ac:dyDescent="0.25">
      <c r="A4260" s="4" t="s">
        <v>1156</v>
      </c>
      <c r="B4260" s="4" t="s">
        <v>58</v>
      </c>
      <c r="C4260" s="4" t="s">
        <v>160</v>
      </c>
      <c r="D4260" s="107" t="s">
        <v>1410</v>
      </c>
      <c r="E4260" s="106" t="s">
        <v>42</v>
      </c>
      <c r="F4260" s="106"/>
      <c r="G4260" s="2" t="s">
        <v>0</v>
      </c>
      <c r="H4260" s="2" t="s">
        <v>43</v>
      </c>
      <c r="I4260" s="12">
        <f>SUM(I4261:I4262)</f>
        <v>16000</v>
      </c>
      <c r="J4260" s="12">
        <f t="shared" ref="J4260:Y4260" si="6666">SUM(J4261:J4262)</f>
        <v>5000</v>
      </c>
      <c r="K4260" s="12">
        <f t="shared" si="6666"/>
        <v>0</v>
      </c>
      <c r="L4260" s="12">
        <f t="shared" si="6666"/>
        <v>0</v>
      </c>
      <c r="M4260" s="12">
        <f t="shared" si="6666"/>
        <v>0</v>
      </c>
      <c r="N4260" s="12">
        <f t="shared" si="6666"/>
        <v>0</v>
      </c>
      <c r="O4260" s="12">
        <f t="shared" si="6666"/>
        <v>0</v>
      </c>
      <c r="P4260" s="12">
        <f t="shared" ref="P4260" si="6667">SUM(P4261:P4262)</f>
        <v>5000</v>
      </c>
      <c r="Q4260" s="12">
        <f t="shared" si="6666"/>
        <v>0</v>
      </c>
      <c r="R4260" s="12">
        <f t="shared" si="6666"/>
        <v>0</v>
      </c>
      <c r="S4260" s="12">
        <f t="shared" si="6666"/>
        <v>0</v>
      </c>
      <c r="T4260" s="12">
        <f t="shared" si="6666"/>
        <v>0</v>
      </c>
      <c r="U4260" s="12">
        <f t="shared" si="6666"/>
        <v>0</v>
      </c>
      <c r="V4260" s="12">
        <f t="shared" si="6666"/>
        <v>0</v>
      </c>
      <c r="W4260" s="12">
        <f t="shared" si="6666"/>
        <v>0</v>
      </c>
      <c r="X4260" s="12">
        <f t="shared" si="6666"/>
        <v>0</v>
      </c>
      <c r="Y4260" s="12">
        <f t="shared" si="6666"/>
        <v>0</v>
      </c>
      <c r="Z4260" s="12">
        <v>0</v>
      </c>
      <c r="AA4260" s="12">
        <v>5000</v>
      </c>
      <c r="AB4260" s="12">
        <f t="shared" ref="AB4260:AQ4260" si="6668">SUM(AB4261:AB4262)</f>
        <v>0</v>
      </c>
      <c r="AC4260" s="12">
        <f t="shared" si="6668"/>
        <v>0</v>
      </c>
      <c r="AD4260" s="12">
        <f t="shared" si="6668"/>
        <v>0</v>
      </c>
      <c r="AE4260" s="12">
        <f t="shared" si="6668"/>
        <v>0</v>
      </c>
      <c r="AF4260" s="12">
        <f t="shared" si="6668"/>
        <v>0</v>
      </c>
      <c r="AG4260" s="12">
        <f t="shared" si="6668"/>
        <v>0</v>
      </c>
      <c r="AH4260" s="12">
        <f t="shared" ref="AH4260" si="6669">SUM(AH4261:AH4262)</f>
        <v>0</v>
      </c>
      <c r="AI4260" s="12">
        <f t="shared" si="6668"/>
        <v>0</v>
      </c>
      <c r="AJ4260" s="12">
        <f t="shared" si="6668"/>
        <v>0</v>
      </c>
      <c r="AK4260" s="12">
        <f t="shared" si="6668"/>
        <v>0</v>
      </c>
      <c r="AL4260" s="12">
        <f t="shared" si="6668"/>
        <v>0</v>
      </c>
      <c r="AM4260" s="12">
        <f t="shared" si="6668"/>
        <v>0</v>
      </c>
      <c r="AN4260" s="12">
        <f t="shared" si="6668"/>
        <v>0</v>
      </c>
      <c r="AO4260" s="12">
        <f t="shared" si="6668"/>
        <v>0</v>
      </c>
      <c r="AP4260" s="12">
        <f t="shared" si="6668"/>
        <v>0</v>
      </c>
      <c r="AQ4260" s="12">
        <f t="shared" si="6668"/>
        <v>0</v>
      </c>
      <c r="AR4260" s="12">
        <v>0</v>
      </c>
      <c r="AS4260" s="12">
        <v>0</v>
      </c>
      <c r="AT4260" s="12">
        <f t="shared" ref="AT4260:BI4260" si="6670">SUM(AT4261:AT4262)</f>
        <v>11000</v>
      </c>
      <c r="AU4260" s="12">
        <f t="shared" si="6670"/>
        <v>0</v>
      </c>
      <c r="AV4260" s="12">
        <f t="shared" si="6670"/>
        <v>0</v>
      </c>
      <c r="AW4260" s="12">
        <f t="shared" si="6670"/>
        <v>0</v>
      </c>
      <c r="AX4260" s="12">
        <f t="shared" si="6670"/>
        <v>0</v>
      </c>
      <c r="AY4260" s="12">
        <f t="shared" si="6670"/>
        <v>0</v>
      </c>
      <c r="AZ4260" s="12">
        <f t="shared" ref="AZ4260" si="6671">SUM(AZ4261:AZ4262)</f>
        <v>11000</v>
      </c>
      <c r="BA4260" s="12">
        <f t="shared" si="6670"/>
        <v>0</v>
      </c>
      <c r="BB4260" s="12">
        <f t="shared" si="6670"/>
        <v>0</v>
      </c>
      <c r="BC4260" s="12">
        <f t="shared" si="6670"/>
        <v>0</v>
      </c>
      <c r="BD4260" s="12">
        <f t="shared" si="6670"/>
        <v>0</v>
      </c>
      <c r="BE4260" s="12">
        <f t="shared" si="6670"/>
        <v>0</v>
      </c>
      <c r="BF4260" s="12">
        <f t="shared" si="6670"/>
        <v>0</v>
      </c>
      <c r="BG4260" s="12">
        <f t="shared" si="6670"/>
        <v>0</v>
      </c>
      <c r="BH4260" s="12">
        <f t="shared" si="6670"/>
        <v>0</v>
      </c>
      <c r="BI4260" s="12">
        <f t="shared" si="6670"/>
        <v>0</v>
      </c>
      <c r="BJ4260" s="12">
        <v>0</v>
      </c>
      <c r="BK4260" s="12">
        <v>11000</v>
      </c>
    </row>
    <row r="4261" spans="1:63" x14ac:dyDescent="0.25">
      <c r="A4261" s="4" t="s">
        <v>1156</v>
      </c>
      <c r="B4261" s="4" t="s">
        <v>58</v>
      </c>
      <c r="C4261" s="4" t="s">
        <v>160</v>
      </c>
      <c r="D4261" s="107" t="s">
        <v>1410</v>
      </c>
      <c r="E4261" s="117">
        <v>6142</v>
      </c>
      <c r="F4261" s="107"/>
      <c r="G4261" s="103" t="s">
        <v>1659</v>
      </c>
      <c r="H4261" s="13" t="s">
        <v>62</v>
      </c>
      <c r="I4261" s="14">
        <v>5000</v>
      </c>
      <c r="J4261" s="14">
        <v>0</v>
      </c>
      <c r="K4261" s="14"/>
      <c r="L4261" s="14"/>
      <c r="M4261" s="14"/>
      <c r="N4261" s="14"/>
      <c r="O4261" s="14"/>
      <c r="P4261" s="14">
        <f t="shared" si="6621"/>
        <v>0</v>
      </c>
      <c r="Q4261" s="14"/>
      <c r="R4261" s="14"/>
      <c r="S4261" s="14"/>
      <c r="T4261" s="14"/>
      <c r="U4261" s="14"/>
      <c r="V4261" s="14"/>
      <c r="W4261" s="14"/>
      <c r="X4261" s="14"/>
      <c r="Y4261" s="14"/>
      <c r="Z4261" s="14">
        <v>0</v>
      </c>
      <c r="AA4261" s="14">
        <v>0</v>
      </c>
      <c r="AB4261" s="14">
        <v>0</v>
      </c>
      <c r="AC4261" s="14"/>
      <c r="AD4261" s="14"/>
      <c r="AE4261" s="14"/>
      <c r="AF4261" s="14"/>
      <c r="AG4261" s="14"/>
      <c r="AH4261" s="14">
        <f t="shared" si="6622"/>
        <v>0</v>
      </c>
      <c r="AI4261" s="14"/>
      <c r="AJ4261" s="14"/>
      <c r="AK4261" s="14"/>
      <c r="AL4261" s="14"/>
      <c r="AM4261" s="14"/>
      <c r="AN4261" s="14"/>
      <c r="AO4261" s="14"/>
      <c r="AP4261" s="14"/>
      <c r="AQ4261" s="14"/>
      <c r="AR4261" s="14">
        <v>0</v>
      </c>
      <c r="AS4261" s="14">
        <v>0</v>
      </c>
      <c r="AT4261" s="14">
        <v>5000</v>
      </c>
      <c r="AU4261" s="14"/>
      <c r="AV4261" s="14"/>
      <c r="AW4261" s="14"/>
      <c r="AX4261" s="14"/>
      <c r="AY4261" s="14"/>
      <c r="AZ4261" s="14">
        <f t="shared" si="6623"/>
        <v>5000</v>
      </c>
      <c r="BA4261" s="14"/>
      <c r="BB4261" s="14"/>
      <c r="BC4261" s="14"/>
      <c r="BD4261" s="14"/>
      <c r="BE4261" s="14"/>
      <c r="BF4261" s="14"/>
      <c r="BG4261" s="14"/>
      <c r="BH4261" s="14"/>
      <c r="BI4261" s="14"/>
      <c r="BJ4261" s="14">
        <v>0</v>
      </c>
      <c r="BK4261" s="14">
        <v>5000</v>
      </c>
    </row>
    <row r="4262" spans="1:63" x14ac:dyDescent="0.25">
      <c r="A4262" s="4" t="s">
        <v>1156</v>
      </c>
      <c r="B4262" s="4" t="s">
        <v>58</v>
      </c>
      <c r="C4262" s="4" t="s">
        <v>160</v>
      </c>
      <c r="D4262" s="107" t="s">
        <v>1410</v>
      </c>
      <c r="E4262" s="117">
        <v>6148</v>
      </c>
      <c r="F4262" s="107"/>
      <c r="G4262" s="103" t="s">
        <v>1659</v>
      </c>
      <c r="H4262" s="13" t="s">
        <v>47</v>
      </c>
      <c r="I4262" s="14">
        <v>11000</v>
      </c>
      <c r="J4262" s="14">
        <v>5000</v>
      </c>
      <c r="K4262" s="14"/>
      <c r="L4262" s="14"/>
      <c r="M4262" s="14"/>
      <c r="N4262" s="14"/>
      <c r="O4262" s="14"/>
      <c r="P4262" s="14">
        <f t="shared" si="6621"/>
        <v>5000</v>
      </c>
      <c r="Q4262" s="14"/>
      <c r="R4262" s="14"/>
      <c r="S4262" s="14"/>
      <c r="T4262" s="14"/>
      <c r="U4262" s="14"/>
      <c r="V4262" s="14"/>
      <c r="W4262" s="14"/>
      <c r="X4262" s="14"/>
      <c r="Y4262" s="14"/>
      <c r="Z4262" s="14">
        <v>0</v>
      </c>
      <c r="AA4262" s="14">
        <v>5000</v>
      </c>
      <c r="AB4262" s="14">
        <v>0</v>
      </c>
      <c r="AC4262" s="14"/>
      <c r="AD4262" s="14"/>
      <c r="AE4262" s="14"/>
      <c r="AF4262" s="14"/>
      <c r="AG4262" s="14"/>
      <c r="AH4262" s="14">
        <f t="shared" si="6622"/>
        <v>0</v>
      </c>
      <c r="AI4262" s="14"/>
      <c r="AJ4262" s="14"/>
      <c r="AK4262" s="14"/>
      <c r="AL4262" s="14"/>
      <c r="AM4262" s="14"/>
      <c r="AN4262" s="14"/>
      <c r="AO4262" s="14"/>
      <c r="AP4262" s="14"/>
      <c r="AQ4262" s="14"/>
      <c r="AR4262" s="14">
        <v>0</v>
      </c>
      <c r="AS4262" s="14">
        <v>0</v>
      </c>
      <c r="AT4262" s="14">
        <v>6000</v>
      </c>
      <c r="AU4262" s="14"/>
      <c r="AV4262" s="14"/>
      <c r="AW4262" s="14"/>
      <c r="AX4262" s="14"/>
      <c r="AY4262" s="14"/>
      <c r="AZ4262" s="14">
        <f t="shared" si="6623"/>
        <v>6000</v>
      </c>
      <c r="BA4262" s="14"/>
      <c r="BB4262" s="14"/>
      <c r="BC4262" s="14"/>
      <c r="BD4262" s="14"/>
      <c r="BE4262" s="14"/>
      <c r="BF4262" s="14"/>
      <c r="BG4262" s="14"/>
      <c r="BH4262" s="14"/>
      <c r="BI4262" s="14"/>
      <c r="BJ4262" s="14">
        <v>0</v>
      </c>
      <c r="BK4262" s="14">
        <v>6000</v>
      </c>
    </row>
    <row r="4263" spans="1:63" ht="33.75" x14ac:dyDescent="0.25">
      <c r="A4263" s="1" t="s">
        <v>0</v>
      </c>
      <c r="B4263" s="1" t="s">
        <v>0</v>
      </c>
      <c r="C4263" s="1" t="s">
        <v>0</v>
      </c>
      <c r="D4263" s="106" t="s">
        <v>0</v>
      </c>
      <c r="E4263" s="106" t="s">
        <v>0</v>
      </c>
      <c r="F4263" s="106" t="s">
        <v>0</v>
      </c>
      <c r="G4263" s="2" t="s">
        <v>0</v>
      </c>
      <c r="H4263" s="10" t="s">
        <v>49</v>
      </c>
      <c r="I4263" s="11">
        <f>SUM(I4264)</f>
        <v>40000</v>
      </c>
      <c r="J4263" s="11">
        <f t="shared" ref="J4263:Y4264" si="6672">SUM(J4264)</f>
        <v>20000</v>
      </c>
      <c r="K4263" s="11">
        <f t="shared" si="6672"/>
        <v>10000</v>
      </c>
      <c r="L4263" s="11">
        <f t="shared" si="6672"/>
        <v>0</v>
      </c>
      <c r="M4263" s="11">
        <f t="shared" si="6672"/>
        <v>0</v>
      </c>
      <c r="N4263" s="11">
        <f t="shared" si="6672"/>
        <v>0</v>
      </c>
      <c r="O4263" s="11">
        <f t="shared" si="6672"/>
        <v>0</v>
      </c>
      <c r="P4263" s="11">
        <f t="shared" si="6672"/>
        <v>30000</v>
      </c>
      <c r="Q4263" s="11">
        <f t="shared" si="6672"/>
        <v>0</v>
      </c>
      <c r="R4263" s="11">
        <f t="shared" si="6672"/>
        <v>0</v>
      </c>
      <c r="S4263" s="11">
        <f t="shared" si="6672"/>
        <v>10000</v>
      </c>
      <c r="T4263" s="11">
        <f t="shared" si="6672"/>
        <v>0</v>
      </c>
      <c r="U4263" s="11">
        <f t="shared" si="6672"/>
        <v>0</v>
      </c>
      <c r="V4263" s="11">
        <f t="shared" si="6672"/>
        <v>0</v>
      </c>
      <c r="W4263" s="11">
        <f t="shared" si="6672"/>
        <v>0</v>
      </c>
      <c r="X4263" s="11">
        <f t="shared" si="6672"/>
        <v>0</v>
      </c>
      <c r="Y4263" s="11">
        <f t="shared" si="6672"/>
        <v>0</v>
      </c>
      <c r="Z4263" s="11">
        <v>10000</v>
      </c>
      <c r="AA4263" s="11">
        <v>20000</v>
      </c>
      <c r="AB4263" s="11">
        <f t="shared" ref="AB4263:AQ4264" si="6673">SUM(AB4264)</f>
        <v>0</v>
      </c>
      <c r="AC4263" s="11">
        <f t="shared" si="6673"/>
        <v>0</v>
      </c>
      <c r="AD4263" s="11">
        <f t="shared" si="6673"/>
        <v>0</v>
      </c>
      <c r="AE4263" s="11">
        <f t="shared" si="6673"/>
        <v>0</v>
      </c>
      <c r="AF4263" s="11">
        <f t="shared" si="6673"/>
        <v>0</v>
      </c>
      <c r="AG4263" s="11">
        <f t="shared" si="6673"/>
        <v>0</v>
      </c>
      <c r="AH4263" s="11">
        <f t="shared" si="6673"/>
        <v>0</v>
      </c>
      <c r="AI4263" s="11">
        <f t="shared" si="6673"/>
        <v>0</v>
      </c>
      <c r="AJ4263" s="11">
        <f t="shared" si="6673"/>
        <v>0</v>
      </c>
      <c r="AK4263" s="11">
        <f t="shared" si="6673"/>
        <v>0</v>
      </c>
      <c r="AL4263" s="11">
        <f t="shared" si="6673"/>
        <v>0</v>
      </c>
      <c r="AM4263" s="11">
        <f t="shared" si="6673"/>
        <v>0</v>
      </c>
      <c r="AN4263" s="11">
        <f t="shared" si="6673"/>
        <v>0</v>
      </c>
      <c r="AO4263" s="11">
        <f t="shared" si="6673"/>
        <v>0</v>
      </c>
      <c r="AP4263" s="11">
        <f t="shared" si="6673"/>
        <v>0</v>
      </c>
      <c r="AQ4263" s="11">
        <f t="shared" si="6673"/>
        <v>0</v>
      </c>
      <c r="AR4263" s="11">
        <v>0</v>
      </c>
      <c r="AS4263" s="11">
        <v>0</v>
      </c>
      <c r="AT4263" s="11">
        <f t="shared" ref="AT4263:BI4264" si="6674">SUM(AT4264)</f>
        <v>0</v>
      </c>
      <c r="AU4263" s="11">
        <f t="shared" si="6674"/>
        <v>0</v>
      </c>
      <c r="AV4263" s="11">
        <f t="shared" si="6674"/>
        <v>0</v>
      </c>
      <c r="AW4263" s="11">
        <f t="shared" si="6674"/>
        <v>0</v>
      </c>
      <c r="AX4263" s="11">
        <f t="shared" si="6674"/>
        <v>0</v>
      </c>
      <c r="AY4263" s="11">
        <f t="shared" si="6674"/>
        <v>3823</v>
      </c>
      <c r="AZ4263" s="11">
        <f t="shared" si="6674"/>
        <v>3823</v>
      </c>
      <c r="BA4263" s="11">
        <f t="shared" si="6674"/>
        <v>0</v>
      </c>
      <c r="BB4263" s="11">
        <f t="shared" si="6674"/>
        <v>0</v>
      </c>
      <c r="BC4263" s="11">
        <f t="shared" si="6674"/>
        <v>0</v>
      </c>
      <c r="BD4263" s="11">
        <f t="shared" si="6674"/>
        <v>0</v>
      </c>
      <c r="BE4263" s="11">
        <f t="shared" si="6674"/>
        <v>0</v>
      </c>
      <c r="BF4263" s="11">
        <f t="shared" si="6674"/>
        <v>0</v>
      </c>
      <c r="BG4263" s="11">
        <f t="shared" si="6674"/>
        <v>3823</v>
      </c>
      <c r="BH4263" s="11">
        <f t="shared" si="6674"/>
        <v>0</v>
      </c>
      <c r="BI4263" s="11">
        <f t="shared" si="6674"/>
        <v>0</v>
      </c>
      <c r="BJ4263" s="11">
        <v>3823</v>
      </c>
      <c r="BK4263" s="11">
        <v>0</v>
      </c>
    </row>
    <row r="4264" spans="1:63" x14ac:dyDescent="0.25">
      <c r="A4264" s="4" t="s">
        <v>1156</v>
      </c>
      <c r="B4264" s="4" t="s">
        <v>58</v>
      </c>
      <c r="C4264" s="4" t="s">
        <v>160</v>
      </c>
      <c r="D4264" s="107" t="s">
        <v>1410</v>
      </c>
      <c r="E4264" s="106" t="s">
        <v>50</v>
      </c>
      <c r="F4264" s="106" t="s">
        <v>0</v>
      </c>
      <c r="G4264" s="2" t="s">
        <v>0</v>
      </c>
      <c r="H4264" s="2" t="s">
        <v>51</v>
      </c>
      <c r="I4264" s="12">
        <f>SUM(I4265)</f>
        <v>40000</v>
      </c>
      <c r="J4264" s="12">
        <f t="shared" si="6672"/>
        <v>20000</v>
      </c>
      <c r="K4264" s="12">
        <f t="shared" ref="K4264:Y4264" si="6675">SUM(K4265)</f>
        <v>10000</v>
      </c>
      <c r="L4264" s="12">
        <f t="shared" si="6675"/>
        <v>0</v>
      </c>
      <c r="M4264" s="12">
        <f t="shared" si="6675"/>
        <v>0</v>
      </c>
      <c r="N4264" s="12">
        <f t="shared" si="6675"/>
        <v>0</v>
      </c>
      <c r="O4264" s="12">
        <f t="shared" si="6675"/>
        <v>0</v>
      </c>
      <c r="P4264" s="12">
        <f t="shared" si="6675"/>
        <v>30000</v>
      </c>
      <c r="Q4264" s="12">
        <f t="shared" si="6675"/>
        <v>0</v>
      </c>
      <c r="R4264" s="12">
        <f t="shared" si="6675"/>
        <v>0</v>
      </c>
      <c r="S4264" s="12">
        <f t="shared" si="6675"/>
        <v>10000</v>
      </c>
      <c r="T4264" s="12">
        <f t="shared" si="6675"/>
        <v>0</v>
      </c>
      <c r="U4264" s="12">
        <f t="shared" si="6675"/>
        <v>0</v>
      </c>
      <c r="V4264" s="12">
        <f t="shared" si="6675"/>
        <v>0</v>
      </c>
      <c r="W4264" s="12">
        <f t="shared" si="6675"/>
        <v>0</v>
      </c>
      <c r="X4264" s="12">
        <f t="shared" si="6675"/>
        <v>0</v>
      </c>
      <c r="Y4264" s="12">
        <f t="shared" si="6675"/>
        <v>0</v>
      </c>
      <c r="Z4264" s="12">
        <v>10000</v>
      </c>
      <c r="AA4264" s="12">
        <v>20000</v>
      </c>
      <c r="AB4264" s="12">
        <f t="shared" si="6673"/>
        <v>0</v>
      </c>
      <c r="AC4264" s="12">
        <f t="shared" ref="AC4264:AQ4264" si="6676">SUM(AC4265)</f>
        <v>0</v>
      </c>
      <c r="AD4264" s="12">
        <f t="shared" si="6676"/>
        <v>0</v>
      </c>
      <c r="AE4264" s="12">
        <f t="shared" si="6676"/>
        <v>0</v>
      </c>
      <c r="AF4264" s="12">
        <f t="shared" si="6676"/>
        <v>0</v>
      </c>
      <c r="AG4264" s="12">
        <f t="shared" si="6676"/>
        <v>0</v>
      </c>
      <c r="AH4264" s="12">
        <f t="shared" si="6676"/>
        <v>0</v>
      </c>
      <c r="AI4264" s="12">
        <f t="shared" si="6676"/>
        <v>0</v>
      </c>
      <c r="AJ4264" s="12">
        <f t="shared" si="6676"/>
        <v>0</v>
      </c>
      <c r="AK4264" s="12">
        <f t="shared" si="6676"/>
        <v>0</v>
      </c>
      <c r="AL4264" s="12">
        <f t="shared" si="6676"/>
        <v>0</v>
      </c>
      <c r="AM4264" s="12">
        <f t="shared" si="6676"/>
        <v>0</v>
      </c>
      <c r="AN4264" s="12">
        <f t="shared" si="6676"/>
        <v>0</v>
      </c>
      <c r="AO4264" s="12">
        <f t="shared" si="6676"/>
        <v>0</v>
      </c>
      <c r="AP4264" s="12">
        <f t="shared" si="6676"/>
        <v>0</v>
      </c>
      <c r="AQ4264" s="12">
        <f t="shared" si="6676"/>
        <v>0</v>
      </c>
      <c r="AR4264" s="12">
        <v>0</v>
      </c>
      <c r="AS4264" s="12">
        <v>0</v>
      </c>
      <c r="AT4264" s="12">
        <f t="shared" si="6674"/>
        <v>0</v>
      </c>
      <c r="AU4264" s="12">
        <f t="shared" ref="AU4264:BI4264" si="6677">SUM(AU4265)</f>
        <v>0</v>
      </c>
      <c r="AV4264" s="12">
        <f t="shared" si="6677"/>
        <v>0</v>
      </c>
      <c r="AW4264" s="12">
        <f t="shared" si="6677"/>
        <v>0</v>
      </c>
      <c r="AX4264" s="12">
        <f t="shared" si="6677"/>
        <v>0</v>
      </c>
      <c r="AY4264" s="12">
        <f t="shared" si="6677"/>
        <v>3823</v>
      </c>
      <c r="AZ4264" s="12">
        <f t="shared" si="6677"/>
        <v>3823</v>
      </c>
      <c r="BA4264" s="12">
        <f t="shared" si="6677"/>
        <v>0</v>
      </c>
      <c r="BB4264" s="12">
        <f t="shared" si="6677"/>
        <v>0</v>
      </c>
      <c r="BC4264" s="12">
        <f t="shared" si="6677"/>
        <v>0</v>
      </c>
      <c r="BD4264" s="12">
        <f t="shared" si="6677"/>
        <v>0</v>
      </c>
      <c r="BE4264" s="12">
        <f t="shared" si="6677"/>
        <v>0</v>
      </c>
      <c r="BF4264" s="12">
        <f t="shared" si="6677"/>
        <v>0</v>
      </c>
      <c r="BG4264" s="12">
        <f t="shared" si="6677"/>
        <v>3823</v>
      </c>
      <c r="BH4264" s="12">
        <f t="shared" si="6677"/>
        <v>0</v>
      </c>
      <c r="BI4264" s="12">
        <f t="shared" si="6677"/>
        <v>0</v>
      </c>
      <c r="BJ4264" s="12">
        <v>3823</v>
      </c>
      <c r="BK4264" s="12">
        <v>0</v>
      </c>
    </row>
    <row r="4265" spans="1:63" x14ac:dyDescent="0.25">
      <c r="A4265" s="4" t="s">
        <v>1156</v>
      </c>
      <c r="B4265" s="4" t="s">
        <v>58</v>
      </c>
      <c r="C4265" s="4" t="s">
        <v>160</v>
      </c>
      <c r="D4265" s="107" t="s">
        <v>1410</v>
      </c>
      <c r="E4265" s="117">
        <v>8213</v>
      </c>
      <c r="F4265" s="107"/>
      <c r="G4265" s="103" t="s">
        <v>1659</v>
      </c>
      <c r="H4265" s="13" t="s">
        <v>53</v>
      </c>
      <c r="I4265" s="14">
        <v>40000</v>
      </c>
      <c r="J4265" s="14">
        <v>20000</v>
      </c>
      <c r="K4265" s="14">
        <v>10000</v>
      </c>
      <c r="L4265" s="14"/>
      <c r="M4265" s="14"/>
      <c r="N4265" s="14"/>
      <c r="O4265" s="14"/>
      <c r="P4265" s="14">
        <f t="shared" si="6621"/>
        <v>30000</v>
      </c>
      <c r="Q4265" s="14"/>
      <c r="R4265" s="14"/>
      <c r="S4265" s="14">
        <v>10000</v>
      </c>
      <c r="T4265" s="14"/>
      <c r="U4265" s="14"/>
      <c r="V4265" s="14"/>
      <c r="W4265" s="14"/>
      <c r="X4265" s="14"/>
      <c r="Y4265" s="14"/>
      <c r="Z4265" s="14">
        <v>10000</v>
      </c>
      <c r="AA4265" s="14">
        <v>20000</v>
      </c>
      <c r="AB4265" s="14">
        <v>0</v>
      </c>
      <c r="AC4265" s="14"/>
      <c r="AD4265" s="14"/>
      <c r="AE4265" s="14"/>
      <c r="AF4265" s="14"/>
      <c r="AG4265" s="14"/>
      <c r="AH4265" s="14">
        <f t="shared" si="6622"/>
        <v>0</v>
      </c>
      <c r="AI4265" s="14"/>
      <c r="AJ4265" s="14"/>
      <c r="AK4265" s="14"/>
      <c r="AL4265" s="14"/>
      <c r="AM4265" s="14"/>
      <c r="AN4265" s="14"/>
      <c r="AO4265" s="14"/>
      <c r="AP4265" s="14"/>
      <c r="AQ4265" s="14"/>
      <c r="AR4265" s="14">
        <v>0</v>
      </c>
      <c r="AS4265" s="14">
        <v>0</v>
      </c>
      <c r="AT4265" s="14">
        <v>0</v>
      </c>
      <c r="AU4265" s="14"/>
      <c r="AV4265" s="14"/>
      <c r="AW4265" s="14"/>
      <c r="AX4265" s="14"/>
      <c r="AY4265" s="14">
        <v>3823</v>
      </c>
      <c r="AZ4265" s="14">
        <f t="shared" si="6623"/>
        <v>3823</v>
      </c>
      <c r="BA4265" s="14"/>
      <c r="BB4265" s="14"/>
      <c r="BC4265" s="14"/>
      <c r="BD4265" s="14"/>
      <c r="BE4265" s="14"/>
      <c r="BF4265" s="14"/>
      <c r="BG4265" s="14">
        <v>3823</v>
      </c>
      <c r="BH4265" s="14"/>
      <c r="BI4265" s="14"/>
      <c r="BJ4265" s="14">
        <v>3823</v>
      </c>
      <c r="BK4265" s="14">
        <v>0</v>
      </c>
    </row>
    <row r="4266" spans="1:63" ht="22.5" x14ac:dyDescent="0.25">
      <c r="A4266" s="13" t="s">
        <v>0</v>
      </c>
      <c r="B4266" s="13" t="s">
        <v>0</v>
      </c>
      <c r="C4266" s="13" t="s">
        <v>0</v>
      </c>
      <c r="D4266" s="103" t="s">
        <v>0</v>
      </c>
      <c r="E4266" s="103" t="s">
        <v>0</v>
      </c>
      <c r="F4266" s="103" t="s">
        <v>0</v>
      </c>
      <c r="G4266" s="13" t="s">
        <v>0</v>
      </c>
      <c r="H4266" s="10" t="s">
        <v>1420</v>
      </c>
      <c r="I4266" s="11">
        <f>SUM(I4234,I4259,I4263)</f>
        <v>4126932</v>
      </c>
      <c r="J4266" s="11">
        <f>SUM(J4234,J4259,J4263)</f>
        <v>202440</v>
      </c>
      <c r="K4266" s="11">
        <f t="shared" ref="K4266:Y4266" si="6678">SUM(K4234,K4259,K4263)</f>
        <v>199391</v>
      </c>
      <c r="L4266" s="11">
        <f t="shared" si="6678"/>
        <v>0</v>
      </c>
      <c r="M4266" s="11">
        <f t="shared" si="6678"/>
        <v>0</v>
      </c>
      <c r="N4266" s="11">
        <f t="shared" si="6678"/>
        <v>0</v>
      </c>
      <c r="O4266" s="11">
        <f t="shared" si="6678"/>
        <v>0</v>
      </c>
      <c r="P4266" s="11">
        <f t="shared" si="6678"/>
        <v>401831</v>
      </c>
      <c r="Q4266" s="11">
        <f t="shared" si="6678"/>
        <v>2908</v>
      </c>
      <c r="R4266" s="11">
        <f>SUM(R4234,R4259,R4263)</f>
        <v>39298</v>
      </c>
      <c r="S4266" s="11">
        <f t="shared" si="6678"/>
        <v>199624</v>
      </c>
      <c r="T4266" s="11">
        <f t="shared" si="6678"/>
        <v>0</v>
      </c>
      <c r="U4266" s="11">
        <f t="shared" si="6678"/>
        <v>0</v>
      </c>
      <c r="V4266" s="11">
        <f t="shared" si="6678"/>
        <v>317</v>
      </c>
      <c r="W4266" s="11">
        <f t="shared" si="6678"/>
        <v>0</v>
      </c>
      <c r="X4266" s="11">
        <f t="shared" si="6678"/>
        <v>2447</v>
      </c>
      <c r="Y4266" s="11">
        <f t="shared" si="6678"/>
        <v>233</v>
      </c>
      <c r="Z4266" s="11">
        <v>244827</v>
      </c>
      <c r="AA4266" s="11">
        <v>157004</v>
      </c>
      <c r="AB4266" s="11">
        <f t="shared" ref="AB4266:AQ4266" si="6679">SUM(AB4234,AB4259,AB4263)</f>
        <v>38164</v>
      </c>
      <c r="AC4266" s="11">
        <f t="shared" si="6679"/>
        <v>17337</v>
      </c>
      <c r="AD4266" s="11">
        <f t="shared" si="6679"/>
        <v>0</v>
      </c>
      <c r="AE4266" s="11">
        <f t="shared" si="6679"/>
        <v>0</v>
      </c>
      <c r="AF4266" s="11">
        <f t="shared" si="6679"/>
        <v>0</v>
      </c>
      <c r="AG4266" s="11">
        <f t="shared" si="6679"/>
        <v>0</v>
      </c>
      <c r="AH4266" s="11">
        <f t="shared" si="6679"/>
        <v>55501</v>
      </c>
      <c r="AI4266" s="11">
        <f t="shared" si="6679"/>
        <v>0</v>
      </c>
      <c r="AJ4266" s="11">
        <f t="shared" si="6679"/>
        <v>0</v>
      </c>
      <c r="AK4266" s="11">
        <f t="shared" si="6679"/>
        <v>17337</v>
      </c>
      <c r="AL4266" s="11">
        <f t="shared" si="6679"/>
        <v>0</v>
      </c>
      <c r="AM4266" s="11">
        <f t="shared" si="6679"/>
        <v>0</v>
      </c>
      <c r="AN4266" s="11">
        <f t="shared" si="6679"/>
        <v>0</v>
      </c>
      <c r="AO4266" s="11">
        <f t="shared" si="6679"/>
        <v>0</v>
      </c>
      <c r="AP4266" s="11">
        <f t="shared" si="6679"/>
        <v>0</v>
      </c>
      <c r="AQ4266" s="11">
        <f t="shared" si="6679"/>
        <v>0</v>
      </c>
      <c r="AR4266" s="11">
        <v>17337</v>
      </c>
      <c r="AS4266" s="11">
        <v>38164</v>
      </c>
      <c r="AT4266" s="11">
        <f t="shared" ref="AT4266:BI4266" si="6680">SUM(AT4234,AT4259,AT4263)</f>
        <v>31000</v>
      </c>
      <c r="AU4266" s="11">
        <f t="shared" si="6680"/>
        <v>2876</v>
      </c>
      <c r="AV4266" s="11">
        <f t="shared" si="6680"/>
        <v>0</v>
      </c>
      <c r="AW4266" s="11">
        <f t="shared" si="6680"/>
        <v>0</v>
      </c>
      <c r="AX4266" s="11">
        <f t="shared" si="6680"/>
        <v>0</v>
      </c>
      <c r="AY4266" s="11">
        <f t="shared" si="6680"/>
        <v>3823</v>
      </c>
      <c r="AZ4266" s="11">
        <f t="shared" si="6680"/>
        <v>37699</v>
      </c>
      <c r="BA4266" s="11">
        <f t="shared" si="6680"/>
        <v>0</v>
      </c>
      <c r="BB4266" s="11">
        <f t="shared" si="6680"/>
        <v>0</v>
      </c>
      <c r="BC4266" s="11">
        <f t="shared" si="6680"/>
        <v>5090</v>
      </c>
      <c r="BD4266" s="11">
        <f t="shared" si="6680"/>
        <v>2214</v>
      </c>
      <c r="BE4266" s="11">
        <f t="shared" si="6680"/>
        <v>3000</v>
      </c>
      <c r="BF4266" s="11">
        <f t="shared" si="6680"/>
        <v>3017</v>
      </c>
      <c r="BG4266" s="11">
        <f t="shared" si="6680"/>
        <v>3823</v>
      </c>
      <c r="BH4266" s="11">
        <f t="shared" si="6680"/>
        <v>-2446</v>
      </c>
      <c r="BI4266" s="11">
        <f t="shared" si="6680"/>
        <v>0</v>
      </c>
      <c r="BJ4266" s="11">
        <v>14698</v>
      </c>
      <c r="BK4266" s="11">
        <v>23001</v>
      </c>
    </row>
    <row r="4267" spans="1:63" ht="15.75" thickBot="1" x14ac:dyDescent="0.3">
      <c r="A4267" s="13" t="s">
        <v>0</v>
      </c>
      <c r="B4267" s="13" t="s">
        <v>0</v>
      </c>
      <c r="C4267" s="13" t="s">
        <v>0</v>
      </c>
      <c r="D4267" s="103" t="s">
        <v>0</v>
      </c>
      <c r="E4267" s="103" t="s">
        <v>0</v>
      </c>
      <c r="F4267" s="103" t="s">
        <v>0</v>
      </c>
      <c r="G4267" s="13" t="s">
        <v>0</v>
      </c>
      <c r="H4267" s="2" t="s">
        <v>55</v>
      </c>
      <c r="I4267" s="12">
        <v>72</v>
      </c>
      <c r="J4267" s="13" t="s">
        <v>0</v>
      </c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>
        <v>0</v>
      </c>
      <c r="AA4267" s="13"/>
      <c r="AB4267" s="13" t="s">
        <v>0</v>
      </c>
      <c r="AC4267" s="13"/>
      <c r="AD4267" s="13"/>
      <c r="AE4267" s="13"/>
      <c r="AF4267" s="13"/>
      <c r="AG4267" s="13"/>
      <c r="AH4267" s="13"/>
      <c r="AI4267" s="13"/>
      <c r="AJ4267" s="13"/>
      <c r="AK4267" s="13"/>
      <c r="AL4267" s="13"/>
      <c r="AM4267" s="13"/>
      <c r="AN4267" s="13"/>
      <c r="AO4267" s="13"/>
      <c r="AP4267" s="13"/>
      <c r="AQ4267" s="13"/>
      <c r="AR4267" s="13">
        <v>0</v>
      </c>
      <c r="AS4267" s="13"/>
      <c r="AT4267" s="13" t="s">
        <v>0</v>
      </c>
      <c r="AU4267" s="13"/>
      <c r="AV4267" s="13"/>
      <c r="AW4267" s="13"/>
      <c r="AX4267" s="13"/>
      <c r="AY4267" s="13"/>
      <c r="AZ4267" s="13"/>
      <c r="BA4267" s="13"/>
      <c r="BB4267" s="13"/>
      <c r="BC4267" s="13"/>
      <c r="BD4267" s="13"/>
      <c r="BE4267" s="13"/>
      <c r="BF4267" s="13"/>
      <c r="BG4267" s="13"/>
      <c r="BH4267" s="13"/>
      <c r="BI4267" s="13"/>
      <c r="BJ4267" s="13">
        <v>0</v>
      </c>
      <c r="BK4267" s="13"/>
    </row>
    <row r="4268" spans="1:63" ht="69.75" customHeight="1" thickBot="1" x14ac:dyDescent="0.3">
      <c r="A4268" s="148" t="s">
        <v>0</v>
      </c>
      <c r="B4268" s="148" t="s">
        <v>0</v>
      </c>
      <c r="C4268" s="148" t="s">
        <v>0</v>
      </c>
      <c r="D4268" s="151" t="s">
        <v>0</v>
      </c>
      <c r="E4268" s="151" t="s">
        <v>0</v>
      </c>
      <c r="F4268" s="151" t="s">
        <v>0</v>
      </c>
      <c r="G4268" s="154" t="s">
        <v>0</v>
      </c>
      <c r="H4268" s="5" t="s">
        <v>56</v>
      </c>
      <c r="I4268" s="5" t="s">
        <v>9</v>
      </c>
      <c r="J4268" s="94" t="s">
        <v>10</v>
      </c>
      <c r="K4268" s="94" t="s">
        <v>1602</v>
      </c>
      <c r="L4268" s="94" t="s">
        <v>1535</v>
      </c>
      <c r="M4268" s="94" t="s">
        <v>1591</v>
      </c>
      <c r="N4268" s="94" t="s">
        <v>1592</v>
      </c>
      <c r="O4268" s="94" t="s">
        <v>1593</v>
      </c>
      <c r="P4268" s="94" t="s">
        <v>1606</v>
      </c>
      <c r="Q4268" s="94" t="s">
        <v>1603</v>
      </c>
      <c r="R4268" s="94" t="s">
        <v>1594</v>
      </c>
      <c r="S4268" s="94" t="s">
        <v>1595</v>
      </c>
      <c r="T4268" s="94" t="s">
        <v>1596</v>
      </c>
      <c r="U4268" s="94" t="s">
        <v>1597</v>
      </c>
      <c r="V4268" s="94" t="s">
        <v>1598</v>
      </c>
      <c r="W4268" s="94" t="s">
        <v>1599</v>
      </c>
      <c r="X4268" s="94" t="s">
        <v>1604</v>
      </c>
      <c r="Y4268" s="94" t="s">
        <v>1605</v>
      </c>
      <c r="Z4268" s="94" t="s">
        <v>1600</v>
      </c>
      <c r="AA4268" s="94" t="s">
        <v>1601</v>
      </c>
      <c r="AB4268" s="95" t="s">
        <v>11</v>
      </c>
      <c r="AC4268" s="95" t="s">
        <v>1602</v>
      </c>
      <c r="AD4268" s="95" t="s">
        <v>1535</v>
      </c>
      <c r="AE4268" s="95" t="s">
        <v>1591</v>
      </c>
      <c r="AF4268" s="95" t="s">
        <v>1592</v>
      </c>
      <c r="AG4268" s="95" t="s">
        <v>1593</v>
      </c>
      <c r="AH4268" s="95" t="s">
        <v>1607</v>
      </c>
      <c r="AI4268" s="95" t="s">
        <v>1603</v>
      </c>
      <c r="AJ4268" s="95" t="s">
        <v>1594</v>
      </c>
      <c r="AK4268" s="95" t="s">
        <v>1595</v>
      </c>
      <c r="AL4268" s="95" t="s">
        <v>1596</v>
      </c>
      <c r="AM4268" s="95" t="s">
        <v>1597</v>
      </c>
      <c r="AN4268" s="95" t="s">
        <v>1598</v>
      </c>
      <c r="AO4268" s="95" t="s">
        <v>1599</v>
      </c>
      <c r="AP4268" s="95" t="s">
        <v>1604</v>
      </c>
      <c r="AQ4268" s="95" t="s">
        <v>1605</v>
      </c>
      <c r="AR4268" s="95" t="s">
        <v>1600</v>
      </c>
      <c r="AS4268" s="95" t="s">
        <v>1601</v>
      </c>
      <c r="AT4268" s="96" t="s">
        <v>12</v>
      </c>
      <c r="AU4268" s="96" t="s">
        <v>1602</v>
      </c>
      <c r="AV4268" s="96" t="s">
        <v>1535</v>
      </c>
      <c r="AW4268" s="96" t="s">
        <v>1591</v>
      </c>
      <c r="AX4268" s="96" t="s">
        <v>1592</v>
      </c>
      <c r="AY4268" s="96" t="s">
        <v>1593</v>
      </c>
      <c r="AZ4268" s="96" t="s">
        <v>1608</v>
      </c>
      <c r="BA4268" s="96" t="s">
        <v>1603</v>
      </c>
      <c r="BB4268" s="96" t="s">
        <v>1594</v>
      </c>
      <c r="BC4268" s="96" t="s">
        <v>1595</v>
      </c>
      <c r="BD4268" s="96" t="s">
        <v>1596</v>
      </c>
      <c r="BE4268" s="96" t="s">
        <v>1597</v>
      </c>
      <c r="BF4268" s="96" t="s">
        <v>1598</v>
      </c>
      <c r="BG4268" s="96" t="s">
        <v>1599</v>
      </c>
      <c r="BH4268" s="96" t="s">
        <v>1604</v>
      </c>
      <c r="BI4268" s="96" t="s">
        <v>1605</v>
      </c>
      <c r="BJ4268" s="96" t="s">
        <v>1600</v>
      </c>
      <c r="BK4268" s="96" t="s">
        <v>1601</v>
      </c>
    </row>
    <row r="4269" spans="1:63" x14ac:dyDescent="0.25">
      <c r="A4269" s="149"/>
      <c r="B4269" s="149"/>
      <c r="C4269" s="149"/>
      <c r="D4269" s="152"/>
      <c r="E4269" s="152"/>
      <c r="F4269" s="152"/>
      <c r="G4269" s="155"/>
      <c r="H4269" s="15" t="s">
        <v>0</v>
      </c>
      <c r="I4269" s="9" t="s">
        <v>13</v>
      </c>
      <c r="J4269" s="9">
        <v>1</v>
      </c>
      <c r="K4269" s="9">
        <v>2</v>
      </c>
      <c r="L4269" s="9">
        <v>3</v>
      </c>
      <c r="M4269" s="9">
        <v>4</v>
      </c>
      <c r="N4269" s="9">
        <v>5</v>
      </c>
      <c r="O4269" s="9">
        <v>6</v>
      </c>
      <c r="P4269" s="9">
        <v>7</v>
      </c>
      <c r="Q4269" s="9">
        <v>8</v>
      </c>
      <c r="R4269" s="9">
        <v>9</v>
      </c>
      <c r="S4269" s="9">
        <v>10</v>
      </c>
      <c r="T4269" s="9">
        <v>11</v>
      </c>
      <c r="U4269" s="9">
        <v>12</v>
      </c>
      <c r="V4269" s="9">
        <v>13</v>
      </c>
      <c r="W4269" s="9">
        <v>14</v>
      </c>
      <c r="X4269" s="9">
        <v>15</v>
      </c>
      <c r="Y4269" s="9">
        <v>16</v>
      </c>
      <c r="Z4269" s="9">
        <v>20</v>
      </c>
      <c r="AA4269" s="9">
        <v>21</v>
      </c>
      <c r="AB4269" s="9">
        <v>1</v>
      </c>
      <c r="AC4269" s="9">
        <v>2</v>
      </c>
      <c r="AD4269" s="9">
        <v>3</v>
      </c>
      <c r="AE4269" s="9">
        <v>4</v>
      </c>
      <c r="AF4269" s="9">
        <v>5</v>
      </c>
      <c r="AG4269" s="9">
        <v>6</v>
      </c>
      <c r="AH4269" s="9">
        <v>7</v>
      </c>
      <c r="AI4269" s="9">
        <v>8</v>
      </c>
      <c r="AJ4269" s="9">
        <v>9</v>
      </c>
      <c r="AK4269" s="9">
        <v>10</v>
      </c>
      <c r="AL4269" s="9">
        <v>11</v>
      </c>
      <c r="AM4269" s="9">
        <v>12</v>
      </c>
      <c r="AN4269" s="9">
        <v>13</v>
      </c>
      <c r="AO4269" s="9">
        <v>14</v>
      </c>
      <c r="AP4269" s="9">
        <v>15</v>
      </c>
      <c r="AQ4269" s="9">
        <v>16</v>
      </c>
      <c r="AR4269" s="9">
        <v>20</v>
      </c>
      <c r="AS4269" s="9">
        <v>21</v>
      </c>
      <c r="AT4269" s="9">
        <v>1</v>
      </c>
      <c r="AU4269" s="9">
        <v>2</v>
      </c>
      <c r="AV4269" s="9">
        <v>3</v>
      </c>
      <c r="AW4269" s="9">
        <v>4</v>
      </c>
      <c r="AX4269" s="9">
        <v>5</v>
      </c>
      <c r="AY4269" s="9">
        <v>6</v>
      </c>
      <c r="AZ4269" s="9">
        <v>7</v>
      </c>
      <c r="BA4269" s="9">
        <v>8</v>
      </c>
      <c r="BB4269" s="9">
        <v>9</v>
      </c>
      <c r="BC4269" s="9">
        <v>10</v>
      </c>
      <c r="BD4269" s="9">
        <v>11</v>
      </c>
      <c r="BE4269" s="9">
        <v>12</v>
      </c>
      <c r="BF4269" s="9">
        <v>13</v>
      </c>
      <c r="BG4269" s="9">
        <v>14</v>
      </c>
      <c r="BH4269" s="9">
        <v>15</v>
      </c>
      <c r="BI4269" s="9">
        <v>16</v>
      </c>
      <c r="BJ4269" s="9">
        <v>20</v>
      </c>
      <c r="BK4269" s="9">
        <v>21</v>
      </c>
    </row>
    <row r="4270" spans="1:63" x14ac:dyDescent="0.25">
      <c r="A4270" s="149"/>
      <c r="B4270" s="149"/>
      <c r="C4270" s="149"/>
      <c r="D4270" s="152"/>
      <c r="E4270" s="152"/>
      <c r="F4270" s="152"/>
      <c r="G4270" s="155"/>
      <c r="H4270" s="16" t="s">
        <v>1189</v>
      </c>
      <c r="I4270" s="17">
        <f>SUM(I4266)</f>
        <v>4126932</v>
      </c>
      <c r="J4270" s="17">
        <f t="shared" ref="J4270:Y4270" si="6681">SUM(J4266)</f>
        <v>202440</v>
      </c>
      <c r="K4270" s="17">
        <f t="shared" si="6681"/>
        <v>199391</v>
      </c>
      <c r="L4270" s="17">
        <f t="shared" si="6681"/>
        <v>0</v>
      </c>
      <c r="M4270" s="17">
        <f t="shared" si="6681"/>
        <v>0</v>
      </c>
      <c r="N4270" s="17">
        <f t="shared" si="6681"/>
        <v>0</v>
      </c>
      <c r="O4270" s="17">
        <f t="shared" si="6681"/>
        <v>0</v>
      </c>
      <c r="P4270" s="17">
        <f t="shared" ref="P4270" si="6682">SUM(P4266)</f>
        <v>401831</v>
      </c>
      <c r="Q4270" s="17">
        <f t="shared" si="6681"/>
        <v>2908</v>
      </c>
      <c r="R4270" s="17">
        <f t="shared" si="6681"/>
        <v>39298</v>
      </c>
      <c r="S4270" s="17">
        <f t="shared" si="6681"/>
        <v>199624</v>
      </c>
      <c r="T4270" s="17">
        <f t="shared" si="6681"/>
        <v>0</v>
      </c>
      <c r="U4270" s="17">
        <f t="shared" si="6681"/>
        <v>0</v>
      </c>
      <c r="V4270" s="17">
        <f t="shared" si="6681"/>
        <v>317</v>
      </c>
      <c r="W4270" s="17">
        <f t="shared" si="6681"/>
        <v>0</v>
      </c>
      <c r="X4270" s="17">
        <f t="shared" si="6681"/>
        <v>2447</v>
      </c>
      <c r="Y4270" s="17">
        <f t="shared" si="6681"/>
        <v>233</v>
      </c>
      <c r="Z4270" s="17">
        <v>244827</v>
      </c>
      <c r="AA4270" s="17">
        <v>157004</v>
      </c>
      <c r="AB4270" s="17">
        <f t="shared" ref="AB4270:AQ4270" si="6683">SUM(AB4266)</f>
        <v>38164</v>
      </c>
      <c r="AC4270" s="17">
        <f t="shared" si="6683"/>
        <v>17337</v>
      </c>
      <c r="AD4270" s="17">
        <f t="shared" si="6683"/>
        <v>0</v>
      </c>
      <c r="AE4270" s="17">
        <f t="shared" si="6683"/>
        <v>0</v>
      </c>
      <c r="AF4270" s="17">
        <f t="shared" si="6683"/>
        <v>0</v>
      </c>
      <c r="AG4270" s="17">
        <f t="shared" si="6683"/>
        <v>0</v>
      </c>
      <c r="AH4270" s="17">
        <f t="shared" ref="AH4270" si="6684">SUM(AH4266)</f>
        <v>55501</v>
      </c>
      <c r="AI4270" s="17">
        <f t="shared" si="6683"/>
        <v>0</v>
      </c>
      <c r="AJ4270" s="17">
        <f t="shared" si="6683"/>
        <v>0</v>
      </c>
      <c r="AK4270" s="17">
        <f t="shared" si="6683"/>
        <v>17337</v>
      </c>
      <c r="AL4270" s="17">
        <f t="shared" si="6683"/>
        <v>0</v>
      </c>
      <c r="AM4270" s="17">
        <f t="shared" si="6683"/>
        <v>0</v>
      </c>
      <c r="AN4270" s="17">
        <f t="shared" si="6683"/>
        <v>0</v>
      </c>
      <c r="AO4270" s="17">
        <f t="shared" si="6683"/>
        <v>0</v>
      </c>
      <c r="AP4270" s="17">
        <f t="shared" si="6683"/>
        <v>0</v>
      </c>
      <c r="AQ4270" s="17">
        <f t="shared" si="6683"/>
        <v>0</v>
      </c>
      <c r="AR4270" s="17">
        <v>17337</v>
      </c>
      <c r="AS4270" s="17">
        <v>38164</v>
      </c>
      <c r="AT4270" s="17">
        <f t="shared" ref="AT4270:BI4270" si="6685">SUM(AT4266)</f>
        <v>31000</v>
      </c>
      <c r="AU4270" s="17">
        <f t="shared" si="6685"/>
        <v>2876</v>
      </c>
      <c r="AV4270" s="17">
        <f t="shared" si="6685"/>
        <v>0</v>
      </c>
      <c r="AW4270" s="17">
        <f t="shared" si="6685"/>
        <v>0</v>
      </c>
      <c r="AX4270" s="17">
        <f t="shared" si="6685"/>
        <v>0</v>
      </c>
      <c r="AY4270" s="17">
        <f t="shared" si="6685"/>
        <v>3823</v>
      </c>
      <c r="AZ4270" s="17">
        <f t="shared" ref="AZ4270" si="6686">SUM(AZ4266)</f>
        <v>37699</v>
      </c>
      <c r="BA4270" s="17">
        <f t="shared" si="6685"/>
        <v>0</v>
      </c>
      <c r="BB4270" s="17">
        <f t="shared" si="6685"/>
        <v>0</v>
      </c>
      <c r="BC4270" s="17">
        <f t="shared" si="6685"/>
        <v>5090</v>
      </c>
      <c r="BD4270" s="17">
        <f t="shared" si="6685"/>
        <v>2214</v>
      </c>
      <c r="BE4270" s="17">
        <f t="shared" si="6685"/>
        <v>3000</v>
      </c>
      <c r="BF4270" s="17">
        <f t="shared" si="6685"/>
        <v>3017</v>
      </c>
      <c r="BG4270" s="17">
        <f t="shared" si="6685"/>
        <v>3823</v>
      </c>
      <c r="BH4270" s="17">
        <f t="shared" si="6685"/>
        <v>-2446</v>
      </c>
      <c r="BI4270" s="17">
        <f t="shared" si="6685"/>
        <v>0</v>
      </c>
      <c r="BJ4270" s="17">
        <v>14698</v>
      </c>
      <c r="BK4270" s="17">
        <v>23001</v>
      </c>
    </row>
    <row r="4271" spans="1:63" x14ac:dyDescent="0.25">
      <c r="A4271" s="149"/>
      <c r="B4271" s="149"/>
      <c r="C4271" s="149"/>
      <c r="D4271" s="152"/>
      <c r="E4271" s="152"/>
      <c r="F4271" s="152"/>
      <c r="G4271" s="155"/>
      <c r="H4271" s="18" t="s">
        <v>57</v>
      </c>
      <c r="I4271" s="17">
        <f>SUM(I4270)</f>
        <v>4126932</v>
      </c>
      <c r="J4271" s="17">
        <f t="shared" ref="J4271:Y4271" si="6687">SUM(J4270)</f>
        <v>202440</v>
      </c>
      <c r="K4271" s="17">
        <f t="shared" si="6687"/>
        <v>199391</v>
      </c>
      <c r="L4271" s="17">
        <f t="shared" si="6687"/>
        <v>0</v>
      </c>
      <c r="M4271" s="17">
        <f t="shared" si="6687"/>
        <v>0</v>
      </c>
      <c r="N4271" s="17">
        <f t="shared" si="6687"/>
        <v>0</v>
      </c>
      <c r="O4271" s="17">
        <f t="shared" si="6687"/>
        <v>0</v>
      </c>
      <c r="P4271" s="17">
        <f t="shared" ref="P4271" si="6688">SUM(P4270)</f>
        <v>401831</v>
      </c>
      <c r="Q4271" s="17">
        <f t="shared" si="6687"/>
        <v>2908</v>
      </c>
      <c r="R4271" s="17">
        <f t="shared" si="6687"/>
        <v>39298</v>
      </c>
      <c r="S4271" s="17">
        <f t="shared" si="6687"/>
        <v>199624</v>
      </c>
      <c r="T4271" s="17">
        <f t="shared" si="6687"/>
        <v>0</v>
      </c>
      <c r="U4271" s="17">
        <f t="shared" si="6687"/>
        <v>0</v>
      </c>
      <c r="V4271" s="17">
        <f t="shared" si="6687"/>
        <v>317</v>
      </c>
      <c r="W4271" s="17">
        <f t="shared" si="6687"/>
        <v>0</v>
      </c>
      <c r="X4271" s="17">
        <f t="shared" si="6687"/>
        <v>2447</v>
      </c>
      <c r="Y4271" s="17">
        <f t="shared" si="6687"/>
        <v>233</v>
      </c>
      <c r="Z4271" s="17">
        <v>244827</v>
      </c>
      <c r="AA4271" s="17">
        <v>157004</v>
      </c>
      <c r="AB4271" s="17">
        <f t="shared" ref="AB4271:AQ4271" si="6689">SUM(AB4270)</f>
        <v>38164</v>
      </c>
      <c r="AC4271" s="17">
        <f t="shared" si="6689"/>
        <v>17337</v>
      </c>
      <c r="AD4271" s="17">
        <f t="shared" si="6689"/>
        <v>0</v>
      </c>
      <c r="AE4271" s="17">
        <f t="shared" si="6689"/>
        <v>0</v>
      </c>
      <c r="AF4271" s="17">
        <f t="shared" si="6689"/>
        <v>0</v>
      </c>
      <c r="AG4271" s="17">
        <f t="shared" si="6689"/>
        <v>0</v>
      </c>
      <c r="AH4271" s="17">
        <f t="shared" ref="AH4271" si="6690">SUM(AH4270)</f>
        <v>55501</v>
      </c>
      <c r="AI4271" s="17">
        <f t="shared" si="6689"/>
        <v>0</v>
      </c>
      <c r="AJ4271" s="17">
        <f t="shared" si="6689"/>
        <v>0</v>
      </c>
      <c r="AK4271" s="17">
        <f t="shared" si="6689"/>
        <v>17337</v>
      </c>
      <c r="AL4271" s="17">
        <f t="shared" si="6689"/>
        <v>0</v>
      </c>
      <c r="AM4271" s="17">
        <f t="shared" si="6689"/>
        <v>0</v>
      </c>
      <c r="AN4271" s="17">
        <f t="shared" si="6689"/>
        <v>0</v>
      </c>
      <c r="AO4271" s="17">
        <f t="shared" si="6689"/>
        <v>0</v>
      </c>
      <c r="AP4271" s="17">
        <f t="shared" si="6689"/>
        <v>0</v>
      </c>
      <c r="AQ4271" s="17">
        <f t="shared" si="6689"/>
        <v>0</v>
      </c>
      <c r="AR4271" s="17">
        <v>17337</v>
      </c>
      <c r="AS4271" s="17">
        <v>38164</v>
      </c>
      <c r="AT4271" s="17">
        <f t="shared" ref="AT4271:BI4271" si="6691">SUM(AT4270)</f>
        <v>31000</v>
      </c>
      <c r="AU4271" s="17">
        <f t="shared" si="6691"/>
        <v>2876</v>
      </c>
      <c r="AV4271" s="17">
        <f t="shared" si="6691"/>
        <v>0</v>
      </c>
      <c r="AW4271" s="17">
        <f t="shared" si="6691"/>
        <v>0</v>
      </c>
      <c r="AX4271" s="17">
        <f t="shared" si="6691"/>
        <v>0</v>
      </c>
      <c r="AY4271" s="17">
        <f t="shared" si="6691"/>
        <v>3823</v>
      </c>
      <c r="AZ4271" s="17">
        <f t="shared" ref="AZ4271" si="6692">SUM(AZ4270)</f>
        <v>37699</v>
      </c>
      <c r="BA4271" s="17">
        <f t="shared" si="6691"/>
        <v>0</v>
      </c>
      <c r="BB4271" s="17">
        <f t="shared" si="6691"/>
        <v>0</v>
      </c>
      <c r="BC4271" s="17">
        <f t="shared" si="6691"/>
        <v>5090</v>
      </c>
      <c r="BD4271" s="17">
        <f t="shared" si="6691"/>
        <v>2214</v>
      </c>
      <c r="BE4271" s="17">
        <f t="shared" si="6691"/>
        <v>3000</v>
      </c>
      <c r="BF4271" s="17">
        <f t="shared" si="6691"/>
        <v>3017</v>
      </c>
      <c r="BG4271" s="17">
        <f t="shared" si="6691"/>
        <v>3823</v>
      </c>
      <c r="BH4271" s="17">
        <f t="shared" si="6691"/>
        <v>-2446</v>
      </c>
      <c r="BI4271" s="17">
        <f t="shared" si="6691"/>
        <v>0</v>
      </c>
      <c r="BJ4271" s="17">
        <v>14698</v>
      </c>
      <c r="BK4271" s="17">
        <v>23001</v>
      </c>
    </row>
    <row r="4272" spans="1:63" x14ac:dyDescent="0.25">
      <c r="A4272" s="150"/>
      <c r="B4272" s="150"/>
      <c r="C4272" s="150"/>
      <c r="D4272" s="153"/>
      <c r="E4272" s="153"/>
      <c r="F4272" s="153"/>
      <c r="G4272" s="156"/>
      <c r="P4272">
        <f t="shared" si="6621"/>
        <v>0</v>
      </c>
      <c r="Z4272">
        <v>0</v>
      </c>
      <c r="AA4272">
        <v>0</v>
      </c>
      <c r="AH4272">
        <f t="shared" si="6622"/>
        <v>0</v>
      </c>
      <c r="AR4272">
        <v>0</v>
      </c>
      <c r="AS4272">
        <v>0</v>
      </c>
      <c r="AZ4272">
        <f t="shared" si="6623"/>
        <v>0</v>
      </c>
      <c r="BJ4272">
        <v>0</v>
      </c>
      <c r="BK4272">
        <v>0</v>
      </c>
    </row>
    <row r="4273" spans="1:63" ht="15.75" thickBot="1" x14ac:dyDescent="0.3">
      <c r="A4273" s="13" t="s">
        <v>0</v>
      </c>
      <c r="B4273" s="13" t="s">
        <v>0</v>
      </c>
      <c r="C4273" s="13" t="s">
        <v>0</v>
      </c>
      <c r="D4273" s="103" t="s">
        <v>0</v>
      </c>
      <c r="E4273" s="103" t="s">
        <v>0</v>
      </c>
      <c r="F4273" s="103" t="s">
        <v>0</v>
      </c>
      <c r="G4273" s="13" t="s">
        <v>0</v>
      </c>
      <c r="H4273" s="19" t="s">
        <v>0</v>
      </c>
      <c r="I4273" s="19" t="s">
        <v>0</v>
      </c>
      <c r="J4273" s="19" t="s">
        <v>0</v>
      </c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>
        <v>0</v>
      </c>
      <c r="AA4273" s="19">
        <v>0</v>
      </c>
      <c r="AB4273" s="19" t="s">
        <v>0</v>
      </c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">
        <v>0</v>
      </c>
      <c r="AS4273" s="19">
        <v>0</v>
      </c>
      <c r="AT4273" s="19" t="s">
        <v>0</v>
      </c>
      <c r="AU4273" s="19"/>
      <c r="AV4273" s="19"/>
      <c r="AW4273" s="19"/>
      <c r="AX4273" s="19"/>
      <c r="AY4273" s="19"/>
      <c r="AZ4273" s="19"/>
      <c r="BA4273" s="19"/>
      <c r="BB4273" s="19"/>
      <c r="BC4273" s="19"/>
      <c r="BD4273" s="19"/>
      <c r="BE4273" s="19"/>
      <c r="BF4273" s="19"/>
      <c r="BG4273" s="19"/>
      <c r="BH4273" s="19"/>
      <c r="BI4273" s="19"/>
      <c r="BJ4273" s="19">
        <v>0</v>
      </c>
      <c r="BK4273" s="19">
        <v>0</v>
      </c>
    </row>
    <row r="4274" spans="1:63" ht="69.75" customHeight="1" thickBot="1" x14ac:dyDescent="0.3">
      <c r="A4274" s="5" t="s">
        <v>2</v>
      </c>
      <c r="B4274" s="5" t="s">
        <v>3</v>
      </c>
      <c r="C4274" s="5" t="s">
        <v>4</v>
      </c>
      <c r="D4274" s="108" t="s">
        <v>0</v>
      </c>
      <c r="E4274" s="116" t="s">
        <v>5</v>
      </c>
      <c r="F4274" s="116" t="s">
        <v>6</v>
      </c>
      <c r="G4274" s="5" t="s">
        <v>7</v>
      </c>
      <c r="H4274" s="5" t="s">
        <v>8</v>
      </c>
      <c r="I4274" s="5" t="s">
        <v>9</v>
      </c>
      <c r="J4274" s="94" t="s">
        <v>10</v>
      </c>
      <c r="K4274" s="94" t="s">
        <v>1602</v>
      </c>
      <c r="L4274" s="94" t="s">
        <v>1535</v>
      </c>
      <c r="M4274" s="94" t="s">
        <v>1591</v>
      </c>
      <c r="N4274" s="94" t="s">
        <v>1592</v>
      </c>
      <c r="O4274" s="94" t="s">
        <v>1593</v>
      </c>
      <c r="P4274" s="94" t="s">
        <v>1606</v>
      </c>
      <c r="Q4274" s="94" t="s">
        <v>1603</v>
      </c>
      <c r="R4274" s="94" t="s">
        <v>1594</v>
      </c>
      <c r="S4274" s="94" t="s">
        <v>1595</v>
      </c>
      <c r="T4274" s="94" t="s">
        <v>1596</v>
      </c>
      <c r="U4274" s="94" t="s">
        <v>1597</v>
      </c>
      <c r="V4274" s="94" t="s">
        <v>1598</v>
      </c>
      <c r="W4274" s="94" t="s">
        <v>1599</v>
      </c>
      <c r="X4274" s="94" t="s">
        <v>1604</v>
      </c>
      <c r="Y4274" s="94" t="s">
        <v>1605</v>
      </c>
      <c r="Z4274" s="94" t="s">
        <v>1600</v>
      </c>
      <c r="AA4274" s="94" t="s">
        <v>1601</v>
      </c>
      <c r="AB4274" s="95" t="s">
        <v>11</v>
      </c>
      <c r="AC4274" s="95" t="s">
        <v>1602</v>
      </c>
      <c r="AD4274" s="95" t="s">
        <v>1535</v>
      </c>
      <c r="AE4274" s="95" t="s">
        <v>1591</v>
      </c>
      <c r="AF4274" s="95" t="s">
        <v>1592</v>
      </c>
      <c r="AG4274" s="95" t="s">
        <v>1593</v>
      </c>
      <c r="AH4274" s="95" t="s">
        <v>1607</v>
      </c>
      <c r="AI4274" s="95" t="s">
        <v>1603</v>
      </c>
      <c r="AJ4274" s="95" t="s">
        <v>1594</v>
      </c>
      <c r="AK4274" s="95" t="s">
        <v>1595</v>
      </c>
      <c r="AL4274" s="95" t="s">
        <v>1596</v>
      </c>
      <c r="AM4274" s="95" t="s">
        <v>1597</v>
      </c>
      <c r="AN4274" s="95" t="s">
        <v>1598</v>
      </c>
      <c r="AO4274" s="95" t="s">
        <v>1599</v>
      </c>
      <c r="AP4274" s="95" t="s">
        <v>1604</v>
      </c>
      <c r="AQ4274" s="95" t="s">
        <v>1605</v>
      </c>
      <c r="AR4274" s="95" t="s">
        <v>1600</v>
      </c>
      <c r="AS4274" s="95" t="s">
        <v>1601</v>
      </c>
      <c r="AT4274" s="96" t="s">
        <v>12</v>
      </c>
      <c r="AU4274" s="96" t="s">
        <v>1602</v>
      </c>
      <c r="AV4274" s="96" t="s">
        <v>1535</v>
      </c>
      <c r="AW4274" s="96" t="s">
        <v>1591</v>
      </c>
      <c r="AX4274" s="96" t="s">
        <v>1592</v>
      </c>
      <c r="AY4274" s="96" t="s">
        <v>1593</v>
      </c>
      <c r="AZ4274" s="96" t="s">
        <v>1608</v>
      </c>
      <c r="BA4274" s="96" t="s">
        <v>1603</v>
      </c>
      <c r="BB4274" s="96" t="s">
        <v>1594</v>
      </c>
      <c r="BC4274" s="96" t="s">
        <v>1595</v>
      </c>
      <c r="BD4274" s="96" t="s">
        <v>1596</v>
      </c>
      <c r="BE4274" s="96" t="s">
        <v>1597</v>
      </c>
      <c r="BF4274" s="96" t="s">
        <v>1598</v>
      </c>
      <c r="BG4274" s="96" t="s">
        <v>1599</v>
      </c>
      <c r="BH4274" s="96" t="s">
        <v>1604</v>
      </c>
      <c r="BI4274" s="96" t="s">
        <v>1605</v>
      </c>
      <c r="BJ4274" s="96" t="s">
        <v>1600</v>
      </c>
      <c r="BK4274" s="96" t="s">
        <v>1601</v>
      </c>
    </row>
    <row r="4275" spans="1:63" x14ac:dyDescent="0.25">
      <c r="A4275" s="6" t="s">
        <v>0</v>
      </c>
      <c r="B4275" s="6" t="s">
        <v>0</v>
      </c>
      <c r="C4275" s="6" t="s">
        <v>0</v>
      </c>
      <c r="D4275" s="109" t="s">
        <v>0</v>
      </c>
      <c r="E4275" s="109" t="s">
        <v>0</v>
      </c>
      <c r="F4275" s="125" t="s">
        <v>0</v>
      </c>
      <c r="G4275" s="7" t="s">
        <v>0</v>
      </c>
      <c r="H4275" s="8" t="s">
        <v>0</v>
      </c>
      <c r="I4275" s="9" t="s">
        <v>13</v>
      </c>
      <c r="J4275" s="9">
        <v>1</v>
      </c>
      <c r="K4275" s="9">
        <v>2</v>
      </c>
      <c r="L4275" s="9">
        <v>3</v>
      </c>
      <c r="M4275" s="9">
        <v>4</v>
      </c>
      <c r="N4275" s="9">
        <v>5</v>
      </c>
      <c r="O4275" s="9">
        <v>6</v>
      </c>
      <c r="P4275" s="9">
        <v>7</v>
      </c>
      <c r="Q4275" s="9">
        <v>8</v>
      </c>
      <c r="R4275" s="9">
        <v>9</v>
      </c>
      <c r="S4275" s="9">
        <v>10</v>
      </c>
      <c r="T4275" s="9">
        <v>11</v>
      </c>
      <c r="U4275" s="9">
        <v>12</v>
      </c>
      <c r="V4275" s="9">
        <v>13</v>
      </c>
      <c r="W4275" s="9">
        <v>14</v>
      </c>
      <c r="X4275" s="9">
        <v>15</v>
      </c>
      <c r="Y4275" s="9">
        <v>16</v>
      </c>
      <c r="Z4275" s="9">
        <v>20</v>
      </c>
      <c r="AA4275" s="9">
        <v>21</v>
      </c>
      <c r="AB4275" s="9">
        <v>1</v>
      </c>
      <c r="AC4275" s="9">
        <v>2</v>
      </c>
      <c r="AD4275" s="9">
        <v>3</v>
      </c>
      <c r="AE4275" s="9">
        <v>4</v>
      </c>
      <c r="AF4275" s="9">
        <v>5</v>
      </c>
      <c r="AG4275" s="9">
        <v>6</v>
      </c>
      <c r="AH4275" s="9">
        <v>7</v>
      </c>
      <c r="AI4275" s="9">
        <v>8</v>
      </c>
      <c r="AJ4275" s="9">
        <v>9</v>
      </c>
      <c r="AK4275" s="9">
        <v>10</v>
      </c>
      <c r="AL4275" s="9">
        <v>11</v>
      </c>
      <c r="AM4275" s="9">
        <v>12</v>
      </c>
      <c r="AN4275" s="9">
        <v>13</v>
      </c>
      <c r="AO4275" s="9">
        <v>14</v>
      </c>
      <c r="AP4275" s="9">
        <v>15</v>
      </c>
      <c r="AQ4275" s="9">
        <v>16</v>
      </c>
      <c r="AR4275" s="9">
        <v>20</v>
      </c>
      <c r="AS4275" s="9">
        <v>21</v>
      </c>
      <c r="AT4275" s="9">
        <v>1</v>
      </c>
      <c r="AU4275" s="9">
        <v>2</v>
      </c>
      <c r="AV4275" s="9">
        <v>3</v>
      </c>
      <c r="AW4275" s="9">
        <v>4</v>
      </c>
      <c r="AX4275" s="9">
        <v>5</v>
      </c>
      <c r="AY4275" s="9">
        <v>6</v>
      </c>
      <c r="AZ4275" s="9">
        <v>7</v>
      </c>
      <c r="BA4275" s="9">
        <v>8</v>
      </c>
      <c r="BB4275" s="9">
        <v>9</v>
      </c>
      <c r="BC4275" s="9">
        <v>10</v>
      </c>
      <c r="BD4275" s="9">
        <v>11</v>
      </c>
      <c r="BE4275" s="9">
        <v>12</v>
      </c>
      <c r="BF4275" s="9">
        <v>13</v>
      </c>
      <c r="BG4275" s="9">
        <v>14</v>
      </c>
      <c r="BH4275" s="9">
        <v>15</v>
      </c>
      <c r="BI4275" s="9">
        <v>16</v>
      </c>
      <c r="BJ4275" s="9">
        <v>20</v>
      </c>
      <c r="BK4275" s="9">
        <v>21</v>
      </c>
    </row>
    <row r="4276" spans="1:63" ht="22.5" x14ac:dyDescent="0.25">
      <c r="A4276" s="1" t="s">
        <v>1156</v>
      </c>
      <c r="B4276" s="1" t="s">
        <v>58</v>
      </c>
      <c r="C4276" s="4" t="s">
        <v>161</v>
      </c>
      <c r="D4276" s="107" t="s">
        <v>1421</v>
      </c>
      <c r="E4276" s="106" t="s">
        <v>0</v>
      </c>
      <c r="F4276" s="106" t="s">
        <v>0</v>
      </c>
      <c r="G4276" s="2" t="s">
        <v>0</v>
      </c>
      <c r="H4276" s="2" t="s">
        <v>1422</v>
      </c>
      <c r="I4276" s="3" t="s">
        <v>0</v>
      </c>
      <c r="J4276" s="3" t="s">
        <v>0</v>
      </c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>
        <v>0</v>
      </c>
      <c r="AA4276" s="3">
        <v>0</v>
      </c>
      <c r="AB4276" s="3" t="s">
        <v>0</v>
      </c>
      <c r="AC4276" s="3"/>
      <c r="AD4276" s="3"/>
      <c r="AE4276" s="3"/>
      <c r="AF4276" s="3"/>
      <c r="AG4276" s="3"/>
      <c r="AH4276" s="3"/>
      <c r="AI4276" s="3"/>
      <c r="AJ4276" s="3"/>
      <c r="AK4276" s="3"/>
      <c r="AL4276" s="3"/>
      <c r="AM4276" s="3"/>
      <c r="AN4276" s="3"/>
      <c r="AO4276" s="3"/>
      <c r="AP4276" s="3"/>
      <c r="AQ4276" s="3"/>
      <c r="AR4276" s="3">
        <v>0</v>
      </c>
      <c r="AS4276" s="3">
        <v>0</v>
      </c>
      <c r="AT4276" s="3" t="s">
        <v>0</v>
      </c>
      <c r="AU4276" s="3"/>
      <c r="AV4276" s="3"/>
      <c r="AW4276" s="3"/>
      <c r="AX4276" s="3"/>
      <c r="AY4276" s="3"/>
      <c r="AZ4276" s="3"/>
      <c r="BA4276" s="3"/>
      <c r="BB4276" s="3"/>
      <c r="BC4276" s="3"/>
      <c r="BD4276" s="3"/>
      <c r="BE4276" s="3"/>
      <c r="BF4276" s="3"/>
      <c r="BG4276" s="3"/>
      <c r="BH4276" s="3"/>
      <c r="BI4276" s="3"/>
      <c r="BJ4276" s="3">
        <v>0</v>
      </c>
      <c r="BK4276" s="3">
        <v>0</v>
      </c>
    </row>
    <row r="4277" spans="1:63" ht="33.75" x14ac:dyDescent="0.25">
      <c r="A4277" s="1" t="s">
        <v>0</v>
      </c>
      <c r="B4277" s="1" t="s">
        <v>0</v>
      </c>
      <c r="C4277" s="1" t="s">
        <v>0</v>
      </c>
      <c r="D4277" s="106" t="s">
        <v>0</v>
      </c>
      <c r="E4277" s="106" t="s">
        <v>0</v>
      </c>
      <c r="F4277" s="106"/>
      <c r="G4277" s="2" t="s">
        <v>0</v>
      </c>
      <c r="H4277" s="10" t="s">
        <v>15</v>
      </c>
      <c r="I4277" s="11">
        <f>SUM(I4278,I4286,I4288)</f>
        <v>11576308</v>
      </c>
      <c r="J4277" s="11">
        <f t="shared" ref="J4277:Y4277" si="6693">SUM(J4278,J4286,J4288)</f>
        <v>445300</v>
      </c>
      <c r="K4277" s="11">
        <f t="shared" si="6693"/>
        <v>741510</v>
      </c>
      <c r="L4277" s="11">
        <f t="shared" si="6693"/>
        <v>0</v>
      </c>
      <c r="M4277" s="11">
        <f t="shared" si="6693"/>
        <v>0</v>
      </c>
      <c r="N4277" s="11">
        <f t="shared" si="6693"/>
        <v>0</v>
      </c>
      <c r="O4277" s="11">
        <f t="shared" si="6693"/>
        <v>0</v>
      </c>
      <c r="P4277" s="11">
        <f t="shared" ref="P4277" si="6694">SUM(P4278,P4286,P4288)</f>
        <v>1186810</v>
      </c>
      <c r="Q4277" s="11">
        <f t="shared" si="6693"/>
        <v>20046</v>
      </c>
      <c r="R4277" s="11">
        <f t="shared" si="6693"/>
        <v>38043</v>
      </c>
      <c r="S4277" s="11">
        <f t="shared" si="6693"/>
        <v>741510</v>
      </c>
      <c r="T4277" s="11">
        <f t="shared" si="6693"/>
        <v>0</v>
      </c>
      <c r="U4277" s="11">
        <f t="shared" si="6693"/>
        <v>31522</v>
      </c>
      <c r="V4277" s="11">
        <f t="shared" si="6693"/>
        <v>0</v>
      </c>
      <c r="W4277" s="11">
        <f t="shared" si="6693"/>
        <v>0</v>
      </c>
      <c r="X4277" s="11">
        <f t="shared" si="6693"/>
        <v>0</v>
      </c>
      <c r="Y4277" s="11">
        <f t="shared" si="6693"/>
        <v>36193</v>
      </c>
      <c r="Z4277" s="11">
        <v>867314</v>
      </c>
      <c r="AA4277" s="11">
        <v>319496</v>
      </c>
      <c r="AB4277" s="11">
        <f t="shared" ref="AB4277:AQ4277" si="6695">SUM(AB4278,AB4286,AB4288)</f>
        <v>0</v>
      </c>
      <c r="AC4277" s="11">
        <f t="shared" si="6695"/>
        <v>6085</v>
      </c>
      <c r="AD4277" s="11">
        <f t="shared" si="6695"/>
        <v>0</v>
      </c>
      <c r="AE4277" s="11">
        <f t="shared" si="6695"/>
        <v>136333</v>
      </c>
      <c r="AF4277" s="11">
        <f t="shared" si="6695"/>
        <v>0</v>
      </c>
      <c r="AG4277" s="11">
        <f t="shared" si="6695"/>
        <v>0</v>
      </c>
      <c r="AH4277" s="11">
        <f t="shared" ref="AH4277" si="6696">SUM(AH4278,AH4286,AH4288)</f>
        <v>142418</v>
      </c>
      <c r="AI4277" s="11">
        <f t="shared" si="6695"/>
        <v>0</v>
      </c>
      <c r="AJ4277" s="11">
        <f t="shared" si="6695"/>
        <v>0</v>
      </c>
      <c r="AK4277" s="11">
        <f t="shared" si="6695"/>
        <v>6085</v>
      </c>
      <c r="AL4277" s="11">
        <f t="shared" si="6695"/>
        <v>0</v>
      </c>
      <c r="AM4277" s="11">
        <f t="shared" si="6695"/>
        <v>0</v>
      </c>
      <c r="AN4277" s="11">
        <f t="shared" si="6695"/>
        <v>0</v>
      </c>
      <c r="AO4277" s="11">
        <f t="shared" si="6695"/>
        <v>136333</v>
      </c>
      <c r="AP4277" s="11">
        <f t="shared" si="6695"/>
        <v>0</v>
      </c>
      <c r="AQ4277" s="11">
        <f t="shared" si="6695"/>
        <v>0</v>
      </c>
      <c r="AR4277" s="11">
        <v>142418</v>
      </c>
      <c r="AS4277" s="11">
        <v>0</v>
      </c>
      <c r="AT4277" s="11">
        <f t="shared" ref="AT4277:BI4277" si="6697">SUM(AT4278,AT4286,AT4288)</f>
        <v>138200</v>
      </c>
      <c r="AU4277" s="11">
        <f t="shared" si="6697"/>
        <v>239304</v>
      </c>
      <c r="AV4277" s="11">
        <f t="shared" si="6697"/>
        <v>0</v>
      </c>
      <c r="AW4277" s="11">
        <f t="shared" si="6697"/>
        <v>3917</v>
      </c>
      <c r="AX4277" s="11">
        <f t="shared" si="6697"/>
        <v>0</v>
      </c>
      <c r="AY4277" s="11">
        <f t="shared" si="6697"/>
        <v>19035</v>
      </c>
      <c r="AZ4277" s="11">
        <f t="shared" ref="AZ4277" si="6698">SUM(AZ4278,AZ4286,AZ4288)</f>
        <v>400456</v>
      </c>
      <c r="BA4277" s="11">
        <f t="shared" si="6697"/>
        <v>0</v>
      </c>
      <c r="BB4277" s="11">
        <f t="shared" si="6697"/>
        <v>0</v>
      </c>
      <c r="BC4277" s="11">
        <f t="shared" si="6697"/>
        <v>239304</v>
      </c>
      <c r="BD4277" s="11">
        <f t="shared" si="6697"/>
        <v>1771</v>
      </c>
      <c r="BE4277" s="11">
        <f t="shared" si="6697"/>
        <v>0</v>
      </c>
      <c r="BF4277" s="11">
        <f t="shared" si="6697"/>
        <v>0</v>
      </c>
      <c r="BG4277" s="11">
        <f t="shared" si="6697"/>
        <v>23231</v>
      </c>
      <c r="BH4277" s="11">
        <f t="shared" si="6697"/>
        <v>3917</v>
      </c>
      <c r="BI4277" s="11">
        <f t="shared" si="6697"/>
        <v>0</v>
      </c>
      <c r="BJ4277" s="11">
        <v>268223</v>
      </c>
      <c r="BK4277" s="11">
        <v>132233</v>
      </c>
    </row>
    <row r="4278" spans="1:63" x14ac:dyDescent="0.25">
      <c r="A4278" s="4" t="s">
        <v>1156</v>
      </c>
      <c r="B4278" s="4" t="s">
        <v>58</v>
      </c>
      <c r="C4278" s="4" t="s">
        <v>161</v>
      </c>
      <c r="D4278" s="107" t="s">
        <v>1421</v>
      </c>
      <c r="E4278" s="106" t="s">
        <v>16</v>
      </c>
      <c r="F4278" s="106" t="s">
        <v>0</v>
      </c>
      <c r="G4278" s="2" t="s">
        <v>0</v>
      </c>
      <c r="H4278" s="2" t="s">
        <v>17</v>
      </c>
      <c r="I4278" s="12">
        <f>SUM(I4279:I4280)</f>
        <v>9670055</v>
      </c>
      <c r="J4278" s="12">
        <f>SUM(J4279:J4280)</f>
        <v>214000</v>
      </c>
      <c r="K4278" s="12">
        <f t="shared" ref="K4278:Y4278" si="6699">SUM(K4279:K4280)</f>
        <v>318151</v>
      </c>
      <c r="L4278" s="12">
        <f t="shared" si="6699"/>
        <v>0</v>
      </c>
      <c r="M4278" s="12">
        <f t="shared" si="6699"/>
        <v>0</v>
      </c>
      <c r="N4278" s="12">
        <f t="shared" si="6699"/>
        <v>0</v>
      </c>
      <c r="O4278" s="12">
        <f t="shared" si="6699"/>
        <v>0</v>
      </c>
      <c r="P4278" s="12">
        <f t="shared" ref="P4278" si="6700">SUM(P4279:P4280)</f>
        <v>532151</v>
      </c>
      <c r="Q4278" s="12">
        <f t="shared" si="6699"/>
        <v>10870</v>
      </c>
      <c r="R4278" s="12">
        <f t="shared" si="6699"/>
        <v>26980</v>
      </c>
      <c r="S4278" s="12">
        <f t="shared" si="6699"/>
        <v>318151</v>
      </c>
      <c r="T4278" s="12">
        <f t="shared" si="6699"/>
        <v>0</v>
      </c>
      <c r="U4278" s="12">
        <f>SUM(U4279:U4280)</f>
        <v>28575</v>
      </c>
      <c r="V4278" s="12">
        <f t="shared" si="6699"/>
        <v>0</v>
      </c>
      <c r="W4278" s="12">
        <f t="shared" si="6699"/>
        <v>0</v>
      </c>
      <c r="X4278" s="12">
        <f t="shared" si="6699"/>
        <v>0</v>
      </c>
      <c r="Y4278" s="12">
        <f t="shared" si="6699"/>
        <v>32661</v>
      </c>
      <c r="Z4278" s="12">
        <v>417237</v>
      </c>
      <c r="AA4278" s="12">
        <v>114914</v>
      </c>
      <c r="AB4278" s="12">
        <f t="shared" ref="AB4278:AQ4278" si="6701">SUM(AB4279:AB4280)</f>
        <v>0</v>
      </c>
      <c r="AC4278" s="12">
        <f t="shared" si="6701"/>
        <v>0</v>
      </c>
      <c r="AD4278" s="12">
        <f t="shared" si="6701"/>
        <v>0</v>
      </c>
      <c r="AE4278" s="12">
        <f t="shared" si="6701"/>
        <v>53586</v>
      </c>
      <c r="AF4278" s="12">
        <f t="shared" si="6701"/>
        <v>0</v>
      </c>
      <c r="AG4278" s="12">
        <f t="shared" si="6701"/>
        <v>0</v>
      </c>
      <c r="AH4278" s="12">
        <f t="shared" ref="AH4278" si="6702">SUM(AH4279:AH4280)</f>
        <v>53586</v>
      </c>
      <c r="AI4278" s="12">
        <f t="shared" si="6701"/>
        <v>0</v>
      </c>
      <c r="AJ4278" s="12">
        <f t="shared" si="6701"/>
        <v>0</v>
      </c>
      <c r="AK4278" s="12">
        <f t="shared" si="6701"/>
        <v>0</v>
      </c>
      <c r="AL4278" s="12">
        <f t="shared" si="6701"/>
        <v>0</v>
      </c>
      <c r="AM4278" s="12">
        <f t="shared" si="6701"/>
        <v>0</v>
      </c>
      <c r="AN4278" s="12">
        <f t="shared" si="6701"/>
        <v>0</v>
      </c>
      <c r="AO4278" s="12">
        <f t="shared" si="6701"/>
        <v>53586</v>
      </c>
      <c r="AP4278" s="12">
        <f t="shared" si="6701"/>
        <v>0</v>
      </c>
      <c r="AQ4278" s="12">
        <f t="shared" si="6701"/>
        <v>0</v>
      </c>
      <c r="AR4278" s="12">
        <v>53586</v>
      </c>
      <c r="AS4278" s="12">
        <v>0</v>
      </c>
      <c r="AT4278" s="12">
        <f t="shared" ref="AT4278:BI4278" si="6703">SUM(AT4279:AT4280)</f>
        <v>6000</v>
      </c>
      <c r="AU4278" s="12">
        <f t="shared" si="6703"/>
        <v>5052</v>
      </c>
      <c r="AV4278" s="12">
        <f t="shared" si="6703"/>
        <v>0</v>
      </c>
      <c r="AW4278" s="12">
        <f t="shared" si="6703"/>
        <v>0</v>
      </c>
      <c r="AX4278" s="12">
        <f t="shared" si="6703"/>
        <v>0</v>
      </c>
      <c r="AY4278" s="12">
        <f t="shared" si="6703"/>
        <v>0</v>
      </c>
      <c r="AZ4278" s="12">
        <f t="shared" ref="AZ4278" si="6704">SUM(AZ4279:AZ4280)</f>
        <v>11052</v>
      </c>
      <c r="BA4278" s="12">
        <f t="shared" si="6703"/>
        <v>0</v>
      </c>
      <c r="BB4278" s="12">
        <f t="shared" si="6703"/>
        <v>0</v>
      </c>
      <c r="BC4278" s="12">
        <f t="shared" si="6703"/>
        <v>5052</v>
      </c>
      <c r="BD4278" s="12">
        <f t="shared" si="6703"/>
        <v>1599</v>
      </c>
      <c r="BE4278" s="12">
        <f t="shared" si="6703"/>
        <v>0</v>
      </c>
      <c r="BF4278" s="12">
        <f t="shared" si="6703"/>
        <v>0</v>
      </c>
      <c r="BG4278" s="12">
        <f t="shared" si="6703"/>
        <v>4049</v>
      </c>
      <c r="BH4278" s="12">
        <f t="shared" si="6703"/>
        <v>0</v>
      </c>
      <c r="BI4278" s="12">
        <f t="shared" si="6703"/>
        <v>0</v>
      </c>
      <c r="BJ4278" s="12">
        <v>10700</v>
      </c>
      <c r="BK4278" s="12">
        <v>352</v>
      </c>
    </row>
    <row r="4279" spans="1:63" x14ac:dyDescent="0.25">
      <c r="A4279" s="4" t="s">
        <v>1156</v>
      </c>
      <c r="B4279" s="4" t="s">
        <v>58</v>
      </c>
      <c r="C4279" s="4" t="s">
        <v>161</v>
      </c>
      <c r="D4279" s="107" t="s">
        <v>1421</v>
      </c>
      <c r="E4279" s="117">
        <v>6111</v>
      </c>
      <c r="F4279" s="107"/>
      <c r="G4279" s="103" t="s">
        <v>1659</v>
      </c>
      <c r="H4279" s="13" t="s">
        <v>18</v>
      </c>
      <c r="I4279" s="14">
        <v>8970304</v>
      </c>
      <c r="J4279" s="14">
        <v>214000</v>
      </c>
      <c r="K4279" s="14">
        <v>318151</v>
      </c>
      <c r="L4279" s="14"/>
      <c r="M4279" s="14"/>
      <c r="N4279" s="14"/>
      <c r="O4279" s="14"/>
      <c r="P4279" s="14">
        <f t="shared" si="6621"/>
        <v>532151</v>
      </c>
      <c r="Q4279" s="14">
        <v>10870</v>
      </c>
      <c r="R4279" s="14">
        <f>7980+19000</f>
        <v>26980</v>
      </c>
      <c r="S4279" s="14">
        <v>318151</v>
      </c>
      <c r="T4279" s="14"/>
      <c r="U4279" s="14">
        <v>28575</v>
      </c>
      <c r="V4279" s="14"/>
      <c r="W4279" s="14"/>
      <c r="X4279" s="14"/>
      <c r="Y4279" s="14">
        <v>32661</v>
      </c>
      <c r="Z4279" s="14">
        <v>417237</v>
      </c>
      <c r="AA4279" s="14">
        <v>114914</v>
      </c>
      <c r="AB4279" s="14">
        <v>0</v>
      </c>
      <c r="AC4279" s="14"/>
      <c r="AD4279" s="14"/>
      <c r="AE4279" s="14">
        <v>53586</v>
      </c>
      <c r="AF4279" s="14"/>
      <c r="AG4279" s="14"/>
      <c r="AH4279" s="14">
        <f t="shared" si="6622"/>
        <v>53586</v>
      </c>
      <c r="AI4279" s="14"/>
      <c r="AJ4279" s="14"/>
      <c r="AK4279" s="14"/>
      <c r="AL4279" s="14"/>
      <c r="AM4279" s="14"/>
      <c r="AN4279" s="14"/>
      <c r="AO4279" s="14">
        <v>53586</v>
      </c>
      <c r="AP4279" s="14"/>
      <c r="AQ4279" s="14"/>
      <c r="AR4279" s="14">
        <v>53586</v>
      </c>
      <c r="AS4279" s="14">
        <v>0</v>
      </c>
      <c r="AT4279" s="14">
        <v>6000</v>
      </c>
      <c r="AU4279" s="14">
        <f>1804+3248</f>
        <v>5052</v>
      </c>
      <c r="AV4279" s="14"/>
      <c r="AW4279" s="14"/>
      <c r="AX4279" s="14"/>
      <c r="AY4279" s="14"/>
      <c r="AZ4279" s="14">
        <f t="shared" si="6623"/>
        <v>11052</v>
      </c>
      <c r="BA4279" s="14"/>
      <c r="BB4279" s="14"/>
      <c r="BC4279" s="14">
        <f>1804+3248</f>
        <v>5052</v>
      </c>
      <c r="BD4279" s="14">
        <v>1599</v>
      </c>
      <c r="BE4279" s="14"/>
      <c r="BF4279" s="14"/>
      <c r="BG4279" s="14">
        <v>4049</v>
      </c>
      <c r="BH4279" s="14"/>
      <c r="BI4279" s="14"/>
      <c r="BJ4279" s="14">
        <v>10700</v>
      </c>
      <c r="BK4279" s="14">
        <v>352</v>
      </c>
    </row>
    <row r="4280" spans="1:63" x14ac:dyDescent="0.25">
      <c r="A4280" s="1" t="s">
        <v>1156</v>
      </c>
      <c r="B4280" s="1" t="s">
        <v>58</v>
      </c>
      <c r="C4280" s="1" t="s">
        <v>161</v>
      </c>
      <c r="D4280" s="110" t="s">
        <v>1421</v>
      </c>
      <c r="E4280" s="110" t="s">
        <v>20</v>
      </c>
      <c r="F4280" s="107" t="s">
        <v>0</v>
      </c>
      <c r="G4280" s="13" t="s">
        <v>0</v>
      </c>
      <c r="H4280" s="2" t="s">
        <v>21</v>
      </c>
      <c r="I4280" s="12">
        <f>SUM(I4281:I4285)</f>
        <v>699751</v>
      </c>
      <c r="J4280" s="12">
        <f t="shared" ref="J4280:Y4280" si="6705">SUM(J4281:J4285)</f>
        <v>0</v>
      </c>
      <c r="K4280" s="12">
        <f t="shared" si="6705"/>
        <v>0</v>
      </c>
      <c r="L4280" s="12">
        <f t="shared" si="6705"/>
        <v>0</v>
      </c>
      <c r="M4280" s="12">
        <f t="shared" si="6705"/>
        <v>0</v>
      </c>
      <c r="N4280" s="12">
        <f t="shared" si="6705"/>
        <v>0</v>
      </c>
      <c r="O4280" s="12">
        <f t="shared" si="6705"/>
        <v>0</v>
      </c>
      <c r="P4280" s="12">
        <f t="shared" si="6705"/>
        <v>0</v>
      </c>
      <c r="Q4280" s="12">
        <f t="shared" si="6705"/>
        <v>0</v>
      </c>
      <c r="R4280" s="12">
        <f t="shared" si="6705"/>
        <v>0</v>
      </c>
      <c r="S4280" s="12">
        <f t="shared" si="6705"/>
        <v>0</v>
      </c>
      <c r="T4280" s="12">
        <f t="shared" si="6705"/>
        <v>0</v>
      </c>
      <c r="U4280" s="12">
        <f t="shared" si="6705"/>
        <v>0</v>
      </c>
      <c r="V4280" s="12">
        <f t="shared" si="6705"/>
        <v>0</v>
      </c>
      <c r="W4280" s="12">
        <f t="shared" si="6705"/>
        <v>0</v>
      </c>
      <c r="X4280" s="12">
        <f t="shared" si="6705"/>
        <v>0</v>
      </c>
      <c r="Y4280" s="12">
        <f t="shared" si="6705"/>
        <v>0</v>
      </c>
      <c r="Z4280" s="12">
        <v>0</v>
      </c>
      <c r="AA4280" s="12">
        <v>0</v>
      </c>
      <c r="AB4280" s="12">
        <f t="shared" ref="AB4280:AQ4280" si="6706">SUM(AB4281:AB4285)</f>
        <v>0</v>
      </c>
      <c r="AC4280" s="12">
        <f t="shared" si="6706"/>
        <v>0</v>
      </c>
      <c r="AD4280" s="12">
        <f t="shared" si="6706"/>
        <v>0</v>
      </c>
      <c r="AE4280" s="12">
        <f t="shared" si="6706"/>
        <v>0</v>
      </c>
      <c r="AF4280" s="12">
        <f t="shared" si="6706"/>
        <v>0</v>
      </c>
      <c r="AG4280" s="12">
        <f t="shared" si="6706"/>
        <v>0</v>
      </c>
      <c r="AH4280" s="12">
        <f t="shared" si="6706"/>
        <v>0</v>
      </c>
      <c r="AI4280" s="12">
        <f t="shared" si="6706"/>
        <v>0</v>
      </c>
      <c r="AJ4280" s="12">
        <f t="shared" si="6706"/>
        <v>0</v>
      </c>
      <c r="AK4280" s="12">
        <f t="shared" si="6706"/>
        <v>0</v>
      </c>
      <c r="AL4280" s="12">
        <f t="shared" si="6706"/>
        <v>0</v>
      </c>
      <c r="AM4280" s="12">
        <f t="shared" si="6706"/>
        <v>0</v>
      </c>
      <c r="AN4280" s="12">
        <f t="shared" si="6706"/>
        <v>0</v>
      </c>
      <c r="AO4280" s="12">
        <f t="shared" si="6706"/>
        <v>0</v>
      </c>
      <c r="AP4280" s="12">
        <f t="shared" si="6706"/>
        <v>0</v>
      </c>
      <c r="AQ4280" s="12">
        <f t="shared" si="6706"/>
        <v>0</v>
      </c>
      <c r="AR4280" s="12">
        <v>0</v>
      </c>
      <c r="AS4280" s="12">
        <v>0</v>
      </c>
      <c r="AT4280" s="12">
        <f t="shared" ref="AT4280:BI4280" si="6707">SUM(AT4281:AT4285)</f>
        <v>0</v>
      </c>
      <c r="AU4280" s="12">
        <f t="shared" si="6707"/>
        <v>0</v>
      </c>
      <c r="AV4280" s="12">
        <f t="shared" si="6707"/>
        <v>0</v>
      </c>
      <c r="AW4280" s="12">
        <f t="shared" si="6707"/>
        <v>0</v>
      </c>
      <c r="AX4280" s="12">
        <f t="shared" si="6707"/>
        <v>0</v>
      </c>
      <c r="AY4280" s="12">
        <f t="shared" si="6707"/>
        <v>0</v>
      </c>
      <c r="AZ4280" s="12">
        <f t="shared" si="6707"/>
        <v>0</v>
      </c>
      <c r="BA4280" s="12">
        <f t="shared" si="6707"/>
        <v>0</v>
      </c>
      <c r="BB4280" s="12">
        <f t="shared" si="6707"/>
        <v>0</v>
      </c>
      <c r="BC4280" s="12">
        <f t="shared" si="6707"/>
        <v>0</v>
      </c>
      <c r="BD4280" s="12">
        <f t="shared" si="6707"/>
        <v>0</v>
      </c>
      <c r="BE4280" s="12">
        <f t="shared" si="6707"/>
        <v>0</v>
      </c>
      <c r="BF4280" s="12">
        <f t="shared" si="6707"/>
        <v>0</v>
      </c>
      <c r="BG4280" s="12">
        <f t="shared" si="6707"/>
        <v>0</v>
      </c>
      <c r="BH4280" s="12">
        <f t="shared" si="6707"/>
        <v>0</v>
      </c>
      <c r="BI4280" s="12">
        <f t="shared" si="6707"/>
        <v>0</v>
      </c>
      <c r="BJ4280" s="12">
        <v>0</v>
      </c>
      <c r="BK4280" s="12">
        <v>0</v>
      </c>
    </row>
    <row r="4281" spans="1:63" ht="22.5" x14ac:dyDescent="0.25">
      <c r="A4281" s="4" t="s">
        <v>1156</v>
      </c>
      <c r="B4281" s="4" t="s">
        <v>58</v>
      </c>
      <c r="C4281" s="4" t="s">
        <v>161</v>
      </c>
      <c r="D4281" s="107" t="s">
        <v>1421</v>
      </c>
      <c r="E4281" s="117">
        <v>6112</v>
      </c>
      <c r="F4281" s="107" t="s">
        <v>1423</v>
      </c>
      <c r="G4281" s="103" t="s">
        <v>1659</v>
      </c>
      <c r="H4281" s="13" t="s">
        <v>59</v>
      </c>
      <c r="I4281" s="14">
        <v>98500</v>
      </c>
      <c r="J4281" s="14">
        <v>0</v>
      </c>
      <c r="K4281" s="14"/>
      <c r="L4281" s="14"/>
      <c r="M4281" s="14"/>
      <c r="N4281" s="14"/>
      <c r="O4281" s="14"/>
      <c r="P4281" s="14">
        <f t="shared" si="6621"/>
        <v>0</v>
      </c>
      <c r="Q4281" s="14"/>
      <c r="R4281" s="14"/>
      <c r="S4281" s="14"/>
      <c r="T4281" s="14"/>
      <c r="U4281" s="14"/>
      <c r="V4281" s="14"/>
      <c r="W4281" s="14"/>
      <c r="X4281" s="14"/>
      <c r="Y4281" s="14"/>
      <c r="Z4281" s="14">
        <v>0</v>
      </c>
      <c r="AA4281" s="14">
        <v>0</v>
      </c>
      <c r="AB4281" s="14">
        <v>0</v>
      </c>
      <c r="AC4281" s="14"/>
      <c r="AD4281" s="14"/>
      <c r="AE4281" s="14"/>
      <c r="AF4281" s="14"/>
      <c r="AG4281" s="14"/>
      <c r="AH4281" s="14">
        <f t="shared" si="6622"/>
        <v>0</v>
      </c>
      <c r="AI4281" s="14"/>
      <c r="AJ4281" s="14"/>
      <c r="AK4281" s="14"/>
      <c r="AL4281" s="14"/>
      <c r="AM4281" s="14"/>
      <c r="AN4281" s="14"/>
      <c r="AO4281" s="14"/>
      <c r="AP4281" s="14"/>
      <c r="AQ4281" s="14"/>
      <c r="AR4281" s="14">
        <v>0</v>
      </c>
      <c r="AS4281" s="14">
        <v>0</v>
      </c>
      <c r="AT4281" s="14">
        <v>0</v>
      </c>
      <c r="AU4281" s="14"/>
      <c r="AV4281" s="14"/>
      <c r="AW4281" s="14"/>
      <c r="AX4281" s="14"/>
      <c r="AY4281" s="14"/>
      <c r="AZ4281" s="14">
        <f t="shared" si="6623"/>
        <v>0</v>
      </c>
      <c r="BA4281" s="14"/>
      <c r="BB4281" s="14"/>
      <c r="BC4281" s="14"/>
      <c r="BD4281" s="14"/>
      <c r="BE4281" s="14"/>
      <c r="BF4281" s="14"/>
      <c r="BG4281" s="14"/>
      <c r="BH4281" s="14"/>
      <c r="BI4281" s="14"/>
      <c r="BJ4281" s="14">
        <v>0</v>
      </c>
      <c r="BK4281" s="14">
        <v>0</v>
      </c>
    </row>
    <row r="4282" spans="1:63" x14ac:dyDescent="0.25">
      <c r="A4282" s="4" t="s">
        <v>1156</v>
      </c>
      <c r="B4282" s="4" t="s">
        <v>58</v>
      </c>
      <c r="C4282" s="4" t="s">
        <v>161</v>
      </c>
      <c r="D4282" s="107" t="s">
        <v>1421</v>
      </c>
      <c r="E4282" s="117">
        <v>6112</v>
      </c>
      <c r="F4282" s="107" t="s">
        <v>1424</v>
      </c>
      <c r="G4282" s="103" t="s">
        <v>1659</v>
      </c>
      <c r="H4282" s="13" t="s">
        <v>24</v>
      </c>
      <c r="I4282" s="14">
        <v>451651</v>
      </c>
      <c r="J4282" s="14">
        <v>0</v>
      </c>
      <c r="K4282" s="14"/>
      <c r="L4282" s="14"/>
      <c r="M4282" s="14"/>
      <c r="N4282" s="14"/>
      <c r="O4282" s="14"/>
      <c r="P4282" s="14">
        <f t="shared" si="6621"/>
        <v>0</v>
      </c>
      <c r="Q4282" s="14"/>
      <c r="R4282" s="14"/>
      <c r="S4282" s="14"/>
      <c r="T4282" s="14"/>
      <c r="U4282" s="14"/>
      <c r="V4282" s="14"/>
      <c r="W4282" s="14"/>
      <c r="X4282" s="14"/>
      <c r="Y4282" s="14"/>
      <c r="Z4282" s="14">
        <v>0</v>
      </c>
      <c r="AA4282" s="14">
        <v>0</v>
      </c>
      <c r="AB4282" s="14">
        <v>0</v>
      </c>
      <c r="AC4282" s="14"/>
      <c r="AD4282" s="14"/>
      <c r="AE4282" s="14"/>
      <c r="AF4282" s="14"/>
      <c r="AG4282" s="14"/>
      <c r="AH4282" s="14">
        <f t="shared" si="6622"/>
        <v>0</v>
      </c>
      <c r="AI4282" s="14"/>
      <c r="AJ4282" s="14"/>
      <c r="AK4282" s="14"/>
      <c r="AL4282" s="14"/>
      <c r="AM4282" s="14"/>
      <c r="AN4282" s="14"/>
      <c r="AO4282" s="14"/>
      <c r="AP4282" s="14"/>
      <c r="AQ4282" s="14"/>
      <c r="AR4282" s="14">
        <v>0</v>
      </c>
      <c r="AS4282" s="14">
        <v>0</v>
      </c>
      <c r="AT4282" s="14">
        <v>0</v>
      </c>
      <c r="AU4282" s="14"/>
      <c r="AV4282" s="14"/>
      <c r="AW4282" s="14"/>
      <c r="AX4282" s="14"/>
      <c r="AY4282" s="14"/>
      <c r="AZ4282" s="14">
        <f t="shared" si="6623"/>
        <v>0</v>
      </c>
      <c r="BA4282" s="14"/>
      <c r="BB4282" s="14"/>
      <c r="BC4282" s="14"/>
      <c r="BD4282" s="14"/>
      <c r="BE4282" s="14"/>
      <c r="BF4282" s="14"/>
      <c r="BG4282" s="14"/>
      <c r="BH4282" s="14"/>
      <c r="BI4282" s="14"/>
      <c r="BJ4282" s="14">
        <v>0</v>
      </c>
      <c r="BK4282" s="14">
        <v>0</v>
      </c>
    </row>
    <row r="4283" spans="1:63" x14ac:dyDescent="0.25">
      <c r="A4283" s="4" t="s">
        <v>1156</v>
      </c>
      <c r="B4283" s="4" t="s">
        <v>58</v>
      </c>
      <c r="C4283" s="4" t="s">
        <v>161</v>
      </c>
      <c r="D4283" s="107" t="s">
        <v>1421</v>
      </c>
      <c r="E4283" s="117">
        <v>6112</v>
      </c>
      <c r="F4283" s="107" t="s">
        <v>1425</v>
      </c>
      <c r="G4283" s="103" t="s">
        <v>1659</v>
      </c>
      <c r="H4283" s="13" t="s">
        <v>25</v>
      </c>
      <c r="I4283" s="14">
        <v>103400</v>
      </c>
      <c r="J4283" s="14">
        <v>0</v>
      </c>
      <c r="K4283" s="14"/>
      <c r="L4283" s="14"/>
      <c r="M4283" s="14"/>
      <c r="N4283" s="14"/>
      <c r="O4283" s="14"/>
      <c r="P4283" s="14">
        <f t="shared" si="6621"/>
        <v>0</v>
      </c>
      <c r="Q4283" s="14"/>
      <c r="R4283" s="14"/>
      <c r="S4283" s="14"/>
      <c r="T4283" s="14"/>
      <c r="U4283" s="14"/>
      <c r="V4283" s="14"/>
      <c r="W4283" s="14"/>
      <c r="X4283" s="14"/>
      <c r="Y4283" s="14"/>
      <c r="Z4283" s="14">
        <v>0</v>
      </c>
      <c r="AA4283" s="14">
        <v>0</v>
      </c>
      <c r="AB4283" s="14">
        <v>0</v>
      </c>
      <c r="AC4283" s="14"/>
      <c r="AD4283" s="14"/>
      <c r="AE4283" s="14"/>
      <c r="AF4283" s="14"/>
      <c r="AG4283" s="14"/>
      <c r="AH4283" s="14">
        <f t="shared" si="6622"/>
        <v>0</v>
      </c>
      <c r="AI4283" s="14"/>
      <c r="AJ4283" s="14"/>
      <c r="AK4283" s="14"/>
      <c r="AL4283" s="14"/>
      <c r="AM4283" s="14"/>
      <c r="AN4283" s="14"/>
      <c r="AO4283" s="14"/>
      <c r="AP4283" s="14"/>
      <c r="AQ4283" s="14"/>
      <c r="AR4283" s="14">
        <v>0</v>
      </c>
      <c r="AS4283" s="14">
        <v>0</v>
      </c>
      <c r="AT4283" s="14">
        <v>0</v>
      </c>
      <c r="AU4283" s="14"/>
      <c r="AV4283" s="14"/>
      <c r="AW4283" s="14"/>
      <c r="AX4283" s="14"/>
      <c r="AY4283" s="14"/>
      <c r="AZ4283" s="14">
        <f t="shared" si="6623"/>
        <v>0</v>
      </c>
      <c r="BA4283" s="14"/>
      <c r="BB4283" s="14"/>
      <c r="BC4283" s="14"/>
      <c r="BD4283" s="14"/>
      <c r="BE4283" s="14"/>
      <c r="BF4283" s="14"/>
      <c r="BG4283" s="14"/>
      <c r="BH4283" s="14"/>
      <c r="BI4283" s="14"/>
      <c r="BJ4283" s="14">
        <v>0</v>
      </c>
      <c r="BK4283" s="14">
        <v>0</v>
      </c>
    </row>
    <row r="4284" spans="1:63" x14ac:dyDescent="0.25">
      <c r="A4284" s="4" t="s">
        <v>1156</v>
      </c>
      <c r="B4284" s="4" t="s">
        <v>58</v>
      </c>
      <c r="C4284" s="4" t="s">
        <v>161</v>
      </c>
      <c r="D4284" s="107" t="s">
        <v>1421</v>
      </c>
      <c r="E4284" s="117">
        <v>6112</v>
      </c>
      <c r="F4284" s="107" t="s">
        <v>1426</v>
      </c>
      <c r="G4284" s="103" t="s">
        <v>1659</v>
      </c>
      <c r="H4284" s="13" t="s">
        <v>23</v>
      </c>
      <c r="I4284" s="14">
        <v>19800</v>
      </c>
      <c r="J4284" s="14">
        <v>0</v>
      </c>
      <c r="K4284" s="14"/>
      <c r="L4284" s="14"/>
      <c r="M4284" s="14"/>
      <c r="N4284" s="14"/>
      <c r="O4284" s="14"/>
      <c r="P4284" s="14">
        <f t="shared" si="6621"/>
        <v>0</v>
      </c>
      <c r="Q4284" s="14"/>
      <c r="R4284" s="14"/>
      <c r="S4284" s="14"/>
      <c r="T4284" s="14"/>
      <c r="U4284" s="14"/>
      <c r="V4284" s="14"/>
      <c r="W4284" s="14"/>
      <c r="X4284" s="14"/>
      <c r="Y4284" s="14"/>
      <c r="Z4284" s="14">
        <v>0</v>
      </c>
      <c r="AA4284" s="14">
        <v>0</v>
      </c>
      <c r="AB4284" s="14">
        <v>0</v>
      </c>
      <c r="AC4284" s="14"/>
      <c r="AD4284" s="14"/>
      <c r="AE4284" s="14"/>
      <c r="AF4284" s="14"/>
      <c r="AG4284" s="14"/>
      <c r="AH4284" s="14">
        <f t="shared" si="6622"/>
        <v>0</v>
      </c>
      <c r="AI4284" s="14"/>
      <c r="AJ4284" s="14"/>
      <c r="AK4284" s="14"/>
      <c r="AL4284" s="14"/>
      <c r="AM4284" s="14"/>
      <c r="AN4284" s="14"/>
      <c r="AO4284" s="14"/>
      <c r="AP4284" s="14"/>
      <c r="AQ4284" s="14"/>
      <c r="AR4284" s="14">
        <v>0</v>
      </c>
      <c r="AS4284" s="14">
        <v>0</v>
      </c>
      <c r="AT4284" s="14">
        <v>0</v>
      </c>
      <c r="AU4284" s="14"/>
      <c r="AV4284" s="14"/>
      <c r="AW4284" s="14"/>
      <c r="AX4284" s="14"/>
      <c r="AY4284" s="14"/>
      <c r="AZ4284" s="14">
        <f t="shared" si="6623"/>
        <v>0</v>
      </c>
      <c r="BA4284" s="14"/>
      <c r="BB4284" s="14"/>
      <c r="BC4284" s="14"/>
      <c r="BD4284" s="14"/>
      <c r="BE4284" s="14"/>
      <c r="BF4284" s="14"/>
      <c r="BG4284" s="14"/>
      <c r="BH4284" s="14"/>
      <c r="BI4284" s="14"/>
      <c r="BJ4284" s="14">
        <v>0</v>
      </c>
      <c r="BK4284" s="14">
        <v>0</v>
      </c>
    </row>
    <row r="4285" spans="1:63" x14ac:dyDescent="0.25">
      <c r="A4285" s="4" t="s">
        <v>1156</v>
      </c>
      <c r="B4285" s="4" t="s">
        <v>58</v>
      </c>
      <c r="C4285" s="4" t="s">
        <v>161</v>
      </c>
      <c r="D4285" s="107" t="s">
        <v>1421</v>
      </c>
      <c r="E4285" s="117">
        <v>6112</v>
      </c>
      <c r="F4285" s="107" t="s">
        <v>1427</v>
      </c>
      <c r="G4285" s="103" t="s">
        <v>1659</v>
      </c>
      <c r="H4285" s="13" t="s">
        <v>26</v>
      </c>
      <c r="I4285" s="14">
        <v>26400</v>
      </c>
      <c r="J4285" s="14">
        <v>0</v>
      </c>
      <c r="K4285" s="14"/>
      <c r="L4285" s="14"/>
      <c r="M4285" s="14"/>
      <c r="N4285" s="14"/>
      <c r="O4285" s="14"/>
      <c r="P4285" s="14">
        <f t="shared" ref="P4285:P4348" si="6708">J4285+K4285+L4285+M4285+N4285+O4285</f>
        <v>0</v>
      </c>
      <c r="Q4285" s="14"/>
      <c r="R4285" s="14"/>
      <c r="S4285" s="14"/>
      <c r="T4285" s="14"/>
      <c r="U4285" s="14"/>
      <c r="V4285" s="14"/>
      <c r="W4285" s="14"/>
      <c r="X4285" s="14"/>
      <c r="Y4285" s="14"/>
      <c r="Z4285" s="14">
        <v>0</v>
      </c>
      <c r="AA4285" s="14">
        <v>0</v>
      </c>
      <c r="AB4285" s="14">
        <v>0</v>
      </c>
      <c r="AC4285" s="14"/>
      <c r="AD4285" s="14"/>
      <c r="AE4285" s="14"/>
      <c r="AF4285" s="14"/>
      <c r="AG4285" s="14"/>
      <c r="AH4285" s="14">
        <f t="shared" ref="AH4285:AH4348" si="6709">AB4285+AC4285+AD4285+AE4285+AF4285+AG4285</f>
        <v>0</v>
      </c>
      <c r="AI4285" s="14"/>
      <c r="AJ4285" s="14"/>
      <c r="AK4285" s="14"/>
      <c r="AL4285" s="14"/>
      <c r="AM4285" s="14"/>
      <c r="AN4285" s="14"/>
      <c r="AO4285" s="14"/>
      <c r="AP4285" s="14"/>
      <c r="AQ4285" s="14"/>
      <c r="AR4285" s="14">
        <v>0</v>
      </c>
      <c r="AS4285" s="14">
        <v>0</v>
      </c>
      <c r="AT4285" s="14">
        <v>0</v>
      </c>
      <c r="AU4285" s="14"/>
      <c r="AV4285" s="14"/>
      <c r="AW4285" s="14"/>
      <c r="AX4285" s="14"/>
      <c r="AY4285" s="14"/>
      <c r="AZ4285" s="14">
        <f t="shared" ref="AZ4285:AZ4348" si="6710">AT4285+AU4285+AV4285+AW4285+AX4285+AY4285</f>
        <v>0</v>
      </c>
      <c r="BA4285" s="14"/>
      <c r="BB4285" s="14"/>
      <c r="BC4285" s="14"/>
      <c r="BD4285" s="14"/>
      <c r="BE4285" s="14"/>
      <c r="BF4285" s="14"/>
      <c r="BG4285" s="14"/>
      <c r="BH4285" s="14"/>
      <c r="BI4285" s="14"/>
      <c r="BJ4285" s="14">
        <v>0</v>
      </c>
      <c r="BK4285" s="14">
        <v>0</v>
      </c>
    </row>
    <row r="4286" spans="1:63" ht="22.5" x14ac:dyDescent="0.25">
      <c r="A4286" s="4" t="s">
        <v>1156</v>
      </c>
      <c r="B4286" s="4" t="s">
        <v>58</v>
      </c>
      <c r="C4286" s="4" t="s">
        <v>161</v>
      </c>
      <c r="D4286" s="107" t="s">
        <v>1421</v>
      </c>
      <c r="E4286" s="106" t="s">
        <v>27</v>
      </c>
      <c r="F4286" s="106" t="s">
        <v>0</v>
      </c>
      <c r="G4286" s="2" t="s">
        <v>0</v>
      </c>
      <c r="H4286" s="2" t="s">
        <v>28</v>
      </c>
      <c r="I4286" s="12">
        <f>SUM(I4287)</f>
        <v>941812</v>
      </c>
      <c r="J4286" s="12">
        <f t="shared" ref="J4286:Y4286" si="6711">SUM(J4287)</f>
        <v>22400</v>
      </c>
      <c r="K4286" s="12">
        <f t="shared" si="6711"/>
        <v>33407</v>
      </c>
      <c r="L4286" s="12">
        <f t="shared" si="6711"/>
        <v>0</v>
      </c>
      <c r="M4286" s="12">
        <f t="shared" si="6711"/>
        <v>0</v>
      </c>
      <c r="N4286" s="12">
        <f t="shared" si="6711"/>
        <v>0</v>
      </c>
      <c r="O4286" s="12">
        <f t="shared" si="6711"/>
        <v>0</v>
      </c>
      <c r="P4286" s="12">
        <f t="shared" si="6711"/>
        <v>55807</v>
      </c>
      <c r="Q4286" s="12">
        <f t="shared" si="6711"/>
        <v>1142</v>
      </c>
      <c r="R4286" s="12">
        <f t="shared" si="6711"/>
        <v>2938</v>
      </c>
      <c r="S4286" s="12">
        <f t="shared" si="6711"/>
        <v>33407</v>
      </c>
      <c r="T4286" s="12">
        <f t="shared" si="6711"/>
        <v>0</v>
      </c>
      <c r="U4286" s="12">
        <f>SUM(U4287)</f>
        <v>2858</v>
      </c>
      <c r="V4286" s="12">
        <f t="shared" si="6711"/>
        <v>0</v>
      </c>
      <c r="W4286" s="12">
        <f t="shared" si="6711"/>
        <v>0</v>
      </c>
      <c r="X4286" s="12">
        <f t="shared" si="6711"/>
        <v>0</v>
      </c>
      <c r="Y4286" s="12">
        <f t="shared" si="6711"/>
        <v>3430</v>
      </c>
      <c r="Z4286" s="12">
        <v>43775</v>
      </c>
      <c r="AA4286" s="12">
        <v>12032</v>
      </c>
      <c r="AB4286" s="12">
        <f t="shared" ref="AB4286:AQ4286" si="6712">SUM(AB4287)</f>
        <v>0</v>
      </c>
      <c r="AC4286" s="12">
        <f t="shared" si="6712"/>
        <v>0</v>
      </c>
      <c r="AD4286" s="12">
        <f t="shared" si="6712"/>
        <v>0</v>
      </c>
      <c r="AE4286" s="12">
        <f t="shared" si="6712"/>
        <v>5627</v>
      </c>
      <c r="AF4286" s="12">
        <f t="shared" si="6712"/>
        <v>0</v>
      </c>
      <c r="AG4286" s="12">
        <f t="shared" si="6712"/>
        <v>0</v>
      </c>
      <c r="AH4286" s="12">
        <f t="shared" si="6712"/>
        <v>5627</v>
      </c>
      <c r="AI4286" s="12">
        <f t="shared" si="6712"/>
        <v>0</v>
      </c>
      <c r="AJ4286" s="12">
        <f t="shared" si="6712"/>
        <v>0</v>
      </c>
      <c r="AK4286" s="12">
        <f t="shared" si="6712"/>
        <v>0</v>
      </c>
      <c r="AL4286" s="12">
        <f t="shared" si="6712"/>
        <v>0</v>
      </c>
      <c r="AM4286" s="12">
        <f t="shared" si="6712"/>
        <v>0</v>
      </c>
      <c r="AN4286" s="12">
        <f t="shared" si="6712"/>
        <v>0</v>
      </c>
      <c r="AO4286" s="12">
        <f t="shared" si="6712"/>
        <v>5627</v>
      </c>
      <c r="AP4286" s="12">
        <f t="shared" si="6712"/>
        <v>0</v>
      </c>
      <c r="AQ4286" s="12">
        <f t="shared" si="6712"/>
        <v>0</v>
      </c>
      <c r="AR4286" s="12">
        <v>5627</v>
      </c>
      <c r="AS4286" s="12">
        <v>0</v>
      </c>
      <c r="AT4286" s="12">
        <f t="shared" ref="AT4286:BI4286" si="6713">SUM(AT4287)</f>
        <v>630</v>
      </c>
      <c r="AU4286" s="12">
        <f t="shared" si="6713"/>
        <v>531</v>
      </c>
      <c r="AV4286" s="12">
        <f t="shared" si="6713"/>
        <v>0</v>
      </c>
      <c r="AW4286" s="12">
        <f t="shared" si="6713"/>
        <v>0</v>
      </c>
      <c r="AX4286" s="12">
        <f t="shared" si="6713"/>
        <v>0</v>
      </c>
      <c r="AY4286" s="12">
        <f t="shared" si="6713"/>
        <v>0</v>
      </c>
      <c r="AZ4286" s="12">
        <f t="shared" si="6713"/>
        <v>1161</v>
      </c>
      <c r="BA4286" s="12">
        <f t="shared" si="6713"/>
        <v>0</v>
      </c>
      <c r="BB4286" s="12">
        <f t="shared" si="6713"/>
        <v>0</v>
      </c>
      <c r="BC4286" s="12">
        <f t="shared" si="6713"/>
        <v>531</v>
      </c>
      <c r="BD4286" s="12">
        <f t="shared" si="6713"/>
        <v>168</v>
      </c>
      <c r="BE4286" s="12">
        <f t="shared" si="6713"/>
        <v>0</v>
      </c>
      <c r="BF4286" s="12">
        <f t="shared" si="6713"/>
        <v>0</v>
      </c>
      <c r="BG4286" s="12">
        <f t="shared" si="6713"/>
        <v>147</v>
      </c>
      <c r="BH4286" s="12">
        <f t="shared" si="6713"/>
        <v>0</v>
      </c>
      <c r="BI4286" s="12">
        <f t="shared" si="6713"/>
        <v>0</v>
      </c>
      <c r="BJ4286" s="12">
        <v>846</v>
      </c>
      <c r="BK4286" s="12">
        <v>315</v>
      </c>
    </row>
    <row r="4287" spans="1:63" x14ac:dyDescent="0.25">
      <c r="A4287" s="4" t="s">
        <v>1156</v>
      </c>
      <c r="B4287" s="4" t="s">
        <v>58</v>
      </c>
      <c r="C4287" s="4" t="s">
        <v>161</v>
      </c>
      <c r="D4287" s="107" t="s">
        <v>1421</v>
      </c>
      <c r="E4287" s="117">
        <v>6121</v>
      </c>
      <c r="F4287" s="107"/>
      <c r="G4287" s="103" t="s">
        <v>1659</v>
      </c>
      <c r="H4287" s="13" t="s">
        <v>29</v>
      </c>
      <c r="I4287" s="14">
        <v>941812</v>
      </c>
      <c r="J4287" s="14">
        <v>22400</v>
      </c>
      <c r="K4287" s="14">
        <v>33407</v>
      </c>
      <c r="L4287" s="14"/>
      <c r="M4287" s="14"/>
      <c r="N4287" s="14"/>
      <c r="O4287" s="14"/>
      <c r="P4287" s="14">
        <f t="shared" si="6708"/>
        <v>55807</v>
      </c>
      <c r="Q4287" s="14">
        <v>1142</v>
      </c>
      <c r="R4287" s="14">
        <f>838+2100</f>
        <v>2938</v>
      </c>
      <c r="S4287" s="14">
        <v>33407</v>
      </c>
      <c r="T4287" s="14"/>
      <c r="U4287" s="14">
        <v>2858</v>
      </c>
      <c r="V4287" s="14"/>
      <c r="W4287" s="14"/>
      <c r="X4287" s="14"/>
      <c r="Y4287" s="14">
        <v>3430</v>
      </c>
      <c r="Z4287" s="14">
        <v>43775</v>
      </c>
      <c r="AA4287" s="14">
        <v>12032</v>
      </c>
      <c r="AB4287" s="14">
        <v>0</v>
      </c>
      <c r="AC4287" s="14"/>
      <c r="AD4287" s="14"/>
      <c r="AE4287" s="14">
        <v>5627</v>
      </c>
      <c r="AF4287" s="14"/>
      <c r="AG4287" s="14"/>
      <c r="AH4287" s="14">
        <f t="shared" si="6709"/>
        <v>5627</v>
      </c>
      <c r="AI4287" s="14"/>
      <c r="AJ4287" s="14"/>
      <c r="AK4287" s="14"/>
      <c r="AL4287" s="14"/>
      <c r="AM4287" s="14"/>
      <c r="AN4287" s="14"/>
      <c r="AO4287" s="14">
        <v>5627</v>
      </c>
      <c r="AP4287" s="14"/>
      <c r="AQ4287" s="14"/>
      <c r="AR4287" s="14">
        <v>5627</v>
      </c>
      <c r="AS4287" s="14">
        <v>0</v>
      </c>
      <c r="AT4287" s="14">
        <v>630</v>
      </c>
      <c r="AU4287" s="14">
        <f>190+341</f>
        <v>531</v>
      </c>
      <c r="AV4287" s="14"/>
      <c r="AW4287" s="14"/>
      <c r="AX4287" s="14"/>
      <c r="AY4287" s="14"/>
      <c r="AZ4287" s="14">
        <f t="shared" si="6710"/>
        <v>1161</v>
      </c>
      <c r="BA4287" s="14"/>
      <c r="BB4287" s="14"/>
      <c r="BC4287" s="14">
        <f>190+341</f>
        <v>531</v>
      </c>
      <c r="BD4287" s="14">
        <v>168</v>
      </c>
      <c r="BE4287" s="14"/>
      <c r="BF4287" s="14"/>
      <c r="BG4287" s="14">
        <v>147</v>
      </c>
      <c r="BH4287" s="14"/>
      <c r="BI4287" s="14"/>
      <c r="BJ4287" s="14">
        <v>846</v>
      </c>
      <c r="BK4287" s="14">
        <v>315</v>
      </c>
    </row>
    <row r="4288" spans="1:63" ht="22.5" x14ac:dyDescent="0.25">
      <c r="A4288" s="4" t="s">
        <v>1156</v>
      </c>
      <c r="B4288" s="4" t="s">
        <v>58</v>
      </c>
      <c r="C4288" s="4" t="s">
        <v>161</v>
      </c>
      <c r="D4288" s="107" t="s">
        <v>1421</v>
      </c>
      <c r="E4288" s="106" t="s">
        <v>31</v>
      </c>
      <c r="F4288" s="106" t="s">
        <v>0</v>
      </c>
      <c r="G4288" s="2" t="s">
        <v>0</v>
      </c>
      <c r="H4288" s="2" t="s">
        <v>32</v>
      </c>
      <c r="I4288" s="12">
        <f>SUM(I4289:I4297)</f>
        <v>964441</v>
      </c>
      <c r="J4288" s="12">
        <f t="shared" ref="J4288:Y4288" si="6714">SUM(J4289:J4297)</f>
        <v>208900</v>
      </c>
      <c r="K4288" s="12">
        <f t="shared" si="6714"/>
        <v>389952</v>
      </c>
      <c r="L4288" s="12">
        <f t="shared" si="6714"/>
        <v>0</v>
      </c>
      <c r="M4288" s="12">
        <f t="shared" si="6714"/>
        <v>0</v>
      </c>
      <c r="N4288" s="12">
        <f t="shared" si="6714"/>
        <v>0</v>
      </c>
      <c r="O4288" s="12">
        <f t="shared" si="6714"/>
        <v>0</v>
      </c>
      <c r="P4288" s="12">
        <f t="shared" si="6714"/>
        <v>598852</v>
      </c>
      <c r="Q4288" s="12">
        <f t="shared" si="6714"/>
        <v>8034</v>
      </c>
      <c r="R4288" s="12">
        <f t="shared" si="6714"/>
        <v>8125</v>
      </c>
      <c r="S4288" s="12">
        <f t="shared" si="6714"/>
        <v>389952</v>
      </c>
      <c r="T4288" s="12">
        <f t="shared" si="6714"/>
        <v>0</v>
      </c>
      <c r="U4288" s="12">
        <f t="shared" si="6714"/>
        <v>89</v>
      </c>
      <c r="V4288" s="12">
        <f t="shared" si="6714"/>
        <v>0</v>
      </c>
      <c r="W4288" s="12">
        <f t="shared" si="6714"/>
        <v>0</v>
      </c>
      <c r="X4288" s="12">
        <f t="shared" si="6714"/>
        <v>0</v>
      </c>
      <c r="Y4288" s="12">
        <f t="shared" si="6714"/>
        <v>102</v>
      </c>
      <c r="Z4288" s="12">
        <v>406302</v>
      </c>
      <c r="AA4288" s="12">
        <v>192550</v>
      </c>
      <c r="AB4288" s="12">
        <f t="shared" ref="AB4288:AQ4288" si="6715">SUM(AB4289:AB4297)</f>
        <v>0</v>
      </c>
      <c r="AC4288" s="12">
        <f t="shared" si="6715"/>
        <v>6085</v>
      </c>
      <c r="AD4288" s="12">
        <f t="shared" si="6715"/>
        <v>0</v>
      </c>
      <c r="AE4288" s="12">
        <f t="shared" si="6715"/>
        <v>77120</v>
      </c>
      <c r="AF4288" s="12">
        <f t="shared" si="6715"/>
        <v>0</v>
      </c>
      <c r="AG4288" s="12">
        <f t="shared" si="6715"/>
        <v>0</v>
      </c>
      <c r="AH4288" s="12">
        <f t="shared" si="6715"/>
        <v>83205</v>
      </c>
      <c r="AI4288" s="12">
        <f t="shared" si="6715"/>
        <v>0</v>
      </c>
      <c r="AJ4288" s="12">
        <f t="shared" si="6715"/>
        <v>0</v>
      </c>
      <c r="AK4288" s="12">
        <f t="shared" si="6715"/>
        <v>6085</v>
      </c>
      <c r="AL4288" s="12">
        <f t="shared" si="6715"/>
        <v>0</v>
      </c>
      <c r="AM4288" s="12">
        <f t="shared" si="6715"/>
        <v>0</v>
      </c>
      <c r="AN4288" s="12">
        <f t="shared" si="6715"/>
        <v>0</v>
      </c>
      <c r="AO4288" s="12">
        <f t="shared" si="6715"/>
        <v>77120</v>
      </c>
      <c r="AP4288" s="12">
        <f t="shared" si="6715"/>
        <v>0</v>
      </c>
      <c r="AQ4288" s="12">
        <f t="shared" si="6715"/>
        <v>0</v>
      </c>
      <c r="AR4288" s="12">
        <v>83205</v>
      </c>
      <c r="AS4288" s="12">
        <v>0</v>
      </c>
      <c r="AT4288" s="12">
        <f t="shared" ref="AT4288:BI4288" si="6716">SUM(AT4289:AT4297)</f>
        <v>131570</v>
      </c>
      <c r="AU4288" s="12">
        <f t="shared" si="6716"/>
        <v>233721</v>
      </c>
      <c r="AV4288" s="12">
        <f t="shared" si="6716"/>
        <v>0</v>
      </c>
      <c r="AW4288" s="12">
        <f t="shared" si="6716"/>
        <v>3917</v>
      </c>
      <c r="AX4288" s="12">
        <f t="shared" si="6716"/>
        <v>0</v>
      </c>
      <c r="AY4288" s="12">
        <f t="shared" si="6716"/>
        <v>19035</v>
      </c>
      <c r="AZ4288" s="12">
        <f t="shared" si="6716"/>
        <v>388243</v>
      </c>
      <c r="BA4288" s="12">
        <f t="shared" si="6716"/>
        <v>0</v>
      </c>
      <c r="BB4288" s="12">
        <f t="shared" si="6716"/>
        <v>0</v>
      </c>
      <c r="BC4288" s="12">
        <f t="shared" si="6716"/>
        <v>233721</v>
      </c>
      <c r="BD4288" s="12">
        <f t="shared" si="6716"/>
        <v>4</v>
      </c>
      <c r="BE4288" s="12">
        <f t="shared" si="6716"/>
        <v>0</v>
      </c>
      <c r="BF4288" s="12">
        <f t="shared" si="6716"/>
        <v>0</v>
      </c>
      <c r="BG4288" s="12">
        <f t="shared" si="6716"/>
        <v>19035</v>
      </c>
      <c r="BH4288" s="12">
        <f t="shared" si="6716"/>
        <v>3917</v>
      </c>
      <c r="BI4288" s="12">
        <f t="shared" si="6716"/>
        <v>0</v>
      </c>
      <c r="BJ4288" s="12">
        <v>256677</v>
      </c>
      <c r="BK4288" s="12">
        <v>131566</v>
      </c>
    </row>
    <row r="4289" spans="1:63" x14ac:dyDescent="0.25">
      <c r="A4289" s="4" t="s">
        <v>1156</v>
      </c>
      <c r="B4289" s="4" t="s">
        <v>58</v>
      </c>
      <c r="C4289" s="4" t="s">
        <v>161</v>
      </c>
      <c r="D4289" s="107" t="s">
        <v>1421</v>
      </c>
      <c r="E4289" s="117">
        <v>6131</v>
      </c>
      <c r="F4289" s="107"/>
      <c r="G4289" s="103" t="s">
        <v>1659</v>
      </c>
      <c r="H4289" s="13" t="s">
        <v>34</v>
      </c>
      <c r="I4289" s="14">
        <v>33000</v>
      </c>
      <c r="J4289" s="14">
        <v>20000</v>
      </c>
      <c r="K4289" s="14">
        <v>8200</v>
      </c>
      <c r="L4289" s="14"/>
      <c r="M4289" s="14"/>
      <c r="N4289" s="14"/>
      <c r="O4289" s="14"/>
      <c r="P4289" s="14">
        <f t="shared" si="6708"/>
        <v>28200</v>
      </c>
      <c r="Q4289" s="14"/>
      <c r="R4289" s="14"/>
      <c r="S4289" s="14">
        <v>8200</v>
      </c>
      <c r="T4289" s="14"/>
      <c r="U4289" s="14"/>
      <c r="V4289" s="14"/>
      <c r="W4289" s="14"/>
      <c r="X4289" s="14"/>
      <c r="Y4289" s="14"/>
      <c r="Z4289" s="14">
        <v>8200</v>
      </c>
      <c r="AA4289" s="14">
        <v>20000</v>
      </c>
      <c r="AB4289" s="14">
        <v>0</v>
      </c>
      <c r="AC4289" s="14"/>
      <c r="AD4289" s="14"/>
      <c r="AE4289" s="14">
        <v>76954</v>
      </c>
      <c r="AF4289" s="14"/>
      <c r="AG4289" s="14"/>
      <c r="AH4289" s="14">
        <f t="shared" si="6709"/>
        <v>76954</v>
      </c>
      <c r="AI4289" s="14"/>
      <c r="AJ4289" s="14"/>
      <c r="AK4289" s="14"/>
      <c r="AL4289" s="14"/>
      <c r="AM4289" s="14"/>
      <c r="AN4289" s="14"/>
      <c r="AO4289" s="14">
        <v>76954</v>
      </c>
      <c r="AP4289" s="14"/>
      <c r="AQ4289" s="14"/>
      <c r="AR4289" s="14">
        <v>76954</v>
      </c>
      <c r="AS4289" s="14">
        <v>0</v>
      </c>
      <c r="AT4289" s="14">
        <v>13000</v>
      </c>
      <c r="AU4289" s="14">
        <f>38476+8164</f>
        <v>46640</v>
      </c>
      <c r="AV4289" s="14"/>
      <c r="AW4289" s="14">
        <v>500</v>
      </c>
      <c r="AX4289" s="14"/>
      <c r="AY4289" s="14"/>
      <c r="AZ4289" s="14">
        <f t="shared" si="6710"/>
        <v>60140</v>
      </c>
      <c r="BA4289" s="14"/>
      <c r="BB4289" s="14"/>
      <c r="BC4289" s="14">
        <f>38476+8164</f>
        <v>46640</v>
      </c>
      <c r="BD4289" s="14"/>
      <c r="BE4289" s="14"/>
      <c r="BF4289" s="14"/>
      <c r="BG4289" s="14"/>
      <c r="BH4289" s="14">
        <v>500</v>
      </c>
      <c r="BI4289" s="14"/>
      <c r="BJ4289" s="14">
        <v>47140</v>
      </c>
      <c r="BK4289" s="14">
        <v>13000</v>
      </c>
    </row>
    <row r="4290" spans="1:63" x14ac:dyDescent="0.25">
      <c r="A4290" s="4" t="s">
        <v>1156</v>
      </c>
      <c r="B4290" s="4" t="s">
        <v>58</v>
      </c>
      <c r="C4290" s="4" t="s">
        <v>161</v>
      </c>
      <c r="D4290" s="107" t="s">
        <v>1421</v>
      </c>
      <c r="E4290" s="117">
        <v>6132</v>
      </c>
      <c r="F4290" s="107"/>
      <c r="G4290" s="103" t="s">
        <v>1659</v>
      </c>
      <c r="H4290" s="13" t="s">
        <v>74</v>
      </c>
      <c r="I4290" s="14">
        <v>275200</v>
      </c>
      <c r="J4290" s="14">
        <v>35200</v>
      </c>
      <c r="K4290" s="14">
        <v>69071</v>
      </c>
      <c r="L4290" s="14"/>
      <c r="M4290" s="14"/>
      <c r="N4290" s="14"/>
      <c r="O4290" s="14"/>
      <c r="P4290" s="14">
        <f t="shared" si="6708"/>
        <v>104271</v>
      </c>
      <c r="Q4290" s="14"/>
      <c r="R4290" s="14"/>
      <c r="S4290" s="14">
        <v>69071</v>
      </c>
      <c r="T4290" s="14"/>
      <c r="U4290" s="14"/>
      <c r="V4290" s="14"/>
      <c r="W4290" s="14"/>
      <c r="X4290" s="14"/>
      <c r="Y4290" s="14"/>
      <c r="Z4290" s="14">
        <v>69071</v>
      </c>
      <c r="AA4290" s="14">
        <v>35200</v>
      </c>
      <c r="AB4290" s="14">
        <v>0</v>
      </c>
      <c r="AC4290" s="14"/>
      <c r="AD4290" s="14"/>
      <c r="AE4290" s="14"/>
      <c r="AF4290" s="14"/>
      <c r="AG4290" s="14"/>
      <c r="AH4290" s="14">
        <f t="shared" si="6709"/>
        <v>0</v>
      </c>
      <c r="AI4290" s="14"/>
      <c r="AJ4290" s="14"/>
      <c r="AK4290" s="14"/>
      <c r="AL4290" s="14"/>
      <c r="AM4290" s="14"/>
      <c r="AN4290" s="14"/>
      <c r="AO4290" s="14"/>
      <c r="AP4290" s="14"/>
      <c r="AQ4290" s="14"/>
      <c r="AR4290" s="14">
        <v>0</v>
      </c>
      <c r="AS4290" s="14">
        <v>0</v>
      </c>
      <c r="AT4290" s="14">
        <v>0</v>
      </c>
      <c r="AU4290" s="14"/>
      <c r="AV4290" s="14"/>
      <c r="AW4290" s="14"/>
      <c r="AX4290" s="14"/>
      <c r="AY4290" s="14"/>
      <c r="AZ4290" s="14">
        <f t="shared" si="6710"/>
        <v>0</v>
      </c>
      <c r="BA4290" s="14"/>
      <c r="BB4290" s="14"/>
      <c r="BC4290" s="14"/>
      <c r="BD4290" s="14"/>
      <c r="BE4290" s="14"/>
      <c r="BF4290" s="14"/>
      <c r="BG4290" s="14"/>
      <c r="BH4290" s="14"/>
      <c r="BI4290" s="14"/>
      <c r="BJ4290" s="14">
        <v>0</v>
      </c>
      <c r="BK4290" s="14">
        <v>0</v>
      </c>
    </row>
    <row r="4291" spans="1:63" x14ac:dyDescent="0.25">
      <c r="A4291" s="4" t="s">
        <v>1156</v>
      </c>
      <c r="B4291" s="4" t="s">
        <v>58</v>
      </c>
      <c r="C4291" s="4" t="s">
        <v>161</v>
      </c>
      <c r="D4291" s="107" t="s">
        <v>1421</v>
      </c>
      <c r="E4291" s="117">
        <v>6133</v>
      </c>
      <c r="F4291" s="107"/>
      <c r="G4291" s="103" t="s">
        <v>1659</v>
      </c>
      <c r="H4291" s="13" t="s">
        <v>77</v>
      </c>
      <c r="I4291" s="14">
        <v>51000</v>
      </c>
      <c r="J4291" s="14">
        <v>15000</v>
      </c>
      <c r="K4291" s="14">
        <v>15000</v>
      </c>
      <c r="L4291" s="14"/>
      <c r="M4291" s="14"/>
      <c r="N4291" s="14"/>
      <c r="O4291" s="14"/>
      <c r="P4291" s="14">
        <f t="shared" si="6708"/>
        <v>30000</v>
      </c>
      <c r="Q4291" s="14"/>
      <c r="R4291" s="14"/>
      <c r="S4291" s="14">
        <v>15000</v>
      </c>
      <c r="T4291" s="14"/>
      <c r="U4291" s="14"/>
      <c r="V4291" s="14"/>
      <c r="W4291" s="14"/>
      <c r="X4291" s="14"/>
      <c r="Y4291" s="14"/>
      <c r="Z4291" s="14">
        <v>15000</v>
      </c>
      <c r="AA4291" s="14">
        <v>15000</v>
      </c>
      <c r="AB4291" s="14">
        <v>0</v>
      </c>
      <c r="AC4291" s="14"/>
      <c r="AD4291" s="14"/>
      <c r="AE4291" s="14"/>
      <c r="AF4291" s="14"/>
      <c r="AG4291" s="14"/>
      <c r="AH4291" s="14">
        <f t="shared" si="6709"/>
        <v>0</v>
      </c>
      <c r="AI4291" s="14"/>
      <c r="AJ4291" s="14"/>
      <c r="AK4291" s="14"/>
      <c r="AL4291" s="14"/>
      <c r="AM4291" s="14"/>
      <c r="AN4291" s="14"/>
      <c r="AO4291" s="14"/>
      <c r="AP4291" s="14"/>
      <c r="AQ4291" s="14"/>
      <c r="AR4291" s="14">
        <v>0</v>
      </c>
      <c r="AS4291" s="14">
        <v>0</v>
      </c>
      <c r="AT4291" s="14">
        <v>0</v>
      </c>
      <c r="AU4291" s="14"/>
      <c r="AV4291" s="14"/>
      <c r="AW4291" s="14"/>
      <c r="AX4291" s="14"/>
      <c r="AY4291" s="14"/>
      <c r="AZ4291" s="14">
        <f t="shared" si="6710"/>
        <v>0</v>
      </c>
      <c r="BA4291" s="14"/>
      <c r="BB4291" s="14"/>
      <c r="BC4291" s="14"/>
      <c r="BD4291" s="14"/>
      <c r="BE4291" s="14"/>
      <c r="BF4291" s="14"/>
      <c r="BG4291" s="14"/>
      <c r="BH4291" s="14"/>
      <c r="BI4291" s="14"/>
      <c r="BJ4291" s="14">
        <v>0</v>
      </c>
      <c r="BK4291" s="14">
        <v>0</v>
      </c>
    </row>
    <row r="4292" spans="1:63" x14ac:dyDescent="0.25">
      <c r="A4292" s="4" t="s">
        <v>1156</v>
      </c>
      <c r="B4292" s="4" t="s">
        <v>58</v>
      </c>
      <c r="C4292" s="4" t="s">
        <v>161</v>
      </c>
      <c r="D4292" s="107" t="s">
        <v>1421</v>
      </c>
      <c r="E4292" s="117">
        <v>6134</v>
      </c>
      <c r="F4292" s="107"/>
      <c r="G4292" s="103" t="s">
        <v>1659</v>
      </c>
      <c r="H4292" s="13" t="s">
        <v>80</v>
      </c>
      <c r="I4292" s="14">
        <v>144530</v>
      </c>
      <c r="J4292" s="14">
        <v>46000</v>
      </c>
      <c r="K4292" s="14">
        <v>96205</v>
      </c>
      <c r="L4292" s="14"/>
      <c r="M4292" s="14"/>
      <c r="N4292" s="14"/>
      <c r="O4292" s="14"/>
      <c r="P4292" s="14">
        <f t="shared" si="6708"/>
        <v>142205</v>
      </c>
      <c r="Q4292" s="14"/>
      <c r="R4292" s="14"/>
      <c r="S4292" s="14">
        <v>96205</v>
      </c>
      <c r="T4292" s="14"/>
      <c r="U4292" s="14"/>
      <c r="V4292" s="14"/>
      <c r="W4292" s="14"/>
      <c r="X4292" s="14"/>
      <c r="Y4292" s="14"/>
      <c r="Z4292" s="14">
        <v>96205</v>
      </c>
      <c r="AA4292" s="14">
        <v>46000</v>
      </c>
      <c r="AB4292" s="14">
        <v>0</v>
      </c>
      <c r="AC4292" s="14">
        <v>6085</v>
      </c>
      <c r="AD4292" s="14"/>
      <c r="AE4292" s="14"/>
      <c r="AF4292" s="14"/>
      <c r="AG4292" s="14"/>
      <c r="AH4292" s="14">
        <f t="shared" si="6709"/>
        <v>6085</v>
      </c>
      <c r="AI4292" s="14"/>
      <c r="AJ4292" s="14"/>
      <c r="AK4292" s="14">
        <v>6085</v>
      </c>
      <c r="AL4292" s="14"/>
      <c r="AM4292" s="14"/>
      <c r="AN4292" s="14"/>
      <c r="AO4292" s="14"/>
      <c r="AP4292" s="14"/>
      <c r="AQ4292" s="14"/>
      <c r="AR4292" s="14">
        <v>6085</v>
      </c>
      <c r="AS4292" s="14">
        <v>0</v>
      </c>
      <c r="AT4292" s="14">
        <v>37530</v>
      </c>
      <c r="AU4292" s="14">
        <f>84+343+47208</f>
        <v>47635</v>
      </c>
      <c r="AV4292" s="14"/>
      <c r="AW4292" s="14">
        <v>3417</v>
      </c>
      <c r="AX4292" s="14"/>
      <c r="AY4292" s="14"/>
      <c r="AZ4292" s="14">
        <f t="shared" si="6710"/>
        <v>88582</v>
      </c>
      <c r="BA4292" s="14"/>
      <c r="BB4292" s="14"/>
      <c r="BC4292" s="14">
        <f>84+343+47208</f>
        <v>47635</v>
      </c>
      <c r="BD4292" s="14"/>
      <c r="BE4292" s="14"/>
      <c r="BF4292" s="14"/>
      <c r="BG4292" s="14"/>
      <c r="BH4292" s="14">
        <v>3417</v>
      </c>
      <c r="BI4292" s="14"/>
      <c r="BJ4292" s="14">
        <v>51052</v>
      </c>
      <c r="BK4292" s="14">
        <v>37530</v>
      </c>
    </row>
    <row r="4293" spans="1:63" x14ac:dyDescent="0.25">
      <c r="A4293" s="4" t="s">
        <v>1156</v>
      </c>
      <c r="B4293" s="4" t="s">
        <v>58</v>
      </c>
      <c r="C4293" s="4" t="s">
        <v>161</v>
      </c>
      <c r="D4293" s="107" t="s">
        <v>1421</v>
      </c>
      <c r="E4293" s="117">
        <v>6135</v>
      </c>
      <c r="F4293" s="107"/>
      <c r="G4293" s="103" t="s">
        <v>1659</v>
      </c>
      <c r="H4293" s="13" t="s">
        <v>83</v>
      </c>
      <c r="I4293" s="14">
        <v>3000</v>
      </c>
      <c r="J4293" s="14">
        <v>3000</v>
      </c>
      <c r="K4293" s="14">
        <v>3000</v>
      </c>
      <c r="L4293" s="14"/>
      <c r="M4293" s="14"/>
      <c r="N4293" s="14"/>
      <c r="O4293" s="14"/>
      <c r="P4293" s="14">
        <f t="shared" si="6708"/>
        <v>6000</v>
      </c>
      <c r="Q4293" s="14"/>
      <c r="R4293" s="14"/>
      <c r="S4293" s="14">
        <v>3000</v>
      </c>
      <c r="T4293" s="14"/>
      <c r="U4293" s="14"/>
      <c r="V4293" s="14"/>
      <c r="W4293" s="14"/>
      <c r="X4293" s="14"/>
      <c r="Y4293" s="14"/>
      <c r="Z4293" s="14">
        <v>3000</v>
      </c>
      <c r="AA4293" s="14">
        <v>3000</v>
      </c>
      <c r="AB4293" s="14">
        <v>0</v>
      </c>
      <c r="AC4293" s="14"/>
      <c r="AD4293" s="14"/>
      <c r="AE4293" s="14"/>
      <c r="AF4293" s="14"/>
      <c r="AG4293" s="14"/>
      <c r="AH4293" s="14">
        <f t="shared" si="6709"/>
        <v>0</v>
      </c>
      <c r="AI4293" s="14"/>
      <c r="AJ4293" s="14"/>
      <c r="AK4293" s="14"/>
      <c r="AL4293" s="14"/>
      <c r="AM4293" s="14"/>
      <c r="AN4293" s="14"/>
      <c r="AO4293" s="14"/>
      <c r="AP4293" s="14"/>
      <c r="AQ4293" s="14"/>
      <c r="AR4293" s="14">
        <v>0</v>
      </c>
      <c r="AS4293" s="14">
        <v>0</v>
      </c>
      <c r="AT4293" s="14">
        <v>0</v>
      </c>
      <c r="AU4293" s="14"/>
      <c r="AV4293" s="14"/>
      <c r="AW4293" s="14"/>
      <c r="AX4293" s="14"/>
      <c r="AY4293" s="14"/>
      <c r="AZ4293" s="14">
        <f t="shared" si="6710"/>
        <v>0</v>
      </c>
      <c r="BA4293" s="14"/>
      <c r="BB4293" s="14"/>
      <c r="BC4293" s="14"/>
      <c r="BD4293" s="14"/>
      <c r="BE4293" s="14"/>
      <c r="BF4293" s="14"/>
      <c r="BG4293" s="14"/>
      <c r="BH4293" s="14"/>
      <c r="BI4293" s="14"/>
      <c r="BJ4293" s="14">
        <v>0</v>
      </c>
      <c r="BK4293" s="14">
        <v>0</v>
      </c>
    </row>
    <row r="4294" spans="1:63" ht="22.5" x14ac:dyDescent="0.25">
      <c r="A4294" s="4" t="s">
        <v>1156</v>
      </c>
      <c r="B4294" s="4" t="s">
        <v>58</v>
      </c>
      <c r="C4294" s="4" t="s">
        <v>161</v>
      </c>
      <c r="D4294" s="107" t="s">
        <v>1421</v>
      </c>
      <c r="E4294" s="117">
        <v>6136</v>
      </c>
      <c r="F4294" s="107"/>
      <c r="G4294" s="103" t="s">
        <v>1659</v>
      </c>
      <c r="H4294" s="13" t="s">
        <v>86</v>
      </c>
      <c r="I4294" s="14">
        <v>3000</v>
      </c>
      <c r="J4294" s="14">
        <v>3000</v>
      </c>
      <c r="K4294" s="14">
        <v>9489</v>
      </c>
      <c r="L4294" s="14"/>
      <c r="M4294" s="14"/>
      <c r="N4294" s="14"/>
      <c r="O4294" s="14"/>
      <c r="P4294" s="14">
        <f t="shared" si="6708"/>
        <v>12489</v>
      </c>
      <c r="Q4294" s="14"/>
      <c r="R4294" s="14"/>
      <c r="S4294" s="14">
        <v>9489</v>
      </c>
      <c r="T4294" s="14"/>
      <c r="U4294" s="14"/>
      <c r="V4294" s="14"/>
      <c r="W4294" s="14"/>
      <c r="X4294" s="14"/>
      <c r="Y4294" s="14"/>
      <c r="Z4294" s="14">
        <v>9489</v>
      </c>
      <c r="AA4294" s="14">
        <v>3000</v>
      </c>
      <c r="AB4294" s="14">
        <v>0</v>
      </c>
      <c r="AC4294" s="14"/>
      <c r="AD4294" s="14"/>
      <c r="AE4294" s="14"/>
      <c r="AF4294" s="14"/>
      <c r="AG4294" s="14"/>
      <c r="AH4294" s="14">
        <f t="shared" si="6709"/>
        <v>0</v>
      </c>
      <c r="AI4294" s="14"/>
      <c r="AJ4294" s="14"/>
      <c r="AK4294" s="14"/>
      <c r="AL4294" s="14"/>
      <c r="AM4294" s="14"/>
      <c r="AN4294" s="14"/>
      <c r="AO4294" s="14"/>
      <c r="AP4294" s="14"/>
      <c r="AQ4294" s="14"/>
      <c r="AR4294" s="14">
        <v>0</v>
      </c>
      <c r="AS4294" s="14">
        <v>0</v>
      </c>
      <c r="AT4294" s="14">
        <v>0</v>
      </c>
      <c r="AU4294" s="14"/>
      <c r="AV4294" s="14"/>
      <c r="AW4294" s="14"/>
      <c r="AX4294" s="14"/>
      <c r="AY4294" s="14"/>
      <c r="AZ4294" s="14">
        <f t="shared" si="6710"/>
        <v>0</v>
      </c>
      <c r="BA4294" s="14"/>
      <c r="BB4294" s="14"/>
      <c r="BC4294" s="14"/>
      <c r="BD4294" s="14"/>
      <c r="BE4294" s="14"/>
      <c r="BF4294" s="14"/>
      <c r="BG4294" s="14"/>
      <c r="BH4294" s="14"/>
      <c r="BI4294" s="14"/>
      <c r="BJ4294" s="14">
        <v>0</v>
      </c>
      <c r="BK4294" s="14">
        <v>0</v>
      </c>
    </row>
    <row r="4295" spans="1:63" x14ac:dyDescent="0.25">
      <c r="A4295" s="4" t="s">
        <v>1156</v>
      </c>
      <c r="B4295" s="4" t="s">
        <v>58</v>
      </c>
      <c r="C4295" s="4" t="s">
        <v>161</v>
      </c>
      <c r="D4295" s="107" t="s">
        <v>1421</v>
      </c>
      <c r="E4295" s="117">
        <v>6137</v>
      </c>
      <c r="F4295" s="107"/>
      <c r="G4295" s="103" t="s">
        <v>1659</v>
      </c>
      <c r="H4295" s="13" t="s">
        <v>89</v>
      </c>
      <c r="I4295" s="14">
        <v>175141</v>
      </c>
      <c r="J4295" s="14">
        <v>20000</v>
      </c>
      <c r="K4295" s="14">
        <v>53190</v>
      </c>
      <c r="L4295" s="14"/>
      <c r="M4295" s="14"/>
      <c r="N4295" s="14"/>
      <c r="O4295" s="14"/>
      <c r="P4295" s="14">
        <f t="shared" si="6708"/>
        <v>73190</v>
      </c>
      <c r="Q4295" s="14"/>
      <c r="R4295" s="14"/>
      <c r="S4295" s="14">
        <v>53190</v>
      </c>
      <c r="T4295" s="14"/>
      <c r="U4295" s="14"/>
      <c r="V4295" s="14"/>
      <c r="W4295" s="14"/>
      <c r="X4295" s="14"/>
      <c r="Y4295" s="14"/>
      <c r="Z4295" s="14">
        <v>53190</v>
      </c>
      <c r="AA4295" s="14">
        <v>20000</v>
      </c>
      <c r="AB4295" s="14">
        <v>0</v>
      </c>
      <c r="AC4295" s="14"/>
      <c r="AD4295" s="14"/>
      <c r="AE4295" s="14"/>
      <c r="AF4295" s="14"/>
      <c r="AG4295" s="14"/>
      <c r="AH4295" s="14">
        <f t="shared" si="6709"/>
        <v>0</v>
      </c>
      <c r="AI4295" s="14"/>
      <c r="AJ4295" s="14"/>
      <c r="AK4295" s="14"/>
      <c r="AL4295" s="14"/>
      <c r="AM4295" s="14"/>
      <c r="AN4295" s="14"/>
      <c r="AO4295" s="14"/>
      <c r="AP4295" s="14"/>
      <c r="AQ4295" s="14"/>
      <c r="AR4295" s="14">
        <v>0</v>
      </c>
      <c r="AS4295" s="14">
        <v>0</v>
      </c>
      <c r="AT4295" s="14">
        <v>900</v>
      </c>
      <c r="AU4295" s="14">
        <v>3000</v>
      </c>
      <c r="AV4295" s="14"/>
      <c r="AW4295" s="14"/>
      <c r="AX4295" s="14"/>
      <c r="AY4295" s="14">
        <v>19035</v>
      </c>
      <c r="AZ4295" s="14">
        <f t="shared" si="6710"/>
        <v>22935</v>
      </c>
      <c r="BA4295" s="14"/>
      <c r="BB4295" s="14"/>
      <c r="BC4295" s="14">
        <v>3000</v>
      </c>
      <c r="BD4295" s="14"/>
      <c r="BE4295" s="14"/>
      <c r="BF4295" s="14"/>
      <c r="BG4295" s="14">
        <v>19035</v>
      </c>
      <c r="BH4295" s="14"/>
      <c r="BI4295" s="14"/>
      <c r="BJ4295" s="14">
        <v>22035</v>
      </c>
      <c r="BK4295" s="14">
        <v>900</v>
      </c>
    </row>
    <row r="4296" spans="1:63" ht="22.5" x14ac:dyDescent="0.25">
      <c r="A4296" s="4" t="s">
        <v>1156</v>
      </c>
      <c r="B4296" s="4" t="s">
        <v>58</v>
      </c>
      <c r="C4296" s="4" t="s">
        <v>161</v>
      </c>
      <c r="D4296" s="107" t="s">
        <v>1421</v>
      </c>
      <c r="E4296" s="117">
        <v>6138</v>
      </c>
      <c r="F4296" s="107"/>
      <c r="G4296" s="103" t="s">
        <v>1659</v>
      </c>
      <c r="H4296" s="13" t="s">
        <v>92</v>
      </c>
      <c r="I4296" s="14">
        <v>11100</v>
      </c>
      <c r="J4296" s="14">
        <v>11000</v>
      </c>
      <c r="K4296" s="14">
        <v>15192</v>
      </c>
      <c r="L4296" s="14"/>
      <c r="M4296" s="14"/>
      <c r="N4296" s="14"/>
      <c r="O4296" s="14"/>
      <c r="P4296" s="14">
        <f t="shared" si="6708"/>
        <v>26192</v>
      </c>
      <c r="Q4296" s="14"/>
      <c r="R4296" s="14"/>
      <c r="S4296" s="14">
        <v>15192</v>
      </c>
      <c r="T4296" s="14"/>
      <c r="U4296" s="14"/>
      <c r="V4296" s="14"/>
      <c r="W4296" s="14"/>
      <c r="X4296" s="14"/>
      <c r="Y4296" s="14"/>
      <c r="Z4296" s="14">
        <v>15192</v>
      </c>
      <c r="AA4296" s="14">
        <v>11000</v>
      </c>
      <c r="AB4296" s="14">
        <v>0</v>
      </c>
      <c r="AC4296" s="14"/>
      <c r="AD4296" s="14"/>
      <c r="AE4296" s="14"/>
      <c r="AF4296" s="14"/>
      <c r="AG4296" s="14"/>
      <c r="AH4296" s="14">
        <f t="shared" si="6709"/>
        <v>0</v>
      </c>
      <c r="AI4296" s="14"/>
      <c r="AJ4296" s="14"/>
      <c r="AK4296" s="14"/>
      <c r="AL4296" s="14"/>
      <c r="AM4296" s="14"/>
      <c r="AN4296" s="14"/>
      <c r="AO4296" s="14"/>
      <c r="AP4296" s="14"/>
      <c r="AQ4296" s="14"/>
      <c r="AR4296" s="14">
        <v>0</v>
      </c>
      <c r="AS4296" s="14">
        <v>0</v>
      </c>
      <c r="AT4296" s="14">
        <v>100</v>
      </c>
      <c r="AU4296" s="14"/>
      <c r="AV4296" s="14"/>
      <c r="AW4296" s="14"/>
      <c r="AX4296" s="14"/>
      <c r="AY4296" s="14"/>
      <c r="AZ4296" s="14">
        <f t="shared" si="6710"/>
        <v>100</v>
      </c>
      <c r="BA4296" s="14"/>
      <c r="BB4296" s="14"/>
      <c r="BC4296" s="14"/>
      <c r="BD4296" s="14"/>
      <c r="BE4296" s="14"/>
      <c r="BF4296" s="14"/>
      <c r="BG4296" s="14"/>
      <c r="BH4296" s="14"/>
      <c r="BI4296" s="14"/>
      <c r="BJ4296" s="14">
        <v>0</v>
      </c>
      <c r="BK4296" s="14">
        <v>100</v>
      </c>
    </row>
    <row r="4297" spans="1:63" x14ac:dyDescent="0.25">
      <c r="A4297" s="1" t="s">
        <v>1156</v>
      </c>
      <c r="B4297" s="1" t="s">
        <v>58</v>
      </c>
      <c r="C4297" s="1" t="s">
        <v>161</v>
      </c>
      <c r="D4297" s="110" t="s">
        <v>1421</v>
      </c>
      <c r="E4297" s="110" t="s">
        <v>36</v>
      </c>
      <c r="F4297" s="107" t="s">
        <v>0</v>
      </c>
      <c r="G4297" s="13" t="s">
        <v>0</v>
      </c>
      <c r="H4297" s="2" t="s">
        <v>37</v>
      </c>
      <c r="I4297" s="12">
        <f>SUM(I4298:I4300)</f>
        <v>268470</v>
      </c>
      <c r="J4297" s="12">
        <f t="shared" ref="J4297:Y4297" si="6717">SUM(J4298:J4300)</f>
        <v>55700</v>
      </c>
      <c r="K4297" s="12">
        <f t="shared" si="6717"/>
        <v>120605</v>
      </c>
      <c r="L4297" s="12">
        <f t="shared" si="6717"/>
        <v>0</v>
      </c>
      <c r="M4297" s="12">
        <f t="shared" si="6717"/>
        <v>0</v>
      </c>
      <c r="N4297" s="12">
        <f t="shared" si="6717"/>
        <v>0</v>
      </c>
      <c r="O4297" s="12">
        <f t="shared" si="6717"/>
        <v>0</v>
      </c>
      <c r="P4297" s="12">
        <f t="shared" si="6717"/>
        <v>176305</v>
      </c>
      <c r="Q4297" s="12">
        <f t="shared" si="6717"/>
        <v>8034</v>
      </c>
      <c r="R4297" s="12">
        <f t="shared" si="6717"/>
        <v>8125</v>
      </c>
      <c r="S4297" s="12">
        <f t="shared" si="6717"/>
        <v>120605</v>
      </c>
      <c r="T4297" s="12">
        <f t="shared" si="6717"/>
        <v>0</v>
      </c>
      <c r="U4297" s="12">
        <f t="shared" si="6717"/>
        <v>89</v>
      </c>
      <c r="V4297" s="12">
        <f t="shared" si="6717"/>
        <v>0</v>
      </c>
      <c r="W4297" s="12">
        <f t="shared" si="6717"/>
        <v>0</v>
      </c>
      <c r="X4297" s="12">
        <f t="shared" si="6717"/>
        <v>0</v>
      </c>
      <c r="Y4297" s="12">
        <f t="shared" si="6717"/>
        <v>102</v>
      </c>
      <c r="Z4297" s="12">
        <v>136955</v>
      </c>
      <c r="AA4297" s="12">
        <v>39350</v>
      </c>
      <c r="AB4297" s="12">
        <f t="shared" ref="AB4297:AQ4297" si="6718">SUM(AB4298:AB4300)</f>
        <v>0</v>
      </c>
      <c r="AC4297" s="12">
        <f t="shared" si="6718"/>
        <v>0</v>
      </c>
      <c r="AD4297" s="12">
        <f t="shared" si="6718"/>
        <v>0</v>
      </c>
      <c r="AE4297" s="12">
        <f t="shared" si="6718"/>
        <v>166</v>
      </c>
      <c r="AF4297" s="12">
        <f t="shared" si="6718"/>
        <v>0</v>
      </c>
      <c r="AG4297" s="12">
        <f t="shared" si="6718"/>
        <v>0</v>
      </c>
      <c r="AH4297" s="12">
        <f t="shared" si="6718"/>
        <v>166</v>
      </c>
      <c r="AI4297" s="12">
        <f t="shared" si="6718"/>
        <v>0</v>
      </c>
      <c r="AJ4297" s="12">
        <f t="shared" si="6718"/>
        <v>0</v>
      </c>
      <c r="AK4297" s="12">
        <f t="shared" si="6718"/>
        <v>0</v>
      </c>
      <c r="AL4297" s="12">
        <f t="shared" si="6718"/>
        <v>0</v>
      </c>
      <c r="AM4297" s="12">
        <f t="shared" si="6718"/>
        <v>0</v>
      </c>
      <c r="AN4297" s="12">
        <f t="shared" si="6718"/>
        <v>0</v>
      </c>
      <c r="AO4297" s="12">
        <f t="shared" si="6718"/>
        <v>166</v>
      </c>
      <c r="AP4297" s="12">
        <f t="shared" si="6718"/>
        <v>0</v>
      </c>
      <c r="AQ4297" s="12">
        <f t="shared" si="6718"/>
        <v>0</v>
      </c>
      <c r="AR4297" s="12">
        <v>166</v>
      </c>
      <c r="AS4297" s="12">
        <v>0</v>
      </c>
      <c r="AT4297" s="12">
        <f t="shared" ref="AT4297:BI4297" si="6719">SUM(AT4298:AT4300)</f>
        <v>80040</v>
      </c>
      <c r="AU4297" s="12">
        <f t="shared" si="6719"/>
        <v>136446</v>
      </c>
      <c r="AV4297" s="12">
        <f t="shared" si="6719"/>
        <v>0</v>
      </c>
      <c r="AW4297" s="12">
        <f t="shared" si="6719"/>
        <v>0</v>
      </c>
      <c r="AX4297" s="12">
        <f t="shared" si="6719"/>
        <v>0</v>
      </c>
      <c r="AY4297" s="12">
        <f t="shared" si="6719"/>
        <v>0</v>
      </c>
      <c r="AZ4297" s="12">
        <f t="shared" si="6719"/>
        <v>216486</v>
      </c>
      <c r="BA4297" s="12">
        <f t="shared" si="6719"/>
        <v>0</v>
      </c>
      <c r="BB4297" s="12">
        <f t="shared" si="6719"/>
        <v>0</v>
      </c>
      <c r="BC4297" s="12">
        <f t="shared" si="6719"/>
        <v>136446</v>
      </c>
      <c r="BD4297" s="12">
        <f t="shared" si="6719"/>
        <v>4</v>
      </c>
      <c r="BE4297" s="12">
        <f t="shared" si="6719"/>
        <v>0</v>
      </c>
      <c r="BF4297" s="12">
        <f t="shared" si="6719"/>
        <v>0</v>
      </c>
      <c r="BG4297" s="12">
        <f t="shared" si="6719"/>
        <v>0</v>
      </c>
      <c r="BH4297" s="12">
        <f t="shared" si="6719"/>
        <v>0</v>
      </c>
      <c r="BI4297" s="12">
        <f t="shared" si="6719"/>
        <v>0</v>
      </c>
      <c r="BJ4297" s="12">
        <v>136450</v>
      </c>
      <c r="BK4297" s="12">
        <v>80036</v>
      </c>
    </row>
    <row r="4298" spans="1:63" x14ac:dyDescent="0.25">
      <c r="A4298" s="4" t="s">
        <v>1156</v>
      </c>
      <c r="B4298" s="4" t="s">
        <v>58</v>
      </c>
      <c r="C4298" s="4" t="s">
        <v>161</v>
      </c>
      <c r="D4298" s="107" t="s">
        <v>1421</v>
      </c>
      <c r="E4298" s="117">
        <v>6139</v>
      </c>
      <c r="F4298" s="107"/>
      <c r="G4298" s="103" t="s">
        <v>1659</v>
      </c>
      <c r="H4298" s="13" t="s">
        <v>37</v>
      </c>
      <c r="I4298" s="14">
        <v>215000</v>
      </c>
      <c r="J4298" s="14">
        <v>55000</v>
      </c>
      <c r="K4298" s="14">
        <v>119617</v>
      </c>
      <c r="L4298" s="14"/>
      <c r="M4298" s="14"/>
      <c r="N4298" s="14"/>
      <c r="O4298" s="14"/>
      <c r="P4298" s="14">
        <f t="shared" si="6708"/>
        <v>174617</v>
      </c>
      <c r="Q4298" s="14">
        <v>8000</v>
      </c>
      <c r="R4298" s="14">
        <v>8000</v>
      </c>
      <c r="S4298" s="14">
        <v>119617</v>
      </c>
      <c r="T4298" s="14"/>
      <c r="U4298" s="14"/>
      <c r="V4298" s="14"/>
      <c r="W4298" s="14"/>
      <c r="X4298" s="14"/>
      <c r="Y4298" s="14"/>
      <c r="Z4298" s="14">
        <v>135617</v>
      </c>
      <c r="AA4298" s="14">
        <v>39000</v>
      </c>
      <c r="AB4298" s="14">
        <v>0</v>
      </c>
      <c r="AC4298" s="14"/>
      <c r="AD4298" s="14"/>
      <c r="AE4298" s="14"/>
      <c r="AF4298" s="14"/>
      <c r="AG4298" s="14"/>
      <c r="AH4298" s="14">
        <f t="shared" si="6709"/>
        <v>0</v>
      </c>
      <c r="AI4298" s="14"/>
      <c r="AJ4298" s="14"/>
      <c r="AK4298" s="14"/>
      <c r="AL4298" s="14"/>
      <c r="AM4298" s="14"/>
      <c r="AN4298" s="14"/>
      <c r="AO4298" s="14"/>
      <c r="AP4298" s="14"/>
      <c r="AQ4298" s="14"/>
      <c r="AR4298" s="14">
        <v>0</v>
      </c>
      <c r="AS4298" s="14">
        <v>0</v>
      </c>
      <c r="AT4298" s="14">
        <v>80000</v>
      </c>
      <c r="AU4298" s="14">
        <f>95565+40864</f>
        <v>136429</v>
      </c>
      <c r="AV4298" s="14"/>
      <c r="AW4298" s="14"/>
      <c r="AX4298" s="14"/>
      <c r="AY4298" s="14"/>
      <c r="AZ4298" s="14">
        <f t="shared" si="6710"/>
        <v>216429</v>
      </c>
      <c r="BA4298" s="14"/>
      <c r="BB4298" s="14"/>
      <c r="BC4298" s="14">
        <f>95565+40864</f>
        <v>136429</v>
      </c>
      <c r="BD4298" s="14"/>
      <c r="BE4298" s="14"/>
      <c r="BF4298" s="14"/>
      <c r="BG4298" s="14"/>
      <c r="BH4298" s="14"/>
      <c r="BI4298" s="14"/>
      <c r="BJ4298" s="14">
        <v>136429</v>
      </c>
      <c r="BK4298" s="14">
        <v>80000</v>
      </c>
    </row>
    <row r="4299" spans="1:63" ht="22.5" x14ac:dyDescent="0.25">
      <c r="A4299" s="4" t="s">
        <v>1156</v>
      </c>
      <c r="B4299" s="4" t="s">
        <v>58</v>
      </c>
      <c r="C4299" s="4" t="s">
        <v>161</v>
      </c>
      <c r="D4299" s="107" t="s">
        <v>1421</v>
      </c>
      <c r="E4299" s="117">
        <v>6139</v>
      </c>
      <c r="F4299" s="107" t="s">
        <v>1428</v>
      </c>
      <c r="G4299" s="103" t="s">
        <v>1659</v>
      </c>
      <c r="H4299" s="13" t="s">
        <v>39</v>
      </c>
      <c r="I4299" s="14">
        <v>28390</v>
      </c>
      <c r="J4299" s="14">
        <v>700</v>
      </c>
      <c r="K4299" s="14">
        <v>988</v>
      </c>
      <c r="L4299" s="14"/>
      <c r="M4299" s="14"/>
      <c r="N4299" s="14"/>
      <c r="O4299" s="14"/>
      <c r="P4299" s="14">
        <f t="shared" si="6708"/>
        <v>1688</v>
      </c>
      <c r="Q4299" s="14">
        <v>34</v>
      </c>
      <c r="R4299" s="14">
        <f>25+100</f>
        <v>125</v>
      </c>
      <c r="S4299" s="14">
        <v>988</v>
      </c>
      <c r="T4299" s="14"/>
      <c r="U4299" s="14">
        <v>89</v>
      </c>
      <c r="V4299" s="14"/>
      <c r="W4299" s="14"/>
      <c r="X4299" s="14"/>
      <c r="Y4299" s="14">
        <v>102</v>
      </c>
      <c r="Z4299" s="14">
        <v>1338</v>
      </c>
      <c r="AA4299" s="14">
        <v>350</v>
      </c>
      <c r="AB4299" s="14">
        <v>0</v>
      </c>
      <c r="AC4299" s="14"/>
      <c r="AD4299" s="14"/>
      <c r="AE4299" s="14">
        <v>166</v>
      </c>
      <c r="AF4299" s="14"/>
      <c r="AG4299" s="14"/>
      <c r="AH4299" s="14">
        <f t="shared" si="6709"/>
        <v>166</v>
      </c>
      <c r="AI4299" s="14"/>
      <c r="AJ4299" s="14"/>
      <c r="AK4299" s="14"/>
      <c r="AL4299" s="14"/>
      <c r="AM4299" s="14"/>
      <c r="AN4299" s="14"/>
      <c r="AO4299" s="14">
        <v>166</v>
      </c>
      <c r="AP4299" s="14"/>
      <c r="AQ4299" s="14"/>
      <c r="AR4299" s="14">
        <v>166</v>
      </c>
      <c r="AS4299" s="14">
        <v>0</v>
      </c>
      <c r="AT4299" s="14">
        <v>40</v>
      </c>
      <c r="AU4299" s="14">
        <f>6+11</f>
        <v>17</v>
      </c>
      <c r="AV4299" s="14"/>
      <c r="AW4299" s="14"/>
      <c r="AX4299" s="14"/>
      <c r="AY4299" s="14"/>
      <c r="AZ4299" s="14">
        <f t="shared" si="6710"/>
        <v>57</v>
      </c>
      <c r="BA4299" s="14"/>
      <c r="BB4299" s="14"/>
      <c r="BC4299" s="14">
        <f>6+11</f>
        <v>17</v>
      </c>
      <c r="BD4299" s="14">
        <v>4</v>
      </c>
      <c r="BE4299" s="14"/>
      <c r="BF4299" s="14"/>
      <c r="BG4299" s="14"/>
      <c r="BH4299" s="14"/>
      <c r="BI4299" s="14"/>
      <c r="BJ4299" s="14">
        <v>21</v>
      </c>
      <c r="BK4299" s="14">
        <v>36</v>
      </c>
    </row>
    <row r="4300" spans="1:63" ht="33.75" x14ac:dyDescent="0.25">
      <c r="A4300" s="4" t="s">
        <v>1156</v>
      </c>
      <c r="B4300" s="4" t="s">
        <v>58</v>
      </c>
      <c r="C4300" s="4" t="s">
        <v>161</v>
      </c>
      <c r="D4300" s="107" t="s">
        <v>1421</v>
      </c>
      <c r="E4300" s="117">
        <v>6139</v>
      </c>
      <c r="F4300" s="107" t="s">
        <v>1429</v>
      </c>
      <c r="G4300" s="103" t="s">
        <v>1659</v>
      </c>
      <c r="H4300" s="13" t="s">
        <v>40</v>
      </c>
      <c r="I4300" s="14">
        <v>25080</v>
      </c>
      <c r="J4300" s="14">
        <v>0</v>
      </c>
      <c r="K4300" s="14"/>
      <c r="L4300" s="14"/>
      <c r="M4300" s="14"/>
      <c r="N4300" s="14"/>
      <c r="O4300" s="14"/>
      <c r="P4300" s="14">
        <f t="shared" si="6708"/>
        <v>0</v>
      </c>
      <c r="Q4300" s="14"/>
      <c r="R4300" s="14"/>
      <c r="S4300" s="14"/>
      <c r="T4300" s="14"/>
      <c r="U4300" s="14"/>
      <c r="V4300" s="14"/>
      <c r="W4300" s="14"/>
      <c r="X4300" s="14"/>
      <c r="Y4300" s="14"/>
      <c r="Z4300" s="14">
        <v>0</v>
      </c>
      <c r="AA4300" s="14">
        <v>0</v>
      </c>
      <c r="AB4300" s="14">
        <v>0</v>
      </c>
      <c r="AC4300" s="14"/>
      <c r="AD4300" s="14"/>
      <c r="AE4300" s="14"/>
      <c r="AF4300" s="14"/>
      <c r="AG4300" s="14"/>
      <c r="AH4300" s="14">
        <f t="shared" si="6709"/>
        <v>0</v>
      </c>
      <c r="AI4300" s="14"/>
      <c r="AJ4300" s="14"/>
      <c r="AK4300" s="14"/>
      <c r="AL4300" s="14"/>
      <c r="AM4300" s="14"/>
      <c r="AN4300" s="14"/>
      <c r="AO4300" s="14"/>
      <c r="AP4300" s="14"/>
      <c r="AQ4300" s="14"/>
      <c r="AR4300" s="14">
        <v>0</v>
      </c>
      <c r="AS4300" s="14">
        <v>0</v>
      </c>
      <c r="AT4300" s="14">
        <v>0</v>
      </c>
      <c r="AU4300" s="14"/>
      <c r="AV4300" s="14"/>
      <c r="AW4300" s="14"/>
      <c r="AX4300" s="14"/>
      <c r="AY4300" s="14"/>
      <c r="AZ4300" s="14">
        <f t="shared" si="6710"/>
        <v>0</v>
      </c>
      <c r="BA4300" s="14"/>
      <c r="BB4300" s="14"/>
      <c r="BC4300" s="14"/>
      <c r="BD4300" s="14"/>
      <c r="BE4300" s="14"/>
      <c r="BF4300" s="14"/>
      <c r="BG4300" s="14"/>
      <c r="BH4300" s="14"/>
      <c r="BI4300" s="14"/>
      <c r="BJ4300" s="14">
        <v>0</v>
      </c>
      <c r="BK4300" s="14">
        <v>0</v>
      </c>
    </row>
    <row r="4301" spans="1:63" ht="33.75" x14ac:dyDescent="0.25">
      <c r="A4301" s="1" t="s">
        <v>0</v>
      </c>
      <c r="B4301" s="1" t="s">
        <v>0</v>
      </c>
      <c r="C4301" s="1" t="s">
        <v>0</v>
      </c>
      <c r="D4301" s="106" t="s">
        <v>0</v>
      </c>
      <c r="E4301" s="106"/>
      <c r="F4301" s="106" t="s">
        <v>0</v>
      </c>
      <c r="G4301" s="2" t="s">
        <v>0</v>
      </c>
      <c r="H4301" s="10" t="s">
        <v>41</v>
      </c>
      <c r="I4301" s="11">
        <f>SUM(I4302)</f>
        <v>5800</v>
      </c>
      <c r="J4301" s="11">
        <f t="shared" ref="J4301:Y4301" si="6720">SUM(J4302)</f>
        <v>300</v>
      </c>
      <c r="K4301" s="11">
        <f t="shared" si="6720"/>
        <v>7495</v>
      </c>
      <c r="L4301" s="11">
        <f t="shared" si="6720"/>
        <v>0</v>
      </c>
      <c r="M4301" s="11">
        <f t="shared" si="6720"/>
        <v>0</v>
      </c>
      <c r="N4301" s="11">
        <f t="shared" si="6720"/>
        <v>0</v>
      </c>
      <c r="O4301" s="11">
        <f t="shared" si="6720"/>
        <v>0</v>
      </c>
      <c r="P4301" s="11">
        <f t="shared" si="6720"/>
        <v>7795</v>
      </c>
      <c r="Q4301" s="11">
        <f t="shared" si="6720"/>
        <v>0</v>
      </c>
      <c r="R4301" s="11">
        <f t="shared" si="6720"/>
        <v>0</v>
      </c>
      <c r="S4301" s="11">
        <f t="shared" si="6720"/>
        <v>7495</v>
      </c>
      <c r="T4301" s="11">
        <f t="shared" si="6720"/>
        <v>0</v>
      </c>
      <c r="U4301" s="11">
        <f t="shared" si="6720"/>
        <v>0</v>
      </c>
      <c r="V4301" s="11">
        <f t="shared" si="6720"/>
        <v>0</v>
      </c>
      <c r="W4301" s="11">
        <f t="shared" si="6720"/>
        <v>0</v>
      </c>
      <c r="X4301" s="11">
        <f t="shared" si="6720"/>
        <v>0</v>
      </c>
      <c r="Y4301" s="11">
        <f t="shared" si="6720"/>
        <v>0</v>
      </c>
      <c r="Z4301" s="11">
        <v>7495</v>
      </c>
      <c r="AA4301" s="11">
        <v>300</v>
      </c>
      <c r="AB4301" s="11">
        <f t="shared" ref="AB4301:AQ4301" si="6721">SUM(AB4302)</f>
        <v>0</v>
      </c>
      <c r="AC4301" s="11">
        <f t="shared" si="6721"/>
        <v>0</v>
      </c>
      <c r="AD4301" s="11">
        <f t="shared" si="6721"/>
        <v>0</v>
      </c>
      <c r="AE4301" s="11">
        <f t="shared" si="6721"/>
        <v>0</v>
      </c>
      <c r="AF4301" s="11">
        <f t="shared" si="6721"/>
        <v>0</v>
      </c>
      <c r="AG4301" s="11">
        <f t="shared" si="6721"/>
        <v>0</v>
      </c>
      <c r="AH4301" s="11">
        <f t="shared" si="6721"/>
        <v>0</v>
      </c>
      <c r="AI4301" s="11">
        <f t="shared" si="6721"/>
        <v>0</v>
      </c>
      <c r="AJ4301" s="11">
        <f t="shared" si="6721"/>
        <v>0</v>
      </c>
      <c r="AK4301" s="11">
        <f t="shared" si="6721"/>
        <v>0</v>
      </c>
      <c r="AL4301" s="11">
        <f t="shared" si="6721"/>
        <v>0</v>
      </c>
      <c r="AM4301" s="11">
        <f t="shared" si="6721"/>
        <v>0</v>
      </c>
      <c r="AN4301" s="11">
        <f t="shared" si="6721"/>
        <v>0</v>
      </c>
      <c r="AO4301" s="11">
        <f t="shared" si="6721"/>
        <v>0</v>
      </c>
      <c r="AP4301" s="11">
        <f t="shared" si="6721"/>
        <v>0</v>
      </c>
      <c r="AQ4301" s="11">
        <f t="shared" si="6721"/>
        <v>0</v>
      </c>
      <c r="AR4301" s="11">
        <v>0</v>
      </c>
      <c r="AS4301" s="11">
        <v>0</v>
      </c>
      <c r="AT4301" s="11">
        <f t="shared" ref="AT4301:BI4301" si="6722">SUM(AT4302)</f>
        <v>5500</v>
      </c>
      <c r="AU4301" s="11">
        <f t="shared" si="6722"/>
        <v>31356</v>
      </c>
      <c r="AV4301" s="11">
        <f t="shared" si="6722"/>
        <v>0</v>
      </c>
      <c r="AW4301" s="11">
        <f t="shared" si="6722"/>
        <v>4694</v>
      </c>
      <c r="AX4301" s="11">
        <f t="shared" si="6722"/>
        <v>0</v>
      </c>
      <c r="AY4301" s="11">
        <f t="shared" si="6722"/>
        <v>0</v>
      </c>
      <c r="AZ4301" s="11">
        <f t="shared" si="6722"/>
        <v>41550</v>
      </c>
      <c r="BA4301" s="11">
        <f t="shared" si="6722"/>
        <v>0</v>
      </c>
      <c r="BB4301" s="11">
        <f t="shared" si="6722"/>
        <v>0</v>
      </c>
      <c r="BC4301" s="11">
        <f t="shared" si="6722"/>
        <v>31356</v>
      </c>
      <c r="BD4301" s="11">
        <f t="shared" si="6722"/>
        <v>0</v>
      </c>
      <c r="BE4301" s="11">
        <f t="shared" si="6722"/>
        <v>0</v>
      </c>
      <c r="BF4301" s="11">
        <f t="shared" si="6722"/>
        <v>0</v>
      </c>
      <c r="BG4301" s="11">
        <f t="shared" si="6722"/>
        <v>0</v>
      </c>
      <c r="BH4301" s="11">
        <f t="shared" si="6722"/>
        <v>4694</v>
      </c>
      <c r="BI4301" s="11">
        <f t="shared" si="6722"/>
        <v>0</v>
      </c>
      <c r="BJ4301" s="11">
        <v>36050</v>
      </c>
      <c r="BK4301" s="11">
        <v>5500</v>
      </c>
    </row>
    <row r="4302" spans="1:63" ht="22.5" x14ac:dyDescent="0.25">
      <c r="A4302" s="4" t="s">
        <v>1156</v>
      </c>
      <c r="B4302" s="4" t="s">
        <v>58</v>
      </c>
      <c r="C4302" s="4" t="s">
        <v>161</v>
      </c>
      <c r="D4302" s="107" t="s">
        <v>1421</v>
      </c>
      <c r="E4302" s="106" t="s">
        <v>42</v>
      </c>
      <c r="F4302" s="106" t="s">
        <v>0</v>
      </c>
      <c r="G4302" s="2" t="s">
        <v>0</v>
      </c>
      <c r="H4302" s="2" t="s">
        <v>43</v>
      </c>
      <c r="I4302" s="12">
        <f>SUM(I4303:I4305)</f>
        <v>5800</v>
      </c>
      <c r="J4302" s="12">
        <f t="shared" ref="J4302:Y4302" si="6723">SUM(J4303:J4305)</f>
        <v>300</v>
      </c>
      <c r="K4302" s="12">
        <f t="shared" si="6723"/>
        <v>7495</v>
      </c>
      <c r="L4302" s="12">
        <f t="shared" si="6723"/>
        <v>0</v>
      </c>
      <c r="M4302" s="12">
        <f t="shared" si="6723"/>
        <v>0</v>
      </c>
      <c r="N4302" s="12">
        <f t="shared" si="6723"/>
        <v>0</v>
      </c>
      <c r="O4302" s="12">
        <f t="shared" si="6723"/>
        <v>0</v>
      </c>
      <c r="P4302" s="12">
        <f t="shared" ref="P4302" si="6724">SUM(P4303:P4305)</f>
        <v>7795</v>
      </c>
      <c r="Q4302" s="12">
        <f t="shared" si="6723"/>
        <v>0</v>
      </c>
      <c r="R4302" s="12">
        <f t="shared" si="6723"/>
        <v>0</v>
      </c>
      <c r="S4302" s="12">
        <f t="shared" si="6723"/>
        <v>7495</v>
      </c>
      <c r="T4302" s="12">
        <f t="shared" si="6723"/>
        <v>0</v>
      </c>
      <c r="U4302" s="12">
        <f t="shared" si="6723"/>
        <v>0</v>
      </c>
      <c r="V4302" s="12">
        <f t="shared" si="6723"/>
        <v>0</v>
      </c>
      <c r="W4302" s="12">
        <f t="shared" si="6723"/>
        <v>0</v>
      </c>
      <c r="X4302" s="12">
        <f t="shared" si="6723"/>
        <v>0</v>
      </c>
      <c r="Y4302" s="12">
        <f t="shared" si="6723"/>
        <v>0</v>
      </c>
      <c r="Z4302" s="12">
        <v>7495</v>
      </c>
      <c r="AA4302" s="12">
        <v>300</v>
      </c>
      <c r="AB4302" s="12">
        <f t="shared" ref="AB4302:AQ4302" si="6725">SUM(AB4303:AB4305)</f>
        <v>0</v>
      </c>
      <c r="AC4302" s="12">
        <f t="shared" si="6725"/>
        <v>0</v>
      </c>
      <c r="AD4302" s="12">
        <f t="shared" si="6725"/>
        <v>0</v>
      </c>
      <c r="AE4302" s="12">
        <f t="shared" si="6725"/>
        <v>0</v>
      </c>
      <c r="AF4302" s="12">
        <f t="shared" si="6725"/>
        <v>0</v>
      </c>
      <c r="AG4302" s="12">
        <f t="shared" si="6725"/>
        <v>0</v>
      </c>
      <c r="AH4302" s="12">
        <f t="shared" ref="AH4302" si="6726">SUM(AH4303:AH4305)</f>
        <v>0</v>
      </c>
      <c r="AI4302" s="12">
        <f t="shared" si="6725"/>
        <v>0</v>
      </c>
      <c r="AJ4302" s="12">
        <f t="shared" si="6725"/>
        <v>0</v>
      </c>
      <c r="AK4302" s="12">
        <f t="shared" si="6725"/>
        <v>0</v>
      </c>
      <c r="AL4302" s="12">
        <f t="shared" si="6725"/>
        <v>0</v>
      </c>
      <c r="AM4302" s="12">
        <f t="shared" si="6725"/>
        <v>0</v>
      </c>
      <c r="AN4302" s="12">
        <f t="shared" si="6725"/>
        <v>0</v>
      </c>
      <c r="AO4302" s="12">
        <f t="shared" si="6725"/>
        <v>0</v>
      </c>
      <c r="AP4302" s="12">
        <f t="shared" si="6725"/>
        <v>0</v>
      </c>
      <c r="AQ4302" s="12">
        <f t="shared" si="6725"/>
        <v>0</v>
      </c>
      <c r="AR4302" s="12">
        <v>0</v>
      </c>
      <c r="AS4302" s="12">
        <v>0</v>
      </c>
      <c r="AT4302" s="12">
        <f>SUM(AT4303:AT4305)</f>
        <v>5500</v>
      </c>
      <c r="AU4302" s="12">
        <f t="shared" ref="AU4302:BI4302" si="6727">SUM(AU4303:AU4305)</f>
        <v>31356</v>
      </c>
      <c r="AV4302" s="12">
        <f t="shared" si="6727"/>
        <v>0</v>
      </c>
      <c r="AW4302" s="12">
        <f t="shared" si="6727"/>
        <v>4694</v>
      </c>
      <c r="AX4302" s="12">
        <f t="shared" si="6727"/>
        <v>0</v>
      </c>
      <c r="AY4302" s="12">
        <f t="shared" si="6727"/>
        <v>0</v>
      </c>
      <c r="AZ4302" s="12">
        <f t="shared" ref="AZ4302" si="6728">SUM(AZ4303:AZ4305)</f>
        <v>41550</v>
      </c>
      <c r="BA4302" s="12">
        <f t="shared" si="6727"/>
        <v>0</v>
      </c>
      <c r="BB4302" s="12">
        <f t="shared" si="6727"/>
        <v>0</v>
      </c>
      <c r="BC4302" s="12">
        <f t="shared" si="6727"/>
        <v>31356</v>
      </c>
      <c r="BD4302" s="12">
        <f t="shared" si="6727"/>
        <v>0</v>
      </c>
      <c r="BE4302" s="12">
        <f t="shared" si="6727"/>
        <v>0</v>
      </c>
      <c r="BF4302" s="12">
        <f t="shared" si="6727"/>
        <v>0</v>
      </c>
      <c r="BG4302" s="12">
        <f t="shared" si="6727"/>
        <v>0</v>
      </c>
      <c r="BH4302" s="12">
        <f t="shared" si="6727"/>
        <v>4694</v>
      </c>
      <c r="BI4302" s="12">
        <f t="shared" si="6727"/>
        <v>0</v>
      </c>
      <c r="BJ4302" s="12">
        <v>36050</v>
      </c>
      <c r="BK4302" s="12">
        <v>5500</v>
      </c>
    </row>
    <row r="4303" spans="1:63" x14ac:dyDescent="0.25">
      <c r="A4303" s="4" t="s">
        <v>1156</v>
      </c>
      <c r="B4303" s="4" t="s">
        <v>58</v>
      </c>
      <c r="C4303" s="4" t="s">
        <v>161</v>
      </c>
      <c r="D4303" s="107" t="s">
        <v>1421</v>
      </c>
      <c r="E4303" s="117">
        <v>6142</v>
      </c>
      <c r="F4303" s="107"/>
      <c r="G4303" s="103" t="s">
        <v>1659</v>
      </c>
      <c r="H4303" s="13" t="s">
        <v>62</v>
      </c>
      <c r="I4303" s="14">
        <v>100</v>
      </c>
      <c r="J4303" s="14">
        <v>100</v>
      </c>
      <c r="K4303" s="14">
        <v>5685</v>
      </c>
      <c r="L4303" s="14"/>
      <c r="M4303" s="14"/>
      <c r="N4303" s="14"/>
      <c r="O4303" s="14"/>
      <c r="P4303" s="14">
        <f t="shared" si="6708"/>
        <v>5785</v>
      </c>
      <c r="Q4303" s="14"/>
      <c r="R4303" s="14"/>
      <c r="S4303" s="14">
        <v>5685</v>
      </c>
      <c r="T4303" s="14"/>
      <c r="U4303" s="14"/>
      <c r="V4303" s="14"/>
      <c r="W4303" s="14"/>
      <c r="X4303" s="14"/>
      <c r="Y4303" s="14"/>
      <c r="Z4303" s="14">
        <v>5685</v>
      </c>
      <c r="AA4303" s="14">
        <v>100</v>
      </c>
      <c r="AB4303" s="14">
        <v>0</v>
      </c>
      <c r="AC4303" s="14"/>
      <c r="AD4303" s="14"/>
      <c r="AE4303" s="14"/>
      <c r="AF4303" s="14"/>
      <c r="AG4303" s="14"/>
      <c r="AH4303" s="14">
        <f t="shared" si="6709"/>
        <v>0</v>
      </c>
      <c r="AI4303" s="14"/>
      <c r="AJ4303" s="14"/>
      <c r="AK4303" s="14"/>
      <c r="AL4303" s="14"/>
      <c r="AM4303" s="14"/>
      <c r="AN4303" s="14"/>
      <c r="AO4303" s="14"/>
      <c r="AP4303" s="14"/>
      <c r="AQ4303" s="14"/>
      <c r="AR4303" s="14">
        <v>0</v>
      </c>
      <c r="AS4303" s="14">
        <v>0</v>
      </c>
      <c r="AT4303" s="14">
        <v>0</v>
      </c>
      <c r="AU4303" s="14">
        <f>1559+10000</f>
        <v>11559</v>
      </c>
      <c r="AV4303" s="14"/>
      <c r="AW4303" s="14">
        <v>4694</v>
      </c>
      <c r="AX4303" s="14"/>
      <c r="AY4303" s="14"/>
      <c r="AZ4303" s="14">
        <f t="shared" si="6710"/>
        <v>16253</v>
      </c>
      <c r="BA4303" s="14"/>
      <c r="BB4303" s="14"/>
      <c r="BC4303" s="14">
        <f>1559+10000</f>
        <v>11559</v>
      </c>
      <c r="BD4303" s="14"/>
      <c r="BE4303" s="14"/>
      <c r="BF4303" s="14"/>
      <c r="BG4303" s="14"/>
      <c r="BH4303" s="14">
        <v>4694</v>
      </c>
      <c r="BI4303" s="14"/>
      <c r="BJ4303" s="14">
        <v>16253</v>
      </c>
      <c r="BK4303" s="14">
        <v>0</v>
      </c>
    </row>
    <row r="4304" spans="1:63" ht="22.5" x14ac:dyDescent="0.25">
      <c r="A4304" s="4" t="s">
        <v>1156</v>
      </c>
      <c r="B4304" s="4" t="s">
        <v>58</v>
      </c>
      <c r="C4304" s="4" t="s">
        <v>161</v>
      </c>
      <c r="D4304" s="107" t="s">
        <v>1421</v>
      </c>
      <c r="E4304" s="117">
        <v>6143</v>
      </c>
      <c r="F4304" s="107"/>
      <c r="G4304" s="103" t="s">
        <v>1659</v>
      </c>
      <c r="H4304" s="13" t="s">
        <v>45</v>
      </c>
      <c r="I4304" s="14">
        <v>100</v>
      </c>
      <c r="J4304" s="14">
        <v>100</v>
      </c>
      <c r="K4304" s="14"/>
      <c r="L4304" s="14"/>
      <c r="M4304" s="14"/>
      <c r="N4304" s="14"/>
      <c r="O4304" s="14"/>
      <c r="P4304" s="14">
        <f t="shared" si="6708"/>
        <v>100</v>
      </c>
      <c r="Q4304" s="14"/>
      <c r="R4304" s="14"/>
      <c r="S4304" s="14"/>
      <c r="T4304" s="14"/>
      <c r="U4304" s="14"/>
      <c r="V4304" s="14"/>
      <c r="W4304" s="14"/>
      <c r="X4304" s="14"/>
      <c r="Y4304" s="14"/>
      <c r="Z4304" s="14">
        <v>0</v>
      </c>
      <c r="AA4304" s="14">
        <v>100</v>
      </c>
      <c r="AB4304" s="14">
        <v>0</v>
      </c>
      <c r="AC4304" s="14"/>
      <c r="AD4304" s="14"/>
      <c r="AE4304" s="14"/>
      <c r="AF4304" s="14"/>
      <c r="AG4304" s="14"/>
      <c r="AH4304" s="14">
        <f t="shared" si="6709"/>
        <v>0</v>
      </c>
      <c r="AI4304" s="14"/>
      <c r="AJ4304" s="14"/>
      <c r="AK4304" s="14"/>
      <c r="AL4304" s="14"/>
      <c r="AM4304" s="14"/>
      <c r="AN4304" s="14"/>
      <c r="AO4304" s="14"/>
      <c r="AP4304" s="14"/>
      <c r="AQ4304" s="14"/>
      <c r="AR4304" s="14">
        <v>0</v>
      </c>
      <c r="AS4304" s="14">
        <v>0</v>
      </c>
      <c r="AT4304" s="14">
        <v>0</v>
      </c>
      <c r="AU4304" s="14"/>
      <c r="AV4304" s="14"/>
      <c r="AW4304" s="14"/>
      <c r="AX4304" s="14"/>
      <c r="AY4304" s="14"/>
      <c r="AZ4304" s="14">
        <f t="shared" si="6710"/>
        <v>0</v>
      </c>
      <c r="BA4304" s="14"/>
      <c r="BB4304" s="14"/>
      <c r="BC4304" s="14"/>
      <c r="BD4304" s="14"/>
      <c r="BE4304" s="14"/>
      <c r="BF4304" s="14"/>
      <c r="BG4304" s="14"/>
      <c r="BH4304" s="14"/>
      <c r="BI4304" s="14"/>
      <c r="BJ4304" s="14">
        <v>0</v>
      </c>
      <c r="BK4304" s="14">
        <v>0</v>
      </c>
    </row>
    <row r="4305" spans="1:63" x14ac:dyDescent="0.25">
      <c r="A4305" s="4" t="s">
        <v>1156</v>
      </c>
      <c r="B4305" s="4" t="s">
        <v>58</v>
      </c>
      <c r="C4305" s="4" t="s">
        <v>161</v>
      </c>
      <c r="D4305" s="107" t="s">
        <v>1421</v>
      </c>
      <c r="E4305" s="117">
        <v>6148</v>
      </c>
      <c r="F4305" s="107"/>
      <c r="G4305" s="103" t="s">
        <v>1659</v>
      </c>
      <c r="H4305" s="13" t="s">
        <v>47</v>
      </c>
      <c r="I4305" s="14">
        <v>5600</v>
      </c>
      <c r="J4305" s="14">
        <v>100</v>
      </c>
      <c r="K4305" s="14">
        <v>1810</v>
      </c>
      <c r="L4305" s="14"/>
      <c r="M4305" s="14"/>
      <c r="N4305" s="14"/>
      <c r="O4305" s="14"/>
      <c r="P4305" s="14">
        <f t="shared" si="6708"/>
        <v>1910</v>
      </c>
      <c r="Q4305" s="14"/>
      <c r="R4305" s="14"/>
      <c r="S4305" s="14">
        <v>1810</v>
      </c>
      <c r="T4305" s="14"/>
      <c r="U4305" s="14"/>
      <c r="V4305" s="14"/>
      <c r="W4305" s="14"/>
      <c r="X4305" s="14"/>
      <c r="Y4305" s="14"/>
      <c r="Z4305" s="14">
        <v>1810</v>
      </c>
      <c r="AA4305" s="14">
        <v>100</v>
      </c>
      <c r="AB4305" s="14">
        <v>0</v>
      </c>
      <c r="AC4305" s="14"/>
      <c r="AD4305" s="14"/>
      <c r="AE4305" s="14"/>
      <c r="AF4305" s="14"/>
      <c r="AG4305" s="14"/>
      <c r="AH4305" s="14">
        <f t="shared" si="6709"/>
        <v>0</v>
      </c>
      <c r="AI4305" s="14"/>
      <c r="AJ4305" s="14"/>
      <c r="AK4305" s="14"/>
      <c r="AL4305" s="14"/>
      <c r="AM4305" s="14"/>
      <c r="AN4305" s="14"/>
      <c r="AO4305" s="14"/>
      <c r="AP4305" s="14"/>
      <c r="AQ4305" s="14"/>
      <c r="AR4305" s="14">
        <v>0</v>
      </c>
      <c r="AS4305" s="14">
        <v>0</v>
      </c>
      <c r="AT4305" s="14">
        <v>5500</v>
      </c>
      <c r="AU4305" s="14">
        <v>19797</v>
      </c>
      <c r="AV4305" s="14"/>
      <c r="AW4305" s="14"/>
      <c r="AX4305" s="14"/>
      <c r="AY4305" s="14"/>
      <c r="AZ4305" s="14">
        <f t="shared" si="6710"/>
        <v>25297</v>
      </c>
      <c r="BA4305" s="14"/>
      <c r="BB4305" s="14"/>
      <c r="BC4305" s="14">
        <v>19797</v>
      </c>
      <c r="BD4305" s="14"/>
      <c r="BE4305" s="14"/>
      <c r="BF4305" s="14"/>
      <c r="BG4305" s="14"/>
      <c r="BH4305" s="14"/>
      <c r="BI4305" s="14"/>
      <c r="BJ4305" s="14">
        <v>19797</v>
      </c>
      <c r="BK4305" s="14">
        <v>5500</v>
      </c>
    </row>
    <row r="4306" spans="1:63" ht="33.75" x14ac:dyDescent="0.25">
      <c r="A4306" s="1" t="s">
        <v>0</v>
      </c>
      <c r="B4306" s="1" t="s">
        <v>0</v>
      </c>
      <c r="C4306" s="1" t="s">
        <v>0</v>
      </c>
      <c r="D4306" s="106" t="s">
        <v>0</v>
      </c>
      <c r="E4306" s="106" t="s">
        <v>0</v>
      </c>
      <c r="F4306" s="106" t="s">
        <v>0</v>
      </c>
      <c r="G4306" s="2" t="s">
        <v>0</v>
      </c>
      <c r="H4306" s="10" t="s">
        <v>49</v>
      </c>
      <c r="I4306" s="11">
        <f>SUM(I4307)</f>
        <v>105000</v>
      </c>
      <c r="J4306" s="11">
        <f t="shared" ref="J4306:Y4306" si="6729">SUM(J4307)</f>
        <v>60000</v>
      </c>
      <c r="K4306" s="11">
        <f t="shared" si="6729"/>
        <v>315750</v>
      </c>
      <c r="L4306" s="11">
        <f t="shared" si="6729"/>
        <v>0</v>
      </c>
      <c r="M4306" s="11">
        <f t="shared" si="6729"/>
        <v>0</v>
      </c>
      <c r="N4306" s="11">
        <f t="shared" si="6729"/>
        <v>0</v>
      </c>
      <c r="O4306" s="11">
        <f t="shared" si="6729"/>
        <v>0</v>
      </c>
      <c r="P4306" s="11">
        <f t="shared" si="6729"/>
        <v>375750</v>
      </c>
      <c r="Q4306" s="11">
        <f t="shared" si="6729"/>
        <v>0</v>
      </c>
      <c r="R4306" s="11">
        <f t="shared" si="6729"/>
        <v>0</v>
      </c>
      <c r="S4306" s="11">
        <f t="shared" si="6729"/>
        <v>315750</v>
      </c>
      <c r="T4306" s="11">
        <f t="shared" si="6729"/>
        <v>0</v>
      </c>
      <c r="U4306" s="11">
        <f t="shared" si="6729"/>
        <v>0</v>
      </c>
      <c r="V4306" s="11">
        <f t="shared" si="6729"/>
        <v>0</v>
      </c>
      <c r="W4306" s="11">
        <f t="shared" si="6729"/>
        <v>0</v>
      </c>
      <c r="X4306" s="11">
        <f t="shared" si="6729"/>
        <v>0</v>
      </c>
      <c r="Y4306" s="11">
        <f t="shared" si="6729"/>
        <v>0</v>
      </c>
      <c r="Z4306" s="11">
        <v>315750</v>
      </c>
      <c r="AA4306" s="11">
        <v>60000</v>
      </c>
      <c r="AB4306" s="11">
        <f t="shared" ref="AB4306:AQ4306" si="6730">SUM(AB4307)</f>
        <v>0</v>
      </c>
      <c r="AC4306" s="11">
        <f t="shared" si="6730"/>
        <v>0</v>
      </c>
      <c r="AD4306" s="11">
        <f t="shared" si="6730"/>
        <v>0</v>
      </c>
      <c r="AE4306" s="11">
        <f t="shared" si="6730"/>
        <v>0</v>
      </c>
      <c r="AF4306" s="11">
        <f t="shared" si="6730"/>
        <v>0</v>
      </c>
      <c r="AG4306" s="11">
        <f t="shared" si="6730"/>
        <v>0</v>
      </c>
      <c r="AH4306" s="11">
        <f t="shared" si="6730"/>
        <v>0</v>
      </c>
      <c r="AI4306" s="11">
        <f t="shared" si="6730"/>
        <v>0</v>
      </c>
      <c r="AJ4306" s="11">
        <f t="shared" si="6730"/>
        <v>0</v>
      </c>
      <c r="AK4306" s="11">
        <f t="shared" si="6730"/>
        <v>0</v>
      </c>
      <c r="AL4306" s="11">
        <f t="shared" si="6730"/>
        <v>0</v>
      </c>
      <c r="AM4306" s="11">
        <f t="shared" si="6730"/>
        <v>0</v>
      </c>
      <c r="AN4306" s="11">
        <f t="shared" si="6730"/>
        <v>0</v>
      </c>
      <c r="AO4306" s="11">
        <f t="shared" si="6730"/>
        <v>0</v>
      </c>
      <c r="AP4306" s="11">
        <f t="shared" si="6730"/>
        <v>0</v>
      </c>
      <c r="AQ4306" s="11">
        <f t="shared" si="6730"/>
        <v>0</v>
      </c>
      <c r="AR4306" s="11">
        <v>0</v>
      </c>
      <c r="AS4306" s="11">
        <v>0</v>
      </c>
      <c r="AT4306" s="11">
        <f t="shared" ref="AT4306:BI4306" si="6731">SUM(AT4307)</f>
        <v>45000</v>
      </c>
      <c r="AU4306" s="11">
        <f t="shared" si="6731"/>
        <v>49819</v>
      </c>
      <c r="AV4306" s="11">
        <f t="shared" si="6731"/>
        <v>0</v>
      </c>
      <c r="AW4306" s="11">
        <f t="shared" si="6731"/>
        <v>172107</v>
      </c>
      <c r="AX4306" s="11">
        <f t="shared" si="6731"/>
        <v>0</v>
      </c>
      <c r="AY4306" s="11">
        <f t="shared" si="6731"/>
        <v>0</v>
      </c>
      <c r="AZ4306" s="11">
        <f t="shared" si="6731"/>
        <v>266926</v>
      </c>
      <c r="BA4306" s="11">
        <f t="shared" si="6731"/>
        <v>0</v>
      </c>
      <c r="BB4306" s="11">
        <f t="shared" si="6731"/>
        <v>0</v>
      </c>
      <c r="BC4306" s="11">
        <f t="shared" si="6731"/>
        <v>49819</v>
      </c>
      <c r="BD4306" s="11">
        <f t="shared" si="6731"/>
        <v>0</v>
      </c>
      <c r="BE4306" s="11">
        <f t="shared" si="6731"/>
        <v>0</v>
      </c>
      <c r="BF4306" s="11">
        <f t="shared" si="6731"/>
        <v>0</v>
      </c>
      <c r="BG4306" s="11">
        <f t="shared" si="6731"/>
        <v>0</v>
      </c>
      <c r="BH4306" s="11">
        <f t="shared" si="6731"/>
        <v>172107</v>
      </c>
      <c r="BI4306" s="11">
        <f t="shared" si="6731"/>
        <v>0</v>
      </c>
      <c r="BJ4306" s="11">
        <v>221926</v>
      </c>
      <c r="BK4306" s="11">
        <v>45000</v>
      </c>
    </row>
    <row r="4307" spans="1:63" x14ac:dyDescent="0.25">
      <c r="A4307" s="4" t="s">
        <v>1156</v>
      </c>
      <c r="B4307" s="4" t="s">
        <v>58</v>
      </c>
      <c r="C4307" s="4" t="s">
        <v>161</v>
      </c>
      <c r="D4307" s="107" t="s">
        <v>1421</v>
      </c>
      <c r="E4307" s="106" t="s">
        <v>50</v>
      </c>
      <c r="F4307" s="106" t="s">
        <v>0</v>
      </c>
      <c r="G4307" s="2" t="s">
        <v>0</v>
      </c>
      <c r="H4307" s="2" t="s">
        <v>51</v>
      </c>
      <c r="I4307" s="12">
        <f>SUM(I4308:I4309)</f>
        <v>105000</v>
      </c>
      <c r="J4307" s="12">
        <f t="shared" ref="J4307:Y4307" si="6732">SUM(J4308:J4309)</f>
        <v>60000</v>
      </c>
      <c r="K4307" s="12">
        <f t="shared" si="6732"/>
        <v>315750</v>
      </c>
      <c r="L4307" s="12">
        <f t="shared" si="6732"/>
        <v>0</v>
      </c>
      <c r="M4307" s="12">
        <f t="shared" si="6732"/>
        <v>0</v>
      </c>
      <c r="N4307" s="12">
        <f t="shared" si="6732"/>
        <v>0</v>
      </c>
      <c r="O4307" s="12">
        <f t="shared" si="6732"/>
        <v>0</v>
      </c>
      <c r="P4307" s="12">
        <f t="shared" ref="P4307" si="6733">SUM(P4308:P4309)</f>
        <v>375750</v>
      </c>
      <c r="Q4307" s="12">
        <f t="shared" si="6732"/>
        <v>0</v>
      </c>
      <c r="R4307" s="12">
        <f t="shared" si="6732"/>
        <v>0</v>
      </c>
      <c r="S4307" s="12">
        <f t="shared" si="6732"/>
        <v>315750</v>
      </c>
      <c r="T4307" s="12">
        <f t="shared" si="6732"/>
        <v>0</v>
      </c>
      <c r="U4307" s="12">
        <f t="shared" si="6732"/>
        <v>0</v>
      </c>
      <c r="V4307" s="12">
        <f t="shared" si="6732"/>
        <v>0</v>
      </c>
      <c r="W4307" s="12">
        <f t="shared" si="6732"/>
        <v>0</v>
      </c>
      <c r="X4307" s="12">
        <f t="shared" si="6732"/>
        <v>0</v>
      </c>
      <c r="Y4307" s="12">
        <f t="shared" si="6732"/>
        <v>0</v>
      </c>
      <c r="Z4307" s="12">
        <v>315750</v>
      </c>
      <c r="AA4307" s="12">
        <v>60000</v>
      </c>
      <c r="AB4307" s="12">
        <f t="shared" ref="AB4307:AQ4307" si="6734">SUM(AB4308:AB4309)</f>
        <v>0</v>
      </c>
      <c r="AC4307" s="12">
        <f t="shared" si="6734"/>
        <v>0</v>
      </c>
      <c r="AD4307" s="12">
        <f t="shared" si="6734"/>
        <v>0</v>
      </c>
      <c r="AE4307" s="12">
        <f t="shared" si="6734"/>
        <v>0</v>
      </c>
      <c r="AF4307" s="12">
        <f t="shared" si="6734"/>
        <v>0</v>
      </c>
      <c r="AG4307" s="12">
        <f t="shared" si="6734"/>
        <v>0</v>
      </c>
      <c r="AH4307" s="12">
        <f t="shared" ref="AH4307" si="6735">SUM(AH4308:AH4309)</f>
        <v>0</v>
      </c>
      <c r="AI4307" s="12">
        <f t="shared" si="6734"/>
        <v>0</v>
      </c>
      <c r="AJ4307" s="12">
        <f t="shared" si="6734"/>
        <v>0</v>
      </c>
      <c r="AK4307" s="12">
        <f t="shared" si="6734"/>
        <v>0</v>
      </c>
      <c r="AL4307" s="12">
        <f t="shared" si="6734"/>
        <v>0</v>
      </c>
      <c r="AM4307" s="12">
        <f t="shared" si="6734"/>
        <v>0</v>
      </c>
      <c r="AN4307" s="12">
        <f t="shared" si="6734"/>
        <v>0</v>
      </c>
      <c r="AO4307" s="12">
        <f t="shared" si="6734"/>
        <v>0</v>
      </c>
      <c r="AP4307" s="12">
        <f t="shared" si="6734"/>
        <v>0</v>
      </c>
      <c r="AQ4307" s="12">
        <f t="shared" si="6734"/>
        <v>0</v>
      </c>
      <c r="AR4307" s="12">
        <v>0</v>
      </c>
      <c r="AS4307" s="12">
        <v>0</v>
      </c>
      <c r="AT4307" s="12">
        <f t="shared" ref="AT4307:BI4307" si="6736">SUM(AT4308:AT4309)</f>
        <v>45000</v>
      </c>
      <c r="AU4307" s="12">
        <f t="shared" si="6736"/>
        <v>49819</v>
      </c>
      <c r="AV4307" s="12">
        <f t="shared" si="6736"/>
        <v>0</v>
      </c>
      <c r="AW4307" s="12">
        <f t="shared" si="6736"/>
        <v>172107</v>
      </c>
      <c r="AX4307" s="12">
        <f t="shared" si="6736"/>
        <v>0</v>
      </c>
      <c r="AY4307" s="12">
        <f t="shared" si="6736"/>
        <v>0</v>
      </c>
      <c r="AZ4307" s="12">
        <f t="shared" ref="AZ4307" si="6737">SUM(AZ4308:AZ4309)</f>
        <v>266926</v>
      </c>
      <c r="BA4307" s="12">
        <f t="shared" si="6736"/>
        <v>0</v>
      </c>
      <c r="BB4307" s="12">
        <f t="shared" si="6736"/>
        <v>0</v>
      </c>
      <c r="BC4307" s="12">
        <f t="shared" si="6736"/>
        <v>49819</v>
      </c>
      <c r="BD4307" s="12">
        <f t="shared" si="6736"/>
        <v>0</v>
      </c>
      <c r="BE4307" s="12">
        <f t="shared" si="6736"/>
        <v>0</v>
      </c>
      <c r="BF4307" s="12">
        <f t="shared" si="6736"/>
        <v>0</v>
      </c>
      <c r="BG4307" s="12">
        <f t="shared" si="6736"/>
        <v>0</v>
      </c>
      <c r="BH4307" s="12">
        <f t="shared" si="6736"/>
        <v>172107</v>
      </c>
      <c r="BI4307" s="12">
        <f t="shared" si="6736"/>
        <v>0</v>
      </c>
      <c r="BJ4307" s="12">
        <v>221926</v>
      </c>
      <c r="BK4307" s="12">
        <v>45000</v>
      </c>
    </row>
    <row r="4308" spans="1:63" x14ac:dyDescent="0.25">
      <c r="A4308" s="4" t="s">
        <v>1156</v>
      </c>
      <c r="B4308" s="4" t="s">
        <v>58</v>
      </c>
      <c r="C4308" s="4" t="s">
        <v>161</v>
      </c>
      <c r="D4308" s="107" t="s">
        <v>1421</v>
      </c>
      <c r="E4308" s="117">
        <v>8213</v>
      </c>
      <c r="F4308" s="107"/>
      <c r="G4308" s="103" t="s">
        <v>1659</v>
      </c>
      <c r="H4308" s="13" t="s">
        <v>53</v>
      </c>
      <c r="I4308" s="14">
        <v>85000</v>
      </c>
      <c r="J4308" s="14">
        <v>40000</v>
      </c>
      <c r="K4308" s="14">
        <v>201530</v>
      </c>
      <c r="L4308" s="14"/>
      <c r="M4308" s="14"/>
      <c r="N4308" s="14"/>
      <c r="O4308" s="14"/>
      <c r="P4308" s="14">
        <f t="shared" si="6708"/>
        <v>241530</v>
      </c>
      <c r="Q4308" s="14"/>
      <c r="R4308" s="14"/>
      <c r="S4308" s="14">
        <v>201530</v>
      </c>
      <c r="T4308" s="14"/>
      <c r="U4308" s="14"/>
      <c r="V4308" s="14"/>
      <c r="W4308" s="14"/>
      <c r="X4308" s="14"/>
      <c r="Y4308" s="14"/>
      <c r="Z4308" s="14">
        <v>201530</v>
      </c>
      <c r="AA4308" s="14">
        <v>40000</v>
      </c>
      <c r="AB4308" s="14">
        <v>0</v>
      </c>
      <c r="AC4308" s="14"/>
      <c r="AD4308" s="14"/>
      <c r="AE4308" s="14"/>
      <c r="AF4308" s="14"/>
      <c r="AG4308" s="14"/>
      <c r="AH4308" s="14">
        <f t="shared" si="6709"/>
        <v>0</v>
      </c>
      <c r="AI4308" s="14"/>
      <c r="AJ4308" s="14"/>
      <c r="AK4308" s="14"/>
      <c r="AL4308" s="14"/>
      <c r="AM4308" s="14"/>
      <c r="AN4308" s="14"/>
      <c r="AO4308" s="14"/>
      <c r="AP4308" s="14"/>
      <c r="AQ4308" s="14"/>
      <c r="AR4308" s="14">
        <v>0</v>
      </c>
      <c r="AS4308" s="14">
        <v>0</v>
      </c>
      <c r="AT4308" s="14">
        <v>45000</v>
      </c>
      <c r="AU4308" s="14">
        <f>19558+19251</f>
        <v>38809</v>
      </c>
      <c r="AV4308" s="14"/>
      <c r="AW4308" s="14">
        <v>172107</v>
      </c>
      <c r="AX4308" s="14"/>
      <c r="AY4308" s="14"/>
      <c r="AZ4308" s="14">
        <f t="shared" si="6710"/>
        <v>255916</v>
      </c>
      <c r="BA4308" s="14"/>
      <c r="BB4308" s="14"/>
      <c r="BC4308" s="14">
        <f>19558+19251</f>
        <v>38809</v>
      </c>
      <c r="BD4308" s="14"/>
      <c r="BE4308" s="14"/>
      <c r="BF4308" s="14"/>
      <c r="BG4308" s="14"/>
      <c r="BH4308" s="14">
        <v>172107</v>
      </c>
      <c r="BI4308" s="14"/>
      <c r="BJ4308" s="14">
        <v>210916</v>
      </c>
      <c r="BK4308" s="14">
        <v>45000</v>
      </c>
    </row>
    <row r="4309" spans="1:63" x14ac:dyDescent="0.25">
      <c r="A4309" s="4" t="s">
        <v>1156</v>
      </c>
      <c r="B4309" s="4" t="s">
        <v>58</v>
      </c>
      <c r="C4309" s="4" t="s">
        <v>161</v>
      </c>
      <c r="D4309" s="107" t="s">
        <v>1421</v>
      </c>
      <c r="E4309" s="117">
        <v>8216</v>
      </c>
      <c r="F4309" s="107"/>
      <c r="G4309" s="103" t="s">
        <v>1659</v>
      </c>
      <c r="H4309" s="13" t="s">
        <v>110</v>
      </c>
      <c r="I4309" s="14">
        <v>20000</v>
      </c>
      <c r="J4309" s="14">
        <v>20000</v>
      </c>
      <c r="K4309" s="14">
        <v>114220</v>
      </c>
      <c r="L4309" s="14"/>
      <c r="M4309" s="14"/>
      <c r="N4309" s="14"/>
      <c r="O4309" s="14"/>
      <c r="P4309" s="14">
        <f t="shared" si="6708"/>
        <v>134220</v>
      </c>
      <c r="Q4309" s="14"/>
      <c r="R4309" s="14"/>
      <c r="S4309" s="14">
        <v>114220</v>
      </c>
      <c r="T4309" s="14"/>
      <c r="U4309" s="14"/>
      <c r="V4309" s="14"/>
      <c r="W4309" s="14"/>
      <c r="X4309" s="14"/>
      <c r="Y4309" s="14"/>
      <c r="Z4309" s="14">
        <v>114220</v>
      </c>
      <c r="AA4309" s="14">
        <v>20000</v>
      </c>
      <c r="AB4309" s="14">
        <v>0</v>
      </c>
      <c r="AC4309" s="14"/>
      <c r="AD4309" s="14"/>
      <c r="AE4309" s="14"/>
      <c r="AF4309" s="14"/>
      <c r="AG4309" s="14"/>
      <c r="AH4309" s="14">
        <f t="shared" si="6709"/>
        <v>0</v>
      </c>
      <c r="AI4309" s="14"/>
      <c r="AJ4309" s="14"/>
      <c r="AK4309" s="14"/>
      <c r="AL4309" s="14"/>
      <c r="AM4309" s="14"/>
      <c r="AN4309" s="14"/>
      <c r="AO4309" s="14"/>
      <c r="AP4309" s="14"/>
      <c r="AQ4309" s="14"/>
      <c r="AR4309" s="14">
        <v>0</v>
      </c>
      <c r="AS4309" s="14">
        <v>0</v>
      </c>
      <c r="AT4309" s="14">
        <v>0</v>
      </c>
      <c r="AU4309" s="14">
        <v>11010</v>
      </c>
      <c r="AV4309" s="14"/>
      <c r="AW4309" s="14"/>
      <c r="AX4309" s="14"/>
      <c r="AY4309" s="14"/>
      <c r="AZ4309" s="14">
        <f t="shared" si="6710"/>
        <v>11010</v>
      </c>
      <c r="BA4309" s="14"/>
      <c r="BB4309" s="14"/>
      <c r="BC4309" s="14">
        <v>11010</v>
      </c>
      <c r="BD4309" s="14"/>
      <c r="BE4309" s="14"/>
      <c r="BF4309" s="14"/>
      <c r="BG4309" s="14"/>
      <c r="BH4309" s="14"/>
      <c r="BI4309" s="14"/>
      <c r="BJ4309" s="14">
        <v>11010</v>
      </c>
      <c r="BK4309" s="14">
        <v>0</v>
      </c>
    </row>
    <row r="4310" spans="1:63" ht="22.5" x14ac:dyDescent="0.25">
      <c r="A4310" s="13" t="s">
        <v>0</v>
      </c>
      <c r="B4310" s="13" t="s">
        <v>0</v>
      </c>
      <c r="C4310" s="13" t="s">
        <v>0</v>
      </c>
      <c r="D4310" s="103" t="s">
        <v>0</v>
      </c>
      <c r="E4310" s="103" t="s">
        <v>0</v>
      </c>
      <c r="F4310" s="103" t="s">
        <v>0</v>
      </c>
      <c r="G4310" s="13" t="s">
        <v>0</v>
      </c>
      <c r="H4310" s="10" t="s">
        <v>1430</v>
      </c>
      <c r="I4310" s="11">
        <f>SUM(I4277,I4301,I4306)</f>
        <v>11687108</v>
      </c>
      <c r="J4310" s="11">
        <f>SUM(J4277,J4301,J4306)</f>
        <v>505600</v>
      </c>
      <c r="K4310" s="11">
        <f t="shared" ref="K4310:Y4310" si="6738">SUM(K4277,K4301,K4306)</f>
        <v>1064755</v>
      </c>
      <c r="L4310" s="11">
        <f t="shared" si="6738"/>
        <v>0</v>
      </c>
      <c r="M4310" s="11">
        <f t="shared" si="6738"/>
        <v>0</v>
      </c>
      <c r="N4310" s="11">
        <f t="shared" si="6738"/>
        <v>0</v>
      </c>
      <c r="O4310" s="11">
        <f t="shared" si="6738"/>
        <v>0</v>
      </c>
      <c r="P4310" s="11">
        <f t="shared" si="6738"/>
        <v>1570355</v>
      </c>
      <c r="Q4310" s="11">
        <f t="shared" si="6738"/>
        <v>20046</v>
      </c>
      <c r="R4310" s="11">
        <f t="shared" si="6738"/>
        <v>38043</v>
      </c>
      <c r="S4310" s="11">
        <f t="shared" si="6738"/>
        <v>1064755</v>
      </c>
      <c r="T4310" s="11">
        <f t="shared" si="6738"/>
        <v>0</v>
      </c>
      <c r="U4310" s="11">
        <f t="shared" si="6738"/>
        <v>31522</v>
      </c>
      <c r="V4310" s="11">
        <f t="shared" si="6738"/>
        <v>0</v>
      </c>
      <c r="W4310" s="11">
        <f t="shared" si="6738"/>
        <v>0</v>
      </c>
      <c r="X4310" s="11">
        <f t="shared" si="6738"/>
        <v>0</v>
      </c>
      <c r="Y4310" s="11">
        <f t="shared" si="6738"/>
        <v>36193</v>
      </c>
      <c r="Z4310" s="11">
        <v>1190559</v>
      </c>
      <c r="AA4310" s="11">
        <v>379796</v>
      </c>
      <c r="AB4310" s="11">
        <f t="shared" ref="AB4310:AQ4310" si="6739">SUM(AB4277,AB4301,AB4306)</f>
        <v>0</v>
      </c>
      <c r="AC4310" s="11">
        <f t="shared" si="6739"/>
        <v>6085</v>
      </c>
      <c r="AD4310" s="11">
        <f t="shared" si="6739"/>
        <v>0</v>
      </c>
      <c r="AE4310" s="11">
        <f t="shared" si="6739"/>
        <v>136333</v>
      </c>
      <c r="AF4310" s="11">
        <f t="shared" si="6739"/>
        <v>0</v>
      </c>
      <c r="AG4310" s="11">
        <f t="shared" si="6739"/>
        <v>0</v>
      </c>
      <c r="AH4310" s="11">
        <f t="shared" si="6739"/>
        <v>142418</v>
      </c>
      <c r="AI4310" s="11">
        <f t="shared" si="6739"/>
        <v>0</v>
      </c>
      <c r="AJ4310" s="11">
        <f t="shared" si="6739"/>
        <v>0</v>
      </c>
      <c r="AK4310" s="11">
        <f t="shared" si="6739"/>
        <v>6085</v>
      </c>
      <c r="AL4310" s="11">
        <f t="shared" si="6739"/>
        <v>0</v>
      </c>
      <c r="AM4310" s="11">
        <f t="shared" si="6739"/>
        <v>0</v>
      </c>
      <c r="AN4310" s="11">
        <f t="shared" si="6739"/>
        <v>0</v>
      </c>
      <c r="AO4310" s="11">
        <f t="shared" si="6739"/>
        <v>136333</v>
      </c>
      <c r="AP4310" s="11">
        <f t="shared" si="6739"/>
        <v>0</v>
      </c>
      <c r="AQ4310" s="11">
        <f t="shared" si="6739"/>
        <v>0</v>
      </c>
      <c r="AR4310" s="11">
        <v>142418</v>
      </c>
      <c r="AS4310" s="11">
        <v>0</v>
      </c>
      <c r="AT4310" s="11">
        <f>SUM(AT4277,AT4301,AT4306)</f>
        <v>188700</v>
      </c>
      <c r="AU4310" s="11">
        <f t="shared" ref="AU4310:BI4310" si="6740">SUM(AU4277,AU4301,AU4306)</f>
        <v>320479</v>
      </c>
      <c r="AV4310" s="11">
        <f t="shared" si="6740"/>
        <v>0</v>
      </c>
      <c r="AW4310" s="11">
        <f t="shared" si="6740"/>
        <v>180718</v>
      </c>
      <c r="AX4310" s="11">
        <f t="shared" si="6740"/>
        <v>0</v>
      </c>
      <c r="AY4310" s="11">
        <f t="shared" si="6740"/>
        <v>19035</v>
      </c>
      <c r="AZ4310" s="11">
        <f t="shared" si="6740"/>
        <v>708932</v>
      </c>
      <c r="BA4310" s="11">
        <f t="shared" si="6740"/>
        <v>0</v>
      </c>
      <c r="BB4310" s="11">
        <f t="shared" si="6740"/>
        <v>0</v>
      </c>
      <c r="BC4310" s="11">
        <f t="shared" si="6740"/>
        <v>320479</v>
      </c>
      <c r="BD4310" s="11">
        <f t="shared" si="6740"/>
        <v>1771</v>
      </c>
      <c r="BE4310" s="11">
        <f t="shared" si="6740"/>
        <v>0</v>
      </c>
      <c r="BF4310" s="11">
        <f t="shared" si="6740"/>
        <v>0</v>
      </c>
      <c r="BG4310" s="11">
        <f t="shared" si="6740"/>
        <v>23231</v>
      </c>
      <c r="BH4310" s="11">
        <f t="shared" si="6740"/>
        <v>180718</v>
      </c>
      <c r="BI4310" s="11">
        <f t="shared" si="6740"/>
        <v>0</v>
      </c>
      <c r="BJ4310" s="11">
        <v>526199</v>
      </c>
      <c r="BK4310" s="11">
        <v>182733</v>
      </c>
    </row>
    <row r="4311" spans="1:63" ht="15.75" thickBot="1" x14ac:dyDescent="0.3">
      <c r="A4311" s="13" t="s">
        <v>0</v>
      </c>
      <c r="B4311" s="13" t="s">
        <v>0</v>
      </c>
      <c r="C4311" s="13" t="s">
        <v>0</v>
      </c>
      <c r="D4311" s="103" t="s">
        <v>0</v>
      </c>
      <c r="E4311" s="103" t="s">
        <v>0</v>
      </c>
      <c r="F4311" s="103" t="s">
        <v>0</v>
      </c>
      <c r="G4311" s="13" t="s">
        <v>0</v>
      </c>
      <c r="H4311" s="2" t="s">
        <v>55</v>
      </c>
      <c r="I4311" s="12">
        <v>194</v>
      </c>
      <c r="J4311" s="13" t="s">
        <v>0</v>
      </c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>
        <v>0</v>
      </c>
      <c r="AA4311" s="13"/>
      <c r="AB4311" s="13" t="s">
        <v>0</v>
      </c>
      <c r="AC4311" s="13"/>
      <c r="AD4311" s="13"/>
      <c r="AE4311" s="13"/>
      <c r="AF4311" s="13"/>
      <c r="AG4311" s="13"/>
      <c r="AH4311" s="13"/>
      <c r="AI4311" s="13"/>
      <c r="AJ4311" s="13"/>
      <c r="AK4311" s="13"/>
      <c r="AL4311" s="13"/>
      <c r="AM4311" s="13"/>
      <c r="AN4311" s="13"/>
      <c r="AO4311" s="13"/>
      <c r="AP4311" s="13"/>
      <c r="AQ4311" s="13"/>
      <c r="AR4311" s="13">
        <v>0</v>
      </c>
      <c r="AS4311" s="13"/>
      <c r="AT4311" s="13" t="s">
        <v>0</v>
      </c>
      <c r="AU4311" s="13"/>
      <c r="AV4311" s="13"/>
      <c r="AW4311" s="13"/>
      <c r="AX4311" s="13"/>
      <c r="AY4311" s="13"/>
      <c r="AZ4311" s="13"/>
      <c r="BA4311" s="13"/>
      <c r="BB4311" s="13"/>
      <c r="BC4311" s="13"/>
      <c r="BD4311" s="13"/>
      <c r="BE4311" s="13"/>
      <c r="BF4311" s="13"/>
      <c r="BG4311" s="13"/>
      <c r="BH4311" s="13"/>
      <c r="BI4311" s="13"/>
      <c r="BJ4311" s="13">
        <v>0</v>
      </c>
      <c r="BK4311" s="13"/>
    </row>
    <row r="4312" spans="1:63" ht="69.75" customHeight="1" thickBot="1" x14ac:dyDescent="0.3">
      <c r="A4312" s="148" t="s">
        <v>0</v>
      </c>
      <c r="B4312" s="148" t="s">
        <v>0</v>
      </c>
      <c r="C4312" s="148" t="s">
        <v>0</v>
      </c>
      <c r="D4312" s="151" t="s">
        <v>0</v>
      </c>
      <c r="E4312" s="151" t="s">
        <v>0</v>
      </c>
      <c r="F4312" s="151" t="s">
        <v>0</v>
      </c>
      <c r="G4312" s="154" t="s">
        <v>0</v>
      </c>
      <c r="H4312" s="5" t="s">
        <v>56</v>
      </c>
      <c r="I4312" s="5" t="s">
        <v>9</v>
      </c>
      <c r="J4312" s="94" t="s">
        <v>10</v>
      </c>
      <c r="K4312" s="94" t="s">
        <v>1602</v>
      </c>
      <c r="L4312" s="94" t="s">
        <v>1535</v>
      </c>
      <c r="M4312" s="94" t="s">
        <v>1591</v>
      </c>
      <c r="N4312" s="94" t="s">
        <v>1592</v>
      </c>
      <c r="O4312" s="94" t="s">
        <v>1593</v>
      </c>
      <c r="P4312" s="94" t="s">
        <v>1606</v>
      </c>
      <c r="Q4312" s="94" t="s">
        <v>1603</v>
      </c>
      <c r="R4312" s="94" t="s">
        <v>1594</v>
      </c>
      <c r="S4312" s="94" t="s">
        <v>1595</v>
      </c>
      <c r="T4312" s="94" t="s">
        <v>1596</v>
      </c>
      <c r="U4312" s="94" t="s">
        <v>1597</v>
      </c>
      <c r="V4312" s="94" t="s">
        <v>1598</v>
      </c>
      <c r="W4312" s="94" t="s">
        <v>1599</v>
      </c>
      <c r="X4312" s="94" t="s">
        <v>1604</v>
      </c>
      <c r="Y4312" s="94" t="s">
        <v>1605</v>
      </c>
      <c r="Z4312" s="94" t="s">
        <v>1600</v>
      </c>
      <c r="AA4312" s="94" t="s">
        <v>1601</v>
      </c>
      <c r="AB4312" s="95" t="s">
        <v>11</v>
      </c>
      <c r="AC4312" s="95" t="s">
        <v>1602</v>
      </c>
      <c r="AD4312" s="95" t="s">
        <v>1535</v>
      </c>
      <c r="AE4312" s="95" t="s">
        <v>1591</v>
      </c>
      <c r="AF4312" s="95" t="s">
        <v>1592</v>
      </c>
      <c r="AG4312" s="95" t="s">
        <v>1593</v>
      </c>
      <c r="AH4312" s="95" t="s">
        <v>1607</v>
      </c>
      <c r="AI4312" s="95" t="s">
        <v>1603</v>
      </c>
      <c r="AJ4312" s="95" t="s">
        <v>1594</v>
      </c>
      <c r="AK4312" s="95" t="s">
        <v>1595</v>
      </c>
      <c r="AL4312" s="95" t="s">
        <v>1596</v>
      </c>
      <c r="AM4312" s="95" t="s">
        <v>1597</v>
      </c>
      <c r="AN4312" s="95" t="s">
        <v>1598</v>
      </c>
      <c r="AO4312" s="95" t="s">
        <v>1599</v>
      </c>
      <c r="AP4312" s="95" t="s">
        <v>1604</v>
      </c>
      <c r="AQ4312" s="95" t="s">
        <v>1605</v>
      </c>
      <c r="AR4312" s="95" t="s">
        <v>1600</v>
      </c>
      <c r="AS4312" s="95" t="s">
        <v>1601</v>
      </c>
      <c r="AT4312" s="96" t="s">
        <v>12</v>
      </c>
      <c r="AU4312" s="96" t="s">
        <v>1602</v>
      </c>
      <c r="AV4312" s="96" t="s">
        <v>1535</v>
      </c>
      <c r="AW4312" s="96" t="s">
        <v>1591</v>
      </c>
      <c r="AX4312" s="96" t="s">
        <v>1592</v>
      </c>
      <c r="AY4312" s="96" t="s">
        <v>1593</v>
      </c>
      <c r="AZ4312" s="96" t="s">
        <v>1608</v>
      </c>
      <c r="BA4312" s="96" t="s">
        <v>1603</v>
      </c>
      <c r="BB4312" s="96" t="s">
        <v>1594</v>
      </c>
      <c r="BC4312" s="96" t="s">
        <v>1595</v>
      </c>
      <c r="BD4312" s="96" t="s">
        <v>1596</v>
      </c>
      <c r="BE4312" s="96" t="s">
        <v>1597</v>
      </c>
      <c r="BF4312" s="96" t="s">
        <v>1598</v>
      </c>
      <c r="BG4312" s="96" t="s">
        <v>1599</v>
      </c>
      <c r="BH4312" s="96" t="s">
        <v>1604</v>
      </c>
      <c r="BI4312" s="96" t="s">
        <v>1605</v>
      </c>
      <c r="BJ4312" s="96" t="s">
        <v>1600</v>
      </c>
      <c r="BK4312" s="96" t="s">
        <v>1601</v>
      </c>
    </row>
    <row r="4313" spans="1:63" x14ac:dyDescent="0.25">
      <c r="A4313" s="149"/>
      <c r="B4313" s="149"/>
      <c r="C4313" s="149"/>
      <c r="D4313" s="152"/>
      <c r="E4313" s="152"/>
      <c r="F4313" s="152"/>
      <c r="G4313" s="155"/>
      <c r="H4313" s="15" t="s">
        <v>0</v>
      </c>
      <c r="I4313" s="9" t="s">
        <v>13</v>
      </c>
      <c r="J4313" s="9">
        <v>1</v>
      </c>
      <c r="K4313" s="9">
        <v>2</v>
      </c>
      <c r="L4313" s="9">
        <v>3</v>
      </c>
      <c r="M4313" s="9">
        <v>4</v>
      </c>
      <c r="N4313" s="9">
        <v>5</v>
      </c>
      <c r="O4313" s="9">
        <v>6</v>
      </c>
      <c r="P4313" s="9">
        <v>7</v>
      </c>
      <c r="Q4313" s="9">
        <v>8</v>
      </c>
      <c r="R4313" s="9">
        <v>9</v>
      </c>
      <c r="S4313" s="9">
        <v>10</v>
      </c>
      <c r="T4313" s="9">
        <v>11</v>
      </c>
      <c r="U4313" s="9">
        <v>12</v>
      </c>
      <c r="V4313" s="9">
        <v>13</v>
      </c>
      <c r="W4313" s="9">
        <v>14</v>
      </c>
      <c r="X4313" s="9">
        <v>15</v>
      </c>
      <c r="Y4313" s="9">
        <v>16</v>
      </c>
      <c r="Z4313" s="9">
        <v>20</v>
      </c>
      <c r="AA4313" s="9">
        <v>21</v>
      </c>
      <c r="AB4313" s="9">
        <v>1</v>
      </c>
      <c r="AC4313" s="9">
        <v>2</v>
      </c>
      <c r="AD4313" s="9">
        <v>3</v>
      </c>
      <c r="AE4313" s="9">
        <v>4</v>
      </c>
      <c r="AF4313" s="9">
        <v>5</v>
      </c>
      <c r="AG4313" s="9">
        <v>6</v>
      </c>
      <c r="AH4313" s="9">
        <v>7</v>
      </c>
      <c r="AI4313" s="9">
        <v>8</v>
      </c>
      <c r="AJ4313" s="9">
        <v>9</v>
      </c>
      <c r="AK4313" s="9">
        <v>10</v>
      </c>
      <c r="AL4313" s="9">
        <v>11</v>
      </c>
      <c r="AM4313" s="9">
        <v>12</v>
      </c>
      <c r="AN4313" s="9">
        <v>13</v>
      </c>
      <c r="AO4313" s="9">
        <v>14</v>
      </c>
      <c r="AP4313" s="9">
        <v>15</v>
      </c>
      <c r="AQ4313" s="9">
        <v>16</v>
      </c>
      <c r="AR4313" s="9">
        <v>20</v>
      </c>
      <c r="AS4313" s="9">
        <v>21</v>
      </c>
      <c r="AT4313" s="9">
        <v>1</v>
      </c>
      <c r="AU4313" s="9">
        <v>2</v>
      </c>
      <c r="AV4313" s="9">
        <v>3</v>
      </c>
      <c r="AW4313" s="9">
        <v>4</v>
      </c>
      <c r="AX4313" s="9">
        <v>5</v>
      </c>
      <c r="AY4313" s="9">
        <v>6</v>
      </c>
      <c r="AZ4313" s="9">
        <v>7</v>
      </c>
      <c r="BA4313" s="9">
        <v>8</v>
      </c>
      <c r="BB4313" s="9">
        <v>9</v>
      </c>
      <c r="BC4313" s="9">
        <v>10</v>
      </c>
      <c r="BD4313" s="9">
        <v>11</v>
      </c>
      <c r="BE4313" s="9">
        <v>12</v>
      </c>
      <c r="BF4313" s="9">
        <v>13</v>
      </c>
      <c r="BG4313" s="9">
        <v>14</v>
      </c>
      <c r="BH4313" s="9">
        <v>15</v>
      </c>
      <c r="BI4313" s="9">
        <v>16</v>
      </c>
      <c r="BJ4313" s="9">
        <v>20</v>
      </c>
      <c r="BK4313" s="9">
        <v>21</v>
      </c>
    </row>
    <row r="4314" spans="1:63" x14ac:dyDescent="0.25">
      <c r="A4314" s="149"/>
      <c r="B4314" s="149"/>
      <c r="C4314" s="149"/>
      <c r="D4314" s="152"/>
      <c r="E4314" s="152"/>
      <c r="F4314" s="152"/>
      <c r="G4314" s="155"/>
      <c r="H4314" s="16" t="s">
        <v>1189</v>
      </c>
      <c r="I4314" s="17">
        <f>SUM(I4310)</f>
        <v>11687108</v>
      </c>
      <c r="J4314" s="17">
        <f t="shared" ref="J4314:Y4314" si="6741">SUM(J4310)</f>
        <v>505600</v>
      </c>
      <c r="K4314" s="17">
        <f t="shared" si="6741"/>
        <v>1064755</v>
      </c>
      <c r="L4314" s="17">
        <f t="shared" si="6741"/>
        <v>0</v>
      </c>
      <c r="M4314" s="17">
        <f t="shared" si="6741"/>
        <v>0</v>
      </c>
      <c r="N4314" s="17">
        <f t="shared" si="6741"/>
        <v>0</v>
      </c>
      <c r="O4314" s="17">
        <f t="shared" si="6741"/>
        <v>0</v>
      </c>
      <c r="P4314" s="17">
        <f t="shared" ref="P4314" si="6742">SUM(P4310)</f>
        <v>1570355</v>
      </c>
      <c r="Q4314" s="17">
        <f t="shared" si="6741"/>
        <v>20046</v>
      </c>
      <c r="R4314" s="17">
        <f t="shared" si="6741"/>
        <v>38043</v>
      </c>
      <c r="S4314" s="17">
        <f t="shared" si="6741"/>
        <v>1064755</v>
      </c>
      <c r="T4314" s="17">
        <f t="shared" si="6741"/>
        <v>0</v>
      </c>
      <c r="U4314" s="17">
        <f t="shared" si="6741"/>
        <v>31522</v>
      </c>
      <c r="V4314" s="17">
        <f t="shared" si="6741"/>
        <v>0</v>
      </c>
      <c r="W4314" s="17">
        <f t="shared" si="6741"/>
        <v>0</v>
      </c>
      <c r="X4314" s="17">
        <f t="shared" si="6741"/>
        <v>0</v>
      </c>
      <c r="Y4314" s="17">
        <f t="shared" si="6741"/>
        <v>36193</v>
      </c>
      <c r="Z4314" s="17">
        <v>1190559</v>
      </c>
      <c r="AA4314" s="17">
        <v>379796</v>
      </c>
      <c r="AB4314" s="17">
        <f t="shared" ref="AB4314:AQ4314" si="6743">SUM(AB4310)</f>
        <v>0</v>
      </c>
      <c r="AC4314" s="17">
        <f t="shared" si="6743"/>
        <v>6085</v>
      </c>
      <c r="AD4314" s="17">
        <f t="shared" si="6743"/>
        <v>0</v>
      </c>
      <c r="AE4314" s="17">
        <f t="shared" si="6743"/>
        <v>136333</v>
      </c>
      <c r="AF4314" s="17">
        <f t="shared" si="6743"/>
        <v>0</v>
      </c>
      <c r="AG4314" s="17">
        <f t="shared" si="6743"/>
        <v>0</v>
      </c>
      <c r="AH4314" s="17">
        <f t="shared" ref="AH4314" si="6744">SUM(AH4310)</f>
        <v>142418</v>
      </c>
      <c r="AI4314" s="17">
        <f t="shared" si="6743"/>
        <v>0</v>
      </c>
      <c r="AJ4314" s="17">
        <f t="shared" si="6743"/>
        <v>0</v>
      </c>
      <c r="AK4314" s="17">
        <f t="shared" si="6743"/>
        <v>6085</v>
      </c>
      <c r="AL4314" s="17">
        <f t="shared" si="6743"/>
        <v>0</v>
      </c>
      <c r="AM4314" s="17">
        <f t="shared" si="6743"/>
        <v>0</v>
      </c>
      <c r="AN4314" s="17">
        <f t="shared" si="6743"/>
        <v>0</v>
      </c>
      <c r="AO4314" s="17">
        <f t="shared" si="6743"/>
        <v>136333</v>
      </c>
      <c r="AP4314" s="17">
        <f t="shared" si="6743"/>
        <v>0</v>
      </c>
      <c r="AQ4314" s="17">
        <f t="shared" si="6743"/>
        <v>0</v>
      </c>
      <c r="AR4314" s="17">
        <v>142418</v>
      </c>
      <c r="AS4314" s="17">
        <v>0</v>
      </c>
      <c r="AT4314" s="17">
        <f t="shared" ref="AT4314:BI4314" si="6745">SUM(AT4310)</f>
        <v>188700</v>
      </c>
      <c r="AU4314" s="17">
        <f t="shared" si="6745"/>
        <v>320479</v>
      </c>
      <c r="AV4314" s="17">
        <f t="shared" si="6745"/>
        <v>0</v>
      </c>
      <c r="AW4314" s="17">
        <f t="shared" si="6745"/>
        <v>180718</v>
      </c>
      <c r="AX4314" s="17">
        <f t="shared" si="6745"/>
        <v>0</v>
      </c>
      <c r="AY4314" s="17">
        <f t="shared" si="6745"/>
        <v>19035</v>
      </c>
      <c r="AZ4314" s="17">
        <f t="shared" ref="AZ4314" si="6746">SUM(AZ4310)</f>
        <v>708932</v>
      </c>
      <c r="BA4314" s="17">
        <f t="shared" si="6745"/>
        <v>0</v>
      </c>
      <c r="BB4314" s="17">
        <f t="shared" si="6745"/>
        <v>0</v>
      </c>
      <c r="BC4314" s="17">
        <f t="shared" si="6745"/>
        <v>320479</v>
      </c>
      <c r="BD4314" s="17">
        <f t="shared" si="6745"/>
        <v>1771</v>
      </c>
      <c r="BE4314" s="17">
        <f t="shared" si="6745"/>
        <v>0</v>
      </c>
      <c r="BF4314" s="17">
        <f t="shared" si="6745"/>
        <v>0</v>
      </c>
      <c r="BG4314" s="17">
        <f t="shared" si="6745"/>
        <v>23231</v>
      </c>
      <c r="BH4314" s="17">
        <f t="shared" si="6745"/>
        <v>180718</v>
      </c>
      <c r="BI4314" s="17">
        <f t="shared" si="6745"/>
        <v>0</v>
      </c>
      <c r="BJ4314" s="17">
        <v>526199</v>
      </c>
      <c r="BK4314" s="17">
        <v>182733</v>
      </c>
    </row>
    <row r="4315" spans="1:63" x14ac:dyDescent="0.25">
      <c r="A4315" s="149"/>
      <c r="B4315" s="149"/>
      <c r="C4315" s="149"/>
      <c r="D4315" s="152"/>
      <c r="E4315" s="152"/>
      <c r="F4315" s="152"/>
      <c r="G4315" s="155"/>
      <c r="H4315" s="18" t="s">
        <v>57</v>
      </c>
      <c r="I4315" s="17">
        <f>SUM(I4314)</f>
        <v>11687108</v>
      </c>
      <c r="J4315" s="17">
        <f>SUM(J4314)</f>
        <v>505600</v>
      </c>
      <c r="K4315" s="17">
        <f t="shared" ref="K4315:Y4315" si="6747">SUM(K4314)</f>
        <v>1064755</v>
      </c>
      <c r="L4315" s="17">
        <f t="shared" si="6747"/>
        <v>0</v>
      </c>
      <c r="M4315" s="17">
        <f t="shared" si="6747"/>
        <v>0</v>
      </c>
      <c r="N4315" s="17">
        <f t="shared" si="6747"/>
        <v>0</v>
      </c>
      <c r="O4315" s="17">
        <f t="shared" si="6747"/>
        <v>0</v>
      </c>
      <c r="P4315" s="17">
        <f t="shared" ref="P4315" si="6748">SUM(P4314)</f>
        <v>1570355</v>
      </c>
      <c r="Q4315" s="17">
        <f t="shared" si="6747"/>
        <v>20046</v>
      </c>
      <c r="R4315" s="17">
        <f t="shared" si="6747"/>
        <v>38043</v>
      </c>
      <c r="S4315" s="17">
        <f t="shared" si="6747"/>
        <v>1064755</v>
      </c>
      <c r="T4315" s="17">
        <f t="shared" si="6747"/>
        <v>0</v>
      </c>
      <c r="U4315" s="17">
        <f t="shared" si="6747"/>
        <v>31522</v>
      </c>
      <c r="V4315" s="17">
        <f t="shared" si="6747"/>
        <v>0</v>
      </c>
      <c r="W4315" s="17">
        <f t="shared" si="6747"/>
        <v>0</v>
      </c>
      <c r="X4315" s="17">
        <f t="shared" si="6747"/>
        <v>0</v>
      </c>
      <c r="Y4315" s="17">
        <f t="shared" si="6747"/>
        <v>36193</v>
      </c>
      <c r="Z4315" s="17">
        <v>1190559</v>
      </c>
      <c r="AA4315" s="17">
        <v>379796</v>
      </c>
      <c r="AB4315" s="17">
        <f t="shared" ref="AB4315:AQ4315" si="6749">SUM(AB4314)</f>
        <v>0</v>
      </c>
      <c r="AC4315" s="17">
        <f t="shared" si="6749"/>
        <v>6085</v>
      </c>
      <c r="AD4315" s="17">
        <f t="shared" si="6749"/>
        <v>0</v>
      </c>
      <c r="AE4315" s="17">
        <f t="shared" si="6749"/>
        <v>136333</v>
      </c>
      <c r="AF4315" s="17">
        <f t="shared" si="6749"/>
        <v>0</v>
      </c>
      <c r="AG4315" s="17">
        <f t="shared" si="6749"/>
        <v>0</v>
      </c>
      <c r="AH4315" s="17">
        <f t="shared" ref="AH4315" si="6750">SUM(AH4314)</f>
        <v>142418</v>
      </c>
      <c r="AI4315" s="17">
        <f t="shared" si="6749"/>
        <v>0</v>
      </c>
      <c r="AJ4315" s="17">
        <f t="shared" si="6749"/>
        <v>0</v>
      </c>
      <c r="AK4315" s="17">
        <f t="shared" si="6749"/>
        <v>6085</v>
      </c>
      <c r="AL4315" s="17">
        <f t="shared" si="6749"/>
        <v>0</v>
      </c>
      <c r="AM4315" s="17">
        <f t="shared" si="6749"/>
        <v>0</v>
      </c>
      <c r="AN4315" s="17">
        <f t="shared" si="6749"/>
        <v>0</v>
      </c>
      <c r="AO4315" s="17">
        <f t="shared" si="6749"/>
        <v>136333</v>
      </c>
      <c r="AP4315" s="17">
        <f t="shared" si="6749"/>
        <v>0</v>
      </c>
      <c r="AQ4315" s="17">
        <f t="shared" si="6749"/>
        <v>0</v>
      </c>
      <c r="AR4315" s="17">
        <v>142418</v>
      </c>
      <c r="AS4315" s="17">
        <v>0</v>
      </c>
      <c r="AT4315" s="17">
        <f>SUM(AT4314)</f>
        <v>188700</v>
      </c>
      <c r="AU4315" s="17">
        <f t="shared" ref="AU4315:BI4315" si="6751">SUM(AU4314)</f>
        <v>320479</v>
      </c>
      <c r="AV4315" s="17">
        <f t="shared" si="6751"/>
        <v>0</v>
      </c>
      <c r="AW4315" s="17">
        <f t="shared" si="6751"/>
        <v>180718</v>
      </c>
      <c r="AX4315" s="17">
        <f t="shared" si="6751"/>
        <v>0</v>
      </c>
      <c r="AY4315" s="17">
        <f t="shared" si="6751"/>
        <v>19035</v>
      </c>
      <c r="AZ4315" s="17">
        <f t="shared" ref="AZ4315" si="6752">SUM(AZ4314)</f>
        <v>708932</v>
      </c>
      <c r="BA4315" s="17">
        <f t="shared" si="6751"/>
        <v>0</v>
      </c>
      <c r="BB4315" s="17">
        <f t="shared" si="6751"/>
        <v>0</v>
      </c>
      <c r="BC4315" s="17">
        <f t="shared" si="6751"/>
        <v>320479</v>
      </c>
      <c r="BD4315" s="17">
        <f t="shared" si="6751"/>
        <v>1771</v>
      </c>
      <c r="BE4315" s="17">
        <f t="shared" si="6751"/>
        <v>0</v>
      </c>
      <c r="BF4315" s="17">
        <f t="shared" si="6751"/>
        <v>0</v>
      </c>
      <c r="BG4315" s="17">
        <f t="shared" si="6751"/>
        <v>23231</v>
      </c>
      <c r="BH4315" s="17">
        <f t="shared" si="6751"/>
        <v>180718</v>
      </c>
      <c r="BI4315" s="17">
        <f t="shared" si="6751"/>
        <v>0</v>
      </c>
      <c r="BJ4315" s="17">
        <v>526199</v>
      </c>
      <c r="BK4315" s="17">
        <v>182733</v>
      </c>
    </row>
    <row r="4316" spans="1:63" x14ac:dyDescent="0.25">
      <c r="A4316" s="150"/>
      <c r="B4316" s="150"/>
      <c r="C4316" s="150"/>
      <c r="D4316" s="153"/>
      <c r="E4316" s="153"/>
      <c r="F4316" s="153"/>
      <c r="G4316" s="156"/>
      <c r="P4316">
        <f t="shared" si="6708"/>
        <v>0</v>
      </c>
      <c r="Z4316">
        <v>0</v>
      </c>
      <c r="AA4316">
        <v>0</v>
      </c>
      <c r="AH4316">
        <f t="shared" si="6709"/>
        <v>0</v>
      </c>
      <c r="AR4316">
        <v>0</v>
      </c>
      <c r="AS4316">
        <v>0</v>
      </c>
      <c r="AZ4316">
        <f t="shared" si="6710"/>
        <v>0</v>
      </c>
      <c r="BJ4316">
        <v>0</v>
      </c>
      <c r="BK4316">
        <v>0</v>
      </c>
    </row>
    <row r="4317" spans="1:63" ht="15.75" thickBot="1" x14ac:dyDescent="0.3">
      <c r="A4317" s="13" t="s">
        <v>0</v>
      </c>
      <c r="B4317" s="13" t="s">
        <v>0</v>
      </c>
      <c r="C4317" s="13" t="s">
        <v>0</v>
      </c>
      <c r="D4317" s="103" t="s">
        <v>0</v>
      </c>
      <c r="E4317" s="103" t="s">
        <v>0</v>
      </c>
      <c r="F4317" s="103" t="s">
        <v>0</v>
      </c>
      <c r="G4317" s="13" t="s">
        <v>0</v>
      </c>
      <c r="H4317" s="19" t="s">
        <v>0</v>
      </c>
      <c r="I4317" s="19" t="s">
        <v>0</v>
      </c>
      <c r="J4317" s="19" t="s">
        <v>0</v>
      </c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>
        <v>0</v>
      </c>
      <c r="AA4317" s="19">
        <v>0</v>
      </c>
      <c r="AB4317" s="19" t="s">
        <v>0</v>
      </c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19"/>
      <c r="AR4317" s="19">
        <v>0</v>
      </c>
      <c r="AS4317" s="19">
        <v>0</v>
      </c>
      <c r="AT4317" s="19" t="s">
        <v>0</v>
      </c>
      <c r="AU4317" s="19"/>
      <c r="AV4317" s="19"/>
      <c r="AW4317" s="19"/>
      <c r="AX4317" s="19"/>
      <c r="AY4317" s="19"/>
      <c r="AZ4317" s="19"/>
      <c r="BA4317" s="19"/>
      <c r="BB4317" s="19"/>
      <c r="BC4317" s="19"/>
      <c r="BD4317" s="19"/>
      <c r="BE4317" s="19"/>
      <c r="BF4317" s="19"/>
      <c r="BG4317" s="19"/>
      <c r="BH4317" s="19"/>
      <c r="BI4317" s="19"/>
      <c r="BJ4317" s="19">
        <v>0</v>
      </c>
      <c r="BK4317" s="19">
        <v>0</v>
      </c>
    </row>
    <row r="4318" spans="1:63" ht="69.75" customHeight="1" thickBot="1" x14ac:dyDescent="0.3">
      <c r="A4318" s="5" t="s">
        <v>2</v>
      </c>
      <c r="B4318" s="5" t="s">
        <v>3</v>
      </c>
      <c r="C4318" s="5" t="s">
        <v>4</v>
      </c>
      <c r="D4318" s="108" t="s">
        <v>0</v>
      </c>
      <c r="E4318" s="116" t="s">
        <v>5</v>
      </c>
      <c r="F4318" s="116" t="s">
        <v>6</v>
      </c>
      <c r="G4318" s="5" t="s">
        <v>7</v>
      </c>
      <c r="H4318" s="5" t="s">
        <v>8</v>
      </c>
      <c r="I4318" s="5" t="s">
        <v>9</v>
      </c>
      <c r="J4318" s="94" t="s">
        <v>10</v>
      </c>
      <c r="K4318" s="94" t="s">
        <v>1602</v>
      </c>
      <c r="L4318" s="94" t="s">
        <v>1535</v>
      </c>
      <c r="M4318" s="94" t="s">
        <v>1591</v>
      </c>
      <c r="N4318" s="94" t="s">
        <v>1592</v>
      </c>
      <c r="O4318" s="94" t="s">
        <v>1593</v>
      </c>
      <c r="P4318" s="94" t="s">
        <v>1606</v>
      </c>
      <c r="Q4318" s="94" t="s">
        <v>1603</v>
      </c>
      <c r="R4318" s="94" t="s">
        <v>1594</v>
      </c>
      <c r="S4318" s="94" t="s">
        <v>1595</v>
      </c>
      <c r="T4318" s="94" t="s">
        <v>1596</v>
      </c>
      <c r="U4318" s="94" t="s">
        <v>1597</v>
      </c>
      <c r="V4318" s="94" t="s">
        <v>1598</v>
      </c>
      <c r="W4318" s="94" t="s">
        <v>1599</v>
      </c>
      <c r="X4318" s="94" t="s">
        <v>1604</v>
      </c>
      <c r="Y4318" s="94" t="s">
        <v>1605</v>
      </c>
      <c r="Z4318" s="94" t="s">
        <v>1600</v>
      </c>
      <c r="AA4318" s="94" t="s">
        <v>1601</v>
      </c>
      <c r="AB4318" s="95" t="s">
        <v>11</v>
      </c>
      <c r="AC4318" s="95" t="s">
        <v>1602</v>
      </c>
      <c r="AD4318" s="95" t="s">
        <v>1535</v>
      </c>
      <c r="AE4318" s="95" t="s">
        <v>1591</v>
      </c>
      <c r="AF4318" s="95" t="s">
        <v>1592</v>
      </c>
      <c r="AG4318" s="95" t="s">
        <v>1593</v>
      </c>
      <c r="AH4318" s="95" t="s">
        <v>1607</v>
      </c>
      <c r="AI4318" s="95" t="s">
        <v>1603</v>
      </c>
      <c r="AJ4318" s="95" t="s">
        <v>1594</v>
      </c>
      <c r="AK4318" s="95" t="s">
        <v>1595</v>
      </c>
      <c r="AL4318" s="95" t="s">
        <v>1596</v>
      </c>
      <c r="AM4318" s="95" t="s">
        <v>1597</v>
      </c>
      <c r="AN4318" s="95" t="s">
        <v>1598</v>
      </c>
      <c r="AO4318" s="95" t="s">
        <v>1599</v>
      </c>
      <c r="AP4318" s="95" t="s">
        <v>1604</v>
      </c>
      <c r="AQ4318" s="95" t="s">
        <v>1605</v>
      </c>
      <c r="AR4318" s="95" t="s">
        <v>1600</v>
      </c>
      <c r="AS4318" s="95" t="s">
        <v>1601</v>
      </c>
      <c r="AT4318" s="96" t="s">
        <v>12</v>
      </c>
      <c r="AU4318" s="96" t="s">
        <v>1602</v>
      </c>
      <c r="AV4318" s="96" t="s">
        <v>1535</v>
      </c>
      <c r="AW4318" s="96" t="s">
        <v>1591</v>
      </c>
      <c r="AX4318" s="96" t="s">
        <v>1592</v>
      </c>
      <c r="AY4318" s="96" t="s">
        <v>1593</v>
      </c>
      <c r="AZ4318" s="96" t="s">
        <v>1608</v>
      </c>
      <c r="BA4318" s="96" t="s">
        <v>1603</v>
      </c>
      <c r="BB4318" s="96" t="s">
        <v>1594</v>
      </c>
      <c r="BC4318" s="96" t="s">
        <v>1595</v>
      </c>
      <c r="BD4318" s="96" t="s">
        <v>1596</v>
      </c>
      <c r="BE4318" s="96" t="s">
        <v>1597</v>
      </c>
      <c r="BF4318" s="96" t="s">
        <v>1598</v>
      </c>
      <c r="BG4318" s="96" t="s">
        <v>1599</v>
      </c>
      <c r="BH4318" s="96" t="s">
        <v>1604</v>
      </c>
      <c r="BI4318" s="96" t="s">
        <v>1605</v>
      </c>
      <c r="BJ4318" s="96" t="s">
        <v>1600</v>
      </c>
      <c r="BK4318" s="96" t="s">
        <v>1601</v>
      </c>
    </row>
    <row r="4319" spans="1:63" x14ac:dyDescent="0.25">
      <c r="A4319" s="6" t="s">
        <v>0</v>
      </c>
      <c r="B4319" s="6" t="s">
        <v>0</v>
      </c>
      <c r="C4319" s="6" t="s">
        <v>0</v>
      </c>
      <c r="D4319" s="109" t="s">
        <v>0</v>
      </c>
      <c r="E4319" s="109" t="s">
        <v>0</v>
      </c>
      <c r="F4319" s="125" t="s">
        <v>0</v>
      </c>
      <c r="G4319" s="7" t="s">
        <v>0</v>
      </c>
      <c r="H4319" s="8" t="s">
        <v>0</v>
      </c>
      <c r="I4319" s="9" t="s">
        <v>13</v>
      </c>
      <c r="J4319" s="9">
        <v>1</v>
      </c>
      <c r="K4319" s="9">
        <v>2</v>
      </c>
      <c r="L4319" s="9">
        <v>3</v>
      </c>
      <c r="M4319" s="9">
        <v>4</v>
      </c>
      <c r="N4319" s="9">
        <v>5</v>
      </c>
      <c r="O4319" s="9">
        <v>6</v>
      </c>
      <c r="P4319" s="9">
        <v>7</v>
      </c>
      <c r="Q4319" s="9">
        <v>8</v>
      </c>
      <c r="R4319" s="9">
        <v>9</v>
      </c>
      <c r="S4319" s="9">
        <v>10</v>
      </c>
      <c r="T4319" s="9">
        <v>11</v>
      </c>
      <c r="U4319" s="9">
        <v>12</v>
      </c>
      <c r="V4319" s="9">
        <v>13</v>
      </c>
      <c r="W4319" s="9">
        <v>14</v>
      </c>
      <c r="X4319" s="9">
        <v>15</v>
      </c>
      <c r="Y4319" s="9">
        <v>16</v>
      </c>
      <c r="Z4319" s="9">
        <v>20</v>
      </c>
      <c r="AA4319" s="9">
        <v>21</v>
      </c>
      <c r="AB4319" s="9">
        <v>1</v>
      </c>
      <c r="AC4319" s="9">
        <v>2</v>
      </c>
      <c r="AD4319" s="9">
        <v>3</v>
      </c>
      <c r="AE4319" s="9">
        <v>4</v>
      </c>
      <c r="AF4319" s="9">
        <v>5</v>
      </c>
      <c r="AG4319" s="9">
        <v>6</v>
      </c>
      <c r="AH4319" s="9">
        <v>7</v>
      </c>
      <c r="AI4319" s="9">
        <v>8</v>
      </c>
      <c r="AJ4319" s="9">
        <v>9</v>
      </c>
      <c r="AK4319" s="9">
        <v>10</v>
      </c>
      <c r="AL4319" s="9">
        <v>11</v>
      </c>
      <c r="AM4319" s="9">
        <v>12</v>
      </c>
      <c r="AN4319" s="9">
        <v>13</v>
      </c>
      <c r="AO4319" s="9">
        <v>14</v>
      </c>
      <c r="AP4319" s="9">
        <v>15</v>
      </c>
      <c r="AQ4319" s="9">
        <v>16</v>
      </c>
      <c r="AR4319" s="9">
        <v>20</v>
      </c>
      <c r="AS4319" s="9">
        <v>21</v>
      </c>
      <c r="AT4319" s="9">
        <v>1</v>
      </c>
      <c r="AU4319" s="9">
        <v>2</v>
      </c>
      <c r="AV4319" s="9">
        <v>3</v>
      </c>
      <c r="AW4319" s="9">
        <v>4</v>
      </c>
      <c r="AX4319" s="9">
        <v>5</v>
      </c>
      <c r="AY4319" s="9">
        <v>6</v>
      </c>
      <c r="AZ4319" s="9">
        <v>7</v>
      </c>
      <c r="BA4319" s="9">
        <v>8</v>
      </c>
      <c r="BB4319" s="9">
        <v>9</v>
      </c>
      <c r="BC4319" s="9">
        <v>10</v>
      </c>
      <c r="BD4319" s="9">
        <v>11</v>
      </c>
      <c r="BE4319" s="9">
        <v>12</v>
      </c>
      <c r="BF4319" s="9">
        <v>13</v>
      </c>
      <c r="BG4319" s="9">
        <v>14</v>
      </c>
      <c r="BH4319" s="9">
        <v>15</v>
      </c>
      <c r="BI4319" s="9">
        <v>16</v>
      </c>
      <c r="BJ4319" s="9">
        <v>20</v>
      </c>
      <c r="BK4319" s="9">
        <v>21</v>
      </c>
    </row>
    <row r="4320" spans="1:63" ht="22.5" x14ac:dyDescent="0.25">
      <c r="A4320" s="1" t="s">
        <v>1156</v>
      </c>
      <c r="B4320" s="1" t="s">
        <v>58</v>
      </c>
      <c r="C4320" s="4" t="s">
        <v>162</v>
      </c>
      <c r="D4320" s="107" t="s">
        <v>1431</v>
      </c>
      <c r="E4320" s="106" t="s">
        <v>0</v>
      </c>
      <c r="F4320" s="106" t="s">
        <v>0</v>
      </c>
      <c r="G4320" s="2" t="s">
        <v>0</v>
      </c>
      <c r="H4320" s="2" t="s">
        <v>1432</v>
      </c>
      <c r="I4320" s="3" t="s">
        <v>0</v>
      </c>
      <c r="J4320" s="3" t="s">
        <v>0</v>
      </c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>
        <v>0</v>
      </c>
      <c r="AA4320" s="3">
        <v>0</v>
      </c>
      <c r="AB4320" s="3" t="s">
        <v>0</v>
      </c>
      <c r="AC4320" s="3"/>
      <c r="AD4320" s="3"/>
      <c r="AE4320" s="3"/>
      <c r="AF4320" s="3"/>
      <c r="AG4320" s="3"/>
      <c r="AH4320" s="3"/>
      <c r="AI4320" s="3"/>
      <c r="AJ4320" s="3"/>
      <c r="AK4320" s="3"/>
      <c r="AL4320" s="3"/>
      <c r="AM4320" s="3"/>
      <c r="AN4320" s="3"/>
      <c r="AO4320" s="3"/>
      <c r="AP4320" s="3"/>
      <c r="AQ4320" s="3"/>
      <c r="AR4320" s="3">
        <v>0</v>
      </c>
      <c r="AS4320" s="3">
        <v>0</v>
      </c>
      <c r="AT4320" s="3" t="s">
        <v>0</v>
      </c>
      <c r="AU4320" s="3"/>
      <c r="AV4320" s="3"/>
      <c r="AW4320" s="3"/>
      <c r="AX4320" s="3"/>
      <c r="AY4320" s="3"/>
      <c r="AZ4320" s="3"/>
      <c r="BA4320" s="3"/>
      <c r="BB4320" s="3"/>
      <c r="BC4320" s="3"/>
      <c r="BD4320" s="3"/>
      <c r="BE4320" s="3"/>
      <c r="BF4320" s="3"/>
      <c r="BG4320" s="3"/>
      <c r="BH4320" s="3"/>
      <c r="BI4320" s="3"/>
      <c r="BJ4320" s="3">
        <v>0</v>
      </c>
      <c r="BK4320" s="3">
        <v>0</v>
      </c>
    </row>
    <row r="4321" spans="1:63" ht="33.75" x14ac:dyDescent="0.25">
      <c r="A4321" s="1" t="s">
        <v>0</v>
      </c>
      <c r="B4321" s="1" t="s">
        <v>0</v>
      </c>
      <c r="C4321" s="1" t="s">
        <v>0</v>
      </c>
      <c r="D4321" s="106" t="s">
        <v>0</v>
      </c>
      <c r="E4321" s="106" t="s">
        <v>0</v>
      </c>
      <c r="F4321" s="106" t="s">
        <v>0</v>
      </c>
      <c r="G4321" s="2" t="s">
        <v>0</v>
      </c>
      <c r="H4321" s="10" t="s">
        <v>15</v>
      </c>
      <c r="I4321" s="11">
        <f>SUM(I4322,I4330,I4332)</f>
        <v>3703197</v>
      </c>
      <c r="J4321" s="11">
        <f>SUM(J4322,J4330,J4332)</f>
        <v>59400</v>
      </c>
      <c r="K4321" s="11">
        <f t="shared" ref="K4321:Y4321" si="6753">SUM(K4322,K4330,K4332)</f>
        <v>51256</v>
      </c>
      <c r="L4321" s="11">
        <f t="shared" si="6753"/>
        <v>0</v>
      </c>
      <c r="M4321" s="11">
        <f t="shared" si="6753"/>
        <v>52495</v>
      </c>
      <c r="N4321" s="11">
        <f t="shared" si="6753"/>
        <v>0</v>
      </c>
      <c r="O4321" s="11">
        <f t="shared" si="6753"/>
        <v>0</v>
      </c>
      <c r="P4321" s="11">
        <f t="shared" ref="P4321" si="6754">SUM(P4322,P4330,P4332)</f>
        <v>163151</v>
      </c>
      <c r="Q4321" s="11">
        <f t="shared" si="6753"/>
        <v>25000</v>
      </c>
      <c r="R4321" s="11">
        <f t="shared" si="6753"/>
        <v>15000</v>
      </c>
      <c r="S4321" s="11">
        <f t="shared" si="6753"/>
        <v>51256</v>
      </c>
      <c r="T4321" s="11">
        <f t="shared" si="6753"/>
        <v>0</v>
      </c>
      <c r="U4321" s="11">
        <f t="shared" si="6753"/>
        <v>14</v>
      </c>
      <c r="V4321" s="11">
        <f t="shared" si="6753"/>
        <v>9</v>
      </c>
      <c r="W4321" s="11">
        <f t="shared" si="6753"/>
        <v>52495</v>
      </c>
      <c r="X4321" s="11">
        <f t="shared" si="6753"/>
        <v>0</v>
      </c>
      <c r="Y4321" s="11">
        <f t="shared" si="6753"/>
        <v>0</v>
      </c>
      <c r="Z4321" s="11">
        <v>143774</v>
      </c>
      <c r="AA4321" s="11">
        <v>19377</v>
      </c>
      <c r="AB4321" s="11">
        <f t="shared" ref="AB4321:AQ4321" si="6755">SUM(AB4322,AB4330,AB4332)</f>
        <v>0</v>
      </c>
      <c r="AC4321" s="11">
        <f t="shared" si="6755"/>
        <v>0</v>
      </c>
      <c r="AD4321" s="11">
        <f t="shared" si="6755"/>
        <v>0</v>
      </c>
      <c r="AE4321" s="11">
        <f t="shared" si="6755"/>
        <v>0</v>
      </c>
      <c r="AF4321" s="11">
        <f t="shared" si="6755"/>
        <v>0</v>
      </c>
      <c r="AG4321" s="11">
        <f t="shared" si="6755"/>
        <v>0</v>
      </c>
      <c r="AH4321" s="11">
        <f t="shared" ref="AH4321" si="6756">SUM(AH4322,AH4330,AH4332)</f>
        <v>0</v>
      </c>
      <c r="AI4321" s="11">
        <f t="shared" si="6755"/>
        <v>0</v>
      </c>
      <c r="AJ4321" s="11">
        <f t="shared" si="6755"/>
        <v>0</v>
      </c>
      <c r="AK4321" s="11">
        <f t="shared" si="6755"/>
        <v>0</v>
      </c>
      <c r="AL4321" s="11">
        <f t="shared" si="6755"/>
        <v>0</v>
      </c>
      <c r="AM4321" s="11">
        <f t="shared" si="6755"/>
        <v>0</v>
      </c>
      <c r="AN4321" s="11">
        <f t="shared" si="6755"/>
        <v>0</v>
      </c>
      <c r="AO4321" s="11">
        <f t="shared" si="6755"/>
        <v>0</v>
      </c>
      <c r="AP4321" s="11">
        <f t="shared" si="6755"/>
        <v>0</v>
      </c>
      <c r="AQ4321" s="11">
        <f t="shared" si="6755"/>
        <v>0</v>
      </c>
      <c r="AR4321" s="11">
        <v>0</v>
      </c>
      <c r="AS4321" s="11">
        <v>0</v>
      </c>
      <c r="AT4321" s="11">
        <f>SUM(AT4322,AT4330,AT4332)</f>
        <v>15000</v>
      </c>
      <c r="AU4321" s="11">
        <f t="shared" ref="AU4321:BI4321" si="6757">SUM(AU4322,AU4330,AU4332)</f>
        <v>0</v>
      </c>
      <c r="AV4321" s="11">
        <f t="shared" si="6757"/>
        <v>0</v>
      </c>
      <c r="AW4321" s="11">
        <f t="shared" si="6757"/>
        <v>0</v>
      </c>
      <c r="AX4321" s="11">
        <f t="shared" si="6757"/>
        <v>0</v>
      </c>
      <c r="AY4321" s="11">
        <f t="shared" si="6757"/>
        <v>0</v>
      </c>
      <c r="AZ4321" s="11">
        <f t="shared" ref="AZ4321" si="6758">SUM(AZ4322,AZ4330,AZ4332)</f>
        <v>15000</v>
      </c>
      <c r="BA4321" s="11">
        <f t="shared" si="6757"/>
        <v>0</v>
      </c>
      <c r="BB4321" s="11">
        <f t="shared" si="6757"/>
        <v>0</v>
      </c>
      <c r="BC4321" s="11">
        <f t="shared" si="6757"/>
        <v>0</v>
      </c>
      <c r="BD4321" s="11">
        <f t="shared" si="6757"/>
        <v>0</v>
      </c>
      <c r="BE4321" s="11">
        <f t="shared" si="6757"/>
        <v>0</v>
      </c>
      <c r="BF4321" s="11">
        <f t="shared" si="6757"/>
        <v>0</v>
      </c>
      <c r="BG4321" s="11">
        <f t="shared" si="6757"/>
        <v>0</v>
      </c>
      <c r="BH4321" s="11">
        <f t="shared" si="6757"/>
        <v>0</v>
      </c>
      <c r="BI4321" s="11">
        <f t="shared" si="6757"/>
        <v>14</v>
      </c>
      <c r="BJ4321" s="11">
        <v>14</v>
      </c>
      <c r="BK4321" s="11">
        <v>14986</v>
      </c>
    </row>
    <row r="4322" spans="1:63" x14ac:dyDescent="0.25">
      <c r="A4322" s="4" t="s">
        <v>1156</v>
      </c>
      <c r="B4322" s="4" t="s">
        <v>58</v>
      </c>
      <c r="C4322" s="4" t="s">
        <v>162</v>
      </c>
      <c r="D4322" s="107" t="s">
        <v>1431</v>
      </c>
      <c r="E4322" s="106" t="s">
        <v>16</v>
      </c>
      <c r="F4322" s="106" t="s">
        <v>0</v>
      </c>
      <c r="G4322" s="2" t="s">
        <v>0</v>
      </c>
      <c r="H4322" s="2" t="s">
        <v>17</v>
      </c>
      <c r="I4322" s="12">
        <f>SUM(I4323:I4324)</f>
        <v>3190717</v>
      </c>
      <c r="J4322" s="12">
        <f t="shared" ref="J4322:Y4322" si="6759">SUM(J4323:J4324)</f>
        <v>30000</v>
      </c>
      <c r="K4322" s="12">
        <f t="shared" si="6759"/>
        <v>40000</v>
      </c>
      <c r="L4322" s="12">
        <f t="shared" si="6759"/>
        <v>0</v>
      </c>
      <c r="M4322" s="12">
        <f t="shared" si="6759"/>
        <v>47382</v>
      </c>
      <c r="N4322" s="12">
        <f t="shared" si="6759"/>
        <v>0</v>
      </c>
      <c r="O4322" s="12">
        <f t="shared" si="6759"/>
        <v>0</v>
      </c>
      <c r="P4322" s="12">
        <f t="shared" ref="P4322" si="6760">SUM(P4323:P4324)</f>
        <v>117382</v>
      </c>
      <c r="Q4322" s="12">
        <f t="shared" si="6759"/>
        <v>20000</v>
      </c>
      <c r="R4322" s="12">
        <f t="shared" si="6759"/>
        <v>10000</v>
      </c>
      <c r="S4322" s="12">
        <f t="shared" si="6759"/>
        <v>40000</v>
      </c>
      <c r="T4322" s="12">
        <f t="shared" si="6759"/>
        <v>0</v>
      </c>
      <c r="U4322" s="12">
        <f t="shared" si="6759"/>
        <v>0</v>
      </c>
      <c r="V4322" s="12">
        <f t="shared" si="6759"/>
        <v>0</v>
      </c>
      <c r="W4322" s="12">
        <f t="shared" si="6759"/>
        <v>47382</v>
      </c>
      <c r="X4322" s="12">
        <f t="shared" si="6759"/>
        <v>0</v>
      </c>
      <c r="Y4322" s="12">
        <f t="shared" si="6759"/>
        <v>0</v>
      </c>
      <c r="Z4322" s="12">
        <v>117382</v>
      </c>
      <c r="AA4322" s="12">
        <v>0</v>
      </c>
      <c r="AB4322" s="12">
        <f t="shared" ref="AB4322:AQ4322" si="6761">SUM(AB4323:AB4324)</f>
        <v>0</v>
      </c>
      <c r="AC4322" s="12">
        <f t="shared" si="6761"/>
        <v>0</v>
      </c>
      <c r="AD4322" s="12">
        <f t="shared" si="6761"/>
        <v>0</v>
      </c>
      <c r="AE4322" s="12">
        <f t="shared" si="6761"/>
        <v>0</v>
      </c>
      <c r="AF4322" s="12">
        <f t="shared" si="6761"/>
        <v>0</v>
      </c>
      <c r="AG4322" s="12">
        <f t="shared" si="6761"/>
        <v>0</v>
      </c>
      <c r="AH4322" s="12">
        <f t="shared" ref="AH4322" si="6762">SUM(AH4323:AH4324)</f>
        <v>0</v>
      </c>
      <c r="AI4322" s="12">
        <f t="shared" si="6761"/>
        <v>0</v>
      </c>
      <c r="AJ4322" s="12">
        <f t="shared" si="6761"/>
        <v>0</v>
      </c>
      <c r="AK4322" s="12">
        <f t="shared" si="6761"/>
        <v>0</v>
      </c>
      <c r="AL4322" s="12">
        <f t="shared" si="6761"/>
        <v>0</v>
      </c>
      <c r="AM4322" s="12">
        <f t="shared" si="6761"/>
        <v>0</v>
      </c>
      <c r="AN4322" s="12">
        <f t="shared" si="6761"/>
        <v>0</v>
      </c>
      <c r="AO4322" s="12">
        <f t="shared" si="6761"/>
        <v>0</v>
      </c>
      <c r="AP4322" s="12">
        <f t="shared" si="6761"/>
        <v>0</v>
      </c>
      <c r="AQ4322" s="12">
        <f t="shared" si="6761"/>
        <v>0</v>
      </c>
      <c r="AR4322" s="12">
        <v>0</v>
      </c>
      <c r="AS4322" s="12">
        <v>0</v>
      </c>
      <c r="AT4322" s="12">
        <f>SUM(AT4323:AT4324)</f>
        <v>4000</v>
      </c>
      <c r="AU4322" s="12">
        <f t="shared" ref="AU4322:BI4322" si="6763">SUM(AU4323:AU4324)</f>
        <v>0</v>
      </c>
      <c r="AV4322" s="12">
        <f t="shared" si="6763"/>
        <v>0</v>
      </c>
      <c r="AW4322" s="12">
        <f t="shared" si="6763"/>
        <v>0</v>
      </c>
      <c r="AX4322" s="12">
        <f t="shared" si="6763"/>
        <v>0</v>
      </c>
      <c r="AY4322" s="12">
        <f t="shared" si="6763"/>
        <v>0</v>
      </c>
      <c r="AZ4322" s="12">
        <f t="shared" ref="AZ4322" si="6764">SUM(AZ4323:AZ4324)</f>
        <v>4000</v>
      </c>
      <c r="BA4322" s="12">
        <f t="shared" si="6763"/>
        <v>0</v>
      </c>
      <c r="BB4322" s="12">
        <f t="shared" si="6763"/>
        <v>0</v>
      </c>
      <c r="BC4322" s="12">
        <f t="shared" si="6763"/>
        <v>0</v>
      </c>
      <c r="BD4322" s="12">
        <f t="shared" si="6763"/>
        <v>0</v>
      </c>
      <c r="BE4322" s="12">
        <f t="shared" si="6763"/>
        <v>0</v>
      </c>
      <c r="BF4322" s="12">
        <f t="shared" si="6763"/>
        <v>0</v>
      </c>
      <c r="BG4322" s="12">
        <f t="shared" si="6763"/>
        <v>0</v>
      </c>
      <c r="BH4322" s="12">
        <f t="shared" si="6763"/>
        <v>0</v>
      </c>
      <c r="BI4322" s="12">
        <f t="shared" si="6763"/>
        <v>0</v>
      </c>
      <c r="BJ4322" s="12">
        <v>0</v>
      </c>
      <c r="BK4322" s="12">
        <v>4000</v>
      </c>
    </row>
    <row r="4323" spans="1:63" x14ac:dyDescent="0.25">
      <c r="A4323" s="4" t="s">
        <v>1156</v>
      </c>
      <c r="B4323" s="4" t="s">
        <v>58</v>
      </c>
      <c r="C4323" s="4" t="s">
        <v>162</v>
      </c>
      <c r="D4323" s="107" t="s">
        <v>1431</v>
      </c>
      <c r="E4323" s="117">
        <v>6111</v>
      </c>
      <c r="F4323" s="107"/>
      <c r="G4323" s="103" t="s">
        <v>1659</v>
      </c>
      <c r="H4323" s="13" t="s">
        <v>18</v>
      </c>
      <c r="I4323" s="14">
        <v>2937932</v>
      </c>
      <c r="J4323" s="14">
        <v>30000</v>
      </c>
      <c r="K4323" s="14">
        <v>40000</v>
      </c>
      <c r="L4323" s="14"/>
      <c r="M4323" s="14">
        <v>47382</v>
      </c>
      <c r="N4323" s="14"/>
      <c r="O4323" s="14"/>
      <c r="P4323" s="14">
        <f t="shared" si="6708"/>
        <v>117382</v>
      </c>
      <c r="Q4323" s="14">
        <v>20000</v>
      </c>
      <c r="R4323" s="14">
        <v>10000</v>
      </c>
      <c r="S4323" s="14">
        <v>40000</v>
      </c>
      <c r="T4323" s="14"/>
      <c r="U4323" s="14"/>
      <c r="V4323" s="14"/>
      <c r="W4323" s="14">
        <v>47382</v>
      </c>
      <c r="X4323" s="14"/>
      <c r="Y4323" s="14"/>
      <c r="Z4323" s="14">
        <v>117382</v>
      </c>
      <c r="AA4323" s="14">
        <v>0</v>
      </c>
      <c r="AB4323" s="14">
        <v>0</v>
      </c>
      <c r="AC4323" s="14"/>
      <c r="AD4323" s="14"/>
      <c r="AE4323" s="14"/>
      <c r="AF4323" s="14"/>
      <c r="AG4323" s="14"/>
      <c r="AH4323" s="14">
        <f t="shared" si="6709"/>
        <v>0</v>
      </c>
      <c r="AI4323" s="14"/>
      <c r="AJ4323" s="14"/>
      <c r="AK4323" s="14"/>
      <c r="AL4323" s="14"/>
      <c r="AM4323" s="14"/>
      <c r="AN4323" s="14"/>
      <c r="AO4323" s="14"/>
      <c r="AP4323" s="14"/>
      <c r="AQ4323" s="14"/>
      <c r="AR4323" s="14">
        <v>0</v>
      </c>
      <c r="AS4323" s="14">
        <v>0</v>
      </c>
      <c r="AT4323" s="14">
        <v>4000</v>
      </c>
      <c r="AU4323" s="14"/>
      <c r="AV4323" s="14"/>
      <c r="AW4323" s="14"/>
      <c r="AX4323" s="14"/>
      <c r="AY4323" s="14"/>
      <c r="AZ4323" s="14">
        <f t="shared" si="6710"/>
        <v>4000</v>
      </c>
      <c r="BA4323" s="14"/>
      <c r="BB4323" s="14"/>
      <c r="BC4323" s="14"/>
      <c r="BD4323" s="14"/>
      <c r="BE4323" s="14"/>
      <c r="BF4323" s="14"/>
      <c r="BG4323" s="14"/>
      <c r="BH4323" s="14"/>
      <c r="BI4323" s="14"/>
      <c r="BJ4323" s="14">
        <v>0</v>
      </c>
      <c r="BK4323" s="14">
        <v>4000</v>
      </c>
    </row>
    <row r="4324" spans="1:63" x14ac:dyDescent="0.25">
      <c r="A4324" s="1" t="s">
        <v>1156</v>
      </c>
      <c r="B4324" s="1" t="s">
        <v>58</v>
      </c>
      <c r="C4324" s="1" t="s">
        <v>162</v>
      </c>
      <c r="D4324" s="110" t="s">
        <v>1431</v>
      </c>
      <c r="E4324" s="110" t="s">
        <v>20</v>
      </c>
      <c r="F4324" s="107" t="s">
        <v>0</v>
      </c>
      <c r="G4324" s="13" t="s">
        <v>0</v>
      </c>
      <c r="H4324" s="2" t="s">
        <v>21</v>
      </c>
      <c r="I4324" s="12">
        <f>SUM(I4325:I4329)</f>
        <v>252785</v>
      </c>
      <c r="J4324" s="12">
        <f t="shared" ref="J4324:Y4324" si="6765">SUM(J4325:J4329)</f>
        <v>0</v>
      </c>
      <c r="K4324" s="12">
        <f t="shared" si="6765"/>
        <v>0</v>
      </c>
      <c r="L4324" s="12">
        <f t="shared" si="6765"/>
        <v>0</v>
      </c>
      <c r="M4324" s="12">
        <f t="shared" si="6765"/>
        <v>0</v>
      </c>
      <c r="N4324" s="12">
        <f t="shared" si="6765"/>
        <v>0</v>
      </c>
      <c r="O4324" s="12">
        <f t="shared" si="6765"/>
        <v>0</v>
      </c>
      <c r="P4324" s="12">
        <f t="shared" si="6765"/>
        <v>0</v>
      </c>
      <c r="Q4324" s="12">
        <f t="shared" si="6765"/>
        <v>0</v>
      </c>
      <c r="R4324" s="12">
        <f t="shared" si="6765"/>
        <v>0</v>
      </c>
      <c r="S4324" s="12">
        <f t="shared" si="6765"/>
        <v>0</v>
      </c>
      <c r="T4324" s="12">
        <f t="shared" si="6765"/>
        <v>0</v>
      </c>
      <c r="U4324" s="12">
        <f t="shared" si="6765"/>
        <v>0</v>
      </c>
      <c r="V4324" s="12">
        <f t="shared" si="6765"/>
        <v>0</v>
      </c>
      <c r="W4324" s="12">
        <f t="shared" si="6765"/>
        <v>0</v>
      </c>
      <c r="X4324" s="12">
        <f t="shared" si="6765"/>
        <v>0</v>
      </c>
      <c r="Y4324" s="12">
        <f t="shared" si="6765"/>
        <v>0</v>
      </c>
      <c r="Z4324" s="12">
        <v>0</v>
      </c>
      <c r="AA4324" s="12">
        <v>0</v>
      </c>
      <c r="AB4324" s="12">
        <f t="shared" ref="AB4324:AQ4324" si="6766">SUM(AB4325:AB4329)</f>
        <v>0</v>
      </c>
      <c r="AC4324" s="12">
        <f t="shared" si="6766"/>
        <v>0</v>
      </c>
      <c r="AD4324" s="12">
        <f t="shared" si="6766"/>
        <v>0</v>
      </c>
      <c r="AE4324" s="12">
        <f t="shared" si="6766"/>
        <v>0</v>
      </c>
      <c r="AF4324" s="12">
        <f t="shared" si="6766"/>
        <v>0</v>
      </c>
      <c r="AG4324" s="12">
        <f t="shared" si="6766"/>
        <v>0</v>
      </c>
      <c r="AH4324" s="12">
        <f t="shared" si="6766"/>
        <v>0</v>
      </c>
      <c r="AI4324" s="12">
        <f t="shared" si="6766"/>
        <v>0</v>
      </c>
      <c r="AJ4324" s="12">
        <f t="shared" si="6766"/>
        <v>0</v>
      </c>
      <c r="AK4324" s="12">
        <f t="shared" si="6766"/>
        <v>0</v>
      </c>
      <c r="AL4324" s="12">
        <f t="shared" si="6766"/>
        <v>0</v>
      </c>
      <c r="AM4324" s="12">
        <f t="shared" si="6766"/>
        <v>0</v>
      </c>
      <c r="AN4324" s="12">
        <f t="shared" si="6766"/>
        <v>0</v>
      </c>
      <c r="AO4324" s="12">
        <f t="shared" si="6766"/>
        <v>0</v>
      </c>
      <c r="AP4324" s="12">
        <f t="shared" si="6766"/>
        <v>0</v>
      </c>
      <c r="AQ4324" s="12">
        <f t="shared" si="6766"/>
        <v>0</v>
      </c>
      <c r="AR4324" s="12">
        <v>0</v>
      </c>
      <c r="AS4324" s="12">
        <v>0</v>
      </c>
      <c r="AT4324" s="12">
        <f t="shared" ref="AT4324:BI4324" si="6767">SUM(AT4325:AT4329)</f>
        <v>0</v>
      </c>
      <c r="AU4324" s="12">
        <f t="shared" si="6767"/>
        <v>0</v>
      </c>
      <c r="AV4324" s="12">
        <f t="shared" si="6767"/>
        <v>0</v>
      </c>
      <c r="AW4324" s="12">
        <f t="shared" si="6767"/>
        <v>0</v>
      </c>
      <c r="AX4324" s="12">
        <f t="shared" si="6767"/>
        <v>0</v>
      </c>
      <c r="AY4324" s="12">
        <f t="shared" si="6767"/>
        <v>0</v>
      </c>
      <c r="AZ4324" s="12">
        <f t="shared" si="6767"/>
        <v>0</v>
      </c>
      <c r="BA4324" s="12">
        <f t="shared" si="6767"/>
        <v>0</v>
      </c>
      <c r="BB4324" s="12">
        <f t="shared" si="6767"/>
        <v>0</v>
      </c>
      <c r="BC4324" s="12">
        <f t="shared" si="6767"/>
        <v>0</v>
      </c>
      <c r="BD4324" s="12">
        <f t="shared" si="6767"/>
        <v>0</v>
      </c>
      <c r="BE4324" s="12">
        <f t="shared" si="6767"/>
        <v>0</v>
      </c>
      <c r="BF4324" s="12">
        <f t="shared" si="6767"/>
        <v>0</v>
      </c>
      <c r="BG4324" s="12">
        <f t="shared" si="6767"/>
        <v>0</v>
      </c>
      <c r="BH4324" s="12">
        <f t="shared" si="6767"/>
        <v>0</v>
      </c>
      <c r="BI4324" s="12">
        <f t="shared" si="6767"/>
        <v>0</v>
      </c>
      <c r="BJ4324" s="12">
        <v>0</v>
      </c>
      <c r="BK4324" s="12">
        <v>0</v>
      </c>
    </row>
    <row r="4325" spans="1:63" ht="22.5" x14ac:dyDescent="0.25">
      <c r="A4325" s="4" t="s">
        <v>1156</v>
      </c>
      <c r="B4325" s="4" t="s">
        <v>58</v>
      </c>
      <c r="C4325" s="4" t="s">
        <v>162</v>
      </c>
      <c r="D4325" s="107" t="s">
        <v>1431</v>
      </c>
      <c r="E4325" s="117">
        <v>6112</v>
      </c>
      <c r="F4325" s="107" t="s">
        <v>1433</v>
      </c>
      <c r="G4325" s="103" t="s">
        <v>1659</v>
      </c>
      <c r="H4325" s="13" t="s">
        <v>59</v>
      </c>
      <c r="I4325" s="14">
        <v>41050</v>
      </c>
      <c r="J4325" s="14">
        <v>0</v>
      </c>
      <c r="K4325" s="14"/>
      <c r="L4325" s="14"/>
      <c r="M4325" s="14"/>
      <c r="N4325" s="14"/>
      <c r="O4325" s="14"/>
      <c r="P4325" s="14">
        <f t="shared" si="6708"/>
        <v>0</v>
      </c>
      <c r="Q4325" s="14"/>
      <c r="R4325" s="14"/>
      <c r="S4325" s="14"/>
      <c r="T4325" s="14"/>
      <c r="U4325" s="14"/>
      <c r="V4325" s="14"/>
      <c r="W4325" s="14"/>
      <c r="X4325" s="14"/>
      <c r="Y4325" s="14"/>
      <c r="Z4325" s="14">
        <v>0</v>
      </c>
      <c r="AA4325" s="14">
        <v>0</v>
      </c>
      <c r="AB4325" s="14">
        <v>0</v>
      </c>
      <c r="AC4325" s="14"/>
      <c r="AD4325" s="14"/>
      <c r="AE4325" s="14"/>
      <c r="AF4325" s="14"/>
      <c r="AG4325" s="14"/>
      <c r="AH4325" s="14">
        <f t="shared" si="6709"/>
        <v>0</v>
      </c>
      <c r="AI4325" s="14"/>
      <c r="AJ4325" s="14"/>
      <c r="AK4325" s="14"/>
      <c r="AL4325" s="14"/>
      <c r="AM4325" s="14"/>
      <c r="AN4325" s="14"/>
      <c r="AO4325" s="14"/>
      <c r="AP4325" s="14"/>
      <c r="AQ4325" s="14"/>
      <c r="AR4325" s="14">
        <v>0</v>
      </c>
      <c r="AS4325" s="14">
        <v>0</v>
      </c>
      <c r="AT4325" s="14">
        <v>0</v>
      </c>
      <c r="AU4325" s="14"/>
      <c r="AV4325" s="14"/>
      <c r="AW4325" s="14"/>
      <c r="AX4325" s="14"/>
      <c r="AY4325" s="14"/>
      <c r="AZ4325" s="14">
        <f t="shared" si="6710"/>
        <v>0</v>
      </c>
      <c r="BA4325" s="14"/>
      <c r="BB4325" s="14"/>
      <c r="BC4325" s="14"/>
      <c r="BD4325" s="14"/>
      <c r="BE4325" s="14"/>
      <c r="BF4325" s="14"/>
      <c r="BG4325" s="14"/>
      <c r="BH4325" s="14"/>
      <c r="BI4325" s="14"/>
      <c r="BJ4325" s="14">
        <v>0</v>
      </c>
      <c r="BK4325" s="14">
        <v>0</v>
      </c>
    </row>
    <row r="4326" spans="1:63" x14ac:dyDescent="0.25">
      <c r="A4326" s="4" t="s">
        <v>1156</v>
      </c>
      <c r="B4326" s="4" t="s">
        <v>58</v>
      </c>
      <c r="C4326" s="4" t="s">
        <v>162</v>
      </c>
      <c r="D4326" s="107" t="s">
        <v>1431</v>
      </c>
      <c r="E4326" s="117">
        <v>6112</v>
      </c>
      <c r="F4326" s="107" t="s">
        <v>1434</v>
      </c>
      <c r="G4326" s="103" t="s">
        <v>1659</v>
      </c>
      <c r="H4326" s="13" t="s">
        <v>24</v>
      </c>
      <c r="I4326" s="14">
        <v>146800</v>
      </c>
      <c r="J4326" s="14">
        <v>0</v>
      </c>
      <c r="K4326" s="14"/>
      <c r="L4326" s="14"/>
      <c r="M4326" s="14"/>
      <c r="N4326" s="14"/>
      <c r="O4326" s="14"/>
      <c r="P4326" s="14">
        <f t="shared" si="6708"/>
        <v>0</v>
      </c>
      <c r="Q4326" s="14"/>
      <c r="R4326" s="14"/>
      <c r="S4326" s="14"/>
      <c r="T4326" s="14"/>
      <c r="U4326" s="14"/>
      <c r="V4326" s="14"/>
      <c r="W4326" s="14"/>
      <c r="X4326" s="14"/>
      <c r="Y4326" s="14"/>
      <c r="Z4326" s="14">
        <v>0</v>
      </c>
      <c r="AA4326" s="14">
        <v>0</v>
      </c>
      <c r="AB4326" s="14">
        <v>0</v>
      </c>
      <c r="AC4326" s="14"/>
      <c r="AD4326" s="14"/>
      <c r="AE4326" s="14"/>
      <c r="AF4326" s="14"/>
      <c r="AG4326" s="14"/>
      <c r="AH4326" s="14">
        <f t="shared" si="6709"/>
        <v>0</v>
      </c>
      <c r="AI4326" s="14"/>
      <c r="AJ4326" s="14"/>
      <c r="AK4326" s="14"/>
      <c r="AL4326" s="14"/>
      <c r="AM4326" s="14"/>
      <c r="AN4326" s="14"/>
      <c r="AO4326" s="14"/>
      <c r="AP4326" s="14"/>
      <c r="AQ4326" s="14"/>
      <c r="AR4326" s="14">
        <v>0</v>
      </c>
      <c r="AS4326" s="14">
        <v>0</v>
      </c>
      <c r="AT4326" s="14">
        <v>0</v>
      </c>
      <c r="AU4326" s="14"/>
      <c r="AV4326" s="14"/>
      <c r="AW4326" s="14"/>
      <c r="AX4326" s="14"/>
      <c r="AY4326" s="14"/>
      <c r="AZ4326" s="14">
        <f t="shared" si="6710"/>
        <v>0</v>
      </c>
      <c r="BA4326" s="14"/>
      <c r="BB4326" s="14"/>
      <c r="BC4326" s="14"/>
      <c r="BD4326" s="14"/>
      <c r="BE4326" s="14"/>
      <c r="BF4326" s="14"/>
      <c r="BG4326" s="14"/>
      <c r="BH4326" s="14"/>
      <c r="BI4326" s="14"/>
      <c r="BJ4326" s="14">
        <v>0</v>
      </c>
      <c r="BK4326" s="14">
        <v>0</v>
      </c>
    </row>
    <row r="4327" spans="1:63" x14ac:dyDescent="0.25">
      <c r="A4327" s="4" t="s">
        <v>1156</v>
      </c>
      <c r="B4327" s="4" t="s">
        <v>58</v>
      </c>
      <c r="C4327" s="4" t="s">
        <v>162</v>
      </c>
      <c r="D4327" s="107" t="s">
        <v>1431</v>
      </c>
      <c r="E4327" s="117">
        <v>6112</v>
      </c>
      <c r="F4327" s="107" t="s">
        <v>1435</v>
      </c>
      <c r="G4327" s="103" t="s">
        <v>1659</v>
      </c>
      <c r="H4327" s="13" t="s">
        <v>25</v>
      </c>
      <c r="I4327" s="14">
        <v>33000</v>
      </c>
      <c r="J4327" s="14">
        <v>0</v>
      </c>
      <c r="K4327" s="14"/>
      <c r="L4327" s="14"/>
      <c r="M4327" s="14"/>
      <c r="N4327" s="14"/>
      <c r="O4327" s="14"/>
      <c r="P4327" s="14">
        <f t="shared" si="6708"/>
        <v>0</v>
      </c>
      <c r="Q4327" s="14"/>
      <c r="R4327" s="14"/>
      <c r="S4327" s="14"/>
      <c r="T4327" s="14"/>
      <c r="U4327" s="14"/>
      <c r="V4327" s="14"/>
      <c r="W4327" s="14"/>
      <c r="X4327" s="14"/>
      <c r="Y4327" s="14"/>
      <c r="Z4327" s="14">
        <v>0</v>
      </c>
      <c r="AA4327" s="14">
        <v>0</v>
      </c>
      <c r="AB4327" s="14">
        <v>0</v>
      </c>
      <c r="AC4327" s="14"/>
      <c r="AD4327" s="14"/>
      <c r="AE4327" s="14"/>
      <c r="AF4327" s="14"/>
      <c r="AG4327" s="14"/>
      <c r="AH4327" s="14">
        <f t="shared" si="6709"/>
        <v>0</v>
      </c>
      <c r="AI4327" s="14"/>
      <c r="AJ4327" s="14"/>
      <c r="AK4327" s="14"/>
      <c r="AL4327" s="14"/>
      <c r="AM4327" s="14"/>
      <c r="AN4327" s="14"/>
      <c r="AO4327" s="14"/>
      <c r="AP4327" s="14"/>
      <c r="AQ4327" s="14"/>
      <c r="AR4327" s="14">
        <v>0</v>
      </c>
      <c r="AS4327" s="14">
        <v>0</v>
      </c>
      <c r="AT4327" s="14">
        <v>0</v>
      </c>
      <c r="AU4327" s="14"/>
      <c r="AV4327" s="14"/>
      <c r="AW4327" s="14"/>
      <c r="AX4327" s="14"/>
      <c r="AY4327" s="14"/>
      <c r="AZ4327" s="14">
        <f t="shared" si="6710"/>
        <v>0</v>
      </c>
      <c r="BA4327" s="14"/>
      <c r="BB4327" s="14"/>
      <c r="BC4327" s="14"/>
      <c r="BD4327" s="14"/>
      <c r="BE4327" s="14"/>
      <c r="BF4327" s="14"/>
      <c r="BG4327" s="14"/>
      <c r="BH4327" s="14"/>
      <c r="BI4327" s="14"/>
      <c r="BJ4327" s="14">
        <v>0</v>
      </c>
      <c r="BK4327" s="14">
        <v>0</v>
      </c>
    </row>
    <row r="4328" spans="1:63" x14ac:dyDescent="0.25">
      <c r="A4328" s="4" t="s">
        <v>1156</v>
      </c>
      <c r="B4328" s="4" t="s">
        <v>58</v>
      </c>
      <c r="C4328" s="4" t="s">
        <v>162</v>
      </c>
      <c r="D4328" s="107" t="s">
        <v>1431</v>
      </c>
      <c r="E4328" s="117">
        <v>6112</v>
      </c>
      <c r="F4328" s="107" t="s">
        <v>1436</v>
      </c>
      <c r="G4328" s="103" t="s">
        <v>1659</v>
      </c>
      <c r="H4328" s="13" t="s">
        <v>23</v>
      </c>
      <c r="I4328" s="14">
        <v>27135</v>
      </c>
      <c r="J4328" s="14">
        <v>0</v>
      </c>
      <c r="K4328" s="14"/>
      <c r="L4328" s="14"/>
      <c r="M4328" s="14"/>
      <c r="N4328" s="14"/>
      <c r="O4328" s="14"/>
      <c r="P4328" s="14">
        <f t="shared" si="6708"/>
        <v>0</v>
      </c>
      <c r="Q4328" s="14"/>
      <c r="R4328" s="14"/>
      <c r="S4328" s="14"/>
      <c r="T4328" s="14"/>
      <c r="U4328" s="14"/>
      <c r="V4328" s="14"/>
      <c r="W4328" s="14"/>
      <c r="X4328" s="14"/>
      <c r="Y4328" s="14"/>
      <c r="Z4328" s="14">
        <v>0</v>
      </c>
      <c r="AA4328" s="14">
        <v>0</v>
      </c>
      <c r="AB4328" s="14">
        <v>0</v>
      </c>
      <c r="AC4328" s="14"/>
      <c r="AD4328" s="14"/>
      <c r="AE4328" s="14"/>
      <c r="AF4328" s="14"/>
      <c r="AG4328" s="14"/>
      <c r="AH4328" s="14">
        <f t="shared" si="6709"/>
        <v>0</v>
      </c>
      <c r="AI4328" s="14"/>
      <c r="AJ4328" s="14"/>
      <c r="AK4328" s="14"/>
      <c r="AL4328" s="14"/>
      <c r="AM4328" s="14"/>
      <c r="AN4328" s="14"/>
      <c r="AO4328" s="14"/>
      <c r="AP4328" s="14"/>
      <c r="AQ4328" s="14"/>
      <c r="AR4328" s="14">
        <v>0</v>
      </c>
      <c r="AS4328" s="14">
        <v>0</v>
      </c>
      <c r="AT4328" s="14">
        <v>0</v>
      </c>
      <c r="AU4328" s="14"/>
      <c r="AV4328" s="14"/>
      <c r="AW4328" s="14"/>
      <c r="AX4328" s="14"/>
      <c r="AY4328" s="14"/>
      <c r="AZ4328" s="14">
        <f t="shared" si="6710"/>
        <v>0</v>
      </c>
      <c r="BA4328" s="14"/>
      <c r="BB4328" s="14"/>
      <c r="BC4328" s="14"/>
      <c r="BD4328" s="14"/>
      <c r="BE4328" s="14"/>
      <c r="BF4328" s="14"/>
      <c r="BG4328" s="14"/>
      <c r="BH4328" s="14"/>
      <c r="BI4328" s="14"/>
      <c r="BJ4328" s="14">
        <v>0</v>
      </c>
      <c r="BK4328" s="14">
        <v>0</v>
      </c>
    </row>
    <row r="4329" spans="1:63" x14ac:dyDescent="0.25">
      <c r="A4329" s="4" t="s">
        <v>1156</v>
      </c>
      <c r="B4329" s="4" t="s">
        <v>58</v>
      </c>
      <c r="C4329" s="4" t="s">
        <v>162</v>
      </c>
      <c r="D4329" s="107" t="s">
        <v>1431</v>
      </c>
      <c r="E4329" s="117">
        <v>6112</v>
      </c>
      <c r="F4329" s="107" t="s">
        <v>1437</v>
      </c>
      <c r="G4329" s="103" t="s">
        <v>1659</v>
      </c>
      <c r="H4329" s="13" t="s">
        <v>26</v>
      </c>
      <c r="I4329" s="14">
        <v>4800</v>
      </c>
      <c r="J4329" s="14">
        <v>0</v>
      </c>
      <c r="K4329" s="14"/>
      <c r="L4329" s="14"/>
      <c r="M4329" s="14"/>
      <c r="N4329" s="14"/>
      <c r="O4329" s="14"/>
      <c r="P4329" s="14">
        <f t="shared" si="6708"/>
        <v>0</v>
      </c>
      <c r="Q4329" s="14"/>
      <c r="R4329" s="14"/>
      <c r="S4329" s="14"/>
      <c r="T4329" s="14"/>
      <c r="U4329" s="14"/>
      <c r="V4329" s="14"/>
      <c r="W4329" s="14"/>
      <c r="X4329" s="14"/>
      <c r="Y4329" s="14"/>
      <c r="Z4329" s="14">
        <v>0</v>
      </c>
      <c r="AA4329" s="14">
        <v>0</v>
      </c>
      <c r="AB4329" s="14">
        <v>0</v>
      </c>
      <c r="AC4329" s="14"/>
      <c r="AD4329" s="14"/>
      <c r="AE4329" s="14"/>
      <c r="AF4329" s="14"/>
      <c r="AG4329" s="14"/>
      <c r="AH4329" s="14">
        <f t="shared" si="6709"/>
        <v>0</v>
      </c>
      <c r="AI4329" s="14"/>
      <c r="AJ4329" s="14"/>
      <c r="AK4329" s="14"/>
      <c r="AL4329" s="14"/>
      <c r="AM4329" s="14"/>
      <c r="AN4329" s="14"/>
      <c r="AO4329" s="14"/>
      <c r="AP4329" s="14"/>
      <c r="AQ4329" s="14"/>
      <c r="AR4329" s="14">
        <v>0</v>
      </c>
      <c r="AS4329" s="14">
        <v>0</v>
      </c>
      <c r="AT4329" s="14">
        <v>0</v>
      </c>
      <c r="AU4329" s="14"/>
      <c r="AV4329" s="14"/>
      <c r="AW4329" s="14"/>
      <c r="AX4329" s="14"/>
      <c r="AY4329" s="14"/>
      <c r="AZ4329" s="14">
        <f t="shared" si="6710"/>
        <v>0</v>
      </c>
      <c r="BA4329" s="14"/>
      <c r="BB4329" s="14"/>
      <c r="BC4329" s="14"/>
      <c r="BD4329" s="14"/>
      <c r="BE4329" s="14"/>
      <c r="BF4329" s="14"/>
      <c r="BG4329" s="14"/>
      <c r="BH4329" s="14"/>
      <c r="BI4329" s="14"/>
      <c r="BJ4329" s="14">
        <v>0</v>
      </c>
      <c r="BK4329" s="14">
        <v>0</v>
      </c>
    </row>
    <row r="4330" spans="1:63" ht="22.5" x14ac:dyDescent="0.25">
      <c r="A4330" s="4" t="s">
        <v>1156</v>
      </c>
      <c r="B4330" s="4" t="s">
        <v>58</v>
      </c>
      <c r="C4330" s="4" t="s">
        <v>162</v>
      </c>
      <c r="D4330" s="107" t="s">
        <v>1431</v>
      </c>
      <c r="E4330" s="106" t="s">
        <v>27</v>
      </c>
      <c r="F4330" s="106" t="s">
        <v>0</v>
      </c>
      <c r="G4330" s="2" t="s">
        <v>0</v>
      </c>
      <c r="H4330" s="2" t="s">
        <v>28</v>
      </c>
      <c r="I4330" s="12">
        <f>SUM(I4331)</f>
        <v>309535</v>
      </c>
      <c r="J4330" s="12">
        <f t="shared" ref="J4330:Y4330" si="6768">SUM(J4331)</f>
        <v>3100</v>
      </c>
      <c r="K4330" s="12">
        <f t="shared" si="6768"/>
        <v>4200</v>
      </c>
      <c r="L4330" s="12">
        <f t="shared" si="6768"/>
        <v>0</v>
      </c>
      <c r="M4330" s="12">
        <f t="shared" si="6768"/>
        <v>4966</v>
      </c>
      <c r="N4330" s="12">
        <f t="shared" si="6768"/>
        <v>0</v>
      </c>
      <c r="O4330" s="12">
        <f t="shared" si="6768"/>
        <v>0</v>
      </c>
      <c r="P4330" s="12">
        <f t="shared" si="6768"/>
        <v>12266</v>
      </c>
      <c r="Q4330" s="12">
        <f t="shared" si="6768"/>
        <v>2100</v>
      </c>
      <c r="R4330" s="12">
        <f t="shared" si="6768"/>
        <v>1000</v>
      </c>
      <c r="S4330" s="12">
        <f t="shared" si="6768"/>
        <v>4200</v>
      </c>
      <c r="T4330" s="12">
        <f t="shared" si="6768"/>
        <v>0</v>
      </c>
      <c r="U4330" s="12">
        <f t="shared" si="6768"/>
        <v>0</v>
      </c>
      <c r="V4330" s="12">
        <f t="shared" si="6768"/>
        <v>0</v>
      </c>
      <c r="W4330" s="12">
        <f t="shared" si="6768"/>
        <v>4966</v>
      </c>
      <c r="X4330" s="12">
        <f t="shared" si="6768"/>
        <v>0</v>
      </c>
      <c r="Y4330" s="12">
        <f t="shared" si="6768"/>
        <v>0</v>
      </c>
      <c r="Z4330" s="12">
        <v>12266</v>
      </c>
      <c r="AA4330" s="12">
        <v>0</v>
      </c>
      <c r="AB4330" s="12">
        <f t="shared" ref="AB4330:AQ4330" si="6769">SUM(AB4331)</f>
        <v>0</v>
      </c>
      <c r="AC4330" s="12">
        <f t="shared" si="6769"/>
        <v>0</v>
      </c>
      <c r="AD4330" s="12">
        <f t="shared" si="6769"/>
        <v>0</v>
      </c>
      <c r="AE4330" s="12">
        <f t="shared" si="6769"/>
        <v>0</v>
      </c>
      <c r="AF4330" s="12">
        <f t="shared" si="6769"/>
        <v>0</v>
      </c>
      <c r="AG4330" s="12">
        <f t="shared" si="6769"/>
        <v>0</v>
      </c>
      <c r="AH4330" s="12">
        <f t="shared" si="6769"/>
        <v>0</v>
      </c>
      <c r="AI4330" s="12">
        <f t="shared" si="6769"/>
        <v>0</v>
      </c>
      <c r="AJ4330" s="12">
        <f t="shared" si="6769"/>
        <v>0</v>
      </c>
      <c r="AK4330" s="12">
        <f t="shared" si="6769"/>
        <v>0</v>
      </c>
      <c r="AL4330" s="12">
        <f t="shared" si="6769"/>
        <v>0</v>
      </c>
      <c r="AM4330" s="12">
        <f t="shared" si="6769"/>
        <v>0</v>
      </c>
      <c r="AN4330" s="12">
        <f t="shared" si="6769"/>
        <v>0</v>
      </c>
      <c r="AO4330" s="12">
        <f t="shared" si="6769"/>
        <v>0</v>
      </c>
      <c r="AP4330" s="12">
        <f t="shared" si="6769"/>
        <v>0</v>
      </c>
      <c r="AQ4330" s="12">
        <f t="shared" si="6769"/>
        <v>0</v>
      </c>
      <c r="AR4330" s="12">
        <v>0</v>
      </c>
      <c r="AS4330" s="12">
        <v>0</v>
      </c>
      <c r="AT4330" s="12">
        <f t="shared" ref="AT4330:BI4330" si="6770">SUM(AT4331)</f>
        <v>400</v>
      </c>
      <c r="AU4330" s="12">
        <f t="shared" si="6770"/>
        <v>0</v>
      </c>
      <c r="AV4330" s="12">
        <f t="shared" si="6770"/>
        <v>0</v>
      </c>
      <c r="AW4330" s="12">
        <f t="shared" si="6770"/>
        <v>0</v>
      </c>
      <c r="AX4330" s="12">
        <f t="shared" si="6770"/>
        <v>0</v>
      </c>
      <c r="AY4330" s="12">
        <f t="shared" si="6770"/>
        <v>0</v>
      </c>
      <c r="AZ4330" s="12">
        <f t="shared" si="6770"/>
        <v>400</v>
      </c>
      <c r="BA4330" s="12">
        <f t="shared" si="6770"/>
        <v>0</v>
      </c>
      <c r="BB4330" s="12">
        <f t="shared" si="6770"/>
        <v>0</v>
      </c>
      <c r="BC4330" s="12">
        <f t="shared" si="6770"/>
        <v>0</v>
      </c>
      <c r="BD4330" s="12">
        <f t="shared" si="6770"/>
        <v>0</v>
      </c>
      <c r="BE4330" s="12">
        <f t="shared" si="6770"/>
        <v>0</v>
      </c>
      <c r="BF4330" s="12">
        <f t="shared" si="6770"/>
        <v>0</v>
      </c>
      <c r="BG4330" s="12">
        <f t="shared" si="6770"/>
        <v>0</v>
      </c>
      <c r="BH4330" s="12">
        <f t="shared" si="6770"/>
        <v>0</v>
      </c>
      <c r="BI4330" s="12">
        <f t="shared" si="6770"/>
        <v>0</v>
      </c>
      <c r="BJ4330" s="12">
        <v>0</v>
      </c>
      <c r="BK4330" s="12">
        <v>400</v>
      </c>
    </row>
    <row r="4331" spans="1:63" x14ac:dyDescent="0.25">
      <c r="A4331" s="4" t="s">
        <v>1156</v>
      </c>
      <c r="B4331" s="4" t="s">
        <v>58</v>
      </c>
      <c r="C4331" s="4" t="s">
        <v>162</v>
      </c>
      <c r="D4331" s="107" t="s">
        <v>1431</v>
      </c>
      <c r="E4331" s="117">
        <v>6121</v>
      </c>
      <c r="F4331" s="107"/>
      <c r="G4331" s="103" t="s">
        <v>1659</v>
      </c>
      <c r="H4331" s="13" t="s">
        <v>29</v>
      </c>
      <c r="I4331" s="14">
        <v>309535</v>
      </c>
      <c r="J4331" s="14">
        <v>3100</v>
      </c>
      <c r="K4331" s="14">
        <v>4200</v>
      </c>
      <c r="L4331" s="14"/>
      <c r="M4331" s="14">
        <v>4966</v>
      </c>
      <c r="N4331" s="14"/>
      <c r="O4331" s="14"/>
      <c r="P4331" s="14">
        <f t="shared" si="6708"/>
        <v>12266</v>
      </c>
      <c r="Q4331" s="14">
        <v>2100</v>
      </c>
      <c r="R4331" s="14">
        <v>1000</v>
      </c>
      <c r="S4331" s="14">
        <v>4200</v>
      </c>
      <c r="T4331" s="14"/>
      <c r="U4331" s="14"/>
      <c r="V4331" s="14"/>
      <c r="W4331" s="14">
        <v>4966</v>
      </c>
      <c r="X4331" s="14"/>
      <c r="Y4331" s="14"/>
      <c r="Z4331" s="14">
        <v>12266</v>
      </c>
      <c r="AA4331" s="14">
        <v>0</v>
      </c>
      <c r="AB4331" s="14">
        <v>0</v>
      </c>
      <c r="AC4331" s="14"/>
      <c r="AD4331" s="14"/>
      <c r="AE4331" s="14"/>
      <c r="AF4331" s="14"/>
      <c r="AG4331" s="14"/>
      <c r="AH4331" s="14">
        <f t="shared" si="6709"/>
        <v>0</v>
      </c>
      <c r="AI4331" s="14"/>
      <c r="AJ4331" s="14"/>
      <c r="AK4331" s="14"/>
      <c r="AL4331" s="14"/>
      <c r="AM4331" s="14"/>
      <c r="AN4331" s="14"/>
      <c r="AO4331" s="14"/>
      <c r="AP4331" s="14"/>
      <c r="AQ4331" s="14"/>
      <c r="AR4331" s="14">
        <v>0</v>
      </c>
      <c r="AS4331" s="14">
        <v>0</v>
      </c>
      <c r="AT4331" s="14">
        <v>400</v>
      </c>
      <c r="AU4331" s="14"/>
      <c r="AV4331" s="14"/>
      <c r="AW4331" s="14"/>
      <c r="AX4331" s="14"/>
      <c r="AY4331" s="14"/>
      <c r="AZ4331" s="14">
        <f t="shared" si="6710"/>
        <v>400</v>
      </c>
      <c r="BA4331" s="14"/>
      <c r="BB4331" s="14"/>
      <c r="BC4331" s="14"/>
      <c r="BD4331" s="14"/>
      <c r="BE4331" s="14"/>
      <c r="BF4331" s="14"/>
      <c r="BG4331" s="14"/>
      <c r="BH4331" s="14"/>
      <c r="BI4331" s="14"/>
      <c r="BJ4331" s="14">
        <v>0</v>
      </c>
      <c r="BK4331" s="14">
        <v>400</v>
      </c>
    </row>
    <row r="4332" spans="1:63" ht="22.5" x14ac:dyDescent="0.25">
      <c r="A4332" s="4" t="s">
        <v>1156</v>
      </c>
      <c r="B4332" s="4" t="s">
        <v>58</v>
      </c>
      <c r="C4332" s="4" t="s">
        <v>162</v>
      </c>
      <c r="D4332" s="107" t="s">
        <v>1431</v>
      </c>
      <c r="E4332" s="106" t="s">
        <v>31</v>
      </c>
      <c r="F4332" s="106" t="s">
        <v>0</v>
      </c>
      <c r="G4332" s="2" t="s">
        <v>0</v>
      </c>
      <c r="H4332" s="2" t="s">
        <v>32</v>
      </c>
      <c r="I4332" s="12">
        <f>SUM(I4333:I4341)</f>
        <v>202945</v>
      </c>
      <c r="J4332" s="12">
        <f t="shared" ref="J4332:Y4332" si="6771">SUM(J4333:J4341)</f>
        <v>26300</v>
      </c>
      <c r="K4332" s="12">
        <f t="shared" si="6771"/>
        <v>7056</v>
      </c>
      <c r="L4332" s="12">
        <f t="shared" si="6771"/>
        <v>0</v>
      </c>
      <c r="M4332" s="12">
        <f t="shared" si="6771"/>
        <v>147</v>
      </c>
      <c r="N4332" s="12">
        <f t="shared" si="6771"/>
        <v>0</v>
      </c>
      <c r="O4332" s="12">
        <f t="shared" si="6771"/>
        <v>0</v>
      </c>
      <c r="P4332" s="12">
        <f t="shared" si="6771"/>
        <v>33503</v>
      </c>
      <c r="Q4332" s="12">
        <f t="shared" si="6771"/>
        <v>2900</v>
      </c>
      <c r="R4332" s="12">
        <f t="shared" si="6771"/>
        <v>4000</v>
      </c>
      <c r="S4332" s="12">
        <f t="shared" si="6771"/>
        <v>7056</v>
      </c>
      <c r="T4332" s="12">
        <f t="shared" si="6771"/>
        <v>0</v>
      </c>
      <c r="U4332" s="12">
        <f t="shared" si="6771"/>
        <v>14</v>
      </c>
      <c r="V4332" s="12">
        <f t="shared" si="6771"/>
        <v>9</v>
      </c>
      <c r="W4332" s="12">
        <f t="shared" si="6771"/>
        <v>147</v>
      </c>
      <c r="X4332" s="12">
        <f t="shared" si="6771"/>
        <v>0</v>
      </c>
      <c r="Y4332" s="12">
        <f t="shared" si="6771"/>
        <v>0</v>
      </c>
      <c r="Z4332" s="12">
        <v>14126</v>
      </c>
      <c r="AA4332" s="12">
        <v>19377</v>
      </c>
      <c r="AB4332" s="12">
        <f t="shared" ref="AB4332:AQ4332" si="6772">SUM(AB4333:AB4341)</f>
        <v>0</v>
      </c>
      <c r="AC4332" s="12">
        <f t="shared" si="6772"/>
        <v>0</v>
      </c>
      <c r="AD4332" s="12">
        <f t="shared" si="6772"/>
        <v>0</v>
      </c>
      <c r="AE4332" s="12">
        <f t="shared" si="6772"/>
        <v>0</v>
      </c>
      <c r="AF4332" s="12">
        <f t="shared" si="6772"/>
        <v>0</v>
      </c>
      <c r="AG4332" s="12">
        <f t="shared" si="6772"/>
        <v>0</v>
      </c>
      <c r="AH4332" s="12">
        <f t="shared" si="6772"/>
        <v>0</v>
      </c>
      <c r="AI4332" s="12">
        <f t="shared" si="6772"/>
        <v>0</v>
      </c>
      <c r="AJ4332" s="12">
        <f t="shared" si="6772"/>
        <v>0</v>
      </c>
      <c r="AK4332" s="12">
        <f t="shared" si="6772"/>
        <v>0</v>
      </c>
      <c r="AL4332" s="12">
        <f t="shared" si="6772"/>
        <v>0</v>
      </c>
      <c r="AM4332" s="12">
        <f t="shared" si="6772"/>
        <v>0</v>
      </c>
      <c r="AN4332" s="12">
        <f t="shared" si="6772"/>
        <v>0</v>
      </c>
      <c r="AO4332" s="12">
        <f t="shared" si="6772"/>
        <v>0</v>
      </c>
      <c r="AP4332" s="12">
        <f t="shared" si="6772"/>
        <v>0</v>
      </c>
      <c r="AQ4332" s="12">
        <f t="shared" si="6772"/>
        <v>0</v>
      </c>
      <c r="AR4332" s="12">
        <v>0</v>
      </c>
      <c r="AS4332" s="12">
        <v>0</v>
      </c>
      <c r="AT4332" s="12">
        <f t="shared" ref="AT4332:BI4332" si="6773">SUM(AT4333:AT4341)</f>
        <v>10600</v>
      </c>
      <c r="AU4332" s="12">
        <f t="shared" si="6773"/>
        <v>0</v>
      </c>
      <c r="AV4332" s="12">
        <f t="shared" si="6773"/>
        <v>0</v>
      </c>
      <c r="AW4332" s="12">
        <f t="shared" si="6773"/>
        <v>0</v>
      </c>
      <c r="AX4332" s="12">
        <f t="shared" si="6773"/>
        <v>0</v>
      </c>
      <c r="AY4332" s="12">
        <f t="shared" si="6773"/>
        <v>0</v>
      </c>
      <c r="AZ4332" s="12">
        <f t="shared" si="6773"/>
        <v>10600</v>
      </c>
      <c r="BA4332" s="12">
        <f t="shared" si="6773"/>
        <v>0</v>
      </c>
      <c r="BB4332" s="12">
        <f t="shared" si="6773"/>
        <v>0</v>
      </c>
      <c r="BC4332" s="12">
        <f t="shared" si="6773"/>
        <v>0</v>
      </c>
      <c r="BD4332" s="12">
        <f t="shared" si="6773"/>
        <v>0</v>
      </c>
      <c r="BE4332" s="12">
        <f t="shared" si="6773"/>
        <v>0</v>
      </c>
      <c r="BF4332" s="12">
        <f t="shared" si="6773"/>
        <v>0</v>
      </c>
      <c r="BG4332" s="12">
        <f t="shared" si="6773"/>
        <v>0</v>
      </c>
      <c r="BH4332" s="12">
        <f t="shared" si="6773"/>
        <v>0</v>
      </c>
      <c r="BI4332" s="12">
        <f t="shared" si="6773"/>
        <v>14</v>
      </c>
      <c r="BJ4332" s="12">
        <v>14</v>
      </c>
      <c r="BK4332" s="12">
        <v>10586</v>
      </c>
    </row>
    <row r="4333" spans="1:63" x14ac:dyDescent="0.25">
      <c r="A4333" s="4" t="s">
        <v>1156</v>
      </c>
      <c r="B4333" s="4" t="s">
        <v>58</v>
      </c>
      <c r="C4333" s="4" t="s">
        <v>162</v>
      </c>
      <c r="D4333" s="107" t="s">
        <v>1431</v>
      </c>
      <c r="E4333" s="117">
        <v>6131</v>
      </c>
      <c r="F4333" s="107"/>
      <c r="G4333" s="103" t="s">
        <v>1659</v>
      </c>
      <c r="H4333" s="13" t="s">
        <v>34</v>
      </c>
      <c r="I4333" s="14">
        <v>750</v>
      </c>
      <c r="J4333" s="14">
        <v>1750</v>
      </c>
      <c r="K4333" s="14"/>
      <c r="L4333" s="14"/>
      <c r="M4333" s="14"/>
      <c r="N4333" s="14"/>
      <c r="O4333" s="14"/>
      <c r="P4333" s="14">
        <f t="shared" si="6708"/>
        <v>1750</v>
      </c>
      <c r="Q4333" s="14"/>
      <c r="R4333" s="14"/>
      <c r="S4333" s="14"/>
      <c r="T4333" s="14"/>
      <c r="U4333" s="14"/>
      <c r="V4333" s="14"/>
      <c r="W4333" s="14"/>
      <c r="X4333" s="14"/>
      <c r="Y4333" s="14"/>
      <c r="Z4333" s="14">
        <v>0</v>
      </c>
      <c r="AA4333" s="14">
        <v>1750</v>
      </c>
      <c r="AB4333" s="14">
        <v>0</v>
      </c>
      <c r="AC4333" s="14"/>
      <c r="AD4333" s="14"/>
      <c r="AE4333" s="14"/>
      <c r="AF4333" s="14"/>
      <c r="AG4333" s="14"/>
      <c r="AH4333" s="14">
        <f t="shared" si="6709"/>
        <v>0</v>
      </c>
      <c r="AI4333" s="14"/>
      <c r="AJ4333" s="14"/>
      <c r="AK4333" s="14"/>
      <c r="AL4333" s="14"/>
      <c r="AM4333" s="14"/>
      <c r="AN4333" s="14"/>
      <c r="AO4333" s="14"/>
      <c r="AP4333" s="14"/>
      <c r="AQ4333" s="14"/>
      <c r="AR4333" s="14">
        <v>0</v>
      </c>
      <c r="AS4333" s="14">
        <v>0</v>
      </c>
      <c r="AT4333" s="14">
        <v>6250</v>
      </c>
      <c r="AU4333" s="14"/>
      <c r="AV4333" s="14"/>
      <c r="AW4333" s="14"/>
      <c r="AX4333" s="14"/>
      <c r="AY4333" s="14"/>
      <c r="AZ4333" s="14">
        <f t="shared" si="6710"/>
        <v>6250</v>
      </c>
      <c r="BA4333" s="14"/>
      <c r="BB4333" s="14"/>
      <c r="BC4333" s="14"/>
      <c r="BD4333" s="14"/>
      <c r="BE4333" s="14"/>
      <c r="BF4333" s="14"/>
      <c r="BG4333" s="14"/>
      <c r="BH4333" s="14"/>
      <c r="BI4333" s="14"/>
      <c r="BJ4333" s="14">
        <v>0</v>
      </c>
      <c r="BK4333" s="14">
        <v>6250</v>
      </c>
    </row>
    <row r="4334" spans="1:63" x14ac:dyDescent="0.25">
      <c r="A4334" s="4" t="s">
        <v>1156</v>
      </c>
      <c r="B4334" s="4" t="s">
        <v>58</v>
      </c>
      <c r="C4334" s="4" t="s">
        <v>162</v>
      </c>
      <c r="D4334" s="107" t="s">
        <v>1431</v>
      </c>
      <c r="E4334" s="117">
        <v>6132</v>
      </c>
      <c r="F4334" s="107"/>
      <c r="G4334" s="103" t="s">
        <v>1659</v>
      </c>
      <c r="H4334" s="13" t="s">
        <v>74</v>
      </c>
      <c r="I4334" s="14">
        <v>78100</v>
      </c>
      <c r="J4334" s="14">
        <v>100</v>
      </c>
      <c r="K4334" s="14"/>
      <c r="L4334" s="14"/>
      <c r="M4334" s="14"/>
      <c r="N4334" s="14"/>
      <c r="O4334" s="14"/>
      <c r="P4334" s="14">
        <f t="shared" si="6708"/>
        <v>100</v>
      </c>
      <c r="Q4334" s="14"/>
      <c r="R4334" s="14"/>
      <c r="S4334" s="14"/>
      <c r="T4334" s="14"/>
      <c r="U4334" s="14"/>
      <c r="V4334" s="14"/>
      <c r="W4334" s="14"/>
      <c r="X4334" s="14"/>
      <c r="Y4334" s="14"/>
      <c r="Z4334" s="14">
        <v>0</v>
      </c>
      <c r="AA4334" s="14">
        <v>100</v>
      </c>
      <c r="AB4334" s="14">
        <v>0</v>
      </c>
      <c r="AC4334" s="14"/>
      <c r="AD4334" s="14"/>
      <c r="AE4334" s="14"/>
      <c r="AF4334" s="14"/>
      <c r="AG4334" s="14"/>
      <c r="AH4334" s="14">
        <f t="shared" si="6709"/>
        <v>0</v>
      </c>
      <c r="AI4334" s="14"/>
      <c r="AJ4334" s="14"/>
      <c r="AK4334" s="14"/>
      <c r="AL4334" s="14"/>
      <c r="AM4334" s="14"/>
      <c r="AN4334" s="14"/>
      <c r="AO4334" s="14"/>
      <c r="AP4334" s="14"/>
      <c r="AQ4334" s="14"/>
      <c r="AR4334" s="14">
        <v>0</v>
      </c>
      <c r="AS4334" s="14">
        <v>0</v>
      </c>
      <c r="AT4334" s="14">
        <v>0</v>
      </c>
      <c r="AU4334" s="14"/>
      <c r="AV4334" s="14"/>
      <c r="AW4334" s="14"/>
      <c r="AX4334" s="14"/>
      <c r="AY4334" s="14"/>
      <c r="AZ4334" s="14">
        <f t="shared" si="6710"/>
        <v>0</v>
      </c>
      <c r="BA4334" s="14"/>
      <c r="BB4334" s="14"/>
      <c r="BC4334" s="14"/>
      <c r="BD4334" s="14"/>
      <c r="BE4334" s="14"/>
      <c r="BF4334" s="14"/>
      <c r="BG4334" s="14"/>
      <c r="BH4334" s="14"/>
      <c r="BI4334" s="14"/>
      <c r="BJ4334" s="14">
        <v>0</v>
      </c>
      <c r="BK4334" s="14">
        <v>0</v>
      </c>
    </row>
    <row r="4335" spans="1:63" x14ac:dyDescent="0.25">
      <c r="A4335" s="4" t="s">
        <v>1156</v>
      </c>
      <c r="B4335" s="4" t="s">
        <v>58</v>
      </c>
      <c r="C4335" s="4" t="s">
        <v>162</v>
      </c>
      <c r="D4335" s="107" t="s">
        <v>1431</v>
      </c>
      <c r="E4335" s="117">
        <v>6133</v>
      </c>
      <c r="F4335" s="107"/>
      <c r="G4335" s="103" t="s">
        <v>1659</v>
      </c>
      <c r="H4335" s="13" t="s">
        <v>77</v>
      </c>
      <c r="I4335" s="14">
        <v>15415</v>
      </c>
      <c r="J4335" s="14">
        <v>100</v>
      </c>
      <c r="K4335" s="14"/>
      <c r="L4335" s="14"/>
      <c r="M4335" s="14"/>
      <c r="N4335" s="14"/>
      <c r="O4335" s="14"/>
      <c r="P4335" s="14">
        <f t="shared" si="6708"/>
        <v>100</v>
      </c>
      <c r="Q4335" s="14"/>
      <c r="R4335" s="14"/>
      <c r="S4335" s="14"/>
      <c r="T4335" s="14"/>
      <c r="U4335" s="14"/>
      <c r="V4335" s="14"/>
      <c r="W4335" s="14"/>
      <c r="X4335" s="14"/>
      <c r="Y4335" s="14"/>
      <c r="Z4335" s="14">
        <v>0</v>
      </c>
      <c r="AA4335" s="14">
        <v>100</v>
      </c>
      <c r="AB4335" s="14">
        <v>0</v>
      </c>
      <c r="AC4335" s="14"/>
      <c r="AD4335" s="14"/>
      <c r="AE4335" s="14"/>
      <c r="AF4335" s="14"/>
      <c r="AG4335" s="14"/>
      <c r="AH4335" s="14">
        <f t="shared" si="6709"/>
        <v>0</v>
      </c>
      <c r="AI4335" s="14"/>
      <c r="AJ4335" s="14"/>
      <c r="AK4335" s="14"/>
      <c r="AL4335" s="14"/>
      <c r="AM4335" s="14"/>
      <c r="AN4335" s="14"/>
      <c r="AO4335" s="14"/>
      <c r="AP4335" s="14"/>
      <c r="AQ4335" s="14"/>
      <c r="AR4335" s="14">
        <v>0</v>
      </c>
      <c r="AS4335" s="14">
        <v>0</v>
      </c>
      <c r="AT4335" s="14">
        <v>0</v>
      </c>
      <c r="AU4335" s="14"/>
      <c r="AV4335" s="14"/>
      <c r="AW4335" s="14"/>
      <c r="AX4335" s="14"/>
      <c r="AY4335" s="14"/>
      <c r="AZ4335" s="14">
        <f t="shared" si="6710"/>
        <v>0</v>
      </c>
      <c r="BA4335" s="14"/>
      <c r="BB4335" s="14"/>
      <c r="BC4335" s="14"/>
      <c r="BD4335" s="14"/>
      <c r="BE4335" s="14"/>
      <c r="BF4335" s="14"/>
      <c r="BG4335" s="14"/>
      <c r="BH4335" s="14"/>
      <c r="BI4335" s="14"/>
      <c r="BJ4335" s="14">
        <v>0</v>
      </c>
      <c r="BK4335" s="14">
        <v>0</v>
      </c>
    </row>
    <row r="4336" spans="1:63" x14ac:dyDescent="0.25">
      <c r="A4336" s="4" t="s">
        <v>1156</v>
      </c>
      <c r="B4336" s="4" t="s">
        <v>58</v>
      </c>
      <c r="C4336" s="4" t="s">
        <v>162</v>
      </c>
      <c r="D4336" s="107" t="s">
        <v>1431</v>
      </c>
      <c r="E4336" s="117">
        <v>6134</v>
      </c>
      <c r="F4336" s="107"/>
      <c r="G4336" s="103" t="s">
        <v>1659</v>
      </c>
      <c r="H4336" s="13" t="s">
        <v>80</v>
      </c>
      <c r="I4336" s="14">
        <v>5780</v>
      </c>
      <c r="J4336" s="14">
        <v>1000</v>
      </c>
      <c r="K4336" s="14"/>
      <c r="L4336" s="14"/>
      <c r="M4336" s="14"/>
      <c r="N4336" s="14"/>
      <c r="O4336" s="14"/>
      <c r="P4336" s="14">
        <f t="shared" si="6708"/>
        <v>1000</v>
      </c>
      <c r="Q4336" s="14"/>
      <c r="R4336" s="14"/>
      <c r="S4336" s="14"/>
      <c r="T4336" s="14"/>
      <c r="U4336" s="14"/>
      <c r="V4336" s="14"/>
      <c r="W4336" s="14"/>
      <c r="X4336" s="14"/>
      <c r="Y4336" s="14"/>
      <c r="Z4336" s="14">
        <v>0</v>
      </c>
      <c r="AA4336" s="14">
        <v>1000</v>
      </c>
      <c r="AB4336" s="14">
        <v>0</v>
      </c>
      <c r="AC4336" s="14"/>
      <c r="AD4336" s="14"/>
      <c r="AE4336" s="14"/>
      <c r="AF4336" s="14"/>
      <c r="AG4336" s="14"/>
      <c r="AH4336" s="14">
        <f t="shared" si="6709"/>
        <v>0</v>
      </c>
      <c r="AI4336" s="14"/>
      <c r="AJ4336" s="14"/>
      <c r="AK4336" s="14"/>
      <c r="AL4336" s="14"/>
      <c r="AM4336" s="14"/>
      <c r="AN4336" s="14"/>
      <c r="AO4336" s="14"/>
      <c r="AP4336" s="14"/>
      <c r="AQ4336" s="14"/>
      <c r="AR4336" s="14">
        <v>0</v>
      </c>
      <c r="AS4336" s="14">
        <v>0</v>
      </c>
      <c r="AT4336" s="14">
        <v>1000</v>
      </c>
      <c r="AU4336" s="14"/>
      <c r="AV4336" s="14"/>
      <c r="AW4336" s="14"/>
      <c r="AX4336" s="14"/>
      <c r="AY4336" s="14"/>
      <c r="AZ4336" s="14">
        <f t="shared" si="6710"/>
        <v>1000</v>
      </c>
      <c r="BA4336" s="14"/>
      <c r="BB4336" s="14"/>
      <c r="BC4336" s="14"/>
      <c r="BD4336" s="14"/>
      <c r="BE4336" s="14"/>
      <c r="BF4336" s="14"/>
      <c r="BG4336" s="14"/>
      <c r="BH4336" s="14"/>
      <c r="BI4336" s="14"/>
      <c r="BJ4336" s="14">
        <v>0</v>
      </c>
      <c r="BK4336" s="14">
        <v>1000</v>
      </c>
    </row>
    <row r="4337" spans="1:63" x14ac:dyDescent="0.25">
      <c r="A4337" s="4" t="s">
        <v>1156</v>
      </c>
      <c r="B4337" s="4" t="s">
        <v>58</v>
      </c>
      <c r="C4337" s="4" t="s">
        <v>162</v>
      </c>
      <c r="D4337" s="107" t="s">
        <v>1431</v>
      </c>
      <c r="E4337" s="117">
        <v>6135</v>
      </c>
      <c r="F4337" s="107"/>
      <c r="G4337" s="103" t="s">
        <v>1659</v>
      </c>
      <c r="H4337" s="13" t="s">
        <v>83</v>
      </c>
      <c r="I4337" s="14">
        <v>100</v>
      </c>
      <c r="J4337" s="14">
        <v>100</v>
      </c>
      <c r="K4337" s="14"/>
      <c r="L4337" s="14"/>
      <c r="M4337" s="14"/>
      <c r="N4337" s="14"/>
      <c r="O4337" s="14"/>
      <c r="P4337" s="14">
        <f t="shared" si="6708"/>
        <v>100</v>
      </c>
      <c r="Q4337" s="14"/>
      <c r="R4337" s="14"/>
      <c r="S4337" s="14"/>
      <c r="T4337" s="14"/>
      <c r="U4337" s="14"/>
      <c r="V4337" s="14"/>
      <c r="W4337" s="14"/>
      <c r="X4337" s="14"/>
      <c r="Y4337" s="14"/>
      <c r="Z4337" s="14">
        <v>0</v>
      </c>
      <c r="AA4337" s="14">
        <v>100</v>
      </c>
      <c r="AB4337" s="14">
        <v>0</v>
      </c>
      <c r="AC4337" s="14"/>
      <c r="AD4337" s="14"/>
      <c r="AE4337" s="14"/>
      <c r="AF4337" s="14"/>
      <c r="AG4337" s="14"/>
      <c r="AH4337" s="14">
        <f t="shared" si="6709"/>
        <v>0</v>
      </c>
      <c r="AI4337" s="14"/>
      <c r="AJ4337" s="14"/>
      <c r="AK4337" s="14"/>
      <c r="AL4337" s="14"/>
      <c r="AM4337" s="14"/>
      <c r="AN4337" s="14"/>
      <c r="AO4337" s="14"/>
      <c r="AP4337" s="14"/>
      <c r="AQ4337" s="14"/>
      <c r="AR4337" s="14">
        <v>0</v>
      </c>
      <c r="AS4337" s="14">
        <v>0</v>
      </c>
      <c r="AT4337" s="14">
        <v>100</v>
      </c>
      <c r="AU4337" s="14"/>
      <c r="AV4337" s="14"/>
      <c r="AW4337" s="14"/>
      <c r="AX4337" s="14"/>
      <c r="AY4337" s="14"/>
      <c r="AZ4337" s="14">
        <f t="shared" si="6710"/>
        <v>100</v>
      </c>
      <c r="BA4337" s="14"/>
      <c r="BB4337" s="14"/>
      <c r="BC4337" s="14"/>
      <c r="BD4337" s="14"/>
      <c r="BE4337" s="14"/>
      <c r="BF4337" s="14"/>
      <c r="BG4337" s="14"/>
      <c r="BH4337" s="14"/>
      <c r="BI4337" s="14"/>
      <c r="BJ4337" s="14">
        <v>0</v>
      </c>
      <c r="BK4337" s="14">
        <v>100</v>
      </c>
    </row>
    <row r="4338" spans="1:63" ht="22.5" x14ac:dyDescent="0.25">
      <c r="A4338" s="4" t="s">
        <v>1156</v>
      </c>
      <c r="B4338" s="4" t="s">
        <v>58</v>
      </c>
      <c r="C4338" s="4" t="s">
        <v>162</v>
      </c>
      <c r="D4338" s="107" t="s">
        <v>1431</v>
      </c>
      <c r="E4338" s="117">
        <v>6136</v>
      </c>
      <c r="F4338" s="107"/>
      <c r="G4338" s="103" t="s">
        <v>1659</v>
      </c>
      <c r="H4338" s="13" t="s">
        <v>86</v>
      </c>
      <c r="I4338" s="14">
        <v>100</v>
      </c>
      <c r="J4338" s="14">
        <v>100</v>
      </c>
      <c r="K4338" s="14"/>
      <c r="L4338" s="14"/>
      <c r="M4338" s="14"/>
      <c r="N4338" s="14"/>
      <c r="O4338" s="14"/>
      <c r="P4338" s="14">
        <f t="shared" si="6708"/>
        <v>100</v>
      </c>
      <c r="Q4338" s="14"/>
      <c r="R4338" s="14"/>
      <c r="S4338" s="14"/>
      <c r="T4338" s="14"/>
      <c r="U4338" s="14"/>
      <c r="V4338" s="14"/>
      <c r="W4338" s="14"/>
      <c r="X4338" s="14"/>
      <c r="Y4338" s="14"/>
      <c r="Z4338" s="14">
        <v>0</v>
      </c>
      <c r="AA4338" s="14">
        <v>100</v>
      </c>
      <c r="AB4338" s="14">
        <v>0</v>
      </c>
      <c r="AC4338" s="14"/>
      <c r="AD4338" s="14"/>
      <c r="AE4338" s="14"/>
      <c r="AF4338" s="14"/>
      <c r="AG4338" s="14"/>
      <c r="AH4338" s="14">
        <f t="shared" si="6709"/>
        <v>0</v>
      </c>
      <c r="AI4338" s="14"/>
      <c r="AJ4338" s="14"/>
      <c r="AK4338" s="14"/>
      <c r="AL4338" s="14"/>
      <c r="AM4338" s="14"/>
      <c r="AN4338" s="14"/>
      <c r="AO4338" s="14"/>
      <c r="AP4338" s="14"/>
      <c r="AQ4338" s="14"/>
      <c r="AR4338" s="14">
        <v>0</v>
      </c>
      <c r="AS4338" s="14">
        <v>0</v>
      </c>
      <c r="AT4338" s="14">
        <v>100</v>
      </c>
      <c r="AU4338" s="14"/>
      <c r="AV4338" s="14"/>
      <c r="AW4338" s="14"/>
      <c r="AX4338" s="14"/>
      <c r="AY4338" s="14"/>
      <c r="AZ4338" s="14">
        <f t="shared" si="6710"/>
        <v>100</v>
      </c>
      <c r="BA4338" s="14"/>
      <c r="BB4338" s="14"/>
      <c r="BC4338" s="14"/>
      <c r="BD4338" s="14"/>
      <c r="BE4338" s="14"/>
      <c r="BF4338" s="14"/>
      <c r="BG4338" s="14"/>
      <c r="BH4338" s="14"/>
      <c r="BI4338" s="14"/>
      <c r="BJ4338" s="14">
        <v>0</v>
      </c>
      <c r="BK4338" s="14">
        <v>100</v>
      </c>
    </row>
    <row r="4339" spans="1:63" x14ac:dyDescent="0.25">
      <c r="A4339" s="4" t="s">
        <v>1156</v>
      </c>
      <c r="B4339" s="4" t="s">
        <v>58</v>
      </c>
      <c r="C4339" s="4" t="s">
        <v>162</v>
      </c>
      <c r="D4339" s="107" t="s">
        <v>1431</v>
      </c>
      <c r="E4339" s="117">
        <v>6137</v>
      </c>
      <c r="F4339" s="107"/>
      <c r="G4339" s="103" t="s">
        <v>1659</v>
      </c>
      <c r="H4339" s="13" t="s">
        <v>89</v>
      </c>
      <c r="I4339" s="14">
        <v>2000</v>
      </c>
      <c r="J4339" s="14">
        <v>1000</v>
      </c>
      <c r="K4339" s="14"/>
      <c r="L4339" s="14"/>
      <c r="M4339" s="14"/>
      <c r="N4339" s="14"/>
      <c r="O4339" s="14"/>
      <c r="P4339" s="14">
        <f t="shared" si="6708"/>
        <v>1000</v>
      </c>
      <c r="Q4339" s="14"/>
      <c r="R4339" s="14"/>
      <c r="S4339" s="14"/>
      <c r="T4339" s="14"/>
      <c r="U4339" s="14"/>
      <c r="V4339" s="14"/>
      <c r="W4339" s="14"/>
      <c r="X4339" s="14"/>
      <c r="Y4339" s="14"/>
      <c r="Z4339" s="14">
        <v>0</v>
      </c>
      <c r="AA4339" s="14">
        <v>1000</v>
      </c>
      <c r="AB4339" s="14">
        <v>0</v>
      </c>
      <c r="AC4339" s="14"/>
      <c r="AD4339" s="14"/>
      <c r="AE4339" s="14"/>
      <c r="AF4339" s="14"/>
      <c r="AG4339" s="14"/>
      <c r="AH4339" s="14">
        <f t="shared" si="6709"/>
        <v>0</v>
      </c>
      <c r="AI4339" s="14"/>
      <c r="AJ4339" s="14"/>
      <c r="AK4339" s="14"/>
      <c r="AL4339" s="14"/>
      <c r="AM4339" s="14"/>
      <c r="AN4339" s="14"/>
      <c r="AO4339" s="14"/>
      <c r="AP4339" s="14"/>
      <c r="AQ4339" s="14"/>
      <c r="AR4339" s="14">
        <v>0</v>
      </c>
      <c r="AS4339" s="14">
        <v>0</v>
      </c>
      <c r="AT4339" s="14">
        <v>100</v>
      </c>
      <c r="AU4339" s="14"/>
      <c r="AV4339" s="14"/>
      <c r="AW4339" s="14"/>
      <c r="AX4339" s="14"/>
      <c r="AY4339" s="14"/>
      <c r="AZ4339" s="14">
        <f t="shared" si="6710"/>
        <v>100</v>
      </c>
      <c r="BA4339" s="14"/>
      <c r="BB4339" s="14"/>
      <c r="BC4339" s="14"/>
      <c r="BD4339" s="14"/>
      <c r="BE4339" s="14"/>
      <c r="BF4339" s="14"/>
      <c r="BG4339" s="14"/>
      <c r="BH4339" s="14"/>
      <c r="BI4339" s="14"/>
      <c r="BJ4339" s="14">
        <v>0</v>
      </c>
      <c r="BK4339" s="14">
        <v>100</v>
      </c>
    </row>
    <row r="4340" spans="1:63" ht="22.5" x14ac:dyDescent="0.25">
      <c r="A4340" s="4" t="s">
        <v>1156</v>
      </c>
      <c r="B4340" s="4" t="s">
        <v>58</v>
      </c>
      <c r="C4340" s="4" t="s">
        <v>162</v>
      </c>
      <c r="D4340" s="107" t="s">
        <v>1431</v>
      </c>
      <c r="E4340" s="117">
        <v>6138</v>
      </c>
      <c r="F4340" s="107"/>
      <c r="G4340" s="103" t="s">
        <v>1659</v>
      </c>
      <c r="H4340" s="13" t="s">
        <v>92</v>
      </c>
      <c r="I4340" s="14">
        <v>5000</v>
      </c>
      <c r="J4340" s="14">
        <v>5000</v>
      </c>
      <c r="K4340" s="14"/>
      <c r="L4340" s="14"/>
      <c r="M4340" s="14"/>
      <c r="N4340" s="14"/>
      <c r="O4340" s="14"/>
      <c r="P4340" s="14">
        <f t="shared" si="6708"/>
        <v>5000</v>
      </c>
      <c r="Q4340" s="14"/>
      <c r="R4340" s="14"/>
      <c r="S4340" s="14"/>
      <c r="T4340" s="14"/>
      <c r="U4340" s="14"/>
      <c r="V4340" s="14"/>
      <c r="W4340" s="14"/>
      <c r="X4340" s="14"/>
      <c r="Y4340" s="14"/>
      <c r="Z4340" s="14">
        <v>0</v>
      </c>
      <c r="AA4340" s="14">
        <v>5000</v>
      </c>
      <c r="AB4340" s="14">
        <v>0</v>
      </c>
      <c r="AC4340" s="14"/>
      <c r="AD4340" s="14"/>
      <c r="AE4340" s="14"/>
      <c r="AF4340" s="14"/>
      <c r="AG4340" s="14"/>
      <c r="AH4340" s="14">
        <f t="shared" si="6709"/>
        <v>0</v>
      </c>
      <c r="AI4340" s="14"/>
      <c r="AJ4340" s="14"/>
      <c r="AK4340" s="14"/>
      <c r="AL4340" s="14"/>
      <c r="AM4340" s="14"/>
      <c r="AN4340" s="14"/>
      <c r="AO4340" s="14"/>
      <c r="AP4340" s="14"/>
      <c r="AQ4340" s="14"/>
      <c r="AR4340" s="14">
        <v>0</v>
      </c>
      <c r="AS4340" s="14">
        <v>0</v>
      </c>
      <c r="AT4340" s="14">
        <v>0</v>
      </c>
      <c r="AU4340" s="14"/>
      <c r="AV4340" s="14"/>
      <c r="AW4340" s="14"/>
      <c r="AX4340" s="14"/>
      <c r="AY4340" s="14"/>
      <c r="AZ4340" s="14">
        <f t="shared" si="6710"/>
        <v>0</v>
      </c>
      <c r="BA4340" s="14"/>
      <c r="BB4340" s="14"/>
      <c r="BC4340" s="14"/>
      <c r="BD4340" s="14"/>
      <c r="BE4340" s="14"/>
      <c r="BF4340" s="14"/>
      <c r="BG4340" s="14"/>
      <c r="BH4340" s="14"/>
      <c r="BI4340" s="14"/>
      <c r="BJ4340" s="14">
        <v>0</v>
      </c>
      <c r="BK4340" s="14">
        <v>0</v>
      </c>
    </row>
    <row r="4341" spans="1:63" x14ac:dyDescent="0.25">
      <c r="A4341" s="1" t="s">
        <v>1156</v>
      </c>
      <c r="B4341" s="1" t="s">
        <v>58</v>
      </c>
      <c r="C4341" s="1" t="s">
        <v>162</v>
      </c>
      <c r="D4341" s="110" t="s">
        <v>1431</v>
      </c>
      <c r="E4341" s="110" t="s">
        <v>36</v>
      </c>
      <c r="F4341" s="107" t="s">
        <v>0</v>
      </c>
      <c r="G4341" s="13" t="s">
        <v>0</v>
      </c>
      <c r="H4341" s="2" t="s">
        <v>37</v>
      </c>
      <c r="I4341" s="12">
        <f>SUM(I4342:I4344)</f>
        <v>95700</v>
      </c>
      <c r="J4341" s="12">
        <f t="shared" ref="J4341:Y4341" si="6774">SUM(J4342:J4344)</f>
        <v>17150</v>
      </c>
      <c r="K4341" s="12">
        <f t="shared" si="6774"/>
        <v>7056</v>
      </c>
      <c r="L4341" s="12">
        <f t="shared" si="6774"/>
        <v>0</v>
      </c>
      <c r="M4341" s="12">
        <f t="shared" si="6774"/>
        <v>147</v>
      </c>
      <c r="N4341" s="12">
        <f t="shared" si="6774"/>
        <v>0</v>
      </c>
      <c r="O4341" s="12">
        <f t="shared" si="6774"/>
        <v>0</v>
      </c>
      <c r="P4341" s="12">
        <f t="shared" si="6774"/>
        <v>24353</v>
      </c>
      <c r="Q4341" s="12">
        <f t="shared" si="6774"/>
        <v>2900</v>
      </c>
      <c r="R4341" s="12">
        <f t="shared" si="6774"/>
        <v>4000</v>
      </c>
      <c r="S4341" s="12">
        <f t="shared" si="6774"/>
        <v>7056</v>
      </c>
      <c r="T4341" s="12">
        <f t="shared" si="6774"/>
        <v>0</v>
      </c>
      <c r="U4341" s="12">
        <f t="shared" si="6774"/>
        <v>14</v>
      </c>
      <c r="V4341" s="12">
        <f t="shared" si="6774"/>
        <v>9</v>
      </c>
      <c r="W4341" s="12">
        <f t="shared" si="6774"/>
        <v>147</v>
      </c>
      <c r="X4341" s="12">
        <f t="shared" si="6774"/>
        <v>0</v>
      </c>
      <c r="Y4341" s="12">
        <f t="shared" si="6774"/>
        <v>0</v>
      </c>
      <c r="Z4341" s="12">
        <v>14126</v>
      </c>
      <c r="AA4341" s="12">
        <v>10227</v>
      </c>
      <c r="AB4341" s="12">
        <f t="shared" ref="AB4341:AQ4341" si="6775">SUM(AB4342:AB4344)</f>
        <v>0</v>
      </c>
      <c r="AC4341" s="12">
        <f t="shared" si="6775"/>
        <v>0</v>
      </c>
      <c r="AD4341" s="12">
        <f t="shared" si="6775"/>
        <v>0</v>
      </c>
      <c r="AE4341" s="12">
        <f t="shared" si="6775"/>
        <v>0</v>
      </c>
      <c r="AF4341" s="12">
        <f t="shared" si="6775"/>
        <v>0</v>
      </c>
      <c r="AG4341" s="12">
        <f t="shared" si="6775"/>
        <v>0</v>
      </c>
      <c r="AH4341" s="12">
        <f t="shared" si="6775"/>
        <v>0</v>
      </c>
      <c r="AI4341" s="12">
        <f t="shared" si="6775"/>
        <v>0</v>
      </c>
      <c r="AJ4341" s="12">
        <f t="shared" si="6775"/>
        <v>0</v>
      </c>
      <c r="AK4341" s="12">
        <f t="shared" si="6775"/>
        <v>0</v>
      </c>
      <c r="AL4341" s="12">
        <f t="shared" si="6775"/>
        <v>0</v>
      </c>
      <c r="AM4341" s="12">
        <f t="shared" si="6775"/>
        <v>0</v>
      </c>
      <c r="AN4341" s="12">
        <f t="shared" si="6775"/>
        <v>0</v>
      </c>
      <c r="AO4341" s="12">
        <f t="shared" si="6775"/>
        <v>0</v>
      </c>
      <c r="AP4341" s="12">
        <f t="shared" si="6775"/>
        <v>0</v>
      </c>
      <c r="AQ4341" s="12">
        <f t="shared" si="6775"/>
        <v>0</v>
      </c>
      <c r="AR4341" s="12">
        <v>0</v>
      </c>
      <c r="AS4341" s="12">
        <v>0</v>
      </c>
      <c r="AT4341" s="12">
        <f t="shared" ref="AT4341:BI4341" si="6776">SUM(AT4342:AT4344)</f>
        <v>3050</v>
      </c>
      <c r="AU4341" s="12">
        <f t="shared" si="6776"/>
        <v>0</v>
      </c>
      <c r="AV4341" s="12">
        <f t="shared" si="6776"/>
        <v>0</v>
      </c>
      <c r="AW4341" s="12">
        <f t="shared" si="6776"/>
        <v>0</v>
      </c>
      <c r="AX4341" s="12">
        <f t="shared" si="6776"/>
        <v>0</v>
      </c>
      <c r="AY4341" s="12">
        <f t="shared" si="6776"/>
        <v>0</v>
      </c>
      <c r="AZ4341" s="12">
        <f t="shared" si="6776"/>
        <v>3050</v>
      </c>
      <c r="BA4341" s="12">
        <f t="shared" si="6776"/>
        <v>0</v>
      </c>
      <c r="BB4341" s="12">
        <f t="shared" si="6776"/>
        <v>0</v>
      </c>
      <c r="BC4341" s="12">
        <f t="shared" si="6776"/>
        <v>0</v>
      </c>
      <c r="BD4341" s="12">
        <f t="shared" si="6776"/>
        <v>0</v>
      </c>
      <c r="BE4341" s="12">
        <f t="shared" si="6776"/>
        <v>0</v>
      </c>
      <c r="BF4341" s="12">
        <f t="shared" si="6776"/>
        <v>0</v>
      </c>
      <c r="BG4341" s="12">
        <f t="shared" si="6776"/>
        <v>0</v>
      </c>
      <c r="BH4341" s="12">
        <f t="shared" si="6776"/>
        <v>0</v>
      </c>
      <c r="BI4341" s="12">
        <f t="shared" si="6776"/>
        <v>14</v>
      </c>
      <c r="BJ4341" s="12">
        <v>14</v>
      </c>
      <c r="BK4341" s="12">
        <v>3036</v>
      </c>
    </row>
    <row r="4342" spans="1:63" x14ac:dyDescent="0.25">
      <c r="A4342" s="4" t="s">
        <v>1156</v>
      </c>
      <c r="B4342" s="4" t="s">
        <v>58</v>
      </c>
      <c r="C4342" s="4" t="s">
        <v>162</v>
      </c>
      <c r="D4342" s="107" t="s">
        <v>1431</v>
      </c>
      <c r="E4342" s="117">
        <v>6139</v>
      </c>
      <c r="F4342" s="107"/>
      <c r="G4342" s="103" t="s">
        <v>1659</v>
      </c>
      <c r="H4342" s="13" t="s">
        <v>37</v>
      </c>
      <c r="I4342" s="14">
        <v>84000</v>
      </c>
      <c r="J4342" s="14">
        <v>15500</v>
      </c>
      <c r="K4342" s="14">
        <v>7056</v>
      </c>
      <c r="L4342" s="14"/>
      <c r="M4342" s="14"/>
      <c r="N4342" s="14"/>
      <c r="O4342" s="14"/>
      <c r="P4342" s="14">
        <f t="shared" si="6708"/>
        <v>22556</v>
      </c>
      <c r="Q4342" s="14">
        <v>2800</v>
      </c>
      <c r="R4342" s="14">
        <v>3900</v>
      </c>
      <c r="S4342" s="14">
        <v>7056</v>
      </c>
      <c r="T4342" s="14"/>
      <c r="U4342" s="14"/>
      <c r="V4342" s="14"/>
      <c r="W4342" s="14"/>
      <c r="X4342" s="14"/>
      <c r="Y4342" s="14"/>
      <c r="Z4342" s="14">
        <v>13756</v>
      </c>
      <c r="AA4342" s="14">
        <v>8800</v>
      </c>
      <c r="AB4342" s="14">
        <v>0</v>
      </c>
      <c r="AC4342" s="14"/>
      <c r="AD4342" s="14"/>
      <c r="AE4342" s="14"/>
      <c r="AF4342" s="14"/>
      <c r="AG4342" s="14"/>
      <c r="AH4342" s="14">
        <f t="shared" si="6709"/>
        <v>0</v>
      </c>
      <c r="AI4342" s="14"/>
      <c r="AJ4342" s="14"/>
      <c r="AK4342" s="14"/>
      <c r="AL4342" s="14"/>
      <c r="AM4342" s="14"/>
      <c r="AN4342" s="14"/>
      <c r="AO4342" s="14"/>
      <c r="AP4342" s="14"/>
      <c r="AQ4342" s="14"/>
      <c r="AR4342" s="14">
        <v>0</v>
      </c>
      <c r="AS4342" s="14">
        <v>0</v>
      </c>
      <c r="AT4342" s="14">
        <v>3000</v>
      </c>
      <c r="AU4342" s="14"/>
      <c r="AV4342" s="14"/>
      <c r="AW4342" s="14"/>
      <c r="AX4342" s="14"/>
      <c r="AY4342" s="14"/>
      <c r="AZ4342" s="14">
        <f t="shared" si="6710"/>
        <v>3000</v>
      </c>
      <c r="BA4342" s="14"/>
      <c r="BB4342" s="14"/>
      <c r="BC4342" s="14"/>
      <c r="BD4342" s="14"/>
      <c r="BE4342" s="14"/>
      <c r="BF4342" s="14"/>
      <c r="BG4342" s="14"/>
      <c r="BH4342" s="14"/>
      <c r="BI4342" s="14"/>
      <c r="BJ4342" s="14">
        <v>0</v>
      </c>
      <c r="BK4342" s="14">
        <v>3000</v>
      </c>
    </row>
    <row r="4343" spans="1:63" ht="22.5" x14ac:dyDescent="0.25">
      <c r="A4343" s="4" t="s">
        <v>1156</v>
      </c>
      <c r="B4343" s="4" t="s">
        <v>58</v>
      </c>
      <c r="C4343" s="4" t="s">
        <v>162</v>
      </c>
      <c r="D4343" s="107" t="s">
        <v>1431</v>
      </c>
      <c r="E4343" s="117">
        <v>6139</v>
      </c>
      <c r="F4343" s="107" t="s">
        <v>1438</v>
      </c>
      <c r="G4343" s="103" t="s">
        <v>1659</v>
      </c>
      <c r="H4343" s="13" t="s">
        <v>39</v>
      </c>
      <c r="I4343" s="14">
        <v>10700</v>
      </c>
      <c r="J4343" s="14">
        <v>650</v>
      </c>
      <c r="K4343" s="14"/>
      <c r="L4343" s="14"/>
      <c r="M4343" s="14">
        <v>147</v>
      </c>
      <c r="N4343" s="14"/>
      <c r="O4343" s="14"/>
      <c r="P4343" s="14">
        <f t="shared" si="6708"/>
        <v>797</v>
      </c>
      <c r="Q4343" s="14">
        <v>100</v>
      </c>
      <c r="R4343" s="14">
        <v>100</v>
      </c>
      <c r="S4343" s="14"/>
      <c r="T4343" s="14"/>
      <c r="U4343" s="14">
        <v>14</v>
      </c>
      <c r="V4343" s="14">
        <v>9</v>
      </c>
      <c r="W4343" s="14">
        <v>147</v>
      </c>
      <c r="X4343" s="14"/>
      <c r="Y4343" s="14"/>
      <c r="Z4343" s="14">
        <v>370</v>
      </c>
      <c r="AA4343" s="14">
        <v>427</v>
      </c>
      <c r="AB4343" s="14">
        <v>0</v>
      </c>
      <c r="AC4343" s="14"/>
      <c r="AD4343" s="14"/>
      <c r="AE4343" s="14"/>
      <c r="AF4343" s="14"/>
      <c r="AG4343" s="14"/>
      <c r="AH4343" s="14">
        <f t="shared" si="6709"/>
        <v>0</v>
      </c>
      <c r="AI4343" s="14"/>
      <c r="AJ4343" s="14"/>
      <c r="AK4343" s="14"/>
      <c r="AL4343" s="14"/>
      <c r="AM4343" s="14"/>
      <c r="AN4343" s="14"/>
      <c r="AO4343" s="14"/>
      <c r="AP4343" s="14"/>
      <c r="AQ4343" s="14"/>
      <c r="AR4343" s="14">
        <v>0</v>
      </c>
      <c r="AS4343" s="14">
        <v>0</v>
      </c>
      <c r="AT4343" s="14">
        <v>50</v>
      </c>
      <c r="AU4343" s="14"/>
      <c r="AV4343" s="14"/>
      <c r="AW4343" s="14"/>
      <c r="AX4343" s="14"/>
      <c r="AY4343" s="14"/>
      <c r="AZ4343" s="14">
        <f t="shared" si="6710"/>
        <v>50</v>
      </c>
      <c r="BA4343" s="14"/>
      <c r="BB4343" s="14"/>
      <c r="BC4343" s="14"/>
      <c r="BD4343" s="14"/>
      <c r="BE4343" s="14"/>
      <c r="BF4343" s="14"/>
      <c r="BG4343" s="14"/>
      <c r="BH4343" s="14"/>
      <c r="BI4343" s="14">
        <v>14</v>
      </c>
      <c r="BJ4343" s="14">
        <v>14</v>
      </c>
      <c r="BK4343" s="14">
        <v>36</v>
      </c>
    </row>
    <row r="4344" spans="1:63" x14ac:dyDescent="0.25">
      <c r="A4344" s="4" t="s">
        <v>1156</v>
      </c>
      <c r="B4344" s="4" t="s">
        <v>58</v>
      </c>
      <c r="C4344" s="4" t="s">
        <v>162</v>
      </c>
      <c r="D4344" s="107" t="s">
        <v>1431</v>
      </c>
      <c r="E4344" s="117">
        <v>6139</v>
      </c>
      <c r="F4344" s="107" t="s">
        <v>1439</v>
      </c>
      <c r="G4344" s="103" t="s">
        <v>1659</v>
      </c>
      <c r="H4344" s="13" t="s">
        <v>1321</v>
      </c>
      <c r="I4344" s="14">
        <v>1000</v>
      </c>
      <c r="J4344" s="14">
        <v>1000</v>
      </c>
      <c r="K4344" s="14"/>
      <c r="L4344" s="14"/>
      <c r="M4344" s="14"/>
      <c r="N4344" s="14"/>
      <c r="O4344" s="14"/>
      <c r="P4344" s="14">
        <f t="shared" si="6708"/>
        <v>1000</v>
      </c>
      <c r="Q4344" s="14"/>
      <c r="R4344" s="14"/>
      <c r="S4344" s="14"/>
      <c r="T4344" s="14"/>
      <c r="U4344" s="14"/>
      <c r="V4344" s="14"/>
      <c r="W4344" s="14"/>
      <c r="X4344" s="14"/>
      <c r="Y4344" s="14"/>
      <c r="Z4344" s="14">
        <v>0</v>
      </c>
      <c r="AA4344" s="14">
        <v>1000</v>
      </c>
      <c r="AB4344" s="14">
        <v>0</v>
      </c>
      <c r="AC4344" s="14"/>
      <c r="AD4344" s="14"/>
      <c r="AE4344" s="14"/>
      <c r="AF4344" s="14"/>
      <c r="AG4344" s="14"/>
      <c r="AH4344" s="14">
        <f t="shared" si="6709"/>
        <v>0</v>
      </c>
      <c r="AI4344" s="14"/>
      <c r="AJ4344" s="14"/>
      <c r="AK4344" s="14"/>
      <c r="AL4344" s="14"/>
      <c r="AM4344" s="14"/>
      <c r="AN4344" s="14"/>
      <c r="AO4344" s="14"/>
      <c r="AP4344" s="14"/>
      <c r="AQ4344" s="14"/>
      <c r="AR4344" s="14">
        <v>0</v>
      </c>
      <c r="AS4344" s="14">
        <v>0</v>
      </c>
      <c r="AT4344" s="14">
        <v>0</v>
      </c>
      <c r="AU4344" s="14"/>
      <c r="AV4344" s="14"/>
      <c r="AW4344" s="14"/>
      <c r="AX4344" s="14"/>
      <c r="AY4344" s="14"/>
      <c r="AZ4344" s="14">
        <f t="shared" si="6710"/>
        <v>0</v>
      </c>
      <c r="BA4344" s="14"/>
      <c r="BB4344" s="14"/>
      <c r="BC4344" s="14"/>
      <c r="BD4344" s="14"/>
      <c r="BE4344" s="14"/>
      <c r="BF4344" s="14"/>
      <c r="BG4344" s="14"/>
      <c r="BH4344" s="14"/>
      <c r="BI4344" s="14"/>
      <c r="BJ4344" s="14">
        <v>0</v>
      </c>
      <c r="BK4344" s="14">
        <v>0</v>
      </c>
    </row>
    <row r="4345" spans="1:63" ht="33.75" x14ac:dyDescent="0.25">
      <c r="A4345" s="1" t="s">
        <v>0</v>
      </c>
      <c r="B4345" s="1" t="s">
        <v>0</v>
      </c>
      <c r="C4345" s="1" t="s">
        <v>0</v>
      </c>
      <c r="D4345" s="106" t="s">
        <v>0</v>
      </c>
      <c r="E4345" s="106" t="s">
        <v>0</v>
      </c>
      <c r="F4345" s="106" t="s">
        <v>0</v>
      </c>
      <c r="G4345" s="2" t="s">
        <v>0</v>
      </c>
      <c r="H4345" s="10" t="s">
        <v>41</v>
      </c>
      <c r="I4345" s="11">
        <f>SUM(I4346)</f>
        <v>300</v>
      </c>
      <c r="J4345" s="11">
        <f t="shared" ref="J4345:Y4345" si="6777">SUM(J4346)</f>
        <v>300</v>
      </c>
      <c r="K4345" s="11">
        <f t="shared" si="6777"/>
        <v>0</v>
      </c>
      <c r="L4345" s="11">
        <f t="shared" si="6777"/>
        <v>0</v>
      </c>
      <c r="M4345" s="11">
        <f t="shared" si="6777"/>
        <v>0</v>
      </c>
      <c r="N4345" s="11">
        <f t="shared" si="6777"/>
        <v>0</v>
      </c>
      <c r="O4345" s="11">
        <f t="shared" si="6777"/>
        <v>0</v>
      </c>
      <c r="P4345" s="11">
        <f t="shared" si="6777"/>
        <v>300</v>
      </c>
      <c r="Q4345" s="11">
        <f t="shared" si="6777"/>
        <v>0</v>
      </c>
      <c r="R4345" s="11">
        <f t="shared" si="6777"/>
        <v>0</v>
      </c>
      <c r="S4345" s="11">
        <f t="shared" si="6777"/>
        <v>0</v>
      </c>
      <c r="T4345" s="11">
        <f t="shared" si="6777"/>
        <v>0</v>
      </c>
      <c r="U4345" s="11">
        <f t="shared" si="6777"/>
        <v>0</v>
      </c>
      <c r="V4345" s="11">
        <f t="shared" si="6777"/>
        <v>0</v>
      </c>
      <c r="W4345" s="11">
        <f t="shared" si="6777"/>
        <v>0</v>
      </c>
      <c r="X4345" s="11">
        <f t="shared" si="6777"/>
        <v>0</v>
      </c>
      <c r="Y4345" s="11">
        <f t="shared" si="6777"/>
        <v>0</v>
      </c>
      <c r="Z4345" s="11">
        <v>0</v>
      </c>
      <c r="AA4345" s="11">
        <v>300</v>
      </c>
      <c r="AB4345" s="11">
        <f t="shared" ref="AB4345:AQ4345" si="6778">SUM(AB4346)</f>
        <v>0</v>
      </c>
      <c r="AC4345" s="11">
        <f t="shared" si="6778"/>
        <v>0</v>
      </c>
      <c r="AD4345" s="11">
        <f t="shared" si="6778"/>
        <v>0</v>
      </c>
      <c r="AE4345" s="11">
        <f t="shared" si="6778"/>
        <v>0</v>
      </c>
      <c r="AF4345" s="11">
        <f t="shared" si="6778"/>
        <v>0</v>
      </c>
      <c r="AG4345" s="11">
        <f t="shared" si="6778"/>
        <v>0</v>
      </c>
      <c r="AH4345" s="11">
        <f t="shared" si="6778"/>
        <v>0</v>
      </c>
      <c r="AI4345" s="11">
        <f t="shared" si="6778"/>
        <v>0</v>
      </c>
      <c r="AJ4345" s="11">
        <f t="shared" si="6778"/>
        <v>0</v>
      </c>
      <c r="AK4345" s="11">
        <f t="shared" si="6778"/>
        <v>0</v>
      </c>
      <c r="AL4345" s="11">
        <f t="shared" si="6778"/>
        <v>0</v>
      </c>
      <c r="AM4345" s="11">
        <f t="shared" si="6778"/>
        <v>0</v>
      </c>
      <c r="AN4345" s="11">
        <f t="shared" si="6778"/>
        <v>0</v>
      </c>
      <c r="AO4345" s="11">
        <f t="shared" si="6778"/>
        <v>0</v>
      </c>
      <c r="AP4345" s="11">
        <f t="shared" si="6778"/>
        <v>0</v>
      </c>
      <c r="AQ4345" s="11">
        <f t="shared" si="6778"/>
        <v>0</v>
      </c>
      <c r="AR4345" s="11">
        <v>0</v>
      </c>
      <c r="AS4345" s="11">
        <v>0</v>
      </c>
      <c r="AT4345" s="11">
        <f>SUM(AT4346)</f>
        <v>0</v>
      </c>
      <c r="AU4345" s="11">
        <f t="shared" ref="AU4345:BI4345" si="6779">SUM(AU4346)</f>
        <v>0</v>
      </c>
      <c r="AV4345" s="11">
        <f t="shared" si="6779"/>
        <v>0</v>
      </c>
      <c r="AW4345" s="11">
        <f t="shared" si="6779"/>
        <v>0</v>
      </c>
      <c r="AX4345" s="11">
        <f t="shared" si="6779"/>
        <v>0</v>
      </c>
      <c r="AY4345" s="11">
        <f t="shared" si="6779"/>
        <v>0</v>
      </c>
      <c r="AZ4345" s="11">
        <f t="shared" si="6779"/>
        <v>0</v>
      </c>
      <c r="BA4345" s="11">
        <f t="shared" si="6779"/>
        <v>0</v>
      </c>
      <c r="BB4345" s="11">
        <f t="shared" si="6779"/>
        <v>0</v>
      </c>
      <c r="BC4345" s="11">
        <f t="shared" si="6779"/>
        <v>0</v>
      </c>
      <c r="BD4345" s="11">
        <f t="shared" si="6779"/>
        <v>0</v>
      </c>
      <c r="BE4345" s="11">
        <f t="shared" si="6779"/>
        <v>0</v>
      </c>
      <c r="BF4345" s="11">
        <f t="shared" si="6779"/>
        <v>0</v>
      </c>
      <c r="BG4345" s="11">
        <f t="shared" si="6779"/>
        <v>0</v>
      </c>
      <c r="BH4345" s="11">
        <f t="shared" si="6779"/>
        <v>0</v>
      </c>
      <c r="BI4345" s="11">
        <f t="shared" si="6779"/>
        <v>0</v>
      </c>
      <c r="BJ4345" s="11">
        <v>0</v>
      </c>
      <c r="BK4345" s="11">
        <v>0</v>
      </c>
    </row>
    <row r="4346" spans="1:63" ht="22.5" x14ac:dyDescent="0.25">
      <c r="A4346" s="4" t="s">
        <v>1156</v>
      </c>
      <c r="B4346" s="4" t="s">
        <v>58</v>
      </c>
      <c r="C4346" s="4" t="s">
        <v>162</v>
      </c>
      <c r="D4346" s="107" t="s">
        <v>1431</v>
      </c>
      <c r="E4346" s="106" t="s">
        <v>42</v>
      </c>
      <c r="F4346" s="106" t="s">
        <v>0</v>
      </c>
      <c r="G4346" s="2" t="s">
        <v>0</v>
      </c>
      <c r="H4346" s="2" t="s">
        <v>43</v>
      </c>
      <c r="I4346" s="12">
        <f>SUM(I4347:I4349)</f>
        <v>300</v>
      </c>
      <c r="J4346" s="12">
        <f t="shared" ref="J4346:Y4346" si="6780">SUM(J4347:J4349)</f>
        <v>300</v>
      </c>
      <c r="K4346" s="12">
        <f t="shared" si="6780"/>
        <v>0</v>
      </c>
      <c r="L4346" s="12">
        <f t="shared" si="6780"/>
        <v>0</v>
      </c>
      <c r="M4346" s="12">
        <f t="shared" si="6780"/>
        <v>0</v>
      </c>
      <c r="N4346" s="12">
        <f t="shared" si="6780"/>
        <v>0</v>
      </c>
      <c r="O4346" s="12">
        <f t="shared" si="6780"/>
        <v>0</v>
      </c>
      <c r="P4346" s="12">
        <f t="shared" ref="P4346" si="6781">SUM(P4347:P4349)</f>
        <v>300</v>
      </c>
      <c r="Q4346" s="12">
        <f t="shared" si="6780"/>
        <v>0</v>
      </c>
      <c r="R4346" s="12">
        <f t="shared" si="6780"/>
        <v>0</v>
      </c>
      <c r="S4346" s="12">
        <f t="shared" si="6780"/>
        <v>0</v>
      </c>
      <c r="T4346" s="12">
        <f t="shared" si="6780"/>
        <v>0</v>
      </c>
      <c r="U4346" s="12">
        <f t="shared" si="6780"/>
        <v>0</v>
      </c>
      <c r="V4346" s="12">
        <f t="shared" si="6780"/>
        <v>0</v>
      </c>
      <c r="W4346" s="12">
        <f t="shared" si="6780"/>
        <v>0</v>
      </c>
      <c r="X4346" s="12">
        <f t="shared" si="6780"/>
        <v>0</v>
      </c>
      <c r="Y4346" s="12">
        <f t="shared" si="6780"/>
        <v>0</v>
      </c>
      <c r="Z4346" s="12">
        <v>0</v>
      </c>
      <c r="AA4346" s="12">
        <v>300</v>
      </c>
      <c r="AB4346" s="12">
        <f t="shared" ref="AB4346:AQ4346" si="6782">SUM(AB4347:AB4349)</f>
        <v>0</v>
      </c>
      <c r="AC4346" s="12">
        <f t="shared" si="6782"/>
        <v>0</v>
      </c>
      <c r="AD4346" s="12">
        <f t="shared" si="6782"/>
        <v>0</v>
      </c>
      <c r="AE4346" s="12">
        <f t="shared" si="6782"/>
        <v>0</v>
      </c>
      <c r="AF4346" s="12">
        <f t="shared" si="6782"/>
        <v>0</v>
      </c>
      <c r="AG4346" s="12">
        <f t="shared" si="6782"/>
        <v>0</v>
      </c>
      <c r="AH4346" s="12">
        <f t="shared" ref="AH4346" si="6783">SUM(AH4347:AH4349)</f>
        <v>0</v>
      </c>
      <c r="AI4346" s="12">
        <f t="shared" si="6782"/>
        <v>0</v>
      </c>
      <c r="AJ4346" s="12">
        <f t="shared" si="6782"/>
        <v>0</v>
      </c>
      <c r="AK4346" s="12">
        <f t="shared" si="6782"/>
        <v>0</v>
      </c>
      <c r="AL4346" s="12">
        <f t="shared" si="6782"/>
        <v>0</v>
      </c>
      <c r="AM4346" s="12">
        <f t="shared" si="6782"/>
        <v>0</v>
      </c>
      <c r="AN4346" s="12">
        <f t="shared" si="6782"/>
        <v>0</v>
      </c>
      <c r="AO4346" s="12">
        <f t="shared" si="6782"/>
        <v>0</v>
      </c>
      <c r="AP4346" s="12">
        <f t="shared" si="6782"/>
        <v>0</v>
      </c>
      <c r="AQ4346" s="12">
        <f t="shared" si="6782"/>
        <v>0</v>
      </c>
      <c r="AR4346" s="12">
        <v>0</v>
      </c>
      <c r="AS4346" s="12">
        <v>0</v>
      </c>
      <c r="AT4346" s="12">
        <f>SUM(AT4347:AT4349)</f>
        <v>0</v>
      </c>
      <c r="AU4346" s="12">
        <f t="shared" ref="AU4346:BI4346" si="6784">SUM(AU4347:AU4349)</f>
        <v>0</v>
      </c>
      <c r="AV4346" s="12">
        <f t="shared" si="6784"/>
        <v>0</v>
      </c>
      <c r="AW4346" s="12">
        <f t="shared" si="6784"/>
        <v>0</v>
      </c>
      <c r="AX4346" s="12">
        <f t="shared" si="6784"/>
        <v>0</v>
      </c>
      <c r="AY4346" s="12">
        <f t="shared" si="6784"/>
        <v>0</v>
      </c>
      <c r="AZ4346" s="12">
        <f t="shared" ref="AZ4346" si="6785">SUM(AZ4347:AZ4349)</f>
        <v>0</v>
      </c>
      <c r="BA4346" s="12">
        <f t="shared" si="6784"/>
        <v>0</v>
      </c>
      <c r="BB4346" s="12">
        <f t="shared" si="6784"/>
        <v>0</v>
      </c>
      <c r="BC4346" s="12">
        <f t="shared" si="6784"/>
        <v>0</v>
      </c>
      <c r="BD4346" s="12">
        <f t="shared" si="6784"/>
        <v>0</v>
      </c>
      <c r="BE4346" s="12">
        <f t="shared" si="6784"/>
        <v>0</v>
      </c>
      <c r="BF4346" s="12">
        <f t="shared" si="6784"/>
        <v>0</v>
      </c>
      <c r="BG4346" s="12">
        <f t="shared" si="6784"/>
        <v>0</v>
      </c>
      <c r="BH4346" s="12">
        <f t="shared" si="6784"/>
        <v>0</v>
      </c>
      <c r="BI4346" s="12">
        <f t="shared" si="6784"/>
        <v>0</v>
      </c>
      <c r="BJ4346" s="12">
        <v>0</v>
      </c>
      <c r="BK4346" s="12">
        <v>0</v>
      </c>
    </row>
    <row r="4347" spans="1:63" x14ac:dyDescent="0.25">
      <c r="A4347" s="4" t="s">
        <v>1156</v>
      </c>
      <c r="B4347" s="4" t="s">
        <v>58</v>
      </c>
      <c r="C4347" s="4" t="s">
        <v>162</v>
      </c>
      <c r="D4347" s="107" t="s">
        <v>1431</v>
      </c>
      <c r="E4347" s="117">
        <v>6142</v>
      </c>
      <c r="F4347" s="107"/>
      <c r="G4347" s="103" t="s">
        <v>1659</v>
      </c>
      <c r="H4347" s="13" t="s">
        <v>62</v>
      </c>
      <c r="I4347" s="14">
        <v>100</v>
      </c>
      <c r="J4347" s="14">
        <v>100</v>
      </c>
      <c r="K4347" s="14"/>
      <c r="L4347" s="14"/>
      <c r="M4347" s="14"/>
      <c r="N4347" s="14"/>
      <c r="O4347" s="14"/>
      <c r="P4347" s="14">
        <f t="shared" si="6708"/>
        <v>100</v>
      </c>
      <c r="Q4347" s="14"/>
      <c r="R4347" s="14"/>
      <c r="S4347" s="14"/>
      <c r="T4347" s="14"/>
      <c r="U4347" s="14"/>
      <c r="V4347" s="14"/>
      <c r="W4347" s="14"/>
      <c r="X4347" s="14"/>
      <c r="Y4347" s="14"/>
      <c r="Z4347" s="14">
        <v>0</v>
      </c>
      <c r="AA4347" s="14">
        <v>100</v>
      </c>
      <c r="AB4347" s="14">
        <v>0</v>
      </c>
      <c r="AC4347" s="14"/>
      <c r="AD4347" s="14"/>
      <c r="AE4347" s="14"/>
      <c r="AF4347" s="14"/>
      <c r="AG4347" s="14"/>
      <c r="AH4347" s="14">
        <f t="shared" si="6709"/>
        <v>0</v>
      </c>
      <c r="AI4347" s="14"/>
      <c r="AJ4347" s="14"/>
      <c r="AK4347" s="14"/>
      <c r="AL4347" s="14"/>
      <c r="AM4347" s="14"/>
      <c r="AN4347" s="14"/>
      <c r="AO4347" s="14"/>
      <c r="AP4347" s="14"/>
      <c r="AQ4347" s="14"/>
      <c r="AR4347" s="14">
        <v>0</v>
      </c>
      <c r="AS4347" s="14">
        <v>0</v>
      </c>
      <c r="AT4347" s="14">
        <v>0</v>
      </c>
      <c r="AU4347" s="14"/>
      <c r="AV4347" s="14"/>
      <c r="AW4347" s="14"/>
      <c r="AX4347" s="14"/>
      <c r="AY4347" s="14"/>
      <c r="AZ4347" s="14">
        <f t="shared" si="6710"/>
        <v>0</v>
      </c>
      <c r="BA4347" s="14"/>
      <c r="BB4347" s="14"/>
      <c r="BC4347" s="14"/>
      <c r="BD4347" s="14"/>
      <c r="BE4347" s="14"/>
      <c r="BF4347" s="14"/>
      <c r="BG4347" s="14"/>
      <c r="BH4347" s="14"/>
      <c r="BI4347" s="14"/>
      <c r="BJ4347" s="14">
        <v>0</v>
      </c>
      <c r="BK4347" s="14">
        <v>0</v>
      </c>
    </row>
    <row r="4348" spans="1:63" ht="22.5" x14ac:dyDescent="0.25">
      <c r="A4348" s="4" t="s">
        <v>1156</v>
      </c>
      <c r="B4348" s="4" t="s">
        <v>58</v>
      </c>
      <c r="C4348" s="4" t="s">
        <v>162</v>
      </c>
      <c r="D4348" s="107" t="s">
        <v>1431</v>
      </c>
      <c r="E4348" s="117">
        <v>6143</v>
      </c>
      <c r="F4348" s="107"/>
      <c r="G4348" s="103" t="s">
        <v>1659</v>
      </c>
      <c r="H4348" s="13" t="s">
        <v>45</v>
      </c>
      <c r="I4348" s="14">
        <v>100</v>
      </c>
      <c r="J4348" s="14">
        <v>100</v>
      </c>
      <c r="K4348" s="14"/>
      <c r="L4348" s="14"/>
      <c r="M4348" s="14"/>
      <c r="N4348" s="14"/>
      <c r="O4348" s="14"/>
      <c r="P4348" s="14">
        <f t="shared" si="6708"/>
        <v>100</v>
      </c>
      <c r="Q4348" s="14"/>
      <c r="R4348" s="14"/>
      <c r="S4348" s="14"/>
      <c r="T4348" s="14"/>
      <c r="U4348" s="14"/>
      <c r="V4348" s="14"/>
      <c r="W4348" s="14"/>
      <c r="X4348" s="14"/>
      <c r="Y4348" s="14"/>
      <c r="Z4348" s="14">
        <v>0</v>
      </c>
      <c r="AA4348" s="14">
        <v>100</v>
      </c>
      <c r="AB4348" s="14">
        <v>0</v>
      </c>
      <c r="AC4348" s="14"/>
      <c r="AD4348" s="14"/>
      <c r="AE4348" s="14"/>
      <c r="AF4348" s="14"/>
      <c r="AG4348" s="14"/>
      <c r="AH4348" s="14">
        <f t="shared" si="6709"/>
        <v>0</v>
      </c>
      <c r="AI4348" s="14"/>
      <c r="AJ4348" s="14"/>
      <c r="AK4348" s="14"/>
      <c r="AL4348" s="14"/>
      <c r="AM4348" s="14"/>
      <c r="AN4348" s="14"/>
      <c r="AO4348" s="14"/>
      <c r="AP4348" s="14"/>
      <c r="AQ4348" s="14"/>
      <c r="AR4348" s="14">
        <v>0</v>
      </c>
      <c r="AS4348" s="14">
        <v>0</v>
      </c>
      <c r="AT4348" s="14">
        <v>0</v>
      </c>
      <c r="AU4348" s="14"/>
      <c r="AV4348" s="14"/>
      <c r="AW4348" s="14"/>
      <c r="AX4348" s="14"/>
      <c r="AY4348" s="14"/>
      <c r="AZ4348" s="14">
        <f t="shared" si="6710"/>
        <v>0</v>
      </c>
      <c r="BA4348" s="14"/>
      <c r="BB4348" s="14"/>
      <c r="BC4348" s="14"/>
      <c r="BD4348" s="14"/>
      <c r="BE4348" s="14"/>
      <c r="BF4348" s="14"/>
      <c r="BG4348" s="14"/>
      <c r="BH4348" s="14"/>
      <c r="BI4348" s="14"/>
      <c r="BJ4348" s="14">
        <v>0</v>
      </c>
      <c r="BK4348" s="14">
        <v>0</v>
      </c>
    </row>
    <row r="4349" spans="1:63" x14ac:dyDescent="0.25">
      <c r="A4349" s="4" t="s">
        <v>1156</v>
      </c>
      <c r="B4349" s="4" t="s">
        <v>58</v>
      </c>
      <c r="C4349" s="4" t="s">
        <v>162</v>
      </c>
      <c r="D4349" s="107" t="s">
        <v>1431</v>
      </c>
      <c r="E4349" s="117">
        <v>6148</v>
      </c>
      <c r="F4349" s="107"/>
      <c r="G4349" s="103" t="s">
        <v>1659</v>
      </c>
      <c r="H4349" s="13" t="s">
        <v>47</v>
      </c>
      <c r="I4349" s="14">
        <v>100</v>
      </c>
      <c r="J4349" s="14">
        <v>100</v>
      </c>
      <c r="K4349" s="14"/>
      <c r="L4349" s="14"/>
      <c r="M4349" s="14"/>
      <c r="N4349" s="14"/>
      <c r="O4349" s="14"/>
      <c r="P4349" s="14">
        <f t="shared" ref="P4349:P4407" si="6786">J4349+K4349+L4349+M4349+N4349+O4349</f>
        <v>100</v>
      </c>
      <c r="Q4349" s="14"/>
      <c r="R4349" s="14"/>
      <c r="S4349" s="14"/>
      <c r="T4349" s="14"/>
      <c r="U4349" s="14"/>
      <c r="V4349" s="14"/>
      <c r="W4349" s="14"/>
      <c r="X4349" s="14"/>
      <c r="Y4349" s="14"/>
      <c r="Z4349" s="14">
        <v>0</v>
      </c>
      <c r="AA4349" s="14">
        <v>100</v>
      </c>
      <c r="AB4349" s="14">
        <v>0</v>
      </c>
      <c r="AC4349" s="14"/>
      <c r="AD4349" s="14"/>
      <c r="AE4349" s="14"/>
      <c r="AF4349" s="14"/>
      <c r="AG4349" s="14"/>
      <c r="AH4349" s="14">
        <f t="shared" ref="AH4349:AH4407" si="6787">AB4349+AC4349+AD4349+AE4349+AF4349+AG4349</f>
        <v>0</v>
      </c>
      <c r="AI4349" s="14"/>
      <c r="AJ4349" s="14"/>
      <c r="AK4349" s="14"/>
      <c r="AL4349" s="14"/>
      <c r="AM4349" s="14"/>
      <c r="AN4349" s="14"/>
      <c r="AO4349" s="14"/>
      <c r="AP4349" s="14"/>
      <c r="AQ4349" s="14"/>
      <c r="AR4349" s="14">
        <v>0</v>
      </c>
      <c r="AS4349" s="14">
        <v>0</v>
      </c>
      <c r="AT4349" s="14">
        <v>0</v>
      </c>
      <c r="AU4349" s="14"/>
      <c r="AV4349" s="14"/>
      <c r="AW4349" s="14"/>
      <c r="AX4349" s="14"/>
      <c r="AY4349" s="14"/>
      <c r="AZ4349" s="14">
        <f t="shared" ref="AZ4349:AZ4407" si="6788">AT4349+AU4349+AV4349+AW4349+AX4349+AY4349</f>
        <v>0</v>
      </c>
      <c r="BA4349" s="14"/>
      <c r="BB4349" s="14"/>
      <c r="BC4349" s="14"/>
      <c r="BD4349" s="14"/>
      <c r="BE4349" s="14"/>
      <c r="BF4349" s="14"/>
      <c r="BG4349" s="14"/>
      <c r="BH4349" s="14"/>
      <c r="BI4349" s="14"/>
      <c r="BJ4349" s="14">
        <v>0</v>
      </c>
      <c r="BK4349" s="14">
        <v>0</v>
      </c>
    </row>
    <row r="4350" spans="1:63" ht="33.75" x14ac:dyDescent="0.25">
      <c r="A4350" s="1" t="s">
        <v>0</v>
      </c>
      <c r="B4350" s="1" t="s">
        <v>0</v>
      </c>
      <c r="C4350" s="1" t="s">
        <v>0</v>
      </c>
      <c r="D4350" s="106" t="s">
        <v>0</v>
      </c>
      <c r="E4350" s="106" t="s">
        <v>0</v>
      </c>
      <c r="F4350" s="106" t="s">
        <v>0</v>
      </c>
      <c r="G4350" s="2" t="s">
        <v>0</v>
      </c>
      <c r="H4350" s="10" t="s">
        <v>49</v>
      </c>
      <c r="I4350" s="11">
        <f>SUM(I4351)</f>
        <v>28800</v>
      </c>
      <c r="J4350" s="11">
        <f t="shared" ref="J4350:Y4350" si="6789">SUM(J4351)</f>
        <v>300</v>
      </c>
      <c r="K4350" s="11">
        <f t="shared" si="6789"/>
        <v>5341</v>
      </c>
      <c r="L4350" s="11">
        <f t="shared" si="6789"/>
        <v>0</v>
      </c>
      <c r="M4350" s="11">
        <f t="shared" si="6789"/>
        <v>0</v>
      </c>
      <c r="N4350" s="11">
        <f t="shared" si="6789"/>
        <v>0</v>
      </c>
      <c r="O4350" s="11">
        <f t="shared" si="6789"/>
        <v>0</v>
      </c>
      <c r="P4350" s="11">
        <f t="shared" si="6789"/>
        <v>5641</v>
      </c>
      <c r="Q4350" s="11">
        <f t="shared" si="6789"/>
        <v>0</v>
      </c>
      <c r="R4350" s="11">
        <f t="shared" si="6789"/>
        <v>0</v>
      </c>
      <c r="S4350" s="11">
        <f t="shared" si="6789"/>
        <v>5341</v>
      </c>
      <c r="T4350" s="11">
        <f t="shared" si="6789"/>
        <v>0</v>
      </c>
      <c r="U4350" s="11">
        <f t="shared" si="6789"/>
        <v>0</v>
      </c>
      <c r="V4350" s="11">
        <f t="shared" si="6789"/>
        <v>0</v>
      </c>
      <c r="W4350" s="11">
        <f t="shared" si="6789"/>
        <v>0</v>
      </c>
      <c r="X4350" s="11">
        <f t="shared" si="6789"/>
        <v>0</v>
      </c>
      <c r="Y4350" s="11">
        <f t="shared" si="6789"/>
        <v>0</v>
      </c>
      <c r="Z4350" s="11">
        <v>5341</v>
      </c>
      <c r="AA4350" s="11">
        <v>300</v>
      </c>
      <c r="AB4350" s="11">
        <f t="shared" ref="AB4350:AQ4350" si="6790">SUM(AB4351)</f>
        <v>0</v>
      </c>
      <c r="AC4350" s="11">
        <f t="shared" si="6790"/>
        <v>0</v>
      </c>
      <c r="AD4350" s="11">
        <f t="shared" si="6790"/>
        <v>0</v>
      </c>
      <c r="AE4350" s="11">
        <f t="shared" si="6790"/>
        <v>0</v>
      </c>
      <c r="AF4350" s="11">
        <f t="shared" si="6790"/>
        <v>0</v>
      </c>
      <c r="AG4350" s="11">
        <f t="shared" si="6790"/>
        <v>0</v>
      </c>
      <c r="AH4350" s="11">
        <f t="shared" si="6790"/>
        <v>0</v>
      </c>
      <c r="AI4350" s="11">
        <f t="shared" si="6790"/>
        <v>0</v>
      </c>
      <c r="AJ4350" s="11">
        <f t="shared" si="6790"/>
        <v>0</v>
      </c>
      <c r="AK4350" s="11">
        <f t="shared" si="6790"/>
        <v>0</v>
      </c>
      <c r="AL4350" s="11">
        <f t="shared" si="6790"/>
        <v>0</v>
      </c>
      <c r="AM4350" s="11">
        <f t="shared" si="6790"/>
        <v>0</v>
      </c>
      <c r="AN4350" s="11">
        <f t="shared" si="6790"/>
        <v>0</v>
      </c>
      <c r="AO4350" s="11">
        <f t="shared" si="6790"/>
        <v>0</v>
      </c>
      <c r="AP4350" s="11">
        <f t="shared" si="6790"/>
        <v>0</v>
      </c>
      <c r="AQ4350" s="11">
        <f t="shared" si="6790"/>
        <v>0</v>
      </c>
      <c r="AR4350" s="11">
        <v>0</v>
      </c>
      <c r="AS4350" s="11">
        <v>0</v>
      </c>
      <c r="AT4350" s="11">
        <f>SUM(AT4351)</f>
        <v>25000</v>
      </c>
      <c r="AU4350" s="11">
        <f t="shared" ref="AU4350:BI4350" si="6791">SUM(AU4351)</f>
        <v>0</v>
      </c>
      <c r="AV4350" s="11">
        <f t="shared" si="6791"/>
        <v>0</v>
      </c>
      <c r="AW4350" s="11">
        <f t="shared" si="6791"/>
        <v>0</v>
      </c>
      <c r="AX4350" s="11">
        <f t="shared" si="6791"/>
        <v>0</v>
      </c>
      <c r="AY4350" s="11">
        <f t="shared" si="6791"/>
        <v>18403</v>
      </c>
      <c r="AZ4350" s="11">
        <f t="shared" si="6791"/>
        <v>43403</v>
      </c>
      <c r="BA4350" s="11">
        <f t="shared" si="6791"/>
        <v>0</v>
      </c>
      <c r="BB4350" s="11">
        <f t="shared" si="6791"/>
        <v>0</v>
      </c>
      <c r="BC4350" s="11">
        <f t="shared" si="6791"/>
        <v>0</v>
      </c>
      <c r="BD4350" s="11">
        <f t="shared" si="6791"/>
        <v>0</v>
      </c>
      <c r="BE4350" s="11">
        <f t="shared" si="6791"/>
        <v>0</v>
      </c>
      <c r="BF4350" s="11">
        <f t="shared" si="6791"/>
        <v>0</v>
      </c>
      <c r="BG4350" s="11">
        <f t="shared" si="6791"/>
        <v>18403</v>
      </c>
      <c r="BH4350" s="11">
        <f t="shared" si="6791"/>
        <v>0</v>
      </c>
      <c r="BI4350" s="11">
        <f t="shared" si="6791"/>
        <v>0</v>
      </c>
      <c r="BJ4350" s="11">
        <v>18403</v>
      </c>
      <c r="BK4350" s="11">
        <v>25000</v>
      </c>
    </row>
    <row r="4351" spans="1:63" x14ac:dyDescent="0.25">
      <c r="A4351" s="4" t="s">
        <v>1156</v>
      </c>
      <c r="B4351" s="4" t="s">
        <v>58</v>
      </c>
      <c r="C4351" s="4" t="s">
        <v>162</v>
      </c>
      <c r="D4351" s="107" t="s">
        <v>1431</v>
      </c>
      <c r="E4351" s="106" t="s">
        <v>50</v>
      </c>
      <c r="F4351" s="106" t="s">
        <v>0</v>
      </c>
      <c r="G4351" s="2" t="s">
        <v>0</v>
      </c>
      <c r="H4351" s="2" t="s">
        <v>51</v>
      </c>
      <c r="I4351" s="12">
        <f>SUM(I4352:I4354)</f>
        <v>28800</v>
      </c>
      <c r="J4351" s="12">
        <f t="shared" ref="J4351:Y4351" si="6792">SUM(J4352:J4354)</f>
        <v>300</v>
      </c>
      <c r="K4351" s="12">
        <f t="shared" si="6792"/>
        <v>5341</v>
      </c>
      <c r="L4351" s="12">
        <f t="shared" si="6792"/>
        <v>0</v>
      </c>
      <c r="M4351" s="12">
        <f t="shared" si="6792"/>
        <v>0</v>
      </c>
      <c r="N4351" s="12">
        <f t="shared" si="6792"/>
        <v>0</v>
      </c>
      <c r="O4351" s="12">
        <f t="shared" si="6792"/>
        <v>0</v>
      </c>
      <c r="P4351" s="12">
        <f t="shared" ref="P4351" si="6793">SUM(P4352:P4354)</f>
        <v>5641</v>
      </c>
      <c r="Q4351" s="12">
        <f t="shared" si="6792"/>
        <v>0</v>
      </c>
      <c r="R4351" s="12">
        <f t="shared" si="6792"/>
        <v>0</v>
      </c>
      <c r="S4351" s="12">
        <f t="shared" si="6792"/>
        <v>5341</v>
      </c>
      <c r="T4351" s="12">
        <f t="shared" si="6792"/>
        <v>0</v>
      </c>
      <c r="U4351" s="12">
        <f t="shared" si="6792"/>
        <v>0</v>
      </c>
      <c r="V4351" s="12">
        <f t="shared" si="6792"/>
        <v>0</v>
      </c>
      <c r="W4351" s="12">
        <f t="shared" si="6792"/>
        <v>0</v>
      </c>
      <c r="X4351" s="12">
        <f t="shared" si="6792"/>
        <v>0</v>
      </c>
      <c r="Y4351" s="12">
        <f t="shared" si="6792"/>
        <v>0</v>
      </c>
      <c r="Z4351" s="12">
        <v>5341</v>
      </c>
      <c r="AA4351" s="12">
        <v>300</v>
      </c>
      <c r="AB4351" s="12">
        <f t="shared" ref="AB4351:AQ4351" si="6794">SUM(AB4352:AB4354)</f>
        <v>0</v>
      </c>
      <c r="AC4351" s="12">
        <f t="shared" si="6794"/>
        <v>0</v>
      </c>
      <c r="AD4351" s="12">
        <f t="shared" si="6794"/>
        <v>0</v>
      </c>
      <c r="AE4351" s="12">
        <f t="shared" si="6794"/>
        <v>0</v>
      </c>
      <c r="AF4351" s="12">
        <f t="shared" si="6794"/>
        <v>0</v>
      </c>
      <c r="AG4351" s="12">
        <f t="shared" si="6794"/>
        <v>0</v>
      </c>
      <c r="AH4351" s="12">
        <f t="shared" ref="AH4351" si="6795">SUM(AH4352:AH4354)</f>
        <v>0</v>
      </c>
      <c r="AI4351" s="12">
        <f t="shared" si="6794"/>
        <v>0</v>
      </c>
      <c r="AJ4351" s="12">
        <f t="shared" si="6794"/>
        <v>0</v>
      </c>
      <c r="AK4351" s="12">
        <f t="shared" si="6794"/>
        <v>0</v>
      </c>
      <c r="AL4351" s="12">
        <f t="shared" si="6794"/>
        <v>0</v>
      </c>
      <c r="AM4351" s="12">
        <f t="shared" si="6794"/>
        <v>0</v>
      </c>
      <c r="AN4351" s="12">
        <f t="shared" si="6794"/>
        <v>0</v>
      </c>
      <c r="AO4351" s="12">
        <f t="shared" si="6794"/>
        <v>0</v>
      </c>
      <c r="AP4351" s="12">
        <f t="shared" si="6794"/>
        <v>0</v>
      </c>
      <c r="AQ4351" s="12">
        <f t="shared" si="6794"/>
        <v>0</v>
      </c>
      <c r="AR4351" s="12">
        <v>0</v>
      </c>
      <c r="AS4351" s="12">
        <v>0</v>
      </c>
      <c r="AT4351" s="12">
        <f>SUM(AT4352:AT4354)</f>
        <v>25000</v>
      </c>
      <c r="AU4351" s="12">
        <f t="shared" ref="AU4351:BI4351" si="6796">SUM(AU4352:AU4354)</f>
        <v>0</v>
      </c>
      <c r="AV4351" s="12">
        <f t="shared" si="6796"/>
        <v>0</v>
      </c>
      <c r="AW4351" s="12">
        <f t="shared" si="6796"/>
        <v>0</v>
      </c>
      <c r="AX4351" s="12">
        <f t="shared" si="6796"/>
        <v>0</v>
      </c>
      <c r="AY4351" s="12">
        <f t="shared" si="6796"/>
        <v>18403</v>
      </c>
      <c r="AZ4351" s="12">
        <f t="shared" ref="AZ4351" si="6797">SUM(AZ4352:AZ4354)</f>
        <v>43403</v>
      </c>
      <c r="BA4351" s="12">
        <f t="shared" si="6796"/>
        <v>0</v>
      </c>
      <c r="BB4351" s="12">
        <f t="shared" si="6796"/>
        <v>0</v>
      </c>
      <c r="BC4351" s="12">
        <f t="shared" si="6796"/>
        <v>0</v>
      </c>
      <c r="BD4351" s="12">
        <f t="shared" si="6796"/>
        <v>0</v>
      </c>
      <c r="BE4351" s="12">
        <f t="shared" si="6796"/>
        <v>0</v>
      </c>
      <c r="BF4351" s="12">
        <f t="shared" si="6796"/>
        <v>0</v>
      </c>
      <c r="BG4351" s="12">
        <f t="shared" si="6796"/>
        <v>18403</v>
      </c>
      <c r="BH4351" s="12">
        <f t="shared" si="6796"/>
        <v>0</v>
      </c>
      <c r="BI4351" s="12">
        <f t="shared" si="6796"/>
        <v>0</v>
      </c>
      <c r="BJ4351" s="12">
        <v>18403</v>
      </c>
      <c r="BK4351" s="12">
        <v>25000</v>
      </c>
    </row>
    <row r="4352" spans="1:63" x14ac:dyDescent="0.25">
      <c r="A4352" s="4" t="s">
        <v>1156</v>
      </c>
      <c r="B4352" s="4" t="s">
        <v>58</v>
      </c>
      <c r="C4352" s="4" t="s">
        <v>162</v>
      </c>
      <c r="D4352" s="107" t="s">
        <v>1431</v>
      </c>
      <c r="E4352" s="117">
        <v>8213</v>
      </c>
      <c r="F4352" s="107"/>
      <c r="G4352" s="103" t="s">
        <v>1659</v>
      </c>
      <c r="H4352" s="13" t="s">
        <v>53</v>
      </c>
      <c r="I4352" s="14">
        <v>27600</v>
      </c>
      <c r="J4352" s="14">
        <v>100</v>
      </c>
      <c r="K4352" s="14">
        <v>5341</v>
      </c>
      <c r="L4352" s="14"/>
      <c r="M4352" s="14"/>
      <c r="N4352" s="14"/>
      <c r="O4352" s="14"/>
      <c r="P4352" s="14">
        <f t="shared" si="6786"/>
        <v>5441</v>
      </c>
      <c r="Q4352" s="14"/>
      <c r="R4352" s="14"/>
      <c r="S4352" s="14">
        <v>5341</v>
      </c>
      <c r="T4352" s="14"/>
      <c r="U4352" s="14"/>
      <c r="V4352" s="14"/>
      <c r="W4352" s="14"/>
      <c r="X4352" s="14"/>
      <c r="Y4352" s="14"/>
      <c r="Z4352" s="14">
        <v>5341</v>
      </c>
      <c r="AA4352" s="14">
        <v>100</v>
      </c>
      <c r="AB4352" s="14">
        <v>0</v>
      </c>
      <c r="AC4352" s="14"/>
      <c r="AD4352" s="14"/>
      <c r="AE4352" s="14"/>
      <c r="AF4352" s="14"/>
      <c r="AG4352" s="14"/>
      <c r="AH4352" s="14">
        <f t="shared" si="6787"/>
        <v>0</v>
      </c>
      <c r="AI4352" s="14"/>
      <c r="AJ4352" s="14"/>
      <c r="AK4352" s="14"/>
      <c r="AL4352" s="14"/>
      <c r="AM4352" s="14"/>
      <c r="AN4352" s="14"/>
      <c r="AO4352" s="14"/>
      <c r="AP4352" s="14"/>
      <c r="AQ4352" s="14"/>
      <c r="AR4352" s="14">
        <v>0</v>
      </c>
      <c r="AS4352" s="14">
        <v>0</v>
      </c>
      <c r="AT4352" s="14">
        <v>22000</v>
      </c>
      <c r="AU4352" s="14"/>
      <c r="AV4352" s="14"/>
      <c r="AW4352" s="14"/>
      <c r="AX4352" s="14"/>
      <c r="AY4352" s="14">
        <v>18403</v>
      </c>
      <c r="AZ4352" s="14">
        <f t="shared" si="6788"/>
        <v>40403</v>
      </c>
      <c r="BA4352" s="14"/>
      <c r="BB4352" s="14"/>
      <c r="BC4352" s="14"/>
      <c r="BD4352" s="14"/>
      <c r="BE4352" s="14"/>
      <c r="BF4352" s="14"/>
      <c r="BG4352" s="14">
        <v>18403</v>
      </c>
      <c r="BH4352" s="14"/>
      <c r="BI4352" s="14"/>
      <c r="BJ4352" s="14">
        <v>18403</v>
      </c>
      <c r="BK4352" s="14">
        <v>22000</v>
      </c>
    </row>
    <row r="4353" spans="1:63" x14ac:dyDescent="0.25">
      <c r="A4353" s="4" t="s">
        <v>1156</v>
      </c>
      <c r="B4353" s="4" t="s">
        <v>58</v>
      </c>
      <c r="C4353" s="4" t="s">
        <v>162</v>
      </c>
      <c r="D4353" s="107" t="s">
        <v>1431</v>
      </c>
      <c r="E4353" s="117">
        <v>8215</v>
      </c>
      <c r="F4353" s="107"/>
      <c r="G4353" s="103" t="s">
        <v>1659</v>
      </c>
      <c r="H4353" s="13" t="s">
        <v>70</v>
      </c>
      <c r="I4353" s="14">
        <v>100</v>
      </c>
      <c r="J4353" s="14">
        <v>100</v>
      </c>
      <c r="K4353" s="14"/>
      <c r="L4353" s="14"/>
      <c r="M4353" s="14"/>
      <c r="N4353" s="14"/>
      <c r="O4353" s="14"/>
      <c r="P4353" s="14">
        <f t="shared" si="6786"/>
        <v>100</v>
      </c>
      <c r="Q4353" s="14"/>
      <c r="R4353" s="14"/>
      <c r="S4353" s="14"/>
      <c r="T4353" s="14"/>
      <c r="U4353" s="14"/>
      <c r="V4353" s="14"/>
      <c r="W4353" s="14"/>
      <c r="X4353" s="14"/>
      <c r="Y4353" s="14"/>
      <c r="Z4353" s="14">
        <v>0</v>
      </c>
      <c r="AA4353" s="14">
        <v>100</v>
      </c>
      <c r="AB4353" s="14">
        <v>0</v>
      </c>
      <c r="AC4353" s="14"/>
      <c r="AD4353" s="14"/>
      <c r="AE4353" s="14"/>
      <c r="AF4353" s="14"/>
      <c r="AG4353" s="14"/>
      <c r="AH4353" s="14">
        <f t="shared" si="6787"/>
        <v>0</v>
      </c>
      <c r="AI4353" s="14"/>
      <c r="AJ4353" s="14"/>
      <c r="AK4353" s="14"/>
      <c r="AL4353" s="14"/>
      <c r="AM4353" s="14"/>
      <c r="AN4353" s="14"/>
      <c r="AO4353" s="14"/>
      <c r="AP4353" s="14"/>
      <c r="AQ4353" s="14"/>
      <c r="AR4353" s="14">
        <v>0</v>
      </c>
      <c r="AS4353" s="14">
        <v>0</v>
      </c>
      <c r="AT4353" s="14">
        <v>2000</v>
      </c>
      <c r="AU4353" s="14"/>
      <c r="AV4353" s="14"/>
      <c r="AW4353" s="14"/>
      <c r="AX4353" s="14"/>
      <c r="AY4353" s="14"/>
      <c r="AZ4353" s="14">
        <f t="shared" si="6788"/>
        <v>2000</v>
      </c>
      <c r="BA4353" s="14"/>
      <c r="BB4353" s="14"/>
      <c r="BC4353" s="14"/>
      <c r="BD4353" s="14"/>
      <c r="BE4353" s="14"/>
      <c r="BF4353" s="14"/>
      <c r="BG4353" s="14"/>
      <c r="BH4353" s="14"/>
      <c r="BI4353" s="14"/>
      <c r="BJ4353" s="14">
        <v>0</v>
      </c>
      <c r="BK4353" s="14">
        <v>2000</v>
      </c>
    </row>
    <row r="4354" spans="1:63" x14ac:dyDescent="0.25">
      <c r="A4354" s="4" t="s">
        <v>1156</v>
      </c>
      <c r="B4354" s="4" t="s">
        <v>58</v>
      </c>
      <c r="C4354" s="4" t="s">
        <v>162</v>
      </c>
      <c r="D4354" s="107" t="s">
        <v>1431</v>
      </c>
      <c r="E4354" s="117">
        <v>8216</v>
      </c>
      <c r="F4354" s="107"/>
      <c r="G4354" s="103" t="s">
        <v>1659</v>
      </c>
      <c r="H4354" s="13" t="s">
        <v>110</v>
      </c>
      <c r="I4354" s="14">
        <v>1100</v>
      </c>
      <c r="J4354" s="14">
        <v>100</v>
      </c>
      <c r="K4354" s="14"/>
      <c r="L4354" s="14"/>
      <c r="M4354" s="14"/>
      <c r="N4354" s="14"/>
      <c r="O4354" s="14"/>
      <c r="P4354" s="14">
        <f t="shared" si="6786"/>
        <v>100</v>
      </c>
      <c r="Q4354" s="14"/>
      <c r="R4354" s="14"/>
      <c r="S4354" s="14"/>
      <c r="T4354" s="14"/>
      <c r="U4354" s="14"/>
      <c r="V4354" s="14"/>
      <c r="W4354" s="14"/>
      <c r="X4354" s="14"/>
      <c r="Y4354" s="14"/>
      <c r="Z4354" s="14">
        <v>0</v>
      </c>
      <c r="AA4354" s="14">
        <v>100</v>
      </c>
      <c r="AB4354" s="14">
        <v>0</v>
      </c>
      <c r="AC4354" s="14"/>
      <c r="AD4354" s="14"/>
      <c r="AE4354" s="14"/>
      <c r="AF4354" s="14"/>
      <c r="AG4354" s="14"/>
      <c r="AH4354" s="14">
        <f t="shared" si="6787"/>
        <v>0</v>
      </c>
      <c r="AI4354" s="14"/>
      <c r="AJ4354" s="14"/>
      <c r="AK4354" s="14"/>
      <c r="AL4354" s="14"/>
      <c r="AM4354" s="14"/>
      <c r="AN4354" s="14"/>
      <c r="AO4354" s="14"/>
      <c r="AP4354" s="14"/>
      <c r="AQ4354" s="14"/>
      <c r="AR4354" s="14">
        <v>0</v>
      </c>
      <c r="AS4354" s="14">
        <v>0</v>
      </c>
      <c r="AT4354" s="14">
        <v>1000</v>
      </c>
      <c r="AU4354" s="14"/>
      <c r="AV4354" s="14"/>
      <c r="AW4354" s="14"/>
      <c r="AX4354" s="14"/>
      <c r="AY4354" s="14"/>
      <c r="AZ4354" s="14">
        <f t="shared" si="6788"/>
        <v>1000</v>
      </c>
      <c r="BA4354" s="14"/>
      <c r="BB4354" s="14"/>
      <c r="BC4354" s="14"/>
      <c r="BD4354" s="14"/>
      <c r="BE4354" s="14"/>
      <c r="BF4354" s="14"/>
      <c r="BG4354" s="14"/>
      <c r="BH4354" s="14"/>
      <c r="BI4354" s="14"/>
      <c r="BJ4354" s="14">
        <v>0</v>
      </c>
      <c r="BK4354" s="14">
        <v>1000</v>
      </c>
    </row>
    <row r="4355" spans="1:63" ht="22.5" x14ac:dyDescent="0.25">
      <c r="A4355" s="13" t="s">
        <v>0</v>
      </c>
      <c r="B4355" s="13" t="s">
        <v>0</v>
      </c>
      <c r="C4355" s="13" t="s">
        <v>0</v>
      </c>
      <c r="D4355" s="103" t="s">
        <v>0</v>
      </c>
      <c r="E4355" s="103" t="s">
        <v>0</v>
      </c>
      <c r="F4355" s="103" t="s">
        <v>0</v>
      </c>
      <c r="G4355" s="13" t="s">
        <v>0</v>
      </c>
      <c r="H4355" s="10" t="s">
        <v>1440</v>
      </c>
      <c r="I4355" s="11">
        <f>SUM(I4321,I4345,I4350)</f>
        <v>3732297</v>
      </c>
      <c r="J4355" s="11">
        <f>SUM(J4321,J4345,J4350)</f>
        <v>60000</v>
      </c>
      <c r="K4355" s="11">
        <f t="shared" ref="K4355:Y4355" si="6798">SUM(K4321,K4345,K4350)</f>
        <v>56597</v>
      </c>
      <c r="L4355" s="11">
        <f t="shared" si="6798"/>
        <v>0</v>
      </c>
      <c r="M4355" s="11">
        <f t="shared" si="6798"/>
        <v>52495</v>
      </c>
      <c r="N4355" s="11">
        <f t="shared" si="6798"/>
        <v>0</v>
      </c>
      <c r="O4355" s="11">
        <f t="shared" si="6798"/>
        <v>0</v>
      </c>
      <c r="P4355" s="11">
        <f>SUM(P4321,P4345,P4350)</f>
        <v>169092</v>
      </c>
      <c r="Q4355" s="11">
        <f t="shared" si="6798"/>
        <v>25000</v>
      </c>
      <c r="R4355" s="11">
        <f t="shared" si="6798"/>
        <v>15000</v>
      </c>
      <c r="S4355" s="11">
        <f t="shared" si="6798"/>
        <v>56597</v>
      </c>
      <c r="T4355" s="11">
        <f t="shared" si="6798"/>
        <v>0</v>
      </c>
      <c r="U4355" s="11">
        <f t="shared" si="6798"/>
        <v>14</v>
      </c>
      <c r="V4355" s="11">
        <f t="shared" si="6798"/>
        <v>9</v>
      </c>
      <c r="W4355" s="11">
        <f t="shared" si="6798"/>
        <v>52495</v>
      </c>
      <c r="X4355" s="11">
        <f t="shared" si="6798"/>
        <v>0</v>
      </c>
      <c r="Y4355" s="11">
        <f t="shared" si="6798"/>
        <v>0</v>
      </c>
      <c r="Z4355" s="11">
        <v>149115</v>
      </c>
      <c r="AA4355" s="11">
        <v>19977</v>
      </c>
      <c r="AB4355" s="11">
        <f t="shared" ref="AB4355:AQ4355" si="6799">SUM(AB4321,AB4345,AB4350)</f>
        <v>0</v>
      </c>
      <c r="AC4355" s="11">
        <f t="shared" si="6799"/>
        <v>0</v>
      </c>
      <c r="AD4355" s="11">
        <f t="shared" si="6799"/>
        <v>0</v>
      </c>
      <c r="AE4355" s="11">
        <f t="shared" si="6799"/>
        <v>0</v>
      </c>
      <c r="AF4355" s="11">
        <f t="shared" si="6799"/>
        <v>0</v>
      </c>
      <c r="AG4355" s="11">
        <f t="shared" si="6799"/>
        <v>0</v>
      </c>
      <c r="AH4355" s="11">
        <f t="shared" si="6799"/>
        <v>0</v>
      </c>
      <c r="AI4355" s="11">
        <f t="shared" si="6799"/>
        <v>0</v>
      </c>
      <c r="AJ4355" s="11">
        <f t="shared" si="6799"/>
        <v>0</v>
      </c>
      <c r="AK4355" s="11">
        <f t="shared" si="6799"/>
        <v>0</v>
      </c>
      <c r="AL4355" s="11">
        <f t="shared" si="6799"/>
        <v>0</v>
      </c>
      <c r="AM4355" s="11">
        <f t="shared" si="6799"/>
        <v>0</v>
      </c>
      <c r="AN4355" s="11">
        <f t="shared" si="6799"/>
        <v>0</v>
      </c>
      <c r="AO4355" s="11">
        <f t="shared" si="6799"/>
        <v>0</v>
      </c>
      <c r="AP4355" s="11">
        <f t="shared" si="6799"/>
        <v>0</v>
      </c>
      <c r="AQ4355" s="11">
        <f t="shared" si="6799"/>
        <v>0</v>
      </c>
      <c r="AR4355" s="11">
        <v>0</v>
      </c>
      <c r="AS4355" s="11">
        <v>0</v>
      </c>
      <c r="AT4355" s="11">
        <f t="shared" ref="AT4355:BI4355" si="6800">SUM(AT4321,AT4345,AT4350)</f>
        <v>40000</v>
      </c>
      <c r="AU4355" s="11">
        <f t="shared" si="6800"/>
        <v>0</v>
      </c>
      <c r="AV4355" s="11">
        <f t="shared" si="6800"/>
        <v>0</v>
      </c>
      <c r="AW4355" s="11">
        <f t="shared" si="6800"/>
        <v>0</v>
      </c>
      <c r="AX4355" s="11">
        <f t="shared" si="6800"/>
        <v>0</v>
      </c>
      <c r="AY4355" s="11">
        <f t="shared" si="6800"/>
        <v>18403</v>
      </c>
      <c r="AZ4355" s="11">
        <f t="shared" si="6800"/>
        <v>58403</v>
      </c>
      <c r="BA4355" s="11">
        <f t="shared" si="6800"/>
        <v>0</v>
      </c>
      <c r="BB4355" s="11">
        <f t="shared" si="6800"/>
        <v>0</v>
      </c>
      <c r="BC4355" s="11">
        <f t="shared" si="6800"/>
        <v>0</v>
      </c>
      <c r="BD4355" s="11">
        <f t="shared" si="6800"/>
        <v>0</v>
      </c>
      <c r="BE4355" s="11">
        <f t="shared" si="6800"/>
        <v>0</v>
      </c>
      <c r="BF4355" s="11">
        <f t="shared" si="6800"/>
        <v>0</v>
      </c>
      <c r="BG4355" s="11">
        <f t="shared" si="6800"/>
        <v>18403</v>
      </c>
      <c r="BH4355" s="11">
        <f t="shared" si="6800"/>
        <v>0</v>
      </c>
      <c r="BI4355" s="11">
        <f t="shared" si="6800"/>
        <v>14</v>
      </c>
      <c r="BJ4355" s="11">
        <v>18417</v>
      </c>
      <c r="BK4355" s="11">
        <v>39986</v>
      </c>
    </row>
    <row r="4356" spans="1:63" ht="15.75" thickBot="1" x14ac:dyDescent="0.3">
      <c r="A4356" s="13" t="s">
        <v>0</v>
      </c>
      <c r="B4356" s="13" t="s">
        <v>0</v>
      </c>
      <c r="C4356" s="13" t="s">
        <v>0</v>
      </c>
      <c r="D4356" s="103" t="s">
        <v>0</v>
      </c>
      <c r="E4356" s="103" t="s">
        <v>0</v>
      </c>
      <c r="F4356" s="103" t="s">
        <v>0</v>
      </c>
      <c r="G4356" s="13" t="s">
        <v>0</v>
      </c>
      <c r="H4356" s="2" t="s">
        <v>55</v>
      </c>
      <c r="I4356" s="12">
        <v>57</v>
      </c>
      <c r="J4356" s="13" t="s">
        <v>0</v>
      </c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>
        <v>0</v>
      </c>
      <c r="AA4356" s="13"/>
      <c r="AB4356" s="13" t="s">
        <v>0</v>
      </c>
      <c r="AC4356" s="13"/>
      <c r="AD4356" s="13"/>
      <c r="AE4356" s="13"/>
      <c r="AF4356" s="13"/>
      <c r="AG4356" s="13"/>
      <c r="AH4356" s="13"/>
      <c r="AI4356" s="13"/>
      <c r="AJ4356" s="13"/>
      <c r="AK4356" s="13"/>
      <c r="AL4356" s="13"/>
      <c r="AM4356" s="13"/>
      <c r="AN4356" s="13"/>
      <c r="AO4356" s="13"/>
      <c r="AP4356" s="13"/>
      <c r="AQ4356" s="13"/>
      <c r="AR4356" s="13">
        <v>0</v>
      </c>
      <c r="AS4356" s="13"/>
      <c r="AT4356" s="13" t="s">
        <v>0</v>
      </c>
      <c r="AU4356" s="13"/>
      <c r="AV4356" s="13"/>
      <c r="AW4356" s="13"/>
      <c r="AX4356" s="13"/>
      <c r="AY4356" s="13"/>
      <c r="AZ4356" s="13"/>
      <c r="BA4356" s="13"/>
      <c r="BB4356" s="13"/>
      <c r="BC4356" s="13"/>
      <c r="BD4356" s="13"/>
      <c r="BE4356" s="13"/>
      <c r="BF4356" s="13"/>
      <c r="BG4356" s="13"/>
      <c r="BH4356" s="13"/>
      <c r="BI4356" s="13"/>
      <c r="BJ4356" s="13">
        <v>0</v>
      </c>
      <c r="BK4356" s="13"/>
    </row>
    <row r="4357" spans="1:63" ht="69.75" customHeight="1" thickBot="1" x14ac:dyDescent="0.3">
      <c r="A4357" s="148" t="s">
        <v>0</v>
      </c>
      <c r="B4357" s="148" t="s">
        <v>0</v>
      </c>
      <c r="C4357" s="148" t="s">
        <v>0</v>
      </c>
      <c r="D4357" s="151" t="s">
        <v>0</v>
      </c>
      <c r="E4357" s="151" t="s">
        <v>0</v>
      </c>
      <c r="F4357" s="151" t="s">
        <v>0</v>
      </c>
      <c r="G4357" s="154" t="s">
        <v>0</v>
      </c>
      <c r="H4357" s="5" t="s">
        <v>56</v>
      </c>
      <c r="I4357" s="5" t="s">
        <v>9</v>
      </c>
      <c r="J4357" s="94" t="s">
        <v>10</v>
      </c>
      <c r="K4357" s="94" t="s">
        <v>1602</v>
      </c>
      <c r="L4357" s="94" t="s">
        <v>1535</v>
      </c>
      <c r="M4357" s="94" t="s">
        <v>1591</v>
      </c>
      <c r="N4357" s="94" t="s">
        <v>1592</v>
      </c>
      <c r="O4357" s="94" t="s">
        <v>1593</v>
      </c>
      <c r="P4357" s="94" t="s">
        <v>1606</v>
      </c>
      <c r="Q4357" s="94" t="s">
        <v>1603</v>
      </c>
      <c r="R4357" s="94" t="s">
        <v>1594</v>
      </c>
      <c r="S4357" s="94" t="s">
        <v>1595</v>
      </c>
      <c r="T4357" s="94" t="s">
        <v>1596</v>
      </c>
      <c r="U4357" s="94" t="s">
        <v>1597</v>
      </c>
      <c r="V4357" s="94" t="s">
        <v>1598</v>
      </c>
      <c r="W4357" s="94" t="s">
        <v>1599</v>
      </c>
      <c r="X4357" s="94" t="s">
        <v>1604</v>
      </c>
      <c r="Y4357" s="94" t="s">
        <v>1605</v>
      </c>
      <c r="Z4357" s="94" t="s">
        <v>1600</v>
      </c>
      <c r="AA4357" s="94" t="s">
        <v>1601</v>
      </c>
      <c r="AB4357" s="95" t="s">
        <v>11</v>
      </c>
      <c r="AC4357" s="95" t="s">
        <v>1602</v>
      </c>
      <c r="AD4357" s="95" t="s">
        <v>1535</v>
      </c>
      <c r="AE4357" s="95" t="s">
        <v>1591</v>
      </c>
      <c r="AF4357" s="95" t="s">
        <v>1592</v>
      </c>
      <c r="AG4357" s="95" t="s">
        <v>1593</v>
      </c>
      <c r="AH4357" s="95" t="s">
        <v>1607</v>
      </c>
      <c r="AI4357" s="95" t="s">
        <v>1603</v>
      </c>
      <c r="AJ4357" s="95" t="s">
        <v>1594</v>
      </c>
      <c r="AK4357" s="95" t="s">
        <v>1595</v>
      </c>
      <c r="AL4357" s="95" t="s">
        <v>1596</v>
      </c>
      <c r="AM4357" s="95" t="s">
        <v>1597</v>
      </c>
      <c r="AN4357" s="95" t="s">
        <v>1598</v>
      </c>
      <c r="AO4357" s="95" t="s">
        <v>1599</v>
      </c>
      <c r="AP4357" s="95" t="s">
        <v>1604</v>
      </c>
      <c r="AQ4357" s="95" t="s">
        <v>1605</v>
      </c>
      <c r="AR4357" s="95" t="s">
        <v>1600</v>
      </c>
      <c r="AS4357" s="95" t="s">
        <v>1601</v>
      </c>
      <c r="AT4357" s="96" t="s">
        <v>12</v>
      </c>
      <c r="AU4357" s="96" t="s">
        <v>1602</v>
      </c>
      <c r="AV4357" s="96" t="s">
        <v>1535</v>
      </c>
      <c r="AW4357" s="96" t="s">
        <v>1591</v>
      </c>
      <c r="AX4357" s="96" t="s">
        <v>1592</v>
      </c>
      <c r="AY4357" s="96" t="s">
        <v>1593</v>
      </c>
      <c r="AZ4357" s="96" t="s">
        <v>1608</v>
      </c>
      <c r="BA4357" s="96" t="s">
        <v>1603</v>
      </c>
      <c r="BB4357" s="96" t="s">
        <v>1594</v>
      </c>
      <c r="BC4357" s="96" t="s">
        <v>1595</v>
      </c>
      <c r="BD4357" s="96" t="s">
        <v>1596</v>
      </c>
      <c r="BE4357" s="96" t="s">
        <v>1597</v>
      </c>
      <c r="BF4357" s="96" t="s">
        <v>1598</v>
      </c>
      <c r="BG4357" s="96" t="s">
        <v>1599</v>
      </c>
      <c r="BH4357" s="96" t="s">
        <v>1604</v>
      </c>
      <c r="BI4357" s="96" t="s">
        <v>1605</v>
      </c>
      <c r="BJ4357" s="96" t="s">
        <v>1600</v>
      </c>
      <c r="BK4357" s="96" t="s">
        <v>1601</v>
      </c>
    </row>
    <row r="4358" spans="1:63" x14ac:dyDescent="0.25">
      <c r="A4358" s="149"/>
      <c r="B4358" s="149"/>
      <c r="C4358" s="149"/>
      <c r="D4358" s="152"/>
      <c r="E4358" s="152"/>
      <c r="F4358" s="152"/>
      <c r="G4358" s="155"/>
      <c r="H4358" s="15" t="s">
        <v>0</v>
      </c>
      <c r="I4358" s="9" t="s">
        <v>13</v>
      </c>
      <c r="J4358" s="9">
        <v>1</v>
      </c>
      <c r="K4358" s="9">
        <v>2</v>
      </c>
      <c r="L4358" s="9">
        <v>3</v>
      </c>
      <c r="M4358" s="9">
        <v>4</v>
      </c>
      <c r="N4358" s="9">
        <v>5</v>
      </c>
      <c r="O4358" s="9">
        <v>6</v>
      </c>
      <c r="P4358" s="9">
        <v>7</v>
      </c>
      <c r="Q4358" s="9">
        <v>8</v>
      </c>
      <c r="R4358" s="9">
        <v>9</v>
      </c>
      <c r="S4358" s="9">
        <v>10</v>
      </c>
      <c r="T4358" s="9">
        <v>11</v>
      </c>
      <c r="U4358" s="9">
        <v>12</v>
      </c>
      <c r="V4358" s="9">
        <v>13</v>
      </c>
      <c r="W4358" s="9">
        <v>14</v>
      </c>
      <c r="X4358" s="9">
        <v>15</v>
      </c>
      <c r="Y4358" s="9">
        <v>16</v>
      </c>
      <c r="Z4358" s="9">
        <v>20</v>
      </c>
      <c r="AA4358" s="9">
        <v>21</v>
      </c>
      <c r="AB4358" s="9">
        <v>1</v>
      </c>
      <c r="AC4358" s="9">
        <v>2</v>
      </c>
      <c r="AD4358" s="9">
        <v>3</v>
      </c>
      <c r="AE4358" s="9">
        <v>4</v>
      </c>
      <c r="AF4358" s="9">
        <v>5</v>
      </c>
      <c r="AG4358" s="9">
        <v>6</v>
      </c>
      <c r="AH4358" s="9">
        <v>7</v>
      </c>
      <c r="AI4358" s="9">
        <v>8</v>
      </c>
      <c r="AJ4358" s="9">
        <v>9</v>
      </c>
      <c r="AK4358" s="9">
        <v>10</v>
      </c>
      <c r="AL4358" s="9">
        <v>11</v>
      </c>
      <c r="AM4358" s="9">
        <v>12</v>
      </c>
      <c r="AN4358" s="9">
        <v>13</v>
      </c>
      <c r="AO4358" s="9">
        <v>14</v>
      </c>
      <c r="AP4358" s="9">
        <v>15</v>
      </c>
      <c r="AQ4358" s="9">
        <v>16</v>
      </c>
      <c r="AR4358" s="9">
        <v>20</v>
      </c>
      <c r="AS4358" s="9">
        <v>21</v>
      </c>
      <c r="AT4358" s="9">
        <v>1</v>
      </c>
      <c r="AU4358" s="9">
        <v>2</v>
      </c>
      <c r="AV4358" s="9">
        <v>3</v>
      </c>
      <c r="AW4358" s="9">
        <v>4</v>
      </c>
      <c r="AX4358" s="9">
        <v>5</v>
      </c>
      <c r="AY4358" s="9">
        <v>6</v>
      </c>
      <c r="AZ4358" s="9">
        <v>7</v>
      </c>
      <c r="BA4358" s="9">
        <v>8</v>
      </c>
      <c r="BB4358" s="9">
        <v>9</v>
      </c>
      <c r="BC4358" s="9">
        <v>10</v>
      </c>
      <c r="BD4358" s="9">
        <v>11</v>
      </c>
      <c r="BE4358" s="9">
        <v>12</v>
      </c>
      <c r="BF4358" s="9">
        <v>13</v>
      </c>
      <c r="BG4358" s="9">
        <v>14</v>
      </c>
      <c r="BH4358" s="9">
        <v>15</v>
      </c>
      <c r="BI4358" s="9">
        <v>16</v>
      </c>
      <c r="BJ4358" s="9">
        <v>20</v>
      </c>
      <c r="BK4358" s="9">
        <v>21</v>
      </c>
    </row>
    <row r="4359" spans="1:63" x14ac:dyDescent="0.25">
      <c r="A4359" s="149"/>
      <c r="B4359" s="149"/>
      <c r="C4359" s="149"/>
      <c r="D4359" s="152"/>
      <c r="E4359" s="152"/>
      <c r="F4359" s="152"/>
      <c r="G4359" s="155"/>
      <c r="H4359" s="16" t="s">
        <v>1189</v>
      </c>
      <c r="I4359" s="17">
        <f>SUM(I4355)</f>
        <v>3732297</v>
      </c>
      <c r="J4359" s="17">
        <f>SUM(J4355)</f>
        <v>60000</v>
      </c>
      <c r="K4359" s="17">
        <f t="shared" ref="K4359:Y4359" si="6801">SUM(K4355)</f>
        <v>56597</v>
      </c>
      <c r="L4359" s="17">
        <f t="shared" si="6801"/>
        <v>0</v>
      </c>
      <c r="M4359" s="17">
        <f t="shared" si="6801"/>
        <v>52495</v>
      </c>
      <c r="N4359" s="17">
        <f t="shared" si="6801"/>
        <v>0</v>
      </c>
      <c r="O4359" s="17">
        <f t="shared" si="6801"/>
        <v>0</v>
      </c>
      <c r="P4359" s="17">
        <f t="shared" ref="P4359" si="6802">SUM(P4355)</f>
        <v>169092</v>
      </c>
      <c r="Q4359" s="17">
        <f t="shared" si="6801"/>
        <v>25000</v>
      </c>
      <c r="R4359" s="17">
        <f t="shared" si="6801"/>
        <v>15000</v>
      </c>
      <c r="S4359" s="17">
        <f t="shared" si="6801"/>
        <v>56597</v>
      </c>
      <c r="T4359" s="17">
        <f t="shared" si="6801"/>
        <v>0</v>
      </c>
      <c r="U4359" s="17">
        <f t="shared" si="6801"/>
        <v>14</v>
      </c>
      <c r="V4359" s="17">
        <f t="shared" si="6801"/>
        <v>9</v>
      </c>
      <c r="W4359" s="17">
        <f t="shared" si="6801"/>
        <v>52495</v>
      </c>
      <c r="X4359" s="17">
        <f t="shared" si="6801"/>
        <v>0</v>
      </c>
      <c r="Y4359" s="17">
        <f t="shared" si="6801"/>
        <v>0</v>
      </c>
      <c r="Z4359" s="17">
        <v>149115</v>
      </c>
      <c r="AA4359" s="17">
        <v>19977</v>
      </c>
      <c r="AB4359" s="17">
        <f t="shared" ref="AB4359:AQ4359" si="6803">SUM(AB4355)</f>
        <v>0</v>
      </c>
      <c r="AC4359" s="17">
        <f t="shared" si="6803"/>
        <v>0</v>
      </c>
      <c r="AD4359" s="17">
        <f t="shared" si="6803"/>
        <v>0</v>
      </c>
      <c r="AE4359" s="17">
        <f t="shared" si="6803"/>
        <v>0</v>
      </c>
      <c r="AF4359" s="17">
        <f t="shared" si="6803"/>
        <v>0</v>
      </c>
      <c r="AG4359" s="17">
        <f t="shared" si="6803"/>
        <v>0</v>
      </c>
      <c r="AH4359" s="17">
        <f t="shared" ref="AH4359" si="6804">SUM(AH4355)</f>
        <v>0</v>
      </c>
      <c r="AI4359" s="17">
        <f t="shared" si="6803"/>
        <v>0</v>
      </c>
      <c r="AJ4359" s="17">
        <f t="shared" si="6803"/>
        <v>0</v>
      </c>
      <c r="AK4359" s="17">
        <f t="shared" si="6803"/>
        <v>0</v>
      </c>
      <c r="AL4359" s="17">
        <f t="shared" si="6803"/>
        <v>0</v>
      </c>
      <c r="AM4359" s="17">
        <f t="shared" si="6803"/>
        <v>0</v>
      </c>
      <c r="AN4359" s="17">
        <f t="shared" si="6803"/>
        <v>0</v>
      </c>
      <c r="AO4359" s="17">
        <f t="shared" si="6803"/>
        <v>0</v>
      </c>
      <c r="AP4359" s="17">
        <f t="shared" si="6803"/>
        <v>0</v>
      </c>
      <c r="AQ4359" s="17">
        <f t="shared" si="6803"/>
        <v>0</v>
      </c>
      <c r="AR4359" s="17">
        <v>0</v>
      </c>
      <c r="AS4359" s="17">
        <v>0</v>
      </c>
      <c r="AT4359" s="17">
        <f t="shared" ref="AT4359:BI4359" si="6805">SUM(AT4355)</f>
        <v>40000</v>
      </c>
      <c r="AU4359" s="17">
        <f t="shared" si="6805"/>
        <v>0</v>
      </c>
      <c r="AV4359" s="17">
        <f t="shared" si="6805"/>
        <v>0</v>
      </c>
      <c r="AW4359" s="17">
        <f t="shared" si="6805"/>
        <v>0</v>
      </c>
      <c r="AX4359" s="17">
        <f t="shared" si="6805"/>
        <v>0</v>
      </c>
      <c r="AY4359" s="17">
        <f t="shared" si="6805"/>
        <v>18403</v>
      </c>
      <c r="AZ4359" s="17">
        <f t="shared" ref="AZ4359" si="6806">SUM(AZ4355)</f>
        <v>58403</v>
      </c>
      <c r="BA4359" s="17">
        <f t="shared" si="6805"/>
        <v>0</v>
      </c>
      <c r="BB4359" s="17">
        <f t="shared" si="6805"/>
        <v>0</v>
      </c>
      <c r="BC4359" s="17">
        <f t="shared" si="6805"/>
        <v>0</v>
      </c>
      <c r="BD4359" s="17">
        <f t="shared" si="6805"/>
        <v>0</v>
      </c>
      <c r="BE4359" s="17">
        <f t="shared" si="6805"/>
        <v>0</v>
      </c>
      <c r="BF4359" s="17">
        <f t="shared" si="6805"/>
        <v>0</v>
      </c>
      <c r="BG4359" s="17">
        <f t="shared" si="6805"/>
        <v>18403</v>
      </c>
      <c r="BH4359" s="17">
        <f t="shared" si="6805"/>
        <v>0</v>
      </c>
      <c r="BI4359" s="17">
        <f t="shared" si="6805"/>
        <v>14</v>
      </c>
      <c r="BJ4359" s="17">
        <v>18417</v>
      </c>
      <c r="BK4359" s="17">
        <v>39986</v>
      </c>
    </row>
    <row r="4360" spans="1:63" x14ac:dyDescent="0.25">
      <c r="A4360" s="149"/>
      <c r="B4360" s="149"/>
      <c r="C4360" s="149"/>
      <c r="D4360" s="152"/>
      <c r="E4360" s="152"/>
      <c r="F4360" s="152"/>
      <c r="G4360" s="155"/>
      <c r="H4360" s="18" t="s">
        <v>57</v>
      </c>
      <c r="I4360" s="17">
        <f>SUM(I4359)</f>
        <v>3732297</v>
      </c>
      <c r="J4360" s="17">
        <f>SUM(J4359)</f>
        <v>60000</v>
      </c>
      <c r="K4360" s="17">
        <f t="shared" ref="K4360:Y4360" si="6807">SUM(K4359)</f>
        <v>56597</v>
      </c>
      <c r="L4360" s="17">
        <f t="shared" si="6807"/>
        <v>0</v>
      </c>
      <c r="M4360" s="17">
        <f t="shared" si="6807"/>
        <v>52495</v>
      </c>
      <c r="N4360" s="17">
        <f t="shared" si="6807"/>
        <v>0</v>
      </c>
      <c r="O4360" s="17">
        <f t="shared" si="6807"/>
        <v>0</v>
      </c>
      <c r="P4360" s="17">
        <f t="shared" ref="P4360" si="6808">SUM(P4359)</f>
        <v>169092</v>
      </c>
      <c r="Q4360" s="17">
        <f t="shared" si="6807"/>
        <v>25000</v>
      </c>
      <c r="R4360" s="17">
        <f t="shared" si="6807"/>
        <v>15000</v>
      </c>
      <c r="S4360" s="17">
        <f t="shared" si="6807"/>
        <v>56597</v>
      </c>
      <c r="T4360" s="17">
        <f t="shared" si="6807"/>
        <v>0</v>
      </c>
      <c r="U4360" s="17">
        <f t="shared" si="6807"/>
        <v>14</v>
      </c>
      <c r="V4360" s="17">
        <f t="shared" si="6807"/>
        <v>9</v>
      </c>
      <c r="W4360" s="17">
        <f t="shared" si="6807"/>
        <v>52495</v>
      </c>
      <c r="X4360" s="17">
        <f t="shared" si="6807"/>
        <v>0</v>
      </c>
      <c r="Y4360" s="17">
        <f t="shared" si="6807"/>
        <v>0</v>
      </c>
      <c r="Z4360" s="17">
        <v>149115</v>
      </c>
      <c r="AA4360" s="17">
        <v>19977</v>
      </c>
      <c r="AB4360" s="17">
        <f t="shared" ref="AB4360:AQ4360" si="6809">SUM(AB4359)</f>
        <v>0</v>
      </c>
      <c r="AC4360" s="17">
        <f t="shared" si="6809"/>
        <v>0</v>
      </c>
      <c r="AD4360" s="17">
        <f t="shared" si="6809"/>
        <v>0</v>
      </c>
      <c r="AE4360" s="17">
        <f t="shared" si="6809"/>
        <v>0</v>
      </c>
      <c r="AF4360" s="17">
        <f t="shared" si="6809"/>
        <v>0</v>
      </c>
      <c r="AG4360" s="17">
        <f t="shared" si="6809"/>
        <v>0</v>
      </c>
      <c r="AH4360" s="17">
        <f t="shared" ref="AH4360" si="6810">SUM(AH4359)</f>
        <v>0</v>
      </c>
      <c r="AI4360" s="17">
        <f t="shared" si="6809"/>
        <v>0</v>
      </c>
      <c r="AJ4360" s="17">
        <f t="shared" si="6809"/>
        <v>0</v>
      </c>
      <c r="AK4360" s="17">
        <f t="shared" si="6809"/>
        <v>0</v>
      </c>
      <c r="AL4360" s="17">
        <f t="shared" si="6809"/>
        <v>0</v>
      </c>
      <c r="AM4360" s="17">
        <f t="shared" si="6809"/>
        <v>0</v>
      </c>
      <c r="AN4360" s="17">
        <f t="shared" si="6809"/>
        <v>0</v>
      </c>
      <c r="AO4360" s="17">
        <f t="shared" si="6809"/>
        <v>0</v>
      </c>
      <c r="AP4360" s="17">
        <f t="shared" si="6809"/>
        <v>0</v>
      </c>
      <c r="AQ4360" s="17">
        <f t="shared" si="6809"/>
        <v>0</v>
      </c>
      <c r="AR4360" s="17">
        <v>0</v>
      </c>
      <c r="AS4360" s="17">
        <v>0</v>
      </c>
      <c r="AT4360" s="17">
        <f t="shared" ref="AT4360:BI4360" si="6811">SUM(AT4359)</f>
        <v>40000</v>
      </c>
      <c r="AU4360" s="17">
        <f t="shared" si="6811"/>
        <v>0</v>
      </c>
      <c r="AV4360" s="17">
        <f t="shared" si="6811"/>
        <v>0</v>
      </c>
      <c r="AW4360" s="17">
        <f t="shared" si="6811"/>
        <v>0</v>
      </c>
      <c r="AX4360" s="17">
        <f t="shared" si="6811"/>
        <v>0</v>
      </c>
      <c r="AY4360" s="17">
        <f t="shared" si="6811"/>
        <v>18403</v>
      </c>
      <c r="AZ4360" s="17">
        <f t="shared" ref="AZ4360" si="6812">SUM(AZ4359)</f>
        <v>58403</v>
      </c>
      <c r="BA4360" s="17">
        <f t="shared" si="6811"/>
        <v>0</v>
      </c>
      <c r="BB4360" s="17">
        <f t="shared" si="6811"/>
        <v>0</v>
      </c>
      <c r="BC4360" s="17">
        <f t="shared" si="6811"/>
        <v>0</v>
      </c>
      <c r="BD4360" s="17">
        <f t="shared" si="6811"/>
        <v>0</v>
      </c>
      <c r="BE4360" s="17">
        <f t="shared" si="6811"/>
        <v>0</v>
      </c>
      <c r="BF4360" s="17">
        <f t="shared" si="6811"/>
        <v>0</v>
      </c>
      <c r="BG4360" s="17">
        <f t="shared" si="6811"/>
        <v>18403</v>
      </c>
      <c r="BH4360" s="17">
        <f t="shared" si="6811"/>
        <v>0</v>
      </c>
      <c r="BI4360" s="17">
        <f t="shared" si="6811"/>
        <v>14</v>
      </c>
      <c r="BJ4360" s="17">
        <v>18417</v>
      </c>
      <c r="BK4360" s="17">
        <v>39986</v>
      </c>
    </row>
    <row r="4361" spans="1:63" x14ac:dyDescent="0.25">
      <c r="A4361" s="150"/>
      <c r="B4361" s="150"/>
      <c r="C4361" s="150"/>
      <c r="D4361" s="153"/>
      <c r="E4361" s="153"/>
      <c r="F4361" s="153"/>
      <c r="G4361" s="156"/>
      <c r="P4361">
        <f t="shared" si="6786"/>
        <v>0</v>
      </c>
      <c r="Z4361">
        <v>0</v>
      </c>
      <c r="AA4361">
        <v>0</v>
      </c>
      <c r="AH4361">
        <f t="shared" si="6787"/>
        <v>0</v>
      </c>
      <c r="AR4361">
        <v>0</v>
      </c>
      <c r="AS4361">
        <v>0</v>
      </c>
      <c r="AZ4361">
        <f t="shared" si="6788"/>
        <v>0</v>
      </c>
      <c r="BJ4361">
        <v>0</v>
      </c>
      <c r="BK4361">
        <v>0</v>
      </c>
    </row>
    <row r="4362" spans="1:63" ht="15.75" thickBot="1" x14ac:dyDescent="0.3">
      <c r="A4362" s="13" t="s">
        <v>0</v>
      </c>
      <c r="B4362" s="13" t="s">
        <v>0</v>
      </c>
      <c r="C4362" s="13" t="s">
        <v>0</v>
      </c>
      <c r="D4362" s="103" t="s">
        <v>0</v>
      </c>
      <c r="E4362" s="103" t="s">
        <v>0</v>
      </c>
      <c r="F4362" s="103" t="s">
        <v>0</v>
      </c>
      <c r="G4362" s="13" t="s">
        <v>0</v>
      </c>
      <c r="H4362" s="19" t="s">
        <v>0</v>
      </c>
      <c r="I4362" s="19" t="s">
        <v>0</v>
      </c>
      <c r="J4362" s="19" t="s">
        <v>0</v>
      </c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>
        <v>0</v>
      </c>
      <c r="AA4362" s="19">
        <v>0</v>
      </c>
      <c r="AB4362" s="19" t="s">
        <v>0</v>
      </c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19"/>
      <c r="AR4362" s="19">
        <v>0</v>
      </c>
      <c r="AS4362" s="19">
        <v>0</v>
      </c>
      <c r="AT4362" s="19" t="s">
        <v>0</v>
      </c>
      <c r="AU4362" s="19"/>
      <c r="AV4362" s="19"/>
      <c r="AW4362" s="19"/>
      <c r="AX4362" s="19"/>
      <c r="AY4362" s="19"/>
      <c r="AZ4362" s="19"/>
      <c r="BA4362" s="19"/>
      <c r="BB4362" s="19"/>
      <c r="BC4362" s="19"/>
      <c r="BD4362" s="19"/>
      <c r="BE4362" s="19"/>
      <c r="BF4362" s="19"/>
      <c r="BG4362" s="19"/>
      <c r="BH4362" s="19"/>
      <c r="BI4362" s="19"/>
      <c r="BJ4362" s="19">
        <v>0</v>
      </c>
      <c r="BK4362" s="19">
        <v>0</v>
      </c>
    </row>
    <row r="4363" spans="1:63" ht="69.75" customHeight="1" thickBot="1" x14ac:dyDescent="0.3">
      <c r="A4363" s="5" t="s">
        <v>2</v>
      </c>
      <c r="B4363" s="5" t="s">
        <v>3</v>
      </c>
      <c r="C4363" s="5" t="s">
        <v>4</v>
      </c>
      <c r="D4363" s="108" t="s">
        <v>0</v>
      </c>
      <c r="E4363" s="116" t="s">
        <v>5</v>
      </c>
      <c r="F4363" s="116" t="s">
        <v>6</v>
      </c>
      <c r="G4363" s="5" t="s">
        <v>7</v>
      </c>
      <c r="H4363" s="5" t="s">
        <v>8</v>
      </c>
      <c r="I4363" s="5" t="s">
        <v>9</v>
      </c>
      <c r="J4363" s="94" t="s">
        <v>10</v>
      </c>
      <c r="K4363" s="94" t="s">
        <v>1602</v>
      </c>
      <c r="L4363" s="94" t="s">
        <v>1535</v>
      </c>
      <c r="M4363" s="94" t="s">
        <v>1591</v>
      </c>
      <c r="N4363" s="94" t="s">
        <v>1592</v>
      </c>
      <c r="O4363" s="94" t="s">
        <v>1593</v>
      </c>
      <c r="P4363" s="94" t="s">
        <v>1606</v>
      </c>
      <c r="Q4363" s="94" t="s">
        <v>1603</v>
      </c>
      <c r="R4363" s="94" t="s">
        <v>1594</v>
      </c>
      <c r="S4363" s="94" t="s">
        <v>1595</v>
      </c>
      <c r="T4363" s="94" t="s">
        <v>1596</v>
      </c>
      <c r="U4363" s="94" t="s">
        <v>1597</v>
      </c>
      <c r="V4363" s="94" t="s">
        <v>1598</v>
      </c>
      <c r="W4363" s="94" t="s">
        <v>1599</v>
      </c>
      <c r="X4363" s="94" t="s">
        <v>1604</v>
      </c>
      <c r="Y4363" s="94" t="s">
        <v>1605</v>
      </c>
      <c r="Z4363" s="94" t="s">
        <v>1600</v>
      </c>
      <c r="AA4363" s="94" t="s">
        <v>1601</v>
      </c>
      <c r="AB4363" s="95" t="s">
        <v>11</v>
      </c>
      <c r="AC4363" s="95" t="s">
        <v>1602</v>
      </c>
      <c r="AD4363" s="95" t="s">
        <v>1535</v>
      </c>
      <c r="AE4363" s="95" t="s">
        <v>1591</v>
      </c>
      <c r="AF4363" s="95" t="s">
        <v>1592</v>
      </c>
      <c r="AG4363" s="95" t="s">
        <v>1593</v>
      </c>
      <c r="AH4363" s="95" t="s">
        <v>1607</v>
      </c>
      <c r="AI4363" s="95" t="s">
        <v>1603</v>
      </c>
      <c r="AJ4363" s="95" t="s">
        <v>1594</v>
      </c>
      <c r="AK4363" s="95" t="s">
        <v>1595</v>
      </c>
      <c r="AL4363" s="95" t="s">
        <v>1596</v>
      </c>
      <c r="AM4363" s="95" t="s">
        <v>1597</v>
      </c>
      <c r="AN4363" s="95" t="s">
        <v>1598</v>
      </c>
      <c r="AO4363" s="95" t="s">
        <v>1599</v>
      </c>
      <c r="AP4363" s="95" t="s">
        <v>1604</v>
      </c>
      <c r="AQ4363" s="95" t="s">
        <v>1605</v>
      </c>
      <c r="AR4363" s="95" t="s">
        <v>1600</v>
      </c>
      <c r="AS4363" s="95" t="s">
        <v>1601</v>
      </c>
      <c r="AT4363" s="96" t="s">
        <v>12</v>
      </c>
      <c r="AU4363" s="96" t="s">
        <v>1602</v>
      </c>
      <c r="AV4363" s="96" t="s">
        <v>1535</v>
      </c>
      <c r="AW4363" s="96" t="s">
        <v>1591</v>
      </c>
      <c r="AX4363" s="96" t="s">
        <v>1592</v>
      </c>
      <c r="AY4363" s="96" t="s">
        <v>1593</v>
      </c>
      <c r="AZ4363" s="96" t="s">
        <v>1608</v>
      </c>
      <c r="BA4363" s="96" t="s">
        <v>1603</v>
      </c>
      <c r="BB4363" s="96" t="s">
        <v>1594</v>
      </c>
      <c r="BC4363" s="96" t="s">
        <v>1595</v>
      </c>
      <c r="BD4363" s="96" t="s">
        <v>1596</v>
      </c>
      <c r="BE4363" s="96" t="s">
        <v>1597</v>
      </c>
      <c r="BF4363" s="96" t="s">
        <v>1598</v>
      </c>
      <c r="BG4363" s="96" t="s">
        <v>1599</v>
      </c>
      <c r="BH4363" s="96" t="s">
        <v>1604</v>
      </c>
      <c r="BI4363" s="96" t="s">
        <v>1605</v>
      </c>
      <c r="BJ4363" s="96" t="s">
        <v>1600</v>
      </c>
      <c r="BK4363" s="96" t="s">
        <v>1601</v>
      </c>
    </row>
    <row r="4364" spans="1:63" x14ac:dyDescent="0.25">
      <c r="A4364" s="6" t="s">
        <v>0</v>
      </c>
      <c r="B4364" s="6" t="s">
        <v>0</v>
      </c>
      <c r="C4364" s="6" t="s">
        <v>0</v>
      </c>
      <c r="D4364" s="109" t="s">
        <v>0</v>
      </c>
      <c r="E4364" s="109" t="s">
        <v>0</v>
      </c>
      <c r="F4364" s="125" t="s">
        <v>0</v>
      </c>
      <c r="G4364" s="7" t="s">
        <v>0</v>
      </c>
      <c r="H4364" s="8" t="s">
        <v>0</v>
      </c>
      <c r="I4364" s="9" t="s">
        <v>13</v>
      </c>
      <c r="J4364" s="9">
        <v>1</v>
      </c>
      <c r="K4364" s="9">
        <v>2</v>
      </c>
      <c r="L4364" s="9">
        <v>3</v>
      </c>
      <c r="M4364" s="9">
        <v>4</v>
      </c>
      <c r="N4364" s="9">
        <v>5</v>
      </c>
      <c r="O4364" s="9">
        <v>6</v>
      </c>
      <c r="P4364" s="9">
        <v>7</v>
      </c>
      <c r="Q4364" s="9">
        <v>8</v>
      </c>
      <c r="R4364" s="9">
        <v>9</v>
      </c>
      <c r="S4364" s="9">
        <v>10</v>
      </c>
      <c r="T4364" s="9">
        <v>11</v>
      </c>
      <c r="U4364" s="9">
        <v>12</v>
      </c>
      <c r="V4364" s="9">
        <v>13</v>
      </c>
      <c r="W4364" s="9">
        <v>14</v>
      </c>
      <c r="X4364" s="9">
        <v>15</v>
      </c>
      <c r="Y4364" s="9">
        <v>16</v>
      </c>
      <c r="Z4364" s="9">
        <v>20</v>
      </c>
      <c r="AA4364" s="9">
        <v>21</v>
      </c>
      <c r="AB4364" s="9">
        <v>1</v>
      </c>
      <c r="AC4364" s="9">
        <v>2</v>
      </c>
      <c r="AD4364" s="9">
        <v>3</v>
      </c>
      <c r="AE4364" s="9">
        <v>4</v>
      </c>
      <c r="AF4364" s="9">
        <v>5</v>
      </c>
      <c r="AG4364" s="9">
        <v>6</v>
      </c>
      <c r="AH4364" s="9">
        <v>7</v>
      </c>
      <c r="AI4364" s="9">
        <v>8</v>
      </c>
      <c r="AJ4364" s="9">
        <v>9</v>
      </c>
      <c r="AK4364" s="9">
        <v>10</v>
      </c>
      <c r="AL4364" s="9">
        <v>11</v>
      </c>
      <c r="AM4364" s="9">
        <v>12</v>
      </c>
      <c r="AN4364" s="9">
        <v>13</v>
      </c>
      <c r="AO4364" s="9">
        <v>14</v>
      </c>
      <c r="AP4364" s="9">
        <v>15</v>
      </c>
      <c r="AQ4364" s="9">
        <v>16</v>
      </c>
      <c r="AR4364" s="9">
        <v>20</v>
      </c>
      <c r="AS4364" s="9">
        <v>21</v>
      </c>
      <c r="AT4364" s="9">
        <v>1</v>
      </c>
      <c r="AU4364" s="9">
        <v>2</v>
      </c>
      <c r="AV4364" s="9">
        <v>3</v>
      </c>
      <c r="AW4364" s="9">
        <v>4</v>
      </c>
      <c r="AX4364" s="9">
        <v>5</v>
      </c>
      <c r="AY4364" s="9">
        <v>6</v>
      </c>
      <c r="AZ4364" s="9">
        <v>7</v>
      </c>
      <c r="BA4364" s="9">
        <v>8</v>
      </c>
      <c r="BB4364" s="9">
        <v>9</v>
      </c>
      <c r="BC4364" s="9">
        <v>10</v>
      </c>
      <c r="BD4364" s="9">
        <v>11</v>
      </c>
      <c r="BE4364" s="9">
        <v>12</v>
      </c>
      <c r="BF4364" s="9">
        <v>13</v>
      </c>
      <c r="BG4364" s="9">
        <v>14</v>
      </c>
      <c r="BH4364" s="9">
        <v>15</v>
      </c>
      <c r="BI4364" s="9">
        <v>16</v>
      </c>
      <c r="BJ4364" s="9">
        <v>20</v>
      </c>
      <c r="BK4364" s="9">
        <v>21</v>
      </c>
    </row>
    <row r="4365" spans="1:63" ht="33.75" x14ac:dyDescent="0.25">
      <c r="A4365" s="1" t="s">
        <v>1156</v>
      </c>
      <c r="B4365" s="1" t="s">
        <v>58</v>
      </c>
      <c r="C4365" s="4" t="s">
        <v>163</v>
      </c>
      <c r="D4365" s="107" t="s">
        <v>1441</v>
      </c>
      <c r="E4365" s="106" t="s">
        <v>0</v>
      </c>
      <c r="F4365" s="106" t="s">
        <v>0</v>
      </c>
      <c r="G4365" s="2" t="s">
        <v>0</v>
      </c>
      <c r="H4365" s="2" t="s">
        <v>1442</v>
      </c>
      <c r="I4365" s="3" t="s">
        <v>0</v>
      </c>
      <c r="J4365" s="3" t="s">
        <v>0</v>
      </c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>
        <v>0</v>
      </c>
      <c r="AA4365" s="3">
        <v>0</v>
      </c>
      <c r="AB4365" s="3" t="s">
        <v>0</v>
      </c>
      <c r="AC4365" s="3"/>
      <c r="AD4365" s="3"/>
      <c r="AE4365" s="3"/>
      <c r="AF4365" s="3"/>
      <c r="AG4365" s="3"/>
      <c r="AH4365" s="3"/>
      <c r="AI4365" s="3"/>
      <c r="AJ4365" s="3"/>
      <c r="AK4365" s="3"/>
      <c r="AL4365" s="3"/>
      <c r="AM4365" s="3"/>
      <c r="AN4365" s="3"/>
      <c r="AO4365" s="3"/>
      <c r="AP4365" s="3"/>
      <c r="AQ4365" s="3"/>
      <c r="AR4365" s="3">
        <v>0</v>
      </c>
      <c r="AS4365" s="3">
        <v>0</v>
      </c>
      <c r="AT4365" s="3" t="s">
        <v>0</v>
      </c>
      <c r="AU4365" s="3"/>
      <c r="AV4365" s="3"/>
      <c r="AW4365" s="3"/>
      <c r="AX4365" s="3"/>
      <c r="AY4365" s="3"/>
      <c r="AZ4365" s="3"/>
      <c r="BA4365" s="3"/>
      <c r="BB4365" s="3"/>
      <c r="BC4365" s="3"/>
      <c r="BD4365" s="3"/>
      <c r="BE4365" s="3"/>
      <c r="BF4365" s="3"/>
      <c r="BG4365" s="3"/>
      <c r="BH4365" s="3"/>
      <c r="BI4365" s="3"/>
      <c r="BJ4365" s="3">
        <v>0</v>
      </c>
      <c r="BK4365" s="3">
        <v>0</v>
      </c>
    </row>
    <row r="4366" spans="1:63" ht="33.75" x14ac:dyDescent="0.25">
      <c r="A4366" s="1" t="s">
        <v>0</v>
      </c>
      <c r="B4366" s="1" t="s">
        <v>0</v>
      </c>
      <c r="C4366" s="1" t="s">
        <v>0</v>
      </c>
      <c r="D4366" s="106" t="s">
        <v>0</v>
      </c>
      <c r="E4366" s="106" t="s">
        <v>0</v>
      </c>
      <c r="F4366" s="106" t="s">
        <v>0</v>
      </c>
      <c r="G4366" s="2" t="s">
        <v>0</v>
      </c>
      <c r="H4366" s="10" t="s">
        <v>15</v>
      </c>
      <c r="I4366" s="11">
        <f>SUM(I4367,I4375,I4377)</f>
        <v>15406566</v>
      </c>
      <c r="J4366" s="11">
        <f t="shared" ref="J4366:Y4366" si="6813">SUM(J4367,J4375,J4377)</f>
        <v>3279574</v>
      </c>
      <c r="K4366" s="11">
        <f t="shared" si="6813"/>
        <v>1617047</v>
      </c>
      <c r="L4366" s="11">
        <f t="shared" si="6813"/>
        <v>0</v>
      </c>
      <c r="M4366" s="11">
        <f t="shared" si="6813"/>
        <v>0</v>
      </c>
      <c r="N4366" s="11">
        <f t="shared" si="6813"/>
        <v>0</v>
      </c>
      <c r="O4366" s="11">
        <f t="shared" si="6813"/>
        <v>0</v>
      </c>
      <c r="P4366" s="11">
        <f t="shared" ref="P4366" si="6814">SUM(P4367,P4375,P4377)</f>
        <v>4896621</v>
      </c>
      <c r="Q4366" s="11">
        <f t="shared" si="6813"/>
        <v>158806</v>
      </c>
      <c r="R4366" s="11">
        <f t="shared" si="6813"/>
        <v>12000</v>
      </c>
      <c r="S4366" s="11">
        <f t="shared" si="6813"/>
        <v>521117</v>
      </c>
      <c r="T4366" s="11">
        <f t="shared" si="6813"/>
        <v>0</v>
      </c>
      <c r="U4366" s="11">
        <f t="shared" si="6813"/>
        <v>1115930</v>
      </c>
      <c r="V4366" s="11">
        <f t="shared" si="6813"/>
        <v>0</v>
      </c>
      <c r="W4366" s="11">
        <f t="shared" si="6813"/>
        <v>0</v>
      </c>
      <c r="X4366" s="11">
        <f t="shared" si="6813"/>
        <v>0</v>
      </c>
      <c r="Y4366" s="11">
        <f t="shared" si="6813"/>
        <v>0</v>
      </c>
      <c r="Z4366" s="11">
        <v>1807853</v>
      </c>
      <c r="AA4366" s="11">
        <v>3088768</v>
      </c>
      <c r="AB4366" s="11">
        <f t="shared" ref="AB4366:AQ4366" si="6815">SUM(AB4367,AB4375,AB4377)</f>
        <v>0</v>
      </c>
      <c r="AC4366" s="11">
        <f t="shared" si="6815"/>
        <v>0</v>
      </c>
      <c r="AD4366" s="11">
        <f t="shared" si="6815"/>
        <v>0</v>
      </c>
      <c r="AE4366" s="11">
        <f t="shared" si="6815"/>
        <v>0</v>
      </c>
      <c r="AF4366" s="11">
        <f t="shared" si="6815"/>
        <v>0</v>
      </c>
      <c r="AG4366" s="11">
        <f t="shared" si="6815"/>
        <v>0</v>
      </c>
      <c r="AH4366" s="11">
        <f t="shared" ref="AH4366" si="6816">SUM(AH4367,AH4375,AH4377)</f>
        <v>0</v>
      </c>
      <c r="AI4366" s="11">
        <f t="shared" si="6815"/>
        <v>0</v>
      </c>
      <c r="AJ4366" s="11">
        <f t="shared" si="6815"/>
        <v>0</v>
      </c>
      <c r="AK4366" s="11">
        <f t="shared" si="6815"/>
        <v>0</v>
      </c>
      <c r="AL4366" s="11">
        <f t="shared" si="6815"/>
        <v>0</v>
      </c>
      <c r="AM4366" s="11">
        <f t="shared" si="6815"/>
        <v>0</v>
      </c>
      <c r="AN4366" s="11">
        <f t="shared" si="6815"/>
        <v>0</v>
      </c>
      <c r="AO4366" s="11">
        <f t="shared" si="6815"/>
        <v>0</v>
      </c>
      <c r="AP4366" s="11">
        <f t="shared" si="6815"/>
        <v>0</v>
      </c>
      <c r="AQ4366" s="11">
        <f t="shared" si="6815"/>
        <v>0</v>
      </c>
      <c r="AR4366" s="11">
        <v>0</v>
      </c>
      <c r="AS4366" s="11">
        <v>0</v>
      </c>
      <c r="AT4366" s="11">
        <f>SUM(AT4367,AT4375,AT4377)</f>
        <v>5445460</v>
      </c>
      <c r="AU4366" s="11">
        <f t="shared" ref="AU4366:BI4366" si="6817">SUM(AU4367,AU4375,AU4377)</f>
        <v>569726</v>
      </c>
      <c r="AV4366" s="11">
        <f t="shared" si="6817"/>
        <v>0</v>
      </c>
      <c r="AW4366" s="11">
        <f t="shared" si="6817"/>
        <v>236698</v>
      </c>
      <c r="AX4366" s="11">
        <f t="shared" si="6817"/>
        <v>0</v>
      </c>
      <c r="AY4366" s="11">
        <f t="shared" si="6817"/>
        <v>0</v>
      </c>
      <c r="AZ4366" s="11">
        <f t="shared" ref="AZ4366" si="6818">SUM(AZ4367,AZ4375,AZ4377)</f>
        <v>6251884</v>
      </c>
      <c r="BA4366" s="11">
        <f t="shared" si="6817"/>
        <v>527084</v>
      </c>
      <c r="BB4366" s="11">
        <f t="shared" si="6817"/>
        <v>501591</v>
      </c>
      <c r="BC4366" s="11">
        <f t="shared" si="6817"/>
        <v>1062671</v>
      </c>
      <c r="BD4366" s="11">
        <f t="shared" si="6817"/>
        <v>493449</v>
      </c>
      <c r="BE4366" s="11">
        <f>SUM(BE4367,BE4375,BE4377)</f>
        <v>719731</v>
      </c>
      <c r="BF4366" s="11">
        <f t="shared" si="6817"/>
        <v>497649</v>
      </c>
      <c r="BG4366" s="11">
        <f t="shared" si="6817"/>
        <v>493449</v>
      </c>
      <c r="BH4366" s="11">
        <f t="shared" si="6817"/>
        <v>497649</v>
      </c>
      <c r="BI4366" s="11">
        <f t="shared" si="6817"/>
        <v>513449</v>
      </c>
      <c r="BJ4366" s="11">
        <v>5306722</v>
      </c>
      <c r="BK4366" s="11">
        <v>945162</v>
      </c>
    </row>
    <row r="4367" spans="1:63" x14ac:dyDescent="0.25">
      <c r="A4367" s="4" t="s">
        <v>1156</v>
      </c>
      <c r="B4367" s="4" t="s">
        <v>58</v>
      </c>
      <c r="C4367" s="4" t="s">
        <v>163</v>
      </c>
      <c r="D4367" s="107" t="s">
        <v>1441</v>
      </c>
      <c r="E4367" s="106" t="s">
        <v>16</v>
      </c>
      <c r="F4367" s="106" t="s">
        <v>0</v>
      </c>
      <c r="G4367" s="2" t="s">
        <v>0</v>
      </c>
      <c r="H4367" s="2" t="s">
        <v>17</v>
      </c>
      <c r="I4367" s="12">
        <f>SUM(I4368:I4369)</f>
        <v>11320179</v>
      </c>
      <c r="J4367" s="12">
        <f>SUM(J4368:J4369)</f>
        <v>1500400</v>
      </c>
      <c r="K4367" s="12">
        <f t="shared" ref="K4367:Y4367" si="6819">SUM(K4368:K4369)</f>
        <v>746002</v>
      </c>
      <c r="L4367" s="12">
        <f t="shared" si="6819"/>
        <v>0</v>
      </c>
      <c r="M4367" s="12">
        <f t="shared" si="6819"/>
        <v>0</v>
      </c>
      <c r="N4367" s="12">
        <f t="shared" si="6819"/>
        <v>0</v>
      </c>
      <c r="O4367" s="12">
        <f t="shared" si="6819"/>
        <v>0</v>
      </c>
      <c r="P4367" s="12">
        <f t="shared" ref="P4367" si="6820">SUM(P4368:P4369)</f>
        <v>2246402</v>
      </c>
      <c r="Q4367" s="12">
        <f t="shared" si="6819"/>
        <v>56339</v>
      </c>
      <c r="R4367" s="12">
        <f t="shared" si="6819"/>
        <v>0</v>
      </c>
      <c r="S4367" s="12">
        <f t="shared" si="6819"/>
        <v>203424</v>
      </c>
      <c r="T4367" s="12">
        <f t="shared" si="6819"/>
        <v>0</v>
      </c>
      <c r="U4367" s="12">
        <f>SUM(U4368:U4369)</f>
        <v>542578</v>
      </c>
      <c r="V4367" s="12">
        <f t="shared" si="6819"/>
        <v>0</v>
      </c>
      <c r="W4367" s="12">
        <f t="shared" si="6819"/>
        <v>0</v>
      </c>
      <c r="X4367" s="12">
        <f t="shared" si="6819"/>
        <v>0</v>
      </c>
      <c r="Y4367" s="12">
        <f t="shared" si="6819"/>
        <v>0</v>
      </c>
      <c r="Z4367" s="12">
        <v>802341</v>
      </c>
      <c r="AA4367" s="12">
        <v>1444061</v>
      </c>
      <c r="AB4367" s="12">
        <f t="shared" ref="AB4367:AQ4367" si="6821">SUM(AB4368:AB4369)</f>
        <v>0</v>
      </c>
      <c r="AC4367" s="12">
        <f t="shared" si="6821"/>
        <v>0</v>
      </c>
      <c r="AD4367" s="12">
        <f t="shared" si="6821"/>
        <v>0</v>
      </c>
      <c r="AE4367" s="12">
        <f t="shared" si="6821"/>
        <v>0</v>
      </c>
      <c r="AF4367" s="12">
        <f t="shared" si="6821"/>
        <v>0</v>
      </c>
      <c r="AG4367" s="12">
        <f t="shared" si="6821"/>
        <v>0</v>
      </c>
      <c r="AH4367" s="12">
        <f t="shared" ref="AH4367" si="6822">SUM(AH4368:AH4369)</f>
        <v>0</v>
      </c>
      <c r="AI4367" s="12">
        <f t="shared" si="6821"/>
        <v>0</v>
      </c>
      <c r="AJ4367" s="12">
        <f t="shared" si="6821"/>
        <v>0</v>
      </c>
      <c r="AK4367" s="12">
        <f t="shared" si="6821"/>
        <v>0</v>
      </c>
      <c r="AL4367" s="12">
        <f t="shared" si="6821"/>
        <v>0</v>
      </c>
      <c r="AM4367" s="12">
        <f t="shared" si="6821"/>
        <v>0</v>
      </c>
      <c r="AN4367" s="12">
        <f t="shared" si="6821"/>
        <v>0</v>
      </c>
      <c r="AO4367" s="12">
        <f t="shared" si="6821"/>
        <v>0</v>
      </c>
      <c r="AP4367" s="12">
        <f t="shared" si="6821"/>
        <v>0</v>
      </c>
      <c r="AQ4367" s="12">
        <f t="shared" si="6821"/>
        <v>0</v>
      </c>
      <c r="AR4367" s="12">
        <v>0</v>
      </c>
      <c r="AS4367" s="12">
        <v>0</v>
      </c>
      <c r="AT4367" s="12">
        <f t="shared" ref="AT4367:BI4367" si="6823">SUM(AT4368:AT4369)</f>
        <v>4639995</v>
      </c>
      <c r="AU4367" s="12">
        <f t="shared" si="6823"/>
        <v>97302</v>
      </c>
      <c r="AV4367" s="12">
        <f t="shared" si="6823"/>
        <v>0</v>
      </c>
      <c r="AW4367" s="12">
        <f t="shared" si="6823"/>
        <v>201265</v>
      </c>
      <c r="AX4367" s="12">
        <f t="shared" si="6823"/>
        <v>0</v>
      </c>
      <c r="AY4367" s="12">
        <f t="shared" si="6823"/>
        <v>0</v>
      </c>
      <c r="AZ4367" s="12">
        <f t="shared" ref="AZ4367" si="6824">SUM(AZ4368:AZ4369)</f>
        <v>4938562</v>
      </c>
      <c r="BA4367" s="12">
        <f t="shared" si="6823"/>
        <v>454176</v>
      </c>
      <c r="BB4367" s="12">
        <f t="shared" si="6823"/>
        <v>450683</v>
      </c>
      <c r="BC4367" s="12">
        <f t="shared" si="6823"/>
        <v>585106</v>
      </c>
      <c r="BD4367" s="12">
        <f t="shared" si="6823"/>
        <v>443060</v>
      </c>
      <c r="BE4367" s="12">
        <f>SUM(BE4368:BE4369)</f>
        <v>589165</v>
      </c>
      <c r="BF4367" s="12">
        <f t="shared" si="6823"/>
        <v>447260</v>
      </c>
      <c r="BG4367" s="12">
        <f t="shared" si="6823"/>
        <v>443060</v>
      </c>
      <c r="BH4367" s="12">
        <f t="shared" si="6823"/>
        <v>447260</v>
      </c>
      <c r="BI4367" s="12">
        <f t="shared" si="6823"/>
        <v>443060</v>
      </c>
      <c r="BJ4367" s="12">
        <v>4302830</v>
      </c>
      <c r="BK4367" s="12">
        <v>635732</v>
      </c>
    </row>
    <row r="4368" spans="1:63" x14ac:dyDescent="0.25">
      <c r="A4368" s="4" t="s">
        <v>1156</v>
      </c>
      <c r="B4368" s="4" t="s">
        <v>58</v>
      </c>
      <c r="C4368" s="4" t="s">
        <v>163</v>
      </c>
      <c r="D4368" s="107" t="s">
        <v>1441</v>
      </c>
      <c r="E4368" s="117">
        <v>6111</v>
      </c>
      <c r="F4368" s="107"/>
      <c r="G4368" s="103" t="s">
        <v>1659</v>
      </c>
      <c r="H4368" s="13" t="s">
        <v>18</v>
      </c>
      <c r="I4368" s="14">
        <v>10407154</v>
      </c>
      <c r="J4368" s="14">
        <v>1500000</v>
      </c>
      <c r="K4368" s="14">
        <f>202584+458418</f>
        <v>661002</v>
      </c>
      <c r="L4368" s="14"/>
      <c r="M4368" s="14"/>
      <c r="N4368" s="14"/>
      <c r="O4368" s="14"/>
      <c r="P4368" s="14">
        <f t="shared" si="6786"/>
        <v>2161002</v>
      </c>
      <c r="Q4368" s="14">
        <f>16339+40000</f>
        <v>56339</v>
      </c>
      <c r="R4368" s="14"/>
      <c r="S4368" s="14">
        <v>202584</v>
      </c>
      <c r="T4368" s="14"/>
      <c r="U4368" s="14">
        <v>458418</v>
      </c>
      <c r="V4368" s="14"/>
      <c r="W4368" s="14"/>
      <c r="X4368" s="14"/>
      <c r="Y4368" s="14"/>
      <c r="Z4368" s="14">
        <v>717341</v>
      </c>
      <c r="AA4368" s="14">
        <v>1443661</v>
      </c>
      <c r="AB4368" s="14">
        <v>0</v>
      </c>
      <c r="AC4368" s="14"/>
      <c r="AD4368" s="14"/>
      <c r="AE4368" s="14"/>
      <c r="AF4368" s="14"/>
      <c r="AG4368" s="14"/>
      <c r="AH4368" s="14">
        <f t="shared" si="6787"/>
        <v>0</v>
      </c>
      <c r="AI4368" s="14"/>
      <c r="AJ4368" s="14"/>
      <c r="AK4368" s="14"/>
      <c r="AL4368" s="14"/>
      <c r="AM4368" s="14"/>
      <c r="AN4368" s="14"/>
      <c r="AO4368" s="14"/>
      <c r="AP4368" s="14"/>
      <c r="AQ4368" s="14"/>
      <c r="AR4368" s="14">
        <v>0</v>
      </c>
      <c r="AS4368" s="14">
        <v>0</v>
      </c>
      <c r="AT4368" s="14">
        <v>4162728</v>
      </c>
      <c r="AU4368" s="14">
        <f>47332-44744</f>
        <v>2588</v>
      </c>
      <c r="AV4368" s="14"/>
      <c r="AW4368" s="14">
        <v>182397</v>
      </c>
      <c r="AX4368" s="14"/>
      <c r="AY4368" s="14"/>
      <c r="AZ4368" s="14">
        <f t="shared" si="6788"/>
        <v>4347713</v>
      </c>
      <c r="BA4368" s="14">
        <f>114519+296667</f>
        <v>411186</v>
      </c>
      <c r="BB4368" s="14">
        <v>407693</v>
      </c>
      <c r="BC4368" s="14">
        <f>47332+407693</f>
        <v>455025</v>
      </c>
      <c r="BD4368" s="14">
        <v>407693</v>
      </c>
      <c r="BE4368" s="14">
        <f>-44744-33940+182397+407616</f>
        <v>511329</v>
      </c>
      <c r="BF4368" s="14">
        <v>407693</v>
      </c>
      <c r="BG4368" s="14">
        <f>116717+290976</f>
        <v>407693</v>
      </c>
      <c r="BH4368" s="14">
        <v>407693</v>
      </c>
      <c r="BI4368" s="14">
        <v>407693</v>
      </c>
      <c r="BJ4368" s="14">
        <v>3823698</v>
      </c>
      <c r="BK4368" s="14">
        <v>524015</v>
      </c>
    </row>
    <row r="4369" spans="1:63" x14ac:dyDescent="0.25">
      <c r="A4369" s="1" t="s">
        <v>1156</v>
      </c>
      <c r="B4369" s="1" t="s">
        <v>58</v>
      </c>
      <c r="C4369" s="1" t="s">
        <v>163</v>
      </c>
      <c r="D4369" s="110" t="s">
        <v>1441</v>
      </c>
      <c r="E4369" s="110" t="s">
        <v>20</v>
      </c>
      <c r="F4369" s="107" t="s">
        <v>0</v>
      </c>
      <c r="G4369" s="13" t="s">
        <v>0</v>
      </c>
      <c r="H4369" s="2" t="s">
        <v>21</v>
      </c>
      <c r="I4369" s="12">
        <f>SUM(I4370:I4374)</f>
        <v>913025</v>
      </c>
      <c r="J4369" s="12">
        <f t="shared" ref="J4369:Y4369" si="6825">SUM(J4370:J4374)</f>
        <v>400</v>
      </c>
      <c r="K4369" s="12">
        <f t="shared" si="6825"/>
        <v>85000</v>
      </c>
      <c r="L4369" s="12">
        <f t="shared" si="6825"/>
        <v>0</v>
      </c>
      <c r="M4369" s="12">
        <f t="shared" si="6825"/>
        <v>0</v>
      </c>
      <c r="N4369" s="12">
        <f t="shared" si="6825"/>
        <v>0</v>
      </c>
      <c r="O4369" s="12">
        <f t="shared" si="6825"/>
        <v>0</v>
      </c>
      <c r="P4369" s="12">
        <f t="shared" si="6825"/>
        <v>85400</v>
      </c>
      <c r="Q4369" s="12">
        <f t="shared" si="6825"/>
        <v>0</v>
      </c>
      <c r="R4369" s="12">
        <f t="shared" si="6825"/>
        <v>0</v>
      </c>
      <c r="S4369" s="12">
        <f t="shared" si="6825"/>
        <v>840</v>
      </c>
      <c r="T4369" s="12">
        <f t="shared" si="6825"/>
        <v>0</v>
      </c>
      <c r="U4369" s="12">
        <f>SUM(U4370:U4374)</f>
        <v>84160</v>
      </c>
      <c r="V4369" s="12">
        <f t="shared" si="6825"/>
        <v>0</v>
      </c>
      <c r="W4369" s="12">
        <f t="shared" si="6825"/>
        <v>0</v>
      </c>
      <c r="X4369" s="12">
        <f t="shared" si="6825"/>
        <v>0</v>
      </c>
      <c r="Y4369" s="12">
        <f t="shared" si="6825"/>
        <v>0</v>
      </c>
      <c r="Z4369" s="12">
        <v>85000</v>
      </c>
      <c r="AA4369" s="12">
        <v>400</v>
      </c>
      <c r="AB4369" s="12">
        <f t="shared" ref="AB4369:AQ4369" si="6826">SUM(AB4370:AB4374)</f>
        <v>0</v>
      </c>
      <c r="AC4369" s="12">
        <f t="shared" si="6826"/>
        <v>0</v>
      </c>
      <c r="AD4369" s="12">
        <f t="shared" si="6826"/>
        <v>0</v>
      </c>
      <c r="AE4369" s="12">
        <f t="shared" si="6826"/>
        <v>0</v>
      </c>
      <c r="AF4369" s="12">
        <f t="shared" si="6826"/>
        <v>0</v>
      </c>
      <c r="AG4369" s="12">
        <f t="shared" si="6826"/>
        <v>0</v>
      </c>
      <c r="AH4369" s="12">
        <f t="shared" si="6826"/>
        <v>0</v>
      </c>
      <c r="AI4369" s="12">
        <f t="shared" si="6826"/>
        <v>0</v>
      </c>
      <c r="AJ4369" s="12">
        <f t="shared" si="6826"/>
        <v>0</v>
      </c>
      <c r="AK4369" s="12">
        <f t="shared" si="6826"/>
        <v>0</v>
      </c>
      <c r="AL4369" s="12">
        <f t="shared" si="6826"/>
        <v>0</v>
      </c>
      <c r="AM4369" s="12">
        <f t="shared" si="6826"/>
        <v>0</v>
      </c>
      <c r="AN4369" s="12">
        <f t="shared" si="6826"/>
        <v>0</v>
      </c>
      <c r="AO4369" s="12">
        <f t="shared" si="6826"/>
        <v>0</v>
      </c>
      <c r="AP4369" s="12">
        <f t="shared" si="6826"/>
        <v>0</v>
      </c>
      <c r="AQ4369" s="12">
        <f t="shared" si="6826"/>
        <v>0</v>
      </c>
      <c r="AR4369" s="12">
        <v>0</v>
      </c>
      <c r="AS4369" s="12">
        <v>0</v>
      </c>
      <c r="AT4369" s="12">
        <f>SUM(AT4370:AT4374)</f>
        <v>477267</v>
      </c>
      <c r="AU4369" s="12">
        <f t="shared" ref="AU4369:BI4369" si="6827">SUM(AU4370:AU4374)</f>
        <v>94714</v>
      </c>
      <c r="AV4369" s="12">
        <f t="shared" si="6827"/>
        <v>0</v>
      </c>
      <c r="AW4369" s="12">
        <f t="shared" si="6827"/>
        <v>18868</v>
      </c>
      <c r="AX4369" s="12">
        <f t="shared" si="6827"/>
        <v>0</v>
      </c>
      <c r="AY4369" s="12">
        <f t="shared" si="6827"/>
        <v>0</v>
      </c>
      <c r="AZ4369" s="12">
        <f t="shared" si="6827"/>
        <v>590849</v>
      </c>
      <c r="BA4369" s="12">
        <f t="shared" si="6827"/>
        <v>42990</v>
      </c>
      <c r="BB4369" s="12">
        <f t="shared" si="6827"/>
        <v>42990</v>
      </c>
      <c r="BC4369" s="12">
        <f t="shared" si="6827"/>
        <v>130081</v>
      </c>
      <c r="BD4369" s="12">
        <f t="shared" si="6827"/>
        <v>35367</v>
      </c>
      <c r="BE4369" s="12">
        <f t="shared" si="6827"/>
        <v>77836</v>
      </c>
      <c r="BF4369" s="12">
        <f t="shared" si="6827"/>
        <v>39567</v>
      </c>
      <c r="BG4369" s="12">
        <f t="shared" si="6827"/>
        <v>35367</v>
      </c>
      <c r="BH4369" s="12">
        <f t="shared" si="6827"/>
        <v>39567</v>
      </c>
      <c r="BI4369" s="12">
        <f t="shared" si="6827"/>
        <v>35367</v>
      </c>
      <c r="BJ4369" s="12">
        <v>479132</v>
      </c>
      <c r="BK4369" s="12">
        <v>111717</v>
      </c>
    </row>
    <row r="4370" spans="1:63" ht="22.5" x14ac:dyDescent="0.25">
      <c r="A4370" s="4" t="s">
        <v>1156</v>
      </c>
      <c r="B4370" s="4" t="s">
        <v>58</v>
      </c>
      <c r="C4370" s="4" t="s">
        <v>163</v>
      </c>
      <c r="D4370" s="107" t="s">
        <v>1441</v>
      </c>
      <c r="E4370" s="117">
        <v>6112</v>
      </c>
      <c r="F4370" s="107" t="s">
        <v>1443</v>
      </c>
      <c r="G4370" s="103" t="s">
        <v>1659</v>
      </c>
      <c r="H4370" s="13" t="s">
        <v>59</v>
      </c>
      <c r="I4370" s="14">
        <v>127290</v>
      </c>
      <c r="J4370" s="14">
        <v>100</v>
      </c>
      <c r="K4370" s="14">
        <v>20000</v>
      </c>
      <c r="L4370" s="14"/>
      <c r="M4370" s="14"/>
      <c r="N4370" s="14"/>
      <c r="O4370" s="14"/>
      <c r="P4370" s="14">
        <f t="shared" si="6786"/>
        <v>20100</v>
      </c>
      <c r="Q4370" s="14"/>
      <c r="R4370" s="14"/>
      <c r="S4370" s="14"/>
      <c r="T4370" s="14"/>
      <c r="U4370" s="14">
        <v>20000</v>
      </c>
      <c r="V4370" s="14"/>
      <c r="W4370" s="14"/>
      <c r="X4370" s="14"/>
      <c r="Y4370" s="14"/>
      <c r="Z4370" s="14">
        <v>20000</v>
      </c>
      <c r="AA4370" s="14">
        <v>100</v>
      </c>
      <c r="AB4370" s="14">
        <v>0</v>
      </c>
      <c r="AC4370" s="14"/>
      <c r="AD4370" s="14"/>
      <c r="AE4370" s="14"/>
      <c r="AF4370" s="14"/>
      <c r="AG4370" s="14"/>
      <c r="AH4370" s="14">
        <f t="shared" si="6787"/>
        <v>0</v>
      </c>
      <c r="AI4370" s="14"/>
      <c r="AJ4370" s="14"/>
      <c r="AK4370" s="14"/>
      <c r="AL4370" s="14"/>
      <c r="AM4370" s="14"/>
      <c r="AN4370" s="14"/>
      <c r="AO4370" s="14"/>
      <c r="AP4370" s="14"/>
      <c r="AQ4370" s="14"/>
      <c r="AR4370" s="14">
        <v>0</v>
      </c>
      <c r="AS4370" s="14">
        <v>0</v>
      </c>
      <c r="AT4370" s="14">
        <v>58099</v>
      </c>
      <c r="AU4370" s="14">
        <v>14937</v>
      </c>
      <c r="AV4370" s="14"/>
      <c r="AW4370" s="14"/>
      <c r="AX4370" s="14"/>
      <c r="AY4370" s="14"/>
      <c r="AZ4370" s="14">
        <f t="shared" si="6788"/>
        <v>73036</v>
      </c>
      <c r="BA4370" s="14">
        <v>4841</v>
      </c>
      <c r="BB4370" s="14">
        <v>4841</v>
      </c>
      <c r="BC4370" s="14">
        <f>14937+4842</f>
        <v>19779</v>
      </c>
      <c r="BD4370" s="14">
        <v>4842</v>
      </c>
      <c r="BE4370" s="14"/>
      <c r="BF4370" s="14">
        <v>4842</v>
      </c>
      <c r="BG4370" s="14">
        <v>4842</v>
      </c>
      <c r="BH4370" s="14">
        <v>4842</v>
      </c>
      <c r="BI4370" s="14">
        <v>4842</v>
      </c>
      <c r="BJ4370" s="14">
        <v>53671</v>
      </c>
      <c r="BK4370" s="14">
        <v>19365</v>
      </c>
    </row>
    <row r="4371" spans="1:63" x14ac:dyDescent="0.25">
      <c r="A4371" s="4" t="s">
        <v>1156</v>
      </c>
      <c r="B4371" s="4" t="s">
        <v>58</v>
      </c>
      <c r="C4371" s="4" t="s">
        <v>163</v>
      </c>
      <c r="D4371" s="107" t="s">
        <v>1441</v>
      </c>
      <c r="E4371" s="117">
        <v>6112</v>
      </c>
      <c r="F4371" s="107" t="s">
        <v>1444</v>
      </c>
      <c r="G4371" s="103" t="s">
        <v>1659</v>
      </c>
      <c r="H4371" s="13" t="s">
        <v>24</v>
      </c>
      <c r="I4371" s="14">
        <v>594000</v>
      </c>
      <c r="J4371" s="14">
        <v>100</v>
      </c>
      <c r="K4371" s="14">
        <v>60000</v>
      </c>
      <c r="L4371" s="14"/>
      <c r="M4371" s="14"/>
      <c r="N4371" s="14"/>
      <c r="O4371" s="14"/>
      <c r="P4371" s="14">
        <f t="shared" si="6786"/>
        <v>60100</v>
      </c>
      <c r="Q4371" s="14"/>
      <c r="R4371" s="14"/>
      <c r="S4371" s="14"/>
      <c r="T4371" s="14"/>
      <c r="U4371" s="14">
        <v>60000</v>
      </c>
      <c r="V4371" s="14"/>
      <c r="W4371" s="14"/>
      <c r="X4371" s="14"/>
      <c r="Y4371" s="14"/>
      <c r="Z4371" s="14">
        <v>60000</v>
      </c>
      <c r="AA4371" s="14">
        <v>100</v>
      </c>
      <c r="AB4371" s="14">
        <v>0</v>
      </c>
      <c r="AC4371" s="14"/>
      <c r="AD4371" s="14"/>
      <c r="AE4371" s="14"/>
      <c r="AF4371" s="14"/>
      <c r="AG4371" s="14"/>
      <c r="AH4371" s="14">
        <f t="shared" si="6787"/>
        <v>0</v>
      </c>
      <c r="AI4371" s="14"/>
      <c r="AJ4371" s="14"/>
      <c r="AK4371" s="14"/>
      <c r="AL4371" s="14"/>
      <c r="AM4371" s="14"/>
      <c r="AN4371" s="14"/>
      <c r="AO4371" s="14"/>
      <c r="AP4371" s="14"/>
      <c r="AQ4371" s="14"/>
      <c r="AR4371" s="14">
        <v>0</v>
      </c>
      <c r="AS4371" s="14">
        <v>0</v>
      </c>
      <c r="AT4371" s="14">
        <v>290830</v>
      </c>
      <c r="AU4371" s="14">
        <v>56782</v>
      </c>
      <c r="AV4371" s="14"/>
      <c r="AW4371" s="14">
        <v>18868</v>
      </c>
      <c r="AX4371" s="14"/>
      <c r="AY4371" s="14"/>
      <c r="AZ4371" s="14">
        <f t="shared" si="6788"/>
        <v>366480</v>
      </c>
      <c r="BA4371" s="14">
        <v>30525</v>
      </c>
      <c r="BB4371" s="14">
        <v>30525</v>
      </c>
      <c r="BC4371" s="14">
        <f>56782+30525</f>
        <v>87307</v>
      </c>
      <c r="BD4371" s="14">
        <v>30525</v>
      </c>
      <c r="BE4371" s="14">
        <v>18868</v>
      </c>
      <c r="BF4371" s="14">
        <v>30525</v>
      </c>
      <c r="BG4371" s="14">
        <v>30525</v>
      </c>
      <c r="BH4371" s="14">
        <v>30525</v>
      </c>
      <c r="BI4371" s="14">
        <v>30525</v>
      </c>
      <c r="BJ4371" s="14">
        <v>319850</v>
      </c>
      <c r="BK4371" s="14">
        <v>46630</v>
      </c>
    </row>
    <row r="4372" spans="1:63" x14ac:dyDescent="0.25">
      <c r="A4372" s="4" t="s">
        <v>1156</v>
      </c>
      <c r="B4372" s="4" t="s">
        <v>58</v>
      </c>
      <c r="C4372" s="4" t="s">
        <v>163</v>
      </c>
      <c r="D4372" s="107" t="s">
        <v>1441</v>
      </c>
      <c r="E4372" s="117">
        <v>6112</v>
      </c>
      <c r="F4372" s="107" t="s">
        <v>1445</v>
      </c>
      <c r="G4372" s="103" t="s">
        <v>1659</v>
      </c>
      <c r="H4372" s="13" t="s">
        <v>25</v>
      </c>
      <c r="I4372" s="14">
        <v>110250</v>
      </c>
      <c r="J4372" s="14">
        <v>100</v>
      </c>
      <c r="K4372" s="14"/>
      <c r="L4372" s="14"/>
      <c r="M4372" s="14"/>
      <c r="N4372" s="14"/>
      <c r="O4372" s="14"/>
      <c r="P4372" s="14">
        <f t="shared" si="6786"/>
        <v>100</v>
      </c>
      <c r="Q4372" s="14"/>
      <c r="R4372" s="14"/>
      <c r="S4372" s="14"/>
      <c r="T4372" s="14"/>
      <c r="U4372" s="14"/>
      <c r="V4372" s="14"/>
      <c r="W4372" s="14"/>
      <c r="X4372" s="14"/>
      <c r="Y4372" s="14"/>
      <c r="Z4372" s="14">
        <v>0</v>
      </c>
      <c r="AA4372" s="14">
        <v>100</v>
      </c>
      <c r="AB4372" s="14">
        <v>0</v>
      </c>
      <c r="AC4372" s="14"/>
      <c r="AD4372" s="14"/>
      <c r="AE4372" s="14"/>
      <c r="AF4372" s="14"/>
      <c r="AG4372" s="14"/>
      <c r="AH4372" s="14">
        <f t="shared" si="6787"/>
        <v>0</v>
      </c>
      <c r="AI4372" s="14"/>
      <c r="AJ4372" s="14"/>
      <c r="AK4372" s="14"/>
      <c r="AL4372" s="14"/>
      <c r="AM4372" s="14"/>
      <c r="AN4372" s="14"/>
      <c r="AO4372" s="14"/>
      <c r="AP4372" s="14"/>
      <c r="AQ4372" s="14"/>
      <c r="AR4372" s="14">
        <v>0</v>
      </c>
      <c r="AS4372" s="14">
        <v>0</v>
      </c>
      <c r="AT4372" s="14">
        <v>60778</v>
      </c>
      <c r="AU4372" s="14">
        <v>9556</v>
      </c>
      <c r="AV4372" s="14"/>
      <c r="AW4372" s="14"/>
      <c r="AX4372" s="14"/>
      <c r="AY4372" s="14"/>
      <c r="AZ4372" s="14">
        <f t="shared" si="6788"/>
        <v>70334</v>
      </c>
      <c r="BA4372" s="14"/>
      <c r="BB4372" s="14"/>
      <c r="BC4372" s="14">
        <v>9556</v>
      </c>
      <c r="BD4372" s="14"/>
      <c r="BE4372" s="14">
        <v>51222</v>
      </c>
      <c r="BF4372" s="14"/>
      <c r="BG4372" s="14"/>
      <c r="BH4372" s="14"/>
      <c r="BI4372" s="14"/>
      <c r="BJ4372" s="14">
        <v>60778</v>
      </c>
      <c r="BK4372" s="14">
        <v>9556</v>
      </c>
    </row>
    <row r="4373" spans="1:63" x14ac:dyDescent="0.25">
      <c r="A4373" s="4" t="s">
        <v>1156</v>
      </c>
      <c r="B4373" s="4" t="s">
        <v>58</v>
      </c>
      <c r="C4373" s="4" t="s">
        <v>163</v>
      </c>
      <c r="D4373" s="107" t="s">
        <v>1441</v>
      </c>
      <c r="E4373" s="117">
        <v>6112</v>
      </c>
      <c r="F4373" s="107" t="s">
        <v>1446</v>
      </c>
      <c r="G4373" s="103" t="s">
        <v>1659</v>
      </c>
      <c r="H4373" s="13" t="s">
        <v>23</v>
      </c>
      <c r="I4373" s="14">
        <v>31885</v>
      </c>
      <c r="J4373" s="14">
        <v>100</v>
      </c>
      <c r="K4373" s="14">
        <f>840+4160</f>
        <v>5000</v>
      </c>
      <c r="L4373" s="14"/>
      <c r="M4373" s="14"/>
      <c r="N4373" s="14"/>
      <c r="O4373" s="14"/>
      <c r="P4373" s="14">
        <f t="shared" si="6786"/>
        <v>5100</v>
      </c>
      <c r="Q4373" s="14"/>
      <c r="R4373" s="14"/>
      <c r="S4373" s="14">
        <v>840</v>
      </c>
      <c r="T4373" s="14"/>
      <c r="U4373" s="14">
        <v>4160</v>
      </c>
      <c r="V4373" s="14"/>
      <c r="W4373" s="14"/>
      <c r="X4373" s="14"/>
      <c r="Y4373" s="14"/>
      <c r="Z4373" s="14">
        <v>5000</v>
      </c>
      <c r="AA4373" s="14">
        <v>100</v>
      </c>
      <c r="AB4373" s="14">
        <v>0</v>
      </c>
      <c r="AC4373" s="14"/>
      <c r="AD4373" s="14"/>
      <c r="AE4373" s="14"/>
      <c r="AF4373" s="14"/>
      <c r="AG4373" s="14"/>
      <c r="AH4373" s="14">
        <f t="shared" si="6787"/>
        <v>0</v>
      </c>
      <c r="AI4373" s="14"/>
      <c r="AJ4373" s="14"/>
      <c r="AK4373" s="14"/>
      <c r="AL4373" s="14"/>
      <c r="AM4373" s="14"/>
      <c r="AN4373" s="14"/>
      <c r="AO4373" s="14"/>
      <c r="AP4373" s="14"/>
      <c r="AQ4373" s="14"/>
      <c r="AR4373" s="14">
        <v>0</v>
      </c>
      <c r="AS4373" s="14">
        <v>0</v>
      </c>
      <c r="AT4373" s="14">
        <v>12000</v>
      </c>
      <c r="AU4373" s="14">
        <v>7340</v>
      </c>
      <c r="AV4373" s="14"/>
      <c r="AW4373" s="14"/>
      <c r="AX4373" s="14"/>
      <c r="AY4373" s="14"/>
      <c r="AZ4373" s="14">
        <f t="shared" si="6788"/>
        <v>19340</v>
      </c>
      <c r="BA4373" s="14"/>
      <c r="BB4373" s="14"/>
      <c r="BC4373" s="14">
        <v>7340</v>
      </c>
      <c r="BD4373" s="14"/>
      <c r="BE4373" s="14"/>
      <c r="BF4373" s="14"/>
      <c r="BG4373" s="14"/>
      <c r="BH4373" s="14"/>
      <c r="BI4373" s="14"/>
      <c r="BJ4373" s="14">
        <v>7340</v>
      </c>
      <c r="BK4373" s="14">
        <v>12000</v>
      </c>
    </row>
    <row r="4374" spans="1:63" x14ac:dyDescent="0.25">
      <c r="A4374" s="4" t="s">
        <v>1156</v>
      </c>
      <c r="B4374" s="4" t="s">
        <v>58</v>
      </c>
      <c r="C4374" s="4" t="s">
        <v>163</v>
      </c>
      <c r="D4374" s="107" t="s">
        <v>1441</v>
      </c>
      <c r="E4374" s="117">
        <v>6112</v>
      </c>
      <c r="F4374" s="107" t="s">
        <v>1447</v>
      </c>
      <c r="G4374" s="103" t="s">
        <v>1659</v>
      </c>
      <c r="H4374" s="13" t="s">
        <v>26</v>
      </c>
      <c r="I4374" s="14">
        <v>49600</v>
      </c>
      <c r="J4374" s="14">
        <v>0</v>
      </c>
      <c r="K4374" s="14"/>
      <c r="L4374" s="14"/>
      <c r="M4374" s="14"/>
      <c r="N4374" s="14"/>
      <c r="O4374" s="14"/>
      <c r="P4374" s="14">
        <f t="shared" si="6786"/>
        <v>0</v>
      </c>
      <c r="Q4374" s="14"/>
      <c r="R4374" s="14"/>
      <c r="S4374" s="14"/>
      <c r="T4374" s="14"/>
      <c r="U4374" s="14"/>
      <c r="V4374" s="14"/>
      <c r="W4374" s="14"/>
      <c r="X4374" s="14"/>
      <c r="Y4374" s="14"/>
      <c r="Z4374" s="14">
        <v>0</v>
      </c>
      <c r="AA4374" s="14">
        <v>0</v>
      </c>
      <c r="AB4374" s="14">
        <v>0</v>
      </c>
      <c r="AC4374" s="14"/>
      <c r="AD4374" s="14"/>
      <c r="AE4374" s="14"/>
      <c r="AF4374" s="14"/>
      <c r="AG4374" s="14"/>
      <c r="AH4374" s="14">
        <f t="shared" si="6787"/>
        <v>0</v>
      </c>
      <c r="AI4374" s="14"/>
      <c r="AJ4374" s="14"/>
      <c r="AK4374" s="14"/>
      <c r="AL4374" s="14"/>
      <c r="AM4374" s="14"/>
      <c r="AN4374" s="14"/>
      <c r="AO4374" s="14"/>
      <c r="AP4374" s="14"/>
      <c r="AQ4374" s="14"/>
      <c r="AR4374" s="14">
        <v>0</v>
      </c>
      <c r="AS4374" s="14">
        <v>0</v>
      </c>
      <c r="AT4374" s="14">
        <v>55560</v>
      </c>
      <c r="AU4374" s="14">
        <v>6099</v>
      </c>
      <c r="AV4374" s="14"/>
      <c r="AW4374" s="14"/>
      <c r="AX4374" s="14"/>
      <c r="AY4374" s="14"/>
      <c r="AZ4374" s="14">
        <f t="shared" si="6788"/>
        <v>61659</v>
      </c>
      <c r="BA4374" s="14">
        <v>7624</v>
      </c>
      <c r="BB4374" s="14">
        <v>7624</v>
      </c>
      <c r="BC4374" s="14">
        <v>6099</v>
      </c>
      <c r="BD4374" s="14"/>
      <c r="BE4374" s="14">
        <v>7746</v>
      </c>
      <c r="BF4374" s="14">
        <v>4200</v>
      </c>
      <c r="BG4374" s="14"/>
      <c r="BH4374" s="14">
        <v>4200</v>
      </c>
      <c r="BI4374" s="14"/>
      <c r="BJ4374" s="14">
        <v>37493</v>
      </c>
      <c r="BK4374" s="14">
        <v>24166</v>
      </c>
    </row>
    <row r="4375" spans="1:63" ht="22.5" x14ac:dyDescent="0.25">
      <c r="A4375" s="4" t="s">
        <v>1156</v>
      </c>
      <c r="B4375" s="4" t="s">
        <v>58</v>
      </c>
      <c r="C4375" s="4" t="s">
        <v>163</v>
      </c>
      <c r="D4375" s="107" t="s">
        <v>1441</v>
      </c>
      <c r="E4375" s="106" t="s">
        <v>27</v>
      </c>
      <c r="F4375" s="106" t="s">
        <v>0</v>
      </c>
      <c r="G4375" s="2" t="s">
        <v>0</v>
      </c>
      <c r="H4375" s="2" t="s">
        <v>28</v>
      </c>
      <c r="I4375" s="12">
        <f>SUM(I4376)</f>
        <v>1150117</v>
      </c>
      <c r="J4375" s="12">
        <f t="shared" ref="J4375:Y4375" si="6828">SUM(J4376)</f>
        <v>150000</v>
      </c>
      <c r="K4375" s="12">
        <f t="shared" si="6828"/>
        <v>75000</v>
      </c>
      <c r="L4375" s="12">
        <f t="shared" si="6828"/>
        <v>0</v>
      </c>
      <c r="M4375" s="12">
        <f t="shared" si="6828"/>
        <v>0</v>
      </c>
      <c r="N4375" s="12">
        <f t="shared" si="6828"/>
        <v>0</v>
      </c>
      <c r="O4375" s="12">
        <f t="shared" si="6828"/>
        <v>0</v>
      </c>
      <c r="P4375" s="12">
        <f t="shared" si="6828"/>
        <v>225000</v>
      </c>
      <c r="Q4375" s="12">
        <f t="shared" si="6828"/>
        <v>6716</v>
      </c>
      <c r="R4375" s="12">
        <f t="shared" si="6828"/>
        <v>0</v>
      </c>
      <c r="S4375" s="12">
        <f t="shared" si="6828"/>
        <v>2496</v>
      </c>
      <c r="T4375" s="12">
        <f t="shared" si="6828"/>
        <v>0</v>
      </c>
      <c r="U4375" s="12">
        <f t="shared" si="6828"/>
        <v>72504</v>
      </c>
      <c r="V4375" s="12">
        <f t="shared" si="6828"/>
        <v>0</v>
      </c>
      <c r="W4375" s="12">
        <f t="shared" si="6828"/>
        <v>0</v>
      </c>
      <c r="X4375" s="12">
        <f t="shared" si="6828"/>
        <v>0</v>
      </c>
      <c r="Y4375" s="12">
        <f t="shared" si="6828"/>
        <v>0</v>
      </c>
      <c r="Z4375" s="12">
        <v>81716</v>
      </c>
      <c r="AA4375" s="12">
        <v>143284</v>
      </c>
      <c r="AB4375" s="12">
        <f t="shared" ref="AB4375:AQ4375" si="6829">SUM(AB4376)</f>
        <v>0</v>
      </c>
      <c r="AC4375" s="12">
        <f t="shared" si="6829"/>
        <v>0</v>
      </c>
      <c r="AD4375" s="12">
        <f t="shared" si="6829"/>
        <v>0</v>
      </c>
      <c r="AE4375" s="12">
        <f t="shared" si="6829"/>
        <v>0</v>
      </c>
      <c r="AF4375" s="12">
        <f t="shared" si="6829"/>
        <v>0</v>
      </c>
      <c r="AG4375" s="12">
        <f t="shared" si="6829"/>
        <v>0</v>
      </c>
      <c r="AH4375" s="12">
        <f t="shared" si="6829"/>
        <v>0</v>
      </c>
      <c r="AI4375" s="12">
        <f t="shared" si="6829"/>
        <v>0</v>
      </c>
      <c r="AJ4375" s="12">
        <f t="shared" si="6829"/>
        <v>0</v>
      </c>
      <c r="AK4375" s="12">
        <f t="shared" si="6829"/>
        <v>0</v>
      </c>
      <c r="AL4375" s="12">
        <f t="shared" si="6829"/>
        <v>0</v>
      </c>
      <c r="AM4375" s="12">
        <f t="shared" si="6829"/>
        <v>0</v>
      </c>
      <c r="AN4375" s="12">
        <f t="shared" si="6829"/>
        <v>0</v>
      </c>
      <c r="AO4375" s="12">
        <f t="shared" si="6829"/>
        <v>0</v>
      </c>
      <c r="AP4375" s="12">
        <f t="shared" si="6829"/>
        <v>0</v>
      </c>
      <c r="AQ4375" s="12">
        <f t="shared" si="6829"/>
        <v>0</v>
      </c>
      <c r="AR4375" s="12">
        <v>0</v>
      </c>
      <c r="AS4375" s="12">
        <v>0</v>
      </c>
      <c r="AT4375" s="12">
        <f t="shared" ref="AT4375:BI4375" si="6830">SUM(AT4376)</f>
        <v>514495</v>
      </c>
      <c r="AU4375" s="12">
        <f t="shared" si="6830"/>
        <v>157959</v>
      </c>
      <c r="AV4375" s="12">
        <f t="shared" si="6830"/>
        <v>0</v>
      </c>
      <c r="AW4375" s="12">
        <f t="shared" si="6830"/>
        <v>22543</v>
      </c>
      <c r="AX4375" s="12">
        <f t="shared" si="6830"/>
        <v>0</v>
      </c>
      <c r="AY4375" s="12">
        <f t="shared" si="6830"/>
        <v>0</v>
      </c>
      <c r="AZ4375" s="12">
        <f t="shared" si="6830"/>
        <v>694997</v>
      </c>
      <c r="BA4375" s="12">
        <f t="shared" si="6830"/>
        <v>50893</v>
      </c>
      <c r="BB4375" s="12">
        <f t="shared" si="6830"/>
        <v>50893</v>
      </c>
      <c r="BC4375" s="12">
        <f t="shared" si="6830"/>
        <v>207844</v>
      </c>
      <c r="BD4375" s="12">
        <f t="shared" si="6830"/>
        <v>50389</v>
      </c>
      <c r="BE4375" s="12">
        <f t="shared" si="6830"/>
        <v>72932</v>
      </c>
      <c r="BF4375" s="12">
        <f t="shared" si="6830"/>
        <v>50389</v>
      </c>
      <c r="BG4375" s="12">
        <f t="shared" si="6830"/>
        <v>50389</v>
      </c>
      <c r="BH4375" s="12">
        <f t="shared" si="6830"/>
        <v>50389</v>
      </c>
      <c r="BI4375" s="12">
        <f t="shared" si="6830"/>
        <v>50389</v>
      </c>
      <c r="BJ4375" s="12">
        <v>634507</v>
      </c>
      <c r="BK4375" s="12">
        <v>60490</v>
      </c>
    </row>
    <row r="4376" spans="1:63" x14ac:dyDescent="0.25">
      <c r="A4376" s="4" t="s">
        <v>1156</v>
      </c>
      <c r="B4376" s="4" t="s">
        <v>58</v>
      </c>
      <c r="C4376" s="4" t="s">
        <v>163</v>
      </c>
      <c r="D4376" s="107" t="s">
        <v>1441</v>
      </c>
      <c r="E4376" s="117">
        <v>6121</v>
      </c>
      <c r="F4376" s="107"/>
      <c r="G4376" s="103" t="s">
        <v>1659</v>
      </c>
      <c r="H4376" s="13" t="s">
        <v>29</v>
      </c>
      <c r="I4376" s="14">
        <v>1150117</v>
      </c>
      <c r="J4376" s="14">
        <v>150000</v>
      </c>
      <c r="K4376" s="14">
        <f>2496+72504</f>
        <v>75000</v>
      </c>
      <c r="L4376" s="14"/>
      <c r="M4376" s="14"/>
      <c r="N4376" s="14"/>
      <c r="O4376" s="14"/>
      <c r="P4376" s="14">
        <f t="shared" si="6786"/>
        <v>225000</v>
      </c>
      <c r="Q4376" s="14">
        <f>1716+5000</f>
        <v>6716</v>
      </c>
      <c r="R4376" s="14"/>
      <c r="S4376" s="14">
        <v>2496</v>
      </c>
      <c r="T4376" s="14"/>
      <c r="U4376" s="14">
        <v>72504</v>
      </c>
      <c r="V4376" s="14"/>
      <c r="W4376" s="14"/>
      <c r="X4376" s="14"/>
      <c r="Y4376" s="14"/>
      <c r="Z4376" s="14">
        <v>81716</v>
      </c>
      <c r="AA4376" s="14">
        <v>143284</v>
      </c>
      <c r="AB4376" s="14">
        <v>0</v>
      </c>
      <c r="AC4376" s="14"/>
      <c r="AD4376" s="14"/>
      <c r="AE4376" s="14"/>
      <c r="AF4376" s="14"/>
      <c r="AG4376" s="14"/>
      <c r="AH4376" s="14">
        <f t="shared" si="6787"/>
        <v>0</v>
      </c>
      <c r="AI4376" s="14"/>
      <c r="AJ4376" s="14"/>
      <c r="AK4376" s="14"/>
      <c r="AL4376" s="14"/>
      <c r="AM4376" s="14"/>
      <c r="AN4376" s="14"/>
      <c r="AO4376" s="14"/>
      <c r="AP4376" s="14"/>
      <c r="AQ4376" s="14"/>
      <c r="AR4376" s="14">
        <v>0</v>
      </c>
      <c r="AS4376" s="14">
        <v>0</v>
      </c>
      <c r="AT4376" s="14">
        <v>514495</v>
      </c>
      <c r="AU4376" s="14">
        <v>157959</v>
      </c>
      <c r="AV4376" s="14"/>
      <c r="AW4376" s="14">
        <v>22543</v>
      </c>
      <c r="AX4376" s="14"/>
      <c r="AY4376" s="14"/>
      <c r="AZ4376" s="14">
        <f t="shared" si="6788"/>
        <v>694997</v>
      </c>
      <c r="BA4376" s="14">
        <f>12025+504+38364</f>
        <v>50893</v>
      </c>
      <c r="BB4376" s="14">
        <f>504+50389</f>
        <v>50893</v>
      </c>
      <c r="BC4376" s="14">
        <f>157959+49885</f>
        <v>207844</v>
      </c>
      <c r="BD4376" s="14">
        <v>50389</v>
      </c>
      <c r="BE4376" s="14">
        <f>22543+50389</f>
        <v>72932</v>
      </c>
      <c r="BF4376" s="14">
        <v>50389</v>
      </c>
      <c r="BG4376" s="14">
        <v>50389</v>
      </c>
      <c r="BH4376" s="14">
        <v>50389</v>
      </c>
      <c r="BI4376" s="14">
        <v>50389</v>
      </c>
      <c r="BJ4376" s="14">
        <v>634507</v>
      </c>
      <c r="BK4376" s="14">
        <v>60490</v>
      </c>
    </row>
    <row r="4377" spans="1:63" ht="22.5" x14ac:dyDescent="0.25">
      <c r="A4377" s="4" t="s">
        <v>1156</v>
      </c>
      <c r="B4377" s="4" t="s">
        <v>58</v>
      </c>
      <c r="C4377" s="4" t="s">
        <v>163</v>
      </c>
      <c r="D4377" s="107" t="s">
        <v>1441</v>
      </c>
      <c r="E4377" s="106" t="s">
        <v>31</v>
      </c>
      <c r="F4377" s="106" t="s">
        <v>0</v>
      </c>
      <c r="G4377" s="2" t="s">
        <v>0</v>
      </c>
      <c r="H4377" s="2" t="s">
        <v>32</v>
      </c>
      <c r="I4377" s="12">
        <f>SUM(I4378:I4386)</f>
        <v>2936270</v>
      </c>
      <c r="J4377" s="12">
        <f t="shared" ref="J4377:Y4377" si="6831">SUM(J4378:J4386)</f>
        <v>1629174</v>
      </c>
      <c r="K4377" s="12">
        <f t="shared" si="6831"/>
        <v>796045</v>
      </c>
      <c r="L4377" s="12">
        <f t="shared" si="6831"/>
        <v>0</v>
      </c>
      <c r="M4377" s="12">
        <f t="shared" si="6831"/>
        <v>0</v>
      </c>
      <c r="N4377" s="12">
        <f t="shared" si="6831"/>
        <v>0</v>
      </c>
      <c r="O4377" s="12">
        <f t="shared" si="6831"/>
        <v>0</v>
      </c>
      <c r="P4377" s="12">
        <f t="shared" si="6831"/>
        <v>2425219</v>
      </c>
      <c r="Q4377" s="12">
        <f t="shared" si="6831"/>
        <v>95751</v>
      </c>
      <c r="R4377" s="12">
        <f t="shared" si="6831"/>
        <v>12000</v>
      </c>
      <c r="S4377" s="12">
        <f t="shared" si="6831"/>
        <v>315197</v>
      </c>
      <c r="T4377" s="12">
        <f t="shared" si="6831"/>
        <v>0</v>
      </c>
      <c r="U4377" s="12">
        <f>SUM(U4378:U4386)</f>
        <v>500848</v>
      </c>
      <c r="V4377" s="12">
        <f t="shared" si="6831"/>
        <v>0</v>
      </c>
      <c r="W4377" s="12">
        <f t="shared" si="6831"/>
        <v>0</v>
      </c>
      <c r="X4377" s="12">
        <f t="shared" si="6831"/>
        <v>0</v>
      </c>
      <c r="Y4377" s="12">
        <f t="shared" si="6831"/>
        <v>0</v>
      </c>
      <c r="Z4377" s="12">
        <v>923796</v>
      </c>
      <c r="AA4377" s="12">
        <v>1501423</v>
      </c>
      <c r="AB4377" s="12">
        <f t="shared" ref="AB4377:AQ4377" si="6832">SUM(AB4378:AB4386)</f>
        <v>0</v>
      </c>
      <c r="AC4377" s="12">
        <f t="shared" si="6832"/>
        <v>0</v>
      </c>
      <c r="AD4377" s="12">
        <f t="shared" si="6832"/>
        <v>0</v>
      </c>
      <c r="AE4377" s="12">
        <f t="shared" si="6832"/>
        <v>0</v>
      </c>
      <c r="AF4377" s="12">
        <f t="shared" si="6832"/>
        <v>0</v>
      </c>
      <c r="AG4377" s="12">
        <f t="shared" si="6832"/>
        <v>0</v>
      </c>
      <c r="AH4377" s="12">
        <f t="shared" si="6832"/>
        <v>0</v>
      </c>
      <c r="AI4377" s="12">
        <f t="shared" si="6832"/>
        <v>0</v>
      </c>
      <c r="AJ4377" s="12">
        <f t="shared" si="6832"/>
        <v>0</v>
      </c>
      <c r="AK4377" s="12">
        <f t="shared" si="6832"/>
        <v>0</v>
      </c>
      <c r="AL4377" s="12">
        <f t="shared" si="6832"/>
        <v>0</v>
      </c>
      <c r="AM4377" s="12">
        <f t="shared" si="6832"/>
        <v>0</v>
      </c>
      <c r="AN4377" s="12">
        <f t="shared" si="6832"/>
        <v>0</v>
      </c>
      <c r="AO4377" s="12">
        <f t="shared" si="6832"/>
        <v>0</v>
      </c>
      <c r="AP4377" s="12">
        <f t="shared" si="6832"/>
        <v>0</v>
      </c>
      <c r="AQ4377" s="12">
        <f t="shared" si="6832"/>
        <v>0</v>
      </c>
      <c r="AR4377" s="12">
        <v>0</v>
      </c>
      <c r="AS4377" s="12">
        <v>0</v>
      </c>
      <c r="AT4377" s="12">
        <f t="shared" ref="AT4377:BI4377" si="6833">SUM(AT4378:AT4386)</f>
        <v>290970</v>
      </c>
      <c r="AU4377" s="12">
        <f t="shared" si="6833"/>
        <v>314465</v>
      </c>
      <c r="AV4377" s="12">
        <f t="shared" si="6833"/>
        <v>0</v>
      </c>
      <c r="AW4377" s="12">
        <f t="shared" si="6833"/>
        <v>12890</v>
      </c>
      <c r="AX4377" s="12">
        <f t="shared" si="6833"/>
        <v>0</v>
      </c>
      <c r="AY4377" s="12">
        <f t="shared" si="6833"/>
        <v>0</v>
      </c>
      <c r="AZ4377" s="12">
        <f t="shared" si="6833"/>
        <v>618325</v>
      </c>
      <c r="BA4377" s="12">
        <f t="shared" si="6833"/>
        <v>22015</v>
      </c>
      <c r="BB4377" s="12">
        <f t="shared" si="6833"/>
        <v>15</v>
      </c>
      <c r="BC4377" s="12">
        <f t="shared" si="6833"/>
        <v>269721</v>
      </c>
      <c r="BD4377" s="12">
        <f t="shared" si="6833"/>
        <v>0</v>
      </c>
      <c r="BE4377" s="12">
        <f>SUM(BE4378:BE4386)</f>
        <v>57634</v>
      </c>
      <c r="BF4377" s="12">
        <f t="shared" si="6833"/>
        <v>0</v>
      </c>
      <c r="BG4377" s="12">
        <f t="shared" si="6833"/>
        <v>0</v>
      </c>
      <c r="BH4377" s="12">
        <f t="shared" si="6833"/>
        <v>0</v>
      </c>
      <c r="BI4377" s="12">
        <f t="shared" si="6833"/>
        <v>20000</v>
      </c>
      <c r="BJ4377" s="12">
        <v>369385</v>
      </c>
      <c r="BK4377" s="12">
        <v>248940</v>
      </c>
    </row>
    <row r="4378" spans="1:63" x14ac:dyDescent="0.25">
      <c r="A4378" s="4" t="s">
        <v>1156</v>
      </c>
      <c r="B4378" s="4" t="s">
        <v>58</v>
      </c>
      <c r="C4378" s="4" t="s">
        <v>163</v>
      </c>
      <c r="D4378" s="107" t="s">
        <v>1441</v>
      </c>
      <c r="E4378" s="117">
        <v>6131</v>
      </c>
      <c r="F4378" s="107"/>
      <c r="G4378" s="103" t="s">
        <v>1659</v>
      </c>
      <c r="H4378" s="13" t="s">
        <v>34</v>
      </c>
      <c r="I4378" s="14">
        <v>150000</v>
      </c>
      <c r="J4378" s="14">
        <v>150000</v>
      </c>
      <c r="K4378" s="14">
        <f>99467+6209</f>
        <v>105676</v>
      </c>
      <c r="L4378" s="14"/>
      <c r="M4378" s="14"/>
      <c r="N4378" s="14"/>
      <c r="O4378" s="14"/>
      <c r="P4378" s="14">
        <f t="shared" si="6786"/>
        <v>255676</v>
      </c>
      <c r="Q4378" s="14">
        <v>10000</v>
      </c>
      <c r="R4378" s="14">
        <v>10000</v>
      </c>
      <c r="S4378" s="14">
        <f>99467+10000-10000</f>
        <v>99467</v>
      </c>
      <c r="T4378" s="14"/>
      <c r="U4378" s="14">
        <v>6209</v>
      </c>
      <c r="V4378" s="14"/>
      <c r="W4378" s="14"/>
      <c r="X4378" s="14"/>
      <c r="Y4378" s="14"/>
      <c r="Z4378" s="14">
        <v>125676</v>
      </c>
      <c r="AA4378" s="14">
        <v>130000</v>
      </c>
      <c r="AB4378" s="14">
        <v>0</v>
      </c>
      <c r="AC4378" s="14"/>
      <c r="AD4378" s="14"/>
      <c r="AE4378" s="14"/>
      <c r="AF4378" s="14"/>
      <c r="AG4378" s="14"/>
      <c r="AH4378" s="14">
        <f t="shared" si="6787"/>
        <v>0</v>
      </c>
      <c r="AI4378" s="14"/>
      <c r="AJ4378" s="14"/>
      <c r="AK4378" s="14"/>
      <c r="AL4378" s="14"/>
      <c r="AM4378" s="14"/>
      <c r="AN4378" s="14"/>
      <c r="AO4378" s="14"/>
      <c r="AP4378" s="14"/>
      <c r="AQ4378" s="14"/>
      <c r="AR4378" s="14">
        <v>0</v>
      </c>
      <c r="AS4378" s="14">
        <v>0</v>
      </c>
      <c r="AT4378" s="14">
        <v>0</v>
      </c>
      <c r="AU4378" s="14"/>
      <c r="AV4378" s="14"/>
      <c r="AW4378" s="14"/>
      <c r="AX4378" s="14"/>
      <c r="AY4378" s="14"/>
      <c r="AZ4378" s="14">
        <f t="shared" si="6788"/>
        <v>0</v>
      </c>
      <c r="BA4378" s="14"/>
      <c r="BB4378" s="14"/>
      <c r="BC4378" s="14"/>
      <c r="BD4378" s="14"/>
      <c r="BE4378" s="14"/>
      <c r="BF4378" s="14"/>
      <c r="BG4378" s="14"/>
      <c r="BH4378" s="14"/>
      <c r="BI4378" s="14"/>
      <c r="BJ4378" s="14">
        <v>0</v>
      </c>
      <c r="BK4378" s="14">
        <v>0</v>
      </c>
    </row>
    <row r="4379" spans="1:63" x14ac:dyDescent="0.25">
      <c r="A4379" s="4" t="s">
        <v>1156</v>
      </c>
      <c r="B4379" s="4" t="s">
        <v>58</v>
      </c>
      <c r="C4379" s="4" t="s">
        <v>163</v>
      </c>
      <c r="D4379" s="107" t="s">
        <v>1441</v>
      </c>
      <c r="E4379" s="117">
        <v>6132</v>
      </c>
      <c r="F4379" s="107"/>
      <c r="G4379" s="103" t="s">
        <v>1659</v>
      </c>
      <c r="H4379" s="13" t="s">
        <v>74</v>
      </c>
      <c r="I4379" s="14">
        <v>200100</v>
      </c>
      <c r="J4379" s="14">
        <v>37600</v>
      </c>
      <c r="K4379" s="14">
        <v>11875</v>
      </c>
      <c r="L4379" s="14"/>
      <c r="M4379" s="14"/>
      <c r="N4379" s="14"/>
      <c r="O4379" s="14"/>
      <c r="P4379" s="14">
        <f t="shared" si="6786"/>
        <v>49475</v>
      </c>
      <c r="Q4379" s="14"/>
      <c r="R4379" s="14"/>
      <c r="S4379" s="14"/>
      <c r="T4379" s="14"/>
      <c r="U4379" s="14">
        <v>11875</v>
      </c>
      <c r="V4379" s="14"/>
      <c r="W4379" s="14"/>
      <c r="X4379" s="14"/>
      <c r="Y4379" s="14"/>
      <c r="Z4379" s="14">
        <v>11875</v>
      </c>
      <c r="AA4379" s="14">
        <v>37600</v>
      </c>
      <c r="AB4379" s="14">
        <v>0</v>
      </c>
      <c r="AC4379" s="14"/>
      <c r="AD4379" s="14"/>
      <c r="AE4379" s="14"/>
      <c r="AF4379" s="14"/>
      <c r="AG4379" s="14"/>
      <c r="AH4379" s="14">
        <f t="shared" si="6787"/>
        <v>0</v>
      </c>
      <c r="AI4379" s="14"/>
      <c r="AJ4379" s="14"/>
      <c r="AK4379" s="14"/>
      <c r="AL4379" s="14"/>
      <c r="AM4379" s="14"/>
      <c r="AN4379" s="14"/>
      <c r="AO4379" s="14"/>
      <c r="AP4379" s="14"/>
      <c r="AQ4379" s="14"/>
      <c r="AR4379" s="14">
        <v>0</v>
      </c>
      <c r="AS4379" s="14">
        <v>0</v>
      </c>
      <c r="AT4379" s="14">
        <v>50000</v>
      </c>
      <c r="AU4379" s="14">
        <f>50000+34107</f>
        <v>84107</v>
      </c>
      <c r="AV4379" s="14"/>
      <c r="AW4379" s="14"/>
      <c r="AX4379" s="14"/>
      <c r="AY4379" s="14"/>
      <c r="AZ4379" s="14">
        <f t="shared" si="6788"/>
        <v>134107</v>
      </c>
      <c r="BA4379" s="14">
        <v>15000</v>
      </c>
      <c r="BB4379" s="14">
        <f>15000-15000</f>
        <v>0</v>
      </c>
      <c r="BC4379" s="14">
        <v>50000</v>
      </c>
      <c r="BD4379" s="14"/>
      <c r="BE4379" s="14">
        <v>34107</v>
      </c>
      <c r="BF4379" s="14"/>
      <c r="BG4379" s="14"/>
      <c r="BH4379" s="14"/>
      <c r="BI4379" s="14"/>
      <c r="BJ4379" s="14">
        <v>99107</v>
      </c>
      <c r="BK4379" s="14">
        <v>35000</v>
      </c>
    </row>
    <row r="4380" spans="1:63" x14ac:dyDescent="0.25">
      <c r="A4380" s="4" t="s">
        <v>1156</v>
      </c>
      <c r="B4380" s="4" t="s">
        <v>58</v>
      </c>
      <c r="C4380" s="4" t="s">
        <v>163</v>
      </c>
      <c r="D4380" s="107" t="s">
        <v>1441</v>
      </c>
      <c r="E4380" s="117">
        <v>6133</v>
      </c>
      <c r="F4380" s="107"/>
      <c r="G4380" s="103" t="s">
        <v>1659</v>
      </c>
      <c r="H4380" s="13" t="s">
        <v>77</v>
      </c>
      <c r="I4380" s="14">
        <v>70100</v>
      </c>
      <c r="J4380" s="14">
        <v>20100</v>
      </c>
      <c r="K4380" s="14">
        <v>10317</v>
      </c>
      <c r="L4380" s="14"/>
      <c r="M4380" s="14"/>
      <c r="N4380" s="14"/>
      <c r="O4380" s="14"/>
      <c r="P4380" s="14">
        <f t="shared" si="6786"/>
        <v>30417</v>
      </c>
      <c r="Q4380" s="14">
        <v>1400</v>
      </c>
      <c r="R4380" s="14"/>
      <c r="S4380" s="14"/>
      <c r="T4380" s="14"/>
      <c r="U4380" s="14">
        <v>10317</v>
      </c>
      <c r="V4380" s="14"/>
      <c r="W4380" s="14"/>
      <c r="X4380" s="14"/>
      <c r="Y4380" s="14"/>
      <c r="Z4380" s="14">
        <v>11717</v>
      </c>
      <c r="AA4380" s="14">
        <v>18700</v>
      </c>
      <c r="AB4380" s="14">
        <v>0</v>
      </c>
      <c r="AC4380" s="14"/>
      <c r="AD4380" s="14"/>
      <c r="AE4380" s="14"/>
      <c r="AF4380" s="14"/>
      <c r="AG4380" s="14"/>
      <c r="AH4380" s="14">
        <f t="shared" si="6787"/>
        <v>0</v>
      </c>
      <c r="AI4380" s="14"/>
      <c r="AJ4380" s="14"/>
      <c r="AK4380" s="14"/>
      <c r="AL4380" s="14"/>
      <c r="AM4380" s="14"/>
      <c r="AN4380" s="14"/>
      <c r="AO4380" s="14"/>
      <c r="AP4380" s="14"/>
      <c r="AQ4380" s="14"/>
      <c r="AR4380" s="14">
        <v>0</v>
      </c>
      <c r="AS4380" s="14">
        <v>0</v>
      </c>
      <c r="AT4380" s="14">
        <v>20000</v>
      </c>
      <c r="AU4380" s="14">
        <f>19999+11639</f>
        <v>31638</v>
      </c>
      <c r="AV4380" s="14"/>
      <c r="AW4380" s="14"/>
      <c r="AX4380" s="14"/>
      <c r="AY4380" s="14"/>
      <c r="AZ4380" s="14">
        <f t="shared" si="6788"/>
        <v>51638</v>
      </c>
      <c r="BA4380" s="14">
        <v>2000</v>
      </c>
      <c r="BB4380" s="14">
        <f>2000-2000</f>
        <v>0</v>
      </c>
      <c r="BC4380" s="14">
        <v>19999</v>
      </c>
      <c r="BD4380" s="14"/>
      <c r="BE4380" s="14">
        <v>11639</v>
      </c>
      <c r="BF4380" s="14"/>
      <c r="BG4380" s="14"/>
      <c r="BH4380" s="14"/>
      <c r="BI4380" s="14"/>
      <c r="BJ4380" s="14">
        <v>33638</v>
      </c>
      <c r="BK4380" s="14">
        <v>18000</v>
      </c>
    </row>
    <row r="4381" spans="1:63" x14ac:dyDescent="0.25">
      <c r="A4381" s="4" t="s">
        <v>1156</v>
      </c>
      <c r="B4381" s="4" t="s">
        <v>58</v>
      </c>
      <c r="C4381" s="4" t="s">
        <v>163</v>
      </c>
      <c r="D4381" s="107" t="s">
        <v>1441</v>
      </c>
      <c r="E4381" s="117">
        <v>6134</v>
      </c>
      <c r="F4381" s="107"/>
      <c r="G4381" s="103" t="s">
        <v>1659</v>
      </c>
      <c r="H4381" s="13" t="s">
        <v>80</v>
      </c>
      <c r="I4381" s="14">
        <v>1380970</v>
      </c>
      <c r="J4381" s="14">
        <v>620000</v>
      </c>
      <c r="K4381" s="14">
        <f>15072+284928</f>
        <v>300000</v>
      </c>
      <c r="L4381" s="14"/>
      <c r="M4381" s="14"/>
      <c r="N4381" s="14"/>
      <c r="O4381" s="14"/>
      <c r="P4381" s="14">
        <f t="shared" si="6786"/>
        <v>920000</v>
      </c>
      <c r="Q4381" s="14">
        <v>1300</v>
      </c>
      <c r="R4381" s="14"/>
      <c r="S4381" s="14">
        <v>15072</v>
      </c>
      <c r="T4381" s="14"/>
      <c r="U4381" s="14">
        <v>284928</v>
      </c>
      <c r="V4381" s="14"/>
      <c r="W4381" s="14"/>
      <c r="X4381" s="14"/>
      <c r="Y4381" s="14"/>
      <c r="Z4381" s="14">
        <v>301300</v>
      </c>
      <c r="AA4381" s="14">
        <v>618700</v>
      </c>
      <c r="AB4381" s="14">
        <v>0</v>
      </c>
      <c r="AC4381" s="14"/>
      <c r="AD4381" s="14"/>
      <c r="AE4381" s="14"/>
      <c r="AF4381" s="14"/>
      <c r="AG4381" s="14"/>
      <c r="AH4381" s="14">
        <f t="shared" si="6787"/>
        <v>0</v>
      </c>
      <c r="AI4381" s="14"/>
      <c r="AJ4381" s="14"/>
      <c r="AK4381" s="14"/>
      <c r="AL4381" s="14"/>
      <c r="AM4381" s="14"/>
      <c r="AN4381" s="14"/>
      <c r="AO4381" s="14"/>
      <c r="AP4381" s="14"/>
      <c r="AQ4381" s="14"/>
      <c r="AR4381" s="14">
        <v>0</v>
      </c>
      <c r="AS4381" s="14">
        <v>0</v>
      </c>
      <c r="AT4381" s="14">
        <v>160970</v>
      </c>
      <c r="AU4381" s="14">
        <f>168340-1002</f>
        <v>167338</v>
      </c>
      <c r="AV4381" s="14"/>
      <c r="AW4381" s="14">
        <v>12890</v>
      </c>
      <c r="AX4381" s="14"/>
      <c r="AY4381" s="14"/>
      <c r="AZ4381" s="14">
        <f t="shared" si="6788"/>
        <v>341198</v>
      </c>
      <c r="BA4381" s="14"/>
      <c r="BB4381" s="14"/>
      <c r="BC4381" s="14">
        <v>168340</v>
      </c>
      <c r="BD4381" s="14"/>
      <c r="BE4381" s="14">
        <f>-1002+12890</f>
        <v>11888</v>
      </c>
      <c r="BF4381" s="14"/>
      <c r="BG4381" s="14"/>
      <c r="BH4381" s="14"/>
      <c r="BI4381" s="14"/>
      <c r="BJ4381" s="14">
        <v>180228</v>
      </c>
      <c r="BK4381" s="14">
        <v>160970</v>
      </c>
    </row>
    <row r="4382" spans="1:63" x14ac:dyDescent="0.25">
      <c r="A4382" s="4" t="s">
        <v>1156</v>
      </c>
      <c r="B4382" s="4" t="s">
        <v>58</v>
      </c>
      <c r="C4382" s="4" t="s">
        <v>163</v>
      </c>
      <c r="D4382" s="107" t="s">
        <v>1441</v>
      </c>
      <c r="E4382" s="117">
        <v>6135</v>
      </c>
      <c r="F4382" s="107"/>
      <c r="G4382" s="103" t="s">
        <v>1659</v>
      </c>
      <c r="H4382" s="13" t="s">
        <v>83</v>
      </c>
      <c r="I4382" s="14">
        <v>15000</v>
      </c>
      <c r="J4382" s="14">
        <v>15000</v>
      </c>
      <c r="K4382" s="14">
        <v>10177</v>
      </c>
      <c r="L4382" s="14"/>
      <c r="M4382" s="14"/>
      <c r="N4382" s="14"/>
      <c r="O4382" s="14"/>
      <c r="P4382" s="14">
        <f t="shared" si="6786"/>
        <v>25177</v>
      </c>
      <c r="Q4382" s="14">
        <v>2000</v>
      </c>
      <c r="R4382" s="14">
        <v>2000</v>
      </c>
      <c r="S4382" s="14">
        <f>2000-2000</f>
        <v>0</v>
      </c>
      <c r="T4382" s="14"/>
      <c r="U4382" s="14">
        <v>10177</v>
      </c>
      <c r="V4382" s="14"/>
      <c r="W4382" s="14"/>
      <c r="X4382" s="14"/>
      <c r="Y4382" s="14"/>
      <c r="Z4382" s="14">
        <v>14177</v>
      </c>
      <c r="AA4382" s="14">
        <v>11000</v>
      </c>
      <c r="AB4382" s="14">
        <v>0</v>
      </c>
      <c r="AC4382" s="14"/>
      <c r="AD4382" s="14"/>
      <c r="AE4382" s="14"/>
      <c r="AF4382" s="14"/>
      <c r="AG4382" s="14"/>
      <c r="AH4382" s="14">
        <f t="shared" si="6787"/>
        <v>0</v>
      </c>
      <c r="AI4382" s="14"/>
      <c r="AJ4382" s="14"/>
      <c r="AK4382" s="14"/>
      <c r="AL4382" s="14"/>
      <c r="AM4382" s="14"/>
      <c r="AN4382" s="14"/>
      <c r="AO4382" s="14"/>
      <c r="AP4382" s="14"/>
      <c r="AQ4382" s="14"/>
      <c r="AR4382" s="14">
        <v>0</v>
      </c>
      <c r="AS4382" s="14">
        <v>0</v>
      </c>
      <c r="AT4382" s="14">
        <v>0</v>
      </c>
      <c r="AU4382" s="14"/>
      <c r="AV4382" s="14"/>
      <c r="AW4382" s="14"/>
      <c r="AX4382" s="14"/>
      <c r="AY4382" s="14"/>
      <c r="AZ4382" s="14">
        <f t="shared" si="6788"/>
        <v>0</v>
      </c>
      <c r="BA4382" s="14"/>
      <c r="BB4382" s="14"/>
      <c r="BC4382" s="14"/>
      <c r="BD4382" s="14"/>
      <c r="BE4382" s="14"/>
      <c r="BF4382" s="14"/>
      <c r="BG4382" s="14"/>
      <c r="BH4382" s="14"/>
      <c r="BI4382" s="14"/>
      <c r="BJ4382" s="14">
        <v>0</v>
      </c>
      <c r="BK4382" s="14">
        <v>0</v>
      </c>
    </row>
    <row r="4383" spans="1:63" ht="22.5" x14ac:dyDescent="0.25">
      <c r="A4383" s="4" t="s">
        <v>1156</v>
      </c>
      <c r="B4383" s="4" t="s">
        <v>58</v>
      </c>
      <c r="C4383" s="4" t="s">
        <v>163</v>
      </c>
      <c r="D4383" s="107" t="s">
        <v>1441</v>
      </c>
      <c r="E4383" s="117">
        <v>6136</v>
      </c>
      <c r="F4383" s="107"/>
      <c r="G4383" s="103" t="s">
        <v>1659</v>
      </c>
      <c r="H4383" s="13" t="s">
        <v>86</v>
      </c>
      <c r="I4383" s="14">
        <v>100</v>
      </c>
      <c r="J4383" s="14">
        <v>100</v>
      </c>
      <c r="K4383" s="14"/>
      <c r="L4383" s="14"/>
      <c r="M4383" s="14"/>
      <c r="N4383" s="14"/>
      <c r="O4383" s="14"/>
      <c r="P4383" s="14">
        <f t="shared" si="6786"/>
        <v>100</v>
      </c>
      <c r="Q4383" s="14"/>
      <c r="R4383" s="14"/>
      <c r="S4383" s="14"/>
      <c r="T4383" s="14"/>
      <c r="U4383" s="14"/>
      <c r="V4383" s="14"/>
      <c r="W4383" s="14"/>
      <c r="X4383" s="14"/>
      <c r="Y4383" s="14"/>
      <c r="Z4383" s="14">
        <v>0</v>
      </c>
      <c r="AA4383" s="14">
        <v>100</v>
      </c>
      <c r="AB4383" s="14">
        <v>0</v>
      </c>
      <c r="AC4383" s="14"/>
      <c r="AD4383" s="14"/>
      <c r="AE4383" s="14"/>
      <c r="AF4383" s="14"/>
      <c r="AG4383" s="14"/>
      <c r="AH4383" s="14">
        <f t="shared" si="6787"/>
        <v>0</v>
      </c>
      <c r="AI4383" s="14"/>
      <c r="AJ4383" s="14"/>
      <c r="AK4383" s="14"/>
      <c r="AL4383" s="14"/>
      <c r="AM4383" s="14"/>
      <c r="AN4383" s="14"/>
      <c r="AO4383" s="14"/>
      <c r="AP4383" s="14"/>
      <c r="AQ4383" s="14"/>
      <c r="AR4383" s="14">
        <v>0</v>
      </c>
      <c r="AS4383" s="14">
        <v>0</v>
      </c>
      <c r="AT4383" s="14">
        <v>0</v>
      </c>
      <c r="AU4383" s="14"/>
      <c r="AV4383" s="14"/>
      <c r="AW4383" s="14"/>
      <c r="AX4383" s="14"/>
      <c r="AY4383" s="14"/>
      <c r="AZ4383" s="14">
        <f t="shared" si="6788"/>
        <v>0</v>
      </c>
      <c r="BA4383" s="14"/>
      <c r="BB4383" s="14"/>
      <c r="BC4383" s="14"/>
      <c r="BD4383" s="14"/>
      <c r="BE4383" s="14"/>
      <c r="BF4383" s="14"/>
      <c r="BG4383" s="14"/>
      <c r="BH4383" s="14"/>
      <c r="BI4383" s="14"/>
      <c r="BJ4383" s="14">
        <v>0</v>
      </c>
      <c r="BK4383" s="14">
        <v>0</v>
      </c>
    </row>
    <row r="4384" spans="1:63" x14ac:dyDescent="0.25">
      <c r="A4384" s="4" t="s">
        <v>1156</v>
      </c>
      <c r="B4384" s="4" t="s">
        <v>58</v>
      </c>
      <c r="C4384" s="4" t="s">
        <v>163</v>
      </c>
      <c r="D4384" s="107" t="s">
        <v>1441</v>
      </c>
      <c r="E4384" s="117">
        <v>6137</v>
      </c>
      <c r="F4384" s="107"/>
      <c r="G4384" s="103" t="s">
        <v>1659</v>
      </c>
      <c r="H4384" s="13" t="s">
        <v>89</v>
      </c>
      <c r="I4384" s="14">
        <v>220000</v>
      </c>
      <c r="J4384" s="14">
        <v>77500</v>
      </c>
      <c r="K4384" s="14">
        <f>150966+9034</f>
        <v>160000</v>
      </c>
      <c r="L4384" s="14"/>
      <c r="M4384" s="14"/>
      <c r="N4384" s="14"/>
      <c r="O4384" s="14"/>
      <c r="P4384" s="14">
        <f t="shared" si="6786"/>
        <v>237500</v>
      </c>
      <c r="Q4384" s="14">
        <v>50000</v>
      </c>
      <c r="R4384" s="14"/>
      <c r="S4384" s="14">
        <v>150966</v>
      </c>
      <c r="T4384" s="14"/>
      <c r="U4384" s="14">
        <v>9034</v>
      </c>
      <c r="V4384" s="14"/>
      <c r="W4384" s="14"/>
      <c r="X4384" s="14"/>
      <c r="Y4384" s="14"/>
      <c r="Z4384" s="14">
        <v>210000</v>
      </c>
      <c r="AA4384" s="14">
        <v>27500</v>
      </c>
      <c r="AB4384" s="14">
        <v>0</v>
      </c>
      <c r="AC4384" s="14"/>
      <c r="AD4384" s="14"/>
      <c r="AE4384" s="14"/>
      <c r="AF4384" s="14"/>
      <c r="AG4384" s="14"/>
      <c r="AH4384" s="14">
        <f t="shared" si="6787"/>
        <v>0</v>
      </c>
      <c r="AI4384" s="14"/>
      <c r="AJ4384" s="14"/>
      <c r="AK4384" s="14"/>
      <c r="AL4384" s="14"/>
      <c r="AM4384" s="14"/>
      <c r="AN4384" s="14"/>
      <c r="AO4384" s="14"/>
      <c r="AP4384" s="14"/>
      <c r="AQ4384" s="14"/>
      <c r="AR4384" s="14">
        <v>0</v>
      </c>
      <c r="AS4384" s="14">
        <v>0</v>
      </c>
      <c r="AT4384" s="14">
        <v>20000</v>
      </c>
      <c r="AU4384" s="14"/>
      <c r="AV4384" s="14"/>
      <c r="AW4384" s="14"/>
      <c r="AX4384" s="14"/>
      <c r="AY4384" s="14"/>
      <c r="AZ4384" s="14">
        <f t="shared" si="6788"/>
        <v>20000</v>
      </c>
      <c r="BA4384" s="14"/>
      <c r="BB4384" s="14"/>
      <c r="BC4384" s="14"/>
      <c r="BD4384" s="14"/>
      <c r="BE4384" s="14"/>
      <c r="BF4384" s="14"/>
      <c r="BG4384" s="14"/>
      <c r="BH4384" s="14"/>
      <c r="BI4384" s="14">
        <v>20000</v>
      </c>
      <c r="BJ4384" s="14">
        <v>20000</v>
      </c>
      <c r="BK4384" s="14">
        <v>0</v>
      </c>
    </row>
    <row r="4385" spans="1:63" ht="22.5" x14ac:dyDescent="0.25">
      <c r="A4385" s="4" t="s">
        <v>1156</v>
      </c>
      <c r="B4385" s="4" t="s">
        <v>58</v>
      </c>
      <c r="C4385" s="4" t="s">
        <v>163</v>
      </c>
      <c r="D4385" s="107" t="s">
        <v>1441</v>
      </c>
      <c r="E4385" s="117">
        <v>6138</v>
      </c>
      <c r="F4385" s="107"/>
      <c r="G4385" s="103" t="s">
        <v>1659</v>
      </c>
      <c r="H4385" s="13" t="s">
        <v>92</v>
      </c>
      <c r="I4385" s="14">
        <v>30000</v>
      </c>
      <c r="J4385" s="14">
        <v>30000</v>
      </c>
      <c r="K4385" s="14">
        <v>13000</v>
      </c>
      <c r="L4385" s="14"/>
      <c r="M4385" s="14"/>
      <c r="N4385" s="14"/>
      <c r="O4385" s="14"/>
      <c r="P4385" s="14">
        <f t="shared" si="6786"/>
        <v>43000</v>
      </c>
      <c r="Q4385" s="14">
        <v>10000</v>
      </c>
      <c r="R4385" s="14"/>
      <c r="S4385" s="14">
        <v>13000</v>
      </c>
      <c r="T4385" s="14"/>
      <c r="U4385" s="14"/>
      <c r="V4385" s="14"/>
      <c r="W4385" s="14"/>
      <c r="X4385" s="14"/>
      <c r="Y4385" s="14"/>
      <c r="Z4385" s="14">
        <v>23000</v>
      </c>
      <c r="AA4385" s="14">
        <v>20000</v>
      </c>
      <c r="AB4385" s="14">
        <v>0</v>
      </c>
      <c r="AC4385" s="14"/>
      <c r="AD4385" s="14"/>
      <c r="AE4385" s="14"/>
      <c r="AF4385" s="14"/>
      <c r="AG4385" s="14"/>
      <c r="AH4385" s="14">
        <f t="shared" si="6787"/>
        <v>0</v>
      </c>
      <c r="AI4385" s="14"/>
      <c r="AJ4385" s="14"/>
      <c r="AK4385" s="14"/>
      <c r="AL4385" s="14"/>
      <c r="AM4385" s="14"/>
      <c r="AN4385" s="14"/>
      <c r="AO4385" s="14"/>
      <c r="AP4385" s="14"/>
      <c r="AQ4385" s="14"/>
      <c r="AR4385" s="14">
        <v>0</v>
      </c>
      <c r="AS4385" s="14">
        <v>0</v>
      </c>
      <c r="AT4385" s="14">
        <v>0</v>
      </c>
      <c r="AU4385" s="14"/>
      <c r="AV4385" s="14"/>
      <c r="AW4385" s="14"/>
      <c r="AX4385" s="14"/>
      <c r="AY4385" s="14"/>
      <c r="AZ4385" s="14">
        <f t="shared" si="6788"/>
        <v>0</v>
      </c>
      <c r="BA4385" s="14"/>
      <c r="BB4385" s="14"/>
      <c r="BC4385" s="14"/>
      <c r="BD4385" s="14"/>
      <c r="BE4385" s="14"/>
      <c r="BF4385" s="14"/>
      <c r="BG4385" s="14"/>
      <c r="BH4385" s="14"/>
      <c r="BI4385" s="14"/>
      <c r="BJ4385" s="14">
        <v>0</v>
      </c>
      <c r="BK4385" s="14">
        <v>0</v>
      </c>
    </row>
    <row r="4386" spans="1:63" x14ac:dyDescent="0.25">
      <c r="A4386" s="1" t="s">
        <v>1156</v>
      </c>
      <c r="B4386" s="1" t="s">
        <v>58</v>
      </c>
      <c r="C4386" s="1" t="s">
        <v>163</v>
      </c>
      <c r="D4386" s="110" t="s">
        <v>1441</v>
      </c>
      <c r="E4386" s="110" t="s">
        <v>36</v>
      </c>
      <c r="F4386" s="107" t="s">
        <v>0</v>
      </c>
      <c r="G4386" s="13" t="s">
        <v>0</v>
      </c>
      <c r="H4386" s="2" t="s">
        <v>37</v>
      </c>
      <c r="I4386" s="12">
        <f>SUM(I4387:I4390)</f>
        <v>870000</v>
      </c>
      <c r="J4386" s="12">
        <f t="shared" ref="J4386:Y4386" si="6834">SUM(J4387:J4390)</f>
        <v>678874</v>
      </c>
      <c r="K4386" s="12">
        <f t="shared" si="6834"/>
        <v>185000</v>
      </c>
      <c r="L4386" s="12">
        <f t="shared" si="6834"/>
        <v>0</v>
      </c>
      <c r="M4386" s="12">
        <f t="shared" si="6834"/>
        <v>0</v>
      </c>
      <c r="N4386" s="12">
        <f t="shared" si="6834"/>
        <v>0</v>
      </c>
      <c r="O4386" s="12">
        <f t="shared" si="6834"/>
        <v>0</v>
      </c>
      <c r="P4386" s="12">
        <f t="shared" si="6834"/>
        <v>863874</v>
      </c>
      <c r="Q4386" s="12">
        <f t="shared" si="6834"/>
        <v>21051</v>
      </c>
      <c r="R4386" s="12">
        <f t="shared" si="6834"/>
        <v>0</v>
      </c>
      <c r="S4386" s="12">
        <f t="shared" si="6834"/>
        <v>36692</v>
      </c>
      <c r="T4386" s="12">
        <f t="shared" si="6834"/>
        <v>0</v>
      </c>
      <c r="U4386" s="12">
        <f>SUM(U4387:U4390)</f>
        <v>168308</v>
      </c>
      <c r="V4386" s="12">
        <f t="shared" si="6834"/>
        <v>0</v>
      </c>
      <c r="W4386" s="12">
        <f t="shared" si="6834"/>
        <v>0</v>
      </c>
      <c r="X4386" s="12">
        <f t="shared" si="6834"/>
        <v>0</v>
      </c>
      <c r="Y4386" s="12">
        <f t="shared" si="6834"/>
        <v>0</v>
      </c>
      <c r="Z4386" s="12">
        <v>226051</v>
      </c>
      <c r="AA4386" s="12">
        <v>637823</v>
      </c>
      <c r="AB4386" s="12">
        <f t="shared" ref="AB4386:AQ4386" si="6835">SUM(AB4387:AB4390)</f>
        <v>0</v>
      </c>
      <c r="AC4386" s="12">
        <f t="shared" si="6835"/>
        <v>0</v>
      </c>
      <c r="AD4386" s="12">
        <f t="shared" si="6835"/>
        <v>0</v>
      </c>
      <c r="AE4386" s="12">
        <f t="shared" si="6835"/>
        <v>0</v>
      </c>
      <c r="AF4386" s="12">
        <f t="shared" si="6835"/>
        <v>0</v>
      </c>
      <c r="AG4386" s="12">
        <f t="shared" si="6835"/>
        <v>0</v>
      </c>
      <c r="AH4386" s="12">
        <f t="shared" si="6835"/>
        <v>0</v>
      </c>
      <c r="AI4386" s="12">
        <f t="shared" si="6835"/>
        <v>0</v>
      </c>
      <c r="AJ4386" s="12">
        <f t="shared" si="6835"/>
        <v>0</v>
      </c>
      <c r="AK4386" s="12">
        <f t="shared" si="6835"/>
        <v>0</v>
      </c>
      <c r="AL4386" s="12">
        <f t="shared" si="6835"/>
        <v>0</v>
      </c>
      <c r="AM4386" s="12">
        <f t="shared" si="6835"/>
        <v>0</v>
      </c>
      <c r="AN4386" s="12">
        <f t="shared" si="6835"/>
        <v>0</v>
      </c>
      <c r="AO4386" s="12">
        <f t="shared" si="6835"/>
        <v>0</v>
      </c>
      <c r="AP4386" s="12">
        <f t="shared" si="6835"/>
        <v>0</v>
      </c>
      <c r="AQ4386" s="12">
        <f t="shared" si="6835"/>
        <v>0</v>
      </c>
      <c r="AR4386" s="12">
        <v>0</v>
      </c>
      <c r="AS4386" s="12">
        <v>0</v>
      </c>
      <c r="AT4386" s="12">
        <f t="shared" ref="AT4386:BI4386" si="6836">SUM(AT4387:AT4390)</f>
        <v>40000</v>
      </c>
      <c r="AU4386" s="12">
        <f t="shared" si="6836"/>
        <v>31382</v>
      </c>
      <c r="AV4386" s="12">
        <f t="shared" si="6836"/>
        <v>0</v>
      </c>
      <c r="AW4386" s="12">
        <f t="shared" si="6836"/>
        <v>0</v>
      </c>
      <c r="AX4386" s="12">
        <f t="shared" si="6836"/>
        <v>0</v>
      </c>
      <c r="AY4386" s="12">
        <f t="shared" si="6836"/>
        <v>0</v>
      </c>
      <c r="AZ4386" s="12">
        <f t="shared" si="6836"/>
        <v>71382</v>
      </c>
      <c r="BA4386" s="12">
        <f t="shared" si="6836"/>
        <v>5015</v>
      </c>
      <c r="BB4386" s="12">
        <f t="shared" si="6836"/>
        <v>15</v>
      </c>
      <c r="BC4386" s="12">
        <f t="shared" si="6836"/>
        <v>31382</v>
      </c>
      <c r="BD4386" s="12">
        <f t="shared" si="6836"/>
        <v>0</v>
      </c>
      <c r="BE4386" s="12">
        <f t="shared" si="6836"/>
        <v>0</v>
      </c>
      <c r="BF4386" s="12">
        <f t="shared" si="6836"/>
        <v>0</v>
      </c>
      <c r="BG4386" s="12">
        <f t="shared" si="6836"/>
        <v>0</v>
      </c>
      <c r="BH4386" s="12">
        <f t="shared" si="6836"/>
        <v>0</v>
      </c>
      <c r="BI4386" s="12">
        <f t="shared" si="6836"/>
        <v>0</v>
      </c>
      <c r="BJ4386" s="12">
        <v>36412</v>
      </c>
      <c r="BK4386" s="12">
        <v>34970</v>
      </c>
    </row>
    <row r="4387" spans="1:63" x14ac:dyDescent="0.25">
      <c r="A4387" s="4" t="s">
        <v>1156</v>
      </c>
      <c r="B4387" s="4" t="s">
        <v>58</v>
      </c>
      <c r="C4387" s="4" t="s">
        <v>163</v>
      </c>
      <c r="D4387" s="107" t="s">
        <v>1441</v>
      </c>
      <c r="E4387" s="117">
        <v>6139</v>
      </c>
      <c r="F4387" s="107"/>
      <c r="G4387" s="103" t="s">
        <v>1659</v>
      </c>
      <c r="H4387" s="13" t="s">
        <v>37</v>
      </c>
      <c r="I4387" s="14">
        <v>819000</v>
      </c>
      <c r="J4387" s="14">
        <v>669000</v>
      </c>
      <c r="K4387" s="14">
        <f>16229+463+168771-463</f>
        <v>185000</v>
      </c>
      <c r="L4387" s="14"/>
      <c r="M4387" s="14"/>
      <c r="N4387" s="14"/>
      <c r="O4387" s="14"/>
      <c r="P4387" s="14">
        <f t="shared" si="6786"/>
        <v>854000</v>
      </c>
      <c r="Q4387" s="14">
        <v>20000</v>
      </c>
      <c r="R4387" s="14"/>
      <c r="S4387" s="14">
        <f>16229+463+20000</f>
        <v>36692</v>
      </c>
      <c r="T4387" s="14"/>
      <c r="U4387" s="14">
        <f>168771-463</f>
        <v>168308</v>
      </c>
      <c r="V4387" s="14"/>
      <c r="W4387" s="14"/>
      <c r="X4387" s="14"/>
      <c r="Y4387" s="14"/>
      <c r="Z4387" s="14">
        <v>225000</v>
      </c>
      <c r="AA4387" s="14">
        <v>629000</v>
      </c>
      <c r="AB4387" s="14">
        <v>0</v>
      </c>
      <c r="AC4387" s="14"/>
      <c r="AD4387" s="14"/>
      <c r="AE4387" s="14"/>
      <c r="AF4387" s="14"/>
      <c r="AG4387" s="14"/>
      <c r="AH4387" s="14">
        <f t="shared" si="6787"/>
        <v>0</v>
      </c>
      <c r="AI4387" s="14"/>
      <c r="AJ4387" s="14"/>
      <c r="AK4387" s="14"/>
      <c r="AL4387" s="14"/>
      <c r="AM4387" s="14"/>
      <c r="AN4387" s="14"/>
      <c r="AO4387" s="14"/>
      <c r="AP4387" s="14"/>
      <c r="AQ4387" s="14"/>
      <c r="AR4387" s="14">
        <v>0</v>
      </c>
      <c r="AS4387" s="14">
        <v>0</v>
      </c>
      <c r="AT4387" s="14">
        <v>20000</v>
      </c>
      <c r="AU4387" s="14">
        <v>19952</v>
      </c>
      <c r="AV4387" s="14"/>
      <c r="AW4387" s="14"/>
      <c r="AX4387" s="14"/>
      <c r="AY4387" s="14"/>
      <c r="AZ4387" s="14">
        <f t="shared" si="6788"/>
        <v>39952</v>
      </c>
      <c r="BA4387" s="14"/>
      <c r="BB4387" s="14"/>
      <c r="BC4387" s="14">
        <v>19952</v>
      </c>
      <c r="BD4387" s="14"/>
      <c r="BE4387" s="14"/>
      <c r="BF4387" s="14"/>
      <c r="BG4387" s="14"/>
      <c r="BH4387" s="14"/>
      <c r="BI4387" s="14"/>
      <c r="BJ4387" s="14">
        <v>19952</v>
      </c>
      <c r="BK4387" s="14">
        <v>20000</v>
      </c>
    </row>
    <row r="4388" spans="1:63" ht="22.5" x14ac:dyDescent="0.25">
      <c r="A4388" s="4" t="s">
        <v>1156</v>
      </c>
      <c r="B4388" s="4" t="s">
        <v>58</v>
      </c>
      <c r="C4388" s="4" t="s">
        <v>163</v>
      </c>
      <c r="D4388" s="107" t="s">
        <v>1441</v>
      </c>
      <c r="E4388" s="117">
        <v>6139</v>
      </c>
      <c r="F4388" s="107" t="s">
        <v>1448</v>
      </c>
      <c r="G4388" s="103" t="s">
        <v>1659</v>
      </c>
      <c r="H4388" s="13" t="s">
        <v>39</v>
      </c>
      <c r="I4388" s="14">
        <v>50000</v>
      </c>
      <c r="J4388" s="14">
        <v>9874</v>
      </c>
      <c r="K4388" s="14"/>
      <c r="L4388" s="14"/>
      <c r="M4388" s="14"/>
      <c r="N4388" s="14"/>
      <c r="O4388" s="14"/>
      <c r="P4388" s="14">
        <f t="shared" si="6786"/>
        <v>9874</v>
      </c>
      <c r="Q4388" s="14">
        <f>51+1000</f>
        <v>1051</v>
      </c>
      <c r="R4388" s="14"/>
      <c r="S4388" s="14"/>
      <c r="T4388" s="14"/>
      <c r="U4388" s="14"/>
      <c r="V4388" s="14"/>
      <c r="W4388" s="14"/>
      <c r="X4388" s="14"/>
      <c r="Y4388" s="14"/>
      <c r="Z4388" s="14">
        <v>1051</v>
      </c>
      <c r="AA4388" s="14">
        <v>8823</v>
      </c>
      <c r="AB4388" s="14">
        <v>0</v>
      </c>
      <c r="AC4388" s="14"/>
      <c r="AD4388" s="14"/>
      <c r="AE4388" s="14"/>
      <c r="AF4388" s="14"/>
      <c r="AG4388" s="14"/>
      <c r="AH4388" s="14">
        <f t="shared" si="6787"/>
        <v>0</v>
      </c>
      <c r="AI4388" s="14"/>
      <c r="AJ4388" s="14"/>
      <c r="AK4388" s="14"/>
      <c r="AL4388" s="14"/>
      <c r="AM4388" s="14"/>
      <c r="AN4388" s="14"/>
      <c r="AO4388" s="14"/>
      <c r="AP4388" s="14"/>
      <c r="AQ4388" s="14"/>
      <c r="AR4388" s="14">
        <v>0</v>
      </c>
      <c r="AS4388" s="14">
        <v>0</v>
      </c>
      <c r="AT4388" s="14">
        <v>20000</v>
      </c>
      <c r="AU4388" s="14">
        <v>11430</v>
      </c>
      <c r="AV4388" s="14"/>
      <c r="AW4388" s="14"/>
      <c r="AX4388" s="14"/>
      <c r="AY4388" s="14"/>
      <c r="AZ4388" s="14">
        <f t="shared" si="6788"/>
        <v>31430</v>
      </c>
      <c r="BA4388" s="14">
        <f>356+15+4644</f>
        <v>5015</v>
      </c>
      <c r="BB4388" s="14">
        <f>15+5000-5000</f>
        <v>15</v>
      </c>
      <c r="BC4388" s="14">
        <v>11430</v>
      </c>
      <c r="BD4388" s="14"/>
      <c r="BE4388" s="14"/>
      <c r="BF4388" s="14"/>
      <c r="BG4388" s="14"/>
      <c r="BH4388" s="14"/>
      <c r="BI4388" s="14"/>
      <c r="BJ4388" s="14">
        <v>16460</v>
      </c>
      <c r="BK4388" s="14">
        <v>14970</v>
      </c>
    </row>
    <row r="4389" spans="1:63" ht="33.75" x14ac:dyDescent="0.25">
      <c r="A4389" s="4" t="s">
        <v>1156</v>
      </c>
      <c r="B4389" s="4" t="s">
        <v>58</v>
      </c>
      <c r="C4389" s="4" t="s">
        <v>163</v>
      </c>
      <c r="D4389" s="107" t="s">
        <v>1441</v>
      </c>
      <c r="E4389" s="117">
        <v>6139</v>
      </c>
      <c r="F4389" s="107" t="s">
        <v>1449</v>
      </c>
      <c r="G4389" s="103" t="s">
        <v>1659</v>
      </c>
      <c r="H4389" s="13" t="s">
        <v>40</v>
      </c>
      <c r="I4389" s="14">
        <v>1000</v>
      </c>
      <c r="J4389" s="14">
        <v>0</v>
      </c>
      <c r="K4389" s="14"/>
      <c r="L4389" s="14"/>
      <c r="M4389" s="14"/>
      <c r="N4389" s="14"/>
      <c r="O4389" s="14"/>
      <c r="P4389" s="14">
        <f t="shared" si="6786"/>
        <v>0</v>
      </c>
      <c r="Q4389" s="14"/>
      <c r="R4389" s="14"/>
      <c r="S4389" s="14"/>
      <c r="T4389" s="14"/>
      <c r="U4389" s="14"/>
      <c r="V4389" s="14"/>
      <c r="W4389" s="14"/>
      <c r="X4389" s="14"/>
      <c r="Y4389" s="14"/>
      <c r="Z4389" s="14">
        <v>0</v>
      </c>
      <c r="AA4389" s="14">
        <v>0</v>
      </c>
      <c r="AB4389" s="14">
        <v>0</v>
      </c>
      <c r="AC4389" s="14"/>
      <c r="AD4389" s="14"/>
      <c r="AE4389" s="14"/>
      <c r="AF4389" s="14"/>
      <c r="AG4389" s="14"/>
      <c r="AH4389" s="14">
        <f t="shared" si="6787"/>
        <v>0</v>
      </c>
      <c r="AI4389" s="14"/>
      <c r="AJ4389" s="14"/>
      <c r="AK4389" s="14"/>
      <c r="AL4389" s="14"/>
      <c r="AM4389" s="14"/>
      <c r="AN4389" s="14"/>
      <c r="AO4389" s="14"/>
      <c r="AP4389" s="14"/>
      <c r="AQ4389" s="14"/>
      <c r="AR4389" s="14">
        <v>0</v>
      </c>
      <c r="AS4389" s="14">
        <v>0</v>
      </c>
      <c r="AT4389" s="14">
        <v>0</v>
      </c>
      <c r="AU4389" s="14"/>
      <c r="AV4389" s="14"/>
      <c r="AW4389" s="14"/>
      <c r="AX4389" s="14"/>
      <c r="AY4389" s="14"/>
      <c r="AZ4389" s="14">
        <f t="shared" si="6788"/>
        <v>0</v>
      </c>
      <c r="BA4389" s="14"/>
      <c r="BB4389" s="14"/>
      <c r="BC4389" s="14"/>
      <c r="BD4389" s="14"/>
      <c r="BE4389" s="14"/>
      <c r="BF4389" s="14"/>
      <c r="BG4389" s="14"/>
      <c r="BH4389" s="14"/>
      <c r="BI4389" s="14"/>
      <c r="BJ4389" s="14">
        <v>0</v>
      </c>
      <c r="BK4389" s="14">
        <v>0</v>
      </c>
    </row>
    <row r="4390" spans="1:63" x14ac:dyDescent="0.25">
      <c r="A4390" s="4" t="s">
        <v>1156</v>
      </c>
      <c r="B4390" s="4" t="s">
        <v>58</v>
      </c>
      <c r="C4390" s="4" t="s">
        <v>163</v>
      </c>
      <c r="D4390" s="107" t="s">
        <v>1441</v>
      </c>
      <c r="E4390" s="117">
        <v>6139</v>
      </c>
      <c r="F4390" s="107" t="s">
        <v>1450</v>
      </c>
      <c r="G4390" s="103" t="s">
        <v>1659</v>
      </c>
      <c r="H4390" s="13" t="s">
        <v>1321</v>
      </c>
      <c r="I4390" s="14">
        <v>0</v>
      </c>
      <c r="J4390" s="14">
        <v>0</v>
      </c>
      <c r="K4390" s="14"/>
      <c r="L4390" s="14"/>
      <c r="M4390" s="14"/>
      <c r="N4390" s="14"/>
      <c r="O4390" s="14"/>
      <c r="P4390" s="14">
        <f t="shared" si="6786"/>
        <v>0</v>
      </c>
      <c r="Q4390" s="14"/>
      <c r="R4390" s="14"/>
      <c r="S4390" s="14"/>
      <c r="T4390" s="14"/>
      <c r="U4390" s="14"/>
      <c r="V4390" s="14"/>
      <c r="W4390" s="14"/>
      <c r="X4390" s="14"/>
      <c r="Y4390" s="14"/>
      <c r="Z4390" s="14">
        <v>0</v>
      </c>
      <c r="AA4390" s="14">
        <v>0</v>
      </c>
      <c r="AB4390" s="14">
        <v>0</v>
      </c>
      <c r="AC4390" s="14"/>
      <c r="AD4390" s="14"/>
      <c r="AE4390" s="14"/>
      <c r="AF4390" s="14"/>
      <c r="AG4390" s="14"/>
      <c r="AH4390" s="14">
        <f t="shared" si="6787"/>
        <v>0</v>
      </c>
      <c r="AI4390" s="14"/>
      <c r="AJ4390" s="14"/>
      <c r="AK4390" s="14"/>
      <c r="AL4390" s="14"/>
      <c r="AM4390" s="14"/>
      <c r="AN4390" s="14"/>
      <c r="AO4390" s="14"/>
      <c r="AP4390" s="14"/>
      <c r="AQ4390" s="14"/>
      <c r="AR4390" s="14">
        <v>0</v>
      </c>
      <c r="AS4390" s="14">
        <v>0</v>
      </c>
      <c r="AT4390" s="14">
        <v>0</v>
      </c>
      <c r="AU4390" s="14"/>
      <c r="AV4390" s="14"/>
      <c r="AW4390" s="14"/>
      <c r="AX4390" s="14"/>
      <c r="AY4390" s="14"/>
      <c r="AZ4390" s="14">
        <f t="shared" si="6788"/>
        <v>0</v>
      </c>
      <c r="BA4390" s="14"/>
      <c r="BB4390" s="14"/>
      <c r="BC4390" s="14"/>
      <c r="BD4390" s="14"/>
      <c r="BE4390" s="14"/>
      <c r="BF4390" s="14"/>
      <c r="BG4390" s="14"/>
      <c r="BH4390" s="14"/>
      <c r="BI4390" s="14"/>
      <c r="BJ4390" s="14">
        <v>0</v>
      </c>
      <c r="BK4390" s="14">
        <v>0</v>
      </c>
    </row>
    <row r="4391" spans="1:63" ht="33.75" x14ac:dyDescent="0.25">
      <c r="A4391" s="1" t="s">
        <v>0</v>
      </c>
      <c r="B4391" s="1" t="s">
        <v>0</v>
      </c>
      <c r="C4391" s="1" t="s">
        <v>0</v>
      </c>
      <c r="D4391" s="106" t="s">
        <v>0</v>
      </c>
      <c r="E4391" s="106" t="s">
        <v>0</v>
      </c>
      <c r="F4391" s="106" t="s">
        <v>0</v>
      </c>
      <c r="G4391" s="2" t="s">
        <v>0</v>
      </c>
      <c r="H4391" s="10" t="s">
        <v>41</v>
      </c>
      <c r="I4391" s="11">
        <f>SUM(I4392)</f>
        <v>20300</v>
      </c>
      <c r="J4391" s="11">
        <f t="shared" ref="J4391:Y4391" si="6837">SUM(J4392)</f>
        <v>20300</v>
      </c>
      <c r="K4391" s="11">
        <f t="shared" si="6837"/>
        <v>0</v>
      </c>
      <c r="L4391" s="11">
        <f t="shared" si="6837"/>
        <v>0</v>
      </c>
      <c r="M4391" s="11">
        <f t="shared" si="6837"/>
        <v>0</v>
      </c>
      <c r="N4391" s="11">
        <f t="shared" si="6837"/>
        <v>0</v>
      </c>
      <c r="O4391" s="11">
        <f t="shared" si="6837"/>
        <v>0</v>
      </c>
      <c r="P4391" s="11">
        <f t="shared" si="6837"/>
        <v>20300</v>
      </c>
      <c r="Q4391" s="11">
        <f t="shared" si="6837"/>
        <v>2000</v>
      </c>
      <c r="R4391" s="11">
        <f t="shared" si="6837"/>
        <v>0</v>
      </c>
      <c r="S4391" s="11">
        <f t="shared" si="6837"/>
        <v>308</v>
      </c>
      <c r="T4391" s="11">
        <f t="shared" si="6837"/>
        <v>0</v>
      </c>
      <c r="U4391" s="11">
        <f t="shared" si="6837"/>
        <v>0</v>
      </c>
      <c r="V4391" s="11">
        <f t="shared" si="6837"/>
        <v>0</v>
      </c>
      <c r="W4391" s="11">
        <f t="shared" si="6837"/>
        <v>0</v>
      </c>
      <c r="X4391" s="11">
        <f t="shared" si="6837"/>
        <v>0</v>
      </c>
      <c r="Y4391" s="11">
        <f t="shared" si="6837"/>
        <v>0</v>
      </c>
      <c r="Z4391" s="11">
        <v>2308</v>
      </c>
      <c r="AA4391" s="11">
        <v>17992</v>
      </c>
      <c r="AB4391" s="11">
        <f t="shared" ref="AB4391:AQ4391" si="6838">SUM(AB4392)</f>
        <v>0</v>
      </c>
      <c r="AC4391" s="11">
        <f t="shared" si="6838"/>
        <v>0</v>
      </c>
      <c r="AD4391" s="11">
        <f t="shared" si="6838"/>
        <v>0</v>
      </c>
      <c r="AE4391" s="11">
        <f t="shared" si="6838"/>
        <v>0</v>
      </c>
      <c r="AF4391" s="11">
        <f t="shared" si="6838"/>
        <v>0</v>
      </c>
      <c r="AG4391" s="11">
        <f t="shared" si="6838"/>
        <v>0</v>
      </c>
      <c r="AH4391" s="11">
        <f t="shared" si="6838"/>
        <v>0</v>
      </c>
      <c r="AI4391" s="11">
        <f t="shared" si="6838"/>
        <v>0</v>
      </c>
      <c r="AJ4391" s="11">
        <f t="shared" si="6838"/>
        <v>0</v>
      </c>
      <c r="AK4391" s="11">
        <f t="shared" si="6838"/>
        <v>0</v>
      </c>
      <c r="AL4391" s="11">
        <f t="shared" si="6838"/>
        <v>0</v>
      </c>
      <c r="AM4391" s="11">
        <f t="shared" si="6838"/>
        <v>0</v>
      </c>
      <c r="AN4391" s="11">
        <f t="shared" si="6838"/>
        <v>0</v>
      </c>
      <c r="AO4391" s="11">
        <f t="shared" si="6838"/>
        <v>0</v>
      </c>
      <c r="AP4391" s="11">
        <f t="shared" si="6838"/>
        <v>0</v>
      </c>
      <c r="AQ4391" s="11">
        <f t="shared" si="6838"/>
        <v>0</v>
      </c>
      <c r="AR4391" s="11">
        <v>0</v>
      </c>
      <c r="AS4391" s="11">
        <v>0</v>
      </c>
      <c r="AT4391" s="11">
        <f t="shared" ref="AT4391:BI4391" si="6839">SUM(AT4392)</f>
        <v>0</v>
      </c>
      <c r="AU4391" s="11">
        <f t="shared" si="6839"/>
        <v>0</v>
      </c>
      <c r="AV4391" s="11">
        <f t="shared" si="6839"/>
        <v>0</v>
      </c>
      <c r="AW4391" s="11">
        <f t="shared" si="6839"/>
        <v>0</v>
      </c>
      <c r="AX4391" s="11">
        <f t="shared" si="6839"/>
        <v>0</v>
      </c>
      <c r="AY4391" s="11">
        <f t="shared" si="6839"/>
        <v>0</v>
      </c>
      <c r="AZ4391" s="11">
        <f t="shared" si="6839"/>
        <v>0</v>
      </c>
      <c r="BA4391" s="11">
        <f t="shared" si="6839"/>
        <v>0</v>
      </c>
      <c r="BB4391" s="11">
        <f t="shared" si="6839"/>
        <v>0</v>
      </c>
      <c r="BC4391" s="11">
        <f t="shared" si="6839"/>
        <v>0</v>
      </c>
      <c r="BD4391" s="11">
        <f t="shared" si="6839"/>
        <v>0</v>
      </c>
      <c r="BE4391" s="11">
        <f t="shared" si="6839"/>
        <v>0</v>
      </c>
      <c r="BF4391" s="11">
        <f t="shared" si="6839"/>
        <v>0</v>
      </c>
      <c r="BG4391" s="11">
        <f t="shared" si="6839"/>
        <v>0</v>
      </c>
      <c r="BH4391" s="11">
        <f t="shared" si="6839"/>
        <v>0</v>
      </c>
      <c r="BI4391" s="11">
        <f t="shared" si="6839"/>
        <v>0</v>
      </c>
      <c r="BJ4391" s="11">
        <v>0</v>
      </c>
      <c r="BK4391" s="11">
        <v>0</v>
      </c>
    </row>
    <row r="4392" spans="1:63" ht="22.5" x14ac:dyDescent="0.25">
      <c r="A4392" s="4" t="s">
        <v>1156</v>
      </c>
      <c r="B4392" s="4" t="s">
        <v>58</v>
      </c>
      <c r="C4392" s="4" t="s">
        <v>163</v>
      </c>
      <c r="D4392" s="107" t="s">
        <v>1441</v>
      </c>
      <c r="E4392" s="106" t="s">
        <v>42</v>
      </c>
      <c r="F4392" s="106" t="s">
        <v>0</v>
      </c>
      <c r="G4392" s="2" t="s">
        <v>0</v>
      </c>
      <c r="H4392" s="2" t="s">
        <v>43</v>
      </c>
      <c r="I4392" s="12">
        <f>SUM(I4393:I4395)</f>
        <v>20300</v>
      </c>
      <c r="J4392" s="12">
        <f>SUM(J4393:J4395)</f>
        <v>20300</v>
      </c>
      <c r="K4392" s="12">
        <f t="shared" ref="K4392:Y4392" si="6840">SUM(K4393:K4395)</f>
        <v>0</v>
      </c>
      <c r="L4392" s="12">
        <f t="shared" si="6840"/>
        <v>0</v>
      </c>
      <c r="M4392" s="12">
        <f t="shared" si="6840"/>
        <v>0</v>
      </c>
      <c r="N4392" s="12">
        <f t="shared" si="6840"/>
        <v>0</v>
      </c>
      <c r="O4392" s="12">
        <f t="shared" si="6840"/>
        <v>0</v>
      </c>
      <c r="P4392" s="12">
        <f t="shared" ref="P4392" si="6841">SUM(P4393:P4395)</f>
        <v>20300</v>
      </c>
      <c r="Q4392" s="12">
        <f t="shared" si="6840"/>
        <v>2000</v>
      </c>
      <c r="R4392" s="12">
        <f t="shared" si="6840"/>
        <v>0</v>
      </c>
      <c r="S4392" s="12">
        <f t="shared" si="6840"/>
        <v>308</v>
      </c>
      <c r="T4392" s="12">
        <f t="shared" si="6840"/>
        <v>0</v>
      </c>
      <c r="U4392" s="12">
        <f t="shared" si="6840"/>
        <v>0</v>
      </c>
      <c r="V4392" s="12">
        <f t="shared" si="6840"/>
        <v>0</v>
      </c>
      <c r="W4392" s="12">
        <f t="shared" si="6840"/>
        <v>0</v>
      </c>
      <c r="X4392" s="12">
        <f t="shared" si="6840"/>
        <v>0</v>
      </c>
      <c r="Y4392" s="12">
        <f t="shared" si="6840"/>
        <v>0</v>
      </c>
      <c r="Z4392" s="12">
        <v>2308</v>
      </c>
      <c r="AA4392" s="12">
        <v>17992</v>
      </c>
      <c r="AB4392" s="12">
        <f t="shared" ref="AB4392:AQ4392" si="6842">SUM(AB4393:AB4395)</f>
        <v>0</v>
      </c>
      <c r="AC4392" s="12">
        <f t="shared" si="6842"/>
        <v>0</v>
      </c>
      <c r="AD4392" s="12">
        <f t="shared" si="6842"/>
        <v>0</v>
      </c>
      <c r="AE4392" s="12">
        <f t="shared" si="6842"/>
        <v>0</v>
      </c>
      <c r="AF4392" s="12">
        <f t="shared" si="6842"/>
        <v>0</v>
      </c>
      <c r="AG4392" s="12">
        <f t="shared" si="6842"/>
        <v>0</v>
      </c>
      <c r="AH4392" s="12">
        <f t="shared" ref="AH4392" si="6843">SUM(AH4393:AH4395)</f>
        <v>0</v>
      </c>
      <c r="AI4392" s="12">
        <f t="shared" si="6842"/>
        <v>0</v>
      </c>
      <c r="AJ4392" s="12">
        <f t="shared" si="6842"/>
        <v>0</v>
      </c>
      <c r="AK4392" s="12">
        <f t="shared" si="6842"/>
        <v>0</v>
      </c>
      <c r="AL4392" s="12">
        <f t="shared" si="6842"/>
        <v>0</v>
      </c>
      <c r="AM4392" s="12">
        <f t="shared" si="6842"/>
        <v>0</v>
      </c>
      <c r="AN4392" s="12">
        <f t="shared" si="6842"/>
        <v>0</v>
      </c>
      <c r="AO4392" s="12">
        <f t="shared" si="6842"/>
        <v>0</v>
      </c>
      <c r="AP4392" s="12">
        <f t="shared" si="6842"/>
        <v>0</v>
      </c>
      <c r="AQ4392" s="12">
        <f t="shared" si="6842"/>
        <v>0</v>
      </c>
      <c r="AR4392" s="12">
        <v>0</v>
      </c>
      <c r="AS4392" s="12">
        <v>0</v>
      </c>
      <c r="AT4392" s="12">
        <f t="shared" ref="AT4392:BI4392" si="6844">SUM(AT4393:AT4395)</f>
        <v>0</v>
      </c>
      <c r="AU4392" s="12">
        <f t="shared" si="6844"/>
        <v>0</v>
      </c>
      <c r="AV4392" s="12">
        <f t="shared" si="6844"/>
        <v>0</v>
      </c>
      <c r="AW4392" s="12">
        <f t="shared" si="6844"/>
        <v>0</v>
      </c>
      <c r="AX4392" s="12">
        <f t="shared" si="6844"/>
        <v>0</v>
      </c>
      <c r="AY4392" s="12">
        <f t="shared" si="6844"/>
        <v>0</v>
      </c>
      <c r="AZ4392" s="12">
        <f t="shared" ref="AZ4392" si="6845">SUM(AZ4393:AZ4395)</f>
        <v>0</v>
      </c>
      <c r="BA4392" s="12">
        <f t="shared" si="6844"/>
        <v>0</v>
      </c>
      <c r="BB4392" s="12">
        <f t="shared" si="6844"/>
        <v>0</v>
      </c>
      <c r="BC4392" s="12">
        <f t="shared" si="6844"/>
        <v>0</v>
      </c>
      <c r="BD4392" s="12">
        <f t="shared" si="6844"/>
        <v>0</v>
      </c>
      <c r="BE4392" s="12">
        <f t="shared" si="6844"/>
        <v>0</v>
      </c>
      <c r="BF4392" s="12">
        <f t="shared" si="6844"/>
        <v>0</v>
      </c>
      <c r="BG4392" s="12">
        <f t="shared" si="6844"/>
        <v>0</v>
      </c>
      <c r="BH4392" s="12">
        <f t="shared" si="6844"/>
        <v>0</v>
      </c>
      <c r="BI4392" s="12">
        <f t="shared" si="6844"/>
        <v>0</v>
      </c>
      <c r="BJ4392" s="12">
        <v>0</v>
      </c>
      <c r="BK4392" s="12">
        <v>0</v>
      </c>
    </row>
    <row r="4393" spans="1:63" x14ac:dyDescent="0.25">
      <c r="A4393" s="4" t="s">
        <v>1156</v>
      </c>
      <c r="B4393" s="4" t="s">
        <v>58</v>
      </c>
      <c r="C4393" s="4" t="s">
        <v>163</v>
      </c>
      <c r="D4393" s="107" t="s">
        <v>1441</v>
      </c>
      <c r="E4393" s="117">
        <v>6142</v>
      </c>
      <c r="F4393" s="107"/>
      <c r="G4393" s="103" t="s">
        <v>1659</v>
      </c>
      <c r="H4393" s="13" t="s">
        <v>62</v>
      </c>
      <c r="I4393" s="14">
        <v>100</v>
      </c>
      <c r="J4393" s="14">
        <v>100</v>
      </c>
      <c r="K4393" s="14"/>
      <c r="L4393" s="14"/>
      <c r="M4393" s="14"/>
      <c r="N4393" s="14"/>
      <c r="O4393" s="14"/>
      <c r="P4393" s="14">
        <f t="shared" si="6786"/>
        <v>100</v>
      </c>
      <c r="Q4393" s="14"/>
      <c r="R4393" s="14"/>
      <c r="S4393" s="14"/>
      <c r="T4393" s="14"/>
      <c r="U4393" s="14"/>
      <c r="V4393" s="14"/>
      <c r="W4393" s="14"/>
      <c r="X4393" s="14"/>
      <c r="Y4393" s="14"/>
      <c r="Z4393" s="14">
        <v>0</v>
      </c>
      <c r="AA4393" s="14">
        <v>100</v>
      </c>
      <c r="AB4393" s="14">
        <v>0</v>
      </c>
      <c r="AC4393" s="14"/>
      <c r="AD4393" s="14"/>
      <c r="AE4393" s="14"/>
      <c r="AF4393" s="14"/>
      <c r="AG4393" s="14"/>
      <c r="AH4393" s="14">
        <f t="shared" si="6787"/>
        <v>0</v>
      </c>
      <c r="AI4393" s="14"/>
      <c r="AJ4393" s="14"/>
      <c r="AK4393" s="14"/>
      <c r="AL4393" s="14"/>
      <c r="AM4393" s="14"/>
      <c r="AN4393" s="14"/>
      <c r="AO4393" s="14"/>
      <c r="AP4393" s="14"/>
      <c r="AQ4393" s="14"/>
      <c r="AR4393" s="14">
        <v>0</v>
      </c>
      <c r="AS4393" s="14">
        <v>0</v>
      </c>
      <c r="AT4393" s="14">
        <v>0</v>
      </c>
      <c r="AU4393" s="14"/>
      <c r="AV4393" s="14"/>
      <c r="AW4393" s="14"/>
      <c r="AX4393" s="14"/>
      <c r="AY4393" s="14"/>
      <c r="AZ4393" s="14">
        <f t="shared" si="6788"/>
        <v>0</v>
      </c>
      <c r="BA4393" s="14"/>
      <c r="BB4393" s="14"/>
      <c r="BC4393" s="14"/>
      <c r="BD4393" s="14"/>
      <c r="BE4393" s="14"/>
      <c r="BF4393" s="14"/>
      <c r="BG4393" s="14"/>
      <c r="BH4393" s="14"/>
      <c r="BI4393" s="14"/>
      <c r="BJ4393" s="14">
        <v>0</v>
      </c>
      <c r="BK4393" s="14">
        <v>0</v>
      </c>
    </row>
    <row r="4394" spans="1:63" ht="22.5" x14ac:dyDescent="0.25">
      <c r="A4394" s="4" t="s">
        <v>1156</v>
      </c>
      <c r="B4394" s="4" t="s">
        <v>58</v>
      </c>
      <c r="C4394" s="4" t="s">
        <v>163</v>
      </c>
      <c r="D4394" s="107" t="s">
        <v>1441</v>
      </c>
      <c r="E4394" s="117">
        <v>6143</v>
      </c>
      <c r="F4394" s="107"/>
      <c r="G4394" s="103" t="s">
        <v>1659</v>
      </c>
      <c r="H4394" s="13" t="s">
        <v>45</v>
      </c>
      <c r="I4394" s="14">
        <v>100</v>
      </c>
      <c r="J4394" s="14">
        <v>100</v>
      </c>
      <c r="K4394" s="14"/>
      <c r="L4394" s="14"/>
      <c r="M4394" s="14"/>
      <c r="N4394" s="14"/>
      <c r="O4394" s="14"/>
      <c r="P4394" s="14">
        <f t="shared" si="6786"/>
        <v>100</v>
      </c>
      <c r="Q4394" s="14"/>
      <c r="R4394" s="14"/>
      <c r="S4394" s="14"/>
      <c r="T4394" s="14"/>
      <c r="U4394" s="14"/>
      <c r="V4394" s="14"/>
      <c r="W4394" s="14"/>
      <c r="X4394" s="14"/>
      <c r="Y4394" s="14"/>
      <c r="Z4394" s="14">
        <v>0</v>
      </c>
      <c r="AA4394" s="14">
        <v>100</v>
      </c>
      <c r="AB4394" s="14">
        <v>0</v>
      </c>
      <c r="AC4394" s="14"/>
      <c r="AD4394" s="14"/>
      <c r="AE4394" s="14"/>
      <c r="AF4394" s="14"/>
      <c r="AG4394" s="14"/>
      <c r="AH4394" s="14">
        <f t="shared" si="6787"/>
        <v>0</v>
      </c>
      <c r="AI4394" s="14"/>
      <c r="AJ4394" s="14"/>
      <c r="AK4394" s="14"/>
      <c r="AL4394" s="14"/>
      <c r="AM4394" s="14"/>
      <c r="AN4394" s="14"/>
      <c r="AO4394" s="14"/>
      <c r="AP4394" s="14"/>
      <c r="AQ4394" s="14"/>
      <c r="AR4394" s="14">
        <v>0</v>
      </c>
      <c r="AS4394" s="14">
        <v>0</v>
      </c>
      <c r="AT4394" s="14">
        <v>0</v>
      </c>
      <c r="AU4394" s="14"/>
      <c r="AV4394" s="14"/>
      <c r="AW4394" s="14"/>
      <c r="AX4394" s="14"/>
      <c r="AY4394" s="14"/>
      <c r="AZ4394" s="14">
        <f t="shared" si="6788"/>
        <v>0</v>
      </c>
      <c r="BA4394" s="14"/>
      <c r="BB4394" s="14"/>
      <c r="BC4394" s="14"/>
      <c r="BD4394" s="14"/>
      <c r="BE4394" s="14"/>
      <c r="BF4394" s="14"/>
      <c r="BG4394" s="14"/>
      <c r="BH4394" s="14"/>
      <c r="BI4394" s="14"/>
      <c r="BJ4394" s="14">
        <v>0</v>
      </c>
      <c r="BK4394" s="14">
        <v>0</v>
      </c>
    </row>
    <row r="4395" spans="1:63" x14ac:dyDescent="0.25">
      <c r="A4395" s="4" t="s">
        <v>1156</v>
      </c>
      <c r="B4395" s="4" t="s">
        <v>58</v>
      </c>
      <c r="C4395" s="4" t="s">
        <v>163</v>
      </c>
      <c r="D4395" s="107" t="s">
        <v>1441</v>
      </c>
      <c r="E4395" s="117">
        <v>6148</v>
      </c>
      <c r="F4395" s="107"/>
      <c r="G4395" s="103" t="s">
        <v>1659</v>
      </c>
      <c r="H4395" s="13" t="s">
        <v>47</v>
      </c>
      <c r="I4395" s="14">
        <v>20100</v>
      </c>
      <c r="J4395" s="14">
        <v>20100</v>
      </c>
      <c r="K4395" s="14"/>
      <c r="L4395" s="14"/>
      <c r="M4395" s="14"/>
      <c r="N4395" s="14"/>
      <c r="O4395" s="14"/>
      <c r="P4395" s="14">
        <f t="shared" si="6786"/>
        <v>20100</v>
      </c>
      <c r="Q4395" s="14">
        <v>2000</v>
      </c>
      <c r="R4395" s="14"/>
      <c r="S4395" s="14">
        <v>308</v>
      </c>
      <c r="T4395" s="14"/>
      <c r="U4395" s="14"/>
      <c r="V4395" s="14"/>
      <c r="W4395" s="14"/>
      <c r="X4395" s="14"/>
      <c r="Y4395" s="14"/>
      <c r="Z4395" s="14">
        <v>2308</v>
      </c>
      <c r="AA4395" s="14">
        <v>17792</v>
      </c>
      <c r="AB4395" s="14">
        <v>0</v>
      </c>
      <c r="AC4395" s="14"/>
      <c r="AD4395" s="14"/>
      <c r="AE4395" s="14"/>
      <c r="AF4395" s="14"/>
      <c r="AG4395" s="14"/>
      <c r="AH4395" s="14">
        <f t="shared" si="6787"/>
        <v>0</v>
      </c>
      <c r="AI4395" s="14"/>
      <c r="AJ4395" s="14"/>
      <c r="AK4395" s="14"/>
      <c r="AL4395" s="14"/>
      <c r="AM4395" s="14"/>
      <c r="AN4395" s="14"/>
      <c r="AO4395" s="14"/>
      <c r="AP4395" s="14"/>
      <c r="AQ4395" s="14"/>
      <c r="AR4395" s="14">
        <v>0</v>
      </c>
      <c r="AS4395" s="14">
        <v>0</v>
      </c>
      <c r="AT4395" s="14">
        <v>0</v>
      </c>
      <c r="AU4395" s="14"/>
      <c r="AV4395" s="14"/>
      <c r="AW4395" s="14"/>
      <c r="AX4395" s="14"/>
      <c r="AY4395" s="14"/>
      <c r="AZ4395" s="14">
        <f t="shared" si="6788"/>
        <v>0</v>
      </c>
      <c r="BA4395" s="14"/>
      <c r="BB4395" s="14"/>
      <c r="BC4395" s="14"/>
      <c r="BD4395" s="14"/>
      <c r="BE4395" s="14"/>
      <c r="BF4395" s="14"/>
      <c r="BG4395" s="14"/>
      <c r="BH4395" s="14"/>
      <c r="BI4395" s="14"/>
      <c r="BJ4395" s="14">
        <v>0</v>
      </c>
      <c r="BK4395" s="14">
        <v>0</v>
      </c>
    </row>
    <row r="4396" spans="1:63" ht="33.75" x14ac:dyDescent="0.25">
      <c r="A4396" s="1" t="s">
        <v>0</v>
      </c>
      <c r="B4396" s="1" t="s">
        <v>0</v>
      </c>
      <c r="C4396" s="1" t="s">
        <v>0</v>
      </c>
      <c r="D4396" s="106" t="s">
        <v>0</v>
      </c>
      <c r="E4396" s="106" t="s">
        <v>0</v>
      </c>
      <c r="F4396" s="106" t="s">
        <v>0</v>
      </c>
      <c r="G4396" s="2" t="s">
        <v>0</v>
      </c>
      <c r="H4396" s="10" t="s">
        <v>49</v>
      </c>
      <c r="I4396" s="11">
        <f>SUM(I4397)</f>
        <v>3000000</v>
      </c>
      <c r="J4396" s="11">
        <f t="shared" ref="J4396:Y4396" si="6846">SUM(J4397)</f>
        <v>500000</v>
      </c>
      <c r="K4396" s="11">
        <f t="shared" si="6846"/>
        <v>1687000</v>
      </c>
      <c r="L4396" s="11">
        <f t="shared" si="6846"/>
        <v>0</v>
      </c>
      <c r="M4396" s="11">
        <f t="shared" si="6846"/>
        <v>0</v>
      </c>
      <c r="N4396" s="11">
        <f t="shared" si="6846"/>
        <v>0</v>
      </c>
      <c r="O4396" s="11">
        <f t="shared" si="6846"/>
        <v>0</v>
      </c>
      <c r="P4396" s="11">
        <f t="shared" si="6846"/>
        <v>2187000</v>
      </c>
      <c r="Q4396" s="11">
        <f t="shared" si="6846"/>
        <v>0</v>
      </c>
      <c r="R4396" s="11">
        <f t="shared" si="6846"/>
        <v>0</v>
      </c>
      <c r="S4396" s="11">
        <f t="shared" si="6846"/>
        <v>2802930</v>
      </c>
      <c r="T4396" s="11">
        <f t="shared" si="6846"/>
        <v>0</v>
      </c>
      <c r="U4396" s="11">
        <f t="shared" si="6846"/>
        <v>-1115930</v>
      </c>
      <c r="V4396" s="11">
        <f t="shared" si="6846"/>
        <v>0</v>
      </c>
      <c r="W4396" s="11">
        <f t="shared" si="6846"/>
        <v>0</v>
      </c>
      <c r="X4396" s="11">
        <f t="shared" si="6846"/>
        <v>0</v>
      </c>
      <c r="Y4396" s="11">
        <f t="shared" si="6846"/>
        <v>150000</v>
      </c>
      <c r="Z4396" s="11">
        <v>1837000</v>
      </c>
      <c r="AA4396" s="11">
        <v>350000</v>
      </c>
      <c r="AB4396" s="11">
        <f t="shared" ref="AB4396:AQ4396" si="6847">SUM(AB4397)</f>
        <v>0</v>
      </c>
      <c r="AC4396" s="11">
        <f t="shared" si="6847"/>
        <v>0</v>
      </c>
      <c r="AD4396" s="11">
        <f t="shared" si="6847"/>
        <v>0</v>
      </c>
      <c r="AE4396" s="11">
        <f t="shared" si="6847"/>
        <v>0</v>
      </c>
      <c r="AF4396" s="11">
        <f t="shared" si="6847"/>
        <v>0</v>
      </c>
      <c r="AG4396" s="11">
        <f t="shared" si="6847"/>
        <v>0</v>
      </c>
      <c r="AH4396" s="11">
        <f t="shared" si="6847"/>
        <v>0</v>
      </c>
      <c r="AI4396" s="11">
        <f t="shared" si="6847"/>
        <v>0</v>
      </c>
      <c r="AJ4396" s="11">
        <f t="shared" si="6847"/>
        <v>0</v>
      </c>
      <c r="AK4396" s="11">
        <f t="shared" si="6847"/>
        <v>0</v>
      </c>
      <c r="AL4396" s="11">
        <f t="shared" si="6847"/>
        <v>0</v>
      </c>
      <c r="AM4396" s="11">
        <f t="shared" si="6847"/>
        <v>0</v>
      </c>
      <c r="AN4396" s="11">
        <f t="shared" si="6847"/>
        <v>0</v>
      </c>
      <c r="AO4396" s="11">
        <f t="shared" si="6847"/>
        <v>0</v>
      </c>
      <c r="AP4396" s="11">
        <f t="shared" si="6847"/>
        <v>0</v>
      </c>
      <c r="AQ4396" s="11">
        <f t="shared" si="6847"/>
        <v>0</v>
      </c>
      <c r="AR4396" s="11">
        <v>0</v>
      </c>
      <c r="AS4396" s="11">
        <v>0</v>
      </c>
      <c r="AT4396" s="11">
        <f t="shared" ref="AT4396:BI4396" si="6848">SUM(AT4397)</f>
        <v>0</v>
      </c>
      <c r="AU4396" s="11">
        <f t="shared" si="6848"/>
        <v>0</v>
      </c>
      <c r="AV4396" s="11">
        <f t="shared" si="6848"/>
        <v>0</v>
      </c>
      <c r="AW4396" s="11">
        <f t="shared" si="6848"/>
        <v>0</v>
      </c>
      <c r="AX4396" s="11">
        <f t="shared" si="6848"/>
        <v>0</v>
      </c>
      <c r="AY4396" s="11">
        <f t="shared" si="6848"/>
        <v>19035</v>
      </c>
      <c r="AZ4396" s="11">
        <f t="shared" si="6848"/>
        <v>19035</v>
      </c>
      <c r="BA4396" s="11">
        <f t="shared" si="6848"/>
        <v>0</v>
      </c>
      <c r="BB4396" s="11">
        <f t="shared" si="6848"/>
        <v>0</v>
      </c>
      <c r="BC4396" s="11">
        <f t="shared" si="6848"/>
        <v>0</v>
      </c>
      <c r="BD4396" s="11">
        <f t="shared" si="6848"/>
        <v>0</v>
      </c>
      <c r="BE4396" s="11">
        <f t="shared" si="6848"/>
        <v>0</v>
      </c>
      <c r="BF4396" s="11">
        <f t="shared" si="6848"/>
        <v>0</v>
      </c>
      <c r="BG4396" s="11">
        <f t="shared" si="6848"/>
        <v>19035</v>
      </c>
      <c r="BH4396" s="11">
        <f t="shared" si="6848"/>
        <v>0</v>
      </c>
      <c r="BI4396" s="11">
        <f t="shared" si="6848"/>
        <v>0</v>
      </c>
      <c r="BJ4396" s="11">
        <v>19035</v>
      </c>
      <c r="BK4396" s="11">
        <v>0</v>
      </c>
    </row>
    <row r="4397" spans="1:63" x14ac:dyDescent="0.25">
      <c r="A4397" s="4" t="s">
        <v>1156</v>
      </c>
      <c r="B4397" s="4" t="s">
        <v>58</v>
      </c>
      <c r="C4397" s="4" t="s">
        <v>163</v>
      </c>
      <c r="D4397" s="107" t="s">
        <v>1441</v>
      </c>
      <c r="E4397" s="106" t="s">
        <v>50</v>
      </c>
      <c r="F4397" s="106" t="s">
        <v>0</v>
      </c>
      <c r="G4397" s="2" t="s">
        <v>0</v>
      </c>
      <c r="H4397" s="2" t="s">
        <v>51</v>
      </c>
      <c r="I4397" s="12">
        <f>SUM(I4398:I4400)</f>
        <v>3000000</v>
      </c>
      <c r="J4397" s="12">
        <f t="shared" ref="J4397:Y4397" si="6849">SUM(J4398:J4400)</f>
        <v>500000</v>
      </c>
      <c r="K4397" s="12">
        <f t="shared" si="6849"/>
        <v>1687000</v>
      </c>
      <c r="L4397" s="12">
        <f t="shared" si="6849"/>
        <v>0</v>
      </c>
      <c r="M4397" s="12">
        <f t="shared" si="6849"/>
        <v>0</v>
      </c>
      <c r="N4397" s="12">
        <f t="shared" si="6849"/>
        <v>0</v>
      </c>
      <c r="O4397" s="12">
        <f t="shared" si="6849"/>
        <v>0</v>
      </c>
      <c r="P4397" s="12">
        <f t="shared" ref="P4397" si="6850">SUM(P4398:P4400)</f>
        <v>2187000</v>
      </c>
      <c r="Q4397" s="12">
        <f t="shared" si="6849"/>
        <v>0</v>
      </c>
      <c r="R4397" s="12">
        <f t="shared" si="6849"/>
        <v>0</v>
      </c>
      <c r="S4397" s="12">
        <f t="shared" si="6849"/>
        <v>2802930</v>
      </c>
      <c r="T4397" s="12">
        <f t="shared" si="6849"/>
        <v>0</v>
      </c>
      <c r="U4397" s="12">
        <f>SUM(U4398:U4400)</f>
        <v>-1115930</v>
      </c>
      <c r="V4397" s="12">
        <f t="shared" si="6849"/>
        <v>0</v>
      </c>
      <c r="W4397" s="12">
        <f t="shared" si="6849"/>
        <v>0</v>
      </c>
      <c r="X4397" s="12">
        <f t="shared" si="6849"/>
        <v>0</v>
      </c>
      <c r="Y4397" s="12">
        <f t="shared" si="6849"/>
        <v>150000</v>
      </c>
      <c r="Z4397" s="12">
        <v>1837000</v>
      </c>
      <c r="AA4397" s="12">
        <v>350000</v>
      </c>
      <c r="AB4397" s="12">
        <f t="shared" ref="AB4397:AQ4397" si="6851">SUM(AB4398:AB4400)</f>
        <v>0</v>
      </c>
      <c r="AC4397" s="12">
        <f t="shared" si="6851"/>
        <v>0</v>
      </c>
      <c r="AD4397" s="12">
        <f t="shared" si="6851"/>
        <v>0</v>
      </c>
      <c r="AE4397" s="12">
        <f t="shared" si="6851"/>
        <v>0</v>
      </c>
      <c r="AF4397" s="12">
        <f t="shared" si="6851"/>
        <v>0</v>
      </c>
      <c r="AG4397" s="12">
        <f t="shared" si="6851"/>
        <v>0</v>
      </c>
      <c r="AH4397" s="12">
        <f t="shared" ref="AH4397" si="6852">SUM(AH4398:AH4400)</f>
        <v>0</v>
      </c>
      <c r="AI4397" s="12">
        <f t="shared" si="6851"/>
        <v>0</v>
      </c>
      <c r="AJ4397" s="12">
        <f t="shared" si="6851"/>
        <v>0</v>
      </c>
      <c r="AK4397" s="12">
        <f t="shared" si="6851"/>
        <v>0</v>
      </c>
      <c r="AL4397" s="12">
        <f t="shared" si="6851"/>
        <v>0</v>
      </c>
      <c r="AM4397" s="12">
        <f t="shared" si="6851"/>
        <v>0</v>
      </c>
      <c r="AN4397" s="12">
        <f t="shared" si="6851"/>
        <v>0</v>
      </c>
      <c r="AO4397" s="12">
        <f t="shared" si="6851"/>
        <v>0</v>
      </c>
      <c r="AP4397" s="12">
        <f t="shared" si="6851"/>
        <v>0</v>
      </c>
      <c r="AQ4397" s="12">
        <f t="shared" si="6851"/>
        <v>0</v>
      </c>
      <c r="AR4397" s="12">
        <v>0</v>
      </c>
      <c r="AS4397" s="12">
        <v>0</v>
      </c>
      <c r="AT4397" s="12">
        <f t="shared" ref="AT4397:BI4397" si="6853">SUM(AT4398:AT4400)</f>
        <v>0</v>
      </c>
      <c r="AU4397" s="12">
        <f t="shared" si="6853"/>
        <v>0</v>
      </c>
      <c r="AV4397" s="12">
        <f t="shared" si="6853"/>
        <v>0</v>
      </c>
      <c r="AW4397" s="12">
        <f t="shared" si="6853"/>
        <v>0</v>
      </c>
      <c r="AX4397" s="12">
        <f t="shared" si="6853"/>
        <v>0</v>
      </c>
      <c r="AY4397" s="12">
        <f t="shared" si="6853"/>
        <v>19035</v>
      </c>
      <c r="AZ4397" s="12">
        <f t="shared" ref="AZ4397" si="6854">SUM(AZ4398:AZ4400)</f>
        <v>19035</v>
      </c>
      <c r="BA4397" s="12">
        <f t="shared" si="6853"/>
        <v>0</v>
      </c>
      <c r="BB4397" s="12">
        <f t="shared" si="6853"/>
        <v>0</v>
      </c>
      <c r="BC4397" s="12">
        <f t="shared" si="6853"/>
        <v>0</v>
      </c>
      <c r="BD4397" s="12">
        <f t="shared" si="6853"/>
        <v>0</v>
      </c>
      <c r="BE4397" s="12">
        <f t="shared" si="6853"/>
        <v>0</v>
      </c>
      <c r="BF4397" s="12">
        <f t="shared" si="6853"/>
        <v>0</v>
      </c>
      <c r="BG4397" s="12">
        <f t="shared" si="6853"/>
        <v>19035</v>
      </c>
      <c r="BH4397" s="12">
        <f t="shared" si="6853"/>
        <v>0</v>
      </c>
      <c r="BI4397" s="12">
        <f t="shared" si="6853"/>
        <v>0</v>
      </c>
      <c r="BJ4397" s="12">
        <v>19035</v>
      </c>
      <c r="BK4397" s="12">
        <v>0</v>
      </c>
    </row>
    <row r="4398" spans="1:63" x14ac:dyDescent="0.25">
      <c r="A4398" s="4" t="s">
        <v>1156</v>
      </c>
      <c r="B4398" s="4" t="s">
        <v>58</v>
      </c>
      <c r="C4398" s="4" t="s">
        <v>163</v>
      </c>
      <c r="D4398" s="107" t="s">
        <v>1441</v>
      </c>
      <c r="E4398" s="117">
        <v>8213</v>
      </c>
      <c r="F4398" s="107"/>
      <c r="G4398" s="103" t="s">
        <v>1659</v>
      </c>
      <c r="H4398" s="13" t="s">
        <v>53</v>
      </c>
      <c r="I4398" s="14">
        <v>300000</v>
      </c>
      <c r="J4398" s="14">
        <v>300000</v>
      </c>
      <c r="K4398" s="14">
        <f>174003+112997</f>
        <v>287000</v>
      </c>
      <c r="L4398" s="14"/>
      <c r="M4398" s="14"/>
      <c r="N4398" s="14"/>
      <c r="O4398" s="14"/>
      <c r="P4398" s="14">
        <f t="shared" si="6786"/>
        <v>587000</v>
      </c>
      <c r="Q4398" s="14"/>
      <c r="R4398" s="14"/>
      <c r="S4398" s="14">
        <v>174003</v>
      </c>
      <c r="T4398" s="14"/>
      <c r="U4398" s="14">
        <v>112997</v>
      </c>
      <c r="V4398" s="14"/>
      <c r="W4398" s="14"/>
      <c r="X4398" s="14"/>
      <c r="Y4398" s="14">
        <v>150000</v>
      </c>
      <c r="Z4398" s="14">
        <v>437000</v>
      </c>
      <c r="AA4398" s="14">
        <v>150000</v>
      </c>
      <c r="AB4398" s="14">
        <v>0</v>
      </c>
      <c r="AC4398" s="14"/>
      <c r="AD4398" s="14"/>
      <c r="AE4398" s="14"/>
      <c r="AF4398" s="14"/>
      <c r="AG4398" s="14"/>
      <c r="AH4398" s="14">
        <f t="shared" si="6787"/>
        <v>0</v>
      </c>
      <c r="AI4398" s="14"/>
      <c r="AJ4398" s="14"/>
      <c r="AK4398" s="14"/>
      <c r="AL4398" s="14"/>
      <c r="AM4398" s="14"/>
      <c r="AN4398" s="14"/>
      <c r="AO4398" s="14"/>
      <c r="AP4398" s="14"/>
      <c r="AQ4398" s="14"/>
      <c r="AR4398" s="14">
        <v>0</v>
      </c>
      <c r="AS4398" s="14">
        <v>0</v>
      </c>
      <c r="AT4398" s="14">
        <v>0</v>
      </c>
      <c r="AU4398" s="14"/>
      <c r="AV4398" s="14"/>
      <c r="AW4398" s="14"/>
      <c r="AX4398" s="14"/>
      <c r="AY4398" s="14">
        <v>19035</v>
      </c>
      <c r="AZ4398" s="14">
        <f t="shared" si="6788"/>
        <v>19035</v>
      </c>
      <c r="BA4398" s="14"/>
      <c r="BB4398" s="14"/>
      <c r="BC4398" s="14"/>
      <c r="BD4398" s="14"/>
      <c r="BE4398" s="14"/>
      <c r="BF4398" s="14"/>
      <c r="BG4398" s="14">
        <v>19035</v>
      </c>
      <c r="BH4398" s="14"/>
      <c r="BI4398" s="14"/>
      <c r="BJ4398" s="14">
        <v>19035</v>
      </c>
      <c r="BK4398" s="14">
        <v>0</v>
      </c>
    </row>
    <row r="4399" spans="1:63" x14ac:dyDescent="0.25">
      <c r="A4399" s="4" t="s">
        <v>1156</v>
      </c>
      <c r="B4399" s="4" t="s">
        <v>58</v>
      </c>
      <c r="C4399" s="4" t="s">
        <v>163</v>
      </c>
      <c r="D4399" s="107" t="s">
        <v>1441</v>
      </c>
      <c r="E4399" s="117">
        <v>8214</v>
      </c>
      <c r="F4399" s="107"/>
      <c r="G4399" s="103" t="s">
        <v>1659</v>
      </c>
      <c r="H4399" s="13" t="s">
        <v>1045</v>
      </c>
      <c r="I4399" s="14">
        <v>100000</v>
      </c>
      <c r="J4399" s="14">
        <v>100000</v>
      </c>
      <c r="K4399" s="14"/>
      <c r="L4399" s="14"/>
      <c r="M4399" s="14"/>
      <c r="N4399" s="14"/>
      <c r="O4399" s="14"/>
      <c r="P4399" s="14">
        <f t="shared" si="6786"/>
        <v>100000</v>
      </c>
      <c r="Q4399" s="14"/>
      <c r="R4399" s="14"/>
      <c r="S4399" s="14"/>
      <c r="T4399" s="14"/>
      <c r="U4399" s="14"/>
      <c r="V4399" s="14"/>
      <c r="W4399" s="14"/>
      <c r="X4399" s="14"/>
      <c r="Y4399" s="14"/>
      <c r="Z4399" s="14">
        <v>0</v>
      </c>
      <c r="AA4399" s="14">
        <v>100000</v>
      </c>
      <c r="AB4399" s="14">
        <v>0</v>
      </c>
      <c r="AC4399" s="14"/>
      <c r="AD4399" s="14"/>
      <c r="AE4399" s="14"/>
      <c r="AF4399" s="14"/>
      <c r="AG4399" s="14"/>
      <c r="AH4399" s="14">
        <f t="shared" si="6787"/>
        <v>0</v>
      </c>
      <c r="AI4399" s="14"/>
      <c r="AJ4399" s="14"/>
      <c r="AK4399" s="14"/>
      <c r="AL4399" s="14"/>
      <c r="AM4399" s="14"/>
      <c r="AN4399" s="14"/>
      <c r="AO4399" s="14"/>
      <c r="AP4399" s="14"/>
      <c r="AQ4399" s="14"/>
      <c r="AR4399" s="14">
        <v>0</v>
      </c>
      <c r="AS4399" s="14">
        <v>0</v>
      </c>
      <c r="AT4399" s="14">
        <v>0</v>
      </c>
      <c r="AU4399" s="14"/>
      <c r="AV4399" s="14"/>
      <c r="AW4399" s="14"/>
      <c r="AX4399" s="14"/>
      <c r="AY4399" s="14"/>
      <c r="AZ4399" s="14">
        <f t="shared" si="6788"/>
        <v>0</v>
      </c>
      <c r="BA4399" s="14"/>
      <c r="BB4399" s="14"/>
      <c r="BC4399" s="14"/>
      <c r="BD4399" s="14"/>
      <c r="BE4399" s="14"/>
      <c r="BF4399" s="14"/>
      <c r="BG4399" s="14"/>
      <c r="BH4399" s="14"/>
      <c r="BI4399" s="14"/>
      <c r="BJ4399" s="14">
        <v>0</v>
      </c>
      <c r="BK4399" s="14">
        <v>0</v>
      </c>
    </row>
    <row r="4400" spans="1:63" x14ac:dyDescent="0.25">
      <c r="A4400" s="4" t="s">
        <v>1156</v>
      </c>
      <c r="B4400" s="4" t="s">
        <v>58</v>
      </c>
      <c r="C4400" s="4" t="s">
        <v>163</v>
      </c>
      <c r="D4400" s="107" t="s">
        <v>1441</v>
      </c>
      <c r="E4400" s="117">
        <v>8216</v>
      </c>
      <c r="F4400" s="107"/>
      <c r="G4400" s="103" t="s">
        <v>1659</v>
      </c>
      <c r="H4400" s="13" t="s">
        <v>110</v>
      </c>
      <c r="I4400" s="14">
        <v>2600000</v>
      </c>
      <c r="J4400" s="14">
        <v>100000</v>
      </c>
      <c r="K4400" s="14">
        <f>2628927-1228927</f>
        <v>1400000</v>
      </c>
      <c r="L4400" s="14"/>
      <c r="M4400" s="14"/>
      <c r="N4400" s="14"/>
      <c r="O4400" s="14"/>
      <c r="P4400" s="14">
        <f t="shared" si="6786"/>
        <v>1500000</v>
      </c>
      <c r="Q4400" s="14"/>
      <c r="R4400" s="14"/>
      <c r="S4400" s="14">
        <v>2628927</v>
      </c>
      <c r="T4400" s="14"/>
      <c r="U4400" s="14">
        <v>-1228927</v>
      </c>
      <c r="V4400" s="14"/>
      <c r="W4400" s="14"/>
      <c r="X4400" s="14"/>
      <c r="Y4400" s="14"/>
      <c r="Z4400" s="14">
        <v>1400000</v>
      </c>
      <c r="AA4400" s="14">
        <v>100000</v>
      </c>
      <c r="AB4400" s="14">
        <v>0</v>
      </c>
      <c r="AC4400" s="14"/>
      <c r="AD4400" s="14"/>
      <c r="AE4400" s="14"/>
      <c r="AF4400" s="14"/>
      <c r="AG4400" s="14"/>
      <c r="AH4400" s="14">
        <f t="shared" si="6787"/>
        <v>0</v>
      </c>
      <c r="AI4400" s="14"/>
      <c r="AJ4400" s="14"/>
      <c r="AK4400" s="14"/>
      <c r="AL4400" s="14"/>
      <c r="AM4400" s="14"/>
      <c r="AN4400" s="14"/>
      <c r="AO4400" s="14"/>
      <c r="AP4400" s="14"/>
      <c r="AQ4400" s="14"/>
      <c r="AR4400" s="14">
        <v>0</v>
      </c>
      <c r="AS4400" s="14">
        <v>0</v>
      </c>
      <c r="AT4400" s="14">
        <v>0</v>
      </c>
      <c r="AU4400" s="14"/>
      <c r="AV4400" s="14"/>
      <c r="AW4400" s="14"/>
      <c r="AX4400" s="14"/>
      <c r="AY4400" s="14"/>
      <c r="AZ4400" s="14">
        <f t="shared" si="6788"/>
        <v>0</v>
      </c>
      <c r="BA4400" s="14"/>
      <c r="BB4400" s="14"/>
      <c r="BC4400" s="14"/>
      <c r="BD4400" s="14"/>
      <c r="BE4400" s="14"/>
      <c r="BF4400" s="14"/>
      <c r="BG4400" s="14"/>
      <c r="BH4400" s="14"/>
      <c r="BI4400" s="14"/>
      <c r="BJ4400" s="14">
        <v>0</v>
      </c>
      <c r="BK4400" s="14">
        <v>0</v>
      </c>
    </row>
    <row r="4401" spans="1:63" ht="33.75" x14ac:dyDescent="0.25">
      <c r="A4401" s="13" t="s">
        <v>0</v>
      </c>
      <c r="B4401" s="13" t="s">
        <v>0</v>
      </c>
      <c r="C4401" s="13" t="s">
        <v>0</v>
      </c>
      <c r="D4401" s="103" t="s">
        <v>0</v>
      </c>
      <c r="E4401" s="103" t="s">
        <v>0</v>
      </c>
      <c r="F4401" s="103" t="s">
        <v>0</v>
      </c>
      <c r="G4401" s="13" t="s">
        <v>0</v>
      </c>
      <c r="H4401" s="10" t="s">
        <v>1451</v>
      </c>
      <c r="I4401" s="11">
        <f>SUM(I4366,I4391,I4396)</f>
        <v>18426866</v>
      </c>
      <c r="J4401" s="11">
        <f t="shared" ref="J4401:Y4401" si="6855">SUM(J4366,J4391,J4396)</f>
        <v>3799874</v>
      </c>
      <c r="K4401" s="11">
        <f t="shared" si="6855"/>
        <v>3304047</v>
      </c>
      <c r="L4401" s="11">
        <f t="shared" si="6855"/>
        <v>0</v>
      </c>
      <c r="M4401" s="11">
        <f t="shared" si="6855"/>
        <v>0</v>
      </c>
      <c r="N4401" s="11">
        <f t="shared" si="6855"/>
        <v>0</v>
      </c>
      <c r="O4401" s="11">
        <f t="shared" si="6855"/>
        <v>0</v>
      </c>
      <c r="P4401" s="11">
        <f t="shared" si="6855"/>
        <v>7103921</v>
      </c>
      <c r="Q4401" s="11">
        <f t="shared" si="6855"/>
        <v>160806</v>
      </c>
      <c r="R4401" s="11">
        <f t="shared" si="6855"/>
        <v>12000</v>
      </c>
      <c r="S4401" s="11">
        <f t="shared" si="6855"/>
        <v>3324355</v>
      </c>
      <c r="T4401" s="11">
        <f t="shared" si="6855"/>
        <v>0</v>
      </c>
      <c r="U4401" s="11">
        <f>SUM(U4366,U4391,U4396)</f>
        <v>0</v>
      </c>
      <c r="V4401" s="11">
        <f t="shared" si="6855"/>
        <v>0</v>
      </c>
      <c r="W4401" s="11">
        <f t="shared" si="6855"/>
        <v>0</v>
      </c>
      <c r="X4401" s="11">
        <f t="shared" si="6855"/>
        <v>0</v>
      </c>
      <c r="Y4401" s="11">
        <f t="shared" si="6855"/>
        <v>150000</v>
      </c>
      <c r="Z4401" s="11">
        <v>3647161</v>
      </c>
      <c r="AA4401" s="11">
        <v>3456760</v>
      </c>
      <c r="AB4401" s="11">
        <f t="shared" ref="AB4401:AQ4401" si="6856">SUM(AB4366,AB4391,AB4396)</f>
        <v>0</v>
      </c>
      <c r="AC4401" s="11">
        <f t="shared" si="6856"/>
        <v>0</v>
      </c>
      <c r="AD4401" s="11">
        <f t="shared" si="6856"/>
        <v>0</v>
      </c>
      <c r="AE4401" s="11">
        <f t="shared" si="6856"/>
        <v>0</v>
      </c>
      <c r="AF4401" s="11">
        <f t="shared" si="6856"/>
        <v>0</v>
      </c>
      <c r="AG4401" s="11">
        <f t="shared" si="6856"/>
        <v>0</v>
      </c>
      <c r="AH4401" s="11">
        <f t="shared" si="6856"/>
        <v>0</v>
      </c>
      <c r="AI4401" s="11">
        <f t="shared" si="6856"/>
        <v>0</v>
      </c>
      <c r="AJ4401" s="11">
        <f t="shared" si="6856"/>
        <v>0</v>
      </c>
      <c r="AK4401" s="11">
        <f t="shared" si="6856"/>
        <v>0</v>
      </c>
      <c r="AL4401" s="11">
        <f t="shared" si="6856"/>
        <v>0</v>
      </c>
      <c r="AM4401" s="11">
        <f t="shared" si="6856"/>
        <v>0</v>
      </c>
      <c r="AN4401" s="11">
        <f t="shared" si="6856"/>
        <v>0</v>
      </c>
      <c r="AO4401" s="11">
        <f t="shared" si="6856"/>
        <v>0</v>
      </c>
      <c r="AP4401" s="11">
        <f t="shared" si="6856"/>
        <v>0</v>
      </c>
      <c r="AQ4401" s="11">
        <f t="shared" si="6856"/>
        <v>0</v>
      </c>
      <c r="AR4401" s="11">
        <v>0</v>
      </c>
      <c r="AS4401" s="11">
        <v>0</v>
      </c>
      <c r="AT4401" s="11">
        <f>SUM(AT4366,AT4391,AT4396)</f>
        <v>5445460</v>
      </c>
      <c r="AU4401" s="11">
        <f t="shared" ref="AU4401:BI4401" si="6857">SUM(AU4366,AU4391,AU4396)</f>
        <v>569726</v>
      </c>
      <c r="AV4401" s="11">
        <f t="shared" si="6857"/>
        <v>0</v>
      </c>
      <c r="AW4401" s="11">
        <f t="shared" si="6857"/>
        <v>236698</v>
      </c>
      <c r="AX4401" s="11">
        <f t="shared" si="6857"/>
        <v>0</v>
      </c>
      <c r="AY4401" s="11">
        <f t="shared" si="6857"/>
        <v>19035</v>
      </c>
      <c r="AZ4401" s="11">
        <f t="shared" si="6857"/>
        <v>6270919</v>
      </c>
      <c r="BA4401" s="11">
        <f t="shared" si="6857"/>
        <v>527084</v>
      </c>
      <c r="BB4401" s="11">
        <f t="shared" si="6857"/>
        <v>501591</v>
      </c>
      <c r="BC4401" s="11">
        <f t="shared" si="6857"/>
        <v>1062671</v>
      </c>
      <c r="BD4401" s="11">
        <f t="shared" si="6857"/>
        <v>493449</v>
      </c>
      <c r="BE4401" s="11">
        <f t="shared" si="6857"/>
        <v>719731</v>
      </c>
      <c r="BF4401" s="11">
        <f t="shared" si="6857"/>
        <v>497649</v>
      </c>
      <c r="BG4401" s="11">
        <f t="shared" si="6857"/>
        <v>512484</v>
      </c>
      <c r="BH4401" s="11">
        <f t="shared" si="6857"/>
        <v>497649</v>
      </c>
      <c r="BI4401" s="11">
        <f t="shared" si="6857"/>
        <v>513449</v>
      </c>
      <c r="BJ4401" s="11">
        <v>5325757</v>
      </c>
      <c r="BK4401" s="11">
        <v>945162</v>
      </c>
    </row>
    <row r="4402" spans="1:63" ht="15.75" thickBot="1" x14ac:dyDescent="0.3">
      <c r="A4402" s="13" t="s">
        <v>0</v>
      </c>
      <c r="B4402" s="13" t="s">
        <v>0</v>
      </c>
      <c r="C4402" s="13" t="s">
        <v>0</v>
      </c>
      <c r="D4402" s="103" t="s">
        <v>0</v>
      </c>
      <c r="E4402" s="103" t="s">
        <v>0</v>
      </c>
      <c r="F4402" s="103" t="s">
        <v>0</v>
      </c>
      <c r="G4402" s="13" t="s">
        <v>0</v>
      </c>
      <c r="H4402" s="2" t="s">
        <v>55</v>
      </c>
      <c r="I4402" s="12">
        <v>230</v>
      </c>
      <c r="J4402" s="13" t="s">
        <v>0</v>
      </c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>
        <v>0</v>
      </c>
      <c r="AA4402" s="13"/>
      <c r="AB4402" s="13" t="s">
        <v>0</v>
      </c>
      <c r="AC4402" s="13"/>
      <c r="AD4402" s="13"/>
      <c r="AE4402" s="13"/>
      <c r="AF4402" s="13"/>
      <c r="AG4402" s="13"/>
      <c r="AH4402" s="13"/>
      <c r="AI4402" s="13"/>
      <c r="AJ4402" s="13"/>
      <c r="AK4402" s="13"/>
      <c r="AL4402" s="13"/>
      <c r="AM4402" s="13"/>
      <c r="AN4402" s="13"/>
      <c r="AO4402" s="13"/>
      <c r="AP4402" s="13"/>
      <c r="AQ4402" s="13"/>
      <c r="AR4402" s="13">
        <v>0</v>
      </c>
      <c r="AS4402" s="13"/>
      <c r="AT4402" s="13" t="s">
        <v>0</v>
      </c>
      <c r="AU4402" s="13"/>
      <c r="AV4402" s="13"/>
      <c r="AW4402" s="13"/>
      <c r="AX4402" s="13"/>
      <c r="AY4402" s="13"/>
      <c r="AZ4402" s="13"/>
      <c r="BA4402" s="13"/>
      <c r="BB4402" s="13"/>
      <c r="BC4402" s="13"/>
      <c r="BD4402" s="13"/>
      <c r="BE4402" s="13"/>
      <c r="BF4402" s="13"/>
      <c r="BG4402" s="13"/>
      <c r="BH4402" s="13"/>
      <c r="BI4402" s="13"/>
      <c r="BJ4402" s="13">
        <v>0</v>
      </c>
      <c r="BK4402" s="13"/>
    </row>
    <row r="4403" spans="1:63" ht="69.75" customHeight="1" thickBot="1" x14ac:dyDescent="0.3">
      <c r="A4403" s="148" t="s">
        <v>0</v>
      </c>
      <c r="B4403" s="148" t="s">
        <v>0</v>
      </c>
      <c r="C4403" s="148" t="s">
        <v>0</v>
      </c>
      <c r="D4403" s="151" t="s">
        <v>0</v>
      </c>
      <c r="E4403" s="151" t="s">
        <v>0</v>
      </c>
      <c r="F4403" s="151" t="s">
        <v>0</v>
      </c>
      <c r="G4403" s="154" t="s">
        <v>0</v>
      </c>
      <c r="H4403" s="5" t="s">
        <v>56</v>
      </c>
      <c r="I4403" s="5" t="s">
        <v>9</v>
      </c>
      <c r="J4403" s="94" t="s">
        <v>10</v>
      </c>
      <c r="K4403" s="94" t="s">
        <v>1602</v>
      </c>
      <c r="L4403" s="94" t="s">
        <v>1535</v>
      </c>
      <c r="M4403" s="94" t="s">
        <v>1591</v>
      </c>
      <c r="N4403" s="94" t="s">
        <v>1592</v>
      </c>
      <c r="O4403" s="94" t="s">
        <v>1593</v>
      </c>
      <c r="P4403" s="94" t="s">
        <v>1606</v>
      </c>
      <c r="Q4403" s="94" t="s">
        <v>1603</v>
      </c>
      <c r="R4403" s="94" t="s">
        <v>1594</v>
      </c>
      <c r="S4403" s="94" t="s">
        <v>1595</v>
      </c>
      <c r="T4403" s="94" t="s">
        <v>1596</v>
      </c>
      <c r="U4403" s="94" t="s">
        <v>1597</v>
      </c>
      <c r="V4403" s="94" t="s">
        <v>1598</v>
      </c>
      <c r="W4403" s="94" t="s">
        <v>1599</v>
      </c>
      <c r="X4403" s="94" t="s">
        <v>1604</v>
      </c>
      <c r="Y4403" s="94" t="s">
        <v>1605</v>
      </c>
      <c r="Z4403" s="94" t="s">
        <v>1600</v>
      </c>
      <c r="AA4403" s="94" t="s">
        <v>1601</v>
      </c>
      <c r="AB4403" s="95" t="s">
        <v>11</v>
      </c>
      <c r="AC4403" s="95" t="s">
        <v>1602</v>
      </c>
      <c r="AD4403" s="95" t="s">
        <v>1535</v>
      </c>
      <c r="AE4403" s="95" t="s">
        <v>1591</v>
      </c>
      <c r="AF4403" s="95" t="s">
        <v>1592</v>
      </c>
      <c r="AG4403" s="95" t="s">
        <v>1593</v>
      </c>
      <c r="AH4403" s="95" t="s">
        <v>1607</v>
      </c>
      <c r="AI4403" s="95" t="s">
        <v>1603</v>
      </c>
      <c r="AJ4403" s="95" t="s">
        <v>1594</v>
      </c>
      <c r="AK4403" s="95" t="s">
        <v>1595</v>
      </c>
      <c r="AL4403" s="95" t="s">
        <v>1596</v>
      </c>
      <c r="AM4403" s="95" t="s">
        <v>1597</v>
      </c>
      <c r="AN4403" s="95" t="s">
        <v>1598</v>
      </c>
      <c r="AO4403" s="95" t="s">
        <v>1599</v>
      </c>
      <c r="AP4403" s="95" t="s">
        <v>1604</v>
      </c>
      <c r="AQ4403" s="95" t="s">
        <v>1605</v>
      </c>
      <c r="AR4403" s="95" t="s">
        <v>1600</v>
      </c>
      <c r="AS4403" s="95" t="s">
        <v>1601</v>
      </c>
      <c r="AT4403" s="96" t="s">
        <v>12</v>
      </c>
      <c r="AU4403" s="96" t="s">
        <v>1602</v>
      </c>
      <c r="AV4403" s="96" t="s">
        <v>1535</v>
      </c>
      <c r="AW4403" s="96" t="s">
        <v>1591</v>
      </c>
      <c r="AX4403" s="96" t="s">
        <v>1592</v>
      </c>
      <c r="AY4403" s="96" t="s">
        <v>1593</v>
      </c>
      <c r="AZ4403" s="96" t="s">
        <v>1608</v>
      </c>
      <c r="BA4403" s="96" t="s">
        <v>1603</v>
      </c>
      <c r="BB4403" s="96" t="s">
        <v>1594</v>
      </c>
      <c r="BC4403" s="96" t="s">
        <v>1595</v>
      </c>
      <c r="BD4403" s="96" t="s">
        <v>1596</v>
      </c>
      <c r="BE4403" s="96" t="s">
        <v>1597</v>
      </c>
      <c r="BF4403" s="96" t="s">
        <v>1598</v>
      </c>
      <c r="BG4403" s="96" t="s">
        <v>1599</v>
      </c>
      <c r="BH4403" s="96" t="s">
        <v>1604</v>
      </c>
      <c r="BI4403" s="96" t="s">
        <v>1605</v>
      </c>
      <c r="BJ4403" s="96" t="s">
        <v>1600</v>
      </c>
      <c r="BK4403" s="96" t="s">
        <v>1601</v>
      </c>
    </row>
    <row r="4404" spans="1:63" x14ac:dyDescent="0.25">
      <c r="A4404" s="149"/>
      <c r="B4404" s="149"/>
      <c r="C4404" s="149"/>
      <c r="D4404" s="152"/>
      <c r="E4404" s="152"/>
      <c r="F4404" s="152"/>
      <c r="G4404" s="155"/>
      <c r="H4404" s="15" t="s">
        <v>0</v>
      </c>
      <c r="I4404" s="9" t="s">
        <v>13</v>
      </c>
      <c r="J4404" s="9">
        <v>1</v>
      </c>
      <c r="K4404" s="9">
        <v>2</v>
      </c>
      <c r="L4404" s="9">
        <v>3</v>
      </c>
      <c r="M4404" s="9">
        <v>4</v>
      </c>
      <c r="N4404" s="9">
        <v>5</v>
      </c>
      <c r="O4404" s="9">
        <v>6</v>
      </c>
      <c r="P4404" s="9">
        <v>7</v>
      </c>
      <c r="Q4404" s="9">
        <v>8</v>
      </c>
      <c r="R4404" s="9">
        <v>9</v>
      </c>
      <c r="S4404" s="9">
        <v>10</v>
      </c>
      <c r="T4404" s="9">
        <v>11</v>
      </c>
      <c r="U4404" s="9">
        <v>12</v>
      </c>
      <c r="V4404" s="9">
        <v>13</v>
      </c>
      <c r="W4404" s="9">
        <v>14</v>
      </c>
      <c r="X4404" s="9">
        <v>15</v>
      </c>
      <c r="Y4404" s="9">
        <v>16</v>
      </c>
      <c r="Z4404" s="9">
        <v>20</v>
      </c>
      <c r="AA4404" s="9">
        <v>21</v>
      </c>
      <c r="AB4404" s="9">
        <v>1</v>
      </c>
      <c r="AC4404" s="9">
        <v>2</v>
      </c>
      <c r="AD4404" s="9">
        <v>3</v>
      </c>
      <c r="AE4404" s="9">
        <v>4</v>
      </c>
      <c r="AF4404" s="9">
        <v>5</v>
      </c>
      <c r="AG4404" s="9">
        <v>6</v>
      </c>
      <c r="AH4404" s="9">
        <v>7</v>
      </c>
      <c r="AI4404" s="9">
        <v>8</v>
      </c>
      <c r="AJ4404" s="9">
        <v>9</v>
      </c>
      <c r="AK4404" s="9">
        <v>10</v>
      </c>
      <c r="AL4404" s="9">
        <v>11</v>
      </c>
      <c r="AM4404" s="9">
        <v>12</v>
      </c>
      <c r="AN4404" s="9">
        <v>13</v>
      </c>
      <c r="AO4404" s="9">
        <v>14</v>
      </c>
      <c r="AP4404" s="9">
        <v>15</v>
      </c>
      <c r="AQ4404" s="9">
        <v>16</v>
      </c>
      <c r="AR4404" s="9">
        <v>20</v>
      </c>
      <c r="AS4404" s="9">
        <v>21</v>
      </c>
      <c r="AT4404" s="9">
        <v>1</v>
      </c>
      <c r="AU4404" s="9">
        <v>2</v>
      </c>
      <c r="AV4404" s="9">
        <v>3</v>
      </c>
      <c r="AW4404" s="9">
        <v>4</v>
      </c>
      <c r="AX4404" s="9">
        <v>5</v>
      </c>
      <c r="AY4404" s="9">
        <v>6</v>
      </c>
      <c r="AZ4404" s="9">
        <v>7</v>
      </c>
      <c r="BA4404" s="9">
        <v>8</v>
      </c>
      <c r="BB4404" s="9">
        <v>9</v>
      </c>
      <c r="BC4404" s="9">
        <v>10</v>
      </c>
      <c r="BD4404" s="9">
        <v>11</v>
      </c>
      <c r="BE4404" s="9">
        <v>12</v>
      </c>
      <c r="BF4404" s="9">
        <v>13</v>
      </c>
      <c r="BG4404" s="9">
        <v>14</v>
      </c>
      <c r="BH4404" s="9">
        <v>15</v>
      </c>
      <c r="BI4404" s="9">
        <v>16</v>
      </c>
      <c r="BJ4404" s="9">
        <v>20</v>
      </c>
      <c r="BK4404" s="9">
        <v>21</v>
      </c>
    </row>
    <row r="4405" spans="1:63" x14ac:dyDescent="0.25">
      <c r="A4405" s="149"/>
      <c r="B4405" s="149"/>
      <c r="C4405" s="149"/>
      <c r="D4405" s="152"/>
      <c r="E4405" s="152"/>
      <c r="F4405" s="152"/>
      <c r="G4405" s="155"/>
      <c r="H4405" s="16" t="s">
        <v>1189</v>
      </c>
      <c r="I4405" s="17">
        <f>SUM(I4401)</f>
        <v>18426866</v>
      </c>
      <c r="J4405" s="17">
        <f t="shared" ref="J4405:Y4405" si="6858">SUM(J4401)</f>
        <v>3799874</v>
      </c>
      <c r="K4405" s="17">
        <f t="shared" si="6858"/>
        <v>3304047</v>
      </c>
      <c r="L4405" s="17">
        <f t="shared" si="6858"/>
        <v>0</v>
      </c>
      <c r="M4405" s="17">
        <f t="shared" si="6858"/>
        <v>0</v>
      </c>
      <c r="N4405" s="17">
        <f t="shared" si="6858"/>
        <v>0</v>
      </c>
      <c r="O4405" s="17">
        <f t="shared" si="6858"/>
        <v>0</v>
      </c>
      <c r="P4405" s="17">
        <f t="shared" ref="P4405" si="6859">SUM(P4401)</f>
        <v>7103921</v>
      </c>
      <c r="Q4405" s="17">
        <f t="shared" si="6858"/>
        <v>160806</v>
      </c>
      <c r="R4405" s="17">
        <f t="shared" si="6858"/>
        <v>12000</v>
      </c>
      <c r="S4405" s="17">
        <f t="shared" si="6858"/>
        <v>3324355</v>
      </c>
      <c r="T4405" s="17">
        <f t="shared" si="6858"/>
        <v>0</v>
      </c>
      <c r="U4405" s="17">
        <f t="shared" si="6858"/>
        <v>0</v>
      </c>
      <c r="V4405" s="17">
        <f t="shared" si="6858"/>
        <v>0</v>
      </c>
      <c r="W4405" s="17">
        <f t="shared" si="6858"/>
        <v>0</v>
      </c>
      <c r="X4405" s="17">
        <f t="shared" si="6858"/>
        <v>0</v>
      </c>
      <c r="Y4405" s="17">
        <f t="shared" si="6858"/>
        <v>150000</v>
      </c>
      <c r="Z4405" s="17">
        <v>3647161</v>
      </c>
      <c r="AA4405" s="17">
        <v>3456760</v>
      </c>
      <c r="AB4405" s="17">
        <f t="shared" ref="AB4405:AQ4405" si="6860">SUM(AB4401)</f>
        <v>0</v>
      </c>
      <c r="AC4405" s="17">
        <f t="shared" si="6860"/>
        <v>0</v>
      </c>
      <c r="AD4405" s="17">
        <f t="shared" si="6860"/>
        <v>0</v>
      </c>
      <c r="AE4405" s="17">
        <f t="shared" si="6860"/>
        <v>0</v>
      </c>
      <c r="AF4405" s="17">
        <f t="shared" si="6860"/>
        <v>0</v>
      </c>
      <c r="AG4405" s="17">
        <f t="shared" si="6860"/>
        <v>0</v>
      </c>
      <c r="AH4405" s="17">
        <f t="shared" ref="AH4405" si="6861">SUM(AH4401)</f>
        <v>0</v>
      </c>
      <c r="AI4405" s="17">
        <f t="shared" si="6860"/>
        <v>0</v>
      </c>
      <c r="AJ4405" s="17">
        <f t="shared" si="6860"/>
        <v>0</v>
      </c>
      <c r="AK4405" s="17">
        <f t="shared" si="6860"/>
        <v>0</v>
      </c>
      <c r="AL4405" s="17">
        <f t="shared" si="6860"/>
        <v>0</v>
      </c>
      <c r="AM4405" s="17">
        <f t="shared" si="6860"/>
        <v>0</v>
      </c>
      <c r="AN4405" s="17">
        <f t="shared" si="6860"/>
        <v>0</v>
      </c>
      <c r="AO4405" s="17">
        <f t="shared" si="6860"/>
        <v>0</v>
      </c>
      <c r="AP4405" s="17">
        <f t="shared" si="6860"/>
        <v>0</v>
      </c>
      <c r="AQ4405" s="17">
        <f t="shared" si="6860"/>
        <v>0</v>
      </c>
      <c r="AR4405" s="17">
        <v>0</v>
      </c>
      <c r="AS4405" s="17">
        <v>0</v>
      </c>
      <c r="AT4405" s="17">
        <f t="shared" ref="AT4405:BI4405" si="6862">SUM(AT4401)</f>
        <v>5445460</v>
      </c>
      <c r="AU4405" s="17">
        <f t="shared" si="6862"/>
        <v>569726</v>
      </c>
      <c r="AV4405" s="17">
        <f t="shared" si="6862"/>
        <v>0</v>
      </c>
      <c r="AW4405" s="17">
        <f t="shared" si="6862"/>
        <v>236698</v>
      </c>
      <c r="AX4405" s="17">
        <f t="shared" si="6862"/>
        <v>0</v>
      </c>
      <c r="AY4405" s="17">
        <f t="shared" si="6862"/>
        <v>19035</v>
      </c>
      <c r="AZ4405" s="17">
        <f t="shared" ref="AZ4405" si="6863">SUM(AZ4401)</f>
        <v>6270919</v>
      </c>
      <c r="BA4405" s="17">
        <f t="shared" si="6862"/>
        <v>527084</v>
      </c>
      <c r="BB4405" s="17">
        <f t="shared" si="6862"/>
        <v>501591</v>
      </c>
      <c r="BC4405" s="17">
        <f t="shared" si="6862"/>
        <v>1062671</v>
      </c>
      <c r="BD4405" s="17">
        <f t="shared" si="6862"/>
        <v>493449</v>
      </c>
      <c r="BE4405" s="17">
        <f t="shared" si="6862"/>
        <v>719731</v>
      </c>
      <c r="BF4405" s="17">
        <f t="shared" si="6862"/>
        <v>497649</v>
      </c>
      <c r="BG4405" s="17">
        <f t="shared" si="6862"/>
        <v>512484</v>
      </c>
      <c r="BH4405" s="17">
        <f t="shared" si="6862"/>
        <v>497649</v>
      </c>
      <c r="BI4405" s="17">
        <f t="shared" si="6862"/>
        <v>513449</v>
      </c>
      <c r="BJ4405" s="17">
        <v>5325757</v>
      </c>
      <c r="BK4405" s="17">
        <v>945162</v>
      </c>
    </row>
    <row r="4406" spans="1:63" x14ac:dyDescent="0.25">
      <c r="A4406" s="149"/>
      <c r="B4406" s="149"/>
      <c r="C4406" s="149"/>
      <c r="D4406" s="152"/>
      <c r="E4406" s="152"/>
      <c r="F4406" s="152"/>
      <c r="G4406" s="155"/>
      <c r="H4406" s="18" t="s">
        <v>57</v>
      </c>
      <c r="I4406" s="17">
        <f>SUM(I4405)</f>
        <v>18426866</v>
      </c>
      <c r="J4406" s="17">
        <f t="shared" ref="J4406:Y4406" si="6864">SUM(J4405)</f>
        <v>3799874</v>
      </c>
      <c r="K4406" s="17">
        <f t="shared" si="6864"/>
        <v>3304047</v>
      </c>
      <c r="L4406" s="17">
        <f t="shared" si="6864"/>
        <v>0</v>
      </c>
      <c r="M4406" s="17">
        <f t="shared" si="6864"/>
        <v>0</v>
      </c>
      <c r="N4406" s="17">
        <f t="shared" si="6864"/>
        <v>0</v>
      </c>
      <c r="O4406" s="17">
        <f t="shared" si="6864"/>
        <v>0</v>
      </c>
      <c r="P4406" s="17">
        <f t="shared" ref="P4406" si="6865">SUM(P4405)</f>
        <v>7103921</v>
      </c>
      <c r="Q4406" s="17">
        <f t="shared" si="6864"/>
        <v>160806</v>
      </c>
      <c r="R4406" s="17">
        <f t="shared" si="6864"/>
        <v>12000</v>
      </c>
      <c r="S4406" s="17">
        <f t="shared" si="6864"/>
        <v>3324355</v>
      </c>
      <c r="T4406" s="17">
        <f t="shared" si="6864"/>
        <v>0</v>
      </c>
      <c r="U4406" s="17">
        <f t="shared" si="6864"/>
        <v>0</v>
      </c>
      <c r="V4406" s="17">
        <f t="shared" si="6864"/>
        <v>0</v>
      </c>
      <c r="W4406" s="17">
        <f t="shared" si="6864"/>
        <v>0</v>
      </c>
      <c r="X4406" s="17">
        <f t="shared" si="6864"/>
        <v>0</v>
      </c>
      <c r="Y4406" s="17">
        <f t="shared" si="6864"/>
        <v>150000</v>
      </c>
      <c r="Z4406" s="17">
        <v>3647161</v>
      </c>
      <c r="AA4406" s="17">
        <v>3456760</v>
      </c>
      <c r="AB4406" s="17">
        <f t="shared" ref="AB4406:AQ4406" si="6866">SUM(AB4405)</f>
        <v>0</v>
      </c>
      <c r="AC4406" s="17">
        <f t="shared" si="6866"/>
        <v>0</v>
      </c>
      <c r="AD4406" s="17">
        <f t="shared" si="6866"/>
        <v>0</v>
      </c>
      <c r="AE4406" s="17">
        <f t="shared" si="6866"/>
        <v>0</v>
      </c>
      <c r="AF4406" s="17">
        <f t="shared" si="6866"/>
        <v>0</v>
      </c>
      <c r="AG4406" s="17">
        <f t="shared" si="6866"/>
        <v>0</v>
      </c>
      <c r="AH4406" s="17">
        <f t="shared" ref="AH4406" si="6867">SUM(AH4405)</f>
        <v>0</v>
      </c>
      <c r="AI4406" s="17">
        <f t="shared" si="6866"/>
        <v>0</v>
      </c>
      <c r="AJ4406" s="17">
        <f t="shared" si="6866"/>
        <v>0</v>
      </c>
      <c r="AK4406" s="17">
        <f t="shared" si="6866"/>
        <v>0</v>
      </c>
      <c r="AL4406" s="17">
        <f t="shared" si="6866"/>
        <v>0</v>
      </c>
      <c r="AM4406" s="17">
        <f t="shared" si="6866"/>
        <v>0</v>
      </c>
      <c r="AN4406" s="17">
        <f t="shared" si="6866"/>
        <v>0</v>
      </c>
      <c r="AO4406" s="17">
        <f t="shared" si="6866"/>
        <v>0</v>
      </c>
      <c r="AP4406" s="17">
        <f t="shared" si="6866"/>
        <v>0</v>
      </c>
      <c r="AQ4406" s="17">
        <f t="shared" si="6866"/>
        <v>0</v>
      </c>
      <c r="AR4406" s="17">
        <v>0</v>
      </c>
      <c r="AS4406" s="17">
        <v>0</v>
      </c>
      <c r="AT4406" s="17">
        <f t="shared" ref="AT4406:BI4406" si="6868">SUM(AT4405)</f>
        <v>5445460</v>
      </c>
      <c r="AU4406" s="17">
        <f t="shared" si="6868"/>
        <v>569726</v>
      </c>
      <c r="AV4406" s="17">
        <f t="shared" si="6868"/>
        <v>0</v>
      </c>
      <c r="AW4406" s="17">
        <f t="shared" si="6868"/>
        <v>236698</v>
      </c>
      <c r="AX4406" s="17">
        <f t="shared" si="6868"/>
        <v>0</v>
      </c>
      <c r="AY4406" s="17">
        <f t="shared" si="6868"/>
        <v>19035</v>
      </c>
      <c r="AZ4406" s="17">
        <f t="shared" ref="AZ4406" si="6869">SUM(AZ4405)</f>
        <v>6270919</v>
      </c>
      <c r="BA4406" s="17">
        <f t="shared" si="6868"/>
        <v>527084</v>
      </c>
      <c r="BB4406" s="17">
        <f t="shared" si="6868"/>
        <v>501591</v>
      </c>
      <c r="BC4406" s="17">
        <f t="shared" si="6868"/>
        <v>1062671</v>
      </c>
      <c r="BD4406" s="17">
        <f t="shared" si="6868"/>
        <v>493449</v>
      </c>
      <c r="BE4406" s="17">
        <f t="shared" si="6868"/>
        <v>719731</v>
      </c>
      <c r="BF4406" s="17">
        <f t="shared" si="6868"/>
        <v>497649</v>
      </c>
      <c r="BG4406" s="17">
        <f t="shared" si="6868"/>
        <v>512484</v>
      </c>
      <c r="BH4406" s="17">
        <f t="shared" si="6868"/>
        <v>497649</v>
      </c>
      <c r="BI4406" s="17">
        <f t="shared" si="6868"/>
        <v>513449</v>
      </c>
      <c r="BJ4406" s="17">
        <v>5325757</v>
      </c>
      <c r="BK4406" s="17">
        <v>945162</v>
      </c>
    </row>
    <row r="4407" spans="1:63" x14ac:dyDescent="0.25">
      <c r="A4407" s="150"/>
      <c r="B4407" s="150"/>
      <c r="C4407" s="150"/>
      <c r="D4407" s="153"/>
      <c r="E4407" s="153"/>
      <c r="F4407" s="153"/>
      <c r="G4407" s="156"/>
      <c r="P4407">
        <f t="shared" si="6786"/>
        <v>0</v>
      </c>
      <c r="Z4407">
        <v>0</v>
      </c>
      <c r="AA4407">
        <v>0</v>
      </c>
      <c r="AH4407">
        <f t="shared" si="6787"/>
        <v>0</v>
      </c>
      <c r="AR4407">
        <v>0</v>
      </c>
      <c r="AS4407">
        <v>0</v>
      </c>
      <c r="AZ4407">
        <f t="shared" si="6788"/>
        <v>0</v>
      </c>
      <c r="BJ4407">
        <v>0</v>
      </c>
      <c r="BK4407">
        <v>0</v>
      </c>
    </row>
    <row r="4408" spans="1:63" ht="15.75" thickBot="1" x14ac:dyDescent="0.3">
      <c r="A4408" s="13" t="s">
        <v>0</v>
      </c>
      <c r="B4408" s="13" t="s">
        <v>0</v>
      </c>
      <c r="C4408" s="13" t="s">
        <v>0</v>
      </c>
      <c r="D4408" s="103" t="s">
        <v>0</v>
      </c>
      <c r="E4408" s="103" t="s">
        <v>0</v>
      </c>
      <c r="F4408" s="103" t="s">
        <v>0</v>
      </c>
      <c r="G4408" s="13" t="s">
        <v>0</v>
      </c>
      <c r="H4408" s="19" t="s">
        <v>0</v>
      </c>
      <c r="I4408" s="19" t="s">
        <v>0</v>
      </c>
      <c r="J4408" s="19" t="s">
        <v>0</v>
      </c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>
        <v>0</v>
      </c>
      <c r="AA4408" s="19">
        <v>0</v>
      </c>
      <c r="AB4408" s="19" t="s">
        <v>0</v>
      </c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19"/>
      <c r="AR4408" s="19">
        <v>0</v>
      </c>
      <c r="AS4408" s="19">
        <v>0</v>
      </c>
      <c r="AT4408" s="19" t="s">
        <v>0</v>
      </c>
      <c r="AU4408" s="19"/>
      <c r="AV4408" s="19"/>
      <c r="AW4408" s="19"/>
      <c r="AX4408" s="19"/>
      <c r="AY4408" s="19"/>
      <c r="AZ4408" s="19"/>
      <c r="BA4408" s="19"/>
      <c r="BB4408" s="19"/>
      <c r="BC4408" s="19"/>
      <c r="BD4408" s="19"/>
      <c r="BE4408" s="19"/>
      <c r="BF4408" s="19"/>
      <c r="BG4408" s="19"/>
      <c r="BH4408" s="19"/>
      <c r="BI4408" s="19"/>
      <c r="BJ4408" s="19">
        <v>0</v>
      </c>
      <c r="BK4408" s="19">
        <v>0</v>
      </c>
    </row>
    <row r="4409" spans="1:63" ht="69.75" customHeight="1" thickBot="1" x14ac:dyDescent="0.3">
      <c r="A4409" s="5" t="s">
        <v>2</v>
      </c>
      <c r="B4409" s="5" t="s">
        <v>3</v>
      </c>
      <c r="C4409" s="5" t="s">
        <v>4</v>
      </c>
      <c r="D4409" s="108" t="s">
        <v>0</v>
      </c>
      <c r="E4409" s="116" t="s">
        <v>5</v>
      </c>
      <c r="F4409" s="116" t="s">
        <v>6</v>
      </c>
      <c r="G4409" s="5" t="s">
        <v>7</v>
      </c>
      <c r="H4409" s="5" t="s">
        <v>8</v>
      </c>
      <c r="I4409" s="5" t="s">
        <v>9</v>
      </c>
      <c r="J4409" s="94" t="s">
        <v>10</v>
      </c>
      <c r="K4409" s="94" t="s">
        <v>1602</v>
      </c>
      <c r="L4409" s="94" t="s">
        <v>1535</v>
      </c>
      <c r="M4409" s="94" t="s">
        <v>1591</v>
      </c>
      <c r="N4409" s="94" t="s">
        <v>1592</v>
      </c>
      <c r="O4409" s="94" t="s">
        <v>1593</v>
      </c>
      <c r="P4409" s="94" t="s">
        <v>1606</v>
      </c>
      <c r="Q4409" s="94" t="s">
        <v>1603</v>
      </c>
      <c r="R4409" s="94" t="s">
        <v>1594</v>
      </c>
      <c r="S4409" s="94" t="s">
        <v>1595</v>
      </c>
      <c r="T4409" s="94" t="s">
        <v>1596</v>
      </c>
      <c r="U4409" s="94" t="s">
        <v>1597</v>
      </c>
      <c r="V4409" s="94" t="s">
        <v>1598</v>
      </c>
      <c r="W4409" s="94" t="s">
        <v>1599</v>
      </c>
      <c r="X4409" s="94" t="s">
        <v>1604</v>
      </c>
      <c r="Y4409" s="94" t="s">
        <v>1605</v>
      </c>
      <c r="Z4409" s="94" t="s">
        <v>1600</v>
      </c>
      <c r="AA4409" s="94" t="s">
        <v>1601</v>
      </c>
      <c r="AB4409" s="95" t="s">
        <v>11</v>
      </c>
      <c r="AC4409" s="95" t="s">
        <v>1602</v>
      </c>
      <c r="AD4409" s="95" t="s">
        <v>1535</v>
      </c>
      <c r="AE4409" s="95" t="s">
        <v>1591</v>
      </c>
      <c r="AF4409" s="95" t="s">
        <v>1592</v>
      </c>
      <c r="AG4409" s="95" t="s">
        <v>1593</v>
      </c>
      <c r="AH4409" s="95" t="s">
        <v>1607</v>
      </c>
      <c r="AI4409" s="95" t="s">
        <v>1603</v>
      </c>
      <c r="AJ4409" s="95" t="s">
        <v>1594</v>
      </c>
      <c r="AK4409" s="95" t="s">
        <v>1595</v>
      </c>
      <c r="AL4409" s="95" t="s">
        <v>1596</v>
      </c>
      <c r="AM4409" s="95" t="s">
        <v>1597</v>
      </c>
      <c r="AN4409" s="95" t="s">
        <v>1598</v>
      </c>
      <c r="AO4409" s="95" t="s">
        <v>1599</v>
      </c>
      <c r="AP4409" s="95" t="s">
        <v>1604</v>
      </c>
      <c r="AQ4409" s="95" t="s">
        <v>1605</v>
      </c>
      <c r="AR4409" s="95" t="s">
        <v>1600</v>
      </c>
      <c r="AS4409" s="95" t="s">
        <v>1601</v>
      </c>
      <c r="AT4409" s="96" t="s">
        <v>12</v>
      </c>
      <c r="AU4409" s="96" t="s">
        <v>1602</v>
      </c>
      <c r="AV4409" s="96" t="s">
        <v>1535</v>
      </c>
      <c r="AW4409" s="96" t="s">
        <v>1591</v>
      </c>
      <c r="AX4409" s="96" t="s">
        <v>1592</v>
      </c>
      <c r="AY4409" s="96" t="s">
        <v>1593</v>
      </c>
      <c r="AZ4409" s="96" t="s">
        <v>1608</v>
      </c>
      <c r="BA4409" s="96" t="s">
        <v>1603</v>
      </c>
      <c r="BB4409" s="96" t="s">
        <v>1594</v>
      </c>
      <c r="BC4409" s="96" t="s">
        <v>1595</v>
      </c>
      <c r="BD4409" s="96" t="s">
        <v>1596</v>
      </c>
      <c r="BE4409" s="96" t="s">
        <v>1597</v>
      </c>
      <c r="BF4409" s="96" t="s">
        <v>1598</v>
      </c>
      <c r="BG4409" s="96" t="s">
        <v>1599</v>
      </c>
      <c r="BH4409" s="96" t="s">
        <v>1604</v>
      </c>
      <c r="BI4409" s="96" t="s">
        <v>1605</v>
      </c>
      <c r="BJ4409" s="96" t="s">
        <v>1600</v>
      </c>
      <c r="BK4409" s="96" t="s">
        <v>1601</v>
      </c>
    </row>
    <row r="4410" spans="1:63" x14ac:dyDescent="0.25">
      <c r="A4410" s="6" t="s">
        <v>0</v>
      </c>
      <c r="B4410" s="6" t="s">
        <v>0</v>
      </c>
      <c r="C4410" s="6" t="s">
        <v>0</v>
      </c>
      <c r="D4410" s="109" t="s">
        <v>0</v>
      </c>
      <c r="E4410" s="109" t="s">
        <v>0</v>
      </c>
      <c r="F4410" s="125" t="s">
        <v>0</v>
      </c>
      <c r="G4410" s="7" t="s">
        <v>0</v>
      </c>
      <c r="H4410" s="8" t="s">
        <v>0</v>
      </c>
      <c r="I4410" s="9" t="s">
        <v>13</v>
      </c>
      <c r="J4410" s="9">
        <v>1</v>
      </c>
      <c r="K4410" s="9">
        <v>2</v>
      </c>
      <c r="L4410" s="9">
        <v>3</v>
      </c>
      <c r="M4410" s="9">
        <v>4</v>
      </c>
      <c r="N4410" s="9">
        <v>5</v>
      </c>
      <c r="O4410" s="9">
        <v>6</v>
      </c>
      <c r="P4410" s="9">
        <v>7</v>
      </c>
      <c r="Q4410" s="9">
        <v>8</v>
      </c>
      <c r="R4410" s="9">
        <v>9</v>
      </c>
      <c r="S4410" s="9">
        <v>10</v>
      </c>
      <c r="T4410" s="9">
        <v>11</v>
      </c>
      <c r="U4410" s="9">
        <v>12</v>
      </c>
      <c r="V4410" s="9">
        <v>13</v>
      </c>
      <c r="W4410" s="9">
        <v>14</v>
      </c>
      <c r="X4410" s="9">
        <v>15</v>
      </c>
      <c r="Y4410" s="9">
        <v>16</v>
      </c>
      <c r="Z4410" s="9">
        <v>20</v>
      </c>
      <c r="AA4410" s="9">
        <v>21</v>
      </c>
      <c r="AB4410" s="9">
        <v>1</v>
      </c>
      <c r="AC4410" s="9">
        <v>2</v>
      </c>
      <c r="AD4410" s="9">
        <v>3</v>
      </c>
      <c r="AE4410" s="9">
        <v>4</v>
      </c>
      <c r="AF4410" s="9">
        <v>5</v>
      </c>
      <c r="AG4410" s="9">
        <v>6</v>
      </c>
      <c r="AH4410" s="9">
        <v>7</v>
      </c>
      <c r="AI4410" s="9">
        <v>8</v>
      </c>
      <c r="AJ4410" s="9">
        <v>9</v>
      </c>
      <c r="AK4410" s="9">
        <v>10</v>
      </c>
      <c r="AL4410" s="9">
        <v>11</v>
      </c>
      <c r="AM4410" s="9">
        <v>12</v>
      </c>
      <c r="AN4410" s="9">
        <v>13</v>
      </c>
      <c r="AO4410" s="9">
        <v>14</v>
      </c>
      <c r="AP4410" s="9">
        <v>15</v>
      </c>
      <c r="AQ4410" s="9">
        <v>16</v>
      </c>
      <c r="AR4410" s="9">
        <v>20</v>
      </c>
      <c r="AS4410" s="9">
        <v>21</v>
      </c>
      <c r="AT4410" s="9">
        <v>1</v>
      </c>
      <c r="AU4410" s="9">
        <v>2</v>
      </c>
      <c r="AV4410" s="9">
        <v>3</v>
      </c>
      <c r="AW4410" s="9">
        <v>4</v>
      </c>
      <c r="AX4410" s="9">
        <v>5</v>
      </c>
      <c r="AY4410" s="9">
        <v>6</v>
      </c>
      <c r="AZ4410" s="9">
        <v>7</v>
      </c>
      <c r="BA4410" s="9">
        <v>8</v>
      </c>
      <c r="BB4410" s="9">
        <v>9</v>
      </c>
      <c r="BC4410" s="9">
        <v>10</v>
      </c>
      <c r="BD4410" s="9">
        <v>11</v>
      </c>
      <c r="BE4410" s="9">
        <v>12</v>
      </c>
      <c r="BF4410" s="9">
        <v>13</v>
      </c>
      <c r="BG4410" s="9">
        <v>14</v>
      </c>
      <c r="BH4410" s="9">
        <v>15</v>
      </c>
      <c r="BI4410" s="9">
        <v>16</v>
      </c>
      <c r="BJ4410" s="9">
        <v>20</v>
      </c>
      <c r="BK4410" s="9">
        <v>21</v>
      </c>
    </row>
    <row r="4411" spans="1:63" ht="22.5" x14ac:dyDescent="0.25">
      <c r="A4411" s="1" t="s">
        <v>1156</v>
      </c>
      <c r="B4411" s="1" t="s">
        <v>58</v>
      </c>
      <c r="C4411" s="4" t="s">
        <v>164</v>
      </c>
      <c r="D4411" s="107" t="s">
        <v>1452</v>
      </c>
      <c r="E4411" s="106" t="s">
        <v>0</v>
      </c>
      <c r="F4411" s="106" t="s">
        <v>0</v>
      </c>
      <c r="G4411" s="2" t="s">
        <v>0</v>
      </c>
      <c r="H4411" s="2" t="s">
        <v>1453</v>
      </c>
      <c r="I4411" s="3" t="s">
        <v>0</v>
      </c>
      <c r="J4411" s="3" t="s">
        <v>0</v>
      </c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>
        <v>0</v>
      </c>
      <c r="AA4411" s="3">
        <v>0</v>
      </c>
      <c r="AB4411" s="3" t="s">
        <v>0</v>
      </c>
      <c r="AC4411" s="3"/>
      <c r="AD4411" s="3"/>
      <c r="AE4411" s="3"/>
      <c r="AF4411" s="3"/>
      <c r="AG4411" s="3"/>
      <c r="AH4411" s="3"/>
      <c r="AI4411" s="3"/>
      <c r="AJ4411" s="3"/>
      <c r="AK4411" s="3"/>
      <c r="AL4411" s="3"/>
      <c r="AM4411" s="3"/>
      <c r="AN4411" s="3"/>
      <c r="AO4411" s="3"/>
      <c r="AP4411" s="3"/>
      <c r="AQ4411" s="3"/>
      <c r="AR4411" s="3">
        <v>0</v>
      </c>
      <c r="AS4411" s="3">
        <v>0</v>
      </c>
      <c r="AT4411" s="3" t="s">
        <v>0</v>
      </c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  <c r="BF4411" s="3"/>
      <c r="BG4411" s="3"/>
      <c r="BH4411" s="3"/>
      <c r="BI4411" s="3"/>
      <c r="BJ4411" s="3">
        <v>0</v>
      </c>
      <c r="BK4411" s="3">
        <v>0</v>
      </c>
    </row>
    <row r="4412" spans="1:63" ht="33.75" x14ac:dyDescent="0.25">
      <c r="A4412" s="1" t="s">
        <v>0</v>
      </c>
      <c r="B4412" s="1" t="s">
        <v>0</v>
      </c>
      <c r="C4412" s="1" t="s">
        <v>0</v>
      </c>
      <c r="D4412" s="106" t="s">
        <v>0</v>
      </c>
      <c r="E4412" s="106" t="s">
        <v>0</v>
      </c>
      <c r="F4412" s="106"/>
      <c r="G4412" s="2" t="s">
        <v>0</v>
      </c>
      <c r="H4412" s="10" t="s">
        <v>15</v>
      </c>
      <c r="I4412" s="11">
        <f>SUM(I4413,I4421,I4423)</f>
        <v>3877744</v>
      </c>
      <c r="J4412" s="11">
        <f t="shared" ref="J4412:Y4412" si="6870">SUM(J4413,J4421,J4423)</f>
        <v>356301</v>
      </c>
      <c r="K4412" s="11">
        <f t="shared" si="6870"/>
        <v>85166</v>
      </c>
      <c r="L4412" s="11">
        <f t="shared" si="6870"/>
        <v>0</v>
      </c>
      <c r="M4412" s="11">
        <f t="shared" si="6870"/>
        <v>0</v>
      </c>
      <c r="N4412" s="11">
        <f t="shared" si="6870"/>
        <v>0</v>
      </c>
      <c r="O4412" s="11">
        <f t="shared" si="6870"/>
        <v>0</v>
      </c>
      <c r="P4412" s="11">
        <f t="shared" ref="P4412" si="6871">SUM(P4413,P4421,P4423)</f>
        <v>441467</v>
      </c>
      <c r="Q4412" s="11">
        <f t="shared" si="6870"/>
        <v>28048</v>
      </c>
      <c r="R4412" s="11">
        <f t="shared" si="6870"/>
        <v>1465</v>
      </c>
      <c r="S4412" s="11">
        <f t="shared" si="6870"/>
        <v>127120</v>
      </c>
      <c r="T4412" s="11">
        <f t="shared" si="6870"/>
        <v>10697</v>
      </c>
      <c r="U4412" s="11">
        <f t="shared" si="6870"/>
        <v>12011</v>
      </c>
      <c r="V4412" s="11">
        <f t="shared" si="6870"/>
        <v>17837</v>
      </c>
      <c r="W4412" s="11">
        <f t="shared" si="6870"/>
        <v>12938</v>
      </c>
      <c r="X4412" s="11">
        <f t="shared" si="6870"/>
        <v>0</v>
      </c>
      <c r="Y4412" s="11">
        <f t="shared" si="6870"/>
        <v>29908</v>
      </c>
      <c r="Z4412" s="11">
        <v>240024</v>
      </c>
      <c r="AA4412" s="11">
        <v>201443</v>
      </c>
      <c r="AB4412" s="11">
        <f>SUM(AB4413,AB4421,AB4423)</f>
        <v>500</v>
      </c>
      <c r="AC4412" s="11">
        <f t="shared" ref="AC4412:AQ4412" si="6872">SUM(AC4413,AC4421,AC4423)</f>
        <v>4711</v>
      </c>
      <c r="AD4412" s="11">
        <f t="shared" si="6872"/>
        <v>0</v>
      </c>
      <c r="AE4412" s="11">
        <f t="shared" si="6872"/>
        <v>0</v>
      </c>
      <c r="AF4412" s="11">
        <f t="shared" si="6872"/>
        <v>0</v>
      </c>
      <c r="AG4412" s="11">
        <f t="shared" si="6872"/>
        <v>0</v>
      </c>
      <c r="AH4412" s="11">
        <f t="shared" ref="AH4412" si="6873">SUM(AH4413,AH4421,AH4423)</f>
        <v>5211</v>
      </c>
      <c r="AI4412" s="11">
        <f t="shared" si="6872"/>
        <v>0</v>
      </c>
      <c r="AJ4412" s="11">
        <f t="shared" si="6872"/>
        <v>0</v>
      </c>
      <c r="AK4412" s="11">
        <f t="shared" si="6872"/>
        <v>4711</v>
      </c>
      <c r="AL4412" s="11">
        <f t="shared" si="6872"/>
        <v>0</v>
      </c>
      <c r="AM4412" s="11">
        <f t="shared" si="6872"/>
        <v>0</v>
      </c>
      <c r="AN4412" s="11">
        <f t="shared" si="6872"/>
        <v>0</v>
      </c>
      <c r="AO4412" s="11">
        <f t="shared" si="6872"/>
        <v>0</v>
      </c>
      <c r="AP4412" s="11">
        <f t="shared" si="6872"/>
        <v>0</v>
      </c>
      <c r="AQ4412" s="11">
        <f t="shared" si="6872"/>
        <v>0</v>
      </c>
      <c r="AR4412" s="11">
        <v>4711</v>
      </c>
      <c r="AS4412" s="11">
        <v>500</v>
      </c>
      <c r="AT4412" s="11">
        <f>SUM(AT4413,AT4421,AT4423)</f>
        <v>142097</v>
      </c>
      <c r="AU4412" s="11">
        <f t="shared" ref="AU4412:BI4412" si="6874">SUM(AU4413,AU4421,AU4423)</f>
        <v>108394</v>
      </c>
      <c r="AV4412" s="11">
        <f t="shared" si="6874"/>
        <v>0</v>
      </c>
      <c r="AW4412" s="11">
        <f t="shared" si="6874"/>
        <v>0</v>
      </c>
      <c r="AX4412" s="11">
        <f t="shared" si="6874"/>
        <v>0</v>
      </c>
      <c r="AY4412" s="11">
        <f t="shared" si="6874"/>
        <v>0</v>
      </c>
      <c r="AZ4412" s="11">
        <f t="shared" ref="AZ4412" si="6875">SUM(AZ4413,AZ4421,AZ4423)</f>
        <v>250491</v>
      </c>
      <c r="BA4412" s="11">
        <f t="shared" si="6874"/>
        <v>0</v>
      </c>
      <c r="BB4412" s="11">
        <f t="shared" si="6874"/>
        <v>6823</v>
      </c>
      <c r="BC4412" s="11">
        <f t="shared" si="6874"/>
        <v>108394</v>
      </c>
      <c r="BD4412" s="11">
        <f t="shared" si="6874"/>
        <v>0</v>
      </c>
      <c r="BE4412" s="11">
        <f t="shared" si="6874"/>
        <v>0</v>
      </c>
      <c r="BF4412" s="11">
        <f t="shared" si="6874"/>
        <v>0</v>
      </c>
      <c r="BG4412" s="11">
        <f t="shared" si="6874"/>
        <v>40951</v>
      </c>
      <c r="BH4412" s="11">
        <f t="shared" si="6874"/>
        <v>0</v>
      </c>
      <c r="BI4412" s="11">
        <f t="shared" si="6874"/>
        <v>23384</v>
      </c>
      <c r="BJ4412" s="11">
        <v>179552</v>
      </c>
      <c r="BK4412" s="11">
        <v>70939</v>
      </c>
    </row>
    <row r="4413" spans="1:63" x14ac:dyDescent="0.25">
      <c r="A4413" s="4" t="s">
        <v>1156</v>
      </c>
      <c r="B4413" s="4" t="s">
        <v>58</v>
      </c>
      <c r="C4413" s="4" t="s">
        <v>164</v>
      </c>
      <c r="D4413" s="107" t="s">
        <v>1452</v>
      </c>
      <c r="E4413" s="106" t="s">
        <v>16</v>
      </c>
      <c r="F4413" s="106" t="s">
        <v>0</v>
      </c>
      <c r="G4413" s="2" t="s">
        <v>0</v>
      </c>
      <c r="H4413" s="2" t="s">
        <v>17</v>
      </c>
      <c r="I4413" s="12">
        <f>SUM(I4414:I4415)</f>
        <v>3055514</v>
      </c>
      <c r="J4413" s="12">
        <f t="shared" ref="J4413:Y4413" si="6876">SUM(J4414:J4415)</f>
        <v>98525</v>
      </c>
      <c r="K4413" s="12">
        <f t="shared" si="6876"/>
        <v>37209</v>
      </c>
      <c r="L4413" s="12">
        <f t="shared" si="6876"/>
        <v>0</v>
      </c>
      <c r="M4413" s="12">
        <f t="shared" si="6876"/>
        <v>0</v>
      </c>
      <c r="N4413" s="12">
        <f t="shared" si="6876"/>
        <v>0</v>
      </c>
      <c r="O4413" s="12">
        <f t="shared" si="6876"/>
        <v>0</v>
      </c>
      <c r="P4413" s="12">
        <f t="shared" ref="P4413" si="6877">SUM(P4414:P4415)</f>
        <v>135734</v>
      </c>
      <c r="Q4413" s="12">
        <f t="shared" si="6876"/>
        <v>10838</v>
      </c>
      <c r="R4413" s="12">
        <f t="shared" si="6876"/>
        <v>1465</v>
      </c>
      <c r="S4413" s="12">
        <f t="shared" si="6876"/>
        <v>50209</v>
      </c>
      <c r="T4413" s="12">
        <f t="shared" si="6876"/>
        <v>6000</v>
      </c>
      <c r="U4413" s="12">
        <f t="shared" si="6876"/>
        <v>0</v>
      </c>
      <c r="V4413" s="12">
        <f t="shared" si="6876"/>
        <v>6000</v>
      </c>
      <c r="W4413" s="12">
        <f t="shared" si="6876"/>
        <v>12938</v>
      </c>
      <c r="X4413" s="12">
        <f t="shared" si="6876"/>
        <v>0</v>
      </c>
      <c r="Y4413" s="12">
        <f t="shared" si="6876"/>
        <v>18259</v>
      </c>
      <c r="Z4413" s="12">
        <v>105709</v>
      </c>
      <c r="AA4413" s="12">
        <v>30025</v>
      </c>
      <c r="AB4413" s="12">
        <f>SUM(AB4414:AB4415)</f>
        <v>100</v>
      </c>
      <c r="AC4413" s="12">
        <f t="shared" ref="AC4413:AQ4413" si="6878">SUM(AC4414:AC4415)</f>
        <v>1936</v>
      </c>
      <c r="AD4413" s="12">
        <f t="shared" si="6878"/>
        <v>0</v>
      </c>
      <c r="AE4413" s="12">
        <f t="shared" si="6878"/>
        <v>0</v>
      </c>
      <c r="AF4413" s="12">
        <f t="shared" si="6878"/>
        <v>0</v>
      </c>
      <c r="AG4413" s="12">
        <f t="shared" si="6878"/>
        <v>0</v>
      </c>
      <c r="AH4413" s="12">
        <f t="shared" ref="AH4413" si="6879">SUM(AH4414:AH4415)</f>
        <v>2036</v>
      </c>
      <c r="AI4413" s="12">
        <f t="shared" si="6878"/>
        <v>0</v>
      </c>
      <c r="AJ4413" s="12">
        <f t="shared" si="6878"/>
        <v>0</v>
      </c>
      <c r="AK4413" s="12">
        <f t="shared" si="6878"/>
        <v>1936</v>
      </c>
      <c r="AL4413" s="12">
        <f t="shared" si="6878"/>
        <v>0</v>
      </c>
      <c r="AM4413" s="12">
        <f t="shared" si="6878"/>
        <v>0</v>
      </c>
      <c r="AN4413" s="12">
        <f t="shared" si="6878"/>
        <v>0</v>
      </c>
      <c r="AO4413" s="12">
        <f t="shared" si="6878"/>
        <v>0</v>
      </c>
      <c r="AP4413" s="12">
        <f t="shared" si="6878"/>
        <v>0</v>
      </c>
      <c r="AQ4413" s="12">
        <f t="shared" si="6878"/>
        <v>0</v>
      </c>
      <c r="AR4413" s="12">
        <v>1936</v>
      </c>
      <c r="AS4413" s="12">
        <v>100</v>
      </c>
      <c r="AT4413" s="12">
        <f t="shared" ref="AT4413:BI4413" si="6880">SUM(AT4414:AT4415)</f>
        <v>63090</v>
      </c>
      <c r="AU4413" s="12">
        <f t="shared" si="6880"/>
        <v>54864</v>
      </c>
      <c r="AV4413" s="12">
        <f t="shared" si="6880"/>
        <v>0</v>
      </c>
      <c r="AW4413" s="12">
        <f t="shared" si="6880"/>
        <v>0</v>
      </c>
      <c r="AX4413" s="12">
        <f t="shared" si="6880"/>
        <v>0</v>
      </c>
      <c r="AY4413" s="12">
        <f t="shared" si="6880"/>
        <v>0</v>
      </c>
      <c r="AZ4413" s="12">
        <f t="shared" ref="AZ4413" si="6881">SUM(AZ4414:AZ4415)</f>
        <v>117954</v>
      </c>
      <c r="BA4413" s="12">
        <f t="shared" si="6880"/>
        <v>0</v>
      </c>
      <c r="BB4413" s="12">
        <f t="shared" si="6880"/>
        <v>6156</v>
      </c>
      <c r="BC4413" s="12">
        <f t="shared" si="6880"/>
        <v>54864</v>
      </c>
      <c r="BD4413" s="12">
        <f t="shared" si="6880"/>
        <v>0</v>
      </c>
      <c r="BE4413" s="12">
        <f t="shared" si="6880"/>
        <v>0</v>
      </c>
      <c r="BF4413" s="12">
        <f t="shared" si="6880"/>
        <v>0</v>
      </c>
      <c r="BG4413" s="12">
        <f t="shared" si="6880"/>
        <v>19842</v>
      </c>
      <c r="BH4413" s="12">
        <f t="shared" si="6880"/>
        <v>0</v>
      </c>
      <c r="BI4413" s="12">
        <f t="shared" si="6880"/>
        <v>23384</v>
      </c>
      <c r="BJ4413" s="12">
        <v>104246</v>
      </c>
      <c r="BK4413" s="12">
        <v>13708</v>
      </c>
    </row>
    <row r="4414" spans="1:63" x14ac:dyDescent="0.25">
      <c r="A4414" s="4" t="s">
        <v>1156</v>
      </c>
      <c r="B4414" s="4" t="s">
        <v>58</v>
      </c>
      <c r="C4414" s="4" t="s">
        <v>164</v>
      </c>
      <c r="D4414" s="107" t="s">
        <v>1452</v>
      </c>
      <c r="E4414" s="117">
        <v>6111</v>
      </c>
      <c r="F4414" s="107"/>
      <c r="G4414" s="103" t="s">
        <v>1659</v>
      </c>
      <c r="H4414" s="13" t="s">
        <v>18</v>
      </c>
      <c r="I4414" s="14">
        <v>2823158</v>
      </c>
      <c r="J4414" s="14">
        <v>68500</v>
      </c>
      <c r="K4414" s="14">
        <f>11016+3035+9518</f>
        <v>23569</v>
      </c>
      <c r="L4414" s="14"/>
      <c r="M4414" s="14"/>
      <c r="N4414" s="14"/>
      <c r="O4414" s="14"/>
      <c r="P4414" s="14">
        <f t="shared" ref="P4414:P4476" si="6882">J4414+K4414+L4414+M4414+N4414+O4414</f>
        <v>92069</v>
      </c>
      <c r="Q4414" s="14">
        <f>10617+221</f>
        <v>10838</v>
      </c>
      <c r="R4414" s="14">
        <v>1465</v>
      </c>
      <c r="S4414" s="14">
        <f>11016+3035+9518+13000</f>
        <v>36569</v>
      </c>
      <c r="T4414" s="14">
        <v>6000</v>
      </c>
      <c r="U4414" s="14"/>
      <c r="V4414" s="14">
        <v>6000</v>
      </c>
      <c r="W4414" s="14">
        <f>5287+6738+913</f>
        <v>12938</v>
      </c>
      <c r="X4414" s="14"/>
      <c r="Y4414" s="14">
        <v>18259</v>
      </c>
      <c r="Z4414" s="14">
        <v>92069</v>
      </c>
      <c r="AA4414" s="14">
        <v>0</v>
      </c>
      <c r="AB4414" s="14">
        <v>100</v>
      </c>
      <c r="AC4414" s="14">
        <v>1936</v>
      </c>
      <c r="AD4414" s="14"/>
      <c r="AE4414" s="14"/>
      <c r="AF4414" s="14"/>
      <c r="AG4414" s="14"/>
      <c r="AH4414" s="14">
        <f t="shared" ref="AH4414:AH4476" si="6883">AB4414+AC4414+AD4414+AE4414+AF4414+AG4414</f>
        <v>2036</v>
      </c>
      <c r="AI4414" s="14"/>
      <c r="AJ4414" s="14"/>
      <c r="AK4414" s="14">
        <v>1936</v>
      </c>
      <c r="AL4414" s="14"/>
      <c r="AM4414" s="14"/>
      <c r="AN4414" s="14"/>
      <c r="AO4414" s="14"/>
      <c r="AP4414" s="14"/>
      <c r="AQ4414" s="14"/>
      <c r="AR4414" s="14">
        <v>1936</v>
      </c>
      <c r="AS4414" s="14">
        <v>100</v>
      </c>
      <c r="AT4414" s="14">
        <v>63090</v>
      </c>
      <c r="AU4414" s="14">
        <f>18451+1940+5511+15709+11022</f>
        <v>52633</v>
      </c>
      <c r="AV4414" s="14"/>
      <c r="AW4414" s="14"/>
      <c r="AX4414" s="14"/>
      <c r="AY4414" s="14"/>
      <c r="AZ4414" s="14">
        <f t="shared" ref="AZ4414:AZ4476" si="6884">AT4414+AU4414+AV4414+AW4414+AX4414+AY4414</f>
        <v>115723</v>
      </c>
      <c r="BA4414" s="14"/>
      <c r="BB4414" s="14">
        <v>6156</v>
      </c>
      <c r="BC4414" s="14">
        <f>18451+1940+5511+15709+11022</f>
        <v>52633</v>
      </c>
      <c r="BD4414" s="14"/>
      <c r="BE4414" s="14"/>
      <c r="BF4414" s="14"/>
      <c r="BG4414" s="14">
        <v>19842</v>
      </c>
      <c r="BH4414" s="14"/>
      <c r="BI4414" s="14">
        <v>23384</v>
      </c>
      <c r="BJ4414" s="14">
        <v>102015</v>
      </c>
      <c r="BK4414" s="14">
        <v>13708</v>
      </c>
    </row>
    <row r="4415" spans="1:63" x14ac:dyDescent="0.25">
      <c r="A4415" s="1" t="s">
        <v>1156</v>
      </c>
      <c r="B4415" s="1" t="s">
        <v>58</v>
      </c>
      <c r="C4415" s="1" t="s">
        <v>164</v>
      </c>
      <c r="D4415" s="110" t="s">
        <v>1452</v>
      </c>
      <c r="E4415" s="110" t="s">
        <v>20</v>
      </c>
      <c r="F4415" s="107" t="s">
        <v>0</v>
      </c>
      <c r="G4415" s="13" t="s">
        <v>0</v>
      </c>
      <c r="H4415" s="2" t="s">
        <v>21</v>
      </c>
      <c r="I4415" s="12">
        <f>SUM(I4416:I4420)</f>
        <v>232356</v>
      </c>
      <c r="J4415" s="12">
        <f t="shared" ref="J4415:Y4415" si="6885">SUM(J4416:J4420)</f>
        <v>30025</v>
      </c>
      <c r="K4415" s="12">
        <f t="shared" si="6885"/>
        <v>13640</v>
      </c>
      <c r="L4415" s="12">
        <f t="shared" si="6885"/>
        <v>0</v>
      </c>
      <c r="M4415" s="12">
        <f t="shared" si="6885"/>
        <v>0</v>
      </c>
      <c r="N4415" s="12">
        <f t="shared" si="6885"/>
        <v>0</v>
      </c>
      <c r="O4415" s="12">
        <f t="shared" si="6885"/>
        <v>0</v>
      </c>
      <c r="P4415" s="12">
        <f t="shared" si="6885"/>
        <v>43665</v>
      </c>
      <c r="Q4415" s="12">
        <f t="shared" si="6885"/>
        <v>0</v>
      </c>
      <c r="R4415" s="12">
        <f t="shared" si="6885"/>
        <v>0</v>
      </c>
      <c r="S4415" s="12">
        <f t="shared" si="6885"/>
        <v>13640</v>
      </c>
      <c r="T4415" s="12">
        <f t="shared" si="6885"/>
        <v>0</v>
      </c>
      <c r="U4415" s="12">
        <f t="shared" si="6885"/>
        <v>0</v>
      </c>
      <c r="V4415" s="12">
        <f t="shared" si="6885"/>
        <v>0</v>
      </c>
      <c r="W4415" s="12">
        <f t="shared" si="6885"/>
        <v>0</v>
      </c>
      <c r="X4415" s="12">
        <f t="shared" si="6885"/>
        <v>0</v>
      </c>
      <c r="Y4415" s="12">
        <f t="shared" si="6885"/>
        <v>0</v>
      </c>
      <c r="Z4415" s="12">
        <v>13640</v>
      </c>
      <c r="AA4415" s="12">
        <v>30025</v>
      </c>
      <c r="AB4415" s="12">
        <f>SUM(AB4416:AB4420)</f>
        <v>0</v>
      </c>
      <c r="AC4415" s="12">
        <f t="shared" ref="AC4415:AQ4415" si="6886">SUM(AC4416:AC4420)</f>
        <v>0</v>
      </c>
      <c r="AD4415" s="12">
        <f t="shared" si="6886"/>
        <v>0</v>
      </c>
      <c r="AE4415" s="12">
        <f t="shared" si="6886"/>
        <v>0</v>
      </c>
      <c r="AF4415" s="12">
        <f t="shared" si="6886"/>
        <v>0</v>
      </c>
      <c r="AG4415" s="12">
        <f t="shared" si="6886"/>
        <v>0</v>
      </c>
      <c r="AH4415" s="12">
        <f t="shared" si="6886"/>
        <v>0</v>
      </c>
      <c r="AI4415" s="12">
        <f t="shared" si="6886"/>
        <v>0</v>
      </c>
      <c r="AJ4415" s="12">
        <f t="shared" si="6886"/>
        <v>0</v>
      </c>
      <c r="AK4415" s="12">
        <f t="shared" si="6886"/>
        <v>0</v>
      </c>
      <c r="AL4415" s="12">
        <f t="shared" si="6886"/>
        <v>0</v>
      </c>
      <c r="AM4415" s="12">
        <f t="shared" si="6886"/>
        <v>0</v>
      </c>
      <c r="AN4415" s="12">
        <f t="shared" si="6886"/>
        <v>0</v>
      </c>
      <c r="AO4415" s="12">
        <f t="shared" si="6886"/>
        <v>0</v>
      </c>
      <c r="AP4415" s="12">
        <f t="shared" si="6886"/>
        <v>0</v>
      </c>
      <c r="AQ4415" s="12">
        <f t="shared" si="6886"/>
        <v>0</v>
      </c>
      <c r="AR4415" s="12">
        <v>0</v>
      </c>
      <c r="AS4415" s="12">
        <v>0</v>
      </c>
      <c r="AT4415" s="12">
        <f t="shared" ref="AT4415:BI4415" si="6887">SUM(AT4416:AT4420)</f>
        <v>0</v>
      </c>
      <c r="AU4415" s="12">
        <f t="shared" si="6887"/>
        <v>2231</v>
      </c>
      <c r="AV4415" s="12">
        <f t="shared" si="6887"/>
        <v>0</v>
      </c>
      <c r="AW4415" s="12">
        <f t="shared" si="6887"/>
        <v>0</v>
      </c>
      <c r="AX4415" s="12">
        <f t="shared" si="6887"/>
        <v>0</v>
      </c>
      <c r="AY4415" s="12">
        <f t="shared" si="6887"/>
        <v>0</v>
      </c>
      <c r="AZ4415" s="12">
        <f t="shared" si="6887"/>
        <v>2231</v>
      </c>
      <c r="BA4415" s="12">
        <f t="shared" si="6887"/>
        <v>0</v>
      </c>
      <c r="BB4415" s="12">
        <f t="shared" si="6887"/>
        <v>0</v>
      </c>
      <c r="BC4415" s="12">
        <f t="shared" si="6887"/>
        <v>2231</v>
      </c>
      <c r="BD4415" s="12">
        <f t="shared" si="6887"/>
        <v>0</v>
      </c>
      <c r="BE4415" s="12">
        <f t="shared" si="6887"/>
        <v>0</v>
      </c>
      <c r="BF4415" s="12">
        <f t="shared" si="6887"/>
        <v>0</v>
      </c>
      <c r="BG4415" s="12">
        <f t="shared" si="6887"/>
        <v>0</v>
      </c>
      <c r="BH4415" s="12">
        <f t="shared" si="6887"/>
        <v>0</v>
      </c>
      <c r="BI4415" s="12">
        <f t="shared" si="6887"/>
        <v>0</v>
      </c>
      <c r="BJ4415" s="12">
        <v>2231</v>
      </c>
      <c r="BK4415" s="12">
        <v>0</v>
      </c>
    </row>
    <row r="4416" spans="1:63" ht="22.5" x14ac:dyDescent="0.25">
      <c r="A4416" s="4" t="s">
        <v>1156</v>
      </c>
      <c r="B4416" s="4" t="s">
        <v>58</v>
      </c>
      <c r="C4416" s="4" t="s">
        <v>164</v>
      </c>
      <c r="D4416" s="107" t="s">
        <v>1452</v>
      </c>
      <c r="E4416" s="117">
        <v>6112</v>
      </c>
      <c r="F4416" s="107" t="s">
        <v>1454</v>
      </c>
      <c r="G4416" s="103" t="s">
        <v>1659</v>
      </c>
      <c r="H4416" s="13" t="s">
        <v>59</v>
      </c>
      <c r="I4416" s="14">
        <v>33814</v>
      </c>
      <c r="J4416" s="14">
        <v>0</v>
      </c>
      <c r="K4416" s="14"/>
      <c r="L4416" s="14"/>
      <c r="M4416" s="14"/>
      <c r="N4416" s="14"/>
      <c r="O4416" s="14"/>
      <c r="P4416" s="14">
        <f t="shared" si="6882"/>
        <v>0</v>
      </c>
      <c r="Q4416" s="14"/>
      <c r="R4416" s="14"/>
      <c r="S4416" s="14"/>
      <c r="T4416" s="14"/>
      <c r="U4416" s="14"/>
      <c r="V4416" s="14"/>
      <c r="W4416" s="14"/>
      <c r="X4416" s="14"/>
      <c r="Y4416" s="14"/>
      <c r="Z4416" s="14">
        <v>0</v>
      </c>
      <c r="AA4416" s="14">
        <v>0</v>
      </c>
      <c r="AB4416" s="14">
        <v>0</v>
      </c>
      <c r="AC4416" s="14"/>
      <c r="AD4416" s="14"/>
      <c r="AE4416" s="14"/>
      <c r="AF4416" s="14"/>
      <c r="AG4416" s="14"/>
      <c r="AH4416" s="14">
        <f t="shared" si="6883"/>
        <v>0</v>
      </c>
      <c r="AI4416" s="14"/>
      <c r="AJ4416" s="14"/>
      <c r="AK4416" s="14"/>
      <c r="AL4416" s="14"/>
      <c r="AM4416" s="14"/>
      <c r="AN4416" s="14"/>
      <c r="AO4416" s="14"/>
      <c r="AP4416" s="14"/>
      <c r="AQ4416" s="14"/>
      <c r="AR4416" s="14">
        <v>0</v>
      </c>
      <c r="AS4416" s="14">
        <v>0</v>
      </c>
      <c r="AT4416" s="14">
        <v>0</v>
      </c>
      <c r="AU4416" s="14"/>
      <c r="AV4416" s="14"/>
      <c r="AW4416" s="14"/>
      <c r="AX4416" s="14"/>
      <c r="AY4416" s="14"/>
      <c r="AZ4416" s="14">
        <f t="shared" si="6884"/>
        <v>0</v>
      </c>
      <c r="BA4416" s="14"/>
      <c r="BB4416" s="14"/>
      <c r="BC4416" s="14"/>
      <c r="BD4416" s="14"/>
      <c r="BE4416" s="14"/>
      <c r="BF4416" s="14"/>
      <c r="BG4416" s="14"/>
      <c r="BH4416" s="14"/>
      <c r="BI4416" s="14"/>
      <c r="BJ4416" s="14">
        <v>0</v>
      </c>
      <c r="BK4416" s="14">
        <v>0</v>
      </c>
    </row>
    <row r="4417" spans="1:63" x14ac:dyDescent="0.25">
      <c r="A4417" s="4" t="s">
        <v>1156</v>
      </c>
      <c r="B4417" s="4" t="s">
        <v>58</v>
      </c>
      <c r="C4417" s="4" t="s">
        <v>164</v>
      </c>
      <c r="D4417" s="107" t="s">
        <v>1452</v>
      </c>
      <c r="E4417" s="117">
        <v>6112</v>
      </c>
      <c r="F4417" s="107" t="s">
        <v>1455</v>
      </c>
      <c r="G4417" s="103" t="s">
        <v>1659</v>
      </c>
      <c r="H4417" s="13" t="s">
        <v>24</v>
      </c>
      <c r="I4417" s="14">
        <v>133342</v>
      </c>
      <c r="J4417" s="14">
        <v>21025</v>
      </c>
      <c r="K4417" s="14">
        <f>1865+514+8861</f>
        <v>11240</v>
      </c>
      <c r="L4417" s="14"/>
      <c r="M4417" s="14"/>
      <c r="N4417" s="14"/>
      <c r="O4417" s="14"/>
      <c r="P4417" s="14">
        <f t="shared" si="6882"/>
        <v>32265</v>
      </c>
      <c r="Q4417" s="14"/>
      <c r="R4417" s="14"/>
      <c r="S4417" s="14">
        <f>1865+514+8861</f>
        <v>11240</v>
      </c>
      <c r="T4417" s="14"/>
      <c r="U4417" s="14"/>
      <c r="V4417" s="14"/>
      <c r="W4417" s="14"/>
      <c r="X4417" s="14"/>
      <c r="Y4417" s="14"/>
      <c r="Z4417" s="14">
        <v>11240</v>
      </c>
      <c r="AA4417" s="14">
        <v>21025</v>
      </c>
      <c r="AB4417" s="14">
        <v>0</v>
      </c>
      <c r="AC4417" s="14"/>
      <c r="AD4417" s="14"/>
      <c r="AE4417" s="14"/>
      <c r="AF4417" s="14"/>
      <c r="AG4417" s="14"/>
      <c r="AH4417" s="14">
        <f t="shared" si="6883"/>
        <v>0</v>
      </c>
      <c r="AI4417" s="14"/>
      <c r="AJ4417" s="14"/>
      <c r="AK4417" s="14"/>
      <c r="AL4417" s="14"/>
      <c r="AM4417" s="14"/>
      <c r="AN4417" s="14"/>
      <c r="AO4417" s="14"/>
      <c r="AP4417" s="14"/>
      <c r="AQ4417" s="14"/>
      <c r="AR4417" s="14">
        <v>0</v>
      </c>
      <c r="AS4417" s="14">
        <v>0</v>
      </c>
      <c r="AT4417" s="14">
        <v>0</v>
      </c>
      <c r="AU4417" s="14">
        <f>1021+207+548+455</f>
        <v>2231</v>
      </c>
      <c r="AV4417" s="14"/>
      <c r="AW4417" s="14"/>
      <c r="AX4417" s="14"/>
      <c r="AY4417" s="14"/>
      <c r="AZ4417" s="14">
        <f t="shared" si="6884"/>
        <v>2231</v>
      </c>
      <c r="BA4417" s="14"/>
      <c r="BB4417" s="14"/>
      <c r="BC4417" s="14">
        <f>1021+207+548+455</f>
        <v>2231</v>
      </c>
      <c r="BD4417" s="14"/>
      <c r="BE4417" s="14"/>
      <c r="BF4417" s="14"/>
      <c r="BG4417" s="14"/>
      <c r="BH4417" s="14"/>
      <c r="BI4417" s="14"/>
      <c r="BJ4417" s="14">
        <v>2231</v>
      </c>
      <c r="BK4417" s="14">
        <v>0</v>
      </c>
    </row>
    <row r="4418" spans="1:63" x14ac:dyDescent="0.25">
      <c r="A4418" s="4" t="s">
        <v>1156</v>
      </c>
      <c r="B4418" s="4" t="s">
        <v>58</v>
      </c>
      <c r="C4418" s="4" t="s">
        <v>164</v>
      </c>
      <c r="D4418" s="107" t="s">
        <v>1452</v>
      </c>
      <c r="E4418" s="117">
        <v>6112</v>
      </c>
      <c r="F4418" s="107" t="s">
        <v>1456</v>
      </c>
      <c r="G4418" s="103" t="s">
        <v>1659</v>
      </c>
      <c r="H4418" s="13" t="s">
        <v>25</v>
      </c>
      <c r="I4418" s="14">
        <v>28800</v>
      </c>
      <c r="J4418" s="14">
        <v>0</v>
      </c>
      <c r="K4418" s="14"/>
      <c r="L4418" s="14"/>
      <c r="M4418" s="14"/>
      <c r="N4418" s="14"/>
      <c r="O4418" s="14"/>
      <c r="P4418" s="14">
        <f t="shared" si="6882"/>
        <v>0</v>
      </c>
      <c r="Q4418" s="14"/>
      <c r="R4418" s="14"/>
      <c r="S4418" s="14"/>
      <c r="T4418" s="14"/>
      <c r="U4418" s="14"/>
      <c r="V4418" s="14"/>
      <c r="W4418" s="14"/>
      <c r="X4418" s="14"/>
      <c r="Y4418" s="14"/>
      <c r="Z4418" s="14">
        <v>0</v>
      </c>
      <c r="AA4418" s="14">
        <v>0</v>
      </c>
      <c r="AB4418" s="14">
        <v>0</v>
      </c>
      <c r="AC4418" s="14"/>
      <c r="AD4418" s="14"/>
      <c r="AE4418" s="14"/>
      <c r="AF4418" s="14"/>
      <c r="AG4418" s="14"/>
      <c r="AH4418" s="14">
        <f t="shared" si="6883"/>
        <v>0</v>
      </c>
      <c r="AI4418" s="14"/>
      <c r="AJ4418" s="14"/>
      <c r="AK4418" s="14"/>
      <c r="AL4418" s="14"/>
      <c r="AM4418" s="14"/>
      <c r="AN4418" s="14"/>
      <c r="AO4418" s="14"/>
      <c r="AP4418" s="14"/>
      <c r="AQ4418" s="14"/>
      <c r="AR4418" s="14">
        <v>0</v>
      </c>
      <c r="AS4418" s="14">
        <v>0</v>
      </c>
      <c r="AT4418" s="14">
        <v>0</v>
      </c>
      <c r="AU4418" s="14"/>
      <c r="AV4418" s="14"/>
      <c r="AW4418" s="14"/>
      <c r="AX4418" s="14"/>
      <c r="AY4418" s="14"/>
      <c r="AZ4418" s="14">
        <f t="shared" si="6884"/>
        <v>0</v>
      </c>
      <c r="BA4418" s="14"/>
      <c r="BB4418" s="14"/>
      <c r="BC4418" s="14"/>
      <c r="BD4418" s="14"/>
      <c r="BE4418" s="14"/>
      <c r="BF4418" s="14"/>
      <c r="BG4418" s="14"/>
      <c r="BH4418" s="14"/>
      <c r="BI4418" s="14"/>
      <c r="BJ4418" s="14">
        <v>0</v>
      </c>
      <c r="BK4418" s="14">
        <v>0</v>
      </c>
    </row>
    <row r="4419" spans="1:63" x14ac:dyDescent="0.25">
      <c r="A4419" s="4" t="s">
        <v>1156</v>
      </c>
      <c r="B4419" s="4" t="s">
        <v>58</v>
      </c>
      <c r="C4419" s="4" t="s">
        <v>164</v>
      </c>
      <c r="D4419" s="107" t="s">
        <v>1452</v>
      </c>
      <c r="E4419" s="117">
        <v>6112</v>
      </c>
      <c r="F4419" s="107" t="s">
        <v>1457</v>
      </c>
      <c r="G4419" s="103" t="s">
        <v>1659</v>
      </c>
      <c r="H4419" s="13" t="s">
        <v>23</v>
      </c>
      <c r="I4419" s="14">
        <v>12200</v>
      </c>
      <c r="J4419" s="14">
        <v>1000</v>
      </c>
      <c r="K4419" s="14"/>
      <c r="L4419" s="14"/>
      <c r="M4419" s="14"/>
      <c r="N4419" s="14"/>
      <c r="O4419" s="14"/>
      <c r="P4419" s="14">
        <f t="shared" si="6882"/>
        <v>1000</v>
      </c>
      <c r="Q4419" s="14"/>
      <c r="R4419" s="14"/>
      <c r="S4419" s="14"/>
      <c r="T4419" s="14"/>
      <c r="U4419" s="14"/>
      <c r="V4419" s="14"/>
      <c r="W4419" s="14"/>
      <c r="X4419" s="14"/>
      <c r="Y4419" s="14"/>
      <c r="Z4419" s="14">
        <v>0</v>
      </c>
      <c r="AA4419" s="14">
        <v>1000</v>
      </c>
      <c r="AB4419" s="14">
        <v>0</v>
      </c>
      <c r="AC4419" s="14"/>
      <c r="AD4419" s="14"/>
      <c r="AE4419" s="14"/>
      <c r="AF4419" s="14"/>
      <c r="AG4419" s="14"/>
      <c r="AH4419" s="14">
        <f t="shared" si="6883"/>
        <v>0</v>
      </c>
      <c r="AI4419" s="14"/>
      <c r="AJ4419" s="14"/>
      <c r="AK4419" s="14"/>
      <c r="AL4419" s="14"/>
      <c r="AM4419" s="14"/>
      <c r="AN4419" s="14"/>
      <c r="AO4419" s="14"/>
      <c r="AP4419" s="14"/>
      <c r="AQ4419" s="14"/>
      <c r="AR4419" s="14">
        <v>0</v>
      </c>
      <c r="AS4419" s="14">
        <v>0</v>
      </c>
      <c r="AT4419" s="14">
        <v>0</v>
      </c>
      <c r="AU4419" s="14"/>
      <c r="AV4419" s="14"/>
      <c r="AW4419" s="14"/>
      <c r="AX4419" s="14"/>
      <c r="AY4419" s="14"/>
      <c r="AZ4419" s="14">
        <f t="shared" si="6884"/>
        <v>0</v>
      </c>
      <c r="BA4419" s="14"/>
      <c r="BB4419" s="14"/>
      <c r="BC4419" s="14"/>
      <c r="BD4419" s="14"/>
      <c r="BE4419" s="14"/>
      <c r="BF4419" s="14"/>
      <c r="BG4419" s="14"/>
      <c r="BH4419" s="14"/>
      <c r="BI4419" s="14"/>
      <c r="BJ4419" s="14">
        <v>0</v>
      </c>
      <c r="BK4419" s="14">
        <v>0</v>
      </c>
    </row>
    <row r="4420" spans="1:63" x14ac:dyDescent="0.25">
      <c r="A4420" s="4" t="s">
        <v>1156</v>
      </c>
      <c r="B4420" s="4" t="s">
        <v>58</v>
      </c>
      <c r="C4420" s="4" t="s">
        <v>164</v>
      </c>
      <c r="D4420" s="107" t="s">
        <v>1452</v>
      </c>
      <c r="E4420" s="117">
        <v>6112</v>
      </c>
      <c r="F4420" s="107" t="s">
        <v>1458</v>
      </c>
      <c r="G4420" s="103" t="s">
        <v>1659</v>
      </c>
      <c r="H4420" s="13" t="s">
        <v>26</v>
      </c>
      <c r="I4420" s="14">
        <v>24200</v>
      </c>
      <c r="J4420" s="14">
        <v>8000</v>
      </c>
      <c r="K4420" s="14">
        <v>2400</v>
      </c>
      <c r="L4420" s="14"/>
      <c r="M4420" s="14"/>
      <c r="N4420" s="14"/>
      <c r="O4420" s="14"/>
      <c r="P4420" s="14">
        <f t="shared" si="6882"/>
        <v>10400</v>
      </c>
      <c r="Q4420" s="14"/>
      <c r="R4420" s="14"/>
      <c r="S4420" s="14">
        <v>2400</v>
      </c>
      <c r="T4420" s="14"/>
      <c r="U4420" s="14"/>
      <c r="V4420" s="14"/>
      <c r="W4420" s="14"/>
      <c r="X4420" s="14"/>
      <c r="Y4420" s="14"/>
      <c r="Z4420" s="14">
        <v>2400</v>
      </c>
      <c r="AA4420" s="14">
        <v>8000</v>
      </c>
      <c r="AB4420" s="14">
        <v>0</v>
      </c>
      <c r="AC4420" s="14"/>
      <c r="AD4420" s="14"/>
      <c r="AE4420" s="14"/>
      <c r="AF4420" s="14"/>
      <c r="AG4420" s="14"/>
      <c r="AH4420" s="14">
        <f t="shared" si="6883"/>
        <v>0</v>
      </c>
      <c r="AI4420" s="14"/>
      <c r="AJ4420" s="14"/>
      <c r="AK4420" s="14"/>
      <c r="AL4420" s="14"/>
      <c r="AM4420" s="14"/>
      <c r="AN4420" s="14"/>
      <c r="AO4420" s="14"/>
      <c r="AP4420" s="14"/>
      <c r="AQ4420" s="14"/>
      <c r="AR4420" s="14">
        <v>0</v>
      </c>
      <c r="AS4420" s="14">
        <v>0</v>
      </c>
      <c r="AT4420" s="14">
        <v>0</v>
      </c>
      <c r="AU4420" s="14"/>
      <c r="AV4420" s="14"/>
      <c r="AW4420" s="14"/>
      <c r="AX4420" s="14"/>
      <c r="AY4420" s="14"/>
      <c r="AZ4420" s="14">
        <f t="shared" si="6884"/>
        <v>0</v>
      </c>
      <c r="BA4420" s="14"/>
      <c r="BB4420" s="14"/>
      <c r="BC4420" s="14"/>
      <c r="BD4420" s="14"/>
      <c r="BE4420" s="14"/>
      <c r="BF4420" s="14"/>
      <c r="BG4420" s="14"/>
      <c r="BH4420" s="14"/>
      <c r="BI4420" s="14"/>
      <c r="BJ4420" s="14">
        <v>0</v>
      </c>
      <c r="BK4420" s="14">
        <v>0</v>
      </c>
    </row>
    <row r="4421" spans="1:63" ht="22.5" x14ac:dyDescent="0.25">
      <c r="A4421" s="4" t="s">
        <v>1156</v>
      </c>
      <c r="B4421" s="4" t="s">
        <v>58</v>
      </c>
      <c r="C4421" s="4" t="s">
        <v>164</v>
      </c>
      <c r="D4421" s="107" t="s">
        <v>1452</v>
      </c>
      <c r="E4421" s="106" t="s">
        <v>27</v>
      </c>
      <c r="F4421" s="106" t="s">
        <v>0</v>
      </c>
      <c r="G4421" s="2" t="s">
        <v>0</v>
      </c>
      <c r="H4421" s="2" t="s">
        <v>28</v>
      </c>
      <c r="I4421" s="12">
        <f>SUM(I4422)</f>
        <v>299637</v>
      </c>
      <c r="J4421" s="12">
        <f t="shared" ref="J4421:Y4421" si="6888">SUM(J4422)</f>
        <v>8276</v>
      </c>
      <c r="K4421" s="12">
        <f t="shared" si="6888"/>
        <v>5524</v>
      </c>
      <c r="L4421" s="12">
        <f t="shared" si="6888"/>
        <v>0</v>
      </c>
      <c r="M4421" s="12">
        <f t="shared" si="6888"/>
        <v>0</v>
      </c>
      <c r="N4421" s="12">
        <f t="shared" si="6888"/>
        <v>0</v>
      </c>
      <c r="O4421" s="12">
        <f t="shared" si="6888"/>
        <v>0</v>
      </c>
      <c r="P4421" s="12">
        <f t="shared" si="6888"/>
        <v>13800</v>
      </c>
      <c r="Q4421" s="12">
        <f t="shared" si="6888"/>
        <v>2010</v>
      </c>
      <c r="R4421" s="12">
        <f t="shared" si="6888"/>
        <v>0</v>
      </c>
      <c r="S4421" s="12">
        <f t="shared" si="6888"/>
        <v>7024</v>
      </c>
      <c r="T4421" s="12">
        <f t="shared" si="6888"/>
        <v>697</v>
      </c>
      <c r="U4421" s="12">
        <f t="shared" si="6888"/>
        <v>0</v>
      </c>
      <c r="V4421" s="12">
        <f t="shared" si="6888"/>
        <v>2000</v>
      </c>
      <c r="W4421" s="12">
        <f t="shared" si="6888"/>
        <v>0</v>
      </c>
      <c r="X4421" s="12">
        <f t="shared" si="6888"/>
        <v>0</v>
      </c>
      <c r="Y4421" s="12">
        <f t="shared" si="6888"/>
        <v>0</v>
      </c>
      <c r="Z4421" s="12">
        <v>11731</v>
      </c>
      <c r="AA4421" s="12">
        <v>2069</v>
      </c>
      <c r="AB4421" s="12">
        <f>SUM(AB4422)</f>
        <v>100</v>
      </c>
      <c r="AC4421" s="12">
        <f t="shared" ref="AC4421:AQ4421" si="6889">SUM(AC4422)</f>
        <v>1332</v>
      </c>
      <c r="AD4421" s="12">
        <f t="shared" si="6889"/>
        <v>0</v>
      </c>
      <c r="AE4421" s="12">
        <f t="shared" si="6889"/>
        <v>0</v>
      </c>
      <c r="AF4421" s="12">
        <f t="shared" si="6889"/>
        <v>0</v>
      </c>
      <c r="AG4421" s="12">
        <f t="shared" si="6889"/>
        <v>0</v>
      </c>
      <c r="AH4421" s="12">
        <f t="shared" si="6889"/>
        <v>1432</v>
      </c>
      <c r="AI4421" s="12">
        <f t="shared" si="6889"/>
        <v>0</v>
      </c>
      <c r="AJ4421" s="12">
        <f t="shared" si="6889"/>
        <v>0</v>
      </c>
      <c r="AK4421" s="12">
        <f t="shared" si="6889"/>
        <v>1332</v>
      </c>
      <c r="AL4421" s="12">
        <f t="shared" si="6889"/>
        <v>0</v>
      </c>
      <c r="AM4421" s="12">
        <f t="shared" si="6889"/>
        <v>0</v>
      </c>
      <c r="AN4421" s="12">
        <f t="shared" si="6889"/>
        <v>0</v>
      </c>
      <c r="AO4421" s="12">
        <f t="shared" si="6889"/>
        <v>0</v>
      </c>
      <c r="AP4421" s="12">
        <f t="shared" si="6889"/>
        <v>0</v>
      </c>
      <c r="AQ4421" s="12">
        <f t="shared" si="6889"/>
        <v>0</v>
      </c>
      <c r="AR4421" s="12">
        <v>1332</v>
      </c>
      <c r="AS4421" s="12">
        <v>100</v>
      </c>
      <c r="AT4421" s="12">
        <f t="shared" ref="AT4421:BI4421" si="6890">SUM(AT4422)</f>
        <v>7607</v>
      </c>
      <c r="AU4421" s="12">
        <f t="shared" si="6890"/>
        <v>9193</v>
      </c>
      <c r="AV4421" s="12">
        <f t="shared" si="6890"/>
        <v>0</v>
      </c>
      <c r="AW4421" s="12">
        <f t="shared" si="6890"/>
        <v>0</v>
      </c>
      <c r="AX4421" s="12">
        <f t="shared" si="6890"/>
        <v>0</v>
      </c>
      <c r="AY4421" s="12">
        <f t="shared" si="6890"/>
        <v>0</v>
      </c>
      <c r="AZ4421" s="12">
        <f t="shared" si="6890"/>
        <v>16800</v>
      </c>
      <c r="BA4421" s="12">
        <f t="shared" si="6890"/>
        <v>0</v>
      </c>
      <c r="BB4421" s="12">
        <f t="shared" si="6890"/>
        <v>647</v>
      </c>
      <c r="BC4421" s="12">
        <f t="shared" si="6890"/>
        <v>9193</v>
      </c>
      <c r="BD4421" s="12">
        <f t="shared" si="6890"/>
        <v>0</v>
      </c>
      <c r="BE4421" s="12">
        <f t="shared" si="6890"/>
        <v>0</v>
      </c>
      <c r="BF4421" s="12">
        <f t="shared" si="6890"/>
        <v>0</v>
      </c>
      <c r="BG4421" s="12">
        <f t="shared" si="6890"/>
        <v>3083</v>
      </c>
      <c r="BH4421" s="12">
        <f t="shared" si="6890"/>
        <v>0</v>
      </c>
      <c r="BI4421" s="12">
        <f t="shared" si="6890"/>
        <v>0</v>
      </c>
      <c r="BJ4421" s="12">
        <v>12923</v>
      </c>
      <c r="BK4421" s="12">
        <v>3877</v>
      </c>
    </row>
    <row r="4422" spans="1:63" x14ac:dyDescent="0.25">
      <c r="A4422" s="4" t="s">
        <v>1156</v>
      </c>
      <c r="B4422" s="4" t="s">
        <v>58</v>
      </c>
      <c r="C4422" s="4" t="s">
        <v>164</v>
      </c>
      <c r="D4422" s="107" t="s">
        <v>1452</v>
      </c>
      <c r="E4422" s="117">
        <v>6121</v>
      </c>
      <c r="F4422" s="107"/>
      <c r="G4422" s="103" t="s">
        <v>1659</v>
      </c>
      <c r="H4422" s="13" t="s">
        <v>29</v>
      </c>
      <c r="I4422" s="14">
        <v>299637</v>
      </c>
      <c r="J4422" s="14">
        <v>8276</v>
      </c>
      <c r="K4422" s="14">
        <f>917+252+4355</f>
        <v>5524</v>
      </c>
      <c r="L4422" s="14"/>
      <c r="M4422" s="14"/>
      <c r="N4422" s="14"/>
      <c r="O4422" s="14"/>
      <c r="P4422" s="14">
        <f t="shared" si="6882"/>
        <v>13800</v>
      </c>
      <c r="Q4422" s="14">
        <v>2010</v>
      </c>
      <c r="R4422" s="14"/>
      <c r="S4422" s="14">
        <f>917+252+4355+1500</f>
        <v>7024</v>
      </c>
      <c r="T4422" s="14">
        <v>697</v>
      </c>
      <c r="U4422" s="14"/>
      <c r="V4422" s="14">
        <v>2000</v>
      </c>
      <c r="W4422" s="14"/>
      <c r="X4422" s="14"/>
      <c r="Y4422" s="14"/>
      <c r="Z4422" s="14">
        <v>11731</v>
      </c>
      <c r="AA4422" s="14">
        <v>2069</v>
      </c>
      <c r="AB4422" s="14">
        <v>100</v>
      </c>
      <c r="AC4422" s="14">
        <v>1332</v>
      </c>
      <c r="AD4422" s="14"/>
      <c r="AE4422" s="14"/>
      <c r="AF4422" s="14"/>
      <c r="AG4422" s="14"/>
      <c r="AH4422" s="14">
        <f t="shared" si="6883"/>
        <v>1432</v>
      </c>
      <c r="AI4422" s="14"/>
      <c r="AJ4422" s="14"/>
      <c r="AK4422" s="14">
        <v>1332</v>
      </c>
      <c r="AL4422" s="14"/>
      <c r="AM4422" s="14"/>
      <c r="AN4422" s="14"/>
      <c r="AO4422" s="14"/>
      <c r="AP4422" s="14"/>
      <c r="AQ4422" s="14"/>
      <c r="AR4422" s="14">
        <v>1332</v>
      </c>
      <c r="AS4422" s="14">
        <v>100</v>
      </c>
      <c r="AT4422" s="14">
        <v>7607</v>
      </c>
      <c r="AU4422" s="14">
        <f>4386+273+775+2209+1550</f>
        <v>9193</v>
      </c>
      <c r="AV4422" s="14"/>
      <c r="AW4422" s="14"/>
      <c r="AX4422" s="14"/>
      <c r="AY4422" s="14"/>
      <c r="AZ4422" s="14">
        <f t="shared" si="6884"/>
        <v>16800</v>
      </c>
      <c r="BA4422" s="14"/>
      <c r="BB4422" s="14">
        <v>647</v>
      </c>
      <c r="BC4422" s="14">
        <f>4386+273+775+2209+1550</f>
        <v>9193</v>
      </c>
      <c r="BD4422" s="14"/>
      <c r="BE4422" s="14"/>
      <c r="BF4422" s="14"/>
      <c r="BG4422" s="14">
        <v>3083</v>
      </c>
      <c r="BH4422" s="14"/>
      <c r="BI4422" s="14"/>
      <c r="BJ4422" s="14">
        <v>12923</v>
      </c>
      <c r="BK4422" s="14">
        <v>3877</v>
      </c>
    </row>
    <row r="4423" spans="1:63" ht="22.5" x14ac:dyDescent="0.25">
      <c r="A4423" s="4" t="s">
        <v>1156</v>
      </c>
      <c r="B4423" s="4" t="s">
        <v>58</v>
      </c>
      <c r="C4423" s="4" t="s">
        <v>164</v>
      </c>
      <c r="D4423" s="107" t="s">
        <v>1452</v>
      </c>
      <c r="E4423" s="106" t="s">
        <v>31</v>
      </c>
      <c r="F4423" s="106" t="s">
        <v>0</v>
      </c>
      <c r="G4423" s="2" t="s">
        <v>0</v>
      </c>
      <c r="H4423" s="2" t="s">
        <v>32</v>
      </c>
      <c r="I4423" s="12">
        <f>SUM(I4424:I4432)</f>
        <v>522593</v>
      </c>
      <c r="J4423" s="12">
        <f t="shared" ref="J4423:Y4423" si="6891">SUM(J4424:J4432)</f>
        <v>249500</v>
      </c>
      <c r="K4423" s="12">
        <f t="shared" si="6891"/>
        <v>42433</v>
      </c>
      <c r="L4423" s="12">
        <f t="shared" si="6891"/>
        <v>0</v>
      </c>
      <c r="M4423" s="12">
        <f t="shared" si="6891"/>
        <v>0</v>
      </c>
      <c r="N4423" s="12">
        <f t="shared" si="6891"/>
        <v>0</v>
      </c>
      <c r="O4423" s="12">
        <f t="shared" si="6891"/>
        <v>0</v>
      </c>
      <c r="P4423" s="12">
        <f t="shared" si="6891"/>
        <v>291933</v>
      </c>
      <c r="Q4423" s="12">
        <f t="shared" si="6891"/>
        <v>15200</v>
      </c>
      <c r="R4423" s="12">
        <f t="shared" si="6891"/>
        <v>0</v>
      </c>
      <c r="S4423" s="12">
        <f t="shared" si="6891"/>
        <v>69887</v>
      </c>
      <c r="T4423" s="12">
        <f t="shared" si="6891"/>
        <v>4000</v>
      </c>
      <c r="U4423" s="12">
        <f t="shared" si="6891"/>
        <v>12011</v>
      </c>
      <c r="V4423" s="12">
        <f t="shared" si="6891"/>
        <v>9837</v>
      </c>
      <c r="W4423" s="12">
        <f t="shared" si="6891"/>
        <v>0</v>
      </c>
      <c r="X4423" s="12">
        <f t="shared" si="6891"/>
        <v>0</v>
      </c>
      <c r="Y4423" s="12">
        <f t="shared" si="6891"/>
        <v>11649</v>
      </c>
      <c r="Z4423" s="12">
        <v>122584</v>
      </c>
      <c r="AA4423" s="12">
        <v>169349</v>
      </c>
      <c r="AB4423" s="12">
        <f>SUM(AB4424:AB4432)</f>
        <v>300</v>
      </c>
      <c r="AC4423" s="12">
        <f t="shared" ref="AC4423:AQ4423" si="6892">SUM(AC4424:AC4432)</f>
        <v>1443</v>
      </c>
      <c r="AD4423" s="12">
        <f t="shared" si="6892"/>
        <v>0</v>
      </c>
      <c r="AE4423" s="12">
        <f t="shared" si="6892"/>
        <v>0</v>
      </c>
      <c r="AF4423" s="12">
        <f t="shared" si="6892"/>
        <v>0</v>
      </c>
      <c r="AG4423" s="12">
        <f t="shared" si="6892"/>
        <v>0</v>
      </c>
      <c r="AH4423" s="12">
        <f t="shared" si="6892"/>
        <v>1743</v>
      </c>
      <c r="AI4423" s="12">
        <f t="shared" si="6892"/>
        <v>0</v>
      </c>
      <c r="AJ4423" s="12">
        <f t="shared" si="6892"/>
        <v>0</v>
      </c>
      <c r="AK4423" s="12">
        <f t="shared" si="6892"/>
        <v>1443</v>
      </c>
      <c r="AL4423" s="12">
        <f t="shared" si="6892"/>
        <v>0</v>
      </c>
      <c r="AM4423" s="12">
        <f t="shared" si="6892"/>
        <v>0</v>
      </c>
      <c r="AN4423" s="12">
        <f t="shared" si="6892"/>
        <v>0</v>
      </c>
      <c r="AO4423" s="12">
        <f t="shared" si="6892"/>
        <v>0</v>
      </c>
      <c r="AP4423" s="12">
        <f t="shared" si="6892"/>
        <v>0</v>
      </c>
      <c r="AQ4423" s="12">
        <f t="shared" si="6892"/>
        <v>0</v>
      </c>
      <c r="AR4423" s="12">
        <v>1443</v>
      </c>
      <c r="AS4423" s="12">
        <v>300</v>
      </c>
      <c r="AT4423" s="12">
        <f t="shared" ref="AT4423:BI4423" si="6893">SUM(AT4424:AT4432)</f>
        <v>71400</v>
      </c>
      <c r="AU4423" s="12">
        <f t="shared" si="6893"/>
        <v>44337</v>
      </c>
      <c r="AV4423" s="12">
        <f t="shared" si="6893"/>
        <v>0</v>
      </c>
      <c r="AW4423" s="12">
        <f t="shared" si="6893"/>
        <v>0</v>
      </c>
      <c r="AX4423" s="12">
        <f t="shared" si="6893"/>
        <v>0</v>
      </c>
      <c r="AY4423" s="12">
        <f t="shared" si="6893"/>
        <v>0</v>
      </c>
      <c r="AZ4423" s="12">
        <f t="shared" si="6893"/>
        <v>115737</v>
      </c>
      <c r="BA4423" s="12">
        <f t="shared" si="6893"/>
        <v>0</v>
      </c>
      <c r="BB4423" s="12">
        <f t="shared" si="6893"/>
        <v>20</v>
      </c>
      <c r="BC4423" s="12">
        <f t="shared" si="6893"/>
        <v>44337</v>
      </c>
      <c r="BD4423" s="12">
        <f t="shared" si="6893"/>
        <v>0</v>
      </c>
      <c r="BE4423" s="12">
        <f t="shared" si="6893"/>
        <v>0</v>
      </c>
      <c r="BF4423" s="12">
        <f t="shared" si="6893"/>
        <v>0</v>
      </c>
      <c r="BG4423" s="12">
        <f t="shared" si="6893"/>
        <v>18026</v>
      </c>
      <c r="BH4423" s="12">
        <f t="shared" si="6893"/>
        <v>0</v>
      </c>
      <c r="BI4423" s="12">
        <f t="shared" si="6893"/>
        <v>0</v>
      </c>
      <c r="BJ4423" s="12">
        <v>62383</v>
      </c>
      <c r="BK4423" s="12">
        <v>53354</v>
      </c>
    </row>
    <row r="4424" spans="1:63" x14ac:dyDescent="0.25">
      <c r="A4424" s="4" t="s">
        <v>1156</v>
      </c>
      <c r="B4424" s="4" t="s">
        <v>58</v>
      </c>
      <c r="C4424" s="4" t="s">
        <v>164</v>
      </c>
      <c r="D4424" s="107" t="s">
        <v>1452</v>
      </c>
      <c r="E4424" s="117">
        <v>6131</v>
      </c>
      <c r="F4424" s="107"/>
      <c r="G4424" s="103" t="s">
        <v>1659</v>
      </c>
      <c r="H4424" s="13" t="s">
        <v>34</v>
      </c>
      <c r="I4424" s="14">
        <v>55000</v>
      </c>
      <c r="J4424" s="14">
        <v>32000</v>
      </c>
      <c r="K4424" s="14">
        <f>1101+303+5231</f>
        <v>6635</v>
      </c>
      <c r="L4424" s="14"/>
      <c r="M4424" s="14"/>
      <c r="N4424" s="14"/>
      <c r="O4424" s="14"/>
      <c r="P4424" s="14">
        <f t="shared" si="6882"/>
        <v>38635</v>
      </c>
      <c r="Q4424" s="14">
        <v>1500</v>
      </c>
      <c r="R4424" s="14"/>
      <c r="S4424" s="14">
        <f>1101+303+5231+5000</f>
        <v>11635</v>
      </c>
      <c r="T4424" s="14">
        <v>1000</v>
      </c>
      <c r="U4424" s="14">
        <v>1000</v>
      </c>
      <c r="V4424" s="14">
        <v>2500</v>
      </c>
      <c r="W4424" s="14"/>
      <c r="X4424" s="14"/>
      <c r="Y4424" s="14">
        <v>1975</v>
      </c>
      <c r="Z4424" s="14">
        <v>19610</v>
      </c>
      <c r="AA4424" s="14">
        <v>19025</v>
      </c>
      <c r="AB4424" s="14">
        <v>0</v>
      </c>
      <c r="AC4424" s="14"/>
      <c r="AD4424" s="14"/>
      <c r="AE4424" s="14"/>
      <c r="AF4424" s="14"/>
      <c r="AG4424" s="14"/>
      <c r="AH4424" s="14">
        <f t="shared" si="6883"/>
        <v>0</v>
      </c>
      <c r="AI4424" s="14"/>
      <c r="AJ4424" s="14"/>
      <c r="AK4424" s="14"/>
      <c r="AL4424" s="14"/>
      <c r="AM4424" s="14"/>
      <c r="AN4424" s="14"/>
      <c r="AO4424" s="14"/>
      <c r="AP4424" s="14"/>
      <c r="AQ4424" s="14"/>
      <c r="AR4424" s="14">
        <v>0</v>
      </c>
      <c r="AS4424" s="14">
        <v>0</v>
      </c>
      <c r="AT4424" s="14">
        <v>30000</v>
      </c>
      <c r="AU4424" s="14">
        <f>3295+205+562+1660+1165</f>
        <v>6887</v>
      </c>
      <c r="AV4424" s="14"/>
      <c r="AW4424" s="14"/>
      <c r="AX4424" s="14"/>
      <c r="AY4424" s="14"/>
      <c r="AZ4424" s="14">
        <f t="shared" si="6884"/>
        <v>36887</v>
      </c>
      <c r="BA4424" s="14"/>
      <c r="BB4424" s="14"/>
      <c r="BC4424" s="14">
        <f>3295+205+562+1660+1165</f>
        <v>6887</v>
      </c>
      <c r="BD4424" s="14"/>
      <c r="BE4424" s="14"/>
      <c r="BF4424" s="14"/>
      <c r="BG4424" s="14">
        <v>13712</v>
      </c>
      <c r="BH4424" s="14"/>
      <c r="BI4424" s="14"/>
      <c r="BJ4424" s="14">
        <v>20599</v>
      </c>
      <c r="BK4424" s="14">
        <v>16288</v>
      </c>
    </row>
    <row r="4425" spans="1:63" x14ac:dyDescent="0.25">
      <c r="A4425" s="4" t="s">
        <v>1156</v>
      </c>
      <c r="B4425" s="4" t="s">
        <v>58</v>
      </c>
      <c r="C4425" s="4" t="s">
        <v>164</v>
      </c>
      <c r="D4425" s="107" t="s">
        <v>1452</v>
      </c>
      <c r="E4425" s="117">
        <v>6132</v>
      </c>
      <c r="F4425" s="107"/>
      <c r="G4425" s="103" t="s">
        <v>1659</v>
      </c>
      <c r="H4425" s="13" t="s">
        <v>74</v>
      </c>
      <c r="I4425" s="14">
        <v>114000</v>
      </c>
      <c r="J4425" s="14">
        <v>15000</v>
      </c>
      <c r="K4425" s="14">
        <f>1406+387+6683</f>
        <v>8476</v>
      </c>
      <c r="L4425" s="14"/>
      <c r="M4425" s="14"/>
      <c r="N4425" s="14"/>
      <c r="O4425" s="14"/>
      <c r="P4425" s="14">
        <f t="shared" si="6882"/>
        <v>23476</v>
      </c>
      <c r="Q4425" s="14">
        <v>5000</v>
      </c>
      <c r="R4425" s="14"/>
      <c r="S4425" s="14">
        <f>1406+387+6683+5000</f>
        <v>13476</v>
      </c>
      <c r="T4425" s="14"/>
      <c r="U4425" s="14">
        <v>1000</v>
      </c>
      <c r="V4425" s="14">
        <v>2000</v>
      </c>
      <c r="W4425" s="14"/>
      <c r="X4425" s="14"/>
      <c r="Y4425" s="14"/>
      <c r="Z4425" s="14">
        <v>21476</v>
      </c>
      <c r="AA4425" s="14">
        <v>2000</v>
      </c>
      <c r="AB4425" s="14">
        <v>0</v>
      </c>
      <c r="AC4425" s="14"/>
      <c r="AD4425" s="14"/>
      <c r="AE4425" s="14"/>
      <c r="AF4425" s="14"/>
      <c r="AG4425" s="14"/>
      <c r="AH4425" s="14">
        <f t="shared" si="6883"/>
        <v>0</v>
      </c>
      <c r="AI4425" s="14"/>
      <c r="AJ4425" s="14"/>
      <c r="AK4425" s="14"/>
      <c r="AL4425" s="14"/>
      <c r="AM4425" s="14"/>
      <c r="AN4425" s="14"/>
      <c r="AO4425" s="14"/>
      <c r="AP4425" s="14"/>
      <c r="AQ4425" s="14"/>
      <c r="AR4425" s="14">
        <v>0</v>
      </c>
      <c r="AS4425" s="14">
        <v>0</v>
      </c>
      <c r="AT4425" s="14">
        <v>0</v>
      </c>
      <c r="AU4425" s="14">
        <f>1701+106+301+857+601</f>
        <v>3566</v>
      </c>
      <c r="AV4425" s="14"/>
      <c r="AW4425" s="14"/>
      <c r="AX4425" s="14"/>
      <c r="AY4425" s="14"/>
      <c r="AZ4425" s="14">
        <f t="shared" si="6884"/>
        <v>3566</v>
      </c>
      <c r="BA4425" s="14"/>
      <c r="BB4425" s="14"/>
      <c r="BC4425" s="14">
        <f>1701+106+301+857+601</f>
        <v>3566</v>
      </c>
      <c r="BD4425" s="14"/>
      <c r="BE4425" s="14"/>
      <c r="BF4425" s="14"/>
      <c r="BG4425" s="14"/>
      <c r="BH4425" s="14"/>
      <c r="BI4425" s="14"/>
      <c r="BJ4425" s="14">
        <v>3566</v>
      </c>
      <c r="BK4425" s="14">
        <v>0</v>
      </c>
    </row>
    <row r="4426" spans="1:63" x14ac:dyDescent="0.25">
      <c r="A4426" s="4" t="s">
        <v>1156</v>
      </c>
      <c r="B4426" s="4" t="s">
        <v>58</v>
      </c>
      <c r="C4426" s="4" t="s">
        <v>164</v>
      </c>
      <c r="D4426" s="107" t="s">
        <v>1452</v>
      </c>
      <c r="E4426" s="117">
        <v>6133</v>
      </c>
      <c r="F4426" s="107"/>
      <c r="G4426" s="103" t="s">
        <v>1659</v>
      </c>
      <c r="H4426" s="13" t="s">
        <v>77</v>
      </c>
      <c r="I4426" s="14">
        <v>30800</v>
      </c>
      <c r="J4426" s="14">
        <v>9000</v>
      </c>
      <c r="K4426" s="14">
        <f>364+100+1728</f>
        <v>2192</v>
      </c>
      <c r="L4426" s="14"/>
      <c r="M4426" s="14"/>
      <c r="N4426" s="14"/>
      <c r="O4426" s="14"/>
      <c r="P4426" s="14">
        <f t="shared" si="6882"/>
        <v>11192</v>
      </c>
      <c r="Q4426" s="14"/>
      <c r="R4426" s="14"/>
      <c r="S4426" s="14">
        <f>364+100+1728</f>
        <v>2192</v>
      </c>
      <c r="T4426" s="14"/>
      <c r="U4426" s="14"/>
      <c r="V4426" s="14"/>
      <c r="W4426" s="14"/>
      <c r="X4426" s="14"/>
      <c r="Y4426" s="14"/>
      <c r="Z4426" s="14">
        <v>2192</v>
      </c>
      <c r="AA4426" s="14">
        <v>9000</v>
      </c>
      <c r="AB4426" s="14">
        <v>0</v>
      </c>
      <c r="AC4426" s="14"/>
      <c r="AD4426" s="14"/>
      <c r="AE4426" s="14"/>
      <c r="AF4426" s="14"/>
      <c r="AG4426" s="14"/>
      <c r="AH4426" s="14">
        <f t="shared" si="6883"/>
        <v>0</v>
      </c>
      <c r="AI4426" s="14"/>
      <c r="AJ4426" s="14"/>
      <c r="AK4426" s="14"/>
      <c r="AL4426" s="14"/>
      <c r="AM4426" s="14"/>
      <c r="AN4426" s="14"/>
      <c r="AO4426" s="14"/>
      <c r="AP4426" s="14"/>
      <c r="AQ4426" s="14"/>
      <c r="AR4426" s="14">
        <v>0</v>
      </c>
      <c r="AS4426" s="14">
        <v>0</v>
      </c>
      <c r="AT4426" s="14">
        <v>0</v>
      </c>
      <c r="AU4426" s="14">
        <f>1021+104+235+444+312</f>
        <v>2116</v>
      </c>
      <c r="AV4426" s="14"/>
      <c r="AW4426" s="14"/>
      <c r="AX4426" s="14"/>
      <c r="AY4426" s="14"/>
      <c r="AZ4426" s="14">
        <f t="shared" si="6884"/>
        <v>2116</v>
      </c>
      <c r="BA4426" s="14"/>
      <c r="BB4426" s="14"/>
      <c r="BC4426" s="14">
        <f>1021+104+235+444+312</f>
        <v>2116</v>
      </c>
      <c r="BD4426" s="14"/>
      <c r="BE4426" s="14"/>
      <c r="BF4426" s="14"/>
      <c r="BG4426" s="14"/>
      <c r="BH4426" s="14"/>
      <c r="BI4426" s="14"/>
      <c r="BJ4426" s="14">
        <v>2116</v>
      </c>
      <c r="BK4426" s="14">
        <v>0</v>
      </c>
    </row>
    <row r="4427" spans="1:63" x14ac:dyDescent="0.25">
      <c r="A4427" s="4" t="s">
        <v>1156</v>
      </c>
      <c r="B4427" s="4" t="s">
        <v>58</v>
      </c>
      <c r="C4427" s="4" t="s">
        <v>164</v>
      </c>
      <c r="D4427" s="107" t="s">
        <v>1452</v>
      </c>
      <c r="E4427" s="117">
        <v>6134</v>
      </c>
      <c r="F4427" s="107"/>
      <c r="G4427" s="103" t="s">
        <v>1659</v>
      </c>
      <c r="H4427" s="13" t="s">
        <v>80</v>
      </c>
      <c r="I4427" s="14">
        <v>42500</v>
      </c>
      <c r="J4427" s="14">
        <v>42500</v>
      </c>
      <c r="K4427" s="14">
        <f>735+202+3491</f>
        <v>4428</v>
      </c>
      <c r="L4427" s="14"/>
      <c r="M4427" s="14"/>
      <c r="N4427" s="14"/>
      <c r="O4427" s="14"/>
      <c r="P4427" s="14">
        <f t="shared" si="6882"/>
        <v>46928</v>
      </c>
      <c r="Q4427" s="14"/>
      <c r="R4427" s="14"/>
      <c r="S4427" s="14">
        <f>735+202+3491+2000</f>
        <v>6428</v>
      </c>
      <c r="T4427" s="14"/>
      <c r="U4427" s="14">
        <v>1000</v>
      </c>
      <c r="V4427" s="14"/>
      <c r="W4427" s="14"/>
      <c r="X4427" s="14"/>
      <c r="Y4427" s="14"/>
      <c r="Z4427" s="14">
        <v>7428</v>
      </c>
      <c r="AA4427" s="14">
        <v>39500</v>
      </c>
      <c r="AB4427" s="14">
        <v>0</v>
      </c>
      <c r="AC4427" s="14"/>
      <c r="AD4427" s="14"/>
      <c r="AE4427" s="14"/>
      <c r="AF4427" s="14"/>
      <c r="AG4427" s="14"/>
      <c r="AH4427" s="14">
        <f t="shared" si="6883"/>
        <v>0</v>
      </c>
      <c r="AI4427" s="14"/>
      <c r="AJ4427" s="14"/>
      <c r="AK4427" s="14"/>
      <c r="AL4427" s="14"/>
      <c r="AM4427" s="14"/>
      <c r="AN4427" s="14"/>
      <c r="AO4427" s="14"/>
      <c r="AP4427" s="14"/>
      <c r="AQ4427" s="14"/>
      <c r="AR4427" s="14">
        <v>0</v>
      </c>
      <c r="AS4427" s="14">
        <v>0</v>
      </c>
      <c r="AT4427" s="14">
        <v>0</v>
      </c>
      <c r="AU4427" s="14">
        <f>3926+204+734+1978+1388</f>
        <v>8230</v>
      </c>
      <c r="AV4427" s="14"/>
      <c r="AW4427" s="14"/>
      <c r="AX4427" s="14"/>
      <c r="AY4427" s="14"/>
      <c r="AZ4427" s="14">
        <f t="shared" si="6884"/>
        <v>8230</v>
      </c>
      <c r="BA4427" s="14"/>
      <c r="BB4427" s="14"/>
      <c r="BC4427" s="14">
        <f>3926+204+734+1978+1388</f>
        <v>8230</v>
      </c>
      <c r="BD4427" s="14"/>
      <c r="BE4427" s="14"/>
      <c r="BF4427" s="14"/>
      <c r="BG4427" s="14"/>
      <c r="BH4427" s="14"/>
      <c r="BI4427" s="14"/>
      <c r="BJ4427" s="14">
        <v>8230</v>
      </c>
      <c r="BK4427" s="14">
        <v>0</v>
      </c>
    </row>
    <row r="4428" spans="1:63" x14ac:dyDescent="0.25">
      <c r="A4428" s="4" t="s">
        <v>1156</v>
      </c>
      <c r="B4428" s="4" t="s">
        <v>58</v>
      </c>
      <c r="C4428" s="4" t="s">
        <v>164</v>
      </c>
      <c r="D4428" s="107" t="s">
        <v>1452</v>
      </c>
      <c r="E4428" s="117">
        <v>6135</v>
      </c>
      <c r="F4428" s="107"/>
      <c r="G4428" s="103" t="s">
        <v>1659</v>
      </c>
      <c r="H4428" s="13" t="s">
        <v>83</v>
      </c>
      <c r="I4428" s="14">
        <v>12000</v>
      </c>
      <c r="J4428" s="14">
        <v>12000</v>
      </c>
      <c r="K4428" s="14">
        <f>735+202+3491</f>
        <v>4428</v>
      </c>
      <c r="L4428" s="14"/>
      <c r="M4428" s="14"/>
      <c r="N4428" s="14"/>
      <c r="O4428" s="14"/>
      <c r="P4428" s="14">
        <f t="shared" si="6882"/>
        <v>16428</v>
      </c>
      <c r="Q4428" s="14">
        <v>2500</v>
      </c>
      <c r="R4428" s="14"/>
      <c r="S4428" s="14">
        <f>735+202+3491+2000</f>
        <v>6428</v>
      </c>
      <c r="T4428" s="14"/>
      <c r="U4428" s="14">
        <v>1011</v>
      </c>
      <c r="V4428" s="14"/>
      <c r="W4428" s="14"/>
      <c r="X4428" s="14"/>
      <c r="Y4428" s="14"/>
      <c r="Z4428" s="14">
        <v>9939</v>
      </c>
      <c r="AA4428" s="14">
        <v>6489</v>
      </c>
      <c r="AB4428" s="14">
        <v>0</v>
      </c>
      <c r="AC4428" s="14"/>
      <c r="AD4428" s="14"/>
      <c r="AE4428" s="14"/>
      <c r="AF4428" s="14"/>
      <c r="AG4428" s="14"/>
      <c r="AH4428" s="14">
        <f t="shared" si="6883"/>
        <v>0</v>
      </c>
      <c r="AI4428" s="14"/>
      <c r="AJ4428" s="14"/>
      <c r="AK4428" s="14"/>
      <c r="AL4428" s="14"/>
      <c r="AM4428" s="14"/>
      <c r="AN4428" s="14"/>
      <c r="AO4428" s="14"/>
      <c r="AP4428" s="14"/>
      <c r="AQ4428" s="14"/>
      <c r="AR4428" s="14">
        <v>0</v>
      </c>
      <c r="AS4428" s="14">
        <v>0</v>
      </c>
      <c r="AT4428" s="14">
        <v>0</v>
      </c>
      <c r="AU4428" s="14">
        <f>1607+100+2840+809+568</f>
        <v>5924</v>
      </c>
      <c r="AV4428" s="14"/>
      <c r="AW4428" s="14"/>
      <c r="AX4428" s="14"/>
      <c r="AY4428" s="14"/>
      <c r="AZ4428" s="14">
        <f t="shared" si="6884"/>
        <v>5924</v>
      </c>
      <c r="BA4428" s="14"/>
      <c r="BB4428" s="14"/>
      <c r="BC4428" s="14">
        <f>1607+100+2840+809+568</f>
        <v>5924</v>
      </c>
      <c r="BD4428" s="14"/>
      <c r="BE4428" s="14"/>
      <c r="BF4428" s="14"/>
      <c r="BG4428" s="14"/>
      <c r="BH4428" s="14"/>
      <c r="BI4428" s="14"/>
      <c r="BJ4428" s="14">
        <v>5924</v>
      </c>
      <c r="BK4428" s="14">
        <v>0</v>
      </c>
    </row>
    <row r="4429" spans="1:63" ht="22.5" x14ac:dyDescent="0.25">
      <c r="A4429" s="4" t="s">
        <v>1156</v>
      </c>
      <c r="B4429" s="4" t="s">
        <v>58</v>
      </c>
      <c r="C4429" s="4" t="s">
        <v>164</v>
      </c>
      <c r="D4429" s="107" t="s">
        <v>1452</v>
      </c>
      <c r="E4429" s="117">
        <v>6136</v>
      </c>
      <c r="F4429" s="107"/>
      <c r="G4429" s="103" t="s">
        <v>1659</v>
      </c>
      <c r="H4429" s="13" t="s">
        <v>86</v>
      </c>
      <c r="I4429" s="14">
        <v>6000</v>
      </c>
      <c r="J4429" s="14">
        <v>6000</v>
      </c>
      <c r="K4429" s="14">
        <f>200+3457</f>
        <v>3657</v>
      </c>
      <c r="L4429" s="14"/>
      <c r="M4429" s="14"/>
      <c r="N4429" s="14"/>
      <c r="O4429" s="14"/>
      <c r="P4429" s="14">
        <f t="shared" si="6882"/>
        <v>9657</v>
      </c>
      <c r="Q4429" s="14">
        <v>2500</v>
      </c>
      <c r="R4429" s="14"/>
      <c r="S4429" s="14">
        <f>200+3457+1000</f>
        <v>4657</v>
      </c>
      <c r="T4429" s="14"/>
      <c r="U4429" s="14">
        <v>2000</v>
      </c>
      <c r="V4429" s="14"/>
      <c r="W4429" s="14"/>
      <c r="X4429" s="14"/>
      <c r="Y4429" s="14"/>
      <c r="Z4429" s="14">
        <v>9157</v>
      </c>
      <c r="AA4429" s="14">
        <v>500</v>
      </c>
      <c r="AB4429" s="14">
        <v>0</v>
      </c>
      <c r="AC4429" s="14"/>
      <c r="AD4429" s="14"/>
      <c r="AE4429" s="14"/>
      <c r="AF4429" s="14"/>
      <c r="AG4429" s="14"/>
      <c r="AH4429" s="14">
        <f t="shared" si="6883"/>
        <v>0</v>
      </c>
      <c r="AI4429" s="14"/>
      <c r="AJ4429" s="14"/>
      <c r="AK4429" s="14"/>
      <c r="AL4429" s="14"/>
      <c r="AM4429" s="14"/>
      <c r="AN4429" s="14"/>
      <c r="AO4429" s="14"/>
      <c r="AP4429" s="14"/>
      <c r="AQ4429" s="14"/>
      <c r="AR4429" s="14">
        <v>0</v>
      </c>
      <c r="AS4429" s="14">
        <v>0</v>
      </c>
      <c r="AT4429" s="14">
        <v>0</v>
      </c>
      <c r="AU4429" s="14">
        <f>348+135+262</f>
        <v>745</v>
      </c>
      <c r="AV4429" s="14"/>
      <c r="AW4429" s="14"/>
      <c r="AX4429" s="14"/>
      <c r="AY4429" s="14"/>
      <c r="AZ4429" s="14">
        <f t="shared" si="6884"/>
        <v>745</v>
      </c>
      <c r="BA4429" s="14"/>
      <c r="BB4429" s="14"/>
      <c r="BC4429" s="14">
        <f>348+135+262</f>
        <v>745</v>
      </c>
      <c r="BD4429" s="14"/>
      <c r="BE4429" s="14"/>
      <c r="BF4429" s="14"/>
      <c r="BG4429" s="14"/>
      <c r="BH4429" s="14"/>
      <c r="BI4429" s="14"/>
      <c r="BJ4429" s="14">
        <v>745</v>
      </c>
      <c r="BK4429" s="14">
        <v>0</v>
      </c>
    </row>
    <row r="4430" spans="1:63" x14ac:dyDescent="0.25">
      <c r="A4430" s="4" t="s">
        <v>1156</v>
      </c>
      <c r="B4430" s="4" t="s">
        <v>58</v>
      </c>
      <c r="C4430" s="4" t="s">
        <v>164</v>
      </c>
      <c r="D4430" s="107" t="s">
        <v>1452</v>
      </c>
      <c r="E4430" s="117">
        <v>6137</v>
      </c>
      <c r="F4430" s="107"/>
      <c r="G4430" s="103" t="s">
        <v>1659</v>
      </c>
      <c r="H4430" s="13" t="s">
        <v>89</v>
      </c>
      <c r="I4430" s="14">
        <v>45000</v>
      </c>
      <c r="J4430" s="14">
        <v>10000</v>
      </c>
      <c r="K4430" s="14">
        <f>727+2392</f>
        <v>3119</v>
      </c>
      <c r="L4430" s="14"/>
      <c r="M4430" s="14"/>
      <c r="N4430" s="14"/>
      <c r="O4430" s="14"/>
      <c r="P4430" s="14">
        <f t="shared" si="6882"/>
        <v>13119</v>
      </c>
      <c r="Q4430" s="14"/>
      <c r="R4430" s="14"/>
      <c r="S4430" s="14">
        <f>727+2392</f>
        <v>3119</v>
      </c>
      <c r="T4430" s="14"/>
      <c r="U4430" s="14"/>
      <c r="V4430" s="14"/>
      <c r="W4430" s="14"/>
      <c r="X4430" s="14"/>
      <c r="Y4430" s="14"/>
      <c r="Z4430" s="14">
        <v>3119</v>
      </c>
      <c r="AA4430" s="14">
        <v>10000</v>
      </c>
      <c r="AB4430" s="14">
        <v>0</v>
      </c>
      <c r="AC4430" s="14"/>
      <c r="AD4430" s="14"/>
      <c r="AE4430" s="14"/>
      <c r="AF4430" s="14"/>
      <c r="AG4430" s="14"/>
      <c r="AH4430" s="14">
        <f t="shared" si="6883"/>
        <v>0</v>
      </c>
      <c r="AI4430" s="14"/>
      <c r="AJ4430" s="14"/>
      <c r="AK4430" s="14"/>
      <c r="AL4430" s="14"/>
      <c r="AM4430" s="14"/>
      <c r="AN4430" s="14"/>
      <c r="AO4430" s="14"/>
      <c r="AP4430" s="14"/>
      <c r="AQ4430" s="14"/>
      <c r="AR4430" s="14">
        <v>0</v>
      </c>
      <c r="AS4430" s="14">
        <v>0</v>
      </c>
      <c r="AT4430" s="14">
        <v>0</v>
      </c>
      <c r="AU4430" s="14">
        <v>139</v>
      </c>
      <c r="AV4430" s="14"/>
      <c r="AW4430" s="14"/>
      <c r="AX4430" s="14"/>
      <c r="AY4430" s="14"/>
      <c r="AZ4430" s="14">
        <f t="shared" si="6884"/>
        <v>139</v>
      </c>
      <c r="BA4430" s="14"/>
      <c r="BB4430" s="14"/>
      <c r="BC4430" s="14">
        <v>139</v>
      </c>
      <c r="BD4430" s="14"/>
      <c r="BE4430" s="14"/>
      <c r="BF4430" s="14"/>
      <c r="BG4430" s="14"/>
      <c r="BH4430" s="14"/>
      <c r="BI4430" s="14"/>
      <c r="BJ4430" s="14">
        <v>139</v>
      </c>
      <c r="BK4430" s="14">
        <v>0</v>
      </c>
    </row>
    <row r="4431" spans="1:63" ht="22.5" x14ac:dyDescent="0.25">
      <c r="A4431" s="4" t="s">
        <v>1156</v>
      </c>
      <c r="B4431" s="4" t="s">
        <v>58</v>
      </c>
      <c r="C4431" s="4" t="s">
        <v>164</v>
      </c>
      <c r="D4431" s="107" t="s">
        <v>1452</v>
      </c>
      <c r="E4431" s="117">
        <v>6138</v>
      </c>
      <c r="F4431" s="107"/>
      <c r="G4431" s="103" t="s">
        <v>1659</v>
      </c>
      <c r="H4431" s="13" t="s">
        <v>92</v>
      </c>
      <c r="I4431" s="14">
        <v>11280</v>
      </c>
      <c r="J4431" s="14">
        <v>20000</v>
      </c>
      <c r="K4431" s="14">
        <f>364+167+1728</f>
        <v>2259</v>
      </c>
      <c r="L4431" s="14"/>
      <c r="M4431" s="14"/>
      <c r="N4431" s="14"/>
      <c r="O4431" s="14"/>
      <c r="P4431" s="14">
        <f t="shared" si="6882"/>
        <v>22259</v>
      </c>
      <c r="Q4431" s="14"/>
      <c r="R4431" s="14"/>
      <c r="S4431" s="14">
        <f>364+167+1728+500</f>
        <v>2759</v>
      </c>
      <c r="T4431" s="14"/>
      <c r="U4431" s="14">
        <v>1000</v>
      </c>
      <c r="V4431" s="14">
        <v>1000</v>
      </c>
      <c r="W4431" s="14"/>
      <c r="X4431" s="14"/>
      <c r="Y4431" s="14"/>
      <c r="Z4431" s="14">
        <v>4759</v>
      </c>
      <c r="AA4431" s="14">
        <v>17500</v>
      </c>
      <c r="AB4431" s="14">
        <v>0</v>
      </c>
      <c r="AC4431" s="14">
        <v>49</v>
      </c>
      <c r="AD4431" s="14"/>
      <c r="AE4431" s="14"/>
      <c r="AF4431" s="14"/>
      <c r="AG4431" s="14"/>
      <c r="AH4431" s="14">
        <f t="shared" si="6883"/>
        <v>49</v>
      </c>
      <c r="AI4431" s="14"/>
      <c r="AJ4431" s="14"/>
      <c r="AK4431" s="14">
        <v>49</v>
      </c>
      <c r="AL4431" s="14"/>
      <c r="AM4431" s="14"/>
      <c r="AN4431" s="14"/>
      <c r="AO4431" s="14"/>
      <c r="AP4431" s="14"/>
      <c r="AQ4431" s="14"/>
      <c r="AR4431" s="14">
        <v>49</v>
      </c>
      <c r="AS4431" s="14">
        <v>0</v>
      </c>
      <c r="AT4431" s="14">
        <v>0</v>
      </c>
      <c r="AU4431" s="14">
        <f>351+239+156</f>
        <v>746</v>
      </c>
      <c r="AV4431" s="14"/>
      <c r="AW4431" s="14"/>
      <c r="AX4431" s="14"/>
      <c r="AY4431" s="14"/>
      <c r="AZ4431" s="14">
        <f t="shared" si="6884"/>
        <v>746</v>
      </c>
      <c r="BA4431" s="14"/>
      <c r="BB4431" s="14"/>
      <c r="BC4431" s="14">
        <f>351+239+156</f>
        <v>746</v>
      </c>
      <c r="BD4431" s="14"/>
      <c r="BE4431" s="14"/>
      <c r="BF4431" s="14"/>
      <c r="BG4431" s="14"/>
      <c r="BH4431" s="14"/>
      <c r="BI4431" s="14"/>
      <c r="BJ4431" s="14">
        <v>746</v>
      </c>
      <c r="BK4431" s="14">
        <v>0</v>
      </c>
    </row>
    <row r="4432" spans="1:63" x14ac:dyDescent="0.25">
      <c r="A4432" s="1" t="s">
        <v>1156</v>
      </c>
      <c r="B4432" s="1" t="s">
        <v>58</v>
      </c>
      <c r="C4432" s="1" t="s">
        <v>164</v>
      </c>
      <c r="D4432" s="110" t="s">
        <v>1452</v>
      </c>
      <c r="E4432" s="110" t="s">
        <v>36</v>
      </c>
      <c r="F4432" s="107" t="s">
        <v>0</v>
      </c>
      <c r="G4432" s="13" t="s">
        <v>0</v>
      </c>
      <c r="H4432" s="2" t="s">
        <v>37</v>
      </c>
      <c r="I4432" s="12">
        <f>SUM(I4433:I4435)</f>
        <v>206013</v>
      </c>
      <c r="J4432" s="12">
        <f t="shared" ref="J4432:Y4432" si="6894">SUM(J4433:J4436)</f>
        <v>103000</v>
      </c>
      <c r="K4432" s="12">
        <f t="shared" si="6894"/>
        <v>7239</v>
      </c>
      <c r="L4432" s="12">
        <f t="shared" si="6894"/>
        <v>0</v>
      </c>
      <c r="M4432" s="12">
        <f t="shared" si="6894"/>
        <v>0</v>
      </c>
      <c r="N4432" s="12">
        <f t="shared" si="6894"/>
        <v>0</v>
      </c>
      <c r="O4432" s="12">
        <f t="shared" si="6894"/>
        <v>0</v>
      </c>
      <c r="P4432" s="12">
        <f t="shared" si="6894"/>
        <v>110239</v>
      </c>
      <c r="Q4432" s="12">
        <f t="shared" si="6894"/>
        <v>3700</v>
      </c>
      <c r="R4432" s="12">
        <f t="shared" si="6894"/>
        <v>0</v>
      </c>
      <c r="S4432" s="12">
        <f t="shared" si="6894"/>
        <v>19193</v>
      </c>
      <c r="T4432" s="12">
        <f t="shared" si="6894"/>
        <v>3000</v>
      </c>
      <c r="U4432" s="12">
        <f t="shared" si="6894"/>
        <v>5000</v>
      </c>
      <c r="V4432" s="12">
        <f t="shared" si="6894"/>
        <v>4337</v>
      </c>
      <c r="W4432" s="12">
        <f t="shared" si="6894"/>
        <v>0</v>
      </c>
      <c r="X4432" s="12">
        <f t="shared" si="6894"/>
        <v>0</v>
      </c>
      <c r="Y4432" s="12">
        <f t="shared" si="6894"/>
        <v>9674</v>
      </c>
      <c r="Z4432" s="12">
        <v>44904</v>
      </c>
      <c r="AA4432" s="12">
        <v>65335</v>
      </c>
      <c r="AB4432" s="12">
        <f t="shared" ref="AB4432:AQ4432" si="6895">SUM(AB4433:AB4436)</f>
        <v>300</v>
      </c>
      <c r="AC4432" s="12">
        <f t="shared" si="6895"/>
        <v>1394</v>
      </c>
      <c r="AD4432" s="12">
        <f t="shared" si="6895"/>
        <v>0</v>
      </c>
      <c r="AE4432" s="12">
        <f t="shared" si="6895"/>
        <v>0</v>
      </c>
      <c r="AF4432" s="12">
        <f t="shared" si="6895"/>
        <v>0</v>
      </c>
      <c r="AG4432" s="12">
        <f t="shared" si="6895"/>
        <v>0</v>
      </c>
      <c r="AH4432" s="12">
        <f t="shared" si="6895"/>
        <v>1694</v>
      </c>
      <c r="AI4432" s="12">
        <f t="shared" si="6895"/>
        <v>0</v>
      </c>
      <c r="AJ4432" s="12">
        <f t="shared" si="6895"/>
        <v>0</v>
      </c>
      <c r="AK4432" s="12">
        <f t="shared" si="6895"/>
        <v>1394</v>
      </c>
      <c r="AL4432" s="12">
        <f t="shared" si="6895"/>
        <v>0</v>
      </c>
      <c r="AM4432" s="12">
        <f t="shared" si="6895"/>
        <v>0</v>
      </c>
      <c r="AN4432" s="12">
        <f t="shared" si="6895"/>
        <v>0</v>
      </c>
      <c r="AO4432" s="12">
        <f t="shared" si="6895"/>
        <v>0</v>
      </c>
      <c r="AP4432" s="12">
        <f t="shared" si="6895"/>
        <v>0</v>
      </c>
      <c r="AQ4432" s="12">
        <f t="shared" si="6895"/>
        <v>0</v>
      </c>
      <c r="AR4432" s="12">
        <v>1394</v>
      </c>
      <c r="AS4432" s="12">
        <v>300</v>
      </c>
      <c r="AT4432" s="12">
        <f t="shared" ref="AT4432:BI4432" si="6896">SUM(AT4433:AT4436)</f>
        <v>41400</v>
      </c>
      <c r="AU4432" s="12">
        <f t="shared" si="6896"/>
        <v>15984</v>
      </c>
      <c r="AV4432" s="12">
        <f t="shared" si="6896"/>
        <v>0</v>
      </c>
      <c r="AW4432" s="12">
        <f t="shared" si="6896"/>
        <v>0</v>
      </c>
      <c r="AX4432" s="12">
        <f t="shared" si="6896"/>
        <v>0</v>
      </c>
      <c r="AY4432" s="12">
        <f t="shared" si="6896"/>
        <v>0</v>
      </c>
      <c r="AZ4432" s="12">
        <f t="shared" si="6896"/>
        <v>57384</v>
      </c>
      <c r="BA4432" s="12">
        <f t="shared" si="6896"/>
        <v>0</v>
      </c>
      <c r="BB4432" s="12">
        <f t="shared" si="6896"/>
        <v>20</v>
      </c>
      <c r="BC4432" s="12">
        <f t="shared" si="6896"/>
        <v>15984</v>
      </c>
      <c r="BD4432" s="12">
        <f t="shared" si="6896"/>
        <v>0</v>
      </c>
      <c r="BE4432" s="12">
        <f t="shared" si="6896"/>
        <v>0</v>
      </c>
      <c r="BF4432" s="12">
        <f t="shared" si="6896"/>
        <v>0</v>
      </c>
      <c r="BG4432" s="12">
        <f t="shared" si="6896"/>
        <v>4314</v>
      </c>
      <c r="BH4432" s="12">
        <f t="shared" si="6896"/>
        <v>0</v>
      </c>
      <c r="BI4432" s="12">
        <f t="shared" si="6896"/>
        <v>0</v>
      </c>
      <c r="BJ4432" s="12">
        <v>20318</v>
      </c>
      <c r="BK4432" s="12">
        <v>37066</v>
      </c>
    </row>
    <row r="4433" spans="1:63" x14ac:dyDescent="0.25">
      <c r="A4433" s="4" t="s">
        <v>1156</v>
      </c>
      <c r="B4433" s="4" t="s">
        <v>58</v>
      </c>
      <c r="C4433" s="4" t="s">
        <v>164</v>
      </c>
      <c r="D4433" s="107" t="s">
        <v>1452</v>
      </c>
      <c r="E4433" s="117">
        <v>6139</v>
      </c>
      <c r="F4433" s="107"/>
      <c r="G4433" s="103" t="s">
        <v>1659</v>
      </c>
      <c r="H4433" s="13" t="s">
        <v>37</v>
      </c>
      <c r="I4433" s="14">
        <v>185000</v>
      </c>
      <c r="J4433" s="14">
        <v>100000</v>
      </c>
      <c r="K4433" s="14">
        <f>727+267+3457</f>
        <v>4451</v>
      </c>
      <c r="L4433" s="14"/>
      <c r="M4433" s="14"/>
      <c r="N4433" s="14"/>
      <c r="O4433" s="14"/>
      <c r="P4433" s="14">
        <f t="shared" si="6882"/>
        <v>104451</v>
      </c>
      <c r="Q4433" s="14">
        <v>3000</v>
      </c>
      <c r="R4433" s="14"/>
      <c r="S4433" s="14">
        <f>727+267+3457+11754</f>
        <v>16205</v>
      </c>
      <c r="T4433" s="14">
        <v>3000</v>
      </c>
      <c r="U4433" s="14">
        <v>4500</v>
      </c>
      <c r="V4433" s="14">
        <v>4337</v>
      </c>
      <c r="W4433" s="14"/>
      <c r="X4433" s="14"/>
      <c r="Y4433" s="14">
        <v>9674</v>
      </c>
      <c r="Z4433" s="14">
        <v>40716</v>
      </c>
      <c r="AA4433" s="14">
        <v>63735</v>
      </c>
      <c r="AB4433" s="14">
        <v>100</v>
      </c>
      <c r="AC4433" s="14"/>
      <c r="AD4433" s="14"/>
      <c r="AE4433" s="14"/>
      <c r="AF4433" s="14"/>
      <c r="AG4433" s="14"/>
      <c r="AH4433" s="14">
        <f t="shared" si="6883"/>
        <v>100</v>
      </c>
      <c r="AI4433" s="14"/>
      <c r="AJ4433" s="14"/>
      <c r="AK4433" s="14"/>
      <c r="AL4433" s="14"/>
      <c r="AM4433" s="14"/>
      <c r="AN4433" s="14"/>
      <c r="AO4433" s="14"/>
      <c r="AP4433" s="14"/>
      <c r="AQ4433" s="14"/>
      <c r="AR4433" s="14">
        <v>0</v>
      </c>
      <c r="AS4433" s="14">
        <v>100</v>
      </c>
      <c r="AT4433" s="14">
        <v>24900</v>
      </c>
      <c r="AU4433" s="14">
        <f>7189+447+1271+3622+2541</f>
        <v>15070</v>
      </c>
      <c r="AV4433" s="14"/>
      <c r="AW4433" s="14"/>
      <c r="AX4433" s="14"/>
      <c r="AY4433" s="14"/>
      <c r="AZ4433" s="14">
        <f t="shared" si="6884"/>
        <v>39970</v>
      </c>
      <c r="BA4433" s="14"/>
      <c r="BB4433" s="14"/>
      <c r="BC4433" s="14">
        <f>7189+447+1271+3622+2541</f>
        <v>15070</v>
      </c>
      <c r="BD4433" s="14"/>
      <c r="BE4433" s="14"/>
      <c r="BF4433" s="14"/>
      <c r="BG4433" s="14">
        <v>3978</v>
      </c>
      <c r="BH4433" s="14"/>
      <c r="BI4433" s="14"/>
      <c r="BJ4433" s="14">
        <v>19048</v>
      </c>
      <c r="BK4433" s="14">
        <v>20922</v>
      </c>
    </row>
    <row r="4434" spans="1:63" ht="22.5" x14ac:dyDescent="0.25">
      <c r="A4434" s="4" t="s">
        <v>1156</v>
      </c>
      <c r="B4434" s="4" t="s">
        <v>58</v>
      </c>
      <c r="C4434" s="4" t="s">
        <v>164</v>
      </c>
      <c r="D4434" s="107" t="s">
        <v>1452</v>
      </c>
      <c r="E4434" s="117">
        <v>6139</v>
      </c>
      <c r="F4434" s="107" t="s">
        <v>1459</v>
      </c>
      <c r="G4434" s="103" t="s">
        <v>1659</v>
      </c>
      <c r="H4434" s="13" t="s">
        <v>39</v>
      </c>
      <c r="I4434" s="14">
        <v>9179</v>
      </c>
      <c r="J4434" s="14">
        <v>1500</v>
      </c>
      <c r="K4434" s="14">
        <f>242+1152</f>
        <v>1394</v>
      </c>
      <c r="L4434" s="14"/>
      <c r="M4434" s="14"/>
      <c r="N4434" s="14"/>
      <c r="O4434" s="14"/>
      <c r="P4434" s="14">
        <f t="shared" si="6882"/>
        <v>2894</v>
      </c>
      <c r="Q4434" s="14">
        <v>350</v>
      </c>
      <c r="R4434" s="14"/>
      <c r="S4434" s="14">
        <f>242+1152+100</f>
        <v>1494</v>
      </c>
      <c r="T4434" s="14"/>
      <c r="U4434" s="14">
        <v>500</v>
      </c>
      <c r="V4434" s="14"/>
      <c r="W4434" s="14"/>
      <c r="X4434" s="14"/>
      <c r="Y4434" s="14"/>
      <c r="Z4434" s="14">
        <v>2344</v>
      </c>
      <c r="AA4434" s="14">
        <v>550</v>
      </c>
      <c r="AB4434" s="14">
        <v>100</v>
      </c>
      <c r="AC4434" s="14">
        <v>697</v>
      </c>
      <c r="AD4434" s="14"/>
      <c r="AE4434" s="14"/>
      <c r="AF4434" s="14"/>
      <c r="AG4434" s="14"/>
      <c r="AH4434" s="14">
        <f t="shared" si="6883"/>
        <v>797</v>
      </c>
      <c r="AI4434" s="14"/>
      <c r="AJ4434" s="14"/>
      <c r="AK4434" s="14">
        <v>697</v>
      </c>
      <c r="AL4434" s="14"/>
      <c r="AM4434" s="14"/>
      <c r="AN4434" s="14"/>
      <c r="AO4434" s="14"/>
      <c r="AP4434" s="14"/>
      <c r="AQ4434" s="14"/>
      <c r="AR4434" s="14">
        <v>697</v>
      </c>
      <c r="AS4434" s="14">
        <v>100</v>
      </c>
      <c r="AT4434" s="14">
        <v>15000</v>
      </c>
      <c r="AU4434" s="14">
        <f>203+131+151+89</f>
        <v>574</v>
      </c>
      <c r="AV4434" s="14"/>
      <c r="AW4434" s="14"/>
      <c r="AX4434" s="14"/>
      <c r="AY4434" s="14"/>
      <c r="AZ4434" s="14">
        <f t="shared" si="6884"/>
        <v>15574</v>
      </c>
      <c r="BA4434" s="14"/>
      <c r="BB4434" s="14">
        <v>20</v>
      </c>
      <c r="BC4434" s="14">
        <f>203+131+151+89</f>
        <v>574</v>
      </c>
      <c r="BD4434" s="14"/>
      <c r="BE4434" s="14"/>
      <c r="BF4434" s="14"/>
      <c r="BG4434" s="14">
        <v>168</v>
      </c>
      <c r="BH4434" s="14"/>
      <c r="BI4434" s="14"/>
      <c r="BJ4434" s="14">
        <v>762</v>
      </c>
      <c r="BK4434" s="14">
        <v>14812</v>
      </c>
    </row>
    <row r="4435" spans="1:63" ht="33.75" x14ac:dyDescent="0.25">
      <c r="A4435" s="4" t="s">
        <v>1156</v>
      </c>
      <c r="B4435" s="4" t="s">
        <v>58</v>
      </c>
      <c r="C4435" s="4" t="s">
        <v>164</v>
      </c>
      <c r="D4435" s="107" t="s">
        <v>1452</v>
      </c>
      <c r="E4435" s="117">
        <v>6139</v>
      </c>
      <c r="F4435" s="107" t="s">
        <v>1460</v>
      </c>
      <c r="G4435" s="103" t="s">
        <v>1659</v>
      </c>
      <c r="H4435" s="13" t="s">
        <v>40</v>
      </c>
      <c r="I4435" s="14">
        <v>11834</v>
      </c>
      <c r="J4435" s="14">
        <v>1500</v>
      </c>
      <c r="K4435" s="14">
        <f>242+1152</f>
        <v>1394</v>
      </c>
      <c r="L4435" s="14"/>
      <c r="M4435" s="14"/>
      <c r="N4435" s="14"/>
      <c r="O4435" s="14"/>
      <c r="P4435" s="14">
        <f t="shared" si="6882"/>
        <v>2894</v>
      </c>
      <c r="Q4435" s="14">
        <v>350</v>
      </c>
      <c r="R4435" s="14"/>
      <c r="S4435" s="14">
        <f>242+1152+100</f>
        <v>1494</v>
      </c>
      <c r="T4435" s="14"/>
      <c r="U4435" s="14"/>
      <c r="V4435" s="14"/>
      <c r="W4435" s="14"/>
      <c r="X4435" s="14"/>
      <c r="Y4435" s="14"/>
      <c r="Z4435" s="14">
        <v>1844</v>
      </c>
      <c r="AA4435" s="14">
        <v>1050</v>
      </c>
      <c r="AB4435" s="14">
        <v>100</v>
      </c>
      <c r="AC4435" s="14">
        <v>697</v>
      </c>
      <c r="AD4435" s="14"/>
      <c r="AE4435" s="14"/>
      <c r="AF4435" s="14"/>
      <c r="AG4435" s="14"/>
      <c r="AH4435" s="14">
        <f t="shared" si="6883"/>
        <v>797</v>
      </c>
      <c r="AI4435" s="14"/>
      <c r="AJ4435" s="14"/>
      <c r="AK4435" s="14">
        <v>697</v>
      </c>
      <c r="AL4435" s="14"/>
      <c r="AM4435" s="14"/>
      <c r="AN4435" s="14"/>
      <c r="AO4435" s="14"/>
      <c r="AP4435" s="14"/>
      <c r="AQ4435" s="14"/>
      <c r="AR4435" s="14">
        <v>697</v>
      </c>
      <c r="AS4435" s="14">
        <v>100</v>
      </c>
      <c r="AT4435" s="14">
        <v>1500</v>
      </c>
      <c r="AU4435" s="14">
        <f>238+102</f>
        <v>340</v>
      </c>
      <c r="AV4435" s="14"/>
      <c r="AW4435" s="14"/>
      <c r="AX4435" s="14"/>
      <c r="AY4435" s="14"/>
      <c r="AZ4435" s="14">
        <f t="shared" si="6884"/>
        <v>1840</v>
      </c>
      <c r="BA4435" s="14"/>
      <c r="BB4435" s="14"/>
      <c r="BC4435" s="14">
        <f>238+102</f>
        <v>340</v>
      </c>
      <c r="BD4435" s="14"/>
      <c r="BE4435" s="14"/>
      <c r="BF4435" s="14"/>
      <c r="BG4435" s="14">
        <v>168</v>
      </c>
      <c r="BH4435" s="14"/>
      <c r="BI4435" s="14"/>
      <c r="BJ4435" s="14">
        <v>508</v>
      </c>
      <c r="BK4435" s="14">
        <v>1332</v>
      </c>
    </row>
    <row r="4436" spans="1:63" ht="22.5" x14ac:dyDescent="0.25">
      <c r="A4436" s="4" t="s">
        <v>1156</v>
      </c>
      <c r="B4436" s="4" t="s">
        <v>58</v>
      </c>
      <c r="C4436" s="4" t="s">
        <v>164</v>
      </c>
      <c r="D4436" s="107" t="s">
        <v>1452</v>
      </c>
      <c r="E4436" s="117">
        <v>6139</v>
      </c>
      <c r="F4436" s="107" t="s">
        <v>1629</v>
      </c>
      <c r="G4436" s="103" t="s">
        <v>1659</v>
      </c>
      <c r="H4436" s="13" t="s">
        <v>1590</v>
      </c>
      <c r="I4436" s="14"/>
      <c r="J4436" s="14">
        <v>0</v>
      </c>
      <c r="K4436" s="14"/>
      <c r="L4436" s="14"/>
      <c r="M4436" s="14"/>
      <c r="N4436" s="14"/>
      <c r="O4436" s="14"/>
      <c r="P4436" s="14">
        <f t="shared" si="6882"/>
        <v>0</v>
      </c>
      <c r="Q4436" s="14"/>
      <c r="R4436" s="14"/>
      <c r="S4436" s="14"/>
      <c r="T4436" s="14"/>
      <c r="U4436" s="14"/>
      <c r="V4436" s="14"/>
      <c r="W4436" s="14"/>
      <c r="X4436" s="14"/>
      <c r="Y4436" s="14"/>
      <c r="Z4436" s="14">
        <v>0</v>
      </c>
      <c r="AA4436" s="14">
        <v>0</v>
      </c>
      <c r="AB4436" s="14"/>
      <c r="AC4436" s="14"/>
      <c r="AD4436" s="14"/>
      <c r="AE4436" s="14"/>
      <c r="AF4436" s="14"/>
      <c r="AG4436" s="14"/>
      <c r="AH4436" s="14">
        <f t="shared" si="6883"/>
        <v>0</v>
      </c>
      <c r="AI4436" s="14"/>
      <c r="AJ4436" s="14"/>
      <c r="AK4436" s="14"/>
      <c r="AL4436" s="14"/>
      <c r="AM4436" s="14"/>
      <c r="AN4436" s="14"/>
      <c r="AO4436" s="14"/>
      <c r="AP4436" s="14"/>
      <c r="AQ4436" s="14"/>
      <c r="AR4436" s="14">
        <v>0</v>
      </c>
      <c r="AS4436" s="14">
        <v>0</v>
      </c>
      <c r="AT4436" s="14"/>
      <c r="AU4436" s="14"/>
      <c r="AV4436" s="14"/>
      <c r="AW4436" s="14"/>
      <c r="AX4436" s="14"/>
      <c r="AY4436" s="14"/>
      <c r="AZ4436" s="14">
        <f t="shared" si="6884"/>
        <v>0</v>
      </c>
      <c r="BA4436" s="14"/>
      <c r="BB4436" s="14"/>
      <c r="BC4436" s="14"/>
      <c r="BD4436" s="14"/>
      <c r="BE4436" s="14"/>
      <c r="BF4436" s="14"/>
      <c r="BG4436" s="14"/>
      <c r="BH4436" s="14"/>
      <c r="BI4436" s="14"/>
      <c r="BJ4436" s="14">
        <v>0</v>
      </c>
      <c r="BK4436" s="14">
        <v>0</v>
      </c>
    </row>
    <row r="4437" spans="1:63" ht="33.75" x14ac:dyDescent="0.25">
      <c r="A4437" s="1" t="s">
        <v>0</v>
      </c>
      <c r="B4437" s="1" t="s">
        <v>0</v>
      </c>
      <c r="C4437" s="1" t="s">
        <v>0</v>
      </c>
      <c r="D4437" s="106" t="s">
        <v>0</v>
      </c>
      <c r="E4437" s="106" t="s">
        <v>0</v>
      </c>
      <c r="F4437" s="106" t="s">
        <v>0</v>
      </c>
      <c r="G4437" s="2" t="s">
        <v>0</v>
      </c>
      <c r="H4437" s="10" t="s">
        <v>41</v>
      </c>
      <c r="I4437" s="11">
        <f>SUM(I4438)</f>
        <v>2600</v>
      </c>
      <c r="J4437" s="11">
        <f t="shared" ref="J4437:Y4437" si="6897">SUM(J4438)</f>
        <v>31600</v>
      </c>
      <c r="K4437" s="11">
        <f t="shared" si="6897"/>
        <v>16617</v>
      </c>
      <c r="L4437" s="11">
        <f t="shared" si="6897"/>
        <v>0</v>
      </c>
      <c r="M4437" s="11">
        <f t="shared" si="6897"/>
        <v>0</v>
      </c>
      <c r="N4437" s="11">
        <f t="shared" si="6897"/>
        <v>0</v>
      </c>
      <c r="O4437" s="11">
        <f t="shared" si="6897"/>
        <v>0</v>
      </c>
      <c r="P4437" s="11">
        <f t="shared" si="6897"/>
        <v>48217</v>
      </c>
      <c r="Q4437" s="11">
        <f t="shared" si="6897"/>
        <v>0</v>
      </c>
      <c r="R4437" s="11">
        <f t="shared" si="6897"/>
        <v>0</v>
      </c>
      <c r="S4437" s="11">
        <f t="shared" si="6897"/>
        <v>16617</v>
      </c>
      <c r="T4437" s="11">
        <f t="shared" si="6897"/>
        <v>0</v>
      </c>
      <c r="U4437" s="11">
        <f t="shared" si="6897"/>
        <v>1500</v>
      </c>
      <c r="V4437" s="11">
        <f t="shared" si="6897"/>
        <v>0</v>
      </c>
      <c r="W4437" s="11">
        <f t="shared" si="6897"/>
        <v>0</v>
      </c>
      <c r="X4437" s="11">
        <f t="shared" si="6897"/>
        <v>0</v>
      </c>
      <c r="Y4437" s="11">
        <f t="shared" si="6897"/>
        <v>0</v>
      </c>
      <c r="Z4437" s="11">
        <v>18117</v>
      </c>
      <c r="AA4437" s="11">
        <v>30100</v>
      </c>
      <c r="AB4437" s="11">
        <f>SUM(AB4438)</f>
        <v>0</v>
      </c>
      <c r="AC4437" s="11">
        <f t="shared" ref="AC4437:AQ4437" si="6898">SUM(AC4438)</f>
        <v>0</v>
      </c>
      <c r="AD4437" s="11">
        <f t="shared" si="6898"/>
        <v>0</v>
      </c>
      <c r="AE4437" s="11">
        <f t="shared" si="6898"/>
        <v>0</v>
      </c>
      <c r="AF4437" s="11">
        <f t="shared" si="6898"/>
        <v>0</v>
      </c>
      <c r="AG4437" s="11">
        <f t="shared" si="6898"/>
        <v>0</v>
      </c>
      <c r="AH4437" s="11">
        <f t="shared" si="6898"/>
        <v>0</v>
      </c>
      <c r="AI4437" s="11">
        <f t="shared" si="6898"/>
        <v>0</v>
      </c>
      <c r="AJ4437" s="11">
        <f t="shared" si="6898"/>
        <v>0</v>
      </c>
      <c r="AK4437" s="11">
        <f t="shared" si="6898"/>
        <v>0</v>
      </c>
      <c r="AL4437" s="11">
        <f t="shared" si="6898"/>
        <v>0</v>
      </c>
      <c r="AM4437" s="11">
        <f t="shared" si="6898"/>
        <v>0</v>
      </c>
      <c r="AN4437" s="11">
        <f t="shared" si="6898"/>
        <v>0</v>
      </c>
      <c r="AO4437" s="11">
        <f t="shared" si="6898"/>
        <v>0</v>
      </c>
      <c r="AP4437" s="11">
        <f t="shared" si="6898"/>
        <v>0</v>
      </c>
      <c r="AQ4437" s="11">
        <f t="shared" si="6898"/>
        <v>0</v>
      </c>
      <c r="AR4437" s="11">
        <v>0</v>
      </c>
      <c r="AS4437" s="11">
        <v>0</v>
      </c>
      <c r="AT4437" s="11">
        <f t="shared" ref="AT4437:BI4437" si="6899">SUM(AT4438)</f>
        <v>0</v>
      </c>
      <c r="AU4437" s="11">
        <f t="shared" si="6899"/>
        <v>0</v>
      </c>
      <c r="AV4437" s="11">
        <f t="shared" si="6899"/>
        <v>0</v>
      </c>
      <c r="AW4437" s="11">
        <f t="shared" si="6899"/>
        <v>0</v>
      </c>
      <c r="AX4437" s="11">
        <f t="shared" si="6899"/>
        <v>0</v>
      </c>
      <c r="AY4437" s="11">
        <f t="shared" si="6899"/>
        <v>0</v>
      </c>
      <c r="AZ4437" s="11">
        <f t="shared" si="6899"/>
        <v>0</v>
      </c>
      <c r="BA4437" s="11">
        <f t="shared" si="6899"/>
        <v>0</v>
      </c>
      <c r="BB4437" s="11">
        <f t="shared" si="6899"/>
        <v>0</v>
      </c>
      <c r="BC4437" s="11">
        <f t="shared" si="6899"/>
        <v>0</v>
      </c>
      <c r="BD4437" s="11">
        <f t="shared" si="6899"/>
        <v>0</v>
      </c>
      <c r="BE4437" s="11">
        <f t="shared" si="6899"/>
        <v>0</v>
      </c>
      <c r="BF4437" s="11">
        <f t="shared" si="6899"/>
        <v>0</v>
      </c>
      <c r="BG4437" s="11">
        <f t="shared" si="6899"/>
        <v>0</v>
      </c>
      <c r="BH4437" s="11">
        <f t="shared" si="6899"/>
        <v>0</v>
      </c>
      <c r="BI4437" s="11">
        <f t="shared" si="6899"/>
        <v>0</v>
      </c>
      <c r="BJ4437" s="11">
        <v>0</v>
      </c>
      <c r="BK4437" s="11">
        <v>0</v>
      </c>
    </row>
    <row r="4438" spans="1:63" ht="22.5" x14ac:dyDescent="0.25">
      <c r="A4438" s="4" t="s">
        <v>1156</v>
      </c>
      <c r="B4438" s="4" t="s">
        <v>58</v>
      </c>
      <c r="C4438" s="4" t="s">
        <v>164</v>
      </c>
      <c r="D4438" s="107" t="s">
        <v>1452</v>
      </c>
      <c r="E4438" s="106" t="s">
        <v>42</v>
      </c>
      <c r="F4438" s="106" t="s">
        <v>0</v>
      </c>
      <c r="G4438" s="2" t="s">
        <v>0</v>
      </c>
      <c r="H4438" s="2" t="s">
        <v>43</v>
      </c>
      <c r="I4438" s="12">
        <f>SUM(I4439:I4441)</f>
        <v>2600</v>
      </c>
      <c r="J4438" s="12">
        <f>SUM(J4439:J4441)</f>
        <v>31600</v>
      </c>
      <c r="K4438" s="12">
        <f t="shared" ref="K4438:Y4438" si="6900">SUM(K4439:K4441)</f>
        <v>16617</v>
      </c>
      <c r="L4438" s="12">
        <f t="shared" si="6900"/>
        <v>0</v>
      </c>
      <c r="M4438" s="12">
        <f t="shared" si="6900"/>
        <v>0</v>
      </c>
      <c r="N4438" s="12">
        <f t="shared" si="6900"/>
        <v>0</v>
      </c>
      <c r="O4438" s="12">
        <f t="shared" si="6900"/>
        <v>0</v>
      </c>
      <c r="P4438" s="12">
        <f t="shared" ref="P4438" si="6901">SUM(P4439:P4441)</f>
        <v>48217</v>
      </c>
      <c r="Q4438" s="12">
        <f t="shared" si="6900"/>
        <v>0</v>
      </c>
      <c r="R4438" s="12">
        <f t="shared" si="6900"/>
        <v>0</v>
      </c>
      <c r="S4438" s="12">
        <f t="shared" si="6900"/>
        <v>16617</v>
      </c>
      <c r="T4438" s="12">
        <f t="shared" si="6900"/>
        <v>0</v>
      </c>
      <c r="U4438" s="12">
        <f t="shared" si="6900"/>
        <v>1500</v>
      </c>
      <c r="V4438" s="12">
        <f t="shared" si="6900"/>
        <v>0</v>
      </c>
      <c r="W4438" s="12">
        <f t="shared" si="6900"/>
        <v>0</v>
      </c>
      <c r="X4438" s="12">
        <f t="shared" si="6900"/>
        <v>0</v>
      </c>
      <c r="Y4438" s="12">
        <f t="shared" si="6900"/>
        <v>0</v>
      </c>
      <c r="Z4438" s="12">
        <v>18117</v>
      </c>
      <c r="AA4438" s="12">
        <v>30100</v>
      </c>
      <c r="AB4438" s="12">
        <f t="shared" ref="AB4438:AQ4438" si="6902">SUM(AB4439:AB4441)</f>
        <v>0</v>
      </c>
      <c r="AC4438" s="12">
        <f t="shared" si="6902"/>
        <v>0</v>
      </c>
      <c r="AD4438" s="12">
        <f t="shared" si="6902"/>
        <v>0</v>
      </c>
      <c r="AE4438" s="12">
        <f t="shared" si="6902"/>
        <v>0</v>
      </c>
      <c r="AF4438" s="12">
        <f t="shared" si="6902"/>
        <v>0</v>
      </c>
      <c r="AG4438" s="12">
        <f t="shared" si="6902"/>
        <v>0</v>
      </c>
      <c r="AH4438" s="12">
        <f t="shared" ref="AH4438" si="6903">SUM(AH4439:AH4441)</f>
        <v>0</v>
      </c>
      <c r="AI4438" s="12">
        <f t="shared" si="6902"/>
        <v>0</v>
      </c>
      <c r="AJ4438" s="12">
        <f t="shared" si="6902"/>
        <v>0</v>
      </c>
      <c r="AK4438" s="12">
        <f t="shared" si="6902"/>
        <v>0</v>
      </c>
      <c r="AL4438" s="12">
        <f t="shared" si="6902"/>
        <v>0</v>
      </c>
      <c r="AM4438" s="12">
        <f t="shared" si="6902"/>
        <v>0</v>
      </c>
      <c r="AN4438" s="12">
        <f t="shared" si="6902"/>
        <v>0</v>
      </c>
      <c r="AO4438" s="12">
        <f t="shared" si="6902"/>
        <v>0</v>
      </c>
      <c r="AP4438" s="12">
        <f t="shared" si="6902"/>
        <v>0</v>
      </c>
      <c r="AQ4438" s="12">
        <f t="shared" si="6902"/>
        <v>0</v>
      </c>
      <c r="AR4438" s="12">
        <v>0</v>
      </c>
      <c r="AS4438" s="12">
        <v>0</v>
      </c>
      <c r="AT4438" s="12">
        <f t="shared" ref="AT4438:BI4438" si="6904">SUM(AT4439:AT4441)</f>
        <v>0</v>
      </c>
      <c r="AU4438" s="12">
        <f t="shared" si="6904"/>
        <v>0</v>
      </c>
      <c r="AV4438" s="12">
        <f t="shared" si="6904"/>
        <v>0</v>
      </c>
      <c r="AW4438" s="12">
        <f t="shared" si="6904"/>
        <v>0</v>
      </c>
      <c r="AX4438" s="12">
        <f t="shared" si="6904"/>
        <v>0</v>
      </c>
      <c r="AY4438" s="12">
        <f t="shared" si="6904"/>
        <v>0</v>
      </c>
      <c r="AZ4438" s="12">
        <f t="shared" ref="AZ4438" si="6905">SUM(AZ4439:AZ4441)</f>
        <v>0</v>
      </c>
      <c r="BA4438" s="12">
        <f t="shared" si="6904"/>
        <v>0</v>
      </c>
      <c r="BB4438" s="12">
        <f t="shared" si="6904"/>
        <v>0</v>
      </c>
      <c r="BC4438" s="12">
        <f t="shared" si="6904"/>
        <v>0</v>
      </c>
      <c r="BD4438" s="12">
        <f t="shared" si="6904"/>
        <v>0</v>
      </c>
      <c r="BE4438" s="12">
        <f t="shared" si="6904"/>
        <v>0</v>
      </c>
      <c r="BF4438" s="12">
        <f t="shared" si="6904"/>
        <v>0</v>
      </c>
      <c r="BG4438" s="12">
        <f t="shared" si="6904"/>
        <v>0</v>
      </c>
      <c r="BH4438" s="12">
        <f t="shared" si="6904"/>
        <v>0</v>
      </c>
      <c r="BI4438" s="12">
        <f t="shared" si="6904"/>
        <v>0</v>
      </c>
      <c r="BJ4438" s="12">
        <v>0</v>
      </c>
      <c r="BK4438" s="12">
        <v>0</v>
      </c>
    </row>
    <row r="4439" spans="1:63" x14ac:dyDescent="0.25">
      <c r="A4439" s="4" t="s">
        <v>1156</v>
      </c>
      <c r="B4439" s="4" t="s">
        <v>58</v>
      </c>
      <c r="C4439" s="4" t="s">
        <v>164</v>
      </c>
      <c r="D4439" s="107" t="s">
        <v>1452</v>
      </c>
      <c r="E4439" s="117">
        <v>6142</v>
      </c>
      <c r="F4439" s="107"/>
      <c r="G4439" s="103" t="s">
        <v>1659</v>
      </c>
      <c r="H4439" s="13" t="s">
        <v>62</v>
      </c>
      <c r="I4439" s="14">
        <v>100</v>
      </c>
      <c r="J4439" s="14">
        <v>100</v>
      </c>
      <c r="K4439" s="14"/>
      <c r="L4439" s="14"/>
      <c r="M4439" s="14"/>
      <c r="N4439" s="14"/>
      <c r="O4439" s="14"/>
      <c r="P4439" s="14">
        <f t="shared" si="6882"/>
        <v>100</v>
      </c>
      <c r="Q4439" s="14"/>
      <c r="R4439" s="14"/>
      <c r="S4439" s="14"/>
      <c r="T4439" s="14"/>
      <c r="U4439" s="14"/>
      <c r="V4439" s="14"/>
      <c r="W4439" s="14"/>
      <c r="X4439" s="14"/>
      <c r="Y4439" s="14"/>
      <c r="Z4439" s="14">
        <v>0</v>
      </c>
      <c r="AA4439" s="14">
        <v>100</v>
      </c>
      <c r="AB4439" s="14">
        <v>0</v>
      </c>
      <c r="AC4439" s="14"/>
      <c r="AD4439" s="14"/>
      <c r="AE4439" s="14"/>
      <c r="AF4439" s="14"/>
      <c r="AG4439" s="14"/>
      <c r="AH4439" s="14">
        <f t="shared" si="6883"/>
        <v>0</v>
      </c>
      <c r="AI4439" s="14"/>
      <c r="AJ4439" s="14"/>
      <c r="AK4439" s="14"/>
      <c r="AL4439" s="14"/>
      <c r="AM4439" s="14"/>
      <c r="AN4439" s="14"/>
      <c r="AO4439" s="14"/>
      <c r="AP4439" s="14"/>
      <c r="AQ4439" s="14"/>
      <c r="AR4439" s="14">
        <v>0</v>
      </c>
      <c r="AS4439" s="14">
        <v>0</v>
      </c>
      <c r="AT4439" s="14">
        <v>0</v>
      </c>
      <c r="AU4439" s="14"/>
      <c r="AV4439" s="14"/>
      <c r="AW4439" s="14"/>
      <c r="AX4439" s="14"/>
      <c r="AY4439" s="14"/>
      <c r="AZ4439" s="14">
        <f t="shared" si="6884"/>
        <v>0</v>
      </c>
      <c r="BA4439" s="14"/>
      <c r="BB4439" s="14"/>
      <c r="BC4439" s="14"/>
      <c r="BD4439" s="14"/>
      <c r="BE4439" s="14"/>
      <c r="BF4439" s="14"/>
      <c r="BG4439" s="14"/>
      <c r="BH4439" s="14"/>
      <c r="BI4439" s="14"/>
      <c r="BJ4439" s="14">
        <v>0</v>
      </c>
      <c r="BK4439" s="14">
        <v>0</v>
      </c>
    </row>
    <row r="4440" spans="1:63" ht="22.5" x14ac:dyDescent="0.25">
      <c r="A4440" s="4" t="s">
        <v>1156</v>
      </c>
      <c r="B4440" s="4" t="s">
        <v>58</v>
      </c>
      <c r="C4440" s="4" t="s">
        <v>164</v>
      </c>
      <c r="D4440" s="107" t="s">
        <v>1452</v>
      </c>
      <c r="E4440" s="117">
        <v>6143</v>
      </c>
      <c r="F4440" s="107"/>
      <c r="G4440" s="103" t="s">
        <v>1659</v>
      </c>
      <c r="H4440" s="13" t="s">
        <v>45</v>
      </c>
      <c r="I4440" s="14">
        <v>1500</v>
      </c>
      <c r="J4440" s="14">
        <v>1500</v>
      </c>
      <c r="K4440" s="14"/>
      <c r="L4440" s="14"/>
      <c r="M4440" s="14"/>
      <c r="N4440" s="14"/>
      <c r="O4440" s="14"/>
      <c r="P4440" s="14">
        <f t="shared" si="6882"/>
        <v>1500</v>
      </c>
      <c r="Q4440" s="14"/>
      <c r="R4440" s="14"/>
      <c r="S4440" s="14"/>
      <c r="T4440" s="14"/>
      <c r="U4440" s="14">
        <v>1500</v>
      </c>
      <c r="V4440" s="14"/>
      <c r="W4440" s="14"/>
      <c r="X4440" s="14"/>
      <c r="Y4440" s="14"/>
      <c r="Z4440" s="14">
        <v>1500</v>
      </c>
      <c r="AA4440" s="14">
        <v>0</v>
      </c>
      <c r="AB4440" s="14">
        <v>0</v>
      </c>
      <c r="AC4440" s="14"/>
      <c r="AD4440" s="14"/>
      <c r="AE4440" s="14"/>
      <c r="AF4440" s="14"/>
      <c r="AG4440" s="14"/>
      <c r="AH4440" s="14">
        <f t="shared" si="6883"/>
        <v>0</v>
      </c>
      <c r="AI4440" s="14"/>
      <c r="AJ4440" s="14"/>
      <c r="AK4440" s="14"/>
      <c r="AL4440" s="14"/>
      <c r="AM4440" s="14"/>
      <c r="AN4440" s="14"/>
      <c r="AO4440" s="14"/>
      <c r="AP4440" s="14"/>
      <c r="AQ4440" s="14"/>
      <c r="AR4440" s="14">
        <v>0</v>
      </c>
      <c r="AS4440" s="14">
        <v>0</v>
      </c>
      <c r="AT4440" s="14">
        <v>0</v>
      </c>
      <c r="AU4440" s="14"/>
      <c r="AV4440" s="14"/>
      <c r="AW4440" s="14"/>
      <c r="AX4440" s="14"/>
      <c r="AY4440" s="14"/>
      <c r="AZ4440" s="14">
        <f t="shared" si="6884"/>
        <v>0</v>
      </c>
      <c r="BA4440" s="14"/>
      <c r="BB4440" s="14"/>
      <c r="BC4440" s="14"/>
      <c r="BD4440" s="14"/>
      <c r="BE4440" s="14"/>
      <c r="BF4440" s="14"/>
      <c r="BG4440" s="14"/>
      <c r="BH4440" s="14"/>
      <c r="BI4440" s="14"/>
      <c r="BJ4440" s="14">
        <v>0</v>
      </c>
      <c r="BK4440" s="14">
        <v>0</v>
      </c>
    </row>
    <row r="4441" spans="1:63" x14ac:dyDescent="0.25">
      <c r="A4441" s="4" t="s">
        <v>1156</v>
      </c>
      <c r="B4441" s="4" t="s">
        <v>58</v>
      </c>
      <c r="C4441" s="4" t="s">
        <v>164</v>
      </c>
      <c r="D4441" s="107" t="s">
        <v>1452</v>
      </c>
      <c r="E4441" s="117">
        <v>6148</v>
      </c>
      <c r="F4441" s="107"/>
      <c r="G4441" s="103" t="s">
        <v>1659</v>
      </c>
      <c r="H4441" s="13" t="s">
        <v>47</v>
      </c>
      <c r="I4441" s="14">
        <v>1000</v>
      </c>
      <c r="J4441" s="14">
        <v>30000</v>
      </c>
      <c r="K4441" s="14">
        <f>2757+759+13101</f>
        <v>16617</v>
      </c>
      <c r="L4441" s="14"/>
      <c r="M4441" s="14"/>
      <c r="N4441" s="14"/>
      <c r="O4441" s="14"/>
      <c r="P4441" s="14">
        <f t="shared" si="6882"/>
        <v>46617</v>
      </c>
      <c r="Q4441" s="14"/>
      <c r="R4441" s="14"/>
      <c r="S4441" s="14">
        <f>2757+759+13101</f>
        <v>16617</v>
      </c>
      <c r="T4441" s="14"/>
      <c r="U4441" s="14"/>
      <c r="V4441" s="14"/>
      <c r="W4441" s="14"/>
      <c r="X4441" s="14"/>
      <c r="Y4441" s="14"/>
      <c r="Z4441" s="14">
        <v>16617</v>
      </c>
      <c r="AA4441" s="14">
        <v>30000</v>
      </c>
      <c r="AB4441" s="14">
        <v>0</v>
      </c>
      <c r="AC4441" s="14"/>
      <c r="AD4441" s="14"/>
      <c r="AE4441" s="14"/>
      <c r="AF4441" s="14"/>
      <c r="AG4441" s="14"/>
      <c r="AH4441" s="14">
        <f t="shared" si="6883"/>
        <v>0</v>
      </c>
      <c r="AI4441" s="14"/>
      <c r="AJ4441" s="14"/>
      <c r="AK4441" s="14"/>
      <c r="AL4441" s="14"/>
      <c r="AM4441" s="14"/>
      <c r="AN4441" s="14"/>
      <c r="AO4441" s="14"/>
      <c r="AP4441" s="14"/>
      <c r="AQ4441" s="14"/>
      <c r="AR4441" s="14">
        <v>0</v>
      </c>
      <c r="AS4441" s="14">
        <v>0</v>
      </c>
      <c r="AT4441" s="14">
        <v>0</v>
      </c>
      <c r="AU4441" s="14"/>
      <c r="AV4441" s="14"/>
      <c r="AW4441" s="14"/>
      <c r="AX4441" s="14"/>
      <c r="AY4441" s="14"/>
      <c r="AZ4441" s="14">
        <f t="shared" si="6884"/>
        <v>0</v>
      </c>
      <c r="BA4441" s="14"/>
      <c r="BB4441" s="14"/>
      <c r="BC4441" s="14"/>
      <c r="BD4441" s="14"/>
      <c r="BE4441" s="14"/>
      <c r="BF4441" s="14"/>
      <c r="BG4441" s="14"/>
      <c r="BH4441" s="14"/>
      <c r="BI4441" s="14"/>
      <c r="BJ4441" s="14">
        <v>0</v>
      </c>
      <c r="BK4441" s="14">
        <v>0</v>
      </c>
    </row>
    <row r="4442" spans="1:63" ht="33.75" x14ac:dyDescent="0.25">
      <c r="A4442" s="1" t="s">
        <v>0</v>
      </c>
      <c r="B4442" s="1" t="s">
        <v>0</v>
      </c>
      <c r="C4442" s="1" t="s">
        <v>0</v>
      </c>
      <c r="D4442" s="106" t="s">
        <v>0</v>
      </c>
      <c r="E4442" s="106" t="s">
        <v>0</v>
      </c>
      <c r="F4442" s="106" t="s">
        <v>0</v>
      </c>
      <c r="G4442" s="2" t="s">
        <v>0</v>
      </c>
      <c r="H4442" s="10" t="s">
        <v>49</v>
      </c>
      <c r="I4442" s="11">
        <f>SUM(I4443)</f>
        <v>657300</v>
      </c>
      <c r="J4442" s="11">
        <f t="shared" ref="J4442:Y4442" si="6906">SUM(J4443)</f>
        <v>67300</v>
      </c>
      <c r="K4442" s="11">
        <f t="shared" si="6906"/>
        <v>2923</v>
      </c>
      <c r="L4442" s="11">
        <f t="shared" si="6906"/>
        <v>0</v>
      </c>
      <c r="M4442" s="11">
        <f t="shared" si="6906"/>
        <v>0</v>
      </c>
      <c r="N4442" s="11">
        <f t="shared" si="6906"/>
        <v>0</v>
      </c>
      <c r="O4442" s="11">
        <f t="shared" si="6906"/>
        <v>0</v>
      </c>
      <c r="P4442" s="11">
        <f t="shared" si="6906"/>
        <v>70223</v>
      </c>
      <c r="Q4442" s="11">
        <f t="shared" si="6906"/>
        <v>0</v>
      </c>
      <c r="R4442" s="11">
        <f t="shared" si="6906"/>
        <v>0</v>
      </c>
      <c r="S4442" s="11">
        <f t="shared" si="6906"/>
        <v>2923</v>
      </c>
      <c r="T4442" s="11">
        <f t="shared" si="6906"/>
        <v>0</v>
      </c>
      <c r="U4442" s="11">
        <f t="shared" si="6906"/>
        <v>1000</v>
      </c>
      <c r="V4442" s="11">
        <f t="shared" si="6906"/>
        <v>6000</v>
      </c>
      <c r="W4442" s="11">
        <f t="shared" si="6906"/>
        <v>0</v>
      </c>
      <c r="X4442" s="11">
        <f t="shared" si="6906"/>
        <v>0</v>
      </c>
      <c r="Y4442" s="11">
        <f t="shared" si="6906"/>
        <v>0</v>
      </c>
      <c r="Z4442" s="11">
        <v>9923</v>
      </c>
      <c r="AA4442" s="11">
        <v>60300</v>
      </c>
      <c r="AB4442" s="11">
        <f t="shared" ref="AB4442:AQ4442" si="6907">SUM(AB4443)</f>
        <v>100</v>
      </c>
      <c r="AC4442" s="11">
        <f t="shared" si="6907"/>
        <v>0</v>
      </c>
      <c r="AD4442" s="11">
        <f t="shared" si="6907"/>
        <v>0</v>
      </c>
      <c r="AE4442" s="11">
        <f t="shared" si="6907"/>
        <v>0</v>
      </c>
      <c r="AF4442" s="11">
        <f t="shared" si="6907"/>
        <v>0</v>
      </c>
      <c r="AG4442" s="11">
        <f t="shared" si="6907"/>
        <v>0</v>
      </c>
      <c r="AH4442" s="11">
        <f t="shared" si="6907"/>
        <v>100</v>
      </c>
      <c r="AI4442" s="11">
        <f t="shared" si="6907"/>
        <v>0</v>
      </c>
      <c r="AJ4442" s="11">
        <f t="shared" si="6907"/>
        <v>0</v>
      </c>
      <c r="AK4442" s="11">
        <f t="shared" si="6907"/>
        <v>0</v>
      </c>
      <c r="AL4442" s="11">
        <f t="shared" si="6907"/>
        <v>0</v>
      </c>
      <c r="AM4442" s="11">
        <f t="shared" si="6907"/>
        <v>0</v>
      </c>
      <c r="AN4442" s="11">
        <f t="shared" si="6907"/>
        <v>0</v>
      </c>
      <c r="AO4442" s="11">
        <f t="shared" si="6907"/>
        <v>0</v>
      </c>
      <c r="AP4442" s="11">
        <f t="shared" si="6907"/>
        <v>0</v>
      </c>
      <c r="AQ4442" s="11">
        <f t="shared" si="6907"/>
        <v>0</v>
      </c>
      <c r="AR4442" s="11">
        <v>0</v>
      </c>
      <c r="AS4442" s="11">
        <v>100</v>
      </c>
      <c r="AT4442" s="11">
        <f>SUM(AT4443)</f>
        <v>24900</v>
      </c>
      <c r="AU4442" s="11">
        <f t="shared" ref="AU4442:BI4442" si="6908">SUM(AU4443)</f>
        <v>5249</v>
      </c>
      <c r="AV4442" s="11">
        <f t="shared" si="6908"/>
        <v>0</v>
      </c>
      <c r="AW4442" s="11">
        <f t="shared" si="6908"/>
        <v>0</v>
      </c>
      <c r="AX4442" s="11">
        <f t="shared" si="6908"/>
        <v>0</v>
      </c>
      <c r="AY4442" s="11">
        <f t="shared" si="6908"/>
        <v>19035</v>
      </c>
      <c r="AZ4442" s="11">
        <f t="shared" si="6908"/>
        <v>49184</v>
      </c>
      <c r="BA4442" s="11">
        <f t="shared" si="6908"/>
        <v>0</v>
      </c>
      <c r="BB4442" s="11">
        <f t="shared" si="6908"/>
        <v>0</v>
      </c>
      <c r="BC4442" s="11">
        <f t="shared" si="6908"/>
        <v>5249</v>
      </c>
      <c r="BD4442" s="11">
        <f t="shared" si="6908"/>
        <v>0</v>
      </c>
      <c r="BE4442" s="11">
        <f t="shared" si="6908"/>
        <v>0</v>
      </c>
      <c r="BF4442" s="11">
        <f t="shared" si="6908"/>
        <v>0</v>
      </c>
      <c r="BG4442" s="11">
        <f t="shared" si="6908"/>
        <v>25602</v>
      </c>
      <c r="BH4442" s="11">
        <f t="shared" si="6908"/>
        <v>0</v>
      </c>
      <c r="BI4442" s="11">
        <f t="shared" si="6908"/>
        <v>0</v>
      </c>
      <c r="BJ4442" s="11">
        <v>30851</v>
      </c>
      <c r="BK4442" s="11">
        <v>18333</v>
      </c>
    </row>
    <row r="4443" spans="1:63" x14ac:dyDescent="0.25">
      <c r="A4443" s="4" t="s">
        <v>1156</v>
      </c>
      <c r="B4443" s="4" t="s">
        <v>58</v>
      </c>
      <c r="C4443" s="4" t="s">
        <v>164</v>
      </c>
      <c r="D4443" s="107" t="s">
        <v>1452</v>
      </c>
      <c r="E4443" s="106" t="s">
        <v>50</v>
      </c>
      <c r="F4443" s="106" t="s">
        <v>0</v>
      </c>
      <c r="G4443" s="2" t="s">
        <v>0</v>
      </c>
      <c r="H4443" s="2" t="s">
        <v>51</v>
      </c>
      <c r="I4443" s="12">
        <f>SUM(I4444:I4447)</f>
        <v>657300</v>
      </c>
      <c r="J4443" s="12">
        <f t="shared" ref="J4443:Y4443" si="6909">SUM(J4444:J4447)</f>
        <v>67300</v>
      </c>
      <c r="K4443" s="12">
        <f t="shared" si="6909"/>
        <v>2923</v>
      </c>
      <c r="L4443" s="12">
        <f t="shared" si="6909"/>
        <v>0</v>
      </c>
      <c r="M4443" s="12">
        <f t="shared" si="6909"/>
        <v>0</v>
      </c>
      <c r="N4443" s="12">
        <f t="shared" si="6909"/>
        <v>0</v>
      </c>
      <c r="O4443" s="12">
        <f t="shared" si="6909"/>
        <v>0</v>
      </c>
      <c r="P4443" s="12">
        <f t="shared" ref="P4443" si="6910">SUM(P4444:P4447)</f>
        <v>70223</v>
      </c>
      <c r="Q4443" s="12">
        <f t="shared" si="6909"/>
        <v>0</v>
      </c>
      <c r="R4443" s="12">
        <f t="shared" si="6909"/>
        <v>0</v>
      </c>
      <c r="S4443" s="12">
        <f t="shared" si="6909"/>
        <v>2923</v>
      </c>
      <c r="T4443" s="12">
        <f t="shared" si="6909"/>
        <v>0</v>
      </c>
      <c r="U4443" s="12">
        <f t="shared" si="6909"/>
        <v>1000</v>
      </c>
      <c r="V4443" s="12">
        <f t="shared" si="6909"/>
        <v>6000</v>
      </c>
      <c r="W4443" s="12">
        <f t="shared" si="6909"/>
        <v>0</v>
      </c>
      <c r="X4443" s="12">
        <f t="shared" si="6909"/>
        <v>0</v>
      </c>
      <c r="Y4443" s="12">
        <f t="shared" si="6909"/>
        <v>0</v>
      </c>
      <c r="Z4443" s="12">
        <v>9923</v>
      </c>
      <c r="AA4443" s="12">
        <v>60300</v>
      </c>
      <c r="AB4443" s="12">
        <f t="shared" ref="AB4443:AQ4443" si="6911">SUM(AB4444:AB4447)</f>
        <v>100</v>
      </c>
      <c r="AC4443" s="12">
        <f t="shared" si="6911"/>
        <v>0</v>
      </c>
      <c r="AD4443" s="12">
        <f t="shared" si="6911"/>
        <v>0</v>
      </c>
      <c r="AE4443" s="12">
        <f t="shared" si="6911"/>
        <v>0</v>
      </c>
      <c r="AF4443" s="12">
        <f t="shared" si="6911"/>
        <v>0</v>
      </c>
      <c r="AG4443" s="12">
        <f t="shared" si="6911"/>
        <v>0</v>
      </c>
      <c r="AH4443" s="12">
        <f t="shared" ref="AH4443" si="6912">SUM(AH4444:AH4447)</f>
        <v>100</v>
      </c>
      <c r="AI4443" s="12">
        <f t="shared" si="6911"/>
        <v>0</v>
      </c>
      <c r="AJ4443" s="12">
        <f t="shared" si="6911"/>
        <v>0</v>
      </c>
      <c r="AK4443" s="12">
        <f t="shared" si="6911"/>
        <v>0</v>
      </c>
      <c r="AL4443" s="12">
        <f t="shared" si="6911"/>
        <v>0</v>
      </c>
      <c r="AM4443" s="12">
        <f t="shared" si="6911"/>
        <v>0</v>
      </c>
      <c r="AN4443" s="12">
        <f t="shared" si="6911"/>
        <v>0</v>
      </c>
      <c r="AO4443" s="12">
        <f t="shared" si="6911"/>
        <v>0</v>
      </c>
      <c r="AP4443" s="12">
        <f t="shared" si="6911"/>
        <v>0</v>
      </c>
      <c r="AQ4443" s="12">
        <f t="shared" si="6911"/>
        <v>0</v>
      </c>
      <c r="AR4443" s="12">
        <v>0</v>
      </c>
      <c r="AS4443" s="12">
        <v>100</v>
      </c>
      <c r="AT4443" s="12">
        <f>SUM(AT4444:AT4447)</f>
        <v>24900</v>
      </c>
      <c r="AU4443" s="12">
        <f t="shared" ref="AU4443:BI4443" si="6913">SUM(AU4444:AU4447)</f>
        <v>5249</v>
      </c>
      <c r="AV4443" s="12">
        <f t="shared" si="6913"/>
        <v>0</v>
      </c>
      <c r="AW4443" s="12">
        <f t="shared" si="6913"/>
        <v>0</v>
      </c>
      <c r="AX4443" s="12">
        <f t="shared" si="6913"/>
        <v>0</v>
      </c>
      <c r="AY4443" s="12">
        <f t="shared" si="6913"/>
        <v>19035</v>
      </c>
      <c r="AZ4443" s="12">
        <f t="shared" ref="AZ4443" si="6914">SUM(AZ4444:AZ4447)</f>
        <v>49184</v>
      </c>
      <c r="BA4443" s="12">
        <f t="shared" si="6913"/>
        <v>0</v>
      </c>
      <c r="BB4443" s="12">
        <f t="shared" si="6913"/>
        <v>0</v>
      </c>
      <c r="BC4443" s="12">
        <f t="shared" si="6913"/>
        <v>5249</v>
      </c>
      <c r="BD4443" s="12">
        <f t="shared" si="6913"/>
        <v>0</v>
      </c>
      <c r="BE4443" s="12">
        <f t="shared" si="6913"/>
        <v>0</v>
      </c>
      <c r="BF4443" s="12">
        <f t="shared" si="6913"/>
        <v>0</v>
      </c>
      <c r="BG4443" s="12">
        <f t="shared" si="6913"/>
        <v>25602</v>
      </c>
      <c r="BH4443" s="12">
        <f t="shared" si="6913"/>
        <v>0</v>
      </c>
      <c r="BI4443" s="12">
        <f t="shared" si="6913"/>
        <v>0</v>
      </c>
      <c r="BJ4443" s="12">
        <v>30851</v>
      </c>
      <c r="BK4443" s="12">
        <v>18333</v>
      </c>
    </row>
    <row r="4444" spans="1:63" x14ac:dyDescent="0.25">
      <c r="A4444" s="4" t="s">
        <v>1156</v>
      </c>
      <c r="B4444" s="4" t="s">
        <v>58</v>
      </c>
      <c r="C4444" s="4" t="s">
        <v>164</v>
      </c>
      <c r="D4444" s="107" t="s">
        <v>1452</v>
      </c>
      <c r="E4444" s="117">
        <v>8213</v>
      </c>
      <c r="F4444" s="107"/>
      <c r="G4444" s="103" t="s">
        <v>1659</v>
      </c>
      <c r="H4444" s="13" t="s">
        <v>53</v>
      </c>
      <c r="I4444" s="14">
        <v>140000</v>
      </c>
      <c r="J4444" s="14">
        <v>50000</v>
      </c>
      <c r="K4444" s="14">
        <f>485+134+2304</f>
        <v>2923</v>
      </c>
      <c r="L4444" s="14"/>
      <c r="M4444" s="14"/>
      <c r="N4444" s="14"/>
      <c r="O4444" s="14"/>
      <c r="P4444" s="14">
        <f t="shared" si="6882"/>
        <v>52923</v>
      </c>
      <c r="Q4444" s="14"/>
      <c r="R4444" s="14"/>
      <c r="S4444" s="14">
        <f>485+134+2304</f>
        <v>2923</v>
      </c>
      <c r="T4444" s="14"/>
      <c r="U4444" s="14">
        <v>1000</v>
      </c>
      <c r="V4444" s="14">
        <v>6000</v>
      </c>
      <c r="W4444" s="14"/>
      <c r="X4444" s="14"/>
      <c r="Y4444" s="14"/>
      <c r="Z4444" s="14">
        <v>9923</v>
      </c>
      <c r="AA4444" s="14">
        <v>43000</v>
      </c>
      <c r="AB4444" s="14">
        <v>100</v>
      </c>
      <c r="AC4444" s="14"/>
      <c r="AD4444" s="14"/>
      <c r="AE4444" s="14"/>
      <c r="AF4444" s="14"/>
      <c r="AG4444" s="14"/>
      <c r="AH4444" s="14">
        <f t="shared" si="6883"/>
        <v>100</v>
      </c>
      <c r="AI4444" s="14"/>
      <c r="AJ4444" s="14"/>
      <c r="AK4444" s="14"/>
      <c r="AL4444" s="14"/>
      <c r="AM4444" s="14"/>
      <c r="AN4444" s="14"/>
      <c r="AO4444" s="14"/>
      <c r="AP4444" s="14"/>
      <c r="AQ4444" s="14"/>
      <c r="AR4444" s="14">
        <v>0</v>
      </c>
      <c r="AS4444" s="14">
        <v>100</v>
      </c>
      <c r="AT4444" s="14">
        <v>24900</v>
      </c>
      <c r="AU4444" s="14">
        <f>2504+197+443+1261+844</f>
        <v>5249</v>
      </c>
      <c r="AV4444" s="14"/>
      <c r="AW4444" s="14"/>
      <c r="AX4444" s="14"/>
      <c r="AY4444" s="14">
        <v>19035</v>
      </c>
      <c r="AZ4444" s="14">
        <f t="shared" si="6884"/>
        <v>49184</v>
      </c>
      <c r="BA4444" s="14"/>
      <c r="BB4444" s="14"/>
      <c r="BC4444" s="14">
        <f>2504+197+443+1261+844</f>
        <v>5249</v>
      </c>
      <c r="BD4444" s="14"/>
      <c r="BE4444" s="14"/>
      <c r="BF4444" s="14"/>
      <c r="BG4444" s="14">
        <f>19035+6567</f>
        <v>25602</v>
      </c>
      <c r="BH4444" s="14"/>
      <c r="BI4444" s="14"/>
      <c r="BJ4444" s="14">
        <v>30851</v>
      </c>
      <c r="BK4444" s="14">
        <v>18333</v>
      </c>
    </row>
    <row r="4445" spans="1:63" x14ac:dyDescent="0.25">
      <c r="A4445" s="4" t="s">
        <v>1156</v>
      </c>
      <c r="B4445" s="4" t="s">
        <v>58</v>
      </c>
      <c r="C4445" s="4" t="s">
        <v>164</v>
      </c>
      <c r="D4445" s="107" t="s">
        <v>1452</v>
      </c>
      <c r="E4445" s="117">
        <v>8214</v>
      </c>
      <c r="F4445" s="107"/>
      <c r="G4445" s="103" t="s">
        <v>1659</v>
      </c>
      <c r="H4445" s="13" t="s">
        <v>1045</v>
      </c>
      <c r="I4445" s="14">
        <v>5500</v>
      </c>
      <c r="J4445" s="14">
        <v>5500</v>
      </c>
      <c r="K4445" s="14"/>
      <c r="L4445" s="14"/>
      <c r="M4445" s="14"/>
      <c r="N4445" s="14"/>
      <c r="O4445" s="14"/>
      <c r="P4445" s="14">
        <f t="shared" si="6882"/>
        <v>5500</v>
      </c>
      <c r="Q4445" s="14"/>
      <c r="R4445" s="14"/>
      <c r="S4445" s="14"/>
      <c r="T4445" s="14"/>
      <c r="U4445" s="14"/>
      <c r="V4445" s="14"/>
      <c r="W4445" s="14"/>
      <c r="X4445" s="14"/>
      <c r="Y4445" s="14"/>
      <c r="Z4445" s="14">
        <v>0</v>
      </c>
      <c r="AA4445" s="14">
        <v>5500</v>
      </c>
      <c r="AB4445" s="14">
        <v>0</v>
      </c>
      <c r="AC4445" s="14"/>
      <c r="AD4445" s="14"/>
      <c r="AE4445" s="14"/>
      <c r="AF4445" s="14"/>
      <c r="AG4445" s="14"/>
      <c r="AH4445" s="14">
        <f t="shared" si="6883"/>
        <v>0</v>
      </c>
      <c r="AI4445" s="14"/>
      <c r="AJ4445" s="14"/>
      <c r="AK4445" s="14"/>
      <c r="AL4445" s="14"/>
      <c r="AM4445" s="14"/>
      <c r="AN4445" s="14"/>
      <c r="AO4445" s="14"/>
      <c r="AP4445" s="14"/>
      <c r="AQ4445" s="14"/>
      <c r="AR4445" s="14">
        <v>0</v>
      </c>
      <c r="AS4445" s="14">
        <v>0</v>
      </c>
      <c r="AT4445" s="14">
        <v>0</v>
      </c>
      <c r="AU4445" s="14"/>
      <c r="AV4445" s="14"/>
      <c r="AW4445" s="14"/>
      <c r="AX4445" s="14"/>
      <c r="AY4445" s="14"/>
      <c r="AZ4445" s="14">
        <f t="shared" si="6884"/>
        <v>0</v>
      </c>
      <c r="BA4445" s="14"/>
      <c r="BB4445" s="14"/>
      <c r="BC4445" s="14"/>
      <c r="BD4445" s="14"/>
      <c r="BE4445" s="14"/>
      <c r="BF4445" s="14"/>
      <c r="BG4445" s="14"/>
      <c r="BH4445" s="14"/>
      <c r="BI4445" s="14"/>
      <c r="BJ4445" s="14">
        <v>0</v>
      </c>
      <c r="BK4445" s="14">
        <v>0</v>
      </c>
    </row>
    <row r="4446" spans="1:63" x14ac:dyDescent="0.25">
      <c r="A4446" s="4" t="s">
        <v>1156</v>
      </c>
      <c r="B4446" s="4" t="s">
        <v>58</v>
      </c>
      <c r="C4446" s="4" t="s">
        <v>164</v>
      </c>
      <c r="D4446" s="107" t="s">
        <v>1452</v>
      </c>
      <c r="E4446" s="117">
        <v>8215</v>
      </c>
      <c r="F4446" s="107"/>
      <c r="G4446" s="103" t="s">
        <v>1659</v>
      </c>
      <c r="H4446" s="13" t="s">
        <v>70</v>
      </c>
      <c r="I4446" s="14">
        <v>4900</v>
      </c>
      <c r="J4446" s="14">
        <v>4900</v>
      </c>
      <c r="K4446" s="14"/>
      <c r="L4446" s="14"/>
      <c r="M4446" s="14"/>
      <c r="N4446" s="14"/>
      <c r="O4446" s="14"/>
      <c r="P4446" s="14">
        <f t="shared" si="6882"/>
        <v>4900</v>
      </c>
      <c r="Q4446" s="14"/>
      <c r="R4446" s="14"/>
      <c r="S4446" s="14"/>
      <c r="T4446" s="14"/>
      <c r="U4446" s="14"/>
      <c r="V4446" s="14"/>
      <c r="W4446" s="14"/>
      <c r="X4446" s="14"/>
      <c r="Y4446" s="14"/>
      <c r="Z4446" s="14">
        <v>0</v>
      </c>
      <c r="AA4446" s="14">
        <v>4900</v>
      </c>
      <c r="AB4446" s="14">
        <v>0</v>
      </c>
      <c r="AC4446" s="14"/>
      <c r="AD4446" s="14"/>
      <c r="AE4446" s="14"/>
      <c r="AF4446" s="14"/>
      <c r="AG4446" s="14"/>
      <c r="AH4446" s="14">
        <f t="shared" si="6883"/>
        <v>0</v>
      </c>
      <c r="AI4446" s="14"/>
      <c r="AJ4446" s="14"/>
      <c r="AK4446" s="14"/>
      <c r="AL4446" s="14"/>
      <c r="AM4446" s="14"/>
      <c r="AN4446" s="14"/>
      <c r="AO4446" s="14"/>
      <c r="AP4446" s="14"/>
      <c r="AQ4446" s="14"/>
      <c r="AR4446" s="14">
        <v>0</v>
      </c>
      <c r="AS4446" s="14">
        <v>0</v>
      </c>
      <c r="AT4446" s="14">
        <v>0</v>
      </c>
      <c r="AU4446" s="14"/>
      <c r="AV4446" s="14"/>
      <c r="AW4446" s="14"/>
      <c r="AX4446" s="14"/>
      <c r="AY4446" s="14"/>
      <c r="AZ4446" s="14">
        <f t="shared" si="6884"/>
        <v>0</v>
      </c>
      <c r="BA4446" s="14"/>
      <c r="BB4446" s="14"/>
      <c r="BC4446" s="14"/>
      <c r="BD4446" s="14"/>
      <c r="BE4446" s="14"/>
      <c r="BF4446" s="14"/>
      <c r="BG4446" s="14"/>
      <c r="BH4446" s="14"/>
      <c r="BI4446" s="14"/>
      <c r="BJ4446" s="14">
        <v>0</v>
      </c>
      <c r="BK4446" s="14">
        <v>0</v>
      </c>
    </row>
    <row r="4447" spans="1:63" x14ac:dyDescent="0.25">
      <c r="A4447" s="4" t="s">
        <v>1156</v>
      </c>
      <c r="B4447" s="4" t="s">
        <v>58</v>
      </c>
      <c r="C4447" s="4" t="s">
        <v>164</v>
      </c>
      <c r="D4447" s="107" t="s">
        <v>1452</v>
      </c>
      <c r="E4447" s="117">
        <v>8216</v>
      </c>
      <c r="F4447" s="107"/>
      <c r="G4447" s="103" t="s">
        <v>1659</v>
      </c>
      <c r="H4447" s="13" t="s">
        <v>110</v>
      </c>
      <c r="I4447" s="14">
        <v>506900</v>
      </c>
      <c r="J4447" s="14">
        <v>6900</v>
      </c>
      <c r="K4447" s="14"/>
      <c r="L4447" s="14"/>
      <c r="M4447" s="14"/>
      <c r="N4447" s="14"/>
      <c r="O4447" s="14"/>
      <c r="P4447" s="14">
        <f t="shared" si="6882"/>
        <v>6900</v>
      </c>
      <c r="Q4447" s="14"/>
      <c r="R4447" s="14"/>
      <c r="S4447" s="14"/>
      <c r="T4447" s="14"/>
      <c r="U4447" s="14"/>
      <c r="V4447" s="14"/>
      <c r="W4447" s="14"/>
      <c r="X4447" s="14"/>
      <c r="Y4447" s="14"/>
      <c r="Z4447" s="14">
        <v>0</v>
      </c>
      <c r="AA4447" s="14">
        <v>6900</v>
      </c>
      <c r="AB4447" s="14">
        <v>0</v>
      </c>
      <c r="AC4447" s="14"/>
      <c r="AD4447" s="14"/>
      <c r="AE4447" s="14"/>
      <c r="AF4447" s="14"/>
      <c r="AG4447" s="14"/>
      <c r="AH4447" s="14">
        <f t="shared" si="6883"/>
        <v>0</v>
      </c>
      <c r="AI4447" s="14"/>
      <c r="AJ4447" s="14"/>
      <c r="AK4447" s="14"/>
      <c r="AL4447" s="14"/>
      <c r="AM4447" s="14"/>
      <c r="AN4447" s="14"/>
      <c r="AO4447" s="14"/>
      <c r="AP4447" s="14"/>
      <c r="AQ4447" s="14"/>
      <c r="AR4447" s="14">
        <v>0</v>
      </c>
      <c r="AS4447" s="14">
        <v>0</v>
      </c>
      <c r="AT4447" s="14">
        <v>0</v>
      </c>
      <c r="AU4447" s="14"/>
      <c r="AV4447" s="14"/>
      <c r="AW4447" s="14"/>
      <c r="AX4447" s="14"/>
      <c r="AY4447" s="14"/>
      <c r="AZ4447" s="14">
        <f t="shared" si="6884"/>
        <v>0</v>
      </c>
      <c r="BA4447" s="14"/>
      <c r="BB4447" s="14"/>
      <c r="BC4447" s="14"/>
      <c r="BD4447" s="14"/>
      <c r="BE4447" s="14"/>
      <c r="BF4447" s="14"/>
      <c r="BG4447" s="14"/>
      <c r="BH4447" s="14"/>
      <c r="BI4447" s="14"/>
      <c r="BJ4447" s="14">
        <v>0</v>
      </c>
      <c r="BK4447" s="14">
        <v>0</v>
      </c>
    </row>
    <row r="4448" spans="1:63" ht="22.5" x14ac:dyDescent="0.25">
      <c r="A4448" s="13" t="s">
        <v>0</v>
      </c>
      <c r="B4448" s="13" t="s">
        <v>0</v>
      </c>
      <c r="C4448" s="13" t="s">
        <v>0</v>
      </c>
      <c r="D4448" s="103" t="s">
        <v>0</v>
      </c>
      <c r="E4448" s="103" t="s">
        <v>0</v>
      </c>
      <c r="F4448" s="103" t="s">
        <v>0</v>
      </c>
      <c r="G4448" s="13" t="s">
        <v>0</v>
      </c>
      <c r="H4448" s="10" t="s">
        <v>1461</v>
      </c>
      <c r="I4448" s="11">
        <f>SUM(I4412,I4437,I4442)</f>
        <v>4537644</v>
      </c>
      <c r="J4448" s="11">
        <f t="shared" ref="J4448:Y4448" si="6915">SUM(J4412,J4437,J4442)</f>
        <v>455201</v>
      </c>
      <c r="K4448" s="11">
        <f t="shared" si="6915"/>
        <v>104706</v>
      </c>
      <c r="L4448" s="11">
        <f t="shared" si="6915"/>
        <v>0</v>
      </c>
      <c r="M4448" s="11">
        <f t="shared" si="6915"/>
        <v>0</v>
      </c>
      <c r="N4448" s="11">
        <f t="shared" si="6915"/>
        <v>0</v>
      </c>
      <c r="O4448" s="11">
        <f t="shared" si="6915"/>
        <v>0</v>
      </c>
      <c r="P4448" s="11">
        <f t="shared" si="6915"/>
        <v>559907</v>
      </c>
      <c r="Q4448" s="11">
        <f t="shared" si="6915"/>
        <v>28048</v>
      </c>
      <c r="R4448" s="11">
        <f t="shared" si="6915"/>
        <v>1465</v>
      </c>
      <c r="S4448" s="11">
        <f t="shared" si="6915"/>
        <v>146660</v>
      </c>
      <c r="T4448" s="11">
        <f t="shared" si="6915"/>
        <v>10697</v>
      </c>
      <c r="U4448" s="11">
        <f t="shared" si="6915"/>
        <v>14511</v>
      </c>
      <c r="V4448" s="11">
        <f t="shared" si="6915"/>
        <v>23837</v>
      </c>
      <c r="W4448" s="11">
        <f t="shared" si="6915"/>
        <v>12938</v>
      </c>
      <c r="X4448" s="11">
        <f t="shared" si="6915"/>
        <v>0</v>
      </c>
      <c r="Y4448" s="11">
        <f t="shared" si="6915"/>
        <v>29908</v>
      </c>
      <c r="Z4448" s="11">
        <v>268064</v>
      </c>
      <c r="AA4448" s="11">
        <v>291843</v>
      </c>
      <c r="AB4448" s="11">
        <f t="shared" ref="AB4448:AQ4448" si="6916">SUM(AB4412,AB4437,AB4442)</f>
        <v>600</v>
      </c>
      <c r="AC4448" s="11">
        <f t="shared" si="6916"/>
        <v>4711</v>
      </c>
      <c r="AD4448" s="11">
        <f t="shared" si="6916"/>
        <v>0</v>
      </c>
      <c r="AE4448" s="11">
        <f t="shared" si="6916"/>
        <v>0</v>
      </c>
      <c r="AF4448" s="11">
        <f t="shared" si="6916"/>
        <v>0</v>
      </c>
      <c r="AG4448" s="11">
        <f t="shared" si="6916"/>
        <v>0</v>
      </c>
      <c r="AH4448" s="11">
        <f t="shared" si="6916"/>
        <v>5311</v>
      </c>
      <c r="AI4448" s="11">
        <f t="shared" si="6916"/>
        <v>0</v>
      </c>
      <c r="AJ4448" s="11">
        <f t="shared" si="6916"/>
        <v>0</v>
      </c>
      <c r="AK4448" s="11">
        <f t="shared" si="6916"/>
        <v>4711</v>
      </c>
      <c r="AL4448" s="11">
        <f t="shared" si="6916"/>
        <v>0</v>
      </c>
      <c r="AM4448" s="11">
        <f t="shared" si="6916"/>
        <v>0</v>
      </c>
      <c r="AN4448" s="11">
        <f t="shared" si="6916"/>
        <v>0</v>
      </c>
      <c r="AO4448" s="11">
        <f t="shared" si="6916"/>
        <v>0</v>
      </c>
      <c r="AP4448" s="11">
        <f t="shared" si="6916"/>
        <v>0</v>
      </c>
      <c r="AQ4448" s="11">
        <f t="shared" si="6916"/>
        <v>0</v>
      </c>
      <c r="AR4448" s="11">
        <v>4711</v>
      </c>
      <c r="AS4448" s="11">
        <v>600</v>
      </c>
      <c r="AT4448" s="11">
        <f>SUM(AT4412,AT4437,AT4442)</f>
        <v>166997</v>
      </c>
      <c r="AU4448" s="11">
        <f t="shared" ref="AU4448:BI4448" si="6917">SUM(AU4412,AU4437,AU4442)</f>
        <v>113643</v>
      </c>
      <c r="AV4448" s="11">
        <f t="shared" si="6917"/>
        <v>0</v>
      </c>
      <c r="AW4448" s="11">
        <f t="shared" si="6917"/>
        <v>0</v>
      </c>
      <c r="AX4448" s="11">
        <f t="shared" si="6917"/>
        <v>0</v>
      </c>
      <c r="AY4448" s="11">
        <f t="shared" si="6917"/>
        <v>19035</v>
      </c>
      <c r="AZ4448" s="11">
        <f t="shared" si="6917"/>
        <v>299675</v>
      </c>
      <c r="BA4448" s="11">
        <f t="shared" si="6917"/>
        <v>0</v>
      </c>
      <c r="BB4448" s="11">
        <f t="shared" si="6917"/>
        <v>6823</v>
      </c>
      <c r="BC4448" s="11">
        <f t="shared" si="6917"/>
        <v>113643</v>
      </c>
      <c r="BD4448" s="11">
        <f t="shared" si="6917"/>
        <v>0</v>
      </c>
      <c r="BE4448" s="11">
        <f t="shared" si="6917"/>
        <v>0</v>
      </c>
      <c r="BF4448" s="11">
        <f t="shared" si="6917"/>
        <v>0</v>
      </c>
      <c r="BG4448" s="11">
        <f t="shared" si="6917"/>
        <v>66553</v>
      </c>
      <c r="BH4448" s="11">
        <f t="shared" si="6917"/>
        <v>0</v>
      </c>
      <c r="BI4448" s="11">
        <f t="shared" si="6917"/>
        <v>23384</v>
      </c>
      <c r="BJ4448" s="11">
        <v>210403</v>
      </c>
      <c r="BK4448" s="11">
        <v>89272</v>
      </c>
    </row>
    <row r="4449" spans="1:63" ht="15.75" thickBot="1" x14ac:dyDescent="0.3">
      <c r="A4449" s="13" t="s">
        <v>0</v>
      </c>
      <c r="B4449" s="13" t="s">
        <v>0</v>
      </c>
      <c r="C4449" s="13" t="s">
        <v>0</v>
      </c>
      <c r="D4449" s="103" t="s">
        <v>0</v>
      </c>
      <c r="E4449" s="103" t="s">
        <v>0</v>
      </c>
      <c r="F4449" s="103" t="s">
        <v>0</v>
      </c>
      <c r="G4449" s="13" t="s">
        <v>0</v>
      </c>
      <c r="H4449" s="2" t="s">
        <v>55</v>
      </c>
      <c r="I4449" s="12">
        <v>56</v>
      </c>
      <c r="J4449" s="13" t="s">
        <v>0</v>
      </c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>
        <v>0</v>
      </c>
      <c r="AA4449" s="13"/>
      <c r="AB4449" s="13" t="s">
        <v>0</v>
      </c>
      <c r="AC4449" s="13"/>
      <c r="AD4449" s="13"/>
      <c r="AE4449" s="13"/>
      <c r="AF4449" s="13"/>
      <c r="AG4449" s="13"/>
      <c r="AH4449" s="13"/>
      <c r="AI4449" s="13"/>
      <c r="AJ4449" s="13"/>
      <c r="AK4449" s="13"/>
      <c r="AL4449" s="13"/>
      <c r="AM4449" s="13"/>
      <c r="AN4449" s="13"/>
      <c r="AO4449" s="13"/>
      <c r="AP4449" s="13"/>
      <c r="AQ4449" s="13"/>
      <c r="AR4449" s="13">
        <v>0</v>
      </c>
      <c r="AS4449" s="13"/>
      <c r="AT4449" s="13" t="s">
        <v>0</v>
      </c>
      <c r="AU4449" s="13"/>
      <c r="AV4449" s="13"/>
      <c r="AW4449" s="13"/>
      <c r="AX4449" s="13"/>
      <c r="AY4449" s="13"/>
      <c r="AZ4449" s="13"/>
      <c r="BA4449" s="13"/>
      <c r="BB4449" s="13"/>
      <c r="BC4449" s="13"/>
      <c r="BD4449" s="13"/>
      <c r="BE4449" s="13"/>
      <c r="BF4449" s="13"/>
      <c r="BG4449" s="13"/>
      <c r="BH4449" s="13"/>
      <c r="BI4449" s="13"/>
      <c r="BJ4449" s="13">
        <v>0</v>
      </c>
      <c r="BK4449" s="13"/>
    </row>
    <row r="4450" spans="1:63" ht="69.75" customHeight="1" thickBot="1" x14ac:dyDescent="0.3">
      <c r="A4450" s="148" t="s">
        <v>0</v>
      </c>
      <c r="B4450" s="148" t="s">
        <v>0</v>
      </c>
      <c r="C4450" s="148" t="s">
        <v>0</v>
      </c>
      <c r="D4450" s="151" t="s">
        <v>0</v>
      </c>
      <c r="E4450" s="151" t="s">
        <v>0</v>
      </c>
      <c r="F4450" s="151" t="s">
        <v>0</v>
      </c>
      <c r="G4450" s="154" t="s">
        <v>0</v>
      </c>
      <c r="H4450" s="5" t="s">
        <v>56</v>
      </c>
      <c r="I4450" s="5" t="s">
        <v>9</v>
      </c>
      <c r="J4450" s="94" t="s">
        <v>10</v>
      </c>
      <c r="K4450" s="94" t="s">
        <v>1602</v>
      </c>
      <c r="L4450" s="94" t="s">
        <v>1535</v>
      </c>
      <c r="M4450" s="94" t="s">
        <v>1591</v>
      </c>
      <c r="N4450" s="94" t="s">
        <v>1592</v>
      </c>
      <c r="O4450" s="94" t="s">
        <v>1593</v>
      </c>
      <c r="P4450" s="94" t="s">
        <v>1606</v>
      </c>
      <c r="Q4450" s="94" t="s">
        <v>1603</v>
      </c>
      <c r="R4450" s="94" t="s">
        <v>1594</v>
      </c>
      <c r="S4450" s="94" t="s">
        <v>1595</v>
      </c>
      <c r="T4450" s="94" t="s">
        <v>1596</v>
      </c>
      <c r="U4450" s="94" t="s">
        <v>1597</v>
      </c>
      <c r="V4450" s="94" t="s">
        <v>1598</v>
      </c>
      <c r="W4450" s="94" t="s">
        <v>1599</v>
      </c>
      <c r="X4450" s="94" t="s">
        <v>1604</v>
      </c>
      <c r="Y4450" s="94" t="s">
        <v>1605</v>
      </c>
      <c r="Z4450" s="94" t="s">
        <v>1600</v>
      </c>
      <c r="AA4450" s="94" t="s">
        <v>1601</v>
      </c>
      <c r="AB4450" s="95" t="s">
        <v>11</v>
      </c>
      <c r="AC4450" s="95" t="s">
        <v>1602</v>
      </c>
      <c r="AD4450" s="95" t="s">
        <v>1535</v>
      </c>
      <c r="AE4450" s="95" t="s">
        <v>1591</v>
      </c>
      <c r="AF4450" s="95" t="s">
        <v>1592</v>
      </c>
      <c r="AG4450" s="95" t="s">
        <v>1593</v>
      </c>
      <c r="AH4450" s="95" t="s">
        <v>1607</v>
      </c>
      <c r="AI4450" s="95" t="s">
        <v>1603</v>
      </c>
      <c r="AJ4450" s="95" t="s">
        <v>1594</v>
      </c>
      <c r="AK4450" s="95" t="s">
        <v>1595</v>
      </c>
      <c r="AL4450" s="95" t="s">
        <v>1596</v>
      </c>
      <c r="AM4450" s="95" t="s">
        <v>1597</v>
      </c>
      <c r="AN4450" s="95" t="s">
        <v>1598</v>
      </c>
      <c r="AO4450" s="95" t="s">
        <v>1599</v>
      </c>
      <c r="AP4450" s="95" t="s">
        <v>1604</v>
      </c>
      <c r="AQ4450" s="95" t="s">
        <v>1605</v>
      </c>
      <c r="AR4450" s="95" t="s">
        <v>1600</v>
      </c>
      <c r="AS4450" s="95" t="s">
        <v>1601</v>
      </c>
      <c r="AT4450" s="96" t="s">
        <v>12</v>
      </c>
      <c r="AU4450" s="96" t="s">
        <v>1602</v>
      </c>
      <c r="AV4450" s="96" t="s">
        <v>1535</v>
      </c>
      <c r="AW4450" s="96" t="s">
        <v>1591</v>
      </c>
      <c r="AX4450" s="96" t="s">
        <v>1592</v>
      </c>
      <c r="AY4450" s="96" t="s">
        <v>1593</v>
      </c>
      <c r="AZ4450" s="96" t="s">
        <v>1608</v>
      </c>
      <c r="BA4450" s="96" t="s">
        <v>1603</v>
      </c>
      <c r="BB4450" s="96" t="s">
        <v>1594</v>
      </c>
      <c r="BC4450" s="96" t="s">
        <v>1595</v>
      </c>
      <c r="BD4450" s="96" t="s">
        <v>1596</v>
      </c>
      <c r="BE4450" s="96" t="s">
        <v>1597</v>
      </c>
      <c r="BF4450" s="96" t="s">
        <v>1598</v>
      </c>
      <c r="BG4450" s="96" t="s">
        <v>1599</v>
      </c>
      <c r="BH4450" s="96" t="s">
        <v>1604</v>
      </c>
      <c r="BI4450" s="96" t="s">
        <v>1605</v>
      </c>
      <c r="BJ4450" s="96" t="s">
        <v>1600</v>
      </c>
      <c r="BK4450" s="96" t="s">
        <v>1601</v>
      </c>
    </row>
    <row r="4451" spans="1:63" x14ac:dyDescent="0.25">
      <c r="A4451" s="149"/>
      <c r="B4451" s="149"/>
      <c r="C4451" s="149"/>
      <c r="D4451" s="152"/>
      <c r="E4451" s="152"/>
      <c r="F4451" s="152"/>
      <c r="G4451" s="155"/>
      <c r="H4451" s="15" t="s">
        <v>0</v>
      </c>
      <c r="I4451" s="9" t="s">
        <v>13</v>
      </c>
      <c r="J4451" s="9">
        <v>1</v>
      </c>
      <c r="K4451" s="9">
        <v>2</v>
      </c>
      <c r="L4451" s="9">
        <v>3</v>
      </c>
      <c r="M4451" s="9">
        <v>4</v>
      </c>
      <c r="N4451" s="9">
        <v>5</v>
      </c>
      <c r="O4451" s="9">
        <v>6</v>
      </c>
      <c r="P4451" s="9">
        <v>7</v>
      </c>
      <c r="Q4451" s="9">
        <v>8</v>
      </c>
      <c r="R4451" s="9">
        <v>9</v>
      </c>
      <c r="S4451" s="9">
        <v>10</v>
      </c>
      <c r="T4451" s="9">
        <v>11</v>
      </c>
      <c r="U4451" s="9">
        <v>12</v>
      </c>
      <c r="V4451" s="9">
        <v>13</v>
      </c>
      <c r="W4451" s="9">
        <v>14</v>
      </c>
      <c r="X4451" s="9">
        <v>15</v>
      </c>
      <c r="Y4451" s="9">
        <v>16</v>
      </c>
      <c r="Z4451" s="9">
        <v>20</v>
      </c>
      <c r="AA4451" s="9">
        <v>21</v>
      </c>
      <c r="AB4451" s="9">
        <v>1</v>
      </c>
      <c r="AC4451" s="9">
        <v>2</v>
      </c>
      <c r="AD4451" s="9">
        <v>3</v>
      </c>
      <c r="AE4451" s="9">
        <v>4</v>
      </c>
      <c r="AF4451" s="9">
        <v>5</v>
      </c>
      <c r="AG4451" s="9">
        <v>6</v>
      </c>
      <c r="AH4451" s="9">
        <v>7</v>
      </c>
      <c r="AI4451" s="9">
        <v>8</v>
      </c>
      <c r="AJ4451" s="9">
        <v>9</v>
      </c>
      <c r="AK4451" s="9">
        <v>10</v>
      </c>
      <c r="AL4451" s="9">
        <v>11</v>
      </c>
      <c r="AM4451" s="9">
        <v>12</v>
      </c>
      <c r="AN4451" s="9">
        <v>13</v>
      </c>
      <c r="AO4451" s="9">
        <v>14</v>
      </c>
      <c r="AP4451" s="9">
        <v>15</v>
      </c>
      <c r="AQ4451" s="9">
        <v>16</v>
      </c>
      <c r="AR4451" s="9">
        <v>20</v>
      </c>
      <c r="AS4451" s="9">
        <v>21</v>
      </c>
      <c r="AT4451" s="9">
        <v>1</v>
      </c>
      <c r="AU4451" s="9">
        <v>2</v>
      </c>
      <c r="AV4451" s="9">
        <v>3</v>
      </c>
      <c r="AW4451" s="9">
        <v>4</v>
      </c>
      <c r="AX4451" s="9">
        <v>5</v>
      </c>
      <c r="AY4451" s="9">
        <v>6</v>
      </c>
      <c r="AZ4451" s="9">
        <v>7</v>
      </c>
      <c r="BA4451" s="9">
        <v>8</v>
      </c>
      <c r="BB4451" s="9">
        <v>9</v>
      </c>
      <c r="BC4451" s="9">
        <v>10</v>
      </c>
      <c r="BD4451" s="9">
        <v>11</v>
      </c>
      <c r="BE4451" s="9">
        <v>12</v>
      </c>
      <c r="BF4451" s="9">
        <v>13</v>
      </c>
      <c r="BG4451" s="9">
        <v>14</v>
      </c>
      <c r="BH4451" s="9">
        <v>15</v>
      </c>
      <c r="BI4451" s="9">
        <v>16</v>
      </c>
      <c r="BJ4451" s="9">
        <v>20</v>
      </c>
      <c r="BK4451" s="9">
        <v>21</v>
      </c>
    </row>
    <row r="4452" spans="1:63" x14ac:dyDescent="0.25">
      <c r="A4452" s="149"/>
      <c r="B4452" s="149"/>
      <c r="C4452" s="149"/>
      <c r="D4452" s="152"/>
      <c r="E4452" s="152"/>
      <c r="F4452" s="152"/>
      <c r="G4452" s="155"/>
      <c r="H4452" s="16" t="s">
        <v>1189</v>
      </c>
      <c r="I4452" s="17">
        <f>SUM(I4448)</f>
        <v>4537644</v>
      </c>
      <c r="J4452" s="17">
        <f t="shared" ref="J4452:Y4452" si="6918">SUM(J4448)</f>
        <v>455201</v>
      </c>
      <c r="K4452" s="17">
        <f t="shared" si="6918"/>
        <v>104706</v>
      </c>
      <c r="L4452" s="17">
        <f t="shared" si="6918"/>
        <v>0</v>
      </c>
      <c r="M4452" s="17">
        <f t="shared" si="6918"/>
        <v>0</v>
      </c>
      <c r="N4452" s="17">
        <f t="shared" si="6918"/>
        <v>0</v>
      </c>
      <c r="O4452" s="17">
        <f t="shared" si="6918"/>
        <v>0</v>
      </c>
      <c r="P4452" s="17">
        <f t="shared" ref="P4452" si="6919">SUM(P4448)</f>
        <v>559907</v>
      </c>
      <c r="Q4452" s="17">
        <f t="shared" si="6918"/>
        <v>28048</v>
      </c>
      <c r="R4452" s="17">
        <f t="shared" si="6918"/>
        <v>1465</v>
      </c>
      <c r="S4452" s="17">
        <f t="shared" si="6918"/>
        <v>146660</v>
      </c>
      <c r="T4452" s="17">
        <f t="shared" si="6918"/>
        <v>10697</v>
      </c>
      <c r="U4452" s="17">
        <f t="shared" si="6918"/>
        <v>14511</v>
      </c>
      <c r="V4452" s="17">
        <f t="shared" si="6918"/>
        <v>23837</v>
      </c>
      <c r="W4452" s="17">
        <f t="shared" si="6918"/>
        <v>12938</v>
      </c>
      <c r="X4452" s="17">
        <f t="shared" si="6918"/>
        <v>0</v>
      </c>
      <c r="Y4452" s="17">
        <f t="shared" si="6918"/>
        <v>29908</v>
      </c>
      <c r="Z4452" s="17">
        <v>268064</v>
      </c>
      <c r="AA4452" s="17">
        <v>291843</v>
      </c>
      <c r="AB4452" s="17">
        <f t="shared" ref="AB4452:AQ4452" si="6920">SUM(AB4448)</f>
        <v>600</v>
      </c>
      <c r="AC4452" s="17">
        <f t="shared" si="6920"/>
        <v>4711</v>
      </c>
      <c r="AD4452" s="17">
        <f t="shared" si="6920"/>
        <v>0</v>
      </c>
      <c r="AE4452" s="17">
        <f t="shared" si="6920"/>
        <v>0</v>
      </c>
      <c r="AF4452" s="17">
        <f t="shared" si="6920"/>
        <v>0</v>
      </c>
      <c r="AG4452" s="17">
        <f t="shared" si="6920"/>
        <v>0</v>
      </c>
      <c r="AH4452" s="17">
        <f t="shared" ref="AH4452" si="6921">SUM(AH4448)</f>
        <v>5311</v>
      </c>
      <c r="AI4452" s="17">
        <f t="shared" si="6920"/>
        <v>0</v>
      </c>
      <c r="AJ4452" s="17">
        <f t="shared" si="6920"/>
        <v>0</v>
      </c>
      <c r="AK4452" s="17">
        <f t="shared" si="6920"/>
        <v>4711</v>
      </c>
      <c r="AL4452" s="17">
        <f t="shared" si="6920"/>
        <v>0</v>
      </c>
      <c r="AM4452" s="17">
        <f t="shared" si="6920"/>
        <v>0</v>
      </c>
      <c r="AN4452" s="17">
        <f t="shared" si="6920"/>
        <v>0</v>
      </c>
      <c r="AO4452" s="17">
        <f t="shared" si="6920"/>
        <v>0</v>
      </c>
      <c r="AP4452" s="17">
        <f t="shared" si="6920"/>
        <v>0</v>
      </c>
      <c r="AQ4452" s="17">
        <f t="shared" si="6920"/>
        <v>0</v>
      </c>
      <c r="AR4452" s="17">
        <v>4711</v>
      </c>
      <c r="AS4452" s="17">
        <v>600</v>
      </c>
      <c r="AT4452" s="17">
        <f t="shared" ref="AT4452:BI4452" si="6922">SUM(AT4448)</f>
        <v>166997</v>
      </c>
      <c r="AU4452" s="17">
        <f t="shared" si="6922"/>
        <v>113643</v>
      </c>
      <c r="AV4452" s="17">
        <f t="shared" si="6922"/>
        <v>0</v>
      </c>
      <c r="AW4452" s="17">
        <f t="shared" si="6922"/>
        <v>0</v>
      </c>
      <c r="AX4452" s="17">
        <f t="shared" si="6922"/>
        <v>0</v>
      </c>
      <c r="AY4452" s="17">
        <f t="shared" si="6922"/>
        <v>19035</v>
      </c>
      <c r="AZ4452" s="17">
        <f t="shared" ref="AZ4452" si="6923">SUM(AZ4448)</f>
        <v>299675</v>
      </c>
      <c r="BA4452" s="17">
        <f t="shared" si="6922"/>
        <v>0</v>
      </c>
      <c r="BB4452" s="17">
        <f t="shared" si="6922"/>
        <v>6823</v>
      </c>
      <c r="BC4452" s="17">
        <f t="shared" si="6922"/>
        <v>113643</v>
      </c>
      <c r="BD4452" s="17">
        <f t="shared" si="6922"/>
        <v>0</v>
      </c>
      <c r="BE4452" s="17">
        <f t="shared" si="6922"/>
        <v>0</v>
      </c>
      <c r="BF4452" s="17">
        <f t="shared" si="6922"/>
        <v>0</v>
      </c>
      <c r="BG4452" s="17">
        <f t="shared" si="6922"/>
        <v>66553</v>
      </c>
      <c r="BH4452" s="17">
        <f t="shared" si="6922"/>
        <v>0</v>
      </c>
      <c r="BI4452" s="17">
        <f t="shared" si="6922"/>
        <v>23384</v>
      </c>
      <c r="BJ4452" s="17">
        <v>210403</v>
      </c>
      <c r="BK4452" s="17">
        <v>89272</v>
      </c>
    </row>
    <row r="4453" spans="1:63" x14ac:dyDescent="0.25">
      <c r="A4453" s="149"/>
      <c r="B4453" s="149"/>
      <c r="C4453" s="149"/>
      <c r="D4453" s="152"/>
      <c r="E4453" s="152"/>
      <c r="F4453" s="152"/>
      <c r="G4453" s="155"/>
      <c r="H4453" s="18" t="s">
        <v>57</v>
      </c>
      <c r="I4453" s="17">
        <f>SUM(I4452)</f>
        <v>4537644</v>
      </c>
      <c r="J4453" s="17">
        <f t="shared" ref="J4453:Y4453" si="6924">SUM(J4452)</f>
        <v>455201</v>
      </c>
      <c r="K4453" s="17">
        <f t="shared" si="6924"/>
        <v>104706</v>
      </c>
      <c r="L4453" s="17">
        <f t="shared" si="6924"/>
        <v>0</v>
      </c>
      <c r="M4453" s="17">
        <f t="shared" si="6924"/>
        <v>0</v>
      </c>
      <c r="N4453" s="17">
        <f t="shared" si="6924"/>
        <v>0</v>
      </c>
      <c r="O4453" s="17">
        <f t="shared" si="6924"/>
        <v>0</v>
      </c>
      <c r="P4453" s="17">
        <f t="shared" ref="P4453" si="6925">SUM(P4452)</f>
        <v>559907</v>
      </c>
      <c r="Q4453" s="17">
        <f t="shared" si="6924"/>
        <v>28048</v>
      </c>
      <c r="R4453" s="17">
        <f t="shared" si="6924"/>
        <v>1465</v>
      </c>
      <c r="S4453" s="17">
        <f t="shared" si="6924"/>
        <v>146660</v>
      </c>
      <c r="T4453" s="17">
        <f t="shared" si="6924"/>
        <v>10697</v>
      </c>
      <c r="U4453" s="17">
        <f t="shared" si="6924"/>
        <v>14511</v>
      </c>
      <c r="V4453" s="17">
        <f t="shared" si="6924"/>
        <v>23837</v>
      </c>
      <c r="W4453" s="17">
        <f t="shared" si="6924"/>
        <v>12938</v>
      </c>
      <c r="X4453" s="17">
        <f t="shared" si="6924"/>
        <v>0</v>
      </c>
      <c r="Y4453" s="17">
        <f t="shared" si="6924"/>
        <v>29908</v>
      </c>
      <c r="Z4453" s="17">
        <v>268064</v>
      </c>
      <c r="AA4453" s="17">
        <v>291843</v>
      </c>
      <c r="AB4453" s="17">
        <f t="shared" ref="AB4453:AQ4453" si="6926">SUM(AB4452)</f>
        <v>600</v>
      </c>
      <c r="AC4453" s="17">
        <f t="shared" si="6926"/>
        <v>4711</v>
      </c>
      <c r="AD4453" s="17">
        <f t="shared" si="6926"/>
        <v>0</v>
      </c>
      <c r="AE4453" s="17">
        <f t="shared" si="6926"/>
        <v>0</v>
      </c>
      <c r="AF4453" s="17">
        <f t="shared" si="6926"/>
        <v>0</v>
      </c>
      <c r="AG4453" s="17">
        <f t="shared" si="6926"/>
        <v>0</v>
      </c>
      <c r="AH4453" s="17">
        <f t="shared" ref="AH4453" si="6927">SUM(AH4452)</f>
        <v>5311</v>
      </c>
      <c r="AI4453" s="17">
        <f t="shared" si="6926"/>
        <v>0</v>
      </c>
      <c r="AJ4453" s="17">
        <f t="shared" si="6926"/>
        <v>0</v>
      </c>
      <c r="AK4453" s="17">
        <f t="shared" si="6926"/>
        <v>4711</v>
      </c>
      <c r="AL4453" s="17">
        <f t="shared" si="6926"/>
        <v>0</v>
      </c>
      <c r="AM4453" s="17">
        <f t="shared" si="6926"/>
        <v>0</v>
      </c>
      <c r="AN4453" s="17">
        <f t="shared" si="6926"/>
        <v>0</v>
      </c>
      <c r="AO4453" s="17">
        <f t="shared" si="6926"/>
        <v>0</v>
      </c>
      <c r="AP4453" s="17">
        <f t="shared" si="6926"/>
        <v>0</v>
      </c>
      <c r="AQ4453" s="17">
        <f t="shared" si="6926"/>
        <v>0</v>
      </c>
      <c r="AR4453" s="17">
        <v>4711</v>
      </c>
      <c r="AS4453" s="17">
        <v>600</v>
      </c>
      <c r="AT4453" s="17">
        <f t="shared" ref="AT4453:BI4453" si="6928">SUM(AT4452)</f>
        <v>166997</v>
      </c>
      <c r="AU4453" s="17">
        <f t="shared" si="6928"/>
        <v>113643</v>
      </c>
      <c r="AV4453" s="17">
        <f t="shared" si="6928"/>
        <v>0</v>
      </c>
      <c r="AW4453" s="17">
        <f t="shared" si="6928"/>
        <v>0</v>
      </c>
      <c r="AX4453" s="17">
        <f t="shared" si="6928"/>
        <v>0</v>
      </c>
      <c r="AY4453" s="17">
        <f t="shared" si="6928"/>
        <v>19035</v>
      </c>
      <c r="AZ4453" s="17">
        <f t="shared" ref="AZ4453" si="6929">SUM(AZ4452)</f>
        <v>299675</v>
      </c>
      <c r="BA4453" s="17">
        <f t="shared" si="6928"/>
        <v>0</v>
      </c>
      <c r="BB4453" s="17">
        <f t="shared" si="6928"/>
        <v>6823</v>
      </c>
      <c r="BC4453" s="17">
        <f t="shared" si="6928"/>
        <v>113643</v>
      </c>
      <c r="BD4453" s="17">
        <f t="shared" si="6928"/>
        <v>0</v>
      </c>
      <c r="BE4453" s="17">
        <f t="shared" si="6928"/>
        <v>0</v>
      </c>
      <c r="BF4453" s="17">
        <f t="shared" si="6928"/>
        <v>0</v>
      </c>
      <c r="BG4453" s="17">
        <f t="shared" si="6928"/>
        <v>66553</v>
      </c>
      <c r="BH4453" s="17">
        <f t="shared" si="6928"/>
        <v>0</v>
      </c>
      <c r="BI4453" s="17">
        <f t="shared" si="6928"/>
        <v>23384</v>
      </c>
      <c r="BJ4453" s="17">
        <v>210403</v>
      </c>
      <c r="BK4453" s="17">
        <v>89272</v>
      </c>
    </row>
    <row r="4454" spans="1:63" ht="15.75" thickBot="1" x14ac:dyDescent="0.3">
      <c r="A4454" s="13" t="s">
        <v>0</v>
      </c>
      <c r="B4454" s="13" t="s">
        <v>0</v>
      </c>
      <c r="C4454" s="13" t="s">
        <v>0</v>
      </c>
      <c r="D4454" s="103" t="s">
        <v>0</v>
      </c>
      <c r="E4454" s="103" t="s">
        <v>0</v>
      </c>
      <c r="F4454" s="103" t="s">
        <v>0</v>
      </c>
      <c r="G4454" s="13" t="s">
        <v>0</v>
      </c>
      <c r="H4454" s="19" t="s">
        <v>0</v>
      </c>
      <c r="I4454" s="19" t="s">
        <v>0</v>
      </c>
      <c r="J4454" s="19" t="s">
        <v>0</v>
      </c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>
        <v>0</v>
      </c>
      <c r="AA4454" s="19">
        <v>0</v>
      </c>
      <c r="AB4454" s="19" t="s">
        <v>0</v>
      </c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19"/>
      <c r="AR4454" s="19">
        <v>0</v>
      </c>
      <c r="AS4454" s="19">
        <v>0</v>
      </c>
      <c r="AT4454" s="19" t="s">
        <v>0</v>
      </c>
      <c r="AU4454" s="19"/>
      <c r="AV4454" s="19"/>
      <c r="AW4454" s="19"/>
      <c r="AX4454" s="19"/>
      <c r="AY4454" s="19"/>
      <c r="AZ4454" s="19"/>
      <c r="BA4454" s="19"/>
      <c r="BB4454" s="19"/>
      <c r="BC4454" s="19"/>
      <c r="BD4454" s="19"/>
      <c r="BE4454" s="19"/>
      <c r="BF4454" s="19"/>
      <c r="BG4454" s="19"/>
      <c r="BH4454" s="19"/>
      <c r="BI4454" s="19"/>
      <c r="BJ4454" s="19">
        <v>0</v>
      </c>
      <c r="BK4454" s="19">
        <v>0</v>
      </c>
    </row>
    <row r="4455" spans="1:63" ht="69.75" customHeight="1" thickBot="1" x14ac:dyDescent="0.3">
      <c r="A4455" s="5" t="s">
        <v>2</v>
      </c>
      <c r="B4455" s="5" t="s">
        <v>3</v>
      </c>
      <c r="C4455" s="5" t="s">
        <v>4</v>
      </c>
      <c r="D4455" s="108" t="s">
        <v>0</v>
      </c>
      <c r="E4455" s="116" t="s">
        <v>5</v>
      </c>
      <c r="F4455" s="116" t="s">
        <v>6</v>
      </c>
      <c r="G4455" s="5" t="s">
        <v>7</v>
      </c>
      <c r="H4455" s="5" t="s">
        <v>8</v>
      </c>
      <c r="I4455" s="5" t="s">
        <v>9</v>
      </c>
      <c r="J4455" s="94" t="s">
        <v>10</v>
      </c>
      <c r="K4455" s="94" t="s">
        <v>1602</v>
      </c>
      <c r="L4455" s="94" t="s">
        <v>1535</v>
      </c>
      <c r="M4455" s="94" t="s">
        <v>1591</v>
      </c>
      <c r="N4455" s="94" t="s">
        <v>1592</v>
      </c>
      <c r="O4455" s="94" t="s">
        <v>1593</v>
      </c>
      <c r="P4455" s="94" t="s">
        <v>1606</v>
      </c>
      <c r="Q4455" s="94" t="s">
        <v>1603</v>
      </c>
      <c r="R4455" s="94" t="s">
        <v>1594</v>
      </c>
      <c r="S4455" s="94" t="s">
        <v>1595</v>
      </c>
      <c r="T4455" s="94" t="s">
        <v>1596</v>
      </c>
      <c r="U4455" s="94" t="s">
        <v>1597</v>
      </c>
      <c r="V4455" s="94" t="s">
        <v>1598</v>
      </c>
      <c r="W4455" s="94" t="s">
        <v>1599</v>
      </c>
      <c r="X4455" s="94" t="s">
        <v>1604</v>
      </c>
      <c r="Y4455" s="94" t="s">
        <v>1605</v>
      </c>
      <c r="Z4455" s="94" t="s">
        <v>1600</v>
      </c>
      <c r="AA4455" s="94" t="s">
        <v>1601</v>
      </c>
      <c r="AB4455" s="95" t="s">
        <v>11</v>
      </c>
      <c r="AC4455" s="95" t="s">
        <v>1602</v>
      </c>
      <c r="AD4455" s="95" t="s">
        <v>1535</v>
      </c>
      <c r="AE4455" s="95" t="s">
        <v>1591</v>
      </c>
      <c r="AF4455" s="95" t="s">
        <v>1592</v>
      </c>
      <c r="AG4455" s="95" t="s">
        <v>1593</v>
      </c>
      <c r="AH4455" s="95" t="s">
        <v>1607</v>
      </c>
      <c r="AI4455" s="95" t="s">
        <v>1603</v>
      </c>
      <c r="AJ4455" s="95" t="s">
        <v>1594</v>
      </c>
      <c r="AK4455" s="95" t="s">
        <v>1595</v>
      </c>
      <c r="AL4455" s="95" t="s">
        <v>1596</v>
      </c>
      <c r="AM4455" s="95" t="s">
        <v>1597</v>
      </c>
      <c r="AN4455" s="95" t="s">
        <v>1598</v>
      </c>
      <c r="AO4455" s="95" t="s">
        <v>1599</v>
      </c>
      <c r="AP4455" s="95" t="s">
        <v>1604</v>
      </c>
      <c r="AQ4455" s="95" t="s">
        <v>1605</v>
      </c>
      <c r="AR4455" s="95" t="s">
        <v>1600</v>
      </c>
      <c r="AS4455" s="95" t="s">
        <v>1601</v>
      </c>
      <c r="AT4455" s="96" t="s">
        <v>12</v>
      </c>
      <c r="AU4455" s="96" t="s">
        <v>1602</v>
      </c>
      <c r="AV4455" s="96" t="s">
        <v>1535</v>
      </c>
      <c r="AW4455" s="96" t="s">
        <v>1591</v>
      </c>
      <c r="AX4455" s="96" t="s">
        <v>1592</v>
      </c>
      <c r="AY4455" s="96" t="s">
        <v>1593</v>
      </c>
      <c r="AZ4455" s="96" t="s">
        <v>1608</v>
      </c>
      <c r="BA4455" s="96" t="s">
        <v>1603</v>
      </c>
      <c r="BB4455" s="96" t="s">
        <v>1594</v>
      </c>
      <c r="BC4455" s="96" t="s">
        <v>1595</v>
      </c>
      <c r="BD4455" s="96" t="s">
        <v>1596</v>
      </c>
      <c r="BE4455" s="96" t="s">
        <v>1597</v>
      </c>
      <c r="BF4455" s="96" t="s">
        <v>1598</v>
      </c>
      <c r="BG4455" s="96" t="s">
        <v>1599</v>
      </c>
      <c r="BH4455" s="96" t="s">
        <v>1604</v>
      </c>
      <c r="BI4455" s="96" t="s">
        <v>1605</v>
      </c>
      <c r="BJ4455" s="96" t="s">
        <v>1600</v>
      </c>
      <c r="BK4455" s="96" t="s">
        <v>1601</v>
      </c>
    </row>
    <row r="4456" spans="1:63" x14ac:dyDescent="0.25">
      <c r="A4456" s="6" t="s">
        <v>0</v>
      </c>
      <c r="B4456" s="6" t="s">
        <v>0</v>
      </c>
      <c r="C4456" s="6" t="s">
        <v>0</v>
      </c>
      <c r="D4456" s="109" t="s">
        <v>0</v>
      </c>
      <c r="E4456" s="109" t="s">
        <v>0</v>
      </c>
      <c r="F4456" s="125" t="s">
        <v>0</v>
      </c>
      <c r="G4456" s="7" t="s">
        <v>0</v>
      </c>
      <c r="H4456" s="8" t="s">
        <v>0</v>
      </c>
      <c r="I4456" s="9" t="s">
        <v>13</v>
      </c>
      <c r="J4456" s="9">
        <v>1</v>
      </c>
      <c r="K4456" s="9">
        <v>2</v>
      </c>
      <c r="L4456" s="9">
        <v>3</v>
      </c>
      <c r="M4456" s="9">
        <v>4</v>
      </c>
      <c r="N4456" s="9">
        <v>5</v>
      </c>
      <c r="O4456" s="9">
        <v>6</v>
      </c>
      <c r="P4456" s="9">
        <v>7</v>
      </c>
      <c r="Q4456" s="9">
        <v>8</v>
      </c>
      <c r="R4456" s="9">
        <v>9</v>
      </c>
      <c r="S4456" s="9">
        <v>10</v>
      </c>
      <c r="T4456" s="9">
        <v>11</v>
      </c>
      <c r="U4456" s="9">
        <v>12</v>
      </c>
      <c r="V4456" s="9">
        <v>13</v>
      </c>
      <c r="W4456" s="9">
        <v>14</v>
      </c>
      <c r="X4456" s="9">
        <v>15</v>
      </c>
      <c r="Y4456" s="9">
        <v>16</v>
      </c>
      <c r="Z4456" s="9">
        <v>20</v>
      </c>
      <c r="AA4456" s="9">
        <v>21</v>
      </c>
      <c r="AB4456" s="9">
        <v>1</v>
      </c>
      <c r="AC4456" s="9">
        <v>2</v>
      </c>
      <c r="AD4456" s="9">
        <v>3</v>
      </c>
      <c r="AE4456" s="9">
        <v>4</v>
      </c>
      <c r="AF4456" s="9">
        <v>5</v>
      </c>
      <c r="AG4456" s="9">
        <v>6</v>
      </c>
      <c r="AH4456" s="9">
        <v>7</v>
      </c>
      <c r="AI4456" s="9">
        <v>8</v>
      </c>
      <c r="AJ4456" s="9">
        <v>9</v>
      </c>
      <c r="AK4456" s="9">
        <v>10</v>
      </c>
      <c r="AL4456" s="9">
        <v>11</v>
      </c>
      <c r="AM4456" s="9">
        <v>12</v>
      </c>
      <c r="AN4456" s="9">
        <v>13</v>
      </c>
      <c r="AO4456" s="9">
        <v>14</v>
      </c>
      <c r="AP4456" s="9">
        <v>15</v>
      </c>
      <c r="AQ4456" s="9">
        <v>16</v>
      </c>
      <c r="AR4456" s="9">
        <v>20</v>
      </c>
      <c r="AS4456" s="9">
        <v>21</v>
      </c>
      <c r="AT4456" s="9">
        <v>1</v>
      </c>
      <c r="AU4456" s="9">
        <v>2</v>
      </c>
      <c r="AV4456" s="9">
        <v>3</v>
      </c>
      <c r="AW4456" s="9">
        <v>4</v>
      </c>
      <c r="AX4456" s="9">
        <v>5</v>
      </c>
      <c r="AY4456" s="9">
        <v>6</v>
      </c>
      <c r="AZ4456" s="9">
        <v>7</v>
      </c>
      <c r="BA4456" s="9">
        <v>8</v>
      </c>
      <c r="BB4456" s="9">
        <v>9</v>
      </c>
      <c r="BC4456" s="9">
        <v>10</v>
      </c>
      <c r="BD4456" s="9">
        <v>11</v>
      </c>
      <c r="BE4456" s="9">
        <v>12</v>
      </c>
      <c r="BF4456" s="9">
        <v>13</v>
      </c>
      <c r="BG4456" s="9">
        <v>14</v>
      </c>
      <c r="BH4456" s="9">
        <v>15</v>
      </c>
      <c r="BI4456" s="9">
        <v>16</v>
      </c>
      <c r="BJ4456" s="9">
        <v>20</v>
      </c>
      <c r="BK4456" s="9">
        <v>21</v>
      </c>
    </row>
    <row r="4457" spans="1:63" ht="22.5" x14ac:dyDescent="0.25">
      <c r="A4457" s="1" t="s">
        <v>1156</v>
      </c>
      <c r="B4457" s="1" t="s">
        <v>58</v>
      </c>
      <c r="C4457" s="4" t="s">
        <v>165</v>
      </c>
      <c r="D4457" s="107" t="s">
        <v>1462</v>
      </c>
      <c r="E4457" s="106" t="s">
        <v>0</v>
      </c>
      <c r="F4457" s="106" t="s">
        <v>0</v>
      </c>
      <c r="G4457" s="2" t="s">
        <v>0</v>
      </c>
      <c r="H4457" s="2" t="s">
        <v>1463</v>
      </c>
      <c r="I4457" s="3" t="s">
        <v>0</v>
      </c>
      <c r="J4457" s="3" t="s">
        <v>0</v>
      </c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>
        <v>0</v>
      </c>
      <c r="AA4457" s="3">
        <v>0</v>
      </c>
      <c r="AB4457" s="3" t="s">
        <v>0</v>
      </c>
      <c r="AC4457" s="3"/>
      <c r="AD4457" s="3"/>
      <c r="AE4457" s="3"/>
      <c r="AF4457" s="3"/>
      <c r="AG4457" s="3"/>
      <c r="AH4457" s="3"/>
      <c r="AI4457" s="3"/>
      <c r="AJ4457" s="3"/>
      <c r="AK4457" s="3"/>
      <c r="AL4457" s="3"/>
      <c r="AM4457" s="3"/>
      <c r="AN4457" s="3"/>
      <c r="AO4457" s="3"/>
      <c r="AP4457" s="3"/>
      <c r="AQ4457" s="3"/>
      <c r="AR4457" s="3">
        <v>0</v>
      </c>
      <c r="AS4457" s="3">
        <v>0</v>
      </c>
      <c r="AT4457" s="3" t="s">
        <v>0</v>
      </c>
      <c r="AU4457" s="3"/>
      <c r="AV4457" s="3"/>
      <c r="AW4457" s="3"/>
      <c r="AX4457" s="3"/>
      <c r="AY4457" s="3"/>
      <c r="AZ4457" s="3"/>
      <c r="BA4457" s="3"/>
      <c r="BB4457" s="3"/>
      <c r="BC4457" s="3"/>
      <c r="BD4457" s="3"/>
      <c r="BE4457" s="3"/>
      <c r="BF4457" s="3"/>
      <c r="BG4457" s="3"/>
      <c r="BH4457" s="3"/>
      <c r="BI4457" s="3"/>
      <c r="BJ4457" s="3">
        <v>0</v>
      </c>
      <c r="BK4457" s="3">
        <v>0</v>
      </c>
    </row>
    <row r="4458" spans="1:63" ht="33.75" x14ac:dyDescent="0.25">
      <c r="A4458" s="1" t="s">
        <v>0</v>
      </c>
      <c r="B4458" s="1" t="s">
        <v>0</v>
      </c>
      <c r="C4458" s="1" t="s">
        <v>0</v>
      </c>
      <c r="D4458" s="106" t="s">
        <v>0</v>
      </c>
      <c r="E4458" s="106" t="s">
        <v>0</v>
      </c>
      <c r="F4458" s="106" t="s">
        <v>0</v>
      </c>
      <c r="G4458" s="2" t="s">
        <v>0</v>
      </c>
      <c r="H4458" s="10" t="s">
        <v>15</v>
      </c>
      <c r="I4458" s="11">
        <f>SUM(I4459,I4467,I4469)</f>
        <v>11552973</v>
      </c>
      <c r="J4458" s="11">
        <f t="shared" ref="J4458:Y4458" si="6930">SUM(J4459,J4467,J4469)</f>
        <v>2533646</v>
      </c>
      <c r="K4458" s="11">
        <f t="shared" si="6930"/>
        <v>93347</v>
      </c>
      <c r="L4458" s="11">
        <f t="shared" si="6930"/>
        <v>0</v>
      </c>
      <c r="M4458" s="11">
        <f t="shared" si="6930"/>
        <v>0</v>
      </c>
      <c r="N4458" s="11">
        <f t="shared" si="6930"/>
        <v>0</v>
      </c>
      <c r="O4458" s="11">
        <f t="shared" si="6930"/>
        <v>0</v>
      </c>
      <c r="P4458" s="11">
        <f t="shared" ref="P4458" si="6931">SUM(P4459,P4467,P4469)</f>
        <v>2626993</v>
      </c>
      <c r="Q4458" s="11">
        <f t="shared" si="6930"/>
        <v>227000</v>
      </c>
      <c r="R4458" s="11">
        <f t="shared" si="6930"/>
        <v>29310</v>
      </c>
      <c r="S4458" s="11">
        <f t="shared" si="6930"/>
        <v>330347</v>
      </c>
      <c r="T4458" s="11">
        <f t="shared" si="6930"/>
        <v>114269</v>
      </c>
      <c r="U4458" s="11">
        <f t="shared" si="6930"/>
        <v>110000</v>
      </c>
      <c r="V4458" s="11">
        <f t="shared" si="6930"/>
        <v>73000</v>
      </c>
      <c r="W4458" s="11">
        <f t="shared" si="6930"/>
        <v>70000</v>
      </c>
      <c r="X4458" s="11">
        <f t="shared" si="6930"/>
        <v>202062</v>
      </c>
      <c r="Y4458" s="11">
        <f t="shared" si="6930"/>
        <v>179000</v>
      </c>
      <c r="Z4458" s="11">
        <v>1334988</v>
      </c>
      <c r="AA4458" s="11">
        <v>1292005</v>
      </c>
      <c r="AB4458" s="11">
        <f t="shared" ref="AB4458:AQ4458" si="6932">SUM(AB4459,AB4467,AB4469)</f>
        <v>0</v>
      </c>
      <c r="AC4458" s="11">
        <f t="shared" si="6932"/>
        <v>500</v>
      </c>
      <c r="AD4458" s="11">
        <f t="shared" si="6932"/>
        <v>0</v>
      </c>
      <c r="AE4458" s="11">
        <f t="shared" si="6932"/>
        <v>0</v>
      </c>
      <c r="AF4458" s="11">
        <f t="shared" si="6932"/>
        <v>0</v>
      </c>
      <c r="AG4458" s="11">
        <f t="shared" si="6932"/>
        <v>0</v>
      </c>
      <c r="AH4458" s="11">
        <f t="shared" ref="AH4458" si="6933">SUM(AH4459,AH4467,AH4469)</f>
        <v>500</v>
      </c>
      <c r="AI4458" s="11">
        <f t="shared" si="6932"/>
        <v>0</v>
      </c>
      <c r="AJ4458" s="11">
        <f t="shared" si="6932"/>
        <v>0</v>
      </c>
      <c r="AK4458" s="11">
        <f t="shared" si="6932"/>
        <v>500</v>
      </c>
      <c r="AL4458" s="11">
        <f t="shared" si="6932"/>
        <v>0</v>
      </c>
      <c r="AM4458" s="11">
        <f t="shared" si="6932"/>
        <v>0</v>
      </c>
      <c r="AN4458" s="11">
        <f t="shared" si="6932"/>
        <v>0</v>
      </c>
      <c r="AO4458" s="11">
        <f t="shared" si="6932"/>
        <v>0</v>
      </c>
      <c r="AP4458" s="11">
        <f t="shared" si="6932"/>
        <v>0</v>
      </c>
      <c r="AQ4458" s="11">
        <f t="shared" si="6932"/>
        <v>0</v>
      </c>
      <c r="AR4458" s="11">
        <v>500</v>
      </c>
      <c r="AS4458" s="11">
        <v>0</v>
      </c>
      <c r="AT4458" s="11">
        <f t="shared" ref="AT4458:BI4458" si="6934">SUM(AT4459,AT4467,AT4469)</f>
        <v>855544</v>
      </c>
      <c r="AU4458" s="11">
        <f t="shared" si="6934"/>
        <v>130292</v>
      </c>
      <c r="AV4458" s="11">
        <f t="shared" si="6934"/>
        <v>0</v>
      </c>
      <c r="AW4458" s="11">
        <f t="shared" si="6934"/>
        <v>0</v>
      </c>
      <c r="AX4458" s="11">
        <f t="shared" si="6934"/>
        <v>0</v>
      </c>
      <c r="AY4458" s="11">
        <f t="shared" si="6934"/>
        <v>0</v>
      </c>
      <c r="AZ4458" s="11">
        <f t="shared" ref="AZ4458" si="6935">SUM(AZ4459,AZ4467,AZ4469)</f>
        <v>985836</v>
      </c>
      <c r="BA4458" s="11">
        <f t="shared" si="6934"/>
        <v>0</v>
      </c>
      <c r="BB4458" s="11">
        <f t="shared" si="6934"/>
        <v>0</v>
      </c>
      <c r="BC4458" s="11">
        <f t="shared" si="6934"/>
        <v>130292</v>
      </c>
      <c r="BD4458" s="11">
        <f t="shared" si="6934"/>
        <v>0</v>
      </c>
      <c r="BE4458" s="11">
        <f t="shared" si="6934"/>
        <v>0</v>
      </c>
      <c r="BF4458" s="11">
        <f t="shared" si="6934"/>
        <v>0</v>
      </c>
      <c r="BG4458" s="11">
        <f t="shared" si="6934"/>
        <v>19000</v>
      </c>
      <c r="BH4458" s="11">
        <f t="shared" si="6934"/>
        <v>19000</v>
      </c>
      <c r="BI4458" s="11">
        <f t="shared" si="6934"/>
        <v>19693</v>
      </c>
      <c r="BJ4458" s="11">
        <v>187985</v>
      </c>
      <c r="BK4458" s="11">
        <v>797851</v>
      </c>
    </row>
    <row r="4459" spans="1:63" x14ac:dyDescent="0.25">
      <c r="A4459" s="4" t="s">
        <v>1156</v>
      </c>
      <c r="B4459" s="4" t="s">
        <v>58</v>
      </c>
      <c r="C4459" s="4" t="s">
        <v>165</v>
      </c>
      <c r="D4459" s="107" t="s">
        <v>1462</v>
      </c>
      <c r="E4459" s="106" t="s">
        <v>16</v>
      </c>
      <c r="F4459" s="106" t="s">
        <v>0</v>
      </c>
      <c r="G4459" s="2" t="s">
        <v>0</v>
      </c>
      <c r="H4459" s="2" t="s">
        <v>17</v>
      </c>
      <c r="I4459" s="12">
        <f>SUM(I4460:I4461)</f>
        <v>8494568</v>
      </c>
      <c r="J4459" s="12">
        <f t="shared" ref="J4459:Y4459" si="6936">SUM(J4460:J4461)</f>
        <v>797849</v>
      </c>
      <c r="K4459" s="12">
        <f t="shared" si="6936"/>
        <v>84245</v>
      </c>
      <c r="L4459" s="12">
        <f t="shared" si="6936"/>
        <v>0</v>
      </c>
      <c r="M4459" s="12">
        <f t="shared" si="6936"/>
        <v>0</v>
      </c>
      <c r="N4459" s="12">
        <f t="shared" si="6936"/>
        <v>0</v>
      </c>
      <c r="O4459" s="12">
        <f t="shared" si="6936"/>
        <v>0</v>
      </c>
      <c r="P4459" s="12">
        <f t="shared" ref="P4459" si="6937">SUM(P4460:P4461)</f>
        <v>882094</v>
      </c>
      <c r="Q4459" s="12">
        <f t="shared" si="6936"/>
        <v>71000</v>
      </c>
      <c r="R4459" s="12">
        <f t="shared" si="6936"/>
        <v>0</v>
      </c>
      <c r="S4459" s="12">
        <f t="shared" si="6936"/>
        <v>84245</v>
      </c>
      <c r="T4459" s="12">
        <f t="shared" si="6936"/>
        <v>9252</v>
      </c>
      <c r="U4459" s="12">
        <f t="shared" si="6936"/>
        <v>38000</v>
      </c>
      <c r="V4459" s="12">
        <f t="shared" si="6936"/>
        <v>20000</v>
      </c>
      <c r="W4459" s="12">
        <f t="shared" si="6936"/>
        <v>25000</v>
      </c>
      <c r="X4459" s="12">
        <f t="shared" si="6936"/>
        <v>26062</v>
      </c>
      <c r="Y4459" s="12">
        <f t="shared" si="6936"/>
        <v>45000</v>
      </c>
      <c r="Z4459" s="12">
        <v>318559</v>
      </c>
      <c r="AA4459" s="12">
        <v>563535</v>
      </c>
      <c r="AB4459" s="12">
        <f t="shared" ref="AB4459:AQ4459" si="6938">SUM(AB4460:AB4461)</f>
        <v>0</v>
      </c>
      <c r="AC4459" s="12">
        <f t="shared" si="6938"/>
        <v>0</v>
      </c>
      <c r="AD4459" s="12">
        <f t="shared" si="6938"/>
        <v>0</v>
      </c>
      <c r="AE4459" s="12">
        <f t="shared" si="6938"/>
        <v>0</v>
      </c>
      <c r="AF4459" s="12">
        <f t="shared" si="6938"/>
        <v>0</v>
      </c>
      <c r="AG4459" s="12">
        <f t="shared" si="6938"/>
        <v>0</v>
      </c>
      <c r="AH4459" s="12">
        <f t="shared" ref="AH4459" si="6939">SUM(AH4460:AH4461)</f>
        <v>0</v>
      </c>
      <c r="AI4459" s="12">
        <f t="shared" si="6938"/>
        <v>0</v>
      </c>
      <c r="AJ4459" s="12">
        <f t="shared" si="6938"/>
        <v>0</v>
      </c>
      <c r="AK4459" s="12">
        <f t="shared" si="6938"/>
        <v>0</v>
      </c>
      <c r="AL4459" s="12">
        <f t="shared" si="6938"/>
        <v>0</v>
      </c>
      <c r="AM4459" s="12">
        <f t="shared" si="6938"/>
        <v>0</v>
      </c>
      <c r="AN4459" s="12">
        <f t="shared" si="6938"/>
        <v>0</v>
      </c>
      <c r="AO4459" s="12">
        <f t="shared" si="6938"/>
        <v>0</v>
      </c>
      <c r="AP4459" s="12">
        <f t="shared" si="6938"/>
        <v>0</v>
      </c>
      <c r="AQ4459" s="12">
        <f t="shared" si="6938"/>
        <v>0</v>
      </c>
      <c r="AR4459" s="12">
        <v>0</v>
      </c>
      <c r="AS4459" s="12">
        <v>0</v>
      </c>
      <c r="AT4459" s="12">
        <f t="shared" ref="AT4459:BI4459" si="6940">SUM(AT4460:AT4461)</f>
        <v>195842</v>
      </c>
      <c r="AU4459" s="12">
        <f t="shared" si="6940"/>
        <v>42000</v>
      </c>
      <c r="AV4459" s="12">
        <f t="shared" si="6940"/>
        <v>0</v>
      </c>
      <c r="AW4459" s="12">
        <f t="shared" si="6940"/>
        <v>0</v>
      </c>
      <c r="AX4459" s="12">
        <f t="shared" si="6940"/>
        <v>0</v>
      </c>
      <c r="AY4459" s="12">
        <f t="shared" si="6940"/>
        <v>0</v>
      </c>
      <c r="AZ4459" s="12">
        <f t="shared" ref="AZ4459" si="6941">SUM(AZ4460:AZ4461)</f>
        <v>237842</v>
      </c>
      <c r="BA4459" s="12">
        <f t="shared" si="6940"/>
        <v>0</v>
      </c>
      <c r="BB4459" s="12">
        <f t="shared" si="6940"/>
        <v>0</v>
      </c>
      <c r="BC4459" s="12">
        <f t="shared" si="6940"/>
        <v>42000</v>
      </c>
      <c r="BD4459" s="12">
        <f t="shared" si="6940"/>
        <v>0</v>
      </c>
      <c r="BE4459" s="12">
        <f t="shared" si="6940"/>
        <v>0</v>
      </c>
      <c r="BF4459" s="12">
        <f t="shared" si="6940"/>
        <v>0</v>
      </c>
      <c r="BG4459" s="12">
        <f t="shared" si="6940"/>
        <v>19000</v>
      </c>
      <c r="BH4459" s="12">
        <f t="shared" si="6940"/>
        <v>19000</v>
      </c>
      <c r="BI4459" s="12">
        <f t="shared" si="6940"/>
        <v>17772</v>
      </c>
      <c r="BJ4459" s="12">
        <v>97772</v>
      </c>
      <c r="BK4459" s="12">
        <v>140070</v>
      </c>
    </row>
    <row r="4460" spans="1:63" x14ac:dyDescent="0.25">
      <c r="A4460" s="4" t="s">
        <v>1156</v>
      </c>
      <c r="B4460" s="4" t="s">
        <v>58</v>
      </c>
      <c r="C4460" s="4" t="s">
        <v>165</v>
      </c>
      <c r="D4460" s="107" t="s">
        <v>1462</v>
      </c>
      <c r="E4460" s="117">
        <v>6111</v>
      </c>
      <c r="F4460" s="107"/>
      <c r="G4460" s="103" t="s">
        <v>1659</v>
      </c>
      <c r="H4460" s="13" t="s">
        <v>18</v>
      </c>
      <c r="I4460" s="14">
        <v>7825643</v>
      </c>
      <c r="J4460" s="14">
        <v>781849</v>
      </c>
      <c r="K4460" s="14">
        <v>84245</v>
      </c>
      <c r="L4460" s="14"/>
      <c r="M4460" s="14"/>
      <c r="N4460" s="14"/>
      <c r="O4460" s="14"/>
      <c r="P4460" s="14">
        <f t="shared" si="6882"/>
        <v>866094</v>
      </c>
      <c r="Q4460" s="14">
        <f>31000+40000</f>
        <v>71000</v>
      </c>
      <c r="R4460" s="14"/>
      <c r="S4460" s="14">
        <v>84245</v>
      </c>
      <c r="T4460" s="14">
        <v>9252</v>
      </c>
      <c r="U4460" s="14">
        <v>38000</v>
      </c>
      <c r="V4460" s="14">
        <v>20000</v>
      </c>
      <c r="W4460" s="14">
        <v>25000</v>
      </c>
      <c r="X4460" s="14">
        <f>6000+62+20000</f>
        <v>26062</v>
      </c>
      <c r="Y4460" s="14">
        <f>25000+20000</f>
        <v>45000</v>
      </c>
      <c r="Z4460" s="14">
        <v>318559</v>
      </c>
      <c r="AA4460" s="14">
        <v>547535</v>
      </c>
      <c r="AB4460" s="14">
        <v>0</v>
      </c>
      <c r="AC4460" s="14"/>
      <c r="AD4460" s="14"/>
      <c r="AE4460" s="14"/>
      <c r="AF4460" s="14"/>
      <c r="AG4460" s="14"/>
      <c r="AH4460" s="14">
        <f t="shared" si="6883"/>
        <v>0</v>
      </c>
      <c r="AI4460" s="14"/>
      <c r="AJ4460" s="14"/>
      <c r="AK4460" s="14"/>
      <c r="AL4460" s="14"/>
      <c r="AM4460" s="14"/>
      <c r="AN4460" s="14"/>
      <c r="AO4460" s="14"/>
      <c r="AP4460" s="14"/>
      <c r="AQ4460" s="14"/>
      <c r="AR4460" s="14">
        <v>0</v>
      </c>
      <c r="AS4460" s="14">
        <v>0</v>
      </c>
      <c r="AT4460" s="14">
        <v>195842</v>
      </c>
      <c r="AU4460" s="14">
        <v>42000</v>
      </c>
      <c r="AV4460" s="14"/>
      <c r="AW4460" s="14"/>
      <c r="AX4460" s="14"/>
      <c r="AY4460" s="14"/>
      <c r="AZ4460" s="14">
        <f t="shared" si="6884"/>
        <v>237842</v>
      </c>
      <c r="BA4460" s="14"/>
      <c r="BB4460" s="14"/>
      <c r="BC4460" s="14">
        <v>42000</v>
      </c>
      <c r="BD4460" s="14"/>
      <c r="BE4460" s="14"/>
      <c r="BF4460" s="14"/>
      <c r="BG4460" s="14">
        <v>19000</v>
      </c>
      <c r="BH4460" s="14">
        <v>19000</v>
      </c>
      <c r="BI4460" s="14">
        <v>17772</v>
      </c>
      <c r="BJ4460" s="14">
        <v>97772</v>
      </c>
      <c r="BK4460" s="14">
        <v>140070</v>
      </c>
    </row>
    <row r="4461" spans="1:63" x14ac:dyDescent="0.25">
      <c r="A4461" s="1" t="s">
        <v>1156</v>
      </c>
      <c r="B4461" s="1" t="s">
        <v>58</v>
      </c>
      <c r="C4461" s="1" t="s">
        <v>165</v>
      </c>
      <c r="D4461" s="110" t="s">
        <v>1462</v>
      </c>
      <c r="E4461" s="110" t="s">
        <v>20</v>
      </c>
      <c r="F4461" s="107" t="s">
        <v>0</v>
      </c>
      <c r="G4461" s="13" t="s">
        <v>0</v>
      </c>
      <c r="H4461" s="2" t="s">
        <v>21</v>
      </c>
      <c r="I4461" s="12">
        <f>SUM(I4462:I4466)</f>
        <v>668925</v>
      </c>
      <c r="J4461" s="12">
        <f t="shared" ref="J4461:Y4461" si="6942">SUM(J4462:J4466)</f>
        <v>16000</v>
      </c>
      <c r="K4461" s="12">
        <f t="shared" si="6942"/>
        <v>0</v>
      </c>
      <c r="L4461" s="12">
        <f t="shared" si="6942"/>
        <v>0</v>
      </c>
      <c r="M4461" s="12">
        <f t="shared" si="6942"/>
        <v>0</v>
      </c>
      <c r="N4461" s="12">
        <f t="shared" si="6942"/>
        <v>0</v>
      </c>
      <c r="O4461" s="12">
        <f t="shared" si="6942"/>
        <v>0</v>
      </c>
      <c r="P4461" s="12">
        <f t="shared" si="6942"/>
        <v>16000</v>
      </c>
      <c r="Q4461" s="12">
        <f t="shared" si="6942"/>
        <v>0</v>
      </c>
      <c r="R4461" s="12">
        <f t="shared" si="6942"/>
        <v>0</v>
      </c>
      <c r="S4461" s="12">
        <f t="shared" si="6942"/>
        <v>0</v>
      </c>
      <c r="T4461" s="12">
        <f t="shared" si="6942"/>
        <v>0</v>
      </c>
      <c r="U4461" s="12">
        <f t="shared" si="6942"/>
        <v>0</v>
      </c>
      <c r="V4461" s="12">
        <f t="shared" si="6942"/>
        <v>0</v>
      </c>
      <c r="W4461" s="12">
        <f t="shared" si="6942"/>
        <v>0</v>
      </c>
      <c r="X4461" s="12">
        <f t="shared" si="6942"/>
        <v>0</v>
      </c>
      <c r="Y4461" s="12">
        <f t="shared" si="6942"/>
        <v>0</v>
      </c>
      <c r="Z4461" s="12">
        <v>0</v>
      </c>
      <c r="AA4461" s="12">
        <v>16000</v>
      </c>
      <c r="AB4461" s="12">
        <f t="shared" ref="AB4461:AQ4461" si="6943">SUM(AB4462:AB4466)</f>
        <v>0</v>
      </c>
      <c r="AC4461" s="12">
        <f t="shared" si="6943"/>
        <v>0</v>
      </c>
      <c r="AD4461" s="12">
        <f t="shared" si="6943"/>
        <v>0</v>
      </c>
      <c r="AE4461" s="12">
        <f t="shared" si="6943"/>
        <v>0</v>
      </c>
      <c r="AF4461" s="12">
        <f t="shared" si="6943"/>
        <v>0</v>
      </c>
      <c r="AG4461" s="12">
        <f t="shared" si="6943"/>
        <v>0</v>
      </c>
      <c r="AH4461" s="12">
        <f t="shared" si="6943"/>
        <v>0</v>
      </c>
      <c r="AI4461" s="12">
        <f t="shared" si="6943"/>
        <v>0</v>
      </c>
      <c r="AJ4461" s="12">
        <f t="shared" si="6943"/>
        <v>0</v>
      </c>
      <c r="AK4461" s="12">
        <f t="shared" si="6943"/>
        <v>0</v>
      </c>
      <c r="AL4461" s="12">
        <f t="shared" si="6943"/>
        <v>0</v>
      </c>
      <c r="AM4461" s="12">
        <f t="shared" si="6943"/>
        <v>0</v>
      </c>
      <c r="AN4461" s="12">
        <f t="shared" si="6943"/>
        <v>0</v>
      </c>
      <c r="AO4461" s="12">
        <f t="shared" si="6943"/>
        <v>0</v>
      </c>
      <c r="AP4461" s="12">
        <f t="shared" si="6943"/>
        <v>0</v>
      </c>
      <c r="AQ4461" s="12">
        <f t="shared" si="6943"/>
        <v>0</v>
      </c>
      <c r="AR4461" s="12">
        <v>0</v>
      </c>
      <c r="AS4461" s="12">
        <v>0</v>
      </c>
      <c r="AT4461" s="12">
        <f>SUM(AT4462:AT4466)</f>
        <v>0</v>
      </c>
      <c r="AU4461" s="12">
        <f t="shared" ref="AU4461:BI4461" si="6944">SUM(AU4462:AU4466)</f>
        <v>0</v>
      </c>
      <c r="AV4461" s="12">
        <f t="shared" si="6944"/>
        <v>0</v>
      </c>
      <c r="AW4461" s="12">
        <f t="shared" si="6944"/>
        <v>0</v>
      </c>
      <c r="AX4461" s="12">
        <f t="shared" si="6944"/>
        <v>0</v>
      </c>
      <c r="AY4461" s="12">
        <f t="shared" si="6944"/>
        <v>0</v>
      </c>
      <c r="AZ4461" s="12">
        <f t="shared" si="6944"/>
        <v>0</v>
      </c>
      <c r="BA4461" s="12">
        <f t="shared" si="6944"/>
        <v>0</v>
      </c>
      <c r="BB4461" s="12">
        <f t="shared" si="6944"/>
        <v>0</v>
      </c>
      <c r="BC4461" s="12">
        <f t="shared" si="6944"/>
        <v>0</v>
      </c>
      <c r="BD4461" s="12">
        <f t="shared" si="6944"/>
        <v>0</v>
      </c>
      <c r="BE4461" s="12">
        <f t="shared" si="6944"/>
        <v>0</v>
      </c>
      <c r="BF4461" s="12">
        <f t="shared" si="6944"/>
        <v>0</v>
      </c>
      <c r="BG4461" s="12">
        <f t="shared" si="6944"/>
        <v>0</v>
      </c>
      <c r="BH4461" s="12">
        <f t="shared" si="6944"/>
        <v>0</v>
      </c>
      <c r="BI4461" s="12">
        <f t="shared" si="6944"/>
        <v>0</v>
      </c>
      <c r="BJ4461" s="12">
        <v>0</v>
      </c>
      <c r="BK4461" s="12">
        <v>0</v>
      </c>
    </row>
    <row r="4462" spans="1:63" ht="22.5" x14ac:dyDescent="0.25">
      <c r="A4462" s="4" t="s">
        <v>1156</v>
      </c>
      <c r="B4462" s="4" t="s">
        <v>58</v>
      </c>
      <c r="C4462" s="4" t="s">
        <v>165</v>
      </c>
      <c r="D4462" s="107" t="s">
        <v>1462</v>
      </c>
      <c r="E4462" s="117">
        <v>6112</v>
      </c>
      <c r="F4462" s="107" t="s">
        <v>1464</v>
      </c>
      <c r="G4462" s="103" t="s">
        <v>1659</v>
      </c>
      <c r="H4462" s="13" t="s">
        <v>59</v>
      </c>
      <c r="I4462" s="14">
        <v>99710</v>
      </c>
      <c r="J4462" s="14">
        <v>0</v>
      </c>
      <c r="K4462" s="14"/>
      <c r="L4462" s="14"/>
      <c r="M4462" s="14"/>
      <c r="N4462" s="14"/>
      <c r="O4462" s="14"/>
      <c r="P4462" s="14">
        <f t="shared" si="6882"/>
        <v>0</v>
      </c>
      <c r="Q4462" s="14"/>
      <c r="R4462" s="14"/>
      <c r="S4462" s="14"/>
      <c r="T4462" s="14"/>
      <c r="U4462" s="14"/>
      <c r="V4462" s="14"/>
      <c r="W4462" s="14"/>
      <c r="X4462" s="14"/>
      <c r="Y4462" s="14"/>
      <c r="Z4462" s="14">
        <v>0</v>
      </c>
      <c r="AA4462" s="14">
        <v>0</v>
      </c>
      <c r="AB4462" s="14">
        <v>0</v>
      </c>
      <c r="AC4462" s="14"/>
      <c r="AD4462" s="14"/>
      <c r="AE4462" s="14"/>
      <c r="AF4462" s="14"/>
      <c r="AG4462" s="14"/>
      <c r="AH4462" s="14">
        <f t="shared" si="6883"/>
        <v>0</v>
      </c>
      <c r="AI4462" s="14"/>
      <c r="AJ4462" s="14"/>
      <c r="AK4462" s="14"/>
      <c r="AL4462" s="14"/>
      <c r="AM4462" s="14"/>
      <c r="AN4462" s="14"/>
      <c r="AO4462" s="14"/>
      <c r="AP4462" s="14"/>
      <c r="AQ4462" s="14"/>
      <c r="AR4462" s="14">
        <v>0</v>
      </c>
      <c r="AS4462" s="14">
        <v>0</v>
      </c>
      <c r="AT4462" s="14">
        <v>0</v>
      </c>
      <c r="AU4462" s="14"/>
      <c r="AV4462" s="14"/>
      <c r="AW4462" s="14"/>
      <c r="AX4462" s="14"/>
      <c r="AY4462" s="14"/>
      <c r="AZ4462" s="14">
        <f t="shared" si="6884"/>
        <v>0</v>
      </c>
      <c r="BA4462" s="14"/>
      <c r="BB4462" s="14"/>
      <c r="BC4462" s="14"/>
      <c r="BD4462" s="14"/>
      <c r="BE4462" s="14"/>
      <c r="BF4462" s="14"/>
      <c r="BG4462" s="14"/>
      <c r="BH4462" s="14"/>
      <c r="BI4462" s="14"/>
      <c r="BJ4462" s="14">
        <v>0</v>
      </c>
      <c r="BK4462" s="14">
        <v>0</v>
      </c>
    </row>
    <row r="4463" spans="1:63" x14ac:dyDescent="0.25">
      <c r="A4463" s="4" t="s">
        <v>1156</v>
      </c>
      <c r="B4463" s="4" t="s">
        <v>58</v>
      </c>
      <c r="C4463" s="4" t="s">
        <v>165</v>
      </c>
      <c r="D4463" s="107" t="s">
        <v>1462</v>
      </c>
      <c r="E4463" s="117">
        <v>6112</v>
      </c>
      <c r="F4463" s="107" t="s">
        <v>1465</v>
      </c>
      <c r="G4463" s="103" t="s">
        <v>1659</v>
      </c>
      <c r="H4463" s="13" t="s">
        <v>24</v>
      </c>
      <c r="I4463" s="14">
        <v>406025</v>
      </c>
      <c r="J4463" s="14">
        <v>0</v>
      </c>
      <c r="K4463" s="14"/>
      <c r="L4463" s="14"/>
      <c r="M4463" s="14"/>
      <c r="N4463" s="14"/>
      <c r="O4463" s="14"/>
      <c r="P4463" s="14">
        <f t="shared" si="6882"/>
        <v>0</v>
      </c>
      <c r="Q4463" s="14"/>
      <c r="R4463" s="14"/>
      <c r="S4463" s="14"/>
      <c r="T4463" s="14"/>
      <c r="U4463" s="14"/>
      <c r="V4463" s="14"/>
      <c r="W4463" s="14"/>
      <c r="X4463" s="14"/>
      <c r="Y4463" s="14"/>
      <c r="Z4463" s="14">
        <v>0</v>
      </c>
      <c r="AA4463" s="14">
        <v>0</v>
      </c>
      <c r="AB4463" s="14">
        <v>0</v>
      </c>
      <c r="AC4463" s="14"/>
      <c r="AD4463" s="14"/>
      <c r="AE4463" s="14"/>
      <c r="AF4463" s="14"/>
      <c r="AG4463" s="14"/>
      <c r="AH4463" s="14">
        <f t="shared" si="6883"/>
        <v>0</v>
      </c>
      <c r="AI4463" s="14"/>
      <c r="AJ4463" s="14"/>
      <c r="AK4463" s="14"/>
      <c r="AL4463" s="14"/>
      <c r="AM4463" s="14"/>
      <c r="AN4463" s="14"/>
      <c r="AO4463" s="14"/>
      <c r="AP4463" s="14"/>
      <c r="AQ4463" s="14"/>
      <c r="AR4463" s="14">
        <v>0</v>
      </c>
      <c r="AS4463" s="14">
        <v>0</v>
      </c>
      <c r="AT4463" s="14">
        <v>0</v>
      </c>
      <c r="AU4463" s="14"/>
      <c r="AV4463" s="14"/>
      <c r="AW4463" s="14"/>
      <c r="AX4463" s="14"/>
      <c r="AY4463" s="14"/>
      <c r="AZ4463" s="14">
        <f t="shared" si="6884"/>
        <v>0</v>
      </c>
      <c r="BA4463" s="14"/>
      <c r="BB4463" s="14"/>
      <c r="BC4463" s="14"/>
      <c r="BD4463" s="14"/>
      <c r="BE4463" s="14"/>
      <c r="BF4463" s="14"/>
      <c r="BG4463" s="14"/>
      <c r="BH4463" s="14"/>
      <c r="BI4463" s="14"/>
      <c r="BJ4463" s="14">
        <v>0</v>
      </c>
      <c r="BK4463" s="14">
        <v>0</v>
      </c>
    </row>
    <row r="4464" spans="1:63" x14ac:dyDescent="0.25">
      <c r="A4464" s="4" t="s">
        <v>1156</v>
      </c>
      <c r="B4464" s="4" t="s">
        <v>58</v>
      </c>
      <c r="C4464" s="4" t="s">
        <v>165</v>
      </c>
      <c r="D4464" s="107" t="s">
        <v>1462</v>
      </c>
      <c r="E4464" s="117">
        <v>6112</v>
      </c>
      <c r="F4464" s="107" t="s">
        <v>1466</v>
      </c>
      <c r="G4464" s="103" t="s">
        <v>1659</v>
      </c>
      <c r="H4464" s="13" t="s">
        <v>25</v>
      </c>
      <c r="I4464" s="14">
        <v>86190</v>
      </c>
      <c r="J4464" s="14">
        <v>0</v>
      </c>
      <c r="K4464" s="14"/>
      <c r="L4464" s="14"/>
      <c r="M4464" s="14"/>
      <c r="N4464" s="14"/>
      <c r="O4464" s="14"/>
      <c r="P4464" s="14">
        <f t="shared" si="6882"/>
        <v>0</v>
      </c>
      <c r="Q4464" s="14"/>
      <c r="R4464" s="14"/>
      <c r="S4464" s="14"/>
      <c r="T4464" s="14"/>
      <c r="U4464" s="14"/>
      <c r="V4464" s="14"/>
      <c r="W4464" s="14"/>
      <c r="X4464" s="14"/>
      <c r="Y4464" s="14"/>
      <c r="Z4464" s="14">
        <v>0</v>
      </c>
      <c r="AA4464" s="14">
        <v>0</v>
      </c>
      <c r="AB4464" s="14">
        <v>0</v>
      </c>
      <c r="AC4464" s="14"/>
      <c r="AD4464" s="14"/>
      <c r="AE4464" s="14"/>
      <c r="AF4464" s="14"/>
      <c r="AG4464" s="14"/>
      <c r="AH4464" s="14">
        <f t="shared" si="6883"/>
        <v>0</v>
      </c>
      <c r="AI4464" s="14"/>
      <c r="AJ4464" s="14"/>
      <c r="AK4464" s="14"/>
      <c r="AL4464" s="14"/>
      <c r="AM4464" s="14"/>
      <c r="AN4464" s="14"/>
      <c r="AO4464" s="14"/>
      <c r="AP4464" s="14"/>
      <c r="AQ4464" s="14"/>
      <c r="AR4464" s="14">
        <v>0</v>
      </c>
      <c r="AS4464" s="14">
        <v>0</v>
      </c>
      <c r="AT4464" s="14">
        <v>0</v>
      </c>
      <c r="AU4464" s="14"/>
      <c r="AV4464" s="14"/>
      <c r="AW4464" s="14"/>
      <c r="AX4464" s="14"/>
      <c r="AY4464" s="14"/>
      <c r="AZ4464" s="14">
        <f t="shared" si="6884"/>
        <v>0</v>
      </c>
      <c r="BA4464" s="14"/>
      <c r="BB4464" s="14"/>
      <c r="BC4464" s="14"/>
      <c r="BD4464" s="14"/>
      <c r="BE4464" s="14"/>
      <c r="BF4464" s="14"/>
      <c r="BG4464" s="14"/>
      <c r="BH4464" s="14"/>
      <c r="BI4464" s="14"/>
      <c r="BJ4464" s="14">
        <v>0</v>
      </c>
      <c r="BK4464" s="14">
        <v>0</v>
      </c>
    </row>
    <row r="4465" spans="1:63" x14ac:dyDescent="0.25">
      <c r="A4465" s="4" t="s">
        <v>1156</v>
      </c>
      <c r="B4465" s="4" t="s">
        <v>58</v>
      </c>
      <c r="C4465" s="4" t="s">
        <v>165</v>
      </c>
      <c r="D4465" s="107" t="s">
        <v>1462</v>
      </c>
      <c r="E4465" s="117">
        <v>6112</v>
      </c>
      <c r="F4465" s="107" t="s">
        <v>1467</v>
      </c>
      <c r="G4465" s="103" t="s">
        <v>1659</v>
      </c>
      <c r="H4465" s="13" t="s">
        <v>23</v>
      </c>
      <c r="I4465" s="14">
        <v>21000</v>
      </c>
      <c r="J4465" s="14">
        <v>0</v>
      </c>
      <c r="K4465" s="14"/>
      <c r="L4465" s="14"/>
      <c r="M4465" s="14"/>
      <c r="N4465" s="14"/>
      <c r="O4465" s="14"/>
      <c r="P4465" s="14">
        <f t="shared" si="6882"/>
        <v>0</v>
      </c>
      <c r="Q4465" s="14"/>
      <c r="R4465" s="14"/>
      <c r="S4465" s="14"/>
      <c r="T4465" s="14"/>
      <c r="U4465" s="14"/>
      <c r="V4465" s="14"/>
      <c r="W4465" s="14"/>
      <c r="X4465" s="14"/>
      <c r="Y4465" s="14"/>
      <c r="Z4465" s="14">
        <v>0</v>
      </c>
      <c r="AA4465" s="14">
        <v>0</v>
      </c>
      <c r="AB4465" s="14">
        <v>0</v>
      </c>
      <c r="AC4465" s="14"/>
      <c r="AD4465" s="14"/>
      <c r="AE4465" s="14"/>
      <c r="AF4465" s="14"/>
      <c r="AG4465" s="14"/>
      <c r="AH4465" s="14">
        <f t="shared" si="6883"/>
        <v>0</v>
      </c>
      <c r="AI4465" s="14"/>
      <c r="AJ4465" s="14"/>
      <c r="AK4465" s="14"/>
      <c r="AL4465" s="14"/>
      <c r="AM4465" s="14"/>
      <c r="AN4465" s="14"/>
      <c r="AO4465" s="14"/>
      <c r="AP4465" s="14"/>
      <c r="AQ4465" s="14"/>
      <c r="AR4465" s="14">
        <v>0</v>
      </c>
      <c r="AS4465" s="14">
        <v>0</v>
      </c>
      <c r="AT4465" s="14">
        <v>0</v>
      </c>
      <c r="AU4465" s="14"/>
      <c r="AV4465" s="14"/>
      <c r="AW4465" s="14"/>
      <c r="AX4465" s="14"/>
      <c r="AY4465" s="14"/>
      <c r="AZ4465" s="14">
        <f t="shared" si="6884"/>
        <v>0</v>
      </c>
      <c r="BA4465" s="14"/>
      <c r="BB4465" s="14"/>
      <c r="BC4465" s="14"/>
      <c r="BD4465" s="14"/>
      <c r="BE4465" s="14"/>
      <c r="BF4465" s="14"/>
      <c r="BG4465" s="14"/>
      <c r="BH4465" s="14"/>
      <c r="BI4465" s="14"/>
      <c r="BJ4465" s="14">
        <v>0</v>
      </c>
      <c r="BK4465" s="14">
        <v>0</v>
      </c>
    </row>
    <row r="4466" spans="1:63" x14ac:dyDescent="0.25">
      <c r="A4466" s="4" t="s">
        <v>1156</v>
      </c>
      <c r="B4466" s="4" t="s">
        <v>58</v>
      </c>
      <c r="C4466" s="4" t="s">
        <v>165</v>
      </c>
      <c r="D4466" s="107" t="s">
        <v>1462</v>
      </c>
      <c r="E4466" s="117">
        <v>6112</v>
      </c>
      <c r="F4466" s="107" t="s">
        <v>1468</v>
      </c>
      <c r="G4466" s="103" t="s">
        <v>1659</v>
      </c>
      <c r="H4466" s="13" t="s">
        <v>26</v>
      </c>
      <c r="I4466" s="14">
        <v>56000</v>
      </c>
      <c r="J4466" s="14">
        <v>16000</v>
      </c>
      <c r="K4466" s="14"/>
      <c r="L4466" s="14"/>
      <c r="M4466" s="14"/>
      <c r="N4466" s="14"/>
      <c r="O4466" s="14"/>
      <c r="P4466" s="14">
        <f t="shared" si="6882"/>
        <v>16000</v>
      </c>
      <c r="Q4466" s="14"/>
      <c r="R4466" s="14"/>
      <c r="S4466" s="14"/>
      <c r="T4466" s="14"/>
      <c r="U4466" s="14"/>
      <c r="V4466" s="14"/>
      <c r="W4466" s="14"/>
      <c r="X4466" s="14"/>
      <c r="Y4466" s="14"/>
      <c r="Z4466" s="14">
        <v>0</v>
      </c>
      <c r="AA4466" s="14">
        <v>16000</v>
      </c>
      <c r="AB4466" s="14">
        <v>0</v>
      </c>
      <c r="AC4466" s="14"/>
      <c r="AD4466" s="14"/>
      <c r="AE4466" s="14"/>
      <c r="AF4466" s="14"/>
      <c r="AG4466" s="14"/>
      <c r="AH4466" s="14">
        <f t="shared" si="6883"/>
        <v>0</v>
      </c>
      <c r="AI4466" s="14"/>
      <c r="AJ4466" s="14"/>
      <c r="AK4466" s="14"/>
      <c r="AL4466" s="14"/>
      <c r="AM4466" s="14"/>
      <c r="AN4466" s="14"/>
      <c r="AO4466" s="14"/>
      <c r="AP4466" s="14"/>
      <c r="AQ4466" s="14"/>
      <c r="AR4466" s="14">
        <v>0</v>
      </c>
      <c r="AS4466" s="14">
        <v>0</v>
      </c>
      <c r="AT4466" s="14">
        <v>0</v>
      </c>
      <c r="AU4466" s="14"/>
      <c r="AV4466" s="14"/>
      <c r="AW4466" s="14"/>
      <c r="AX4466" s="14"/>
      <c r="AY4466" s="14"/>
      <c r="AZ4466" s="14">
        <f t="shared" si="6884"/>
        <v>0</v>
      </c>
      <c r="BA4466" s="14"/>
      <c r="BB4466" s="14"/>
      <c r="BC4466" s="14"/>
      <c r="BD4466" s="14"/>
      <c r="BE4466" s="14"/>
      <c r="BF4466" s="14"/>
      <c r="BG4466" s="14"/>
      <c r="BH4466" s="14"/>
      <c r="BI4466" s="14"/>
      <c r="BJ4466" s="14">
        <v>0</v>
      </c>
      <c r="BK4466" s="14">
        <v>0</v>
      </c>
    </row>
    <row r="4467" spans="1:63" ht="22.5" x14ac:dyDescent="0.25">
      <c r="A4467" s="4" t="s">
        <v>1156</v>
      </c>
      <c r="B4467" s="4" t="s">
        <v>58</v>
      </c>
      <c r="C4467" s="4" t="s">
        <v>165</v>
      </c>
      <c r="D4467" s="107" t="s">
        <v>1462</v>
      </c>
      <c r="E4467" s="106" t="s">
        <v>27</v>
      </c>
      <c r="F4467" s="106" t="s">
        <v>0</v>
      </c>
      <c r="G4467" s="2" t="s">
        <v>0</v>
      </c>
      <c r="H4467" s="2" t="s">
        <v>28</v>
      </c>
      <c r="I4467" s="12">
        <f>SUM(I4468)</f>
        <v>824201</v>
      </c>
      <c r="J4467" s="12">
        <f t="shared" ref="J4467:Y4467" si="6945">SUM(J4468)</f>
        <v>83597</v>
      </c>
      <c r="K4467" s="12">
        <f t="shared" si="6945"/>
        <v>8844</v>
      </c>
      <c r="L4467" s="12">
        <f t="shared" si="6945"/>
        <v>0</v>
      </c>
      <c r="M4467" s="12">
        <f t="shared" si="6945"/>
        <v>0</v>
      </c>
      <c r="N4467" s="12">
        <f t="shared" si="6945"/>
        <v>0</v>
      </c>
      <c r="O4467" s="12">
        <f t="shared" si="6945"/>
        <v>0</v>
      </c>
      <c r="P4467" s="12">
        <f t="shared" si="6945"/>
        <v>92441</v>
      </c>
      <c r="Q4467" s="12">
        <f t="shared" si="6945"/>
        <v>10500</v>
      </c>
      <c r="R4467" s="12">
        <f t="shared" si="6945"/>
        <v>0</v>
      </c>
      <c r="S4467" s="12">
        <f t="shared" si="6945"/>
        <v>8844</v>
      </c>
      <c r="T4467" s="12">
        <f t="shared" si="6945"/>
        <v>0</v>
      </c>
      <c r="U4467" s="12">
        <f t="shared" si="6945"/>
        <v>2000</v>
      </c>
      <c r="V4467" s="12">
        <f t="shared" si="6945"/>
        <v>5000</v>
      </c>
      <c r="W4467" s="12">
        <f t="shared" si="6945"/>
        <v>5000</v>
      </c>
      <c r="X4467" s="12">
        <f t="shared" si="6945"/>
        <v>5000</v>
      </c>
      <c r="Y4467" s="12">
        <f t="shared" si="6945"/>
        <v>10000</v>
      </c>
      <c r="Z4467" s="12">
        <v>46344</v>
      </c>
      <c r="AA4467" s="12">
        <v>46097</v>
      </c>
      <c r="AB4467" s="12">
        <f t="shared" ref="AB4467:AQ4467" si="6946">SUM(AB4468)</f>
        <v>0</v>
      </c>
      <c r="AC4467" s="12">
        <f t="shared" si="6946"/>
        <v>0</v>
      </c>
      <c r="AD4467" s="12">
        <f t="shared" si="6946"/>
        <v>0</v>
      </c>
      <c r="AE4467" s="12">
        <f t="shared" si="6946"/>
        <v>0</v>
      </c>
      <c r="AF4467" s="12">
        <f t="shared" si="6946"/>
        <v>0</v>
      </c>
      <c r="AG4467" s="12">
        <f t="shared" si="6946"/>
        <v>0</v>
      </c>
      <c r="AH4467" s="12">
        <f t="shared" si="6946"/>
        <v>0</v>
      </c>
      <c r="AI4467" s="12">
        <f t="shared" si="6946"/>
        <v>0</v>
      </c>
      <c r="AJ4467" s="12">
        <f t="shared" si="6946"/>
        <v>0</v>
      </c>
      <c r="AK4467" s="12">
        <f t="shared" si="6946"/>
        <v>0</v>
      </c>
      <c r="AL4467" s="12">
        <f t="shared" si="6946"/>
        <v>0</v>
      </c>
      <c r="AM4467" s="12">
        <f t="shared" si="6946"/>
        <v>0</v>
      </c>
      <c r="AN4467" s="12">
        <f t="shared" si="6946"/>
        <v>0</v>
      </c>
      <c r="AO4467" s="12">
        <f t="shared" si="6946"/>
        <v>0</v>
      </c>
      <c r="AP4467" s="12">
        <f t="shared" si="6946"/>
        <v>0</v>
      </c>
      <c r="AQ4467" s="12">
        <f t="shared" si="6946"/>
        <v>0</v>
      </c>
      <c r="AR4467" s="12">
        <v>0</v>
      </c>
      <c r="AS4467" s="12">
        <v>0</v>
      </c>
      <c r="AT4467" s="12">
        <f t="shared" ref="AT4467:BI4467" si="6947">SUM(AT4468)</f>
        <v>20563</v>
      </c>
      <c r="AU4467" s="12">
        <f t="shared" si="6947"/>
        <v>8292</v>
      </c>
      <c r="AV4467" s="12">
        <f t="shared" si="6947"/>
        <v>0</v>
      </c>
      <c r="AW4467" s="12">
        <f t="shared" si="6947"/>
        <v>0</v>
      </c>
      <c r="AX4467" s="12">
        <f t="shared" si="6947"/>
        <v>0</v>
      </c>
      <c r="AY4467" s="12">
        <f t="shared" si="6947"/>
        <v>0</v>
      </c>
      <c r="AZ4467" s="12">
        <f t="shared" si="6947"/>
        <v>28855</v>
      </c>
      <c r="BA4467" s="12">
        <f t="shared" si="6947"/>
        <v>0</v>
      </c>
      <c r="BB4467" s="12">
        <f t="shared" si="6947"/>
        <v>0</v>
      </c>
      <c r="BC4467" s="12">
        <f t="shared" si="6947"/>
        <v>8292</v>
      </c>
      <c r="BD4467" s="12">
        <f t="shared" si="6947"/>
        <v>0</v>
      </c>
      <c r="BE4467" s="12">
        <f t="shared" si="6947"/>
        <v>0</v>
      </c>
      <c r="BF4467" s="12">
        <f t="shared" si="6947"/>
        <v>0</v>
      </c>
      <c r="BG4467" s="12">
        <f t="shared" si="6947"/>
        <v>0</v>
      </c>
      <c r="BH4467" s="12">
        <f t="shared" si="6947"/>
        <v>0</v>
      </c>
      <c r="BI4467" s="12">
        <f t="shared" si="6947"/>
        <v>1866</v>
      </c>
      <c r="BJ4467" s="12">
        <v>10158</v>
      </c>
      <c r="BK4467" s="12">
        <v>18697</v>
      </c>
    </row>
    <row r="4468" spans="1:63" x14ac:dyDescent="0.25">
      <c r="A4468" s="4" t="s">
        <v>1156</v>
      </c>
      <c r="B4468" s="4" t="s">
        <v>58</v>
      </c>
      <c r="C4468" s="4" t="s">
        <v>165</v>
      </c>
      <c r="D4468" s="107" t="s">
        <v>1462</v>
      </c>
      <c r="E4468" s="117">
        <v>6121</v>
      </c>
      <c r="F4468" s="107"/>
      <c r="G4468" s="103" t="s">
        <v>1659</v>
      </c>
      <c r="H4468" s="13" t="s">
        <v>29</v>
      </c>
      <c r="I4468" s="14">
        <v>824201</v>
      </c>
      <c r="J4468" s="14">
        <v>83597</v>
      </c>
      <c r="K4468" s="14">
        <v>8844</v>
      </c>
      <c r="L4468" s="14"/>
      <c r="M4468" s="14"/>
      <c r="N4468" s="14"/>
      <c r="O4468" s="14"/>
      <c r="P4468" s="14">
        <f t="shared" si="6882"/>
        <v>92441</v>
      </c>
      <c r="Q4468" s="14">
        <f>3500+7000</f>
        <v>10500</v>
      </c>
      <c r="R4468" s="14"/>
      <c r="S4468" s="14">
        <v>8844</v>
      </c>
      <c r="T4468" s="14"/>
      <c r="U4468" s="14">
        <v>2000</v>
      </c>
      <c r="V4468" s="14">
        <v>5000</v>
      </c>
      <c r="W4468" s="14">
        <v>5000</v>
      </c>
      <c r="X4468" s="14">
        <v>5000</v>
      </c>
      <c r="Y4468" s="14">
        <v>10000</v>
      </c>
      <c r="Z4468" s="14">
        <v>46344</v>
      </c>
      <c r="AA4468" s="14">
        <v>46097</v>
      </c>
      <c r="AB4468" s="14">
        <v>0</v>
      </c>
      <c r="AC4468" s="14"/>
      <c r="AD4468" s="14"/>
      <c r="AE4468" s="14"/>
      <c r="AF4468" s="14"/>
      <c r="AG4468" s="14"/>
      <c r="AH4468" s="14">
        <f t="shared" si="6883"/>
        <v>0</v>
      </c>
      <c r="AI4468" s="14"/>
      <c r="AJ4468" s="14"/>
      <c r="AK4468" s="14"/>
      <c r="AL4468" s="14"/>
      <c r="AM4468" s="14"/>
      <c r="AN4468" s="14"/>
      <c r="AO4468" s="14"/>
      <c r="AP4468" s="14"/>
      <c r="AQ4468" s="14"/>
      <c r="AR4468" s="14">
        <v>0</v>
      </c>
      <c r="AS4468" s="14">
        <v>0</v>
      </c>
      <c r="AT4468" s="14">
        <v>20563</v>
      </c>
      <c r="AU4468" s="14">
        <v>8292</v>
      </c>
      <c r="AV4468" s="14"/>
      <c r="AW4468" s="14"/>
      <c r="AX4468" s="14"/>
      <c r="AY4468" s="14"/>
      <c r="AZ4468" s="14">
        <f t="shared" si="6884"/>
        <v>28855</v>
      </c>
      <c r="BA4468" s="14"/>
      <c r="BB4468" s="14"/>
      <c r="BC4468" s="14">
        <v>8292</v>
      </c>
      <c r="BD4468" s="14"/>
      <c r="BE4468" s="14"/>
      <c r="BF4468" s="14"/>
      <c r="BG4468" s="14"/>
      <c r="BH4468" s="14"/>
      <c r="BI4468" s="14">
        <v>1866</v>
      </c>
      <c r="BJ4468" s="14">
        <v>10158</v>
      </c>
      <c r="BK4468" s="14">
        <v>18697</v>
      </c>
    </row>
    <row r="4469" spans="1:63" ht="22.5" x14ac:dyDescent="0.25">
      <c r="A4469" s="4" t="s">
        <v>1156</v>
      </c>
      <c r="B4469" s="4" t="s">
        <v>58</v>
      </c>
      <c r="C4469" s="4" t="s">
        <v>165</v>
      </c>
      <c r="D4469" s="107" t="s">
        <v>1462</v>
      </c>
      <c r="E4469" s="106" t="s">
        <v>31</v>
      </c>
      <c r="F4469" s="106" t="s">
        <v>0</v>
      </c>
      <c r="G4469" s="2" t="s">
        <v>0</v>
      </c>
      <c r="H4469" s="2" t="s">
        <v>32</v>
      </c>
      <c r="I4469" s="12">
        <f>SUM(I4470:I4478)</f>
        <v>2234204</v>
      </c>
      <c r="J4469" s="12">
        <f t="shared" ref="J4469:Y4469" si="6948">SUM(J4470:J4478)</f>
        <v>1652200</v>
      </c>
      <c r="K4469" s="12">
        <f t="shared" si="6948"/>
        <v>258</v>
      </c>
      <c r="L4469" s="12">
        <f t="shared" si="6948"/>
        <v>0</v>
      </c>
      <c r="M4469" s="12">
        <f t="shared" si="6948"/>
        <v>0</v>
      </c>
      <c r="N4469" s="12">
        <f t="shared" si="6948"/>
        <v>0</v>
      </c>
      <c r="O4469" s="12">
        <f t="shared" si="6948"/>
        <v>0</v>
      </c>
      <c r="P4469" s="12">
        <f t="shared" si="6948"/>
        <v>1652458</v>
      </c>
      <c r="Q4469" s="12">
        <f t="shared" si="6948"/>
        <v>145500</v>
      </c>
      <c r="R4469" s="12">
        <f t="shared" si="6948"/>
        <v>29310</v>
      </c>
      <c r="S4469" s="12">
        <f t="shared" si="6948"/>
        <v>237258</v>
      </c>
      <c r="T4469" s="12">
        <f t="shared" si="6948"/>
        <v>105017</v>
      </c>
      <c r="U4469" s="12">
        <f t="shared" si="6948"/>
        <v>70000</v>
      </c>
      <c r="V4469" s="12">
        <f t="shared" si="6948"/>
        <v>48000</v>
      </c>
      <c r="W4469" s="12">
        <f t="shared" si="6948"/>
        <v>40000</v>
      </c>
      <c r="X4469" s="12">
        <f t="shared" si="6948"/>
        <v>171000</v>
      </c>
      <c r="Y4469" s="12">
        <f t="shared" si="6948"/>
        <v>124000</v>
      </c>
      <c r="Z4469" s="12">
        <v>970085</v>
      </c>
      <c r="AA4469" s="12">
        <v>682373</v>
      </c>
      <c r="AB4469" s="12">
        <f t="shared" ref="AB4469:AQ4469" si="6949">SUM(AB4470:AB4478)</f>
        <v>0</v>
      </c>
      <c r="AC4469" s="12">
        <f t="shared" si="6949"/>
        <v>500</v>
      </c>
      <c r="AD4469" s="12">
        <f t="shared" si="6949"/>
        <v>0</v>
      </c>
      <c r="AE4469" s="12">
        <f t="shared" si="6949"/>
        <v>0</v>
      </c>
      <c r="AF4469" s="12">
        <f t="shared" si="6949"/>
        <v>0</v>
      </c>
      <c r="AG4469" s="12">
        <f t="shared" si="6949"/>
        <v>0</v>
      </c>
      <c r="AH4469" s="12">
        <f t="shared" si="6949"/>
        <v>500</v>
      </c>
      <c r="AI4469" s="12">
        <f t="shared" si="6949"/>
        <v>0</v>
      </c>
      <c r="AJ4469" s="12">
        <f t="shared" si="6949"/>
        <v>0</v>
      </c>
      <c r="AK4469" s="12">
        <f t="shared" si="6949"/>
        <v>500</v>
      </c>
      <c r="AL4469" s="12">
        <f t="shared" si="6949"/>
        <v>0</v>
      </c>
      <c r="AM4469" s="12">
        <f t="shared" si="6949"/>
        <v>0</v>
      </c>
      <c r="AN4469" s="12">
        <f t="shared" si="6949"/>
        <v>0</v>
      </c>
      <c r="AO4469" s="12">
        <f t="shared" si="6949"/>
        <v>0</v>
      </c>
      <c r="AP4469" s="12">
        <f t="shared" si="6949"/>
        <v>0</v>
      </c>
      <c r="AQ4469" s="12">
        <f t="shared" si="6949"/>
        <v>0</v>
      </c>
      <c r="AR4469" s="12">
        <v>500</v>
      </c>
      <c r="AS4469" s="12">
        <v>0</v>
      </c>
      <c r="AT4469" s="12">
        <f t="shared" ref="AT4469:BI4469" si="6950">SUM(AT4470:AT4478)</f>
        <v>639139</v>
      </c>
      <c r="AU4469" s="12">
        <f t="shared" si="6950"/>
        <v>80000</v>
      </c>
      <c r="AV4469" s="12">
        <f t="shared" si="6950"/>
        <v>0</v>
      </c>
      <c r="AW4469" s="12">
        <f t="shared" si="6950"/>
        <v>0</v>
      </c>
      <c r="AX4469" s="12">
        <f t="shared" si="6950"/>
        <v>0</v>
      </c>
      <c r="AY4469" s="12">
        <f t="shared" si="6950"/>
        <v>0</v>
      </c>
      <c r="AZ4469" s="12">
        <f t="shared" si="6950"/>
        <v>719139</v>
      </c>
      <c r="BA4469" s="12">
        <f t="shared" si="6950"/>
        <v>0</v>
      </c>
      <c r="BB4469" s="12">
        <f t="shared" si="6950"/>
        <v>0</v>
      </c>
      <c r="BC4469" s="12">
        <f t="shared" si="6950"/>
        <v>80000</v>
      </c>
      <c r="BD4469" s="12">
        <f t="shared" si="6950"/>
        <v>0</v>
      </c>
      <c r="BE4469" s="12">
        <f t="shared" si="6950"/>
        <v>0</v>
      </c>
      <c r="BF4469" s="12">
        <f t="shared" si="6950"/>
        <v>0</v>
      </c>
      <c r="BG4469" s="12">
        <f t="shared" si="6950"/>
        <v>0</v>
      </c>
      <c r="BH4469" s="12">
        <f t="shared" si="6950"/>
        <v>0</v>
      </c>
      <c r="BI4469" s="12">
        <f t="shared" si="6950"/>
        <v>55</v>
      </c>
      <c r="BJ4469" s="12">
        <v>80055</v>
      </c>
      <c r="BK4469" s="12">
        <v>639084</v>
      </c>
    </row>
    <row r="4470" spans="1:63" x14ac:dyDescent="0.25">
      <c r="A4470" s="4" t="s">
        <v>1156</v>
      </c>
      <c r="B4470" s="4" t="s">
        <v>58</v>
      </c>
      <c r="C4470" s="4" t="s">
        <v>165</v>
      </c>
      <c r="D4470" s="107" t="s">
        <v>1462</v>
      </c>
      <c r="E4470" s="117">
        <v>6131</v>
      </c>
      <c r="F4470" s="107"/>
      <c r="G4470" s="103" t="s">
        <v>1659</v>
      </c>
      <c r="H4470" s="13" t="s">
        <v>34</v>
      </c>
      <c r="I4470" s="14">
        <v>112000</v>
      </c>
      <c r="J4470" s="14">
        <v>95000</v>
      </c>
      <c r="K4470" s="14"/>
      <c r="L4470" s="14"/>
      <c r="M4470" s="14"/>
      <c r="N4470" s="14"/>
      <c r="O4470" s="14"/>
      <c r="P4470" s="14">
        <f t="shared" si="6882"/>
        <v>95000</v>
      </c>
      <c r="Q4470" s="14">
        <v>5000</v>
      </c>
      <c r="R4470" s="14"/>
      <c r="S4470" s="14">
        <v>20000</v>
      </c>
      <c r="T4470" s="14">
        <v>20000</v>
      </c>
      <c r="U4470" s="14"/>
      <c r="V4470" s="14"/>
      <c r="W4470" s="14"/>
      <c r="X4470" s="14">
        <f>5000+20000</f>
        <v>25000</v>
      </c>
      <c r="Y4470" s="14">
        <v>10000</v>
      </c>
      <c r="Z4470" s="14">
        <v>80000</v>
      </c>
      <c r="AA4470" s="14">
        <v>15000</v>
      </c>
      <c r="AB4470" s="14">
        <v>0</v>
      </c>
      <c r="AC4470" s="14"/>
      <c r="AD4470" s="14"/>
      <c r="AE4470" s="14"/>
      <c r="AF4470" s="14"/>
      <c r="AG4470" s="14"/>
      <c r="AH4470" s="14">
        <f t="shared" si="6883"/>
        <v>0</v>
      </c>
      <c r="AI4470" s="14"/>
      <c r="AJ4470" s="14"/>
      <c r="AK4470" s="14"/>
      <c r="AL4470" s="14"/>
      <c r="AM4470" s="14"/>
      <c r="AN4470" s="14"/>
      <c r="AO4470" s="14"/>
      <c r="AP4470" s="14"/>
      <c r="AQ4470" s="14"/>
      <c r="AR4470" s="14">
        <v>0</v>
      </c>
      <c r="AS4470" s="14">
        <v>0</v>
      </c>
      <c r="AT4470" s="14">
        <v>30000</v>
      </c>
      <c r="AU4470" s="14">
        <v>20000</v>
      </c>
      <c r="AV4470" s="14"/>
      <c r="AW4470" s="14"/>
      <c r="AX4470" s="14"/>
      <c r="AY4470" s="14"/>
      <c r="AZ4470" s="14">
        <f t="shared" si="6884"/>
        <v>50000</v>
      </c>
      <c r="BA4470" s="14"/>
      <c r="BB4470" s="14"/>
      <c r="BC4470" s="14">
        <v>20000</v>
      </c>
      <c r="BD4470" s="14"/>
      <c r="BE4470" s="14"/>
      <c r="BF4470" s="14"/>
      <c r="BG4470" s="14"/>
      <c r="BH4470" s="14"/>
      <c r="BI4470" s="14"/>
      <c r="BJ4470" s="14">
        <v>20000</v>
      </c>
      <c r="BK4470" s="14">
        <v>30000</v>
      </c>
    </row>
    <row r="4471" spans="1:63" x14ac:dyDescent="0.25">
      <c r="A4471" s="4" t="s">
        <v>1156</v>
      </c>
      <c r="B4471" s="4" t="s">
        <v>58</v>
      </c>
      <c r="C4471" s="4" t="s">
        <v>165</v>
      </c>
      <c r="D4471" s="107" t="s">
        <v>1462</v>
      </c>
      <c r="E4471" s="117">
        <v>6132</v>
      </c>
      <c r="F4471" s="107"/>
      <c r="G4471" s="103" t="s">
        <v>1659</v>
      </c>
      <c r="H4471" s="13" t="s">
        <v>74</v>
      </c>
      <c r="I4471" s="14">
        <v>357000</v>
      </c>
      <c r="J4471" s="14">
        <v>320000</v>
      </c>
      <c r="K4471" s="14"/>
      <c r="L4471" s="14"/>
      <c r="M4471" s="14"/>
      <c r="N4471" s="14"/>
      <c r="O4471" s="14"/>
      <c r="P4471" s="14">
        <f t="shared" si="6882"/>
        <v>320000</v>
      </c>
      <c r="Q4471" s="14"/>
      <c r="R4471" s="14"/>
      <c r="S4471" s="14">
        <f>15000+20000</f>
        <v>35000</v>
      </c>
      <c r="T4471" s="14">
        <v>20000</v>
      </c>
      <c r="U4471" s="14"/>
      <c r="V4471" s="14"/>
      <c r="W4471" s="14"/>
      <c r="X4471" s="14">
        <v>20000</v>
      </c>
      <c r="Y4471" s="14">
        <v>20000</v>
      </c>
      <c r="Z4471" s="14">
        <v>95000</v>
      </c>
      <c r="AA4471" s="14">
        <v>225000</v>
      </c>
      <c r="AB4471" s="14">
        <v>0</v>
      </c>
      <c r="AC4471" s="14"/>
      <c r="AD4471" s="14"/>
      <c r="AE4471" s="14"/>
      <c r="AF4471" s="14"/>
      <c r="AG4471" s="14"/>
      <c r="AH4471" s="14">
        <f t="shared" si="6883"/>
        <v>0</v>
      </c>
      <c r="AI4471" s="14"/>
      <c r="AJ4471" s="14"/>
      <c r="AK4471" s="14"/>
      <c r="AL4471" s="14"/>
      <c r="AM4471" s="14"/>
      <c r="AN4471" s="14"/>
      <c r="AO4471" s="14"/>
      <c r="AP4471" s="14"/>
      <c r="AQ4471" s="14"/>
      <c r="AR4471" s="14">
        <v>0</v>
      </c>
      <c r="AS4471" s="14">
        <v>0</v>
      </c>
      <c r="AT4471" s="14">
        <v>0</v>
      </c>
      <c r="AU4471" s="14"/>
      <c r="AV4471" s="14"/>
      <c r="AW4471" s="14"/>
      <c r="AX4471" s="14"/>
      <c r="AY4471" s="14"/>
      <c r="AZ4471" s="14">
        <f t="shared" si="6884"/>
        <v>0</v>
      </c>
      <c r="BA4471" s="14"/>
      <c r="BB4471" s="14"/>
      <c r="BC4471" s="14"/>
      <c r="BD4471" s="14"/>
      <c r="BE4471" s="14"/>
      <c r="BF4471" s="14"/>
      <c r="BG4471" s="14"/>
      <c r="BH4471" s="14"/>
      <c r="BI4471" s="14"/>
      <c r="BJ4471" s="14">
        <v>0</v>
      </c>
      <c r="BK4471" s="14">
        <v>0</v>
      </c>
    </row>
    <row r="4472" spans="1:63" x14ac:dyDescent="0.25">
      <c r="A4472" s="4" t="s">
        <v>1156</v>
      </c>
      <c r="B4472" s="4" t="s">
        <v>58</v>
      </c>
      <c r="C4472" s="4" t="s">
        <v>165</v>
      </c>
      <c r="D4472" s="107" t="s">
        <v>1462</v>
      </c>
      <c r="E4472" s="117">
        <v>6133</v>
      </c>
      <c r="F4472" s="107"/>
      <c r="G4472" s="103" t="s">
        <v>1659</v>
      </c>
      <c r="H4472" s="13" t="s">
        <v>77</v>
      </c>
      <c r="I4472" s="14">
        <v>141000</v>
      </c>
      <c r="J4472" s="14">
        <v>101000</v>
      </c>
      <c r="K4472" s="14"/>
      <c r="L4472" s="14"/>
      <c r="M4472" s="14"/>
      <c r="N4472" s="14"/>
      <c r="O4472" s="14"/>
      <c r="P4472" s="14">
        <f t="shared" si="6882"/>
        <v>101000</v>
      </c>
      <c r="Q4472" s="14">
        <f>15000+5000</f>
        <v>20000</v>
      </c>
      <c r="R4472" s="14">
        <v>5000</v>
      </c>
      <c r="S4472" s="14"/>
      <c r="T4472" s="14"/>
      <c r="U4472" s="14"/>
      <c r="V4472" s="14"/>
      <c r="W4472" s="14"/>
      <c r="X4472" s="14"/>
      <c r="Y4472" s="14"/>
      <c r="Z4472" s="14">
        <v>25000</v>
      </c>
      <c r="AA4472" s="14">
        <v>76000</v>
      </c>
      <c r="AB4472" s="14">
        <v>0</v>
      </c>
      <c r="AC4472" s="14"/>
      <c r="AD4472" s="14"/>
      <c r="AE4472" s="14"/>
      <c r="AF4472" s="14"/>
      <c r="AG4472" s="14"/>
      <c r="AH4472" s="14">
        <f t="shared" si="6883"/>
        <v>0</v>
      </c>
      <c r="AI4472" s="14"/>
      <c r="AJ4472" s="14"/>
      <c r="AK4472" s="14"/>
      <c r="AL4472" s="14"/>
      <c r="AM4472" s="14"/>
      <c r="AN4472" s="14"/>
      <c r="AO4472" s="14"/>
      <c r="AP4472" s="14"/>
      <c r="AQ4472" s="14"/>
      <c r="AR4472" s="14">
        <v>0</v>
      </c>
      <c r="AS4472" s="14">
        <v>0</v>
      </c>
      <c r="AT4472" s="14">
        <v>0</v>
      </c>
      <c r="AU4472" s="14"/>
      <c r="AV4472" s="14"/>
      <c r="AW4472" s="14"/>
      <c r="AX4472" s="14"/>
      <c r="AY4472" s="14"/>
      <c r="AZ4472" s="14">
        <f t="shared" si="6884"/>
        <v>0</v>
      </c>
      <c r="BA4472" s="14"/>
      <c r="BB4472" s="14"/>
      <c r="BC4472" s="14"/>
      <c r="BD4472" s="14"/>
      <c r="BE4472" s="14"/>
      <c r="BF4472" s="14"/>
      <c r="BG4472" s="14"/>
      <c r="BH4472" s="14"/>
      <c r="BI4472" s="14"/>
      <c r="BJ4472" s="14">
        <v>0</v>
      </c>
      <c r="BK4472" s="14">
        <v>0</v>
      </c>
    </row>
    <row r="4473" spans="1:63" x14ac:dyDescent="0.25">
      <c r="A4473" s="4" t="s">
        <v>1156</v>
      </c>
      <c r="B4473" s="4" t="s">
        <v>58</v>
      </c>
      <c r="C4473" s="4" t="s">
        <v>165</v>
      </c>
      <c r="D4473" s="107" t="s">
        <v>1462</v>
      </c>
      <c r="E4473" s="117">
        <v>6134</v>
      </c>
      <c r="F4473" s="107"/>
      <c r="G4473" s="103" t="s">
        <v>1659</v>
      </c>
      <c r="H4473" s="13" t="s">
        <v>80</v>
      </c>
      <c r="I4473" s="14">
        <v>520000</v>
      </c>
      <c r="J4473" s="14">
        <v>400000</v>
      </c>
      <c r="K4473" s="14"/>
      <c r="L4473" s="14"/>
      <c r="M4473" s="14"/>
      <c r="N4473" s="14"/>
      <c r="O4473" s="14"/>
      <c r="P4473" s="14">
        <f t="shared" si="6882"/>
        <v>400000</v>
      </c>
      <c r="Q4473" s="14">
        <f>5000+13000</f>
        <v>18000</v>
      </c>
      <c r="R4473" s="14"/>
      <c r="S4473" s="14">
        <f>7000+10000+30000</f>
        <v>47000</v>
      </c>
      <c r="T4473" s="14">
        <v>30000</v>
      </c>
      <c r="U4473" s="14"/>
      <c r="V4473" s="14">
        <f>8000+10000</f>
        <v>18000</v>
      </c>
      <c r="W4473" s="14"/>
      <c r="X4473" s="14">
        <f>20000+10000</f>
        <v>30000</v>
      </c>
      <c r="Y4473" s="14">
        <v>10000</v>
      </c>
      <c r="Z4473" s="14">
        <v>153000</v>
      </c>
      <c r="AA4473" s="14">
        <v>247000</v>
      </c>
      <c r="AB4473" s="14">
        <v>0</v>
      </c>
      <c r="AC4473" s="14"/>
      <c r="AD4473" s="14"/>
      <c r="AE4473" s="14"/>
      <c r="AF4473" s="14"/>
      <c r="AG4473" s="14"/>
      <c r="AH4473" s="14">
        <f t="shared" si="6883"/>
        <v>0</v>
      </c>
      <c r="AI4473" s="14"/>
      <c r="AJ4473" s="14"/>
      <c r="AK4473" s="14"/>
      <c r="AL4473" s="14"/>
      <c r="AM4473" s="14"/>
      <c r="AN4473" s="14"/>
      <c r="AO4473" s="14"/>
      <c r="AP4473" s="14"/>
      <c r="AQ4473" s="14"/>
      <c r="AR4473" s="14">
        <v>0</v>
      </c>
      <c r="AS4473" s="14">
        <v>0</v>
      </c>
      <c r="AT4473" s="14">
        <v>260000</v>
      </c>
      <c r="AU4473" s="14">
        <v>20000</v>
      </c>
      <c r="AV4473" s="14"/>
      <c r="AW4473" s="14"/>
      <c r="AX4473" s="14"/>
      <c r="AY4473" s="14"/>
      <c r="AZ4473" s="14">
        <f t="shared" si="6884"/>
        <v>280000</v>
      </c>
      <c r="BA4473" s="14"/>
      <c r="BB4473" s="14"/>
      <c r="BC4473" s="14">
        <v>20000</v>
      </c>
      <c r="BD4473" s="14"/>
      <c r="BE4473" s="14"/>
      <c r="BF4473" s="14"/>
      <c r="BG4473" s="14"/>
      <c r="BH4473" s="14"/>
      <c r="BI4473" s="14"/>
      <c r="BJ4473" s="14">
        <v>20000</v>
      </c>
      <c r="BK4473" s="14">
        <v>260000</v>
      </c>
    </row>
    <row r="4474" spans="1:63" x14ac:dyDescent="0.25">
      <c r="A4474" s="4" t="s">
        <v>1156</v>
      </c>
      <c r="B4474" s="4" t="s">
        <v>58</v>
      </c>
      <c r="C4474" s="4" t="s">
        <v>165</v>
      </c>
      <c r="D4474" s="107" t="s">
        <v>1462</v>
      </c>
      <c r="E4474" s="117">
        <v>6135</v>
      </c>
      <c r="F4474" s="107"/>
      <c r="G4474" s="103" t="s">
        <v>1659</v>
      </c>
      <c r="H4474" s="13" t="s">
        <v>83</v>
      </c>
      <c r="I4474" s="14">
        <v>30000</v>
      </c>
      <c r="J4474" s="14">
        <v>30000</v>
      </c>
      <c r="K4474" s="14"/>
      <c r="L4474" s="14"/>
      <c r="M4474" s="14"/>
      <c r="N4474" s="14"/>
      <c r="O4474" s="14"/>
      <c r="P4474" s="14">
        <f t="shared" si="6882"/>
        <v>30000</v>
      </c>
      <c r="Q4474" s="14">
        <v>4000</v>
      </c>
      <c r="R4474" s="14"/>
      <c r="S4474" s="14">
        <v>5000</v>
      </c>
      <c r="T4474" s="14">
        <v>5000</v>
      </c>
      <c r="U4474" s="14"/>
      <c r="V4474" s="14"/>
      <c r="W4474" s="14"/>
      <c r="X4474" s="14">
        <v>6000</v>
      </c>
      <c r="Y4474" s="14">
        <v>4000</v>
      </c>
      <c r="Z4474" s="14">
        <v>24000</v>
      </c>
      <c r="AA4474" s="14">
        <v>6000</v>
      </c>
      <c r="AB4474" s="14">
        <v>0</v>
      </c>
      <c r="AC4474" s="14"/>
      <c r="AD4474" s="14"/>
      <c r="AE4474" s="14"/>
      <c r="AF4474" s="14"/>
      <c r="AG4474" s="14"/>
      <c r="AH4474" s="14">
        <f t="shared" si="6883"/>
        <v>0</v>
      </c>
      <c r="AI4474" s="14"/>
      <c r="AJ4474" s="14"/>
      <c r="AK4474" s="14"/>
      <c r="AL4474" s="14"/>
      <c r="AM4474" s="14"/>
      <c r="AN4474" s="14"/>
      <c r="AO4474" s="14"/>
      <c r="AP4474" s="14"/>
      <c r="AQ4474" s="14"/>
      <c r="AR4474" s="14">
        <v>0</v>
      </c>
      <c r="AS4474" s="14">
        <v>0</v>
      </c>
      <c r="AT4474" s="14">
        <v>0</v>
      </c>
      <c r="AU4474" s="14"/>
      <c r="AV4474" s="14"/>
      <c r="AW4474" s="14"/>
      <c r="AX4474" s="14"/>
      <c r="AY4474" s="14"/>
      <c r="AZ4474" s="14">
        <f t="shared" si="6884"/>
        <v>0</v>
      </c>
      <c r="BA4474" s="14"/>
      <c r="BB4474" s="14"/>
      <c r="BC4474" s="14"/>
      <c r="BD4474" s="14"/>
      <c r="BE4474" s="14"/>
      <c r="BF4474" s="14"/>
      <c r="BG4474" s="14"/>
      <c r="BH4474" s="14"/>
      <c r="BI4474" s="14"/>
      <c r="BJ4474" s="14">
        <v>0</v>
      </c>
      <c r="BK4474" s="14">
        <v>0</v>
      </c>
    </row>
    <row r="4475" spans="1:63" ht="22.5" x14ac:dyDescent="0.25">
      <c r="A4475" s="4" t="s">
        <v>1156</v>
      </c>
      <c r="B4475" s="4" t="s">
        <v>58</v>
      </c>
      <c r="C4475" s="4" t="s">
        <v>165</v>
      </c>
      <c r="D4475" s="107" t="s">
        <v>1462</v>
      </c>
      <c r="E4475" s="117">
        <v>6136</v>
      </c>
      <c r="F4475" s="107"/>
      <c r="G4475" s="103" t="s">
        <v>1659</v>
      </c>
      <c r="H4475" s="13" t="s">
        <v>86</v>
      </c>
      <c r="I4475" s="14">
        <v>15000</v>
      </c>
      <c r="J4475" s="14">
        <v>25000</v>
      </c>
      <c r="K4475" s="14"/>
      <c r="L4475" s="14"/>
      <c r="M4475" s="14"/>
      <c r="N4475" s="14"/>
      <c r="O4475" s="14"/>
      <c r="P4475" s="14">
        <f t="shared" si="6882"/>
        <v>25000</v>
      </c>
      <c r="Q4475" s="14">
        <v>3000</v>
      </c>
      <c r="R4475" s="14"/>
      <c r="S4475" s="14">
        <f>3000+5000</f>
        <v>8000</v>
      </c>
      <c r="T4475" s="14">
        <v>5000</v>
      </c>
      <c r="U4475" s="14"/>
      <c r="V4475" s="14"/>
      <c r="W4475" s="14"/>
      <c r="X4475" s="14">
        <v>6000</v>
      </c>
      <c r="Y4475" s="14"/>
      <c r="Z4475" s="14">
        <v>22000</v>
      </c>
      <c r="AA4475" s="14">
        <v>3000</v>
      </c>
      <c r="AB4475" s="14">
        <v>0</v>
      </c>
      <c r="AC4475" s="14"/>
      <c r="AD4475" s="14"/>
      <c r="AE4475" s="14"/>
      <c r="AF4475" s="14"/>
      <c r="AG4475" s="14"/>
      <c r="AH4475" s="14">
        <f t="shared" si="6883"/>
        <v>0</v>
      </c>
      <c r="AI4475" s="14"/>
      <c r="AJ4475" s="14"/>
      <c r="AK4475" s="14"/>
      <c r="AL4475" s="14"/>
      <c r="AM4475" s="14"/>
      <c r="AN4475" s="14"/>
      <c r="AO4475" s="14"/>
      <c r="AP4475" s="14"/>
      <c r="AQ4475" s="14"/>
      <c r="AR4475" s="14">
        <v>0</v>
      </c>
      <c r="AS4475" s="14">
        <v>0</v>
      </c>
      <c r="AT4475" s="14">
        <v>0</v>
      </c>
      <c r="AU4475" s="14"/>
      <c r="AV4475" s="14"/>
      <c r="AW4475" s="14"/>
      <c r="AX4475" s="14"/>
      <c r="AY4475" s="14"/>
      <c r="AZ4475" s="14">
        <f t="shared" si="6884"/>
        <v>0</v>
      </c>
      <c r="BA4475" s="14"/>
      <c r="BB4475" s="14"/>
      <c r="BC4475" s="14"/>
      <c r="BD4475" s="14"/>
      <c r="BE4475" s="14"/>
      <c r="BF4475" s="14"/>
      <c r="BG4475" s="14"/>
      <c r="BH4475" s="14"/>
      <c r="BI4475" s="14"/>
      <c r="BJ4475" s="14">
        <v>0</v>
      </c>
      <c r="BK4475" s="14">
        <v>0</v>
      </c>
    </row>
    <row r="4476" spans="1:63" x14ac:dyDescent="0.25">
      <c r="A4476" s="4" t="s">
        <v>1156</v>
      </c>
      <c r="B4476" s="4" t="s">
        <v>58</v>
      </c>
      <c r="C4476" s="4" t="s">
        <v>165</v>
      </c>
      <c r="D4476" s="107" t="s">
        <v>1462</v>
      </c>
      <c r="E4476" s="117">
        <v>6137</v>
      </c>
      <c r="F4476" s="107"/>
      <c r="G4476" s="103" t="s">
        <v>1659</v>
      </c>
      <c r="H4476" s="13" t="s">
        <v>89</v>
      </c>
      <c r="I4476" s="14">
        <v>242246</v>
      </c>
      <c r="J4476" s="14">
        <v>100000</v>
      </c>
      <c r="K4476" s="14"/>
      <c r="L4476" s="14"/>
      <c r="M4476" s="14"/>
      <c r="N4476" s="14"/>
      <c r="O4476" s="14"/>
      <c r="P4476" s="14">
        <f t="shared" si="6882"/>
        <v>100000</v>
      </c>
      <c r="Q4476" s="14">
        <f>6000+10000+4500</f>
        <v>20500</v>
      </c>
      <c r="R4476" s="14">
        <v>4500</v>
      </c>
      <c r="S4476" s="14"/>
      <c r="T4476" s="14"/>
      <c r="U4476" s="14"/>
      <c r="V4476" s="14"/>
      <c r="W4476" s="14"/>
      <c r="X4476" s="14">
        <v>15000</v>
      </c>
      <c r="Y4476" s="14">
        <v>40000</v>
      </c>
      <c r="Z4476" s="14">
        <v>80000</v>
      </c>
      <c r="AA4476" s="14">
        <v>20000</v>
      </c>
      <c r="AB4476" s="14">
        <v>0</v>
      </c>
      <c r="AC4476" s="14"/>
      <c r="AD4476" s="14"/>
      <c r="AE4476" s="14"/>
      <c r="AF4476" s="14"/>
      <c r="AG4476" s="14"/>
      <c r="AH4476" s="14">
        <f t="shared" si="6883"/>
        <v>0</v>
      </c>
      <c r="AI4476" s="14"/>
      <c r="AJ4476" s="14"/>
      <c r="AK4476" s="14"/>
      <c r="AL4476" s="14"/>
      <c r="AM4476" s="14"/>
      <c r="AN4476" s="14"/>
      <c r="AO4476" s="14"/>
      <c r="AP4476" s="14"/>
      <c r="AQ4476" s="14"/>
      <c r="AR4476" s="14">
        <v>0</v>
      </c>
      <c r="AS4476" s="14">
        <v>0</v>
      </c>
      <c r="AT4476" s="14">
        <v>100000</v>
      </c>
      <c r="AU4476" s="14"/>
      <c r="AV4476" s="14"/>
      <c r="AW4476" s="14"/>
      <c r="AX4476" s="14"/>
      <c r="AY4476" s="14"/>
      <c r="AZ4476" s="14">
        <f t="shared" si="6884"/>
        <v>100000</v>
      </c>
      <c r="BA4476" s="14"/>
      <c r="BB4476" s="14"/>
      <c r="BC4476" s="14"/>
      <c r="BD4476" s="14"/>
      <c r="BE4476" s="14"/>
      <c r="BF4476" s="14"/>
      <c r="BG4476" s="14"/>
      <c r="BH4476" s="14"/>
      <c r="BI4476" s="14"/>
      <c r="BJ4476" s="14">
        <v>0</v>
      </c>
      <c r="BK4476" s="14">
        <v>100000</v>
      </c>
    </row>
    <row r="4477" spans="1:63" ht="22.5" x14ac:dyDescent="0.25">
      <c r="A4477" s="4" t="s">
        <v>1156</v>
      </c>
      <c r="B4477" s="4" t="s">
        <v>58</v>
      </c>
      <c r="C4477" s="4" t="s">
        <v>165</v>
      </c>
      <c r="D4477" s="107" t="s">
        <v>1462</v>
      </c>
      <c r="E4477" s="117">
        <v>6138</v>
      </c>
      <c r="F4477" s="107"/>
      <c r="G4477" s="103" t="s">
        <v>1659</v>
      </c>
      <c r="H4477" s="13" t="s">
        <v>92</v>
      </c>
      <c r="I4477" s="14">
        <v>15000</v>
      </c>
      <c r="J4477" s="14">
        <v>20000</v>
      </c>
      <c r="K4477" s="14"/>
      <c r="L4477" s="14"/>
      <c r="M4477" s="14"/>
      <c r="N4477" s="14"/>
      <c r="O4477" s="14"/>
      <c r="P4477" s="14">
        <f t="shared" ref="P4477:P4539" si="6951">J4477+K4477+L4477+M4477+N4477+O4477</f>
        <v>20000</v>
      </c>
      <c r="Q4477" s="14">
        <f>3000+5000</f>
        <v>8000</v>
      </c>
      <c r="R4477" s="14"/>
      <c r="S4477" s="14">
        <v>2000</v>
      </c>
      <c r="T4477" s="14">
        <v>2000</v>
      </c>
      <c r="U4477" s="14"/>
      <c r="V4477" s="14"/>
      <c r="W4477" s="14"/>
      <c r="X4477" s="14">
        <v>5000</v>
      </c>
      <c r="Y4477" s="14"/>
      <c r="Z4477" s="14">
        <v>17000</v>
      </c>
      <c r="AA4477" s="14">
        <v>3000</v>
      </c>
      <c r="AB4477" s="14">
        <v>0</v>
      </c>
      <c r="AC4477" s="14"/>
      <c r="AD4477" s="14"/>
      <c r="AE4477" s="14"/>
      <c r="AF4477" s="14"/>
      <c r="AG4477" s="14"/>
      <c r="AH4477" s="14">
        <f t="shared" ref="AH4477:AH4539" si="6952">AB4477+AC4477+AD4477+AE4477+AF4477+AG4477</f>
        <v>0</v>
      </c>
      <c r="AI4477" s="14"/>
      <c r="AJ4477" s="14"/>
      <c r="AK4477" s="14"/>
      <c r="AL4477" s="14"/>
      <c r="AM4477" s="14"/>
      <c r="AN4477" s="14"/>
      <c r="AO4477" s="14"/>
      <c r="AP4477" s="14"/>
      <c r="AQ4477" s="14"/>
      <c r="AR4477" s="14">
        <v>0</v>
      </c>
      <c r="AS4477" s="14">
        <v>0</v>
      </c>
      <c r="AT4477" s="14">
        <v>0</v>
      </c>
      <c r="AU4477" s="14"/>
      <c r="AV4477" s="14"/>
      <c r="AW4477" s="14"/>
      <c r="AX4477" s="14"/>
      <c r="AY4477" s="14"/>
      <c r="AZ4477" s="14">
        <f t="shared" ref="AZ4477:AZ4539" si="6953">AT4477+AU4477+AV4477+AW4477+AX4477+AY4477</f>
        <v>0</v>
      </c>
      <c r="BA4477" s="14"/>
      <c r="BB4477" s="14"/>
      <c r="BC4477" s="14"/>
      <c r="BD4477" s="14"/>
      <c r="BE4477" s="14"/>
      <c r="BF4477" s="14"/>
      <c r="BG4477" s="14"/>
      <c r="BH4477" s="14"/>
      <c r="BI4477" s="14"/>
      <c r="BJ4477" s="14">
        <v>0</v>
      </c>
      <c r="BK4477" s="14">
        <v>0</v>
      </c>
    </row>
    <row r="4478" spans="1:63" x14ac:dyDescent="0.25">
      <c r="A4478" s="1" t="s">
        <v>1156</v>
      </c>
      <c r="B4478" s="1" t="s">
        <v>58</v>
      </c>
      <c r="C4478" s="1" t="s">
        <v>165</v>
      </c>
      <c r="D4478" s="110" t="s">
        <v>1462</v>
      </c>
      <c r="E4478" s="110" t="s">
        <v>36</v>
      </c>
      <c r="F4478" s="107" t="s">
        <v>0</v>
      </c>
      <c r="G4478" s="13" t="s">
        <v>0</v>
      </c>
      <c r="H4478" s="2" t="s">
        <v>37</v>
      </c>
      <c r="I4478" s="12">
        <f>SUM(I4479:I4481)</f>
        <v>801958</v>
      </c>
      <c r="J4478" s="12">
        <f t="shared" ref="J4478:Y4478" si="6954">SUM(J4479:J4481)</f>
        <v>561200</v>
      </c>
      <c r="K4478" s="12">
        <f t="shared" si="6954"/>
        <v>258</v>
      </c>
      <c r="L4478" s="12">
        <f t="shared" si="6954"/>
        <v>0</v>
      </c>
      <c r="M4478" s="12">
        <f t="shared" si="6954"/>
        <v>0</v>
      </c>
      <c r="N4478" s="12">
        <f t="shared" si="6954"/>
        <v>0</v>
      </c>
      <c r="O4478" s="12">
        <f t="shared" si="6954"/>
        <v>0</v>
      </c>
      <c r="P4478" s="12">
        <f t="shared" si="6954"/>
        <v>561458</v>
      </c>
      <c r="Q4478" s="12">
        <f>SUM(Q4479:Q4481)</f>
        <v>67000</v>
      </c>
      <c r="R4478" s="12">
        <f t="shared" si="6954"/>
        <v>19810</v>
      </c>
      <c r="S4478" s="12">
        <f>SUM(S4479:S4481)</f>
        <v>120258</v>
      </c>
      <c r="T4478" s="12">
        <f t="shared" si="6954"/>
        <v>23017</v>
      </c>
      <c r="U4478" s="12">
        <f t="shared" si="6954"/>
        <v>70000</v>
      </c>
      <c r="V4478" s="12">
        <f t="shared" si="6954"/>
        <v>30000</v>
      </c>
      <c r="W4478" s="12">
        <f t="shared" si="6954"/>
        <v>40000</v>
      </c>
      <c r="X4478" s="12">
        <f t="shared" si="6954"/>
        <v>64000</v>
      </c>
      <c r="Y4478" s="12">
        <f t="shared" si="6954"/>
        <v>40000</v>
      </c>
      <c r="Z4478" s="12">
        <v>474085</v>
      </c>
      <c r="AA4478" s="12">
        <v>87373</v>
      </c>
      <c r="AB4478" s="12">
        <f t="shared" ref="AB4478:AQ4478" si="6955">SUM(AB4479:AB4481)</f>
        <v>0</v>
      </c>
      <c r="AC4478" s="12">
        <f t="shared" si="6955"/>
        <v>500</v>
      </c>
      <c r="AD4478" s="12">
        <f t="shared" si="6955"/>
        <v>0</v>
      </c>
      <c r="AE4478" s="12">
        <f t="shared" si="6955"/>
        <v>0</v>
      </c>
      <c r="AF4478" s="12">
        <f t="shared" si="6955"/>
        <v>0</v>
      </c>
      <c r="AG4478" s="12">
        <f t="shared" si="6955"/>
        <v>0</v>
      </c>
      <c r="AH4478" s="12">
        <f t="shared" si="6955"/>
        <v>500</v>
      </c>
      <c r="AI4478" s="12">
        <f t="shared" si="6955"/>
        <v>0</v>
      </c>
      <c r="AJ4478" s="12">
        <f t="shared" si="6955"/>
        <v>0</v>
      </c>
      <c r="AK4478" s="12">
        <f t="shared" si="6955"/>
        <v>500</v>
      </c>
      <c r="AL4478" s="12">
        <f t="shared" si="6955"/>
        <v>0</v>
      </c>
      <c r="AM4478" s="12">
        <f t="shared" si="6955"/>
        <v>0</v>
      </c>
      <c r="AN4478" s="12">
        <f t="shared" si="6955"/>
        <v>0</v>
      </c>
      <c r="AO4478" s="12">
        <f t="shared" si="6955"/>
        <v>0</v>
      </c>
      <c r="AP4478" s="12">
        <f t="shared" si="6955"/>
        <v>0</v>
      </c>
      <c r="AQ4478" s="12">
        <f t="shared" si="6955"/>
        <v>0</v>
      </c>
      <c r="AR4478" s="12">
        <v>500</v>
      </c>
      <c r="AS4478" s="12">
        <v>0</v>
      </c>
      <c r="AT4478" s="12">
        <f>SUM(AT4479:AT4481)</f>
        <v>249139</v>
      </c>
      <c r="AU4478" s="12">
        <f t="shared" ref="AU4478:BI4478" si="6956">SUM(AU4479:AU4481)</f>
        <v>40000</v>
      </c>
      <c r="AV4478" s="12">
        <f t="shared" si="6956"/>
        <v>0</v>
      </c>
      <c r="AW4478" s="12">
        <f t="shared" si="6956"/>
        <v>0</v>
      </c>
      <c r="AX4478" s="12">
        <f t="shared" si="6956"/>
        <v>0</v>
      </c>
      <c r="AY4478" s="12">
        <f t="shared" si="6956"/>
        <v>0</v>
      </c>
      <c r="AZ4478" s="12">
        <f t="shared" si="6956"/>
        <v>289139</v>
      </c>
      <c r="BA4478" s="12">
        <f t="shared" si="6956"/>
        <v>0</v>
      </c>
      <c r="BB4478" s="12">
        <f t="shared" si="6956"/>
        <v>0</v>
      </c>
      <c r="BC4478" s="12">
        <f t="shared" si="6956"/>
        <v>40000</v>
      </c>
      <c r="BD4478" s="12">
        <f t="shared" si="6956"/>
        <v>0</v>
      </c>
      <c r="BE4478" s="12">
        <f t="shared" si="6956"/>
        <v>0</v>
      </c>
      <c r="BF4478" s="12">
        <f t="shared" si="6956"/>
        <v>0</v>
      </c>
      <c r="BG4478" s="12">
        <f t="shared" si="6956"/>
        <v>0</v>
      </c>
      <c r="BH4478" s="12">
        <f t="shared" si="6956"/>
        <v>0</v>
      </c>
      <c r="BI4478" s="12">
        <f t="shared" si="6956"/>
        <v>55</v>
      </c>
      <c r="BJ4478" s="12">
        <v>40055</v>
      </c>
      <c r="BK4478" s="12">
        <v>249084</v>
      </c>
    </row>
    <row r="4479" spans="1:63" x14ac:dyDescent="0.25">
      <c r="A4479" s="4" t="s">
        <v>1156</v>
      </c>
      <c r="B4479" s="4" t="s">
        <v>58</v>
      </c>
      <c r="C4479" s="4" t="s">
        <v>165</v>
      </c>
      <c r="D4479" s="107" t="s">
        <v>1462</v>
      </c>
      <c r="E4479" s="117">
        <v>6139</v>
      </c>
      <c r="F4479" s="107"/>
      <c r="G4479" s="103" t="s">
        <v>1659</v>
      </c>
      <c r="H4479" s="13" t="s">
        <v>37</v>
      </c>
      <c r="I4479" s="14">
        <v>718339</v>
      </c>
      <c r="J4479" s="14">
        <v>500000</v>
      </c>
      <c r="K4479" s="14"/>
      <c r="L4479" s="14"/>
      <c r="M4479" s="14"/>
      <c r="N4479" s="14"/>
      <c r="O4479" s="14"/>
      <c r="P4479" s="14">
        <f t="shared" si="6951"/>
        <v>500000</v>
      </c>
      <c r="Q4479" s="14">
        <f>35000+30000</f>
        <v>65000</v>
      </c>
      <c r="R4479" s="14">
        <v>19810</v>
      </c>
      <c r="S4479" s="14">
        <f>30000+30000+40000</f>
        <v>100000</v>
      </c>
      <c r="T4479" s="14">
        <v>23017</v>
      </c>
      <c r="U4479" s="14">
        <f>30000+40000</f>
        <v>70000</v>
      </c>
      <c r="V4479" s="14">
        <v>30000</v>
      </c>
      <c r="W4479" s="14">
        <v>40000</v>
      </c>
      <c r="X4479" s="14">
        <f>34000+30000</f>
        <v>64000</v>
      </c>
      <c r="Y4479" s="14">
        <v>40000</v>
      </c>
      <c r="Z4479" s="14">
        <v>451827</v>
      </c>
      <c r="AA4479" s="14">
        <v>48173</v>
      </c>
      <c r="AB4479" s="14">
        <v>0</v>
      </c>
      <c r="AC4479" s="14">
        <v>500</v>
      </c>
      <c r="AD4479" s="14"/>
      <c r="AE4479" s="14"/>
      <c r="AF4479" s="14"/>
      <c r="AG4479" s="14"/>
      <c r="AH4479" s="14">
        <f t="shared" si="6952"/>
        <v>500</v>
      </c>
      <c r="AI4479" s="14"/>
      <c r="AJ4479" s="14"/>
      <c r="AK4479" s="14">
        <v>500</v>
      </c>
      <c r="AL4479" s="14"/>
      <c r="AM4479" s="14"/>
      <c r="AN4479" s="14"/>
      <c r="AO4479" s="14"/>
      <c r="AP4479" s="14"/>
      <c r="AQ4479" s="14"/>
      <c r="AR4479" s="14">
        <v>500</v>
      </c>
      <c r="AS4479" s="14">
        <v>0</v>
      </c>
      <c r="AT4479" s="14">
        <v>238339</v>
      </c>
      <c r="AU4479" s="14">
        <v>39500</v>
      </c>
      <c r="AV4479" s="14"/>
      <c r="AW4479" s="14"/>
      <c r="AX4479" s="14"/>
      <c r="AY4479" s="14"/>
      <c r="AZ4479" s="14">
        <f t="shared" si="6953"/>
        <v>277839</v>
      </c>
      <c r="BA4479" s="14"/>
      <c r="BB4479" s="14"/>
      <c r="BC4479" s="14">
        <v>39500</v>
      </c>
      <c r="BD4479" s="14"/>
      <c r="BE4479" s="14"/>
      <c r="BF4479" s="14"/>
      <c r="BG4479" s="14"/>
      <c r="BH4479" s="14"/>
      <c r="BI4479" s="14"/>
      <c r="BJ4479" s="14">
        <v>39500</v>
      </c>
      <c r="BK4479" s="14">
        <v>238339</v>
      </c>
    </row>
    <row r="4480" spans="1:63" ht="22.5" x14ac:dyDescent="0.25">
      <c r="A4480" s="4" t="s">
        <v>1156</v>
      </c>
      <c r="B4480" s="4" t="s">
        <v>58</v>
      </c>
      <c r="C4480" s="4" t="s">
        <v>165</v>
      </c>
      <c r="D4480" s="107" t="s">
        <v>1462</v>
      </c>
      <c r="E4480" s="117">
        <v>6139</v>
      </c>
      <c r="F4480" s="107" t="s">
        <v>1469</v>
      </c>
      <c r="G4480" s="103" t="s">
        <v>1659</v>
      </c>
      <c r="H4480" s="13" t="s">
        <v>39</v>
      </c>
      <c r="I4480" s="14">
        <v>59119</v>
      </c>
      <c r="J4480" s="14">
        <v>41200</v>
      </c>
      <c r="K4480" s="14">
        <v>258</v>
      </c>
      <c r="L4480" s="14"/>
      <c r="M4480" s="14"/>
      <c r="N4480" s="14"/>
      <c r="O4480" s="14"/>
      <c r="P4480" s="14">
        <f t="shared" si="6951"/>
        <v>41458</v>
      </c>
      <c r="Q4480" s="14">
        <v>2000</v>
      </c>
      <c r="R4480" s="14"/>
      <c r="S4480" s="14">
        <v>258</v>
      </c>
      <c r="T4480" s="14"/>
      <c r="U4480" s="14"/>
      <c r="V4480" s="14"/>
      <c r="W4480" s="14"/>
      <c r="X4480" s="14"/>
      <c r="Y4480" s="14"/>
      <c r="Z4480" s="14">
        <v>2258</v>
      </c>
      <c r="AA4480" s="14">
        <v>39200</v>
      </c>
      <c r="AB4480" s="14">
        <v>0</v>
      </c>
      <c r="AC4480" s="14"/>
      <c r="AD4480" s="14"/>
      <c r="AE4480" s="14"/>
      <c r="AF4480" s="14"/>
      <c r="AG4480" s="14"/>
      <c r="AH4480" s="14">
        <f t="shared" si="6952"/>
        <v>0</v>
      </c>
      <c r="AI4480" s="14"/>
      <c r="AJ4480" s="14"/>
      <c r="AK4480" s="14"/>
      <c r="AL4480" s="14"/>
      <c r="AM4480" s="14"/>
      <c r="AN4480" s="14"/>
      <c r="AO4480" s="14"/>
      <c r="AP4480" s="14"/>
      <c r="AQ4480" s="14"/>
      <c r="AR4480" s="14">
        <v>0</v>
      </c>
      <c r="AS4480" s="14">
        <v>0</v>
      </c>
      <c r="AT4480" s="14">
        <v>10300</v>
      </c>
      <c r="AU4480" s="14">
        <v>500</v>
      </c>
      <c r="AV4480" s="14"/>
      <c r="AW4480" s="14"/>
      <c r="AX4480" s="14"/>
      <c r="AY4480" s="14"/>
      <c r="AZ4480" s="14">
        <f t="shared" si="6953"/>
        <v>10800</v>
      </c>
      <c r="BA4480" s="14"/>
      <c r="BB4480" s="14"/>
      <c r="BC4480" s="14">
        <v>500</v>
      </c>
      <c r="BD4480" s="14"/>
      <c r="BE4480" s="14"/>
      <c r="BF4480" s="14"/>
      <c r="BG4480" s="14"/>
      <c r="BH4480" s="14"/>
      <c r="BI4480" s="14">
        <v>55</v>
      </c>
      <c r="BJ4480" s="14">
        <v>555</v>
      </c>
      <c r="BK4480" s="14">
        <v>10245</v>
      </c>
    </row>
    <row r="4481" spans="1:63" ht="33.75" x14ac:dyDescent="0.25">
      <c r="A4481" s="4" t="s">
        <v>1156</v>
      </c>
      <c r="B4481" s="4" t="s">
        <v>58</v>
      </c>
      <c r="C4481" s="4" t="s">
        <v>165</v>
      </c>
      <c r="D4481" s="107" t="s">
        <v>1462</v>
      </c>
      <c r="E4481" s="117">
        <v>6139</v>
      </c>
      <c r="F4481" s="107" t="s">
        <v>1470</v>
      </c>
      <c r="G4481" s="103" t="s">
        <v>1659</v>
      </c>
      <c r="H4481" s="13" t="s">
        <v>40</v>
      </c>
      <c r="I4481" s="14">
        <v>24500</v>
      </c>
      <c r="J4481" s="14">
        <v>20000</v>
      </c>
      <c r="K4481" s="14"/>
      <c r="L4481" s="14"/>
      <c r="M4481" s="14"/>
      <c r="N4481" s="14"/>
      <c r="O4481" s="14"/>
      <c r="P4481" s="14">
        <f t="shared" si="6951"/>
        <v>20000</v>
      </c>
      <c r="Q4481" s="14"/>
      <c r="R4481" s="14"/>
      <c r="S4481" s="14">
        <v>20000</v>
      </c>
      <c r="T4481" s="14"/>
      <c r="U4481" s="14"/>
      <c r="V4481" s="14"/>
      <c r="W4481" s="14"/>
      <c r="X4481" s="14"/>
      <c r="Y4481" s="14"/>
      <c r="Z4481" s="14">
        <v>20000</v>
      </c>
      <c r="AA4481" s="14">
        <v>0</v>
      </c>
      <c r="AB4481" s="14">
        <v>0</v>
      </c>
      <c r="AC4481" s="14"/>
      <c r="AD4481" s="14"/>
      <c r="AE4481" s="14"/>
      <c r="AF4481" s="14"/>
      <c r="AG4481" s="14"/>
      <c r="AH4481" s="14">
        <f t="shared" si="6952"/>
        <v>0</v>
      </c>
      <c r="AI4481" s="14"/>
      <c r="AJ4481" s="14"/>
      <c r="AK4481" s="14"/>
      <c r="AL4481" s="14"/>
      <c r="AM4481" s="14"/>
      <c r="AN4481" s="14"/>
      <c r="AO4481" s="14"/>
      <c r="AP4481" s="14"/>
      <c r="AQ4481" s="14"/>
      <c r="AR4481" s="14">
        <v>0</v>
      </c>
      <c r="AS4481" s="14">
        <v>0</v>
      </c>
      <c r="AT4481" s="14">
        <v>500</v>
      </c>
      <c r="AU4481" s="14"/>
      <c r="AV4481" s="14"/>
      <c r="AW4481" s="14"/>
      <c r="AX4481" s="14"/>
      <c r="AY4481" s="14"/>
      <c r="AZ4481" s="14">
        <f t="shared" si="6953"/>
        <v>500</v>
      </c>
      <c r="BA4481" s="14"/>
      <c r="BB4481" s="14"/>
      <c r="BC4481" s="14"/>
      <c r="BD4481" s="14"/>
      <c r="BE4481" s="14"/>
      <c r="BF4481" s="14"/>
      <c r="BG4481" s="14"/>
      <c r="BH4481" s="14"/>
      <c r="BI4481" s="14"/>
      <c r="BJ4481" s="14">
        <v>0</v>
      </c>
      <c r="BK4481" s="14">
        <v>500</v>
      </c>
    </row>
    <row r="4482" spans="1:63" ht="33.75" x14ac:dyDescent="0.25">
      <c r="A4482" s="1" t="s">
        <v>0</v>
      </c>
      <c r="B4482" s="1" t="s">
        <v>0</v>
      </c>
      <c r="C4482" s="1" t="s">
        <v>0</v>
      </c>
      <c r="D4482" s="106" t="s">
        <v>0</v>
      </c>
      <c r="E4482" s="106" t="s">
        <v>0</v>
      </c>
      <c r="F4482" s="106" t="s">
        <v>0</v>
      </c>
      <c r="G4482" s="2" t="s">
        <v>0</v>
      </c>
      <c r="H4482" s="10" t="s">
        <v>41</v>
      </c>
      <c r="I4482" s="11">
        <f>SUM(I4483)</f>
        <v>37000</v>
      </c>
      <c r="J4482" s="11">
        <f>SUM(J4483)</f>
        <v>30000</v>
      </c>
      <c r="K4482" s="11">
        <f t="shared" ref="K4482:Y4482" si="6957">SUM(K4483)</f>
        <v>0</v>
      </c>
      <c r="L4482" s="11">
        <f t="shared" si="6957"/>
        <v>0</v>
      </c>
      <c r="M4482" s="11">
        <f t="shared" si="6957"/>
        <v>0</v>
      </c>
      <c r="N4482" s="11">
        <f t="shared" si="6957"/>
        <v>0</v>
      </c>
      <c r="O4482" s="11">
        <f t="shared" si="6957"/>
        <v>0</v>
      </c>
      <c r="P4482" s="11">
        <f t="shared" si="6957"/>
        <v>30000</v>
      </c>
      <c r="Q4482" s="11">
        <f t="shared" si="6957"/>
        <v>0</v>
      </c>
      <c r="R4482" s="11">
        <f t="shared" si="6957"/>
        <v>2600</v>
      </c>
      <c r="S4482" s="11">
        <f t="shared" si="6957"/>
        <v>6200</v>
      </c>
      <c r="T4482" s="11">
        <f t="shared" si="6957"/>
        <v>0</v>
      </c>
      <c r="U4482" s="11">
        <f t="shared" si="6957"/>
        <v>0</v>
      </c>
      <c r="V4482" s="11">
        <f t="shared" si="6957"/>
        <v>400</v>
      </c>
      <c r="W4482" s="11">
        <f t="shared" si="6957"/>
        <v>0</v>
      </c>
      <c r="X4482" s="11">
        <f t="shared" si="6957"/>
        <v>0</v>
      </c>
      <c r="Y4482" s="11">
        <f t="shared" si="6957"/>
        <v>0</v>
      </c>
      <c r="Z4482" s="11">
        <v>9200</v>
      </c>
      <c r="AA4482" s="11">
        <v>20800</v>
      </c>
      <c r="AB4482" s="11">
        <f t="shared" ref="AB4482:AQ4482" si="6958">SUM(AB4483)</f>
        <v>0</v>
      </c>
      <c r="AC4482" s="11">
        <f t="shared" si="6958"/>
        <v>0</v>
      </c>
      <c r="AD4482" s="11">
        <f t="shared" si="6958"/>
        <v>0</v>
      </c>
      <c r="AE4482" s="11">
        <f t="shared" si="6958"/>
        <v>0</v>
      </c>
      <c r="AF4482" s="11">
        <f t="shared" si="6958"/>
        <v>0</v>
      </c>
      <c r="AG4482" s="11">
        <f t="shared" si="6958"/>
        <v>0</v>
      </c>
      <c r="AH4482" s="11">
        <f t="shared" si="6958"/>
        <v>0</v>
      </c>
      <c r="AI4482" s="11">
        <f t="shared" si="6958"/>
        <v>0</v>
      </c>
      <c r="AJ4482" s="11">
        <f t="shared" si="6958"/>
        <v>0</v>
      </c>
      <c r="AK4482" s="11">
        <f t="shared" si="6958"/>
        <v>0</v>
      </c>
      <c r="AL4482" s="11">
        <f t="shared" si="6958"/>
        <v>0</v>
      </c>
      <c r="AM4482" s="11">
        <f t="shared" si="6958"/>
        <v>0</v>
      </c>
      <c r="AN4482" s="11">
        <f t="shared" si="6958"/>
        <v>0</v>
      </c>
      <c r="AO4482" s="11">
        <f t="shared" si="6958"/>
        <v>0</v>
      </c>
      <c r="AP4482" s="11">
        <f t="shared" si="6958"/>
        <v>0</v>
      </c>
      <c r="AQ4482" s="11">
        <f t="shared" si="6958"/>
        <v>0</v>
      </c>
      <c r="AR4482" s="11">
        <v>0</v>
      </c>
      <c r="AS4482" s="11">
        <v>0</v>
      </c>
      <c r="AT4482" s="11">
        <f t="shared" ref="AT4482:BI4482" si="6959">SUM(AT4483)</f>
        <v>7000</v>
      </c>
      <c r="AU4482" s="11">
        <f t="shared" si="6959"/>
        <v>0</v>
      </c>
      <c r="AV4482" s="11">
        <f t="shared" si="6959"/>
        <v>0</v>
      </c>
      <c r="AW4482" s="11">
        <f t="shared" si="6959"/>
        <v>0</v>
      </c>
      <c r="AX4482" s="11">
        <f t="shared" si="6959"/>
        <v>0</v>
      </c>
      <c r="AY4482" s="11">
        <f t="shared" si="6959"/>
        <v>0</v>
      </c>
      <c r="AZ4482" s="11">
        <f t="shared" si="6959"/>
        <v>7000</v>
      </c>
      <c r="BA4482" s="11">
        <f t="shared" si="6959"/>
        <v>0</v>
      </c>
      <c r="BB4482" s="11">
        <f t="shared" si="6959"/>
        <v>0</v>
      </c>
      <c r="BC4482" s="11">
        <f t="shared" si="6959"/>
        <v>0</v>
      </c>
      <c r="BD4482" s="11">
        <f t="shared" si="6959"/>
        <v>0</v>
      </c>
      <c r="BE4482" s="11">
        <f t="shared" si="6959"/>
        <v>0</v>
      </c>
      <c r="BF4482" s="11">
        <f t="shared" si="6959"/>
        <v>0</v>
      </c>
      <c r="BG4482" s="11">
        <f t="shared" si="6959"/>
        <v>0</v>
      </c>
      <c r="BH4482" s="11">
        <f t="shared" si="6959"/>
        <v>0</v>
      </c>
      <c r="BI4482" s="11">
        <f t="shared" si="6959"/>
        <v>0</v>
      </c>
      <c r="BJ4482" s="11">
        <v>0</v>
      </c>
      <c r="BK4482" s="11">
        <v>7000</v>
      </c>
    </row>
    <row r="4483" spans="1:63" ht="22.5" x14ac:dyDescent="0.25">
      <c r="A4483" s="4" t="s">
        <v>1156</v>
      </c>
      <c r="B4483" s="4" t="s">
        <v>58</v>
      </c>
      <c r="C4483" s="4" t="s">
        <v>165</v>
      </c>
      <c r="D4483" s="107" t="s">
        <v>1462</v>
      </c>
      <c r="E4483" s="106" t="s">
        <v>42</v>
      </c>
      <c r="F4483" s="106" t="s">
        <v>0</v>
      </c>
      <c r="G4483" s="2" t="s">
        <v>0</v>
      </c>
      <c r="H4483" s="2" t="s">
        <v>43</v>
      </c>
      <c r="I4483" s="12">
        <f>SUM(I4484:I4486)</f>
        <v>37000</v>
      </c>
      <c r="J4483" s="12">
        <f t="shared" ref="J4483:Y4483" si="6960">SUM(J4484:J4486)</f>
        <v>30000</v>
      </c>
      <c r="K4483" s="12">
        <f t="shared" si="6960"/>
        <v>0</v>
      </c>
      <c r="L4483" s="12">
        <f t="shared" si="6960"/>
        <v>0</v>
      </c>
      <c r="M4483" s="12">
        <f t="shared" si="6960"/>
        <v>0</v>
      </c>
      <c r="N4483" s="12">
        <f t="shared" si="6960"/>
        <v>0</v>
      </c>
      <c r="O4483" s="12">
        <f t="shared" si="6960"/>
        <v>0</v>
      </c>
      <c r="P4483" s="12">
        <f t="shared" ref="P4483" si="6961">SUM(P4484:P4486)</f>
        <v>30000</v>
      </c>
      <c r="Q4483" s="12">
        <f t="shared" si="6960"/>
        <v>0</v>
      </c>
      <c r="R4483" s="12">
        <f t="shared" si="6960"/>
        <v>2600</v>
      </c>
      <c r="S4483" s="12">
        <f t="shared" si="6960"/>
        <v>6200</v>
      </c>
      <c r="T4483" s="12">
        <f t="shared" si="6960"/>
        <v>0</v>
      </c>
      <c r="U4483" s="12">
        <f t="shared" si="6960"/>
        <v>0</v>
      </c>
      <c r="V4483" s="12">
        <f t="shared" si="6960"/>
        <v>400</v>
      </c>
      <c r="W4483" s="12">
        <f t="shared" si="6960"/>
        <v>0</v>
      </c>
      <c r="X4483" s="12">
        <f t="shared" si="6960"/>
        <v>0</v>
      </c>
      <c r="Y4483" s="12">
        <f t="shared" si="6960"/>
        <v>0</v>
      </c>
      <c r="Z4483" s="12">
        <v>9200</v>
      </c>
      <c r="AA4483" s="12">
        <v>20800</v>
      </c>
      <c r="AB4483" s="12">
        <f t="shared" ref="AB4483:AQ4483" si="6962">SUM(AB4484:AB4486)</f>
        <v>0</v>
      </c>
      <c r="AC4483" s="12">
        <f t="shared" si="6962"/>
        <v>0</v>
      </c>
      <c r="AD4483" s="12">
        <f t="shared" si="6962"/>
        <v>0</v>
      </c>
      <c r="AE4483" s="12">
        <f t="shared" si="6962"/>
        <v>0</v>
      </c>
      <c r="AF4483" s="12">
        <f t="shared" si="6962"/>
        <v>0</v>
      </c>
      <c r="AG4483" s="12">
        <f t="shared" si="6962"/>
        <v>0</v>
      </c>
      <c r="AH4483" s="12">
        <f t="shared" ref="AH4483" si="6963">SUM(AH4484:AH4486)</f>
        <v>0</v>
      </c>
      <c r="AI4483" s="12">
        <f t="shared" si="6962"/>
        <v>0</v>
      </c>
      <c r="AJ4483" s="12">
        <f t="shared" si="6962"/>
        <v>0</v>
      </c>
      <c r="AK4483" s="12">
        <f t="shared" si="6962"/>
        <v>0</v>
      </c>
      <c r="AL4483" s="12">
        <f t="shared" si="6962"/>
        <v>0</v>
      </c>
      <c r="AM4483" s="12">
        <f t="shared" si="6962"/>
        <v>0</v>
      </c>
      <c r="AN4483" s="12">
        <f t="shared" si="6962"/>
        <v>0</v>
      </c>
      <c r="AO4483" s="12">
        <f t="shared" si="6962"/>
        <v>0</v>
      </c>
      <c r="AP4483" s="12">
        <f t="shared" si="6962"/>
        <v>0</v>
      </c>
      <c r="AQ4483" s="12">
        <f t="shared" si="6962"/>
        <v>0</v>
      </c>
      <c r="AR4483" s="12">
        <v>0</v>
      </c>
      <c r="AS4483" s="12">
        <v>0</v>
      </c>
      <c r="AT4483" s="12">
        <f>SUM(AT4484:AT4486)</f>
        <v>7000</v>
      </c>
      <c r="AU4483" s="12">
        <f t="shared" ref="AU4483:BI4483" si="6964">SUM(AU4484:AU4486)</f>
        <v>0</v>
      </c>
      <c r="AV4483" s="12">
        <f t="shared" si="6964"/>
        <v>0</v>
      </c>
      <c r="AW4483" s="12">
        <f t="shared" si="6964"/>
        <v>0</v>
      </c>
      <c r="AX4483" s="12">
        <f t="shared" si="6964"/>
        <v>0</v>
      </c>
      <c r="AY4483" s="12">
        <f t="shared" si="6964"/>
        <v>0</v>
      </c>
      <c r="AZ4483" s="12">
        <f t="shared" ref="AZ4483" si="6965">SUM(AZ4484:AZ4486)</f>
        <v>7000</v>
      </c>
      <c r="BA4483" s="12">
        <f t="shared" si="6964"/>
        <v>0</v>
      </c>
      <c r="BB4483" s="12">
        <f t="shared" si="6964"/>
        <v>0</v>
      </c>
      <c r="BC4483" s="12">
        <f t="shared" si="6964"/>
        <v>0</v>
      </c>
      <c r="BD4483" s="12">
        <f t="shared" si="6964"/>
        <v>0</v>
      </c>
      <c r="BE4483" s="12">
        <f t="shared" si="6964"/>
        <v>0</v>
      </c>
      <c r="BF4483" s="12">
        <f t="shared" si="6964"/>
        <v>0</v>
      </c>
      <c r="BG4483" s="12">
        <f t="shared" si="6964"/>
        <v>0</v>
      </c>
      <c r="BH4483" s="12">
        <f t="shared" si="6964"/>
        <v>0</v>
      </c>
      <c r="BI4483" s="12">
        <f t="shared" si="6964"/>
        <v>0</v>
      </c>
      <c r="BJ4483" s="12">
        <v>0</v>
      </c>
      <c r="BK4483" s="12">
        <v>7000</v>
      </c>
    </row>
    <row r="4484" spans="1:63" x14ac:dyDescent="0.25">
      <c r="A4484" s="4" t="s">
        <v>1156</v>
      </c>
      <c r="B4484" s="4" t="s">
        <v>58</v>
      </c>
      <c r="C4484" s="4" t="s">
        <v>165</v>
      </c>
      <c r="D4484" s="107" t="s">
        <v>1462</v>
      </c>
      <c r="E4484" s="117">
        <v>6142</v>
      </c>
      <c r="F4484" s="107"/>
      <c r="G4484" s="103" t="s">
        <v>1659</v>
      </c>
      <c r="H4484" s="13" t="s">
        <v>62</v>
      </c>
      <c r="I4484" s="14">
        <v>17000</v>
      </c>
      <c r="J4484" s="14">
        <v>10000</v>
      </c>
      <c r="K4484" s="14"/>
      <c r="L4484" s="14"/>
      <c r="M4484" s="14"/>
      <c r="N4484" s="14"/>
      <c r="O4484" s="14"/>
      <c r="P4484" s="14">
        <f t="shared" si="6951"/>
        <v>10000</v>
      </c>
      <c r="Q4484" s="14"/>
      <c r="R4484" s="14"/>
      <c r="S4484" s="14"/>
      <c r="T4484" s="14"/>
      <c r="U4484" s="14"/>
      <c r="V4484" s="14"/>
      <c r="W4484" s="14"/>
      <c r="X4484" s="14"/>
      <c r="Y4484" s="14"/>
      <c r="Z4484" s="14">
        <v>0</v>
      </c>
      <c r="AA4484" s="14">
        <v>10000</v>
      </c>
      <c r="AB4484" s="14">
        <v>0</v>
      </c>
      <c r="AC4484" s="14"/>
      <c r="AD4484" s="14"/>
      <c r="AE4484" s="14"/>
      <c r="AF4484" s="14"/>
      <c r="AG4484" s="14"/>
      <c r="AH4484" s="14">
        <f t="shared" si="6952"/>
        <v>0</v>
      </c>
      <c r="AI4484" s="14"/>
      <c r="AJ4484" s="14"/>
      <c r="AK4484" s="14"/>
      <c r="AL4484" s="14"/>
      <c r="AM4484" s="14"/>
      <c r="AN4484" s="14"/>
      <c r="AO4484" s="14"/>
      <c r="AP4484" s="14"/>
      <c r="AQ4484" s="14"/>
      <c r="AR4484" s="14">
        <v>0</v>
      </c>
      <c r="AS4484" s="14">
        <v>0</v>
      </c>
      <c r="AT4484" s="14">
        <v>7000</v>
      </c>
      <c r="AU4484" s="14"/>
      <c r="AV4484" s="14"/>
      <c r="AW4484" s="14"/>
      <c r="AX4484" s="14"/>
      <c r="AY4484" s="14"/>
      <c r="AZ4484" s="14">
        <f t="shared" si="6953"/>
        <v>7000</v>
      </c>
      <c r="BA4484" s="14"/>
      <c r="BB4484" s="14"/>
      <c r="BC4484" s="14"/>
      <c r="BD4484" s="14"/>
      <c r="BE4484" s="14"/>
      <c r="BF4484" s="14"/>
      <c r="BG4484" s="14"/>
      <c r="BH4484" s="14"/>
      <c r="BI4484" s="14"/>
      <c r="BJ4484" s="14">
        <v>0</v>
      </c>
      <c r="BK4484" s="14">
        <v>7000</v>
      </c>
    </row>
    <row r="4485" spans="1:63" ht="22.5" x14ac:dyDescent="0.25">
      <c r="A4485" s="4" t="s">
        <v>1156</v>
      </c>
      <c r="B4485" s="4" t="s">
        <v>58</v>
      </c>
      <c r="C4485" s="4" t="s">
        <v>165</v>
      </c>
      <c r="D4485" s="107" t="s">
        <v>1462</v>
      </c>
      <c r="E4485" s="117">
        <v>6143</v>
      </c>
      <c r="F4485" s="107"/>
      <c r="G4485" s="103" t="s">
        <v>1659</v>
      </c>
      <c r="H4485" s="13" t="s">
        <v>45</v>
      </c>
      <c r="I4485" s="14">
        <v>10000</v>
      </c>
      <c r="J4485" s="14">
        <v>10000</v>
      </c>
      <c r="K4485" s="14"/>
      <c r="L4485" s="14"/>
      <c r="M4485" s="14"/>
      <c r="N4485" s="14"/>
      <c r="O4485" s="14"/>
      <c r="P4485" s="14">
        <f t="shared" si="6951"/>
        <v>10000</v>
      </c>
      <c r="Q4485" s="14"/>
      <c r="R4485" s="14"/>
      <c r="S4485" s="14">
        <f>1200+5000</f>
        <v>6200</v>
      </c>
      <c r="T4485" s="14"/>
      <c r="U4485" s="14"/>
      <c r="V4485" s="14">
        <v>400</v>
      </c>
      <c r="W4485" s="14"/>
      <c r="X4485" s="14"/>
      <c r="Y4485" s="14"/>
      <c r="Z4485" s="14">
        <v>6600</v>
      </c>
      <c r="AA4485" s="14">
        <v>3400</v>
      </c>
      <c r="AB4485" s="14">
        <v>0</v>
      </c>
      <c r="AC4485" s="14"/>
      <c r="AD4485" s="14"/>
      <c r="AE4485" s="14"/>
      <c r="AF4485" s="14"/>
      <c r="AG4485" s="14"/>
      <c r="AH4485" s="14">
        <f t="shared" si="6952"/>
        <v>0</v>
      </c>
      <c r="AI4485" s="14"/>
      <c r="AJ4485" s="14"/>
      <c r="AK4485" s="14"/>
      <c r="AL4485" s="14"/>
      <c r="AM4485" s="14"/>
      <c r="AN4485" s="14"/>
      <c r="AO4485" s="14"/>
      <c r="AP4485" s="14"/>
      <c r="AQ4485" s="14"/>
      <c r="AR4485" s="14">
        <v>0</v>
      </c>
      <c r="AS4485" s="14">
        <v>0</v>
      </c>
      <c r="AT4485" s="14">
        <v>0</v>
      </c>
      <c r="AU4485" s="14"/>
      <c r="AV4485" s="14"/>
      <c r="AW4485" s="14"/>
      <c r="AX4485" s="14"/>
      <c r="AY4485" s="14"/>
      <c r="AZ4485" s="14">
        <f t="shared" si="6953"/>
        <v>0</v>
      </c>
      <c r="BA4485" s="14"/>
      <c r="BB4485" s="14"/>
      <c r="BC4485" s="14"/>
      <c r="BD4485" s="14"/>
      <c r="BE4485" s="14"/>
      <c r="BF4485" s="14"/>
      <c r="BG4485" s="14"/>
      <c r="BH4485" s="14"/>
      <c r="BI4485" s="14"/>
      <c r="BJ4485" s="14">
        <v>0</v>
      </c>
      <c r="BK4485" s="14">
        <v>0</v>
      </c>
    </row>
    <row r="4486" spans="1:63" x14ac:dyDescent="0.25">
      <c r="A4486" s="4" t="s">
        <v>1156</v>
      </c>
      <c r="B4486" s="4" t="s">
        <v>58</v>
      </c>
      <c r="C4486" s="4" t="s">
        <v>165</v>
      </c>
      <c r="D4486" s="107" t="s">
        <v>1462</v>
      </c>
      <c r="E4486" s="117">
        <v>6148</v>
      </c>
      <c r="F4486" s="107"/>
      <c r="G4486" s="103" t="s">
        <v>1659</v>
      </c>
      <c r="H4486" s="13" t="s">
        <v>47</v>
      </c>
      <c r="I4486" s="14">
        <v>10000</v>
      </c>
      <c r="J4486" s="14">
        <v>10000</v>
      </c>
      <c r="K4486" s="14"/>
      <c r="L4486" s="14"/>
      <c r="M4486" s="14"/>
      <c r="N4486" s="14"/>
      <c r="O4486" s="14"/>
      <c r="P4486" s="14">
        <f t="shared" si="6951"/>
        <v>10000</v>
      </c>
      <c r="Q4486" s="14"/>
      <c r="R4486" s="14">
        <v>2600</v>
      </c>
      <c r="S4486" s="14"/>
      <c r="T4486" s="14"/>
      <c r="U4486" s="14"/>
      <c r="V4486" s="14"/>
      <c r="W4486" s="14"/>
      <c r="X4486" s="14"/>
      <c r="Y4486" s="14"/>
      <c r="Z4486" s="14">
        <v>2600</v>
      </c>
      <c r="AA4486" s="14">
        <v>7400</v>
      </c>
      <c r="AB4486" s="14">
        <v>0</v>
      </c>
      <c r="AC4486" s="14"/>
      <c r="AD4486" s="14"/>
      <c r="AE4486" s="14"/>
      <c r="AF4486" s="14"/>
      <c r="AG4486" s="14"/>
      <c r="AH4486" s="14">
        <f t="shared" si="6952"/>
        <v>0</v>
      </c>
      <c r="AI4486" s="14"/>
      <c r="AJ4486" s="14"/>
      <c r="AK4486" s="14"/>
      <c r="AL4486" s="14"/>
      <c r="AM4486" s="14"/>
      <c r="AN4486" s="14"/>
      <c r="AO4486" s="14"/>
      <c r="AP4486" s="14"/>
      <c r="AQ4486" s="14"/>
      <c r="AR4486" s="14">
        <v>0</v>
      </c>
      <c r="AS4486" s="14">
        <v>0</v>
      </c>
      <c r="AT4486" s="14">
        <v>0</v>
      </c>
      <c r="AU4486" s="14"/>
      <c r="AV4486" s="14"/>
      <c r="AW4486" s="14"/>
      <c r="AX4486" s="14"/>
      <c r="AY4486" s="14"/>
      <c r="AZ4486" s="14">
        <f t="shared" si="6953"/>
        <v>0</v>
      </c>
      <c r="BA4486" s="14"/>
      <c r="BB4486" s="14"/>
      <c r="BC4486" s="14"/>
      <c r="BD4486" s="14"/>
      <c r="BE4486" s="14"/>
      <c r="BF4486" s="14"/>
      <c r="BG4486" s="14"/>
      <c r="BH4486" s="14"/>
      <c r="BI4486" s="14"/>
      <c r="BJ4486" s="14">
        <v>0</v>
      </c>
      <c r="BK4486" s="14">
        <v>0</v>
      </c>
    </row>
    <row r="4487" spans="1:63" ht="33.75" x14ac:dyDescent="0.25">
      <c r="A4487" s="1" t="s">
        <v>0</v>
      </c>
      <c r="B4487" s="1" t="s">
        <v>0</v>
      </c>
      <c r="C4487" s="1" t="s">
        <v>0</v>
      </c>
      <c r="D4487" s="106" t="s">
        <v>0</v>
      </c>
      <c r="E4487" s="106" t="s">
        <v>0</v>
      </c>
      <c r="F4487" s="106" t="s">
        <v>0</v>
      </c>
      <c r="G4487" s="2" t="s">
        <v>0</v>
      </c>
      <c r="H4487" s="10" t="s">
        <v>49</v>
      </c>
      <c r="I4487" s="11">
        <f>SUM(I4488)</f>
        <v>393000</v>
      </c>
      <c r="J4487" s="11">
        <f t="shared" ref="J4487:Y4487" si="6966">SUM(J4488)</f>
        <v>520000</v>
      </c>
      <c r="K4487" s="11">
        <f t="shared" si="6966"/>
        <v>0</v>
      </c>
      <c r="L4487" s="11">
        <f t="shared" si="6966"/>
        <v>0</v>
      </c>
      <c r="M4487" s="11">
        <f t="shared" si="6966"/>
        <v>0</v>
      </c>
      <c r="N4487" s="11">
        <f t="shared" si="6966"/>
        <v>0</v>
      </c>
      <c r="O4487" s="11">
        <f t="shared" si="6966"/>
        <v>0</v>
      </c>
      <c r="P4487" s="11">
        <f t="shared" si="6966"/>
        <v>520000</v>
      </c>
      <c r="Q4487" s="11">
        <f t="shared" si="6966"/>
        <v>2000</v>
      </c>
      <c r="R4487" s="11">
        <f t="shared" si="6966"/>
        <v>7900</v>
      </c>
      <c r="S4487" s="11">
        <f t="shared" si="6966"/>
        <v>40000</v>
      </c>
      <c r="T4487" s="11">
        <f t="shared" si="6966"/>
        <v>0</v>
      </c>
      <c r="U4487" s="11">
        <f t="shared" si="6966"/>
        <v>33000</v>
      </c>
      <c r="V4487" s="11">
        <f t="shared" si="6966"/>
        <v>0</v>
      </c>
      <c r="W4487" s="11">
        <f t="shared" si="6966"/>
        <v>20000</v>
      </c>
      <c r="X4487" s="11">
        <f t="shared" si="6966"/>
        <v>0</v>
      </c>
      <c r="Y4487" s="11">
        <f t="shared" si="6966"/>
        <v>40000</v>
      </c>
      <c r="Z4487" s="11">
        <v>142900</v>
      </c>
      <c r="AA4487" s="11">
        <v>377100</v>
      </c>
      <c r="AB4487" s="11">
        <f t="shared" ref="AB4487:AQ4487" si="6967">SUM(AB4488)</f>
        <v>0</v>
      </c>
      <c r="AC4487" s="11">
        <f t="shared" si="6967"/>
        <v>0</v>
      </c>
      <c r="AD4487" s="11">
        <f t="shared" si="6967"/>
        <v>0</v>
      </c>
      <c r="AE4487" s="11">
        <f t="shared" si="6967"/>
        <v>0</v>
      </c>
      <c r="AF4487" s="11">
        <f t="shared" si="6967"/>
        <v>0</v>
      </c>
      <c r="AG4487" s="11">
        <f t="shared" si="6967"/>
        <v>0</v>
      </c>
      <c r="AH4487" s="11">
        <f t="shared" si="6967"/>
        <v>0</v>
      </c>
      <c r="AI4487" s="11">
        <f t="shared" si="6967"/>
        <v>0</v>
      </c>
      <c r="AJ4487" s="11">
        <f t="shared" si="6967"/>
        <v>0</v>
      </c>
      <c r="AK4487" s="11">
        <f t="shared" si="6967"/>
        <v>0</v>
      </c>
      <c r="AL4487" s="11">
        <f t="shared" si="6967"/>
        <v>0</v>
      </c>
      <c r="AM4487" s="11">
        <f t="shared" si="6967"/>
        <v>0</v>
      </c>
      <c r="AN4487" s="11">
        <f t="shared" si="6967"/>
        <v>0</v>
      </c>
      <c r="AO4487" s="11">
        <f t="shared" si="6967"/>
        <v>0</v>
      </c>
      <c r="AP4487" s="11">
        <f t="shared" si="6967"/>
        <v>0</v>
      </c>
      <c r="AQ4487" s="11">
        <f t="shared" si="6967"/>
        <v>0</v>
      </c>
      <c r="AR4487" s="11">
        <v>0</v>
      </c>
      <c r="AS4487" s="11">
        <v>0</v>
      </c>
      <c r="AT4487" s="11">
        <f>SUM(AT4488)</f>
        <v>80000</v>
      </c>
      <c r="AU4487" s="11">
        <f t="shared" ref="AU4487:BI4487" si="6968">SUM(AU4488)</f>
        <v>20000</v>
      </c>
      <c r="AV4487" s="11">
        <f t="shared" si="6968"/>
        <v>0</v>
      </c>
      <c r="AW4487" s="11">
        <f t="shared" si="6968"/>
        <v>0</v>
      </c>
      <c r="AX4487" s="11">
        <f t="shared" si="6968"/>
        <v>0</v>
      </c>
      <c r="AY4487" s="11">
        <f t="shared" si="6968"/>
        <v>19035</v>
      </c>
      <c r="AZ4487" s="11">
        <f t="shared" si="6968"/>
        <v>119035</v>
      </c>
      <c r="BA4487" s="11">
        <f t="shared" si="6968"/>
        <v>0</v>
      </c>
      <c r="BB4487" s="11">
        <f t="shared" si="6968"/>
        <v>0</v>
      </c>
      <c r="BC4487" s="11">
        <f t="shared" si="6968"/>
        <v>20000</v>
      </c>
      <c r="BD4487" s="11">
        <f t="shared" si="6968"/>
        <v>0</v>
      </c>
      <c r="BE4487" s="11">
        <f t="shared" si="6968"/>
        <v>0</v>
      </c>
      <c r="BF4487" s="11">
        <f t="shared" si="6968"/>
        <v>0</v>
      </c>
      <c r="BG4487" s="11">
        <f t="shared" si="6968"/>
        <v>19035</v>
      </c>
      <c r="BH4487" s="11">
        <f t="shared" si="6968"/>
        <v>0</v>
      </c>
      <c r="BI4487" s="11">
        <f t="shared" si="6968"/>
        <v>0</v>
      </c>
      <c r="BJ4487" s="11">
        <v>39035</v>
      </c>
      <c r="BK4487" s="11">
        <v>80000</v>
      </c>
    </row>
    <row r="4488" spans="1:63" x14ac:dyDescent="0.25">
      <c r="A4488" s="4" t="s">
        <v>1156</v>
      </c>
      <c r="B4488" s="4" t="s">
        <v>58</v>
      </c>
      <c r="C4488" s="4" t="s">
        <v>165</v>
      </c>
      <c r="D4488" s="107" t="s">
        <v>1462</v>
      </c>
      <c r="E4488" s="106" t="s">
        <v>50</v>
      </c>
      <c r="F4488" s="106" t="s">
        <v>0</v>
      </c>
      <c r="G4488" s="2" t="s">
        <v>0</v>
      </c>
      <c r="H4488" s="2" t="s">
        <v>51</v>
      </c>
      <c r="I4488" s="12">
        <f>SUM(I4489:I4491)</f>
        <v>393000</v>
      </c>
      <c r="J4488" s="12">
        <f t="shared" ref="J4488:Y4488" si="6969">SUM(J4489:J4491)</f>
        <v>520000</v>
      </c>
      <c r="K4488" s="12">
        <f t="shared" si="6969"/>
        <v>0</v>
      </c>
      <c r="L4488" s="12">
        <f t="shared" si="6969"/>
        <v>0</v>
      </c>
      <c r="M4488" s="12">
        <f t="shared" si="6969"/>
        <v>0</v>
      </c>
      <c r="N4488" s="12">
        <f t="shared" si="6969"/>
        <v>0</v>
      </c>
      <c r="O4488" s="12">
        <f t="shared" si="6969"/>
        <v>0</v>
      </c>
      <c r="P4488" s="12">
        <f t="shared" ref="P4488" si="6970">SUM(P4489:P4491)</f>
        <v>520000</v>
      </c>
      <c r="Q4488" s="12">
        <f t="shared" si="6969"/>
        <v>2000</v>
      </c>
      <c r="R4488" s="12">
        <f t="shared" si="6969"/>
        <v>7900</v>
      </c>
      <c r="S4488" s="12">
        <f t="shared" si="6969"/>
        <v>40000</v>
      </c>
      <c r="T4488" s="12">
        <f t="shared" si="6969"/>
        <v>0</v>
      </c>
      <c r="U4488" s="12">
        <f t="shared" si="6969"/>
        <v>33000</v>
      </c>
      <c r="V4488" s="12">
        <f t="shared" si="6969"/>
        <v>0</v>
      </c>
      <c r="W4488" s="12">
        <f t="shared" si="6969"/>
        <v>20000</v>
      </c>
      <c r="X4488" s="12">
        <f t="shared" si="6969"/>
        <v>0</v>
      </c>
      <c r="Y4488" s="12">
        <f t="shared" si="6969"/>
        <v>40000</v>
      </c>
      <c r="Z4488" s="12">
        <v>142900</v>
      </c>
      <c r="AA4488" s="12">
        <v>377100</v>
      </c>
      <c r="AB4488" s="12">
        <f t="shared" ref="AB4488:AQ4488" si="6971">SUM(AB4489:AB4491)</f>
        <v>0</v>
      </c>
      <c r="AC4488" s="12">
        <f t="shared" si="6971"/>
        <v>0</v>
      </c>
      <c r="AD4488" s="12">
        <f t="shared" si="6971"/>
        <v>0</v>
      </c>
      <c r="AE4488" s="12">
        <f t="shared" si="6971"/>
        <v>0</v>
      </c>
      <c r="AF4488" s="12">
        <f t="shared" si="6971"/>
        <v>0</v>
      </c>
      <c r="AG4488" s="12">
        <f t="shared" si="6971"/>
        <v>0</v>
      </c>
      <c r="AH4488" s="12">
        <f t="shared" ref="AH4488" si="6972">SUM(AH4489:AH4491)</f>
        <v>0</v>
      </c>
      <c r="AI4488" s="12">
        <f t="shared" si="6971"/>
        <v>0</v>
      </c>
      <c r="AJ4488" s="12">
        <f t="shared" si="6971"/>
        <v>0</v>
      </c>
      <c r="AK4488" s="12">
        <f t="shared" si="6971"/>
        <v>0</v>
      </c>
      <c r="AL4488" s="12">
        <f t="shared" si="6971"/>
        <v>0</v>
      </c>
      <c r="AM4488" s="12">
        <f t="shared" si="6971"/>
        <v>0</v>
      </c>
      <c r="AN4488" s="12">
        <f t="shared" si="6971"/>
        <v>0</v>
      </c>
      <c r="AO4488" s="12">
        <f t="shared" si="6971"/>
        <v>0</v>
      </c>
      <c r="AP4488" s="12">
        <f t="shared" si="6971"/>
        <v>0</v>
      </c>
      <c r="AQ4488" s="12">
        <f t="shared" si="6971"/>
        <v>0</v>
      </c>
      <c r="AR4488" s="12">
        <v>0</v>
      </c>
      <c r="AS4488" s="12">
        <v>0</v>
      </c>
      <c r="AT4488" s="12">
        <f t="shared" ref="AT4488:BI4488" si="6973">SUM(AT4489:AT4491)</f>
        <v>80000</v>
      </c>
      <c r="AU4488" s="12">
        <f t="shared" si="6973"/>
        <v>20000</v>
      </c>
      <c r="AV4488" s="12">
        <f t="shared" si="6973"/>
        <v>0</v>
      </c>
      <c r="AW4488" s="12">
        <f t="shared" si="6973"/>
        <v>0</v>
      </c>
      <c r="AX4488" s="12">
        <f t="shared" si="6973"/>
        <v>0</v>
      </c>
      <c r="AY4488" s="12">
        <f t="shared" si="6973"/>
        <v>19035</v>
      </c>
      <c r="AZ4488" s="12">
        <f t="shared" ref="AZ4488" si="6974">SUM(AZ4489:AZ4491)</f>
        <v>119035</v>
      </c>
      <c r="BA4488" s="12">
        <f t="shared" si="6973"/>
        <v>0</v>
      </c>
      <c r="BB4488" s="12">
        <f t="shared" si="6973"/>
        <v>0</v>
      </c>
      <c r="BC4488" s="12">
        <f t="shared" si="6973"/>
        <v>20000</v>
      </c>
      <c r="BD4488" s="12">
        <f t="shared" si="6973"/>
        <v>0</v>
      </c>
      <c r="BE4488" s="12">
        <f t="shared" si="6973"/>
        <v>0</v>
      </c>
      <c r="BF4488" s="12">
        <f t="shared" si="6973"/>
        <v>0</v>
      </c>
      <c r="BG4488" s="12">
        <f t="shared" si="6973"/>
        <v>19035</v>
      </c>
      <c r="BH4488" s="12">
        <f t="shared" si="6973"/>
        <v>0</v>
      </c>
      <c r="BI4488" s="12">
        <f t="shared" si="6973"/>
        <v>0</v>
      </c>
      <c r="BJ4488" s="12">
        <v>39035</v>
      </c>
      <c r="BK4488" s="12">
        <v>80000</v>
      </c>
    </row>
    <row r="4489" spans="1:63" x14ac:dyDescent="0.25">
      <c r="A4489" s="4" t="s">
        <v>1156</v>
      </c>
      <c r="B4489" s="4" t="s">
        <v>58</v>
      </c>
      <c r="C4489" s="4" t="s">
        <v>165</v>
      </c>
      <c r="D4489" s="107" t="s">
        <v>1462</v>
      </c>
      <c r="E4489" s="117">
        <v>8213</v>
      </c>
      <c r="F4489" s="107"/>
      <c r="G4489" s="103" t="s">
        <v>1659</v>
      </c>
      <c r="H4489" s="13" t="s">
        <v>53</v>
      </c>
      <c r="I4489" s="14">
        <v>290000</v>
      </c>
      <c r="J4489" s="14">
        <v>300000</v>
      </c>
      <c r="K4489" s="14"/>
      <c r="L4489" s="14"/>
      <c r="M4489" s="14"/>
      <c r="N4489" s="14"/>
      <c r="O4489" s="14"/>
      <c r="P4489" s="14">
        <f t="shared" si="6951"/>
        <v>300000</v>
      </c>
      <c r="Q4489" s="14">
        <v>2000</v>
      </c>
      <c r="R4489" s="14">
        <v>7900</v>
      </c>
      <c r="S4489" s="14">
        <f>20000+20000</f>
        <v>40000</v>
      </c>
      <c r="T4489" s="14"/>
      <c r="U4489" s="14">
        <v>20000</v>
      </c>
      <c r="V4489" s="14"/>
      <c r="W4489" s="14">
        <v>20000</v>
      </c>
      <c r="X4489" s="14"/>
      <c r="Y4489" s="14">
        <f>20000+20000</f>
        <v>40000</v>
      </c>
      <c r="Z4489" s="14">
        <v>129900</v>
      </c>
      <c r="AA4489" s="14">
        <v>170100</v>
      </c>
      <c r="AB4489" s="14">
        <v>0</v>
      </c>
      <c r="AC4489" s="14"/>
      <c r="AD4489" s="14"/>
      <c r="AE4489" s="14"/>
      <c r="AF4489" s="14"/>
      <c r="AG4489" s="14"/>
      <c r="AH4489" s="14">
        <f t="shared" si="6952"/>
        <v>0</v>
      </c>
      <c r="AI4489" s="14"/>
      <c r="AJ4489" s="14"/>
      <c r="AK4489" s="14"/>
      <c r="AL4489" s="14"/>
      <c r="AM4489" s="14"/>
      <c r="AN4489" s="14"/>
      <c r="AO4489" s="14"/>
      <c r="AP4489" s="14"/>
      <c r="AQ4489" s="14"/>
      <c r="AR4489" s="14">
        <v>0</v>
      </c>
      <c r="AS4489" s="14">
        <v>0</v>
      </c>
      <c r="AT4489" s="14">
        <v>60000</v>
      </c>
      <c r="AU4489" s="14">
        <v>20000</v>
      </c>
      <c r="AV4489" s="14"/>
      <c r="AW4489" s="14"/>
      <c r="AX4489" s="14"/>
      <c r="AY4489" s="14">
        <v>19035</v>
      </c>
      <c r="AZ4489" s="14">
        <f t="shared" si="6953"/>
        <v>99035</v>
      </c>
      <c r="BA4489" s="14"/>
      <c r="BB4489" s="14"/>
      <c r="BC4489" s="14">
        <v>20000</v>
      </c>
      <c r="BD4489" s="14"/>
      <c r="BE4489" s="14"/>
      <c r="BF4489" s="14"/>
      <c r="BG4489" s="14">
        <v>19035</v>
      </c>
      <c r="BH4489" s="14"/>
      <c r="BI4489" s="14"/>
      <c r="BJ4489" s="14">
        <v>39035</v>
      </c>
      <c r="BK4489" s="14">
        <v>60000</v>
      </c>
    </row>
    <row r="4490" spans="1:63" x14ac:dyDescent="0.25">
      <c r="A4490" s="4" t="s">
        <v>1156</v>
      </c>
      <c r="B4490" s="4" t="s">
        <v>58</v>
      </c>
      <c r="C4490" s="4" t="s">
        <v>165</v>
      </c>
      <c r="D4490" s="107" t="s">
        <v>1462</v>
      </c>
      <c r="E4490" s="117">
        <v>8215</v>
      </c>
      <c r="F4490" s="107"/>
      <c r="G4490" s="103" t="s">
        <v>1659</v>
      </c>
      <c r="H4490" s="13" t="s">
        <v>70</v>
      </c>
      <c r="I4490" s="14">
        <v>10000</v>
      </c>
      <c r="J4490" s="14">
        <v>20000</v>
      </c>
      <c r="K4490" s="14"/>
      <c r="L4490" s="14"/>
      <c r="M4490" s="14"/>
      <c r="N4490" s="14"/>
      <c r="O4490" s="14"/>
      <c r="P4490" s="14">
        <f t="shared" si="6951"/>
        <v>20000</v>
      </c>
      <c r="Q4490" s="14"/>
      <c r="R4490" s="14"/>
      <c r="S4490" s="14"/>
      <c r="T4490" s="14"/>
      <c r="U4490" s="14">
        <f>10000+3000</f>
        <v>13000</v>
      </c>
      <c r="V4490" s="14"/>
      <c r="W4490" s="14"/>
      <c r="X4490" s="14"/>
      <c r="Y4490" s="14"/>
      <c r="Z4490" s="14">
        <v>13000</v>
      </c>
      <c r="AA4490" s="14">
        <v>7000</v>
      </c>
      <c r="AB4490" s="14">
        <v>0</v>
      </c>
      <c r="AC4490" s="14"/>
      <c r="AD4490" s="14"/>
      <c r="AE4490" s="14"/>
      <c r="AF4490" s="14"/>
      <c r="AG4490" s="14"/>
      <c r="AH4490" s="14">
        <f t="shared" si="6952"/>
        <v>0</v>
      </c>
      <c r="AI4490" s="14"/>
      <c r="AJ4490" s="14"/>
      <c r="AK4490" s="14"/>
      <c r="AL4490" s="14"/>
      <c r="AM4490" s="14"/>
      <c r="AN4490" s="14"/>
      <c r="AO4490" s="14"/>
      <c r="AP4490" s="14"/>
      <c r="AQ4490" s="14"/>
      <c r="AR4490" s="14">
        <v>0</v>
      </c>
      <c r="AS4490" s="14">
        <v>0</v>
      </c>
      <c r="AT4490" s="14">
        <v>0</v>
      </c>
      <c r="AU4490" s="14"/>
      <c r="AV4490" s="14"/>
      <c r="AW4490" s="14"/>
      <c r="AX4490" s="14"/>
      <c r="AY4490" s="14"/>
      <c r="AZ4490" s="14">
        <f t="shared" si="6953"/>
        <v>0</v>
      </c>
      <c r="BA4490" s="14"/>
      <c r="BB4490" s="14"/>
      <c r="BC4490" s="14"/>
      <c r="BD4490" s="14"/>
      <c r="BE4490" s="14"/>
      <c r="BF4490" s="14"/>
      <c r="BG4490" s="14"/>
      <c r="BH4490" s="14"/>
      <c r="BI4490" s="14"/>
      <c r="BJ4490" s="14">
        <v>0</v>
      </c>
      <c r="BK4490" s="14">
        <v>0</v>
      </c>
    </row>
    <row r="4491" spans="1:63" x14ac:dyDescent="0.25">
      <c r="A4491" s="4" t="s">
        <v>1156</v>
      </c>
      <c r="B4491" s="4" t="s">
        <v>58</v>
      </c>
      <c r="C4491" s="4" t="s">
        <v>165</v>
      </c>
      <c r="D4491" s="107" t="s">
        <v>1462</v>
      </c>
      <c r="E4491" s="117">
        <v>8216</v>
      </c>
      <c r="F4491" s="107"/>
      <c r="G4491" s="103" t="s">
        <v>1659</v>
      </c>
      <c r="H4491" s="13" t="s">
        <v>110</v>
      </c>
      <c r="I4491" s="14">
        <v>93000</v>
      </c>
      <c r="J4491" s="14">
        <v>200000</v>
      </c>
      <c r="K4491" s="14"/>
      <c r="L4491" s="14"/>
      <c r="M4491" s="14"/>
      <c r="N4491" s="14"/>
      <c r="O4491" s="14"/>
      <c r="P4491" s="14">
        <f t="shared" si="6951"/>
        <v>200000</v>
      </c>
      <c r="Q4491" s="14"/>
      <c r="R4491" s="14"/>
      <c r="S4491" s="14"/>
      <c r="T4491" s="14"/>
      <c r="U4491" s="14"/>
      <c r="V4491" s="14"/>
      <c r="W4491" s="14"/>
      <c r="X4491" s="14"/>
      <c r="Y4491" s="14"/>
      <c r="Z4491" s="14">
        <v>0</v>
      </c>
      <c r="AA4491" s="14">
        <v>200000</v>
      </c>
      <c r="AB4491" s="14">
        <v>0</v>
      </c>
      <c r="AC4491" s="14"/>
      <c r="AD4491" s="14"/>
      <c r="AE4491" s="14"/>
      <c r="AF4491" s="14"/>
      <c r="AG4491" s="14"/>
      <c r="AH4491" s="14">
        <f t="shared" si="6952"/>
        <v>0</v>
      </c>
      <c r="AI4491" s="14"/>
      <c r="AJ4491" s="14"/>
      <c r="AK4491" s="14"/>
      <c r="AL4491" s="14"/>
      <c r="AM4491" s="14"/>
      <c r="AN4491" s="14"/>
      <c r="AO4491" s="14"/>
      <c r="AP4491" s="14"/>
      <c r="AQ4491" s="14"/>
      <c r="AR4491" s="14">
        <v>0</v>
      </c>
      <c r="AS4491" s="14">
        <v>0</v>
      </c>
      <c r="AT4491" s="14">
        <v>20000</v>
      </c>
      <c r="AU4491" s="14"/>
      <c r="AV4491" s="14"/>
      <c r="AW4491" s="14"/>
      <c r="AX4491" s="14"/>
      <c r="AY4491" s="14"/>
      <c r="AZ4491" s="14">
        <f t="shared" si="6953"/>
        <v>20000</v>
      </c>
      <c r="BA4491" s="14"/>
      <c r="BB4491" s="14"/>
      <c r="BC4491" s="14"/>
      <c r="BD4491" s="14"/>
      <c r="BE4491" s="14"/>
      <c r="BF4491" s="14"/>
      <c r="BG4491" s="14"/>
      <c r="BH4491" s="14"/>
      <c r="BI4491" s="14"/>
      <c r="BJ4491" s="14">
        <v>0</v>
      </c>
      <c r="BK4491" s="14">
        <v>20000</v>
      </c>
    </row>
    <row r="4492" spans="1:63" ht="22.5" x14ac:dyDescent="0.25">
      <c r="A4492" s="13" t="s">
        <v>0</v>
      </c>
      <c r="B4492" s="13" t="s">
        <v>0</v>
      </c>
      <c r="C4492" s="13" t="s">
        <v>0</v>
      </c>
      <c r="D4492" s="103" t="s">
        <v>0</v>
      </c>
      <c r="E4492" s="103" t="s">
        <v>0</v>
      </c>
      <c r="F4492" s="103" t="s">
        <v>0</v>
      </c>
      <c r="G4492" s="13" t="s">
        <v>0</v>
      </c>
      <c r="H4492" s="10" t="s">
        <v>1471</v>
      </c>
      <c r="I4492" s="11">
        <f>SUM(I4458,I4482,I4487)</f>
        <v>11982973</v>
      </c>
      <c r="J4492" s="11">
        <f t="shared" ref="J4492:Y4492" si="6975">SUM(J4458,J4482,J4487)</f>
        <v>3083646</v>
      </c>
      <c r="K4492" s="11">
        <f t="shared" si="6975"/>
        <v>93347</v>
      </c>
      <c r="L4492" s="11">
        <f t="shared" si="6975"/>
        <v>0</v>
      </c>
      <c r="M4492" s="11">
        <f t="shared" si="6975"/>
        <v>0</v>
      </c>
      <c r="N4492" s="11">
        <f t="shared" si="6975"/>
        <v>0</v>
      </c>
      <c r="O4492" s="11">
        <f t="shared" si="6975"/>
        <v>0</v>
      </c>
      <c r="P4492" s="11">
        <f t="shared" si="6975"/>
        <v>3176993</v>
      </c>
      <c r="Q4492" s="11">
        <f t="shared" si="6975"/>
        <v>229000</v>
      </c>
      <c r="R4492" s="11">
        <f t="shared" si="6975"/>
        <v>39810</v>
      </c>
      <c r="S4492" s="11">
        <f t="shared" si="6975"/>
        <v>376547</v>
      </c>
      <c r="T4492" s="11">
        <f t="shared" si="6975"/>
        <v>114269</v>
      </c>
      <c r="U4492" s="11">
        <f t="shared" si="6975"/>
        <v>143000</v>
      </c>
      <c r="V4492" s="11">
        <f t="shared" si="6975"/>
        <v>73400</v>
      </c>
      <c r="W4492" s="11">
        <f t="shared" si="6975"/>
        <v>90000</v>
      </c>
      <c r="X4492" s="11">
        <f t="shared" si="6975"/>
        <v>202062</v>
      </c>
      <c r="Y4492" s="11">
        <f t="shared" si="6975"/>
        <v>219000</v>
      </c>
      <c r="Z4492" s="11">
        <v>1487088</v>
      </c>
      <c r="AA4492" s="11">
        <v>1689905</v>
      </c>
      <c r="AB4492" s="11">
        <f t="shared" ref="AB4492:AQ4492" si="6976">SUM(AB4458,AB4482,AB4487)</f>
        <v>0</v>
      </c>
      <c r="AC4492" s="11">
        <f t="shared" si="6976"/>
        <v>500</v>
      </c>
      <c r="AD4492" s="11">
        <f t="shared" si="6976"/>
        <v>0</v>
      </c>
      <c r="AE4492" s="11">
        <f t="shared" si="6976"/>
        <v>0</v>
      </c>
      <c r="AF4492" s="11">
        <f t="shared" si="6976"/>
        <v>0</v>
      </c>
      <c r="AG4492" s="11">
        <f t="shared" si="6976"/>
        <v>0</v>
      </c>
      <c r="AH4492" s="11">
        <f t="shared" si="6976"/>
        <v>500</v>
      </c>
      <c r="AI4492" s="11">
        <f t="shared" si="6976"/>
        <v>0</v>
      </c>
      <c r="AJ4492" s="11">
        <f t="shared" si="6976"/>
        <v>0</v>
      </c>
      <c r="AK4492" s="11">
        <f t="shared" si="6976"/>
        <v>500</v>
      </c>
      <c r="AL4492" s="11">
        <f t="shared" si="6976"/>
        <v>0</v>
      </c>
      <c r="AM4492" s="11">
        <f t="shared" si="6976"/>
        <v>0</v>
      </c>
      <c r="AN4492" s="11">
        <f t="shared" si="6976"/>
        <v>0</v>
      </c>
      <c r="AO4492" s="11">
        <f t="shared" si="6976"/>
        <v>0</v>
      </c>
      <c r="AP4492" s="11">
        <f t="shared" si="6976"/>
        <v>0</v>
      </c>
      <c r="AQ4492" s="11">
        <f t="shared" si="6976"/>
        <v>0</v>
      </c>
      <c r="AR4492" s="11">
        <v>500</v>
      </c>
      <c r="AS4492" s="11">
        <v>0</v>
      </c>
      <c r="AT4492" s="11">
        <f>SUM(AT4458,AT4482,AT4487)</f>
        <v>942544</v>
      </c>
      <c r="AU4492" s="11">
        <f t="shared" ref="AU4492:BI4492" si="6977">SUM(AU4458,AU4482,AU4487)</f>
        <v>150292</v>
      </c>
      <c r="AV4492" s="11">
        <f t="shared" si="6977"/>
        <v>0</v>
      </c>
      <c r="AW4492" s="11">
        <f t="shared" si="6977"/>
        <v>0</v>
      </c>
      <c r="AX4492" s="11">
        <f t="shared" si="6977"/>
        <v>0</v>
      </c>
      <c r="AY4492" s="11">
        <f t="shared" si="6977"/>
        <v>19035</v>
      </c>
      <c r="AZ4492" s="11">
        <f t="shared" si="6977"/>
        <v>1111871</v>
      </c>
      <c r="BA4492" s="11">
        <f t="shared" si="6977"/>
        <v>0</v>
      </c>
      <c r="BB4492" s="11">
        <f t="shared" si="6977"/>
        <v>0</v>
      </c>
      <c r="BC4492" s="11">
        <f t="shared" si="6977"/>
        <v>150292</v>
      </c>
      <c r="BD4492" s="11">
        <f t="shared" si="6977"/>
        <v>0</v>
      </c>
      <c r="BE4492" s="11">
        <f t="shared" si="6977"/>
        <v>0</v>
      </c>
      <c r="BF4492" s="11">
        <f t="shared" si="6977"/>
        <v>0</v>
      </c>
      <c r="BG4492" s="11">
        <f t="shared" si="6977"/>
        <v>38035</v>
      </c>
      <c r="BH4492" s="11">
        <f t="shared" si="6977"/>
        <v>19000</v>
      </c>
      <c r="BI4492" s="11">
        <f t="shared" si="6977"/>
        <v>19693</v>
      </c>
      <c r="BJ4492" s="11">
        <v>227020</v>
      </c>
      <c r="BK4492" s="11">
        <v>884851</v>
      </c>
    </row>
    <row r="4493" spans="1:63" ht="15.75" thickBot="1" x14ac:dyDescent="0.3">
      <c r="A4493" s="13" t="s">
        <v>0</v>
      </c>
      <c r="B4493" s="13" t="s">
        <v>0</v>
      </c>
      <c r="C4493" s="13" t="s">
        <v>0</v>
      </c>
      <c r="D4493" s="103" t="s">
        <v>0</v>
      </c>
      <c r="E4493" s="103" t="s">
        <v>0</v>
      </c>
      <c r="F4493" s="103" t="s">
        <v>0</v>
      </c>
      <c r="G4493" s="13" t="s">
        <v>0</v>
      </c>
      <c r="H4493" s="2" t="s">
        <v>55</v>
      </c>
      <c r="I4493" s="12">
        <v>172</v>
      </c>
      <c r="J4493" s="13" t="s">
        <v>0</v>
      </c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>
        <v>0</v>
      </c>
      <c r="AA4493" s="13">
        <v>0</v>
      </c>
      <c r="AB4493" s="13" t="s">
        <v>0</v>
      </c>
      <c r="AC4493" s="13"/>
      <c r="AD4493" s="13"/>
      <c r="AE4493" s="13"/>
      <c r="AF4493" s="13"/>
      <c r="AG4493" s="13"/>
      <c r="AH4493" s="13" t="e">
        <f t="shared" si="6952"/>
        <v>#VALUE!</v>
      </c>
      <c r="AI4493" s="13"/>
      <c r="AJ4493" s="13"/>
      <c r="AK4493" s="13"/>
      <c r="AL4493" s="13"/>
      <c r="AM4493" s="13"/>
      <c r="AN4493" s="13"/>
      <c r="AO4493" s="13"/>
      <c r="AP4493" s="13"/>
      <c r="AQ4493" s="13"/>
      <c r="AR4493" s="13">
        <v>0</v>
      </c>
      <c r="AS4493" s="13" t="e">
        <v>#VALUE!</v>
      </c>
      <c r="AT4493" s="13" t="s">
        <v>0</v>
      </c>
      <c r="AU4493" s="13"/>
      <c r="AV4493" s="13"/>
      <c r="AW4493" s="13"/>
      <c r="AX4493" s="13"/>
      <c r="AY4493" s="13"/>
      <c r="AZ4493" s="13" t="e">
        <f t="shared" si="6953"/>
        <v>#VALUE!</v>
      </c>
      <c r="BA4493" s="13"/>
      <c r="BB4493" s="13"/>
      <c r="BC4493" s="13"/>
      <c r="BD4493" s="13"/>
      <c r="BE4493" s="13"/>
      <c r="BF4493" s="13"/>
      <c r="BG4493" s="13"/>
      <c r="BH4493" s="13"/>
      <c r="BI4493" s="13"/>
      <c r="BJ4493" s="13">
        <v>0</v>
      </c>
      <c r="BK4493" s="13" t="e">
        <v>#VALUE!</v>
      </c>
    </row>
    <row r="4494" spans="1:63" ht="69.75" customHeight="1" thickBot="1" x14ac:dyDescent="0.3">
      <c r="A4494" s="148" t="s">
        <v>0</v>
      </c>
      <c r="B4494" s="148" t="s">
        <v>0</v>
      </c>
      <c r="C4494" s="148" t="s">
        <v>0</v>
      </c>
      <c r="D4494" s="151" t="s">
        <v>0</v>
      </c>
      <c r="E4494" s="151" t="s">
        <v>0</v>
      </c>
      <c r="F4494" s="151" t="s">
        <v>0</v>
      </c>
      <c r="G4494" s="154" t="s">
        <v>0</v>
      </c>
      <c r="H4494" s="5" t="s">
        <v>56</v>
      </c>
      <c r="I4494" s="5" t="s">
        <v>9</v>
      </c>
      <c r="J4494" s="94" t="s">
        <v>10</v>
      </c>
      <c r="K4494" s="94" t="s">
        <v>1602</v>
      </c>
      <c r="L4494" s="94" t="s">
        <v>1535</v>
      </c>
      <c r="M4494" s="94" t="s">
        <v>1591</v>
      </c>
      <c r="N4494" s="94" t="s">
        <v>1592</v>
      </c>
      <c r="O4494" s="94" t="s">
        <v>1593</v>
      </c>
      <c r="P4494" s="94" t="s">
        <v>1606</v>
      </c>
      <c r="Q4494" s="94" t="s">
        <v>1603</v>
      </c>
      <c r="R4494" s="94" t="s">
        <v>1594</v>
      </c>
      <c r="S4494" s="94" t="s">
        <v>1595</v>
      </c>
      <c r="T4494" s="94" t="s">
        <v>1596</v>
      </c>
      <c r="U4494" s="94" t="s">
        <v>1597</v>
      </c>
      <c r="V4494" s="94" t="s">
        <v>1598</v>
      </c>
      <c r="W4494" s="94" t="s">
        <v>1599</v>
      </c>
      <c r="X4494" s="94" t="s">
        <v>1604</v>
      </c>
      <c r="Y4494" s="94" t="s">
        <v>1605</v>
      </c>
      <c r="Z4494" s="94" t="s">
        <v>1600</v>
      </c>
      <c r="AA4494" s="94" t="s">
        <v>1601</v>
      </c>
      <c r="AB4494" s="95" t="s">
        <v>11</v>
      </c>
      <c r="AC4494" s="95" t="s">
        <v>1602</v>
      </c>
      <c r="AD4494" s="95" t="s">
        <v>1535</v>
      </c>
      <c r="AE4494" s="95" t="s">
        <v>1591</v>
      </c>
      <c r="AF4494" s="95" t="s">
        <v>1592</v>
      </c>
      <c r="AG4494" s="95" t="s">
        <v>1593</v>
      </c>
      <c r="AH4494" s="95" t="s">
        <v>1607</v>
      </c>
      <c r="AI4494" s="95" t="s">
        <v>1603</v>
      </c>
      <c r="AJ4494" s="95" t="s">
        <v>1594</v>
      </c>
      <c r="AK4494" s="95" t="s">
        <v>1595</v>
      </c>
      <c r="AL4494" s="95" t="s">
        <v>1596</v>
      </c>
      <c r="AM4494" s="95" t="s">
        <v>1597</v>
      </c>
      <c r="AN4494" s="95" t="s">
        <v>1598</v>
      </c>
      <c r="AO4494" s="95" t="s">
        <v>1599</v>
      </c>
      <c r="AP4494" s="95" t="s">
        <v>1604</v>
      </c>
      <c r="AQ4494" s="95" t="s">
        <v>1605</v>
      </c>
      <c r="AR4494" s="95" t="s">
        <v>1600</v>
      </c>
      <c r="AS4494" s="95" t="s">
        <v>1601</v>
      </c>
      <c r="AT4494" s="96" t="s">
        <v>12</v>
      </c>
      <c r="AU4494" s="96" t="s">
        <v>1602</v>
      </c>
      <c r="AV4494" s="96" t="s">
        <v>1535</v>
      </c>
      <c r="AW4494" s="96" t="s">
        <v>1591</v>
      </c>
      <c r="AX4494" s="96" t="s">
        <v>1592</v>
      </c>
      <c r="AY4494" s="96" t="s">
        <v>1593</v>
      </c>
      <c r="AZ4494" s="96" t="s">
        <v>1608</v>
      </c>
      <c r="BA4494" s="96" t="s">
        <v>1603</v>
      </c>
      <c r="BB4494" s="96" t="s">
        <v>1594</v>
      </c>
      <c r="BC4494" s="96" t="s">
        <v>1595</v>
      </c>
      <c r="BD4494" s="96" t="s">
        <v>1596</v>
      </c>
      <c r="BE4494" s="96" t="s">
        <v>1597</v>
      </c>
      <c r="BF4494" s="96" t="s">
        <v>1598</v>
      </c>
      <c r="BG4494" s="96" t="s">
        <v>1599</v>
      </c>
      <c r="BH4494" s="96" t="s">
        <v>1604</v>
      </c>
      <c r="BI4494" s="96" t="s">
        <v>1605</v>
      </c>
      <c r="BJ4494" s="96" t="s">
        <v>1600</v>
      </c>
      <c r="BK4494" s="96" t="s">
        <v>1601</v>
      </c>
    </row>
    <row r="4495" spans="1:63" x14ac:dyDescent="0.25">
      <c r="A4495" s="149"/>
      <c r="B4495" s="149"/>
      <c r="C4495" s="149"/>
      <c r="D4495" s="152"/>
      <c r="E4495" s="152"/>
      <c r="F4495" s="152"/>
      <c r="G4495" s="155"/>
      <c r="H4495" s="15" t="s">
        <v>0</v>
      </c>
      <c r="I4495" s="9" t="s">
        <v>13</v>
      </c>
      <c r="J4495" s="9">
        <v>1</v>
      </c>
      <c r="K4495" s="9">
        <v>2</v>
      </c>
      <c r="L4495" s="9">
        <v>3</v>
      </c>
      <c r="M4495" s="9">
        <v>4</v>
      </c>
      <c r="N4495" s="9">
        <v>5</v>
      </c>
      <c r="O4495" s="9">
        <v>6</v>
      </c>
      <c r="P4495" s="9">
        <v>7</v>
      </c>
      <c r="Q4495" s="9">
        <v>8</v>
      </c>
      <c r="R4495" s="9">
        <v>9</v>
      </c>
      <c r="S4495" s="9">
        <v>10</v>
      </c>
      <c r="T4495" s="9">
        <v>11</v>
      </c>
      <c r="U4495" s="9">
        <v>12</v>
      </c>
      <c r="V4495" s="9">
        <v>13</v>
      </c>
      <c r="W4495" s="9">
        <v>14</v>
      </c>
      <c r="X4495" s="9">
        <v>15</v>
      </c>
      <c r="Y4495" s="9">
        <v>16</v>
      </c>
      <c r="Z4495" s="9">
        <v>20</v>
      </c>
      <c r="AA4495" s="9">
        <v>21</v>
      </c>
      <c r="AB4495" s="9">
        <v>1</v>
      </c>
      <c r="AC4495" s="9">
        <v>2</v>
      </c>
      <c r="AD4495" s="9">
        <v>3</v>
      </c>
      <c r="AE4495" s="9">
        <v>4</v>
      </c>
      <c r="AF4495" s="9">
        <v>5</v>
      </c>
      <c r="AG4495" s="9">
        <v>6</v>
      </c>
      <c r="AH4495" s="9">
        <v>7</v>
      </c>
      <c r="AI4495" s="9">
        <v>8</v>
      </c>
      <c r="AJ4495" s="9">
        <v>9</v>
      </c>
      <c r="AK4495" s="9">
        <v>10</v>
      </c>
      <c r="AL4495" s="9">
        <v>11</v>
      </c>
      <c r="AM4495" s="9">
        <v>12</v>
      </c>
      <c r="AN4495" s="9">
        <v>13</v>
      </c>
      <c r="AO4495" s="9">
        <v>14</v>
      </c>
      <c r="AP4495" s="9">
        <v>15</v>
      </c>
      <c r="AQ4495" s="9">
        <v>16</v>
      </c>
      <c r="AR4495" s="9">
        <v>20</v>
      </c>
      <c r="AS4495" s="9">
        <v>21</v>
      </c>
      <c r="AT4495" s="9">
        <v>1</v>
      </c>
      <c r="AU4495" s="9">
        <v>2</v>
      </c>
      <c r="AV4495" s="9">
        <v>3</v>
      </c>
      <c r="AW4495" s="9">
        <v>4</v>
      </c>
      <c r="AX4495" s="9">
        <v>5</v>
      </c>
      <c r="AY4495" s="9">
        <v>6</v>
      </c>
      <c r="AZ4495" s="9">
        <v>7</v>
      </c>
      <c r="BA4495" s="9">
        <v>8</v>
      </c>
      <c r="BB4495" s="9">
        <v>9</v>
      </c>
      <c r="BC4495" s="9">
        <v>10</v>
      </c>
      <c r="BD4495" s="9">
        <v>11</v>
      </c>
      <c r="BE4495" s="9">
        <v>12</v>
      </c>
      <c r="BF4495" s="9">
        <v>13</v>
      </c>
      <c r="BG4495" s="9">
        <v>14</v>
      </c>
      <c r="BH4495" s="9">
        <v>15</v>
      </c>
      <c r="BI4495" s="9">
        <v>16</v>
      </c>
      <c r="BJ4495" s="9">
        <v>20</v>
      </c>
      <c r="BK4495" s="9">
        <v>21</v>
      </c>
    </row>
    <row r="4496" spans="1:63" x14ac:dyDescent="0.25">
      <c r="A4496" s="149"/>
      <c r="B4496" s="149"/>
      <c r="C4496" s="149"/>
      <c r="D4496" s="152"/>
      <c r="E4496" s="152"/>
      <c r="F4496" s="152"/>
      <c r="G4496" s="155"/>
      <c r="H4496" s="16" t="s">
        <v>1189</v>
      </c>
      <c r="I4496" s="17">
        <f>SUM(I4492)</f>
        <v>11982973</v>
      </c>
      <c r="J4496" s="17">
        <f t="shared" ref="J4496:Y4496" si="6978">SUM(J4492)</f>
        <v>3083646</v>
      </c>
      <c r="K4496" s="17">
        <f t="shared" si="6978"/>
        <v>93347</v>
      </c>
      <c r="L4496" s="17">
        <f t="shared" si="6978"/>
        <v>0</v>
      </c>
      <c r="M4496" s="17">
        <f t="shared" si="6978"/>
        <v>0</v>
      </c>
      <c r="N4496" s="17">
        <f t="shared" si="6978"/>
        <v>0</v>
      </c>
      <c r="O4496" s="17">
        <f t="shared" si="6978"/>
        <v>0</v>
      </c>
      <c r="P4496" s="17">
        <f t="shared" ref="P4496" si="6979">SUM(P4492)</f>
        <v>3176993</v>
      </c>
      <c r="Q4496" s="17">
        <f t="shared" si="6978"/>
        <v>229000</v>
      </c>
      <c r="R4496" s="17">
        <f t="shared" si="6978"/>
        <v>39810</v>
      </c>
      <c r="S4496" s="17">
        <f t="shared" si="6978"/>
        <v>376547</v>
      </c>
      <c r="T4496" s="17">
        <f t="shared" si="6978"/>
        <v>114269</v>
      </c>
      <c r="U4496" s="17">
        <f t="shared" si="6978"/>
        <v>143000</v>
      </c>
      <c r="V4496" s="17">
        <f t="shared" si="6978"/>
        <v>73400</v>
      </c>
      <c r="W4496" s="17">
        <f t="shared" si="6978"/>
        <v>90000</v>
      </c>
      <c r="X4496" s="17">
        <f t="shared" si="6978"/>
        <v>202062</v>
      </c>
      <c r="Y4496" s="17">
        <f t="shared" si="6978"/>
        <v>219000</v>
      </c>
      <c r="Z4496" s="17">
        <v>1487088</v>
      </c>
      <c r="AA4496" s="17">
        <v>1689905</v>
      </c>
      <c r="AB4496" s="17">
        <f t="shared" ref="AB4496:AQ4496" si="6980">SUM(AB4492)</f>
        <v>0</v>
      </c>
      <c r="AC4496" s="17">
        <f t="shared" si="6980"/>
        <v>500</v>
      </c>
      <c r="AD4496" s="17">
        <f t="shared" si="6980"/>
        <v>0</v>
      </c>
      <c r="AE4496" s="17">
        <f t="shared" si="6980"/>
        <v>0</v>
      </c>
      <c r="AF4496" s="17">
        <f t="shared" si="6980"/>
        <v>0</v>
      </c>
      <c r="AG4496" s="17">
        <f t="shared" si="6980"/>
        <v>0</v>
      </c>
      <c r="AH4496" s="17">
        <f t="shared" ref="AH4496" si="6981">SUM(AH4492)</f>
        <v>500</v>
      </c>
      <c r="AI4496" s="17">
        <f t="shared" si="6980"/>
        <v>0</v>
      </c>
      <c r="AJ4496" s="17">
        <f t="shared" si="6980"/>
        <v>0</v>
      </c>
      <c r="AK4496" s="17">
        <f t="shared" si="6980"/>
        <v>500</v>
      </c>
      <c r="AL4496" s="17">
        <f t="shared" si="6980"/>
        <v>0</v>
      </c>
      <c r="AM4496" s="17">
        <f t="shared" si="6980"/>
        <v>0</v>
      </c>
      <c r="AN4496" s="17">
        <f t="shared" si="6980"/>
        <v>0</v>
      </c>
      <c r="AO4496" s="17">
        <f t="shared" si="6980"/>
        <v>0</v>
      </c>
      <c r="AP4496" s="17">
        <f t="shared" si="6980"/>
        <v>0</v>
      </c>
      <c r="AQ4496" s="17">
        <f t="shared" si="6980"/>
        <v>0</v>
      </c>
      <c r="AR4496" s="17">
        <v>500</v>
      </c>
      <c r="AS4496" s="17">
        <v>0</v>
      </c>
      <c r="AT4496" s="17">
        <f>SUM(AT4492)</f>
        <v>942544</v>
      </c>
      <c r="AU4496" s="17">
        <f t="shared" ref="AU4496:BI4496" si="6982">SUM(AU4492)</f>
        <v>150292</v>
      </c>
      <c r="AV4496" s="17">
        <f t="shared" si="6982"/>
        <v>0</v>
      </c>
      <c r="AW4496" s="17">
        <f t="shared" si="6982"/>
        <v>0</v>
      </c>
      <c r="AX4496" s="17">
        <f t="shared" si="6982"/>
        <v>0</v>
      </c>
      <c r="AY4496" s="17">
        <f t="shared" si="6982"/>
        <v>19035</v>
      </c>
      <c r="AZ4496" s="17">
        <f t="shared" ref="AZ4496" si="6983">SUM(AZ4492)</f>
        <v>1111871</v>
      </c>
      <c r="BA4496" s="17">
        <f t="shared" si="6982"/>
        <v>0</v>
      </c>
      <c r="BB4496" s="17">
        <f t="shared" si="6982"/>
        <v>0</v>
      </c>
      <c r="BC4496" s="17">
        <f t="shared" si="6982"/>
        <v>150292</v>
      </c>
      <c r="BD4496" s="17">
        <f t="shared" si="6982"/>
        <v>0</v>
      </c>
      <c r="BE4496" s="17">
        <f t="shared" si="6982"/>
        <v>0</v>
      </c>
      <c r="BF4496" s="17">
        <f t="shared" si="6982"/>
        <v>0</v>
      </c>
      <c r="BG4496" s="17">
        <f t="shared" si="6982"/>
        <v>38035</v>
      </c>
      <c r="BH4496" s="17">
        <f t="shared" si="6982"/>
        <v>19000</v>
      </c>
      <c r="BI4496" s="17">
        <f t="shared" si="6982"/>
        <v>19693</v>
      </c>
      <c r="BJ4496" s="17">
        <v>227020</v>
      </c>
      <c r="BK4496" s="17">
        <v>884851</v>
      </c>
    </row>
    <row r="4497" spans="1:63" x14ac:dyDescent="0.25">
      <c r="A4497" s="149"/>
      <c r="B4497" s="149"/>
      <c r="C4497" s="149"/>
      <c r="D4497" s="152"/>
      <c r="E4497" s="152"/>
      <c r="F4497" s="152"/>
      <c r="G4497" s="155"/>
      <c r="H4497" s="18" t="s">
        <v>57</v>
      </c>
      <c r="I4497" s="17">
        <f>SUM(I4496)</f>
        <v>11982973</v>
      </c>
      <c r="J4497" s="17">
        <f t="shared" ref="J4497:Y4497" si="6984">SUM(J4496)</f>
        <v>3083646</v>
      </c>
      <c r="K4497" s="17">
        <f t="shared" si="6984"/>
        <v>93347</v>
      </c>
      <c r="L4497" s="17">
        <f t="shared" si="6984"/>
        <v>0</v>
      </c>
      <c r="M4497" s="17">
        <f t="shared" si="6984"/>
        <v>0</v>
      </c>
      <c r="N4497" s="17">
        <f t="shared" si="6984"/>
        <v>0</v>
      </c>
      <c r="O4497" s="17">
        <f t="shared" si="6984"/>
        <v>0</v>
      </c>
      <c r="P4497" s="17">
        <f t="shared" ref="P4497" si="6985">SUM(P4496)</f>
        <v>3176993</v>
      </c>
      <c r="Q4497" s="17">
        <f t="shared" si="6984"/>
        <v>229000</v>
      </c>
      <c r="R4497" s="17">
        <f t="shared" si="6984"/>
        <v>39810</v>
      </c>
      <c r="S4497" s="17">
        <f t="shared" si="6984"/>
        <v>376547</v>
      </c>
      <c r="T4497" s="17">
        <f t="shared" si="6984"/>
        <v>114269</v>
      </c>
      <c r="U4497" s="17">
        <f t="shared" si="6984"/>
        <v>143000</v>
      </c>
      <c r="V4497" s="17">
        <f t="shared" si="6984"/>
        <v>73400</v>
      </c>
      <c r="W4497" s="17">
        <f t="shared" si="6984"/>
        <v>90000</v>
      </c>
      <c r="X4497" s="17">
        <f t="shared" si="6984"/>
        <v>202062</v>
      </c>
      <c r="Y4497" s="17">
        <f t="shared" si="6984"/>
        <v>219000</v>
      </c>
      <c r="Z4497" s="17">
        <v>1487088</v>
      </c>
      <c r="AA4497" s="17">
        <v>1689905</v>
      </c>
      <c r="AB4497" s="17">
        <f t="shared" ref="AB4497:AQ4497" si="6986">SUM(AB4496)</f>
        <v>0</v>
      </c>
      <c r="AC4497" s="17">
        <f t="shared" si="6986"/>
        <v>500</v>
      </c>
      <c r="AD4497" s="17">
        <f t="shared" si="6986"/>
        <v>0</v>
      </c>
      <c r="AE4497" s="17">
        <f t="shared" si="6986"/>
        <v>0</v>
      </c>
      <c r="AF4497" s="17">
        <f t="shared" si="6986"/>
        <v>0</v>
      </c>
      <c r="AG4497" s="17">
        <f t="shared" si="6986"/>
        <v>0</v>
      </c>
      <c r="AH4497" s="17">
        <f t="shared" ref="AH4497" si="6987">SUM(AH4496)</f>
        <v>500</v>
      </c>
      <c r="AI4497" s="17">
        <f t="shared" si="6986"/>
        <v>0</v>
      </c>
      <c r="AJ4497" s="17">
        <f t="shared" si="6986"/>
        <v>0</v>
      </c>
      <c r="AK4497" s="17">
        <f t="shared" si="6986"/>
        <v>500</v>
      </c>
      <c r="AL4497" s="17">
        <f t="shared" si="6986"/>
        <v>0</v>
      </c>
      <c r="AM4497" s="17">
        <f t="shared" si="6986"/>
        <v>0</v>
      </c>
      <c r="AN4497" s="17">
        <f t="shared" si="6986"/>
        <v>0</v>
      </c>
      <c r="AO4497" s="17">
        <f t="shared" si="6986"/>
        <v>0</v>
      </c>
      <c r="AP4497" s="17">
        <f t="shared" si="6986"/>
        <v>0</v>
      </c>
      <c r="AQ4497" s="17">
        <f t="shared" si="6986"/>
        <v>0</v>
      </c>
      <c r="AR4497" s="17">
        <v>500</v>
      </c>
      <c r="AS4497" s="17">
        <v>0</v>
      </c>
      <c r="AT4497" s="17">
        <f>SUM(AT4496)</f>
        <v>942544</v>
      </c>
      <c r="AU4497" s="17">
        <f t="shared" ref="AU4497:BI4497" si="6988">SUM(AU4496)</f>
        <v>150292</v>
      </c>
      <c r="AV4497" s="17">
        <f t="shared" si="6988"/>
        <v>0</v>
      </c>
      <c r="AW4497" s="17">
        <f t="shared" si="6988"/>
        <v>0</v>
      </c>
      <c r="AX4497" s="17">
        <f t="shared" si="6988"/>
        <v>0</v>
      </c>
      <c r="AY4497" s="17">
        <f t="shared" si="6988"/>
        <v>19035</v>
      </c>
      <c r="AZ4497" s="17">
        <f t="shared" ref="AZ4497" si="6989">SUM(AZ4496)</f>
        <v>1111871</v>
      </c>
      <c r="BA4497" s="17">
        <f t="shared" si="6988"/>
        <v>0</v>
      </c>
      <c r="BB4497" s="17">
        <f t="shared" si="6988"/>
        <v>0</v>
      </c>
      <c r="BC4497" s="17">
        <f t="shared" si="6988"/>
        <v>150292</v>
      </c>
      <c r="BD4497" s="17">
        <f t="shared" si="6988"/>
        <v>0</v>
      </c>
      <c r="BE4497" s="17">
        <f t="shared" si="6988"/>
        <v>0</v>
      </c>
      <c r="BF4497" s="17">
        <f t="shared" si="6988"/>
        <v>0</v>
      </c>
      <c r="BG4497" s="17">
        <f t="shared" si="6988"/>
        <v>38035</v>
      </c>
      <c r="BH4497" s="17">
        <f t="shared" si="6988"/>
        <v>19000</v>
      </c>
      <c r="BI4497" s="17">
        <f t="shared" si="6988"/>
        <v>19693</v>
      </c>
      <c r="BJ4497" s="17">
        <v>227020</v>
      </c>
      <c r="BK4497" s="17">
        <v>884851</v>
      </c>
    </row>
    <row r="4498" spans="1:63" x14ac:dyDescent="0.25">
      <c r="A4498" s="150"/>
      <c r="B4498" s="150"/>
      <c r="C4498" s="150"/>
      <c r="D4498" s="153"/>
      <c r="E4498" s="153"/>
      <c r="F4498" s="153"/>
      <c r="G4498" s="156"/>
      <c r="P4498">
        <f t="shared" si="6951"/>
        <v>0</v>
      </c>
      <c r="Z4498">
        <v>0</v>
      </c>
      <c r="AA4498">
        <v>0</v>
      </c>
      <c r="AH4498">
        <f t="shared" si="6952"/>
        <v>0</v>
      </c>
      <c r="AR4498">
        <v>0</v>
      </c>
      <c r="AS4498">
        <v>0</v>
      </c>
      <c r="AZ4498">
        <f t="shared" si="6953"/>
        <v>0</v>
      </c>
      <c r="BJ4498">
        <v>0</v>
      </c>
      <c r="BK4498">
        <v>0</v>
      </c>
    </row>
    <row r="4499" spans="1:63" ht="15.75" thickBot="1" x14ac:dyDescent="0.3">
      <c r="A4499" s="13" t="s">
        <v>0</v>
      </c>
      <c r="B4499" s="13" t="s">
        <v>0</v>
      </c>
      <c r="C4499" s="13" t="s">
        <v>0</v>
      </c>
      <c r="D4499" s="103" t="s">
        <v>0</v>
      </c>
      <c r="E4499" s="103" t="s">
        <v>0</v>
      </c>
      <c r="F4499" s="103" t="s">
        <v>0</v>
      </c>
      <c r="G4499" s="13" t="s">
        <v>0</v>
      </c>
      <c r="H4499" s="19" t="s">
        <v>0</v>
      </c>
      <c r="I4499" s="19" t="s">
        <v>0</v>
      </c>
      <c r="J4499" s="19" t="s">
        <v>0</v>
      </c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>
        <v>0</v>
      </c>
      <c r="AA4499" s="19">
        <v>0</v>
      </c>
      <c r="AB4499" s="19" t="s">
        <v>0</v>
      </c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19"/>
      <c r="AR4499" s="19">
        <v>0</v>
      </c>
      <c r="AS4499" s="19">
        <v>0</v>
      </c>
      <c r="AT4499" s="19" t="s">
        <v>0</v>
      </c>
      <c r="AU4499" s="19"/>
      <c r="AV4499" s="19"/>
      <c r="AW4499" s="19"/>
      <c r="AX4499" s="19"/>
      <c r="AY4499" s="19"/>
      <c r="AZ4499" s="19"/>
      <c r="BA4499" s="19"/>
      <c r="BB4499" s="19"/>
      <c r="BC4499" s="19"/>
      <c r="BD4499" s="19"/>
      <c r="BE4499" s="19"/>
      <c r="BF4499" s="19"/>
      <c r="BG4499" s="19"/>
      <c r="BH4499" s="19"/>
      <c r="BI4499" s="19"/>
      <c r="BJ4499" s="19">
        <v>0</v>
      </c>
      <c r="BK4499" s="19">
        <v>0</v>
      </c>
    </row>
    <row r="4500" spans="1:63" ht="69.75" customHeight="1" thickBot="1" x14ac:dyDescent="0.3">
      <c r="A4500" s="5" t="s">
        <v>2</v>
      </c>
      <c r="B4500" s="5" t="s">
        <v>3</v>
      </c>
      <c r="C4500" s="5" t="s">
        <v>4</v>
      </c>
      <c r="D4500" s="108" t="s">
        <v>0</v>
      </c>
      <c r="E4500" s="116" t="s">
        <v>5</v>
      </c>
      <c r="F4500" s="116" t="s">
        <v>6</v>
      </c>
      <c r="G4500" s="5" t="s">
        <v>7</v>
      </c>
      <c r="H4500" s="5" t="s">
        <v>8</v>
      </c>
      <c r="I4500" s="5" t="s">
        <v>9</v>
      </c>
      <c r="J4500" s="94" t="s">
        <v>10</v>
      </c>
      <c r="K4500" s="94" t="s">
        <v>1602</v>
      </c>
      <c r="L4500" s="94" t="s">
        <v>1535</v>
      </c>
      <c r="M4500" s="94" t="s">
        <v>1591</v>
      </c>
      <c r="N4500" s="94" t="s">
        <v>1592</v>
      </c>
      <c r="O4500" s="94" t="s">
        <v>1593</v>
      </c>
      <c r="P4500" s="94" t="s">
        <v>1606</v>
      </c>
      <c r="Q4500" s="94" t="s">
        <v>1603</v>
      </c>
      <c r="R4500" s="94" t="s">
        <v>1594</v>
      </c>
      <c r="S4500" s="94" t="s">
        <v>1595</v>
      </c>
      <c r="T4500" s="94" t="s">
        <v>1596</v>
      </c>
      <c r="U4500" s="94" t="s">
        <v>1597</v>
      </c>
      <c r="V4500" s="94" t="s">
        <v>1598</v>
      </c>
      <c r="W4500" s="94" t="s">
        <v>1599</v>
      </c>
      <c r="X4500" s="94" t="s">
        <v>1604</v>
      </c>
      <c r="Y4500" s="94" t="s">
        <v>1605</v>
      </c>
      <c r="Z4500" s="94" t="s">
        <v>1600</v>
      </c>
      <c r="AA4500" s="94" t="s">
        <v>1601</v>
      </c>
      <c r="AB4500" s="95" t="s">
        <v>11</v>
      </c>
      <c r="AC4500" s="95" t="s">
        <v>1602</v>
      </c>
      <c r="AD4500" s="95" t="s">
        <v>1535</v>
      </c>
      <c r="AE4500" s="95" t="s">
        <v>1591</v>
      </c>
      <c r="AF4500" s="95" t="s">
        <v>1592</v>
      </c>
      <c r="AG4500" s="95" t="s">
        <v>1593</v>
      </c>
      <c r="AH4500" s="95" t="s">
        <v>1607</v>
      </c>
      <c r="AI4500" s="95" t="s">
        <v>1603</v>
      </c>
      <c r="AJ4500" s="95" t="s">
        <v>1594</v>
      </c>
      <c r="AK4500" s="95" t="s">
        <v>1595</v>
      </c>
      <c r="AL4500" s="95" t="s">
        <v>1596</v>
      </c>
      <c r="AM4500" s="95" t="s">
        <v>1597</v>
      </c>
      <c r="AN4500" s="95" t="s">
        <v>1598</v>
      </c>
      <c r="AO4500" s="95" t="s">
        <v>1599</v>
      </c>
      <c r="AP4500" s="95" t="s">
        <v>1604</v>
      </c>
      <c r="AQ4500" s="95" t="s">
        <v>1605</v>
      </c>
      <c r="AR4500" s="95" t="s">
        <v>1600</v>
      </c>
      <c r="AS4500" s="95" t="s">
        <v>1601</v>
      </c>
      <c r="AT4500" s="96" t="s">
        <v>12</v>
      </c>
      <c r="AU4500" s="96" t="s">
        <v>1602</v>
      </c>
      <c r="AV4500" s="96" t="s">
        <v>1535</v>
      </c>
      <c r="AW4500" s="96" t="s">
        <v>1591</v>
      </c>
      <c r="AX4500" s="96" t="s">
        <v>1592</v>
      </c>
      <c r="AY4500" s="96" t="s">
        <v>1593</v>
      </c>
      <c r="AZ4500" s="96" t="s">
        <v>1608</v>
      </c>
      <c r="BA4500" s="96" t="s">
        <v>1603</v>
      </c>
      <c r="BB4500" s="96" t="s">
        <v>1594</v>
      </c>
      <c r="BC4500" s="96" t="s">
        <v>1595</v>
      </c>
      <c r="BD4500" s="96" t="s">
        <v>1596</v>
      </c>
      <c r="BE4500" s="96" t="s">
        <v>1597</v>
      </c>
      <c r="BF4500" s="96" t="s">
        <v>1598</v>
      </c>
      <c r="BG4500" s="96" t="s">
        <v>1599</v>
      </c>
      <c r="BH4500" s="96" t="s">
        <v>1604</v>
      </c>
      <c r="BI4500" s="96" t="s">
        <v>1605</v>
      </c>
      <c r="BJ4500" s="96" t="s">
        <v>1600</v>
      </c>
      <c r="BK4500" s="96" t="s">
        <v>1601</v>
      </c>
    </row>
    <row r="4501" spans="1:63" x14ac:dyDescent="0.25">
      <c r="A4501" s="6" t="s">
        <v>0</v>
      </c>
      <c r="B4501" s="6" t="s">
        <v>0</v>
      </c>
      <c r="C4501" s="6" t="s">
        <v>0</v>
      </c>
      <c r="D4501" s="109" t="s">
        <v>0</v>
      </c>
      <c r="E4501" s="109" t="s">
        <v>0</v>
      </c>
      <c r="F4501" s="125" t="s">
        <v>0</v>
      </c>
      <c r="G4501" s="7" t="s">
        <v>0</v>
      </c>
      <c r="H4501" s="8" t="s">
        <v>0</v>
      </c>
      <c r="I4501" s="9" t="s">
        <v>13</v>
      </c>
      <c r="J4501" s="9">
        <v>1</v>
      </c>
      <c r="K4501" s="9">
        <v>2</v>
      </c>
      <c r="L4501" s="9">
        <v>3</v>
      </c>
      <c r="M4501" s="9">
        <v>4</v>
      </c>
      <c r="N4501" s="9">
        <v>5</v>
      </c>
      <c r="O4501" s="9">
        <v>6</v>
      </c>
      <c r="P4501" s="9">
        <v>7</v>
      </c>
      <c r="Q4501" s="9">
        <v>8</v>
      </c>
      <c r="R4501" s="9">
        <v>9</v>
      </c>
      <c r="S4501" s="9">
        <v>10</v>
      </c>
      <c r="T4501" s="9">
        <v>11</v>
      </c>
      <c r="U4501" s="9">
        <v>12</v>
      </c>
      <c r="V4501" s="9">
        <v>13</v>
      </c>
      <c r="W4501" s="9">
        <v>14</v>
      </c>
      <c r="X4501" s="9">
        <v>15</v>
      </c>
      <c r="Y4501" s="9">
        <v>16</v>
      </c>
      <c r="Z4501" s="9">
        <v>20</v>
      </c>
      <c r="AA4501" s="9">
        <v>21</v>
      </c>
      <c r="AB4501" s="9">
        <v>1</v>
      </c>
      <c r="AC4501" s="9">
        <v>2</v>
      </c>
      <c r="AD4501" s="9">
        <v>3</v>
      </c>
      <c r="AE4501" s="9">
        <v>4</v>
      </c>
      <c r="AF4501" s="9">
        <v>5</v>
      </c>
      <c r="AG4501" s="9">
        <v>6</v>
      </c>
      <c r="AH4501" s="9">
        <v>7</v>
      </c>
      <c r="AI4501" s="9">
        <v>8</v>
      </c>
      <c r="AJ4501" s="9">
        <v>9</v>
      </c>
      <c r="AK4501" s="9">
        <v>10</v>
      </c>
      <c r="AL4501" s="9">
        <v>11</v>
      </c>
      <c r="AM4501" s="9">
        <v>12</v>
      </c>
      <c r="AN4501" s="9">
        <v>13</v>
      </c>
      <c r="AO4501" s="9">
        <v>14</v>
      </c>
      <c r="AP4501" s="9">
        <v>15</v>
      </c>
      <c r="AQ4501" s="9">
        <v>16</v>
      </c>
      <c r="AR4501" s="9">
        <v>20</v>
      </c>
      <c r="AS4501" s="9">
        <v>21</v>
      </c>
      <c r="AT4501" s="9">
        <v>1</v>
      </c>
      <c r="AU4501" s="9">
        <v>2</v>
      </c>
      <c r="AV4501" s="9">
        <v>3</v>
      </c>
      <c r="AW4501" s="9">
        <v>4</v>
      </c>
      <c r="AX4501" s="9">
        <v>5</v>
      </c>
      <c r="AY4501" s="9">
        <v>6</v>
      </c>
      <c r="AZ4501" s="9">
        <v>7</v>
      </c>
      <c r="BA4501" s="9">
        <v>8</v>
      </c>
      <c r="BB4501" s="9">
        <v>9</v>
      </c>
      <c r="BC4501" s="9">
        <v>10</v>
      </c>
      <c r="BD4501" s="9">
        <v>11</v>
      </c>
      <c r="BE4501" s="9">
        <v>12</v>
      </c>
      <c r="BF4501" s="9">
        <v>13</v>
      </c>
      <c r="BG4501" s="9">
        <v>14</v>
      </c>
      <c r="BH4501" s="9">
        <v>15</v>
      </c>
      <c r="BI4501" s="9">
        <v>16</v>
      </c>
      <c r="BJ4501" s="9">
        <v>20</v>
      </c>
      <c r="BK4501" s="9">
        <v>21</v>
      </c>
    </row>
    <row r="4502" spans="1:63" ht="33.75" x14ac:dyDescent="0.25">
      <c r="A4502" s="1" t="s">
        <v>1156</v>
      </c>
      <c r="B4502" s="1" t="s">
        <v>58</v>
      </c>
      <c r="C4502" s="4" t="s">
        <v>166</v>
      </c>
      <c r="D4502" s="107" t="s">
        <v>1472</v>
      </c>
      <c r="E4502" s="106" t="s">
        <v>0</v>
      </c>
      <c r="F4502" s="106" t="s">
        <v>0</v>
      </c>
      <c r="G4502" s="2" t="s">
        <v>0</v>
      </c>
      <c r="H4502" s="2" t="s">
        <v>1473</v>
      </c>
      <c r="I4502" s="3" t="s">
        <v>0</v>
      </c>
      <c r="J4502" s="3" t="s">
        <v>0</v>
      </c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>
        <v>0</v>
      </c>
      <c r="AA4502" s="3">
        <v>0</v>
      </c>
      <c r="AB4502" s="3" t="s">
        <v>0</v>
      </c>
      <c r="AC4502" s="3"/>
      <c r="AD4502" s="3"/>
      <c r="AE4502" s="3"/>
      <c r="AF4502" s="3"/>
      <c r="AG4502" s="3"/>
      <c r="AH4502" s="3"/>
      <c r="AI4502" s="3"/>
      <c r="AJ4502" s="3"/>
      <c r="AK4502" s="3"/>
      <c r="AL4502" s="3"/>
      <c r="AM4502" s="3"/>
      <c r="AN4502" s="3"/>
      <c r="AO4502" s="3"/>
      <c r="AP4502" s="3"/>
      <c r="AQ4502" s="3"/>
      <c r="AR4502" s="3">
        <v>0</v>
      </c>
      <c r="AS4502" s="3">
        <v>0</v>
      </c>
      <c r="AT4502" s="3" t="s">
        <v>0</v>
      </c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  <c r="BF4502" s="3"/>
      <c r="BG4502" s="3"/>
      <c r="BH4502" s="3"/>
      <c r="BI4502" s="3"/>
      <c r="BJ4502" s="3">
        <v>0</v>
      </c>
      <c r="BK4502" s="3">
        <v>0</v>
      </c>
    </row>
    <row r="4503" spans="1:63" ht="33.75" x14ac:dyDescent="0.25">
      <c r="A4503" s="1" t="s">
        <v>0</v>
      </c>
      <c r="B4503" s="1" t="s">
        <v>0</v>
      </c>
      <c r="C4503" s="1" t="s">
        <v>0</v>
      </c>
      <c r="D4503" s="106" t="s">
        <v>0</v>
      </c>
      <c r="E4503" s="106" t="s">
        <v>0</v>
      </c>
      <c r="F4503" s="106" t="s">
        <v>0</v>
      </c>
      <c r="G4503" s="2" t="s">
        <v>0</v>
      </c>
      <c r="H4503" s="10" t="s">
        <v>15</v>
      </c>
      <c r="I4503" s="11">
        <f>SUM(I4504,I4512,I4514)</f>
        <v>2113193</v>
      </c>
      <c r="J4503" s="11">
        <f>SUM(J4504,J4512,J4514)</f>
        <v>154400</v>
      </c>
      <c r="K4503" s="11">
        <f t="shared" ref="K4503:Y4503" si="6990">SUM(K4504,K4512,K4514)</f>
        <v>21606</v>
      </c>
      <c r="L4503" s="11">
        <f t="shared" si="6990"/>
        <v>0</v>
      </c>
      <c r="M4503" s="11">
        <f t="shared" si="6990"/>
        <v>0</v>
      </c>
      <c r="N4503" s="11">
        <f t="shared" si="6990"/>
        <v>0</v>
      </c>
      <c r="O4503" s="11">
        <f t="shared" si="6990"/>
        <v>0</v>
      </c>
      <c r="P4503" s="11">
        <f t="shared" ref="P4503" si="6991">SUM(P4504,P4512,P4514)</f>
        <v>176006</v>
      </c>
      <c r="Q4503" s="11">
        <f t="shared" si="6990"/>
        <v>4600</v>
      </c>
      <c r="R4503" s="11">
        <f t="shared" si="6990"/>
        <v>6000</v>
      </c>
      <c r="S4503" s="11">
        <f t="shared" si="6990"/>
        <v>25306</v>
      </c>
      <c r="T4503" s="11">
        <f t="shared" si="6990"/>
        <v>0</v>
      </c>
      <c r="U4503" s="11">
        <f t="shared" si="6990"/>
        <v>8000</v>
      </c>
      <c r="V4503" s="11">
        <f t="shared" si="6990"/>
        <v>11750</v>
      </c>
      <c r="W4503" s="11">
        <f t="shared" si="6990"/>
        <v>3000</v>
      </c>
      <c r="X4503" s="11">
        <f t="shared" si="6990"/>
        <v>11000</v>
      </c>
      <c r="Y4503" s="11">
        <f t="shared" si="6990"/>
        <v>2500</v>
      </c>
      <c r="Z4503" s="11">
        <v>72156</v>
      </c>
      <c r="AA4503" s="11">
        <v>103850</v>
      </c>
      <c r="AB4503" s="11">
        <f t="shared" ref="AB4503:AQ4503" si="6992">SUM(AB4504,AB4512,AB4514)</f>
        <v>12000</v>
      </c>
      <c r="AC4503" s="11">
        <f t="shared" si="6992"/>
        <v>0</v>
      </c>
      <c r="AD4503" s="11">
        <f t="shared" si="6992"/>
        <v>0</v>
      </c>
      <c r="AE4503" s="11">
        <f t="shared" si="6992"/>
        <v>0</v>
      </c>
      <c r="AF4503" s="11">
        <f t="shared" si="6992"/>
        <v>0</v>
      </c>
      <c r="AG4503" s="11">
        <f t="shared" si="6992"/>
        <v>0</v>
      </c>
      <c r="AH4503" s="11">
        <f t="shared" ref="AH4503" si="6993">SUM(AH4504,AH4512,AH4514)</f>
        <v>12000</v>
      </c>
      <c r="AI4503" s="11">
        <f t="shared" si="6992"/>
        <v>0</v>
      </c>
      <c r="AJ4503" s="11">
        <f t="shared" si="6992"/>
        <v>0</v>
      </c>
      <c r="AK4503" s="11">
        <f t="shared" si="6992"/>
        <v>0</v>
      </c>
      <c r="AL4503" s="11">
        <f t="shared" si="6992"/>
        <v>0</v>
      </c>
      <c r="AM4503" s="11">
        <f t="shared" si="6992"/>
        <v>0</v>
      </c>
      <c r="AN4503" s="11">
        <f t="shared" si="6992"/>
        <v>0</v>
      </c>
      <c r="AO4503" s="11">
        <f t="shared" si="6992"/>
        <v>0</v>
      </c>
      <c r="AP4503" s="11">
        <f t="shared" si="6992"/>
        <v>0</v>
      </c>
      <c r="AQ4503" s="11">
        <f t="shared" si="6992"/>
        <v>0</v>
      </c>
      <c r="AR4503" s="11">
        <v>0</v>
      </c>
      <c r="AS4503" s="11">
        <v>12000</v>
      </c>
      <c r="AT4503" s="11">
        <f t="shared" ref="AT4503:BI4503" si="6994">SUM(AT4504,AT4512,AT4514)</f>
        <v>257000</v>
      </c>
      <c r="AU4503" s="11">
        <f t="shared" si="6994"/>
        <v>38360</v>
      </c>
      <c r="AV4503" s="11">
        <f t="shared" si="6994"/>
        <v>0</v>
      </c>
      <c r="AW4503" s="11">
        <f t="shared" si="6994"/>
        <v>0</v>
      </c>
      <c r="AX4503" s="11">
        <f t="shared" si="6994"/>
        <v>0</v>
      </c>
      <c r="AY4503" s="11">
        <f t="shared" si="6994"/>
        <v>0</v>
      </c>
      <c r="AZ4503" s="11">
        <f t="shared" ref="AZ4503" si="6995">SUM(AZ4504,AZ4512,AZ4514)</f>
        <v>295360</v>
      </c>
      <c r="BA4503" s="11">
        <f t="shared" si="6994"/>
        <v>0</v>
      </c>
      <c r="BB4503" s="11">
        <f t="shared" si="6994"/>
        <v>1510</v>
      </c>
      <c r="BC4503" s="11">
        <f t="shared" si="6994"/>
        <v>38360</v>
      </c>
      <c r="BD4503" s="11">
        <f t="shared" si="6994"/>
        <v>0</v>
      </c>
      <c r="BE4503" s="11">
        <f t="shared" si="6994"/>
        <v>150</v>
      </c>
      <c r="BF4503" s="11">
        <f t="shared" si="6994"/>
        <v>12020</v>
      </c>
      <c r="BG4503" s="11">
        <f t="shared" si="6994"/>
        <v>0</v>
      </c>
      <c r="BH4503" s="11">
        <f t="shared" si="6994"/>
        <v>9895</v>
      </c>
      <c r="BI4503" s="11">
        <f t="shared" si="6994"/>
        <v>8320</v>
      </c>
      <c r="BJ4503" s="11">
        <v>70255</v>
      </c>
      <c r="BK4503" s="11">
        <v>225105</v>
      </c>
    </row>
    <row r="4504" spans="1:63" x14ac:dyDescent="0.25">
      <c r="A4504" s="4" t="s">
        <v>1156</v>
      </c>
      <c r="B4504" s="4" t="s">
        <v>58</v>
      </c>
      <c r="C4504" s="4" t="s">
        <v>166</v>
      </c>
      <c r="D4504" s="107" t="s">
        <v>1472</v>
      </c>
      <c r="E4504" s="106" t="s">
        <v>16</v>
      </c>
      <c r="F4504" s="106" t="s">
        <v>0</v>
      </c>
      <c r="G4504" s="2" t="s">
        <v>0</v>
      </c>
      <c r="H4504" s="2" t="s">
        <v>17</v>
      </c>
      <c r="I4504" s="12">
        <f>SUM(I4505:I4506)</f>
        <v>1537554</v>
      </c>
      <c r="J4504" s="12">
        <f t="shared" ref="J4504:Y4504" si="6996">SUM(J4505:J4506)</f>
        <v>30000</v>
      </c>
      <c r="K4504" s="12">
        <f t="shared" si="6996"/>
        <v>8800</v>
      </c>
      <c r="L4504" s="12">
        <f t="shared" si="6996"/>
        <v>0</v>
      </c>
      <c r="M4504" s="12">
        <f t="shared" si="6996"/>
        <v>0</v>
      </c>
      <c r="N4504" s="12">
        <f t="shared" si="6996"/>
        <v>0</v>
      </c>
      <c r="O4504" s="12">
        <f t="shared" si="6996"/>
        <v>0</v>
      </c>
      <c r="P4504" s="12">
        <f t="shared" ref="P4504" si="6997">SUM(P4505:P4506)</f>
        <v>38800</v>
      </c>
      <c r="Q4504" s="12">
        <f t="shared" si="6996"/>
        <v>0</v>
      </c>
      <c r="R4504" s="12">
        <f t="shared" si="6996"/>
        <v>2800</v>
      </c>
      <c r="S4504" s="12">
        <f t="shared" si="6996"/>
        <v>8800</v>
      </c>
      <c r="T4504" s="12">
        <f t="shared" si="6996"/>
        <v>0</v>
      </c>
      <c r="U4504" s="12">
        <f t="shared" si="6996"/>
        <v>0</v>
      </c>
      <c r="V4504" s="12">
        <f t="shared" si="6996"/>
        <v>4500</v>
      </c>
      <c r="W4504" s="12">
        <f t="shared" si="6996"/>
        <v>0</v>
      </c>
      <c r="X4504" s="12">
        <f t="shared" si="6996"/>
        <v>0</v>
      </c>
      <c r="Y4504" s="12">
        <f t="shared" si="6996"/>
        <v>0</v>
      </c>
      <c r="Z4504" s="12">
        <v>16100</v>
      </c>
      <c r="AA4504" s="12">
        <v>22700</v>
      </c>
      <c r="AB4504" s="12">
        <f t="shared" ref="AB4504:AQ4504" si="6998">SUM(AB4505:AB4506)</f>
        <v>0</v>
      </c>
      <c r="AC4504" s="12">
        <f t="shared" si="6998"/>
        <v>0</v>
      </c>
      <c r="AD4504" s="12">
        <f t="shared" si="6998"/>
        <v>0</v>
      </c>
      <c r="AE4504" s="12">
        <f t="shared" si="6998"/>
        <v>0</v>
      </c>
      <c r="AF4504" s="12">
        <f t="shared" si="6998"/>
        <v>0</v>
      </c>
      <c r="AG4504" s="12">
        <f t="shared" si="6998"/>
        <v>0</v>
      </c>
      <c r="AH4504" s="12">
        <f t="shared" ref="AH4504" si="6999">SUM(AH4505:AH4506)</f>
        <v>0</v>
      </c>
      <c r="AI4504" s="12">
        <f t="shared" si="6998"/>
        <v>0</v>
      </c>
      <c r="AJ4504" s="12">
        <f t="shared" si="6998"/>
        <v>0</v>
      </c>
      <c r="AK4504" s="12">
        <f t="shared" si="6998"/>
        <v>0</v>
      </c>
      <c r="AL4504" s="12">
        <f t="shared" si="6998"/>
        <v>0</v>
      </c>
      <c r="AM4504" s="12">
        <f t="shared" si="6998"/>
        <v>0</v>
      </c>
      <c r="AN4504" s="12">
        <f t="shared" si="6998"/>
        <v>0</v>
      </c>
      <c r="AO4504" s="12">
        <f t="shared" si="6998"/>
        <v>0</v>
      </c>
      <c r="AP4504" s="12">
        <f t="shared" si="6998"/>
        <v>0</v>
      </c>
      <c r="AQ4504" s="12">
        <f t="shared" si="6998"/>
        <v>0</v>
      </c>
      <c r="AR4504" s="12">
        <v>0</v>
      </c>
      <c r="AS4504" s="12">
        <v>0</v>
      </c>
      <c r="AT4504" s="12">
        <f>SUM(AT4505:AT4506)</f>
        <v>35000</v>
      </c>
      <c r="AU4504" s="12">
        <f t="shared" ref="AU4504:BI4504" si="7000">SUM(AU4505:AU4506)</f>
        <v>0</v>
      </c>
      <c r="AV4504" s="12">
        <f t="shared" si="7000"/>
        <v>0</v>
      </c>
      <c r="AW4504" s="12">
        <f t="shared" si="7000"/>
        <v>0</v>
      </c>
      <c r="AX4504" s="12">
        <f t="shared" si="7000"/>
        <v>0</v>
      </c>
      <c r="AY4504" s="12">
        <f t="shared" si="7000"/>
        <v>0</v>
      </c>
      <c r="AZ4504" s="12">
        <f t="shared" ref="AZ4504" si="7001">SUM(AZ4505:AZ4506)</f>
        <v>35000</v>
      </c>
      <c r="BA4504" s="12">
        <f t="shared" si="7000"/>
        <v>0</v>
      </c>
      <c r="BB4504" s="12">
        <f t="shared" si="7000"/>
        <v>0</v>
      </c>
      <c r="BC4504" s="12">
        <f t="shared" si="7000"/>
        <v>0</v>
      </c>
      <c r="BD4504" s="12">
        <f t="shared" si="7000"/>
        <v>0</v>
      </c>
      <c r="BE4504" s="12">
        <f t="shared" si="7000"/>
        <v>0</v>
      </c>
      <c r="BF4504" s="12">
        <f t="shared" si="7000"/>
        <v>7700</v>
      </c>
      <c r="BG4504" s="12">
        <f t="shared" si="7000"/>
        <v>0</v>
      </c>
      <c r="BH4504" s="12">
        <f t="shared" si="7000"/>
        <v>2620</v>
      </c>
      <c r="BI4504" s="12">
        <f t="shared" si="7000"/>
        <v>280</v>
      </c>
      <c r="BJ4504" s="12">
        <v>10600</v>
      </c>
      <c r="BK4504" s="12">
        <v>24400</v>
      </c>
    </row>
    <row r="4505" spans="1:63" x14ac:dyDescent="0.25">
      <c r="A4505" s="4" t="s">
        <v>1156</v>
      </c>
      <c r="B4505" s="4" t="s">
        <v>58</v>
      </c>
      <c r="C4505" s="4" t="s">
        <v>166</v>
      </c>
      <c r="D4505" s="107" t="s">
        <v>1472</v>
      </c>
      <c r="E4505" s="117">
        <v>6111</v>
      </c>
      <c r="F4505" s="107"/>
      <c r="G4505" s="103" t="s">
        <v>1659</v>
      </c>
      <c r="H4505" s="13" t="s">
        <v>18</v>
      </c>
      <c r="I4505" s="14">
        <v>1409458</v>
      </c>
      <c r="J4505" s="14">
        <v>30000</v>
      </c>
      <c r="K4505" s="14">
        <v>8800</v>
      </c>
      <c r="L4505" s="14"/>
      <c r="M4505" s="14"/>
      <c r="N4505" s="14"/>
      <c r="O4505" s="14"/>
      <c r="P4505" s="14">
        <f t="shared" si="6951"/>
        <v>38800</v>
      </c>
      <c r="Q4505" s="14"/>
      <c r="R4505" s="14">
        <v>2800</v>
      </c>
      <c r="S4505" s="14">
        <v>8800</v>
      </c>
      <c r="T4505" s="14"/>
      <c r="U4505" s="14"/>
      <c r="V4505" s="14">
        <v>4500</v>
      </c>
      <c r="W4505" s="14"/>
      <c r="X4505" s="14"/>
      <c r="Y4505" s="14"/>
      <c r="Z4505" s="14">
        <v>16100</v>
      </c>
      <c r="AA4505" s="14">
        <v>22700</v>
      </c>
      <c r="AB4505" s="14">
        <v>0</v>
      </c>
      <c r="AC4505" s="14"/>
      <c r="AD4505" s="14"/>
      <c r="AE4505" s="14"/>
      <c r="AF4505" s="14"/>
      <c r="AG4505" s="14"/>
      <c r="AH4505" s="14">
        <f t="shared" si="6952"/>
        <v>0</v>
      </c>
      <c r="AI4505" s="14"/>
      <c r="AJ4505" s="14"/>
      <c r="AK4505" s="14"/>
      <c r="AL4505" s="14"/>
      <c r="AM4505" s="14"/>
      <c r="AN4505" s="14"/>
      <c r="AO4505" s="14"/>
      <c r="AP4505" s="14"/>
      <c r="AQ4505" s="14"/>
      <c r="AR4505" s="14">
        <v>0</v>
      </c>
      <c r="AS4505" s="14">
        <v>0</v>
      </c>
      <c r="AT4505" s="14">
        <v>35000</v>
      </c>
      <c r="AU4505" s="14"/>
      <c r="AV4505" s="14"/>
      <c r="AW4505" s="14"/>
      <c r="AX4505" s="14"/>
      <c r="AY4505" s="14"/>
      <c r="AZ4505" s="14">
        <f t="shared" si="6953"/>
        <v>35000</v>
      </c>
      <c r="BA4505" s="14"/>
      <c r="BB4505" s="14"/>
      <c r="BC4505" s="14"/>
      <c r="BD4505" s="14"/>
      <c r="BE4505" s="14"/>
      <c r="BF4505" s="14">
        <v>7700</v>
      </c>
      <c r="BG4505" s="14"/>
      <c r="BH4505" s="14">
        <v>2620</v>
      </c>
      <c r="BI4505" s="14">
        <v>280</v>
      </c>
      <c r="BJ4505" s="14">
        <v>10600</v>
      </c>
      <c r="BK4505" s="14">
        <v>24400</v>
      </c>
    </row>
    <row r="4506" spans="1:63" x14ac:dyDescent="0.25">
      <c r="A4506" s="1" t="s">
        <v>1156</v>
      </c>
      <c r="B4506" s="1" t="s">
        <v>58</v>
      </c>
      <c r="C4506" s="1" t="s">
        <v>166</v>
      </c>
      <c r="D4506" s="110" t="s">
        <v>1472</v>
      </c>
      <c r="E4506" s="110" t="s">
        <v>20</v>
      </c>
      <c r="F4506" s="107" t="s">
        <v>0</v>
      </c>
      <c r="G4506" s="13" t="s">
        <v>0</v>
      </c>
      <c r="H4506" s="2" t="s">
        <v>21</v>
      </c>
      <c r="I4506" s="12">
        <f>SUM(I4507:I4511)</f>
        <v>128096</v>
      </c>
      <c r="J4506" s="12">
        <f t="shared" ref="J4506:Y4506" si="7002">SUM(J4507:J4511)</f>
        <v>0</v>
      </c>
      <c r="K4506" s="12">
        <f t="shared" si="7002"/>
        <v>0</v>
      </c>
      <c r="L4506" s="12">
        <f t="shared" si="7002"/>
        <v>0</v>
      </c>
      <c r="M4506" s="12">
        <f t="shared" si="7002"/>
        <v>0</v>
      </c>
      <c r="N4506" s="12">
        <f t="shared" si="7002"/>
        <v>0</v>
      </c>
      <c r="O4506" s="12">
        <f t="shared" si="7002"/>
        <v>0</v>
      </c>
      <c r="P4506" s="12">
        <f t="shared" si="7002"/>
        <v>0</v>
      </c>
      <c r="Q4506" s="12">
        <f t="shared" si="7002"/>
        <v>0</v>
      </c>
      <c r="R4506" s="12">
        <f t="shared" si="7002"/>
        <v>0</v>
      </c>
      <c r="S4506" s="12">
        <f t="shared" si="7002"/>
        <v>0</v>
      </c>
      <c r="T4506" s="12">
        <f t="shared" si="7002"/>
        <v>0</v>
      </c>
      <c r="U4506" s="12">
        <f t="shared" si="7002"/>
        <v>0</v>
      </c>
      <c r="V4506" s="12">
        <f t="shared" si="7002"/>
        <v>0</v>
      </c>
      <c r="W4506" s="12">
        <f t="shared" si="7002"/>
        <v>0</v>
      </c>
      <c r="X4506" s="12">
        <f t="shared" si="7002"/>
        <v>0</v>
      </c>
      <c r="Y4506" s="12">
        <f t="shared" si="7002"/>
        <v>0</v>
      </c>
      <c r="Z4506" s="12">
        <v>0</v>
      </c>
      <c r="AA4506" s="12">
        <v>0</v>
      </c>
      <c r="AB4506" s="12">
        <f t="shared" ref="AB4506:AQ4506" si="7003">SUM(AB4507:AB4511)</f>
        <v>0</v>
      </c>
      <c r="AC4506" s="12">
        <f t="shared" si="7003"/>
        <v>0</v>
      </c>
      <c r="AD4506" s="12">
        <f t="shared" si="7003"/>
        <v>0</v>
      </c>
      <c r="AE4506" s="12">
        <f t="shared" si="7003"/>
        <v>0</v>
      </c>
      <c r="AF4506" s="12">
        <f t="shared" si="7003"/>
        <v>0</v>
      </c>
      <c r="AG4506" s="12">
        <f t="shared" si="7003"/>
        <v>0</v>
      </c>
      <c r="AH4506" s="12">
        <f t="shared" si="7003"/>
        <v>0</v>
      </c>
      <c r="AI4506" s="12">
        <f t="shared" si="7003"/>
        <v>0</v>
      </c>
      <c r="AJ4506" s="12">
        <f t="shared" si="7003"/>
        <v>0</v>
      </c>
      <c r="AK4506" s="12">
        <f t="shared" si="7003"/>
        <v>0</v>
      </c>
      <c r="AL4506" s="12">
        <f t="shared" si="7003"/>
        <v>0</v>
      </c>
      <c r="AM4506" s="12">
        <f t="shared" si="7003"/>
        <v>0</v>
      </c>
      <c r="AN4506" s="12">
        <f t="shared" si="7003"/>
        <v>0</v>
      </c>
      <c r="AO4506" s="12">
        <f t="shared" si="7003"/>
        <v>0</v>
      </c>
      <c r="AP4506" s="12">
        <f t="shared" si="7003"/>
        <v>0</v>
      </c>
      <c r="AQ4506" s="12">
        <f t="shared" si="7003"/>
        <v>0</v>
      </c>
      <c r="AR4506" s="12">
        <v>0</v>
      </c>
      <c r="AS4506" s="12">
        <v>0</v>
      </c>
      <c r="AT4506" s="12">
        <f t="shared" ref="AT4506:BI4506" si="7004">SUM(AT4507:AT4511)</f>
        <v>0</v>
      </c>
      <c r="AU4506" s="12">
        <f t="shared" si="7004"/>
        <v>0</v>
      </c>
      <c r="AV4506" s="12">
        <f t="shared" si="7004"/>
        <v>0</v>
      </c>
      <c r="AW4506" s="12">
        <f t="shared" si="7004"/>
        <v>0</v>
      </c>
      <c r="AX4506" s="12">
        <f t="shared" si="7004"/>
        <v>0</v>
      </c>
      <c r="AY4506" s="12">
        <f t="shared" si="7004"/>
        <v>0</v>
      </c>
      <c r="AZ4506" s="12">
        <f t="shared" si="7004"/>
        <v>0</v>
      </c>
      <c r="BA4506" s="12">
        <f t="shared" si="7004"/>
        <v>0</v>
      </c>
      <c r="BB4506" s="12">
        <f t="shared" si="7004"/>
        <v>0</v>
      </c>
      <c r="BC4506" s="12">
        <f t="shared" si="7004"/>
        <v>0</v>
      </c>
      <c r="BD4506" s="12">
        <f t="shared" si="7004"/>
        <v>0</v>
      </c>
      <c r="BE4506" s="12">
        <f t="shared" si="7004"/>
        <v>0</v>
      </c>
      <c r="BF4506" s="12">
        <f t="shared" si="7004"/>
        <v>0</v>
      </c>
      <c r="BG4506" s="12">
        <f t="shared" si="7004"/>
        <v>0</v>
      </c>
      <c r="BH4506" s="12">
        <f t="shared" si="7004"/>
        <v>0</v>
      </c>
      <c r="BI4506" s="12">
        <f t="shared" si="7004"/>
        <v>0</v>
      </c>
      <c r="BJ4506" s="12">
        <v>0</v>
      </c>
      <c r="BK4506" s="12">
        <v>0</v>
      </c>
    </row>
    <row r="4507" spans="1:63" ht="22.5" x14ac:dyDescent="0.25">
      <c r="A4507" s="4" t="s">
        <v>1156</v>
      </c>
      <c r="B4507" s="4" t="s">
        <v>58</v>
      </c>
      <c r="C4507" s="4" t="s">
        <v>166</v>
      </c>
      <c r="D4507" s="107" t="s">
        <v>1472</v>
      </c>
      <c r="E4507" s="117">
        <v>6112</v>
      </c>
      <c r="F4507" s="107" t="s">
        <v>1474</v>
      </c>
      <c r="G4507" s="103" t="s">
        <v>1659</v>
      </c>
      <c r="H4507" s="13" t="s">
        <v>59</v>
      </c>
      <c r="I4507" s="14">
        <v>21992</v>
      </c>
      <c r="J4507" s="14">
        <v>0</v>
      </c>
      <c r="K4507" s="14"/>
      <c r="L4507" s="14"/>
      <c r="M4507" s="14"/>
      <c r="N4507" s="14"/>
      <c r="O4507" s="14"/>
      <c r="P4507" s="14">
        <f t="shared" si="6951"/>
        <v>0</v>
      </c>
      <c r="Q4507" s="14"/>
      <c r="R4507" s="14"/>
      <c r="S4507" s="14"/>
      <c r="T4507" s="14"/>
      <c r="U4507" s="14"/>
      <c r="V4507" s="14"/>
      <c r="W4507" s="14"/>
      <c r="X4507" s="14"/>
      <c r="Y4507" s="14"/>
      <c r="Z4507" s="14">
        <v>0</v>
      </c>
      <c r="AA4507" s="14">
        <v>0</v>
      </c>
      <c r="AB4507" s="14">
        <v>0</v>
      </c>
      <c r="AC4507" s="14"/>
      <c r="AD4507" s="14"/>
      <c r="AE4507" s="14"/>
      <c r="AF4507" s="14"/>
      <c r="AG4507" s="14"/>
      <c r="AH4507" s="14">
        <f t="shared" si="6952"/>
        <v>0</v>
      </c>
      <c r="AI4507" s="14"/>
      <c r="AJ4507" s="14"/>
      <c r="AK4507" s="14"/>
      <c r="AL4507" s="14"/>
      <c r="AM4507" s="14"/>
      <c r="AN4507" s="14"/>
      <c r="AO4507" s="14"/>
      <c r="AP4507" s="14"/>
      <c r="AQ4507" s="14"/>
      <c r="AR4507" s="14">
        <v>0</v>
      </c>
      <c r="AS4507" s="14">
        <v>0</v>
      </c>
      <c r="AT4507" s="14">
        <v>0</v>
      </c>
      <c r="AU4507" s="14"/>
      <c r="AV4507" s="14"/>
      <c r="AW4507" s="14"/>
      <c r="AX4507" s="14"/>
      <c r="AY4507" s="14"/>
      <c r="AZ4507" s="14">
        <f t="shared" si="6953"/>
        <v>0</v>
      </c>
      <c r="BA4507" s="14"/>
      <c r="BB4507" s="14"/>
      <c r="BC4507" s="14"/>
      <c r="BD4507" s="14"/>
      <c r="BE4507" s="14"/>
      <c r="BF4507" s="14"/>
      <c r="BG4507" s="14"/>
      <c r="BH4507" s="14"/>
      <c r="BI4507" s="14"/>
      <c r="BJ4507" s="14">
        <v>0</v>
      </c>
      <c r="BK4507" s="14">
        <v>0</v>
      </c>
    </row>
    <row r="4508" spans="1:63" x14ac:dyDescent="0.25">
      <c r="A4508" s="4" t="s">
        <v>1156</v>
      </c>
      <c r="B4508" s="4" t="s">
        <v>58</v>
      </c>
      <c r="C4508" s="4" t="s">
        <v>166</v>
      </c>
      <c r="D4508" s="107" t="s">
        <v>1472</v>
      </c>
      <c r="E4508" s="117">
        <v>6112</v>
      </c>
      <c r="F4508" s="107" t="s">
        <v>1475</v>
      </c>
      <c r="G4508" s="103" t="s">
        <v>1659</v>
      </c>
      <c r="H4508" s="13" t="s">
        <v>24</v>
      </c>
      <c r="I4508" s="14">
        <v>75676</v>
      </c>
      <c r="J4508" s="14">
        <v>0</v>
      </c>
      <c r="K4508" s="14"/>
      <c r="L4508" s="14"/>
      <c r="M4508" s="14"/>
      <c r="N4508" s="14"/>
      <c r="O4508" s="14"/>
      <c r="P4508" s="14">
        <f t="shared" si="6951"/>
        <v>0</v>
      </c>
      <c r="Q4508" s="14"/>
      <c r="R4508" s="14"/>
      <c r="S4508" s="14"/>
      <c r="T4508" s="14"/>
      <c r="U4508" s="14"/>
      <c r="V4508" s="14"/>
      <c r="W4508" s="14"/>
      <c r="X4508" s="14"/>
      <c r="Y4508" s="14"/>
      <c r="Z4508" s="14">
        <v>0</v>
      </c>
      <c r="AA4508" s="14">
        <v>0</v>
      </c>
      <c r="AB4508" s="14">
        <v>0</v>
      </c>
      <c r="AC4508" s="14"/>
      <c r="AD4508" s="14"/>
      <c r="AE4508" s="14"/>
      <c r="AF4508" s="14"/>
      <c r="AG4508" s="14"/>
      <c r="AH4508" s="14">
        <f t="shared" si="6952"/>
        <v>0</v>
      </c>
      <c r="AI4508" s="14"/>
      <c r="AJ4508" s="14"/>
      <c r="AK4508" s="14"/>
      <c r="AL4508" s="14"/>
      <c r="AM4508" s="14"/>
      <c r="AN4508" s="14"/>
      <c r="AO4508" s="14"/>
      <c r="AP4508" s="14"/>
      <c r="AQ4508" s="14"/>
      <c r="AR4508" s="14">
        <v>0</v>
      </c>
      <c r="AS4508" s="14">
        <v>0</v>
      </c>
      <c r="AT4508" s="14">
        <v>0</v>
      </c>
      <c r="AU4508" s="14"/>
      <c r="AV4508" s="14"/>
      <c r="AW4508" s="14"/>
      <c r="AX4508" s="14"/>
      <c r="AY4508" s="14"/>
      <c r="AZ4508" s="14">
        <f t="shared" si="6953"/>
        <v>0</v>
      </c>
      <c r="BA4508" s="14"/>
      <c r="BB4508" s="14"/>
      <c r="BC4508" s="14"/>
      <c r="BD4508" s="14"/>
      <c r="BE4508" s="14"/>
      <c r="BF4508" s="14"/>
      <c r="BG4508" s="14"/>
      <c r="BH4508" s="14"/>
      <c r="BI4508" s="14"/>
      <c r="BJ4508" s="14">
        <v>0</v>
      </c>
      <c r="BK4508" s="14">
        <v>0</v>
      </c>
    </row>
    <row r="4509" spans="1:63" x14ac:dyDescent="0.25">
      <c r="A4509" s="4" t="s">
        <v>1156</v>
      </c>
      <c r="B4509" s="4" t="s">
        <v>58</v>
      </c>
      <c r="C4509" s="4" t="s">
        <v>166</v>
      </c>
      <c r="D4509" s="107" t="s">
        <v>1472</v>
      </c>
      <c r="E4509" s="117">
        <v>6112</v>
      </c>
      <c r="F4509" s="107" t="s">
        <v>1476</v>
      </c>
      <c r="G4509" s="103" t="s">
        <v>1659</v>
      </c>
      <c r="H4509" s="13" t="s">
        <v>25</v>
      </c>
      <c r="I4509" s="14">
        <v>11908</v>
      </c>
      <c r="J4509" s="14">
        <v>0</v>
      </c>
      <c r="K4509" s="14"/>
      <c r="L4509" s="14"/>
      <c r="M4509" s="14"/>
      <c r="N4509" s="14"/>
      <c r="O4509" s="14"/>
      <c r="P4509" s="14">
        <f t="shared" si="6951"/>
        <v>0</v>
      </c>
      <c r="Q4509" s="14"/>
      <c r="R4509" s="14"/>
      <c r="S4509" s="14"/>
      <c r="T4509" s="14"/>
      <c r="U4509" s="14"/>
      <c r="V4509" s="14"/>
      <c r="W4509" s="14"/>
      <c r="X4509" s="14"/>
      <c r="Y4509" s="14"/>
      <c r="Z4509" s="14">
        <v>0</v>
      </c>
      <c r="AA4509" s="14">
        <v>0</v>
      </c>
      <c r="AB4509" s="14">
        <v>0</v>
      </c>
      <c r="AC4509" s="14"/>
      <c r="AD4509" s="14"/>
      <c r="AE4509" s="14"/>
      <c r="AF4509" s="14"/>
      <c r="AG4509" s="14"/>
      <c r="AH4509" s="14">
        <f t="shared" si="6952"/>
        <v>0</v>
      </c>
      <c r="AI4509" s="14"/>
      <c r="AJ4509" s="14"/>
      <c r="AK4509" s="14"/>
      <c r="AL4509" s="14"/>
      <c r="AM4509" s="14"/>
      <c r="AN4509" s="14"/>
      <c r="AO4509" s="14"/>
      <c r="AP4509" s="14"/>
      <c r="AQ4509" s="14"/>
      <c r="AR4509" s="14">
        <v>0</v>
      </c>
      <c r="AS4509" s="14">
        <v>0</v>
      </c>
      <c r="AT4509" s="14">
        <v>0</v>
      </c>
      <c r="AU4509" s="14"/>
      <c r="AV4509" s="14"/>
      <c r="AW4509" s="14"/>
      <c r="AX4509" s="14"/>
      <c r="AY4509" s="14"/>
      <c r="AZ4509" s="14">
        <f t="shared" si="6953"/>
        <v>0</v>
      </c>
      <c r="BA4509" s="14"/>
      <c r="BB4509" s="14"/>
      <c r="BC4509" s="14"/>
      <c r="BD4509" s="14"/>
      <c r="BE4509" s="14"/>
      <c r="BF4509" s="14"/>
      <c r="BG4509" s="14"/>
      <c r="BH4509" s="14"/>
      <c r="BI4509" s="14"/>
      <c r="BJ4509" s="14">
        <v>0</v>
      </c>
      <c r="BK4509" s="14">
        <v>0</v>
      </c>
    </row>
    <row r="4510" spans="1:63" x14ac:dyDescent="0.25">
      <c r="A4510" s="4" t="s">
        <v>1156</v>
      </c>
      <c r="B4510" s="4" t="s">
        <v>58</v>
      </c>
      <c r="C4510" s="4" t="s">
        <v>166</v>
      </c>
      <c r="D4510" s="107" t="s">
        <v>1472</v>
      </c>
      <c r="E4510" s="117">
        <v>6112</v>
      </c>
      <c r="F4510" s="107" t="s">
        <v>1477</v>
      </c>
      <c r="G4510" s="103" t="s">
        <v>1659</v>
      </c>
      <c r="H4510" s="13" t="s">
        <v>23</v>
      </c>
      <c r="I4510" s="14">
        <v>9700</v>
      </c>
      <c r="J4510" s="14">
        <v>0</v>
      </c>
      <c r="K4510" s="14"/>
      <c r="L4510" s="14"/>
      <c r="M4510" s="14"/>
      <c r="N4510" s="14"/>
      <c r="O4510" s="14"/>
      <c r="P4510" s="14">
        <f t="shared" si="6951"/>
        <v>0</v>
      </c>
      <c r="Q4510" s="14"/>
      <c r="R4510" s="14"/>
      <c r="S4510" s="14"/>
      <c r="T4510" s="14"/>
      <c r="U4510" s="14"/>
      <c r="V4510" s="14"/>
      <c r="W4510" s="14"/>
      <c r="X4510" s="14"/>
      <c r="Y4510" s="14"/>
      <c r="Z4510" s="14">
        <v>0</v>
      </c>
      <c r="AA4510" s="14">
        <v>0</v>
      </c>
      <c r="AB4510" s="14">
        <v>0</v>
      </c>
      <c r="AC4510" s="14"/>
      <c r="AD4510" s="14"/>
      <c r="AE4510" s="14"/>
      <c r="AF4510" s="14"/>
      <c r="AG4510" s="14"/>
      <c r="AH4510" s="14">
        <f t="shared" si="6952"/>
        <v>0</v>
      </c>
      <c r="AI4510" s="14"/>
      <c r="AJ4510" s="14"/>
      <c r="AK4510" s="14"/>
      <c r="AL4510" s="14"/>
      <c r="AM4510" s="14"/>
      <c r="AN4510" s="14"/>
      <c r="AO4510" s="14"/>
      <c r="AP4510" s="14"/>
      <c r="AQ4510" s="14"/>
      <c r="AR4510" s="14">
        <v>0</v>
      </c>
      <c r="AS4510" s="14">
        <v>0</v>
      </c>
      <c r="AT4510" s="14">
        <v>0</v>
      </c>
      <c r="AU4510" s="14"/>
      <c r="AV4510" s="14"/>
      <c r="AW4510" s="14"/>
      <c r="AX4510" s="14"/>
      <c r="AY4510" s="14"/>
      <c r="AZ4510" s="14">
        <f t="shared" si="6953"/>
        <v>0</v>
      </c>
      <c r="BA4510" s="14"/>
      <c r="BB4510" s="14"/>
      <c r="BC4510" s="14"/>
      <c r="BD4510" s="14"/>
      <c r="BE4510" s="14"/>
      <c r="BF4510" s="14"/>
      <c r="BG4510" s="14"/>
      <c r="BH4510" s="14"/>
      <c r="BI4510" s="14"/>
      <c r="BJ4510" s="14">
        <v>0</v>
      </c>
      <c r="BK4510" s="14">
        <v>0</v>
      </c>
    </row>
    <row r="4511" spans="1:63" x14ac:dyDescent="0.25">
      <c r="A4511" s="4" t="s">
        <v>1156</v>
      </c>
      <c r="B4511" s="4" t="s">
        <v>58</v>
      </c>
      <c r="C4511" s="4" t="s">
        <v>166</v>
      </c>
      <c r="D4511" s="107" t="s">
        <v>1472</v>
      </c>
      <c r="E4511" s="117">
        <v>6112</v>
      </c>
      <c r="F4511" s="107" t="s">
        <v>1478</v>
      </c>
      <c r="G4511" s="103" t="s">
        <v>1659</v>
      </c>
      <c r="H4511" s="13" t="s">
        <v>26</v>
      </c>
      <c r="I4511" s="14">
        <v>8820</v>
      </c>
      <c r="J4511" s="14">
        <v>0</v>
      </c>
      <c r="K4511" s="14"/>
      <c r="L4511" s="14"/>
      <c r="M4511" s="14"/>
      <c r="N4511" s="14"/>
      <c r="O4511" s="14"/>
      <c r="P4511" s="14">
        <f t="shared" si="6951"/>
        <v>0</v>
      </c>
      <c r="Q4511" s="14"/>
      <c r="R4511" s="14"/>
      <c r="S4511" s="14"/>
      <c r="T4511" s="14"/>
      <c r="U4511" s="14"/>
      <c r="V4511" s="14"/>
      <c r="W4511" s="14"/>
      <c r="X4511" s="14"/>
      <c r="Y4511" s="14"/>
      <c r="Z4511" s="14">
        <v>0</v>
      </c>
      <c r="AA4511" s="14">
        <v>0</v>
      </c>
      <c r="AB4511" s="14">
        <v>0</v>
      </c>
      <c r="AC4511" s="14"/>
      <c r="AD4511" s="14"/>
      <c r="AE4511" s="14"/>
      <c r="AF4511" s="14"/>
      <c r="AG4511" s="14"/>
      <c r="AH4511" s="14">
        <f t="shared" si="6952"/>
        <v>0</v>
      </c>
      <c r="AI4511" s="14"/>
      <c r="AJ4511" s="14"/>
      <c r="AK4511" s="14"/>
      <c r="AL4511" s="14"/>
      <c r="AM4511" s="14"/>
      <c r="AN4511" s="14"/>
      <c r="AO4511" s="14"/>
      <c r="AP4511" s="14"/>
      <c r="AQ4511" s="14"/>
      <c r="AR4511" s="14">
        <v>0</v>
      </c>
      <c r="AS4511" s="14">
        <v>0</v>
      </c>
      <c r="AT4511" s="14">
        <v>0</v>
      </c>
      <c r="AU4511" s="14"/>
      <c r="AV4511" s="14"/>
      <c r="AW4511" s="14"/>
      <c r="AX4511" s="14"/>
      <c r="AY4511" s="14"/>
      <c r="AZ4511" s="14">
        <f t="shared" si="6953"/>
        <v>0</v>
      </c>
      <c r="BA4511" s="14"/>
      <c r="BB4511" s="14"/>
      <c r="BC4511" s="14"/>
      <c r="BD4511" s="14"/>
      <c r="BE4511" s="14"/>
      <c r="BF4511" s="14"/>
      <c r="BG4511" s="14"/>
      <c r="BH4511" s="14"/>
      <c r="BI4511" s="14"/>
      <c r="BJ4511" s="14">
        <v>0</v>
      </c>
      <c r="BK4511" s="14">
        <v>0</v>
      </c>
    </row>
    <row r="4512" spans="1:63" ht="22.5" x14ac:dyDescent="0.25">
      <c r="A4512" s="4" t="s">
        <v>1156</v>
      </c>
      <c r="B4512" s="4" t="s">
        <v>58</v>
      </c>
      <c r="C4512" s="4" t="s">
        <v>166</v>
      </c>
      <c r="D4512" s="107" t="s">
        <v>1472</v>
      </c>
      <c r="E4512" s="106" t="s">
        <v>27</v>
      </c>
      <c r="F4512" s="106" t="s">
        <v>0</v>
      </c>
      <c r="G4512" s="2" t="s">
        <v>0</v>
      </c>
      <c r="H4512" s="2" t="s">
        <v>28</v>
      </c>
      <c r="I4512" s="12">
        <f>SUM(I4513)</f>
        <v>150127</v>
      </c>
      <c r="J4512" s="12">
        <f t="shared" ref="J4512:Y4512" si="7005">SUM(J4513)</f>
        <v>5000</v>
      </c>
      <c r="K4512" s="12">
        <f t="shared" si="7005"/>
        <v>1200</v>
      </c>
      <c r="L4512" s="12">
        <f t="shared" si="7005"/>
        <v>0</v>
      </c>
      <c r="M4512" s="12">
        <f t="shared" si="7005"/>
        <v>0</v>
      </c>
      <c r="N4512" s="12">
        <f t="shared" si="7005"/>
        <v>0</v>
      </c>
      <c r="O4512" s="12">
        <f t="shared" si="7005"/>
        <v>0</v>
      </c>
      <c r="P4512" s="12">
        <f t="shared" si="7005"/>
        <v>6200</v>
      </c>
      <c r="Q4512" s="12">
        <f t="shared" si="7005"/>
        <v>0</v>
      </c>
      <c r="R4512" s="12">
        <f t="shared" si="7005"/>
        <v>400</v>
      </c>
      <c r="S4512" s="12">
        <f t="shared" si="7005"/>
        <v>1200</v>
      </c>
      <c r="T4512" s="12">
        <f t="shared" si="7005"/>
        <v>0</v>
      </c>
      <c r="U4512" s="12">
        <f t="shared" si="7005"/>
        <v>0</v>
      </c>
      <c r="V4512" s="12">
        <f t="shared" si="7005"/>
        <v>500</v>
      </c>
      <c r="W4512" s="12">
        <f t="shared" si="7005"/>
        <v>0</v>
      </c>
      <c r="X4512" s="12">
        <f t="shared" si="7005"/>
        <v>0</v>
      </c>
      <c r="Y4512" s="12">
        <f t="shared" si="7005"/>
        <v>0</v>
      </c>
      <c r="Z4512" s="12">
        <v>2100</v>
      </c>
      <c r="AA4512" s="12">
        <v>4100</v>
      </c>
      <c r="AB4512" s="12">
        <f t="shared" ref="AB4512:AQ4512" si="7006">SUM(AB4513)</f>
        <v>0</v>
      </c>
      <c r="AC4512" s="12">
        <f t="shared" si="7006"/>
        <v>0</v>
      </c>
      <c r="AD4512" s="12">
        <f t="shared" si="7006"/>
        <v>0</v>
      </c>
      <c r="AE4512" s="12">
        <f t="shared" si="7006"/>
        <v>0</v>
      </c>
      <c r="AF4512" s="12">
        <f t="shared" si="7006"/>
        <v>0</v>
      </c>
      <c r="AG4512" s="12">
        <f t="shared" si="7006"/>
        <v>0</v>
      </c>
      <c r="AH4512" s="12">
        <f t="shared" si="7006"/>
        <v>0</v>
      </c>
      <c r="AI4512" s="12">
        <f t="shared" si="7006"/>
        <v>0</v>
      </c>
      <c r="AJ4512" s="12">
        <f t="shared" si="7006"/>
        <v>0</v>
      </c>
      <c r="AK4512" s="12">
        <f t="shared" si="7006"/>
        <v>0</v>
      </c>
      <c r="AL4512" s="12">
        <f t="shared" si="7006"/>
        <v>0</v>
      </c>
      <c r="AM4512" s="12">
        <f t="shared" si="7006"/>
        <v>0</v>
      </c>
      <c r="AN4512" s="12">
        <f t="shared" si="7006"/>
        <v>0</v>
      </c>
      <c r="AO4512" s="12">
        <f t="shared" si="7006"/>
        <v>0</v>
      </c>
      <c r="AP4512" s="12">
        <f t="shared" si="7006"/>
        <v>0</v>
      </c>
      <c r="AQ4512" s="12">
        <f t="shared" si="7006"/>
        <v>0</v>
      </c>
      <c r="AR4512" s="12">
        <v>0</v>
      </c>
      <c r="AS4512" s="12">
        <v>0</v>
      </c>
      <c r="AT4512" s="12">
        <f>SUM(AT4513)</f>
        <v>6000</v>
      </c>
      <c r="AU4512" s="12">
        <f t="shared" ref="AU4512:BI4512" si="7007">SUM(AU4513)</f>
        <v>0</v>
      </c>
      <c r="AV4512" s="12">
        <f t="shared" si="7007"/>
        <v>0</v>
      </c>
      <c r="AW4512" s="12">
        <f t="shared" si="7007"/>
        <v>0</v>
      </c>
      <c r="AX4512" s="12">
        <f t="shared" si="7007"/>
        <v>0</v>
      </c>
      <c r="AY4512" s="12">
        <f t="shared" si="7007"/>
        <v>0</v>
      </c>
      <c r="AZ4512" s="12">
        <f t="shared" si="7007"/>
        <v>6000</v>
      </c>
      <c r="BA4512" s="12">
        <f t="shared" si="7007"/>
        <v>0</v>
      </c>
      <c r="BB4512" s="12">
        <f t="shared" si="7007"/>
        <v>0</v>
      </c>
      <c r="BC4512" s="12">
        <f t="shared" si="7007"/>
        <v>0</v>
      </c>
      <c r="BD4512" s="12">
        <f t="shared" si="7007"/>
        <v>0</v>
      </c>
      <c r="BE4512" s="12">
        <f t="shared" si="7007"/>
        <v>0</v>
      </c>
      <c r="BF4512" s="12">
        <f t="shared" si="7007"/>
        <v>820</v>
      </c>
      <c r="BG4512" s="12">
        <f t="shared" si="7007"/>
        <v>0</v>
      </c>
      <c r="BH4512" s="12">
        <f t="shared" si="7007"/>
        <v>275</v>
      </c>
      <c r="BI4512" s="12">
        <f t="shared" si="7007"/>
        <v>40</v>
      </c>
      <c r="BJ4512" s="12">
        <v>1135</v>
      </c>
      <c r="BK4512" s="12">
        <v>4865</v>
      </c>
    </row>
    <row r="4513" spans="1:63" x14ac:dyDescent="0.25">
      <c r="A4513" s="4" t="s">
        <v>1156</v>
      </c>
      <c r="B4513" s="4" t="s">
        <v>58</v>
      </c>
      <c r="C4513" s="4" t="s">
        <v>166</v>
      </c>
      <c r="D4513" s="107" t="s">
        <v>1472</v>
      </c>
      <c r="E4513" s="117">
        <v>6121</v>
      </c>
      <c r="F4513" s="107"/>
      <c r="G4513" s="103" t="s">
        <v>1659</v>
      </c>
      <c r="H4513" s="13" t="s">
        <v>29</v>
      </c>
      <c r="I4513" s="14">
        <v>150127</v>
      </c>
      <c r="J4513" s="14">
        <v>5000</v>
      </c>
      <c r="K4513" s="14">
        <v>1200</v>
      </c>
      <c r="L4513" s="14"/>
      <c r="M4513" s="14"/>
      <c r="N4513" s="14"/>
      <c r="O4513" s="14"/>
      <c r="P4513" s="14">
        <f t="shared" si="6951"/>
        <v>6200</v>
      </c>
      <c r="Q4513" s="14"/>
      <c r="R4513" s="14">
        <v>400</v>
      </c>
      <c r="S4513" s="14">
        <v>1200</v>
      </c>
      <c r="T4513" s="14"/>
      <c r="U4513" s="14"/>
      <c r="V4513" s="14">
        <v>500</v>
      </c>
      <c r="W4513" s="14"/>
      <c r="X4513" s="14"/>
      <c r="Y4513" s="14"/>
      <c r="Z4513" s="14">
        <v>2100</v>
      </c>
      <c r="AA4513" s="14">
        <v>4100</v>
      </c>
      <c r="AB4513" s="14">
        <v>0</v>
      </c>
      <c r="AC4513" s="14"/>
      <c r="AD4513" s="14"/>
      <c r="AE4513" s="14"/>
      <c r="AF4513" s="14"/>
      <c r="AG4513" s="14"/>
      <c r="AH4513" s="14">
        <f t="shared" si="6952"/>
        <v>0</v>
      </c>
      <c r="AI4513" s="14"/>
      <c r="AJ4513" s="14"/>
      <c r="AK4513" s="14"/>
      <c r="AL4513" s="14"/>
      <c r="AM4513" s="14"/>
      <c r="AN4513" s="14"/>
      <c r="AO4513" s="14"/>
      <c r="AP4513" s="14"/>
      <c r="AQ4513" s="14"/>
      <c r="AR4513" s="14">
        <v>0</v>
      </c>
      <c r="AS4513" s="14">
        <v>0</v>
      </c>
      <c r="AT4513" s="14">
        <v>6000</v>
      </c>
      <c r="AU4513" s="14"/>
      <c r="AV4513" s="14"/>
      <c r="AW4513" s="14"/>
      <c r="AX4513" s="14"/>
      <c r="AY4513" s="14"/>
      <c r="AZ4513" s="14">
        <f t="shared" si="6953"/>
        <v>6000</v>
      </c>
      <c r="BA4513" s="14"/>
      <c r="BB4513" s="14"/>
      <c r="BC4513" s="14"/>
      <c r="BD4513" s="14"/>
      <c r="BE4513" s="14"/>
      <c r="BF4513" s="14">
        <v>820</v>
      </c>
      <c r="BG4513" s="14"/>
      <c r="BH4513" s="14">
        <v>275</v>
      </c>
      <c r="BI4513" s="14">
        <v>40</v>
      </c>
      <c r="BJ4513" s="14">
        <v>1135</v>
      </c>
      <c r="BK4513" s="14">
        <v>4865</v>
      </c>
    </row>
    <row r="4514" spans="1:63" ht="22.5" x14ac:dyDescent="0.25">
      <c r="A4514" s="4" t="s">
        <v>1156</v>
      </c>
      <c r="B4514" s="4" t="s">
        <v>58</v>
      </c>
      <c r="C4514" s="4" t="s">
        <v>166</v>
      </c>
      <c r="D4514" s="107" t="s">
        <v>1472</v>
      </c>
      <c r="E4514" s="106" t="s">
        <v>31</v>
      </c>
      <c r="F4514" s="106" t="s">
        <v>0</v>
      </c>
      <c r="G4514" s="2" t="s">
        <v>0</v>
      </c>
      <c r="H4514" s="2" t="s">
        <v>32</v>
      </c>
      <c r="I4514" s="12">
        <f>SUM(I4515:I4523)</f>
        <v>425512</v>
      </c>
      <c r="J4514" s="12">
        <f t="shared" ref="J4514:Y4514" si="7008">SUM(J4515:J4523)</f>
        <v>119400</v>
      </c>
      <c r="K4514" s="12">
        <f t="shared" si="7008"/>
        <v>11606</v>
      </c>
      <c r="L4514" s="12">
        <f t="shared" si="7008"/>
        <v>0</v>
      </c>
      <c r="M4514" s="12">
        <f t="shared" si="7008"/>
        <v>0</v>
      </c>
      <c r="N4514" s="12">
        <f t="shared" si="7008"/>
        <v>0</v>
      </c>
      <c r="O4514" s="12">
        <f t="shared" si="7008"/>
        <v>0</v>
      </c>
      <c r="P4514" s="12">
        <f t="shared" si="7008"/>
        <v>131006</v>
      </c>
      <c r="Q4514" s="12">
        <f t="shared" si="7008"/>
        <v>4600</v>
      </c>
      <c r="R4514" s="12">
        <f t="shared" si="7008"/>
        <v>2800</v>
      </c>
      <c r="S4514" s="12">
        <f t="shared" si="7008"/>
        <v>15306</v>
      </c>
      <c r="T4514" s="12">
        <f t="shared" si="7008"/>
        <v>0</v>
      </c>
      <c r="U4514" s="12">
        <f t="shared" si="7008"/>
        <v>8000</v>
      </c>
      <c r="V4514" s="12">
        <f t="shared" si="7008"/>
        <v>6750</v>
      </c>
      <c r="W4514" s="12">
        <f t="shared" si="7008"/>
        <v>3000</v>
      </c>
      <c r="X4514" s="12">
        <f t="shared" si="7008"/>
        <v>11000</v>
      </c>
      <c r="Y4514" s="12">
        <f t="shared" si="7008"/>
        <v>2500</v>
      </c>
      <c r="Z4514" s="12">
        <v>53956</v>
      </c>
      <c r="AA4514" s="12">
        <v>77050</v>
      </c>
      <c r="AB4514" s="12">
        <f t="shared" ref="AB4514:AQ4514" si="7009">SUM(AB4515:AB4523)</f>
        <v>12000</v>
      </c>
      <c r="AC4514" s="12">
        <f t="shared" si="7009"/>
        <v>0</v>
      </c>
      <c r="AD4514" s="12">
        <f t="shared" si="7009"/>
        <v>0</v>
      </c>
      <c r="AE4514" s="12">
        <f t="shared" si="7009"/>
        <v>0</v>
      </c>
      <c r="AF4514" s="12">
        <f t="shared" si="7009"/>
        <v>0</v>
      </c>
      <c r="AG4514" s="12">
        <f t="shared" si="7009"/>
        <v>0</v>
      </c>
      <c r="AH4514" s="12">
        <f t="shared" si="7009"/>
        <v>12000</v>
      </c>
      <c r="AI4514" s="12">
        <f t="shared" si="7009"/>
        <v>0</v>
      </c>
      <c r="AJ4514" s="12">
        <f t="shared" si="7009"/>
        <v>0</v>
      </c>
      <c r="AK4514" s="12">
        <f t="shared" si="7009"/>
        <v>0</v>
      </c>
      <c r="AL4514" s="12">
        <f t="shared" si="7009"/>
        <v>0</v>
      </c>
      <c r="AM4514" s="12">
        <f t="shared" si="7009"/>
        <v>0</v>
      </c>
      <c r="AN4514" s="12">
        <f t="shared" si="7009"/>
        <v>0</v>
      </c>
      <c r="AO4514" s="12">
        <f t="shared" si="7009"/>
        <v>0</v>
      </c>
      <c r="AP4514" s="12">
        <f t="shared" si="7009"/>
        <v>0</v>
      </c>
      <c r="AQ4514" s="12">
        <f t="shared" si="7009"/>
        <v>0</v>
      </c>
      <c r="AR4514" s="12">
        <v>0</v>
      </c>
      <c r="AS4514" s="12">
        <v>12000</v>
      </c>
      <c r="AT4514" s="12">
        <f>SUM(AT4515:AT4523)</f>
        <v>216000</v>
      </c>
      <c r="AU4514" s="12">
        <f t="shared" ref="AU4514:BI4514" si="7010">SUM(AU4515:AU4523)</f>
        <v>38360</v>
      </c>
      <c r="AV4514" s="12">
        <f t="shared" si="7010"/>
        <v>0</v>
      </c>
      <c r="AW4514" s="12">
        <f t="shared" si="7010"/>
        <v>0</v>
      </c>
      <c r="AX4514" s="12">
        <f t="shared" si="7010"/>
        <v>0</v>
      </c>
      <c r="AY4514" s="12">
        <f t="shared" si="7010"/>
        <v>0</v>
      </c>
      <c r="AZ4514" s="12">
        <f t="shared" si="7010"/>
        <v>254360</v>
      </c>
      <c r="BA4514" s="12">
        <f t="shared" si="7010"/>
        <v>0</v>
      </c>
      <c r="BB4514" s="12">
        <f t="shared" si="7010"/>
        <v>1510</v>
      </c>
      <c r="BC4514" s="12">
        <f t="shared" si="7010"/>
        <v>38360</v>
      </c>
      <c r="BD4514" s="12">
        <f t="shared" si="7010"/>
        <v>0</v>
      </c>
      <c r="BE4514" s="12">
        <f t="shared" si="7010"/>
        <v>150</v>
      </c>
      <c r="BF4514" s="12">
        <f t="shared" si="7010"/>
        <v>3500</v>
      </c>
      <c r="BG4514" s="12">
        <f t="shared" si="7010"/>
        <v>0</v>
      </c>
      <c r="BH4514" s="12">
        <f t="shared" si="7010"/>
        <v>7000</v>
      </c>
      <c r="BI4514" s="12">
        <f t="shared" si="7010"/>
        <v>8000</v>
      </c>
      <c r="BJ4514" s="12">
        <v>58520</v>
      </c>
      <c r="BK4514" s="12">
        <v>195840</v>
      </c>
    </row>
    <row r="4515" spans="1:63" x14ac:dyDescent="0.25">
      <c r="A4515" s="4" t="s">
        <v>1156</v>
      </c>
      <c r="B4515" s="4" t="s">
        <v>58</v>
      </c>
      <c r="C4515" s="4" t="s">
        <v>166</v>
      </c>
      <c r="D4515" s="107" t="s">
        <v>1472</v>
      </c>
      <c r="E4515" s="117">
        <v>6131</v>
      </c>
      <c r="F4515" s="107"/>
      <c r="G4515" s="103" t="s">
        <v>1659</v>
      </c>
      <c r="H4515" s="13" t="s">
        <v>34</v>
      </c>
      <c r="I4515" s="14">
        <v>26000</v>
      </c>
      <c r="J4515" s="14">
        <v>20000</v>
      </c>
      <c r="K4515" s="14">
        <v>1558</v>
      </c>
      <c r="L4515" s="14"/>
      <c r="M4515" s="14"/>
      <c r="N4515" s="14"/>
      <c r="O4515" s="14"/>
      <c r="P4515" s="14">
        <f t="shared" si="6951"/>
        <v>21558</v>
      </c>
      <c r="Q4515" s="14"/>
      <c r="R4515" s="14">
        <v>500</v>
      </c>
      <c r="S4515" s="14">
        <v>1558</v>
      </c>
      <c r="T4515" s="14"/>
      <c r="U4515" s="14">
        <v>1500</v>
      </c>
      <c r="V4515" s="14"/>
      <c r="W4515" s="14">
        <v>2000</v>
      </c>
      <c r="X4515" s="14"/>
      <c r="Y4515" s="14"/>
      <c r="Z4515" s="14">
        <v>5558</v>
      </c>
      <c r="AA4515" s="14">
        <v>16000</v>
      </c>
      <c r="AB4515" s="14">
        <v>1000</v>
      </c>
      <c r="AC4515" s="14"/>
      <c r="AD4515" s="14"/>
      <c r="AE4515" s="14"/>
      <c r="AF4515" s="14"/>
      <c r="AG4515" s="14"/>
      <c r="AH4515" s="14">
        <f t="shared" si="6952"/>
        <v>1000</v>
      </c>
      <c r="AI4515" s="14"/>
      <c r="AJ4515" s="14"/>
      <c r="AK4515" s="14"/>
      <c r="AL4515" s="14"/>
      <c r="AM4515" s="14"/>
      <c r="AN4515" s="14"/>
      <c r="AO4515" s="14"/>
      <c r="AP4515" s="14"/>
      <c r="AQ4515" s="14"/>
      <c r="AR4515" s="14">
        <v>0</v>
      </c>
      <c r="AS4515" s="14">
        <v>1000</v>
      </c>
      <c r="AT4515" s="14">
        <v>30000</v>
      </c>
      <c r="AU4515" s="14">
        <f>6597+463</f>
        <v>7060</v>
      </c>
      <c r="AV4515" s="14"/>
      <c r="AW4515" s="14"/>
      <c r="AX4515" s="14"/>
      <c r="AY4515" s="14"/>
      <c r="AZ4515" s="14">
        <f t="shared" si="6953"/>
        <v>37060</v>
      </c>
      <c r="BA4515" s="14"/>
      <c r="BB4515" s="14"/>
      <c r="BC4515" s="14">
        <f>6597+463</f>
        <v>7060</v>
      </c>
      <c r="BD4515" s="14"/>
      <c r="BE4515" s="14"/>
      <c r="BF4515" s="14"/>
      <c r="BG4515" s="14"/>
      <c r="BH4515" s="14">
        <v>7000</v>
      </c>
      <c r="BI4515" s="14"/>
      <c r="BJ4515" s="14">
        <v>14060</v>
      </c>
      <c r="BK4515" s="14">
        <v>23000</v>
      </c>
    </row>
    <row r="4516" spans="1:63" x14ac:dyDescent="0.25">
      <c r="A4516" s="4" t="s">
        <v>1156</v>
      </c>
      <c r="B4516" s="4" t="s">
        <v>58</v>
      </c>
      <c r="C4516" s="4" t="s">
        <v>166</v>
      </c>
      <c r="D4516" s="107" t="s">
        <v>1472</v>
      </c>
      <c r="E4516" s="117">
        <v>6132</v>
      </c>
      <c r="F4516" s="107"/>
      <c r="G4516" s="103" t="s">
        <v>1659</v>
      </c>
      <c r="H4516" s="13" t="s">
        <v>74</v>
      </c>
      <c r="I4516" s="14">
        <v>40000</v>
      </c>
      <c r="J4516" s="14">
        <v>8000</v>
      </c>
      <c r="K4516" s="14"/>
      <c r="L4516" s="14"/>
      <c r="M4516" s="14"/>
      <c r="N4516" s="14"/>
      <c r="O4516" s="14"/>
      <c r="P4516" s="14">
        <f t="shared" si="6951"/>
        <v>8000</v>
      </c>
      <c r="Q4516" s="14"/>
      <c r="R4516" s="14"/>
      <c r="S4516" s="14"/>
      <c r="T4516" s="14"/>
      <c r="U4516" s="14"/>
      <c r="V4516" s="14"/>
      <c r="W4516" s="14"/>
      <c r="X4516" s="14"/>
      <c r="Y4516" s="14"/>
      <c r="Z4516" s="14">
        <v>0</v>
      </c>
      <c r="AA4516" s="14">
        <v>8000</v>
      </c>
      <c r="AB4516" s="14">
        <v>0</v>
      </c>
      <c r="AC4516" s="14"/>
      <c r="AD4516" s="14"/>
      <c r="AE4516" s="14"/>
      <c r="AF4516" s="14"/>
      <c r="AG4516" s="14"/>
      <c r="AH4516" s="14">
        <f t="shared" si="6952"/>
        <v>0</v>
      </c>
      <c r="AI4516" s="14"/>
      <c r="AJ4516" s="14"/>
      <c r="AK4516" s="14"/>
      <c r="AL4516" s="14"/>
      <c r="AM4516" s="14"/>
      <c r="AN4516" s="14"/>
      <c r="AO4516" s="14"/>
      <c r="AP4516" s="14"/>
      <c r="AQ4516" s="14"/>
      <c r="AR4516" s="14">
        <v>0</v>
      </c>
      <c r="AS4516" s="14">
        <v>0</v>
      </c>
      <c r="AT4516" s="14">
        <v>3000</v>
      </c>
      <c r="AU4516" s="14"/>
      <c r="AV4516" s="14"/>
      <c r="AW4516" s="14"/>
      <c r="AX4516" s="14"/>
      <c r="AY4516" s="14"/>
      <c r="AZ4516" s="14">
        <f t="shared" si="6953"/>
        <v>3000</v>
      </c>
      <c r="BA4516" s="14"/>
      <c r="BB4516" s="14"/>
      <c r="BC4516" s="14"/>
      <c r="BD4516" s="14"/>
      <c r="BE4516" s="14"/>
      <c r="BF4516" s="14"/>
      <c r="BG4516" s="14"/>
      <c r="BH4516" s="14"/>
      <c r="BI4516" s="14"/>
      <c r="BJ4516" s="14">
        <v>0</v>
      </c>
      <c r="BK4516" s="14">
        <v>3000</v>
      </c>
    </row>
    <row r="4517" spans="1:63" x14ac:dyDescent="0.25">
      <c r="A4517" s="4" t="s">
        <v>1156</v>
      </c>
      <c r="B4517" s="4" t="s">
        <v>58</v>
      </c>
      <c r="C4517" s="4" t="s">
        <v>166</v>
      </c>
      <c r="D4517" s="107" t="s">
        <v>1472</v>
      </c>
      <c r="E4517" s="117">
        <v>6133</v>
      </c>
      <c r="F4517" s="107"/>
      <c r="G4517" s="103" t="s">
        <v>1659</v>
      </c>
      <c r="H4517" s="13" t="s">
        <v>77</v>
      </c>
      <c r="I4517" s="14">
        <v>14750</v>
      </c>
      <c r="J4517" s="14">
        <v>6000</v>
      </c>
      <c r="K4517" s="14"/>
      <c r="L4517" s="14"/>
      <c r="M4517" s="14"/>
      <c r="N4517" s="14"/>
      <c r="O4517" s="14"/>
      <c r="P4517" s="14">
        <f t="shared" si="6951"/>
        <v>6000</v>
      </c>
      <c r="Q4517" s="14"/>
      <c r="R4517" s="14">
        <v>500</v>
      </c>
      <c r="S4517" s="14"/>
      <c r="T4517" s="14"/>
      <c r="U4517" s="14"/>
      <c r="V4517" s="14"/>
      <c r="W4517" s="14"/>
      <c r="X4517" s="14"/>
      <c r="Y4517" s="14"/>
      <c r="Z4517" s="14">
        <v>500</v>
      </c>
      <c r="AA4517" s="14">
        <v>5500</v>
      </c>
      <c r="AB4517" s="14">
        <v>0</v>
      </c>
      <c r="AC4517" s="14"/>
      <c r="AD4517" s="14"/>
      <c r="AE4517" s="14"/>
      <c r="AF4517" s="14"/>
      <c r="AG4517" s="14"/>
      <c r="AH4517" s="14">
        <f t="shared" si="6952"/>
        <v>0</v>
      </c>
      <c r="AI4517" s="14"/>
      <c r="AJ4517" s="14"/>
      <c r="AK4517" s="14"/>
      <c r="AL4517" s="14"/>
      <c r="AM4517" s="14"/>
      <c r="AN4517" s="14"/>
      <c r="AO4517" s="14"/>
      <c r="AP4517" s="14"/>
      <c r="AQ4517" s="14"/>
      <c r="AR4517" s="14">
        <v>0</v>
      </c>
      <c r="AS4517" s="14">
        <v>0</v>
      </c>
      <c r="AT4517" s="14">
        <v>2000</v>
      </c>
      <c r="AU4517" s="14"/>
      <c r="AV4517" s="14"/>
      <c r="AW4517" s="14"/>
      <c r="AX4517" s="14"/>
      <c r="AY4517" s="14"/>
      <c r="AZ4517" s="14">
        <f t="shared" si="6953"/>
        <v>2000</v>
      </c>
      <c r="BA4517" s="14"/>
      <c r="BB4517" s="14"/>
      <c r="BC4517" s="14"/>
      <c r="BD4517" s="14"/>
      <c r="BE4517" s="14"/>
      <c r="BF4517" s="14"/>
      <c r="BG4517" s="14"/>
      <c r="BH4517" s="14"/>
      <c r="BI4517" s="14"/>
      <c r="BJ4517" s="14">
        <v>0</v>
      </c>
      <c r="BK4517" s="14">
        <v>2000</v>
      </c>
    </row>
    <row r="4518" spans="1:63" x14ac:dyDescent="0.25">
      <c r="A4518" s="4" t="s">
        <v>1156</v>
      </c>
      <c r="B4518" s="4" t="s">
        <v>58</v>
      </c>
      <c r="C4518" s="4" t="s">
        <v>166</v>
      </c>
      <c r="D4518" s="107" t="s">
        <v>1472</v>
      </c>
      <c r="E4518" s="117">
        <v>6134</v>
      </c>
      <c r="F4518" s="107"/>
      <c r="G4518" s="103" t="s">
        <v>1659</v>
      </c>
      <c r="H4518" s="13" t="s">
        <v>80</v>
      </c>
      <c r="I4518" s="14">
        <v>156900</v>
      </c>
      <c r="J4518" s="14">
        <v>29500</v>
      </c>
      <c r="K4518" s="14">
        <v>5248</v>
      </c>
      <c r="L4518" s="14"/>
      <c r="M4518" s="14"/>
      <c r="N4518" s="14"/>
      <c r="O4518" s="14"/>
      <c r="P4518" s="14">
        <f t="shared" si="6951"/>
        <v>34748</v>
      </c>
      <c r="Q4518" s="14"/>
      <c r="R4518" s="14"/>
      <c r="S4518" s="14">
        <v>5248</v>
      </c>
      <c r="T4518" s="14"/>
      <c r="U4518" s="14"/>
      <c r="V4518" s="14"/>
      <c r="W4518" s="14"/>
      <c r="X4518" s="14"/>
      <c r="Y4518" s="14"/>
      <c r="Z4518" s="14">
        <v>5248</v>
      </c>
      <c r="AA4518" s="14">
        <v>29500</v>
      </c>
      <c r="AB4518" s="14">
        <v>4900</v>
      </c>
      <c r="AC4518" s="14"/>
      <c r="AD4518" s="14"/>
      <c r="AE4518" s="14"/>
      <c r="AF4518" s="14"/>
      <c r="AG4518" s="14"/>
      <c r="AH4518" s="14">
        <f t="shared" si="6952"/>
        <v>4900</v>
      </c>
      <c r="AI4518" s="14"/>
      <c r="AJ4518" s="14"/>
      <c r="AK4518" s="14"/>
      <c r="AL4518" s="14"/>
      <c r="AM4518" s="14"/>
      <c r="AN4518" s="14"/>
      <c r="AO4518" s="14"/>
      <c r="AP4518" s="14"/>
      <c r="AQ4518" s="14"/>
      <c r="AR4518" s="14">
        <v>0</v>
      </c>
      <c r="AS4518" s="14">
        <v>4900</v>
      </c>
      <c r="AT4518" s="14">
        <v>102500</v>
      </c>
      <c r="AU4518" s="14">
        <f>2000+19000</f>
        <v>21000</v>
      </c>
      <c r="AV4518" s="14"/>
      <c r="AW4518" s="14"/>
      <c r="AX4518" s="14"/>
      <c r="AY4518" s="14"/>
      <c r="AZ4518" s="14">
        <f t="shared" si="6953"/>
        <v>123500</v>
      </c>
      <c r="BA4518" s="14"/>
      <c r="BB4518" s="14">
        <v>1000</v>
      </c>
      <c r="BC4518" s="14">
        <f>2000+19000</f>
        <v>21000</v>
      </c>
      <c r="BD4518" s="14"/>
      <c r="BE4518" s="14"/>
      <c r="BF4518" s="14"/>
      <c r="BG4518" s="14"/>
      <c r="BH4518" s="14"/>
      <c r="BI4518" s="14">
        <v>6000</v>
      </c>
      <c r="BJ4518" s="14">
        <v>28000</v>
      </c>
      <c r="BK4518" s="14">
        <v>95500</v>
      </c>
    </row>
    <row r="4519" spans="1:63" x14ac:dyDescent="0.25">
      <c r="A4519" s="4" t="s">
        <v>1156</v>
      </c>
      <c r="B4519" s="4" t="s">
        <v>58</v>
      </c>
      <c r="C4519" s="4" t="s">
        <v>166</v>
      </c>
      <c r="D4519" s="107" t="s">
        <v>1472</v>
      </c>
      <c r="E4519" s="117">
        <v>6135</v>
      </c>
      <c r="F4519" s="107"/>
      <c r="G4519" s="103" t="s">
        <v>1659</v>
      </c>
      <c r="H4519" s="13" t="s">
        <v>83</v>
      </c>
      <c r="I4519" s="14">
        <v>1050</v>
      </c>
      <c r="J4519" s="14">
        <v>3000</v>
      </c>
      <c r="K4519" s="14"/>
      <c r="L4519" s="14"/>
      <c r="M4519" s="14"/>
      <c r="N4519" s="14"/>
      <c r="O4519" s="14"/>
      <c r="P4519" s="14">
        <f t="shared" si="6951"/>
        <v>3000</v>
      </c>
      <c r="Q4519" s="14"/>
      <c r="R4519" s="14"/>
      <c r="S4519" s="14"/>
      <c r="T4519" s="14"/>
      <c r="U4519" s="14"/>
      <c r="V4519" s="14">
        <v>250</v>
      </c>
      <c r="W4519" s="14"/>
      <c r="X4519" s="14"/>
      <c r="Y4519" s="14"/>
      <c r="Z4519" s="14">
        <v>250</v>
      </c>
      <c r="AA4519" s="14">
        <v>2750</v>
      </c>
      <c r="AB4519" s="14">
        <v>0</v>
      </c>
      <c r="AC4519" s="14"/>
      <c r="AD4519" s="14"/>
      <c r="AE4519" s="14"/>
      <c r="AF4519" s="14"/>
      <c r="AG4519" s="14"/>
      <c r="AH4519" s="14">
        <f t="shared" si="6952"/>
        <v>0</v>
      </c>
      <c r="AI4519" s="14"/>
      <c r="AJ4519" s="14"/>
      <c r="AK4519" s="14"/>
      <c r="AL4519" s="14"/>
      <c r="AM4519" s="14"/>
      <c r="AN4519" s="14"/>
      <c r="AO4519" s="14"/>
      <c r="AP4519" s="14"/>
      <c r="AQ4519" s="14"/>
      <c r="AR4519" s="14">
        <v>0</v>
      </c>
      <c r="AS4519" s="14">
        <v>0</v>
      </c>
      <c r="AT4519" s="14">
        <v>4000</v>
      </c>
      <c r="AU4519" s="14"/>
      <c r="AV4519" s="14"/>
      <c r="AW4519" s="14"/>
      <c r="AX4519" s="14"/>
      <c r="AY4519" s="14"/>
      <c r="AZ4519" s="14">
        <f t="shared" si="6953"/>
        <v>4000</v>
      </c>
      <c r="BA4519" s="14"/>
      <c r="BB4519" s="14"/>
      <c r="BC4519" s="14"/>
      <c r="BD4519" s="14"/>
      <c r="BE4519" s="14"/>
      <c r="BF4519" s="14"/>
      <c r="BG4519" s="14"/>
      <c r="BH4519" s="14"/>
      <c r="BI4519" s="14"/>
      <c r="BJ4519" s="14">
        <v>0</v>
      </c>
      <c r="BK4519" s="14">
        <v>4000</v>
      </c>
    </row>
    <row r="4520" spans="1:63" ht="22.5" x14ac:dyDescent="0.25">
      <c r="A4520" s="4" t="s">
        <v>1156</v>
      </c>
      <c r="B4520" s="4" t="s">
        <v>58</v>
      </c>
      <c r="C4520" s="4" t="s">
        <v>166</v>
      </c>
      <c r="D4520" s="107" t="s">
        <v>1472</v>
      </c>
      <c r="E4520" s="117">
        <v>6136</v>
      </c>
      <c r="F4520" s="107"/>
      <c r="G4520" s="103" t="s">
        <v>1659</v>
      </c>
      <c r="H4520" s="13" t="s">
        <v>86</v>
      </c>
      <c r="I4520" s="14">
        <v>100</v>
      </c>
      <c r="J4520" s="14">
        <v>3000</v>
      </c>
      <c r="K4520" s="14"/>
      <c r="L4520" s="14"/>
      <c r="M4520" s="14"/>
      <c r="N4520" s="14"/>
      <c r="O4520" s="14"/>
      <c r="P4520" s="14">
        <f t="shared" si="6951"/>
        <v>3000</v>
      </c>
      <c r="Q4520" s="14"/>
      <c r="R4520" s="14"/>
      <c r="S4520" s="14"/>
      <c r="T4520" s="14"/>
      <c r="U4520" s="14"/>
      <c r="V4520" s="14"/>
      <c r="W4520" s="14"/>
      <c r="X4520" s="14"/>
      <c r="Y4520" s="14"/>
      <c r="Z4520" s="14">
        <v>0</v>
      </c>
      <c r="AA4520" s="14">
        <v>3000</v>
      </c>
      <c r="AB4520" s="14">
        <v>0</v>
      </c>
      <c r="AC4520" s="14"/>
      <c r="AD4520" s="14"/>
      <c r="AE4520" s="14"/>
      <c r="AF4520" s="14"/>
      <c r="AG4520" s="14"/>
      <c r="AH4520" s="14">
        <f t="shared" si="6952"/>
        <v>0</v>
      </c>
      <c r="AI4520" s="14"/>
      <c r="AJ4520" s="14"/>
      <c r="AK4520" s="14"/>
      <c r="AL4520" s="14"/>
      <c r="AM4520" s="14"/>
      <c r="AN4520" s="14"/>
      <c r="AO4520" s="14"/>
      <c r="AP4520" s="14"/>
      <c r="AQ4520" s="14"/>
      <c r="AR4520" s="14">
        <v>0</v>
      </c>
      <c r="AS4520" s="14">
        <v>0</v>
      </c>
      <c r="AT4520" s="14">
        <v>4000</v>
      </c>
      <c r="AU4520" s="14"/>
      <c r="AV4520" s="14"/>
      <c r="AW4520" s="14"/>
      <c r="AX4520" s="14"/>
      <c r="AY4520" s="14"/>
      <c r="AZ4520" s="14">
        <f t="shared" si="6953"/>
        <v>4000</v>
      </c>
      <c r="BA4520" s="14"/>
      <c r="BB4520" s="14"/>
      <c r="BC4520" s="14"/>
      <c r="BD4520" s="14"/>
      <c r="BE4520" s="14"/>
      <c r="BF4520" s="14"/>
      <c r="BG4520" s="14"/>
      <c r="BH4520" s="14"/>
      <c r="BI4520" s="14"/>
      <c r="BJ4520" s="14">
        <v>0</v>
      </c>
      <c r="BK4520" s="14">
        <v>4000</v>
      </c>
    </row>
    <row r="4521" spans="1:63" x14ac:dyDescent="0.25">
      <c r="A4521" s="4" t="s">
        <v>1156</v>
      </c>
      <c r="B4521" s="4" t="s">
        <v>58</v>
      </c>
      <c r="C4521" s="4" t="s">
        <v>166</v>
      </c>
      <c r="D4521" s="107" t="s">
        <v>1472</v>
      </c>
      <c r="E4521" s="117">
        <v>6137</v>
      </c>
      <c r="F4521" s="107"/>
      <c r="G4521" s="103" t="s">
        <v>1659</v>
      </c>
      <c r="H4521" s="13" t="s">
        <v>89</v>
      </c>
      <c r="I4521" s="14">
        <v>62700</v>
      </c>
      <c r="J4521" s="14">
        <v>13000</v>
      </c>
      <c r="K4521" s="14"/>
      <c r="L4521" s="14"/>
      <c r="M4521" s="14"/>
      <c r="N4521" s="14"/>
      <c r="O4521" s="14"/>
      <c r="P4521" s="14">
        <f t="shared" si="6951"/>
        <v>13000</v>
      </c>
      <c r="Q4521" s="14"/>
      <c r="R4521" s="14"/>
      <c r="S4521" s="14"/>
      <c r="T4521" s="14"/>
      <c r="U4521" s="14"/>
      <c r="V4521" s="14"/>
      <c r="W4521" s="14"/>
      <c r="X4521" s="14">
        <v>9000</v>
      </c>
      <c r="Y4521" s="14"/>
      <c r="Z4521" s="14">
        <v>9000</v>
      </c>
      <c r="AA4521" s="14">
        <v>4000</v>
      </c>
      <c r="AB4521" s="14">
        <v>1200</v>
      </c>
      <c r="AC4521" s="14"/>
      <c r="AD4521" s="14"/>
      <c r="AE4521" s="14"/>
      <c r="AF4521" s="14"/>
      <c r="AG4521" s="14"/>
      <c r="AH4521" s="14">
        <f t="shared" si="6952"/>
        <v>1200</v>
      </c>
      <c r="AI4521" s="14"/>
      <c r="AJ4521" s="14"/>
      <c r="AK4521" s="14"/>
      <c r="AL4521" s="14"/>
      <c r="AM4521" s="14"/>
      <c r="AN4521" s="14"/>
      <c r="AO4521" s="14"/>
      <c r="AP4521" s="14"/>
      <c r="AQ4521" s="14"/>
      <c r="AR4521" s="14">
        <v>0</v>
      </c>
      <c r="AS4521" s="14">
        <v>1200</v>
      </c>
      <c r="AT4521" s="14">
        <v>25000</v>
      </c>
      <c r="AU4521" s="14"/>
      <c r="AV4521" s="14"/>
      <c r="AW4521" s="14"/>
      <c r="AX4521" s="14"/>
      <c r="AY4521" s="14"/>
      <c r="AZ4521" s="14">
        <f t="shared" si="6953"/>
        <v>25000</v>
      </c>
      <c r="BA4521" s="14"/>
      <c r="BB4521" s="14"/>
      <c r="BC4521" s="14"/>
      <c r="BD4521" s="14"/>
      <c r="BE4521" s="14"/>
      <c r="BF4521" s="14"/>
      <c r="BG4521" s="14"/>
      <c r="BH4521" s="14"/>
      <c r="BI4521" s="14"/>
      <c r="BJ4521" s="14">
        <v>0</v>
      </c>
      <c r="BK4521" s="14">
        <v>25000</v>
      </c>
    </row>
    <row r="4522" spans="1:63" ht="22.5" x14ac:dyDescent="0.25">
      <c r="A4522" s="4" t="s">
        <v>1156</v>
      </c>
      <c r="B4522" s="4" t="s">
        <v>58</v>
      </c>
      <c r="C4522" s="4" t="s">
        <v>166</v>
      </c>
      <c r="D4522" s="107" t="s">
        <v>1472</v>
      </c>
      <c r="E4522" s="117">
        <v>6138</v>
      </c>
      <c r="F4522" s="107"/>
      <c r="G4522" s="103" t="s">
        <v>1659</v>
      </c>
      <c r="H4522" s="13" t="s">
        <v>92</v>
      </c>
      <c r="I4522" s="14">
        <v>8000</v>
      </c>
      <c r="J4522" s="14">
        <v>8000</v>
      </c>
      <c r="K4522" s="14">
        <v>500</v>
      </c>
      <c r="L4522" s="14"/>
      <c r="M4522" s="14"/>
      <c r="N4522" s="14"/>
      <c r="O4522" s="14"/>
      <c r="P4522" s="14">
        <f t="shared" si="6951"/>
        <v>8500</v>
      </c>
      <c r="Q4522" s="14">
        <v>200</v>
      </c>
      <c r="R4522" s="14">
        <v>200</v>
      </c>
      <c r="S4522" s="14">
        <v>500</v>
      </c>
      <c r="T4522" s="14"/>
      <c r="U4522" s="14">
        <v>2500</v>
      </c>
      <c r="V4522" s="14"/>
      <c r="W4522" s="14"/>
      <c r="X4522" s="14"/>
      <c r="Y4522" s="14"/>
      <c r="Z4522" s="14">
        <v>3400</v>
      </c>
      <c r="AA4522" s="14">
        <v>5100</v>
      </c>
      <c r="AB4522" s="14">
        <v>0</v>
      </c>
      <c r="AC4522" s="14"/>
      <c r="AD4522" s="14"/>
      <c r="AE4522" s="14"/>
      <c r="AF4522" s="14"/>
      <c r="AG4522" s="14"/>
      <c r="AH4522" s="14">
        <f t="shared" si="6952"/>
        <v>0</v>
      </c>
      <c r="AI4522" s="14"/>
      <c r="AJ4522" s="14"/>
      <c r="AK4522" s="14"/>
      <c r="AL4522" s="14"/>
      <c r="AM4522" s="14"/>
      <c r="AN4522" s="14"/>
      <c r="AO4522" s="14"/>
      <c r="AP4522" s="14"/>
      <c r="AQ4522" s="14"/>
      <c r="AR4522" s="14">
        <v>0</v>
      </c>
      <c r="AS4522" s="14">
        <v>0</v>
      </c>
      <c r="AT4522" s="14">
        <v>2000</v>
      </c>
      <c r="AU4522" s="14"/>
      <c r="AV4522" s="14"/>
      <c r="AW4522" s="14"/>
      <c r="AX4522" s="14"/>
      <c r="AY4522" s="14"/>
      <c r="AZ4522" s="14">
        <f t="shared" si="6953"/>
        <v>2000</v>
      </c>
      <c r="BA4522" s="14"/>
      <c r="BB4522" s="14"/>
      <c r="BC4522" s="14"/>
      <c r="BD4522" s="14"/>
      <c r="BE4522" s="14"/>
      <c r="BF4522" s="14"/>
      <c r="BG4522" s="14"/>
      <c r="BH4522" s="14"/>
      <c r="BI4522" s="14"/>
      <c r="BJ4522" s="14">
        <v>0</v>
      </c>
      <c r="BK4522" s="14">
        <v>2000</v>
      </c>
    </row>
    <row r="4523" spans="1:63" x14ac:dyDescent="0.25">
      <c r="A4523" s="1" t="s">
        <v>1156</v>
      </c>
      <c r="B4523" s="1" t="s">
        <v>58</v>
      </c>
      <c r="C4523" s="1" t="s">
        <v>166</v>
      </c>
      <c r="D4523" s="110" t="s">
        <v>1472</v>
      </c>
      <c r="E4523" s="110" t="s">
        <v>36</v>
      </c>
      <c r="F4523" s="107" t="s">
        <v>0</v>
      </c>
      <c r="G4523" s="13" t="s">
        <v>0</v>
      </c>
      <c r="H4523" s="2" t="s">
        <v>37</v>
      </c>
      <c r="I4523" s="12">
        <f>SUM(I4524:I4526)</f>
        <v>116012</v>
      </c>
      <c r="J4523" s="12">
        <f t="shared" ref="J4523:Y4523" si="7011">SUM(J4524:J4526)</f>
        <v>28900</v>
      </c>
      <c r="K4523" s="12">
        <f t="shared" si="7011"/>
        <v>4300</v>
      </c>
      <c r="L4523" s="12">
        <f t="shared" si="7011"/>
        <v>0</v>
      </c>
      <c r="M4523" s="12">
        <f t="shared" si="7011"/>
        <v>0</v>
      </c>
      <c r="N4523" s="12">
        <f t="shared" si="7011"/>
        <v>0</v>
      </c>
      <c r="O4523" s="12">
        <f t="shared" si="7011"/>
        <v>0</v>
      </c>
      <c r="P4523" s="12">
        <f t="shared" si="7011"/>
        <v>33200</v>
      </c>
      <c r="Q4523" s="12">
        <f t="shared" si="7011"/>
        <v>4400</v>
      </c>
      <c r="R4523" s="12">
        <f t="shared" si="7011"/>
        <v>1600</v>
      </c>
      <c r="S4523" s="12">
        <f t="shared" si="7011"/>
        <v>8000</v>
      </c>
      <c r="T4523" s="12">
        <f t="shared" si="7011"/>
        <v>0</v>
      </c>
      <c r="U4523" s="12">
        <f t="shared" si="7011"/>
        <v>4000</v>
      </c>
      <c r="V4523" s="12">
        <f t="shared" si="7011"/>
        <v>6500</v>
      </c>
      <c r="W4523" s="12">
        <f t="shared" si="7011"/>
        <v>1000</v>
      </c>
      <c r="X4523" s="12">
        <f t="shared" si="7011"/>
        <v>2000</v>
      </c>
      <c r="Y4523" s="12">
        <f t="shared" si="7011"/>
        <v>2500</v>
      </c>
      <c r="Z4523" s="12">
        <v>30000</v>
      </c>
      <c r="AA4523" s="12">
        <v>3200</v>
      </c>
      <c r="AB4523" s="12">
        <f t="shared" ref="AB4523:AQ4523" si="7012">SUM(AB4524:AB4526)</f>
        <v>4900</v>
      </c>
      <c r="AC4523" s="12">
        <f t="shared" si="7012"/>
        <v>0</v>
      </c>
      <c r="AD4523" s="12">
        <f t="shared" si="7012"/>
        <v>0</v>
      </c>
      <c r="AE4523" s="12">
        <f t="shared" si="7012"/>
        <v>0</v>
      </c>
      <c r="AF4523" s="12">
        <f t="shared" si="7012"/>
        <v>0</v>
      </c>
      <c r="AG4523" s="12">
        <f t="shared" si="7012"/>
        <v>0</v>
      </c>
      <c r="AH4523" s="12">
        <f t="shared" si="7012"/>
        <v>4900</v>
      </c>
      <c r="AI4523" s="12">
        <f t="shared" si="7012"/>
        <v>0</v>
      </c>
      <c r="AJ4523" s="12">
        <f t="shared" si="7012"/>
        <v>0</v>
      </c>
      <c r="AK4523" s="12">
        <f t="shared" si="7012"/>
        <v>0</v>
      </c>
      <c r="AL4523" s="12">
        <f t="shared" si="7012"/>
        <v>0</v>
      </c>
      <c r="AM4523" s="12">
        <f t="shared" si="7012"/>
        <v>0</v>
      </c>
      <c r="AN4523" s="12">
        <f t="shared" si="7012"/>
        <v>0</v>
      </c>
      <c r="AO4523" s="12">
        <f t="shared" si="7012"/>
        <v>0</v>
      </c>
      <c r="AP4523" s="12">
        <f t="shared" si="7012"/>
        <v>0</v>
      </c>
      <c r="AQ4523" s="12">
        <f t="shared" si="7012"/>
        <v>0</v>
      </c>
      <c r="AR4523" s="12">
        <v>0</v>
      </c>
      <c r="AS4523" s="12">
        <v>4900</v>
      </c>
      <c r="AT4523" s="12">
        <f t="shared" ref="AT4523:BI4523" si="7013">SUM(AT4524:AT4526)</f>
        <v>43500</v>
      </c>
      <c r="AU4523" s="12">
        <f t="shared" si="7013"/>
        <v>10300</v>
      </c>
      <c r="AV4523" s="12">
        <f t="shared" si="7013"/>
        <v>0</v>
      </c>
      <c r="AW4523" s="12">
        <f t="shared" si="7013"/>
        <v>0</v>
      </c>
      <c r="AX4523" s="12">
        <f t="shared" si="7013"/>
        <v>0</v>
      </c>
      <c r="AY4523" s="12">
        <f t="shared" si="7013"/>
        <v>0</v>
      </c>
      <c r="AZ4523" s="12">
        <f t="shared" si="7013"/>
        <v>53800</v>
      </c>
      <c r="BA4523" s="12">
        <f t="shared" si="7013"/>
        <v>0</v>
      </c>
      <c r="BB4523" s="12">
        <f t="shared" si="7013"/>
        <v>510</v>
      </c>
      <c r="BC4523" s="12">
        <f t="shared" si="7013"/>
        <v>10300</v>
      </c>
      <c r="BD4523" s="12">
        <f t="shared" si="7013"/>
        <v>0</v>
      </c>
      <c r="BE4523" s="12">
        <f t="shared" si="7013"/>
        <v>150</v>
      </c>
      <c r="BF4523" s="12">
        <f t="shared" si="7013"/>
        <v>3500</v>
      </c>
      <c r="BG4523" s="12">
        <f t="shared" si="7013"/>
        <v>0</v>
      </c>
      <c r="BH4523" s="12">
        <f t="shared" si="7013"/>
        <v>0</v>
      </c>
      <c r="BI4523" s="12">
        <f t="shared" si="7013"/>
        <v>2000</v>
      </c>
      <c r="BJ4523" s="12">
        <v>16460</v>
      </c>
      <c r="BK4523" s="12">
        <v>37340</v>
      </c>
    </row>
    <row r="4524" spans="1:63" x14ac:dyDescent="0.25">
      <c r="A4524" s="4" t="s">
        <v>1156</v>
      </c>
      <c r="B4524" s="4" t="s">
        <v>58</v>
      </c>
      <c r="C4524" s="4" t="s">
        <v>166</v>
      </c>
      <c r="D4524" s="107" t="s">
        <v>1472</v>
      </c>
      <c r="E4524" s="117">
        <v>6139</v>
      </c>
      <c r="F4524" s="107"/>
      <c r="G4524" s="103" t="s">
        <v>1659</v>
      </c>
      <c r="H4524" s="13" t="s">
        <v>37</v>
      </c>
      <c r="I4524" s="14">
        <v>105400</v>
      </c>
      <c r="J4524" s="14">
        <v>25400</v>
      </c>
      <c r="K4524" s="14">
        <v>4000</v>
      </c>
      <c r="L4524" s="14"/>
      <c r="M4524" s="14"/>
      <c r="N4524" s="14"/>
      <c r="O4524" s="14"/>
      <c r="P4524" s="14">
        <f t="shared" si="6951"/>
        <v>29400</v>
      </c>
      <c r="Q4524" s="14">
        <v>4200</v>
      </c>
      <c r="R4524" s="14">
        <v>1500</v>
      </c>
      <c r="S4524" s="14">
        <f>4000+3700</f>
        <v>7700</v>
      </c>
      <c r="T4524" s="14"/>
      <c r="U4524" s="14">
        <f>2000+2000</f>
        <v>4000</v>
      </c>
      <c r="V4524" s="14">
        <v>6500</v>
      </c>
      <c r="W4524" s="14">
        <v>1000</v>
      </c>
      <c r="X4524" s="14">
        <v>2000</v>
      </c>
      <c r="Y4524" s="14">
        <f>2500</f>
        <v>2500</v>
      </c>
      <c r="Z4524" s="14">
        <v>29400</v>
      </c>
      <c r="AA4524" s="14">
        <v>0</v>
      </c>
      <c r="AB4524" s="14">
        <v>4900</v>
      </c>
      <c r="AC4524" s="14"/>
      <c r="AD4524" s="14"/>
      <c r="AE4524" s="14"/>
      <c r="AF4524" s="14"/>
      <c r="AG4524" s="14"/>
      <c r="AH4524" s="14">
        <f t="shared" si="6952"/>
        <v>4900</v>
      </c>
      <c r="AI4524" s="14"/>
      <c r="AJ4524" s="14"/>
      <c r="AK4524" s="14"/>
      <c r="AL4524" s="14"/>
      <c r="AM4524" s="14"/>
      <c r="AN4524" s="14"/>
      <c r="AO4524" s="14"/>
      <c r="AP4524" s="14"/>
      <c r="AQ4524" s="14"/>
      <c r="AR4524" s="14">
        <v>0</v>
      </c>
      <c r="AS4524" s="14">
        <v>4900</v>
      </c>
      <c r="AT4524" s="14">
        <v>40000</v>
      </c>
      <c r="AU4524" s="14">
        <f>6500+3800</f>
        <v>10300</v>
      </c>
      <c r="AV4524" s="14"/>
      <c r="AW4524" s="14"/>
      <c r="AX4524" s="14"/>
      <c r="AY4524" s="14"/>
      <c r="AZ4524" s="14">
        <f t="shared" si="6953"/>
        <v>50300</v>
      </c>
      <c r="BA4524" s="14"/>
      <c r="BB4524" s="14">
        <v>500</v>
      </c>
      <c r="BC4524" s="14">
        <f>6500+3800</f>
        <v>10300</v>
      </c>
      <c r="BD4524" s="14"/>
      <c r="BE4524" s="14"/>
      <c r="BF4524" s="14">
        <v>3500</v>
      </c>
      <c r="BG4524" s="14"/>
      <c r="BH4524" s="14"/>
      <c r="BI4524" s="14">
        <v>2000</v>
      </c>
      <c r="BJ4524" s="14">
        <v>16300</v>
      </c>
      <c r="BK4524" s="14">
        <v>34000</v>
      </c>
    </row>
    <row r="4525" spans="1:63" ht="22.5" x14ac:dyDescent="0.25">
      <c r="A4525" s="4" t="s">
        <v>1156</v>
      </c>
      <c r="B4525" s="4" t="s">
        <v>58</v>
      </c>
      <c r="C4525" s="4" t="s">
        <v>166</v>
      </c>
      <c r="D4525" s="107" t="s">
        <v>1472</v>
      </c>
      <c r="E4525" s="117">
        <v>6139</v>
      </c>
      <c r="F4525" s="107" t="s">
        <v>1479</v>
      </c>
      <c r="G4525" s="103" t="s">
        <v>1659</v>
      </c>
      <c r="H4525" s="13" t="s">
        <v>39</v>
      </c>
      <c r="I4525" s="14">
        <v>6647</v>
      </c>
      <c r="J4525" s="14">
        <v>3000</v>
      </c>
      <c r="K4525" s="14">
        <v>300</v>
      </c>
      <c r="L4525" s="14"/>
      <c r="M4525" s="14"/>
      <c r="N4525" s="14"/>
      <c r="O4525" s="14"/>
      <c r="P4525" s="14">
        <f t="shared" si="6951"/>
        <v>3300</v>
      </c>
      <c r="Q4525" s="14">
        <v>200</v>
      </c>
      <c r="R4525" s="14">
        <v>100</v>
      </c>
      <c r="S4525" s="14">
        <v>300</v>
      </c>
      <c r="T4525" s="14"/>
      <c r="U4525" s="14"/>
      <c r="V4525" s="14"/>
      <c r="W4525" s="14"/>
      <c r="X4525" s="14"/>
      <c r="Y4525" s="14"/>
      <c r="Z4525" s="14">
        <v>600</v>
      </c>
      <c r="AA4525" s="14">
        <v>2700</v>
      </c>
      <c r="AB4525" s="14">
        <v>0</v>
      </c>
      <c r="AC4525" s="14"/>
      <c r="AD4525" s="14"/>
      <c r="AE4525" s="14"/>
      <c r="AF4525" s="14"/>
      <c r="AG4525" s="14"/>
      <c r="AH4525" s="14">
        <f t="shared" si="6952"/>
        <v>0</v>
      </c>
      <c r="AI4525" s="14"/>
      <c r="AJ4525" s="14"/>
      <c r="AK4525" s="14"/>
      <c r="AL4525" s="14"/>
      <c r="AM4525" s="14"/>
      <c r="AN4525" s="14"/>
      <c r="AO4525" s="14"/>
      <c r="AP4525" s="14"/>
      <c r="AQ4525" s="14"/>
      <c r="AR4525" s="14">
        <v>0</v>
      </c>
      <c r="AS4525" s="14">
        <v>0</v>
      </c>
      <c r="AT4525" s="14">
        <v>3500</v>
      </c>
      <c r="AU4525" s="14"/>
      <c r="AV4525" s="14"/>
      <c r="AW4525" s="14"/>
      <c r="AX4525" s="14"/>
      <c r="AY4525" s="14"/>
      <c r="AZ4525" s="14">
        <f t="shared" si="6953"/>
        <v>3500</v>
      </c>
      <c r="BA4525" s="14"/>
      <c r="BB4525" s="14">
        <v>10</v>
      </c>
      <c r="BC4525" s="14"/>
      <c r="BD4525" s="14"/>
      <c r="BE4525" s="14">
        <v>150</v>
      </c>
      <c r="BF4525" s="14"/>
      <c r="BG4525" s="14"/>
      <c r="BH4525" s="14"/>
      <c r="BI4525" s="14"/>
      <c r="BJ4525" s="14">
        <v>160</v>
      </c>
      <c r="BK4525" s="14">
        <v>3340</v>
      </c>
    </row>
    <row r="4526" spans="1:63" ht="33.75" x14ac:dyDescent="0.25">
      <c r="A4526" s="4" t="s">
        <v>1156</v>
      </c>
      <c r="B4526" s="4" t="s">
        <v>58</v>
      </c>
      <c r="C4526" s="4" t="s">
        <v>166</v>
      </c>
      <c r="D4526" s="107" t="s">
        <v>1472</v>
      </c>
      <c r="E4526" s="117">
        <v>6139</v>
      </c>
      <c r="F4526" s="107" t="s">
        <v>1480</v>
      </c>
      <c r="G4526" s="103" t="s">
        <v>1659</v>
      </c>
      <c r="H4526" s="13" t="s">
        <v>40</v>
      </c>
      <c r="I4526" s="14">
        <v>3965</v>
      </c>
      <c r="J4526" s="14">
        <v>500</v>
      </c>
      <c r="K4526" s="14"/>
      <c r="L4526" s="14"/>
      <c r="M4526" s="14"/>
      <c r="N4526" s="14"/>
      <c r="O4526" s="14"/>
      <c r="P4526" s="14">
        <f t="shared" si="6951"/>
        <v>500</v>
      </c>
      <c r="Q4526" s="14"/>
      <c r="R4526" s="14"/>
      <c r="S4526" s="14"/>
      <c r="T4526" s="14"/>
      <c r="U4526" s="14"/>
      <c r="V4526" s="14"/>
      <c r="W4526" s="14"/>
      <c r="X4526" s="14"/>
      <c r="Y4526" s="14"/>
      <c r="Z4526" s="14">
        <v>0</v>
      </c>
      <c r="AA4526" s="14">
        <v>500</v>
      </c>
      <c r="AB4526" s="14">
        <v>0</v>
      </c>
      <c r="AC4526" s="14"/>
      <c r="AD4526" s="14"/>
      <c r="AE4526" s="14"/>
      <c r="AF4526" s="14"/>
      <c r="AG4526" s="14"/>
      <c r="AH4526" s="14">
        <f t="shared" si="6952"/>
        <v>0</v>
      </c>
      <c r="AI4526" s="14"/>
      <c r="AJ4526" s="14"/>
      <c r="AK4526" s="14"/>
      <c r="AL4526" s="14"/>
      <c r="AM4526" s="14"/>
      <c r="AN4526" s="14"/>
      <c r="AO4526" s="14"/>
      <c r="AP4526" s="14"/>
      <c r="AQ4526" s="14"/>
      <c r="AR4526" s="14">
        <v>0</v>
      </c>
      <c r="AS4526" s="14">
        <v>0</v>
      </c>
      <c r="AT4526" s="14">
        <v>0</v>
      </c>
      <c r="AU4526" s="14"/>
      <c r="AV4526" s="14"/>
      <c r="AW4526" s="14"/>
      <c r="AX4526" s="14"/>
      <c r="AY4526" s="14"/>
      <c r="AZ4526" s="14">
        <f t="shared" si="6953"/>
        <v>0</v>
      </c>
      <c r="BA4526" s="14"/>
      <c r="BB4526" s="14"/>
      <c r="BC4526" s="14"/>
      <c r="BD4526" s="14"/>
      <c r="BE4526" s="14"/>
      <c r="BF4526" s="14"/>
      <c r="BG4526" s="14"/>
      <c r="BH4526" s="14"/>
      <c r="BI4526" s="14"/>
      <c r="BJ4526" s="14">
        <v>0</v>
      </c>
      <c r="BK4526" s="14">
        <v>0</v>
      </c>
    </row>
    <row r="4527" spans="1:63" ht="33.75" x14ac:dyDescent="0.25">
      <c r="A4527" s="1" t="s">
        <v>0</v>
      </c>
      <c r="B4527" s="1" t="s">
        <v>0</v>
      </c>
      <c r="C4527" s="1" t="s">
        <v>0</v>
      </c>
      <c r="D4527" s="106" t="s">
        <v>0</v>
      </c>
      <c r="E4527" s="106" t="s">
        <v>0</v>
      </c>
      <c r="F4527" s="106" t="s">
        <v>0</v>
      </c>
      <c r="G4527" s="2" t="s">
        <v>0</v>
      </c>
      <c r="H4527" s="10" t="s">
        <v>41</v>
      </c>
      <c r="I4527" s="11">
        <f>SUM(I4528)</f>
        <v>300</v>
      </c>
      <c r="J4527" s="11">
        <f t="shared" ref="J4527:Y4527" si="7014">SUM(J4528)</f>
        <v>10200</v>
      </c>
      <c r="K4527" s="11">
        <f t="shared" si="7014"/>
        <v>0</v>
      </c>
      <c r="L4527" s="11">
        <f t="shared" si="7014"/>
        <v>0</v>
      </c>
      <c r="M4527" s="11">
        <f t="shared" si="7014"/>
        <v>0</v>
      </c>
      <c r="N4527" s="11">
        <f t="shared" si="7014"/>
        <v>0</v>
      </c>
      <c r="O4527" s="11">
        <f t="shared" si="7014"/>
        <v>0</v>
      </c>
      <c r="P4527" s="11">
        <f t="shared" si="7014"/>
        <v>10200</v>
      </c>
      <c r="Q4527" s="11">
        <f t="shared" si="7014"/>
        <v>3400</v>
      </c>
      <c r="R4527" s="11">
        <f t="shared" si="7014"/>
        <v>0</v>
      </c>
      <c r="S4527" s="11">
        <f t="shared" si="7014"/>
        <v>0</v>
      </c>
      <c r="T4527" s="11">
        <f t="shared" si="7014"/>
        <v>0</v>
      </c>
      <c r="U4527" s="11">
        <f t="shared" si="7014"/>
        <v>0</v>
      </c>
      <c r="V4527" s="11">
        <f t="shared" si="7014"/>
        <v>0</v>
      </c>
      <c r="W4527" s="11">
        <f t="shared" si="7014"/>
        <v>0</v>
      </c>
      <c r="X4527" s="11">
        <f t="shared" si="7014"/>
        <v>0</v>
      </c>
      <c r="Y4527" s="11">
        <f t="shared" si="7014"/>
        <v>0</v>
      </c>
      <c r="Z4527" s="11">
        <v>3400</v>
      </c>
      <c r="AA4527" s="11">
        <v>6800</v>
      </c>
      <c r="AB4527" s="11">
        <f t="shared" ref="AB4527:AQ4527" si="7015">SUM(AB4528)</f>
        <v>0</v>
      </c>
      <c r="AC4527" s="11">
        <f t="shared" si="7015"/>
        <v>0</v>
      </c>
      <c r="AD4527" s="11">
        <f t="shared" si="7015"/>
        <v>0</v>
      </c>
      <c r="AE4527" s="11">
        <f t="shared" si="7015"/>
        <v>0</v>
      </c>
      <c r="AF4527" s="11">
        <f t="shared" si="7015"/>
        <v>0</v>
      </c>
      <c r="AG4527" s="11">
        <f t="shared" si="7015"/>
        <v>0</v>
      </c>
      <c r="AH4527" s="11">
        <f t="shared" si="7015"/>
        <v>0</v>
      </c>
      <c r="AI4527" s="11">
        <f t="shared" si="7015"/>
        <v>0</v>
      </c>
      <c r="AJ4527" s="11">
        <f t="shared" si="7015"/>
        <v>0</v>
      </c>
      <c r="AK4527" s="11">
        <f t="shared" si="7015"/>
        <v>0</v>
      </c>
      <c r="AL4527" s="11">
        <f t="shared" si="7015"/>
        <v>0</v>
      </c>
      <c r="AM4527" s="11">
        <f t="shared" si="7015"/>
        <v>0</v>
      </c>
      <c r="AN4527" s="11">
        <f t="shared" si="7015"/>
        <v>0</v>
      </c>
      <c r="AO4527" s="11">
        <f t="shared" si="7015"/>
        <v>0</v>
      </c>
      <c r="AP4527" s="11">
        <f t="shared" si="7015"/>
        <v>0</v>
      </c>
      <c r="AQ4527" s="11">
        <f t="shared" si="7015"/>
        <v>0</v>
      </c>
      <c r="AR4527" s="11">
        <v>0</v>
      </c>
      <c r="AS4527" s="11">
        <v>0</v>
      </c>
      <c r="AT4527" s="11">
        <f t="shared" ref="AT4527:BI4527" si="7016">SUM(AT4528)</f>
        <v>0</v>
      </c>
      <c r="AU4527" s="11">
        <f t="shared" si="7016"/>
        <v>0</v>
      </c>
      <c r="AV4527" s="11">
        <f t="shared" si="7016"/>
        <v>0</v>
      </c>
      <c r="AW4527" s="11">
        <f t="shared" si="7016"/>
        <v>0</v>
      </c>
      <c r="AX4527" s="11">
        <f t="shared" si="7016"/>
        <v>0</v>
      </c>
      <c r="AY4527" s="11">
        <f t="shared" si="7016"/>
        <v>0</v>
      </c>
      <c r="AZ4527" s="11">
        <f t="shared" si="7016"/>
        <v>0</v>
      </c>
      <c r="BA4527" s="11">
        <f t="shared" si="7016"/>
        <v>0</v>
      </c>
      <c r="BB4527" s="11">
        <f t="shared" si="7016"/>
        <v>0</v>
      </c>
      <c r="BC4527" s="11">
        <f t="shared" si="7016"/>
        <v>0</v>
      </c>
      <c r="BD4527" s="11">
        <f t="shared" si="7016"/>
        <v>0</v>
      </c>
      <c r="BE4527" s="11">
        <f t="shared" si="7016"/>
        <v>0</v>
      </c>
      <c r="BF4527" s="11">
        <f t="shared" si="7016"/>
        <v>0</v>
      </c>
      <c r="BG4527" s="11">
        <f t="shared" si="7016"/>
        <v>0</v>
      </c>
      <c r="BH4527" s="11">
        <f t="shared" si="7016"/>
        <v>0</v>
      </c>
      <c r="BI4527" s="11">
        <f t="shared" si="7016"/>
        <v>0</v>
      </c>
      <c r="BJ4527" s="11">
        <v>0</v>
      </c>
      <c r="BK4527" s="11">
        <v>0</v>
      </c>
    </row>
    <row r="4528" spans="1:63" ht="22.5" x14ac:dyDescent="0.25">
      <c r="A4528" s="4" t="s">
        <v>1156</v>
      </c>
      <c r="B4528" s="4" t="s">
        <v>58</v>
      </c>
      <c r="C4528" s="4" t="s">
        <v>166</v>
      </c>
      <c r="D4528" s="107" t="s">
        <v>1472</v>
      </c>
      <c r="E4528" s="106" t="s">
        <v>42</v>
      </c>
      <c r="F4528" s="106" t="s">
        <v>0</v>
      </c>
      <c r="G4528" s="2" t="s">
        <v>0</v>
      </c>
      <c r="H4528" s="2" t="s">
        <v>43</v>
      </c>
      <c r="I4528" s="12">
        <f>SUM(I4529:I4531)</f>
        <v>300</v>
      </c>
      <c r="J4528" s="12">
        <f t="shared" ref="J4528:Y4528" si="7017">SUM(J4529:J4531)</f>
        <v>10200</v>
      </c>
      <c r="K4528" s="12">
        <f t="shared" si="7017"/>
        <v>0</v>
      </c>
      <c r="L4528" s="12">
        <f t="shared" si="7017"/>
        <v>0</v>
      </c>
      <c r="M4528" s="12">
        <f t="shared" si="7017"/>
        <v>0</v>
      </c>
      <c r="N4528" s="12">
        <f t="shared" si="7017"/>
        <v>0</v>
      </c>
      <c r="O4528" s="12">
        <f t="shared" si="7017"/>
        <v>0</v>
      </c>
      <c r="P4528" s="12">
        <f t="shared" ref="P4528" si="7018">SUM(P4529:P4531)</f>
        <v>10200</v>
      </c>
      <c r="Q4528" s="12">
        <f t="shared" si="7017"/>
        <v>3400</v>
      </c>
      <c r="R4528" s="12">
        <f t="shared" si="7017"/>
        <v>0</v>
      </c>
      <c r="S4528" s="12">
        <f t="shared" si="7017"/>
        <v>0</v>
      </c>
      <c r="T4528" s="12">
        <f t="shared" si="7017"/>
        <v>0</v>
      </c>
      <c r="U4528" s="12">
        <f t="shared" si="7017"/>
        <v>0</v>
      </c>
      <c r="V4528" s="12">
        <f t="shared" si="7017"/>
        <v>0</v>
      </c>
      <c r="W4528" s="12">
        <f t="shared" si="7017"/>
        <v>0</v>
      </c>
      <c r="X4528" s="12">
        <f t="shared" si="7017"/>
        <v>0</v>
      </c>
      <c r="Y4528" s="12">
        <f t="shared" si="7017"/>
        <v>0</v>
      </c>
      <c r="Z4528" s="12">
        <v>3400</v>
      </c>
      <c r="AA4528" s="12">
        <v>6800</v>
      </c>
      <c r="AB4528" s="12">
        <f t="shared" ref="AB4528:AQ4528" si="7019">SUM(AB4529:AB4531)</f>
        <v>0</v>
      </c>
      <c r="AC4528" s="12">
        <f t="shared" si="7019"/>
        <v>0</v>
      </c>
      <c r="AD4528" s="12">
        <f t="shared" si="7019"/>
        <v>0</v>
      </c>
      <c r="AE4528" s="12">
        <f t="shared" si="7019"/>
        <v>0</v>
      </c>
      <c r="AF4528" s="12">
        <f t="shared" si="7019"/>
        <v>0</v>
      </c>
      <c r="AG4528" s="12">
        <f t="shared" si="7019"/>
        <v>0</v>
      </c>
      <c r="AH4528" s="12">
        <f t="shared" ref="AH4528" si="7020">SUM(AH4529:AH4531)</f>
        <v>0</v>
      </c>
      <c r="AI4528" s="12">
        <f t="shared" si="7019"/>
        <v>0</v>
      </c>
      <c r="AJ4528" s="12">
        <f t="shared" si="7019"/>
        <v>0</v>
      </c>
      <c r="AK4528" s="12">
        <f t="shared" si="7019"/>
        <v>0</v>
      </c>
      <c r="AL4528" s="12">
        <f t="shared" si="7019"/>
        <v>0</v>
      </c>
      <c r="AM4528" s="12">
        <f t="shared" si="7019"/>
        <v>0</v>
      </c>
      <c r="AN4528" s="12">
        <f t="shared" si="7019"/>
        <v>0</v>
      </c>
      <c r="AO4528" s="12">
        <f t="shared" si="7019"/>
        <v>0</v>
      </c>
      <c r="AP4528" s="12">
        <f t="shared" si="7019"/>
        <v>0</v>
      </c>
      <c r="AQ4528" s="12">
        <f t="shared" si="7019"/>
        <v>0</v>
      </c>
      <c r="AR4528" s="12">
        <v>0</v>
      </c>
      <c r="AS4528" s="12">
        <v>0</v>
      </c>
      <c r="AT4528" s="12">
        <f t="shared" ref="AT4528:BI4528" si="7021">SUM(AT4529:AT4531)</f>
        <v>0</v>
      </c>
      <c r="AU4528" s="12">
        <f t="shared" si="7021"/>
        <v>0</v>
      </c>
      <c r="AV4528" s="12">
        <f t="shared" si="7021"/>
        <v>0</v>
      </c>
      <c r="AW4528" s="12">
        <f t="shared" si="7021"/>
        <v>0</v>
      </c>
      <c r="AX4528" s="12">
        <f t="shared" si="7021"/>
        <v>0</v>
      </c>
      <c r="AY4528" s="12">
        <f t="shared" si="7021"/>
        <v>0</v>
      </c>
      <c r="AZ4528" s="12">
        <f t="shared" ref="AZ4528" si="7022">SUM(AZ4529:AZ4531)</f>
        <v>0</v>
      </c>
      <c r="BA4528" s="12">
        <f t="shared" si="7021"/>
        <v>0</v>
      </c>
      <c r="BB4528" s="12">
        <f t="shared" si="7021"/>
        <v>0</v>
      </c>
      <c r="BC4528" s="12">
        <f t="shared" si="7021"/>
        <v>0</v>
      </c>
      <c r="BD4528" s="12">
        <f t="shared" si="7021"/>
        <v>0</v>
      </c>
      <c r="BE4528" s="12">
        <f t="shared" si="7021"/>
        <v>0</v>
      </c>
      <c r="BF4528" s="12">
        <f t="shared" si="7021"/>
        <v>0</v>
      </c>
      <c r="BG4528" s="12">
        <f t="shared" si="7021"/>
        <v>0</v>
      </c>
      <c r="BH4528" s="12">
        <f t="shared" si="7021"/>
        <v>0</v>
      </c>
      <c r="BI4528" s="12">
        <f t="shared" si="7021"/>
        <v>0</v>
      </c>
      <c r="BJ4528" s="12">
        <v>0</v>
      </c>
      <c r="BK4528" s="12">
        <v>0</v>
      </c>
    </row>
    <row r="4529" spans="1:63" x14ac:dyDescent="0.25">
      <c r="A4529" s="4" t="s">
        <v>1156</v>
      </c>
      <c r="B4529" s="4" t="s">
        <v>58</v>
      </c>
      <c r="C4529" s="4" t="s">
        <v>166</v>
      </c>
      <c r="D4529" s="107" t="s">
        <v>1472</v>
      </c>
      <c r="E4529" s="117">
        <v>6142</v>
      </c>
      <c r="F4529" s="107"/>
      <c r="G4529" s="103" t="s">
        <v>1659</v>
      </c>
      <c r="H4529" s="13" t="s">
        <v>62</v>
      </c>
      <c r="I4529" s="14">
        <v>100</v>
      </c>
      <c r="J4529" s="14">
        <v>10000</v>
      </c>
      <c r="K4529" s="14"/>
      <c r="L4529" s="14"/>
      <c r="M4529" s="14"/>
      <c r="N4529" s="14"/>
      <c r="O4529" s="14"/>
      <c r="P4529" s="14">
        <f t="shared" si="6951"/>
        <v>10000</v>
      </c>
      <c r="Q4529" s="14">
        <v>3400</v>
      </c>
      <c r="R4529" s="14"/>
      <c r="S4529" s="14"/>
      <c r="T4529" s="14"/>
      <c r="U4529" s="14"/>
      <c r="V4529" s="14"/>
      <c r="W4529" s="14"/>
      <c r="X4529" s="14"/>
      <c r="Y4529" s="14"/>
      <c r="Z4529" s="14">
        <v>3400</v>
      </c>
      <c r="AA4529" s="14">
        <v>6600</v>
      </c>
      <c r="AB4529" s="14">
        <v>0</v>
      </c>
      <c r="AC4529" s="14"/>
      <c r="AD4529" s="14"/>
      <c r="AE4529" s="14"/>
      <c r="AF4529" s="14"/>
      <c r="AG4529" s="14"/>
      <c r="AH4529" s="14">
        <f t="shared" si="6952"/>
        <v>0</v>
      </c>
      <c r="AI4529" s="14"/>
      <c r="AJ4529" s="14"/>
      <c r="AK4529" s="14"/>
      <c r="AL4529" s="14"/>
      <c r="AM4529" s="14"/>
      <c r="AN4529" s="14"/>
      <c r="AO4529" s="14"/>
      <c r="AP4529" s="14"/>
      <c r="AQ4529" s="14"/>
      <c r="AR4529" s="14">
        <v>0</v>
      </c>
      <c r="AS4529" s="14">
        <v>0</v>
      </c>
      <c r="AT4529" s="14">
        <v>0</v>
      </c>
      <c r="AU4529" s="14"/>
      <c r="AV4529" s="14"/>
      <c r="AW4529" s="14"/>
      <c r="AX4529" s="14"/>
      <c r="AY4529" s="14"/>
      <c r="AZ4529" s="14">
        <f t="shared" si="6953"/>
        <v>0</v>
      </c>
      <c r="BA4529" s="14"/>
      <c r="BB4529" s="14"/>
      <c r="BC4529" s="14"/>
      <c r="BD4529" s="14"/>
      <c r="BE4529" s="14"/>
      <c r="BF4529" s="14"/>
      <c r="BG4529" s="14"/>
      <c r="BH4529" s="14"/>
      <c r="BI4529" s="14"/>
      <c r="BJ4529" s="14">
        <v>0</v>
      </c>
      <c r="BK4529" s="14">
        <v>0</v>
      </c>
    </row>
    <row r="4530" spans="1:63" ht="22.5" x14ac:dyDescent="0.25">
      <c r="A4530" s="4" t="s">
        <v>1156</v>
      </c>
      <c r="B4530" s="4" t="s">
        <v>58</v>
      </c>
      <c r="C4530" s="4" t="s">
        <v>166</v>
      </c>
      <c r="D4530" s="107" t="s">
        <v>1472</v>
      </c>
      <c r="E4530" s="117">
        <v>6143</v>
      </c>
      <c r="F4530" s="107"/>
      <c r="G4530" s="103" t="s">
        <v>1659</v>
      </c>
      <c r="H4530" s="13" t="s">
        <v>45</v>
      </c>
      <c r="I4530" s="14">
        <v>100</v>
      </c>
      <c r="J4530" s="14">
        <v>100</v>
      </c>
      <c r="K4530" s="14"/>
      <c r="L4530" s="14"/>
      <c r="M4530" s="14"/>
      <c r="N4530" s="14"/>
      <c r="O4530" s="14"/>
      <c r="P4530" s="14">
        <f t="shared" si="6951"/>
        <v>100</v>
      </c>
      <c r="Q4530" s="14"/>
      <c r="R4530" s="14"/>
      <c r="S4530" s="14"/>
      <c r="T4530" s="14"/>
      <c r="U4530" s="14"/>
      <c r="V4530" s="14"/>
      <c r="W4530" s="14"/>
      <c r="X4530" s="14"/>
      <c r="Y4530" s="14"/>
      <c r="Z4530" s="14">
        <v>0</v>
      </c>
      <c r="AA4530" s="14">
        <v>100</v>
      </c>
      <c r="AB4530" s="14">
        <v>0</v>
      </c>
      <c r="AC4530" s="14"/>
      <c r="AD4530" s="14"/>
      <c r="AE4530" s="14"/>
      <c r="AF4530" s="14"/>
      <c r="AG4530" s="14"/>
      <c r="AH4530" s="14">
        <f t="shared" si="6952"/>
        <v>0</v>
      </c>
      <c r="AI4530" s="14"/>
      <c r="AJ4530" s="14"/>
      <c r="AK4530" s="14"/>
      <c r="AL4530" s="14"/>
      <c r="AM4530" s="14"/>
      <c r="AN4530" s="14"/>
      <c r="AO4530" s="14"/>
      <c r="AP4530" s="14"/>
      <c r="AQ4530" s="14"/>
      <c r="AR4530" s="14">
        <v>0</v>
      </c>
      <c r="AS4530" s="14">
        <v>0</v>
      </c>
      <c r="AT4530" s="14">
        <v>0</v>
      </c>
      <c r="AU4530" s="14"/>
      <c r="AV4530" s="14"/>
      <c r="AW4530" s="14"/>
      <c r="AX4530" s="14"/>
      <c r="AY4530" s="14"/>
      <c r="AZ4530" s="14">
        <f t="shared" si="6953"/>
        <v>0</v>
      </c>
      <c r="BA4530" s="14"/>
      <c r="BB4530" s="14"/>
      <c r="BC4530" s="14"/>
      <c r="BD4530" s="14"/>
      <c r="BE4530" s="14"/>
      <c r="BF4530" s="14"/>
      <c r="BG4530" s="14"/>
      <c r="BH4530" s="14"/>
      <c r="BI4530" s="14"/>
      <c r="BJ4530" s="14">
        <v>0</v>
      </c>
      <c r="BK4530" s="14">
        <v>0</v>
      </c>
    </row>
    <row r="4531" spans="1:63" x14ac:dyDescent="0.25">
      <c r="A4531" s="4" t="s">
        <v>1156</v>
      </c>
      <c r="B4531" s="4" t="s">
        <v>58</v>
      </c>
      <c r="C4531" s="4" t="s">
        <v>166</v>
      </c>
      <c r="D4531" s="107" t="s">
        <v>1472</v>
      </c>
      <c r="E4531" s="117">
        <v>6148</v>
      </c>
      <c r="F4531" s="107"/>
      <c r="G4531" s="103" t="s">
        <v>1659</v>
      </c>
      <c r="H4531" s="13" t="s">
        <v>47</v>
      </c>
      <c r="I4531" s="14">
        <v>100</v>
      </c>
      <c r="J4531" s="14">
        <v>100</v>
      </c>
      <c r="K4531" s="14"/>
      <c r="L4531" s="14"/>
      <c r="M4531" s="14"/>
      <c r="N4531" s="14"/>
      <c r="O4531" s="14"/>
      <c r="P4531" s="14">
        <f t="shared" si="6951"/>
        <v>100</v>
      </c>
      <c r="Q4531" s="14"/>
      <c r="R4531" s="14"/>
      <c r="S4531" s="14"/>
      <c r="T4531" s="14"/>
      <c r="U4531" s="14"/>
      <c r="V4531" s="14"/>
      <c r="W4531" s="14"/>
      <c r="X4531" s="14"/>
      <c r="Y4531" s="14"/>
      <c r="Z4531" s="14">
        <v>0</v>
      </c>
      <c r="AA4531" s="14">
        <v>100</v>
      </c>
      <c r="AB4531" s="14">
        <v>0</v>
      </c>
      <c r="AC4531" s="14"/>
      <c r="AD4531" s="14"/>
      <c r="AE4531" s="14"/>
      <c r="AF4531" s="14"/>
      <c r="AG4531" s="14"/>
      <c r="AH4531" s="14">
        <f t="shared" si="6952"/>
        <v>0</v>
      </c>
      <c r="AI4531" s="14"/>
      <c r="AJ4531" s="14"/>
      <c r="AK4531" s="14"/>
      <c r="AL4531" s="14"/>
      <c r="AM4531" s="14"/>
      <c r="AN4531" s="14"/>
      <c r="AO4531" s="14"/>
      <c r="AP4531" s="14"/>
      <c r="AQ4531" s="14"/>
      <c r="AR4531" s="14">
        <v>0</v>
      </c>
      <c r="AS4531" s="14">
        <v>0</v>
      </c>
      <c r="AT4531" s="14">
        <v>0</v>
      </c>
      <c r="AU4531" s="14"/>
      <c r="AV4531" s="14"/>
      <c r="AW4531" s="14"/>
      <c r="AX4531" s="14"/>
      <c r="AY4531" s="14"/>
      <c r="AZ4531" s="14">
        <f t="shared" si="6953"/>
        <v>0</v>
      </c>
      <c r="BA4531" s="14"/>
      <c r="BB4531" s="14"/>
      <c r="BC4531" s="14"/>
      <c r="BD4531" s="14"/>
      <c r="BE4531" s="14"/>
      <c r="BF4531" s="14"/>
      <c r="BG4531" s="14"/>
      <c r="BH4531" s="14"/>
      <c r="BI4531" s="14"/>
      <c r="BJ4531" s="14">
        <v>0</v>
      </c>
      <c r="BK4531" s="14">
        <v>0</v>
      </c>
    </row>
    <row r="4532" spans="1:63" ht="33.75" x14ac:dyDescent="0.25">
      <c r="A4532" s="1" t="s">
        <v>0</v>
      </c>
      <c r="B4532" s="1" t="s">
        <v>0</v>
      </c>
      <c r="C4532" s="1" t="s">
        <v>0</v>
      </c>
      <c r="D4532" s="106" t="s">
        <v>0</v>
      </c>
      <c r="E4532" s="106" t="s">
        <v>0</v>
      </c>
      <c r="F4532" s="106" t="s">
        <v>0</v>
      </c>
      <c r="G4532" s="2" t="s">
        <v>0</v>
      </c>
      <c r="H4532" s="10" t="s">
        <v>127</v>
      </c>
      <c r="I4532" s="11">
        <f>SUM(I4533)</f>
        <v>100</v>
      </c>
      <c r="J4532" s="11">
        <f t="shared" ref="J4532:Y4533" si="7023">SUM(J4533)</f>
        <v>100</v>
      </c>
      <c r="K4532" s="11">
        <f t="shared" si="7023"/>
        <v>0</v>
      </c>
      <c r="L4532" s="11">
        <f t="shared" si="7023"/>
        <v>0</v>
      </c>
      <c r="M4532" s="11">
        <f t="shared" si="7023"/>
        <v>0</v>
      </c>
      <c r="N4532" s="11">
        <f t="shared" si="7023"/>
        <v>0</v>
      </c>
      <c r="O4532" s="11">
        <f t="shared" si="7023"/>
        <v>0</v>
      </c>
      <c r="P4532" s="11">
        <f t="shared" si="7023"/>
        <v>100</v>
      </c>
      <c r="Q4532" s="11">
        <f t="shared" si="7023"/>
        <v>0</v>
      </c>
      <c r="R4532" s="11">
        <f t="shared" si="7023"/>
        <v>0</v>
      </c>
      <c r="S4532" s="11">
        <f t="shared" si="7023"/>
        <v>0</v>
      </c>
      <c r="T4532" s="11">
        <f t="shared" si="7023"/>
        <v>0</v>
      </c>
      <c r="U4532" s="11">
        <f t="shared" si="7023"/>
        <v>0</v>
      </c>
      <c r="V4532" s="11">
        <f t="shared" si="7023"/>
        <v>0</v>
      </c>
      <c r="W4532" s="11">
        <f t="shared" si="7023"/>
        <v>0</v>
      </c>
      <c r="X4532" s="11">
        <f t="shared" si="7023"/>
        <v>0</v>
      </c>
      <c r="Y4532" s="11">
        <f t="shared" si="7023"/>
        <v>0</v>
      </c>
      <c r="Z4532" s="11">
        <v>0</v>
      </c>
      <c r="AA4532" s="11">
        <v>100</v>
      </c>
      <c r="AB4532" s="11">
        <f t="shared" ref="AB4532:AQ4533" si="7024">SUM(AB4533)</f>
        <v>0</v>
      </c>
      <c r="AC4532" s="11">
        <f t="shared" si="7024"/>
        <v>0</v>
      </c>
      <c r="AD4532" s="11">
        <f t="shared" si="7024"/>
        <v>0</v>
      </c>
      <c r="AE4532" s="11">
        <f t="shared" si="7024"/>
        <v>0</v>
      </c>
      <c r="AF4532" s="11">
        <f t="shared" si="7024"/>
        <v>0</v>
      </c>
      <c r="AG4532" s="11">
        <f t="shared" si="7024"/>
        <v>0</v>
      </c>
      <c r="AH4532" s="11">
        <f t="shared" si="7024"/>
        <v>0</v>
      </c>
      <c r="AI4532" s="11">
        <f t="shared" si="7024"/>
        <v>0</v>
      </c>
      <c r="AJ4532" s="11">
        <f t="shared" si="7024"/>
        <v>0</v>
      </c>
      <c r="AK4532" s="11">
        <f t="shared" si="7024"/>
        <v>0</v>
      </c>
      <c r="AL4532" s="11">
        <f t="shared" si="7024"/>
        <v>0</v>
      </c>
      <c r="AM4532" s="11">
        <f t="shared" si="7024"/>
        <v>0</v>
      </c>
      <c r="AN4532" s="11">
        <f t="shared" si="7024"/>
        <v>0</v>
      </c>
      <c r="AO4532" s="11">
        <f t="shared" si="7024"/>
        <v>0</v>
      </c>
      <c r="AP4532" s="11">
        <f t="shared" si="7024"/>
        <v>0</v>
      </c>
      <c r="AQ4532" s="11">
        <f t="shared" si="7024"/>
        <v>0</v>
      </c>
      <c r="AR4532" s="11">
        <v>0</v>
      </c>
      <c r="AS4532" s="11">
        <v>0</v>
      </c>
      <c r="AT4532" s="11">
        <f t="shared" ref="AT4532:BI4533" si="7025">SUM(AT4533)</f>
        <v>0</v>
      </c>
      <c r="AU4532" s="11">
        <f t="shared" si="7025"/>
        <v>0</v>
      </c>
      <c r="AV4532" s="11">
        <f t="shared" si="7025"/>
        <v>0</v>
      </c>
      <c r="AW4532" s="11">
        <f t="shared" si="7025"/>
        <v>0</v>
      </c>
      <c r="AX4532" s="11">
        <f t="shared" si="7025"/>
        <v>0</v>
      </c>
      <c r="AY4532" s="11">
        <f t="shared" si="7025"/>
        <v>0</v>
      </c>
      <c r="AZ4532" s="11">
        <f t="shared" si="7025"/>
        <v>0</v>
      </c>
      <c r="BA4532" s="11">
        <f t="shared" si="7025"/>
        <v>0</v>
      </c>
      <c r="BB4532" s="11">
        <f t="shared" si="7025"/>
        <v>0</v>
      </c>
      <c r="BC4532" s="11">
        <f t="shared" si="7025"/>
        <v>0</v>
      </c>
      <c r="BD4532" s="11">
        <f t="shared" si="7025"/>
        <v>0</v>
      </c>
      <c r="BE4532" s="11">
        <f t="shared" si="7025"/>
        <v>0</v>
      </c>
      <c r="BF4532" s="11">
        <f t="shared" si="7025"/>
        <v>0</v>
      </c>
      <c r="BG4532" s="11">
        <f t="shared" si="7025"/>
        <v>0</v>
      </c>
      <c r="BH4532" s="11">
        <f t="shared" si="7025"/>
        <v>0</v>
      </c>
      <c r="BI4532" s="11">
        <f t="shared" si="7025"/>
        <v>0</v>
      </c>
      <c r="BJ4532" s="11">
        <v>0</v>
      </c>
      <c r="BK4532" s="11">
        <v>0</v>
      </c>
    </row>
    <row r="4533" spans="1:63" x14ac:dyDescent="0.25">
      <c r="A4533" s="4" t="s">
        <v>1156</v>
      </c>
      <c r="B4533" s="4" t="s">
        <v>58</v>
      </c>
      <c r="C4533" s="4" t="s">
        <v>166</v>
      </c>
      <c r="D4533" s="107" t="s">
        <v>1472</v>
      </c>
      <c r="E4533" s="106" t="s">
        <v>128</v>
      </c>
      <c r="F4533" s="106" t="s">
        <v>0</v>
      </c>
      <c r="G4533" s="2" t="s">
        <v>0</v>
      </c>
      <c r="H4533" s="2" t="s">
        <v>129</v>
      </c>
      <c r="I4533" s="12">
        <f>SUM(I4534)</f>
        <v>100</v>
      </c>
      <c r="J4533" s="12">
        <f t="shared" si="7023"/>
        <v>100</v>
      </c>
      <c r="K4533" s="12">
        <f t="shared" ref="K4533:Y4533" si="7026">SUM(K4534)</f>
        <v>0</v>
      </c>
      <c r="L4533" s="12">
        <f t="shared" si="7026"/>
        <v>0</v>
      </c>
      <c r="M4533" s="12">
        <f t="shared" si="7026"/>
        <v>0</v>
      </c>
      <c r="N4533" s="12">
        <f t="shared" si="7026"/>
        <v>0</v>
      </c>
      <c r="O4533" s="12">
        <f t="shared" si="7026"/>
        <v>0</v>
      </c>
      <c r="P4533" s="12">
        <f t="shared" si="7026"/>
        <v>100</v>
      </c>
      <c r="Q4533" s="12">
        <f t="shared" si="7026"/>
        <v>0</v>
      </c>
      <c r="R4533" s="12">
        <f t="shared" si="7026"/>
        <v>0</v>
      </c>
      <c r="S4533" s="12">
        <f t="shared" si="7026"/>
        <v>0</v>
      </c>
      <c r="T4533" s="12">
        <f t="shared" si="7026"/>
        <v>0</v>
      </c>
      <c r="U4533" s="12">
        <f t="shared" si="7026"/>
        <v>0</v>
      </c>
      <c r="V4533" s="12">
        <f t="shared" si="7026"/>
        <v>0</v>
      </c>
      <c r="W4533" s="12">
        <f t="shared" si="7026"/>
        <v>0</v>
      </c>
      <c r="X4533" s="12">
        <f t="shared" si="7026"/>
        <v>0</v>
      </c>
      <c r="Y4533" s="12">
        <f t="shared" si="7026"/>
        <v>0</v>
      </c>
      <c r="Z4533" s="12">
        <v>0</v>
      </c>
      <c r="AA4533" s="12">
        <v>100</v>
      </c>
      <c r="AB4533" s="12">
        <f t="shared" si="7024"/>
        <v>0</v>
      </c>
      <c r="AC4533" s="12">
        <f t="shared" ref="AC4533:AQ4533" si="7027">SUM(AC4534)</f>
        <v>0</v>
      </c>
      <c r="AD4533" s="12">
        <f t="shared" si="7027"/>
        <v>0</v>
      </c>
      <c r="AE4533" s="12">
        <f t="shared" si="7027"/>
        <v>0</v>
      </c>
      <c r="AF4533" s="12">
        <f t="shared" si="7027"/>
        <v>0</v>
      </c>
      <c r="AG4533" s="12">
        <f t="shared" si="7027"/>
        <v>0</v>
      </c>
      <c r="AH4533" s="12">
        <f t="shared" si="7027"/>
        <v>0</v>
      </c>
      <c r="AI4533" s="12">
        <f t="shared" si="7027"/>
        <v>0</v>
      </c>
      <c r="AJ4533" s="12">
        <f t="shared" si="7027"/>
        <v>0</v>
      </c>
      <c r="AK4533" s="12">
        <f t="shared" si="7027"/>
        <v>0</v>
      </c>
      <c r="AL4533" s="12">
        <f t="shared" si="7027"/>
        <v>0</v>
      </c>
      <c r="AM4533" s="12">
        <f t="shared" si="7027"/>
        <v>0</v>
      </c>
      <c r="AN4533" s="12">
        <f t="shared" si="7027"/>
        <v>0</v>
      </c>
      <c r="AO4533" s="12">
        <f t="shared" si="7027"/>
        <v>0</v>
      </c>
      <c r="AP4533" s="12">
        <f t="shared" si="7027"/>
        <v>0</v>
      </c>
      <c r="AQ4533" s="12">
        <f t="shared" si="7027"/>
        <v>0</v>
      </c>
      <c r="AR4533" s="12">
        <v>0</v>
      </c>
      <c r="AS4533" s="12">
        <v>0</v>
      </c>
      <c r="AT4533" s="12">
        <f t="shared" si="7025"/>
        <v>0</v>
      </c>
      <c r="AU4533" s="12">
        <f t="shared" ref="AU4533:BI4533" si="7028">SUM(AU4534)</f>
        <v>0</v>
      </c>
      <c r="AV4533" s="12">
        <f t="shared" si="7028"/>
        <v>0</v>
      </c>
      <c r="AW4533" s="12">
        <f t="shared" si="7028"/>
        <v>0</v>
      </c>
      <c r="AX4533" s="12">
        <f t="shared" si="7028"/>
        <v>0</v>
      </c>
      <c r="AY4533" s="12">
        <f t="shared" si="7028"/>
        <v>0</v>
      </c>
      <c r="AZ4533" s="12">
        <f t="shared" si="7028"/>
        <v>0</v>
      </c>
      <c r="BA4533" s="12">
        <f t="shared" si="7028"/>
        <v>0</v>
      </c>
      <c r="BB4533" s="12">
        <f t="shared" si="7028"/>
        <v>0</v>
      </c>
      <c r="BC4533" s="12">
        <f t="shared" si="7028"/>
        <v>0</v>
      </c>
      <c r="BD4533" s="12">
        <f t="shared" si="7028"/>
        <v>0</v>
      </c>
      <c r="BE4533" s="12">
        <f t="shared" si="7028"/>
        <v>0</v>
      </c>
      <c r="BF4533" s="12">
        <f t="shared" si="7028"/>
        <v>0</v>
      </c>
      <c r="BG4533" s="12">
        <f t="shared" si="7028"/>
        <v>0</v>
      </c>
      <c r="BH4533" s="12">
        <f t="shared" si="7028"/>
        <v>0</v>
      </c>
      <c r="BI4533" s="12">
        <f t="shared" si="7028"/>
        <v>0</v>
      </c>
      <c r="BJ4533" s="12">
        <v>0</v>
      </c>
      <c r="BK4533" s="12">
        <v>0</v>
      </c>
    </row>
    <row r="4534" spans="1:63" x14ac:dyDescent="0.25">
      <c r="A4534" s="4" t="s">
        <v>1156</v>
      </c>
      <c r="B4534" s="4" t="s">
        <v>58</v>
      </c>
      <c r="C4534" s="4" t="s">
        <v>166</v>
      </c>
      <c r="D4534" s="107" t="s">
        <v>1472</v>
      </c>
      <c r="E4534" s="117">
        <v>6163</v>
      </c>
      <c r="F4534" s="107"/>
      <c r="G4534" s="103" t="s">
        <v>1659</v>
      </c>
      <c r="H4534" s="13" t="s">
        <v>130</v>
      </c>
      <c r="I4534" s="14">
        <v>100</v>
      </c>
      <c r="J4534" s="14">
        <v>100</v>
      </c>
      <c r="K4534" s="14"/>
      <c r="L4534" s="14"/>
      <c r="M4534" s="14"/>
      <c r="N4534" s="14"/>
      <c r="O4534" s="14"/>
      <c r="P4534" s="14">
        <f t="shared" si="6951"/>
        <v>100</v>
      </c>
      <c r="Q4534" s="14"/>
      <c r="R4534" s="14"/>
      <c r="S4534" s="14"/>
      <c r="T4534" s="14"/>
      <c r="U4534" s="14"/>
      <c r="V4534" s="14"/>
      <c r="W4534" s="14"/>
      <c r="X4534" s="14"/>
      <c r="Y4534" s="14"/>
      <c r="Z4534" s="14">
        <v>0</v>
      </c>
      <c r="AA4534" s="14">
        <v>100</v>
      </c>
      <c r="AB4534" s="14">
        <v>0</v>
      </c>
      <c r="AC4534" s="14"/>
      <c r="AD4534" s="14"/>
      <c r="AE4534" s="14"/>
      <c r="AF4534" s="14"/>
      <c r="AG4534" s="14"/>
      <c r="AH4534" s="14">
        <f t="shared" si="6952"/>
        <v>0</v>
      </c>
      <c r="AI4534" s="14"/>
      <c r="AJ4534" s="14"/>
      <c r="AK4534" s="14"/>
      <c r="AL4534" s="14"/>
      <c r="AM4534" s="14"/>
      <c r="AN4534" s="14"/>
      <c r="AO4534" s="14"/>
      <c r="AP4534" s="14"/>
      <c r="AQ4534" s="14"/>
      <c r="AR4534" s="14">
        <v>0</v>
      </c>
      <c r="AS4534" s="14">
        <v>0</v>
      </c>
      <c r="AT4534" s="14">
        <v>0</v>
      </c>
      <c r="AU4534" s="14"/>
      <c r="AV4534" s="14"/>
      <c r="AW4534" s="14"/>
      <c r="AX4534" s="14"/>
      <c r="AY4534" s="14"/>
      <c r="AZ4534" s="14">
        <f t="shared" si="6953"/>
        <v>0</v>
      </c>
      <c r="BA4534" s="14"/>
      <c r="BB4534" s="14"/>
      <c r="BC4534" s="14"/>
      <c r="BD4534" s="14"/>
      <c r="BE4534" s="14"/>
      <c r="BF4534" s="14"/>
      <c r="BG4534" s="14"/>
      <c r="BH4534" s="14"/>
      <c r="BI4534" s="14"/>
      <c r="BJ4534" s="14">
        <v>0</v>
      </c>
      <c r="BK4534" s="14">
        <v>0</v>
      </c>
    </row>
    <row r="4535" spans="1:63" ht="33.75" x14ac:dyDescent="0.25">
      <c r="A4535" s="1" t="s">
        <v>0</v>
      </c>
      <c r="B4535" s="1" t="s">
        <v>0</v>
      </c>
      <c r="C4535" s="1" t="s">
        <v>0</v>
      </c>
      <c r="D4535" s="106" t="s">
        <v>0</v>
      </c>
      <c r="E4535" s="106" t="s">
        <v>0</v>
      </c>
      <c r="F4535" s="106" t="s">
        <v>0</v>
      </c>
      <c r="G4535" s="2" t="s">
        <v>0</v>
      </c>
      <c r="H4535" s="10" t="s">
        <v>49</v>
      </c>
      <c r="I4535" s="11">
        <f>SUM(I4536)</f>
        <v>149200</v>
      </c>
      <c r="J4535" s="11">
        <f t="shared" ref="J4535:Y4535" si="7029">SUM(J4536)</f>
        <v>30200</v>
      </c>
      <c r="K4535" s="11">
        <f t="shared" si="7029"/>
        <v>8000</v>
      </c>
      <c r="L4535" s="11">
        <f t="shared" si="7029"/>
        <v>0</v>
      </c>
      <c r="M4535" s="11">
        <f t="shared" si="7029"/>
        <v>0</v>
      </c>
      <c r="N4535" s="11">
        <f t="shared" si="7029"/>
        <v>0</v>
      </c>
      <c r="O4535" s="11">
        <f t="shared" si="7029"/>
        <v>0</v>
      </c>
      <c r="P4535" s="11">
        <f t="shared" si="7029"/>
        <v>38200</v>
      </c>
      <c r="Q4535" s="11">
        <f t="shared" si="7029"/>
        <v>0</v>
      </c>
      <c r="R4535" s="11">
        <f t="shared" si="7029"/>
        <v>0</v>
      </c>
      <c r="S4535" s="11">
        <f t="shared" si="7029"/>
        <v>8000</v>
      </c>
      <c r="T4535" s="11">
        <f t="shared" si="7029"/>
        <v>0</v>
      </c>
      <c r="U4535" s="11">
        <f t="shared" si="7029"/>
        <v>0</v>
      </c>
      <c r="V4535" s="11">
        <f t="shared" si="7029"/>
        <v>0</v>
      </c>
      <c r="W4535" s="11">
        <f t="shared" si="7029"/>
        <v>0</v>
      </c>
      <c r="X4535" s="11">
        <f t="shared" si="7029"/>
        <v>0</v>
      </c>
      <c r="Y4535" s="11">
        <f t="shared" si="7029"/>
        <v>0</v>
      </c>
      <c r="Z4535" s="11">
        <v>8000</v>
      </c>
      <c r="AA4535" s="11">
        <v>30200</v>
      </c>
      <c r="AB4535" s="11">
        <f t="shared" ref="AB4535:AQ4535" si="7030">SUM(AB4536)</f>
        <v>19000</v>
      </c>
      <c r="AC4535" s="11">
        <f t="shared" si="7030"/>
        <v>0</v>
      </c>
      <c r="AD4535" s="11">
        <f t="shared" si="7030"/>
        <v>0</v>
      </c>
      <c r="AE4535" s="11">
        <f t="shared" si="7030"/>
        <v>0</v>
      </c>
      <c r="AF4535" s="11">
        <f t="shared" si="7030"/>
        <v>0</v>
      </c>
      <c r="AG4535" s="11">
        <f t="shared" si="7030"/>
        <v>0</v>
      </c>
      <c r="AH4535" s="11">
        <f t="shared" si="7030"/>
        <v>19000</v>
      </c>
      <c r="AI4535" s="11">
        <f t="shared" si="7030"/>
        <v>0</v>
      </c>
      <c r="AJ4535" s="11">
        <f t="shared" si="7030"/>
        <v>0</v>
      </c>
      <c r="AK4535" s="11">
        <f t="shared" si="7030"/>
        <v>0</v>
      </c>
      <c r="AL4535" s="11">
        <f t="shared" si="7030"/>
        <v>0</v>
      </c>
      <c r="AM4535" s="11">
        <f t="shared" si="7030"/>
        <v>0</v>
      </c>
      <c r="AN4535" s="11">
        <f t="shared" si="7030"/>
        <v>0</v>
      </c>
      <c r="AO4535" s="11">
        <f t="shared" si="7030"/>
        <v>0</v>
      </c>
      <c r="AP4535" s="11">
        <f t="shared" si="7030"/>
        <v>0</v>
      </c>
      <c r="AQ4535" s="11">
        <f t="shared" si="7030"/>
        <v>0</v>
      </c>
      <c r="AR4535" s="11">
        <v>0</v>
      </c>
      <c r="AS4535" s="11">
        <v>19000</v>
      </c>
      <c r="AT4535" s="11">
        <f t="shared" ref="AT4535:BI4535" si="7031">SUM(AT4536)</f>
        <v>80000</v>
      </c>
      <c r="AU4535" s="11">
        <f t="shared" si="7031"/>
        <v>412227</v>
      </c>
      <c r="AV4535" s="11">
        <f t="shared" si="7031"/>
        <v>0</v>
      </c>
      <c r="AW4535" s="11">
        <f t="shared" si="7031"/>
        <v>264410</v>
      </c>
      <c r="AX4535" s="11">
        <f t="shared" si="7031"/>
        <v>0</v>
      </c>
      <c r="AY4535" s="11">
        <f t="shared" si="7031"/>
        <v>18359</v>
      </c>
      <c r="AZ4535" s="11">
        <f t="shared" si="7031"/>
        <v>774996</v>
      </c>
      <c r="BA4535" s="11">
        <f t="shared" si="7031"/>
        <v>0</v>
      </c>
      <c r="BB4535" s="11">
        <f t="shared" si="7031"/>
        <v>0</v>
      </c>
      <c r="BC4535" s="11">
        <f t="shared" si="7031"/>
        <v>412227</v>
      </c>
      <c r="BD4535" s="11">
        <f t="shared" si="7031"/>
        <v>15000</v>
      </c>
      <c r="BE4535" s="11">
        <f t="shared" si="7031"/>
        <v>5000</v>
      </c>
      <c r="BF4535" s="11">
        <f t="shared" si="7031"/>
        <v>0</v>
      </c>
      <c r="BG4535" s="11">
        <f t="shared" si="7031"/>
        <v>18359</v>
      </c>
      <c r="BH4535" s="11">
        <f t="shared" si="7031"/>
        <v>264410</v>
      </c>
      <c r="BI4535" s="11">
        <f t="shared" si="7031"/>
        <v>0</v>
      </c>
      <c r="BJ4535" s="11">
        <v>714996</v>
      </c>
      <c r="BK4535" s="11">
        <v>60000</v>
      </c>
    </row>
    <row r="4536" spans="1:63" x14ac:dyDescent="0.25">
      <c r="A4536" s="4" t="s">
        <v>1156</v>
      </c>
      <c r="B4536" s="4" t="s">
        <v>58</v>
      </c>
      <c r="C4536" s="4" t="s">
        <v>166</v>
      </c>
      <c r="D4536" s="107" t="s">
        <v>1472</v>
      </c>
      <c r="E4536" s="106" t="s">
        <v>50</v>
      </c>
      <c r="F4536" s="106" t="s">
        <v>0</v>
      </c>
      <c r="G4536" s="2" t="s">
        <v>0</v>
      </c>
      <c r="H4536" s="2" t="s">
        <v>51</v>
      </c>
      <c r="I4536" s="12">
        <f>SUM(I4537:I4539)</f>
        <v>149200</v>
      </c>
      <c r="J4536" s="12">
        <f t="shared" ref="J4536:Y4536" si="7032">SUM(J4537:J4539)</f>
        <v>30200</v>
      </c>
      <c r="K4536" s="12">
        <f t="shared" si="7032"/>
        <v>8000</v>
      </c>
      <c r="L4536" s="12">
        <f t="shared" si="7032"/>
        <v>0</v>
      </c>
      <c r="M4536" s="12">
        <f t="shared" si="7032"/>
        <v>0</v>
      </c>
      <c r="N4536" s="12">
        <f t="shared" si="7032"/>
        <v>0</v>
      </c>
      <c r="O4536" s="12">
        <f t="shared" si="7032"/>
        <v>0</v>
      </c>
      <c r="P4536" s="12">
        <f t="shared" ref="P4536" si="7033">SUM(P4537:P4539)</f>
        <v>38200</v>
      </c>
      <c r="Q4536" s="12">
        <f t="shared" si="7032"/>
        <v>0</v>
      </c>
      <c r="R4536" s="12">
        <f t="shared" si="7032"/>
        <v>0</v>
      </c>
      <c r="S4536" s="12">
        <f t="shared" si="7032"/>
        <v>8000</v>
      </c>
      <c r="T4536" s="12">
        <f t="shared" si="7032"/>
        <v>0</v>
      </c>
      <c r="U4536" s="12">
        <f t="shared" si="7032"/>
        <v>0</v>
      </c>
      <c r="V4536" s="12">
        <f t="shared" si="7032"/>
        <v>0</v>
      </c>
      <c r="W4536" s="12">
        <f t="shared" si="7032"/>
        <v>0</v>
      </c>
      <c r="X4536" s="12">
        <f t="shared" si="7032"/>
        <v>0</v>
      </c>
      <c r="Y4536" s="12">
        <f t="shared" si="7032"/>
        <v>0</v>
      </c>
      <c r="Z4536" s="12">
        <v>8000</v>
      </c>
      <c r="AA4536" s="12">
        <v>30200</v>
      </c>
      <c r="AB4536" s="12">
        <f t="shared" ref="AB4536:AQ4536" si="7034">SUM(AB4537:AB4539)</f>
        <v>19000</v>
      </c>
      <c r="AC4536" s="12">
        <f t="shared" si="7034"/>
        <v>0</v>
      </c>
      <c r="AD4536" s="12">
        <f t="shared" si="7034"/>
        <v>0</v>
      </c>
      <c r="AE4536" s="12">
        <f t="shared" si="7034"/>
        <v>0</v>
      </c>
      <c r="AF4536" s="12">
        <f t="shared" si="7034"/>
        <v>0</v>
      </c>
      <c r="AG4536" s="12">
        <f t="shared" si="7034"/>
        <v>0</v>
      </c>
      <c r="AH4536" s="12">
        <f t="shared" ref="AH4536" si="7035">SUM(AH4537:AH4539)</f>
        <v>19000</v>
      </c>
      <c r="AI4536" s="12">
        <f t="shared" si="7034"/>
        <v>0</v>
      </c>
      <c r="AJ4536" s="12">
        <f t="shared" si="7034"/>
        <v>0</v>
      </c>
      <c r="AK4536" s="12">
        <f t="shared" si="7034"/>
        <v>0</v>
      </c>
      <c r="AL4536" s="12">
        <f t="shared" si="7034"/>
        <v>0</v>
      </c>
      <c r="AM4536" s="12">
        <f t="shared" si="7034"/>
        <v>0</v>
      </c>
      <c r="AN4536" s="12">
        <f t="shared" si="7034"/>
        <v>0</v>
      </c>
      <c r="AO4536" s="12">
        <f t="shared" si="7034"/>
        <v>0</v>
      </c>
      <c r="AP4536" s="12">
        <f t="shared" si="7034"/>
        <v>0</v>
      </c>
      <c r="AQ4536" s="12">
        <f t="shared" si="7034"/>
        <v>0</v>
      </c>
      <c r="AR4536" s="12">
        <v>0</v>
      </c>
      <c r="AS4536" s="12">
        <v>19000</v>
      </c>
      <c r="AT4536" s="12">
        <f t="shared" ref="AT4536:BI4536" si="7036">SUM(AT4537:AT4539)</f>
        <v>80000</v>
      </c>
      <c r="AU4536" s="12">
        <f t="shared" si="7036"/>
        <v>412227</v>
      </c>
      <c r="AV4536" s="12">
        <f t="shared" si="7036"/>
        <v>0</v>
      </c>
      <c r="AW4536" s="12">
        <f t="shared" si="7036"/>
        <v>264410</v>
      </c>
      <c r="AX4536" s="12">
        <f t="shared" si="7036"/>
        <v>0</v>
      </c>
      <c r="AY4536" s="12">
        <f t="shared" si="7036"/>
        <v>18359</v>
      </c>
      <c r="AZ4536" s="12">
        <f t="shared" ref="AZ4536" si="7037">SUM(AZ4537:AZ4539)</f>
        <v>774996</v>
      </c>
      <c r="BA4536" s="12">
        <f t="shared" si="7036"/>
        <v>0</v>
      </c>
      <c r="BB4536" s="12">
        <f t="shared" si="7036"/>
        <v>0</v>
      </c>
      <c r="BC4536" s="12">
        <f t="shared" si="7036"/>
        <v>412227</v>
      </c>
      <c r="BD4536" s="12">
        <f t="shared" si="7036"/>
        <v>15000</v>
      </c>
      <c r="BE4536" s="12">
        <f t="shared" si="7036"/>
        <v>5000</v>
      </c>
      <c r="BF4536" s="12">
        <f t="shared" si="7036"/>
        <v>0</v>
      </c>
      <c r="BG4536" s="12">
        <f t="shared" si="7036"/>
        <v>18359</v>
      </c>
      <c r="BH4536" s="12">
        <f t="shared" si="7036"/>
        <v>264410</v>
      </c>
      <c r="BI4536" s="12">
        <f t="shared" si="7036"/>
        <v>0</v>
      </c>
      <c r="BJ4536" s="12">
        <v>714996</v>
      </c>
      <c r="BK4536" s="12">
        <v>60000</v>
      </c>
    </row>
    <row r="4537" spans="1:63" x14ac:dyDescent="0.25">
      <c r="A4537" s="4" t="s">
        <v>1156</v>
      </c>
      <c r="B4537" s="4" t="s">
        <v>58</v>
      </c>
      <c r="C4537" s="4" t="s">
        <v>166</v>
      </c>
      <c r="D4537" s="107" t="s">
        <v>1472</v>
      </c>
      <c r="E4537" s="117">
        <v>8213</v>
      </c>
      <c r="F4537" s="107"/>
      <c r="G4537" s="103" t="s">
        <v>1659</v>
      </c>
      <c r="H4537" s="13" t="s">
        <v>53</v>
      </c>
      <c r="I4537" s="14">
        <v>149000</v>
      </c>
      <c r="J4537" s="14">
        <v>30000</v>
      </c>
      <c r="K4537" s="14">
        <v>8000</v>
      </c>
      <c r="L4537" s="14"/>
      <c r="M4537" s="14"/>
      <c r="N4537" s="14"/>
      <c r="O4537" s="14"/>
      <c r="P4537" s="14">
        <f t="shared" si="6951"/>
        <v>38000</v>
      </c>
      <c r="Q4537" s="14"/>
      <c r="R4537" s="14"/>
      <c r="S4537" s="14">
        <v>8000</v>
      </c>
      <c r="T4537" s="14"/>
      <c r="U4537" s="14"/>
      <c r="V4537" s="14"/>
      <c r="W4537" s="14"/>
      <c r="X4537" s="14"/>
      <c r="Y4537" s="14"/>
      <c r="Z4537" s="14">
        <v>8000</v>
      </c>
      <c r="AA4537" s="14">
        <v>30000</v>
      </c>
      <c r="AB4537" s="14">
        <v>19000</v>
      </c>
      <c r="AC4537" s="14"/>
      <c r="AD4537" s="14"/>
      <c r="AE4537" s="14"/>
      <c r="AF4537" s="14"/>
      <c r="AG4537" s="14"/>
      <c r="AH4537" s="14">
        <f t="shared" si="6952"/>
        <v>19000</v>
      </c>
      <c r="AI4537" s="14"/>
      <c r="AJ4537" s="14"/>
      <c r="AK4537" s="14"/>
      <c r="AL4537" s="14"/>
      <c r="AM4537" s="14"/>
      <c r="AN4537" s="14"/>
      <c r="AO4537" s="14"/>
      <c r="AP4537" s="14"/>
      <c r="AQ4537" s="14"/>
      <c r="AR4537" s="14">
        <v>0</v>
      </c>
      <c r="AS4537" s="14">
        <v>19000</v>
      </c>
      <c r="AT4537" s="14">
        <v>80000</v>
      </c>
      <c r="AU4537" s="14">
        <v>412227</v>
      </c>
      <c r="AV4537" s="14"/>
      <c r="AW4537" s="14">
        <v>264410</v>
      </c>
      <c r="AX4537" s="14"/>
      <c r="AY4537" s="14">
        <v>18359</v>
      </c>
      <c r="AZ4537" s="14">
        <f t="shared" si="6953"/>
        <v>774996</v>
      </c>
      <c r="BA4537" s="14"/>
      <c r="BB4537" s="14"/>
      <c r="BC4537" s="14">
        <v>412227</v>
      </c>
      <c r="BD4537" s="14">
        <v>15000</v>
      </c>
      <c r="BE4537" s="14">
        <v>5000</v>
      </c>
      <c r="BF4537" s="14"/>
      <c r="BG4537" s="14">
        <v>18359</v>
      </c>
      <c r="BH4537" s="14">
        <v>264410</v>
      </c>
      <c r="BI4537" s="14"/>
      <c r="BJ4537" s="14">
        <v>714996</v>
      </c>
      <c r="BK4537" s="14">
        <v>60000</v>
      </c>
    </row>
    <row r="4538" spans="1:63" x14ac:dyDescent="0.25">
      <c r="A4538" s="4" t="s">
        <v>1156</v>
      </c>
      <c r="B4538" s="4" t="s">
        <v>58</v>
      </c>
      <c r="C4538" s="4" t="s">
        <v>166</v>
      </c>
      <c r="D4538" s="107" t="s">
        <v>1472</v>
      </c>
      <c r="E4538" s="117">
        <v>8215</v>
      </c>
      <c r="F4538" s="107"/>
      <c r="G4538" s="103" t="s">
        <v>1659</v>
      </c>
      <c r="H4538" s="13" t="s">
        <v>70</v>
      </c>
      <c r="I4538" s="14">
        <v>100</v>
      </c>
      <c r="J4538" s="14">
        <v>100</v>
      </c>
      <c r="K4538" s="14"/>
      <c r="L4538" s="14"/>
      <c r="M4538" s="14"/>
      <c r="N4538" s="14"/>
      <c r="O4538" s="14"/>
      <c r="P4538" s="14">
        <f t="shared" si="6951"/>
        <v>100</v>
      </c>
      <c r="Q4538" s="14"/>
      <c r="R4538" s="14"/>
      <c r="S4538" s="14"/>
      <c r="T4538" s="14"/>
      <c r="U4538" s="14"/>
      <c r="V4538" s="14"/>
      <c r="W4538" s="14"/>
      <c r="X4538" s="14"/>
      <c r="Y4538" s="14"/>
      <c r="Z4538" s="14">
        <v>0</v>
      </c>
      <c r="AA4538" s="14">
        <v>100</v>
      </c>
      <c r="AB4538" s="14">
        <v>0</v>
      </c>
      <c r="AC4538" s="14"/>
      <c r="AD4538" s="14"/>
      <c r="AE4538" s="14"/>
      <c r="AF4538" s="14"/>
      <c r="AG4538" s="14"/>
      <c r="AH4538" s="14">
        <f t="shared" si="6952"/>
        <v>0</v>
      </c>
      <c r="AI4538" s="14"/>
      <c r="AJ4538" s="14"/>
      <c r="AK4538" s="14"/>
      <c r="AL4538" s="14"/>
      <c r="AM4538" s="14"/>
      <c r="AN4538" s="14"/>
      <c r="AO4538" s="14"/>
      <c r="AP4538" s="14"/>
      <c r="AQ4538" s="14"/>
      <c r="AR4538" s="14">
        <v>0</v>
      </c>
      <c r="AS4538" s="14">
        <v>0</v>
      </c>
      <c r="AT4538" s="14">
        <v>0</v>
      </c>
      <c r="AU4538" s="14"/>
      <c r="AV4538" s="14"/>
      <c r="AW4538" s="14"/>
      <c r="AX4538" s="14"/>
      <c r="AY4538" s="14"/>
      <c r="AZ4538" s="14">
        <f t="shared" si="6953"/>
        <v>0</v>
      </c>
      <c r="BA4538" s="14"/>
      <c r="BB4538" s="14"/>
      <c r="BC4538" s="14"/>
      <c r="BD4538" s="14"/>
      <c r="BE4538" s="14"/>
      <c r="BF4538" s="14"/>
      <c r="BG4538" s="14"/>
      <c r="BH4538" s="14"/>
      <c r="BI4538" s="14"/>
      <c r="BJ4538" s="14">
        <v>0</v>
      </c>
      <c r="BK4538" s="14">
        <v>0</v>
      </c>
    </row>
    <row r="4539" spans="1:63" x14ac:dyDescent="0.25">
      <c r="A4539" s="4" t="s">
        <v>1156</v>
      </c>
      <c r="B4539" s="4" t="s">
        <v>58</v>
      </c>
      <c r="C4539" s="4" t="s">
        <v>166</v>
      </c>
      <c r="D4539" s="107" t="s">
        <v>1472</v>
      </c>
      <c r="E4539" s="117">
        <v>8216</v>
      </c>
      <c r="F4539" s="107"/>
      <c r="G4539" s="103" t="s">
        <v>1659</v>
      </c>
      <c r="H4539" s="13" t="s">
        <v>110</v>
      </c>
      <c r="I4539" s="14">
        <v>100</v>
      </c>
      <c r="J4539" s="14">
        <v>100</v>
      </c>
      <c r="K4539" s="14"/>
      <c r="L4539" s="14"/>
      <c r="M4539" s="14"/>
      <c r="N4539" s="14"/>
      <c r="O4539" s="14"/>
      <c r="P4539" s="14">
        <f t="shared" si="6951"/>
        <v>100</v>
      </c>
      <c r="Q4539" s="14"/>
      <c r="R4539" s="14"/>
      <c r="S4539" s="14"/>
      <c r="T4539" s="14"/>
      <c r="U4539" s="14"/>
      <c r="V4539" s="14"/>
      <c r="W4539" s="14"/>
      <c r="X4539" s="14"/>
      <c r="Y4539" s="14"/>
      <c r="Z4539" s="14">
        <v>0</v>
      </c>
      <c r="AA4539" s="14">
        <v>100</v>
      </c>
      <c r="AB4539" s="14">
        <v>0</v>
      </c>
      <c r="AC4539" s="14"/>
      <c r="AD4539" s="14"/>
      <c r="AE4539" s="14"/>
      <c r="AF4539" s="14"/>
      <c r="AG4539" s="14"/>
      <c r="AH4539" s="14">
        <f t="shared" si="6952"/>
        <v>0</v>
      </c>
      <c r="AI4539" s="14"/>
      <c r="AJ4539" s="14"/>
      <c r="AK4539" s="14"/>
      <c r="AL4539" s="14"/>
      <c r="AM4539" s="14"/>
      <c r="AN4539" s="14"/>
      <c r="AO4539" s="14"/>
      <c r="AP4539" s="14"/>
      <c r="AQ4539" s="14"/>
      <c r="AR4539" s="14">
        <v>0</v>
      </c>
      <c r="AS4539" s="14">
        <v>0</v>
      </c>
      <c r="AT4539" s="14">
        <v>0</v>
      </c>
      <c r="AU4539" s="14"/>
      <c r="AV4539" s="14"/>
      <c r="AW4539" s="14"/>
      <c r="AX4539" s="14"/>
      <c r="AY4539" s="14"/>
      <c r="AZ4539" s="14">
        <f t="shared" si="6953"/>
        <v>0</v>
      </c>
      <c r="BA4539" s="14"/>
      <c r="BB4539" s="14"/>
      <c r="BC4539" s="14"/>
      <c r="BD4539" s="14"/>
      <c r="BE4539" s="14"/>
      <c r="BF4539" s="14"/>
      <c r="BG4539" s="14"/>
      <c r="BH4539" s="14"/>
      <c r="BI4539" s="14"/>
      <c r="BJ4539" s="14">
        <v>0</v>
      </c>
      <c r="BK4539" s="14">
        <v>0</v>
      </c>
    </row>
    <row r="4540" spans="1:63" ht="33.75" x14ac:dyDescent="0.25">
      <c r="A4540" s="1" t="s">
        <v>0</v>
      </c>
      <c r="B4540" s="1" t="s">
        <v>0</v>
      </c>
      <c r="C4540" s="1" t="s">
        <v>0</v>
      </c>
      <c r="D4540" s="106" t="s">
        <v>0</v>
      </c>
      <c r="E4540" s="106" t="s">
        <v>0</v>
      </c>
      <c r="F4540" s="106" t="s">
        <v>0</v>
      </c>
      <c r="G4540" s="2" t="s">
        <v>0</v>
      </c>
      <c r="H4540" s="10" t="s">
        <v>131</v>
      </c>
      <c r="I4540" s="11">
        <f>SUM(I4541)</f>
        <v>100</v>
      </c>
      <c r="J4540" s="11">
        <f>SUM(J4541)</f>
        <v>100</v>
      </c>
      <c r="K4540" s="11">
        <f t="shared" ref="K4540:Y4541" si="7038">SUM(K4541)</f>
        <v>0</v>
      </c>
      <c r="L4540" s="11">
        <f t="shared" si="7038"/>
        <v>0</v>
      </c>
      <c r="M4540" s="11">
        <f t="shared" si="7038"/>
        <v>0</v>
      </c>
      <c r="N4540" s="11">
        <f t="shared" si="7038"/>
        <v>0</v>
      </c>
      <c r="O4540" s="11">
        <f t="shared" si="7038"/>
        <v>0</v>
      </c>
      <c r="P4540" s="11">
        <f t="shared" si="7038"/>
        <v>100</v>
      </c>
      <c r="Q4540" s="11">
        <f t="shared" si="7038"/>
        <v>0</v>
      </c>
      <c r="R4540" s="11">
        <f t="shared" si="7038"/>
        <v>0</v>
      </c>
      <c r="S4540" s="11">
        <f t="shared" si="7038"/>
        <v>0</v>
      </c>
      <c r="T4540" s="11">
        <f t="shared" si="7038"/>
        <v>0</v>
      </c>
      <c r="U4540" s="11">
        <f t="shared" si="7038"/>
        <v>0</v>
      </c>
      <c r="V4540" s="11">
        <f t="shared" si="7038"/>
        <v>0</v>
      </c>
      <c r="W4540" s="11">
        <f t="shared" si="7038"/>
        <v>0</v>
      </c>
      <c r="X4540" s="11">
        <f t="shared" si="7038"/>
        <v>0</v>
      </c>
      <c r="Y4540" s="11">
        <f t="shared" si="7038"/>
        <v>0</v>
      </c>
      <c r="Z4540" s="11">
        <v>0</v>
      </c>
      <c r="AA4540" s="11">
        <v>100</v>
      </c>
      <c r="AB4540" s="11">
        <f t="shared" ref="AB4540:AQ4541" si="7039">SUM(AB4541)</f>
        <v>0</v>
      </c>
      <c r="AC4540" s="11">
        <f t="shared" si="7039"/>
        <v>0</v>
      </c>
      <c r="AD4540" s="11">
        <f t="shared" si="7039"/>
        <v>0</v>
      </c>
      <c r="AE4540" s="11">
        <f t="shared" si="7039"/>
        <v>0</v>
      </c>
      <c r="AF4540" s="11">
        <f t="shared" si="7039"/>
        <v>0</v>
      </c>
      <c r="AG4540" s="11">
        <f t="shared" si="7039"/>
        <v>0</v>
      </c>
      <c r="AH4540" s="11">
        <f t="shared" si="7039"/>
        <v>0</v>
      </c>
      <c r="AI4540" s="11">
        <f t="shared" si="7039"/>
        <v>0</v>
      </c>
      <c r="AJ4540" s="11">
        <f t="shared" si="7039"/>
        <v>0</v>
      </c>
      <c r="AK4540" s="11">
        <f t="shared" si="7039"/>
        <v>0</v>
      </c>
      <c r="AL4540" s="11">
        <f t="shared" si="7039"/>
        <v>0</v>
      </c>
      <c r="AM4540" s="11">
        <f t="shared" si="7039"/>
        <v>0</v>
      </c>
      <c r="AN4540" s="11">
        <f t="shared" si="7039"/>
        <v>0</v>
      </c>
      <c r="AO4540" s="11">
        <f t="shared" si="7039"/>
        <v>0</v>
      </c>
      <c r="AP4540" s="11">
        <f t="shared" si="7039"/>
        <v>0</v>
      </c>
      <c r="AQ4540" s="11">
        <f t="shared" si="7039"/>
        <v>0</v>
      </c>
      <c r="AR4540" s="11">
        <v>0</v>
      </c>
      <c r="AS4540" s="11">
        <v>0</v>
      </c>
      <c r="AT4540" s="11">
        <f t="shared" ref="AT4540:BI4541" si="7040">SUM(AT4541)</f>
        <v>0</v>
      </c>
      <c r="AU4540" s="11">
        <f t="shared" si="7040"/>
        <v>0</v>
      </c>
      <c r="AV4540" s="11">
        <f t="shared" si="7040"/>
        <v>0</v>
      </c>
      <c r="AW4540" s="11">
        <f t="shared" si="7040"/>
        <v>0</v>
      </c>
      <c r="AX4540" s="11">
        <f t="shared" si="7040"/>
        <v>0</v>
      </c>
      <c r="AY4540" s="11">
        <f t="shared" si="7040"/>
        <v>0</v>
      </c>
      <c r="AZ4540" s="11">
        <f t="shared" si="7040"/>
        <v>0</v>
      </c>
      <c r="BA4540" s="11">
        <f t="shared" si="7040"/>
        <v>0</v>
      </c>
      <c r="BB4540" s="11">
        <f t="shared" si="7040"/>
        <v>0</v>
      </c>
      <c r="BC4540" s="11">
        <f t="shared" si="7040"/>
        <v>0</v>
      </c>
      <c r="BD4540" s="11">
        <f t="shared" si="7040"/>
        <v>0</v>
      </c>
      <c r="BE4540" s="11">
        <f t="shared" si="7040"/>
        <v>0</v>
      </c>
      <c r="BF4540" s="11">
        <f t="shared" si="7040"/>
        <v>0</v>
      </c>
      <c r="BG4540" s="11">
        <f t="shared" si="7040"/>
        <v>0</v>
      </c>
      <c r="BH4540" s="11">
        <f t="shared" si="7040"/>
        <v>0</v>
      </c>
      <c r="BI4540" s="11">
        <f t="shared" si="7040"/>
        <v>0</v>
      </c>
      <c r="BJ4540" s="11">
        <v>0</v>
      </c>
      <c r="BK4540" s="11">
        <v>0</v>
      </c>
    </row>
    <row r="4541" spans="1:63" x14ac:dyDescent="0.25">
      <c r="A4541" s="4" t="s">
        <v>1156</v>
      </c>
      <c r="B4541" s="4" t="s">
        <v>58</v>
      </c>
      <c r="C4541" s="4" t="s">
        <v>166</v>
      </c>
      <c r="D4541" s="107" t="s">
        <v>1472</v>
      </c>
      <c r="E4541" s="106" t="s">
        <v>132</v>
      </c>
      <c r="F4541" s="106" t="s">
        <v>0</v>
      </c>
      <c r="G4541" s="2" t="s">
        <v>0</v>
      </c>
      <c r="H4541" s="2" t="s">
        <v>133</v>
      </c>
      <c r="I4541" s="12">
        <f>SUM(I4542)</f>
        <v>100</v>
      </c>
      <c r="J4541" s="12">
        <f>SUM(J4542)</f>
        <v>100</v>
      </c>
      <c r="K4541" s="12">
        <f t="shared" si="7038"/>
        <v>0</v>
      </c>
      <c r="L4541" s="12">
        <f t="shared" si="7038"/>
        <v>0</v>
      </c>
      <c r="M4541" s="12">
        <f t="shared" si="7038"/>
        <v>0</v>
      </c>
      <c r="N4541" s="12">
        <f t="shared" si="7038"/>
        <v>0</v>
      </c>
      <c r="O4541" s="12">
        <f t="shared" si="7038"/>
        <v>0</v>
      </c>
      <c r="P4541" s="12">
        <f t="shared" si="7038"/>
        <v>100</v>
      </c>
      <c r="Q4541" s="12">
        <f t="shared" si="7038"/>
        <v>0</v>
      </c>
      <c r="R4541" s="12">
        <f t="shared" si="7038"/>
        <v>0</v>
      </c>
      <c r="S4541" s="12">
        <f t="shared" si="7038"/>
        <v>0</v>
      </c>
      <c r="T4541" s="12">
        <f t="shared" si="7038"/>
        <v>0</v>
      </c>
      <c r="U4541" s="12">
        <f t="shared" si="7038"/>
        <v>0</v>
      </c>
      <c r="V4541" s="12">
        <f t="shared" si="7038"/>
        <v>0</v>
      </c>
      <c r="W4541" s="12">
        <f t="shared" si="7038"/>
        <v>0</v>
      </c>
      <c r="X4541" s="12">
        <f t="shared" si="7038"/>
        <v>0</v>
      </c>
      <c r="Y4541" s="12">
        <f t="shared" si="7038"/>
        <v>0</v>
      </c>
      <c r="Z4541" s="12">
        <v>0</v>
      </c>
      <c r="AA4541" s="12">
        <v>100</v>
      </c>
      <c r="AB4541" s="12">
        <f t="shared" si="7039"/>
        <v>0</v>
      </c>
      <c r="AC4541" s="12">
        <f t="shared" ref="AC4541:AQ4541" si="7041">SUM(AC4542)</f>
        <v>0</v>
      </c>
      <c r="AD4541" s="12">
        <f t="shared" si="7041"/>
        <v>0</v>
      </c>
      <c r="AE4541" s="12">
        <f t="shared" si="7041"/>
        <v>0</v>
      </c>
      <c r="AF4541" s="12">
        <f t="shared" si="7041"/>
        <v>0</v>
      </c>
      <c r="AG4541" s="12">
        <f t="shared" si="7041"/>
        <v>0</v>
      </c>
      <c r="AH4541" s="12">
        <f t="shared" si="7041"/>
        <v>0</v>
      </c>
      <c r="AI4541" s="12">
        <f t="shared" si="7041"/>
        <v>0</v>
      </c>
      <c r="AJ4541" s="12">
        <f t="shared" si="7041"/>
        <v>0</v>
      </c>
      <c r="AK4541" s="12">
        <f t="shared" si="7041"/>
        <v>0</v>
      </c>
      <c r="AL4541" s="12">
        <f t="shared" si="7041"/>
        <v>0</v>
      </c>
      <c r="AM4541" s="12">
        <f t="shared" si="7041"/>
        <v>0</v>
      </c>
      <c r="AN4541" s="12">
        <f t="shared" si="7041"/>
        <v>0</v>
      </c>
      <c r="AO4541" s="12">
        <f t="shared" si="7041"/>
        <v>0</v>
      </c>
      <c r="AP4541" s="12">
        <f t="shared" si="7041"/>
        <v>0</v>
      </c>
      <c r="AQ4541" s="12">
        <f t="shared" si="7041"/>
        <v>0</v>
      </c>
      <c r="AR4541" s="12">
        <v>0</v>
      </c>
      <c r="AS4541" s="12">
        <v>0</v>
      </c>
      <c r="AT4541" s="12">
        <f t="shared" si="7040"/>
        <v>0</v>
      </c>
      <c r="AU4541" s="12">
        <f t="shared" ref="AU4541:BI4541" si="7042">SUM(AU4542)</f>
        <v>0</v>
      </c>
      <c r="AV4541" s="12">
        <f t="shared" si="7042"/>
        <v>0</v>
      </c>
      <c r="AW4541" s="12">
        <f t="shared" si="7042"/>
        <v>0</v>
      </c>
      <c r="AX4541" s="12">
        <f t="shared" si="7042"/>
        <v>0</v>
      </c>
      <c r="AY4541" s="12">
        <f t="shared" si="7042"/>
        <v>0</v>
      </c>
      <c r="AZ4541" s="12">
        <f t="shared" si="7042"/>
        <v>0</v>
      </c>
      <c r="BA4541" s="12">
        <f t="shared" si="7042"/>
        <v>0</v>
      </c>
      <c r="BB4541" s="12">
        <f t="shared" si="7042"/>
        <v>0</v>
      </c>
      <c r="BC4541" s="12">
        <f t="shared" si="7042"/>
        <v>0</v>
      </c>
      <c r="BD4541" s="12">
        <f t="shared" si="7042"/>
        <v>0</v>
      </c>
      <c r="BE4541" s="12">
        <f t="shared" si="7042"/>
        <v>0</v>
      </c>
      <c r="BF4541" s="12">
        <f t="shared" si="7042"/>
        <v>0</v>
      </c>
      <c r="BG4541" s="12">
        <f t="shared" si="7042"/>
        <v>0</v>
      </c>
      <c r="BH4541" s="12">
        <f t="shared" si="7042"/>
        <v>0</v>
      </c>
      <c r="BI4541" s="12">
        <f t="shared" si="7042"/>
        <v>0</v>
      </c>
      <c r="BJ4541" s="12">
        <v>0</v>
      </c>
      <c r="BK4541" s="12">
        <v>0</v>
      </c>
    </row>
    <row r="4542" spans="1:63" x14ac:dyDescent="0.25">
      <c r="A4542" s="4" t="s">
        <v>1156</v>
      </c>
      <c r="B4542" s="4" t="s">
        <v>58</v>
      </c>
      <c r="C4542" s="4" t="s">
        <v>166</v>
      </c>
      <c r="D4542" s="107" t="s">
        <v>1472</v>
      </c>
      <c r="E4542" s="117">
        <v>8233</v>
      </c>
      <c r="F4542" s="107"/>
      <c r="G4542" s="103" t="s">
        <v>1659</v>
      </c>
      <c r="H4542" s="13" t="s">
        <v>134</v>
      </c>
      <c r="I4542" s="14">
        <v>100</v>
      </c>
      <c r="J4542" s="14">
        <v>100</v>
      </c>
      <c r="K4542" s="14"/>
      <c r="L4542" s="14"/>
      <c r="M4542" s="14"/>
      <c r="N4542" s="14"/>
      <c r="O4542" s="14"/>
      <c r="P4542" s="14">
        <f t="shared" ref="P4542:P4603" si="7043">J4542+K4542+L4542+M4542+N4542+O4542</f>
        <v>100</v>
      </c>
      <c r="Q4542" s="14"/>
      <c r="R4542" s="14"/>
      <c r="S4542" s="14"/>
      <c r="T4542" s="14"/>
      <c r="U4542" s="14"/>
      <c r="V4542" s="14"/>
      <c r="W4542" s="14"/>
      <c r="X4542" s="14"/>
      <c r="Y4542" s="14"/>
      <c r="Z4542" s="14">
        <v>0</v>
      </c>
      <c r="AA4542" s="14">
        <v>100</v>
      </c>
      <c r="AB4542" s="14">
        <v>0</v>
      </c>
      <c r="AC4542" s="14"/>
      <c r="AD4542" s="14"/>
      <c r="AE4542" s="14"/>
      <c r="AF4542" s="14"/>
      <c r="AG4542" s="14"/>
      <c r="AH4542" s="14">
        <f t="shared" ref="AH4542:AH4603" si="7044">AB4542+AC4542+AD4542+AE4542+AF4542+AG4542</f>
        <v>0</v>
      </c>
      <c r="AI4542" s="14"/>
      <c r="AJ4542" s="14"/>
      <c r="AK4542" s="14"/>
      <c r="AL4542" s="14"/>
      <c r="AM4542" s="14"/>
      <c r="AN4542" s="14"/>
      <c r="AO4542" s="14"/>
      <c r="AP4542" s="14"/>
      <c r="AQ4542" s="14"/>
      <c r="AR4542" s="14">
        <v>0</v>
      </c>
      <c r="AS4542" s="14">
        <v>0</v>
      </c>
      <c r="AT4542" s="14">
        <v>0</v>
      </c>
      <c r="AU4542" s="14"/>
      <c r="AV4542" s="14"/>
      <c r="AW4542" s="14"/>
      <c r="AX4542" s="14"/>
      <c r="AY4542" s="14"/>
      <c r="AZ4542" s="14">
        <f t="shared" ref="AZ4542:AZ4603" si="7045">AT4542+AU4542+AV4542+AW4542+AX4542+AY4542</f>
        <v>0</v>
      </c>
      <c r="BA4542" s="14"/>
      <c r="BB4542" s="14"/>
      <c r="BC4542" s="14"/>
      <c r="BD4542" s="14"/>
      <c r="BE4542" s="14"/>
      <c r="BF4542" s="14"/>
      <c r="BG4542" s="14"/>
      <c r="BH4542" s="14"/>
      <c r="BI4542" s="14"/>
      <c r="BJ4542" s="14">
        <v>0</v>
      </c>
      <c r="BK4542" s="14">
        <v>0</v>
      </c>
    </row>
    <row r="4543" spans="1:63" ht="33.75" x14ac:dyDescent="0.25">
      <c r="A4543" s="13" t="s">
        <v>0</v>
      </c>
      <c r="B4543" s="13" t="s">
        <v>0</v>
      </c>
      <c r="C4543" s="13" t="s">
        <v>0</v>
      </c>
      <c r="D4543" s="103" t="s">
        <v>0</v>
      </c>
      <c r="E4543" s="103" t="s">
        <v>0</v>
      </c>
      <c r="F4543" s="103" t="s">
        <v>0</v>
      </c>
      <c r="G4543" s="13" t="s">
        <v>0</v>
      </c>
      <c r="H4543" s="10" t="s">
        <v>1481</v>
      </c>
      <c r="I4543" s="11">
        <f>SUM(I4503,I4527,I4532,I4535,I4540)</f>
        <v>2262893</v>
      </c>
      <c r="J4543" s="11">
        <f t="shared" ref="J4543:Y4543" si="7046">SUM(J4503,J4527,J4532,J4535,J4540)</f>
        <v>195000</v>
      </c>
      <c r="K4543" s="11">
        <f t="shared" si="7046"/>
        <v>29606</v>
      </c>
      <c r="L4543" s="11">
        <f t="shared" si="7046"/>
        <v>0</v>
      </c>
      <c r="M4543" s="11">
        <f t="shared" si="7046"/>
        <v>0</v>
      </c>
      <c r="N4543" s="11">
        <f t="shared" si="7046"/>
        <v>0</v>
      </c>
      <c r="O4543" s="11">
        <f t="shared" si="7046"/>
        <v>0</v>
      </c>
      <c r="P4543" s="11">
        <f t="shared" si="7046"/>
        <v>224606</v>
      </c>
      <c r="Q4543" s="11">
        <f t="shared" si="7046"/>
        <v>8000</v>
      </c>
      <c r="R4543" s="11">
        <f t="shared" si="7046"/>
        <v>6000</v>
      </c>
      <c r="S4543" s="11">
        <f t="shared" si="7046"/>
        <v>33306</v>
      </c>
      <c r="T4543" s="11">
        <f t="shared" si="7046"/>
        <v>0</v>
      </c>
      <c r="U4543" s="11">
        <f t="shared" si="7046"/>
        <v>8000</v>
      </c>
      <c r="V4543" s="11">
        <f t="shared" si="7046"/>
        <v>11750</v>
      </c>
      <c r="W4543" s="11">
        <f t="shared" si="7046"/>
        <v>3000</v>
      </c>
      <c r="X4543" s="11">
        <f t="shared" si="7046"/>
        <v>11000</v>
      </c>
      <c r="Y4543" s="11">
        <f t="shared" si="7046"/>
        <v>2500</v>
      </c>
      <c r="Z4543" s="11">
        <v>83556</v>
      </c>
      <c r="AA4543" s="11">
        <v>141050</v>
      </c>
      <c r="AB4543" s="11">
        <f t="shared" ref="AB4543:AQ4543" si="7047">SUM(AB4503,AB4527,AB4532,AB4535,AB4540)</f>
        <v>31000</v>
      </c>
      <c r="AC4543" s="11">
        <f t="shared" si="7047"/>
        <v>0</v>
      </c>
      <c r="AD4543" s="11">
        <f t="shared" si="7047"/>
        <v>0</v>
      </c>
      <c r="AE4543" s="11">
        <f t="shared" si="7047"/>
        <v>0</v>
      </c>
      <c r="AF4543" s="11">
        <f t="shared" si="7047"/>
        <v>0</v>
      </c>
      <c r="AG4543" s="11">
        <f t="shared" si="7047"/>
        <v>0</v>
      </c>
      <c r="AH4543" s="11">
        <f t="shared" si="7047"/>
        <v>31000</v>
      </c>
      <c r="AI4543" s="11">
        <f t="shared" si="7047"/>
        <v>0</v>
      </c>
      <c r="AJ4543" s="11">
        <f t="shared" si="7047"/>
        <v>0</v>
      </c>
      <c r="AK4543" s="11">
        <f t="shared" si="7047"/>
        <v>0</v>
      </c>
      <c r="AL4543" s="11">
        <f t="shared" si="7047"/>
        <v>0</v>
      </c>
      <c r="AM4543" s="11">
        <f t="shared" si="7047"/>
        <v>0</v>
      </c>
      <c r="AN4543" s="11">
        <f t="shared" si="7047"/>
        <v>0</v>
      </c>
      <c r="AO4543" s="11">
        <f t="shared" si="7047"/>
        <v>0</v>
      </c>
      <c r="AP4543" s="11">
        <f t="shared" si="7047"/>
        <v>0</v>
      </c>
      <c r="AQ4543" s="11">
        <f t="shared" si="7047"/>
        <v>0</v>
      </c>
      <c r="AR4543" s="11">
        <v>0</v>
      </c>
      <c r="AS4543" s="11">
        <v>31000</v>
      </c>
      <c r="AT4543" s="11">
        <f t="shared" ref="AT4543:BI4543" si="7048">SUM(AT4503,AT4527,AT4532,AT4535,AT4540)</f>
        <v>337000</v>
      </c>
      <c r="AU4543" s="11">
        <f t="shared" si="7048"/>
        <v>450587</v>
      </c>
      <c r="AV4543" s="11">
        <f t="shared" si="7048"/>
        <v>0</v>
      </c>
      <c r="AW4543" s="11">
        <f t="shared" si="7048"/>
        <v>264410</v>
      </c>
      <c r="AX4543" s="11">
        <f t="shared" si="7048"/>
        <v>0</v>
      </c>
      <c r="AY4543" s="11">
        <f t="shared" si="7048"/>
        <v>18359</v>
      </c>
      <c r="AZ4543" s="11">
        <f t="shared" si="7048"/>
        <v>1070356</v>
      </c>
      <c r="BA4543" s="11">
        <f t="shared" si="7048"/>
        <v>0</v>
      </c>
      <c r="BB4543" s="11">
        <f t="shared" si="7048"/>
        <v>1510</v>
      </c>
      <c r="BC4543" s="11">
        <f t="shared" si="7048"/>
        <v>450587</v>
      </c>
      <c r="BD4543" s="11">
        <f t="shared" si="7048"/>
        <v>15000</v>
      </c>
      <c r="BE4543" s="11">
        <f t="shared" si="7048"/>
        <v>5150</v>
      </c>
      <c r="BF4543" s="11">
        <f t="shared" si="7048"/>
        <v>12020</v>
      </c>
      <c r="BG4543" s="11">
        <f t="shared" si="7048"/>
        <v>18359</v>
      </c>
      <c r="BH4543" s="11">
        <f t="shared" si="7048"/>
        <v>274305</v>
      </c>
      <c r="BI4543" s="11">
        <f t="shared" si="7048"/>
        <v>8320</v>
      </c>
      <c r="BJ4543" s="11">
        <v>785251</v>
      </c>
      <c r="BK4543" s="11">
        <v>285105</v>
      </c>
    </row>
    <row r="4544" spans="1:63" ht="15.75" thickBot="1" x14ac:dyDescent="0.3">
      <c r="A4544" s="13" t="s">
        <v>0</v>
      </c>
      <c r="B4544" s="13" t="s">
        <v>0</v>
      </c>
      <c r="C4544" s="13" t="s">
        <v>0</v>
      </c>
      <c r="D4544" s="103" t="s">
        <v>0</v>
      </c>
      <c r="E4544" s="103" t="s">
        <v>0</v>
      </c>
      <c r="F4544" s="103" t="s">
        <v>0</v>
      </c>
      <c r="G4544" s="13" t="s">
        <v>0</v>
      </c>
      <c r="H4544" s="2" t="s">
        <v>55</v>
      </c>
      <c r="I4544" s="12">
        <v>32</v>
      </c>
      <c r="J4544" s="13" t="s">
        <v>0</v>
      </c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>
        <v>0</v>
      </c>
      <c r="AA4544" s="13">
        <v>0</v>
      </c>
      <c r="AB4544" s="13" t="s">
        <v>0</v>
      </c>
      <c r="AC4544" s="13"/>
      <c r="AD4544" s="13"/>
      <c r="AE4544" s="13"/>
      <c r="AF4544" s="13"/>
      <c r="AG4544" s="13"/>
      <c r="AH4544" s="13" t="e">
        <f t="shared" si="7044"/>
        <v>#VALUE!</v>
      </c>
      <c r="AI4544" s="13"/>
      <c r="AJ4544" s="13"/>
      <c r="AK4544" s="13"/>
      <c r="AL4544" s="13"/>
      <c r="AM4544" s="13"/>
      <c r="AN4544" s="13"/>
      <c r="AO4544" s="13"/>
      <c r="AP4544" s="13"/>
      <c r="AQ4544" s="13"/>
      <c r="AR4544" s="13">
        <v>0</v>
      </c>
      <c r="AS4544" s="13" t="e">
        <v>#VALUE!</v>
      </c>
      <c r="AT4544" s="13" t="s">
        <v>0</v>
      </c>
      <c r="AU4544" s="13"/>
      <c r="AV4544" s="13"/>
      <c r="AW4544" s="13"/>
      <c r="AX4544" s="13"/>
      <c r="AY4544" s="13"/>
      <c r="AZ4544" s="13" t="e">
        <f t="shared" si="7045"/>
        <v>#VALUE!</v>
      </c>
      <c r="BA4544" s="13"/>
      <c r="BB4544" s="13"/>
      <c r="BC4544" s="13"/>
      <c r="BD4544" s="13"/>
      <c r="BE4544" s="13"/>
      <c r="BF4544" s="13"/>
      <c r="BG4544" s="13"/>
      <c r="BH4544" s="13"/>
      <c r="BI4544" s="13"/>
      <c r="BJ4544" s="13">
        <v>0</v>
      </c>
      <c r="BK4544" s="13" t="e">
        <v>#VALUE!</v>
      </c>
    </row>
    <row r="4545" spans="1:63" ht="69.75" customHeight="1" thickBot="1" x14ac:dyDescent="0.3">
      <c r="A4545" s="148" t="s">
        <v>0</v>
      </c>
      <c r="B4545" s="148" t="s">
        <v>0</v>
      </c>
      <c r="C4545" s="148" t="s">
        <v>0</v>
      </c>
      <c r="D4545" s="151" t="s">
        <v>0</v>
      </c>
      <c r="E4545" s="151" t="s">
        <v>0</v>
      </c>
      <c r="F4545" s="151" t="s">
        <v>0</v>
      </c>
      <c r="G4545" s="154" t="s">
        <v>0</v>
      </c>
      <c r="H4545" s="5" t="s">
        <v>56</v>
      </c>
      <c r="I4545" s="5" t="s">
        <v>9</v>
      </c>
      <c r="J4545" s="94" t="s">
        <v>10</v>
      </c>
      <c r="K4545" s="94" t="s">
        <v>1602</v>
      </c>
      <c r="L4545" s="94" t="s">
        <v>1535</v>
      </c>
      <c r="M4545" s="94" t="s">
        <v>1591</v>
      </c>
      <c r="N4545" s="94" t="s">
        <v>1592</v>
      </c>
      <c r="O4545" s="94" t="s">
        <v>1593</v>
      </c>
      <c r="P4545" s="94" t="s">
        <v>1606</v>
      </c>
      <c r="Q4545" s="94" t="s">
        <v>1603</v>
      </c>
      <c r="R4545" s="94" t="s">
        <v>1594</v>
      </c>
      <c r="S4545" s="94" t="s">
        <v>1595</v>
      </c>
      <c r="T4545" s="94" t="s">
        <v>1596</v>
      </c>
      <c r="U4545" s="94" t="s">
        <v>1597</v>
      </c>
      <c r="V4545" s="94" t="s">
        <v>1598</v>
      </c>
      <c r="W4545" s="94" t="s">
        <v>1599</v>
      </c>
      <c r="X4545" s="94" t="s">
        <v>1604</v>
      </c>
      <c r="Y4545" s="94" t="s">
        <v>1605</v>
      </c>
      <c r="Z4545" s="94" t="s">
        <v>1600</v>
      </c>
      <c r="AA4545" s="94" t="s">
        <v>1601</v>
      </c>
      <c r="AB4545" s="95" t="s">
        <v>11</v>
      </c>
      <c r="AC4545" s="95" t="s">
        <v>1602</v>
      </c>
      <c r="AD4545" s="95" t="s">
        <v>1535</v>
      </c>
      <c r="AE4545" s="95" t="s">
        <v>1591</v>
      </c>
      <c r="AF4545" s="95" t="s">
        <v>1592</v>
      </c>
      <c r="AG4545" s="95" t="s">
        <v>1593</v>
      </c>
      <c r="AH4545" s="95" t="s">
        <v>1607</v>
      </c>
      <c r="AI4545" s="95" t="s">
        <v>1603</v>
      </c>
      <c r="AJ4545" s="95" t="s">
        <v>1594</v>
      </c>
      <c r="AK4545" s="95" t="s">
        <v>1595</v>
      </c>
      <c r="AL4545" s="95" t="s">
        <v>1596</v>
      </c>
      <c r="AM4545" s="95" t="s">
        <v>1597</v>
      </c>
      <c r="AN4545" s="95" t="s">
        <v>1598</v>
      </c>
      <c r="AO4545" s="95" t="s">
        <v>1599</v>
      </c>
      <c r="AP4545" s="95" t="s">
        <v>1604</v>
      </c>
      <c r="AQ4545" s="95" t="s">
        <v>1605</v>
      </c>
      <c r="AR4545" s="95" t="s">
        <v>1600</v>
      </c>
      <c r="AS4545" s="95" t="s">
        <v>1601</v>
      </c>
      <c r="AT4545" s="96" t="s">
        <v>12</v>
      </c>
      <c r="AU4545" s="96" t="s">
        <v>1602</v>
      </c>
      <c r="AV4545" s="96" t="s">
        <v>1535</v>
      </c>
      <c r="AW4545" s="96" t="s">
        <v>1591</v>
      </c>
      <c r="AX4545" s="96" t="s">
        <v>1592</v>
      </c>
      <c r="AY4545" s="96" t="s">
        <v>1593</v>
      </c>
      <c r="AZ4545" s="96" t="s">
        <v>1608</v>
      </c>
      <c r="BA4545" s="96" t="s">
        <v>1603</v>
      </c>
      <c r="BB4545" s="96" t="s">
        <v>1594</v>
      </c>
      <c r="BC4545" s="96" t="s">
        <v>1595</v>
      </c>
      <c r="BD4545" s="96" t="s">
        <v>1596</v>
      </c>
      <c r="BE4545" s="96" t="s">
        <v>1597</v>
      </c>
      <c r="BF4545" s="96" t="s">
        <v>1598</v>
      </c>
      <c r="BG4545" s="96" t="s">
        <v>1599</v>
      </c>
      <c r="BH4545" s="96" t="s">
        <v>1604</v>
      </c>
      <c r="BI4545" s="96" t="s">
        <v>1605</v>
      </c>
      <c r="BJ4545" s="96" t="s">
        <v>1600</v>
      </c>
      <c r="BK4545" s="96" t="s">
        <v>1601</v>
      </c>
    </row>
    <row r="4546" spans="1:63" x14ac:dyDescent="0.25">
      <c r="A4546" s="149"/>
      <c r="B4546" s="149"/>
      <c r="C4546" s="149"/>
      <c r="D4546" s="152"/>
      <c r="E4546" s="152"/>
      <c r="F4546" s="152"/>
      <c r="G4546" s="155"/>
      <c r="H4546" s="15" t="s">
        <v>0</v>
      </c>
      <c r="I4546" s="9" t="s">
        <v>13</v>
      </c>
      <c r="J4546" s="9">
        <v>1</v>
      </c>
      <c r="K4546" s="9">
        <v>2</v>
      </c>
      <c r="L4546" s="9">
        <v>3</v>
      </c>
      <c r="M4546" s="9">
        <v>4</v>
      </c>
      <c r="N4546" s="9">
        <v>5</v>
      </c>
      <c r="O4546" s="9">
        <v>6</v>
      </c>
      <c r="P4546" s="9">
        <v>7</v>
      </c>
      <c r="Q4546" s="9">
        <v>8</v>
      </c>
      <c r="R4546" s="9">
        <v>9</v>
      </c>
      <c r="S4546" s="9">
        <v>10</v>
      </c>
      <c r="T4546" s="9">
        <v>11</v>
      </c>
      <c r="U4546" s="9">
        <v>12</v>
      </c>
      <c r="V4546" s="9">
        <v>13</v>
      </c>
      <c r="W4546" s="9">
        <v>14</v>
      </c>
      <c r="X4546" s="9">
        <v>15</v>
      </c>
      <c r="Y4546" s="9">
        <v>16</v>
      </c>
      <c r="Z4546" s="9">
        <v>20</v>
      </c>
      <c r="AA4546" s="9">
        <v>21</v>
      </c>
      <c r="AB4546" s="9">
        <v>1</v>
      </c>
      <c r="AC4546" s="9">
        <v>2</v>
      </c>
      <c r="AD4546" s="9">
        <v>3</v>
      </c>
      <c r="AE4546" s="9">
        <v>4</v>
      </c>
      <c r="AF4546" s="9">
        <v>5</v>
      </c>
      <c r="AG4546" s="9">
        <v>6</v>
      </c>
      <c r="AH4546" s="9">
        <v>7</v>
      </c>
      <c r="AI4546" s="9">
        <v>8</v>
      </c>
      <c r="AJ4546" s="9">
        <v>9</v>
      </c>
      <c r="AK4546" s="9">
        <v>10</v>
      </c>
      <c r="AL4546" s="9">
        <v>11</v>
      </c>
      <c r="AM4546" s="9">
        <v>12</v>
      </c>
      <c r="AN4546" s="9">
        <v>13</v>
      </c>
      <c r="AO4546" s="9">
        <v>14</v>
      </c>
      <c r="AP4546" s="9">
        <v>15</v>
      </c>
      <c r="AQ4546" s="9">
        <v>16</v>
      </c>
      <c r="AR4546" s="9">
        <v>20</v>
      </c>
      <c r="AS4546" s="9">
        <v>21</v>
      </c>
      <c r="AT4546" s="9">
        <v>1</v>
      </c>
      <c r="AU4546" s="9">
        <v>2</v>
      </c>
      <c r="AV4546" s="9">
        <v>3</v>
      </c>
      <c r="AW4546" s="9">
        <v>4</v>
      </c>
      <c r="AX4546" s="9">
        <v>5</v>
      </c>
      <c r="AY4546" s="9">
        <v>6</v>
      </c>
      <c r="AZ4546" s="9">
        <v>7</v>
      </c>
      <c r="BA4546" s="9">
        <v>8</v>
      </c>
      <c r="BB4546" s="9">
        <v>9</v>
      </c>
      <c r="BC4546" s="9">
        <v>10</v>
      </c>
      <c r="BD4546" s="9">
        <v>11</v>
      </c>
      <c r="BE4546" s="9">
        <v>12</v>
      </c>
      <c r="BF4546" s="9">
        <v>13</v>
      </c>
      <c r="BG4546" s="9">
        <v>14</v>
      </c>
      <c r="BH4546" s="9">
        <v>15</v>
      </c>
      <c r="BI4546" s="9">
        <v>16</v>
      </c>
      <c r="BJ4546" s="9">
        <v>20</v>
      </c>
      <c r="BK4546" s="9">
        <v>21</v>
      </c>
    </row>
    <row r="4547" spans="1:63" x14ac:dyDescent="0.25">
      <c r="A4547" s="149"/>
      <c r="B4547" s="149"/>
      <c r="C4547" s="149"/>
      <c r="D4547" s="152"/>
      <c r="E4547" s="152"/>
      <c r="F4547" s="152"/>
      <c r="G4547" s="155"/>
      <c r="H4547" s="16" t="s">
        <v>1189</v>
      </c>
      <c r="I4547" s="17">
        <f>SUM(I4543)</f>
        <v>2262893</v>
      </c>
      <c r="J4547" s="17">
        <f t="shared" ref="J4547:Y4547" si="7049">SUM(J4543)</f>
        <v>195000</v>
      </c>
      <c r="K4547" s="17">
        <f t="shared" si="7049"/>
        <v>29606</v>
      </c>
      <c r="L4547" s="17">
        <f t="shared" si="7049"/>
        <v>0</v>
      </c>
      <c r="M4547" s="17">
        <f t="shared" si="7049"/>
        <v>0</v>
      </c>
      <c r="N4547" s="17">
        <f t="shared" si="7049"/>
        <v>0</v>
      </c>
      <c r="O4547" s="17">
        <f t="shared" si="7049"/>
        <v>0</v>
      </c>
      <c r="P4547" s="17">
        <f t="shared" ref="P4547" si="7050">SUM(P4543)</f>
        <v>224606</v>
      </c>
      <c r="Q4547" s="17">
        <f t="shared" si="7049"/>
        <v>8000</v>
      </c>
      <c r="R4547" s="17">
        <f t="shared" si="7049"/>
        <v>6000</v>
      </c>
      <c r="S4547" s="17">
        <f t="shared" si="7049"/>
        <v>33306</v>
      </c>
      <c r="T4547" s="17">
        <f t="shared" si="7049"/>
        <v>0</v>
      </c>
      <c r="U4547" s="17">
        <f t="shared" si="7049"/>
        <v>8000</v>
      </c>
      <c r="V4547" s="17">
        <f t="shared" si="7049"/>
        <v>11750</v>
      </c>
      <c r="W4547" s="17">
        <f t="shared" si="7049"/>
        <v>3000</v>
      </c>
      <c r="X4547" s="17">
        <f t="shared" si="7049"/>
        <v>11000</v>
      </c>
      <c r="Y4547" s="17">
        <f t="shared" si="7049"/>
        <v>2500</v>
      </c>
      <c r="Z4547" s="17">
        <v>83556</v>
      </c>
      <c r="AA4547" s="17">
        <v>141050</v>
      </c>
      <c r="AB4547" s="17">
        <f t="shared" ref="AB4547:AQ4547" si="7051">SUM(AB4543)</f>
        <v>31000</v>
      </c>
      <c r="AC4547" s="17">
        <f t="shared" si="7051"/>
        <v>0</v>
      </c>
      <c r="AD4547" s="17">
        <f t="shared" si="7051"/>
        <v>0</v>
      </c>
      <c r="AE4547" s="17">
        <f t="shared" si="7051"/>
        <v>0</v>
      </c>
      <c r="AF4547" s="17">
        <f t="shared" si="7051"/>
        <v>0</v>
      </c>
      <c r="AG4547" s="17">
        <f t="shared" si="7051"/>
        <v>0</v>
      </c>
      <c r="AH4547" s="17">
        <f t="shared" ref="AH4547" si="7052">SUM(AH4543)</f>
        <v>31000</v>
      </c>
      <c r="AI4547" s="17">
        <f t="shared" si="7051"/>
        <v>0</v>
      </c>
      <c r="AJ4547" s="17">
        <f t="shared" si="7051"/>
        <v>0</v>
      </c>
      <c r="AK4547" s="17">
        <f t="shared" si="7051"/>
        <v>0</v>
      </c>
      <c r="AL4547" s="17">
        <f t="shared" si="7051"/>
        <v>0</v>
      </c>
      <c r="AM4547" s="17">
        <f t="shared" si="7051"/>
        <v>0</v>
      </c>
      <c r="AN4547" s="17">
        <f t="shared" si="7051"/>
        <v>0</v>
      </c>
      <c r="AO4547" s="17">
        <f t="shared" si="7051"/>
        <v>0</v>
      </c>
      <c r="AP4547" s="17">
        <f t="shared" si="7051"/>
        <v>0</v>
      </c>
      <c r="AQ4547" s="17">
        <f t="shared" si="7051"/>
        <v>0</v>
      </c>
      <c r="AR4547" s="17">
        <v>0</v>
      </c>
      <c r="AS4547" s="17">
        <v>31000</v>
      </c>
      <c r="AT4547" s="17">
        <f>SUM(AT4543)</f>
        <v>337000</v>
      </c>
      <c r="AU4547" s="17">
        <f t="shared" ref="AU4547:BI4547" si="7053">SUM(AU4543)</f>
        <v>450587</v>
      </c>
      <c r="AV4547" s="17">
        <f t="shared" si="7053"/>
        <v>0</v>
      </c>
      <c r="AW4547" s="17">
        <f t="shared" si="7053"/>
        <v>264410</v>
      </c>
      <c r="AX4547" s="17">
        <f t="shared" si="7053"/>
        <v>0</v>
      </c>
      <c r="AY4547" s="17">
        <f t="shared" si="7053"/>
        <v>18359</v>
      </c>
      <c r="AZ4547" s="17">
        <f t="shared" ref="AZ4547" si="7054">SUM(AZ4543)</f>
        <v>1070356</v>
      </c>
      <c r="BA4547" s="17">
        <f t="shared" si="7053"/>
        <v>0</v>
      </c>
      <c r="BB4547" s="17">
        <f t="shared" si="7053"/>
        <v>1510</v>
      </c>
      <c r="BC4547" s="17">
        <f t="shared" si="7053"/>
        <v>450587</v>
      </c>
      <c r="BD4547" s="17">
        <f t="shared" si="7053"/>
        <v>15000</v>
      </c>
      <c r="BE4547" s="17">
        <f t="shared" si="7053"/>
        <v>5150</v>
      </c>
      <c r="BF4547" s="17">
        <f t="shared" si="7053"/>
        <v>12020</v>
      </c>
      <c r="BG4547" s="17">
        <f t="shared" si="7053"/>
        <v>18359</v>
      </c>
      <c r="BH4547" s="17">
        <f t="shared" si="7053"/>
        <v>274305</v>
      </c>
      <c r="BI4547" s="17">
        <f t="shared" si="7053"/>
        <v>8320</v>
      </c>
      <c r="BJ4547" s="17">
        <v>785251</v>
      </c>
      <c r="BK4547" s="17">
        <v>285105</v>
      </c>
    </row>
    <row r="4548" spans="1:63" x14ac:dyDescent="0.25">
      <c r="A4548" s="149"/>
      <c r="B4548" s="149"/>
      <c r="C4548" s="149"/>
      <c r="D4548" s="152"/>
      <c r="E4548" s="152"/>
      <c r="F4548" s="152"/>
      <c r="G4548" s="155"/>
      <c r="H4548" s="18" t="s">
        <v>57</v>
      </c>
      <c r="I4548" s="17">
        <f>SUM(I4547)</f>
        <v>2262893</v>
      </c>
      <c r="J4548" s="17">
        <f t="shared" ref="J4548:Y4548" si="7055">SUM(J4547)</f>
        <v>195000</v>
      </c>
      <c r="K4548" s="17">
        <f t="shared" si="7055"/>
        <v>29606</v>
      </c>
      <c r="L4548" s="17">
        <f t="shared" si="7055"/>
        <v>0</v>
      </c>
      <c r="M4548" s="17">
        <f t="shared" si="7055"/>
        <v>0</v>
      </c>
      <c r="N4548" s="17">
        <f t="shared" si="7055"/>
        <v>0</v>
      </c>
      <c r="O4548" s="17">
        <f t="shared" si="7055"/>
        <v>0</v>
      </c>
      <c r="P4548" s="17">
        <f t="shared" ref="P4548" si="7056">SUM(P4547)</f>
        <v>224606</v>
      </c>
      <c r="Q4548" s="17">
        <f t="shared" si="7055"/>
        <v>8000</v>
      </c>
      <c r="R4548" s="17">
        <f t="shared" si="7055"/>
        <v>6000</v>
      </c>
      <c r="S4548" s="17">
        <f t="shared" si="7055"/>
        <v>33306</v>
      </c>
      <c r="T4548" s="17">
        <f t="shared" si="7055"/>
        <v>0</v>
      </c>
      <c r="U4548" s="17">
        <f t="shared" si="7055"/>
        <v>8000</v>
      </c>
      <c r="V4548" s="17">
        <f t="shared" si="7055"/>
        <v>11750</v>
      </c>
      <c r="W4548" s="17">
        <f t="shared" si="7055"/>
        <v>3000</v>
      </c>
      <c r="X4548" s="17">
        <f t="shared" si="7055"/>
        <v>11000</v>
      </c>
      <c r="Y4548" s="17">
        <f t="shared" si="7055"/>
        <v>2500</v>
      </c>
      <c r="Z4548" s="17">
        <v>83556</v>
      </c>
      <c r="AA4548" s="17">
        <v>141050</v>
      </c>
      <c r="AB4548" s="17">
        <f t="shared" ref="AB4548:AQ4548" si="7057">SUM(AB4547)</f>
        <v>31000</v>
      </c>
      <c r="AC4548" s="17">
        <f t="shared" si="7057"/>
        <v>0</v>
      </c>
      <c r="AD4548" s="17">
        <f t="shared" si="7057"/>
        <v>0</v>
      </c>
      <c r="AE4548" s="17">
        <f t="shared" si="7057"/>
        <v>0</v>
      </c>
      <c r="AF4548" s="17">
        <f t="shared" si="7057"/>
        <v>0</v>
      </c>
      <c r="AG4548" s="17">
        <f t="shared" si="7057"/>
        <v>0</v>
      </c>
      <c r="AH4548" s="17">
        <f t="shared" ref="AH4548" si="7058">SUM(AH4547)</f>
        <v>31000</v>
      </c>
      <c r="AI4548" s="17">
        <f t="shared" si="7057"/>
        <v>0</v>
      </c>
      <c r="AJ4548" s="17">
        <f t="shared" si="7057"/>
        <v>0</v>
      </c>
      <c r="AK4548" s="17">
        <f t="shared" si="7057"/>
        <v>0</v>
      </c>
      <c r="AL4548" s="17">
        <f t="shared" si="7057"/>
        <v>0</v>
      </c>
      <c r="AM4548" s="17">
        <f t="shared" si="7057"/>
        <v>0</v>
      </c>
      <c r="AN4548" s="17">
        <f t="shared" si="7057"/>
        <v>0</v>
      </c>
      <c r="AO4548" s="17">
        <f t="shared" si="7057"/>
        <v>0</v>
      </c>
      <c r="AP4548" s="17">
        <f t="shared" si="7057"/>
        <v>0</v>
      </c>
      <c r="AQ4548" s="17">
        <f t="shared" si="7057"/>
        <v>0</v>
      </c>
      <c r="AR4548" s="17">
        <v>0</v>
      </c>
      <c r="AS4548" s="17">
        <v>31000</v>
      </c>
      <c r="AT4548" s="17">
        <f>SUM(AT4547)</f>
        <v>337000</v>
      </c>
      <c r="AU4548" s="17">
        <f t="shared" ref="AU4548:BI4548" si="7059">SUM(AU4547)</f>
        <v>450587</v>
      </c>
      <c r="AV4548" s="17">
        <f t="shared" si="7059"/>
        <v>0</v>
      </c>
      <c r="AW4548" s="17">
        <f t="shared" si="7059"/>
        <v>264410</v>
      </c>
      <c r="AX4548" s="17">
        <f t="shared" si="7059"/>
        <v>0</v>
      </c>
      <c r="AY4548" s="17">
        <f t="shared" si="7059"/>
        <v>18359</v>
      </c>
      <c r="AZ4548" s="17">
        <f t="shared" ref="AZ4548" si="7060">SUM(AZ4547)</f>
        <v>1070356</v>
      </c>
      <c r="BA4548" s="17">
        <f t="shared" si="7059"/>
        <v>0</v>
      </c>
      <c r="BB4548" s="17">
        <f t="shared" si="7059"/>
        <v>1510</v>
      </c>
      <c r="BC4548" s="17">
        <f t="shared" si="7059"/>
        <v>450587</v>
      </c>
      <c r="BD4548" s="17">
        <f t="shared" si="7059"/>
        <v>15000</v>
      </c>
      <c r="BE4548" s="17">
        <f t="shared" si="7059"/>
        <v>5150</v>
      </c>
      <c r="BF4548" s="17">
        <f t="shared" si="7059"/>
        <v>12020</v>
      </c>
      <c r="BG4548" s="17">
        <f t="shared" si="7059"/>
        <v>18359</v>
      </c>
      <c r="BH4548" s="17">
        <f t="shared" si="7059"/>
        <v>274305</v>
      </c>
      <c r="BI4548" s="17">
        <f t="shared" si="7059"/>
        <v>8320</v>
      </c>
      <c r="BJ4548" s="17">
        <v>785251</v>
      </c>
      <c r="BK4548" s="17">
        <v>285105</v>
      </c>
    </row>
    <row r="4549" spans="1:63" x14ac:dyDescent="0.25">
      <c r="A4549" s="150"/>
      <c r="B4549" s="150"/>
      <c r="C4549" s="150"/>
      <c r="D4549" s="153"/>
      <c r="E4549" s="153"/>
      <c r="F4549" s="153"/>
      <c r="G4549" s="156"/>
      <c r="P4549">
        <f t="shared" si="7043"/>
        <v>0</v>
      </c>
      <c r="Z4549">
        <v>0</v>
      </c>
      <c r="AA4549">
        <v>0</v>
      </c>
      <c r="AH4549">
        <f t="shared" si="7044"/>
        <v>0</v>
      </c>
      <c r="AR4549">
        <v>0</v>
      </c>
      <c r="AS4549">
        <v>0</v>
      </c>
      <c r="AZ4549">
        <f t="shared" si="7045"/>
        <v>0</v>
      </c>
      <c r="BJ4549">
        <v>0</v>
      </c>
      <c r="BK4549">
        <v>0</v>
      </c>
    </row>
    <row r="4550" spans="1:63" ht="15.75" thickBot="1" x14ac:dyDescent="0.3">
      <c r="A4550" s="13" t="s">
        <v>0</v>
      </c>
      <c r="B4550" s="13" t="s">
        <v>0</v>
      </c>
      <c r="C4550" s="13" t="s">
        <v>0</v>
      </c>
      <c r="D4550" s="103" t="s">
        <v>0</v>
      </c>
      <c r="E4550" s="103" t="s">
        <v>0</v>
      </c>
      <c r="F4550" s="103" t="s">
        <v>0</v>
      </c>
      <c r="G4550" s="13" t="s">
        <v>0</v>
      </c>
      <c r="H4550" s="19" t="s">
        <v>0</v>
      </c>
      <c r="I4550" s="19" t="s">
        <v>0</v>
      </c>
      <c r="J4550" s="19" t="s">
        <v>0</v>
      </c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>
        <v>0</v>
      </c>
      <c r="AA4550" s="19">
        <v>0</v>
      </c>
      <c r="AB4550" s="19" t="s">
        <v>0</v>
      </c>
      <c r="AC4550" s="19"/>
      <c r="AD4550" s="19"/>
      <c r="AE4550" s="19"/>
      <c r="AF4550" s="19"/>
      <c r="AG4550" s="19"/>
      <c r="AH4550" s="19"/>
      <c r="AI4550" s="19"/>
      <c r="AJ4550" s="19"/>
      <c r="AK4550" s="19"/>
      <c r="AL4550" s="19"/>
      <c r="AM4550" s="19"/>
      <c r="AN4550" s="19"/>
      <c r="AO4550" s="19"/>
      <c r="AP4550" s="19"/>
      <c r="AQ4550" s="19"/>
      <c r="AR4550" s="19">
        <v>0</v>
      </c>
      <c r="AS4550" s="19">
        <v>0</v>
      </c>
      <c r="AT4550" s="19" t="s">
        <v>0</v>
      </c>
      <c r="AU4550" s="19"/>
      <c r="AV4550" s="19"/>
      <c r="AW4550" s="19"/>
      <c r="AX4550" s="19"/>
      <c r="AY4550" s="19"/>
      <c r="AZ4550" s="19"/>
      <c r="BA4550" s="19"/>
      <c r="BB4550" s="19"/>
      <c r="BC4550" s="19"/>
      <c r="BD4550" s="19"/>
      <c r="BE4550" s="19"/>
      <c r="BF4550" s="19"/>
      <c r="BG4550" s="19"/>
      <c r="BH4550" s="19"/>
      <c r="BI4550" s="19"/>
      <c r="BJ4550" s="19">
        <v>0</v>
      </c>
      <c r="BK4550" s="19">
        <v>0</v>
      </c>
    </row>
    <row r="4551" spans="1:63" ht="69.75" customHeight="1" thickBot="1" x14ac:dyDescent="0.3">
      <c r="A4551" s="5" t="s">
        <v>2</v>
      </c>
      <c r="B4551" s="5" t="s">
        <v>3</v>
      </c>
      <c r="C4551" s="5" t="s">
        <v>4</v>
      </c>
      <c r="D4551" s="108" t="s">
        <v>0</v>
      </c>
      <c r="E4551" s="116" t="s">
        <v>5</v>
      </c>
      <c r="F4551" s="116" t="s">
        <v>6</v>
      </c>
      <c r="G4551" s="5" t="s">
        <v>7</v>
      </c>
      <c r="H4551" s="5" t="s">
        <v>8</v>
      </c>
      <c r="I4551" s="5" t="s">
        <v>9</v>
      </c>
      <c r="J4551" s="94" t="s">
        <v>10</v>
      </c>
      <c r="K4551" s="94" t="s">
        <v>1602</v>
      </c>
      <c r="L4551" s="94" t="s">
        <v>1535</v>
      </c>
      <c r="M4551" s="94" t="s">
        <v>1591</v>
      </c>
      <c r="N4551" s="94" t="s">
        <v>1592</v>
      </c>
      <c r="O4551" s="94" t="s">
        <v>1593</v>
      </c>
      <c r="P4551" s="94" t="s">
        <v>1606</v>
      </c>
      <c r="Q4551" s="94" t="s">
        <v>1603</v>
      </c>
      <c r="R4551" s="94" t="s">
        <v>1594</v>
      </c>
      <c r="S4551" s="94" t="s">
        <v>1595</v>
      </c>
      <c r="T4551" s="94" t="s">
        <v>1596</v>
      </c>
      <c r="U4551" s="94" t="s">
        <v>1597</v>
      </c>
      <c r="V4551" s="94" t="s">
        <v>1598</v>
      </c>
      <c r="W4551" s="94" t="s">
        <v>1599</v>
      </c>
      <c r="X4551" s="94" t="s">
        <v>1604</v>
      </c>
      <c r="Y4551" s="94" t="s">
        <v>1605</v>
      </c>
      <c r="Z4551" s="94" t="s">
        <v>1600</v>
      </c>
      <c r="AA4551" s="94" t="s">
        <v>1601</v>
      </c>
      <c r="AB4551" s="95" t="s">
        <v>11</v>
      </c>
      <c r="AC4551" s="95" t="s">
        <v>1602</v>
      </c>
      <c r="AD4551" s="95" t="s">
        <v>1535</v>
      </c>
      <c r="AE4551" s="95" t="s">
        <v>1591</v>
      </c>
      <c r="AF4551" s="95" t="s">
        <v>1592</v>
      </c>
      <c r="AG4551" s="95" t="s">
        <v>1593</v>
      </c>
      <c r="AH4551" s="95" t="s">
        <v>1607</v>
      </c>
      <c r="AI4551" s="95" t="s">
        <v>1603</v>
      </c>
      <c r="AJ4551" s="95" t="s">
        <v>1594</v>
      </c>
      <c r="AK4551" s="95" t="s">
        <v>1595</v>
      </c>
      <c r="AL4551" s="95" t="s">
        <v>1596</v>
      </c>
      <c r="AM4551" s="95" t="s">
        <v>1597</v>
      </c>
      <c r="AN4551" s="95" t="s">
        <v>1598</v>
      </c>
      <c r="AO4551" s="95" t="s">
        <v>1599</v>
      </c>
      <c r="AP4551" s="95" t="s">
        <v>1604</v>
      </c>
      <c r="AQ4551" s="95" t="s">
        <v>1605</v>
      </c>
      <c r="AR4551" s="95" t="s">
        <v>1600</v>
      </c>
      <c r="AS4551" s="95" t="s">
        <v>1601</v>
      </c>
      <c r="AT4551" s="96" t="s">
        <v>12</v>
      </c>
      <c r="AU4551" s="96" t="s">
        <v>1602</v>
      </c>
      <c r="AV4551" s="96" t="s">
        <v>1535</v>
      </c>
      <c r="AW4551" s="96" t="s">
        <v>1591</v>
      </c>
      <c r="AX4551" s="96" t="s">
        <v>1592</v>
      </c>
      <c r="AY4551" s="96" t="s">
        <v>1593</v>
      </c>
      <c r="AZ4551" s="96" t="s">
        <v>1608</v>
      </c>
      <c r="BA4551" s="96" t="s">
        <v>1603</v>
      </c>
      <c r="BB4551" s="96" t="s">
        <v>1594</v>
      </c>
      <c r="BC4551" s="96" t="s">
        <v>1595</v>
      </c>
      <c r="BD4551" s="96" t="s">
        <v>1596</v>
      </c>
      <c r="BE4551" s="96" t="s">
        <v>1597</v>
      </c>
      <c r="BF4551" s="96" t="s">
        <v>1598</v>
      </c>
      <c r="BG4551" s="96" t="s">
        <v>1599</v>
      </c>
      <c r="BH4551" s="96" t="s">
        <v>1604</v>
      </c>
      <c r="BI4551" s="96" t="s">
        <v>1605</v>
      </c>
      <c r="BJ4551" s="96" t="s">
        <v>1600</v>
      </c>
      <c r="BK4551" s="96" t="s">
        <v>1601</v>
      </c>
    </row>
    <row r="4552" spans="1:63" x14ac:dyDescent="0.25">
      <c r="A4552" s="6" t="s">
        <v>0</v>
      </c>
      <c r="B4552" s="6" t="s">
        <v>0</v>
      </c>
      <c r="C4552" s="6" t="s">
        <v>0</v>
      </c>
      <c r="D4552" s="109" t="s">
        <v>0</v>
      </c>
      <c r="E4552" s="109" t="s">
        <v>0</v>
      </c>
      <c r="F4552" s="125" t="s">
        <v>0</v>
      </c>
      <c r="G4552" s="7" t="s">
        <v>0</v>
      </c>
      <c r="H4552" s="8" t="s">
        <v>0</v>
      </c>
      <c r="I4552" s="9" t="s">
        <v>13</v>
      </c>
      <c r="J4552" s="9">
        <v>1</v>
      </c>
      <c r="K4552" s="9">
        <v>2</v>
      </c>
      <c r="L4552" s="9">
        <v>3</v>
      </c>
      <c r="M4552" s="9">
        <v>4</v>
      </c>
      <c r="N4552" s="9">
        <v>5</v>
      </c>
      <c r="O4552" s="9">
        <v>6</v>
      </c>
      <c r="P4552" s="9">
        <v>7</v>
      </c>
      <c r="Q4552" s="9">
        <v>8</v>
      </c>
      <c r="R4552" s="9">
        <v>9</v>
      </c>
      <c r="S4552" s="9">
        <v>10</v>
      </c>
      <c r="T4552" s="9">
        <v>11</v>
      </c>
      <c r="U4552" s="9">
        <v>12</v>
      </c>
      <c r="V4552" s="9">
        <v>13</v>
      </c>
      <c r="W4552" s="9">
        <v>14</v>
      </c>
      <c r="X4552" s="9">
        <v>15</v>
      </c>
      <c r="Y4552" s="9">
        <v>16</v>
      </c>
      <c r="Z4552" s="9">
        <v>20</v>
      </c>
      <c r="AA4552" s="9">
        <v>21</v>
      </c>
      <c r="AB4552" s="9">
        <v>1</v>
      </c>
      <c r="AC4552" s="9">
        <v>2</v>
      </c>
      <c r="AD4552" s="9">
        <v>3</v>
      </c>
      <c r="AE4552" s="9">
        <v>4</v>
      </c>
      <c r="AF4552" s="9">
        <v>5</v>
      </c>
      <c r="AG4552" s="9">
        <v>6</v>
      </c>
      <c r="AH4552" s="9">
        <v>7</v>
      </c>
      <c r="AI4552" s="9">
        <v>8</v>
      </c>
      <c r="AJ4552" s="9">
        <v>9</v>
      </c>
      <c r="AK4552" s="9">
        <v>10</v>
      </c>
      <c r="AL4552" s="9">
        <v>11</v>
      </c>
      <c r="AM4552" s="9">
        <v>12</v>
      </c>
      <c r="AN4552" s="9">
        <v>13</v>
      </c>
      <c r="AO4552" s="9">
        <v>14</v>
      </c>
      <c r="AP4552" s="9">
        <v>15</v>
      </c>
      <c r="AQ4552" s="9">
        <v>16</v>
      </c>
      <c r="AR4552" s="9">
        <v>20</v>
      </c>
      <c r="AS4552" s="9">
        <v>21</v>
      </c>
      <c r="AT4552" s="9">
        <v>1</v>
      </c>
      <c r="AU4552" s="9">
        <v>2</v>
      </c>
      <c r="AV4552" s="9">
        <v>3</v>
      </c>
      <c r="AW4552" s="9">
        <v>4</v>
      </c>
      <c r="AX4552" s="9">
        <v>5</v>
      </c>
      <c r="AY4552" s="9">
        <v>6</v>
      </c>
      <c r="AZ4552" s="9">
        <v>7</v>
      </c>
      <c r="BA4552" s="9">
        <v>8</v>
      </c>
      <c r="BB4552" s="9">
        <v>9</v>
      </c>
      <c r="BC4552" s="9">
        <v>10</v>
      </c>
      <c r="BD4552" s="9">
        <v>11</v>
      </c>
      <c r="BE4552" s="9">
        <v>12</v>
      </c>
      <c r="BF4552" s="9">
        <v>13</v>
      </c>
      <c r="BG4552" s="9">
        <v>14</v>
      </c>
      <c r="BH4552" s="9">
        <v>15</v>
      </c>
      <c r="BI4552" s="9">
        <v>16</v>
      </c>
      <c r="BJ4552" s="9">
        <v>20</v>
      </c>
      <c r="BK4552" s="9">
        <v>21</v>
      </c>
    </row>
    <row r="4553" spans="1:63" ht="22.5" x14ac:dyDescent="0.25">
      <c r="A4553" s="1" t="s">
        <v>1156</v>
      </c>
      <c r="B4553" s="1" t="s">
        <v>58</v>
      </c>
      <c r="C4553" s="4" t="s">
        <v>167</v>
      </c>
      <c r="D4553" s="107" t="s">
        <v>1482</v>
      </c>
      <c r="E4553" s="106" t="s">
        <v>0</v>
      </c>
      <c r="F4553" s="106" t="s">
        <v>0</v>
      </c>
      <c r="G4553" s="2" t="s">
        <v>0</v>
      </c>
      <c r="H4553" s="2" t="s">
        <v>1483</v>
      </c>
      <c r="I4553" s="3" t="s">
        <v>0</v>
      </c>
      <c r="J4553" s="3" t="s">
        <v>0</v>
      </c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>
        <v>0</v>
      </c>
      <c r="AA4553" s="3">
        <v>0</v>
      </c>
      <c r="AB4553" s="3" t="s">
        <v>0</v>
      </c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>
        <v>0</v>
      </c>
      <c r="AS4553" s="3">
        <v>0</v>
      </c>
      <c r="AT4553" s="3" t="s">
        <v>0</v>
      </c>
      <c r="AU4553" s="3"/>
      <c r="AV4553" s="3"/>
      <c r="AW4553" s="3"/>
      <c r="AX4553" s="3"/>
      <c r="AY4553" s="3"/>
      <c r="AZ4553" s="3"/>
      <c r="BA4553" s="3"/>
      <c r="BB4553" s="3"/>
      <c r="BC4553" s="3"/>
      <c r="BD4553" s="3"/>
      <c r="BE4553" s="3"/>
      <c r="BF4553" s="3"/>
      <c r="BG4553" s="3"/>
      <c r="BH4553" s="3"/>
      <c r="BI4553" s="3"/>
      <c r="BJ4553" s="3">
        <v>0</v>
      </c>
      <c r="BK4553" s="3">
        <v>0</v>
      </c>
    </row>
    <row r="4554" spans="1:63" ht="33.75" x14ac:dyDescent="0.25">
      <c r="A4554" s="1" t="s">
        <v>0</v>
      </c>
      <c r="B4554" s="1" t="s">
        <v>0</v>
      </c>
      <c r="C4554" s="1" t="s">
        <v>0</v>
      </c>
      <c r="D4554" s="106" t="s">
        <v>0</v>
      </c>
      <c r="E4554" s="106" t="s">
        <v>0</v>
      </c>
      <c r="F4554" s="106" t="s">
        <v>0</v>
      </c>
      <c r="G4554" s="2" t="s">
        <v>0</v>
      </c>
      <c r="H4554" s="10" t="s">
        <v>15</v>
      </c>
      <c r="I4554" s="11">
        <f>SUM(I4555,I4563,I4565)</f>
        <v>1610661</v>
      </c>
      <c r="J4554" s="11">
        <f t="shared" ref="J4554:Y4554" si="7061">SUM(J4555,J4563,J4565)</f>
        <v>14638</v>
      </c>
      <c r="K4554" s="11">
        <f t="shared" si="7061"/>
        <v>5380</v>
      </c>
      <c r="L4554" s="11">
        <f t="shared" si="7061"/>
        <v>0</v>
      </c>
      <c r="M4554" s="11">
        <f t="shared" si="7061"/>
        <v>68637</v>
      </c>
      <c r="N4554" s="11">
        <f t="shared" si="7061"/>
        <v>0</v>
      </c>
      <c r="O4554" s="11">
        <f t="shared" si="7061"/>
        <v>0</v>
      </c>
      <c r="P4554" s="11">
        <f t="shared" ref="P4554" si="7062">SUM(P4555,P4563,P4565)</f>
        <v>88655</v>
      </c>
      <c r="Q4554" s="11">
        <f t="shared" si="7061"/>
        <v>1000</v>
      </c>
      <c r="R4554" s="11">
        <f t="shared" si="7061"/>
        <v>3330</v>
      </c>
      <c r="S4554" s="11">
        <f t="shared" si="7061"/>
        <v>44017</v>
      </c>
      <c r="T4554" s="11">
        <f t="shared" si="7061"/>
        <v>0</v>
      </c>
      <c r="U4554" s="11">
        <f t="shared" si="7061"/>
        <v>0</v>
      </c>
      <c r="V4554" s="11">
        <f t="shared" si="7061"/>
        <v>0</v>
      </c>
      <c r="W4554" s="11">
        <f t="shared" si="7061"/>
        <v>0</v>
      </c>
      <c r="X4554" s="11">
        <f t="shared" si="7061"/>
        <v>30000</v>
      </c>
      <c r="Y4554" s="11">
        <f t="shared" si="7061"/>
        <v>0</v>
      </c>
      <c r="Z4554" s="11">
        <v>78347</v>
      </c>
      <c r="AA4554" s="11">
        <v>10308</v>
      </c>
      <c r="AB4554" s="11">
        <f t="shared" ref="AB4554:AQ4554" si="7063">SUM(AB4555,AB4563,AB4565)</f>
        <v>7270</v>
      </c>
      <c r="AC4554" s="11">
        <f t="shared" si="7063"/>
        <v>6998</v>
      </c>
      <c r="AD4554" s="11">
        <f t="shared" si="7063"/>
        <v>0</v>
      </c>
      <c r="AE4554" s="11">
        <f t="shared" si="7063"/>
        <v>0</v>
      </c>
      <c r="AF4554" s="11">
        <f t="shared" si="7063"/>
        <v>0</v>
      </c>
      <c r="AG4554" s="11">
        <f t="shared" si="7063"/>
        <v>0</v>
      </c>
      <c r="AH4554" s="11">
        <f t="shared" ref="AH4554" si="7064">SUM(AH4555,AH4563,AH4565)</f>
        <v>14268</v>
      </c>
      <c r="AI4554" s="11">
        <f t="shared" si="7063"/>
        <v>0</v>
      </c>
      <c r="AJ4554" s="11">
        <f t="shared" si="7063"/>
        <v>0</v>
      </c>
      <c r="AK4554" s="11">
        <f t="shared" si="7063"/>
        <v>6998</v>
      </c>
      <c r="AL4554" s="11">
        <f t="shared" si="7063"/>
        <v>0</v>
      </c>
      <c r="AM4554" s="11">
        <f t="shared" si="7063"/>
        <v>0</v>
      </c>
      <c r="AN4554" s="11">
        <f t="shared" si="7063"/>
        <v>0</v>
      </c>
      <c r="AO4554" s="11">
        <f t="shared" si="7063"/>
        <v>0</v>
      </c>
      <c r="AP4554" s="11">
        <f t="shared" si="7063"/>
        <v>0</v>
      </c>
      <c r="AQ4554" s="11">
        <f t="shared" si="7063"/>
        <v>0</v>
      </c>
      <c r="AR4554" s="11">
        <v>6998</v>
      </c>
      <c r="AS4554" s="11">
        <v>7270</v>
      </c>
      <c r="AT4554" s="11">
        <f t="shared" ref="AT4554:BI4554" si="7065">SUM(AT4555,AT4563,AT4565)</f>
        <v>13467</v>
      </c>
      <c r="AU4554" s="11">
        <f t="shared" si="7065"/>
        <v>16624</v>
      </c>
      <c r="AV4554" s="11">
        <f t="shared" si="7065"/>
        <v>0</v>
      </c>
      <c r="AW4554" s="11">
        <f t="shared" si="7065"/>
        <v>11813</v>
      </c>
      <c r="AX4554" s="11">
        <f t="shared" si="7065"/>
        <v>0</v>
      </c>
      <c r="AY4554" s="11">
        <f t="shared" si="7065"/>
        <v>0</v>
      </c>
      <c r="AZ4554" s="11">
        <f t="shared" ref="AZ4554" si="7066">SUM(AZ4555,AZ4563,AZ4565)</f>
        <v>41904</v>
      </c>
      <c r="BA4554" s="11">
        <f t="shared" si="7065"/>
        <v>0</v>
      </c>
      <c r="BB4554" s="11">
        <f t="shared" si="7065"/>
        <v>0</v>
      </c>
      <c r="BC4554" s="11">
        <f t="shared" si="7065"/>
        <v>16624</v>
      </c>
      <c r="BD4554" s="11">
        <f t="shared" si="7065"/>
        <v>0</v>
      </c>
      <c r="BE4554" s="11">
        <f t="shared" si="7065"/>
        <v>0</v>
      </c>
      <c r="BF4554" s="11">
        <f t="shared" si="7065"/>
        <v>0</v>
      </c>
      <c r="BG4554" s="11">
        <f t="shared" si="7065"/>
        <v>0</v>
      </c>
      <c r="BH4554" s="11">
        <f t="shared" si="7065"/>
        <v>11813</v>
      </c>
      <c r="BI4554" s="11">
        <f t="shared" si="7065"/>
        <v>0</v>
      </c>
      <c r="BJ4554" s="11">
        <v>28437</v>
      </c>
      <c r="BK4554" s="11">
        <v>13467</v>
      </c>
    </row>
    <row r="4555" spans="1:63" x14ac:dyDescent="0.25">
      <c r="A4555" s="4" t="s">
        <v>1156</v>
      </c>
      <c r="B4555" s="4" t="s">
        <v>58</v>
      </c>
      <c r="C4555" s="4" t="s">
        <v>167</v>
      </c>
      <c r="D4555" s="107" t="s">
        <v>1482</v>
      </c>
      <c r="E4555" s="106" t="s">
        <v>16</v>
      </c>
      <c r="F4555" s="106" t="s">
        <v>0</v>
      </c>
      <c r="G4555" s="2" t="s">
        <v>0</v>
      </c>
      <c r="H4555" s="2" t="s">
        <v>17</v>
      </c>
      <c r="I4555" s="12">
        <f>SUM(I4556:I4557)</f>
        <v>1314027</v>
      </c>
      <c r="J4555" s="12">
        <f t="shared" ref="J4555:Y4555" si="7067">SUM(J4556:J4557)</f>
        <v>12300</v>
      </c>
      <c r="K4555" s="12">
        <f t="shared" si="7067"/>
        <v>4741</v>
      </c>
      <c r="L4555" s="12">
        <f t="shared" si="7067"/>
        <v>0</v>
      </c>
      <c r="M4555" s="12">
        <f t="shared" si="7067"/>
        <v>21000</v>
      </c>
      <c r="N4555" s="12">
        <f t="shared" si="7067"/>
        <v>0</v>
      </c>
      <c r="O4555" s="12">
        <f t="shared" si="7067"/>
        <v>0</v>
      </c>
      <c r="P4555" s="12">
        <f t="shared" ref="P4555" si="7068">SUM(P4556:P4557)</f>
        <v>38041</v>
      </c>
      <c r="Q4555" s="12">
        <f t="shared" si="7067"/>
        <v>0</v>
      </c>
      <c r="R4555" s="12">
        <f t="shared" si="7067"/>
        <v>3000</v>
      </c>
      <c r="S4555" s="12">
        <f t="shared" si="7067"/>
        <v>25741</v>
      </c>
      <c r="T4555" s="12">
        <f t="shared" si="7067"/>
        <v>0</v>
      </c>
      <c r="U4555" s="12">
        <f t="shared" si="7067"/>
        <v>0</v>
      </c>
      <c r="V4555" s="12">
        <f t="shared" si="7067"/>
        <v>0</v>
      </c>
      <c r="W4555" s="12">
        <f t="shared" si="7067"/>
        <v>0</v>
      </c>
      <c r="X4555" s="12">
        <f t="shared" si="7067"/>
        <v>0</v>
      </c>
      <c r="Y4555" s="12">
        <f t="shared" si="7067"/>
        <v>0</v>
      </c>
      <c r="Z4555" s="12">
        <v>28741</v>
      </c>
      <c r="AA4555" s="12">
        <v>9300</v>
      </c>
      <c r="AB4555" s="12">
        <f t="shared" ref="AB4555:AQ4555" si="7069">SUM(AB4556:AB4557)</f>
        <v>5349</v>
      </c>
      <c r="AC4555" s="12">
        <f t="shared" si="7069"/>
        <v>6306</v>
      </c>
      <c r="AD4555" s="12">
        <f t="shared" si="7069"/>
        <v>0</v>
      </c>
      <c r="AE4555" s="12">
        <f t="shared" si="7069"/>
        <v>0</v>
      </c>
      <c r="AF4555" s="12">
        <f t="shared" si="7069"/>
        <v>0</v>
      </c>
      <c r="AG4555" s="12">
        <f t="shared" si="7069"/>
        <v>0</v>
      </c>
      <c r="AH4555" s="12">
        <f t="shared" ref="AH4555" si="7070">SUM(AH4556:AH4557)</f>
        <v>11655</v>
      </c>
      <c r="AI4555" s="12">
        <f t="shared" si="7069"/>
        <v>0</v>
      </c>
      <c r="AJ4555" s="12">
        <f t="shared" si="7069"/>
        <v>0</v>
      </c>
      <c r="AK4555" s="12">
        <f t="shared" si="7069"/>
        <v>6306</v>
      </c>
      <c r="AL4555" s="12">
        <f t="shared" si="7069"/>
        <v>0</v>
      </c>
      <c r="AM4555" s="12">
        <f t="shared" si="7069"/>
        <v>0</v>
      </c>
      <c r="AN4555" s="12">
        <f t="shared" si="7069"/>
        <v>0</v>
      </c>
      <c r="AO4555" s="12">
        <f t="shared" si="7069"/>
        <v>0</v>
      </c>
      <c r="AP4555" s="12">
        <f t="shared" si="7069"/>
        <v>0</v>
      </c>
      <c r="AQ4555" s="12">
        <f t="shared" si="7069"/>
        <v>0</v>
      </c>
      <c r="AR4555" s="12">
        <v>6306</v>
      </c>
      <c r="AS4555" s="12">
        <v>5349</v>
      </c>
      <c r="AT4555" s="12">
        <f t="shared" ref="AT4555:BI4555" si="7071">SUM(AT4556:AT4557)</f>
        <v>6335</v>
      </c>
      <c r="AU4555" s="12">
        <f t="shared" si="7071"/>
        <v>5494</v>
      </c>
      <c r="AV4555" s="12">
        <f t="shared" si="7071"/>
        <v>0</v>
      </c>
      <c r="AW4555" s="12">
        <f t="shared" si="7071"/>
        <v>1804</v>
      </c>
      <c r="AX4555" s="12">
        <f t="shared" si="7071"/>
        <v>0</v>
      </c>
      <c r="AY4555" s="12">
        <f t="shared" si="7071"/>
        <v>0</v>
      </c>
      <c r="AZ4555" s="12">
        <f t="shared" ref="AZ4555" si="7072">SUM(AZ4556:AZ4557)</f>
        <v>13633</v>
      </c>
      <c r="BA4555" s="12">
        <f t="shared" si="7071"/>
        <v>0</v>
      </c>
      <c r="BB4555" s="12">
        <f t="shared" si="7071"/>
        <v>0</v>
      </c>
      <c r="BC4555" s="12">
        <f t="shared" si="7071"/>
        <v>5494</v>
      </c>
      <c r="BD4555" s="12">
        <f t="shared" si="7071"/>
        <v>0</v>
      </c>
      <c r="BE4555" s="12">
        <f t="shared" si="7071"/>
        <v>0</v>
      </c>
      <c r="BF4555" s="12">
        <f t="shared" si="7071"/>
        <v>0</v>
      </c>
      <c r="BG4555" s="12">
        <f t="shared" si="7071"/>
        <v>0</v>
      </c>
      <c r="BH4555" s="12">
        <f t="shared" si="7071"/>
        <v>1804</v>
      </c>
      <c r="BI4555" s="12">
        <f t="shared" si="7071"/>
        <v>0</v>
      </c>
      <c r="BJ4555" s="12">
        <v>7298</v>
      </c>
      <c r="BK4555" s="12">
        <v>6335</v>
      </c>
    </row>
    <row r="4556" spans="1:63" x14ac:dyDescent="0.25">
      <c r="A4556" s="4" t="s">
        <v>1156</v>
      </c>
      <c r="B4556" s="4" t="s">
        <v>58</v>
      </c>
      <c r="C4556" s="4" t="s">
        <v>167</v>
      </c>
      <c r="D4556" s="107" t="s">
        <v>1482</v>
      </c>
      <c r="E4556" s="117">
        <v>6111</v>
      </c>
      <c r="F4556" s="107"/>
      <c r="G4556" s="103" t="s">
        <v>1659</v>
      </c>
      <c r="H4556" s="13" t="s">
        <v>18</v>
      </c>
      <c r="I4556" s="14">
        <v>1209602</v>
      </c>
      <c r="J4556" s="14">
        <v>12300</v>
      </c>
      <c r="K4556" s="14">
        <v>4741</v>
      </c>
      <c r="L4556" s="14"/>
      <c r="M4556" s="14">
        <f>21000</f>
        <v>21000</v>
      </c>
      <c r="N4556" s="14"/>
      <c r="O4556" s="14"/>
      <c r="P4556" s="14">
        <f t="shared" si="7043"/>
        <v>38041</v>
      </c>
      <c r="Q4556" s="14"/>
      <c r="R4556" s="14">
        <v>3000</v>
      </c>
      <c r="S4556" s="14">
        <f>4741+21000</f>
        <v>25741</v>
      </c>
      <c r="T4556" s="14"/>
      <c r="U4556" s="14"/>
      <c r="V4556" s="14"/>
      <c r="W4556" s="14"/>
      <c r="X4556" s="14"/>
      <c r="Y4556" s="14"/>
      <c r="Z4556" s="14">
        <v>28741</v>
      </c>
      <c r="AA4556" s="14">
        <v>9300</v>
      </c>
      <c r="AB4556" s="14">
        <v>5349</v>
      </c>
      <c r="AC4556" s="14">
        <v>6306</v>
      </c>
      <c r="AD4556" s="14"/>
      <c r="AE4556" s="14"/>
      <c r="AF4556" s="14"/>
      <c r="AG4556" s="14"/>
      <c r="AH4556" s="14">
        <f t="shared" si="7044"/>
        <v>11655</v>
      </c>
      <c r="AI4556" s="14"/>
      <c r="AJ4556" s="14"/>
      <c r="AK4556" s="14">
        <v>6306</v>
      </c>
      <c r="AL4556" s="14"/>
      <c r="AM4556" s="14"/>
      <c r="AN4556" s="14"/>
      <c r="AO4556" s="14"/>
      <c r="AP4556" s="14"/>
      <c r="AQ4556" s="14"/>
      <c r="AR4556" s="14">
        <v>6306</v>
      </c>
      <c r="AS4556" s="14">
        <v>5349</v>
      </c>
      <c r="AT4556" s="14">
        <v>6335</v>
      </c>
      <c r="AU4556" s="14">
        <v>5494</v>
      </c>
      <c r="AV4556" s="14"/>
      <c r="AW4556" s="14">
        <v>1804</v>
      </c>
      <c r="AX4556" s="14"/>
      <c r="AY4556" s="14"/>
      <c r="AZ4556" s="14">
        <f t="shared" si="7045"/>
        <v>13633</v>
      </c>
      <c r="BA4556" s="14"/>
      <c r="BB4556" s="14"/>
      <c r="BC4556" s="14">
        <v>5494</v>
      </c>
      <c r="BD4556" s="14"/>
      <c r="BE4556" s="14"/>
      <c r="BF4556" s="14"/>
      <c r="BG4556" s="14"/>
      <c r="BH4556" s="14">
        <v>1804</v>
      </c>
      <c r="BI4556" s="14"/>
      <c r="BJ4556" s="14">
        <v>7298</v>
      </c>
      <c r="BK4556" s="14">
        <v>6335</v>
      </c>
    </row>
    <row r="4557" spans="1:63" x14ac:dyDescent="0.25">
      <c r="A4557" s="1" t="s">
        <v>1156</v>
      </c>
      <c r="B4557" s="1" t="s">
        <v>58</v>
      </c>
      <c r="C4557" s="1" t="s">
        <v>167</v>
      </c>
      <c r="D4557" s="110" t="s">
        <v>1482</v>
      </c>
      <c r="E4557" s="110" t="s">
        <v>20</v>
      </c>
      <c r="F4557" s="107" t="s">
        <v>0</v>
      </c>
      <c r="G4557" s="13" t="s">
        <v>0</v>
      </c>
      <c r="H4557" s="2" t="s">
        <v>21</v>
      </c>
      <c r="I4557" s="12">
        <f>SUM(I4558:I4562)</f>
        <v>104425</v>
      </c>
      <c r="J4557" s="12">
        <f t="shared" ref="J4557:Y4557" si="7073">SUM(J4558:J4562)</f>
        <v>0</v>
      </c>
      <c r="K4557" s="12">
        <f t="shared" si="7073"/>
        <v>0</v>
      </c>
      <c r="L4557" s="12">
        <f t="shared" si="7073"/>
        <v>0</v>
      </c>
      <c r="M4557" s="12">
        <f t="shared" si="7073"/>
        <v>0</v>
      </c>
      <c r="N4557" s="12">
        <f t="shared" si="7073"/>
        <v>0</v>
      </c>
      <c r="O4557" s="12">
        <f t="shared" si="7073"/>
        <v>0</v>
      </c>
      <c r="P4557" s="12">
        <f t="shared" si="7073"/>
        <v>0</v>
      </c>
      <c r="Q4557" s="12">
        <f t="shared" si="7073"/>
        <v>0</v>
      </c>
      <c r="R4557" s="12">
        <f t="shared" si="7073"/>
        <v>0</v>
      </c>
      <c r="S4557" s="12">
        <f t="shared" si="7073"/>
        <v>0</v>
      </c>
      <c r="T4557" s="12">
        <f t="shared" si="7073"/>
        <v>0</v>
      </c>
      <c r="U4557" s="12">
        <f t="shared" si="7073"/>
        <v>0</v>
      </c>
      <c r="V4557" s="12">
        <f t="shared" si="7073"/>
        <v>0</v>
      </c>
      <c r="W4557" s="12">
        <f t="shared" si="7073"/>
        <v>0</v>
      </c>
      <c r="X4557" s="12">
        <f t="shared" si="7073"/>
        <v>0</v>
      </c>
      <c r="Y4557" s="12">
        <f t="shared" si="7073"/>
        <v>0</v>
      </c>
      <c r="Z4557" s="12">
        <v>0</v>
      </c>
      <c r="AA4557" s="12">
        <v>0</v>
      </c>
      <c r="AB4557" s="12">
        <f t="shared" ref="AB4557:AQ4557" si="7074">SUM(AB4558:AB4562)</f>
        <v>0</v>
      </c>
      <c r="AC4557" s="12">
        <f t="shared" si="7074"/>
        <v>0</v>
      </c>
      <c r="AD4557" s="12">
        <f t="shared" si="7074"/>
        <v>0</v>
      </c>
      <c r="AE4557" s="12">
        <f t="shared" si="7074"/>
        <v>0</v>
      </c>
      <c r="AF4557" s="12">
        <f t="shared" si="7074"/>
        <v>0</v>
      </c>
      <c r="AG4557" s="12">
        <f t="shared" si="7074"/>
        <v>0</v>
      </c>
      <c r="AH4557" s="12">
        <f t="shared" si="7074"/>
        <v>0</v>
      </c>
      <c r="AI4557" s="12">
        <f t="shared" si="7074"/>
        <v>0</v>
      </c>
      <c r="AJ4557" s="12">
        <f t="shared" si="7074"/>
        <v>0</v>
      </c>
      <c r="AK4557" s="12">
        <f t="shared" si="7074"/>
        <v>0</v>
      </c>
      <c r="AL4557" s="12">
        <f t="shared" si="7074"/>
        <v>0</v>
      </c>
      <c r="AM4557" s="12">
        <f t="shared" si="7074"/>
        <v>0</v>
      </c>
      <c r="AN4557" s="12">
        <f t="shared" si="7074"/>
        <v>0</v>
      </c>
      <c r="AO4557" s="12">
        <f t="shared" si="7074"/>
        <v>0</v>
      </c>
      <c r="AP4557" s="12">
        <f t="shared" si="7074"/>
        <v>0</v>
      </c>
      <c r="AQ4557" s="12">
        <f t="shared" si="7074"/>
        <v>0</v>
      </c>
      <c r="AR4557" s="12">
        <v>0</v>
      </c>
      <c r="AS4557" s="12">
        <v>0</v>
      </c>
      <c r="AT4557" s="12">
        <f t="shared" ref="AT4557:BI4557" si="7075">SUM(AT4558:AT4562)</f>
        <v>0</v>
      </c>
      <c r="AU4557" s="12">
        <f t="shared" si="7075"/>
        <v>0</v>
      </c>
      <c r="AV4557" s="12">
        <f t="shared" si="7075"/>
        <v>0</v>
      </c>
      <c r="AW4557" s="12">
        <f t="shared" si="7075"/>
        <v>0</v>
      </c>
      <c r="AX4557" s="12">
        <f t="shared" si="7075"/>
        <v>0</v>
      </c>
      <c r="AY4557" s="12">
        <f t="shared" si="7075"/>
        <v>0</v>
      </c>
      <c r="AZ4557" s="12">
        <f t="shared" si="7075"/>
        <v>0</v>
      </c>
      <c r="BA4557" s="12">
        <f t="shared" si="7075"/>
        <v>0</v>
      </c>
      <c r="BB4557" s="12">
        <f t="shared" si="7075"/>
        <v>0</v>
      </c>
      <c r="BC4557" s="12">
        <f t="shared" si="7075"/>
        <v>0</v>
      </c>
      <c r="BD4557" s="12">
        <f t="shared" si="7075"/>
        <v>0</v>
      </c>
      <c r="BE4557" s="12">
        <f t="shared" si="7075"/>
        <v>0</v>
      </c>
      <c r="BF4557" s="12">
        <f t="shared" si="7075"/>
        <v>0</v>
      </c>
      <c r="BG4557" s="12">
        <f t="shared" si="7075"/>
        <v>0</v>
      </c>
      <c r="BH4557" s="12">
        <f t="shared" si="7075"/>
        <v>0</v>
      </c>
      <c r="BI4557" s="12">
        <f t="shared" si="7075"/>
        <v>0</v>
      </c>
      <c r="BJ4557" s="12">
        <v>0</v>
      </c>
      <c r="BK4557" s="12">
        <v>0</v>
      </c>
    </row>
    <row r="4558" spans="1:63" ht="22.5" x14ac:dyDescent="0.25">
      <c r="A4558" s="4" t="s">
        <v>1156</v>
      </c>
      <c r="B4558" s="4" t="s">
        <v>58</v>
      </c>
      <c r="C4558" s="4" t="s">
        <v>167</v>
      </c>
      <c r="D4558" s="107" t="s">
        <v>1482</v>
      </c>
      <c r="E4558" s="117">
        <v>6112</v>
      </c>
      <c r="F4558" s="107" t="s">
        <v>1484</v>
      </c>
      <c r="G4558" s="103" t="s">
        <v>1659</v>
      </c>
      <c r="H4558" s="13" t="s">
        <v>59</v>
      </c>
      <c r="I4558" s="14">
        <v>16558</v>
      </c>
      <c r="J4558" s="14">
        <v>0</v>
      </c>
      <c r="K4558" s="14"/>
      <c r="L4558" s="14"/>
      <c r="M4558" s="14"/>
      <c r="N4558" s="14"/>
      <c r="O4558" s="14"/>
      <c r="P4558" s="14">
        <f t="shared" si="7043"/>
        <v>0</v>
      </c>
      <c r="Q4558" s="14"/>
      <c r="R4558" s="14"/>
      <c r="S4558" s="14"/>
      <c r="T4558" s="14"/>
      <c r="U4558" s="14"/>
      <c r="V4558" s="14"/>
      <c r="W4558" s="14"/>
      <c r="X4558" s="14"/>
      <c r="Y4558" s="14"/>
      <c r="Z4558" s="14">
        <v>0</v>
      </c>
      <c r="AA4558" s="14">
        <v>0</v>
      </c>
      <c r="AB4558" s="14">
        <v>0</v>
      </c>
      <c r="AC4558" s="14"/>
      <c r="AD4558" s="14"/>
      <c r="AE4558" s="14"/>
      <c r="AF4558" s="14"/>
      <c r="AG4558" s="14"/>
      <c r="AH4558" s="14">
        <f t="shared" si="7044"/>
        <v>0</v>
      </c>
      <c r="AI4558" s="14"/>
      <c r="AJ4558" s="14"/>
      <c r="AK4558" s="14"/>
      <c r="AL4558" s="14"/>
      <c r="AM4558" s="14"/>
      <c r="AN4558" s="14"/>
      <c r="AO4558" s="14"/>
      <c r="AP4558" s="14"/>
      <c r="AQ4558" s="14"/>
      <c r="AR4558" s="14">
        <v>0</v>
      </c>
      <c r="AS4558" s="14">
        <v>0</v>
      </c>
      <c r="AT4558" s="14">
        <v>0</v>
      </c>
      <c r="AU4558" s="14"/>
      <c r="AV4558" s="14"/>
      <c r="AW4558" s="14"/>
      <c r="AX4558" s="14"/>
      <c r="AY4558" s="14"/>
      <c r="AZ4558" s="14">
        <f t="shared" si="7045"/>
        <v>0</v>
      </c>
      <c r="BA4558" s="14"/>
      <c r="BB4558" s="14"/>
      <c r="BC4558" s="14"/>
      <c r="BD4558" s="14"/>
      <c r="BE4558" s="14"/>
      <c r="BF4558" s="14"/>
      <c r="BG4558" s="14"/>
      <c r="BH4558" s="14"/>
      <c r="BI4558" s="14"/>
      <c r="BJ4558" s="14">
        <v>0</v>
      </c>
      <c r="BK4558" s="14">
        <v>0</v>
      </c>
    </row>
    <row r="4559" spans="1:63" x14ac:dyDescent="0.25">
      <c r="A4559" s="4" t="s">
        <v>1156</v>
      </c>
      <c r="B4559" s="4" t="s">
        <v>58</v>
      </c>
      <c r="C4559" s="4" t="s">
        <v>167</v>
      </c>
      <c r="D4559" s="107" t="s">
        <v>1482</v>
      </c>
      <c r="E4559" s="117">
        <v>6112</v>
      </c>
      <c r="F4559" s="107" t="s">
        <v>1485</v>
      </c>
      <c r="G4559" s="103" t="s">
        <v>1659</v>
      </c>
      <c r="H4559" s="13" t="s">
        <v>24</v>
      </c>
      <c r="I4559" s="14">
        <v>67267</v>
      </c>
      <c r="J4559" s="14">
        <v>0</v>
      </c>
      <c r="K4559" s="14"/>
      <c r="L4559" s="14"/>
      <c r="M4559" s="14"/>
      <c r="N4559" s="14"/>
      <c r="O4559" s="14"/>
      <c r="P4559" s="14">
        <f t="shared" si="7043"/>
        <v>0</v>
      </c>
      <c r="Q4559" s="14"/>
      <c r="R4559" s="14"/>
      <c r="S4559" s="14"/>
      <c r="T4559" s="14"/>
      <c r="U4559" s="14"/>
      <c r="V4559" s="14"/>
      <c r="W4559" s="14"/>
      <c r="X4559" s="14"/>
      <c r="Y4559" s="14"/>
      <c r="Z4559" s="14">
        <v>0</v>
      </c>
      <c r="AA4559" s="14">
        <v>0</v>
      </c>
      <c r="AB4559" s="14">
        <v>0</v>
      </c>
      <c r="AC4559" s="14"/>
      <c r="AD4559" s="14"/>
      <c r="AE4559" s="14"/>
      <c r="AF4559" s="14"/>
      <c r="AG4559" s="14"/>
      <c r="AH4559" s="14">
        <f t="shared" si="7044"/>
        <v>0</v>
      </c>
      <c r="AI4559" s="14"/>
      <c r="AJ4559" s="14"/>
      <c r="AK4559" s="14"/>
      <c r="AL4559" s="14"/>
      <c r="AM4559" s="14"/>
      <c r="AN4559" s="14"/>
      <c r="AO4559" s="14"/>
      <c r="AP4559" s="14"/>
      <c r="AQ4559" s="14"/>
      <c r="AR4559" s="14">
        <v>0</v>
      </c>
      <c r="AS4559" s="14">
        <v>0</v>
      </c>
      <c r="AT4559" s="14">
        <v>0</v>
      </c>
      <c r="AU4559" s="14"/>
      <c r="AV4559" s="14"/>
      <c r="AW4559" s="14"/>
      <c r="AX4559" s="14"/>
      <c r="AY4559" s="14"/>
      <c r="AZ4559" s="14">
        <f t="shared" si="7045"/>
        <v>0</v>
      </c>
      <c r="BA4559" s="14"/>
      <c r="BB4559" s="14"/>
      <c r="BC4559" s="14"/>
      <c r="BD4559" s="14"/>
      <c r="BE4559" s="14"/>
      <c r="BF4559" s="14"/>
      <c r="BG4559" s="14"/>
      <c r="BH4559" s="14"/>
      <c r="BI4559" s="14"/>
      <c r="BJ4559" s="14">
        <v>0</v>
      </c>
      <c r="BK4559" s="14">
        <v>0</v>
      </c>
    </row>
    <row r="4560" spans="1:63" x14ac:dyDescent="0.25">
      <c r="A4560" s="4" t="s">
        <v>1156</v>
      </c>
      <c r="B4560" s="4" t="s">
        <v>58</v>
      </c>
      <c r="C4560" s="4" t="s">
        <v>167</v>
      </c>
      <c r="D4560" s="107" t="s">
        <v>1482</v>
      </c>
      <c r="E4560" s="117">
        <v>6112</v>
      </c>
      <c r="F4560" s="107" t="s">
        <v>1486</v>
      </c>
      <c r="G4560" s="103" t="s">
        <v>1659</v>
      </c>
      <c r="H4560" s="13" t="s">
        <v>25</v>
      </c>
      <c r="I4560" s="14">
        <v>15600</v>
      </c>
      <c r="J4560" s="14">
        <v>0</v>
      </c>
      <c r="K4560" s="14"/>
      <c r="L4560" s="14"/>
      <c r="M4560" s="14"/>
      <c r="N4560" s="14"/>
      <c r="O4560" s="14"/>
      <c r="P4560" s="14">
        <f t="shared" si="7043"/>
        <v>0</v>
      </c>
      <c r="Q4560" s="14"/>
      <c r="R4560" s="14"/>
      <c r="S4560" s="14"/>
      <c r="T4560" s="14"/>
      <c r="U4560" s="14"/>
      <c r="V4560" s="14"/>
      <c r="W4560" s="14"/>
      <c r="X4560" s="14"/>
      <c r="Y4560" s="14"/>
      <c r="Z4560" s="14">
        <v>0</v>
      </c>
      <c r="AA4560" s="14">
        <v>0</v>
      </c>
      <c r="AB4560" s="14">
        <v>0</v>
      </c>
      <c r="AC4560" s="14"/>
      <c r="AD4560" s="14"/>
      <c r="AE4560" s="14"/>
      <c r="AF4560" s="14"/>
      <c r="AG4560" s="14"/>
      <c r="AH4560" s="14">
        <f t="shared" si="7044"/>
        <v>0</v>
      </c>
      <c r="AI4560" s="14"/>
      <c r="AJ4560" s="14"/>
      <c r="AK4560" s="14"/>
      <c r="AL4560" s="14"/>
      <c r="AM4560" s="14"/>
      <c r="AN4560" s="14"/>
      <c r="AO4560" s="14"/>
      <c r="AP4560" s="14"/>
      <c r="AQ4560" s="14"/>
      <c r="AR4560" s="14">
        <v>0</v>
      </c>
      <c r="AS4560" s="14">
        <v>0</v>
      </c>
      <c r="AT4560" s="14">
        <v>0</v>
      </c>
      <c r="AU4560" s="14"/>
      <c r="AV4560" s="14"/>
      <c r="AW4560" s="14"/>
      <c r="AX4560" s="14"/>
      <c r="AY4560" s="14"/>
      <c r="AZ4560" s="14">
        <f t="shared" si="7045"/>
        <v>0</v>
      </c>
      <c r="BA4560" s="14"/>
      <c r="BB4560" s="14"/>
      <c r="BC4560" s="14"/>
      <c r="BD4560" s="14"/>
      <c r="BE4560" s="14"/>
      <c r="BF4560" s="14"/>
      <c r="BG4560" s="14"/>
      <c r="BH4560" s="14"/>
      <c r="BI4560" s="14"/>
      <c r="BJ4560" s="14">
        <v>0</v>
      </c>
      <c r="BK4560" s="14">
        <v>0</v>
      </c>
    </row>
    <row r="4561" spans="1:63" x14ac:dyDescent="0.25">
      <c r="A4561" s="4" t="s">
        <v>1156</v>
      </c>
      <c r="B4561" s="4" t="s">
        <v>58</v>
      </c>
      <c r="C4561" s="4" t="s">
        <v>167</v>
      </c>
      <c r="D4561" s="107" t="s">
        <v>1482</v>
      </c>
      <c r="E4561" s="117">
        <v>6112</v>
      </c>
      <c r="F4561" s="107" t="s">
        <v>1487</v>
      </c>
      <c r="G4561" s="103" t="s">
        <v>1659</v>
      </c>
      <c r="H4561" s="13" t="s">
        <v>23</v>
      </c>
      <c r="I4561" s="14">
        <v>0</v>
      </c>
      <c r="J4561" s="14">
        <v>0</v>
      </c>
      <c r="K4561" s="14"/>
      <c r="L4561" s="14"/>
      <c r="M4561" s="14"/>
      <c r="N4561" s="14"/>
      <c r="O4561" s="14"/>
      <c r="P4561" s="14">
        <f t="shared" si="7043"/>
        <v>0</v>
      </c>
      <c r="Q4561" s="14"/>
      <c r="R4561" s="14"/>
      <c r="S4561" s="14"/>
      <c r="T4561" s="14"/>
      <c r="U4561" s="14"/>
      <c r="V4561" s="14"/>
      <c r="W4561" s="14"/>
      <c r="X4561" s="14"/>
      <c r="Y4561" s="14"/>
      <c r="Z4561" s="14">
        <v>0</v>
      </c>
      <c r="AA4561" s="14">
        <v>0</v>
      </c>
      <c r="AB4561" s="14">
        <v>0</v>
      </c>
      <c r="AC4561" s="14"/>
      <c r="AD4561" s="14"/>
      <c r="AE4561" s="14"/>
      <c r="AF4561" s="14"/>
      <c r="AG4561" s="14"/>
      <c r="AH4561" s="14">
        <f t="shared" si="7044"/>
        <v>0</v>
      </c>
      <c r="AI4561" s="14"/>
      <c r="AJ4561" s="14"/>
      <c r="AK4561" s="14"/>
      <c r="AL4561" s="14"/>
      <c r="AM4561" s="14"/>
      <c r="AN4561" s="14"/>
      <c r="AO4561" s="14"/>
      <c r="AP4561" s="14"/>
      <c r="AQ4561" s="14"/>
      <c r="AR4561" s="14">
        <v>0</v>
      </c>
      <c r="AS4561" s="14">
        <v>0</v>
      </c>
      <c r="AT4561" s="14">
        <v>0</v>
      </c>
      <c r="AU4561" s="14"/>
      <c r="AV4561" s="14"/>
      <c r="AW4561" s="14"/>
      <c r="AX4561" s="14"/>
      <c r="AY4561" s="14"/>
      <c r="AZ4561" s="14">
        <f t="shared" si="7045"/>
        <v>0</v>
      </c>
      <c r="BA4561" s="14"/>
      <c r="BB4561" s="14"/>
      <c r="BC4561" s="14"/>
      <c r="BD4561" s="14"/>
      <c r="BE4561" s="14"/>
      <c r="BF4561" s="14"/>
      <c r="BG4561" s="14"/>
      <c r="BH4561" s="14"/>
      <c r="BI4561" s="14"/>
      <c r="BJ4561" s="14">
        <v>0</v>
      </c>
      <c r="BK4561" s="14">
        <v>0</v>
      </c>
    </row>
    <row r="4562" spans="1:63" x14ac:dyDescent="0.25">
      <c r="A4562" s="4" t="s">
        <v>1156</v>
      </c>
      <c r="B4562" s="4" t="s">
        <v>58</v>
      </c>
      <c r="C4562" s="4" t="s">
        <v>167</v>
      </c>
      <c r="D4562" s="107" t="s">
        <v>1482</v>
      </c>
      <c r="E4562" s="117">
        <v>6112</v>
      </c>
      <c r="F4562" s="107" t="s">
        <v>1488</v>
      </c>
      <c r="G4562" s="103" t="s">
        <v>1659</v>
      </c>
      <c r="H4562" s="13" t="s">
        <v>26</v>
      </c>
      <c r="I4562" s="14">
        <v>5000</v>
      </c>
      <c r="J4562" s="14">
        <v>0</v>
      </c>
      <c r="K4562" s="14"/>
      <c r="L4562" s="14"/>
      <c r="M4562" s="14"/>
      <c r="N4562" s="14"/>
      <c r="O4562" s="14"/>
      <c r="P4562" s="14">
        <f t="shared" si="7043"/>
        <v>0</v>
      </c>
      <c r="Q4562" s="14"/>
      <c r="R4562" s="14"/>
      <c r="S4562" s="14"/>
      <c r="T4562" s="14"/>
      <c r="U4562" s="14"/>
      <c r="V4562" s="14"/>
      <c r="W4562" s="14"/>
      <c r="X4562" s="14"/>
      <c r="Y4562" s="14"/>
      <c r="Z4562" s="14">
        <v>0</v>
      </c>
      <c r="AA4562" s="14">
        <v>0</v>
      </c>
      <c r="AB4562" s="14">
        <v>0</v>
      </c>
      <c r="AC4562" s="14"/>
      <c r="AD4562" s="14"/>
      <c r="AE4562" s="14"/>
      <c r="AF4562" s="14"/>
      <c r="AG4562" s="14"/>
      <c r="AH4562" s="14">
        <f t="shared" si="7044"/>
        <v>0</v>
      </c>
      <c r="AI4562" s="14"/>
      <c r="AJ4562" s="14"/>
      <c r="AK4562" s="14"/>
      <c r="AL4562" s="14"/>
      <c r="AM4562" s="14"/>
      <c r="AN4562" s="14"/>
      <c r="AO4562" s="14"/>
      <c r="AP4562" s="14"/>
      <c r="AQ4562" s="14"/>
      <c r="AR4562" s="14">
        <v>0</v>
      </c>
      <c r="AS4562" s="14">
        <v>0</v>
      </c>
      <c r="AT4562" s="14">
        <v>0</v>
      </c>
      <c r="AU4562" s="14"/>
      <c r="AV4562" s="14"/>
      <c r="AW4562" s="14"/>
      <c r="AX4562" s="14"/>
      <c r="AY4562" s="14"/>
      <c r="AZ4562" s="14">
        <f t="shared" si="7045"/>
        <v>0</v>
      </c>
      <c r="BA4562" s="14"/>
      <c r="BB4562" s="14"/>
      <c r="BC4562" s="14"/>
      <c r="BD4562" s="14"/>
      <c r="BE4562" s="14"/>
      <c r="BF4562" s="14"/>
      <c r="BG4562" s="14"/>
      <c r="BH4562" s="14"/>
      <c r="BI4562" s="14"/>
      <c r="BJ4562" s="14">
        <v>0</v>
      </c>
      <c r="BK4562" s="14">
        <v>0</v>
      </c>
    </row>
    <row r="4563" spans="1:63" ht="22.5" x14ac:dyDescent="0.25">
      <c r="A4563" s="4" t="s">
        <v>1156</v>
      </c>
      <c r="B4563" s="4" t="s">
        <v>58</v>
      </c>
      <c r="C4563" s="4" t="s">
        <v>167</v>
      </c>
      <c r="D4563" s="107" t="s">
        <v>1482</v>
      </c>
      <c r="E4563" s="106" t="s">
        <v>27</v>
      </c>
      <c r="F4563" s="106" t="s">
        <v>0</v>
      </c>
      <c r="G4563" s="2" t="s">
        <v>0</v>
      </c>
      <c r="H4563" s="2" t="s">
        <v>28</v>
      </c>
      <c r="I4563" s="12">
        <f>SUM(I4564)</f>
        <v>128065</v>
      </c>
      <c r="J4563" s="12">
        <f t="shared" ref="J4563:Y4563" si="7076">SUM(J4564)</f>
        <v>732</v>
      </c>
      <c r="K4563" s="12">
        <f t="shared" si="7076"/>
        <v>621</v>
      </c>
      <c r="L4563" s="12">
        <f t="shared" si="7076"/>
        <v>0</v>
      </c>
      <c r="M4563" s="12">
        <f t="shared" si="7076"/>
        <v>2137</v>
      </c>
      <c r="N4563" s="12">
        <f t="shared" si="7076"/>
        <v>0</v>
      </c>
      <c r="O4563" s="12">
        <f t="shared" si="7076"/>
        <v>0</v>
      </c>
      <c r="P4563" s="12">
        <f t="shared" si="7076"/>
        <v>3490</v>
      </c>
      <c r="Q4563" s="12">
        <f t="shared" si="7076"/>
        <v>0</v>
      </c>
      <c r="R4563" s="12">
        <f t="shared" si="7076"/>
        <v>315</v>
      </c>
      <c r="S4563" s="12">
        <f t="shared" si="7076"/>
        <v>2758</v>
      </c>
      <c r="T4563" s="12">
        <f t="shared" si="7076"/>
        <v>0</v>
      </c>
      <c r="U4563" s="12">
        <f t="shared" si="7076"/>
        <v>0</v>
      </c>
      <c r="V4563" s="12">
        <f t="shared" si="7076"/>
        <v>0</v>
      </c>
      <c r="W4563" s="12">
        <f t="shared" si="7076"/>
        <v>0</v>
      </c>
      <c r="X4563" s="12">
        <f t="shared" si="7076"/>
        <v>0</v>
      </c>
      <c r="Y4563" s="12">
        <f t="shared" si="7076"/>
        <v>0</v>
      </c>
      <c r="Z4563" s="12">
        <v>3073</v>
      </c>
      <c r="AA4563" s="12">
        <v>417</v>
      </c>
      <c r="AB4563" s="12">
        <f t="shared" ref="AB4563:AQ4563" si="7077">SUM(AB4564)</f>
        <v>500</v>
      </c>
      <c r="AC4563" s="12">
        <f t="shared" si="7077"/>
        <v>663</v>
      </c>
      <c r="AD4563" s="12">
        <f t="shared" si="7077"/>
        <v>0</v>
      </c>
      <c r="AE4563" s="12">
        <f t="shared" si="7077"/>
        <v>0</v>
      </c>
      <c r="AF4563" s="12">
        <f t="shared" si="7077"/>
        <v>0</v>
      </c>
      <c r="AG4563" s="12">
        <f t="shared" si="7077"/>
        <v>0</v>
      </c>
      <c r="AH4563" s="12">
        <f t="shared" si="7077"/>
        <v>1163</v>
      </c>
      <c r="AI4563" s="12">
        <f t="shared" si="7077"/>
        <v>0</v>
      </c>
      <c r="AJ4563" s="12">
        <f t="shared" si="7077"/>
        <v>0</v>
      </c>
      <c r="AK4563" s="12">
        <f t="shared" si="7077"/>
        <v>663</v>
      </c>
      <c r="AL4563" s="12">
        <f t="shared" si="7077"/>
        <v>0</v>
      </c>
      <c r="AM4563" s="12">
        <f t="shared" si="7077"/>
        <v>0</v>
      </c>
      <c r="AN4563" s="12">
        <f t="shared" si="7077"/>
        <v>0</v>
      </c>
      <c r="AO4563" s="12">
        <f t="shared" si="7077"/>
        <v>0</v>
      </c>
      <c r="AP4563" s="12">
        <f t="shared" si="7077"/>
        <v>0</v>
      </c>
      <c r="AQ4563" s="12">
        <f t="shared" si="7077"/>
        <v>0</v>
      </c>
      <c r="AR4563" s="12">
        <v>663</v>
      </c>
      <c r="AS4563" s="12">
        <v>500</v>
      </c>
      <c r="AT4563" s="12">
        <f t="shared" ref="AT4563:BI4563" si="7078">SUM(AT4564)</f>
        <v>425</v>
      </c>
      <c r="AU4563" s="12">
        <f t="shared" si="7078"/>
        <v>2598</v>
      </c>
      <c r="AV4563" s="12">
        <f t="shared" si="7078"/>
        <v>0</v>
      </c>
      <c r="AW4563" s="12">
        <f t="shared" si="7078"/>
        <v>190</v>
      </c>
      <c r="AX4563" s="12">
        <f t="shared" si="7078"/>
        <v>0</v>
      </c>
      <c r="AY4563" s="12">
        <f t="shared" si="7078"/>
        <v>0</v>
      </c>
      <c r="AZ4563" s="12">
        <f t="shared" si="7078"/>
        <v>3213</v>
      </c>
      <c r="BA4563" s="12">
        <f t="shared" si="7078"/>
        <v>0</v>
      </c>
      <c r="BB4563" s="12">
        <f t="shared" si="7078"/>
        <v>0</v>
      </c>
      <c r="BC4563" s="12">
        <f t="shared" si="7078"/>
        <v>2598</v>
      </c>
      <c r="BD4563" s="12">
        <f t="shared" si="7078"/>
        <v>0</v>
      </c>
      <c r="BE4563" s="12">
        <f t="shared" si="7078"/>
        <v>0</v>
      </c>
      <c r="BF4563" s="12">
        <f t="shared" si="7078"/>
        <v>0</v>
      </c>
      <c r="BG4563" s="12">
        <f t="shared" si="7078"/>
        <v>0</v>
      </c>
      <c r="BH4563" s="12">
        <f t="shared" si="7078"/>
        <v>190</v>
      </c>
      <c r="BI4563" s="12">
        <f t="shared" si="7078"/>
        <v>0</v>
      </c>
      <c r="BJ4563" s="12">
        <v>2788</v>
      </c>
      <c r="BK4563" s="12">
        <v>425</v>
      </c>
    </row>
    <row r="4564" spans="1:63" x14ac:dyDescent="0.25">
      <c r="A4564" s="4" t="s">
        <v>1156</v>
      </c>
      <c r="B4564" s="4" t="s">
        <v>58</v>
      </c>
      <c r="C4564" s="4" t="s">
        <v>167</v>
      </c>
      <c r="D4564" s="107" t="s">
        <v>1482</v>
      </c>
      <c r="E4564" s="117">
        <v>6121</v>
      </c>
      <c r="F4564" s="107"/>
      <c r="G4564" s="103" t="s">
        <v>1659</v>
      </c>
      <c r="H4564" s="13" t="s">
        <v>29</v>
      </c>
      <c r="I4564" s="14">
        <v>128065</v>
      </c>
      <c r="J4564" s="14">
        <v>732</v>
      </c>
      <c r="K4564" s="14">
        <v>621</v>
      </c>
      <c r="L4564" s="14"/>
      <c r="M4564" s="14">
        <f>2137</f>
        <v>2137</v>
      </c>
      <c r="N4564" s="14"/>
      <c r="O4564" s="14"/>
      <c r="P4564" s="14">
        <f t="shared" si="7043"/>
        <v>3490</v>
      </c>
      <c r="Q4564" s="14"/>
      <c r="R4564" s="14">
        <v>315</v>
      </c>
      <c r="S4564" s="14">
        <f>621+2137</f>
        <v>2758</v>
      </c>
      <c r="T4564" s="14"/>
      <c r="U4564" s="14"/>
      <c r="V4564" s="14"/>
      <c r="W4564" s="14"/>
      <c r="X4564" s="14"/>
      <c r="Y4564" s="14"/>
      <c r="Z4564" s="14">
        <v>3073</v>
      </c>
      <c r="AA4564" s="14">
        <v>417</v>
      </c>
      <c r="AB4564" s="14">
        <v>500</v>
      </c>
      <c r="AC4564" s="14">
        <v>663</v>
      </c>
      <c r="AD4564" s="14"/>
      <c r="AE4564" s="14"/>
      <c r="AF4564" s="14"/>
      <c r="AG4564" s="14"/>
      <c r="AH4564" s="14">
        <f t="shared" si="7044"/>
        <v>1163</v>
      </c>
      <c r="AI4564" s="14"/>
      <c r="AJ4564" s="14"/>
      <c r="AK4564" s="14">
        <v>663</v>
      </c>
      <c r="AL4564" s="14"/>
      <c r="AM4564" s="14"/>
      <c r="AN4564" s="14"/>
      <c r="AO4564" s="14"/>
      <c r="AP4564" s="14"/>
      <c r="AQ4564" s="14"/>
      <c r="AR4564" s="14">
        <v>663</v>
      </c>
      <c r="AS4564" s="14">
        <v>500</v>
      </c>
      <c r="AT4564" s="14">
        <v>425</v>
      </c>
      <c r="AU4564" s="14">
        <v>2598</v>
      </c>
      <c r="AV4564" s="14"/>
      <c r="AW4564" s="14">
        <v>190</v>
      </c>
      <c r="AX4564" s="14"/>
      <c r="AY4564" s="14"/>
      <c r="AZ4564" s="14">
        <f t="shared" si="7045"/>
        <v>3213</v>
      </c>
      <c r="BA4564" s="14"/>
      <c r="BB4564" s="14"/>
      <c r="BC4564" s="14">
        <v>2598</v>
      </c>
      <c r="BD4564" s="14"/>
      <c r="BE4564" s="14"/>
      <c r="BF4564" s="14"/>
      <c r="BG4564" s="14"/>
      <c r="BH4564" s="14">
        <v>190</v>
      </c>
      <c r="BI4564" s="14"/>
      <c r="BJ4564" s="14">
        <v>2788</v>
      </c>
      <c r="BK4564" s="14">
        <v>425</v>
      </c>
    </row>
    <row r="4565" spans="1:63" ht="22.5" x14ac:dyDescent="0.25">
      <c r="A4565" s="4" t="s">
        <v>1156</v>
      </c>
      <c r="B4565" s="4" t="s">
        <v>58</v>
      </c>
      <c r="C4565" s="4" t="s">
        <v>167</v>
      </c>
      <c r="D4565" s="107" t="s">
        <v>1482</v>
      </c>
      <c r="E4565" s="106" t="s">
        <v>31</v>
      </c>
      <c r="F4565" s="106" t="s">
        <v>0</v>
      </c>
      <c r="G4565" s="2" t="s">
        <v>0</v>
      </c>
      <c r="H4565" s="2" t="s">
        <v>32</v>
      </c>
      <c r="I4565" s="12">
        <f>SUM(I4566:I4574)</f>
        <v>168569</v>
      </c>
      <c r="J4565" s="12">
        <f t="shared" ref="J4565:Y4565" si="7079">SUM(J4566:J4574)</f>
        <v>1606</v>
      </c>
      <c r="K4565" s="12">
        <f t="shared" si="7079"/>
        <v>18</v>
      </c>
      <c r="L4565" s="12">
        <f t="shared" si="7079"/>
        <v>0</v>
      </c>
      <c r="M4565" s="12">
        <f t="shared" si="7079"/>
        <v>45500</v>
      </c>
      <c r="N4565" s="12">
        <f t="shared" si="7079"/>
        <v>0</v>
      </c>
      <c r="O4565" s="12">
        <f t="shared" si="7079"/>
        <v>0</v>
      </c>
      <c r="P4565" s="12">
        <f t="shared" si="7079"/>
        <v>47124</v>
      </c>
      <c r="Q4565" s="12">
        <f t="shared" si="7079"/>
        <v>1000</v>
      </c>
      <c r="R4565" s="12">
        <f t="shared" si="7079"/>
        <v>15</v>
      </c>
      <c r="S4565" s="12">
        <f t="shared" si="7079"/>
        <v>15518</v>
      </c>
      <c r="T4565" s="12">
        <f t="shared" si="7079"/>
        <v>0</v>
      </c>
      <c r="U4565" s="12">
        <f t="shared" si="7079"/>
        <v>0</v>
      </c>
      <c r="V4565" s="12">
        <f t="shared" si="7079"/>
        <v>0</v>
      </c>
      <c r="W4565" s="12">
        <f t="shared" si="7079"/>
        <v>0</v>
      </c>
      <c r="X4565" s="12">
        <f t="shared" si="7079"/>
        <v>30000</v>
      </c>
      <c r="Y4565" s="12">
        <f t="shared" si="7079"/>
        <v>0</v>
      </c>
      <c r="Z4565" s="12">
        <v>46533</v>
      </c>
      <c r="AA4565" s="12">
        <v>591</v>
      </c>
      <c r="AB4565" s="12">
        <f t="shared" ref="AB4565:AQ4565" si="7080">SUM(AB4566:AB4574)</f>
        <v>1421</v>
      </c>
      <c r="AC4565" s="12">
        <f t="shared" si="7080"/>
        <v>29</v>
      </c>
      <c r="AD4565" s="12">
        <f t="shared" si="7080"/>
        <v>0</v>
      </c>
      <c r="AE4565" s="12">
        <f t="shared" si="7080"/>
        <v>0</v>
      </c>
      <c r="AF4565" s="12">
        <f t="shared" si="7080"/>
        <v>0</v>
      </c>
      <c r="AG4565" s="12">
        <f t="shared" si="7080"/>
        <v>0</v>
      </c>
      <c r="AH4565" s="12">
        <f t="shared" si="7080"/>
        <v>1450</v>
      </c>
      <c r="AI4565" s="12">
        <f t="shared" si="7080"/>
        <v>0</v>
      </c>
      <c r="AJ4565" s="12">
        <f t="shared" si="7080"/>
        <v>0</v>
      </c>
      <c r="AK4565" s="12">
        <f t="shared" si="7080"/>
        <v>29</v>
      </c>
      <c r="AL4565" s="12">
        <f t="shared" si="7080"/>
        <v>0</v>
      </c>
      <c r="AM4565" s="12">
        <f t="shared" si="7080"/>
        <v>0</v>
      </c>
      <c r="AN4565" s="12">
        <f t="shared" si="7080"/>
        <v>0</v>
      </c>
      <c r="AO4565" s="12">
        <f t="shared" si="7080"/>
        <v>0</v>
      </c>
      <c r="AP4565" s="12">
        <f t="shared" si="7080"/>
        <v>0</v>
      </c>
      <c r="AQ4565" s="12">
        <f t="shared" si="7080"/>
        <v>0</v>
      </c>
      <c r="AR4565" s="12">
        <v>29</v>
      </c>
      <c r="AS4565" s="12">
        <v>1421</v>
      </c>
      <c r="AT4565" s="12">
        <f t="shared" ref="AT4565:BI4565" si="7081">SUM(AT4566:AT4574)</f>
        <v>6707</v>
      </c>
      <c r="AU4565" s="12">
        <f t="shared" si="7081"/>
        <v>8532</v>
      </c>
      <c r="AV4565" s="12">
        <f t="shared" si="7081"/>
        <v>0</v>
      </c>
      <c r="AW4565" s="12">
        <f t="shared" si="7081"/>
        <v>9819</v>
      </c>
      <c r="AX4565" s="12">
        <f t="shared" si="7081"/>
        <v>0</v>
      </c>
      <c r="AY4565" s="12">
        <f t="shared" si="7081"/>
        <v>0</v>
      </c>
      <c r="AZ4565" s="12">
        <f t="shared" si="7081"/>
        <v>25058</v>
      </c>
      <c r="BA4565" s="12">
        <f t="shared" si="7081"/>
        <v>0</v>
      </c>
      <c r="BB4565" s="12">
        <f t="shared" si="7081"/>
        <v>0</v>
      </c>
      <c r="BC4565" s="12">
        <f t="shared" si="7081"/>
        <v>8532</v>
      </c>
      <c r="BD4565" s="12">
        <f t="shared" si="7081"/>
        <v>0</v>
      </c>
      <c r="BE4565" s="12">
        <f t="shared" si="7081"/>
        <v>0</v>
      </c>
      <c r="BF4565" s="12">
        <f t="shared" si="7081"/>
        <v>0</v>
      </c>
      <c r="BG4565" s="12">
        <f t="shared" si="7081"/>
        <v>0</v>
      </c>
      <c r="BH4565" s="12">
        <f t="shared" si="7081"/>
        <v>9819</v>
      </c>
      <c r="BI4565" s="12">
        <f t="shared" si="7081"/>
        <v>0</v>
      </c>
      <c r="BJ4565" s="12">
        <v>18351</v>
      </c>
      <c r="BK4565" s="12">
        <v>6707</v>
      </c>
    </row>
    <row r="4566" spans="1:63" x14ac:dyDescent="0.25">
      <c r="A4566" s="4" t="s">
        <v>1156</v>
      </c>
      <c r="B4566" s="4" t="s">
        <v>58</v>
      </c>
      <c r="C4566" s="4" t="s">
        <v>167</v>
      </c>
      <c r="D4566" s="107" t="s">
        <v>1482</v>
      </c>
      <c r="E4566" s="117">
        <v>6131</v>
      </c>
      <c r="F4566" s="107"/>
      <c r="G4566" s="103" t="s">
        <v>1659</v>
      </c>
      <c r="H4566" s="13" t="s">
        <v>34</v>
      </c>
      <c r="I4566" s="14">
        <v>4010</v>
      </c>
      <c r="J4566" s="14">
        <v>0</v>
      </c>
      <c r="K4566" s="14"/>
      <c r="L4566" s="14"/>
      <c r="M4566" s="14"/>
      <c r="N4566" s="14"/>
      <c r="O4566" s="14"/>
      <c r="P4566" s="14">
        <f t="shared" si="7043"/>
        <v>0</v>
      </c>
      <c r="Q4566" s="14"/>
      <c r="R4566" s="14"/>
      <c r="S4566" s="14"/>
      <c r="T4566" s="14"/>
      <c r="U4566" s="14"/>
      <c r="V4566" s="14"/>
      <c r="W4566" s="14"/>
      <c r="X4566" s="14"/>
      <c r="Y4566" s="14"/>
      <c r="Z4566" s="14">
        <v>0</v>
      </c>
      <c r="AA4566" s="14">
        <v>0</v>
      </c>
      <c r="AB4566" s="14">
        <v>1000</v>
      </c>
      <c r="AC4566" s="14"/>
      <c r="AD4566" s="14"/>
      <c r="AE4566" s="14"/>
      <c r="AF4566" s="14"/>
      <c r="AG4566" s="14"/>
      <c r="AH4566" s="14">
        <f t="shared" si="7044"/>
        <v>1000</v>
      </c>
      <c r="AI4566" s="14"/>
      <c r="AJ4566" s="14"/>
      <c r="AK4566" s="14"/>
      <c r="AL4566" s="14"/>
      <c r="AM4566" s="14"/>
      <c r="AN4566" s="14"/>
      <c r="AO4566" s="14"/>
      <c r="AP4566" s="14"/>
      <c r="AQ4566" s="14"/>
      <c r="AR4566" s="14">
        <v>0</v>
      </c>
      <c r="AS4566" s="14">
        <v>1000</v>
      </c>
      <c r="AT4566" s="14">
        <v>6612</v>
      </c>
      <c r="AU4566" s="14">
        <v>6455</v>
      </c>
      <c r="AV4566" s="14"/>
      <c r="AW4566" s="14">
        <v>9813</v>
      </c>
      <c r="AX4566" s="14"/>
      <c r="AY4566" s="14"/>
      <c r="AZ4566" s="14">
        <f t="shared" si="7045"/>
        <v>22880</v>
      </c>
      <c r="BA4566" s="14"/>
      <c r="BB4566" s="14"/>
      <c r="BC4566" s="14">
        <v>6455</v>
      </c>
      <c r="BD4566" s="14"/>
      <c r="BE4566" s="14"/>
      <c r="BF4566" s="14"/>
      <c r="BG4566" s="14"/>
      <c r="BH4566" s="14">
        <v>9813</v>
      </c>
      <c r="BI4566" s="14"/>
      <c r="BJ4566" s="14">
        <v>16268</v>
      </c>
      <c r="BK4566" s="14">
        <v>6612</v>
      </c>
    </row>
    <row r="4567" spans="1:63" x14ac:dyDescent="0.25">
      <c r="A4567" s="4" t="s">
        <v>1156</v>
      </c>
      <c r="B4567" s="4" t="s">
        <v>58</v>
      </c>
      <c r="C4567" s="4" t="s">
        <v>167</v>
      </c>
      <c r="D4567" s="107" t="s">
        <v>1482</v>
      </c>
      <c r="E4567" s="117">
        <v>6132</v>
      </c>
      <c r="F4567" s="107"/>
      <c r="G4567" s="103" t="s">
        <v>1659</v>
      </c>
      <c r="H4567" s="13" t="s">
        <v>74</v>
      </c>
      <c r="I4567" s="14">
        <v>12500</v>
      </c>
      <c r="J4567" s="14">
        <v>0</v>
      </c>
      <c r="K4567" s="14"/>
      <c r="L4567" s="14"/>
      <c r="M4567" s="14"/>
      <c r="N4567" s="14"/>
      <c r="O4567" s="14"/>
      <c r="P4567" s="14">
        <f t="shared" si="7043"/>
        <v>0</v>
      </c>
      <c r="Q4567" s="14"/>
      <c r="R4567" s="14"/>
      <c r="S4567" s="14"/>
      <c r="T4567" s="14"/>
      <c r="U4567" s="14"/>
      <c r="V4567" s="14"/>
      <c r="W4567" s="14"/>
      <c r="X4567" s="14"/>
      <c r="Y4567" s="14"/>
      <c r="Z4567" s="14">
        <v>0</v>
      </c>
      <c r="AA4567" s="14">
        <v>0</v>
      </c>
      <c r="AB4567" s="14">
        <v>0</v>
      </c>
      <c r="AC4567" s="14"/>
      <c r="AD4567" s="14"/>
      <c r="AE4567" s="14"/>
      <c r="AF4567" s="14"/>
      <c r="AG4567" s="14"/>
      <c r="AH4567" s="14">
        <f t="shared" si="7044"/>
        <v>0</v>
      </c>
      <c r="AI4567" s="14"/>
      <c r="AJ4567" s="14"/>
      <c r="AK4567" s="14"/>
      <c r="AL4567" s="14"/>
      <c r="AM4567" s="14"/>
      <c r="AN4567" s="14"/>
      <c r="AO4567" s="14"/>
      <c r="AP4567" s="14"/>
      <c r="AQ4567" s="14"/>
      <c r="AR4567" s="14">
        <v>0</v>
      </c>
      <c r="AS4567" s="14">
        <v>0</v>
      </c>
      <c r="AT4567" s="14">
        <v>0</v>
      </c>
      <c r="AU4567" s="14"/>
      <c r="AV4567" s="14"/>
      <c r="AW4567" s="14"/>
      <c r="AX4567" s="14"/>
      <c r="AY4567" s="14"/>
      <c r="AZ4567" s="14">
        <f t="shared" si="7045"/>
        <v>0</v>
      </c>
      <c r="BA4567" s="14"/>
      <c r="BB4567" s="14"/>
      <c r="BC4567" s="14"/>
      <c r="BD4567" s="14"/>
      <c r="BE4567" s="14"/>
      <c r="BF4567" s="14"/>
      <c r="BG4567" s="14"/>
      <c r="BH4567" s="14"/>
      <c r="BI4567" s="14"/>
      <c r="BJ4567" s="14">
        <v>0</v>
      </c>
      <c r="BK4567" s="14">
        <v>0</v>
      </c>
    </row>
    <row r="4568" spans="1:63" x14ac:dyDescent="0.25">
      <c r="A4568" s="4" t="s">
        <v>1156</v>
      </c>
      <c r="B4568" s="4" t="s">
        <v>58</v>
      </c>
      <c r="C4568" s="4" t="s">
        <v>167</v>
      </c>
      <c r="D4568" s="107" t="s">
        <v>1482</v>
      </c>
      <c r="E4568" s="117">
        <v>6133</v>
      </c>
      <c r="F4568" s="107"/>
      <c r="G4568" s="103" t="s">
        <v>1659</v>
      </c>
      <c r="H4568" s="13" t="s">
        <v>77</v>
      </c>
      <c r="I4568" s="14">
        <v>11000</v>
      </c>
      <c r="J4568" s="14">
        <v>0</v>
      </c>
      <c r="K4568" s="14"/>
      <c r="L4568" s="14"/>
      <c r="M4568" s="14"/>
      <c r="N4568" s="14"/>
      <c r="O4568" s="14"/>
      <c r="P4568" s="14">
        <f t="shared" si="7043"/>
        <v>0</v>
      </c>
      <c r="Q4568" s="14"/>
      <c r="R4568" s="14"/>
      <c r="S4568" s="14"/>
      <c r="T4568" s="14"/>
      <c r="U4568" s="14"/>
      <c r="V4568" s="14"/>
      <c r="W4568" s="14"/>
      <c r="X4568" s="14"/>
      <c r="Y4568" s="14"/>
      <c r="Z4568" s="14">
        <v>0</v>
      </c>
      <c r="AA4568" s="14">
        <v>0</v>
      </c>
      <c r="AB4568" s="14">
        <v>0</v>
      </c>
      <c r="AC4568" s="14"/>
      <c r="AD4568" s="14"/>
      <c r="AE4568" s="14"/>
      <c r="AF4568" s="14"/>
      <c r="AG4568" s="14"/>
      <c r="AH4568" s="14">
        <f t="shared" si="7044"/>
        <v>0</v>
      </c>
      <c r="AI4568" s="14"/>
      <c r="AJ4568" s="14"/>
      <c r="AK4568" s="14"/>
      <c r="AL4568" s="14"/>
      <c r="AM4568" s="14"/>
      <c r="AN4568" s="14"/>
      <c r="AO4568" s="14"/>
      <c r="AP4568" s="14"/>
      <c r="AQ4568" s="14"/>
      <c r="AR4568" s="14">
        <v>0</v>
      </c>
      <c r="AS4568" s="14">
        <v>0</v>
      </c>
      <c r="AT4568" s="14">
        <v>0</v>
      </c>
      <c r="AU4568" s="14"/>
      <c r="AV4568" s="14"/>
      <c r="AW4568" s="14"/>
      <c r="AX4568" s="14"/>
      <c r="AY4568" s="14"/>
      <c r="AZ4568" s="14">
        <f t="shared" si="7045"/>
        <v>0</v>
      </c>
      <c r="BA4568" s="14"/>
      <c r="BB4568" s="14"/>
      <c r="BC4568" s="14"/>
      <c r="BD4568" s="14"/>
      <c r="BE4568" s="14"/>
      <c r="BF4568" s="14"/>
      <c r="BG4568" s="14"/>
      <c r="BH4568" s="14"/>
      <c r="BI4568" s="14"/>
      <c r="BJ4568" s="14">
        <v>0</v>
      </c>
      <c r="BK4568" s="14">
        <v>0</v>
      </c>
    </row>
    <row r="4569" spans="1:63" x14ac:dyDescent="0.25">
      <c r="A4569" s="4" t="s">
        <v>1156</v>
      </c>
      <c r="B4569" s="4" t="s">
        <v>58</v>
      </c>
      <c r="C4569" s="4" t="s">
        <v>167</v>
      </c>
      <c r="D4569" s="107" t="s">
        <v>1482</v>
      </c>
      <c r="E4569" s="117">
        <v>6134</v>
      </c>
      <c r="F4569" s="107"/>
      <c r="G4569" s="103" t="s">
        <v>1659</v>
      </c>
      <c r="H4569" s="13" t="s">
        <v>80</v>
      </c>
      <c r="I4569" s="14">
        <v>5200</v>
      </c>
      <c r="J4569" s="14">
        <v>535</v>
      </c>
      <c r="K4569" s="14"/>
      <c r="L4569" s="14"/>
      <c r="M4569" s="14"/>
      <c r="N4569" s="14"/>
      <c r="O4569" s="14"/>
      <c r="P4569" s="14">
        <f t="shared" si="7043"/>
        <v>535</v>
      </c>
      <c r="Q4569" s="14"/>
      <c r="R4569" s="14"/>
      <c r="S4569" s="14"/>
      <c r="T4569" s="14"/>
      <c r="U4569" s="14"/>
      <c r="V4569" s="14"/>
      <c r="W4569" s="14"/>
      <c r="X4569" s="14"/>
      <c r="Y4569" s="14"/>
      <c r="Z4569" s="14">
        <v>0</v>
      </c>
      <c r="AA4569" s="14">
        <v>535</v>
      </c>
      <c r="AB4569" s="14">
        <v>0</v>
      </c>
      <c r="AC4569" s="14"/>
      <c r="AD4569" s="14"/>
      <c r="AE4569" s="14"/>
      <c r="AF4569" s="14"/>
      <c r="AG4569" s="14"/>
      <c r="AH4569" s="14">
        <f t="shared" si="7044"/>
        <v>0</v>
      </c>
      <c r="AI4569" s="14"/>
      <c r="AJ4569" s="14"/>
      <c r="AK4569" s="14"/>
      <c r="AL4569" s="14"/>
      <c r="AM4569" s="14"/>
      <c r="AN4569" s="14"/>
      <c r="AO4569" s="14"/>
      <c r="AP4569" s="14"/>
      <c r="AQ4569" s="14"/>
      <c r="AR4569" s="14">
        <v>0</v>
      </c>
      <c r="AS4569" s="14">
        <v>0</v>
      </c>
      <c r="AT4569" s="14">
        <v>25</v>
      </c>
      <c r="AU4569" s="14"/>
      <c r="AV4569" s="14"/>
      <c r="AW4569" s="14"/>
      <c r="AX4569" s="14"/>
      <c r="AY4569" s="14"/>
      <c r="AZ4569" s="14">
        <f t="shared" si="7045"/>
        <v>25</v>
      </c>
      <c r="BA4569" s="14"/>
      <c r="BB4569" s="14"/>
      <c r="BC4569" s="14"/>
      <c r="BD4569" s="14"/>
      <c r="BE4569" s="14"/>
      <c r="BF4569" s="14"/>
      <c r="BG4569" s="14"/>
      <c r="BH4569" s="14"/>
      <c r="BI4569" s="14"/>
      <c r="BJ4569" s="14">
        <v>0</v>
      </c>
      <c r="BK4569" s="14">
        <v>25</v>
      </c>
    </row>
    <row r="4570" spans="1:63" x14ac:dyDescent="0.25">
      <c r="A4570" s="4" t="s">
        <v>1156</v>
      </c>
      <c r="B4570" s="4" t="s">
        <v>58</v>
      </c>
      <c r="C4570" s="4" t="s">
        <v>167</v>
      </c>
      <c r="D4570" s="107" t="s">
        <v>1482</v>
      </c>
      <c r="E4570" s="117">
        <v>6135</v>
      </c>
      <c r="F4570" s="107"/>
      <c r="G4570" s="103" t="s">
        <v>1659</v>
      </c>
      <c r="H4570" s="13" t="s">
        <v>83</v>
      </c>
      <c r="I4570" s="14">
        <v>150</v>
      </c>
      <c r="J4570" s="14">
        <v>0</v>
      </c>
      <c r="K4570" s="14"/>
      <c r="L4570" s="14"/>
      <c r="M4570" s="14"/>
      <c r="N4570" s="14"/>
      <c r="O4570" s="14"/>
      <c r="P4570" s="14">
        <f t="shared" si="7043"/>
        <v>0</v>
      </c>
      <c r="Q4570" s="14"/>
      <c r="R4570" s="14"/>
      <c r="S4570" s="14"/>
      <c r="T4570" s="14"/>
      <c r="U4570" s="14"/>
      <c r="V4570" s="14"/>
      <c r="W4570" s="14"/>
      <c r="X4570" s="14"/>
      <c r="Y4570" s="14"/>
      <c r="Z4570" s="14">
        <v>0</v>
      </c>
      <c r="AA4570" s="14">
        <v>0</v>
      </c>
      <c r="AB4570" s="14">
        <v>0</v>
      </c>
      <c r="AC4570" s="14"/>
      <c r="AD4570" s="14"/>
      <c r="AE4570" s="14"/>
      <c r="AF4570" s="14"/>
      <c r="AG4570" s="14"/>
      <c r="AH4570" s="14">
        <f t="shared" si="7044"/>
        <v>0</v>
      </c>
      <c r="AI4570" s="14"/>
      <c r="AJ4570" s="14"/>
      <c r="AK4570" s="14"/>
      <c r="AL4570" s="14"/>
      <c r="AM4570" s="14"/>
      <c r="AN4570" s="14"/>
      <c r="AO4570" s="14"/>
      <c r="AP4570" s="14"/>
      <c r="AQ4570" s="14"/>
      <c r="AR4570" s="14">
        <v>0</v>
      </c>
      <c r="AS4570" s="14">
        <v>0</v>
      </c>
      <c r="AT4570" s="14">
        <v>0</v>
      </c>
      <c r="AU4570" s="14"/>
      <c r="AV4570" s="14"/>
      <c r="AW4570" s="14"/>
      <c r="AX4570" s="14"/>
      <c r="AY4570" s="14"/>
      <c r="AZ4570" s="14">
        <f t="shared" si="7045"/>
        <v>0</v>
      </c>
      <c r="BA4570" s="14"/>
      <c r="BB4570" s="14"/>
      <c r="BC4570" s="14"/>
      <c r="BD4570" s="14"/>
      <c r="BE4570" s="14"/>
      <c r="BF4570" s="14"/>
      <c r="BG4570" s="14"/>
      <c r="BH4570" s="14"/>
      <c r="BI4570" s="14"/>
      <c r="BJ4570" s="14">
        <v>0</v>
      </c>
      <c r="BK4570" s="14">
        <v>0</v>
      </c>
    </row>
    <row r="4571" spans="1:63" ht="22.5" x14ac:dyDescent="0.25">
      <c r="A4571" s="4" t="s">
        <v>1156</v>
      </c>
      <c r="B4571" s="4" t="s">
        <v>58</v>
      </c>
      <c r="C4571" s="4" t="s">
        <v>167</v>
      </c>
      <c r="D4571" s="107" t="s">
        <v>1482</v>
      </c>
      <c r="E4571" s="117">
        <v>6136</v>
      </c>
      <c r="F4571" s="107"/>
      <c r="G4571" s="103" t="s">
        <v>1659</v>
      </c>
      <c r="H4571" s="13" t="s">
        <v>86</v>
      </c>
      <c r="I4571" s="14">
        <v>400</v>
      </c>
      <c r="J4571" s="14">
        <v>10</v>
      </c>
      <c r="K4571" s="14"/>
      <c r="L4571" s="14"/>
      <c r="M4571" s="14"/>
      <c r="N4571" s="14"/>
      <c r="O4571" s="14"/>
      <c r="P4571" s="14">
        <f t="shared" si="7043"/>
        <v>10</v>
      </c>
      <c r="Q4571" s="14"/>
      <c r="R4571" s="14"/>
      <c r="S4571" s="14"/>
      <c r="T4571" s="14"/>
      <c r="U4571" s="14"/>
      <c r="V4571" s="14"/>
      <c r="W4571" s="14"/>
      <c r="X4571" s="14"/>
      <c r="Y4571" s="14"/>
      <c r="Z4571" s="14">
        <v>0</v>
      </c>
      <c r="AA4571" s="14">
        <v>10</v>
      </c>
      <c r="AB4571" s="14">
        <v>300</v>
      </c>
      <c r="AC4571" s="14"/>
      <c r="AD4571" s="14"/>
      <c r="AE4571" s="14"/>
      <c r="AF4571" s="14"/>
      <c r="AG4571" s="14"/>
      <c r="AH4571" s="14">
        <f t="shared" si="7044"/>
        <v>300</v>
      </c>
      <c r="AI4571" s="14"/>
      <c r="AJ4571" s="14"/>
      <c r="AK4571" s="14"/>
      <c r="AL4571" s="14"/>
      <c r="AM4571" s="14"/>
      <c r="AN4571" s="14"/>
      <c r="AO4571" s="14"/>
      <c r="AP4571" s="14"/>
      <c r="AQ4571" s="14"/>
      <c r="AR4571" s="14">
        <v>0</v>
      </c>
      <c r="AS4571" s="14">
        <v>300</v>
      </c>
      <c r="AT4571" s="14">
        <v>25</v>
      </c>
      <c r="AU4571" s="14"/>
      <c r="AV4571" s="14"/>
      <c r="AW4571" s="14"/>
      <c r="AX4571" s="14"/>
      <c r="AY4571" s="14"/>
      <c r="AZ4571" s="14">
        <f t="shared" si="7045"/>
        <v>25</v>
      </c>
      <c r="BA4571" s="14"/>
      <c r="BB4571" s="14"/>
      <c r="BC4571" s="14"/>
      <c r="BD4571" s="14"/>
      <c r="BE4571" s="14"/>
      <c r="BF4571" s="14"/>
      <c r="BG4571" s="14"/>
      <c r="BH4571" s="14"/>
      <c r="BI4571" s="14"/>
      <c r="BJ4571" s="14">
        <v>0</v>
      </c>
      <c r="BK4571" s="14">
        <v>25</v>
      </c>
    </row>
    <row r="4572" spans="1:63" x14ac:dyDescent="0.25">
      <c r="A4572" s="4" t="s">
        <v>1156</v>
      </c>
      <c r="B4572" s="4" t="s">
        <v>58</v>
      </c>
      <c r="C4572" s="4" t="s">
        <v>167</v>
      </c>
      <c r="D4572" s="107" t="s">
        <v>1482</v>
      </c>
      <c r="E4572" s="117">
        <v>6137</v>
      </c>
      <c r="F4572" s="107"/>
      <c r="G4572" s="103" t="s">
        <v>1659</v>
      </c>
      <c r="H4572" s="13" t="s">
        <v>89</v>
      </c>
      <c r="I4572" s="14">
        <v>865</v>
      </c>
      <c r="J4572" s="14">
        <v>0</v>
      </c>
      <c r="K4572" s="14"/>
      <c r="L4572" s="14"/>
      <c r="M4572" s="14"/>
      <c r="N4572" s="14"/>
      <c r="O4572" s="14"/>
      <c r="P4572" s="14">
        <f t="shared" si="7043"/>
        <v>0</v>
      </c>
      <c r="Q4572" s="14"/>
      <c r="R4572" s="14"/>
      <c r="S4572" s="14"/>
      <c r="T4572" s="14"/>
      <c r="U4572" s="14"/>
      <c r="V4572" s="14"/>
      <c r="W4572" s="14"/>
      <c r="X4572" s="14"/>
      <c r="Y4572" s="14"/>
      <c r="Z4572" s="14">
        <v>0</v>
      </c>
      <c r="AA4572" s="14">
        <v>0</v>
      </c>
      <c r="AB4572" s="14">
        <v>0</v>
      </c>
      <c r="AC4572" s="14"/>
      <c r="AD4572" s="14"/>
      <c r="AE4572" s="14"/>
      <c r="AF4572" s="14"/>
      <c r="AG4572" s="14"/>
      <c r="AH4572" s="14">
        <f t="shared" si="7044"/>
        <v>0</v>
      </c>
      <c r="AI4572" s="14"/>
      <c r="AJ4572" s="14"/>
      <c r="AK4572" s="14"/>
      <c r="AL4572" s="14"/>
      <c r="AM4572" s="14"/>
      <c r="AN4572" s="14"/>
      <c r="AO4572" s="14"/>
      <c r="AP4572" s="14"/>
      <c r="AQ4572" s="14"/>
      <c r="AR4572" s="14">
        <v>0</v>
      </c>
      <c r="AS4572" s="14">
        <v>0</v>
      </c>
      <c r="AT4572" s="14">
        <v>0</v>
      </c>
      <c r="AU4572" s="14"/>
      <c r="AV4572" s="14"/>
      <c r="AW4572" s="14"/>
      <c r="AX4572" s="14"/>
      <c r="AY4572" s="14"/>
      <c r="AZ4572" s="14">
        <f t="shared" si="7045"/>
        <v>0</v>
      </c>
      <c r="BA4572" s="14"/>
      <c r="BB4572" s="14"/>
      <c r="BC4572" s="14"/>
      <c r="BD4572" s="14"/>
      <c r="BE4572" s="14"/>
      <c r="BF4572" s="14"/>
      <c r="BG4572" s="14"/>
      <c r="BH4572" s="14"/>
      <c r="BI4572" s="14"/>
      <c r="BJ4572" s="14">
        <v>0</v>
      </c>
      <c r="BK4572" s="14">
        <v>0</v>
      </c>
    </row>
    <row r="4573" spans="1:63" ht="22.5" x14ac:dyDescent="0.25">
      <c r="A4573" s="4" t="s">
        <v>1156</v>
      </c>
      <c r="B4573" s="4" t="s">
        <v>58</v>
      </c>
      <c r="C4573" s="4" t="s">
        <v>167</v>
      </c>
      <c r="D4573" s="107" t="s">
        <v>1482</v>
      </c>
      <c r="E4573" s="117">
        <v>6138</v>
      </c>
      <c r="F4573" s="107"/>
      <c r="G4573" s="103" t="s">
        <v>1659</v>
      </c>
      <c r="H4573" s="13" t="s">
        <v>92</v>
      </c>
      <c r="I4573" s="14">
        <v>1500</v>
      </c>
      <c r="J4573" s="14">
        <v>0</v>
      </c>
      <c r="K4573" s="14"/>
      <c r="L4573" s="14"/>
      <c r="M4573" s="14"/>
      <c r="N4573" s="14"/>
      <c r="O4573" s="14"/>
      <c r="P4573" s="14">
        <f t="shared" si="7043"/>
        <v>0</v>
      </c>
      <c r="Q4573" s="14"/>
      <c r="R4573" s="14"/>
      <c r="S4573" s="14"/>
      <c r="T4573" s="14"/>
      <c r="U4573" s="14"/>
      <c r="V4573" s="14"/>
      <c r="W4573" s="14"/>
      <c r="X4573" s="14"/>
      <c r="Y4573" s="14"/>
      <c r="Z4573" s="14">
        <v>0</v>
      </c>
      <c r="AA4573" s="14">
        <v>0</v>
      </c>
      <c r="AB4573" s="14">
        <v>0</v>
      </c>
      <c r="AC4573" s="14"/>
      <c r="AD4573" s="14"/>
      <c r="AE4573" s="14"/>
      <c r="AF4573" s="14"/>
      <c r="AG4573" s="14"/>
      <c r="AH4573" s="14">
        <f t="shared" si="7044"/>
        <v>0</v>
      </c>
      <c r="AI4573" s="14"/>
      <c r="AJ4573" s="14"/>
      <c r="AK4573" s="14"/>
      <c r="AL4573" s="14"/>
      <c r="AM4573" s="14"/>
      <c r="AN4573" s="14"/>
      <c r="AO4573" s="14"/>
      <c r="AP4573" s="14"/>
      <c r="AQ4573" s="14"/>
      <c r="AR4573" s="14">
        <v>0</v>
      </c>
      <c r="AS4573" s="14">
        <v>0</v>
      </c>
      <c r="AT4573" s="14">
        <v>0</v>
      </c>
      <c r="AU4573" s="14"/>
      <c r="AV4573" s="14"/>
      <c r="AW4573" s="14"/>
      <c r="AX4573" s="14"/>
      <c r="AY4573" s="14"/>
      <c r="AZ4573" s="14">
        <f t="shared" si="7045"/>
        <v>0</v>
      </c>
      <c r="BA4573" s="14"/>
      <c r="BB4573" s="14"/>
      <c r="BC4573" s="14"/>
      <c r="BD4573" s="14"/>
      <c r="BE4573" s="14"/>
      <c r="BF4573" s="14"/>
      <c r="BG4573" s="14"/>
      <c r="BH4573" s="14"/>
      <c r="BI4573" s="14"/>
      <c r="BJ4573" s="14">
        <v>0</v>
      </c>
      <c r="BK4573" s="14">
        <v>0</v>
      </c>
    </row>
    <row r="4574" spans="1:63" x14ac:dyDescent="0.25">
      <c r="A4574" s="1" t="s">
        <v>1156</v>
      </c>
      <c r="B4574" s="1" t="s">
        <v>58</v>
      </c>
      <c r="C4574" s="1" t="s">
        <v>167</v>
      </c>
      <c r="D4574" s="110" t="s">
        <v>1482</v>
      </c>
      <c r="E4574" s="110" t="s">
        <v>36</v>
      </c>
      <c r="F4574" s="107" t="s">
        <v>0</v>
      </c>
      <c r="G4574" s="13" t="s">
        <v>0</v>
      </c>
      <c r="H4574" s="2" t="s">
        <v>37</v>
      </c>
      <c r="I4574" s="12">
        <f>SUM(I4575:I4577)</f>
        <v>132944</v>
      </c>
      <c r="J4574" s="12">
        <f t="shared" ref="J4574:Y4574" si="7082">SUM(J4575:J4577)</f>
        <v>1061</v>
      </c>
      <c r="K4574" s="12">
        <f t="shared" si="7082"/>
        <v>18</v>
      </c>
      <c r="L4574" s="12">
        <f t="shared" si="7082"/>
        <v>0</v>
      </c>
      <c r="M4574" s="12">
        <f t="shared" si="7082"/>
        <v>45500</v>
      </c>
      <c r="N4574" s="12">
        <f t="shared" si="7082"/>
        <v>0</v>
      </c>
      <c r="O4574" s="12">
        <f t="shared" si="7082"/>
        <v>0</v>
      </c>
      <c r="P4574" s="12">
        <f t="shared" si="7082"/>
        <v>46579</v>
      </c>
      <c r="Q4574" s="12">
        <f t="shared" si="7082"/>
        <v>1000</v>
      </c>
      <c r="R4574" s="12">
        <f t="shared" si="7082"/>
        <v>15</v>
      </c>
      <c r="S4574" s="12">
        <f t="shared" si="7082"/>
        <v>15518</v>
      </c>
      <c r="T4574" s="12">
        <f t="shared" si="7082"/>
        <v>0</v>
      </c>
      <c r="U4574" s="12">
        <f t="shared" si="7082"/>
        <v>0</v>
      </c>
      <c r="V4574" s="12">
        <f t="shared" si="7082"/>
        <v>0</v>
      </c>
      <c r="W4574" s="12">
        <f t="shared" si="7082"/>
        <v>0</v>
      </c>
      <c r="X4574" s="12">
        <f t="shared" si="7082"/>
        <v>30000</v>
      </c>
      <c r="Y4574" s="12">
        <f t="shared" si="7082"/>
        <v>0</v>
      </c>
      <c r="Z4574" s="12">
        <v>46533</v>
      </c>
      <c r="AA4574" s="12">
        <v>46</v>
      </c>
      <c r="AB4574" s="12">
        <f t="shared" ref="AB4574:AQ4574" si="7083">SUM(AB4575:AB4577)</f>
        <v>121</v>
      </c>
      <c r="AC4574" s="12">
        <f t="shared" si="7083"/>
        <v>29</v>
      </c>
      <c r="AD4574" s="12">
        <f t="shared" si="7083"/>
        <v>0</v>
      </c>
      <c r="AE4574" s="12">
        <f t="shared" si="7083"/>
        <v>0</v>
      </c>
      <c r="AF4574" s="12">
        <f t="shared" si="7083"/>
        <v>0</v>
      </c>
      <c r="AG4574" s="12">
        <f t="shared" si="7083"/>
        <v>0</v>
      </c>
      <c r="AH4574" s="12">
        <f t="shared" si="7083"/>
        <v>150</v>
      </c>
      <c r="AI4574" s="12">
        <f t="shared" si="7083"/>
        <v>0</v>
      </c>
      <c r="AJ4574" s="12">
        <f t="shared" si="7083"/>
        <v>0</v>
      </c>
      <c r="AK4574" s="12">
        <f t="shared" si="7083"/>
        <v>29</v>
      </c>
      <c r="AL4574" s="12">
        <f t="shared" si="7083"/>
        <v>0</v>
      </c>
      <c r="AM4574" s="12">
        <f t="shared" si="7083"/>
        <v>0</v>
      </c>
      <c r="AN4574" s="12">
        <f t="shared" si="7083"/>
        <v>0</v>
      </c>
      <c r="AO4574" s="12">
        <f t="shared" si="7083"/>
        <v>0</v>
      </c>
      <c r="AP4574" s="12">
        <f t="shared" si="7083"/>
        <v>0</v>
      </c>
      <c r="AQ4574" s="12">
        <f t="shared" si="7083"/>
        <v>0</v>
      </c>
      <c r="AR4574" s="12">
        <v>29</v>
      </c>
      <c r="AS4574" s="12">
        <v>121</v>
      </c>
      <c r="AT4574" s="12">
        <f t="shared" ref="AT4574:BI4574" si="7084">SUM(AT4575:AT4577)</f>
        <v>45</v>
      </c>
      <c r="AU4574" s="12">
        <f t="shared" si="7084"/>
        <v>2077</v>
      </c>
      <c r="AV4574" s="12">
        <f t="shared" si="7084"/>
        <v>0</v>
      </c>
      <c r="AW4574" s="12">
        <f t="shared" si="7084"/>
        <v>6</v>
      </c>
      <c r="AX4574" s="12">
        <f t="shared" si="7084"/>
        <v>0</v>
      </c>
      <c r="AY4574" s="12">
        <f t="shared" si="7084"/>
        <v>0</v>
      </c>
      <c r="AZ4574" s="12">
        <f t="shared" si="7084"/>
        <v>2128</v>
      </c>
      <c r="BA4574" s="12">
        <f t="shared" si="7084"/>
        <v>0</v>
      </c>
      <c r="BB4574" s="12">
        <f t="shared" si="7084"/>
        <v>0</v>
      </c>
      <c r="BC4574" s="12">
        <f t="shared" si="7084"/>
        <v>2077</v>
      </c>
      <c r="BD4574" s="12">
        <f t="shared" si="7084"/>
        <v>0</v>
      </c>
      <c r="BE4574" s="12">
        <f t="shared" si="7084"/>
        <v>0</v>
      </c>
      <c r="BF4574" s="12">
        <f t="shared" si="7084"/>
        <v>0</v>
      </c>
      <c r="BG4574" s="12">
        <f t="shared" si="7084"/>
        <v>0</v>
      </c>
      <c r="BH4574" s="12">
        <f t="shared" si="7084"/>
        <v>6</v>
      </c>
      <c r="BI4574" s="12">
        <f t="shared" si="7084"/>
        <v>0</v>
      </c>
      <c r="BJ4574" s="12">
        <v>2083</v>
      </c>
      <c r="BK4574" s="12">
        <v>45</v>
      </c>
    </row>
    <row r="4575" spans="1:63" x14ac:dyDescent="0.25">
      <c r="A4575" s="4" t="s">
        <v>1156</v>
      </c>
      <c r="B4575" s="4" t="s">
        <v>58</v>
      </c>
      <c r="C4575" s="4" t="s">
        <v>167</v>
      </c>
      <c r="D4575" s="107" t="s">
        <v>1482</v>
      </c>
      <c r="E4575" s="117">
        <v>6139</v>
      </c>
      <c r="F4575" s="107"/>
      <c r="G4575" s="103" t="s">
        <v>1659</v>
      </c>
      <c r="H4575" s="13" t="s">
        <v>37</v>
      </c>
      <c r="I4575" s="14">
        <v>128787</v>
      </c>
      <c r="J4575" s="14">
        <v>1000</v>
      </c>
      <c r="K4575" s="14"/>
      <c r="L4575" s="14"/>
      <c r="M4575" s="14">
        <f>15000+30000</f>
        <v>45000</v>
      </c>
      <c r="N4575" s="14"/>
      <c r="O4575" s="14"/>
      <c r="P4575" s="14">
        <f t="shared" si="7043"/>
        <v>46000</v>
      </c>
      <c r="Q4575" s="14">
        <v>1000</v>
      </c>
      <c r="R4575" s="14"/>
      <c r="S4575" s="14">
        <v>15000</v>
      </c>
      <c r="T4575" s="14"/>
      <c r="U4575" s="14"/>
      <c r="V4575" s="14"/>
      <c r="W4575" s="14"/>
      <c r="X4575" s="14">
        <v>30000</v>
      </c>
      <c r="Y4575" s="14"/>
      <c r="Z4575" s="14">
        <v>46000</v>
      </c>
      <c r="AA4575" s="14">
        <v>0</v>
      </c>
      <c r="AB4575" s="14">
        <v>100</v>
      </c>
      <c r="AC4575" s="14"/>
      <c r="AD4575" s="14"/>
      <c r="AE4575" s="14"/>
      <c r="AF4575" s="14"/>
      <c r="AG4575" s="14"/>
      <c r="AH4575" s="14">
        <f t="shared" si="7044"/>
        <v>100</v>
      </c>
      <c r="AI4575" s="14"/>
      <c r="AJ4575" s="14"/>
      <c r="AK4575" s="14"/>
      <c r="AL4575" s="14"/>
      <c r="AM4575" s="14"/>
      <c r="AN4575" s="14"/>
      <c r="AO4575" s="14"/>
      <c r="AP4575" s="14"/>
      <c r="AQ4575" s="14"/>
      <c r="AR4575" s="14">
        <v>0</v>
      </c>
      <c r="AS4575" s="14">
        <v>100</v>
      </c>
      <c r="AT4575" s="14">
        <v>25</v>
      </c>
      <c r="AU4575" s="14">
        <v>2000</v>
      </c>
      <c r="AV4575" s="14"/>
      <c r="AW4575" s="14"/>
      <c r="AX4575" s="14"/>
      <c r="AY4575" s="14"/>
      <c r="AZ4575" s="14">
        <f t="shared" si="7045"/>
        <v>2025</v>
      </c>
      <c r="BA4575" s="14"/>
      <c r="BB4575" s="14"/>
      <c r="BC4575" s="14">
        <v>2000</v>
      </c>
      <c r="BD4575" s="14"/>
      <c r="BE4575" s="14"/>
      <c r="BF4575" s="14"/>
      <c r="BG4575" s="14"/>
      <c r="BH4575" s="14"/>
      <c r="BI4575" s="14"/>
      <c r="BJ4575" s="14">
        <v>2000</v>
      </c>
      <c r="BK4575" s="14">
        <v>25</v>
      </c>
    </row>
    <row r="4576" spans="1:63" ht="22.5" x14ac:dyDescent="0.25">
      <c r="A4576" s="4" t="s">
        <v>1156</v>
      </c>
      <c r="B4576" s="4" t="s">
        <v>58</v>
      </c>
      <c r="C4576" s="4" t="s">
        <v>167</v>
      </c>
      <c r="D4576" s="107" t="s">
        <v>1482</v>
      </c>
      <c r="E4576" s="117">
        <v>6139</v>
      </c>
      <c r="F4576" s="107" t="s">
        <v>1489</v>
      </c>
      <c r="G4576" s="103" t="s">
        <v>1659</v>
      </c>
      <c r="H4576" s="13" t="s">
        <v>39</v>
      </c>
      <c r="I4576" s="14">
        <v>3657</v>
      </c>
      <c r="J4576" s="14">
        <v>61</v>
      </c>
      <c r="K4576" s="14">
        <v>18</v>
      </c>
      <c r="L4576" s="14"/>
      <c r="M4576" s="14">
        <f>500</f>
        <v>500</v>
      </c>
      <c r="N4576" s="14"/>
      <c r="O4576" s="14"/>
      <c r="P4576" s="14">
        <f t="shared" si="7043"/>
        <v>579</v>
      </c>
      <c r="Q4576" s="14"/>
      <c r="R4576" s="14">
        <v>15</v>
      </c>
      <c r="S4576" s="14">
        <f>18+500</f>
        <v>518</v>
      </c>
      <c r="T4576" s="14"/>
      <c r="U4576" s="14"/>
      <c r="V4576" s="14"/>
      <c r="W4576" s="14"/>
      <c r="X4576" s="14"/>
      <c r="Y4576" s="14"/>
      <c r="Z4576" s="14">
        <v>533</v>
      </c>
      <c r="AA4576" s="14">
        <v>46</v>
      </c>
      <c r="AB4576" s="14">
        <v>21</v>
      </c>
      <c r="AC4576" s="14">
        <v>29</v>
      </c>
      <c r="AD4576" s="14"/>
      <c r="AE4576" s="14"/>
      <c r="AF4576" s="14"/>
      <c r="AG4576" s="14"/>
      <c r="AH4576" s="14">
        <f t="shared" si="7044"/>
        <v>50</v>
      </c>
      <c r="AI4576" s="14"/>
      <c r="AJ4576" s="14"/>
      <c r="AK4576" s="14">
        <v>29</v>
      </c>
      <c r="AL4576" s="14"/>
      <c r="AM4576" s="14"/>
      <c r="AN4576" s="14"/>
      <c r="AO4576" s="14"/>
      <c r="AP4576" s="14"/>
      <c r="AQ4576" s="14"/>
      <c r="AR4576" s="14">
        <v>29</v>
      </c>
      <c r="AS4576" s="14">
        <v>21</v>
      </c>
      <c r="AT4576" s="14">
        <v>20</v>
      </c>
      <c r="AU4576" s="14">
        <v>77</v>
      </c>
      <c r="AV4576" s="14"/>
      <c r="AW4576" s="14">
        <v>6</v>
      </c>
      <c r="AX4576" s="14"/>
      <c r="AY4576" s="14"/>
      <c r="AZ4576" s="14">
        <f t="shared" si="7045"/>
        <v>103</v>
      </c>
      <c r="BA4576" s="14"/>
      <c r="BB4576" s="14"/>
      <c r="BC4576" s="14">
        <v>77</v>
      </c>
      <c r="BD4576" s="14"/>
      <c r="BE4576" s="14"/>
      <c r="BF4576" s="14"/>
      <c r="BG4576" s="14"/>
      <c r="BH4576" s="14">
        <v>6</v>
      </c>
      <c r="BI4576" s="14"/>
      <c r="BJ4576" s="14">
        <v>83</v>
      </c>
      <c r="BK4576" s="14">
        <v>20</v>
      </c>
    </row>
    <row r="4577" spans="1:63" ht="33.75" x14ac:dyDescent="0.25">
      <c r="A4577" s="4" t="s">
        <v>1156</v>
      </c>
      <c r="B4577" s="4" t="s">
        <v>58</v>
      </c>
      <c r="C4577" s="4" t="s">
        <v>167</v>
      </c>
      <c r="D4577" s="107" t="s">
        <v>1482</v>
      </c>
      <c r="E4577" s="117">
        <v>6139</v>
      </c>
      <c r="F4577" s="107" t="s">
        <v>1490</v>
      </c>
      <c r="G4577" s="103" t="s">
        <v>1659</v>
      </c>
      <c r="H4577" s="13" t="s">
        <v>40</v>
      </c>
      <c r="I4577" s="14">
        <v>500</v>
      </c>
      <c r="J4577" s="14">
        <v>0</v>
      </c>
      <c r="K4577" s="14"/>
      <c r="L4577" s="14"/>
      <c r="M4577" s="14"/>
      <c r="N4577" s="14"/>
      <c r="O4577" s="14"/>
      <c r="P4577" s="14">
        <f t="shared" si="7043"/>
        <v>0</v>
      </c>
      <c r="Q4577" s="14"/>
      <c r="R4577" s="14"/>
      <c r="S4577" s="14"/>
      <c r="T4577" s="14"/>
      <c r="U4577" s="14"/>
      <c r="V4577" s="14"/>
      <c r="W4577" s="14"/>
      <c r="X4577" s="14"/>
      <c r="Y4577" s="14"/>
      <c r="Z4577" s="14">
        <v>0</v>
      </c>
      <c r="AA4577" s="14">
        <v>0</v>
      </c>
      <c r="AB4577" s="14">
        <v>0</v>
      </c>
      <c r="AC4577" s="14"/>
      <c r="AD4577" s="14"/>
      <c r="AE4577" s="14"/>
      <c r="AF4577" s="14"/>
      <c r="AG4577" s="14"/>
      <c r="AH4577" s="14">
        <f t="shared" si="7044"/>
        <v>0</v>
      </c>
      <c r="AI4577" s="14"/>
      <c r="AJ4577" s="14"/>
      <c r="AK4577" s="14"/>
      <c r="AL4577" s="14"/>
      <c r="AM4577" s="14"/>
      <c r="AN4577" s="14"/>
      <c r="AO4577" s="14"/>
      <c r="AP4577" s="14"/>
      <c r="AQ4577" s="14"/>
      <c r="AR4577" s="14">
        <v>0</v>
      </c>
      <c r="AS4577" s="14">
        <v>0</v>
      </c>
      <c r="AT4577" s="14">
        <v>0</v>
      </c>
      <c r="AU4577" s="14"/>
      <c r="AV4577" s="14"/>
      <c r="AW4577" s="14"/>
      <c r="AX4577" s="14"/>
      <c r="AY4577" s="14"/>
      <c r="AZ4577" s="14">
        <f t="shared" si="7045"/>
        <v>0</v>
      </c>
      <c r="BA4577" s="14"/>
      <c r="BB4577" s="14"/>
      <c r="BC4577" s="14"/>
      <c r="BD4577" s="14"/>
      <c r="BE4577" s="14"/>
      <c r="BF4577" s="14"/>
      <c r="BG4577" s="14"/>
      <c r="BH4577" s="14"/>
      <c r="BI4577" s="14"/>
      <c r="BJ4577" s="14">
        <v>0</v>
      </c>
      <c r="BK4577" s="14">
        <v>0</v>
      </c>
    </row>
    <row r="4578" spans="1:63" ht="33.75" x14ac:dyDescent="0.25">
      <c r="A4578" s="1" t="s">
        <v>0</v>
      </c>
      <c r="B4578" s="1" t="s">
        <v>0</v>
      </c>
      <c r="C4578" s="1" t="s">
        <v>0</v>
      </c>
      <c r="D4578" s="106" t="s">
        <v>0</v>
      </c>
      <c r="E4578" s="106" t="s">
        <v>0</v>
      </c>
      <c r="F4578" s="106" t="s">
        <v>0</v>
      </c>
      <c r="G4578" s="2" t="s">
        <v>0</v>
      </c>
      <c r="H4578" s="10" t="s">
        <v>41</v>
      </c>
      <c r="I4578" s="11">
        <f>SUM(I4579)</f>
        <v>1010</v>
      </c>
      <c r="J4578" s="11">
        <f t="shared" ref="J4578:Y4579" si="7085">SUM(J4579)</f>
        <v>0</v>
      </c>
      <c r="K4578" s="11">
        <f t="shared" si="7085"/>
        <v>0</v>
      </c>
      <c r="L4578" s="11">
        <f t="shared" si="7085"/>
        <v>0</v>
      </c>
      <c r="M4578" s="11">
        <f t="shared" si="7085"/>
        <v>0</v>
      </c>
      <c r="N4578" s="11">
        <f t="shared" si="7085"/>
        <v>0</v>
      </c>
      <c r="O4578" s="11">
        <f t="shared" si="7085"/>
        <v>0</v>
      </c>
      <c r="P4578" s="11">
        <f t="shared" si="7085"/>
        <v>0</v>
      </c>
      <c r="Q4578" s="11">
        <f t="shared" si="7085"/>
        <v>0</v>
      </c>
      <c r="R4578" s="11">
        <f t="shared" si="7085"/>
        <v>0</v>
      </c>
      <c r="S4578" s="11">
        <f t="shared" si="7085"/>
        <v>0</v>
      </c>
      <c r="T4578" s="11">
        <f t="shared" si="7085"/>
        <v>0</v>
      </c>
      <c r="U4578" s="11">
        <f t="shared" si="7085"/>
        <v>0</v>
      </c>
      <c r="V4578" s="11">
        <f t="shared" si="7085"/>
        <v>0</v>
      </c>
      <c r="W4578" s="11">
        <f t="shared" si="7085"/>
        <v>0</v>
      </c>
      <c r="X4578" s="11">
        <f t="shared" si="7085"/>
        <v>0</v>
      </c>
      <c r="Y4578" s="11">
        <f t="shared" si="7085"/>
        <v>0</v>
      </c>
      <c r="Z4578" s="11">
        <v>0</v>
      </c>
      <c r="AA4578" s="11">
        <v>0</v>
      </c>
      <c r="AB4578" s="11">
        <f t="shared" ref="AB4578:AQ4579" si="7086">SUM(AB4579)</f>
        <v>0</v>
      </c>
      <c r="AC4578" s="11">
        <f t="shared" si="7086"/>
        <v>0</v>
      </c>
      <c r="AD4578" s="11">
        <f t="shared" si="7086"/>
        <v>0</v>
      </c>
      <c r="AE4578" s="11">
        <f t="shared" si="7086"/>
        <v>0</v>
      </c>
      <c r="AF4578" s="11">
        <f t="shared" si="7086"/>
        <v>0</v>
      </c>
      <c r="AG4578" s="11">
        <f t="shared" si="7086"/>
        <v>0</v>
      </c>
      <c r="AH4578" s="11">
        <f t="shared" si="7086"/>
        <v>0</v>
      </c>
      <c r="AI4578" s="11">
        <f t="shared" si="7086"/>
        <v>0</v>
      </c>
      <c r="AJ4578" s="11">
        <f t="shared" si="7086"/>
        <v>0</v>
      </c>
      <c r="AK4578" s="11">
        <f t="shared" si="7086"/>
        <v>0</v>
      </c>
      <c r="AL4578" s="11">
        <f t="shared" si="7086"/>
        <v>0</v>
      </c>
      <c r="AM4578" s="11">
        <f t="shared" si="7086"/>
        <v>0</v>
      </c>
      <c r="AN4578" s="11">
        <f t="shared" si="7086"/>
        <v>0</v>
      </c>
      <c r="AO4578" s="11">
        <f t="shared" si="7086"/>
        <v>0</v>
      </c>
      <c r="AP4578" s="11">
        <f t="shared" si="7086"/>
        <v>0</v>
      </c>
      <c r="AQ4578" s="11">
        <f t="shared" si="7086"/>
        <v>0</v>
      </c>
      <c r="AR4578" s="11">
        <v>0</v>
      </c>
      <c r="AS4578" s="11">
        <v>0</v>
      </c>
      <c r="AT4578" s="11">
        <f t="shared" ref="AT4578:BI4579" si="7087">SUM(AT4579)</f>
        <v>25</v>
      </c>
      <c r="AU4578" s="11">
        <f t="shared" si="7087"/>
        <v>0</v>
      </c>
      <c r="AV4578" s="11">
        <f t="shared" si="7087"/>
        <v>0</v>
      </c>
      <c r="AW4578" s="11">
        <f t="shared" si="7087"/>
        <v>0</v>
      </c>
      <c r="AX4578" s="11">
        <f t="shared" si="7087"/>
        <v>0</v>
      </c>
      <c r="AY4578" s="11">
        <f t="shared" si="7087"/>
        <v>0</v>
      </c>
      <c r="AZ4578" s="11">
        <f t="shared" si="7087"/>
        <v>25</v>
      </c>
      <c r="BA4578" s="11">
        <f t="shared" si="7087"/>
        <v>0</v>
      </c>
      <c r="BB4578" s="11">
        <f t="shared" si="7087"/>
        <v>0</v>
      </c>
      <c r="BC4578" s="11">
        <f t="shared" si="7087"/>
        <v>0</v>
      </c>
      <c r="BD4578" s="11">
        <f t="shared" si="7087"/>
        <v>0</v>
      </c>
      <c r="BE4578" s="11">
        <f t="shared" si="7087"/>
        <v>0</v>
      </c>
      <c r="BF4578" s="11">
        <f t="shared" si="7087"/>
        <v>0</v>
      </c>
      <c r="BG4578" s="11">
        <f t="shared" si="7087"/>
        <v>0</v>
      </c>
      <c r="BH4578" s="11">
        <f t="shared" si="7087"/>
        <v>0</v>
      </c>
      <c r="BI4578" s="11">
        <f t="shared" si="7087"/>
        <v>0</v>
      </c>
      <c r="BJ4578" s="11">
        <v>0</v>
      </c>
      <c r="BK4578" s="11">
        <v>25</v>
      </c>
    </row>
    <row r="4579" spans="1:63" ht="22.5" x14ac:dyDescent="0.25">
      <c r="A4579" s="4" t="s">
        <v>1156</v>
      </c>
      <c r="B4579" s="4" t="s">
        <v>58</v>
      </c>
      <c r="C4579" s="4" t="s">
        <v>167</v>
      </c>
      <c r="D4579" s="107" t="s">
        <v>1482</v>
      </c>
      <c r="E4579" s="106" t="s">
        <v>42</v>
      </c>
      <c r="F4579" s="106" t="s">
        <v>0</v>
      </c>
      <c r="G4579" s="2" t="s">
        <v>0</v>
      </c>
      <c r="H4579" s="2" t="s">
        <v>43</v>
      </c>
      <c r="I4579" s="12">
        <f>SUM(I4580)</f>
        <v>1010</v>
      </c>
      <c r="J4579" s="12">
        <f t="shared" si="7085"/>
        <v>0</v>
      </c>
      <c r="K4579" s="12">
        <f t="shared" ref="K4579:Y4579" si="7088">SUM(K4580)</f>
        <v>0</v>
      </c>
      <c r="L4579" s="12">
        <f t="shared" si="7088"/>
        <v>0</v>
      </c>
      <c r="M4579" s="12">
        <f t="shared" si="7088"/>
        <v>0</v>
      </c>
      <c r="N4579" s="12">
        <f t="shared" si="7088"/>
        <v>0</v>
      </c>
      <c r="O4579" s="12">
        <f t="shared" si="7088"/>
        <v>0</v>
      </c>
      <c r="P4579" s="12">
        <f t="shared" si="7088"/>
        <v>0</v>
      </c>
      <c r="Q4579" s="12">
        <f t="shared" si="7088"/>
        <v>0</v>
      </c>
      <c r="R4579" s="12">
        <f t="shared" si="7088"/>
        <v>0</v>
      </c>
      <c r="S4579" s="12">
        <f t="shared" si="7088"/>
        <v>0</v>
      </c>
      <c r="T4579" s="12">
        <f t="shared" si="7088"/>
        <v>0</v>
      </c>
      <c r="U4579" s="12">
        <f t="shared" si="7088"/>
        <v>0</v>
      </c>
      <c r="V4579" s="12">
        <f t="shared" si="7088"/>
        <v>0</v>
      </c>
      <c r="W4579" s="12">
        <f t="shared" si="7088"/>
        <v>0</v>
      </c>
      <c r="X4579" s="12">
        <f t="shared" si="7088"/>
        <v>0</v>
      </c>
      <c r="Y4579" s="12">
        <f t="shared" si="7088"/>
        <v>0</v>
      </c>
      <c r="Z4579" s="12">
        <v>0</v>
      </c>
      <c r="AA4579" s="12">
        <v>0</v>
      </c>
      <c r="AB4579" s="12">
        <f t="shared" si="7086"/>
        <v>0</v>
      </c>
      <c r="AC4579" s="12">
        <f t="shared" ref="AC4579:AQ4579" si="7089">SUM(AC4580)</f>
        <v>0</v>
      </c>
      <c r="AD4579" s="12">
        <f t="shared" si="7089"/>
        <v>0</v>
      </c>
      <c r="AE4579" s="12">
        <f t="shared" si="7089"/>
        <v>0</v>
      </c>
      <c r="AF4579" s="12">
        <f t="shared" si="7089"/>
        <v>0</v>
      </c>
      <c r="AG4579" s="12">
        <f t="shared" si="7089"/>
        <v>0</v>
      </c>
      <c r="AH4579" s="12">
        <f t="shared" si="7089"/>
        <v>0</v>
      </c>
      <c r="AI4579" s="12">
        <f t="shared" si="7089"/>
        <v>0</v>
      </c>
      <c r="AJ4579" s="12">
        <f t="shared" si="7089"/>
        <v>0</v>
      </c>
      <c r="AK4579" s="12">
        <f t="shared" si="7089"/>
        <v>0</v>
      </c>
      <c r="AL4579" s="12">
        <f t="shared" si="7089"/>
        <v>0</v>
      </c>
      <c r="AM4579" s="12">
        <f t="shared" si="7089"/>
        <v>0</v>
      </c>
      <c r="AN4579" s="12">
        <f t="shared" si="7089"/>
        <v>0</v>
      </c>
      <c r="AO4579" s="12">
        <f t="shared" si="7089"/>
        <v>0</v>
      </c>
      <c r="AP4579" s="12">
        <f t="shared" si="7089"/>
        <v>0</v>
      </c>
      <c r="AQ4579" s="12">
        <f t="shared" si="7089"/>
        <v>0</v>
      </c>
      <c r="AR4579" s="12">
        <v>0</v>
      </c>
      <c r="AS4579" s="12">
        <v>0</v>
      </c>
      <c r="AT4579" s="12">
        <f t="shared" si="7087"/>
        <v>25</v>
      </c>
      <c r="AU4579" s="12">
        <f t="shared" ref="AU4579:BI4579" si="7090">SUM(AU4580)</f>
        <v>0</v>
      </c>
      <c r="AV4579" s="12">
        <f t="shared" si="7090"/>
        <v>0</v>
      </c>
      <c r="AW4579" s="12">
        <f t="shared" si="7090"/>
        <v>0</v>
      </c>
      <c r="AX4579" s="12">
        <f t="shared" si="7090"/>
        <v>0</v>
      </c>
      <c r="AY4579" s="12">
        <f t="shared" si="7090"/>
        <v>0</v>
      </c>
      <c r="AZ4579" s="12">
        <f t="shared" si="7090"/>
        <v>25</v>
      </c>
      <c r="BA4579" s="12">
        <f t="shared" si="7090"/>
        <v>0</v>
      </c>
      <c r="BB4579" s="12">
        <f t="shared" si="7090"/>
        <v>0</v>
      </c>
      <c r="BC4579" s="12">
        <f t="shared" si="7090"/>
        <v>0</v>
      </c>
      <c r="BD4579" s="12">
        <f t="shared" si="7090"/>
        <v>0</v>
      </c>
      <c r="BE4579" s="12">
        <f t="shared" si="7090"/>
        <v>0</v>
      </c>
      <c r="BF4579" s="12">
        <f t="shared" si="7090"/>
        <v>0</v>
      </c>
      <c r="BG4579" s="12">
        <f t="shared" si="7090"/>
        <v>0</v>
      </c>
      <c r="BH4579" s="12">
        <f t="shared" si="7090"/>
        <v>0</v>
      </c>
      <c r="BI4579" s="12">
        <f t="shared" si="7090"/>
        <v>0</v>
      </c>
      <c r="BJ4579" s="12">
        <v>0</v>
      </c>
      <c r="BK4579" s="12">
        <v>25</v>
      </c>
    </row>
    <row r="4580" spans="1:63" x14ac:dyDescent="0.25">
      <c r="A4580" s="4" t="s">
        <v>1156</v>
      </c>
      <c r="B4580" s="4" t="s">
        <v>58</v>
      </c>
      <c r="C4580" s="4" t="s">
        <v>167</v>
      </c>
      <c r="D4580" s="107" t="s">
        <v>1482</v>
      </c>
      <c r="E4580" s="117">
        <v>6148</v>
      </c>
      <c r="F4580" s="107"/>
      <c r="G4580" s="103" t="s">
        <v>1659</v>
      </c>
      <c r="H4580" s="13" t="s">
        <v>47</v>
      </c>
      <c r="I4580" s="14">
        <v>1010</v>
      </c>
      <c r="J4580" s="14">
        <v>0</v>
      </c>
      <c r="K4580" s="14"/>
      <c r="L4580" s="14"/>
      <c r="M4580" s="14"/>
      <c r="N4580" s="14"/>
      <c r="O4580" s="14"/>
      <c r="P4580" s="14">
        <f t="shared" si="7043"/>
        <v>0</v>
      </c>
      <c r="Q4580" s="14"/>
      <c r="R4580" s="14"/>
      <c r="S4580" s="14"/>
      <c r="T4580" s="14"/>
      <c r="U4580" s="14"/>
      <c r="V4580" s="14"/>
      <c r="W4580" s="14"/>
      <c r="X4580" s="14"/>
      <c r="Y4580" s="14"/>
      <c r="Z4580" s="14">
        <v>0</v>
      </c>
      <c r="AA4580" s="14">
        <v>0</v>
      </c>
      <c r="AB4580" s="14">
        <v>0</v>
      </c>
      <c r="AC4580" s="14"/>
      <c r="AD4580" s="14"/>
      <c r="AE4580" s="14"/>
      <c r="AF4580" s="14"/>
      <c r="AG4580" s="14"/>
      <c r="AH4580" s="14">
        <f t="shared" si="7044"/>
        <v>0</v>
      </c>
      <c r="AI4580" s="14"/>
      <c r="AJ4580" s="14"/>
      <c r="AK4580" s="14"/>
      <c r="AL4580" s="14"/>
      <c r="AM4580" s="14"/>
      <c r="AN4580" s="14"/>
      <c r="AO4580" s="14"/>
      <c r="AP4580" s="14"/>
      <c r="AQ4580" s="14"/>
      <c r="AR4580" s="14">
        <v>0</v>
      </c>
      <c r="AS4580" s="14">
        <v>0</v>
      </c>
      <c r="AT4580" s="14">
        <v>25</v>
      </c>
      <c r="AU4580" s="14"/>
      <c r="AV4580" s="14"/>
      <c r="AW4580" s="14"/>
      <c r="AX4580" s="14"/>
      <c r="AY4580" s="14"/>
      <c r="AZ4580" s="14">
        <f t="shared" si="7045"/>
        <v>25</v>
      </c>
      <c r="BA4580" s="14"/>
      <c r="BB4580" s="14"/>
      <c r="BC4580" s="14"/>
      <c r="BD4580" s="14"/>
      <c r="BE4580" s="14"/>
      <c r="BF4580" s="14"/>
      <c r="BG4580" s="14"/>
      <c r="BH4580" s="14"/>
      <c r="BI4580" s="14"/>
      <c r="BJ4580" s="14">
        <v>0</v>
      </c>
      <c r="BK4580" s="14">
        <v>25</v>
      </c>
    </row>
    <row r="4581" spans="1:63" ht="33.75" x14ac:dyDescent="0.25">
      <c r="A4581" s="1" t="s">
        <v>0</v>
      </c>
      <c r="B4581" s="1" t="s">
        <v>0</v>
      </c>
      <c r="C4581" s="1" t="s">
        <v>0</v>
      </c>
      <c r="D4581" s="106" t="s">
        <v>0</v>
      </c>
      <c r="E4581" s="106" t="s">
        <v>0</v>
      </c>
      <c r="F4581" s="106" t="s">
        <v>0</v>
      </c>
      <c r="G4581" s="2" t="s">
        <v>0</v>
      </c>
      <c r="H4581" s="10" t="s">
        <v>49</v>
      </c>
      <c r="I4581" s="11">
        <f>SUM(I4582)</f>
        <v>17100</v>
      </c>
      <c r="J4581" s="11">
        <f t="shared" ref="J4581:Y4582" si="7091">SUM(J4582)</f>
        <v>2137</v>
      </c>
      <c r="K4581" s="11">
        <f t="shared" si="7091"/>
        <v>0</v>
      </c>
      <c r="L4581" s="11">
        <f t="shared" si="7091"/>
        <v>0</v>
      </c>
      <c r="M4581" s="11">
        <f t="shared" si="7091"/>
        <v>0</v>
      </c>
      <c r="N4581" s="11">
        <f t="shared" si="7091"/>
        <v>0</v>
      </c>
      <c r="O4581" s="11">
        <f t="shared" si="7091"/>
        <v>0</v>
      </c>
      <c r="P4581" s="11">
        <f t="shared" si="7091"/>
        <v>2137</v>
      </c>
      <c r="Q4581" s="11">
        <f t="shared" si="7091"/>
        <v>0</v>
      </c>
      <c r="R4581" s="11">
        <f t="shared" si="7091"/>
        <v>0</v>
      </c>
      <c r="S4581" s="11">
        <f t="shared" si="7091"/>
        <v>0</v>
      </c>
      <c r="T4581" s="11">
        <f t="shared" si="7091"/>
        <v>0</v>
      </c>
      <c r="U4581" s="11">
        <f t="shared" si="7091"/>
        <v>0</v>
      </c>
      <c r="V4581" s="11">
        <f t="shared" si="7091"/>
        <v>0</v>
      </c>
      <c r="W4581" s="11">
        <f t="shared" si="7091"/>
        <v>0</v>
      </c>
      <c r="X4581" s="11">
        <f t="shared" si="7091"/>
        <v>0</v>
      </c>
      <c r="Y4581" s="11">
        <f t="shared" si="7091"/>
        <v>0</v>
      </c>
      <c r="Z4581" s="11">
        <v>0</v>
      </c>
      <c r="AA4581" s="11">
        <v>2137</v>
      </c>
      <c r="AB4581" s="11">
        <f t="shared" ref="AB4581:AQ4582" si="7092">SUM(AB4582)</f>
        <v>100</v>
      </c>
      <c r="AC4581" s="11">
        <f t="shared" si="7092"/>
        <v>0</v>
      </c>
      <c r="AD4581" s="11">
        <f t="shared" si="7092"/>
        <v>0</v>
      </c>
      <c r="AE4581" s="11">
        <f t="shared" si="7092"/>
        <v>0</v>
      </c>
      <c r="AF4581" s="11">
        <f t="shared" si="7092"/>
        <v>0</v>
      </c>
      <c r="AG4581" s="11">
        <f t="shared" si="7092"/>
        <v>0</v>
      </c>
      <c r="AH4581" s="11">
        <f t="shared" si="7092"/>
        <v>100</v>
      </c>
      <c r="AI4581" s="11">
        <f t="shared" si="7092"/>
        <v>0</v>
      </c>
      <c r="AJ4581" s="11">
        <f t="shared" si="7092"/>
        <v>0</v>
      </c>
      <c r="AK4581" s="11">
        <f t="shared" si="7092"/>
        <v>0</v>
      </c>
      <c r="AL4581" s="11">
        <f t="shared" si="7092"/>
        <v>0</v>
      </c>
      <c r="AM4581" s="11">
        <f t="shared" si="7092"/>
        <v>0</v>
      </c>
      <c r="AN4581" s="11">
        <f t="shared" si="7092"/>
        <v>0</v>
      </c>
      <c r="AO4581" s="11">
        <f t="shared" si="7092"/>
        <v>0</v>
      </c>
      <c r="AP4581" s="11">
        <f t="shared" si="7092"/>
        <v>0</v>
      </c>
      <c r="AQ4581" s="11">
        <f t="shared" si="7092"/>
        <v>0</v>
      </c>
      <c r="AR4581" s="11">
        <v>0</v>
      </c>
      <c r="AS4581" s="11">
        <v>100</v>
      </c>
      <c r="AT4581" s="11">
        <f t="shared" ref="AT4581:BI4582" si="7093">SUM(AT4582)</f>
        <v>549</v>
      </c>
      <c r="AU4581" s="11">
        <f t="shared" si="7093"/>
        <v>1996</v>
      </c>
      <c r="AV4581" s="11">
        <f t="shared" si="7093"/>
        <v>0</v>
      </c>
      <c r="AW4581" s="11">
        <f t="shared" si="7093"/>
        <v>0</v>
      </c>
      <c r="AX4581" s="11">
        <f t="shared" si="7093"/>
        <v>0</v>
      </c>
      <c r="AY4581" s="11">
        <f t="shared" si="7093"/>
        <v>17798</v>
      </c>
      <c r="AZ4581" s="11">
        <f t="shared" si="7093"/>
        <v>20343</v>
      </c>
      <c r="BA4581" s="11">
        <f t="shared" si="7093"/>
        <v>0</v>
      </c>
      <c r="BB4581" s="11">
        <f t="shared" si="7093"/>
        <v>0</v>
      </c>
      <c r="BC4581" s="11">
        <f t="shared" si="7093"/>
        <v>1996</v>
      </c>
      <c r="BD4581" s="11">
        <f t="shared" si="7093"/>
        <v>0</v>
      </c>
      <c r="BE4581" s="11">
        <f t="shared" si="7093"/>
        <v>0</v>
      </c>
      <c r="BF4581" s="11">
        <f t="shared" si="7093"/>
        <v>0</v>
      </c>
      <c r="BG4581" s="11">
        <f t="shared" si="7093"/>
        <v>17798</v>
      </c>
      <c r="BH4581" s="11">
        <f t="shared" si="7093"/>
        <v>0</v>
      </c>
      <c r="BI4581" s="11">
        <f t="shared" si="7093"/>
        <v>0</v>
      </c>
      <c r="BJ4581" s="11">
        <v>19794</v>
      </c>
      <c r="BK4581" s="11">
        <v>549</v>
      </c>
    </row>
    <row r="4582" spans="1:63" x14ac:dyDescent="0.25">
      <c r="A4582" s="4" t="s">
        <v>1156</v>
      </c>
      <c r="B4582" s="4" t="s">
        <v>58</v>
      </c>
      <c r="C4582" s="4" t="s">
        <v>167</v>
      </c>
      <c r="D4582" s="107" t="s">
        <v>1482</v>
      </c>
      <c r="E4582" s="106" t="s">
        <v>50</v>
      </c>
      <c r="F4582" s="106" t="s">
        <v>0</v>
      </c>
      <c r="G4582" s="2" t="s">
        <v>0</v>
      </c>
      <c r="H4582" s="2" t="s">
        <v>51</v>
      </c>
      <c r="I4582" s="12">
        <f>SUM(I4583)</f>
        <v>17100</v>
      </c>
      <c r="J4582" s="12">
        <f t="shared" si="7091"/>
        <v>2137</v>
      </c>
      <c r="K4582" s="12">
        <f t="shared" ref="K4582:Y4582" si="7094">SUM(K4583)</f>
        <v>0</v>
      </c>
      <c r="L4582" s="12">
        <f t="shared" si="7094"/>
        <v>0</v>
      </c>
      <c r="M4582" s="12">
        <f t="shared" si="7094"/>
        <v>0</v>
      </c>
      <c r="N4582" s="12">
        <f t="shared" si="7094"/>
        <v>0</v>
      </c>
      <c r="O4582" s="12">
        <f t="shared" si="7094"/>
        <v>0</v>
      </c>
      <c r="P4582" s="12">
        <f t="shared" si="7094"/>
        <v>2137</v>
      </c>
      <c r="Q4582" s="12">
        <f t="shared" si="7094"/>
        <v>0</v>
      </c>
      <c r="R4582" s="12">
        <f t="shared" si="7094"/>
        <v>0</v>
      </c>
      <c r="S4582" s="12">
        <f t="shared" si="7094"/>
        <v>0</v>
      </c>
      <c r="T4582" s="12">
        <f t="shared" si="7094"/>
        <v>0</v>
      </c>
      <c r="U4582" s="12">
        <f t="shared" si="7094"/>
        <v>0</v>
      </c>
      <c r="V4582" s="12">
        <f t="shared" si="7094"/>
        <v>0</v>
      </c>
      <c r="W4582" s="12">
        <f t="shared" si="7094"/>
        <v>0</v>
      </c>
      <c r="X4582" s="12">
        <f t="shared" si="7094"/>
        <v>0</v>
      </c>
      <c r="Y4582" s="12">
        <f t="shared" si="7094"/>
        <v>0</v>
      </c>
      <c r="Z4582" s="12">
        <v>0</v>
      </c>
      <c r="AA4582" s="12">
        <v>2137</v>
      </c>
      <c r="AB4582" s="12">
        <f t="shared" si="7092"/>
        <v>100</v>
      </c>
      <c r="AC4582" s="12">
        <f t="shared" ref="AC4582:AQ4582" si="7095">SUM(AC4583)</f>
        <v>0</v>
      </c>
      <c r="AD4582" s="12">
        <f t="shared" si="7095"/>
        <v>0</v>
      </c>
      <c r="AE4582" s="12">
        <f t="shared" si="7095"/>
        <v>0</v>
      </c>
      <c r="AF4582" s="12">
        <f t="shared" si="7095"/>
        <v>0</v>
      </c>
      <c r="AG4582" s="12">
        <f t="shared" si="7095"/>
        <v>0</v>
      </c>
      <c r="AH4582" s="12">
        <f t="shared" si="7095"/>
        <v>100</v>
      </c>
      <c r="AI4582" s="12">
        <f t="shared" si="7095"/>
        <v>0</v>
      </c>
      <c r="AJ4582" s="12">
        <f t="shared" si="7095"/>
        <v>0</v>
      </c>
      <c r="AK4582" s="12">
        <f t="shared" si="7095"/>
        <v>0</v>
      </c>
      <c r="AL4582" s="12">
        <f t="shared" si="7095"/>
        <v>0</v>
      </c>
      <c r="AM4582" s="12">
        <f t="shared" si="7095"/>
        <v>0</v>
      </c>
      <c r="AN4582" s="12">
        <f t="shared" si="7095"/>
        <v>0</v>
      </c>
      <c r="AO4582" s="12">
        <f t="shared" si="7095"/>
        <v>0</v>
      </c>
      <c r="AP4582" s="12">
        <f t="shared" si="7095"/>
        <v>0</v>
      </c>
      <c r="AQ4582" s="12">
        <f t="shared" si="7095"/>
        <v>0</v>
      </c>
      <c r="AR4582" s="12">
        <v>0</v>
      </c>
      <c r="AS4582" s="12">
        <v>100</v>
      </c>
      <c r="AT4582" s="12">
        <f>SUM(AT4583)</f>
        <v>549</v>
      </c>
      <c r="AU4582" s="12">
        <f t="shared" si="7093"/>
        <v>1996</v>
      </c>
      <c r="AV4582" s="12">
        <f t="shared" si="7093"/>
        <v>0</v>
      </c>
      <c r="AW4582" s="12">
        <f t="shared" si="7093"/>
        <v>0</v>
      </c>
      <c r="AX4582" s="12">
        <f t="shared" si="7093"/>
        <v>0</v>
      </c>
      <c r="AY4582" s="12">
        <f t="shared" si="7093"/>
        <v>17798</v>
      </c>
      <c r="AZ4582" s="12">
        <f t="shared" si="7093"/>
        <v>20343</v>
      </c>
      <c r="BA4582" s="12">
        <f t="shared" si="7093"/>
        <v>0</v>
      </c>
      <c r="BB4582" s="12">
        <f t="shared" si="7093"/>
        <v>0</v>
      </c>
      <c r="BC4582" s="12">
        <f t="shared" si="7093"/>
        <v>1996</v>
      </c>
      <c r="BD4582" s="12">
        <f t="shared" si="7093"/>
        <v>0</v>
      </c>
      <c r="BE4582" s="12">
        <f t="shared" si="7093"/>
        <v>0</v>
      </c>
      <c r="BF4582" s="12">
        <f t="shared" si="7093"/>
        <v>0</v>
      </c>
      <c r="BG4582" s="12">
        <f t="shared" si="7093"/>
        <v>17798</v>
      </c>
      <c r="BH4582" s="12">
        <f t="shared" si="7093"/>
        <v>0</v>
      </c>
      <c r="BI4582" s="12">
        <f t="shared" si="7093"/>
        <v>0</v>
      </c>
      <c r="BJ4582" s="12">
        <v>19794</v>
      </c>
      <c r="BK4582" s="12">
        <v>549</v>
      </c>
    </row>
    <row r="4583" spans="1:63" x14ac:dyDescent="0.25">
      <c r="A4583" s="4" t="s">
        <v>1156</v>
      </c>
      <c r="B4583" s="4" t="s">
        <v>58</v>
      </c>
      <c r="C4583" s="4" t="s">
        <v>167</v>
      </c>
      <c r="D4583" s="107" t="s">
        <v>1482</v>
      </c>
      <c r="E4583" s="117">
        <v>8213</v>
      </c>
      <c r="F4583" s="107"/>
      <c r="G4583" s="103" t="s">
        <v>1659</v>
      </c>
      <c r="H4583" s="13" t="s">
        <v>53</v>
      </c>
      <c r="I4583" s="14">
        <v>17100</v>
      </c>
      <c r="J4583" s="14">
        <v>2137</v>
      </c>
      <c r="K4583" s="14"/>
      <c r="L4583" s="14"/>
      <c r="M4583" s="14"/>
      <c r="N4583" s="14"/>
      <c r="O4583" s="14"/>
      <c r="P4583" s="14">
        <f t="shared" si="7043"/>
        <v>2137</v>
      </c>
      <c r="Q4583" s="14"/>
      <c r="R4583" s="14"/>
      <c r="S4583" s="14"/>
      <c r="T4583" s="14"/>
      <c r="U4583" s="14"/>
      <c r="V4583" s="14"/>
      <c r="W4583" s="14"/>
      <c r="X4583" s="14"/>
      <c r="Y4583" s="14"/>
      <c r="Z4583" s="14">
        <v>0</v>
      </c>
      <c r="AA4583" s="14">
        <v>2137</v>
      </c>
      <c r="AB4583" s="14">
        <v>100</v>
      </c>
      <c r="AC4583" s="14"/>
      <c r="AD4583" s="14"/>
      <c r="AE4583" s="14"/>
      <c r="AF4583" s="14"/>
      <c r="AG4583" s="14"/>
      <c r="AH4583" s="14">
        <f t="shared" si="7044"/>
        <v>100</v>
      </c>
      <c r="AI4583" s="14"/>
      <c r="AJ4583" s="14"/>
      <c r="AK4583" s="14"/>
      <c r="AL4583" s="14"/>
      <c r="AM4583" s="14"/>
      <c r="AN4583" s="14"/>
      <c r="AO4583" s="14"/>
      <c r="AP4583" s="14"/>
      <c r="AQ4583" s="14"/>
      <c r="AR4583" s="14">
        <v>0</v>
      </c>
      <c r="AS4583" s="14">
        <v>100</v>
      </c>
      <c r="AT4583" s="14">
        <v>549</v>
      </c>
      <c r="AU4583" s="14">
        <v>1996</v>
      </c>
      <c r="AV4583" s="14"/>
      <c r="AW4583" s="14"/>
      <c r="AX4583" s="14"/>
      <c r="AY4583" s="14">
        <v>17798</v>
      </c>
      <c r="AZ4583" s="14">
        <f t="shared" si="7045"/>
        <v>20343</v>
      </c>
      <c r="BA4583" s="14"/>
      <c r="BB4583" s="14"/>
      <c r="BC4583" s="14">
        <v>1996</v>
      </c>
      <c r="BD4583" s="14"/>
      <c r="BE4583" s="14"/>
      <c r="BF4583" s="14"/>
      <c r="BG4583" s="14">
        <v>17798</v>
      </c>
      <c r="BH4583" s="14"/>
      <c r="BI4583" s="14"/>
      <c r="BJ4583" s="14">
        <v>19794</v>
      </c>
      <c r="BK4583" s="14">
        <v>549</v>
      </c>
    </row>
    <row r="4584" spans="1:63" ht="22.5" x14ac:dyDescent="0.25">
      <c r="A4584" s="13" t="s">
        <v>0</v>
      </c>
      <c r="B4584" s="13" t="s">
        <v>0</v>
      </c>
      <c r="C4584" s="13" t="s">
        <v>0</v>
      </c>
      <c r="D4584" s="103" t="s">
        <v>0</v>
      </c>
      <c r="E4584" s="103" t="s">
        <v>0</v>
      </c>
      <c r="F4584" s="103" t="s">
        <v>0</v>
      </c>
      <c r="G4584" s="13" t="s">
        <v>0</v>
      </c>
      <c r="H4584" s="10" t="s">
        <v>1491</v>
      </c>
      <c r="I4584" s="11">
        <f>SUM(I4554,I4578,I4581)</f>
        <v>1628771</v>
      </c>
      <c r="J4584" s="11">
        <f t="shared" ref="J4584:Y4584" si="7096">SUM(J4554,J4578,J4581)</f>
        <v>16775</v>
      </c>
      <c r="K4584" s="11">
        <f t="shared" si="7096"/>
        <v>5380</v>
      </c>
      <c r="L4584" s="11">
        <f t="shared" si="7096"/>
        <v>0</v>
      </c>
      <c r="M4584" s="11">
        <f t="shared" si="7096"/>
        <v>68637</v>
      </c>
      <c r="N4584" s="11">
        <f t="shared" si="7096"/>
        <v>0</v>
      </c>
      <c r="O4584" s="11">
        <f t="shared" si="7096"/>
        <v>0</v>
      </c>
      <c r="P4584" s="11">
        <f t="shared" si="7096"/>
        <v>90792</v>
      </c>
      <c r="Q4584" s="11">
        <f t="shared" si="7096"/>
        <v>1000</v>
      </c>
      <c r="R4584" s="11">
        <f t="shared" si="7096"/>
        <v>3330</v>
      </c>
      <c r="S4584" s="11">
        <f t="shared" si="7096"/>
        <v>44017</v>
      </c>
      <c r="T4584" s="11">
        <f t="shared" si="7096"/>
        <v>0</v>
      </c>
      <c r="U4584" s="11">
        <f t="shared" si="7096"/>
        <v>0</v>
      </c>
      <c r="V4584" s="11">
        <f t="shared" si="7096"/>
        <v>0</v>
      </c>
      <c r="W4584" s="11">
        <f t="shared" si="7096"/>
        <v>0</v>
      </c>
      <c r="X4584" s="11">
        <f t="shared" si="7096"/>
        <v>30000</v>
      </c>
      <c r="Y4584" s="11">
        <f t="shared" si="7096"/>
        <v>0</v>
      </c>
      <c r="Z4584" s="11">
        <v>78347</v>
      </c>
      <c r="AA4584" s="11">
        <v>12445</v>
      </c>
      <c r="AB4584" s="11">
        <f t="shared" ref="AB4584:AQ4584" si="7097">SUM(AB4554,AB4578,AB4581)</f>
        <v>7370</v>
      </c>
      <c r="AC4584" s="11">
        <f t="shared" si="7097"/>
        <v>6998</v>
      </c>
      <c r="AD4584" s="11">
        <f t="shared" si="7097"/>
        <v>0</v>
      </c>
      <c r="AE4584" s="11">
        <f t="shared" si="7097"/>
        <v>0</v>
      </c>
      <c r="AF4584" s="11">
        <f t="shared" si="7097"/>
        <v>0</v>
      </c>
      <c r="AG4584" s="11">
        <f t="shared" si="7097"/>
        <v>0</v>
      </c>
      <c r="AH4584" s="11">
        <f t="shared" si="7097"/>
        <v>14368</v>
      </c>
      <c r="AI4584" s="11">
        <f t="shared" si="7097"/>
        <v>0</v>
      </c>
      <c r="AJ4584" s="11">
        <f t="shared" si="7097"/>
        <v>0</v>
      </c>
      <c r="AK4584" s="11">
        <f t="shared" si="7097"/>
        <v>6998</v>
      </c>
      <c r="AL4584" s="11">
        <f t="shared" si="7097"/>
        <v>0</v>
      </c>
      <c r="AM4584" s="11">
        <f t="shared" si="7097"/>
        <v>0</v>
      </c>
      <c r="AN4584" s="11">
        <f t="shared" si="7097"/>
        <v>0</v>
      </c>
      <c r="AO4584" s="11">
        <f t="shared" si="7097"/>
        <v>0</v>
      </c>
      <c r="AP4584" s="11">
        <f t="shared" si="7097"/>
        <v>0</v>
      </c>
      <c r="AQ4584" s="11">
        <f t="shared" si="7097"/>
        <v>0</v>
      </c>
      <c r="AR4584" s="11">
        <v>6998</v>
      </c>
      <c r="AS4584" s="11">
        <v>7370</v>
      </c>
      <c r="AT4584" s="11">
        <f>SUM(AT4554,AT4578,AT4581)</f>
        <v>14041</v>
      </c>
      <c r="AU4584" s="11">
        <f t="shared" ref="AU4584:BI4584" si="7098">SUM(AU4554,AU4578,AU4581)</f>
        <v>18620</v>
      </c>
      <c r="AV4584" s="11">
        <f t="shared" si="7098"/>
        <v>0</v>
      </c>
      <c r="AW4584" s="11">
        <f t="shared" si="7098"/>
        <v>11813</v>
      </c>
      <c r="AX4584" s="11">
        <f t="shared" si="7098"/>
        <v>0</v>
      </c>
      <c r="AY4584" s="11">
        <f t="shared" si="7098"/>
        <v>17798</v>
      </c>
      <c r="AZ4584" s="11">
        <f t="shared" si="7098"/>
        <v>62272</v>
      </c>
      <c r="BA4584" s="11">
        <f t="shared" si="7098"/>
        <v>0</v>
      </c>
      <c r="BB4584" s="11">
        <f t="shared" si="7098"/>
        <v>0</v>
      </c>
      <c r="BC4584" s="11">
        <f t="shared" si="7098"/>
        <v>18620</v>
      </c>
      <c r="BD4584" s="11">
        <f t="shared" si="7098"/>
        <v>0</v>
      </c>
      <c r="BE4584" s="11">
        <f t="shared" si="7098"/>
        <v>0</v>
      </c>
      <c r="BF4584" s="11">
        <f t="shared" si="7098"/>
        <v>0</v>
      </c>
      <c r="BG4584" s="11">
        <f t="shared" si="7098"/>
        <v>17798</v>
      </c>
      <c r="BH4584" s="11">
        <f t="shared" si="7098"/>
        <v>11813</v>
      </c>
      <c r="BI4584" s="11">
        <f t="shared" si="7098"/>
        <v>0</v>
      </c>
      <c r="BJ4584" s="11">
        <v>48231</v>
      </c>
      <c r="BK4584" s="11">
        <v>14041</v>
      </c>
    </row>
    <row r="4585" spans="1:63" ht="15.75" thickBot="1" x14ac:dyDescent="0.3">
      <c r="A4585" s="13" t="s">
        <v>0</v>
      </c>
      <c r="B4585" s="13" t="s">
        <v>0</v>
      </c>
      <c r="C4585" s="13" t="s">
        <v>0</v>
      </c>
      <c r="D4585" s="103" t="s">
        <v>0</v>
      </c>
      <c r="E4585" s="103" t="s">
        <v>0</v>
      </c>
      <c r="F4585" s="103" t="s">
        <v>0</v>
      </c>
      <c r="G4585" s="13" t="s">
        <v>0</v>
      </c>
      <c r="H4585" s="2" t="s">
        <v>55</v>
      </c>
      <c r="I4585" s="12">
        <v>26</v>
      </c>
      <c r="J4585" s="13" t="s">
        <v>0</v>
      </c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>
        <v>0</v>
      </c>
      <c r="AA4585" s="13">
        <v>0</v>
      </c>
      <c r="AB4585" s="13" t="s">
        <v>0</v>
      </c>
      <c r="AC4585" s="13"/>
      <c r="AD4585" s="13"/>
      <c r="AE4585" s="13"/>
      <c r="AF4585" s="13"/>
      <c r="AG4585" s="13"/>
      <c r="AH4585" s="13" t="e">
        <f t="shared" si="7044"/>
        <v>#VALUE!</v>
      </c>
      <c r="AI4585" s="13"/>
      <c r="AJ4585" s="13"/>
      <c r="AK4585" s="13"/>
      <c r="AL4585" s="13"/>
      <c r="AM4585" s="13"/>
      <c r="AN4585" s="13"/>
      <c r="AO4585" s="13"/>
      <c r="AP4585" s="13"/>
      <c r="AQ4585" s="13"/>
      <c r="AR4585" s="13">
        <v>0</v>
      </c>
      <c r="AS4585" s="13" t="e">
        <v>#VALUE!</v>
      </c>
      <c r="AT4585" s="13" t="s">
        <v>0</v>
      </c>
      <c r="AU4585" s="13"/>
      <c r="AV4585" s="13"/>
      <c r="AW4585" s="13"/>
      <c r="AX4585" s="13"/>
      <c r="AY4585" s="13"/>
      <c r="AZ4585" s="13" t="e">
        <f t="shared" si="7045"/>
        <v>#VALUE!</v>
      </c>
      <c r="BA4585" s="13"/>
      <c r="BB4585" s="13"/>
      <c r="BC4585" s="13"/>
      <c r="BD4585" s="13"/>
      <c r="BE4585" s="13"/>
      <c r="BF4585" s="13"/>
      <c r="BG4585" s="13"/>
      <c r="BH4585" s="13"/>
      <c r="BI4585" s="13"/>
      <c r="BJ4585" s="13">
        <v>0</v>
      </c>
      <c r="BK4585" s="13" t="e">
        <v>#VALUE!</v>
      </c>
    </row>
    <row r="4586" spans="1:63" ht="69.75" customHeight="1" thickBot="1" x14ac:dyDescent="0.3">
      <c r="A4586" s="148" t="s">
        <v>0</v>
      </c>
      <c r="B4586" s="148" t="s">
        <v>0</v>
      </c>
      <c r="C4586" s="148" t="s">
        <v>0</v>
      </c>
      <c r="D4586" s="151" t="s">
        <v>0</v>
      </c>
      <c r="E4586" s="151" t="s">
        <v>0</v>
      </c>
      <c r="F4586" s="151" t="s">
        <v>0</v>
      </c>
      <c r="G4586" s="154" t="s">
        <v>0</v>
      </c>
      <c r="H4586" s="5" t="s">
        <v>56</v>
      </c>
      <c r="I4586" s="5" t="s">
        <v>9</v>
      </c>
      <c r="J4586" s="94" t="s">
        <v>10</v>
      </c>
      <c r="K4586" s="94" t="s">
        <v>1602</v>
      </c>
      <c r="L4586" s="94" t="s">
        <v>1535</v>
      </c>
      <c r="M4586" s="94" t="s">
        <v>1591</v>
      </c>
      <c r="N4586" s="94" t="s">
        <v>1592</v>
      </c>
      <c r="O4586" s="94" t="s">
        <v>1593</v>
      </c>
      <c r="P4586" s="94" t="s">
        <v>1606</v>
      </c>
      <c r="Q4586" s="94" t="s">
        <v>1603</v>
      </c>
      <c r="R4586" s="94" t="s">
        <v>1594</v>
      </c>
      <c r="S4586" s="94" t="s">
        <v>1595</v>
      </c>
      <c r="T4586" s="94" t="s">
        <v>1596</v>
      </c>
      <c r="U4586" s="94" t="s">
        <v>1597</v>
      </c>
      <c r="V4586" s="94" t="s">
        <v>1598</v>
      </c>
      <c r="W4586" s="94" t="s">
        <v>1599</v>
      </c>
      <c r="X4586" s="94" t="s">
        <v>1604</v>
      </c>
      <c r="Y4586" s="94" t="s">
        <v>1605</v>
      </c>
      <c r="Z4586" s="94" t="s">
        <v>1600</v>
      </c>
      <c r="AA4586" s="94" t="s">
        <v>1601</v>
      </c>
      <c r="AB4586" s="95" t="s">
        <v>11</v>
      </c>
      <c r="AC4586" s="95" t="s">
        <v>1602</v>
      </c>
      <c r="AD4586" s="95" t="s">
        <v>1535</v>
      </c>
      <c r="AE4586" s="95" t="s">
        <v>1591</v>
      </c>
      <c r="AF4586" s="95" t="s">
        <v>1592</v>
      </c>
      <c r="AG4586" s="95" t="s">
        <v>1593</v>
      </c>
      <c r="AH4586" s="95" t="s">
        <v>1607</v>
      </c>
      <c r="AI4586" s="95" t="s">
        <v>1603</v>
      </c>
      <c r="AJ4586" s="95" t="s">
        <v>1594</v>
      </c>
      <c r="AK4586" s="95" t="s">
        <v>1595</v>
      </c>
      <c r="AL4586" s="95" t="s">
        <v>1596</v>
      </c>
      <c r="AM4586" s="95" t="s">
        <v>1597</v>
      </c>
      <c r="AN4586" s="95" t="s">
        <v>1598</v>
      </c>
      <c r="AO4586" s="95" t="s">
        <v>1599</v>
      </c>
      <c r="AP4586" s="95" t="s">
        <v>1604</v>
      </c>
      <c r="AQ4586" s="95" t="s">
        <v>1605</v>
      </c>
      <c r="AR4586" s="95" t="s">
        <v>1600</v>
      </c>
      <c r="AS4586" s="95" t="s">
        <v>1601</v>
      </c>
      <c r="AT4586" s="96" t="s">
        <v>12</v>
      </c>
      <c r="AU4586" s="96" t="s">
        <v>1602</v>
      </c>
      <c r="AV4586" s="96" t="s">
        <v>1535</v>
      </c>
      <c r="AW4586" s="96" t="s">
        <v>1591</v>
      </c>
      <c r="AX4586" s="96" t="s">
        <v>1592</v>
      </c>
      <c r="AY4586" s="96" t="s">
        <v>1593</v>
      </c>
      <c r="AZ4586" s="96" t="s">
        <v>1608</v>
      </c>
      <c r="BA4586" s="96" t="s">
        <v>1603</v>
      </c>
      <c r="BB4586" s="96" t="s">
        <v>1594</v>
      </c>
      <c r="BC4586" s="96" t="s">
        <v>1595</v>
      </c>
      <c r="BD4586" s="96" t="s">
        <v>1596</v>
      </c>
      <c r="BE4586" s="96" t="s">
        <v>1597</v>
      </c>
      <c r="BF4586" s="96" t="s">
        <v>1598</v>
      </c>
      <c r="BG4586" s="96" t="s">
        <v>1599</v>
      </c>
      <c r="BH4586" s="96" t="s">
        <v>1604</v>
      </c>
      <c r="BI4586" s="96" t="s">
        <v>1605</v>
      </c>
      <c r="BJ4586" s="96" t="s">
        <v>1600</v>
      </c>
      <c r="BK4586" s="96" t="s">
        <v>1601</v>
      </c>
    </row>
    <row r="4587" spans="1:63" x14ac:dyDescent="0.25">
      <c r="A4587" s="149"/>
      <c r="B4587" s="149"/>
      <c r="C4587" s="149"/>
      <c r="D4587" s="152"/>
      <c r="E4587" s="152"/>
      <c r="F4587" s="152"/>
      <c r="G4587" s="155"/>
      <c r="H4587" s="15" t="s">
        <v>0</v>
      </c>
      <c r="I4587" s="9" t="s">
        <v>13</v>
      </c>
      <c r="J4587" s="9">
        <v>1</v>
      </c>
      <c r="K4587" s="9">
        <v>2</v>
      </c>
      <c r="L4587" s="9">
        <v>3</v>
      </c>
      <c r="M4587" s="9">
        <v>4</v>
      </c>
      <c r="N4587" s="9">
        <v>5</v>
      </c>
      <c r="O4587" s="9">
        <v>6</v>
      </c>
      <c r="P4587" s="9">
        <v>7</v>
      </c>
      <c r="Q4587" s="9">
        <v>8</v>
      </c>
      <c r="R4587" s="9">
        <v>9</v>
      </c>
      <c r="S4587" s="9">
        <v>10</v>
      </c>
      <c r="T4587" s="9">
        <v>11</v>
      </c>
      <c r="U4587" s="9">
        <v>12</v>
      </c>
      <c r="V4587" s="9">
        <v>13</v>
      </c>
      <c r="W4587" s="9">
        <v>14</v>
      </c>
      <c r="X4587" s="9">
        <v>15</v>
      </c>
      <c r="Y4587" s="9">
        <v>16</v>
      </c>
      <c r="Z4587" s="9">
        <v>20</v>
      </c>
      <c r="AA4587" s="9">
        <v>21</v>
      </c>
      <c r="AB4587" s="9">
        <v>1</v>
      </c>
      <c r="AC4587" s="9">
        <v>2</v>
      </c>
      <c r="AD4587" s="9">
        <v>3</v>
      </c>
      <c r="AE4587" s="9">
        <v>4</v>
      </c>
      <c r="AF4587" s="9">
        <v>5</v>
      </c>
      <c r="AG4587" s="9">
        <v>6</v>
      </c>
      <c r="AH4587" s="9">
        <v>7</v>
      </c>
      <c r="AI4587" s="9">
        <v>8</v>
      </c>
      <c r="AJ4587" s="9">
        <v>9</v>
      </c>
      <c r="AK4587" s="9">
        <v>10</v>
      </c>
      <c r="AL4587" s="9">
        <v>11</v>
      </c>
      <c r="AM4587" s="9">
        <v>12</v>
      </c>
      <c r="AN4587" s="9">
        <v>13</v>
      </c>
      <c r="AO4587" s="9">
        <v>14</v>
      </c>
      <c r="AP4587" s="9">
        <v>15</v>
      </c>
      <c r="AQ4587" s="9">
        <v>16</v>
      </c>
      <c r="AR4587" s="9">
        <v>20</v>
      </c>
      <c r="AS4587" s="9">
        <v>21</v>
      </c>
      <c r="AT4587" s="9">
        <v>1</v>
      </c>
      <c r="AU4587" s="9">
        <v>2</v>
      </c>
      <c r="AV4587" s="9">
        <v>3</v>
      </c>
      <c r="AW4587" s="9">
        <v>4</v>
      </c>
      <c r="AX4587" s="9">
        <v>5</v>
      </c>
      <c r="AY4587" s="9">
        <v>6</v>
      </c>
      <c r="AZ4587" s="9">
        <v>7</v>
      </c>
      <c r="BA4587" s="9">
        <v>8</v>
      </c>
      <c r="BB4587" s="9">
        <v>9</v>
      </c>
      <c r="BC4587" s="9">
        <v>10</v>
      </c>
      <c r="BD4587" s="9">
        <v>11</v>
      </c>
      <c r="BE4587" s="9">
        <v>12</v>
      </c>
      <c r="BF4587" s="9">
        <v>13</v>
      </c>
      <c r="BG4587" s="9">
        <v>14</v>
      </c>
      <c r="BH4587" s="9">
        <v>15</v>
      </c>
      <c r="BI4587" s="9">
        <v>16</v>
      </c>
      <c r="BJ4587" s="9">
        <v>20</v>
      </c>
      <c r="BK4587" s="9">
        <v>21</v>
      </c>
    </row>
    <row r="4588" spans="1:63" x14ac:dyDescent="0.25">
      <c r="A4588" s="149"/>
      <c r="B4588" s="149"/>
      <c r="C4588" s="149"/>
      <c r="D4588" s="152"/>
      <c r="E4588" s="152"/>
      <c r="F4588" s="152"/>
      <c r="G4588" s="155"/>
      <c r="H4588" s="16" t="s">
        <v>1189</v>
      </c>
      <c r="I4588" s="17">
        <f>SUM(I4584)</f>
        <v>1628771</v>
      </c>
      <c r="J4588" s="17">
        <f t="shared" ref="J4588:Y4588" si="7099">SUM(J4584)</f>
        <v>16775</v>
      </c>
      <c r="K4588" s="17">
        <f t="shared" si="7099"/>
        <v>5380</v>
      </c>
      <c r="L4588" s="17">
        <f t="shared" si="7099"/>
        <v>0</v>
      </c>
      <c r="M4588" s="17">
        <f t="shared" si="7099"/>
        <v>68637</v>
      </c>
      <c r="N4588" s="17">
        <f t="shared" si="7099"/>
        <v>0</v>
      </c>
      <c r="O4588" s="17">
        <f t="shared" si="7099"/>
        <v>0</v>
      </c>
      <c r="P4588" s="17">
        <f t="shared" ref="P4588" si="7100">SUM(P4584)</f>
        <v>90792</v>
      </c>
      <c r="Q4588" s="17">
        <f t="shared" si="7099"/>
        <v>1000</v>
      </c>
      <c r="R4588" s="17">
        <f t="shared" si="7099"/>
        <v>3330</v>
      </c>
      <c r="S4588" s="17">
        <f t="shared" si="7099"/>
        <v>44017</v>
      </c>
      <c r="T4588" s="17">
        <f t="shared" si="7099"/>
        <v>0</v>
      </c>
      <c r="U4588" s="17">
        <f t="shared" si="7099"/>
        <v>0</v>
      </c>
      <c r="V4588" s="17">
        <f t="shared" si="7099"/>
        <v>0</v>
      </c>
      <c r="W4588" s="17">
        <f t="shared" si="7099"/>
        <v>0</v>
      </c>
      <c r="X4588" s="17">
        <f t="shared" si="7099"/>
        <v>30000</v>
      </c>
      <c r="Y4588" s="17">
        <f t="shared" si="7099"/>
        <v>0</v>
      </c>
      <c r="Z4588" s="17">
        <v>78347</v>
      </c>
      <c r="AA4588" s="17">
        <v>12445</v>
      </c>
      <c r="AB4588" s="17">
        <f t="shared" ref="AB4588:AQ4588" si="7101">SUM(AB4584)</f>
        <v>7370</v>
      </c>
      <c r="AC4588" s="17">
        <f t="shared" si="7101"/>
        <v>6998</v>
      </c>
      <c r="AD4588" s="17">
        <f t="shared" si="7101"/>
        <v>0</v>
      </c>
      <c r="AE4588" s="17">
        <f t="shared" si="7101"/>
        <v>0</v>
      </c>
      <c r="AF4588" s="17">
        <f t="shared" si="7101"/>
        <v>0</v>
      </c>
      <c r="AG4588" s="17">
        <f t="shared" si="7101"/>
        <v>0</v>
      </c>
      <c r="AH4588" s="17">
        <f t="shared" ref="AH4588" si="7102">SUM(AH4584)</f>
        <v>14368</v>
      </c>
      <c r="AI4588" s="17">
        <f t="shared" si="7101"/>
        <v>0</v>
      </c>
      <c r="AJ4588" s="17">
        <f t="shared" si="7101"/>
        <v>0</v>
      </c>
      <c r="AK4588" s="17">
        <f t="shared" si="7101"/>
        <v>6998</v>
      </c>
      <c r="AL4588" s="17">
        <f t="shared" si="7101"/>
        <v>0</v>
      </c>
      <c r="AM4588" s="17">
        <f t="shared" si="7101"/>
        <v>0</v>
      </c>
      <c r="AN4588" s="17">
        <f t="shared" si="7101"/>
        <v>0</v>
      </c>
      <c r="AO4588" s="17">
        <f t="shared" si="7101"/>
        <v>0</v>
      </c>
      <c r="AP4588" s="17">
        <f t="shared" si="7101"/>
        <v>0</v>
      </c>
      <c r="AQ4588" s="17">
        <f t="shared" si="7101"/>
        <v>0</v>
      </c>
      <c r="AR4588" s="17">
        <v>6998</v>
      </c>
      <c r="AS4588" s="17">
        <v>7370</v>
      </c>
      <c r="AT4588" s="17">
        <f>SUM(AT4584)</f>
        <v>14041</v>
      </c>
      <c r="AU4588" s="17">
        <f t="shared" ref="AU4588:BI4588" si="7103">SUM(AU4584)</f>
        <v>18620</v>
      </c>
      <c r="AV4588" s="17">
        <f t="shared" si="7103"/>
        <v>0</v>
      </c>
      <c r="AW4588" s="17">
        <f t="shared" si="7103"/>
        <v>11813</v>
      </c>
      <c r="AX4588" s="17">
        <f t="shared" si="7103"/>
        <v>0</v>
      </c>
      <c r="AY4588" s="17">
        <f t="shared" si="7103"/>
        <v>17798</v>
      </c>
      <c r="AZ4588" s="17">
        <f t="shared" ref="AZ4588" si="7104">SUM(AZ4584)</f>
        <v>62272</v>
      </c>
      <c r="BA4588" s="17">
        <f t="shared" si="7103"/>
        <v>0</v>
      </c>
      <c r="BB4588" s="17">
        <f t="shared" si="7103"/>
        <v>0</v>
      </c>
      <c r="BC4588" s="17">
        <f t="shared" si="7103"/>
        <v>18620</v>
      </c>
      <c r="BD4588" s="17">
        <f t="shared" si="7103"/>
        <v>0</v>
      </c>
      <c r="BE4588" s="17">
        <f t="shared" si="7103"/>
        <v>0</v>
      </c>
      <c r="BF4588" s="17">
        <f t="shared" si="7103"/>
        <v>0</v>
      </c>
      <c r="BG4588" s="17">
        <f t="shared" si="7103"/>
        <v>17798</v>
      </c>
      <c r="BH4588" s="17">
        <f t="shared" si="7103"/>
        <v>11813</v>
      </c>
      <c r="BI4588" s="17">
        <f t="shared" si="7103"/>
        <v>0</v>
      </c>
      <c r="BJ4588" s="17">
        <v>48231</v>
      </c>
      <c r="BK4588" s="17">
        <v>14041</v>
      </c>
    </row>
    <row r="4589" spans="1:63" x14ac:dyDescent="0.25">
      <c r="A4589" s="149"/>
      <c r="B4589" s="149"/>
      <c r="C4589" s="149"/>
      <c r="D4589" s="152"/>
      <c r="E4589" s="152"/>
      <c r="F4589" s="152"/>
      <c r="G4589" s="155"/>
      <c r="H4589" s="18" t="s">
        <v>57</v>
      </c>
      <c r="I4589" s="17">
        <f>SUM(I4588)</f>
        <v>1628771</v>
      </c>
      <c r="J4589" s="17">
        <f t="shared" ref="J4589:Y4589" si="7105">SUM(J4588)</f>
        <v>16775</v>
      </c>
      <c r="K4589" s="17">
        <f t="shared" si="7105"/>
        <v>5380</v>
      </c>
      <c r="L4589" s="17">
        <f t="shared" si="7105"/>
        <v>0</v>
      </c>
      <c r="M4589" s="17">
        <f t="shared" si="7105"/>
        <v>68637</v>
      </c>
      <c r="N4589" s="17">
        <f t="shared" si="7105"/>
        <v>0</v>
      </c>
      <c r="O4589" s="17">
        <f t="shared" si="7105"/>
        <v>0</v>
      </c>
      <c r="P4589" s="17">
        <f t="shared" ref="P4589" si="7106">SUM(P4588)</f>
        <v>90792</v>
      </c>
      <c r="Q4589" s="17">
        <f t="shared" si="7105"/>
        <v>1000</v>
      </c>
      <c r="R4589" s="17">
        <f t="shared" si="7105"/>
        <v>3330</v>
      </c>
      <c r="S4589" s="17">
        <f t="shared" si="7105"/>
        <v>44017</v>
      </c>
      <c r="T4589" s="17">
        <f t="shared" si="7105"/>
        <v>0</v>
      </c>
      <c r="U4589" s="17">
        <f t="shared" si="7105"/>
        <v>0</v>
      </c>
      <c r="V4589" s="17">
        <f t="shared" si="7105"/>
        <v>0</v>
      </c>
      <c r="W4589" s="17">
        <f t="shared" si="7105"/>
        <v>0</v>
      </c>
      <c r="X4589" s="17">
        <f t="shared" si="7105"/>
        <v>30000</v>
      </c>
      <c r="Y4589" s="17">
        <f t="shared" si="7105"/>
        <v>0</v>
      </c>
      <c r="Z4589" s="17">
        <v>78347</v>
      </c>
      <c r="AA4589" s="17">
        <v>12445</v>
      </c>
      <c r="AB4589" s="17">
        <f t="shared" ref="AB4589:AQ4589" si="7107">SUM(AB4588)</f>
        <v>7370</v>
      </c>
      <c r="AC4589" s="17">
        <f t="shared" si="7107"/>
        <v>6998</v>
      </c>
      <c r="AD4589" s="17">
        <f t="shared" si="7107"/>
        <v>0</v>
      </c>
      <c r="AE4589" s="17">
        <f t="shared" si="7107"/>
        <v>0</v>
      </c>
      <c r="AF4589" s="17">
        <f t="shared" si="7107"/>
        <v>0</v>
      </c>
      <c r="AG4589" s="17">
        <f t="shared" si="7107"/>
        <v>0</v>
      </c>
      <c r="AH4589" s="17">
        <f t="shared" ref="AH4589" si="7108">SUM(AH4588)</f>
        <v>14368</v>
      </c>
      <c r="AI4589" s="17">
        <f t="shared" si="7107"/>
        <v>0</v>
      </c>
      <c r="AJ4589" s="17">
        <f t="shared" si="7107"/>
        <v>0</v>
      </c>
      <c r="AK4589" s="17">
        <f t="shared" si="7107"/>
        <v>6998</v>
      </c>
      <c r="AL4589" s="17">
        <f t="shared" si="7107"/>
        <v>0</v>
      </c>
      <c r="AM4589" s="17">
        <f t="shared" si="7107"/>
        <v>0</v>
      </c>
      <c r="AN4589" s="17">
        <f t="shared" si="7107"/>
        <v>0</v>
      </c>
      <c r="AO4589" s="17">
        <f t="shared" si="7107"/>
        <v>0</v>
      </c>
      <c r="AP4589" s="17">
        <f t="shared" si="7107"/>
        <v>0</v>
      </c>
      <c r="AQ4589" s="17">
        <f t="shared" si="7107"/>
        <v>0</v>
      </c>
      <c r="AR4589" s="17">
        <v>6998</v>
      </c>
      <c r="AS4589" s="17">
        <v>7370</v>
      </c>
      <c r="AT4589" s="17">
        <f>SUM(AT4588)</f>
        <v>14041</v>
      </c>
      <c r="AU4589" s="17">
        <f t="shared" ref="AU4589:BI4589" si="7109">SUM(AU4588)</f>
        <v>18620</v>
      </c>
      <c r="AV4589" s="17">
        <f t="shared" si="7109"/>
        <v>0</v>
      </c>
      <c r="AW4589" s="17">
        <f t="shared" si="7109"/>
        <v>11813</v>
      </c>
      <c r="AX4589" s="17">
        <f t="shared" si="7109"/>
        <v>0</v>
      </c>
      <c r="AY4589" s="17">
        <f t="shared" si="7109"/>
        <v>17798</v>
      </c>
      <c r="AZ4589" s="17">
        <f t="shared" ref="AZ4589" si="7110">SUM(AZ4588)</f>
        <v>62272</v>
      </c>
      <c r="BA4589" s="17">
        <f t="shared" si="7109"/>
        <v>0</v>
      </c>
      <c r="BB4589" s="17">
        <f t="shared" si="7109"/>
        <v>0</v>
      </c>
      <c r="BC4589" s="17">
        <f t="shared" si="7109"/>
        <v>18620</v>
      </c>
      <c r="BD4589" s="17">
        <f t="shared" si="7109"/>
        <v>0</v>
      </c>
      <c r="BE4589" s="17">
        <f t="shared" si="7109"/>
        <v>0</v>
      </c>
      <c r="BF4589" s="17">
        <f t="shared" si="7109"/>
        <v>0</v>
      </c>
      <c r="BG4589" s="17">
        <f t="shared" si="7109"/>
        <v>17798</v>
      </c>
      <c r="BH4589" s="17">
        <f t="shared" si="7109"/>
        <v>11813</v>
      </c>
      <c r="BI4589" s="17">
        <f t="shared" si="7109"/>
        <v>0</v>
      </c>
      <c r="BJ4589" s="17">
        <v>48231</v>
      </c>
      <c r="BK4589" s="17">
        <v>14041</v>
      </c>
    </row>
    <row r="4590" spans="1:63" x14ac:dyDescent="0.25">
      <c r="A4590" s="150"/>
      <c r="B4590" s="150"/>
      <c r="C4590" s="150"/>
      <c r="D4590" s="153"/>
      <c r="E4590" s="153"/>
      <c r="F4590" s="153"/>
      <c r="G4590" s="156"/>
      <c r="Z4590">
        <v>0</v>
      </c>
      <c r="AA4590">
        <v>0</v>
      </c>
      <c r="AH4590">
        <f t="shared" si="7044"/>
        <v>0</v>
      </c>
      <c r="AR4590">
        <v>0</v>
      </c>
      <c r="AS4590">
        <v>0</v>
      </c>
      <c r="AZ4590">
        <f t="shared" si="7045"/>
        <v>0</v>
      </c>
      <c r="BJ4590">
        <v>0</v>
      </c>
      <c r="BK4590">
        <v>0</v>
      </c>
    </row>
    <row r="4591" spans="1:63" ht="15.75" thickBot="1" x14ac:dyDescent="0.3">
      <c r="A4591" s="13" t="s">
        <v>0</v>
      </c>
      <c r="B4591" s="13" t="s">
        <v>0</v>
      </c>
      <c r="C4591" s="13" t="s">
        <v>0</v>
      </c>
      <c r="D4591" s="103" t="s">
        <v>0</v>
      </c>
      <c r="E4591" s="103" t="s">
        <v>0</v>
      </c>
      <c r="F4591" s="103" t="s">
        <v>0</v>
      </c>
      <c r="G4591" s="13" t="s">
        <v>0</v>
      </c>
      <c r="H4591" s="19" t="s">
        <v>0</v>
      </c>
      <c r="I4591" s="19" t="s">
        <v>0</v>
      </c>
      <c r="J4591" s="19" t="s">
        <v>0</v>
      </c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>
        <v>0</v>
      </c>
      <c r="AA4591" s="19">
        <v>0</v>
      </c>
      <c r="AB4591" s="19" t="s">
        <v>0</v>
      </c>
      <c r="AC4591" s="19"/>
      <c r="AD4591" s="19"/>
      <c r="AE4591" s="19"/>
      <c r="AF4591" s="19"/>
      <c r="AG4591" s="19"/>
      <c r="AH4591" s="19"/>
      <c r="AI4591" s="19"/>
      <c r="AJ4591" s="19"/>
      <c r="AK4591" s="19"/>
      <c r="AL4591" s="19"/>
      <c r="AM4591" s="19"/>
      <c r="AN4591" s="19"/>
      <c r="AO4591" s="19"/>
      <c r="AP4591" s="19"/>
      <c r="AQ4591" s="19"/>
      <c r="AR4591" s="19">
        <v>0</v>
      </c>
      <c r="AS4591" s="19">
        <v>0</v>
      </c>
      <c r="AT4591" s="19" t="s">
        <v>0</v>
      </c>
      <c r="AU4591" s="19"/>
      <c r="AV4591" s="19"/>
      <c r="AW4591" s="19"/>
      <c r="AX4591" s="19"/>
      <c r="AY4591" s="19"/>
      <c r="AZ4591" s="19"/>
      <c r="BA4591" s="19"/>
      <c r="BB4591" s="19"/>
      <c r="BC4591" s="19"/>
      <c r="BD4591" s="19"/>
      <c r="BE4591" s="19"/>
      <c r="BF4591" s="19"/>
      <c r="BG4591" s="19"/>
      <c r="BH4591" s="19"/>
      <c r="BI4591" s="19"/>
      <c r="BJ4591" s="19">
        <v>0</v>
      </c>
      <c r="BK4591" s="19">
        <v>0</v>
      </c>
    </row>
    <row r="4592" spans="1:63" ht="69.75" customHeight="1" thickBot="1" x14ac:dyDescent="0.3">
      <c r="A4592" s="5" t="s">
        <v>2</v>
      </c>
      <c r="B4592" s="5" t="s">
        <v>3</v>
      </c>
      <c r="C4592" s="5" t="s">
        <v>4</v>
      </c>
      <c r="D4592" s="108" t="s">
        <v>0</v>
      </c>
      <c r="E4592" s="116" t="s">
        <v>5</v>
      </c>
      <c r="F4592" s="116" t="s">
        <v>6</v>
      </c>
      <c r="G4592" s="5" t="s">
        <v>7</v>
      </c>
      <c r="H4592" s="5" t="s">
        <v>8</v>
      </c>
      <c r="I4592" s="5" t="s">
        <v>9</v>
      </c>
      <c r="J4592" s="94" t="s">
        <v>10</v>
      </c>
      <c r="K4592" s="94" t="s">
        <v>1602</v>
      </c>
      <c r="L4592" s="94" t="s">
        <v>1535</v>
      </c>
      <c r="M4592" s="94" t="s">
        <v>1591</v>
      </c>
      <c r="N4592" s="94" t="s">
        <v>1592</v>
      </c>
      <c r="O4592" s="94" t="s">
        <v>1593</v>
      </c>
      <c r="P4592" s="94" t="s">
        <v>1606</v>
      </c>
      <c r="Q4592" s="94" t="s">
        <v>1603</v>
      </c>
      <c r="R4592" s="94" t="s">
        <v>1594</v>
      </c>
      <c r="S4592" s="94" t="s">
        <v>1595</v>
      </c>
      <c r="T4592" s="94" t="s">
        <v>1596</v>
      </c>
      <c r="U4592" s="94" t="s">
        <v>1597</v>
      </c>
      <c r="V4592" s="94" t="s">
        <v>1598</v>
      </c>
      <c r="W4592" s="94" t="s">
        <v>1599</v>
      </c>
      <c r="X4592" s="94" t="s">
        <v>1604</v>
      </c>
      <c r="Y4592" s="94" t="s">
        <v>1605</v>
      </c>
      <c r="Z4592" s="94" t="s">
        <v>1600</v>
      </c>
      <c r="AA4592" s="94" t="s">
        <v>1601</v>
      </c>
      <c r="AB4592" s="95" t="s">
        <v>11</v>
      </c>
      <c r="AC4592" s="95" t="s">
        <v>1602</v>
      </c>
      <c r="AD4592" s="95" t="s">
        <v>1535</v>
      </c>
      <c r="AE4592" s="95" t="s">
        <v>1591</v>
      </c>
      <c r="AF4592" s="95" t="s">
        <v>1592</v>
      </c>
      <c r="AG4592" s="95" t="s">
        <v>1593</v>
      </c>
      <c r="AH4592" s="95" t="s">
        <v>1607</v>
      </c>
      <c r="AI4592" s="95" t="s">
        <v>1603</v>
      </c>
      <c r="AJ4592" s="95" t="s">
        <v>1594</v>
      </c>
      <c r="AK4592" s="95" t="s">
        <v>1595</v>
      </c>
      <c r="AL4592" s="95" t="s">
        <v>1596</v>
      </c>
      <c r="AM4592" s="95" t="s">
        <v>1597</v>
      </c>
      <c r="AN4592" s="95" t="s">
        <v>1598</v>
      </c>
      <c r="AO4592" s="95" t="s">
        <v>1599</v>
      </c>
      <c r="AP4592" s="95" t="s">
        <v>1604</v>
      </c>
      <c r="AQ4592" s="95" t="s">
        <v>1605</v>
      </c>
      <c r="AR4592" s="95" t="s">
        <v>1600</v>
      </c>
      <c r="AS4592" s="95" t="s">
        <v>1601</v>
      </c>
      <c r="AT4592" s="96" t="s">
        <v>12</v>
      </c>
      <c r="AU4592" s="96" t="s">
        <v>1602</v>
      </c>
      <c r="AV4592" s="96" t="s">
        <v>1535</v>
      </c>
      <c r="AW4592" s="96" t="s">
        <v>1591</v>
      </c>
      <c r="AX4592" s="96" t="s">
        <v>1592</v>
      </c>
      <c r="AY4592" s="96" t="s">
        <v>1593</v>
      </c>
      <c r="AZ4592" s="96" t="s">
        <v>1608</v>
      </c>
      <c r="BA4592" s="96" t="s">
        <v>1603</v>
      </c>
      <c r="BB4592" s="96" t="s">
        <v>1594</v>
      </c>
      <c r="BC4592" s="96" t="s">
        <v>1595</v>
      </c>
      <c r="BD4592" s="96" t="s">
        <v>1596</v>
      </c>
      <c r="BE4592" s="96" t="s">
        <v>1597</v>
      </c>
      <c r="BF4592" s="96" t="s">
        <v>1598</v>
      </c>
      <c r="BG4592" s="96" t="s">
        <v>1599</v>
      </c>
      <c r="BH4592" s="96" t="s">
        <v>1604</v>
      </c>
      <c r="BI4592" s="96" t="s">
        <v>1605</v>
      </c>
      <c r="BJ4592" s="96" t="s">
        <v>1600</v>
      </c>
      <c r="BK4592" s="96" t="s">
        <v>1601</v>
      </c>
    </row>
    <row r="4593" spans="1:63" x14ac:dyDescent="0.25">
      <c r="A4593" s="6" t="s">
        <v>0</v>
      </c>
      <c r="B4593" s="6" t="s">
        <v>0</v>
      </c>
      <c r="C4593" s="6" t="s">
        <v>0</v>
      </c>
      <c r="D4593" s="109" t="s">
        <v>0</v>
      </c>
      <c r="E4593" s="109" t="s">
        <v>0</v>
      </c>
      <c r="F4593" s="125" t="s">
        <v>0</v>
      </c>
      <c r="G4593" s="7" t="s">
        <v>0</v>
      </c>
      <c r="H4593" s="8" t="s">
        <v>0</v>
      </c>
      <c r="I4593" s="9" t="s">
        <v>13</v>
      </c>
      <c r="J4593" s="9">
        <v>1</v>
      </c>
      <c r="K4593" s="9">
        <v>2</v>
      </c>
      <c r="L4593" s="9">
        <v>3</v>
      </c>
      <c r="M4593" s="9">
        <v>4</v>
      </c>
      <c r="N4593" s="9">
        <v>5</v>
      </c>
      <c r="O4593" s="9">
        <v>6</v>
      </c>
      <c r="P4593" s="9">
        <v>7</v>
      </c>
      <c r="Q4593" s="9">
        <v>8</v>
      </c>
      <c r="R4593" s="9">
        <v>9</v>
      </c>
      <c r="S4593" s="9">
        <v>10</v>
      </c>
      <c r="T4593" s="9">
        <v>11</v>
      </c>
      <c r="U4593" s="9">
        <v>12</v>
      </c>
      <c r="V4593" s="9">
        <v>13</v>
      </c>
      <c r="W4593" s="9">
        <v>14</v>
      </c>
      <c r="X4593" s="9">
        <v>15</v>
      </c>
      <c r="Y4593" s="9">
        <v>16</v>
      </c>
      <c r="Z4593" s="9">
        <v>20</v>
      </c>
      <c r="AA4593" s="9">
        <v>21</v>
      </c>
      <c r="AB4593" s="9">
        <v>1</v>
      </c>
      <c r="AC4593" s="9">
        <v>2</v>
      </c>
      <c r="AD4593" s="9">
        <v>3</v>
      </c>
      <c r="AE4593" s="9">
        <v>4</v>
      </c>
      <c r="AF4593" s="9">
        <v>5</v>
      </c>
      <c r="AG4593" s="9">
        <v>6</v>
      </c>
      <c r="AH4593" s="9">
        <v>7</v>
      </c>
      <c r="AI4593" s="9">
        <v>8</v>
      </c>
      <c r="AJ4593" s="9">
        <v>9</v>
      </c>
      <c r="AK4593" s="9">
        <v>10</v>
      </c>
      <c r="AL4593" s="9">
        <v>11</v>
      </c>
      <c r="AM4593" s="9">
        <v>12</v>
      </c>
      <c r="AN4593" s="9">
        <v>13</v>
      </c>
      <c r="AO4593" s="9">
        <v>14</v>
      </c>
      <c r="AP4593" s="9">
        <v>15</v>
      </c>
      <c r="AQ4593" s="9">
        <v>16</v>
      </c>
      <c r="AR4593" s="9">
        <v>20</v>
      </c>
      <c r="AS4593" s="9">
        <v>21</v>
      </c>
      <c r="AT4593" s="9">
        <v>1</v>
      </c>
      <c r="AU4593" s="9">
        <v>2</v>
      </c>
      <c r="AV4593" s="9">
        <v>3</v>
      </c>
      <c r="AW4593" s="9">
        <v>4</v>
      </c>
      <c r="AX4593" s="9">
        <v>5</v>
      </c>
      <c r="AY4593" s="9">
        <v>6</v>
      </c>
      <c r="AZ4593" s="9">
        <v>7</v>
      </c>
      <c r="BA4593" s="9">
        <v>8</v>
      </c>
      <c r="BB4593" s="9">
        <v>9</v>
      </c>
      <c r="BC4593" s="9">
        <v>10</v>
      </c>
      <c r="BD4593" s="9">
        <v>11</v>
      </c>
      <c r="BE4593" s="9">
        <v>12</v>
      </c>
      <c r="BF4593" s="9">
        <v>13</v>
      </c>
      <c r="BG4593" s="9">
        <v>14</v>
      </c>
      <c r="BH4593" s="9">
        <v>15</v>
      </c>
      <c r="BI4593" s="9">
        <v>16</v>
      </c>
      <c r="BJ4593" s="9">
        <v>20</v>
      </c>
      <c r="BK4593" s="9">
        <v>21</v>
      </c>
    </row>
    <row r="4594" spans="1:63" ht="33.75" x14ac:dyDescent="0.25">
      <c r="A4594" s="1" t="s">
        <v>1156</v>
      </c>
      <c r="B4594" s="1" t="s">
        <v>58</v>
      </c>
      <c r="C4594" s="4" t="s">
        <v>168</v>
      </c>
      <c r="D4594" s="107" t="s">
        <v>1492</v>
      </c>
      <c r="E4594" s="106" t="s">
        <v>0</v>
      </c>
      <c r="F4594" s="106" t="s">
        <v>0</v>
      </c>
      <c r="G4594" s="2" t="s">
        <v>0</v>
      </c>
      <c r="H4594" s="2" t="s">
        <v>1493</v>
      </c>
      <c r="I4594" s="3" t="s">
        <v>0</v>
      </c>
      <c r="J4594" s="3" t="s">
        <v>0</v>
      </c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>
        <v>0</v>
      </c>
      <c r="AA4594" s="3">
        <v>0</v>
      </c>
      <c r="AB4594" s="3" t="s">
        <v>0</v>
      </c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>
        <v>0</v>
      </c>
      <c r="AS4594" s="3">
        <v>0</v>
      </c>
      <c r="AT4594" s="3" t="s">
        <v>0</v>
      </c>
      <c r="AU4594" s="3"/>
      <c r="AV4594" s="3"/>
      <c r="AW4594" s="3"/>
      <c r="AX4594" s="3"/>
      <c r="AY4594" s="3"/>
      <c r="AZ4594" s="3"/>
      <c r="BA4594" s="3"/>
      <c r="BB4594" s="3"/>
      <c r="BC4594" s="3"/>
      <c r="BD4594" s="3"/>
      <c r="BE4594" s="3"/>
      <c r="BF4594" s="3"/>
      <c r="BG4594" s="3"/>
      <c r="BH4594" s="3"/>
      <c r="BI4594" s="3"/>
      <c r="BJ4594" s="3">
        <v>0</v>
      </c>
      <c r="BK4594" s="3">
        <v>0</v>
      </c>
    </row>
    <row r="4595" spans="1:63" ht="33.75" x14ac:dyDescent="0.25">
      <c r="A4595" s="1" t="s">
        <v>0</v>
      </c>
      <c r="B4595" s="1" t="s">
        <v>0</v>
      </c>
      <c r="C4595" s="1" t="s">
        <v>0</v>
      </c>
      <c r="D4595" s="106" t="s">
        <v>0</v>
      </c>
      <c r="E4595" s="106" t="s">
        <v>0</v>
      </c>
      <c r="F4595" s="106" t="s">
        <v>0</v>
      </c>
      <c r="G4595" s="2" t="s">
        <v>0</v>
      </c>
      <c r="H4595" s="10" t="s">
        <v>15</v>
      </c>
      <c r="I4595" s="11">
        <f>SUM(I4596,I4604,I4606)</f>
        <v>1467115</v>
      </c>
      <c r="J4595" s="11">
        <f t="shared" ref="J4595:Y4595" si="7111">SUM(J4596,J4604,J4606)</f>
        <v>1200</v>
      </c>
      <c r="K4595" s="11">
        <f t="shared" si="7111"/>
        <v>9026</v>
      </c>
      <c r="L4595" s="11">
        <f t="shared" si="7111"/>
        <v>0</v>
      </c>
      <c r="M4595" s="11">
        <f t="shared" si="7111"/>
        <v>0</v>
      </c>
      <c r="N4595" s="11">
        <f t="shared" si="7111"/>
        <v>0</v>
      </c>
      <c r="O4595" s="11">
        <f t="shared" si="7111"/>
        <v>0</v>
      </c>
      <c r="P4595" s="11">
        <f t="shared" ref="P4595" si="7112">SUM(P4596,P4604,P4606)</f>
        <v>10226</v>
      </c>
      <c r="Q4595" s="11">
        <f t="shared" si="7111"/>
        <v>0</v>
      </c>
      <c r="R4595" s="11">
        <f t="shared" si="7111"/>
        <v>0</v>
      </c>
      <c r="S4595" s="11">
        <f t="shared" si="7111"/>
        <v>9026</v>
      </c>
      <c r="T4595" s="11">
        <f t="shared" si="7111"/>
        <v>0</v>
      </c>
      <c r="U4595" s="11">
        <f t="shared" si="7111"/>
        <v>0</v>
      </c>
      <c r="V4595" s="11">
        <f t="shared" si="7111"/>
        <v>0</v>
      </c>
      <c r="W4595" s="11">
        <f t="shared" si="7111"/>
        <v>0</v>
      </c>
      <c r="X4595" s="11">
        <f t="shared" si="7111"/>
        <v>0</v>
      </c>
      <c r="Y4595" s="11">
        <f t="shared" si="7111"/>
        <v>53</v>
      </c>
      <c r="Z4595" s="11">
        <v>9079</v>
      </c>
      <c r="AA4595" s="11">
        <v>1147</v>
      </c>
      <c r="AB4595" s="11">
        <f>SUM(AB4596,AB4604,AB4606)</f>
        <v>20900</v>
      </c>
      <c r="AC4595" s="11">
        <f t="shared" ref="AC4595:AQ4595" si="7113">SUM(AC4596,AC4604,AC4606)</f>
        <v>400</v>
      </c>
      <c r="AD4595" s="11">
        <f t="shared" si="7113"/>
        <v>0</v>
      </c>
      <c r="AE4595" s="11">
        <f t="shared" si="7113"/>
        <v>0</v>
      </c>
      <c r="AF4595" s="11">
        <f t="shared" si="7113"/>
        <v>0</v>
      </c>
      <c r="AG4595" s="11">
        <f t="shared" si="7113"/>
        <v>0</v>
      </c>
      <c r="AH4595" s="11">
        <f t="shared" ref="AH4595" si="7114">SUM(AH4596,AH4604,AH4606)</f>
        <v>21300</v>
      </c>
      <c r="AI4595" s="11">
        <f t="shared" si="7113"/>
        <v>0</v>
      </c>
      <c r="AJ4595" s="11">
        <f t="shared" si="7113"/>
        <v>0</v>
      </c>
      <c r="AK4595" s="11">
        <f t="shared" si="7113"/>
        <v>400</v>
      </c>
      <c r="AL4595" s="11">
        <f t="shared" si="7113"/>
        <v>0</v>
      </c>
      <c r="AM4595" s="11">
        <f t="shared" si="7113"/>
        <v>0</v>
      </c>
      <c r="AN4595" s="11">
        <f t="shared" si="7113"/>
        <v>0</v>
      </c>
      <c r="AO4595" s="11">
        <f t="shared" si="7113"/>
        <v>0</v>
      </c>
      <c r="AP4595" s="11">
        <f t="shared" si="7113"/>
        <v>0</v>
      </c>
      <c r="AQ4595" s="11">
        <f t="shared" si="7113"/>
        <v>0</v>
      </c>
      <c r="AR4595" s="11">
        <v>400</v>
      </c>
      <c r="AS4595" s="11">
        <v>20900</v>
      </c>
      <c r="AT4595" s="11">
        <f t="shared" ref="AT4595:BI4595" si="7115">SUM(AT4596,AT4604,AT4606)</f>
        <v>42000</v>
      </c>
      <c r="AU4595" s="11">
        <f t="shared" si="7115"/>
        <v>41802</v>
      </c>
      <c r="AV4595" s="11">
        <f t="shared" si="7115"/>
        <v>0</v>
      </c>
      <c r="AW4595" s="11">
        <f t="shared" si="7115"/>
        <v>10215</v>
      </c>
      <c r="AX4595" s="11">
        <f t="shared" si="7115"/>
        <v>0</v>
      </c>
      <c r="AY4595" s="11">
        <f t="shared" si="7115"/>
        <v>0</v>
      </c>
      <c r="AZ4595" s="11">
        <f t="shared" ref="AZ4595" si="7116">SUM(AZ4596,AZ4604,AZ4606)</f>
        <v>94017</v>
      </c>
      <c r="BA4595" s="11">
        <f t="shared" si="7115"/>
        <v>0</v>
      </c>
      <c r="BB4595" s="11">
        <f t="shared" si="7115"/>
        <v>0</v>
      </c>
      <c r="BC4595" s="11">
        <f t="shared" si="7115"/>
        <v>41802</v>
      </c>
      <c r="BD4595" s="11">
        <f t="shared" si="7115"/>
        <v>0</v>
      </c>
      <c r="BE4595" s="11">
        <f t="shared" si="7115"/>
        <v>0</v>
      </c>
      <c r="BF4595" s="11">
        <f t="shared" si="7115"/>
        <v>10215</v>
      </c>
      <c r="BG4595" s="11">
        <f t="shared" si="7115"/>
        <v>0</v>
      </c>
      <c r="BH4595" s="11">
        <f t="shared" si="7115"/>
        <v>0</v>
      </c>
      <c r="BI4595" s="11">
        <f t="shared" si="7115"/>
        <v>0</v>
      </c>
      <c r="BJ4595" s="11">
        <v>52017</v>
      </c>
      <c r="BK4595" s="11">
        <v>42000</v>
      </c>
    </row>
    <row r="4596" spans="1:63" x14ac:dyDescent="0.25">
      <c r="A4596" s="4" t="s">
        <v>1156</v>
      </c>
      <c r="B4596" s="4" t="s">
        <v>58</v>
      </c>
      <c r="C4596" s="4" t="s">
        <v>168</v>
      </c>
      <c r="D4596" s="107" t="s">
        <v>1492</v>
      </c>
      <c r="E4596" s="106" t="s">
        <v>16</v>
      </c>
      <c r="F4596" s="106" t="s">
        <v>0</v>
      </c>
      <c r="G4596" s="2" t="s">
        <v>0</v>
      </c>
      <c r="H4596" s="2" t="s">
        <v>17</v>
      </c>
      <c r="I4596" s="12">
        <f>SUM(I4597:I4598)</f>
        <v>1210789</v>
      </c>
      <c r="J4596" s="12">
        <f t="shared" ref="J4596:Y4596" si="7117">SUM(J4597:J4598)</f>
        <v>100</v>
      </c>
      <c r="K4596" s="12">
        <f t="shared" si="7117"/>
        <v>100</v>
      </c>
      <c r="L4596" s="12">
        <f t="shared" si="7117"/>
        <v>0</v>
      </c>
      <c r="M4596" s="12">
        <f t="shared" si="7117"/>
        <v>0</v>
      </c>
      <c r="N4596" s="12">
        <f t="shared" si="7117"/>
        <v>0</v>
      </c>
      <c r="O4596" s="12">
        <f t="shared" si="7117"/>
        <v>0</v>
      </c>
      <c r="P4596" s="12">
        <f t="shared" ref="P4596" si="7118">SUM(P4597:P4598)</f>
        <v>200</v>
      </c>
      <c r="Q4596" s="12">
        <f t="shared" si="7117"/>
        <v>0</v>
      </c>
      <c r="R4596" s="12">
        <f t="shared" si="7117"/>
        <v>0</v>
      </c>
      <c r="S4596" s="12">
        <f t="shared" si="7117"/>
        <v>100</v>
      </c>
      <c r="T4596" s="12">
        <f t="shared" si="7117"/>
        <v>0</v>
      </c>
      <c r="U4596" s="12">
        <f t="shared" si="7117"/>
        <v>0</v>
      </c>
      <c r="V4596" s="12">
        <f t="shared" si="7117"/>
        <v>0</v>
      </c>
      <c r="W4596" s="12">
        <f t="shared" si="7117"/>
        <v>0</v>
      </c>
      <c r="X4596" s="12">
        <f t="shared" si="7117"/>
        <v>0</v>
      </c>
      <c r="Y4596" s="12">
        <f t="shared" si="7117"/>
        <v>53</v>
      </c>
      <c r="Z4596" s="12">
        <v>153</v>
      </c>
      <c r="AA4596" s="12">
        <v>47</v>
      </c>
      <c r="AB4596" s="12">
        <f t="shared" ref="AB4596:AQ4596" si="7119">SUM(AB4597:AB4598)</f>
        <v>0</v>
      </c>
      <c r="AC4596" s="12">
        <f t="shared" si="7119"/>
        <v>0</v>
      </c>
      <c r="AD4596" s="12">
        <f t="shared" si="7119"/>
        <v>0</v>
      </c>
      <c r="AE4596" s="12">
        <f t="shared" si="7119"/>
        <v>0</v>
      </c>
      <c r="AF4596" s="12">
        <f t="shared" si="7119"/>
        <v>0</v>
      </c>
      <c r="AG4596" s="12">
        <f t="shared" si="7119"/>
        <v>0</v>
      </c>
      <c r="AH4596" s="12">
        <f t="shared" ref="AH4596" si="7120">SUM(AH4597:AH4598)</f>
        <v>0</v>
      </c>
      <c r="AI4596" s="12">
        <f t="shared" si="7119"/>
        <v>0</v>
      </c>
      <c r="AJ4596" s="12">
        <f t="shared" si="7119"/>
        <v>0</v>
      </c>
      <c r="AK4596" s="12">
        <f t="shared" si="7119"/>
        <v>0</v>
      </c>
      <c r="AL4596" s="12">
        <f t="shared" si="7119"/>
        <v>0</v>
      </c>
      <c r="AM4596" s="12">
        <f t="shared" si="7119"/>
        <v>0</v>
      </c>
      <c r="AN4596" s="12">
        <f t="shared" si="7119"/>
        <v>0</v>
      </c>
      <c r="AO4596" s="12">
        <f t="shared" si="7119"/>
        <v>0</v>
      </c>
      <c r="AP4596" s="12">
        <f t="shared" si="7119"/>
        <v>0</v>
      </c>
      <c r="AQ4596" s="12">
        <f t="shared" si="7119"/>
        <v>0</v>
      </c>
      <c r="AR4596" s="12">
        <v>0</v>
      </c>
      <c r="AS4596" s="12">
        <v>0</v>
      </c>
      <c r="AT4596" s="12">
        <f t="shared" ref="AT4596:BI4596" si="7121">SUM(AT4597:AT4598)</f>
        <v>0</v>
      </c>
      <c r="AU4596" s="12">
        <f t="shared" si="7121"/>
        <v>3172</v>
      </c>
      <c r="AV4596" s="12">
        <f t="shared" si="7121"/>
        <v>0</v>
      </c>
      <c r="AW4596" s="12">
        <f t="shared" si="7121"/>
        <v>2674</v>
      </c>
      <c r="AX4596" s="12">
        <f t="shared" si="7121"/>
        <v>0</v>
      </c>
      <c r="AY4596" s="12">
        <f t="shared" si="7121"/>
        <v>0</v>
      </c>
      <c r="AZ4596" s="12">
        <f t="shared" ref="AZ4596" si="7122">SUM(AZ4597:AZ4598)</f>
        <v>5846</v>
      </c>
      <c r="BA4596" s="12">
        <f t="shared" si="7121"/>
        <v>0</v>
      </c>
      <c r="BB4596" s="12">
        <f t="shared" si="7121"/>
        <v>0</v>
      </c>
      <c r="BC4596" s="12">
        <f t="shared" si="7121"/>
        <v>3172</v>
      </c>
      <c r="BD4596" s="12">
        <f t="shared" si="7121"/>
        <v>0</v>
      </c>
      <c r="BE4596" s="12">
        <f t="shared" si="7121"/>
        <v>0</v>
      </c>
      <c r="BF4596" s="12">
        <f t="shared" si="7121"/>
        <v>2674</v>
      </c>
      <c r="BG4596" s="12">
        <f t="shared" si="7121"/>
        <v>0</v>
      </c>
      <c r="BH4596" s="12">
        <f t="shared" si="7121"/>
        <v>0</v>
      </c>
      <c r="BI4596" s="12">
        <f t="shared" si="7121"/>
        <v>0</v>
      </c>
      <c r="BJ4596" s="12">
        <v>5846</v>
      </c>
      <c r="BK4596" s="12">
        <v>0</v>
      </c>
    </row>
    <row r="4597" spans="1:63" x14ac:dyDescent="0.25">
      <c r="A4597" s="4" t="s">
        <v>1156</v>
      </c>
      <c r="B4597" s="4" t="s">
        <v>58</v>
      </c>
      <c r="C4597" s="4" t="s">
        <v>168</v>
      </c>
      <c r="D4597" s="107" t="s">
        <v>1492</v>
      </c>
      <c r="E4597" s="117">
        <v>6111</v>
      </c>
      <c r="F4597" s="107"/>
      <c r="G4597" s="103" t="s">
        <v>1659</v>
      </c>
      <c r="H4597" s="13" t="s">
        <v>18</v>
      </c>
      <c r="I4597" s="14">
        <v>1102877</v>
      </c>
      <c r="J4597" s="14">
        <v>100</v>
      </c>
      <c r="K4597" s="14">
        <v>100</v>
      </c>
      <c r="L4597" s="14"/>
      <c r="M4597" s="14"/>
      <c r="N4597" s="14"/>
      <c r="O4597" s="14"/>
      <c r="P4597" s="14">
        <f t="shared" si="7043"/>
        <v>200</v>
      </c>
      <c r="Q4597" s="14"/>
      <c r="R4597" s="14"/>
      <c r="S4597" s="14">
        <v>100</v>
      </c>
      <c r="T4597" s="14"/>
      <c r="U4597" s="14"/>
      <c r="V4597" s="14"/>
      <c r="W4597" s="14"/>
      <c r="X4597" s="14"/>
      <c r="Y4597" s="14">
        <v>53</v>
      </c>
      <c r="Z4597" s="14">
        <v>153</v>
      </c>
      <c r="AA4597" s="14">
        <v>47</v>
      </c>
      <c r="AB4597" s="14">
        <v>0</v>
      </c>
      <c r="AC4597" s="14"/>
      <c r="AD4597" s="14"/>
      <c r="AE4597" s="14"/>
      <c r="AF4597" s="14"/>
      <c r="AG4597" s="14"/>
      <c r="AH4597" s="14">
        <f t="shared" si="7044"/>
        <v>0</v>
      </c>
      <c r="AI4597" s="14"/>
      <c r="AJ4597" s="14"/>
      <c r="AK4597" s="14"/>
      <c r="AL4597" s="14"/>
      <c r="AM4597" s="14"/>
      <c r="AN4597" s="14"/>
      <c r="AO4597" s="14"/>
      <c r="AP4597" s="14"/>
      <c r="AQ4597" s="14"/>
      <c r="AR4597" s="14">
        <v>0</v>
      </c>
      <c r="AS4597" s="14">
        <v>0</v>
      </c>
      <c r="AT4597" s="14">
        <v>0</v>
      </c>
      <c r="AU4597" s="14">
        <v>3172</v>
      </c>
      <c r="AV4597" s="14"/>
      <c r="AW4597" s="14">
        <v>2674</v>
      </c>
      <c r="AX4597" s="14"/>
      <c r="AY4597" s="14"/>
      <c r="AZ4597" s="14">
        <f t="shared" si="7045"/>
        <v>5846</v>
      </c>
      <c r="BA4597" s="14"/>
      <c r="BB4597" s="14"/>
      <c r="BC4597" s="14">
        <v>3172</v>
      </c>
      <c r="BD4597" s="14"/>
      <c r="BE4597" s="14"/>
      <c r="BF4597" s="14">
        <v>2674</v>
      </c>
      <c r="BG4597" s="14"/>
      <c r="BH4597" s="14"/>
      <c r="BI4597" s="14"/>
      <c r="BJ4597" s="14">
        <v>5846</v>
      </c>
      <c r="BK4597" s="14">
        <v>0</v>
      </c>
    </row>
    <row r="4598" spans="1:63" x14ac:dyDescent="0.25">
      <c r="A4598" s="1" t="s">
        <v>1156</v>
      </c>
      <c r="B4598" s="1" t="s">
        <v>58</v>
      </c>
      <c r="C4598" s="1" t="s">
        <v>168</v>
      </c>
      <c r="D4598" s="110" t="s">
        <v>1492</v>
      </c>
      <c r="E4598" s="110" t="s">
        <v>20</v>
      </c>
      <c r="F4598" s="107" t="s">
        <v>0</v>
      </c>
      <c r="G4598" s="13" t="s">
        <v>0</v>
      </c>
      <c r="H4598" s="2" t="s">
        <v>21</v>
      </c>
      <c r="I4598" s="12">
        <f>SUM(I4599:I4603)</f>
        <v>107912</v>
      </c>
      <c r="J4598" s="12">
        <f t="shared" ref="J4598:Y4598" si="7123">SUM(J4599:J4603)</f>
        <v>0</v>
      </c>
      <c r="K4598" s="12">
        <f t="shared" si="7123"/>
        <v>0</v>
      </c>
      <c r="L4598" s="12">
        <f t="shared" si="7123"/>
        <v>0</v>
      </c>
      <c r="M4598" s="12">
        <f t="shared" si="7123"/>
        <v>0</v>
      </c>
      <c r="N4598" s="12">
        <f t="shared" si="7123"/>
        <v>0</v>
      </c>
      <c r="O4598" s="12">
        <f t="shared" si="7123"/>
        <v>0</v>
      </c>
      <c r="P4598" s="12">
        <f t="shared" si="7123"/>
        <v>0</v>
      </c>
      <c r="Q4598" s="12">
        <f t="shared" si="7123"/>
        <v>0</v>
      </c>
      <c r="R4598" s="12">
        <f t="shared" si="7123"/>
        <v>0</v>
      </c>
      <c r="S4598" s="12">
        <f t="shared" si="7123"/>
        <v>0</v>
      </c>
      <c r="T4598" s="12">
        <f t="shared" si="7123"/>
        <v>0</v>
      </c>
      <c r="U4598" s="12">
        <f t="shared" si="7123"/>
        <v>0</v>
      </c>
      <c r="V4598" s="12">
        <f t="shared" si="7123"/>
        <v>0</v>
      </c>
      <c r="W4598" s="12">
        <f t="shared" si="7123"/>
        <v>0</v>
      </c>
      <c r="X4598" s="12">
        <f t="shared" si="7123"/>
        <v>0</v>
      </c>
      <c r="Y4598" s="12">
        <f t="shared" si="7123"/>
        <v>0</v>
      </c>
      <c r="Z4598" s="12">
        <v>0</v>
      </c>
      <c r="AA4598" s="12">
        <v>0</v>
      </c>
      <c r="AB4598" s="12">
        <f t="shared" ref="AB4598:AQ4598" si="7124">SUM(AB4599:AB4603)</f>
        <v>0</v>
      </c>
      <c r="AC4598" s="12">
        <f t="shared" si="7124"/>
        <v>0</v>
      </c>
      <c r="AD4598" s="12">
        <f t="shared" si="7124"/>
        <v>0</v>
      </c>
      <c r="AE4598" s="12">
        <f t="shared" si="7124"/>
        <v>0</v>
      </c>
      <c r="AF4598" s="12">
        <f t="shared" si="7124"/>
        <v>0</v>
      </c>
      <c r="AG4598" s="12">
        <f t="shared" si="7124"/>
        <v>0</v>
      </c>
      <c r="AH4598" s="12">
        <f t="shared" si="7124"/>
        <v>0</v>
      </c>
      <c r="AI4598" s="12">
        <f t="shared" si="7124"/>
        <v>0</v>
      </c>
      <c r="AJ4598" s="12">
        <f t="shared" si="7124"/>
        <v>0</v>
      </c>
      <c r="AK4598" s="12">
        <f t="shared" si="7124"/>
        <v>0</v>
      </c>
      <c r="AL4598" s="12">
        <f t="shared" si="7124"/>
        <v>0</v>
      </c>
      <c r="AM4598" s="12">
        <f t="shared" si="7124"/>
        <v>0</v>
      </c>
      <c r="AN4598" s="12">
        <f t="shared" si="7124"/>
        <v>0</v>
      </c>
      <c r="AO4598" s="12">
        <f t="shared" si="7124"/>
        <v>0</v>
      </c>
      <c r="AP4598" s="12">
        <f t="shared" si="7124"/>
        <v>0</v>
      </c>
      <c r="AQ4598" s="12">
        <f t="shared" si="7124"/>
        <v>0</v>
      </c>
      <c r="AR4598" s="12">
        <v>0</v>
      </c>
      <c r="AS4598" s="12">
        <v>0</v>
      </c>
      <c r="AT4598" s="12">
        <f t="shared" ref="AT4598:BI4598" si="7125">SUM(AT4599:AT4603)</f>
        <v>0</v>
      </c>
      <c r="AU4598" s="12">
        <f t="shared" si="7125"/>
        <v>0</v>
      </c>
      <c r="AV4598" s="12">
        <f t="shared" si="7125"/>
        <v>0</v>
      </c>
      <c r="AW4598" s="12">
        <f t="shared" si="7125"/>
        <v>0</v>
      </c>
      <c r="AX4598" s="12">
        <f t="shared" si="7125"/>
        <v>0</v>
      </c>
      <c r="AY4598" s="12">
        <f t="shared" si="7125"/>
        <v>0</v>
      </c>
      <c r="AZ4598" s="12">
        <f t="shared" si="7125"/>
        <v>0</v>
      </c>
      <c r="BA4598" s="12">
        <f t="shared" si="7125"/>
        <v>0</v>
      </c>
      <c r="BB4598" s="12">
        <f t="shared" si="7125"/>
        <v>0</v>
      </c>
      <c r="BC4598" s="12">
        <f t="shared" si="7125"/>
        <v>0</v>
      </c>
      <c r="BD4598" s="12">
        <f t="shared" si="7125"/>
        <v>0</v>
      </c>
      <c r="BE4598" s="12">
        <f t="shared" si="7125"/>
        <v>0</v>
      </c>
      <c r="BF4598" s="12">
        <f t="shared" si="7125"/>
        <v>0</v>
      </c>
      <c r="BG4598" s="12">
        <f t="shared" si="7125"/>
        <v>0</v>
      </c>
      <c r="BH4598" s="12">
        <f t="shared" si="7125"/>
        <v>0</v>
      </c>
      <c r="BI4598" s="12">
        <f t="shared" si="7125"/>
        <v>0</v>
      </c>
      <c r="BJ4598" s="12">
        <v>0</v>
      </c>
      <c r="BK4598" s="12">
        <v>0</v>
      </c>
    </row>
    <row r="4599" spans="1:63" ht="22.5" x14ac:dyDescent="0.25">
      <c r="A4599" s="4" t="s">
        <v>1156</v>
      </c>
      <c r="B4599" s="4" t="s">
        <v>58</v>
      </c>
      <c r="C4599" s="4" t="s">
        <v>168</v>
      </c>
      <c r="D4599" s="107" t="s">
        <v>1492</v>
      </c>
      <c r="E4599" s="117">
        <v>6112</v>
      </c>
      <c r="F4599" s="107" t="s">
        <v>1494</v>
      </c>
      <c r="G4599" s="103" t="s">
        <v>1659</v>
      </c>
      <c r="H4599" s="13" t="s">
        <v>59</v>
      </c>
      <c r="I4599" s="14">
        <v>15741</v>
      </c>
      <c r="J4599" s="14">
        <v>0</v>
      </c>
      <c r="K4599" s="14"/>
      <c r="L4599" s="14"/>
      <c r="M4599" s="14"/>
      <c r="N4599" s="14"/>
      <c r="O4599" s="14"/>
      <c r="P4599" s="14">
        <f t="shared" si="7043"/>
        <v>0</v>
      </c>
      <c r="Q4599" s="14"/>
      <c r="R4599" s="14"/>
      <c r="S4599" s="14"/>
      <c r="T4599" s="14"/>
      <c r="U4599" s="14"/>
      <c r="V4599" s="14"/>
      <c r="W4599" s="14"/>
      <c r="X4599" s="14"/>
      <c r="Y4599" s="14"/>
      <c r="Z4599" s="14">
        <v>0</v>
      </c>
      <c r="AA4599" s="14">
        <v>0</v>
      </c>
      <c r="AB4599" s="14">
        <v>0</v>
      </c>
      <c r="AC4599" s="14"/>
      <c r="AD4599" s="14"/>
      <c r="AE4599" s="14"/>
      <c r="AF4599" s="14"/>
      <c r="AG4599" s="14"/>
      <c r="AH4599" s="14">
        <f t="shared" si="7044"/>
        <v>0</v>
      </c>
      <c r="AI4599" s="14"/>
      <c r="AJ4599" s="14"/>
      <c r="AK4599" s="14"/>
      <c r="AL4599" s="14"/>
      <c r="AM4599" s="14"/>
      <c r="AN4599" s="14"/>
      <c r="AO4599" s="14"/>
      <c r="AP4599" s="14"/>
      <c r="AQ4599" s="14"/>
      <c r="AR4599" s="14">
        <v>0</v>
      </c>
      <c r="AS4599" s="14">
        <v>0</v>
      </c>
      <c r="AT4599" s="14">
        <v>0</v>
      </c>
      <c r="AU4599" s="14"/>
      <c r="AV4599" s="14"/>
      <c r="AW4599" s="14"/>
      <c r="AX4599" s="14"/>
      <c r="AY4599" s="14"/>
      <c r="AZ4599" s="14">
        <f t="shared" si="7045"/>
        <v>0</v>
      </c>
      <c r="BA4599" s="14"/>
      <c r="BB4599" s="14"/>
      <c r="BC4599" s="14"/>
      <c r="BD4599" s="14"/>
      <c r="BE4599" s="14"/>
      <c r="BF4599" s="14"/>
      <c r="BG4599" s="14"/>
      <c r="BH4599" s="14"/>
      <c r="BI4599" s="14"/>
      <c r="BJ4599" s="14">
        <v>0</v>
      </c>
      <c r="BK4599" s="14">
        <v>0</v>
      </c>
    </row>
    <row r="4600" spans="1:63" x14ac:dyDescent="0.25">
      <c r="A4600" s="4" t="s">
        <v>1156</v>
      </c>
      <c r="B4600" s="4" t="s">
        <v>58</v>
      </c>
      <c r="C4600" s="4" t="s">
        <v>168</v>
      </c>
      <c r="D4600" s="107" t="s">
        <v>1492</v>
      </c>
      <c r="E4600" s="117">
        <v>6112</v>
      </c>
      <c r="F4600" s="107" t="s">
        <v>1495</v>
      </c>
      <c r="G4600" s="103" t="s">
        <v>1659</v>
      </c>
      <c r="H4600" s="13" t="s">
        <v>24</v>
      </c>
      <c r="I4600" s="14">
        <v>61985</v>
      </c>
      <c r="J4600" s="14">
        <v>0</v>
      </c>
      <c r="K4600" s="14"/>
      <c r="L4600" s="14"/>
      <c r="M4600" s="14"/>
      <c r="N4600" s="14"/>
      <c r="O4600" s="14"/>
      <c r="P4600" s="14">
        <f t="shared" si="7043"/>
        <v>0</v>
      </c>
      <c r="Q4600" s="14"/>
      <c r="R4600" s="14"/>
      <c r="S4600" s="14"/>
      <c r="T4600" s="14"/>
      <c r="U4600" s="14"/>
      <c r="V4600" s="14"/>
      <c r="W4600" s="14"/>
      <c r="X4600" s="14"/>
      <c r="Y4600" s="14"/>
      <c r="Z4600" s="14">
        <v>0</v>
      </c>
      <c r="AA4600" s="14">
        <v>0</v>
      </c>
      <c r="AB4600" s="14">
        <v>0</v>
      </c>
      <c r="AC4600" s="14"/>
      <c r="AD4600" s="14"/>
      <c r="AE4600" s="14"/>
      <c r="AF4600" s="14"/>
      <c r="AG4600" s="14"/>
      <c r="AH4600" s="14">
        <f t="shared" si="7044"/>
        <v>0</v>
      </c>
      <c r="AI4600" s="14"/>
      <c r="AJ4600" s="14"/>
      <c r="AK4600" s="14"/>
      <c r="AL4600" s="14"/>
      <c r="AM4600" s="14"/>
      <c r="AN4600" s="14"/>
      <c r="AO4600" s="14"/>
      <c r="AP4600" s="14"/>
      <c r="AQ4600" s="14"/>
      <c r="AR4600" s="14">
        <v>0</v>
      </c>
      <c r="AS4600" s="14">
        <v>0</v>
      </c>
      <c r="AT4600" s="14">
        <v>0</v>
      </c>
      <c r="AU4600" s="14"/>
      <c r="AV4600" s="14"/>
      <c r="AW4600" s="14"/>
      <c r="AX4600" s="14"/>
      <c r="AY4600" s="14"/>
      <c r="AZ4600" s="14">
        <f t="shared" si="7045"/>
        <v>0</v>
      </c>
      <c r="BA4600" s="14"/>
      <c r="BB4600" s="14"/>
      <c r="BC4600" s="14"/>
      <c r="BD4600" s="14"/>
      <c r="BE4600" s="14"/>
      <c r="BF4600" s="14"/>
      <c r="BG4600" s="14"/>
      <c r="BH4600" s="14"/>
      <c r="BI4600" s="14"/>
      <c r="BJ4600" s="14">
        <v>0</v>
      </c>
      <c r="BK4600" s="14">
        <v>0</v>
      </c>
    </row>
    <row r="4601" spans="1:63" x14ac:dyDescent="0.25">
      <c r="A4601" s="4" t="s">
        <v>1156</v>
      </c>
      <c r="B4601" s="4" t="s">
        <v>58</v>
      </c>
      <c r="C4601" s="4" t="s">
        <v>168</v>
      </c>
      <c r="D4601" s="107" t="s">
        <v>1492</v>
      </c>
      <c r="E4601" s="117">
        <v>6112</v>
      </c>
      <c r="F4601" s="107" t="s">
        <v>1496</v>
      </c>
      <c r="G4601" s="103" t="s">
        <v>1659</v>
      </c>
      <c r="H4601" s="13" t="s">
        <v>25</v>
      </c>
      <c r="I4601" s="14">
        <v>12366</v>
      </c>
      <c r="J4601" s="14">
        <v>0</v>
      </c>
      <c r="K4601" s="14"/>
      <c r="L4601" s="14"/>
      <c r="M4601" s="14"/>
      <c r="N4601" s="14"/>
      <c r="O4601" s="14"/>
      <c r="P4601" s="14">
        <f t="shared" si="7043"/>
        <v>0</v>
      </c>
      <c r="Q4601" s="14"/>
      <c r="R4601" s="14"/>
      <c r="S4601" s="14"/>
      <c r="T4601" s="14"/>
      <c r="U4601" s="14"/>
      <c r="V4601" s="14"/>
      <c r="W4601" s="14"/>
      <c r="X4601" s="14"/>
      <c r="Y4601" s="14"/>
      <c r="Z4601" s="14">
        <v>0</v>
      </c>
      <c r="AA4601" s="14">
        <v>0</v>
      </c>
      <c r="AB4601" s="14">
        <v>0</v>
      </c>
      <c r="AC4601" s="14"/>
      <c r="AD4601" s="14"/>
      <c r="AE4601" s="14"/>
      <c r="AF4601" s="14"/>
      <c r="AG4601" s="14"/>
      <c r="AH4601" s="14">
        <f t="shared" si="7044"/>
        <v>0</v>
      </c>
      <c r="AI4601" s="14"/>
      <c r="AJ4601" s="14"/>
      <c r="AK4601" s="14"/>
      <c r="AL4601" s="14"/>
      <c r="AM4601" s="14"/>
      <c r="AN4601" s="14"/>
      <c r="AO4601" s="14"/>
      <c r="AP4601" s="14"/>
      <c r="AQ4601" s="14"/>
      <c r="AR4601" s="14">
        <v>0</v>
      </c>
      <c r="AS4601" s="14">
        <v>0</v>
      </c>
      <c r="AT4601" s="14">
        <v>0</v>
      </c>
      <c r="AU4601" s="14"/>
      <c r="AV4601" s="14"/>
      <c r="AW4601" s="14"/>
      <c r="AX4601" s="14"/>
      <c r="AY4601" s="14"/>
      <c r="AZ4601" s="14">
        <f t="shared" si="7045"/>
        <v>0</v>
      </c>
      <c r="BA4601" s="14"/>
      <c r="BB4601" s="14"/>
      <c r="BC4601" s="14"/>
      <c r="BD4601" s="14"/>
      <c r="BE4601" s="14"/>
      <c r="BF4601" s="14"/>
      <c r="BG4601" s="14"/>
      <c r="BH4601" s="14"/>
      <c r="BI4601" s="14"/>
      <c r="BJ4601" s="14">
        <v>0</v>
      </c>
      <c r="BK4601" s="14">
        <v>0</v>
      </c>
    </row>
    <row r="4602" spans="1:63" x14ac:dyDescent="0.25">
      <c r="A4602" s="4" t="s">
        <v>1156</v>
      </c>
      <c r="B4602" s="4" t="s">
        <v>58</v>
      </c>
      <c r="C4602" s="4" t="s">
        <v>168</v>
      </c>
      <c r="D4602" s="107" t="s">
        <v>1492</v>
      </c>
      <c r="E4602" s="117">
        <v>6112</v>
      </c>
      <c r="F4602" s="107" t="s">
        <v>1497</v>
      </c>
      <c r="G4602" s="103" t="s">
        <v>1659</v>
      </c>
      <c r="H4602" s="13" t="s">
        <v>23</v>
      </c>
      <c r="I4602" s="14">
        <v>9000</v>
      </c>
      <c r="J4602" s="14">
        <v>0</v>
      </c>
      <c r="K4602" s="14"/>
      <c r="L4602" s="14"/>
      <c r="M4602" s="14"/>
      <c r="N4602" s="14"/>
      <c r="O4602" s="14"/>
      <c r="P4602" s="14">
        <f t="shared" si="7043"/>
        <v>0</v>
      </c>
      <c r="Q4602" s="14"/>
      <c r="R4602" s="14"/>
      <c r="S4602" s="14"/>
      <c r="T4602" s="14"/>
      <c r="U4602" s="14"/>
      <c r="V4602" s="14"/>
      <c r="W4602" s="14"/>
      <c r="X4602" s="14"/>
      <c r="Y4602" s="14"/>
      <c r="Z4602" s="14">
        <v>0</v>
      </c>
      <c r="AA4602" s="14">
        <v>0</v>
      </c>
      <c r="AB4602" s="14">
        <v>0</v>
      </c>
      <c r="AC4602" s="14"/>
      <c r="AD4602" s="14"/>
      <c r="AE4602" s="14"/>
      <c r="AF4602" s="14"/>
      <c r="AG4602" s="14"/>
      <c r="AH4602" s="14">
        <f t="shared" si="7044"/>
        <v>0</v>
      </c>
      <c r="AI4602" s="14"/>
      <c r="AJ4602" s="14"/>
      <c r="AK4602" s="14"/>
      <c r="AL4602" s="14"/>
      <c r="AM4602" s="14"/>
      <c r="AN4602" s="14"/>
      <c r="AO4602" s="14"/>
      <c r="AP4602" s="14"/>
      <c r="AQ4602" s="14"/>
      <c r="AR4602" s="14">
        <v>0</v>
      </c>
      <c r="AS4602" s="14">
        <v>0</v>
      </c>
      <c r="AT4602" s="14">
        <v>0</v>
      </c>
      <c r="AU4602" s="14"/>
      <c r="AV4602" s="14"/>
      <c r="AW4602" s="14"/>
      <c r="AX4602" s="14"/>
      <c r="AY4602" s="14"/>
      <c r="AZ4602" s="14">
        <f t="shared" si="7045"/>
        <v>0</v>
      </c>
      <c r="BA4602" s="14"/>
      <c r="BB4602" s="14"/>
      <c r="BC4602" s="14"/>
      <c r="BD4602" s="14"/>
      <c r="BE4602" s="14"/>
      <c r="BF4602" s="14"/>
      <c r="BG4602" s="14"/>
      <c r="BH4602" s="14"/>
      <c r="BI4602" s="14"/>
      <c r="BJ4602" s="14">
        <v>0</v>
      </c>
      <c r="BK4602" s="14">
        <v>0</v>
      </c>
    </row>
    <row r="4603" spans="1:63" x14ac:dyDescent="0.25">
      <c r="A4603" s="4" t="s">
        <v>1156</v>
      </c>
      <c r="B4603" s="4" t="s">
        <v>58</v>
      </c>
      <c r="C4603" s="4" t="s">
        <v>168</v>
      </c>
      <c r="D4603" s="107" t="s">
        <v>1492</v>
      </c>
      <c r="E4603" s="117">
        <v>6112</v>
      </c>
      <c r="F4603" s="107" t="s">
        <v>1498</v>
      </c>
      <c r="G4603" s="103" t="s">
        <v>1659</v>
      </c>
      <c r="H4603" s="13" t="s">
        <v>26</v>
      </c>
      <c r="I4603" s="14">
        <v>8820</v>
      </c>
      <c r="J4603" s="14">
        <v>0</v>
      </c>
      <c r="K4603" s="14"/>
      <c r="L4603" s="14"/>
      <c r="M4603" s="14"/>
      <c r="N4603" s="14"/>
      <c r="O4603" s="14"/>
      <c r="P4603" s="14">
        <f t="shared" si="7043"/>
        <v>0</v>
      </c>
      <c r="Q4603" s="14"/>
      <c r="R4603" s="14"/>
      <c r="S4603" s="14"/>
      <c r="T4603" s="14"/>
      <c r="U4603" s="14"/>
      <c r="V4603" s="14"/>
      <c r="W4603" s="14"/>
      <c r="X4603" s="14"/>
      <c r="Y4603" s="14"/>
      <c r="Z4603" s="14">
        <v>0</v>
      </c>
      <c r="AA4603" s="14">
        <v>0</v>
      </c>
      <c r="AB4603" s="14">
        <v>0</v>
      </c>
      <c r="AC4603" s="14"/>
      <c r="AD4603" s="14"/>
      <c r="AE4603" s="14"/>
      <c r="AF4603" s="14"/>
      <c r="AG4603" s="14"/>
      <c r="AH4603" s="14">
        <f t="shared" si="7044"/>
        <v>0</v>
      </c>
      <c r="AI4603" s="14"/>
      <c r="AJ4603" s="14"/>
      <c r="AK4603" s="14"/>
      <c r="AL4603" s="14"/>
      <c r="AM4603" s="14"/>
      <c r="AN4603" s="14"/>
      <c r="AO4603" s="14"/>
      <c r="AP4603" s="14"/>
      <c r="AQ4603" s="14"/>
      <c r="AR4603" s="14">
        <v>0</v>
      </c>
      <c r="AS4603" s="14">
        <v>0</v>
      </c>
      <c r="AT4603" s="14">
        <v>0</v>
      </c>
      <c r="AU4603" s="14"/>
      <c r="AV4603" s="14"/>
      <c r="AW4603" s="14"/>
      <c r="AX4603" s="14"/>
      <c r="AY4603" s="14"/>
      <c r="AZ4603" s="14">
        <f t="shared" si="7045"/>
        <v>0</v>
      </c>
      <c r="BA4603" s="14"/>
      <c r="BB4603" s="14"/>
      <c r="BC4603" s="14"/>
      <c r="BD4603" s="14"/>
      <c r="BE4603" s="14"/>
      <c r="BF4603" s="14"/>
      <c r="BG4603" s="14"/>
      <c r="BH4603" s="14"/>
      <c r="BI4603" s="14"/>
      <c r="BJ4603" s="14">
        <v>0</v>
      </c>
      <c r="BK4603" s="14">
        <v>0</v>
      </c>
    </row>
    <row r="4604" spans="1:63" ht="22.5" x14ac:dyDescent="0.25">
      <c r="A4604" s="4" t="s">
        <v>1156</v>
      </c>
      <c r="B4604" s="4" t="s">
        <v>58</v>
      </c>
      <c r="C4604" s="4" t="s">
        <v>168</v>
      </c>
      <c r="D4604" s="107" t="s">
        <v>1492</v>
      </c>
      <c r="E4604" s="106" t="s">
        <v>27</v>
      </c>
      <c r="F4604" s="106" t="s">
        <v>0</v>
      </c>
      <c r="G4604" s="2" t="s">
        <v>0</v>
      </c>
      <c r="H4604" s="2" t="s">
        <v>28</v>
      </c>
      <c r="I4604" s="12">
        <f>SUM(I4605)</f>
        <v>117875</v>
      </c>
      <c r="J4604" s="12">
        <f t="shared" ref="J4604:Y4604" si="7126">SUM(J4605)</f>
        <v>100</v>
      </c>
      <c r="K4604" s="12">
        <f t="shared" si="7126"/>
        <v>100</v>
      </c>
      <c r="L4604" s="12">
        <f t="shared" si="7126"/>
        <v>0</v>
      </c>
      <c r="M4604" s="12">
        <f t="shared" si="7126"/>
        <v>0</v>
      </c>
      <c r="N4604" s="12">
        <f t="shared" si="7126"/>
        <v>0</v>
      </c>
      <c r="O4604" s="12">
        <f t="shared" si="7126"/>
        <v>0</v>
      </c>
      <c r="P4604" s="12">
        <f t="shared" si="7126"/>
        <v>200</v>
      </c>
      <c r="Q4604" s="12">
        <f t="shared" si="7126"/>
        <v>0</v>
      </c>
      <c r="R4604" s="12">
        <f t="shared" si="7126"/>
        <v>0</v>
      </c>
      <c r="S4604" s="12">
        <f t="shared" si="7126"/>
        <v>100</v>
      </c>
      <c r="T4604" s="12">
        <f t="shared" si="7126"/>
        <v>0</v>
      </c>
      <c r="U4604" s="12">
        <f t="shared" si="7126"/>
        <v>0</v>
      </c>
      <c r="V4604" s="12">
        <f t="shared" si="7126"/>
        <v>0</v>
      </c>
      <c r="W4604" s="12">
        <f t="shared" si="7126"/>
        <v>0</v>
      </c>
      <c r="X4604" s="12">
        <f t="shared" si="7126"/>
        <v>0</v>
      </c>
      <c r="Y4604" s="12">
        <f t="shared" si="7126"/>
        <v>0</v>
      </c>
      <c r="Z4604" s="12">
        <v>100</v>
      </c>
      <c r="AA4604" s="12">
        <v>100</v>
      </c>
      <c r="AB4604" s="12">
        <f t="shared" ref="AB4604:AQ4604" si="7127">SUM(AB4605)</f>
        <v>0</v>
      </c>
      <c r="AC4604" s="12">
        <f t="shared" si="7127"/>
        <v>0</v>
      </c>
      <c r="AD4604" s="12">
        <f t="shared" si="7127"/>
        <v>0</v>
      </c>
      <c r="AE4604" s="12">
        <f t="shared" si="7127"/>
        <v>0</v>
      </c>
      <c r="AF4604" s="12">
        <f t="shared" si="7127"/>
        <v>0</v>
      </c>
      <c r="AG4604" s="12">
        <f t="shared" si="7127"/>
        <v>0</v>
      </c>
      <c r="AH4604" s="12">
        <f t="shared" si="7127"/>
        <v>0</v>
      </c>
      <c r="AI4604" s="12">
        <f t="shared" si="7127"/>
        <v>0</v>
      </c>
      <c r="AJ4604" s="12">
        <f t="shared" si="7127"/>
        <v>0</v>
      </c>
      <c r="AK4604" s="12">
        <f t="shared" si="7127"/>
        <v>0</v>
      </c>
      <c r="AL4604" s="12">
        <f t="shared" si="7127"/>
        <v>0</v>
      </c>
      <c r="AM4604" s="12">
        <f t="shared" si="7127"/>
        <v>0</v>
      </c>
      <c r="AN4604" s="12">
        <f t="shared" si="7127"/>
        <v>0</v>
      </c>
      <c r="AO4604" s="12">
        <f t="shared" si="7127"/>
        <v>0</v>
      </c>
      <c r="AP4604" s="12">
        <f t="shared" si="7127"/>
        <v>0</v>
      </c>
      <c r="AQ4604" s="12">
        <f t="shared" si="7127"/>
        <v>0</v>
      </c>
      <c r="AR4604" s="12">
        <v>0</v>
      </c>
      <c r="AS4604" s="12">
        <v>0</v>
      </c>
      <c r="AT4604" s="12">
        <f t="shared" ref="AT4604:BI4604" si="7128">SUM(AT4605)</f>
        <v>0</v>
      </c>
      <c r="AU4604" s="12">
        <f t="shared" si="7128"/>
        <v>378</v>
      </c>
      <c r="AV4604" s="12">
        <f t="shared" si="7128"/>
        <v>0</v>
      </c>
      <c r="AW4604" s="12">
        <f t="shared" si="7128"/>
        <v>281</v>
      </c>
      <c r="AX4604" s="12">
        <f t="shared" si="7128"/>
        <v>0</v>
      </c>
      <c r="AY4604" s="12">
        <f t="shared" si="7128"/>
        <v>0</v>
      </c>
      <c r="AZ4604" s="12">
        <f t="shared" si="7128"/>
        <v>659</v>
      </c>
      <c r="BA4604" s="12">
        <f t="shared" si="7128"/>
        <v>0</v>
      </c>
      <c r="BB4604" s="12">
        <f t="shared" si="7128"/>
        <v>0</v>
      </c>
      <c r="BC4604" s="12">
        <f t="shared" si="7128"/>
        <v>378</v>
      </c>
      <c r="BD4604" s="12">
        <f t="shared" si="7128"/>
        <v>0</v>
      </c>
      <c r="BE4604" s="12">
        <f t="shared" si="7128"/>
        <v>0</v>
      </c>
      <c r="BF4604" s="12">
        <f t="shared" si="7128"/>
        <v>281</v>
      </c>
      <c r="BG4604" s="12">
        <f t="shared" si="7128"/>
        <v>0</v>
      </c>
      <c r="BH4604" s="12">
        <f t="shared" si="7128"/>
        <v>0</v>
      </c>
      <c r="BI4604" s="12">
        <f t="shared" si="7128"/>
        <v>0</v>
      </c>
      <c r="BJ4604" s="12">
        <v>659</v>
      </c>
      <c r="BK4604" s="12">
        <v>0</v>
      </c>
    </row>
    <row r="4605" spans="1:63" x14ac:dyDescent="0.25">
      <c r="A4605" s="4" t="s">
        <v>1156</v>
      </c>
      <c r="B4605" s="4" t="s">
        <v>58</v>
      </c>
      <c r="C4605" s="4" t="s">
        <v>168</v>
      </c>
      <c r="D4605" s="107" t="s">
        <v>1492</v>
      </c>
      <c r="E4605" s="117">
        <v>6121</v>
      </c>
      <c r="F4605" s="107"/>
      <c r="G4605" s="103" t="s">
        <v>1659</v>
      </c>
      <c r="H4605" s="13" t="s">
        <v>29</v>
      </c>
      <c r="I4605" s="14">
        <v>117875</v>
      </c>
      <c r="J4605" s="14">
        <v>100</v>
      </c>
      <c r="K4605" s="14">
        <v>100</v>
      </c>
      <c r="L4605" s="14"/>
      <c r="M4605" s="14"/>
      <c r="N4605" s="14"/>
      <c r="O4605" s="14"/>
      <c r="P4605" s="14">
        <f t="shared" ref="P4605:P4668" si="7129">J4605+K4605+L4605+M4605+N4605+O4605</f>
        <v>200</v>
      </c>
      <c r="Q4605" s="14"/>
      <c r="R4605" s="14"/>
      <c r="S4605" s="14">
        <v>100</v>
      </c>
      <c r="T4605" s="14"/>
      <c r="U4605" s="14"/>
      <c r="V4605" s="14"/>
      <c r="W4605" s="14"/>
      <c r="X4605" s="14"/>
      <c r="Y4605" s="14"/>
      <c r="Z4605" s="14">
        <v>100</v>
      </c>
      <c r="AA4605" s="14">
        <v>100</v>
      </c>
      <c r="AB4605" s="14">
        <v>0</v>
      </c>
      <c r="AC4605" s="14"/>
      <c r="AD4605" s="14"/>
      <c r="AE4605" s="14"/>
      <c r="AF4605" s="14"/>
      <c r="AG4605" s="14"/>
      <c r="AH4605" s="14">
        <f t="shared" ref="AH4605:AH4668" si="7130">AB4605+AC4605+AD4605+AE4605+AF4605+AG4605</f>
        <v>0</v>
      </c>
      <c r="AI4605" s="14"/>
      <c r="AJ4605" s="14"/>
      <c r="AK4605" s="14"/>
      <c r="AL4605" s="14"/>
      <c r="AM4605" s="14"/>
      <c r="AN4605" s="14"/>
      <c r="AO4605" s="14"/>
      <c r="AP4605" s="14"/>
      <c r="AQ4605" s="14"/>
      <c r="AR4605" s="14">
        <v>0</v>
      </c>
      <c r="AS4605" s="14">
        <v>0</v>
      </c>
      <c r="AT4605" s="14">
        <v>0</v>
      </c>
      <c r="AU4605" s="14">
        <v>378</v>
      </c>
      <c r="AV4605" s="14"/>
      <c r="AW4605" s="14">
        <v>281</v>
      </c>
      <c r="AX4605" s="14"/>
      <c r="AY4605" s="14"/>
      <c r="AZ4605" s="14">
        <f t="shared" ref="AZ4605:AZ4668" si="7131">AT4605+AU4605+AV4605+AW4605+AX4605+AY4605</f>
        <v>659</v>
      </c>
      <c r="BA4605" s="14"/>
      <c r="BB4605" s="14"/>
      <c r="BC4605" s="14">
        <v>378</v>
      </c>
      <c r="BD4605" s="14"/>
      <c r="BE4605" s="14"/>
      <c r="BF4605" s="14">
        <v>281</v>
      </c>
      <c r="BG4605" s="14"/>
      <c r="BH4605" s="14"/>
      <c r="BI4605" s="14"/>
      <c r="BJ4605" s="14">
        <v>659</v>
      </c>
      <c r="BK4605" s="14">
        <v>0</v>
      </c>
    </row>
    <row r="4606" spans="1:63" ht="22.5" x14ac:dyDescent="0.25">
      <c r="A4606" s="4" t="s">
        <v>1156</v>
      </c>
      <c r="B4606" s="4" t="s">
        <v>58</v>
      </c>
      <c r="C4606" s="4" t="s">
        <v>168</v>
      </c>
      <c r="D4606" s="107" t="s">
        <v>1492</v>
      </c>
      <c r="E4606" s="106" t="s">
        <v>31</v>
      </c>
      <c r="F4606" s="106" t="s">
        <v>0</v>
      </c>
      <c r="G4606" s="2" t="s">
        <v>0</v>
      </c>
      <c r="H4606" s="2" t="s">
        <v>32</v>
      </c>
      <c r="I4606" s="12">
        <f>SUM(I4607:I4615)</f>
        <v>138451</v>
      </c>
      <c r="J4606" s="12">
        <f t="shared" ref="J4606:Y4606" si="7132">SUM(J4607:J4615)</f>
        <v>1000</v>
      </c>
      <c r="K4606" s="12">
        <f t="shared" si="7132"/>
        <v>8826</v>
      </c>
      <c r="L4606" s="12">
        <f t="shared" si="7132"/>
        <v>0</v>
      </c>
      <c r="M4606" s="12">
        <f t="shared" si="7132"/>
        <v>0</v>
      </c>
      <c r="N4606" s="12">
        <f t="shared" si="7132"/>
        <v>0</v>
      </c>
      <c r="O4606" s="12">
        <f t="shared" si="7132"/>
        <v>0</v>
      </c>
      <c r="P4606" s="12">
        <f t="shared" si="7132"/>
        <v>9826</v>
      </c>
      <c r="Q4606" s="12">
        <f t="shared" si="7132"/>
        <v>0</v>
      </c>
      <c r="R4606" s="12">
        <f t="shared" si="7132"/>
        <v>0</v>
      </c>
      <c r="S4606" s="12">
        <f t="shared" si="7132"/>
        <v>8826</v>
      </c>
      <c r="T4606" s="12">
        <f t="shared" si="7132"/>
        <v>0</v>
      </c>
      <c r="U4606" s="12">
        <f t="shared" si="7132"/>
        <v>0</v>
      </c>
      <c r="V4606" s="12">
        <f t="shared" si="7132"/>
        <v>0</v>
      </c>
      <c r="W4606" s="12">
        <f t="shared" si="7132"/>
        <v>0</v>
      </c>
      <c r="X4606" s="12">
        <f t="shared" si="7132"/>
        <v>0</v>
      </c>
      <c r="Y4606" s="12">
        <f t="shared" si="7132"/>
        <v>0</v>
      </c>
      <c r="Z4606" s="12">
        <v>8826</v>
      </c>
      <c r="AA4606" s="12">
        <v>1000</v>
      </c>
      <c r="AB4606" s="12">
        <f t="shared" ref="AB4606:AQ4606" si="7133">SUM(AB4607:AB4615)</f>
        <v>20900</v>
      </c>
      <c r="AC4606" s="12">
        <f t="shared" si="7133"/>
        <v>400</v>
      </c>
      <c r="AD4606" s="12">
        <f t="shared" si="7133"/>
        <v>0</v>
      </c>
      <c r="AE4606" s="12">
        <f t="shared" si="7133"/>
        <v>0</v>
      </c>
      <c r="AF4606" s="12">
        <f t="shared" si="7133"/>
        <v>0</v>
      </c>
      <c r="AG4606" s="12">
        <f t="shared" si="7133"/>
        <v>0</v>
      </c>
      <c r="AH4606" s="12">
        <f t="shared" si="7133"/>
        <v>21300</v>
      </c>
      <c r="AI4606" s="12">
        <f t="shared" si="7133"/>
        <v>0</v>
      </c>
      <c r="AJ4606" s="12">
        <f t="shared" si="7133"/>
        <v>0</v>
      </c>
      <c r="AK4606" s="12">
        <f t="shared" si="7133"/>
        <v>400</v>
      </c>
      <c r="AL4606" s="12">
        <f t="shared" si="7133"/>
        <v>0</v>
      </c>
      <c r="AM4606" s="12">
        <f t="shared" si="7133"/>
        <v>0</v>
      </c>
      <c r="AN4606" s="12">
        <f t="shared" si="7133"/>
        <v>0</v>
      </c>
      <c r="AO4606" s="12">
        <f t="shared" si="7133"/>
        <v>0</v>
      </c>
      <c r="AP4606" s="12">
        <f t="shared" si="7133"/>
        <v>0</v>
      </c>
      <c r="AQ4606" s="12">
        <f t="shared" si="7133"/>
        <v>0</v>
      </c>
      <c r="AR4606" s="12">
        <v>400</v>
      </c>
      <c r="AS4606" s="12">
        <v>20900</v>
      </c>
      <c r="AT4606" s="12">
        <f t="shared" ref="AT4606:BI4606" si="7134">SUM(AT4607:AT4615)</f>
        <v>42000</v>
      </c>
      <c r="AU4606" s="12">
        <f t="shared" si="7134"/>
        <v>38252</v>
      </c>
      <c r="AV4606" s="12">
        <f t="shared" si="7134"/>
        <v>0</v>
      </c>
      <c r="AW4606" s="12">
        <f t="shared" si="7134"/>
        <v>7260</v>
      </c>
      <c r="AX4606" s="12">
        <f t="shared" si="7134"/>
        <v>0</v>
      </c>
      <c r="AY4606" s="12">
        <f t="shared" si="7134"/>
        <v>0</v>
      </c>
      <c r="AZ4606" s="12">
        <f t="shared" si="7134"/>
        <v>87512</v>
      </c>
      <c r="BA4606" s="12">
        <f t="shared" si="7134"/>
        <v>0</v>
      </c>
      <c r="BB4606" s="12">
        <f t="shared" si="7134"/>
        <v>0</v>
      </c>
      <c r="BC4606" s="12">
        <f t="shared" si="7134"/>
        <v>38252</v>
      </c>
      <c r="BD4606" s="12">
        <f t="shared" si="7134"/>
        <v>0</v>
      </c>
      <c r="BE4606" s="12">
        <f t="shared" si="7134"/>
        <v>0</v>
      </c>
      <c r="BF4606" s="12">
        <f t="shared" si="7134"/>
        <v>7260</v>
      </c>
      <c r="BG4606" s="12">
        <f t="shared" si="7134"/>
        <v>0</v>
      </c>
      <c r="BH4606" s="12">
        <f t="shared" si="7134"/>
        <v>0</v>
      </c>
      <c r="BI4606" s="12">
        <f t="shared" si="7134"/>
        <v>0</v>
      </c>
      <c r="BJ4606" s="12">
        <v>45512</v>
      </c>
      <c r="BK4606" s="12">
        <v>42000</v>
      </c>
    </row>
    <row r="4607" spans="1:63" x14ac:dyDescent="0.25">
      <c r="A4607" s="4" t="s">
        <v>1156</v>
      </c>
      <c r="B4607" s="4" t="s">
        <v>58</v>
      </c>
      <c r="C4607" s="4" t="s">
        <v>168</v>
      </c>
      <c r="D4607" s="107" t="s">
        <v>1492</v>
      </c>
      <c r="E4607" s="117">
        <v>6131</v>
      </c>
      <c r="F4607" s="107"/>
      <c r="G4607" s="103" t="s">
        <v>1659</v>
      </c>
      <c r="H4607" s="13" t="s">
        <v>34</v>
      </c>
      <c r="I4607" s="14">
        <v>10600</v>
      </c>
      <c r="J4607" s="14">
        <v>100</v>
      </c>
      <c r="K4607" s="14">
        <v>100</v>
      </c>
      <c r="L4607" s="14"/>
      <c r="M4607" s="14"/>
      <c r="N4607" s="14"/>
      <c r="O4607" s="14"/>
      <c r="P4607" s="14">
        <f t="shared" si="7129"/>
        <v>200</v>
      </c>
      <c r="Q4607" s="14"/>
      <c r="R4607" s="14"/>
      <c r="S4607" s="14">
        <v>100</v>
      </c>
      <c r="T4607" s="14"/>
      <c r="U4607" s="14"/>
      <c r="V4607" s="14"/>
      <c r="W4607" s="14"/>
      <c r="X4607" s="14"/>
      <c r="Y4607" s="14"/>
      <c r="Z4607" s="14">
        <v>100</v>
      </c>
      <c r="AA4607" s="14">
        <v>100</v>
      </c>
      <c r="AB4607" s="14">
        <v>10400</v>
      </c>
      <c r="AC4607" s="14"/>
      <c r="AD4607" s="14"/>
      <c r="AE4607" s="14"/>
      <c r="AF4607" s="14"/>
      <c r="AG4607" s="14"/>
      <c r="AH4607" s="14">
        <f t="shared" si="7130"/>
        <v>10400</v>
      </c>
      <c r="AI4607" s="14"/>
      <c r="AJ4607" s="14"/>
      <c r="AK4607" s="14"/>
      <c r="AL4607" s="14"/>
      <c r="AM4607" s="14"/>
      <c r="AN4607" s="14"/>
      <c r="AO4607" s="14"/>
      <c r="AP4607" s="14"/>
      <c r="AQ4607" s="14"/>
      <c r="AR4607" s="14">
        <v>0</v>
      </c>
      <c r="AS4607" s="14">
        <v>10400</v>
      </c>
      <c r="AT4607" s="14">
        <v>0</v>
      </c>
      <c r="AU4607" s="14">
        <v>12242</v>
      </c>
      <c r="AV4607" s="14"/>
      <c r="AW4607" s="14">
        <v>7023</v>
      </c>
      <c r="AX4607" s="14"/>
      <c r="AY4607" s="14"/>
      <c r="AZ4607" s="14">
        <f t="shared" si="7131"/>
        <v>19265</v>
      </c>
      <c r="BA4607" s="14"/>
      <c r="BB4607" s="14"/>
      <c r="BC4607" s="14">
        <v>12242</v>
      </c>
      <c r="BD4607" s="14"/>
      <c r="BE4607" s="14"/>
      <c r="BF4607" s="14">
        <v>7023</v>
      </c>
      <c r="BG4607" s="14"/>
      <c r="BH4607" s="14"/>
      <c r="BI4607" s="14"/>
      <c r="BJ4607" s="14">
        <v>19265</v>
      </c>
      <c r="BK4607" s="14">
        <v>0</v>
      </c>
    </row>
    <row r="4608" spans="1:63" x14ac:dyDescent="0.25">
      <c r="A4608" s="4" t="s">
        <v>1156</v>
      </c>
      <c r="B4608" s="4" t="s">
        <v>58</v>
      </c>
      <c r="C4608" s="4" t="s">
        <v>168</v>
      </c>
      <c r="D4608" s="107" t="s">
        <v>1492</v>
      </c>
      <c r="E4608" s="117">
        <v>6132</v>
      </c>
      <c r="F4608" s="107"/>
      <c r="G4608" s="103" t="s">
        <v>1659</v>
      </c>
      <c r="H4608" s="13" t="s">
        <v>74</v>
      </c>
      <c r="I4608" s="14">
        <v>11850</v>
      </c>
      <c r="J4608" s="14">
        <v>100</v>
      </c>
      <c r="K4608" s="14">
        <v>100</v>
      </c>
      <c r="L4608" s="14"/>
      <c r="M4608" s="14"/>
      <c r="N4608" s="14"/>
      <c r="O4608" s="14"/>
      <c r="P4608" s="14">
        <f t="shared" si="7129"/>
        <v>200</v>
      </c>
      <c r="Q4608" s="14"/>
      <c r="R4608" s="14"/>
      <c r="S4608" s="14">
        <v>100</v>
      </c>
      <c r="T4608" s="14"/>
      <c r="U4608" s="14"/>
      <c r="V4608" s="14"/>
      <c r="W4608" s="14"/>
      <c r="X4608" s="14"/>
      <c r="Y4608" s="14"/>
      <c r="Z4608" s="14">
        <v>100</v>
      </c>
      <c r="AA4608" s="14">
        <v>100</v>
      </c>
      <c r="AB4608" s="14">
        <v>0</v>
      </c>
      <c r="AC4608" s="14"/>
      <c r="AD4608" s="14"/>
      <c r="AE4608" s="14"/>
      <c r="AF4608" s="14"/>
      <c r="AG4608" s="14"/>
      <c r="AH4608" s="14">
        <f t="shared" si="7130"/>
        <v>0</v>
      </c>
      <c r="AI4608" s="14"/>
      <c r="AJ4608" s="14"/>
      <c r="AK4608" s="14"/>
      <c r="AL4608" s="14"/>
      <c r="AM4608" s="14"/>
      <c r="AN4608" s="14"/>
      <c r="AO4608" s="14"/>
      <c r="AP4608" s="14"/>
      <c r="AQ4608" s="14"/>
      <c r="AR4608" s="14">
        <v>0</v>
      </c>
      <c r="AS4608" s="14">
        <v>0</v>
      </c>
      <c r="AT4608" s="14">
        <v>0</v>
      </c>
      <c r="AU4608" s="14"/>
      <c r="AV4608" s="14"/>
      <c r="AW4608" s="14"/>
      <c r="AX4608" s="14"/>
      <c r="AY4608" s="14"/>
      <c r="AZ4608" s="14">
        <f t="shared" si="7131"/>
        <v>0</v>
      </c>
      <c r="BA4608" s="14"/>
      <c r="BB4608" s="14"/>
      <c r="BC4608" s="14"/>
      <c r="BD4608" s="14"/>
      <c r="BE4608" s="14"/>
      <c r="BF4608" s="14"/>
      <c r="BG4608" s="14"/>
      <c r="BH4608" s="14"/>
      <c r="BI4608" s="14"/>
      <c r="BJ4608" s="14">
        <v>0</v>
      </c>
      <c r="BK4608" s="14">
        <v>0</v>
      </c>
    </row>
    <row r="4609" spans="1:63" x14ac:dyDescent="0.25">
      <c r="A4609" s="4" t="s">
        <v>1156</v>
      </c>
      <c r="B4609" s="4" t="s">
        <v>58</v>
      </c>
      <c r="C4609" s="4" t="s">
        <v>168</v>
      </c>
      <c r="D4609" s="107" t="s">
        <v>1492</v>
      </c>
      <c r="E4609" s="117">
        <v>6133</v>
      </c>
      <c r="F4609" s="107"/>
      <c r="G4609" s="103" t="s">
        <v>1659</v>
      </c>
      <c r="H4609" s="13" t="s">
        <v>77</v>
      </c>
      <c r="I4609" s="14">
        <v>10600</v>
      </c>
      <c r="J4609" s="14">
        <v>100</v>
      </c>
      <c r="K4609" s="14">
        <v>100</v>
      </c>
      <c r="L4609" s="14"/>
      <c r="M4609" s="14"/>
      <c r="N4609" s="14"/>
      <c r="O4609" s="14"/>
      <c r="P4609" s="14">
        <f t="shared" si="7129"/>
        <v>200</v>
      </c>
      <c r="Q4609" s="14"/>
      <c r="R4609" s="14"/>
      <c r="S4609" s="14">
        <v>100</v>
      </c>
      <c r="T4609" s="14"/>
      <c r="U4609" s="14"/>
      <c r="V4609" s="14"/>
      <c r="W4609" s="14"/>
      <c r="X4609" s="14"/>
      <c r="Y4609" s="14"/>
      <c r="Z4609" s="14">
        <v>100</v>
      </c>
      <c r="AA4609" s="14">
        <v>100</v>
      </c>
      <c r="AB4609" s="14">
        <v>0</v>
      </c>
      <c r="AC4609" s="14"/>
      <c r="AD4609" s="14"/>
      <c r="AE4609" s="14"/>
      <c r="AF4609" s="14"/>
      <c r="AG4609" s="14"/>
      <c r="AH4609" s="14">
        <f t="shared" si="7130"/>
        <v>0</v>
      </c>
      <c r="AI4609" s="14"/>
      <c r="AJ4609" s="14"/>
      <c r="AK4609" s="14"/>
      <c r="AL4609" s="14"/>
      <c r="AM4609" s="14"/>
      <c r="AN4609" s="14"/>
      <c r="AO4609" s="14"/>
      <c r="AP4609" s="14"/>
      <c r="AQ4609" s="14"/>
      <c r="AR4609" s="14">
        <v>0</v>
      </c>
      <c r="AS4609" s="14">
        <v>0</v>
      </c>
      <c r="AT4609" s="14">
        <v>0</v>
      </c>
      <c r="AU4609" s="14"/>
      <c r="AV4609" s="14"/>
      <c r="AW4609" s="14"/>
      <c r="AX4609" s="14"/>
      <c r="AY4609" s="14"/>
      <c r="AZ4609" s="14">
        <f t="shared" si="7131"/>
        <v>0</v>
      </c>
      <c r="BA4609" s="14"/>
      <c r="BB4609" s="14"/>
      <c r="BC4609" s="14"/>
      <c r="BD4609" s="14"/>
      <c r="BE4609" s="14"/>
      <c r="BF4609" s="14"/>
      <c r="BG4609" s="14"/>
      <c r="BH4609" s="14"/>
      <c r="BI4609" s="14"/>
      <c r="BJ4609" s="14">
        <v>0</v>
      </c>
      <c r="BK4609" s="14">
        <v>0</v>
      </c>
    </row>
    <row r="4610" spans="1:63" x14ac:dyDescent="0.25">
      <c r="A4610" s="4" t="s">
        <v>1156</v>
      </c>
      <c r="B4610" s="4" t="s">
        <v>58</v>
      </c>
      <c r="C4610" s="4" t="s">
        <v>168</v>
      </c>
      <c r="D4610" s="107" t="s">
        <v>1492</v>
      </c>
      <c r="E4610" s="117">
        <v>6134</v>
      </c>
      <c r="F4610" s="107"/>
      <c r="G4610" s="103" t="s">
        <v>1659</v>
      </c>
      <c r="H4610" s="13" t="s">
        <v>80</v>
      </c>
      <c r="I4610" s="14">
        <v>10600</v>
      </c>
      <c r="J4610" s="14">
        <v>100</v>
      </c>
      <c r="K4610" s="14">
        <v>5000</v>
      </c>
      <c r="L4610" s="14"/>
      <c r="M4610" s="14"/>
      <c r="N4610" s="14"/>
      <c r="O4610" s="14"/>
      <c r="P4610" s="14">
        <f t="shared" si="7129"/>
        <v>5100</v>
      </c>
      <c r="Q4610" s="14"/>
      <c r="R4610" s="14"/>
      <c r="S4610" s="14">
        <v>5000</v>
      </c>
      <c r="T4610" s="14"/>
      <c r="U4610" s="14"/>
      <c r="V4610" s="14"/>
      <c r="W4610" s="14"/>
      <c r="X4610" s="14"/>
      <c r="Y4610" s="14"/>
      <c r="Z4610" s="14">
        <v>5000</v>
      </c>
      <c r="AA4610" s="14">
        <v>100</v>
      </c>
      <c r="AB4610" s="14">
        <v>10500</v>
      </c>
      <c r="AC4610" s="14"/>
      <c r="AD4610" s="14"/>
      <c r="AE4610" s="14"/>
      <c r="AF4610" s="14"/>
      <c r="AG4610" s="14"/>
      <c r="AH4610" s="14">
        <f t="shared" si="7130"/>
        <v>10500</v>
      </c>
      <c r="AI4610" s="14"/>
      <c r="AJ4610" s="14"/>
      <c r="AK4610" s="14"/>
      <c r="AL4610" s="14"/>
      <c r="AM4610" s="14"/>
      <c r="AN4610" s="14"/>
      <c r="AO4610" s="14"/>
      <c r="AP4610" s="14"/>
      <c r="AQ4610" s="14"/>
      <c r="AR4610" s="14">
        <v>0</v>
      </c>
      <c r="AS4610" s="14">
        <v>10500</v>
      </c>
      <c r="AT4610" s="14">
        <v>0</v>
      </c>
      <c r="AU4610" s="14">
        <v>3000</v>
      </c>
      <c r="AV4610" s="14"/>
      <c r="AW4610" s="14"/>
      <c r="AX4610" s="14"/>
      <c r="AY4610" s="14"/>
      <c r="AZ4610" s="14">
        <f t="shared" si="7131"/>
        <v>3000</v>
      </c>
      <c r="BA4610" s="14"/>
      <c r="BB4610" s="14"/>
      <c r="BC4610" s="14">
        <v>3000</v>
      </c>
      <c r="BD4610" s="14"/>
      <c r="BE4610" s="14"/>
      <c r="BF4610" s="14"/>
      <c r="BG4610" s="14"/>
      <c r="BH4610" s="14"/>
      <c r="BI4610" s="14"/>
      <c r="BJ4610" s="14">
        <v>3000</v>
      </c>
      <c r="BK4610" s="14">
        <v>0</v>
      </c>
    </row>
    <row r="4611" spans="1:63" x14ac:dyDescent="0.25">
      <c r="A4611" s="4" t="s">
        <v>1156</v>
      </c>
      <c r="B4611" s="4" t="s">
        <v>58</v>
      </c>
      <c r="C4611" s="4" t="s">
        <v>168</v>
      </c>
      <c r="D4611" s="107" t="s">
        <v>1492</v>
      </c>
      <c r="E4611" s="117">
        <v>6135</v>
      </c>
      <c r="F4611" s="107"/>
      <c r="G4611" s="103" t="s">
        <v>1659</v>
      </c>
      <c r="H4611" s="13" t="s">
        <v>83</v>
      </c>
      <c r="I4611" s="14">
        <v>100</v>
      </c>
      <c r="J4611" s="14">
        <v>100</v>
      </c>
      <c r="K4611" s="14">
        <v>100</v>
      </c>
      <c r="L4611" s="14"/>
      <c r="M4611" s="14"/>
      <c r="N4611" s="14"/>
      <c r="O4611" s="14"/>
      <c r="P4611" s="14">
        <f t="shared" si="7129"/>
        <v>200</v>
      </c>
      <c r="Q4611" s="14"/>
      <c r="R4611" s="14"/>
      <c r="S4611" s="14">
        <v>100</v>
      </c>
      <c r="T4611" s="14"/>
      <c r="U4611" s="14"/>
      <c r="V4611" s="14"/>
      <c r="W4611" s="14"/>
      <c r="X4611" s="14"/>
      <c r="Y4611" s="14"/>
      <c r="Z4611" s="14">
        <v>100</v>
      </c>
      <c r="AA4611" s="14">
        <v>100</v>
      </c>
      <c r="AB4611" s="14">
        <v>0</v>
      </c>
      <c r="AC4611" s="14"/>
      <c r="AD4611" s="14"/>
      <c r="AE4611" s="14"/>
      <c r="AF4611" s="14"/>
      <c r="AG4611" s="14"/>
      <c r="AH4611" s="14">
        <f t="shared" si="7130"/>
        <v>0</v>
      </c>
      <c r="AI4611" s="14"/>
      <c r="AJ4611" s="14"/>
      <c r="AK4611" s="14"/>
      <c r="AL4611" s="14"/>
      <c r="AM4611" s="14"/>
      <c r="AN4611" s="14"/>
      <c r="AO4611" s="14"/>
      <c r="AP4611" s="14"/>
      <c r="AQ4611" s="14"/>
      <c r="AR4611" s="14">
        <v>0</v>
      </c>
      <c r="AS4611" s="14">
        <v>0</v>
      </c>
      <c r="AT4611" s="14">
        <v>0</v>
      </c>
      <c r="AU4611" s="14">
        <v>100</v>
      </c>
      <c r="AV4611" s="14"/>
      <c r="AW4611" s="14"/>
      <c r="AX4611" s="14"/>
      <c r="AY4611" s="14"/>
      <c r="AZ4611" s="14">
        <f t="shared" si="7131"/>
        <v>100</v>
      </c>
      <c r="BA4611" s="14"/>
      <c r="BB4611" s="14"/>
      <c r="BC4611" s="14">
        <v>100</v>
      </c>
      <c r="BD4611" s="14"/>
      <c r="BE4611" s="14"/>
      <c r="BF4611" s="14"/>
      <c r="BG4611" s="14"/>
      <c r="BH4611" s="14"/>
      <c r="BI4611" s="14"/>
      <c r="BJ4611" s="14">
        <v>100</v>
      </c>
      <c r="BK4611" s="14">
        <v>0</v>
      </c>
    </row>
    <row r="4612" spans="1:63" ht="22.5" x14ac:dyDescent="0.25">
      <c r="A4612" s="4" t="s">
        <v>1156</v>
      </c>
      <c r="B4612" s="4" t="s">
        <v>58</v>
      </c>
      <c r="C4612" s="4" t="s">
        <v>168</v>
      </c>
      <c r="D4612" s="107" t="s">
        <v>1492</v>
      </c>
      <c r="E4612" s="117">
        <v>6136</v>
      </c>
      <c r="F4612" s="107"/>
      <c r="G4612" s="103" t="s">
        <v>1659</v>
      </c>
      <c r="H4612" s="13" t="s">
        <v>86</v>
      </c>
      <c r="I4612" s="14">
        <v>100</v>
      </c>
      <c r="J4612" s="14">
        <v>100</v>
      </c>
      <c r="K4612" s="14">
        <v>100</v>
      </c>
      <c r="L4612" s="14"/>
      <c r="M4612" s="14"/>
      <c r="N4612" s="14"/>
      <c r="O4612" s="14"/>
      <c r="P4612" s="14">
        <f t="shared" si="7129"/>
        <v>200</v>
      </c>
      <c r="Q4612" s="14"/>
      <c r="R4612" s="14"/>
      <c r="S4612" s="14">
        <v>100</v>
      </c>
      <c r="T4612" s="14"/>
      <c r="U4612" s="14"/>
      <c r="V4612" s="14"/>
      <c r="W4612" s="14"/>
      <c r="X4612" s="14"/>
      <c r="Y4612" s="14"/>
      <c r="Z4612" s="14">
        <v>100</v>
      </c>
      <c r="AA4612" s="14">
        <v>100</v>
      </c>
      <c r="AB4612" s="14">
        <v>0</v>
      </c>
      <c r="AC4612" s="14"/>
      <c r="AD4612" s="14"/>
      <c r="AE4612" s="14"/>
      <c r="AF4612" s="14"/>
      <c r="AG4612" s="14"/>
      <c r="AH4612" s="14">
        <f t="shared" si="7130"/>
        <v>0</v>
      </c>
      <c r="AI4612" s="14"/>
      <c r="AJ4612" s="14"/>
      <c r="AK4612" s="14"/>
      <c r="AL4612" s="14"/>
      <c r="AM4612" s="14"/>
      <c r="AN4612" s="14"/>
      <c r="AO4612" s="14"/>
      <c r="AP4612" s="14"/>
      <c r="AQ4612" s="14"/>
      <c r="AR4612" s="14">
        <v>0</v>
      </c>
      <c r="AS4612" s="14">
        <v>0</v>
      </c>
      <c r="AT4612" s="14">
        <v>0</v>
      </c>
      <c r="AU4612" s="14">
        <v>100</v>
      </c>
      <c r="AV4612" s="14"/>
      <c r="AW4612" s="14"/>
      <c r="AX4612" s="14"/>
      <c r="AY4612" s="14"/>
      <c r="AZ4612" s="14">
        <f t="shared" si="7131"/>
        <v>100</v>
      </c>
      <c r="BA4612" s="14"/>
      <c r="BB4612" s="14"/>
      <c r="BC4612" s="14">
        <v>100</v>
      </c>
      <c r="BD4612" s="14"/>
      <c r="BE4612" s="14"/>
      <c r="BF4612" s="14"/>
      <c r="BG4612" s="14"/>
      <c r="BH4612" s="14"/>
      <c r="BI4612" s="14"/>
      <c r="BJ4612" s="14">
        <v>100</v>
      </c>
      <c r="BK4612" s="14">
        <v>0</v>
      </c>
    </row>
    <row r="4613" spans="1:63" x14ac:dyDescent="0.25">
      <c r="A4613" s="4" t="s">
        <v>1156</v>
      </c>
      <c r="B4613" s="4" t="s">
        <v>58</v>
      </c>
      <c r="C4613" s="4" t="s">
        <v>168</v>
      </c>
      <c r="D4613" s="107" t="s">
        <v>1492</v>
      </c>
      <c r="E4613" s="117">
        <v>6137</v>
      </c>
      <c r="F4613" s="107"/>
      <c r="G4613" s="103" t="s">
        <v>1659</v>
      </c>
      <c r="H4613" s="13" t="s">
        <v>89</v>
      </c>
      <c r="I4613" s="14">
        <v>6850</v>
      </c>
      <c r="J4613" s="14">
        <v>100</v>
      </c>
      <c r="K4613" s="14">
        <v>100</v>
      </c>
      <c r="L4613" s="14"/>
      <c r="M4613" s="14"/>
      <c r="N4613" s="14"/>
      <c r="O4613" s="14"/>
      <c r="P4613" s="14">
        <f t="shared" si="7129"/>
        <v>200</v>
      </c>
      <c r="Q4613" s="14"/>
      <c r="R4613" s="14"/>
      <c r="S4613" s="14">
        <v>100</v>
      </c>
      <c r="T4613" s="14"/>
      <c r="U4613" s="14"/>
      <c r="V4613" s="14"/>
      <c r="W4613" s="14"/>
      <c r="X4613" s="14"/>
      <c r="Y4613" s="14"/>
      <c r="Z4613" s="14">
        <v>100</v>
      </c>
      <c r="AA4613" s="14">
        <v>100</v>
      </c>
      <c r="AB4613" s="14">
        <v>0</v>
      </c>
      <c r="AC4613" s="14"/>
      <c r="AD4613" s="14"/>
      <c r="AE4613" s="14"/>
      <c r="AF4613" s="14"/>
      <c r="AG4613" s="14"/>
      <c r="AH4613" s="14">
        <f t="shared" si="7130"/>
        <v>0</v>
      </c>
      <c r="AI4613" s="14"/>
      <c r="AJ4613" s="14"/>
      <c r="AK4613" s="14"/>
      <c r="AL4613" s="14"/>
      <c r="AM4613" s="14"/>
      <c r="AN4613" s="14"/>
      <c r="AO4613" s="14"/>
      <c r="AP4613" s="14"/>
      <c r="AQ4613" s="14"/>
      <c r="AR4613" s="14">
        <v>0</v>
      </c>
      <c r="AS4613" s="14">
        <v>0</v>
      </c>
      <c r="AT4613" s="14">
        <v>0</v>
      </c>
      <c r="AU4613" s="14">
        <v>100</v>
      </c>
      <c r="AV4613" s="14"/>
      <c r="AW4613" s="14"/>
      <c r="AX4613" s="14"/>
      <c r="AY4613" s="14"/>
      <c r="AZ4613" s="14">
        <f t="shared" si="7131"/>
        <v>100</v>
      </c>
      <c r="BA4613" s="14"/>
      <c r="BB4613" s="14"/>
      <c r="BC4613" s="14">
        <v>100</v>
      </c>
      <c r="BD4613" s="14"/>
      <c r="BE4613" s="14"/>
      <c r="BF4613" s="14"/>
      <c r="BG4613" s="14"/>
      <c r="BH4613" s="14"/>
      <c r="BI4613" s="14"/>
      <c r="BJ4613" s="14">
        <v>100</v>
      </c>
      <c r="BK4613" s="14">
        <v>0</v>
      </c>
    </row>
    <row r="4614" spans="1:63" ht="22.5" x14ac:dyDescent="0.25">
      <c r="A4614" s="4" t="s">
        <v>1156</v>
      </c>
      <c r="B4614" s="4" t="s">
        <v>58</v>
      </c>
      <c r="C4614" s="4" t="s">
        <v>168</v>
      </c>
      <c r="D4614" s="107" t="s">
        <v>1492</v>
      </c>
      <c r="E4614" s="117">
        <v>6138</v>
      </c>
      <c r="F4614" s="107"/>
      <c r="G4614" s="103" t="s">
        <v>1659</v>
      </c>
      <c r="H4614" s="13" t="s">
        <v>92</v>
      </c>
      <c r="I4614" s="14">
        <v>100</v>
      </c>
      <c r="J4614" s="14">
        <v>100</v>
      </c>
      <c r="K4614" s="14">
        <v>100</v>
      </c>
      <c r="L4614" s="14"/>
      <c r="M4614" s="14"/>
      <c r="N4614" s="14"/>
      <c r="O4614" s="14"/>
      <c r="P4614" s="14">
        <f t="shared" si="7129"/>
        <v>200</v>
      </c>
      <c r="Q4614" s="14"/>
      <c r="R4614" s="14"/>
      <c r="S4614" s="14">
        <v>100</v>
      </c>
      <c r="T4614" s="14"/>
      <c r="U4614" s="14"/>
      <c r="V4614" s="14"/>
      <c r="W4614" s="14"/>
      <c r="X4614" s="14"/>
      <c r="Y4614" s="14"/>
      <c r="Z4614" s="14">
        <v>100</v>
      </c>
      <c r="AA4614" s="14">
        <v>100</v>
      </c>
      <c r="AB4614" s="14">
        <v>0</v>
      </c>
      <c r="AC4614" s="14"/>
      <c r="AD4614" s="14"/>
      <c r="AE4614" s="14"/>
      <c r="AF4614" s="14"/>
      <c r="AG4614" s="14"/>
      <c r="AH4614" s="14">
        <f t="shared" si="7130"/>
        <v>0</v>
      </c>
      <c r="AI4614" s="14"/>
      <c r="AJ4614" s="14"/>
      <c r="AK4614" s="14"/>
      <c r="AL4614" s="14"/>
      <c r="AM4614" s="14"/>
      <c r="AN4614" s="14"/>
      <c r="AO4614" s="14"/>
      <c r="AP4614" s="14"/>
      <c r="AQ4614" s="14"/>
      <c r="AR4614" s="14">
        <v>0</v>
      </c>
      <c r="AS4614" s="14">
        <v>0</v>
      </c>
      <c r="AT4614" s="14">
        <v>0</v>
      </c>
      <c r="AU4614" s="14">
        <v>100</v>
      </c>
      <c r="AV4614" s="14"/>
      <c r="AW4614" s="14"/>
      <c r="AX4614" s="14"/>
      <c r="AY4614" s="14"/>
      <c r="AZ4614" s="14">
        <f t="shared" si="7131"/>
        <v>100</v>
      </c>
      <c r="BA4614" s="14"/>
      <c r="BB4614" s="14"/>
      <c r="BC4614" s="14">
        <v>100</v>
      </c>
      <c r="BD4614" s="14"/>
      <c r="BE4614" s="14"/>
      <c r="BF4614" s="14"/>
      <c r="BG4614" s="14"/>
      <c r="BH4614" s="14"/>
      <c r="BI4614" s="14"/>
      <c r="BJ4614" s="14">
        <v>100</v>
      </c>
      <c r="BK4614" s="14">
        <v>0</v>
      </c>
    </row>
    <row r="4615" spans="1:63" x14ac:dyDescent="0.25">
      <c r="A4615" s="1" t="s">
        <v>1156</v>
      </c>
      <c r="B4615" s="1" t="s">
        <v>58</v>
      </c>
      <c r="C4615" s="1" t="s">
        <v>168</v>
      </c>
      <c r="D4615" s="110" t="s">
        <v>1492</v>
      </c>
      <c r="E4615" s="110" t="s">
        <v>36</v>
      </c>
      <c r="F4615" s="107" t="s">
        <v>0</v>
      </c>
      <c r="G4615" s="13" t="s">
        <v>0</v>
      </c>
      <c r="H4615" s="2" t="s">
        <v>37</v>
      </c>
      <c r="I4615" s="12">
        <f>SUM(I4616:I4618)</f>
        <v>87651</v>
      </c>
      <c r="J4615" s="12">
        <f t="shared" ref="J4615:Y4615" si="7135">SUM(J4616:J4618)</f>
        <v>200</v>
      </c>
      <c r="K4615" s="12">
        <f t="shared" si="7135"/>
        <v>3126</v>
      </c>
      <c r="L4615" s="12">
        <f t="shared" si="7135"/>
        <v>0</v>
      </c>
      <c r="M4615" s="12">
        <f t="shared" si="7135"/>
        <v>0</v>
      </c>
      <c r="N4615" s="12">
        <f t="shared" si="7135"/>
        <v>0</v>
      </c>
      <c r="O4615" s="12">
        <f t="shared" si="7135"/>
        <v>0</v>
      </c>
      <c r="P4615" s="12">
        <f t="shared" si="7135"/>
        <v>3326</v>
      </c>
      <c r="Q4615" s="12">
        <f t="shared" si="7135"/>
        <v>0</v>
      </c>
      <c r="R4615" s="12">
        <f t="shared" si="7135"/>
        <v>0</v>
      </c>
      <c r="S4615" s="12">
        <f t="shared" si="7135"/>
        <v>3126</v>
      </c>
      <c r="T4615" s="12">
        <f t="shared" si="7135"/>
        <v>0</v>
      </c>
      <c r="U4615" s="12">
        <f t="shared" si="7135"/>
        <v>0</v>
      </c>
      <c r="V4615" s="12">
        <f t="shared" si="7135"/>
        <v>0</v>
      </c>
      <c r="W4615" s="12">
        <f t="shared" si="7135"/>
        <v>0</v>
      </c>
      <c r="X4615" s="12">
        <f t="shared" si="7135"/>
        <v>0</v>
      </c>
      <c r="Y4615" s="12">
        <f t="shared" si="7135"/>
        <v>0</v>
      </c>
      <c r="Z4615" s="12">
        <v>3126</v>
      </c>
      <c r="AA4615" s="12">
        <v>200</v>
      </c>
      <c r="AB4615" s="12">
        <f t="shared" ref="AB4615:AQ4615" si="7136">SUM(AB4616:AB4618)</f>
        <v>0</v>
      </c>
      <c r="AC4615" s="12">
        <f t="shared" si="7136"/>
        <v>400</v>
      </c>
      <c r="AD4615" s="12">
        <f t="shared" si="7136"/>
        <v>0</v>
      </c>
      <c r="AE4615" s="12">
        <f t="shared" si="7136"/>
        <v>0</v>
      </c>
      <c r="AF4615" s="12">
        <f t="shared" si="7136"/>
        <v>0</v>
      </c>
      <c r="AG4615" s="12">
        <f t="shared" si="7136"/>
        <v>0</v>
      </c>
      <c r="AH4615" s="12">
        <f t="shared" si="7136"/>
        <v>400</v>
      </c>
      <c r="AI4615" s="12">
        <f t="shared" si="7136"/>
        <v>0</v>
      </c>
      <c r="AJ4615" s="12">
        <f t="shared" si="7136"/>
        <v>0</v>
      </c>
      <c r="AK4615" s="12">
        <f t="shared" si="7136"/>
        <v>400</v>
      </c>
      <c r="AL4615" s="12">
        <f t="shared" si="7136"/>
        <v>0</v>
      </c>
      <c r="AM4615" s="12">
        <f t="shared" si="7136"/>
        <v>0</v>
      </c>
      <c r="AN4615" s="12">
        <f t="shared" si="7136"/>
        <v>0</v>
      </c>
      <c r="AO4615" s="12">
        <f t="shared" si="7136"/>
        <v>0</v>
      </c>
      <c r="AP4615" s="12">
        <f t="shared" si="7136"/>
        <v>0</v>
      </c>
      <c r="AQ4615" s="12">
        <f t="shared" si="7136"/>
        <v>0</v>
      </c>
      <c r="AR4615" s="12">
        <v>400</v>
      </c>
      <c r="AS4615" s="12">
        <v>0</v>
      </c>
      <c r="AT4615" s="12">
        <f t="shared" ref="AT4615:BI4615" si="7137">SUM(AT4616:AT4618)</f>
        <v>42000</v>
      </c>
      <c r="AU4615" s="12">
        <f t="shared" si="7137"/>
        <v>22610</v>
      </c>
      <c r="AV4615" s="12">
        <f t="shared" si="7137"/>
        <v>0</v>
      </c>
      <c r="AW4615" s="12">
        <f t="shared" si="7137"/>
        <v>237</v>
      </c>
      <c r="AX4615" s="12">
        <f t="shared" si="7137"/>
        <v>0</v>
      </c>
      <c r="AY4615" s="12">
        <f t="shared" si="7137"/>
        <v>0</v>
      </c>
      <c r="AZ4615" s="12">
        <f t="shared" si="7137"/>
        <v>64847</v>
      </c>
      <c r="BA4615" s="12">
        <f t="shared" si="7137"/>
        <v>0</v>
      </c>
      <c r="BB4615" s="12">
        <f t="shared" si="7137"/>
        <v>0</v>
      </c>
      <c r="BC4615" s="12">
        <f t="shared" si="7137"/>
        <v>22610</v>
      </c>
      <c r="BD4615" s="12">
        <f t="shared" si="7137"/>
        <v>0</v>
      </c>
      <c r="BE4615" s="12">
        <f t="shared" si="7137"/>
        <v>0</v>
      </c>
      <c r="BF4615" s="12">
        <f t="shared" si="7137"/>
        <v>237</v>
      </c>
      <c r="BG4615" s="12">
        <f t="shared" si="7137"/>
        <v>0</v>
      </c>
      <c r="BH4615" s="12">
        <f t="shared" si="7137"/>
        <v>0</v>
      </c>
      <c r="BI4615" s="12">
        <f t="shared" si="7137"/>
        <v>0</v>
      </c>
      <c r="BJ4615" s="12">
        <v>22847</v>
      </c>
      <c r="BK4615" s="12">
        <v>42000</v>
      </c>
    </row>
    <row r="4616" spans="1:63" x14ac:dyDescent="0.25">
      <c r="A4616" s="4" t="s">
        <v>1156</v>
      </c>
      <c r="B4616" s="4" t="s">
        <v>58</v>
      </c>
      <c r="C4616" s="4" t="s">
        <v>168</v>
      </c>
      <c r="D4616" s="107" t="s">
        <v>1492</v>
      </c>
      <c r="E4616" s="117">
        <v>6139</v>
      </c>
      <c r="F4616" s="107"/>
      <c r="G4616" s="103" t="s">
        <v>1659</v>
      </c>
      <c r="H4616" s="13" t="s">
        <v>37</v>
      </c>
      <c r="I4616" s="14">
        <v>73900</v>
      </c>
      <c r="J4616" s="14">
        <v>100</v>
      </c>
      <c r="K4616" s="14">
        <v>3026</v>
      </c>
      <c r="L4616" s="14"/>
      <c r="M4616" s="14"/>
      <c r="N4616" s="14"/>
      <c r="O4616" s="14"/>
      <c r="P4616" s="14">
        <f t="shared" si="7129"/>
        <v>3126</v>
      </c>
      <c r="Q4616" s="14"/>
      <c r="R4616" s="14"/>
      <c r="S4616" s="14">
        <v>3026</v>
      </c>
      <c r="T4616" s="14"/>
      <c r="U4616" s="14"/>
      <c r="V4616" s="14"/>
      <c r="W4616" s="14"/>
      <c r="X4616" s="14"/>
      <c r="Y4616" s="14"/>
      <c r="Z4616" s="14">
        <v>3026</v>
      </c>
      <c r="AA4616" s="14">
        <v>100</v>
      </c>
      <c r="AB4616" s="14">
        <v>0</v>
      </c>
      <c r="AC4616" s="14">
        <v>400</v>
      </c>
      <c r="AD4616" s="14"/>
      <c r="AE4616" s="14"/>
      <c r="AF4616" s="14"/>
      <c r="AG4616" s="14"/>
      <c r="AH4616" s="14">
        <f t="shared" si="7130"/>
        <v>400</v>
      </c>
      <c r="AI4616" s="14"/>
      <c r="AJ4616" s="14"/>
      <c r="AK4616" s="14">
        <v>400</v>
      </c>
      <c r="AL4616" s="14"/>
      <c r="AM4616" s="14"/>
      <c r="AN4616" s="14"/>
      <c r="AO4616" s="14"/>
      <c r="AP4616" s="14"/>
      <c r="AQ4616" s="14"/>
      <c r="AR4616" s="14">
        <v>400</v>
      </c>
      <c r="AS4616" s="14">
        <v>0</v>
      </c>
      <c r="AT4616" s="14">
        <v>42000</v>
      </c>
      <c r="AU4616" s="14">
        <v>22510</v>
      </c>
      <c r="AV4616" s="14"/>
      <c r="AW4616" s="14">
        <v>228</v>
      </c>
      <c r="AX4616" s="14"/>
      <c r="AY4616" s="14"/>
      <c r="AZ4616" s="14">
        <f t="shared" si="7131"/>
        <v>64738</v>
      </c>
      <c r="BA4616" s="14"/>
      <c r="BB4616" s="14"/>
      <c r="BC4616" s="14">
        <v>22510</v>
      </c>
      <c r="BD4616" s="14"/>
      <c r="BE4616" s="14"/>
      <c r="BF4616" s="14">
        <v>228</v>
      </c>
      <c r="BG4616" s="14"/>
      <c r="BH4616" s="14"/>
      <c r="BI4616" s="14"/>
      <c r="BJ4616" s="14">
        <v>22738</v>
      </c>
      <c r="BK4616" s="14">
        <v>42000</v>
      </c>
    </row>
    <row r="4617" spans="1:63" ht="22.5" x14ac:dyDescent="0.25">
      <c r="A4617" s="4" t="s">
        <v>1156</v>
      </c>
      <c r="B4617" s="4" t="s">
        <v>58</v>
      </c>
      <c r="C4617" s="4" t="s">
        <v>168</v>
      </c>
      <c r="D4617" s="107" t="s">
        <v>1492</v>
      </c>
      <c r="E4617" s="117">
        <v>6139</v>
      </c>
      <c r="F4617" s="107" t="s">
        <v>1499</v>
      </c>
      <c r="G4617" s="103" t="s">
        <v>1659</v>
      </c>
      <c r="H4617" s="13" t="s">
        <v>39</v>
      </c>
      <c r="I4617" s="14">
        <v>10251</v>
      </c>
      <c r="J4617" s="14">
        <v>100</v>
      </c>
      <c r="K4617" s="14">
        <v>100</v>
      </c>
      <c r="L4617" s="14"/>
      <c r="M4617" s="14"/>
      <c r="N4617" s="14"/>
      <c r="O4617" s="14"/>
      <c r="P4617" s="14">
        <f t="shared" si="7129"/>
        <v>200</v>
      </c>
      <c r="Q4617" s="14"/>
      <c r="R4617" s="14"/>
      <c r="S4617" s="14">
        <v>100</v>
      </c>
      <c r="T4617" s="14"/>
      <c r="U4617" s="14"/>
      <c r="V4617" s="14"/>
      <c r="W4617" s="14"/>
      <c r="X4617" s="14"/>
      <c r="Y4617" s="14"/>
      <c r="Z4617" s="14">
        <v>100</v>
      </c>
      <c r="AA4617" s="14">
        <v>100</v>
      </c>
      <c r="AB4617" s="14">
        <v>0</v>
      </c>
      <c r="AC4617" s="14"/>
      <c r="AD4617" s="14"/>
      <c r="AE4617" s="14"/>
      <c r="AF4617" s="14"/>
      <c r="AG4617" s="14"/>
      <c r="AH4617" s="14">
        <f t="shared" si="7130"/>
        <v>0</v>
      </c>
      <c r="AI4617" s="14"/>
      <c r="AJ4617" s="14"/>
      <c r="AK4617" s="14"/>
      <c r="AL4617" s="14"/>
      <c r="AM4617" s="14"/>
      <c r="AN4617" s="14"/>
      <c r="AO4617" s="14"/>
      <c r="AP4617" s="14"/>
      <c r="AQ4617" s="14"/>
      <c r="AR4617" s="14">
        <v>0</v>
      </c>
      <c r="AS4617" s="14">
        <v>0</v>
      </c>
      <c r="AT4617" s="14">
        <v>0</v>
      </c>
      <c r="AU4617" s="14">
        <v>100</v>
      </c>
      <c r="AV4617" s="14"/>
      <c r="AW4617" s="14">
        <v>9</v>
      </c>
      <c r="AX4617" s="14"/>
      <c r="AY4617" s="14"/>
      <c r="AZ4617" s="14">
        <f t="shared" si="7131"/>
        <v>109</v>
      </c>
      <c r="BA4617" s="14"/>
      <c r="BB4617" s="14"/>
      <c r="BC4617" s="14">
        <v>100</v>
      </c>
      <c r="BD4617" s="14"/>
      <c r="BE4617" s="14"/>
      <c r="BF4617" s="14">
        <v>9</v>
      </c>
      <c r="BG4617" s="14"/>
      <c r="BH4617" s="14"/>
      <c r="BI4617" s="14"/>
      <c r="BJ4617" s="14">
        <v>109</v>
      </c>
      <c r="BK4617" s="14">
        <v>0</v>
      </c>
    </row>
    <row r="4618" spans="1:63" ht="33.75" x14ac:dyDescent="0.25">
      <c r="A4618" s="4" t="s">
        <v>1156</v>
      </c>
      <c r="B4618" s="4" t="s">
        <v>58</v>
      </c>
      <c r="C4618" s="4" t="s">
        <v>168</v>
      </c>
      <c r="D4618" s="107" t="s">
        <v>1492</v>
      </c>
      <c r="E4618" s="117">
        <v>6139</v>
      </c>
      <c r="F4618" s="107" t="s">
        <v>1500</v>
      </c>
      <c r="G4618" s="103" t="s">
        <v>1659</v>
      </c>
      <c r="H4618" s="13" t="s">
        <v>40</v>
      </c>
      <c r="I4618" s="14">
        <v>3500</v>
      </c>
      <c r="J4618" s="14">
        <v>0</v>
      </c>
      <c r="K4618" s="14"/>
      <c r="L4618" s="14"/>
      <c r="M4618" s="14"/>
      <c r="N4618" s="14"/>
      <c r="O4618" s="14"/>
      <c r="P4618" s="14">
        <f t="shared" si="7129"/>
        <v>0</v>
      </c>
      <c r="Q4618" s="14"/>
      <c r="R4618" s="14"/>
      <c r="S4618" s="14"/>
      <c r="T4618" s="14"/>
      <c r="U4618" s="14"/>
      <c r="V4618" s="14"/>
      <c r="W4618" s="14"/>
      <c r="X4618" s="14"/>
      <c r="Y4618" s="14"/>
      <c r="Z4618" s="14">
        <v>0</v>
      </c>
      <c r="AA4618" s="14">
        <v>0</v>
      </c>
      <c r="AB4618" s="14">
        <v>0</v>
      </c>
      <c r="AC4618" s="14"/>
      <c r="AD4618" s="14"/>
      <c r="AE4618" s="14"/>
      <c r="AF4618" s="14"/>
      <c r="AG4618" s="14"/>
      <c r="AH4618" s="14">
        <f t="shared" si="7130"/>
        <v>0</v>
      </c>
      <c r="AI4618" s="14"/>
      <c r="AJ4618" s="14"/>
      <c r="AK4618" s="14"/>
      <c r="AL4618" s="14"/>
      <c r="AM4618" s="14"/>
      <c r="AN4618" s="14"/>
      <c r="AO4618" s="14"/>
      <c r="AP4618" s="14"/>
      <c r="AQ4618" s="14"/>
      <c r="AR4618" s="14">
        <v>0</v>
      </c>
      <c r="AS4618" s="14">
        <v>0</v>
      </c>
      <c r="AT4618" s="14">
        <v>0</v>
      </c>
      <c r="AU4618" s="14"/>
      <c r="AV4618" s="14"/>
      <c r="AW4618" s="14"/>
      <c r="AX4618" s="14"/>
      <c r="AY4618" s="14"/>
      <c r="AZ4618" s="14">
        <f t="shared" si="7131"/>
        <v>0</v>
      </c>
      <c r="BA4618" s="14"/>
      <c r="BB4618" s="14"/>
      <c r="BC4618" s="14"/>
      <c r="BD4618" s="14"/>
      <c r="BE4618" s="14"/>
      <c r="BF4618" s="14"/>
      <c r="BG4618" s="14"/>
      <c r="BH4618" s="14"/>
      <c r="BI4618" s="14"/>
      <c r="BJ4618" s="14">
        <v>0</v>
      </c>
      <c r="BK4618" s="14">
        <v>0</v>
      </c>
    </row>
    <row r="4619" spans="1:63" ht="33.75" x14ac:dyDescent="0.25">
      <c r="A4619" s="1" t="s">
        <v>0</v>
      </c>
      <c r="B4619" s="1" t="s">
        <v>0</v>
      </c>
      <c r="C4619" s="1" t="s">
        <v>0</v>
      </c>
      <c r="D4619" s="106" t="s">
        <v>0</v>
      </c>
      <c r="E4619" s="106" t="s">
        <v>0</v>
      </c>
      <c r="F4619" s="106" t="s">
        <v>0</v>
      </c>
      <c r="G4619" s="2" t="s">
        <v>0</v>
      </c>
      <c r="H4619" s="10" t="s">
        <v>41</v>
      </c>
      <c r="I4619" s="11">
        <f>SUM(I4620)</f>
        <v>300</v>
      </c>
      <c r="J4619" s="11">
        <f t="shared" ref="J4619:Y4619" si="7138">SUM(J4620)</f>
        <v>300</v>
      </c>
      <c r="K4619" s="11">
        <f t="shared" si="7138"/>
        <v>200</v>
      </c>
      <c r="L4619" s="11">
        <f t="shared" si="7138"/>
        <v>0</v>
      </c>
      <c r="M4619" s="11">
        <f t="shared" si="7138"/>
        <v>0</v>
      </c>
      <c r="N4619" s="11">
        <f t="shared" si="7138"/>
        <v>0</v>
      </c>
      <c r="O4619" s="11">
        <f t="shared" si="7138"/>
        <v>0</v>
      </c>
      <c r="P4619" s="11">
        <f t="shared" si="7138"/>
        <v>500</v>
      </c>
      <c r="Q4619" s="11">
        <f t="shared" si="7138"/>
        <v>0</v>
      </c>
      <c r="R4619" s="11">
        <f t="shared" si="7138"/>
        <v>0</v>
      </c>
      <c r="S4619" s="11">
        <f t="shared" si="7138"/>
        <v>200</v>
      </c>
      <c r="T4619" s="11">
        <f t="shared" si="7138"/>
        <v>0</v>
      </c>
      <c r="U4619" s="11">
        <f t="shared" si="7138"/>
        <v>0</v>
      </c>
      <c r="V4619" s="11">
        <f t="shared" si="7138"/>
        <v>0</v>
      </c>
      <c r="W4619" s="11">
        <f t="shared" si="7138"/>
        <v>0</v>
      </c>
      <c r="X4619" s="11">
        <f t="shared" si="7138"/>
        <v>0</v>
      </c>
      <c r="Y4619" s="11">
        <f t="shared" si="7138"/>
        <v>0</v>
      </c>
      <c r="Z4619" s="11">
        <v>200</v>
      </c>
      <c r="AA4619" s="11">
        <v>300</v>
      </c>
      <c r="AB4619" s="11">
        <f t="shared" ref="AB4619:AQ4619" si="7139">SUM(AB4620)</f>
        <v>0</v>
      </c>
      <c r="AC4619" s="11">
        <f t="shared" si="7139"/>
        <v>0</v>
      </c>
      <c r="AD4619" s="11">
        <f t="shared" si="7139"/>
        <v>0</v>
      </c>
      <c r="AE4619" s="11">
        <f t="shared" si="7139"/>
        <v>0</v>
      </c>
      <c r="AF4619" s="11">
        <f t="shared" si="7139"/>
        <v>0</v>
      </c>
      <c r="AG4619" s="11">
        <f t="shared" si="7139"/>
        <v>0</v>
      </c>
      <c r="AH4619" s="11">
        <f t="shared" si="7139"/>
        <v>0</v>
      </c>
      <c r="AI4619" s="11">
        <f t="shared" si="7139"/>
        <v>0</v>
      </c>
      <c r="AJ4619" s="11">
        <f t="shared" si="7139"/>
        <v>0</v>
      </c>
      <c r="AK4619" s="11">
        <f t="shared" si="7139"/>
        <v>0</v>
      </c>
      <c r="AL4619" s="11">
        <f t="shared" si="7139"/>
        <v>0</v>
      </c>
      <c r="AM4619" s="11">
        <f t="shared" si="7139"/>
        <v>0</v>
      </c>
      <c r="AN4619" s="11">
        <f t="shared" si="7139"/>
        <v>0</v>
      </c>
      <c r="AO4619" s="11">
        <f t="shared" si="7139"/>
        <v>0</v>
      </c>
      <c r="AP4619" s="11">
        <f t="shared" si="7139"/>
        <v>0</v>
      </c>
      <c r="AQ4619" s="11">
        <f t="shared" si="7139"/>
        <v>0</v>
      </c>
      <c r="AR4619" s="11">
        <v>0</v>
      </c>
      <c r="AS4619" s="11">
        <v>0</v>
      </c>
      <c r="AT4619" s="11">
        <f t="shared" ref="AT4619:BI4619" si="7140">SUM(AT4620)</f>
        <v>0</v>
      </c>
      <c r="AU4619" s="11">
        <f t="shared" si="7140"/>
        <v>400</v>
      </c>
      <c r="AV4619" s="11">
        <f t="shared" si="7140"/>
        <v>0</v>
      </c>
      <c r="AW4619" s="11">
        <f t="shared" si="7140"/>
        <v>0</v>
      </c>
      <c r="AX4619" s="11">
        <f t="shared" si="7140"/>
        <v>0</v>
      </c>
      <c r="AY4619" s="11">
        <f t="shared" si="7140"/>
        <v>0</v>
      </c>
      <c r="AZ4619" s="11">
        <f t="shared" si="7140"/>
        <v>400</v>
      </c>
      <c r="BA4619" s="11">
        <f t="shared" si="7140"/>
        <v>0</v>
      </c>
      <c r="BB4619" s="11">
        <f t="shared" si="7140"/>
        <v>0</v>
      </c>
      <c r="BC4619" s="11">
        <f t="shared" si="7140"/>
        <v>400</v>
      </c>
      <c r="BD4619" s="11">
        <f t="shared" si="7140"/>
        <v>0</v>
      </c>
      <c r="BE4619" s="11">
        <f t="shared" si="7140"/>
        <v>0</v>
      </c>
      <c r="BF4619" s="11">
        <f t="shared" si="7140"/>
        <v>0</v>
      </c>
      <c r="BG4619" s="11">
        <f t="shared" si="7140"/>
        <v>0</v>
      </c>
      <c r="BH4619" s="11">
        <f t="shared" si="7140"/>
        <v>0</v>
      </c>
      <c r="BI4619" s="11">
        <f t="shared" si="7140"/>
        <v>0</v>
      </c>
      <c r="BJ4619" s="11">
        <v>400</v>
      </c>
      <c r="BK4619" s="11">
        <v>0</v>
      </c>
    </row>
    <row r="4620" spans="1:63" ht="22.5" x14ac:dyDescent="0.25">
      <c r="A4620" s="4" t="s">
        <v>1156</v>
      </c>
      <c r="B4620" s="4" t="s">
        <v>58</v>
      </c>
      <c r="C4620" s="4" t="s">
        <v>168</v>
      </c>
      <c r="D4620" s="107" t="s">
        <v>1492</v>
      </c>
      <c r="E4620" s="106" t="s">
        <v>42</v>
      </c>
      <c r="F4620" s="106" t="s">
        <v>0</v>
      </c>
      <c r="G4620" s="2" t="s">
        <v>0</v>
      </c>
      <c r="H4620" s="2" t="s">
        <v>43</v>
      </c>
      <c r="I4620" s="12">
        <f>SUM(I4621:I4623)</f>
        <v>300</v>
      </c>
      <c r="J4620" s="12">
        <f t="shared" ref="J4620:Y4620" si="7141">SUM(J4621:J4623)</f>
        <v>300</v>
      </c>
      <c r="K4620" s="12">
        <f t="shared" si="7141"/>
        <v>200</v>
      </c>
      <c r="L4620" s="12">
        <f t="shared" si="7141"/>
        <v>0</v>
      </c>
      <c r="M4620" s="12">
        <f t="shared" si="7141"/>
        <v>0</v>
      </c>
      <c r="N4620" s="12">
        <f t="shared" si="7141"/>
        <v>0</v>
      </c>
      <c r="O4620" s="12">
        <f t="shared" si="7141"/>
        <v>0</v>
      </c>
      <c r="P4620" s="12">
        <f t="shared" ref="P4620" si="7142">SUM(P4621:P4623)</f>
        <v>500</v>
      </c>
      <c r="Q4620" s="12">
        <f t="shared" si="7141"/>
        <v>0</v>
      </c>
      <c r="R4620" s="12">
        <f t="shared" si="7141"/>
        <v>0</v>
      </c>
      <c r="S4620" s="12">
        <f t="shared" si="7141"/>
        <v>200</v>
      </c>
      <c r="T4620" s="12">
        <f t="shared" si="7141"/>
        <v>0</v>
      </c>
      <c r="U4620" s="12">
        <f t="shared" si="7141"/>
        <v>0</v>
      </c>
      <c r="V4620" s="12">
        <f t="shared" si="7141"/>
        <v>0</v>
      </c>
      <c r="W4620" s="12">
        <f t="shared" si="7141"/>
        <v>0</v>
      </c>
      <c r="X4620" s="12">
        <f t="shared" si="7141"/>
        <v>0</v>
      </c>
      <c r="Y4620" s="12">
        <f t="shared" si="7141"/>
        <v>0</v>
      </c>
      <c r="Z4620" s="12">
        <v>200</v>
      </c>
      <c r="AA4620" s="12">
        <v>300</v>
      </c>
      <c r="AB4620" s="12">
        <f t="shared" ref="AB4620:AQ4620" si="7143">SUM(AB4621:AB4623)</f>
        <v>0</v>
      </c>
      <c r="AC4620" s="12">
        <f t="shared" si="7143"/>
        <v>0</v>
      </c>
      <c r="AD4620" s="12">
        <f t="shared" si="7143"/>
        <v>0</v>
      </c>
      <c r="AE4620" s="12">
        <f t="shared" si="7143"/>
        <v>0</v>
      </c>
      <c r="AF4620" s="12">
        <f t="shared" si="7143"/>
        <v>0</v>
      </c>
      <c r="AG4620" s="12">
        <f t="shared" si="7143"/>
        <v>0</v>
      </c>
      <c r="AH4620" s="12">
        <f t="shared" ref="AH4620" si="7144">SUM(AH4621:AH4623)</f>
        <v>0</v>
      </c>
      <c r="AI4620" s="12">
        <f t="shared" si="7143"/>
        <v>0</v>
      </c>
      <c r="AJ4620" s="12">
        <f t="shared" si="7143"/>
        <v>0</v>
      </c>
      <c r="AK4620" s="12">
        <f t="shared" si="7143"/>
        <v>0</v>
      </c>
      <c r="AL4620" s="12">
        <f t="shared" si="7143"/>
        <v>0</v>
      </c>
      <c r="AM4620" s="12">
        <f t="shared" si="7143"/>
        <v>0</v>
      </c>
      <c r="AN4620" s="12">
        <f t="shared" si="7143"/>
        <v>0</v>
      </c>
      <c r="AO4620" s="12">
        <f t="shared" si="7143"/>
        <v>0</v>
      </c>
      <c r="AP4620" s="12">
        <f t="shared" si="7143"/>
        <v>0</v>
      </c>
      <c r="AQ4620" s="12">
        <f t="shared" si="7143"/>
        <v>0</v>
      </c>
      <c r="AR4620" s="12">
        <v>0</v>
      </c>
      <c r="AS4620" s="12">
        <v>0</v>
      </c>
      <c r="AT4620" s="12">
        <f t="shared" ref="AT4620:BI4620" si="7145">SUM(AT4621:AT4623)</f>
        <v>0</v>
      </c>
      <c r="AU4620" s="12">
        <f t="shared" si="7145"/>
        <v>400</v>
      </c>
      <c r="AV4620" s="12">
        <f t="shared" si="7145"/>
        <v>0</v>
      </c>
      <c r="AW4620" s="12">
        <f t="shared" si="7145"/>
        <v>0</v>
      </c>
      <c r="AX4620" s="12">
        <f t="shared" si="7145"/>
        <v>0</v>
      </c>
      <c r="AY4620" s="12">
        <f t="shared" si="7145"/>
        <v>0</v>
      </c>
      <c r="AZ4620" s="12">
        <f t="shared" ref="AZ4620" si="7146">SUM(AZ4621:AZ4623)</f>
        <v>400</v>
      </c>
      <c r="BA4620" s="12">
        <f t="shared" si="7145"/>
        <v>0</v>
      </c>
      <c r="BB4620" s="12">
        <f t="shared" si="7145"/>
        <v>0</v>
      </c>
      <c r="BC4620" s="12">
        <f t="shared" si="7145"/>
        <v>400</v>
      </c>
      <c r="BD4620" s="12">
        <f t="shared" si="7145"/>
        <v>0</v>
      </c>
      <c r="BE4620" s="12">
        <f t="shared" si="7145"/>
        <v>0</v>
      </c>
      <c r="BF4620" s="12">
        <f t="shared" si="7145"/>
        <v>0</v>
      </c>
      <c r="BG4620" s="12">
        <f t="shared" si="7145"/>
        <v>0</v>
      </c>
      <c r="BH4620" s="12">
        <f t="shared" si="7145"/>
        <v>0</v>
      </c>
      <c r="BI4620" s="12">
        <f t="shared" si="7145"/>
        <v>0</v>
      </c>
      <c r="BJ4620" s="12">
        <v>400</v>
      </c>
      <c r="BK4620" s="12">
        <v>0</v>
      </c>
    </row>
    <row r="4621" spans="1:63" x14ac:dyDescent="0.25">
      <c r="A4621" s="4" t="s">
        <v>1156</v>
      </c>
      <c r="B4621" s="4" t="s">
        <v>58</v>
      </c>
      <c r="C4621" s="4" t="s">
        <v>168</v>
      </c>
      <c r="D4621" s="107" t="s">
        <v>1492</v>
      </c>
      <c r="E4621" s="117">
        <v>6142</v>
      </c>
      <c r="F4621" s="107"/>
      <c r="G4621" s="103" t="s">
        <v>1659</v>
      </c>
      <c r="H4621" s="13" t="s">
        <v>62</v>
      </c>
      <c r="I4621" s="14">
        <v>100</v>
      </c>
      <c r="J4621" s="14">
        <v>100</v>
      </c>
      <c r="K4621" s="14">
        <v>100</v>
      </c>
      <c r="L4621" s="14"/>
      <c r="M4621" s="14"/>
      <c r="N4621" s="14"/>
      <c r="O4621" s="14"/>
      <c r="P4621" s="14">
        <f t="shared" si="7129"/>
        <v>200</v>
      </c>
      <c r="Q4621" s="14"/>
      <c r="R4621" s="14"/>
      <c r="S4621" s="14">
        <v>100</v>
      </c>
      <c r="T4621" s="14"/>
      <c r="U4621" s="14"/>
      <c r="V4621" s="14"/>
      <c r="W4621" s="14"/>
      <c r="X4621" s="14"/>
      <c r="Y4621" s="14"/>
      <c r="Z4621" s="14">
        <v>100</v>
      </c>
      <c r="AA4621" s="14">
        <v>100</v>
      </c>
      <c r="AB4621" s="14">
        <v>0</v>
      </c>
      <c r="AC4621" s="14"/>
      <c r="AD4621" s="14"/>
      <c r="AE4621" s="14"/>
      <c r="AF4621" s="14"/>
      <c r="AG4621" s="14"/>
      <c r="AH4621" s="14">
        <f t="shared" si="7130"/>
        <v>0</v>
      </c>
      <c r="AI4621" s="14"/>
      <c r="AJ4621" s="14"/>
      <c r="AK4621" s="14"/>
      <c r="AL4621" s="14"/>
      <c r="AM4621" s="14"/>
      <c r="AN4621" s="14"/>
      <c r="AO4621" s="14"/>
      <c r="AP4621" s="14"/>
      <c r="AQ4621" s="14"/>
      <c r="AR4621" s="14">
        <v>0</v>
      </c>
      <c r="AS4621" s="14">
        <v>0</v>
      </c>
      <c r="AT4621" s="14">
        <v>0</v>
      </c>
      <c r="AU4621" s="14">
        <f>100+100</f>
        <v>200</v>
      </c>
      <c r="AV4621" s="14"/>
      <c r="AW4621" s="14"/>
      <c r="AX4621" s="14"/>
      <c r="AY4621" s="14"/>
      <c r="AZ4621" s="14">
        <f t="shared" si="7131"/>
        <v>200</v>
      </c>
      <c r="BA4621" s="14"/>
      <c r="BB4621" s="14"/>
      <c r="BC4621" s="14">
        <f>100+100</f>
        <v>200</v>
      </c>
      <c r="BD4621" s="14"/>
      <c r="BE4621" s="14"/>
      <c r="BF4621" s="14"/>
      <c r="BG4621" s="14"/>
      <c r="BH4621" s="14"/>
      <c r="BI4621" s="14"/>
      <c r="BJ4621" s="14">
        <v>200</v>
      </c>
      <c r="BK4621" s="14">
        <v>0</v>
      </c>
    </row>
    <row r="4622" spans="1:63" ht="22.5" x14ac:dyDescent="0.25">
      <c r="A4622" s="4" t="s">
        <v>1156</v>
      </c>
      <c r="B4622" s="4" t="s">
        <v>58</v>
      </c>
      <c r="C4622" s="4" t="s">
        <v>168</v>
      </c>
      <c r="D4622" s="107" t="s">
        <v>1492</v>
      </c>
      <c r="E4622" s="117">
        <v>6143</v>
      </c>
      <c r="F4622" s="107"/>
      <c r="G4622" s="103" t="s">
        <v>1659</v>
      </c>
      <c r="H4622" s="13" t="s">
        <v>45</v>
      </c>
      <c r="I4622" s="14">
        <v>100</v>
      </c>
      <c r="J4622" s="14">
        <v>100</v>
      </c>
      <c r="K4622" s="14">
        <v>100</v>
      </c>
      <c r="L4622" s="14"/>
      <c r="M4622" s="14"/>
      <c r="N4622" s="14"/>
      <c r="O4622" s="14"/>
      <c r="P4622" s="14">
        <f t="shared" si="7129"/>
        <v>200</v>
      </c>
      <c r="Q4622" s="14"/>
      <c r="R4622" s="14"/>
      <c r="S4622" s="14">
        <v>100</v>
      </c>
      <c r="T4622" s="14"/>
      <c r="U4622" s="14"/>
      <c r="V4622" s="14"/>
      <c r="W4622" s="14"/>
      <c r="X4622" s="14"/>
      <c r="Y4622" s="14"/>
      <c r="Z4622" s="14">
        <v>100</v>
      </c>
      <c r="AA4622" s="14">
        <v>100</v>
      </c>
      <c r="AB4622" s="14">
        <v>0</v>
      </c>
      <c r="AC4622" s="14"/>
      <c r="AD4622" s="14"/>
      <c r="AE4622" s="14"/>
      <c r="AF4622" s="14"/>
      <c r="AG4622" s="14"/>
      <c r="AH4622" s="14">
        <f t="shared" si="7130"/>
        <v>0</v>
      </c>
      <c r="AI4622" s="14"/>
      <c r="AJ4622" s="14"/>
      <c r="AK4622" s="14"/>
      <c r="AL4622" s="14"/>
      <c r="AM4622" s="14"/>
      <c r="AN4622" s="14"/>
      <c r="AO4622" s="14"/>
      <c r="AP4622" s="14"/>
      <c r="AQ4622" s="14"/>
      <c r="AR4622" s="14">
        <v>0</v>
      </c>
      <c r="AS4622" s="14">
        <v>0</v>
      </c>
      <c r="AT4622" s="14">
        <v>0</v>
      </c>
      <c r="AU4622" s="14">
        <f>100+100</f>
        <v>200</v>
      </c>
      <c r="AV4622" s="14"/>
      <c r="AW4622" s="14"/>
      <c r="AX4622" s="14"/>
      <c r="AY4622" s="14"/>
      <c r="AZ4622" s="14">
        <f t="shared" si="7131"/>
        <v>200</v>
      </c>
      <c r="BA4622" s="14"/>
      <c r="BB4622" s="14"/>
      <c r="BC4622" s="14">
        <f>100+100</f>
        <v>200</v>
      </c>
      <c r="BD4622" s="14"/>
      <c r="BE4622" s="14"/>
      <c r="BF4622" s="14"/>
      <c r="BG4622" s="14"/>
      <c r="BH4622" s="14"/>
      <c r="BI4622" s="14"/>
      <c r="BJ4622" s="14">
        <v>200</v>
      </c>
      <c r="BK4622" s="14">
        <v>0</v>
      </c>
    </row>
    <row r="4623" spans="1:63" x14ac:dyDescent="0.25">
      <c r="A4623" s="4" t="s">
        <v>1156</v>
      </c>
      <c r="B4623" s="4" t="s">
        <v>58</v>
      </c>
      <c r="C4623" s="4" t="s">
        <v>168</v>
      </c>
      <c r="D4623" s="107" t="s">
        <v>1492</v>
      </c>
      <c r="E4623" s="117">
        <v>6148</v>
      </c>
      <c r="F4623" s="107"/>
      <c r="G4623" s="103" t="s">
        <v>1659</v>
      </c>
      <c r="H4623" s="13" t="s">
        <v>47</v>
      </c>
      <c r="I4623" s="14">
        <v>100</v>
      </c>
      <c r="J4623" s="14">
        <v>100</v>
      </c>
      <c r="K4623" s="14"/>
      <c r="L4623" s="14"/>
      <c r="M4623" s="14"/>
      <c r="N4623" s="14"/>
      <c r="O4623" s="14"/>
      <c r="P4623" s="14">
        <f t="shared" si="7129"/>
        <v>100</v>
      </c>
      <c r="Q4623" s="14"/>
      <c r="R4623" s="14"/>
      <c r="S4623" s="14"/>
      <c r="T4623" s="14"/>
      <c r="U4623" s="14"/>
      <c r="V4623" s="14"/>
      <c r="W4623" s="14"/>
      <c r="X4623" s="14"/>
      <c r="Y4623" s="14"/>
      <c r="Z4623" s="14">
        <v>0</v>
      </c>
      <c r="AA4623" s="14">
        <v>100</v>
      </c>
      <c r="AB4623" s="14">
        <v>0</v>
      </c>
      <c r="AC4623" s="14"/>
      <c r="AD4623" s="14"/>
      <c r="AE4623" s="14"/>
      <c r="AF4623" s="14"/>
      <c r="AG4623" s="14"/>
      <c r="AH4623" s="14">
        <f t="shared" si="7130"/>
        <v>0</v>
      </c>
      <c r="AI4623" s="14"/>
      <c r="AJ4623" s="14"/>
      <c r="AK4623" s="14"/>
      <c r="AL4623" s="14"/>
      <c r="AM4623" s="14"/>
      <c r="AN4623" s="14"/>
      <c r="AO4623" s="14"/>
      <c r="AP4623" s="14"/>
      <c r="AQ4623" s="14"/>
      <c r="AR4623" s="14">
        <v>0</v>
      </c>
      <c r="AS4623" s="14">
        <v>0</v>
      </c>
      <c r="AT4623" s="14">
        <v>0</v>
      </c>
      <c r="AU4623" s="14"/>
      <c r="AV4623" s="14"/>
      <c r="AW4623" s="14"/>
      <c r="AX4623" s="14"/>
      <c r="AY4623" s="14"/>
      <c r="AZ4623" s="14">
        <f t="shared" si="7131"/>
        <v>0</v>
      </c>
      <c r="BA4623" s="14"/>
      <c r="BB4623" s="14"/>
      <c r="BC4623" s="14"/>
      <c r="BD4623" s="14"/>
      <c r="BE4623" s="14"/>
      <c r="BF4623" s="14"/>
      <c r="BG4623" s="14"/>
      <c r="BH4623" s="14"/>
      <c r="BI4623" s="14"/>
      <c r="BJ4623" s="14">
        <v>0</v>
      </c>
      <c r="BK4623" s="14">
        <v>0</v>
      </c>
    </row>
    <row r="4624" spans="1:63" ht="33.75" x14ac:dyDescent="0.25">
      <c r="A4624" s="1" t="s">
        <v>0</v>
      </c>
      <c r="B4624" s="1" t="s">
        <v>0</v>
      </c>
      <c r="C4624" s="1" t="s">
        <v>0</v>
      </c>
      <c r="D4624" s="106" t="s">
        <v>0</v>
      </c>
      <c r="E4624" s="106" t="s">
        <v>0</v>
      </c>
      <c r="F4624" s="106" t="s">
        <v>0</v>
      </c>
      <c r="G4624" s="2" t="s">
        <v>0</v>
      </c>
      <c r="H4624" s="10" t="s">
        <v>49</v>
      </c>
      <c r="I4624" s="11">
        <f>SUM(I4625)</f>
        <v>300</v>
      </c>
      <c r="J4624" s="11">
        <f t="shared" ref="J4624:Y4624" si="7147">SUM(J4625)</f>
        <v>300</v>
      </c>
      <c r="K4624" s="11">
        <f t="shared" si="7147"/>
        <v>100</v>
      </c>
      <c r="L4624" s="11">
        <f t="shared" si="7147"/>
        <v>0</v>
      </c>
      <c r="M4624" s="11">
        <f t="shared" si="7147"/>
        <v>0</v>
      </c>
      <c r="N4624" s="11">
        <f t="shared" si="7147"/>
        <v>0</v>
      </c>
      <c r="O4624" s="11">
        <f t="shared" si="7147"/>
        <v>0</v>
      </c>
      <c r="P4624" s="11">
        <f t="shared" si="7147"/>
        <v>400</v>
      </c>
      <c r="Q4624" s="11">
        <f t="shared" si="7147"/>
        <v>0</v>
      </c>
      <c r="R4624" s="11">
        <f t="shared" si="7147"/>
        <v>0</v>
      </c>
      <c r="S4624" s="11">
        <f t="shared" si="7147"/>
        <v>100</v>
      </c>
      <c r="T4624" s="11">
        <f t="shared" si="7147"/>
        <v>0</v>
      </c>
      <c r="U4624" s="11">
        <f t="shared" si="7147"/>
        <v>0</v>
      </c>
      <c r="V4624" s="11">
        <f t="shared" si="7147"/>
        <v>0</v>
      </c>
      <c r="W4624" s="11">
        <f t="shared" si="7147"/>
        <v>0</v>
      </c>
      <c r="X4624" s="11">
        <f t="shared" si="7147"/>
        <v>0</v>
      </c>
      <c r="Y4624" s="11">
        <f t="shared" si="7147"/>
        <v>0</v>
      </c>
      <c r="Z4624" s="11">
        <v>100</v>
      </c>
      <c r="AA4624" s="11">
        <v>300</v>
      </c>
      <c r="AB4624" s="11">
        <f t="shared" ref="AB4624:AQ4624" si="7148">SUM(AB4625)</f>
        <v>0</v>
      </c>
      <c r="AC4624" s="11">
        <f t="shared" si="7148"/>
        <v>0</v>
      </c>
      <c r="AD4624" s="11">
        <f t="shared" si="7148"/>
        <v>0</v>
      </c>
      <c r="AE4624" s="11">
        <f t="shared" si="7148"/>
        <v>0</v>
      </c>
      <c r="AF4624" s="11">
        <f t="shared" si="7148"/>
        <v>0</v>
      </c>
      <c r="AG4624" s="11">
        <f t="shared" si="7148"/>
        <v>0</v>
      </c>
      <c r="AH4624" s="11">
        <f t="shared" si="7148"/>
        <v>0</v>
      </c>
      <c r="AI4624" s="11">
        <f t="shared" si="7148"/>
        <v>0</v>
      </c>
      <c r="AJ4624" s="11">
        <f t="shared" si="7148"/>
        <v>0</v>
      </c>
      <c r="AK4624" s="11">
        <f t="shared" si="7148"/>
        <v>0</v>
      </c>
      <c r="AL4624" s="11">
        <f t="shared" si="7148"/>
        <v>0</v>
      </c>
      <c r="AM4624" s="11">
        <f t="shared" si="7148"/>
        <v>0</v>
      </c>
      <c r="AN4624" s="11">
        <f t="shared" si="7148"/>
        <v>0</v>
      </c>
      <c r="AO4624" s="11">
        <f t="shared" si="7148"/>
        <v>0</v>
      </c>
      <c r="AP4624" s="11">
        <f t="shared" si="7148"/>
        <v>0</v>
      </c>
      <c r="AQ4624" s="11">
        <f t="shared" si="7148"/>
        <v>0</v>
      </c>
      <c r="AR4624" s="11">
        <v>0</v>
      </c>
      <c r="AS4624" s="11">
        <v>0</v>
      </c>
      <c r="AT4624" s="11">
        <f t="shared" ref="AT4624:BI4624" si="7149">SUM(AT4625)</f>
        <v>0</v>
      </c>
      <c r="AU4624" s="11">
        <f t="shared" si="7149"/>
        <v>10000</v>
      </c>
      <c r="AV4624" s="11">
        <f t="shared" si="7149"/>
        <v>0</v>
      </c>
      <c r="AW4624" s="11">
        <f t="shared" si="7149"/>
        <v>1300</v>
      </c>
      <c r="AX4624" s="11">
        <f t="shared" si="7149"/>
        <v>0</v>
      </c>
      <c r="AY4624" s="11">
        <f t="shared" si="7149"/>
        <v>18879</v>
      </c>
      <c r="AZ4624" s="11">
        <f t="shared" si="7149"/>
        <v>30179</v>
      </c>
      <c r="BA4624" s="11">
        <f t="shared" si="7149"/>
        <v>0</v>
      </c>
      <c r="BB4624" s="11">
        <f t="shared" si="7149"/>
        <v>0</v>
      </c>
      <c r="BC4624" s="11">
        <f t="shared" si="7149"/>
        <v>10000</v>
      </c>
      <c r="BD4624" s="11">
        <f t="shared" si="7149"/>
        <v>0</v>
      </c>
      <c r="BE4624" s="11">
        <f t="shared" si="7149"/>
        <v>0</v>
      </c>
      <c r="BF4624" s="11">
        <f t="shared" si="7149"/>
        <v>1300</v>
      </c>
      <c r="BG4624" s="11">
        <f t="shared" si="7149"/>
        <v>18879</v>
      </c>
      <c r="BH4624" s="11">
        <f t="shared" si="7149"/>
        <v>0</v>
      </c>
      <c r="BI4624" s="11">
        <f t="shared" si="7149"/>
        <v>0</v>
      </c>
      <c r="BJ4624" s="11">
        <v>30179</v>
      </c>
      <c r="BK4624" s="11">
        <v>0</v>
      </c>
    </row>
    <row r="4625" spans="1:63" x14ac:dyDescent="0.25">
      <c r="A4625" s="4" t="s">
        <v>1156</v>
      </c>
      <c r="B4625" s="4" t="s">
        <v>58</v>
      </c>
      <c r="C4625" s="4" t="s">
        <v>168</v>
      </c>
      <c r="D4625" s="107" t="s">
        <v>1492</v>
      </c>
      <c r="E4625" s="106" t="s">
        <v>50</v>
      </c>
      <c r="F4625" s="106" t="s">
        <v>0</v>
      </c>
      <c r="G4625" s="2" t="s">
        <v>0</v>
      </c>
      <c r="H4625" s="2" t="s">
        <v>51</v>
      </c>
      <c r="I4625" s="12">
        <f>SUM(I4626:I4628)</f>
        <v>300</v>
      </c>
      <c r="J4625" s="12">
        <f t="shared" ref="J4625:Y4625" si="7150">SUM(J4626:J4628)</f>
        <v>300</v>
      </c>
      <c r="K4625" s="12">
        <f t="shared" si="7150"/>
        <v>100</v>
      </c>
      <c r="L4625" s="12">
        <f t="shared" si="7150"/>
        <v>0</v>
      </c>
      <c r="M4625" s="12">
        <f t="shared" si="7150"/>
        <v>0</v>
      </c>
      <c r="N4625" s="12">
        <f t="shared" si="7150"/>
        <v>0</v>
      </c>
      <c r="O4625" s="12">
        <f t="shared" si="7150"/>
        <v>0</v>
      </c>
      <c r="P4625" s="12">
        <f t="shared" ref="P4625" si="7151">SUM(P4626:P4628)</f>
        <v>400</v>
      </c>
      <c r="Q4625" s="12">
        <f t="shared" si="7150"/>
        <v>0</v>
      </c>
      <c r="R4625" s="12">
        <f t="shared" si="7150"/>
        <v>0</v>
      </c>
      <c r="S4625" s="12">
        <f t="shared" si="7150"/>
        <v>100</v>
      </c>
      <c r="T4625" s="12">
        <f t="shared" si="7150"/>
        <v>0</v>
      </c>
      <c r="U4625" s="12">
        <f t="shared" si="7150"/>
        <v>0</v>
      </c>
      <c r="V4625" s="12">
        <f t="shared" si="7150"/>
        <v>0</v>
      </c>
      <c r="W4625" s="12">
        <f t="shared" si="7150"/>
        <v>0</v>
      </c>
      <c r="X4625" s="12">
        <f t="shared" si="7150"/>
        <v>0</v>
      </c>
      <c r="Y4625" s="12">
        <f t="shared" si="7150"/>
        <v>0</v>
      </c>
      <c r="Z4625" s="12">
        <v>100</v>
      </c>
      <c r="AA4625" s="12">
        <v>300</v>
      </c>
      <c r="AB4625" s="12">
        <f t="shared" ref="AB4625:AQ4625" si="7152">SUM(AB4626:AB4628)</f>
        <v>0</v>
      </c>
      <c r="AC4625" s="12">
        <f t="shared" si="7152"/>
        <v>0</v>
      </c>
      <c r="AD4625" s="12">
        <f t="shared" si="7152"/>
        <v>0</v>
      </c>
      <c r="AE4625" s="12">
        <f t="shared" si="7152"/>
        <v>0</v>
      </c>
      <c r="AF4625" s="12">
        <f t="shared" si="7152"/>
        <v>0</v>
      </c>
      <c r="AG4625" s="12">
        <f t="shared" si="7152"/>
        <v>0</v>
      </c>
      <c r="AH4625" s="12">
        <f t="shared" ref="AH4625" si="7153">SUM(AH4626:AH4628)</f>
        <v>0</v>
      </c>
      <c r="AI4625" s="12">
        <f t="shared" si="7152"/>
        <v>0</v>
      </c>
      <c r="AJ4625" s="12">
        <f t="shared" si="7152"/>
        <v>0</v>
      </c>
      <c r="AK4625" s="12">
        <f t="shared" si="7152"/>
        <v>0</v>
      </c>
      <c r="AL4625" s="12">
        <f t="shared" si="7152"/>
        <v>0</v>
      </c>
      <c r="AM4625" s="12">
        <f t="shared" si="7152"/>
        <v>0</v>
      </c>
      <c r="AN4625" s="12">
        <f t="shared" si="7152"/>
        <v>0</v>
      </c>
      <c r="AO4625" s="12">
        <f t="shared" si="7152"/>
        <v>0</v>
      </c>
      <c r="AP4625" s="12">
        <f t="shared" si="7152"/>
        <v>0</v>
      </c>
      <c r="AQ4625" s="12">
        <f t="shared" si="7152"/>
        <v>0</v>
      </c>
      <c r="AR4625" s="12">
        <v>0</v>
      </c>
      <c r="AS4625" s="12">
        <v>0</v>
      </c>
      <c r="AT4625" s="12">
        <f t="shared" ref="AT4625:BI4625" si="7154">SUM(AT4626:AT4628)</f>
        <v>0</v>
      </c>
      <c r="AU4625" s="12">
        <f t="shared" si="7154"/>
        <v>10000</v>
      </c>
      <c r="AV4625" s="12">
        <f t="shared" si="7154"/>
        <v>0</v>
      </c>
      <c r="AW4625" s="12">
        <f t="shared" si="7154"/>
        <v>1300</v>
      </c>
      <c r="AX4625" s="12">
        <f t="shared" si="7154"/>
        <v>0</v>
      </c>
      <c r="AY4625" s="12">
        <f t="shared" si="7154"/>
        <v>18879</v>
      </c>
      <c r="AZ4625" s="12">
        <f t="shared" ref="AZ4625" si="7155">SUM(AZ4626:AZ4628)</f>
        <v>30179</v>
      </c>
      <c r="BA4625" s="12">
        <f t="shared" si="7154"/>
        <v>0</v>
      </c>
      <c r="BB4625" s="12">
        <f t="shared" si="7154"/>
        <v>0</v>
      </c>
      <c r="BC4625" s="12">
        <f t="shared" si="7154"/>
        <v>10000</v>
      </c>
      <c r="BD4625" s="12">
        <f t="shared" si="7154"/>
        <v>0</v>
      </c>
      <c r="BE4625" s="12">
        <f t="shared" si="7154"/>
        <v>0</v>
      </c>
      <c r="BF4625" s="12">
        <f t="shared" si="7154"/>
        <v>1300</v>
      </c>
      <c r="BG4625" s="12">
        <f t="shared" si="7154"/>
        <v>18879</v>
      </c>
      <c r="BH4625" s="12">
        <f t="shared" si="7154"/>
        <v>0</v>
      </c>
      <c r="BI4625" s="12">
        <f t="shared" si="7154"/>
        <v>0</v>
      </c>
      <c r="BJ4625" s="12">
        <v>30179</v>
      </c>
      <c r="BK4625" s="12">
        <v>0</v>
      </c>
    </row>
    <row r="4626" spans="1:63" x14ac:dyDescent="0.25">
      <c r="A4626" s="4" t="s">
        <v>1156</v>
      </c>
      <c r="B4626" s="4" t="s">
        <v>58</v>
      </c>
      <c r="C4626" s="4" t="s">
        <v>168</v>
      </c>
      <c r="D4626" s="107" t="s">
        <v>1492</v>
      </c>
      <c r="E4626" s="117">
        <v>8213</v>
      </c>
      <c r="F4626" s="107"/>
      <c r="G4626" s="103" t="s">
        <v>1659</v>
      </c>
      <c r="H4626" s="13" t="s">
        <v>53</v>
      </c>
      <c r="I4626" s="14">
        <v>100</v>
      </c>
      <c r="J4626" s="14">
        <v>100</v>
      </c>
      <c r="K4626" s="14">
        <v>100</v>
      </c>
      <c r="L4626" s="14"/>
      <c r="M4626" s="14"/>
      <c r="N4626" s="14"/>
      <c r="O4626" s="14"/>
      <c r="P4626" s="14">
        <f t="shared" si="7129"/>
        <v>200</v>
      </c>
      <c r="Q4626" s="14"/>
      <c r="R4626" s="14"/>
      <c r="S4626" s="14">
        <v>100</v>
      </c>
      <c r="T4626" s="14"/>
      <c r="U4626" s="14"/>
      <c r="V4626" s="14"/>
      <c r="W4626" s="14"/>
      <c r="X4626" s="14"/>
      <c r="Y4626" s="14"/>
      <c r="Z4626" s="14">
        <v>100</v>
      </c>
      <c r="AA4626" s="14">
        <v>100</v>
      </c>
      <c r="AB4626" s="14">
        <v>0</v>
      </c>
      <c r="AC4626" s="14"/>
      <c r="AD4626" s="14"/>
      <c r="AE4626" s="14"/>
      <c r="AF4626" s="14"/>
      <c r="AG4626" s="14"/>
      <c r="AH4626" s="14">
        <f t="shared" si="7130"/>
        <v>0</v>
      </c>
      <c r="AI4626" s="14"/>
      <c r="AJ4626" s="14"/>
      <c r="AK4626" s="14"/>
      <c r="AL4626" s="14"/>
      <c r="AM4626" s="14"/>
      <c r="AN4626" s="14"/>
      <c r="AO4626" s="14"/>
      <c r="AP4626" s="14"/>
      <c r="AQ4626" s="14"/>
      <c r="AR4626" s="14">
        <v>0</v>
      </c>
      <c r="AS4626" s="14">
        <v>0</v>
      </c>
      <c r="AT4626" s="14">
        <v>0</v>
      </c>
      <c r="AU4626" s="14">
        <v>10000</v>
      </c>
      <c r="AV4626" s="14"/>
      <c r="AW4626" s="14">
        <v>1300</v>
      </c>
      <c r="AX4626" s="14"/>
      <c r="AY4626" s="14">
        <v>18879</v>
      </c>
      <c r="AZ4626" s="14">
        <f t="shared" si="7131"/>
        <v>30179</v>
      </c>
      <c r="BA4626" s="14"/>
      <c r="BB4626" s="14"/>
      <c r="BC4626" s="14">
        <v>10000</v>
      </c>
      <c r="BD4626" s="14"/>
      <c r="BE4626" s="14"/>
      <c r="BF4626" s="14">
        <v>1300</v>
      </c>
      <c r="BG4626" s="14">
        <v>18879</v>
      </c>
      <c r="BH4626" s="14"/>
      <c r="BI4626" s="14"/>
      <c r="BJ4626" s="14">
        <v>30179</v>
      </c>
      <c r="BK4626" s="14">
        <v>0</v>
      </c>
    </row>
    <row r="4627" spans="1:63" x14ac:dyDescent="0.25">
      <c r="A4627" s="4" t="s">
        <v>1156</v>
      </c>
      <c r="B4627" s="4" t="s">
        <v>58</v>
      </c>
      <c r="C4627" s="4" t="s">
        <v>168</v>
      </c>
      <c r="D4627" s="107" t="s">
        <v>1492</v>
      </c>
      <c r="E4627" s="117">
        <v>8215</v>
      </c>
      <c r="F4627" s="107"/>
      <c r="G4627" s="103" t="s">
        <v>1659</v>
      </c>
      <c r="H4627" s="13" t="s">
        <v>70</v>
      </c>
      <c r="I4627" s="14">
        <v>100</v>
      </c>
      <c r="J4627" s="14">
        <v>100</v>
      </c>
      <c r="K4627" s="14"/>
      <c r="L4627" s="14"/>
      <c r="M4627" s="14"/>
      <c r="N4627" s="14"/>
      <c r="O4627" s="14"/>
      <c r="P4627" s="14">
        <f t="shared" si="7129"/>
        <v>100</v>
      </c>
      <c r="Q4627" s="14"/>
      <c r="R4627" s="14"/>
      <c r="S4627" s="14"/>
      <c r="T4627" s="14"/>
      <c r="U4627" s="14"/>
      <c r="V4627" s="14"/>
      <c r="W4627" s="14"/>
      <c r="X4627" s="14"/>
      <c r="Y4627" s="14"/>
      <c r="Z4627" s="14">
        <v>0</v>
      </c>
      <c r="AA4627" s="14">
        <v>100</v>
      </c>
      <c r="AB4627" s="14">
        <v>0</v>
      </c>
      <c r="AC4627" s="14"/>
      <c r="AD4627" s="14"/>
      <c r="AE4627" s="14"/>
      <c r="AF4627" s="14"/>
      <c r="AG4627" s="14"/>
      <c r="AH4627" s="14">
        <f t="shared" si="7130"/>
        <v>0</v>
      </c>
      <c r="AI4627" s="14"/>
      <c r="AJ4627" s="14"/>
      <c r="AK4627" s="14"/>
      <c r="AL4627" s="14"/>
      <c r="AM4627" s="14"/>
      <c r="AN4627" s="14"/>
      <c r="AO4627" s="14"/>
      <c r="AP4627" s="14"/>
      <c r="AQ4627" s="14"/>
      <c r="AR4627" s="14">
        <v>0</v>
      </c>
      <c r="AS4627" s="14">
        <v>0</v>
      </c>
      <c r="AT4627" s="14">
        <v>0</v>
      </c>
      <c r="AU4627" s="14"/>
      <c r="AV4627" s="14"/>
      <c r="AW4627" s="14"/>
      <c r="AX4627" s="14"/>
      <c r="AY4627" s="14"/>
      <c r="AZ4627" s="14">
        <f t="shared" si="7131"/>
        <v>0</v>
      </c>
      <c r="BA4627" s="14"/>
      <c r="BB4627" s="14"/>
      <c r="BC4627" s="14"/>
      <c r="BD4627" s="14"/>
      <c r="BE4627" s="14"/>
      <c r="BF4627" s="14"/>
      <c r="BG4627" s="14"/>
      <c r="BH4627" s="14"/>
      <c r="BI4627" s="14"/>
      <c r="BJ4627" s="14">
        <v>0</v>
      </c>
      <c r="BK4627" s="14">
        <v>0</v>
      </c>
    </row>
    <row r="4628" spans="1:63" x14ac:dyDescent="0.25">
      <c r="A4628" s="4" t="s">
        <v>1156</v>
      </c>
      <c r="B4628" s="4" t="s">
        <v>58</v>
      </c>
      <c r="C4628" s="4" t="s">
        <v>168</v>
      </c>
      <c r="D4628" s="107" t="s">
        <v>1492</v>
      </c>
      <c r="E4628" s="117">
        <v>8216</v>
      </c>
      <c r="F4628" s="107"/>
      <c r="G4628" s="103" t="s">
        <v>1659</v>
      </c>
      <c r="H4628" s="13" t="s">
        <v>110</v>
      </c>
      <c r="I4628" s="14">
        <v>100</v>
      </c>
      <c r="J4628" s="14">
        <v>100</v>
      </c>
      <c r="K4628" s="14"/>
      <c r="L4628" s="14"/>
      <c r="M4628" s="14"/>
      <c r="N4628" s="14"/>
      <c r="O4628" s="14"/>
      <c r="P4628" s="14">
        <f t="shared" si="7129"/>
        <v>100</v>
      </c>
      <c r="Q4628" s="14"/>
      <c r="R4628" s="14"/>
      <c r="S4628" s="14"/>
      <c r="T4628" s="14"/>
      <c r="U4628" s="14"/>
      <c r="V4628" s="14"/>
      <c r="W4628" s="14"/>
      <c r="X4628" s="14"/>
      <c r="Y4628" s="14"/>
      <c r="Z4628" s="14">
        <v>0</v>
      </c>
      <c r="AA4628" s="14">
        <v>100</v>
      </c>
      <c r="AB4628" s="14">
        <v>0</v>
      </c>
      <c r="AC4628" s="14"/>
      <c r="AD4628" s="14"/>
      <c r="AE4628" s="14"/>
      <c r="AF4628" s="14"/>
      <c r="AG4628" s="14"/>
      <c r="AH4628" s="14">
        <f t="shared" si="7130"/>
        <v>0</v>
      </c>
      <c r="AI4628" s="14"/>
      <c r="AJ4628" s="14"/>
      <c r="AK4628" s="14"/>
      <c r="AL4628" s="14"/>
      <c r="AM4628" s="14"/>
      <c r="AN4628" s="14"/>
      <c r="AO4628" s="14"/>
      <c r="AP4628" s="14"/>
      <c r="AQ4628" s="14"/>
      <c r="AR4628" s="14">
        <v>0</v>
      </c>
      <c r="AS4628" s="14">
        <v>0</v>
      </c>
      <c r="AT4628" s="14">
        <v>0</v>
      </c>
      <c r="AU4628" s="14"/>
      <c r="AV4628" s="14"/>
      <c r="AW4628" s="14"/>
      <c r="AX4628" s="14"/>
      <c r="AY4628" s="14"/>
      <c r="AZ4628" s="14">
        <f t="shared" si="7131"/>
        <v>0</v>
      </c>
      <c r="BA4628" s="14"/>
      <c r="BB4628" s="14"/>
      <c r="BC4628" s="14"/>
      <c r="BD4628" s="14"/>
      <c r="BE4628" s="14"/>
      <c r="BF4628" s="14"/>
      <c r="BG4628" s="14"/>
      <c r="BH4628" s="14"/>
      <c r="BI4628" s="14"/>
      <c r="BJ4628" s="14">
        <v>0</v>
      </c>
      <c r="BK4628" s="14">
        <v>0</v>
      </c>
    </row>
    <row r="4629" spans="1:63" ht="33.75" x14ac:dyDescent="0.25">
      <c r="A4629" s="13" t="s">
        <v>0</v>
      </c>
      <c r="B4629" s="13" t="s">
        <v>0</v>
      </c>
      <c r="C4629" s="13" t="s">
        <v>0</v>
      </c>
      <c r="D4629" s="103" t="s">
        <v>0</v>
      </c>
      <c r="E4629" s="103" t="s">
        <v>0</v>
      </c>
      <c r="F4629" s="103" t="s">
        <v>0</v>
      </c>
      <c r="G4629" s="13" t="s">
        <v>0</v>
      </c>
      <c r="H4629" s="10" t="s">
        <v>1501</v>
      </c>
      <c r="I4629" s="11">
        <f>SUM(I4595,I4619,I4624)</f>
        <v>1467715</v>
      </c>
      <c r="J4629" s="11">
        <f t="shared" ref="J4629:Y4629" si="7156">SUM(J4595,J4619,J4624)</f>
        <v>1800</v>
      </c>
      <c r="K4629" s="11">
        <f t="shared" si="7156"/>
        <v>9326</v>
      </c>
      <c r="L4629" s="11">
        <f t="shared" si="7156"/>
        <v>0</v>
      </c>
      <c r="M4629" s="11">
        <f t="shared" si="7156"/>
        <v>0</v>
      </c>
      <c r="N4629" s="11">
        <f t="shared" si="7156"/>
        <v>0</v>
      </c>
      <c r="O4629" s="11">
        <f t="shared" si="7156"/>
        <v>0</v>
      </c>
      <c r="P4629" s="11">
        <f t="shared" si="7156"/>
        <v>11126</v>
      </c>
      <c r="Q4629" s="11">
        <f t="shared" si="7156"/>
        <v>0</v>
      </c>
      <c r="R4629" s="11">
        <f t="shared" si="7156"/>
        <v>0</v>
      </c>
      <c r="S4629" s="11">
        <f t="shared" si="7156"/>
        <v>9326</v>
      </c>
      <c r="T4629" s="11">
        <f t="shared" si="7156"/>
        <v>0</v>
      </c>
      <c r="U4629" s="11">
        <f t="shared" si="7156"/>
        <v>0</v>
      </c>
      <c r="V4629" s="11">
        <f t="shared" si="7156"/>
        <v>0</v>
      </c>
      <c r="W4629" s="11">
        <f t="shared" si="7156"/>
        <v>0</v>
      </c>
      <c r="X4629" s="11">
        <f t="shared" si="7156"/>
        <v>0</v>
      </c>
      <c r="Y4629" s="11">
        <f t="shared" si="7156"/>
        <v>53</v>
      </c>
      <c r="Z4629" s="11">
        <v>9379</v>
      </c>
      <c r="AA4629" s="11">
        <v>1747</v>
      </c>
      <c r="AB4629" s="11">
        <f>SUM(AB4595,AB4619,AB4624)</f>
        <v>20900</v>
      </c>
      <c r="AC4629" s="11">
        <f t="shared" ref="AC4629:AQ4629" si="7157">SUM(AC4595,AC4619,AC4624)</f>
        <v>400</v>
      </c>
      <c r="AD4629" s="11">
        <f t="shared" si="7157"/>
        <v>0</v>
      </c>
      <c r="AE4629" s="11">
        <f t="shared" si="7157"/>
        <v>0</v>
      </c>
      <c r="AF4629" s="11">
        <f t="shared" si="7157"/>
        <v>0</v>
      </c>
      <c r="AG4629" s="11">
        <f t="shared" si="7157"/>
        <v>0</v>
      </c>
      <c r="AH4629" s="11">
        <f t="shared" si="7157"/>
        <v>21300</v>
      </c>
      <c r="AI4629" s="11">
        <f t="shared" si="7157"/>
        <v>0</v>
      </c>
      <c r="AJ4629" s="11">
        <f t="shared" si="7157"/>
        <v>0</v>
      </c>
      <c r="AK4629" s="11">
        <f t="shared" si="7157"/>
        <v>400</v>
      </c>
      <c r="AL4629" s="11">
        <f t="shared" si="7157"/>
        <v>0</v>
      </c>
      <c r="AM4629" s="11">
        <f t="shared" si="7157"/>
        <v>0</v>
      </c>
      <c r="AN4629" s="11">
        <f t="shared" si="7157"/>
        <v>0</v>
      </c>
      <c r="AO4629" s="11">
        <f t="shared" si="7157"/>
        <v>0</v>
      </c>
      <c r="AP4629" s="11">
        <f t="shared" si="7157"/>
        <v>0</v>
      </c>
      <c r="AQ4629" s="11">
        <f t="shared" si="7157"/>
        <v>0</v>
      </c>
      <c r="AR4629" s="11">
        <v>400</v>
      </c>
      <c r="AS4629" s="11">
        <v>20900</v>
      </c>
      <c r="AT4629" s="11">
        <f t="shared" ref="AT4629:BI4629" si="7158">SUM(AT4595,AT4619,AT4624)</f>
        <v>42000</v>
      </c>
      <c r="AU4629" s="11">
        <f t="shared" si="7158"/>
        <v>52202</v>
      </c>
      <c r="AV4629" s="11">
        <f t="shared" si="7158"/>
        <v>0</v>
      </c>
      <c r="AW4629" s="11">
        <f t="shared" si="7158"/>
        <v>11515</v>
      </c>
      <c r="AX4629" s="11">
        <f t="shared" si="7158"/>
        <v>0</v>
      </c>
      <c r="AY4629" s="11">
        <f t="shared" si="7158"/>
        <v>18879</v>
      </c>
      <c r="AZ4629" s="11">
        <f t="shared" si="7158"/>
        <v>124596</v>
      </c>
      <c r="BA4629" s="11">
        <f t="shared" si="7158"/>
        <v>0</v>
      </c>
      <c r="BB4629" s="11">
        <f t="shared" si="7158"/>
        <v>0</v>
      </c>
      <c r="BC4629" s="11">
        <f t="shared" si="7158"/>
        <v>52202</v>
      </c>
      <c r="BD4629" s="11">
        <f t="shared" si="7158"/>
        <v>0</v>
      </c>
      <c r="BE4629" s="11">
        <f t="shared" si="7158"/>
        <v>0</v>
      </c>
      <c r="BF4629" s="11">
        <f t="shared" si="7158"/>
        <v>11515</v>
      </c>
      <c r="BG4629" s="11">
        <f t="shared" si="7158"/>
        <v>18879</v>
      </c>
      <c r="BH4629" s="11">
        <f t="shared" si="7158"/>
        <v>0</v>
      </c>
      <c r="BI4629" s="11">
        <f t="shared" si="7158"/>
        <v>0</v>
      </c>
      <c r="BJ4629" s="11">
        <v>82596</v>
      </c>
      <c r="BK4629" s="11">
        <v>42000</v>
      </c>
    </row>
    <row r="4630" spans="1:63" ht="15.75" thickBot="1" x14ac:dyDescent="0.3">
      <c r="A4630" s="13" t="s">
        <v>0</v>
      </c>
      <c r="B4630" s="13" t="s">
        <v>0</v>
      </c>
      <c r="C4630" s="13" t="s">
        <v>0</v>
      </c>
      <c r="D4630" s="103" t="s">
        <v>0</v>
      </c>
      <c r="E4630" s="103" t="s">
        <v>0</v>
      </c>
      <c r="F4630" s="103" t="s">
        <v>0</v>
      </c>
      <c r="G4630" s="13" t="s">
        <v>0</v>
      </c>
      <c r="H4630" s="2" t="s">
        <v>55</v>
      </c>
      <c r="I4630" s="12">
        <v>27</v>
      </c>
      <c r="J4630" s="13" t="s">
        <v>0</v>
      </c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>
        <v>0</v>
      </c>
      <c r="AA4630" s="13"/>
      <c r="AB4630" s="13" t="s">
        <v>0</v>
      </c>
      <c r="AC4630" s="13"/>
      <c r="AD4630" s="13"/>
      <c r="AE4630" s="13"/>
      <c r="AF4630" s="13"/>
      <c r="AG4630" s="13"/>
      <c r="AH4630" s="13"/>
      <c r="AI4630" s="13"/>
      <c r="AJ4630" s="13"/>
      <c r="AK4630" s="13"/>
      <c r="AL4630" s="13"/>
      <c r="AM4630" s="13"/>
      <c r="AN4630" s="13"/>
      <c r="AO4630" s="13"/>
      <c r="AP4630" s="13"/>
      <c r="AQ4630" s="13"/>
      <c r="AR4630" s="13">
        <v>0</v>
      </c>
      <c r="AS4630" s="13"/>
      <c r="AT4630" s="13" t="s">
        <v>0</v>
      </c>
      <c r="AU4630" s="13"/>
      <c r="AV4630" s="13"/>
      <c r="AW4630" s="13"/>
      <c r="AX4630" s="13"/>
      <c r="AY4630" s="13"/>
      <c r="AZ4630" s="13"/>
      <c r="BA4630" s="13"/>
      <c r="BB4630" s="13"/>
      <c r="BC4630" s="13"/>
      <c r="BD4630" s="13"/>
      <c r="BE4630" s="13"/>
      <c r="BF4630" s="13"/>
      <c r="BG4630" s="13"/>
      <c r="BH4630" s="13"/>
      <c r="BI4630" s="13"/>
      <c r="BJ4630" s="13">
        <v>0</v>
      </c>
      <c r="BK4630" s="13"/>
    </row>
    <row r="4631" spans="1:63" ht="69.75" customHeight="1" thickBot="1" x14ac:dyDescent="0.3">
      <c r="A4631" s="148" t="s">
        <v>0</v>
      </c>
      <c r="B4631" s="148" t="s">
        <v>0</v>
      </c>
      <c r="C4631" s="148" t="s">
        <v>0</v>
      </c>
      <c r="D4631" s="151" t="s">
        <v>0</v>
      </c>
      <c r="E4631" s="151" t="s">
        <v>0</v>
      </c>
      <c r="F4631" s="151" t="s">
        <v>0</v>
      </c>
      <c r="G4631" s="154" t="s">
        <v>0</v>
      </c>
      <c r="H4631" s="5" t="s">
        <v>56</v>
      </c>
      <c r="I4631" s="5" t="s">
        <v>9</v>
      </c>
      <c r="J4631" s="94" t="s">
        <v>10</v>
      </c>
      <c r="K4631" s="94" t="s">
        <v>1602</v>
      </c>
      <c r="L4631" s="94" t="s">
        <v>1535</v>
      </c>
      <c r="M4631" s="94" t="s">
        <v>1591</v>
      </c>
      <c r="N4631" s="94" t="s">
        <v>1592</v>
      </c>
      <c r="O4631" s="94" t="s">
        <v>1593</v>
      </c>
      <c r="P4631" s="94" t="s">
        <v>1606</v>
      </c>
      <c r="Q4631" s="94" t="s">
        <v>1603</v>
      </c>
      <c r="R4631" s="94" t="s">
        <v>1594</v>
      </c>
      <c r="S4631" s="94" t="s">
        <v>1595</v>
      </c>
      <c r="T4631" s="94" t="s">
        <v>1596</v>
      </c>
      <c r="U4631" s="94" t="s">
        <v>1597</v>
      </c>
      <c r="V4631" s="94" t="s">
        <v>1598</v>
      </c>
      <c r="W4631" s="94" t="s">
        <v>1599</v>
      </c>
      <c r="X4631" s="94" t="s">
        <v>1604</v>
      </c>
      <c r="Y4631" s="94" t="s">
        <v>1605</v>
      </c>
      <c r="Z4631" s="94" t="s">
        <v>1600</v>
      </c>
      <c r="AA4631" s="94" t="s">
        <v>1601</v>
      </c>
      <c r="AB4631" s="95" t="s">
        <v>11</v>
      </c>
      <c r="AC4631" s="95" t="s">
        <v>1602</v>
      </c>
      <c r="AD4631" s="95" t="s">
        <v>1535</v>
      </c>
      <c r="AE4631" s="95" t="s">
        <v>1591</v>
      </c>
      <c r="AF4631" s="95" t="s">
        <v>1592</v>
      </c>
      <c r="AG4631" s="95" t="s">
        <v>1593</v>
      </c>
      <c r="AH4631" s="95" t="s">
        <v>1607</v>
      </c>
      <c r="AI4631" s="95" t="s">
        <v>1603</v>
      </c>
      <c r="AJ4631" s="95" t="s">
        <v>1594</v>
      </c>
      <c r="AK4631" s="95" t="s">
        <v>1595</v>
      </c>
      <c r="AL4631" s="95" t="s">
        <v>1596</v>
      </c>
      <c r="AM4631" s="95" t="s">
        <v>1597</v>
      </c>
      <c r="AN4631" s="95" t="s">
        <v>1598</v>
      </c>
      <c r="AO4631" s="95" t="s">
        <v>1599</v>
      </c>
      <c r="AP4631" s="95" t="s">
        <v>1604</v>
      </c>
      <c r="AQ4631" s="95" t="s">
        <v>1605</v>
      </c>
      <c r="AR4631" s="95" t="s">
        <v>1600</v>
      </c>
      <c r="AS4631" s="95" t="s">
        <v>1601</v>
      </c>
      <c r="AT4631" s="96" t="s">
        <v>12</v>
      </c>
      <c r="AU4631" s="96" t="s">
        <v>1602</v>
      </c>
      <c r="AV4631" s="96" t="s">
        <v>1535</v>
      </c>
      <c r="AW4631" s="96" t="s">
        <v>1591</v>
      </c>
      <c r="AX4631" s="96" t="s">
        <v>1592</v>
      </c>
      <c r="AY4631" s="96" t="s">
        <v>1593</v>
      </c>
      <c r="AZ4631" s="96" t="s">
        <v>1608</v>
      </c>
      <c r="BA4631" s="96" t="s">
        <v>1603</v>
      </c>
      <c r="BB4631" s="96" t="s">
        <v>1594</v>
      </c>
      <c r="BC4631" s="96" t="s">
        <v>1595</v>
      </c>
      <c r="BD4631" s="96" t="s">
        <v>1596</v>
      </c>
      <c r="BE4631" s="96" t="s">
        <v>1597</v>
      </c>
      <c r="BF4631" s="96" t="s">
        <v>1598</v>
      </c>
      <c r="BG4631" s="96" t="s">
        <v>1599</v>
      </c>
      <c r="BH4631" s="96" t="s">
        <v>1604</v>
      </c>
      <c r="BI4631" s="96" t="s">
        <v>1605</v>
      </c>
      <c r="BJ4631" s="96" t="s">
        <v>1600</v>
      </c>
      <c r="BK4631" s="96" t="s">
        <v>1601</v>
      </c>
    </row>
    <row r="4632" spans="1:63" x14ac:dyDescent="0.25">
      <c r="A4632" s="149"/>
      <c r="B4632" s="149"/>
      <c r="C4632" s="149"/>
      <c r="D4632" s="152"/>
      <c r="E4632" s="152"/>
      <c r="F4632" s="152"/>
      <c r="G4632" s="155"/>
      <c r="H4632" s="15" t="s">
        <v>0</v>
      </c>
      <c r="I4632" s="9" t="s">
        <v>13</v>
      </c>
      <c r="J4632" s="9">
        <v>1</v>
      </c>
      <c r="K4632" s="9">
        <v>2</v>
      </c>
      <c r="L4632" s="9">
        <v>3</v>
      </c>
      <c r="M4632" s="9">
        <v>4</v>
      </c>
      <c r="N4632" s="9">
        <v>5</v>
      </c>
      <c r="O4632" s="9">
        <v>6</v>
      </c>
      <c r="P4632" s="9">
        <v>7</v>
      </c>
      <c r="Q4632" s="9">
        <v>8</v>
      </c>
      <c r="R4632" s="9">
        <v>9</v>
      </c>
      <c r="S4632" s="9">
        <v>10</v>
      </c>
      <c r="T4632" s="9">
        <v>11</v>
      </c>
      <c r="U4632" s="9">
        <v>12</v>
      </c>
      <c r="V4632" s="9">
        <v>13</v>
      </c>
      <c r="W4632" s="9">
        <v>14</v>
      </c>
      <c r="X4632" s="9">
        <v>15</v>
      </c>
      <c r="Y4632" s="9">
        <v>16</v>
      </c>
      <c r="Z4632" s="9">
        <v>20</v>
      </c>
      <c r="AA4632" s="9">
        <v>21</v>
      </c>
      <c r="AB4632" s="9">
        <v>1</v>
      </c>
      <c r="AC4632" s="9">
        <v>2</v>
      </c>
      <c r="AD4632" s="9">
        <v>3</v>
      </c>
      <c r="AE4632" s="9">
        <v>4</v>
      </c>
      <c r="AF4632" s="9">
        <v>5</v>
      </c>
      <c r="AG4632" s="9">
        <v>6</v>
      </c>
      <c r="AH4632" s="9">
        <v>7</v>
      </c>
      <c r="AI4632" s="9">
        <v>8</v>
      </c>
      <c r="AJ4632" s="9">
        <v>9</v>
      </c>
      <c r="AK4632" s="9">
        <v>10</v>
      </c>
      <c r="AL4632" s="9">
        <v>11</v>
      </c>
      <c r="AM4632" s="9">
        <v>12</v>
      </c>
      <c r="AN4632" s="9">
        <v>13</v>
      </c>
      <c r="AO4632" s="9">
        <v>14</v>
      </c>
      <c r="AP4632" s="9">
        <v>15</v>
      </c>
      <c r="AQ4632" s="9">
        <v>16</v>
      </c>
      <c r="AR4632" s="9">
        <v>20</v>
      </c>
      <c r="AS4632" s="9">
        <v>21</v>
      </c>
      <c r="AT4632" s="9">
        <v>1</v>
      </c>
      <c r="AU4632" s="9">
        <v>2</v>
      </c>
      <c r="AV4632" s="9">
        <v>3</v>
      </c>
      <c r="AW4632" s="9">
        <v>4</v>
      </c>
      <c r="AX4632" s="9">
        <v>5</v>
      </c>
      <c r="AY4632" s="9">
        <v>6</v>
      </c>
      <c r="AZ4632" s="9">
        <v>7</v>
      </c>
      <c r="BA4632" s="9">
        <v>8</v>
      </c>
      <c r="BB4632" s="9">
        <v>9</v>
      </c>
      <c r="BC4632" s="9">
        <v>10</v>
      </c>
      <c r="BD4632" s="9">
        <v>11</v>
      </c>
      <c r="BE4632" s="9">
        <v>12</v>
      </c>
      <c r="BF4632" s="9">
        <v>13</v>
      </c>
      <c r="BG4632" s="9">
        <v>14</v>
      </c>
      <c r="BH4632" s="9">
        <v>15</v>
      </c>
      <c r="BI4632" s="9">
        <v>16</v>
      </c>
      <c r="BJ4632" s="9">
        <v>20</v>
      </c>
      <c r="BK4632" s="9">
        <v>21</v>
      </c>
    </row>
    <row r="4633" spans="1:63" x14ac:dyDescent="0.25">
      <c r="A4633" s="149"/>
      <c r="B4633" s="149"/>
      <c r="C4633" s="149"/>
      <c r="D4633" s="152"/>
      <c r="E4633" s="152"/>
      <c r="F4633" s="152"/>
      <c r="G4633" s="155"/>
      <c r="H4633" s="16" t="s">
        <v>1189</v>
      </c>
      <c r="I4633" s="17">
        <f>SUM(I4629)</f>
        <v>1467715</v>
      </c>
      <c r="J4633" s="17">
        <f t="shared" ref="J4633:Y4633" si="7159">SUM(J4629)</f>
        <v>1800</v>
      </c>
      <c r="K4633" s="17">
        <f t="shared" si="7159"/>
        <v>9326</v>
      </c>
      <c r="L4633" s="17">
        <f t="shared" si="7159"/>
        <v>0</v>
      </c>
      <c r="M4633" s="17">
        <f t="shared" si="7159"/>
        <v>0</v>
      </c>
      <c r="N4633" s="17">
        <f t="shared" si="7159"/>
        <v>0</v>
      </c>
      <c r="O4633" s="17">
        <f t="shared" si="7159"/>
        <v>0</v>
      </c>
      <c r="P4633" s="17">
        <f t="shared" ref="P4633" si="7160">SUM(P4629)</f>
        <v>11126</v>
      </c>
      <c r="Q4633" s="17">
        <f t="shared" si="7159"/>
        <v>0</v>
      </c>
      <c r="R4633" s="17">
        <f t="shared" si="7159"/>
        <v>0</v>
      </c>
      <c r="S4633" s="17">
        <f t="shared" si="7159"/>
        <v>9326</v>
      </c>
      <c r="T4633" s="17">
        <f t="shared" si="7159"/>
        <v>0</v>
      </c>
      <c r="U4633" s="17">
        <f t="shared" si="7159"/>
        <v>0</v>
      </c>
      <c r="V4633" s="17">
        <f t="shared" si="7159"/>
        <v>0</v>
      </c>
      <c r="W4633" s="17">
        <f t="shared" si="7159"/>
        <v>0</v>
      </c>
      <c r="X4633" s="17">
        <f t="shared" si="7159"/>
        <v>0</v>
      </c>
      <c r="Y4633" s="17">
        <f t="shared" si="7159"/>
        <v>53</v>
      </c>
      <c r="Z4633" s="17">
        <v>9379</v>
      </c>
      <c r="AA4633" s="17">
        <v>1747</v>
      </c>
      <c r="AB4633" s="17">
        <f t="shared" ref="AB4633:AQ4633" si="7161">SUM(AB4629)</f>
        <v>20900</v>
      </c>
      <c r="AC4633" s="17">
        <f t="shared" si="7161"/>
        <v>400</v>
      </c>
      <c r="AD4633" s="17">
        <f t="shared" si="7161"/>
        <v>0</v>
      </c>
      <c r="AE4633" s="17">
        <f t="shared" si="7161"/>
        <v>0</v>
      </c>
      <c r="AF4633" s="17">
        <f t="shared" si="7161"/>
        <v>0</v>
      </c>
      <c r="AG4633" s="17">
        <f t="shared" si="7161"/>
        <v>0</v>
      </c>
      <c r="AH4633" s="17">
        <f t="shared" ref="AH4633" si="7162">SUM(AH4629)</f>
        <v>21300</v>
      </c>
      <c r="AI4633" s="17">
        <f t="shared" si="7161"/>
        <v>0</v>
      </c>
      <c r="AJ4633" s="17">
        <f t="shared" si="7161"/>
        <v>0</v>
      </c>
      <c r="AK4633" s="17">
        <f t="shared" si="7161"/>
        <v>400</v>
      </c>
      <c r="AL4633" s="17">
        <f t="shared" si="7161"/>
        <v>0</v>
      </c>
      <c r="AM4633" s="17">
        <f t="shared" si="7161"/>
        <v>0</v>
      </c>
      <c r="AN4633" s="17">
        <f t="shared" si="7161"/>
        <v>0</v>
      </c>
      <c r="AO4633" s="17">
        <f t="shared" si="7161"/>
        <v>0</v>
      </c>
      <c r="AP4633" s="17">
        <f t="shared" si="7161"/>
        <v>0</v>
      </c>
      <c r="AQ4633" s="17">
        <f t="shared" si="7161"/>
        <v>0</v>
      </c>
      <c r="AR4633" s="17">
        <v>400</v>
      </c>
      <c r="AS4633" s="17">
        <v>20900</v>
      </c>
      <c r="AT4633" s="17">
        <f t="shared" ref="AT4633:BI4633" si="7163">SUM(AT4629)</f>
        <v>42000</v>
      </c>
      <c r="AU4633" s="17">
        <f t="shared" si="7163"/>
        <v>52202</v>
      </c>
      <c r="AV4633" s="17">
        <f t="shared" si="7163"/>
        <v>0</v>
      </c>
      <c r="AW4633" s="17">
        <f t="shared" si="7163"/>
        <v>11515</v>
      </c>
      <c r="AX4633" s="17">
        <f t="shared" si="7163"/>
        <v>0</v>
      </c>
      <c r="AY4633" s="17">
        <f t="shared" si="7163"/>
        <v>18879</v>
      </c>
      <c r="AZ4633" s="17">
        <f t="shared" ref="AZ4633" si="7164">SUM(AZ4629)</f>
        <v>124596</v>
      </c>
      <c r="BA4633" s="17">
        <f t="shared" si="7163"/>
        <v>0</v>
      </c>
      <c r="BB4633" s="17">
        <f t="shared" si="7163"/>
        <v>0</v>
      </c>
      <c r="BC4633" s="17">
        <f t="shared" si="7163"/>
        <v>52202</v>
      </c>
      <c r="BD4633" s="17">
        <f t="shared" si="7163"/>
        <v>0</v>
      </c>
      <c r="BE4633" s="17">
        <f t="shared" si="7163"/>
        <v>0</v>
      </c>
      <c r="BF4633" s="17">
        <f t="shared" si="7163"/>
        <v>11515</v>
      </c>
      <c r="BG4633" s="17">
        <f t="shared" si="7163"/>
        <v>18879</v>
      </c>
      <c r="BH4633" s="17">
        <f t="shared" si="7163"/>
        <v>0</v>
      </c>
      <c r="BI4633" s="17">
        <f t="shared" si="7163"/>
        <v>0</v>
      </c>
      <c r="BJ4633" s="17">
        <v>82596</v>
      </c>
      <c r="BK4633" s="17">
        <v>42000</v>
      </c>
    </row>
    <row r="4634" spans="1:63" x14ac:dyDescent="0.25">
      <c r="A4634" s="149"/>
      <c r="B4634" s="149"/>
      <c r="C4634" s="149"/>
      <c r="D4634" s="152"/>
      <c r="E4634" s="152"/>
      <c r="F4634" s="152"/>
      <c r="G4634" s="155"/>
      <c r="H4634" s="18" t="s">
        <v>57</v>
      </c>
      <c r="I4634" s="17">
        <f>SUM(I4633)</f>
        <v>1467715</v>
      </c>
      <c r="J4634" s="17">
        <f t="shared" ref="J4634:Y4634" si="7165">SUM(J4633)</f>
        <v>1800</v>
      </c>
      <c r="K4634" s="17">
        <f t="shared" si="7165"/>
        <v>9326</v>
      </c>
      <c r="L4634" s="17">
        <f t="shared" si="7165"/>
        <v>0</v>
      </c>
      <c r="M4634" s="17">
        <f t="shared" si="7165"/>
        <v>0</v>
      </c>
      <c r="N4634" s="17">
        <f t="shared" si="7165"/>
        <v>0</v>
      </c>
      <c r="O4634" s="17">
        <f t="shared" si="7165"/>
        <v>0</v>
      </c>
      <c r="P4634" s="17">
        <f t="shared" ref="P4634" si="7166">SUM(P4633)</f>
        <v>11126</v>
      </c>
      <c r="Q4634" s="17">
        <f t="shared" si="7165"/>
        <v>0</v>
      </c>
      <c r="R4634" s="17">
        <f t="shared" si="7165"/>
        <v>0</v>
      </c>
      <c r="S4634" s="17">
        <f t="shared" si="7165"/>
        <v>9326</v>
      </c>
      <c r="T4634" s="17">
        <f t="shared" si="7165"/>
        <v>0</v>
      </c>
      <c r="U4634" s="17">
        <f t="shared" si="7165"/>
        <v>0</v>
      </c>
      <c r="V4634" s="17">
        <f t="shared" si="7165"/>
        <v>0</v>
      </c>
      <c r="W4634" s="17">
        <f t="shared" si="7165"/>
        <v>0</v>
      </c>
      <c r="X4634" s="17">
        <f t="shared" si="7165"/>
        <v>0</v>
      </c>
      <c r="Y4634" s="17">
        <f t="shared" si="7165"/>
        <v>53</v>
      </c>
      <c r="Z4634" s="17">
        <v>9379</v>
      </c>
      <c r="AA4634" s="17">
        <v>1747</v>
      </c>
      <c r="AB4634" s="17">
        <f t="shared" ref="AB4634:AQ4634" si="7167">SUM(AB4633)</f>
        <v>20900</v>
      </c>
      <c r="AC4634" s="17">
        <f t="shared" si="7167"/>
        <v>400</v>
      </c>
      <c r="AD4634" s="17">
        <f t="shared" si="7167"/>
        <v>0</v>
      </c>
      <c r="AE4634" s="17">
        <f t="shared" si="7167"/>
        <v>0</v>
      </c>
      <c r="AF4634" s="17">
        <f t="shared" si="7167"/>
        <v>0</v>
      </c>
      <c r="AG4634" s="17">
        <f t="shared" si="7167"/>
        <v>0</v>
      </c>
      <c r="AH4634" s="17">
        <f t="shared" ref="AH4634" si="7168">SUM(AH4633)</f>
        <v>21300</v>
      </c>
      <c r="AI4634" s="17">
        <f t="shared" si="7167"/>
        <v>0</v>
      </c>
      <c r="AJ4634" s="17">
        <f t="shared" si="7167"/>
        <v>0</v>
      </c>
      <c r="AK4634" s="17">
        <f t="shared" si="7167"/>
        <v>400</v>
      </c>
      <c r="AL4634" s="17">
        <f t="shared" si="7167"/>
        <v>0</v>
      </c>
      <c r="AM4634" s="17">
        <f t="shared" si="7167"/>
        <v>0</v>
      </c>
      <c r="AN4634" s="17">
        <f t="shared" si="7167"/>
        <v>0</v>
      </c>
      <c r="AO4634" s="17">
        <f t="shared" si="7167"/>
        <v>0</v>
      </c>
      <c r="AP4634" s="17">
        <f t="shared" si="7167"/>
        <v>0</v>
      </c>
      <c r="AQ4634" s="17">
        <f t="shared" si="7167"/>
        <v>0</v>
      </c>
      <c r="AR4634" s="17">
        <v>400</v>
      </c>
      <c r="AS4634" s="17">
        <v>20900</v>
      </c>
      <c r="AT4634" s="17">
        <f t="shared" ref="AT4634:BI4634" si="7169">SUM(AT4633)</f>
        <v>42000</v>
      </c>
      <c r="AU4634" s="17">
        <f t="shared" si="7169"/>
        <v>52202</v>
      </c>
      <c r="AV4634" s="17">
        <f t="shared" si="7169"/>
        <v>0</v>
      </c>
      <c r="AW4634" s="17">
        <f t="shared" si="7169"/>
        <v>11515</v>
      </c>
      <c r="AX4634" s="17">
        <f t="shared" si="7169"/>
        <v>0</v>
      </c>
      <c r="AY4634" s="17">
        <f t="shared" si="7169"/>
        <v>18879</v>
      </c>
      <c r="AZ4634" s="17">
        <f t="shared" ref="AZ4634" si="7170">SUM(AZ4633)</f>
        <v>124596</v>
      </c>
      <c r="BA4634" s="17">
        <f t="shared" si="7169"/>
        <v>0</v>
      </c>
      <c r="BB4634" s="17">
        <f t="shared" si="7169"/>
        <v>0</v>
      </c>
      <c r="BC4634" s="17">
        <f t="shared" si="7169"/>
        <v>52202</v>
      </c>
      <c r="BD4634" s="17">
        <f t="shared" si="7169"/>
        <v>0</v>
      </c>
      <c r="BE4634" s="17">
        <f t="shared" si="7169"/>
        <v>0</v>
      </c>
      <c r="BF4634" s="17">
        <f t="shared" si="7169"/>
        <v>11515</v>
      </c>
      <c r="BG4634" s="17">
        <f t="shared" si="7169"/>
        <v>18879</v>
      </c>
      <c r="BH4634" s="17">
        <f t="shared" si="7169"/>
        <v>0</v>
      </c>
      <c r="BI4634" s="17">
        <f t="shared" si="7169"/>
        <v>0</v>
      </c>
      <c r="BJ4634" s="17">
        <v>82596</v>
      </c>
      <c r="BK4634" s="17">
        <v>42000</v>
      </c>
    </row>
    <row r="4635" spans="1:63" x14ac:dyDescent="0.25">
      <c r="A4635" s="150"/>
      <c r="B4635" s="150"/>
      <c r="C4635" s="150"/>
      <c r="D4635" s="153"/>
      <c r="E4635" s="153"/>
      <c r="F4635" s="153"/>
      <c r="G4635" s="156"/>
      <c r="P4635">
        <f t="shared" si="7129"/>
        <v>0</v>
      </c>
      <c r="Z4635">
        <v>0</v>
      </c>
      <c r="AA4635">
        <v>0</v>
      </c>
      <c r="AH4635">
        <f t="shared" si="7130"/>
        <v>0</v>
      </c>
      <c r="AR4635">
        <v>0</v>
      </c>
      <c r="AS4635">
        <v>0</v>
      </c>
      <c r="AZ4635">
        <f t="shared" si="7131"/>
        <v>0</v>
      </c>
      <c r="BJ4635">
        <v>0</v>
      </c>
      <c r="BK4635">
        <v>0</v>
      </c>
    </row>
    <row r="4636" spans="1:63" ht="15.75" thickBot="1" x14ac:dyDescent="0.3">
      <c r="A4636" s="13" t="s">
        <v>0</v>
      </c>
      <c r="B4636" s="13" t="s">
        <v>0</v>
      </c>
      <c r="C4636" s="13" t="s">
        <v>0</v>
      </c>
      <c r="D4636" s="103" t="s">
        <v>0</v>
      </c>
      <c r="E4636" s="103" t="s">
        <v>0</v>
      </c>
      <c r="F4636" s="103" t="s">
        <v>0</v>
      </c>
      <c r="G4636" s="13" t="s">
        <v>0</v>
      </c>
      <c r="H4636" s="19" t="s">
        <v>0</v>
      </c>
      <c r="I4636" s="19" t="s">
        <v>0</v>
      </c>
      <c r="J4636" s="19" t="s">
        <v>0</v>
      </c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>
        <v>0</v>
      </c>
      <c r="AA4636" s="19">
        <v>0</v>
      </c>
      <c r="AB4636" s="19" t="s">
        <v>0</v>
      </c>
      <c r="AC4636" s="19"/>
      <c r="AD4636" s="19"/>
      <c r="AE4636" s="19"/>
      <c r="AF4636" s="19"/>
      <c r="AG4636" s="19"/>
      <c r="AH4636" s="19"/>
      <c r="AI4636" s="19"/>
      <c r="AJ4636" s="19"/>
      <c r="AK4636" s="19"/>
      <c r="AL4636" s="19"/>
      <c r="AM4636" s="19"/>
      <c r="AN4636" s="19"/>
      <c r="AO4636" s="19"/>
      <c r="AP4636" s="19"/>
      <c r="AQ4636" s="19"/>
      <c r="AR4636" s="19">
        <v>0</v>
      </c>
      <c r="AS4636" s="19">
        <v>0</v>
      </c>
      <c r="AT4636" s="19" t="s">
        <v>0</v>
      </c>
      <c r="AU4636" s="19"/>
      <c r="AV4636" s="19"/>
      <c r="AW4636" s="19"/>
      <c r="AX4636" s="19"/>
      <c r="AY4636" s="19"/>
      <c r="AZ4636" s="19"/>
      <c r="BA4636" s="19"/>
      <c r="BB4636" s="19"/>
      <c r="BC4636" s="19"/>
      <c r="BD4636" s="19"/>
      <c r="BE4636" s="19"/>
      <c r="BF4636" s="19"/>
      <c r="BG4636" s="19"/>
      <c r="BH4636" s="19"/>
      <c r="BI4636" s="19"/>
      <c r="BJ4636" s="19">
        <v>0</v>
      </c>
      <c r="BK4636" s="19">
        <v>0</v>
      </c>
    </row>
    <row r="4637" spans="1:63" ht="69.75" customHeight="1" thickBot="1" x14ac:dyDescent="0.3">
      <c r="A4637" s="5" t="s">
        <v>2</v>
      </c>
      <c r="B4637" s="5" t="s">
        <v>3</v>
      </c>
      <c r="C4637" s="5" t="s">
        <v>4</v>
      </c>
      <c r="D4637" s="108" t="s">
        <v>0</v>
      </c>
      <c r="E4637" s="116" t="s">
        <v>5</v>
      </c>
      <c r="F4637" s="116" t="s">
        <v>6</v>
      </c>
      <c r="G4637" s="5" t="s">
        <v>7</v>
      </c>
      <c r="H4637" s="5" t="s">
        <v>8</v>
      </c>
      <c r="I4637" s="5" t="s">
        <v>9</v>
      </c>
      <c r="J4637" s="94" t="s">
        <v>10</v>
      </c>
      <c r="K4637" s="94" t="s">
        <v>1602</v>
      </c>
      <c r="L4637" s="94" t="s">
        <v>1535</v>
      </c>
      <c r="M4637" s="94" t="s">
        <v>1591</v>
      </c>
      <c r="N4637" s="94" t="s">
        <v>1592</v>
      </c>
      <c r="O4637" s="94" t="s">
        <v>1593</v>
      </c>
      <c r="P4637" s="94" t="s">
        <v>1606</v>
      </c>
      <c r="Q4637" s="94" t="s">
        <v>1603</v>
      </c>
      <c r="R4637" s="94" t="s">
        <v>1594</v>
      </c>
      <c r="S4637" s="94" t="s">
        <v>1595</v>
      </c>
      <c r="T4637" s="94" t="s">
        <v>1596</v>
      </c>
      <c r="U4637" s="94" t="s">
        <v>1597</v>
      </c>
      <c r="V4637" s="94" t="s">
        <v>1598</v>
      </c>
      <c r="W4637" s="94" t="s">
        <v>1599</v>
      </c>
      <c r="X4637" s="94" t="s">
        <v>1604</v>
      </c>
      <c r="Y4637" s="94" t="s">
        <v>1605</v>
      </c>
      <c r="Z4637" s="94" t="s">
        <v>1600</v>
      </c>
      <c r="AA4637" s="94" t="s">
        <v>1601</v>
      </c>
      <c r="AB4637" s="95" t="s">
        <v>11</v>
      </c>
      <c r="AC4637" s="95" t="s">
        <v>1602</v>
      </c>
      <c r="AD4637" s="95" t="s">
        <v>1535</v>
      </c>
      <c r="AE4637" s="95" t="s">
        <v>1591</v>
      </c>
      <c r="AF4637" s="95" t="s">
        <v>1592</v>
      </c>
      <c r="AG4637" s="95" t="s">
        <v>1593</v>
      </c>
      <c r="AH4637" s="95" t="s">
        <v>1607</v>
      </c>
      <c r="AI4637" s="95" t="s">
        <v>1603</v>
      </c>
      <c r="AJ4637" s="95" t="s">
        <v>1594</v>
      </c>
      <c r="AK4637" s="95" t="s">
        <v>1595</v>
      </c>
      <c r="AL4637" s="95" t="s">
        <v>1596</v>
      </c>
      <c r="AM4637" s="95" t="s">
        <v>1597</v>
      </c>
      <c r="AN4637" s="95" t="s">
        <v>1598</v>
      </c>
      <c r="AO4637" s="95" t="s">
        <v>1599</v>
      </c>
      <c r="AP4637" s="95" t="s">
        <v>1604</v>
      </c>
      <c r="AQ4637" s="95" t="s">
        <v>1605</v>
      </c>
      <c r="AR4637" s="95" t="s">
        <v>1600</v>
      </c>
      <c r="AS4637" s="95" t="s">
        <v>1601</v>
      </c>
      <c r="AT4637" s="96" t="s">
        <v>12</v>
      </c>
      <c r="AU4637" s="96" t="s">
        <v>1602</v>
      </c>
      <c r="AV4637" s="96" t="s">
        <v>1535</v>
      </c>
      <c r="AW4637" s="96" t="s">
        <v>1591</v>
      </c>
      <c r="AX4637" s="96" t="s">
        <v>1592</v>
      </c>
      <c r="AY4637" s="96" t="s">
        <v>1593</v>
      </c>
      <c r="AZ4637" s="96" t="s">
        <v>1608</v>
      </c>
      <c r="BA4637" s="96" t="s">
        <v>1603</v>
      </c>
      <c r="BB4637" s="96" t="s">
        <v>1594</v>
      </c>
      <c r="BC4637" s="96" t="s">
        <v>1595</v>
      </c>
      <c r="BD4637" s="96" t="s">
        <v>1596</v>
      </c>
      <c r="BE4637" s="96" t="s">
        <v>1597</v>
      </c>
      <c r="BF4637" s="96" t="s">
        <v>1598</v>
      </c>
      <c r="BG4637" s="96" t="s">
        <v>1599</v>
      </c>
      <c r="BH4637" s="96" t="s">
        <v>1604</v>
      </c>
      <c r="BI4637" s="96" t="s">
        <v>1605</v>
      </c>
      <c r="BJ4637" s="96" t="s">
        <v>1600</v>
      </c>
      <c r="BK4637" s="96" t="s">
        <v>1601</v>
      </c>
    </row>
    <row r="4638" spans="1:63" x14ac:dyDescent="0.25">
      <c r="A4638" s="6" t="s">
        <v>0</v>
      </c>
      <c r="B4638" s="6" t="s">
        <v>0</v>
      </c>
      <c r="C4638" s="6" t="s">
        <v>0</v>
      </c>
      <c r="D4638" s="109" t="s">
        <v>0</v>
      </c>
      <c r="E4638" s="109" t="s">
        <v>0</v>
      </c>
      <c r="F4638" s="125" t="s">
        <v>0</v>
      </c>
      <c r="G4638" s="7" t="s">
        <v>0</v>
      </c>
      <c r="H4638" s="8" t="s">
        <v>0</v>
      </c>
      <c r="I4638" s="9" t="s">
        <v>13</v>
      </c>
      <c r="J4638" s="9">
        <v>1</v>
      </c>
      <c r="K4638" s="9">
        <v>2</v>
      </c>
      <c r="L4638" s="9">
        <v>3</v>
      </c>
      <c r="M4638" s="9">
        <v>4</v>
      </c>
      <c r="N4638" s="9">
        <v>5</v>
      </c>
      <c r="O4638" s="9">
        <v>6</v>
      </c>
      <c r="P4638" s="9">
        <v>7</v>
      </c>
      <c r="Q4638" s="9">
        <v>8</v>
      </c>
      <c r="R4638" s="9">
        <v>9</v>
      </c>
      <c r="S4638" s="9">
        <v>10</v>
      </c>
      <c r="T4638" s="9">
        <v>11</v>
      </c>
      <c r="U4638" s="9">
        <v>12</v>
      </c>
      <c r="V4638" s="9">
        <v>13</v>
      </c>
      <c r="W4638" s="9">
        <v>14</v>
      </c>
      <c r="X4638" s="9">
        <v>15</v>
      </c>
      <c r="Y4638" s="9">
        <v>16</v>
      </c>
      <c r="Z4638" s="9">
        <v>20</v>
      </c>
      <c r="AA4638" s="9">
        <v>21</v>
      </c>
      <c r="AB4638" s="9">
        <v>1</v>
      </c>
      <c r="AC4638" s="9">
        <v>2</v>
      </c>
      <c r="AD4638" s="9">
        <v>3</v>
      </c>
      <c r="AE4638" s="9">
        <v>4</v>
      </c>
      <c r="AF4638" s="9">
        <v>5</v>
      </c>
      <c r="AG4638" s="9">
        <v>6</v>
      </c>
      <c r="AH4638" s="9">
        <v>7</v>
      </c>
      <c r="AI4638" s="9">
        <v>8</v>
      </c>
      <c r="AJ4638" s="9">
        <v>9</v>
      </c>
      <c r="AK4638" s="9">
        <v>10</v>
      </c>
      <c r="AL4638" s="9">
        <v>11</v>
      </c>
      <c r="AM4638" s="9">
        <v>12</v>
      </c>
      <c r="AN4638" s="9">
        <v>13</v>
      </c>
      <c r="AO4638" s="9">
        <v>14</v>
      </c>
      <c r="AP4638" s="9">
        <v>15</v>
      </c>
      <c r="AQ4638" s="9">
        <v>16</v>
      </c>
      <c r="AR4638" s="9">
        <v>20</v>
      </c>
      <c r="AS4638" s="9">
        <v>21</v>
      </c>
      <c r="AT4638" s="9">
        <v>1</v>
      </c>
      <c r="AU4638" s="9">
        <v>2</v>
      </c>
      <c r="AV4638" s="9">
        <v>3</v>
      </c>
      <c r="AW4638" s="9">
        <v>4</v>
      </c>
      <c r="AX4638" s="9">
        <v>5</v>
      </c>
      <c r="AY4638" s="9">
        <v>6</v>
      </c>
      <c r="AZ4638" s="9">
        <v>7</v>
      </c>
      <c r="BA4638" s="9">
        <v>8</v>
      </c>
      <c r="BB4638" s="9">
        <v>9</v>
      </c>
      <c r="BC4638" s="9">
        <v>10</v>
      </c>
      <c r="BD4638" s="9">
        <v>11</v>
      </c>
      <c r="BE4638" s="9">
        <v>12</v>
      </c>
      <c r="BF4638" s="9">
        <v>13</v>
      </c>
      <c r="BG4638" s="9">
        <v>14</v>
      </c>
      <c r="BH4638" s="9">
        <v>15</v>
      </c>
      <c r="BI4638" s="9">
        <v>16</v>
      </c>
      <c r="BJ4638" s="9">
        <v>20</v>
      </c>
      <c r="BK4638" s="9">
        <v>21</v>
      </c>
    </row>
    <row r="4639" spans="1:63" ht="22.5" x14ac:dyDescent="0.25">
      <c r="A4639" s="1" t="s">
        <v>1156</v>
      </c>
      <c r="B4639" s="1" t="s">
        <v>58</v>
      </c>
      <c r="C4639" s="4" t="s">
        <v>169</v>
      </c>
      <c r="D4639" s="107" t="s">
        <v>1502</v>
      </c>
      <c r="E4639" s="106" t="s">
        <v>0</v>
      </c>
      <c r="F4639" s="106" t="s">
        <v>0</v>
      </c>
      <c r="G4639" s="2" t="s">
        <v>0</v>
      </c>
      <c r="H4639" s="2" t="s">
        <v>1503</v>
      </c>
      <c r="I4639" s="3" t="s">
        <v>0</v>
      </c>
      <c r="J4639" s="3" t="s">
        <v>0</v>
      </c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>
        <v>0</v>
      </c>
      <c r="AA4639" s="3">
        <v>0</v>
      </c>
      <c r="AB4639" s="3" t="s">
        <v>0</v>
      </c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>
        <v>0</v>
      </c>
      <c r="AS4639" s="3">
        <v>0</v>
      </c>
      <c r="AT4639" s="3" t="s">
        <v>0</v>
      </c>
      <c r="AU4639" s="3"/>
      <c r="AV4639" s="3"/>
      <c r="AW4639" s="3"/>
      <c r="AX4639" s="3"/>
      <c r="AY4639" s="3"/>
      <c r="AZ4639" s="3"/>
      <c r="BA4639" s="3"/>
      <c r="BB4639" s="3"/>
      <c r="BC4639" s="3"/>
      <c r="BD4639" s="3"/>
      <c r="BE4639" s="3"/>
      <c r="BF4639" s="3"/>
      <c r="BG4639" s="3"/>
      <c r="BH4639" s="3"/>
      <c r="BI4639" s="3"/>
      <c r="BJ4639" s="3">
        <v>0</v>
      </c>
      <c r="BK4639" s="3">
        <v>0</v>
      </c>
    </row>
    <row r="4640" spans="1:63" ht="33.75" x14ac:dyDescent="0.25">
      <c r="A4640" s="1" t="s">
        <v>0</v>
      </c>
      <c r="B4640" s="1" t="s">
        <v>0</v>
      </c>
      <c r="C4640" s="1" t="s">
        <v>0</v>
      </c>
      <c r="D4640" s="106" t="s">
        <v>0</v>
      </c>
      <c r="E4640" s="106" t="s">
        <v>0</v>
      </c>
      <c r="F4640" s="106" t="s">
        <v>0</v>
      </c>
      <c r="G4640" s="2"/>
      <c r="H4640" s="10" t="s">
        <v>15</v>
      </c>
      <c r="I4640" s="11">
        <f>SUM(I4641,I4648,I4650)</f>
        <v>922544</v>
      </c>
      <c r="J4640" s="11">
        <f t="shared" ref="J4640:Y4640" si="7171">SUM(J4641,J4648,J4650)</f>
        <v>10310</v>
      </c>
      <c r="K4640" s="11">
        <f t="shared" si="7171"/>
        <v>7484</v>
      </c>
      <c r="L4640" s="11">
        <f t="shared" si="7171"/>
        <v>0</v>
      </c>
      <c r="M4640" s="11">
        <f t="shared" si="7171"/>
        <v>0</v>
      </c>
      <c r="N4640" s="11">
        <f t="shared" si="7171"/>
        <v>0</v>
      </c>
      <c r="O4640" s="11">
        <f t="shared" si="7171"/>
        <v>0</v>
      </c>
      <c r="P4640" s="11">
        <f t="shared" ref="P4640" si="7172">SUM(P4641,P4648,P4650)</f>
        <v>17794</v>
      </c>
      <c r="Q4640" s="11">
        <f t="shared" si="7171"/>
        <v>0</v>
      </c>
      <c r="R4640" s="11">
        <f t="shared" si="7171"/>
        <v>0</v>
      </c>
      <c r="S4640" s="11">
        <f t="shared" si="7171"/>
        <v>8594</v>
      </c>
      <c r="T4640" s="11">
        <f t="shared" si="7171"/>
        <v>0</v>
      </c>
      <c r="U4640" s="11">
        <f t="shared" si="7171"/>
        <v>1110</v>
      </c>
      <c r="V4640" s="11">
        <f t="shared" si="7171"/>
        <v>4</v>
      </c>
      <c r="W4640" s="11">
        <f t="shared" si="7171"/>
        <v>0</v>
      </c>
      <c r="X4640" s="11">
        <f t="shared" si="7171"/>
        <v>0</v>
      </c>
      <c r="Y4640" s="11">
        <f t="shared" si="7171"/>
        <v>587</v>
      </c>
      <c r="Z4640" s="11">
        <v>10295</v>
      </c>
      <c r="AA4640" s="11">
        <v>7499</v>
      </c>
      <c r="AB4640" s="11">
        <f t="shared" ref="AB4640:AQ4640" si="7173">SUM(AB4641,AB4648,AB4650)</f>
        <v>7910</v>
      </c>
      <c r="AC4640" s="11">
        <f t="shared" si="7173"/>
        <v>507</v>
      </c>
      <c r="AD4640" s="11">
        <f t="shared" si="7173"/>
        <v>0</v>
      </c>
      <c r="AE4640" s="11">
        <f t="shared" si="7173"/>
        <v>0</v>
      </c>
      <c r="AF4640" s="11">
        <f t="shared" si="7173"/>
        <v>0</v>
      </c>
      <c r="AG4640" s="11">
        <f t="shared" si="7173"/>
        <v>0</v>
      </c>
      <c r="AH4640" s="11">
        <f t="shared" ref="AH4640" si="7174">SUM(AH4641,AH4648,AH4650)</f>
        <v>8417</v>
      </c>
      <c r="AI4640" s="11">
        <f t="shared" si="7173"/>
        <v>0</v>
      </c>
      <c r="AJ4640" s="11">
        <f t="shared" si="7173"/>
        <v>0</v>
      </c>
      <c r="AK4640" s="11">
        <f t="shared" si="7173"/>
        <v>507</v>
      </c>
      <c r="AL4640" s="11">
        <f t="shared" si="7173"/>
        <v>0</v>
      </c>
      <c r="AM4640" s="11">
        <f t="shared" si="7173"/>
        <v>0</v>
      </c>
      <c r="AN4640" s="11">
        <f t="shared" si="7173"/>
        <v>0</v>
      </c>
      <c r="AO4640" s="11">
        <f t="shared" si="7173"/>
        <v>0</v>
      </c>
      <c r="AP4640" s="11">
        <f t="shared" si="7173"/>
        <v>0</v>
      </c>
      <c r="AQ4640" s="11">
        <f t="shared" si="7173"/>
        <v>0</v>
      </c>
      <c r="AR4640" s="11">
        <v>507</v>
      </c>
      <c r="AS4640" s="11">
        <v>7910</v>
      </c>
      <c r="AT4640" s="11">
        <f t="shared" ref="AT4640:BI4640" si="7175">SUM(AT4641,AT4648,AT4650)</f>
        <v>8310</v>
      </c>
      <c r="AU4640" s="11">
        <f t="shared" si="7175"/>
        <v>965</v>
      </c>
      <c r="AV4640" s="11">
        <f t="shared" si="7175"/>
        <v>0</v>
      </c>
      <c r="AW4640" s="11">
        <f t="shared" si="7175"/>
        <v>0</v>
      </c>
      <c r="AX4640" s="11">
        <f t="shared" si="7175"/>
        <v>0</v>
      </c>
      <c r="AY4640" s="11">
        <f t="shared" si="7175"/>
        <v>0</v>
      </c>
      <c r="AZ4640" s="11">
        <f t="shared" ref="AZ4640" si="7176">SUM(AZ4641,AZ4648,AZ4650)</f>
        <v>9275</v>
      </c>
      <c r="BA4640" s="11">
        <f t="shared" si="7175"/>
        <v>0</v>
      </c>
      <c r="BB4640" s="11">
        <f t="shared" si="7175"/>
        <v>0</v>
      </c>
      <c r="BC4640" s="11">
        <f t="shared" si="7175"/>
        <v>965</v>
      </c>
      <c r="BD4640" s="11">
        <f t="shared" si="7175"/>
        <v>0</v>
      </c>
      <c r="BE4640" s="11">
        <f t="shared" si="7175"/>
        <v>0</v>
      </c>
      <c r="BF4640" s="11">
        <f t="shared" si="7175"/>
        <v>-1</v>
      </c>
      <c r="BG4640" s="11">
        <f t="shared" si="7175"/>
        <v>0</v>
      </c>
      <c r="BH4640" s="11">
        <f t="shared" si="7175"/>
        <v>0</v>
      </c>
      <c r="BI4640" s="11">
        <f t="shared" si="7175"/>
        <v>1</v>
      </c>
      <c r="BJ4640" s="11">
        <v>965</v>
      </c>
      <c r="BK4640" s="11">
        <v>8310</v>
      </c>
    </row>
    <row r="4641" spans="1:63" x14ac:dyDescent="0.25">
      <c r="A4641" s="4" t="s">
        <v>1156</v>
      </c>
      <c r="B4641" s="4" t="s">
        <v>58</v>
      </c>
      <c r="C4641" s="4" t="s">
        <v>169</v>
      </c>
      <c r="D4641" s="107" t="s">
        <v>1502</v>
      </c>
      <c r="E4641" s="106" t="s">
        <v>16</v>
      </c>
      <c r="F4641" s="106" t="s">
        <v>0</v>
      </c>
      <c r="G4641" s="2" t="s">
        <v>0</v>
      </c>
      <c r="H4641" s="2" t="s">
        <v>17</v>
      </c>
      <c r="I4641" s="12">
        <f>SUM(I4642:I4643)</f>
        <v>771947</v>
      </c>
      <c r="J4641" s="12">
        <f t="shared" ref="J4641:Y4641" si="7177">SUM(J4642:J4643)</f>
        <v>1000</v>
      </c>
      <c r="K4641" s="12">
        <f t="shared" si="7177"/>
        <v>0</v>
      </c>
      <c r="L4641" s="12">
        <f t="shared" si="7177"/>
        <v>0</v>
      </c>
      <c r="M4641" s="12">
        <f t="shared" si="7177"/>
        <v>0</v>
      </c>
      <c r="N4641" s="12">
        <f t="shared" si="7177"/>
        <v>1000</v>
      </c>
      <c r="O4641" s="12">
        <f t="shared" si="7177"/>
        <v>0</v>
      </c>
      <c r="P4641" s="12">
        <f t="shared" ref="P4641" si="7178">SUM(P4642:P4643)</f>
        <v>2000</v>
      </c>
      <c r="Q4641" s="12">
        <f t="shared" si="7177"/>
        <v>0</v>
      </c>
      <c r="R4641" s="12">
        <f t="shared" si="7177"/>
        <v>0</v>
      </c>
      <c r="S4641" s="12">
        <f t="shared" si="7177"/>
        <v>1000</v>
      </c>
      <c r="T4641" s="12">
        <f t="shared" si="7177"/>
        <v>0</v>
      </c>
      <c r="U4641" s="12">
        <f t="shared" si="7177"/>
        <v>1000</v>
      </c>
      <c r="V4641" s="12">
        <f t="shared" si="7177"/>
        <v>0</v>
      </c>
      <c r="W4641" s="12">
        <f t="shared" si="7177"/>
        <v>0</v>
      </c>
      <c r="X4641" s="12">
        <f t="shared" si="7177"/>
        <v>0</v>
      </c>
      <c r="Y4641" s="12">
        <f t="shared" si="7177"/>
        <v>584</v>
      </c>
      <c r="Z4641" s="12">
        <v>2584</v>
      </c>
      <c r="AA4641" s="12">
        <v>-584</v>
      </c>
      <c r="AB4641" s="12">
        <f t="shared" ref="AB4641:AQ4641" si="7179">SUM(AB4642:AB4643)</f>
        <v>1000</v>
      </c>
      <c r="AC4641" s="12">
        <f t="shared" si="7179"/>
        <v>0</v>
      </c>
      <c r="AD4641" s="12">
        <f t="shared" si="7179"/>
        <v>0</v>
      </c>
      <c r="AE4641" s="12">
        <f t="shared" si="7179"/>
        <v>0</v>
      </c>
      <c r="AF4641" s="12">
        <f t="shared" si="7179"/>
        <v>0</v>
      </c>
      <c r="AG4641" s="12">
        <f t="shared" si="7179"/>
        <v>0</v>
      </c>
      <c r="AH4641" s="12">
        <f t="shared" ref="AH4641" si="7180">SUM(AH4642:AH4643)</f>
        <v>1000</v>
      </c>
      <c r="AI4641" s="12">
        <f t="shared" si="7179"/>
        <v>0</v>
      </c>
      <c r="AJ4641" s="12">
        <f t="shared" si="7179"/>
        <v>0</v>
      </c>
      <c r="AK4641" s="12">
        <f t="shared" si="7179"/>
        <v>0</v>
      </c>
      <c r="AL4641" s="12">
        <f t="shared" si="7179"/>
        <v>0</v>
      </c>
      <c r="AM4641" s="12">
        <f t="shared" si="7179"/>
        <v>0</v>
      </c>
      <c r="AN4641" s="12">
        <f t="shared" si="7179"/>
        <v>0</v>
      </c>
      <c r="AO4641" s="12">
        <f t="shared" si="7179"/>
        <v>0</v>
      </c>
      <c r="AP4641" s="12">
        <f t="shared" si="7179"/>
        <v>0</v>
      </c>
      <c r="AQ4641" s="12">
        <f t="shared" si="7179"/>
        <v>0</v>
      </c>
      <c r="AR4641" s="12">
        <v>0</v>
      </c>
      <c r="AS4641" s="12">
        <v>1000</v>
      </c>
      <c r="AT4641" s="12">
        <f t="shared" ref="AT4641:BI4641" si="7181">SUM(AT4642:AT4643)</f>
        <v>1000</v>
      </c>
      <c r="AU4641" s="12">
        <f t="shared" si="7181"/>
        <v>0</v>
      </c>
      <c r="AV4641" s="12">
        <f t="shared" si="7181"/>
        <v>0</v>
      </c>
      <c r="AW4641" s="12">
        <f t="shared" si="7181"/>
        <v>0</v>
      </c>
      <c r="AX4641" s="12">
        <f t="shared" si="7181"/>
        <v>0</v>
      </c>
      <c r="AY4641" s="12">
        <f t="shared" si="7181"/>
        <v>0</v>
      </c>
      <c r="AZ4641" s="12">
        <f t="shared" ref="AZ4641" si="7182">SUM(AZ4642:AZ4643)</f>
        <v>1000</v>
      </c>
      <c r="BA4641" s="12">
        <f t="shared" si="7181"/>
        <v>0</v>
      </c>
      <c r="BB4641" s="12">
        <f t="shared" si="7181"/>
        <v>0</v>
      </c>
      <c r="BC4641" s="12">
        <f t="shared" si="7181"/>
        <v>0</v>
      </c>
      <c r="BD4641" s="12">
        <f t="shared" si="7181"/>
        <v>0</v>
      </c>
      <c r="BE4641" s="12">
        <f t="shared" si="7181"/>
        <v>0</v>
      </c>
      <c r="BF4641" s="12">
        <f t="shared" si="7181"/>
        <v>0</v>
      </c>
      <c r="BG4641" s="12">
        <f t="shared" si="7181"/>
        <v>0</v>
      </c>
      <c r="BH4641" s="12">
        <f t="shared" si="7181"/>
        <v>0</v>
      </c>
      <c r="BI4641" s="12">
        <f t="shared" si="7181"/>
        <v>0</v>
      </c>
      <c r="BJ4641" s="12">
        <v>0</v>
      </c>
      <c r="BK4641" s="12">
        <v>1000</v>
      </c>
    </row>
    <row r="4642" spans="1:63" x14ac:dyDescent="0.25">
      <c r="A4642" s="4" t="s">
        <v>1156</v>
      </c>
      <c r="B4642" s="4" t="s">
        <v>58</v>
      </c>
      <c r="C4642" s="4" t="s">
        <v>169</v>
      </c>
      <c r="D4642" s="107" t="s">
        <v>1502</v>
      </c>
      <c r="E4642" s="117">
        <v>6111</v>
      </c>
      <c r="F4642" s="107"/>
      <c r="G4642" s="103" t="s">
        <v>1659</v>
      </c>
      <c r="H4642" s="13" t="s">
        <v>18</v>
      </c>
      <c r="I4642" s="14">
        <v>688842</v>
      </c>
      <c r="J4642" s="14">
        <v>1000</v>
      </c>
      <c r="K4642" s="14"/>
      <c r="L4642" s="14"/>
      <c r="M4642" s="14"/>
      <c r="N4642" s="14">
        <v>1000</v>
      </c>
      <c r="O4642" s="14"/>
      <c r="P4642" s="14">
        <f t="shared" si="7129"/>
        <v>2000</v>
      </c>
      <c r="Q4642" s="14"/>
      <c r="R4642" s="14"/>
      <c r="S4642" s="14">
        <v>1000</v>
      </c>
      <c r="T4642" s="14"/>
      <c r="U4642" s="14">
        <v>1000</v>
      </c>
      <c r="V4642" s="14"/>
      <c r="W4642" s="14"/>
      <c r="X4642" s="14"/>
      <c r="Y4642" s="14">
        <v>584</v>
      </c>
      <c r="Z4642" s="14">
        <v>2584</v>
      </c>
      <c r="AA4642" s="89">
        <v>-584</v>
      </c>
      <c r="AB4642" s="14">
        <v>1000</v>
      </c>
      <c r="AC4642" s="14"/>
      <c r="AD4642" s="14"/>
      <c r="AE4642" s="14"/>
      <c r="AF4642" s="14"/>
      <c r="AG4642" s="14"/>
      <c r="AH4642" s="14">
        <f t="shared" si="7130"/>
        <v>1000</v>
      </c>
      <c r="AI4642" s="14"/>
      <c r="AJ4642" s="14"/>
      <c r="AK4642" s="14"/>
      <c r="AL4642" s="14"/>
      <c r="AM4642" s="14"/>
      <c r="AN4642" s="14"/>
      <c r="AO4642" s="14"/>
      <c r="AP4642" s="14"/>
      <c r="AQ4642" s="14"/>
      <c r="AR4642" s="14">
        <v>0</v>
      </c>
      <c r="AS4642" s="14">
        <v>1000</v>
      </c>
      <c r="AT4642" s="14">
        <v>1000</v>
      </c>
      <c r="AU4642" s="14"/>
      <c r="AV4642" s="14"/>
      <c r="AW4642" s="14"/>
      <c r="AX4642" s="14"/>
      <c r="AY4642" s="14"/>
      <c r="AZ4642" s="14">
        <f t="shared" si="7131"/>
        <v>1000</v>
      </c>
      <c r="BA4642" s="14"/>
      <c r="BB4642" s="14"/>
      <c r="BC4642" s="14"/>
      <c r="BD4642" s="14"/>
      <c r="BE4642" s="14"/>
      <c r="BF4642" s="14"/>
      <c r="BG4642" s="14"/>
      <c r="BH4642" s="14"/>
      <c r="BI4642" s="14"/>
      <c r="BJ4642" s="14">
        <v>0</v>
      </c>
      <c r="BK4642" s="14">
        <v>1000</v>
      </c>
    </row>
    <row r="4643" spans="1:63" x14ac:dyDescent="0.25">
      <c r="A4643" s="1" t="s">
        <v>1156</v>
      </c>
      <c r="B4643" s="1" t="s">
        <v>58</v>
      </c>
      <c r="C4643" s="1" t="s">
        <v>169</v>
      </c>
      <c r="D4643" s="110" t="s">
        <v>1502</v>
      </c>
      <c r="E4643" s="110" t="s">
        <v>20</v>
      </c>
      <c r="F4643" s="107" t="s">
        <v>0</v>
      </c>
      <c r="G4643" s="13" t="s">
        <v>0</v>
      </c>
      <c r="H4643" s="2" t="s">
        <v>21</v>
      </c>
      <c r="I4643" s="12">
        <f>SUM(I4644:I4647)</f>
        <v>83105</v>
      </c>
      <c r="J4643" s="12">
        <f t="shared" ref="J4643:Y4643" si="7183">SUM(J4644:J4647)</f>
        <v>0</v>
      </c>
      <c r="K4643" s="12">
        <f t="shared" si="7183"/>
        <v>0</v>
      </c>
      <c r="L4643" s="12">
        <f t="shared" si="7183"/>
        <v>0</v>
      </c>
      <c r="M4643" s="12">
        <f t="shared" si="7183"/>
        <v>0</v>
      </c>
      <c r="N4643" s="12">
        <f t="shared" si="7183"/>
        <v>0</v>
      </c>
      <c r="O4643" s="12">
        <f t="shared" si="7183"/>
        <v>0</v>
      </c>
      <c r="P4643" s="12">
        <f t="shared" si="7183"/>
        <v>0</v>
      </c>
      <c r="Q4643" s="12">
        <f t="shared" si="7183"/>
        <v>0</v>
      </c>
      <c r="R4643" s="12">
        <f t="shared" si="7183"/>
        <v>0</v>
      </c>
      <c r="S4643" s="12">
        <f t="shared" si="7183"/>
        <v>0</v>
      </c>
      <c r="T4643" s="12">
        <f t="shared" si="7183"/>
        <v>0</v>
      </c>
      <c r="U4643" s="12">
        <f t="shared" si="7183"/>
        <v>0</v>
      </c>
      <c r="V4643" s="12">
        <f t="shared" si="7183"/>
        <v>0</v>
      </c>
      <c r="W4643" s="12">
        <f t="shared" si="7183"/>
        <v>0</v>
      </c>
      <c r="X4643" s="12">
        <f t="shared" si="7183"/>
        <v>0</v>
      </c>
      <c r="Y4643" s="12">
        <f t="shared" si="7183"/>
        <v>0</v>
      </c>
      <c r="Z4643" s="12">
        <v>0</v>
      </c>
      <c r="AA4643" s="12">
        <v>0</v>
      </c>
      <c r="AB4643" s="12">
        <f t="shared" ref="AB4643:AQ4643" si="7184">SUM(AB4644:AB4647)</f>
        <v>0</v>
      </c>
      <c r="AC4643" s="12">
        <f t="shared" si="7184"/>
        <v>0</v>
      </c>
      <c r="AD4643" s="12">
        <f t="shared" si="7184"/>
        <v>0</v>
      </c>
      <c r="AE4643" s="12">
        <f t="shared" si="7184"/>
        <v>0</v>
      </c>
      <c r="AF4643" s="12">
        <f t="shared" si="7184"/>
        <v>0</v>
      </c>
      <c r="AG4643" s="12">
        <f t="shared" si="7184"/>
        <v>0</v>
      </c>
      <c r="AH4643" s="12">
        <f t="shared" si="7184"/>
        <v>0</v>
      </c>
      <c r="AI4643" s="12">
        <f t="shared" si="7184"/>
        <v>0</v>
      </c>
      <c r="AJ4643" s="12">
        <f t="shared" si="7184"/>
        <v>0</v>
      </c>
      <c r="AK4643" s="12">
        <f t="shared" si="7184"/>
        <v>0</v>
      </c>
      <c r="AL4643" s="12">
        <f t="shared" si="7184"/>
        <v>0</v>
      </c>
      <c r="AM4643" s="12">
        <f t="shared" si="7184"/>
        <v>0</v>
      </c>
      <c r="AN4643" s="12">
        <f t="shared" si="7184"/>
        <v>0</v>
      </c>
      <c r="AO4643" s="12">
        <f t="shared" si="7184"/>
        <v>0</v>
      </c>
      <c r="AP4643" s="12">
        <f t="shared" si="7184"/>
        <v>0</v>
      </c>
      <c r="AQ4643" s="12">
        <f t="shared" si="7184"/>
        <v>0</v>
      </c>
      <c r="AR4643" s="12">
        <v>0</v>
      </c>
      <c r="AS4643" s="12">
        <v>0</v>
      </c>
      <c r="AT4643" s="12">
        <f t="shared" ref="AT4643:BI4643" si="7185">SUM(AT4644:AT4647)</f>
        <v>0</v>
      </c>
      <c r="AU4643" s="12">
        <f t="shared" si="7185"/>
        <v>0</v>
      </c>
      <c r="AV4643" s="12">
        <f t="shared" si="7185"/>
        <v>0</v>
      </c>
      <c r="AW4643" s="12">
        <f t="shared" si="7185"/>
        <v>0</v>
      </c>
      <c r="AX4643" s="12">
        <f t="shared" si="7185"/>
        <v>0</v>
      </c>
      <c r="AY4643" s="12">
        <f t="shared" si="7185"/>
        <v>0</v>
      </c>
      <c r="AZ4643" s="12">
        <f t="shared" si="7185"/>
        <v>0</v>
      </c>
      <c r="BA4643" s="12">
        <f t="shared" si="7185"/>
        <v>0</v>
      </c>
      <c r="BB4643" s="12">
        <f t="shared" si="7185"/>
        <v>0</v>
      </c>
      <c r="BC4643" s="12">
        <f t="shared" si="7185"/>
        <v>0</v>
      </c>
      <c r="BD4643" s="12">
        <f t="shared" si="7185"/>
        <v>0</v>
      </c>
      <c r="BE4643" s="12">
        <f t="shared" si="7185"/>
        <v>0</v>
      </c>
      <c r="BF4643" s="12">
        <f t="shared" si="7185"/>
        <v>0</v>
      </c>
      <c r="BG4643" s="12">
        <f t="shared" si="7185"/>
        <v>0</v>
      </c>
      <c r="BH4643" s="12">
        <f t="shared" si="7185"/>
        <v>0</v>
      </c>
      <c r="BI4643" s="12">
        <f t="shared" si="7185"/>
        <v>0</v>
      </c>
      <c r="BJ4643" s="12">
        <v>0</v>
      </c>
      <c r="BK4643" s="12">
        <v>0</v>
      </c>
    </row>
    <row r="4644" spans="1:63" ht="22.5" x14ac:dyDescent="0.25">
      <c r="A4644" s="4" t="s">
        <v>1156</v>
      </c>
      <c r="B4644" s="4" t="s">
        <v>58</v>
      </c>
      <c r="C4644" s="4" t="s">
        <v>169</v>
      </c>
      <c r="D4644" s="107" t="s">
        <v>1502</v>
      </c>
      <c r="E4644" s="117">
        <v>6112</v>
      </c>
      <c r="F4644" s="107" t="s">
        <v>1504</v>
      </c>
      <c r="G4644" s="103" t="s">
        <v>1659</v>
      </c>
      <c r="H4644" s="13" t="s">
        <v>59</v>
      </c>
      <c r="I4644" s="14">
        <v>13409</v>
      </c>
      <c r="J4644" s="14">
        <v>0</v>
      </c>
      <c r="K4644" s="14"/>
      <c r="L4644" s="14"/>
      <c r="M4644" s="14"/>
      <c r="N4644" s="14"/>
      <c r="O4644" s="14"/>
      <c r="P4644" s="14">
        <f t="shared" si="7129"/>
        <v>0</v>
      </c>
      <c r="Q4644" s="14"/>
      <c r="R4644" s="14"/>
      <c r="S4644" s="14"/>
      <c r="T4644" s="14"/>
      <c r="U4644" s="14"/>
      <c r="V4644" s="14"/>
      <c r="W4644" s="14"/>
      <c r="X4644" s="14"/>
      <c r="Y4644" s="14"/>
      <c r="Z4644" s="14">
        <v>0</v>
      </c>
      <c r="AA4644" s="14">
        <v>0</v>
      </c>
      <c r="AB4644" s="14">
        <v>0</v>
      </c>
      <c r="AC4644" s="14"/>
      <c r="AD4644" s="14"/>
      <c r="AE4644" s="14"/>
      <c r="AF4644" s="14"/>
      <c r="AG4644" s="14"/>
      <c r="AH4644" s="14">
        <f t="shared" si="7130"/>
        <v>0</v>
      </c>
      <c r="AI4644" s="14"/>
      <c r="AJ4644" s="14"/>
      <c r="AK4644" s="14"/>
      <c r="AL4644" s="14"/>
      <c r="AM4644" s="14"/>
      <c r="AN4644" s="14"/>
      <c r="AO4644" s="14"/>
      <c r="AP4644" s="14"/>
      <c r="AQ4644" s="14"/>
      <c r="AR4644" s="14">
        <v>0</v>
      </c>
      <c r="AS4644" s="14">
        <v>0</v>
      </c>
      <c r="AT4644" s="14">
        <v>0</v>
      </c>
      <c r="AU4644" s="14"/>
      <c r="AV4644" s="14"/>
      <c r="AW4644" s="14"/>
      <c r="AX4644" s="14"/>
      <c r="AY4644" s="14"/>
      <c r="AZ4644" s="14">
        <f t="shared" si="7131"/>
        <v>0</v>
      </c>
      <c r="BA4644" s="14"/>
      <c r="BB4644" s="14"/>
      <c r="BC4644" s="14"/>
      <c r="BD4644" s="14"/>
      <c r="BE4644" s="14"/>
      <c r="BF4644" s="14"/>
      <c r="BG4644" s="14"/>
      <c r="BH4644" s="14"/>
      <c r="BI4644" s="14"/>
      <c r="BJ4644" s="14">
        <v>0</v>
      </c>
      <c r="BK4644" s="14">
        <v>0</v>
      </c>
    </row>
    <row r="4645" spans="1:63" x14ac:dyDescent="0.25">
      <c r="A4645" s="4" t="s">
        <v>1156</v>
      </c>
      <c r="B4645" s="4" t="s">
        <v>58</v>
      </c>
      <c r="C4645" s="4" t="s">
        <v>169</v>
      </c>
      <c r="D4645" s="107" t="s">
        <v>1502</v>
      </c>
      <c r="E4645" s="117">
        <v>6112</v>
      </c>
      <c r="F4645" s="107" t="s">
        <v>1505</v>
      </c>
      <c r="G4645" s="103" t="s">
        <v>1659</v>
      </c>
      <c r="H4645" s="13" t="s">
        <v>24</v>
      </c>
      <c r="I4645" s="14">
        <v>49896</v>
      </c>
      <c r="J4645" s="14">
        <v>0</v>
      </c>
      <c r="K4645" s="14"/>
      <c r="L4645" s="14"/>
      <c r="M4645" s="14"/>
      <c r="N4645" s="14"/>
      <c r="O4645" s="14"/>
      <c r="P4645" s="14">
        <f t="shared" si="7129"/>
        <v>0</v>
      </c>
      <c r="Q4645" s="14"/>
      <c r="R4645" s="14"/>
      <c r="S4645" s="14"/>
      <c r="T4645" s="14"/>
      <c r="U4645" s="14"/>
      <c r="V4645" s="14"/>
      <c r="W4645" s="14"/>
      <c r="X4645" s="14"/>
      <c r="Y4645" s="14"/>
      <c r="Z4645" s="14">
        <v>0</v>
      </c>
      <c r="AA4645" s="14">
        <v>0</v>
      </c>
      <c r="AB4645" s="14">
        <v>0</v>
      </c>
      <c r="AC4645" s="14"/>
      <c r="AD4645" s="14"/>
      <c r="AE4645" s="14"/>
      <c r="AF4645" s="14"/>
      <c r="AG4645" s="14"/>
      <c r="AH4645" s="14">
        <f t="shared" si="7130"/>
        <v>0</v>
      </c>
      <c r="AI4645" s="14"/>
      <c r="AJ4645" s="14"/>
      <c r="AK4645" s="14"/>
      <c r="AL4645" s="14"/>
      <c r="AM4645" s="14"/>
      <c r="AN4645" s="14"/>
      <c r="AO4645" s="14"/>
      <c r="AP4645" s="14"/>
      <c r="AQ4645" s="14"/>
      <c r="AR4645" s="14">
        <v>0</v>
      </c>
      <c r="AS4645" s="14">
        <v>0</v>
      </c>
      <c r="AT4645" s="14">
        <v>0</v>
      </c>
      <c r="AU4645" s="14"/>
      <c r="AV4645" s="14"/>
      <c r="AW4645" s="14"/>
      <c r="AX4645" s="14"/>
      <c r="AY4645" s="14"/>
      <c r="AZ4645" s="14">
        <f t="shared" si="7131"/>
        <v>0</v>
      </c>
      <c r="BA4645" s="14"/>
      <c r="BB4645" s="14"/>
      <c r="BC4645" s="14"/>
      <c r="BD4645" s="14"/>
      <c r="BE4645" s="14"/>
      <c r="BF4645" s="14"/>
      <c r="BG4645" s="14"/>
      <c r="BH4645" s="14"/>
      <c r="BI4645" s="14"/>
      <c r="BJ4645" s="14">
        <v>0</v>
      </c>
      <c r="BK4645" s="14">
        <v>0</v>
      </c>
    </row>
    <row r="4646" spans="1:63" x14ac:dyDescent="0.25">
      <c r="A4646" s="4" t="s">
        <v>1156</v>
      </c>
      <c r="B4646" s="4" t="s">
        <v>58</v>
      </c>
      <c r="C4646" s="4" t="s">
        <v>169</v>
      </c>
      <c r="D4646" s="107" t="s">
        <v>1502</v>
      </c>
      <c r="E4646" s="117">
        <v>6112</v>
      </c>
      <c r="F4646" s="107" t="s">
        <v>1506</v>
      </c>
      <c r="G4646" s="103" t="s">
        <v>1659</v>
      </c>
      <c r="H4646" s="13" t="s">
        <v>25</v>
      </c>
      <c r="I4646" s="14">
        <v>10800</v>
      </c>
      <c r="J4646" s="14">
        <v>0</v>
      </c>
      <c r="K4646" s="14"/>
      <c r="L4646" s="14"/>
      <c r="M4646" s="14"/>
      <c r="N4646" s="14"/>
      <c r="O4646" s="14"/>
      <c r="P4646" s="14">
        <f t="shared" si="7129"/>
        <v>0</v>
      </c>
      <c r="Q4646" s="14"/>
      <c r="R4646" s="14"/>
      <c r="S4646" s="14"/>
      <c r="T4646" s="14"/>
      <c r="U4646" s="14"/>
      <c r="V4646" s="14"/>
      <c r="W4646" s="14"/>
      <c r="X4646" s="14"/>
      <c r="Y4646" s="14"/>
      <c r="Z4646" s="14">
        <v>0</v>
      </c>
      <c r="AA4646" s="14">
        <v>0</v>
      </c>
      <c r="AB4646" s="14">
        <v>0</v>
      </c>
      <c r="AC4646" s="14"/>
      <c r="AD4646" s="14"/>
      <c r="AE4646" s="14"/>
      <c r="AF4646" s="14"/>
      <c r="AG4646" s="14"/>
      <c r="AH4646" s="14">
        <f t="shared" si="7130"/>
        <v>0</v>
      </c>
      <c r="AI4646" s="14"/>
      <c r="AJ4646" s="14"/>
      <c r="AK4646" s="14"/>
      <c r="AL4646" s="14"/>
      <c r="AM4646" s="14"/>
      <c r="AN4646" s="14"/>
      <c r="AO4646" s="14"/>
      <c r="AP4646" s="14"/>
      <c r="AQ4646" s="14"/>
      <c r="AR4646" s="14">
        <v>0</v>
      </c>
      <c r="AS4646" s="14">
        <v>0</v>
      </c>
      <c r="AT4646" s="14">
        <v>0</v>
      </c>
      <c r="AU4646" s="14"/>
      <c r="AV4646" s="14"/>
      <c r="AW4646" s="14"/>
      <c r="AX4646" s="14"/>
      <c r="AY4646" s="14"/>
      <c r="AZ4646" s="14">
        <f t="shared" si="7131"/>
        <v>0</v>
      </c>
      <c r="BA4646" s="14"/>
      <c r="BB4646" s="14"/>
      <c r="BC4646" s="14"/>
      <c r="BD4646" s="14"/>
      <c r="BE4646" s="14"/>
      <c r="BF4646" s="14"/>
      <c r="BG4646" s="14"/>
      <c r="BH4646" s="14"/>
      <c r="BI4646" s="14"/>
      <c r="BJ4646" s="14">
        <v>0</v>
      </c>
      <c r="BK4646" s="14">
        <v>0</v>
      </c>
    </row>
    <row r="4647" spans="1:63" x14ac:dyDescent="0.25">
      <c r="A4647" s="4" t="s">
        <v>1156</v>
      </c>
      <c r="B4647" s="4" t="s">
        <v>58</v>
      </c>
      <c r="C4647" s="4" t="s">
        <v>169</v>
      </c>
      <c r="D4647" s="107" t="s">
        <v>1502</v>
      </c>
      <c r="E4647" s="117">
        <v>6112</v>
      </c>
      <c r="F4647" s="107" t="s">
        <v>1507</v>
      </c>
      <c r="G4647" s="103" t="s">
        <v>1659</v>
      </c>
      <c r="H4647" s="13" t="s">
        <v>26</v>
      </c>
      <c r="I4647" s="14">
        <v>9000</v>
      </c>
      <c r="J4647" s="14">
        <v>0</v>
      </c>
      <c r="K4647" s="14"/>
      <c r="L4647" s="14"/>
      <c r="M4647" s="14"/>
      <c r="N4647" s="14"/>
      <c r="O4647" s="14"/>
      <c r="P4647" s="14">
        <f t="shared" si="7129"/>
        <v>0</v>
      </c>
      <c r="Q4647" s="14"/>
      <c r="R4647" s="14"/>
      <c r="S4647" s="14"/>
      <c r="T4647" s="14"/>
      <c r="U4647" s="14"/>
      <c r="V4647" s="14"/>
      <c r="W4647" s="14"/>
      <c r="X4647" s="14"/>
      <c r="Y4647" s="14"/>
      <c r="Z4647" s="14">
        <v>0</v>
      </c>
      <c r="AA4647" s="14">
        <v>0</v>
      </c>
      <c r="AB4647" s="14">
        <v>0</v>
      </c>
      <c r="AC4647" s="14"/>
      <c r="AD4647" s="14"/>
      <c r="AE4647" s="14"/>
      <c r="AF4647" s="14"/>
      <c r="AG4647" s="14"/>
      <c r="AH4647" s="14">
        <f t="shared" si="7130"/>
        <v>0</v>
      </c>
      <c r="AI4647" s="14"/>
      <c r="AJ4647" s="14"/>
      <c r="AK4647" s="14"/>
      <c r="AL4647" s="14"/>
      <c r="AM4647" s="14"/>
      <c r="AN4647" s="14"/>
      <c r="AO4647" s="14"/>
      <c r="AP4647" s="14"/>
      <c r="AQ4647" s="14"/>
      <c r="AR4647" s="14">
        <v>0</v>
      </c>
      <c r="AS4647" s="14">
        <v>0</v>
      </c>
      <c r="AT4647" s="14">
        <v>0</v>
      </c>
      <c r="AU4647" s="14"/>
      <c r="AV4647" s="14"/>
      <c r="AW4647" s="14"/>
      <c r="AX4647" s="14"/>
      <c r="AY4647" s="14"/>
      <c r="AZ4647" s="14">
        <f t="shared" si="7131"/>
        <v>0</v>
      </c>
      <c r="BA4647" s="14"/>
      <c r="BB4647" s="14"/>
      <c r="BC4647" s="14"/>
      <c r="BD4647" s="14"/>
      <c r="BE4647" s="14"/>
      <c r="BF4647" s="14"/>
      <c r="BG4647" s="14"/>
      <c r="BH4647" s="14"/>
      <c r="BI4647" s="14"/>
      <c r="BJ4647" s="14">
        <v>0</v>
      </c>
      <c r="BK4647" s="14">
        <v>0</v>
      </c>
    </row>
    <row r="4648" spans="1:63" ht="22.5" x14ac:dyDescent="0.25">
      <c r="A4648" s="4" t="s">
        <v>1156</v>
      </c>
      <c r="B4648" s="4" t="s">
        <v>58</v>
      </c>
      <c r="C4648" s="4" t="s">
        <v>169</v>
      </c>
      <c r="D4648" s="107" t="s">
        <v>1502</v>
      </c>
      <c r="E4648" s="106" t="s">
        <v>27</v>
      </c>
      <c r="F4648" s="106" t="s">
        <v>0</v>
      </c>
      <c r="G4648" s="2" t="s">
        <v>0</v>
      </c>
      <c r="H4648" s="2" t="s">
        <v>28</v>
      </c>
      <c r="I4648" s="12">
        <f>SUM(I4649)</f>
        <v>73366</v>
      </c>
      <c r="J4648" s="12">
        <f t="shared" ref="J4648:Y4648" si="7186">SUM(J4649)</f>
        <v>110</v>
      </c>
      <c r="K4648" s="12">
        <f t="shared" si="7186"/>
        <v>0</v>
      </c>
      <c r="L4648" s="12">
        <f t="shared" si="7186"/>
        <v>0</v>
      </c>
      <c r="M4648" s="12">
        <f t="shared" si="7186"/>
        <v>0</v>
      </c>
      <c r="N4648" s="12">
        <f t="shared" si="7186"/>
        <v>110</v>
      </c>
      <c r="O4648" s="12">
        <f t="shared" si="7186"/>
        <v>0</v>
      </c>
      <c r="P4648" s="12">
        <f t="shared" si="7186"/>
        <v>220</v>
      </c>
      <c r="Q4648" s="12">
        <f t="shared" si="7186"/>
        <v>0</v>
      </c>
      <c r="R4648" s="12">
        <f t="shared" si="7186"/>
        <v>0</v>
      </c>
      <c r="S4648" s="12">
        <f t="shared" si="7186"/>
        <v>110</v>
      </c>
      <c r="T4648" s="12">
        <f t="shared" si="7186"/>
        <v>0</v>
      </c>
      <c r="U4648" s="12">
        <f t="shared" si="7186"/>
        <v>110</v>
      </c>
      <c r="V4648" s="12">
        <f t="shared" si="7186"/>
        <v>0</v>
      </c>
      <c r="W4648" s="12">
        <f t="shared" si="7186"/>
        <v>0</v>
      </c>
      <c r="X4648" s="12">
        <f t="shared" si="7186"/>
        <v>0</v>
      </c>
      <c r="Y4648" s="12">
        <f t="shared" si="7186"/>
        <v>0</v>
      </c>
      <c r="Z4648" s="12">
        <v>220</v>
      </c>
      <c r="AA4648" s="12">
        <v>0</v>
      </c>
      <c r="AB4648" s="12">
        <f t="shared" ref="AB4648:AQ4648" si="7187">SUM(AB4649)</f>
        <v>110</v>
      </c>
      <c r="AC4648" s="12">
        <f t="shared" si="7187"/>
        <v>0</v>
      </c>
      <c r="AD4648" s="12">
        <f t="shared" si="7187"/>
        <v>0</v>
      </c>
      <c r="AE4648" s="12">
        <f t="shared" si="7187"/>
        <v>0</v>
      </c>
      <c r="AF4648" s="12">
        <f t="shared" si="7187"/>
        <v>0</v>
      </c>
      <c r="AG4648" s="12">
        <f t="shared" si="7187"/>
        <v>0</v>
      </c>
      <c r="AH4648" s="12">
        <f t="shared" si="7187"/>
        <v>110</v>
      </c>
      <c r="AI4648" s="12">
        <f t="shared" si="7187"/>
        <v>0</v>
      </c>
      <c r="AJ4648" s="12">
        <f t="shared" si="7187"/>
        <v>0</v>
      </c>
      <c r="AK4648" s="12">
        <f t="shared" si="7187"/>
        <v>0</v>
      </c>
      <c r="AL4648" s="12">
        <f t="shared" si="7187"/>
        <v>0</v>
      </c>
      <c r="AM4648" s="12">
        <f t="shared" si="7187"/>
        <v>0</v>
      </c>
      <c r="AN4648" s="12">
        <f t="shared" si="7187"/>
        <v>0</v>
      </c>
      <c r="AO4648" s="12">
        <f t="shared" si="7187"/>
        <v>0</v>
      </c>
      <c r="AP4648" s="12">
        <f t="shared" si="7187"/>
        <v>0</v>
      </c>
      <c r="AQ4648" s="12">
        <f t="shared" si="7187"/>
        <v>0</v>
      </c>
      <c r="AR4648" s="12">
        <v>0</v>
      </c>
      <c r="AS4648" s="12">
        <v>110</v>
      </c>
      <c r="AT4648" s="12">
        <f t="shared" ref="AT4648:BI4648" si="7188">SUM(AT4649)</f>
        <v>110</v>
      </c>
      <c r="AU4648" s="12">
        <f t="shared" si="7188"/>
        <v>0</v>
      </c>
      <c r="AV4648" s="12">
        <f t="shared" si="7188"/>
        <v>0</v>
      </c>
      <c r="AW4648" s="12">
        <f t="shared" si="7188"/>
        <v>0</v>
      </c>
      <c r="AX4648" s="12">
        <f t="shared" si="7188"/>
        <v>0</v>
      </c>
      <c r="AY4648" s="12">
        <f t="shared" si="7188"/>
        <v>0</v>
      </c>
      <c r="AZ4648" s="12">
        <f t="shared" si="7188"/>
        <v>110</v>
      </c>
      <c r="BA4648" s="12">
        <f t="shared" si="7188"/>
        <v>0</v>
      </c>
      <c r="BB4648" s="12">
        <f t="shared" si="7188"/>
        <v>0</v>
      </c>
      <c r="BC4648" s="12">
        <f t="shared" si="7188"/>
        <v>0</v>
      </c>
      <c r="BD4648" s="12">
        <f t="shared" si="7188"/>
        <v>0</v>
      </c>
      <c r="BE4648" s="12">
        <f t="shared" si="7188"/>
        <v>0</v>
      </c>
      <c r="BF4648" s="12">
        <f t="shared" si="7188"/>
        <v>0</v>
      </c>
      <c r="BG4648" s="12">
        <f t="shared" si="7188"/>
        <v>0</v>
      </c>
      <c r="BH4648" s="12">
        <f t="shared" si="7188"/>
        <v>0</v>
      </c>
      <c r="BI4648" s="12">
        <f t="shared" si="7188"/>
        <v>0</v>
      </c>
      <c r="BJ4648" s="12">
        <v>0</v>
      </c>
      <c r="BK4648" s="12">
        <v>110</v>
      </c>
    </row>
    <row r="4649" spans="1:63" x14ac:dyDescent="0.25">
      <c r="A4649" s="4" t="s">
        <v>1156</v>
      </c>
      <c r="B4649" s="4" t="s">
        <v>58</v>
      </c>
      <c r="C4649" s="4" t="s">
        <v>169</v>
      </c>
      <c r="D4649" s="107" t="s">
        <v>1502</v>
      </c>
      <c r="E4649" s="117">
        <v>6121</v>
      </c>
      <c r="F4649" s="107"/>
      <c r="G4649" s="103" t="s">
        <v>1659</v>
      </c>
      <c r="H4649" s="13" t="s">
        <v>29</v>
      </c>
      <c r="I4649" s="14">
        <v>73366</v>
      </c>
      <c r="J4649" s="14">
        <v>110</v>
      </c>
      <c r="K4649" s="14"/>
      <c r="L4649" s="14"/>
      <c r="M4649" s="14"/>
      <c r="N4649" s="14">
        <v>110</v>
      </c>
      <c r="O4649" s="14"/>
      <c r="P4649" s="14">
        <f t="shared" si="7129"/>
        <v>220</v>
      </c>
      <c r="Q4649" s="14"/>
      <c r="R4649" s="14"/>
      <c r="S4649" s="14">
        <v>110</v>
      </c>
      <c r="T4649" s="14"/>
      <c r="U4649" s="14">
        <v>110</v>
      </c>
      <c r="V4649" s="14"/>
      <c r="W4649" s="14"/>
      <c r="X4649" s="14"/>
      <c r="Y4649" s="14"/>
      <c r="Z4649" s="14">
        <v>220</v>
      </c>
      <c r="AA4649" s="14">
        <v>0</v>
      </c>
      <c r="AB4649" s="14">
        <v>110</v>
      </c>
      <c r="AC4649" s="14"/>
      <c r="AD4649" s="14"/>
      <c r="AE4649" s="14"/>
      <c r="AF4649" s="14"/>
      <c r="AG4649" s="14"/>
      <c r="AH4649" s="14">
        <f t="shared" si="7130"/>
        <v>110</v>
      </c>
      <c r="AI4649" s="14"/>
      <c r="AJ4649" s="14"/>
      <c r="AK4649" s="14"/>
      <c r="AL4649" s="14"/>
      <c r="AM4649" s="14"/>
      <c r="AN4649" s="14"/>
      <c r="AO4649" s="14"/>
      <c r="AP4649" s="14"/>
      <c r="AQ4649" s="14"/>
      <c r="AR4649" s="14">
        <v>0</v>
      </c>
      <c r="AS4649" s="14">
        <v>110</v>
      </c>
      <c r="AT4649" s="14">
        <v>110</v>
      </c>
      <c r="AU4649" s="14"/>
      <c r="AV4649" s="14"/>
      <c r="AW4649" s="14"/>
      <c r="AX4649" s="14"/>
      <c r="AY4649" s="14"/>
      <c r="AZ4649" s="14">
        <f t="shared" si="7131"/>
        <v>110</v>
      </c>
      <c r="BA4649" s="14"/>
      <c r="BB4649" s="14"/>
      <c r="BC4649" s="14"/>
      <c r="BD4649" s="14"/>
      <c r="BE4649" s="14"/>
      <c r="BF4649" s="14"/>
      <c r="BG4649" s="14"/>
      <c r="BH4649" s="14"/>
      <c r="BI4649" s="14"/>
      <c r="BJ4649" s="14">
        <v>0</v>
      </c>
      <c r="BK4649" s="14">
        <v>110</v>
      </c>
    </row>
    <row r="4650" spans="1:63" ht="22.5" x14ac:dyDescent="0.25">
      <c r="A4650" s="4" t="s">
        <v>1156</v>
      </c>
      <c r="B4650" s="4" t="s">
        <v>58</v>
      </c>
      <c r="C4650" s="4" t="s">
        <v>169</v>
      </c>
      <c r="D4650" s="107" t="s">
        <v>1502</v>
      </c>
      <c r="E4650" s="106" t="s">
        <v>31</v>
      </c>
      <c r="F4650" s="106"/>
      <c r="G4650" s="2" t="s">
        <v>0</v>
      </c>
      <c r="H4650" s="2" t="s">
        <v>32</v>
      </c>
      <c r="I4650" s="12">
        <f>SUM(I4651:I4659)</f>
        <v>77231</v>
      </c>
      <c r="J4650" s="12">
        <f t="shared" ref="J4650:Y4650" si="7189">SUM(J4651:J4659)</f>
        <v>9200</v>
      </c>
      <c r="K4650" s="12">
        <f t="shared" si="7189"/>
        <v>7484</v>
      </c>
      <c r="L4650" s="12">
        <f t="shared" si="7189"/>
        <v>0</v>
      </c>
      <c r="M4650" s="12">
        <f t="shared" si="7189"/>
        <v>0</v>
      </c>
      <c r="N4650" s="12">
        <f t="shared" si="7189"/>
        <v>-1110</v>
      </c>
      <c r="O4650" s="12">
        <f t="shared" si="7189"/>
        <v>0</v>
      </c>
      <c r="P4650" s="12">
        <f t="shared" si="7189"/>
        <v>15574</v>
      </c>
      <c r="Q4650" s="12">
        <f t="shared" si="7189"/>
        <v>0</v>
      </c>
      <c r="R4650" s="12">
        <f t="shared" si="7189"/>
        <v>0</v>
      </c>
      <c r="S4650" s="12">
        <f t="shared" si="7189"/>
        <v>7484</v>
      </c>
      <c r="T4650" s="12">
        <f t="shared" si="7189"/>
        <v>0</v>
      </c>
      <c r="U4650" s="12">
        <f t="shared" si="7189"/>
        <v>0</v>
      </c>
      <c r="V4650" s="12">
        <f t="shared" si="7189"/>
        <v>4</v>
      </c>
      <c r="W4650" s="12">
        <f t="shared" si="7189"/>
        <v>0</v>
      </c>
      <c r="X4650" s="12">
        <f t="shared" si="7189"/>
        <v>0</v>
      </c>
      <c r="Y4650" s="12">
        <f t="shared" si="7189"/>
        <v>3</v>
      </c>
      <c r="Z4650" s="12">
        <v>7491</v>
      </c>
      <c r="AA4650" s="12">
        <v>8083</v>
      </c>
      <c r="AB4650" s="12">
        <f>SUM(AB4651:AB4659)</f>
        <v>6800</v>
      </c>
      <c r="AC4650" s="12">
        <f t="shared" ref="AC4650:AQ4650" si="7190">SUM(AC4651:AC4659)</f>
        <v>507</v>
      </c>
      <c r="AD4650" s="12">
        <f t="shared" si="7190"/>
        <v>0</v>
      </c>
      <c r="AE4650" s="12">
        <f t="shared" si="7190"/>
        <v>0</v>
      </c>
      <c r="AF4650" s="12">
        <f t="shared" si="7190"/>
        <v>0</v>
      </c>
      <c r="AG4650" s="12">
        <f t="shared" si="7190"/>
        <v>0</v>
      </c>
      <c r="AH4650" s="12">
        <f t="shared" si="7190"/>
        <v>7307</v>
      </c>
      <c r="AI4650" s="12">
        <f t="shared" si="7190"/>
        <v>0</v>
      </c>
      <c r="AJ4650" s="12">
        <f t="shared" si="7190"/>
        <v>0</v>
      </c>
      <c r="AK4650" s="12">
        <f t="shared" si="7190"/>
        <v>507</v>
      </c>
      <c r="AL4650" s="12">
        <f t="shared" si="7190"/>
        <v>0</v>
      </c>
      <c r="AM4650" s="12">
        <f t="shared" si="7190"/>
        <v>0</v>
      </c>
      <c r="AN4650" s="12">
        <f t="shared" si="7190"/>
        <v>0</v>
      </c>
      <c r="AO4650" s="12">
        <f t="shared" si="7190"/>
        <v>0</v>
      </c>
      <c r="AP4650" s="12">
        <f t="shared" si="7190"/>
        <v>0</v>
      </c>
      <c r="AQ4650" s="12">
        <f t="shared" si="7190"/>
        <v>0</v>
      </c>
      <c r="AR4650" s="12">
        <v>507</v>
      </c>
      <c r="AS4650" s="12">
        <v>6800</v>
      </c>
      <c r="AT4650" s="12">
        <f>SUM(AT4651:AT4659)</f>
        <v>7200</v>
      </c>
      <c r="AU4650" s="12">
        <f t="shared" ref="AU4650:BI4650" si="7191">SUM(AU4651:AU4659)</f>
        <v>965</v>
      </c>
      <c r="AV4650" s="12">
        <f t="shared" si="7191"/>
        <v>0</v>
      </c>
      <c r="AW4650" s="12">
        <f t="shared" si="7191"/>
        <v>0</v>
      </c>
      <c r="AX4650" s="12">
        <f t="shared" si="7191"/>
        <v>0</v>
      </c>
      <c r="AY4650" s="12">
        <f t="shared" si="7191"/>
        <v>0</v>
      </c>
      <c r="AZ4650" s="12">
        <f t="shared" si="7191"/>
        <v>8165</v>
      </c>
      <c r="BA4650" s="12">
        <f t="shared" si="7191"/>
        <v>0</v>
      </c>
      <c r="BB4650" s="12">
        <f t="shared" si="7191"/>
        <v>0</v>
      </c>
      <c r="BC4650" s="12">
        <f t="shared" si="7191"/>
        <v>965</v>
      </c>
      <c r="BD4650" s="12">
        <f t="shared" si="7191"/>
        <v>0</v>
      </c>
      <c r="BE4650" s="12">
        <f t="shared" si="7191"/>
        <v>0</v>
      </c>
      <c r="BF4650" s="12">
        <f t="shared" si="7191"/>
        <v>-1</v>
      </c>
      <c r="BG4650" s="12">
        <f t="shared" si="7191"/>
        <v>0</v>
      </c>
      <c r="BH4650" s="12">
        <f t="shared" si="7191"/>
        <v>0</v>
      </c>
      <c r="BI4650" s="12">
        <f t="shared" si="7191"/>
        <v>1</v>
      </c>
      <c r="BJ4650" s="12">
        <v>965</v>
      </c>
      <c r="BK4650" s="12">
        <v>7200</v>
      </c>
    </row>
    <row r="4651" spans="1:63" x14ac:dyDescent="0.25">
      <c r="A4651" s="4" t="s">
        <v>1156</v>
      </c>
      <c r="B4651" s="4" t="s">
        <v>58</v>
      </c>
      <c r="C4651" s="4" t="s">
        <v>169</v>
      </c>
      <c r="D4651" s="107" t="s">
        <v>1502</v>
      </c>
      <c r="E4651" s="117">
        <v>6131</v>
      </c>
      <c r="F4651" s="107"/>
      <c r="G4651" s="103" t="s">
        <v>1659</v>
      </c>
      <c r="H4651" s="13" t="s">
        <v>34</v>
      </c>
      <c r="I4651" s="14">
        <v>3600</v>
      </c>
      <c r="J4651" s="14">
        <v>1000</v>
      </c>
      <c r="K4651" s="14">
        <v>2500</v>
      </c>
      <c r="L4651" s="14"/>
      <c r="M4651" s="14"/>
      <c r="N4651" s="14"/>
      <c r="O4651" s="14"/>
      <c r="P4651" s="14">
        <f t="shared" si="7129"/>
        <v>3500</v>
      </c>
      <c r="Q4651" s="14"/>
      <c r="R4651" s="14"/>
      <c r="S4651" s="14">
        <v>2500</v>
      </c>
      <c r="T4651" s="14"/>
      <c r="U4651" s="14"/>
      <c r="V4651" s="14"/>
      <c r="W4651" s="14"/>
      <c r="X4651" s="14"/>
      <c r="Y4651" s="14"/>
      <c r="Z4651" s="14">
        <v>2500</v>
      </c>
      <c r="AA4651" s="14">
        <v>1000</v>
      </c>
      <c r="AB4651" s="14">
        <v>1000</v>
      </c>
      <c r="AC4651" s="14">
        <v>507</v>
      </c>
      <c r="AD4651" s="14"/>
      <c r="AE4651" s="14"/>
      <c r="AF4651" s="14"/>
      <c r="AG4651" s="14"/>
      <c r="AH4651" s="14">
        <f t="shared" si="7130"/>
        <v>1507</v>
      </c>
      <c r="AI4651" s="14"/>
      <c r="AJ4651" s="14"/>
      <c r="AK4651" s="14">
        <v>507</v>
      </c>
      <c r="AL4651" s="14"/>
      <c r="AM4651" s="14"/>
      <c r="AN4651" s="14"/>
      <c r="AO4651" s="14"/>
      <c r="AP4651" s="14"/>
      <c r="AQ4651" s="14"/>
      <c r="AR4651" s="14">
        <v>507</v>
      </c>
      <c r="AS4651" s="14">
        <v>1000</v>
      </c>
      <c r="AT4651" s="14">
        <v>1500</v>
      </c>
      <c r="AU4651" s="14"/>
      <c r="AV4651" s="14"/>
      <c r="AW4651" s="14"/>
      <c r="AX4651" s="14"/>
      <c r="AY4651" s="14"/>
      <c r="AZ4651" s="14">
        <f t="shared" si="7131"/>
        <v>1500</v>
      </c>
      <c r="BA4651" s="14"/>
      <c r="BB4651" s="14"/>
      <c r="BC4651" s="14"/>
      <c r="BD4651" s="14"/>
      <c r="BE4651" s="14"/>
      <c r="BF4651" s="14"/>
      <c r="BG4651" s="14"/>
      <c r="BH4651" s="14"/>
      <c r="BI4651" s="14"/>
      <c r="BJ4651" s="14">
        <v>0</v>
      </c>
      <c r="BK4651" s="14">
        <v>1500</v>
      </c>
    </row>
    <row r="4652" spans="1:63" x14ac:dyDescent="0.25">
      <c r="A4652" s="4" t="s">
        <v>1156</v>
      </c>
      <c r="B4652" s="4" t="s">
        <v>58</v>
      </c>
      <c r="C4652" s="4" t="s">
        <v>169</v>
      </c>
      <c r="D4652" s="107" t="s">
        <v>1502</v>
      </c>
      <c r="E4652" s="117">
        <v>6132</v>
      </c>
      <c r="F4652" s="107"/>
      <c r="G4652" s="103" t="s">
        <v>1659</v>
      </c>
      <c r="H4652" s="13" t="s">
        <v>74</v>
      </c>
      <c r="I4652" s="14">
        <v>9000</v>
      </c>
      <c r="J4652" s="14">
        <v>0</v>
      </c>
      <c r="K4652" s="14"/>
      <c r="L4652" s="14"/>
      <c r="M4652" s="14"/>
      <c r="N4652" s="14"/>
      <c r="O4652" s="14"/>
      <c r="P4652" s="14">
        <f t="shared" si="7129"/>
        <v>0</v>
      </c>
      <c r="Q4652" s="14"/>
      <c r="R4652" s="14"/>
      <c r="S4652" s="14"/>
      <c r="T4652" s="14"/>
      <c r="U4652" s="14"/>
      <c r="V4652" s="14"/>
      <c r="W4652" s="14"/>
      <c r="X4652" s="14"/>
      <c r="Y4652" s="14"/>
      <c r="Z4652" s="14">
        <v>0</v>
      </c>
      <c r="AA4652" s="14">
        <v>0</v>
      </c>
      <c r="AB4652" s="14">
        <v>0</v>
      </c>
      <c r="AC4652" s="14"/>
      <c r="AD4652" s="14"/>
      <c r="AE4652" s="14"/>
      <c r="AF4652" s="14"/>
      <c r="AG4652" s="14"/>
      <c r="AH4652" s="14">
        <f t="shared" si="7130"/>
        <v>0</v>
      </c>
      <c r="AI4652" s="14"/>
      <c r="AJ4652" s="14"/>
      <c r="AK4652" s="14"/>
      <c r="AL4652" s="14"/>
      <c r="AM4652" s="14"/>
      <c r="AN4652" s="14"/>
      <c r="AO4652" s="14"/>
      <c r="AP4652" s="14"/>
      <c r="AQ4652" s="14"/>
      <c r="AR4652" s="14">
        <v>0</v>
      </c>
      <c r="AS4652" s="14">
        <v>0</v>
      </c>
      <c r="AT4652" s="14">
        <v>0</v>
      </c>
      <c r="AU4652" s="14"/>
      <c r="AV4652" s="14"/>
      <c r="AW4652" s="14"/>
      <c r="AX4652" s="14"/>
      <c r="AY4652" s="14"/>
      <c r="AZ4652" s="14">
        <f t="shared" si="7131"/>
        <v>0</v>
      </c>
      <c r="BA4652" s="14"/>
      <c r="BB4652" s="14"/>
      <c r="BC4652" s="14"/>
      <c r="BD4652" s="14"/>
      <c r="BE4652" s="14"/>
      <c r="BF4652" s="14"/>
      <c r="BG4652" s="14"/>
      <c r="BH4652" s="14"/>
      <c r="BI4652" s="14"/>
      <c r="BJ4652" s="14">
        <v>0</v>
      </c>
      <c r="BK4652" s="14">
        <v>0</v>
      </c>
    </row>
    <row r="4653" spans="1:63" x14ac:dyDescent="0.25">
      <c r="A4653" s="4" t="s">
        <v>1156</v>
      </c>
      <c r="B4653" s="4" t="s">
        <v>58</v>
      </c>
      <c r="C4653" s="4" t="s">
        <v>169</v>
      </c>
      <c r="D4653" s="107" t="s">
        <v>1502</v>
      </c>
      <c r="E4653" s="117">
        <v>6133</v>
      </c>
      <c r="F4653" s="107"/>
      <c r="G4653" s="103" t="s">
        <v>1659</v>
      </c>
      <c r="H4653" s="13" t="s">
        <v>77</v>
      </c>
      <c r="I4653" s="14">
        <v>5000</v>
      </c>
      <c r="J4653" s="14">
        <v>0</v>
      </c>
      <c r="K4653" s="14"/>
      <c r="L4653" s="14"/>
      <c r="M4653" s="14"/>
      <c r="N4653" s="14"/>
      <c r="O4653" s="14"/>
      <c r="P4653" s="14">
        <f t="shared" si="7129"/>
        <v>0</v>
      </c>
      <c r="Q4653" s="14"/>
      <c r="R4653" s="14"/>
      <c r="S4653" s="14"/>
      <c r="T4653" s="14"/>
      <c r="U4653" s="14"/>
      <c r="V4653" s="14"/>
      <c r="W4653" s="14"/>
      <c r="X4653" s="14"/>
      <c r="Y4653" s="14"/>
      <c r="Z4653" s="14">
        <v>0</v>
      </c>
      <c r="AA4653" s="14">
        <v>0</v>
      </c>
      <c r="AB4653" s="14">
        <v>0</v>
      </c>
      <c r="AC4653" s="14"/>
      <c r="AD4653" s="14"/>
      <c r="AE4653" s="14"/>
      <c r="AF4653" s="14"/>
      <c r="AG4653" s="14"/>
      <c r="AH4653" s="14">
        <f t="shared" si="7130"/>
        <v>0</v>
      </c>
      <c r="AI4653" s="14"/>
      <c r="AJ4653" s="14"/>
      <c r="AK4653" s="14"/>
      <c r="AL4653" s="14"/>
      <c r="AM4653" s="14"/>
      <c r="AN4653" s="14"/>
      <c r="AO4653" s="14"/>
      <c r="AP4653" s="14"/>
      <c r="AQ4653" s="14"/>
      <c r="AR4653" s="14">
        <v>0</v>
      </c>
      <c r="AS4653" s="14">
        <v>0</v>
      </c>
      <c r="AT4653" s="14">
        <v>0</v>
      </c>
      <c r="AU4653" s="138">
        <f>964+1</f>
        <v>965</v>
      </c>
      <c r="AV4653" s="14"/>
      <c r="AW4653" s="14"/>
      <c r="AX4653" s="14"/>
      <c r="AY4653" s="14"/>
      <c r="AZ4653" s="14">
        <f t="shared" si="7131"/>
        <v>965</v>
      </c>
      <c r="BA4653" s="14"/>
      <c r="BB4653" s="14"/>
      <c r="BC4653" s="14">
        <v>965</v>
      </c>
      <c r="BD4653" s="14"/>
      <c r="BE4653" s="14"/>
      <c r="BF4653" s="14">
        <f>-1</f>
        <v>-1</v>
      </c>
      <c r="BG4653" s="14"/>
      <c r="BH4653" s="14"/>
      <c r="BI4653" s="14">
        <v>1</v>
      </c>
      <c r="BJ4653" s="14">
        <v>965</v>
      </c>
      <c r="BK4653" s="14">
        <v>0</v>
      </c>
    </row>
    <row r="4654" spans="1:63" x14ac:dyDescent="0.25">
      <c r="A4654" s="4" t="s">
        <v>1156</v>
      </c>
      <c r="B4654" s="4" t="s">
        <v>58</v>
      </c>
      <c r="C4654" s="4" t="s">
        <v>169</v>
      </c>
      <c r="D4654" s="107" t="s">
        <v>1502</v>
      </c>
      <c r="E4654" s="117">
        <v>6134</v>
      </c>
      <c r="F4654" s="107"/>
      <c r="G4654" s="103" t="s">
        <v>1659</v>
      </c>
      <c r="H4654" s="13" t="s">
        <v>80</v>
      </c>
      <c r="I4654" s="14">
        <v>7100</v>
      </c>
      <c r="J4654" s="14">
        <v>3000</v>
      </c>
      <c r="K4654" s="14"/>
      <c r="L4654" s="14"/>
      <c r="M4654" s="14"/>
      <c r="N4654" s="14"/>
      <c r="O4654" s="14"/>
      <c r="P4654" s="14">
        <f t="shared" si="7129"/>
        <v>3000</v>
      </c>
      <c r="Q4654" s="14"/>
      <c r="R4654" s="14"/>
      <c r="S4654" s="14"/>
      <c r="T4654" s="14"/>
      <c r="U4654" s="14"/>
      <c r="V4654" s="14"/>
      <c r="W4654" s="14"/>
      <c r="X4654" s="14"/>
      <c r="Y4654" s="14"/>
      <c r="Z4654" s="14">
        <v>0</v>
      </c>
      <c r="AA4654" s="14">
        <v>3000</v>
      </c>
      <c r="AB4654" s="14">
        <v>600</v>
      </c>
      <c r="AC4654" s="14"/>
      <c r="AD4654" s="14"/>
      <c r="AE4654" s="14"/>
      <c r="AF4654" s="14"/>
      <c r="AG4654" s="14"/>
      <c r="AH4654" s="14">
        <f t="shared" si="7130"/>
        <v>600</v>
      </c>
      <c r="AI4654" s="14"/>
      <c r="AJ4654" s="14"/>
      <c r="AK4654" s="14"/>
      <c r="AL4654" s="14"/>
      <c r="AM4654" s="14"/>
      <c r="AN4654" s="14"/>
      <c r="AO4654" s="14"/>
      <c r="AP4654" s="14"/>
      <c r="AQ4654" s="14"/>
      <c r="AR4654" s="14">
        <v>0</v>
      </c>
      <c r="AS4654" s="14">
        <v>600</v>
      </c>
      <c r="AT4654" s="14">
        <v>500</v>
      </c>
      <c r="AU4654" s="14"/>
      <c r="AV4654" s="14"/>
      <c r="AW4654" s="14"/>
      <c r="AX4654" s="14"/>
      <c r="AY4654" s="14"/>
      <c r="AZ4654" s="14">
        <f t="shared" si="7131"/>
        <v>500</v>
      </c>
      <c r="BA4654" s="14"/>
      <c r="BB4654" s="14"/>
      <c r="BC4654" s="14"/>
      <c r="BD4654" s="14"/>
      <c r="BE4654" s="14"/>
      <c r="BF4654" s="14"/>
      <c r="BG4654" s="14"/>
      <c r="BH4654" s="14"/>
      <c r="BI4654" s="14"/>
      <c r="BJ4654" s="14">
        <v>0</v>
      </c>
      <c r="BK4654" s="14">
        <v>500</v>
      </c>
    </row>
    <row r="4655" spans="1:63" x14ac:dyDescent="0.25">
      <c r="A4655" s="4" t="s">
        <v>1156</v>
      </c>
      <c r="B4655" s="4" t="s">
        <v>58</v>
      </c>
      <c r="C4655" s="4" t="s">
        <v>169</v>
      </c>
      <c r="D4655" s="107" t="s">
        <v>1502</v>
      </c>
      <c r="E4655" s="117">
        <v>6135</v>
      </c>
      <c r="F4655" s="107"/>
      <c r="G4655" s="103" t="s">
        <v>1659</v>
      </c>
      <c r="H4655" s="13" t="s">
        <v>83</v>
      </c>
      <c r="I4655" s="14">
        <v>50</v>
      </c>
      <c r="J4655" s="14">
        <v>0</v>
      </c>
      <c r="K4655" s="14"/>
      <c r="L4655" s="14"/>
      <c r="M4655" s="14"/>
      <c r="N4655" s="14"/>
      <c r="O4655" s="14"/>
      <c r="P4655" s="14">
        <f t="shared" si="7129"/>
        <v>0</v>
      </c>
      <c r="Q4655" s="14"/>
      <c r="R4655" s="14"/>
      <c r="S4655" s="14"/>
      <c r="T4655" s="14"/>
      <c r="U4655" s="14"/>
      <c r="V4655" s="14"/>
      <c r="W4655" s="14"/>
      <c r="X4655" s="14"/>
      <c r="Y4655" s="14"/>
      <c r="Z4655" s="14">
        <v>0</v>
      </c>
      <c r="AA4655" s="14">
        <v>0</v>
      </c>
      <c r="AB4655" s="14">
        <v>0</v>
      </c>
      <c r="AC4655" s="14"/>
      <c r="AD4655" s="14"/>
      <c r="AE4655" s="14"/>
      <c r="AF4655" s="14"/>
      <c r="AG4655" s="14"/>
      <c r="AH4655" s="14">
        <f t="shared" si="7130"/>
        <v>0</v>
      </c>
      <c r="AI4655" s="14"/>
      <c r="AJ4655" s="14"/>
      <c r="AK4655" s="14"/>
      <c r="AL4655" s="14"/>
      <c r="AM4655" s="14"/>
      <c r="AN4655" s="14"/>
      <c r="AO4655" s="14"/>
      <c r="AP4655" s="14"/>
      <c r="AQ4655" s="14"/>
      <c r="AR4655" s="14">
        <v>0</v>
      </c>
      <c r="AS4655" s="14">
        <v>0</v>
      </c>
      <c r="AT4655" s="14">
        <v>0</v>
      </c>
      <c r="AU4655" s="14"/>
      <c r="AV4655" s="14"/>
      <c r="AW4655" s="14"/>
      <c r="AX4655" s="14"/>
      <c r="AY4655" s="14"/>
      <c r="AZ4655" s="14">
        <f t="shared" si="7131"/>
        <v>0</v>
      </c>
      <c r="BA4655" s="14"/>
      <c r="BB4655" s="14"/>
      <c r="BC4655" s="14"/>
      <c r="BD4655" s="14"/>
      <c r="BE4655" s="14"/>
      <c r="BF4655" s="14"/>
      <c r="BG4655" s="14"/>
      <c r="BH4655" s="14"/>
      <c r="BI4655" s="14"/>
      <c r="BJ4655" s="14">
        <v>0</v>
      </c>
      <c r="BK4655" s="14">
        <v>0</v>
      </c>
    </row>
    <row r="4656" spans="1:63" ht="22.5" x14ac:dyDescent="0.25">
      <c r="A4656" s="4" t="s">
        <v>1156</v>
      </c>
      <c r="B4656" s="4" t="s">
        <v>58</v>
      </c>
      <c r="C4656" s="4" t="s">
        <v>169</v>
      </c>
      <c r="D4656" s="107" t="s">
        <v>1502</v>
      </c>
      <c r="E4656" s="117">
        <v>6136</v>
      </c>
      <c r="F4656" s="107"/>
      <c r="G4656" s="103" t="s">
        <v>1659</v>
      </c>
      <c r="H4656" s="13" t="s">
        <v>86</v>
      </c>
      <c r="I4656" s="14">
        <v>350</v>
      </c>
      <c r="J4656" s="14">
        <v>100</v>
      </c>
      <c r="K4656" s="14"/>
      <c r="L4656" s="14"/>
      <c r="M4656" s="14"/>
      <c r="N4656" s="14"/>
      <c r="O4656" s="14"/>
      <c r="P4656" s="14">
        <f t="shared" si="7129"/>
        <v>100</v>
      </c>
      <c r="Q4656" s="14"/>
      <c r="R4656" s="14"/>
      <c r="S4656" s="14"/>
      <c r="T4656" s="14"/>
      <c r="U4656" s="14"/>
      <c r="V4656" s="14"/>
      <c r="W4656" s="14"/>
      <c r="X4656" s="14"/>
      <c r="Y4656" s="14"/>
      <c r="Z4656" s="14">
        <v>0</v>
      </c>
      <c r="AA4656" s="14">
        <v>100</v>
      </c>
      <c r="AB4656" s="14">
        <v>100</v>
      </c>
      <c r="AC4656" s="14"/>
      <c r="AD4656" s="14"/>
      <c r="AE4656" s="14"/>
      <c r="AF4656" s="14"/>
      <c r="AG4656" s="14"/>
      <c r="AH4656" s="14">
        <f t="shared" si="7130"/>
        <v>100</v>
      </c>
      <c r="AI4656" s="14"/>
      <c r="AJ4656" s="14"/>
      <c r="AK4656" s="14"/>
      <c r="AL4656" s="14"/>
      <c r="AM4656" s="14"/>
      <c r="AN4656" s="14"/>
      <c r="AO4656" s="14"/>
      <c r="AP4656" s="14"/>
      <c r="AQ4656" s="14"/>
      <c r="AR4656" s="14">
        <v>0</v>
      </c>
      <c r="AS4656" s="14">
        <v>100</v>
      </c>
      <c r="AT4656" s="14">
        <v>100</v>
      </c>
      <c r="AU4656" s="14"/>
      <c r="AV4656" s="14"/>
      <c r="AW4656" s="14"/>
      <c r="AX4656" s="14"/>
      <c r="AY4656" s="14"/>
      <c r="AZ4656" s="14">
        <f t="shared" si="7131"/>
        <v>100</v>
      </c>
      <c r="BA4656" s="14"/>
      <c r="BB4656" s="14"/>
      <c r="BC4656" s="14"/>
      <c r="BD4656" s="14"/>
      <c r="BE4656" s="14"/>
      <c r="BF4656" s="14"/>
      <c r="BG4656" s="14"/>
      <c r="BH4656" s="14"/>
      <c r="BI4656" s="14"/>
      <c r="BJ4656" s="14">
        <v>0</v>
      </c>
      <c r="BK4656" s="14">
        <v>100</v>
      </c>
    </row>
    <row r="4657" spans="1:63" x14ac:dyDescent="0.25">
      <c r="A4657" s="4" t="s">
        <v>1156</v>
      </c>
      <c r="B4657" s="4" t="s">
        <v>58</v>
      </c>
      <c r="C4657" s="4" t="s">
        <v>169</v>
      </c>
      <c r="D4657" s="107" t="s">
        <v>1502</v>
      </c>
      <c r="E4657" s="117">
        <v>6137</v>
      </c>
      <c r="F4657" s="107"/>
      <c r="G4657" s="103" t="s">
        <v>1659</v>
      </c>
      <c r="H4657" s="13" t="s">
        <v>89</v>
      </c>
      <c r="I4657" s="14">
        <v>3800</v>
      </c>
      <c r="J4657" s="14">
        <v>100</v>
      </c>
      <c r="K4657" s="14"/>
      <c r="L4657" s="14"/>
      <c r="M4657" s="14"/>
      <c r="N4657" s="14"/>
      <c r="O4657" s="14"/>
      <c r="P4657" s="14">
        <f t="shared" si="7129"/>
        <v>100</v>
      </c>
      <c r="Q4657" s="14"/>
      <c r="R4657" s="14"/>
      <c r="S4657" s="14"/>
      <c r="T4657" s="14"/>
      <c r="U4657" s="14"/>
      <c r="V4657" s="14"/>
      <c r="W4657" s="14"/>
      <c r="X4657" s="14"/>
      <c r="Y4657" s="14"/>
      <c r="Z4657" s="14">
        <v>0</v>
      </c>
      <c r="AA4657" s="14">
        <v>100</v>
      </c>
      <c r="AB4657" s="14">
        <v>100</v>
      </c>
      <c r="AC4657" s="14"/>
      <c r="AD4657" s="14"/>
      <c r="AE4657" s="14"/>
      <c r="AF4657" s="14"/>
      <c r="AG4657" s="14"/>
      <c r="AH4657" s="14">
        <f t="shared" si="7130"/>
        <v>100</v>
      </c>
      <c r="AI4657" s="14"/>
      <c r="AJ4657" s="14"/>
      <c r="AK4657" s="14"/>
      <c r="AL4657" s="14"/>
      <c r="AM4657" s="14"/>
      <c r="AN4657" s="14"/>
      <c r="AO4657" s="14"/>
      <c r="AP4657" s="14"/>
      <c r="AQ4657" s="14"/>
      <c r="AR4657" s="14">
        <v>0</v>
      </c>
      <c r="AS4657" s="14">
        <v>100</v>
      </c>
      <c r="AT4657" s="14">
        <v>100</v>
      </c>
      <c r="AU4657" s="14"/>
      <c r="AV4657" s="14"/>
      <c r="AW4657" s="14"/>
      <c r="AX4657" s="14"/>
      <c r="AY4657" s="14"/>
      <c r="AZ4657" s="14">
        <f t="shared" si="7131"/>
        <v>100</v>
      </c>
      <c r="BA4657" s="14"/>
      <c r="BB4657" s="14"/>
      <c r="BC4657" s="14"/>
      <c r="BD4657" s="14"/>
      <c r="BE4657" s="14"/>
      <c r="BF4657" s="14"/>
      <c r="BG4657" s="14"/>
      <c r="BH4657" s="14"/>
      <c r="BI4657" s="14"/>
      <c r="BJ4657" s="14">
        <v>0</v>
      </c>
      <c r="BK4657" s="14">
        <v>100</v>
      </c>
    </row>
    <row r="4658" spans="1:63" ht="22.5" x14ac:dyDescent="0.25">
      <c r="A4658" s="4" t="s">
        <v>1156</v>
      </c>
      <c r="B4658" s="4" t="s">
        <v>58</v>
      </c>
      <c r="C4658" s="4" t="s">
        <v>169</v>
      </c>
      <c r="D4658" s="107" t="s">
        <v>1502</v>
      </c>
      <c r="E4658" s="117">
        <v>6138</v>
      </c>
      <c r="F4658" s="107"/>
      <c r="G4658" s="103" t="s">
        <v>1659</v>
      </c>
      <c r="H4658" s="13" t="s">
        <v>92</v>
      </c>
      <c r="I4658" s="14">
        <v>50</v>
      </c>
      <c r="J4658" s="14">
        <v>0</v>
      </c>
      <c r="K4658" s="14"/>
      <c r="L4658" s="14"/>
      <c r="M4658" s="14"/>
      <c r="N4658" s="14"/>
      <c r="O4658" s="14"/>
      <c r="P4658" s="14">
        <f t="shared" si="7129"/>
        <v>0</v>
      </c>
      <c r="Q4658" s="14"/>
      <c r="R4658" s="14"/>
      <c r="S4658" s="14"/>
      <c r="T4658" s="14"/>
      <c r="U4658" s="14"/>
      <c r="V4658" s="14"/>
      <c r="W4658" s="14"/>
      <c r="X4658" s="14"/>
      <c r="Y4658" s="14"/>
      <c r="Z4658" s="14">
        <v>0</v>
      </c>
      <c r="AA4658" s="14">
        <v>0</v>
      </c>
      <c r="AB4658" s="14">
        <v>0</v>
      </c>
      <c r="AC4658" s="14"/>
      <c r="AD4658" s="14"/>
      <c r="AE4658" s="14"/>
      <c r="AF4658" s="14"/>
      <c r="AG4658" s="14"/>
      <c r="AH4658" s="14">
        <f t="shared" si="7130"/>
        <v>0</v>
      </c>
      <c r="AI4658" s="14"/>
      <c r="AJ4658" s="14"/>
      <c r="AK4658" s="14"/>
      <c r="AL4658" s="14"/>
      <c r="AM4658" s="14"/>
      <c r="AN4658" s="14"/>
      <c r="AO4658" s="14"/>
      <c r="AP4658" s="14"/>
      <c r="AQ4658" s="14"/>
      <c r="AR4658" s="14">
        <v>0</v>
      </c>
      <c r="AS4658" s="14">
        <v>0</v>
      </c>
      <c r="AT4658" s="14">
        <v>0</v>
      </c>
      <c r="AU4658" s="14"/>
      <c r="AV4658" s="14"/>
      <c r="AW4658" s="14"/>
      <c r="AX4658" s="14"/>
      <c r="AY4658" s="14"/>
      <c r="AZ4658" s="14">
        <f t="shared" si="7131"/>
        <v>0</v>
      </c>
      <c r="BA4658" s="14"/>
      <c r="BB4658" s="14"/>
      <c r="BC4658" s="14"/>
      <c r="BD4658" s="14"/>
      <c r="BE4658" s="14"/>
      <c r="BF4658" s="14"/>
      <c r="BG4658" s="14"/>
      <c r="BH4658" s="14"/>
      <c r="BI4658" s="14"/>
      <c r="BJ4658" s="14">
        <v>0</v>
      </c>
      <c r="BK4658" s="14">
        <v>0</v>
      </c>
    </row>
    <row r="4659" spans="1:63" x14ac:dyDescent="0.25">
      <c r="A4659" s="1" t="s">
        <v>1156</v>
      </c>
      <c r="B4659" s="1" t="s">
        <v>58</v>
      </c>
      <c r="C4659" s="1" t="s">
        <v>169</v>
      </c>
      <c r="D4659" s="110" t="s">
        <v>1502</v>
      </c>
      <c r="E4659" s="110" t="s">
        <v>36</v>
      </c>
      <c r="F4659" s="107" t="s">
        <v>0</v>
      </c>
      <c r="G4659" s="13" t="s">
        <v>0</v>
      </c>
      <c r="H4659" s="2" t="s">
        <v>37</v>
      </c>
      <c r="I4659" s="12">
        <f>SUM(I4660:I4662)</f>
        <v>48281</v>
      </c>
      <c r="J4659" s="12">
        <f t="shared" ref="J4659:Y4659" si="7192">SUM(J4660:J4662)</f>
        <v>5000</v>
      </c>
      <c r="K4659" s="12">
        <f t="shared" si="7192"/>
        <v>4984</v>
      </c>
      <c r="L4659" s="12">
        <f t="shared" si="7192"/>
        <v>0</v>
      </c>
      <c r="M4659" s="12">
        <f t="shared" si="7192"/>
        <v>0</v>
      </c>
      <c r="N4659" s="12">
        <f t="shared" si="7192"/>
        <v>-1110</v>
      </c>
      <c r="O4659" s="12">
        <f t="shared" si="7192"/>
        <v>0</v>
      </c>
      <c r="P4659" s="12">
        <f t="shared" si="7192"/>
        <v>8874</v>
      </c>
      <c r="Q4659" s="12">
        <f t="shared" si="7192"/>
        <v>0</v>
      </c>
      <c r="R4659" s="12">
        <f t="shared" si="7192"/>
        <v>0</v>
      </c>
      <c r="S4659" s="12">
        <f t="shared" si="7192"/>
        <v>4984</v>
      </c>
      <c r="T4659" s="12">
        <f t="shared" si="7192"/>
        <v>0</v>
      </c>
      <c r="U4659" s="12">
        <f t="shared" si="7192"/>
        <v>0</v>
      </c>
      <c r="V4659" s="12">
        <f t="shared" si="7192"/>
        <v>4</v>
      </c>
      <c r="W4659" s="12">
        <f t="shared" si="7192"/>
        <v>0</v>
      </c>
      <c r="X4659" s="12">
        <f t="shared" si="7192"/>
        <v>0</v>
      </c>
      <c r="Y4659" s="12">
        <f t="shared" si="7192"/>
        <v>3</v>
      </c>
      <c r="Z4659" s="12">
        <v>4991</v>
      </c>
      <c r="AA4659" s="12">
        <v>3883</v>
      </c>
      <c r="AB4659" s="12">
        <f t="shared" ref="AB4659:AQ4659" si="7193">SUM(AB4660:AB4662)</f>
        <v>5000</v>
      </c>
      <c r="AC4659" s="12">
        <f t="shared" si="7193"/>
        <v>0</v>
      </c>
      <c r="AD4659" s="12">
        <f t="shared" si="7193"/>
        <v>0</v>
      </c>
      <c r="AE4659" s="12">
        <f t="shared" si="7193"/>
        <v>0</v>
      </c>
      <c r="AF4659" s="12">
        <f t="shared" si="7193"/>
        <v>0</v>
      </c>
      <c r="AG4659" s="12">
        <f t="shared" si="7193"/>
        <v>0</v>
      </c>
      <c r="AH4659" s="12">
        <f t="shared" si="7193"/>
        <v>5000</v>
      </c>
      <c r="AI4659" s="12">
        <f t="shared" si="7193"/>
        <v>0</v>
      </c>
      <c r="AJ4659" s="12">
        <f t="shared" si="7193"/>
        <v>0</v>
      </c>
      <c r="AK4659" s="12">
        <f t="shared" si="7193"/>
        <v>0</v>
      </c>
      <c r="AL4659" s="12">
        <f t="shared" si="7193"/>
        <v>0</v>
      </c>
      <c r="AM4659" s="12">
        <f t="shared" si="7193"/>
        <v>0</v>
      </c>
      <c r="AN4659" s="12">
        <f t="shared" si="7193"/>
        <v>0</v>
      </c>
      <c r="AO4659" s="12">
        <f t="shared" si="7193"/>
        <v>0</v>
      </c>
      <c r="AP4659" s="12">
        <f t="shared" si="7193"/>
        <v>0</v>
      </c>
      <c r="AQ4659" s="12">
        <f t="shared" si="7193"/>
        <v>0</v>
      </c>
      <c r="AR4659" s="12">
        <v>0</v>
      </c>
      <c r="AS4659" s="12">
        <v>5000</v>
      </c>
      <c r="AT4659" s="12">
        <f t="shared" ref="AT4659:BI4659" si="7194">SUM(AT4660:AT4662)</f>
        <v>5000</v>
      </c>
      <c r="AU4659" s="12">
        <f t="shared" si="7194"/>
        <v>0</v>
      </c>
      <c r="AV4659" s="12">
        <f t="shared" si="7194"/>
        <v>0</v>
      </c>
      <c r="AW4659" s="12">
        <f t="shared" si="7194"/>
        <v>0</v>
      </c>
      <c r="AX4659" s="12">
        <f t="shared" si="7194"/>
        <v>0</v>
      </c>
      <c r="AY4659" s="12">
        <f t="shared" si="7194"/>
        <v>0</v>
      </c>
      <c r="AZ4659" s="12">
        <f t="shared" si="7194"/>
        <v>5000</v>
      </c>
      <c r="BA4659" s="12">
        <f t="shared" si="7194"/>
        <v>0</v>
      </c>
      <c r="BB4659" s="12">
        <f t="shared" si="7194"/>
        <v>0</v>
      </c>
      <c r="BC4659" s="12">
        <f t="shared" si="7194"/>
        <v>0</v>
      </c>
      <c r="BD4659" s="12">
        <f t="shared" si="7194"/>
        <v>0</v>
      </c>
      <c r="BE4659" s="12">
        <f t="shared" si="7194"/>
        <v>0</v>
      </c>
      <c r="BF4659" s="12">
        <f t="shared" si="7194"/>
        <v>0</v>
      </c>
      <c r="BG4659" s="12">
        <f t="shared" si="7194"/>
        <v>0</v>
      </c>
      <c r="BH4659" s="12">
        <f t="shared" si="7194"/>
        <v>0</v>
      </c>
      <c r="BI4659" s="12">
        <f t="shared" si="7194"/>
        <v>0</v>
      </c>
      <c r="BJ4659" s="12">
        <v>0</v>
      </c>
      <c r="BK4659" s="12">
        <v>5000</v>
      </c>
    </row>
    <row r="4660" spans="1:63" x14ac:dyDescent="0.25">
      <c r="A4660" s="4" t="s">
        <v>1156</v>
      </c>
      <c r="B4660" s="4" t="s">
        <v>58</v>
      </c>
      <c r="C4660" s="4" t="s">
        <v>169</v>
      </c>
      <c r="D4660" s="107" t="s">
        <v>1502</v>
      </c>
      <c r="E4660" s="117">
        <v>6139</v>
      </c>
      <c r="F4660" s="107"/>
      <c r="G4660" s="103" t="s">
        <v>1659</v>
      </c>
      <c r="H4660" s="13" t="s">
        <v>37</v>
      </c>
      <c r="I4660" s="14">
        <v>44600</v>
      </c>
      <c r="J4660" s="14">
        <v>5000</v>
      </c>
      <c r="K4660" s="14">
        <v>4984</v>
      </c>
      <c r="L4660" s="14"/>
      <c r="M4660" s="14"/>
      <c r="N4660" s="14">
        <v>-1110</v>
      </c>
      <c r="O4660" s="14"/>
      <c r="P4660" s="14">
        <f t="shared" si="7129"/>
        <v>8874</v>
      </c>
      <c r="Q4660" s="14"/>
      <c r="R4660" s="14"/>
      <c r="S4660" s="14">
        <v>4984</v>
      </c>
      <c r="T4660" s="14"/>
      <c r="U4660" s="14"/>
      <c r="V4660" s="14">
        <v>4</v>
      </c>
      <c r="W4660" s="14"/>
      <c r="X4660" s="14"/>
      <c r="Y4660" s="14">
        <v>-4</v>
      </c>
      <c r="Z4660" s="14">
        <v>4984</v>
      </c>
      <c r="AA4660" s="14">
        <v>3890</v>
      </c>
      <c r="AB4660" s="14">
        <v>5000</v>
      </c>
      <c r="AC4660" s="14"/>
      <c r="AD4660" s="14"/>
      <c r="AE4660" s="14"/>
      <c r="AF4660" s="14"/>
      <c r="AG4660" s="14"/>
      <c r="AH4660" s="14">
        <f t="shared" si="7130"/>
        <v>5000</v>
      </c>
      <c r="AI4660" s="14"/>
      <c r="AJ4660" s="14"/>
      <c r="AK4660" s="14"/>
      <c r="AL4660" s="14"/>
      <c r="AM4660" s="14"/>
      <c r="AN4660" s="14"/>
      <c r="AO4660" s="14"/>
      <c r="AP4660" s="14"/>
      <c r="AQ4660" s="14"/>
      <c r="AR4660" s="14">
        <v>0</v>
      </c>
      <c r="AS4660" s="14">
        <v>5000</v>
      </c>
      <c r="AT4660" s="14">
        <v>5000</v>
      </c>
      <c r="AU4660" s="14"/>
      <c r="AV4660" s="14"/>
      <c r="AW4660" s="14"/>
      <c r="AX4660" s="14"/>
      <c r="AY4660" s="14"/>
      <c r="AZ4660" s="14">
        <f t="shared" si="7131"/>
        <v>5000</v>
      </c>
      <c r="BA4660" s="14"/>
      <c r="BB4660" s="14"/>
      <c r="BC4660" s="14"/>
      <c r="BD4660" s="14"/>
      <c r="BE4660" s="14"/>
      <c r="BF4660" s="14"/>
      <c r="BG4660" s="14"/>
      <c r="BH4660" s="14"/>
      <c r="BI4660" s="14"/>
      <c r="BJ4660" s="14">
        <v>0</v>
      </c>
      <c r="BK4660" s="14">
        <v>5000</v>
      </c>
    </row>
    <row r="4661" spans="1:63" ht="22.5" x14ac:dyDescent="0.25">
      <c r="A4661" s="4" t="s">
        <v>1156</v>
      </c>
      <c r="B4661" s="4" t="s">
        <v>58</v>
      </c>
      <c r="C4661" s="4" t="s">
        <v>169</v>
      </c>
      <c r="D4661" s="107" t="s">
        <v>1502</v>
      </c>
      <c r="E4661" s="117">
        <v>6139</v>
      </c>
      <c r="F4661" s="107" t="s">
        <v>1508</v>
      </c>
      <c r="G4661" s="103" t="s">
        <v>1659</v>
      </c>
      <c r="H4661" s="13" t="s">
        <v>39</v>
      </c>
      <c r="I4661" s="14">
        <v>2181</v>
      </c>
      <c r="J4661" s="14">
        <v>0</v>
      </c>
      <c r="K4661" s="14"/>
      <c r="L4661" s="14"/>
      <c r="M4661" s="14"/>
      <c r="N4661" s="14"/>
      <c r="O4661" s="14"/>
      <c r="P4661" s="14">
        <f t="shared" si="7129"/>
        <v>0</v>
      </c>
      <c r="Q4661" s="14"/>
      <c r="R4661" s="14"/>
      <c r="S4661" s="14"/>
      <c r="T4661" s="14"/>
      <c r="U4661" s="14"/>
      <c r="V4661" s="14"/>
      <c r="W4661" s="14"/>
      <c r="X4661" s="14"/>
      <c r="Y4661" s="14">
        <f>4+3</f>
        <v>7</v>
      </c>
      <c r="Z4661" s="14">
        <v>7</v>
      </c>
      <c r="AA4661" s="89">
        <v>-7</v>
      </c>
      <c r="AB4661" s="14">
        <v>0</v>
      </c>
      <c r="AC4661" s="14"/>
      <c r="AD4661" s="14"/>
      <c r="AE4661" s="14"/>
      <c r="AF4661" s="14"/>
      <c r="AG4661" s="14"/>
      <c r="AH4661" s="14">
        <f t="shared" si="7130"/>
        <v>0</v>
      </c>
      <c r="AI4661" s="14"/>
      <c r="AJ4661" s="14"/>
      <c r="AK4661" s="14"/>
      <c r="AL4661" s="14"/>
      <c r="AM4661" s="14"/>
      <c r="AN4661" s="14"/>
      <c r="AO4661" s="14"/>
      <c r="AP4661" s="14"/>
      <c r="AQ4661" s="14"/>
      <c r="AR4661" s="14">
        <v>0</v>
      </c>
      <c r="AS4661" s="14">
        <v>0</v>
      </c>
      <c r="AT4661" s="14">
        <v>0</v>
      </c>
      <c r="AU4661" s="14"/>
      <c r="AV4661" s="14"/>
      <c r="AW4661" s="14"/>
      <c r="AX4661" s="14"/>
      <c r="AY4661" s="14"/>
      <c r="AZ4661" s="14">
        <f t="shared" si="7131"/>
        <v>0</v>
      </c>
      <c r="BA4661" s="14"/>
      <c r="BB4661" s="14"/>
      <c r="BC4661" s="14"/>
      <c r="BD4661" s="14"/>
      <c r="BE4661" s="14"/>
      <c r="BF4661" s="14"/>
      <c r="BG4661" s="14"/>
      <c r="BH4661" s="14"/>
      <c r="BI4661" s="14"/>
      <c r="BJ4661" s="14">
        <v>0</v>
      </c>
      <c r="BK4661" s="14">
        <v>0</v>
      </c>
    </row>
    <row r="4662" spans="1:63" ht="33.75" x14ac:dyDescent="0.25">
      <c r="A4662" s="4" t="s">
        <v>1156</v>
      </c>
      <c r="B4662" s="4" t="s">
        <v>58</v>
      </c>
      <c r="C4662" s="4" t="s">
        <v>169</v>
      </c>
      <c r="D4662" s="107" t="s">
        <v>1502</v>
      </c>
      <c r="E4662" s="117">
        <v>6139</v>
      </c>
      <c r="F4662" s="107" t="s">
        <v>1509</v>
      </c>
      <c r="G4662" s="103" t="s">
        <v>1659</v>
      </c>
      <c r="H4662" s="13" t="s">
        <v>40</v>
      </c>
      <c r="I4662" s="14">
        <v>1500</v>
      </c>
      <c r="J4662" s="14">
        <v>0</v>
      </c>
      <c r="K4662" s="14"/>
      <c r="L4662" s="14"/>
      <c r="M4662" s="14"/>
      <c r="N4662" s="14"/>
      <c r="O4662" s="14"/>
      <c r="P4662" s="14">
        <f t="shared" si="7129"/>
        <v>0</v>
      </c>
      <c r="Q4662" s="14"/>
      <c r="R4662" s="14"/>
      <c r="S4662" s="14"/>
      <c r="T4662" s="14"/>
      <c r="U4662" s="14"/>
      <c r="V4662" s="14"/>
      <c r="W4662" s="14"/>
      <c r="X4662" s="14"/>
      <c r="Y4662" s="14"/>
      <c r="Z4662" s="14">
        <v>0</v>
      </c>
      <c r="AA4662" s="14">
        <v>0</v>
      </c>
      <c r="AB4662" s="14">
        <v>0</v>
      </c>
      <c r="AC4662" s="14"/>
      <c r="AD4662" s="14"/>
      <c r="AE4662" s="14"/>
      <c r="AF4662" s="14"/>
      <c r="AG4662" s="14"/>
      <c r="AH4662" s="14">
        <f t="shared" si="7130"/>
        <v>0</v>
      </c>
      <c r="AI4662" s="14"/>
      <c r="AJ4662" s="14"/>
      <c r="AK4662" s="14"/>
      <c r="AL4662" s="14"/>
      <c r="AM4662" s="14"/>
      <c r="AN4662" s="14"/>
      <c r="AO4662" s="14"/>
      <c r="AP4662" s="14"/>
      <c r="AQ4662" s="14"/>
      <c r="AR4662" s="14">
        <v>0</v>
      </c>
      <c r="AS4662" s="14">
        <v>0</v>
      </c>
      <c r="AT4662" s="14">
        <v>0</v>
      </c>
      <c r="AU4662" s="14"/>
      <c r="AV4662" s="14"/>
      <c r="AW4662" s="14"/>
      <c r="AX4662" s="14"/>
      <c r="AY4662" s="14"/>
      <c r="AZ4662" s="14">
        <f t="shared" si="7131"/>
        <v>0</v>
      </c>
      <c r="BA4662" s="14"/>
      <c r="BB4662" s="14"/>
      <c r="BC4662" s="14"/>
      <c r="BD4662" s="14"/>
      <c r="BE4662" s="14"/>
      <c r="BF4662" s="14"/>
      <c r="BG4662" s="14"/>
      <c r="BH4662" s="14"/>
      <c r="BI4662" s="14"/>
      <c r="BJ4662" s="14">
        <v>0</v>
      </c>
      <c r="BK4662" s="14">
        <v>0</v>
      </c>
    </row>
    <row r="4663" spans="1:63" ht="33.75" x14ac:dyDescent="0.25">
      <c r="A4663" s="1" t="s">
        <v>0</v>
      </c>
      <c r="B4663" s="1" t="s">
        <v>0</v>
      </c>
      <c r="C4663" s="1" t="s">
        <v>0</v>
      </c>
      <c r="D4663" s="106" t="s">
        <v>0</v>
      </c>
      <c r="E4663" s="106" t="s">
        <v>0</v>
      </c>
      <c r="F4663" s="106" t="s">
        <v>0</v>
      </c>
      <c r="G4663" s="2" t="s">
        <v>0</v>
      </c>
      <c r="H4663" s="10" t="s">
        <v>41</v>
      </c>
      <c r="I4663" s="11">
        <f>SUM(I4664)</f>
        <v>300</v>
      </c>
      <c r="J4663" s="11">
        <f t="shared" ref="J4663:Y4664" si="7195">SUM(J4664)</f>
        <v>0</v>
      </c>
      <c r="K4663" s="11">
        <f t="shared" si="7195"/>
        <v>0</v>
      </c>
      <c r="L4663" s="11">
        <f t="shared" si="7195"/>
        <v>0</v>
      </c>
      <c r="M4663" s="11">
        <f t="shared" si="7195"/>
        <v>0</v>
      </c>
      <c r="N4663" s="11">
        <f t="shared" si="7195"/>
        <v>0</v>
      </c>
      <c r="O4663" s="11">
        <f t="shared" si="7195"/>
        <v>0</v>
      </c>
      <c r="P4663" s="11">
        <f t="shared" si="7195"/>
        <v>0</v>
      </c>
      <c r="Q4663" s="11">
        <f t="shared" si="7195"/>
        <v>0</v>
      </c>
      <c r="R4663" s="11">
        <f t="shared" si="7195"/>
        <v>0</v>
      </c>
      <c r="S4663" s="11">
        <f t="shared" si="7195"/>
        <v>0</v>
      </c>
      <c r="T4663" s="11">
        <f t="shared" si="7195"/>
        <v>0</v>
      </c>
      <c r="U4663" s="11">
        <f t="shared" si="7195"/>
        <v>0</v>
      </c>
      <c r="V4663" s="11">
        <f t="shared" si="7195"/>
        <v>0</v>
      </c>
      <c r="W4663" s="11">
        <f t="shared" si="7195"/>
        <v>0</v>
      </c>
      <c r="X4663" s="11">
        <f t="shared" si="7195"/>
        <v>0</v>
      </c>
      <c r="Y4663" s="11">
        <f t="shared" si="7195"/>
        <v>0</v>
      </c>
      <c r="Z4663" s="11">
        <v>0</v>
      </c>
      <c r="AA4663" s="11">
        <v>0</v>
      </c>
      <c r="AB4663" s="11">
        <f t="shared" ref="AB4663:AQ4664" si="7196">SUM(AB4664)</f>
        <v>100</v>
      </c>
      <c r="AC4663" s="11">
        <f t="shared" si="7196"/>
        <v>0</v>
      </c>
      <c r="AD4663" s="11">
        <f t="shared" si="7196"/>
        <v>0</v>
      </c>
      <c r="AE4663" s="11">
        <f t="shared" si="7196"/>
        <v>0</v>
      </c>
      <c r="AF4663" s="11">
        <f t="shared" si="7196"/>
        <v>0</v>
      </c>
      <c r="AG4663" s="11">
        <f t="shared" si="7196"/>
        <v>0</v>
      </c>
      <c r="AH4663" s="11">
        <f t="shared" si="7196"/>
        <v>100</v>
      </c>
      <c r="AI4663" s="11">
        <f t="shared" si="7196"/>
        <v>0</v>
      </c>
      <c r="AJ4663" s="11">
        <f t="shared" si="7196"/>
        <v>0</v>
      </c>
      <c r="AK4663" s="11">
        <f t="shared" si="7196"/>
        <v>0</v>
      </c>
      <c r="AL4663" s="11">
        <f t="shared" si="7196"/>
        <v>0</v>
      </c>
      <c r="AM4663" s="11">
        <f t="shared" si="7196"/>
        <v>0</v>
      </c>
      <c r="AN4663" s="11">
        <f t="shared" si="7196"/>
        <v>0</v>
      </c>
      <c r="AO4663" s="11">
        <f t="shared" si="7196"/>
        <v>0</v>
      </c>
      <c r="AP4663" s="11">
        <f t="shared" si="7196"/>
        <v>0</v>
      </c>
      <c r="AQ4663" s="11">
        <f t="shared" si="7196"/>
        <v>0</v>
      </c>
      <c r="AR4663" s="11">
        <v>0</v>
      </c>
      <c r="AS4663" s="11">
        <v>100</v>
      </c>
      <c r="AT4663" s="11">
        <f>SUM(AT4664)</f>
        <v>100</v>
      </c>
      <c r="AU4663" s="11">
        <f t="shared" ref="AU4663:BI4664" si="7197">SUM(AU4664)</f>
        <v>0</v>
      </c>
      <c r="AV4663" s="11">
        <f t="shared" si="7197"/>
        <v>0</v>
      </c>
      <c r="AW4663" s="11">
        <f t="shared" si="7197"/>
        <v>0</v>
      </c>
      <c r="AX4663" s="11">
        <f t="shared" si="7197"/>
        <v>0</v>
      </c>
      <c r="AY4663" s="11">
        <f t="shared" si="7197"/>
        <v>0</v>
      </c>
      <c r="AZ4663" s="11">
        <f t="shared" si="7197"/>
        <v>100</v>
      </c>
      <c r="BA4663" s="11">
        <f t="shared" si="7197"/>
        <v>0</v>
      </c>
      <c r="BB4663" s="11">
        <f t="shared" si="7197"/>
        <v>0</v>
      </c>
      <c r="BC4663" s="11">
        <f t="shared" si="7197"/>
        <v>0</v>
      </c>
      <c r="BD4663" s="11">
        <f t="shared" si="7197"/>
        <v>0</v>
      </c>
      <c r="BE4663" s="11">
        <f t="shared" si="7197"/>
        <v>0</v>
      </c>
      <c r="BF4663" s="11">
        <f t="shared" si="7197"/>
        <v>0</v>
      </c>
      <c r="BG4663" s="11">
        <f t="shared" si="7197"/>
        <v>0</v>
      </c>
      <c r="BH4663" s="11">
        <f t="shared" si="7197"/>
        <v>0</v>
      </c>
      <c r="BI4663" s="11">
        <f t="shared" si="7197"/>
        <v>0</v>
      </c>
      <c r="BJ4663" s="11">
        <v>0</v>
      </c>
      <c r="BK4663" s="11">
        <v>100</v>
      </c>
    </row>
    <row r="4664" spans="1:63" ht="22.5" x14ac:dyDescent="0.25">
      <c r="A4664" s="4" t="s">
        <v>1156</v>
      </c>
      <c r="B4664" s="4" t="s">
        <v>58</v>
      </c>
      <c r="C4664" s="4" t="s">
        <v>169</v>
      </c>
      <c r="D4664" s="107" t="s">
        <v>1502</v>
      </c>
      <c r="E4664" s="106" t="s">
        <v>42</v>
      </c>
      <c r="F4664" s="106" t="s">
        <v>0</v>
      </c>
      <c r="G4664" s="2" t="s">
        <v>0</v>
      </c>
      <c r="H4664" s="2" t="s">
        <v>43</v>
      </c>
      <c r="I4664" s="12">
        <f>SUM(I4665)</f>
        <v>300</v>
      </c>
      <c r="J4664" s="12">
        <f t="shared" si="7195"/>
        <v>0</v>
      </c>
      <c r="K4664" s="12">
        <f t="shared" ref="K4664:Y4664" si="7198">SUM(K4665)</f>
        <v>0</v>
      </c>
      <c r="L4664" s="12">
        <f t="shared" si="7198"/>
        <v>0</v>
      </c>
      <c r="M4664" s="12">
        <f t="shared" si="7198"/>
        <v>0</v>
      </c>
      <c r="N4664" s="12">
        <f t="shared" si="7198"/>
        <v>0</v>
      </c>
      <c r="O4664" s="12">
        <f t="shared" si="7198"/>
        <v>0</v>
      </c>
      <c r="P4664" s="12">
        <f t="shared" si="7198"/>
        <v>0</v>
      </c>
      <c r="Q4664" s="12">
        <f t="shared" si="7198"/>
        <v>0</v>
      </c>
      <c r="R4664" s="12">
        <f t="shared" si="7198"/>
        <v>0</v>
      </c>
      <c r="S4664" s="12">
        <f t="shared" si="7198"/>
        <v>0</v>
      </c>
      <c r="T4664" s="12">
        <f t="shared" si="7198"/>
        <v>0</v>
      </c>
      <c r="U4664" s="12">
        <f t="shared" si="7198"/>
        <v>0</v>
      </c>
      <c r="V4664" s="12">
        <f t="shared" si="7198"/>
        <v>0</v>
      </c>
      <c r="W4664" s="12">
        <f t="shared" si="7198"/>
        <v>0</v>
      </c>
      <c r="X4664" s="12">
        <f t="shared" si="7198"/>
        <v>0</v>
      </c>
      <c r="Y4664" s="12">
        <f t="shared" si="7198"/>
        <v>0</v>
      </c>
      <c r="Z4664" s="12">
        <v>0</v>
      </c>
      <c r="AA4664" s="12">
        <v>0</v>
      </c>
      <c r="AB4664" s="12">
        <f t="shared" si="7196"/>
        <v>100</v>
      </c>
      <c r="AC4664" s="12">
        <f t="shared" ref="AC4664:AQ4664" si="7199">SUM(AC4665)</f>
        <v>0</v>
      </c>
      <c r="AD4664" s="12">
        <f t="shared" si="7199"/>
        <v>0</v>
      </c>
      <c r="AE4664" s="12">
        <f t="shared" si="7199"/>
        <v>0</v>
      </c>
      <c r="AF4664" s="12">
        <f t="shared" si="7199"/>
        <v>0</v>
      </c>
      <c r="AG4664" s="12">
        <f t="shared" si="7199"/>
        <v>0</v>
      </c>
      <c r="AH4664" s="12">
        <f t="shared" si="7199"/>
        <v>100</v>
      </c>
      <c r="AI4664" s="12">
        <f t="shared" si="7199"/>
        <v>0</v>
      </c>
      <c r="AJ4664" s="12">
        <f t="shared" si="7199"/>
        <v>0</v>
      </c>
      <c r="AK4664" s="12">
        <f t="shared" si="7199"/>
        <v>0</v>
      </c>
      <c r="AL4664" s="12">
        <f t="shared" si="7199"/>
        <v>0</v>
      </c>
      <c r="AM4664" s="12">
        <f t="shared" si="7199"/>
        <v>0</v>
      </c>
      <c r="AN4664" s="12">
        <f t="shared" si="7199"/>
        <v>0</v>
      </c>
      <c r="AO4664" s="12">
        <f t="shared" si="7199"/>
        <v>0</v>
      </c>
      <c r="AP4664" s="12">
        <f t="shared" si="7199"/>
        <v>0</v>
      </c>
      <c r="AQ4664" s="12">
        <f t="shared" si="7199"/>
        <v>0</v>
      </c>
      <c r="AR4664" s="12">
        <v>0</v>
      </c>
      <c r="AS4664" s="12">
        <v>100</v>
      </c>
      <c r="AT4664" s="12">
        <f>SUM(AT4665)</f>
        <v>100</v>
      </c>
      <c r="AU4664" s="12">
        <f t="shared" si="7197"/>
        <v>0</v>
      </c>
      <c r="AV4664" s="12">
        <f t="shared" si="7197"/>
        <v>0</v>
      </c>
      <c r="AW4664" s="12">
        <f t="shared" si="7197"/>
        <v>0</v>
      </c>
      <c r="AX4664" s="12">
        <f t="shared" si="7197"/>
        <v>0</v>
      </c>
      <c r="AY4664" s="12">
        <f t="shared" si="7197"/>
        <v>0</v>
      </c>
      <c r="AZ4664" s="12">
        <f t="shared" si="7197"/>
        <v>100</v>
      </c>
      <c r="BA4664" s="12">
        <f t="shared" si="7197"/>
        <v>0</v>
      </c>
      <c r="BB4664" s="12">
        <f t="shared" si="7197"/>
        <v>0</v>
      </c>
      <c r="BC4664" s="12">
        <f t="shared" si="7197"/>
        <v>0</v>
      </c>
      <c r="BD4664" s="12">
        <f t="shared" si="7197"/>
        <v>0</v>
      </c>
      <c r="BE4664" s="12">
        <f t="shared" si="7197"/>
        <v>0</v>
      </c>
      <c r="BF4664" s="12">
        <f t="shared" si="7197"/>
        <v>0</v>
      </c>
      <c r="BG4664" s="12">
        <f t="shared" si="7197"/>
        <v>0</v>
      </c>
      <c r="BH4664" s="12">
        <f t="shared" si="7197"/>
        <v>0</v>
      </c>
      <c r="BI4664" s="12">
        <f t="shared" si="7197"/>
        <v>0</v>
      </c>
      <c r="BJ4664" s="12">
        <v>0</v>
      </c>
      <c r="BK4664" s="12">
        <v>100</v>
      </c>
    </row>
    <row r="4665" spans="1:63" x14ac:dyDescent="0.25">
      <c r="A4665" s="4" t="s">
        <v>1156</v>
      </c>
      <c r="B4665" s="4" t="s">
        <v>58</v>
      </c>
      <c r="C4665" s="4" t="s">
        <v>169</v>
      </c>
      <c r="D4665" s="107" t="s">
        <v>1502</v>
      </c>
      <c r="E4665" s="117">
        <v>6148</v>
      </c>
      <c r="F4665" s="107"/>
      <c r="G4665" s="103" t="s">
        <v>1659</v>
      </c>
      <c r="H4665" s="13" t="s">
        <v>47</v>
      </c>
      <c r="I4665" s="14">
        <v>300</v>
      </c>
      <c r="J4665" s="14">
        <v>0</v>
      </c>
      <c r="K4665" s="14"/>
      <c r="L4665" s="14"/>
      <c r="M4665" s="14"/>
      <c r="N4665" s="14"/>
      <c r="O4665" s="14"/>
      <c r="P4665" s="14">
        <f t="shared" si="7129"/>
        <v>0</v>
      </c>
      <c r="Q4665" s="14"/>
      <c r="R4665" s="14"/>
      <c r="S4665" s="14"/>
      <c r="T4665" s="14"/>
      <c r="U4665" s="14"/>
      <c r="V4665" s="14"/>
      <c r="W4665" s="14"/>
      <c r="X4665" s="14"/>
      <c r="Y4665" s="14"/>
      <c r="Z4665" s="14">
        <v>0</v>
      </c>
      <c r="AA4665" s="14">
        <v>0</v>
      </c>
      <c r="AB4665" s="14">
        <v>100</v>
      </c>
      <c r="AC4665" s="14"/>
      <c r="AD4665" s="14"/>
      <c r="AE4665" s="14"/>
      <c r="AF4665" s="14"/>
      <c r="AG4665" s="14"/>
      <c r="AH4665" s="14">
        <f t="shared" si="7130"/>
        <v>100</v>
      </c>
      <c r="AI4665" s="14"/>
      <c r="AJ4665" s="14"/>
      <c r="AK4665" s="14"/>
      <c r="AL4665" s="14"/>
      <c r="AM4665" s="14"/>
      <c r="AN4665" s="14"/>
      <c r="AO4665" s="14"/>
      <c r="AP4665" s="14"/>
      <c r="AQ4665" s="14"/>
      <c r="AR4665" s="14">
        <v>0</v>
      </c>
      <c r="AS4665" s="14">
        <v>100</v>
      </c>
      <c r="AT4665" s="14">
        <v>100</v>
      </c>
      <c r="AU4665" s="14"/>
      <c r="AV4665" s="14"/>
      <c r="AW4665" s="14"/>
      <c r="AX4665" s="14"/>
      <c r="AY4665" s="14"/>
      <c r="AZ4665" s="14">
        <f t="shared" si="7131"/>
        <v>100</v>
      </c>
      <c r="BA4665" s="14"/>
      <c r="BB4665" s="14"/>
      <c r="BC4665" s="14"/>
      <c r="BD4665" s="14"/>
      <c r="BE4665" s="14"/>
      <c r="BF4665" s="14"/>
      <c r="BG4665" s="14"/>
      <c r="BH4665" s="14"/>
      <c r="BI4665" s="14"/>
      <c r="BJ4665" s="14">
        <v>0</v>
      </c>
      <c r="BK4665" s="14">
        <v>100</v>
      </c>
    </row>
    <row r="4666" spans="1:63" ht="33.75" x14ac:dyDescent="0.25">
      <c r="A4666" s="1" t="s">
        <v>0</v>
      </c>
      <c r="B4666" s="1" t="s">
        <v>0</v>
      </c>
      <c r="C4666" s="1" t="s">
        <v>0</v>
      </c>
      <c r="D4666" s="106" t="s">
        <v>0</v>
      </c>
      <c r="E4666" s="106" t="s">
        <v>0</v>
      </c>
      <c r="F4666" s="106" t="s">
        <v>0</v>
      </c>
      <c r="G4666" s="2" t="s">
        <v>0</v>
      </c>
      <c r="H4666" s="10" t="s">
        <v>49</v>
      </c>
      <c r="I4666" s="11">
        <f>SUM(I4667)</f>
        <v>3200</v>
      </c>
      <c r="J4666" s="11">
        <f t="shared" ref="J4666:Y4667" si="7200">SUM(J4667)</f>
        <v>100</v>
      </c>
      <c r="K4666" s="11">
        <f t="shared" si="7200"/>
        <v>1000</v>
      </c>
      <c r="L4666" s="11">
        <f t="shared" si="7200"/>
        <v>0</v>
      </c>
      <c r="M4666" s="11">
        <f t="shared" si="7200"/>
        <v>0</v>
      </c>
      <c r="N4666" s="11">
        <f t="shared" si="7200"/>
        <v>0</v>
      </c>
      <c r="O4666" s="11">
        <f t="shared" si="7200"/>
        <v>0</v>
      </c>
      <c r="P4666" s="11">
        <f t="shared" si="7200"/>
        <v>1100</v>
      </c>
      <c r="Q4666" s="11">
        <f t="shared" si="7200"/>
        <v>0</v>
      </c>
      <c r="R4666" s="11">
        <f t="shared" si="7200"/>
        <v>0</v>
      </c>
      <c r="S4666" s="11">
        <f t="shared" si="7200"/>
        <v>1000</v>
      </c>
      <c r="T4666" s="11">
        <f t="shared" si="7200"/>
        <v>0</v>
      </c>
      <c r="U4666" s="11">
        <f t="shared" si="7200"/>
        <v>0</v>
      </c>
      <c r="V4666" s="11">
        <f t="shared" si="7200"/>
        <v>0</v>
      </c>
      <c r="W4666" s="11">
        <f t="shared" si="7200"/>
        <v>0</v>
      </c>
      <c r="X4666" s="11">
        <f t="shared" si="7200"/>
        <v>0</v>
      </c>
      <c r="Y4666" s="11">
        <f t="shared" si="7200"/>
        <v>0</v>
      </c>
      <c r="Z4666" s="11">
        <v>1000</v>
      </c>
      <c r="AA4666" s="11">
        <v>100</v>
      </c>
      <c r="AB4666" s="11">
        <f t="shared" ref="AB4666:AQ4667" si="7201">SUM(AB4667)</f>
        <v>100</v>
      </c>
      <c r="AC4666" s="11">
        <f t="shared" si="7201"/>
        <v>0</v>
      </c>
      <c r="AD4666" s="11">
        <f t="shared" si="7201"/>
        <v>0</v>
      </c>
      <c r="AE4666" s="11">
        <f t="shared" si="7201"/>
        <v>0</v>
      </c>
      <c r="AF4666" s="11">
        <f t="shared" si="7201"/>
        <v>0</v>
      </c>
      <c r="AG4666" s="11">
        <f t="shared" si="7201"/>
        <v>0</v>
      </c>
      <c r="AH4666" s="11">
        <f t="shared" si="7201"/>
        <v>100</v>
      </c>
      <c r="AI4666" s="11">
        <f t="shared" si="7201"/>
        <v>0</v>
      </c>
      <c r="AJ4666" s="11">
        <f t="shared" si="7201"/>
        <v>0</v>
      </c>
      <c r="AK4666" s="11">
        <f t="shared" si="7201"/>
        <v>0</v>
      </c>
      <c r="AL4666" s="11">
        <f t="shared" si="7201"/>
        <v>0</v>
      </c>
      <c r="AM4666" s="11">
        <f t="shared" si="7201"/>
        <v>0</v>
      </c>
      <c r="AN4666" s="11">
        <f t="shared" si="7201"/>
        <v>0</v>
      </c>
      <c r="AO4666" s="11">
        <f t="shared" si="7201"/>
        <v>0</v>
      </c>
      <c r="AP4666" s="11">
        <f t="shared" si="7201"/>
        <v>0</v>
      </c>
      <c r="AQ4666" s="11">
        <f t="shared" si="7201"/>
        <v>0</v>
      </c>
      <c r="AR4666" s="11">
        <v>0</v>
      </c>
      <c r="AS4666" s="11">
        <v>100</v>
      </c>
      <c r="AT4666" s="11">
        <f t="shared" ref="AT4666:BI4667" si="7202">SUM(AT4667)</f>
        <v>100</v>
      </c>
      <c r="AU4666" s="11">
        <f t="shared" si="7202"/>
        <v>0</v>
      </c>
      <c r="AV4666" s="11">
        <f t="shared" si="7202"/>
        <v>0</v>
      </c>
      <c r="AW4666" s="11">
        <f t="shared" si="7202"/>
        <v>0</v>
      </c>
      <c r="AX4666" s="11">
        <f t="shared" si="7202"/>
        <v>0</v>
      </c>
      <c r="AY4666" s="11">
        <f t="shared" si="7202"/>
        <v>0</v>
      </c>
      <c r="AZ4666" s="11">
        <f t="shared" si="7202"/>
        <v>100</v>
      </c>
      <c r="BA4666" s="11">
        <f t="shared" si="7202"/>
        <v>0</v>
      </c>
      <c r="BB4666" s="11">
        <f t="shared" si="7202"/>
        <v>0</v>
      </c>
      <c r="BC4666" s="11">
        <f t="shared" si="7202"/>
        <v>0</v>
      </c>
      <c r="BD4666" s="11">
        <f t="shared" si="7202"/>
        <v>0</v>
      </c>
      <c r="BE4666" s="11">
        <f t="shared" si="7202"/>
        <v>0</v>
      </c>
      <c r="BF4666" s="11">
        <f t="shared" si="7202"/>
        <v>0</v>
      </c>
      <c r="BG4666" s="11">
        <f t="shared" si="7202"/>
        <v>0</v>
      </c>
      <c r="BH4666" s="11">
        <f t="shared" si="7202"/>
        <v>0</v>
      </c>
      <c r="BI4666" s="11">
        <f t="shared" si="7202"/>
        <v>0</v>
      </c>
      <c r="BJ4666" s="11">
        <v>0</v>
      </c>
      <c r="BK4666" s="11">
        <v>100</v>
      </c>
    </row>
    <row r="4667" spans="1:63" x14ac:dyDescent="0.25">
      <c r="A4667" s="4" t="s">
        <v>1156</v>
      </c>
      <c r="B4667" s="4" t="s">
        <v>58</v>
      </c>
      <c r="C4667" s="4" t="s">
        <v>169</v>
      </c>
      <c r="D4667" s="107" t="s">
        <v>1502</v>
      </c>
      <c r="E4667" s="106" t="s">
        <v>50</v>
      </c>
      <c r="F4667" s="106" t="s">
        <v>0</v>
      </c>
      <c r="G4667" s="2" t="s">
        <v>0</v>
      </c>
      <c r="H4667" s="2" t="s">
        <v>51</v>
      </c>
      <c r="I4667" s="12">
        <f>SUM(I4668)</f>
        <v>3200</v>
      </c>
      <c r="J4667" s="12">
        <f t="shared" si="7200"/>
        <v>100</v>
      </c>
      <c r="K4667" s="12">
        <f t="shared" ref="K4667:Y4667" si="7203">SUM(K4668)</f>
        <v>1000</v>
      </c>
      <c r="L4667" s="12">
        <f t="shared" si="7203"/>
        <v>0</v>
      </c>
      <c r="M4667" s="12">
        <f t="shared" si="7203"/>
        <v>0</v>
      </c>
      <c r="N4667" s="12">
        <f t="shared" si="7203"/>
        <v>0</v>
      </c>
      <c r="O4667" s="12">
        <f t="shared" si="7203"/>
        <v>0</v>
      </c>
      <c r="P4667" s="12">
        <f t="shared" si="7203"/>
        <v>1100</v>
      </c>
      <c r="Q4667" s="12">
        <f t="shared" si="7203"/>
        <v>0</v>
      </c>
      <c r="R4667" s="12">
        <f t="shared" si="7203"/>
        <v>0</v>
      </c>
      <c r="S4667" s="12">
        <f t="shared" si="7203"/>
        <v>1000</v>
      </c>
      <c r="T4667" s="12">
        <f t="shared" si="7203"/>
        <v>0</v>
      </c>
      <c r="U4667" s="12">
        <f t="shared" si="7203"/>
        <v>0</v>
      </c>
      <c r="V4667" s="12">
        <f t="shared" si="7203"/>
        <v>0</v>
      </c>
      <c r="W4667" s="12">
        <f t="shared" si="7203"/>
        <v>0</v>
      </c>
      <c r="X4667" s="12">
        <f t="shared" si="7203"/>
        <v>0</v>
      </c>
      <c r="Y4667" s="12">
        <f t="shared" si="7203"/>
        <v>0</v>
      </c>
      <c r="Z4667" s="12">
        <v>1000</v>
      </c>
      <c r="AA4667" s="12">
        <v>100</v>
      </c>
      <c r="AB4667" s="12">
        <f t="shared" si="7201"/>
        <v>100</v>
      </c>
      <c r="AC4667" s="12">
        <f t="shared" ref="AC4667:AQ4667" si="7204">SUM(AC4668)</f>
        <v>0</v>
      </c>
      <c r="AD4667" s="12">
        <f t="shared" si="7204"/>
        <v>0</v>
      </c>
      <c r="AE4667" s="12">
        <f t="shared" si="7204"/>
        <v>0</v>
      </c>
      <c r="AF4667" s="12">
        <f t="shared" si="7204"/>
        <v>0</v>
      </c>
      <c r="AG4667" s="12">
        <f t="shared" si="7204"/>
        <v>0</v>
      </c>
      <c r="AH4667" s="12">
        <f t="shared" si="7204"/>
        <v>100</v>
      </c>
      <c r="AI4667" s="12">
        <f t="shared" si="7204"/>
        <v>0</v>
      </c>
      <c r="AJ4667" s="12">
        <f t="shared" si="7204"/>
        <v>0</v>
      </c>
      <c r="AK4667" s="12">
        <f t="shared" si="7204"/>
        <v>0</v>
      </c>
      <c r="AL4667" s="12">
        <f t="shared" si="7204"/>
        <v>0</v>
      </c>
      <c r="AM4667" s="12">
        <f t="shared" si="7204"/>
        <v>0</v>
      </c>
      <c r="AN4667" s="12">
        <f t="shared" si="7204"/>
        <v>0</v>
      </c>
      <c r="AO4667" s="12">
        <f t="shared" si="7204"/>
        <v>0</v>
      </c>
      <c r="AP4667" s="12">
        <f t="shared" si="7204"/>
        <v>0</v>
      </c>
      <c r="AQ4667" s="12">
        <f t="shared" si="7204"/>
        <v>0</v>
      </c>
      <c r="AR4667" s="12">
        <v>0</v>
      </c>
      <c r="AS4667" s="12">
        <v>100</v>
      </c>
      <c r="AT4667" s="12">
        <f t="shared" si="7202"/>
        <v>100</v>
      </c>
      <c r="AU4667" s="12">
        <f t="shared" ref="AU4667:BI4667" si="7205">SUM(AU4668)</f>
        <v>0</v>
      </c>
      <c r="AV4667" s="12">
        <f t="shared" si="7205"/>
        <v>0</v>
      </c>
      <c r="AW4667" s="12">
        <f t="shared" si="7205"/>
        <v>0</v>
      </c>
      <c r="AX4667" s="12">
        <f t="shared" si="7205"/>
        <v>0</v>
      </c>
      <c r="AY4667" s="12">
        <f t="shared" si="7205"/>
        <v>0</v>
      </c>
      <c r="AZ4667" s="12">
        <f t="shared" si="7205"/>
        <v>100</v>
      </c>
      <c r="BA4667" s="12">
        <f t="shared" si="7205"/>
        <v>0</v>
      </c>
      <c r="BB4667" s="12">
        <f t="shared" si="7205"/>
        <v>0</v>
      </c>
      <c r="BC4667" s="12">
        <f t="shared" si="7205"/>
        <v>0</v>
      </c>
      <c r="BD4667" s="12">
        <f t="shared" si="7205"/>
        <v>0</v>
      </c>
      <c r="BE4667" s="12">
        <f t="shared" si="7205"/>
        <v>0</v>
      </c>
      <c r="BF4667" s="12">
        <f t="shared" si="7205"/>
        <v>0</v>
      </c>
      <c r="BG4667" s="12">
        <f t="shared" si="7205"/>
        <v>0</v>
      </c>
      <c r="BH4667" s="12">
        <f t="shared" si="7205"/>
        <v>0</v>
      </c>
      <c r="BI4667" s="12">
        <f t="shared" si="7205"/>
        <v>0</v>
      </c>
      <c r="BJ4667" s="12">
        <v>0</v>
      </c>
      <c r="BK4667" s="12">
        <v>100</v>
      </c>
    </row>
    <row r="4668" spans="1:63" x14ac:dyDescent="0.25">
      <c r="A4668" s="4" t="s">
        <v>1156</v>
      </c>
      <c r="B4668" s="4" t="s">
        <v>58</v>
      </c>
      <c r="C4668" s="4" t="s">
        <v>169</v>
      </c>
      <c r="D4668" s="107" t="s">
        <v>1502</v>
      </c>
      <c r="E4668" s="117">
        <v>8213</v>
      </c>
      <c r="F4668" s="107"/>
      <c r="G4668" s="103" t="s">
        <v>1659</v>
      </c>
      <c r="H4668" s="13" t="s">
        <v>53</v>
      </c>
      <c r="I4668" s="14">
        <v>3200</v>
      </c>
      <c r="J4668" s="14">
        <v>100</v>
      </c>
      <c r="K4668" s="14">
        <v>1000</v>
      </c>
      <c r="L4668" s="14"/>
      <c r="M4668" s="14"/>
      <c r="N4668" s="14"/>
      <c r="O4668" s="14"/>
      <c r="P4668" s="14">
        <f t="shared" si="7129"/>
        <v>1100</v>
      </c>
      <c r="Q4668" s="14"/>
      <c r="R4668" s="14"/>
      <c r="S4668" s="14">
        <v>1000</v>
      </c>
      <c r="T4668" s="14"/>
      <c r="U4668" s="14"/>
      <c r="V4668" s="14"/>
      <c r="W4668" s="14"/>
      <c r="X4668" s="14"/>
      <c r="Y4668" s="14"/>
      <c r="Z4668" s="14">
        <v>1000</v>
      </c>
      <c r="AA4668" s="14">
        <v>100</v>
      </c>
      <c r="AB4668" s="14">
        <v>100</v>
      </c>
      <c r="AC4668" s="14"/>
      <c r="AD4668" s="14"/>
      <c r="AE4668" s="14"/>
      <c r="AF4668" s="14"/>
      <c r="AG4668" s="14"/>
      <c r="AH4668" s="14">
        <f t="shared" si="7130"/>
        <v>100</v>
      </c>
      <c r="AI4668" s="14"/>
      <c r="AJ4668" s="14"/>
      <c r="AK4668" s="14"/>
      <c r="AL4668" s="14"/>
      <c r="AM4668" s="14"/>
      <c r="AN4668" s="14"/>
      <c r="AO4668" s="14"/>
      <c r="AP4668" s="14"/>
      <c r="AQ4668" s="14"/>
      <c r="AR4668" s="14">
        <v>0</v>
      </c>
      <c r="AS4668" s="14">
        <v>100</v>
      </c>
      <c r="AT4668" s="14">
        <v>100</v>
      </c>
      <c r="AU4668" s="14"/>
      <c r="AV4668" s="14"/>
      <c r="AW4668" s="14"/>
      <c r="AX4668" s="14"/>
      <c r="AY4668" s="14"/>
      <c r="AZ4668" s="14">
        <f t="shared" si="7131"/>
        <v>100</v>
      </c>
      <c r="BA4668" s="14"/>
      <c r="BB4668" s="14"/>
      <c r="BC4668" s="14"/>
      <c r="BD4668" s="14"/>
      <c r="BE4668" s="14"/>
      <c r="BF4668" s="14"/>
      <c r="BG4668" s="14"/>
      <c r="BH4668" s="14"/>
      <c r="BI4668" s="14"/>
      <c r="BJ4668" s="14">
        <v>0</v>
      </c>
      <c r="BK4668" s="14">
        <v>100</v>
      </c>
    </row>
    <row r="4669" spans="1:63" ht="22.5" x14ac:dyDescent="0.25">
      <c r="A4669" s="13" t="s">
        <v>0</v>
      </c>
      <c r="B4669" s="13" t="s">
        <v>0</v>
      </c>
      <c r="C4669" s="13" t="s">
        <v>0</v>
      </c>
      <c r="D4669" s="103" t="s">
        <v>0</v>
      </c>
      <c r="E4669" s="103" t="s">
        <v>0</v>
      </c>
      <c r="F4669" s="103" t="s">
        <v>0</v>
      </c>
      <c r="G4669" s="13" t="s">
        <v>0</v>
      </c>
      <c r="H4669" s="10" t="s">
        <v>1510</v>
      </c>
      <c r="I4669" s="11">
        <f>SUM(I4640,I4663,I4666)</f>
        <v>926044</v>
      </c>
      <c r="J4669" s="11">
        <f t="shared" ref="J4669:Y4669" si="7206">SUM(J4640,J4663,J4666)</f>
        <v>10410</v>
      </c>
      <c r="K4669" s="11">
        <f t="shared" si="7206"/>
        <v>8484</v>
      </c>
      <c r="L4669" s="11">
        <f t="shared" si="7206"/>
        <v>0</v>
      </c>
      <c r="M4669" s="11">
        <f t="shared" si="7206"/>
        <v>0</v>
      </c>
      <c r="N4669" s="11">
        <f t="shared" si="7206"/>
        <v>0</v>
      </c>
      <c r="O4669" s="11">
        <f t="shared" si="7206"/>
        <v>0</v>
      </c>
      <c r="P4669" s="11">
        <f t="shared" si="7206"/>
        <v>18894</v>
      </c>
      <c r="Q4669" s="11">
        <f t="shared" si="7206"/>
        <v>0</v>
      </c>
      <c r="R4669" s="11">
        <f t="shared" si="7206"/>
        <v>0</v>
      </c>
      <c r="S4669" s="11">
        <f t="shared" si="7206"/>
        <v>9594</v>
      </c>
      <c r="T4669" s="11">
        <f t="shared" si="7206"/>
        <v>0</v>
      </c>
      <c r="U4669" s="11">
        <f t="shared" si="7206"/>
        <v>1110</v>
      </c>
      <c r="V4669" s="11">
        <f t="shared" si="7206"/>
        <v>4</v>
      </c>
      <c r="W4669" s="11">
        <f t="shared" si="7206"/>
        <v>0</v>
      </c>
      <c r="X4669" s="11">
        <f t="shared" si="7206"/>
        <v>0</v>
      </c>
      <c r="Y4669" s="11">
        <f t="shared" si="7206"/>
        <v>587</v>
      </c>
      <c r="Z4669" s="11">
        <v>11295</v>
      </c>
      <c r="AA4669" s="11">
        <v>7599</v>
      </c>
      <c r="AB4669" s="11">
        <f t="shared" ref="AB4669:AQ4669" si="7207">SUM(AB4640,AB4663,AB4666)</f>
        <v>8110</v>
      </c>
      <c r="AC4669" s="11">
        <f t="shared" si="7207"/>
        <v>507</v>
      </c>
      <c r="AD4669" s="11">
        <f t="shared" si="7207"/>
        <v>0</v>
      </c>
      <c r="AE4669" s="11">
        <f t="shared" si="7207"/>
        <v>0</v>
      </c>
      <c r="AF4669" s="11">
        <f t="shared" si="7207"/>
        <v>0</v>
      </c>
      <c r="AG4669" s="11">
        <f t="shared" si="7207"/>
        <v>0</v>
      </c>
      <c r="AH4669" s="11">
        <f t="shared" si="7207"/>
        <v>8617</v>
      </c>
      <c r="AI4669" s="11">
        <f t="shared" si="7207"/>
        <v>0</v>
      </c>
      <c r="AJ4669" s="11">
        <f t="shared" si="7207"/>
        <v>0</v>
      </c>
      <c r="AK4669" s="11">
        <f t="shared" si="7207"/>
        <v>507</v>
      </c>
      <c r="AL4669" s="11">
        <f t="shared" si="7207"/>
        <v>0</v>
      </c>
      <c r="AM4669" s="11">
        <f t="shared" si="7207"/>
        <v>0</v>
      </c>
      <c r="AN4669" s="11">
        <f t="shared" si="7207"/>
        <v>0</v>
      </c>
      <c r="AO4669" s="11">
        <f t="shared" si="7207"/>
        <v>0</v>
      </c>
      <c r="AP4669" s="11">
        <f t="shared" si="7207"/>
        <v>0</v>
      </c>
      <c r="AQ4669" s="11">
        <f t="shared" si="7207"/>
        <v>0</v>
      </c>
      <c r="AR4669" s="11">
        <v>507</v>
      </c>
      <c r="AS4669" s="11">
        <v>8110</v>
      </c>
      <c r="AT4669" s="11">
        <f t="shared" ref="AT4669:BI4669" si="7208">SUM(AT4640,AT4663,AT4666)</f>
        <v>8510</v>
      </c>
      <c r="AU4669" s="11">
        <f t="shared" si="7208"/>
        <v>965</v>
      </c>
      <c r="AV4669" s="11">
        <f t="shared" si="7208"/>
        <v>0</v>
      </c>
      <c r="AW4669" s="11">
        <f t="shared" si="7208"/>
        <v>0</v>
      </c>
      <c r="AX4669" s="11">
        <f t="shared" si="7208"/>
        <v>0</v>
      </c>
      <c r="AY4669" s="11">
        <f t="shared" si="7208"/>
        <v>0</v>
      </c>
      <c r="AZ4669" s="11">
        <f t="shared" si="7208"/>
        <v>9475</v>
      </c>
      <c r="BA4669" s="11">
        <f t="shared" si="7208"/>
        <v>0</v>
      </c>
      <c r="BB4669" s="11">
        <f t="shared" si="7208"/>
        <v>0</v>
      </c>
      <c r="BC4669" s="11">
        <f t="shared" si="7208"/>
        <v>965</v>
      </c>
      <c r="BD4669" s="11">
        <f t="shared" si="7208"/>
        <v>0</v>
      </c>
      <c r="BE4669" s="11">
        <f t="shared" si="7208"/>
        <v>0</v>
      </c>
      <c r="BF4669" s="11">
        <f t="shared" si="7208"/>
        <v>-1</v>
      </c>
      <c r="BG4669" s="11">
        <f t="shared" si="7208"/>
        <v>0</v>
      </c>
      <c r="BH4669" s="11">
        <f t="shared" si="7208"/>
        <v>0</v>
      </c>
      <c r="BI4669" s="11">
        <f t="shared" si="7208"/>
        <v>1</v>
      </c>
      <c r="BJ4669" s="11">
        <v>965</v>
      </c>
      <c r="BK4669" s="11">
        <v>8510</v>
      </c>
    </row>
    <row r="4670" spans="1:63" ht="15.75" thickBot="1" x14ac:dyDescent="0.3">
      <c r="A4670" s="13" t="s">
        <v>0</v>
      </c>
      <c r="B4670" s="13" t="s">
        <v>0</v>
      </c>
      <c r="C4670" s="13" t="s">
        <v>0</v>
      </c>
      <c r="D4670" s="103" t="s">
        <v>0</v>
      </c>
      <c r="E4670" s="103" t="s">
        <v>0</v>
      </c>
      <c r="F4670" s="103" t="s">
        <v>0</v>
      </c>
      <c r="G4670" s="13" t="s">
        <v>0</v>
      </c>
      <c r="H4670" s="2" t="s">
        <v>55</v>
      </c>
      <c r="I4670" s="12">
        <v>17</v>
      </c>
      <c r="J4670" s="13" t="s">
        <v>0</v>
      </c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>
        <v>0</v>
      </c>
      <c r="AA4670" s="13"/>
      <c r="AB4670" s="13" t="s">
        <v>0</v>
      </c>
      <c r="AC4670" s="13"/>
      <c r="AD4670" s="13"/>
      <c r="AE4670" s="13"/>
      <c r="AF4670" s="13"/>
      <c r="AG4670" s="13"/>
      <c r="AH4670" s="13"/>
      <c r="AI4670" s="13"/>
      <c r="AJ4670" s="13"/>
      <c r="AK4670" s="13"/>
      <c r="AL4670" s="13"/>
      <c r="AM4670" s="13"/>
      <c r="AN4670" s="13"/>
      <c r="AO4670" s="13"/>
      <c r="AP4670" s="13"/>
      <c r="AQ4670" s="13"/>
      <c r="AR4670" s="13">
        <v>0</v>
      </c>
      <c r="AS4670" s="13"/>
      <c r="AT4670" s="13" t="s">
        <v>0</v>
      </c>
      <c r="AU4670" s="13"/>
      <c r="AV4670" s="13"/>
      <c r="AW4670" s="13"/>
      <c r="AX4670" s="13"/>
      <c r="AY4670" s="13"/>
      <c r="AZ4670" s="13"/>
      <c r="BA4670" s="13"/>
      <c r="BB4670" s="13"/>
      <c r="BC4670" s="13"/>
      <c r="BD4670" s="13"/>
      <c r="BE4670" s="13"/>
      <c r="BF4670" s="13"/>
      <c r="BG4670" s="13"/>
      <c r="BH4670" s="13"/>
      <c r="BI4670" s="13"/>
      <c r="BJ4670" s="13">
        <v>0</v>
      </c>
      <c r="BK4670" s="13"/>
    </row>
    <row r="4671" spans="1:63" ht="69.75" customHeight="1" thickBot="1" x14ac:dyDescent="0.3">
      <c r="A4671" s="148" t="s">
        <v>0</v>
      </c>
      <c r="B4671" s="148" t="s">
        <v>0</v>
      </c>
      <c r="C4671" s="148" t="s">
        <v>0</v>
      </c>
      <c r="D4671" s="151" t="s">
        <v>0</v>
      </c>
      <c r="E4671" s="151" t="s">
        <v>0</v>
      </c>
      <c r="F4671" s="151" t="s">
        <v>0</v>
      </c>
      <c r="G4671" s="154" t="s">
        <v>0</v>
      </c>
      <c r="H4671" s="5" t="s">
        <v>56</v>
      </c>
      <c r="I4671" s="5" t="s">
        <v>9</v>
      </c>
      <c r="J4671" s="94" t="s">
        <v>10</v>
      </c>
      <c r="K4671" s="94" t="s">
        <v>1602</v>
      </c>
      <c r="L4671" s="94" t="s">
        <v>1535</v>
      </c>
      <c r="M4671" s="94" t="s">
        <v>1591</v>
      </c>
      <c r="N4671" s="94" t="s">
        <v>1592</v>
      </c>
      <c r="O4671" s="94" t="s">
        <v>1593</v>
      </c>
      <c r="P4671" s="94" t="s">
        <v>1606</v>
      </c>
      <c r="Q4671" s="94" t="s">
        <v>1603</v>
      </c>
      <c r="R4671" s="94" t="s">
        <v>1594</v>
      </c>
      <c r="S4671" s="94" t="s">
        <v>1595</v>
      </c>
      <c r="T4671" s="94" t="s">
        <v>1596</v>
      </c>
      <c r="U4671" s="94" t="s">
        <v>1597</v>
      </c>
      <c r="V4671" s="94" t="s">
        <v>1598</v>
      </c>
      <c r="W4671" s="94" t="s">
        <v>1599</v>
      </c>
      <c r="X4671" s="94" t="s">
        <v>1604</v>
      </c>
      <c r="Y4671" s="94" t="s">
        <v>1605</v>
      </c>
      <c r="Z4671" s="94" t="s">
        <v>1600</v>
      </c>
      <c r="AA4671" s="94" t="s">
        <v>1601</v>
      </c>
      <c r="AB4671" s="95" t="s">
        <v>11</v>
      </c>
      <c r="AC4671" s="95" t="s">
        <v>1602</v>
      </c>
      <c r="AD4671" s="95" t="s">
        <v>1535</v>
      </c>
      <c r="AE4671" s="95" t="s">
        <v>1591</v>
      </c>
      <c r="AF4671" s="95" t="s">
        <v>1592</v>
      </c>
      <c r="AG4671" s="95" t="s">
        <v>1593</v>
      </c>
      <c r="AH4671" s="95" t="s">
        <v>1607</v>
      </c>
      <c r="AI4671" s="95" t="s">
        <v>1603</v>
      </c>
      <c r="AJ4671" s="95" t="s">
        <v>1594</v>
      </c>
      <c r="AK4671" s="95" t="s">
        <v>1595</v>
      </c>
      <c r="AL4671" s="95" t="s">
        <v>1596</v>
      </c>
      <c r="AM4671" s="95" t="s">
        <v>1597</v>
      </c>
      <c r="AN4671" s="95" t="s">
        <v>1598</v>
      </c>
      <c r="AO4671" s="95" t="s">
        <v>1599</v>
      </c>
      <c r="AP4671" s="95" t="s">
        <v>1604</v>
      </c>
      <c r="AQ4671" s="95" t="s">
        <v>1605</v>
      </c>
      <c r="AR4671" s="95" t="s">
        <v>1600</v>
      </c>
      <c r="AS4671" s="95" t="s">
        <v>1601</v>
      </c>
      <c r="AT4671" s="96" t="s">
        <v>12</v>
      </c>
      <c r="AU4671" s="96" t="s">
        <v>1602</v>
      </c>
      <c r="AV4671" s="96" t="s">
        <v>1535</v>
      </c>
      <c r="AW4671" s="96" t="s">
        <v>1591</v>
      </c>
      <c r="AX4671" s="96" t="s">
        <v>1592</v>
      </c>
      <c r="AY4671" s="96" t="s">
        <v>1593</v>
      </c>
      <c r="AZ4671" s="96" t="s">
        <v>1608</v>
      </c>
      <c r="BA4671" s="96" t="s">
        <v>1603</v>
      </c>
      <c r="BB4671" s="96" t="s">
        <v>1594</v>
      </c>
      <c r="BC4671" s="96" t="s">
        <v>1595</v>
      </c>
      <c r="BD4671" s="96" t="s">
        <v>1596</v>
      </c>
      <c r="BE4671" s="96" t="s">
        <v>1597</v>
      </c>
      <c r="BF4671" s="96" t="s">
        <v>1598</v>
      </c>
      <c r="BG4671" s="96" t="s">
        <v>1599</v>
      </c>
      <c r="BH4671" s="96" t="s">
        <v>1604</v>
      </c>
      <c r="BI4671" s="96" t="s">
        <v>1605</v>
      </c>
      <c r="BJ4671" s="96" t="s">
        <v>1600</v>
      </c>
      <c r="BK4671" s="96" t="s">
        <v>1601</v>
      </c>
    </row>
    <row r="4672" spans="1:63" x14ac:dyDescent="0.25">
      <c r="A4672" s="149"/>
      <c r="B4672" s="149"/>
      <c r="C4672" s="149"/>
      <c r="D4672" s="152"/>
      <c r="E4672" s="152"/>
      <c r="F4672" s="152"/>
      <c r="G4672" s="155"/>
      <c r="H4672" s="15" t="s">
        <v>0</v>
      </c>
      <c r="I4672" s="9" t="s">
        <v>13</v>
      </c>
      <c r="J4672" s="9">
        <v>1</v>
      </c>
      <c r="K4672" s="9">
        <v>2</v>
      </c>
      <c r="L4672" s="9">
        <v>3</v>
      </c>
      <c r="M4672" s="9">
        <v>4</v>
      </c>
      <c r="N4672" s="9">
        <v>5</v>
      </c>
      <c r="O4672" s="9">
        <v>6</v>
      </c>
      <c r="P4672" s="9">
        <v>7</v>
      </c>
      <c r="Q4672" s="9">
        <v>8</v>
      </c>
      <c r="R4672" s="9">
        <v>9</v>
      </c>
      <c r="S4672" s="9">
        <v>10</v>
      </c>
      <c r="T4672" s="9">
        <v>11</v>
      </c>
      <c r="U4672" s="9">
        <v>12</v>
      </c>
      <c r="V4672" s="9">
        <v>13</v>
      </c>
      <c r="W4672" s="9">
        <v>14</v>
      </c>
      <c r="X4672" s="9">
        <v>15</v>
      </c>
      <c r="Y4672" s="9">
        <v>16</v>
      </c>
      <c r="Z4672" s="9">
        <v>20</v>
      </c>
      <c r="AA4672" s="9">
        <v>21</v>
      </c>
      <c r="AB4672" s="9">
        <v>1</v>
      </c>
      <c r="AC4672" s="9">
        <v>2</v>
      </c>
      <c r="AD4672" s="9">
        <v>3</v>
      </c>
      <c r="AE4672" s="9">
        <v>4</v>
      </c>
      <c r="AF4672" s="9">
        <v>5</v>
      </c>
      <c r="AG4672" s="9">
        <v>6</v>
      </c>
      <c r="AH4672" s="9">
        <v>7</v>
      </c>
      <c r="AI4672" s="9">
        <v>8</v>
      </c>
      <c r="AJ4672" s="9">
        <v>9</v>
      </c>
      <c r="AK4672" s="9">
        <v>10</v>
      </c>
      <c r="AL4672" s="9">
        <v>11</v>
      </c>
      <c r="AM4672" s="9">
        <v>12</v>
      </c>
      <c r="AN4672" s="9">
        <v>13</v>
      </c>
      <c r="AO4672" s="9">
        <v>14</v>
      </c>
      <c r="AP4672" s="9">
        <v>15</v>
      </c>
      <c r="AQ4672" s="9">
        <v>16</v>
      </c>
      <c r="AR4672" s="9">
        <v>20</v>
      </c>
      <c r="AS4672" s="9">
        <v>21</v>
      </c>
      <c r="AT4672" s="9">
        <v>1</v>
      </c>
      <c r="AU4672" s="9">
        <v>2</v>
      </c>
      <c r="AV4672" s="9">
        <v>3</v>
      </c>
      <c r="AW4672" s="9">
        <v>4</v>
      </c>
      <c r="AX4672" s="9">
        <v>5</v>
      </c>
      <c r="AY4672" s="9">
        <v>6</v>
      </c>
      <c r="AZ4672" s="9">
        <v>7</v>
      </c>
      <c r="BA4672" s="9">
        <v>8</v>
      </c>
      <c r="BB4672" s="9">
        <v>9</v>
      </c>
      <c r="BC4672" s="9">
        <v>10</v>
      </c>
      <c r="BD4672" s="9">
        <v>11</v>
      </c>
      <c r="BE4672" s="9">
        <v>12</v>
      </c>
      <c r="BF4672" s="9">
        <v>13</v>
      </c>
      <c r="BG4672" s="9">
        <v>14</v>
      </c>
      <c r="BH4672" s="9">
        <v>15</v>
      </c>
      <c r="BI4672" s="9">
        <v>16</v>
      </c>
      <c r="BJ4672" s="9">
        <v>20</v>
      </c>
      <c r="BK4672" s="9">
        <v>21</v>
      </c>
    </row>
    <row r="4673" spans="1:63" x14ac:dyDescent="0.25">
      <c r="A4673" s="149"/>
      <c r="B4673" s="149"/>
      <c r="C4673" s="149"/>
      <c r="D4673" s="152"/>
      <c r="E4673" s="152"/>
      <c r="F4673" s="152"/>
      <c r="G4673" s="155"/>
      <c r="H4673" s="16" t="s">
        <v>1189</v>
      </c>
      <c r="I4673" s="17">
        <f>SUM(I4669)</f>
        <v>926044</v>
      </c>
      <c r="J4673" s="17">
        <f t="shared" ref="J4673:Y4673" si="7209">SUM(J4669)</f>
        <v>10410</v>
      </c>
      <c r="K4673" s="17">
        <f t="shared" si="7209"/>
        <v>8484</v>
      </c>
      <c r="L4673" s="17">
        <f t="shared" si="7209"/>
        <v>0</v>
      </c>
      <c r="M4673" s="17">
        <f t="shared" si="7209"/>
        <v>0</v>
      </c>
      <c r="N4673" s="17">
        <f t="shared" si="7209"/>
        <v>0</v>
      </c>
      <c r="O4673" s="17">
        <f t="shared" si="7209"/>
        <v>0</v>
      </c>
      <c r="P4673" s="17">
        <f t="shared" ref="P4673" si="7210">SUM(P4669)</f>
        <v>18894</v>
      </c>
      <c r="Q4673" s="17">
        <f t="shared" si="7209"/>
        <v>0</v>
      </c>
      <c r="R4673" s="17">
        <f t="shared" si="7209"/>
        <v>0</v>
      </c>
      <c r="S4673" s="17">
        <f t="shared" si="7209"/>
        <v>9594</v>
      </c>
      <c r="T4673" s="17">
        <f t="shared" si="7209"/>
        <v>0</v>
      </c>
      <c r="U4673" s="17">
        <f t="shared" si="7209"/>
        <v>1110</v>
      </c>
      <c r="V4673" s="17">
        <f t="shared" si="7209"/>
        <v>4</v>
      </c>
      <c r="W4673" s="17">
        <f t="shared" si="7209"/>
        <v>0</v>
      </c>
      <c r="X4673" s="17">
        <f t="shared" si="7209"/>
        <v>0</v>
      </c>
      <c r="Y4673" s="17">
        <f t="shared" si="7209"/>
        <v>587</v>
      </c>
      <c r="Z4673" s="17">
        <v>11295</v>
      </c>
      <c r="AA4673" s="17">
        <v>7599</v>
      </c>
      <c r="AB4673" s="17">
        <f t="shared" ref="AB4673:AQ4673" si="7211">SUM(AB4669)</f>
        <v>8110</v>
      </c>
      <c r="AC4673" s="17">
        <f t="shared" si="7211"/>
        <v>507</v>
      </c>
      <c r="AD4673" s="17">
        <f t="shared" si="7211"/>
        <v>0</v>
      </c>
      <c r="AE4673" s="17">
        <f t="shared" si="7211"/>
        <v>0</v>
      </c>
      <c r="AF4673" s="17">
        <f t="shared" si="7211"/>
        <v>0</v>
      </c>
      <c r="AG4673" s="17">
        <f t="shared" si="7211"/>
        <v>0</v>
      </c>
      <c r="AH4673" s="17">
        <f t="shared" ref="AH4673" si="7212">SUM(AH4669)</f>
        <v>8617</v>
      </c>
      <c r="AI4673" s="17">
        <f t="shared" si="7211"/>
        <v>0</v>
      </c>
      <c r="AJ4673" s="17">
        <f t="shared" si="7211"/>
        <v>0</v>
      </c>
      <c r="AK4673" s="17">
        <f t="shared" si="7211"/>
        <v>507</v>
      </c>
      <c r="AL4673" s="17">
        <f t="shared" si="7211"/>
        <v>0</v>
      </c>
      <c r="AM4673" s="17">
        <f t="shared" si="7211"/>
        <v>0</v>
      </c>
      <c r="AN4673" s="17">
        <f t="shared" si="7211"/>
        <v>0</v>
      </c>
      <c r="AO4673" s="17">
        <f t="shared" si="7211"/>
        <v>0</v>
      </c>
      <c r="AP4673" s="17">
        <f t="shared" si="7211"/>
        <v>0</v>
      </c>
      <c r="AQ4673" s="17">
        <f t="shared" si="7211"/>
        <v>0</v>
      </c>
      <c r="AR4673" s="17">
        <v>507</v>
      </c>
      <c r="AS4673" s="17">
        <v>8110</v>
      </c>
      <c r="AT4673" s="17">
        <f t="shared" ref="AT4673:BI4673" si="7213">SUM(AT4669)</f>
        <v>8510</v>
      </c>
      <c r="AU4673" s="17">
        <f t="shared" si="7213"/>
        <v>965</v>
      </c>
      <c r="AV4673" s="17">
        <f t="shared" si="7213"/>
        <v>0</v>
      </c>
      <c r="AW4673" s="17">
        <f t="shared" si="7213"/>
        <v>0</v>
      </c>
      <c r="AX4673" s="17">
        <f t="shared" si="7213"/>
        <v>0</v>
      </c>
      <c r="AY4673" s="17">
        <f t="shared" si="7213"/>
        <v>0</v>
      </c>
      <c r="AZ4673" s="17">
        <f t="shared" ref="AZ4673" si="7214">SUM(AZ4669)</f>
        <v>9475</v>
      </c>
      <c r="BA4673" s="17">
        <f t="shared" si="7213"/>
        <v>0</v>
      </c>
      <c r="BB4673" s="17">
        <f t="shared" si="7213"/>
        <v>0</v>
      </c>
      <c r="BC4673" s="17">
        <f t="shared" si="7213"/>
        <v>965</v>
      </c>
      <c r="BD4673" s="17">
        <f t="shared" si="7213"/>
        <v>0</v>
      </c>
      <c r="BE4673" s="17">
        <f t="shared" si="7213"/>
        <v>0</v>
      </c>
      <c r="BF4673" s="17">
        <f t="shared" si="7213"/>
        <v>-1</v>
      </c>
      <c r="BG4673" s="17">
        <f t="shared" si="7213"/>
        <v>0</v>
      </c>
      <c r="BH4673" s="17">
        <f t="shared" si="7213"/>
        <v>0</v>
      </c>
      <c r="BI4673" s="17">
        <f t="shared" si="7213"/>
        <v>1</v>
      </c>
      <c r="BJ4673" s="17">
        <v>965</v>
      </c>
      <c r="BK4673" s="17">
        <v>8510</v>
      </c>
    </row>
    <row r="4674" spans="1:63" x14ac:dyDescent="0.25">
      <c r="A4674" s="149"/>
      <c r="B4674" s="149"/>
      <c r="C4674" s="149"/>
      <c r="D4674" s="152"/>
      <c r="E4674" s="152"/>
      <c r="F4674" s="152"/>
      <c r="G4674" s="155"/>
      <c r="H4674" s="18" t="s">
        <v>57</v>
      </c>
      <c r="I4674" s="17">
        <f>SUM(I4673)</f>
        <v>926044</v>
      </c>
      <c r="J4674" s="17">
        <f t="shared" ref="J4674:Y4674" si="7215">SUM(J4673)</f>
        <v>10410</v>
      </c>
      <c r="K4674" s="17">
        <f t="shared" si="7215"/>
        <v>8484</v>
      </c>
      <c r="L4674" s="17">
        <f t="shared" si="7215"/>
        <v>0</v>
      </c>
      <c r="M4674" s="17">
        <f t="shared" si="7215"/>
        <v>0</v>
      </c>
      <c r="N4674" s="17">
        <f t="shared" si="7215"/>
        <v>0</v>
      </c>
      <c r="O4674" s="17">
        <f t="shared" si="7215"/>
        <v>0</v>
      </c>
      <c r="P4674" s="17">
        <f t="shared" ref="P4674" si="7216">SUM(P4673)</f>
        <v>18894</v>
      </c>
      <c r="Q4674" s="17">
        <f t="shared" si="7215"/>
        <v>0</v>
      </c>
      <c r="R4674" s="17">
        <f t="shared" si="7215"/>
        <v>0</v>
      </c>
      <c r="S4674" s="17">
        <f t="shared" si="7215"/>
        <v>9594</v>
      </c>
      <c r="T4674" s="17">
        <f t="shared" si="7215"/>
        <v>0</v>
      </c>
      <c r="U4674" s="17">
        <f t="shared" si="7215"/>
        <v>1110</v>
      </c>
      <c r="V4674" s="17">
        <f t="shared" si="7215"/>
        <v>4</v>
      </c>
      <c r="W4674" s="17">
        <f t="shared" si="7215"/>
        <v>0</v>
      </c>
      <c r="X4674" s="17">
        <f t="shared" si="7215"/>
        <v>0</v>
      </c>
      <c r="Y4674" s="17">
        <f t="shared" si="7215"/>
        <v>587</v>
      </c>
      <c r="Z4674" s="17">
        <v>11295</v>
      </c>
      <c r="AA4674" s="17">
        <v>7599</v>
      </c>
      <c r="AB4674" s="17">
        <f t="shared" ref="AB4674:AQ4674" si="7217">SUM(AB4673)</f>
        <v>8110</v>
      </c>
      <c r="AC4674" s="17">
        <f t="shared" si="7217"/>
        <v>507</v>
      </c>
      <c r="AD4674" s="17">
        <f t="shared" si="7217"/>
        <v>0</v>
      </c>
      <c r="AE4674" s="17">
        <f t="shared" si="7217"/>
        <v>0</v>
      </c>
      <c r="AF4674" s="17">
        <f t="shared" si="7217"/>
        <v>0</v>
      </c>
      <c r="AG4674" s="17">
        <f t="shared" si="7217"/>
        <v>0</v>
      </c>
      <c r="AH4674" s="17">
        <f t="shared" ref="AH4674" si="7218">SUM(AH4673)</f>
        <v>8617</v>
      </c>
      <c r="AI4674" s="17">
        <f t="shared" si="7217"/>
        <v>0</v>
      </c>
      <c r="AJ4674" s="17">
        <f t="shared" si="7217"/>
        <v>0</v>
      </c>
      <c r="AK4674" s="17">
        <f t="shared" si="7217"/>
        <v>507</v>
      </c>
      <c r="AL4674" s="17">
        <f t="shared" si="7217"/>
        <v>0</v>
      </c>
      <c r="AM4674" s="17">
        <f t="shared" si="7217"/>
        <v>0</v>
      </c>
      <c r="AN4674" s="17">
        <f t="shared" si="7217"/>
        <v>0</v>
      </c>
      <c r="AO4674" s="17">
        <f t="shared" si="7217"/>
        <v>0</v>
      </c>
      <c r="AP4674" s="17">
        <f t="shared" si="7217"/>
        <v>0</v>
      </c>
      <c r="AQ4674" s="17">
        <f t="shared" si="7217"/>
        <v>0</v>
      </c>
      <c r="AR4674" s="17">
        <v>507</v>
      </c>
      <c r="AS4674" s="17">
        <v>8110</v>
      </c>
      <c r="AT4674" s="17">
        <f t="shared" ref="AT4674:BI4674" si="7219">SUM(AT4673)</f>
        <v>8510</v>
      </c>
      <c r="AU4674" s="17">
        <f t="shared" si="7219"/>
        <v>965</v>
      </c>
      <c r="AV4674" s="17">
        <f t="shared" si="7219"/>
        <v>0</v>
      </c>
      <c r="AW4674" s="17">
        <f t="shared" si="7219"/>
        <v>0</v>
      </c>
      <c r="AX4674" s="17">
        <f t="shared" si="7219"/>
        <v>0</v>
      </c>
      <c r="AY4674" s="17">
        <f t="shared" si="7219"/>
        <v>0</v>
      </c>
      <c r="AZ4674" s="17">
        <f t="shared" ref="AZ4674" si="7220">SUM(AZ4673)</f>
        <v>9475</v>
      </c>
      <c r="BA4674" s="17">
        <f t="shared" si="7219"/>
        <v>0</v>
      </c>
      <c r="BB4674" s="17">
        <f t="shared" si="7219"/>
        <v>0</v>
      </c>
      <c r="BC4674" s="17">
        <f t="shared" si="7219"/>
        <v>965</v>
      </c>
      <c r="BD4674" s="17">
        <f t="shared" si="7219"/>
        <v>0</v>
      </c>
      <c r="BE4674" s="17">
        <f t="shared" si="7219"/>
        <v>0</v>
      </c>
      <c r="BF4674" s="17">
        <f t="shared" si="7219"/>
        <v>-1</v>
      </c>
      <c r="BG4674" s="17">
        <f t="shared" si="7219"/>
        <v>0</v>
      </c>
      <c r="BH4674" s="17">
        <f t="shared" si="7219"/>
        <v>0</v>
      </c>
      <c r="BI4674" s="17">
        <f t="shared" si="7219"/>
        <v>1</v>
      </c>
      <c r="BJ4674" s="17">
        <v>965</v>
      </c>
      <c r="BK4674" s="17">
        <v>8510</v>
      </c>
    </row>
    <row r="4675" spans="1:63" x14ac:dyDescent="0.25">
      <c r="A4675" s="150"/>
      <c r="B4675" s="150"/>
      <c r="C4675" s="150"/>
      <c r="D4675" s="153"/>
      <c r="E4675" s="153"/>
      <c r="F4675" s="153"/>
      <c r="G4675" s="156"/>
      <c r="P4675">
        <f t="shared" ref="P4675:P4732" si="7221">J4675+K4675+L4675+M4675+N4675+O4675</f>
        <v>0</v>
      </c>
      <c r="Z4675">
        <v>0</v>
      </c>
      <c r="AA4675">
        <v>0</v>
      </c>
      <c r="AH4675">
        <f t="shared" ref="AH4675:AH4732" si="7222">AB4675+AC4675+AD4675+AE4675+AF4675+AG4675</f>
        <v>0</v>
      </c>
      <c r="AR4675">
        <v>0</v>
      </c>
      <c r="AS4675">
        <v>0</v>
      </c>
      <c r="AZ4675">
        <f t="shared" ref="AZ4675:AZ4732" si="7223">AT4675+AU4675+AV4675+AW4675+AX4675+AY4675</f>
        <v>0</v>
      </c>
      <c r="BJ4675">
        <v>0</v>
      </c>
      <c r="BK4675">
        <v>0</v>
      </c>
    </row>
    <row r="4676" spans="1:63" ht="15.75" thickBot="1" x14ac:dyDescent="0.3">
      <c r="A4676" s="13" t="s">
        <v>0</v>
      </c>
      <c r="B4676" s="13" t="s">
        <v>0</v>
      </c>
      <c r="C4676" s="13" t="s">
        <v>0</v>
      </c>
      <c r="D4676" s="103" t="s">
        <v>0</v>
      </c>
      <c r="E4676" s="103" t="s">
        <v>0</v>
      </c>
      <c r="F4676" s="103" t="s">
        <v>0</v>
      </c>
      <c r="G4676" s="13" t="s">
        <v>0</v>
      </c>
      <c r="H4676" s="19" t="s">
        <v>0</v>
      </c>
      <c r="I4676" s="19" t="s">
        <v>0</v>
      </c>
      <c r="J4676" s="19" t="s">
        <v>0</v>
      </c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>
        <v>0</v>
      </c>
      <c r="AA4676" s="19">
        <v>0</v>
      </c>
      <c r="AB4676" s="19" t="s">
        <v>0</v>
      </c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>
        <v>0</v>
      </c>
      <c r="AS4676" s="19">
        <v>0</v>
      </c>
      <c r="AT4676" s="19" t="s">
        <v>0</v>
      </c>
      <c r="AU4676" s="19"/>
      <c r="AV4676" s="19"/>
      <c r="AW4676" s="19"/>
      <c r="AX4676" s="19"/>
      <c r="AY4676" s="19"/>
      <c r="AZ4676" s="19"/>
      <c r="BA4676" s="19"/>
      <c r="BB4676" s="19"/>
      <c r="BC4676" s="19"/>
      <c r="BD4676" s="19"/>
      <c r="BE4676" s="19"/>
      <c r="BF4676" s="19"/>
      <c r="BG4676" s="19"/>
      <c r="BH4676" s="19"/>
      <c r="BI4676" s="19"/>
      <c r="BJ4676" s="19">
        <v>0</v>
      </c>
      <c r="BK4676" s="19">
        <v>0</v>
      </c>
    </row>
    <row r="4677" spans="1:63" ht="69.75" customHeight="1" thickBot="1" x14ac:dyDescent="0.3">
      <c r="A4677" s="5" t="s">
        <v>2</v>
      </c>
      <c r="B4677" s="5" t="s">
        <v>3</v>
      </c>
      <c r="C4677" s="5" t="s">
        <v>4</v>
      </c>
      <c r="D4677" s="108" t="s">
        <v>0</v>
      </c>
      <c r="E4677" s="116" t="s">
        <v>5</v>
      </c>
      <c r="F4677" s="116" t="s">
        <v>6</v>
      </c>
      <c r="G4677" s="5" t="s">
        <v>7</v>
      </c>
      <c r="H4677" s="5" t="s">
        <v>8</v>
      </c>
      <c r="I4677" s="5" t="s">
        <v>9</v>
      </c>
      <c r="J4677" s="94" t="s">
        <v>10</v>
      </c>
      <c r="K4677" s="94" t="s">
        <v>1602</v>
      </c>
      <c r="L4677" s="94" t="s">
        <v>1535</v>
      </c>
      <c r="M4677" s="94" t="s">
        <v>1591</v>
      </c>
      <c r="N4677" s="94" t="s">
        <v>1592</v>
      </c>
      <c r="O4677" s="94" t="s">
        <v>1593</v>
      </c>
      <c r="P4677" s="94" t="s">
        <v>1606</v>
      </c>
      <c r="Q4677" s="94" t="s">
        <v>1603</v>
      </c>
      <c r="R4677" s="94" t="s">
        <v>1594</v>
      </c>
      <c r="S4677" s="94" t="s">
        <v>1595</v>
      </c>
      <c r="T4677" s="94" t="s">
        <v>1596</v>
      </c>
      <c r="U4677" s="94" t="s">
        <v>1597</v>
      </c>
      <c r="V4677" s="94" t="s">
        <v>1598</v>
      </c>
      <c r="W4677" s="94" t="s">
        <v>1599</v>
      </c>
      <c r="X4677" s="94" t="s">
        <v>1604</v>
      </c>
      <c r="Y4677" s="94" t="s">
        <v>1605</v>
      </c>
      <c r="Z4677" s="94" t="s">
        <v>1600</v>
      </c>
      <c r="AA4677" s="94" t="s">
        <v>1601</v>
      </c>
      <c r="AB4677" s="95" t="s">
        <v>11</v>
      </c>
      <c r="AC4677" s="95" t="s">
        <v>1602</v>
      </c>
      <c r="AD4677" s="95" t="s">
        <v>1535</v>
      </c>
      <c r="AE4677" s="95" t="s">
        <v>1591</v>
      </c>
      <c r="AF4677" s="95" t="s">
        <v>1592</v>
      </c>
      <c r="AG4677" s="95" t="s">
        <v>1593</v>
      </c>
      <c r="AH4677" s="95" t="s">
        <v>1607</v>
      </c>
      <c r="AI4677" s="95" t="s">
        <v>1603</v>
      </c>
      <c r="AJ4677" s="95" t="s">
        <v>1594</v>
      </c>
      <c r="AK4677" s="95" t="s">
        <v>1595</v>
      </c>
      <c r="AL4677" s="95" t="s">
        <v>1596</v>
      </c>
      <c r="AM4677" s="95" t="s">
        <v>1597</v>
      </c>
      <c r="AN4677" s="95" t="s">
        <v>1598</v>
      </c>
      <c r="AO4677" s="95" t="s">
        <v>1599</v>
      </c>
      <c r="AP4677" s="95" t="s">
        <v>1604</v>
      </c>
      <c r="AQ4677" s="95" t="s">
        <v>1605</v>
      </c>
      <c r="AR4677" s="95" t="s">
        <v>1600</v>
      </c>
      <c r="AS4677" s="95" t="s">
        <v>1601</v>
      </c>
      <c r="AT4677" s="96" t="s">
        <v>12</v>
      </c>
      <c r="AU4677" s="96" t="s">
        <v>1602</v>
      </c>
      <c r="AV4677" s="96" t="s">
        <v>1535</v>
      </c>
      <c r="AW4677" s="96" t="s">
        <v>1591</v>
      </c>
      <c r="AX4677" s="96" t="s">
        <v>1592</v>
      </c>
      <c r="AY4677" s="96" t="s">
        <v>1593</v>
      </c>
      <c r="AZ4677" s="96" t="s">
        <v>1608</v>
      </c>
      <c r="BA4677" s="96" t="s">
        <v>1603</v>
      </c>
      <c r="BB4677" s="96" t="s">
        <v>1594</v>
      </c>
      <c r="BC4677" s="96" t="s">
        <v>1595</v>
      </c>
      <c r="BD4677" s="96" t="s">
        <v>1596</v>
      </c>
      <c r="BE4677" s="96" t="s">
        <v>1597</v>
      </c>
      <c r="BF4677" s="96" t="s">
        <v>1598</v>
      </c>
      <c r="BG4677" s="96" t="s">
        <v>1599</v>
      </c>
      <c r="BH4677" s="96" t="s">
        <v>1604</v>
      </c>
      <c r="BI4677" s="96" t="s">
        <v>1605</v>
      </c>
      <c r="BJ4677" s="96" t="s">
        <v>1600</v>
      </c>
      <c r="BK4677" s="96" t="s">
        <v>1601</v>
      </c>
    </row>
    <row r="4678" spans="1:63" x14ac:dyDescent="0.25">
      <c r="A4678" s="6" t="s">
        <v>0</v>
      </c>
      <c r="B4678" s="6" t="s">
        <v>0</v>
      </c>
      <c r="C4678" s="6" t="s">
        <v>0</v>
      </c>
      <c r="D4678" s="109" t="s">
        <v>0</v>
      </c>
      <c r="E4678" s="109" t="s">
        <v>0</v>
      </c>
      <c r="F4678" s="125" t="s">
        <v>0</v>
      </c>
      <c r="G4678" s="7" t="s">
        <v>0</v>
      </c>
      <c r="H4678" s="8" t="s">
        <v>0</v>
      </c>
      <c r="I4678" s="9" t="s">
        <v>13</v>
      </c>
      <c r="J4678" s="9">
        <v>1</v>
      </c>
      <c r="K4678" s="9">
        <v>2</v>
      </c>
      <c r="L4678" s="9">
        <v>3</v>
      </c>
      <c r="M4678" s="9">
        <v>4</v>
      </c>
      <c r="N4678" s="9">
        <v>5</v>
      </c>
      <c r="O4678" s="9">
        <v>6</v>
      </c>
      <c r="P4678" s="9">
        <v>7</v>
      </c>
      <c r="Q4678" s="9">
        <v>8</v>
      </c>
      <c r="R4678" s="9">
        <v>9</v>
      </c>
      <c r="S4678" s="9">
        <v>10</v>
      </c>
      <c r="T4678" s="9">
        <v>11</v>
      </c>
      <c r="U4678" s="9">
        <v>12</v>
      </c>
      <c r="V4678" s="9">
        <v>13</v>
      </c>
      <c r="W4678" s="9">
        <v>14</v>
      </c>
      <c r="X4678" s="9">
        <v>15</v>
      </c>
      <c r="Y4678" s="9">
        <v>16</v>
      </c>
      <c r="Z4678" s="9">
        <v>20</v>
      </c>
      <c r="AA4678" s="9">
        <v>21</v>
      </c>
      <c r="AB4678" s="9">
        <v>1</v>
      </c>
      <c r="AC4678" s="9">
        <v>2</v>
      </c>
      <c r="AD4678" s="9">
        <v>3</v>
      </c>
      <c r="AE4678" s="9">
        <v>4</v>
      </c>
      <c r="AF4678" s="9">
        <v>5</v>
      </c>
      <c r="AG4678" s="9">
        <v>6</v>
      </c>
      <c r="AH4678" s="9">
        <v>7</v>
      </c>
      <c r="AI4678" s="9">
        <v>8</v>
      </c>
      <c r="AJ4678" s="9">
        <v>9</v>
      </c>
      <c r="AK4678" s="9">
        <v>10</v>
      </c>
      <c r="AL4678" s="9">
        <v>11</v>
      </c>
      <c r="AM4678" s="9">
        <v>12</v>
      </c>
      <c r="AN4678" s="9">
        <v>13</v>
      </c>
      <c r="AO4678" s="9">
        <v>14</v>
      </c>
      <c r="AP4678" s="9">
        <v>15</v>
      </c>
      <c r="AQ4678" s="9">
        <v>16</v>
      </c>
      <c r="AR4678" s="9">
        <v>20</v>
      </c>
      <c r="AS4678" s="9">
        <v>21</v>
      </c>
      <c r="AT4678" s="9">
        <v>1</v>
      </c>
      <c r="AU4678" s="9">
        <v>2</v>
      </c>
      <c r="AV4678" s="9">
        <v>3</v>
      </c>
      <c r="AW4678" s="9">
        <v>4</v>
      </c>
      <c r="AX4678" s="9">
        <v>5</v>
      </c>
      <c r="AY4678" s="9">
        <v>6</v>
      </c>
      <c r="AZ4678" s="9">
        <v>7</v>
      </c>
      <c r="BA4678" s="9">
        <v>8</v>
      </c>
      <c r="BB4678" s="9">
        <v>9</v>
      </c>
      <c r="BC4678" s="9">
        <v>10</v>
      </c>
      <c r="BD4678" s="9">
        <v>11</v>
      </c>
      <c r="BE4678" s="9">
        <v>12</v>
      </c>
      <c r="BF4678" s="9">
        <v>13</v>
      </c>
      <c r="BG4678" s="9">
        <v>14</v>
      </c>
      <c r="BH4678" s="9">
        <v>15</v>
      </c>
      <c r="BI4678" s="9">
        <v>16</v>
      </c>
      <c r="BJ4678" s="9">
        <v>20</v>
      </c>
      <c r="BK4678" s="9">
        <v>21</v>
      </c>
    </row>
    <row r="4679" spans="1:63" ht="22.5" x14ac:dyDescent="0.25">
      <c r="A4679" s="1" t="s">
        <v>1156</v>
      </c>
      <c r="B4679" s="1" t="s">
        <v>58</v>
      </c>
      <c r="C4679" s="4" t="s">
        <v>170</v>
      </c>
      <c r="D4679" s="107" t="s">
        <v>1511</v>
      </c>
      <c r="E4679" s="106" t="s">
        <v>0</v>
      </c>
      <c r="F4679" s="106" t="s">
        <v>0</v>
      </c>
      <c r="G4679" s="2" t="s">
        <v>0</v>
      </c>
      <c r="H4679" s="2" t="s">
        <v>1512</v>
      </c>
      <c r="I4679" s="3" t="s">
        <v>0</v>
      </c>
      <c r="J4679" s="3" t="s">
        <v>0</v>
      </c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>
        <v>0</v>
      </c>
      <c r="AA4679" s="3">
        <v>0</v>
      </c>
      <c r="AB4679" s="3" t="s">
        <v>0</v>
      </c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>
        <v>0</v>
      </c>
      <c r="AS4679" s="3">
        <v>0</v>
      </c>
      <c r="AT4679" s="3" t="s">
        <v>0</v>
      </c>
      <c r="AU4679" s="3"/>
      <c r="AV4679" s="3"/>
      <c r="AW4679" s="3"/>
      <c r="AX4679" s="3"/>
      <c r="AY4679" s="3"/>
      <c r="AZ4679" s="3"/>
      <c r="BA4679" s="3"/>
      <c r="BB4679" s="3"/>
      <c r="BC4679" s="3"/>
      <c r="BD4679" s="3"/>
      <c r="BE4679" s="3"/>
      <c r="BF4679" s="3"/>
      <c r="BG4679" s="3"/>
      <c r="BH4679" s="3"/>
      <c r="BI4679" s="3"/>
      <c r="BJ4679" s="3">
        <v>0</v>
      </c>
      <c r="BK4679" s="3">
        <v>0</v>
      </c>
    </row>
    <row r="4680" spans="1:63" ht="33.75" x14ac:dyDescent="0.25">
      <c r="A4680" s="1" t="s">
        <v>0</v>
      </c>
      <c r="B4680" s="1" t="s">
        <v>0</v>
      </c>
      <c r="C4680" s="1" t="s">
        <v>0</v>
      </c>
      <c r="D4680" s="106" t="s">
        <v>0</v>
      </c>
      <c r="E4680" s="106" t="s">
        <v>0</v>
      </c>
      <c r="F4680" s="106" t="s">
        <v>0</v>
      </c>
      <c r="G4680" s="2" t="s">
        <v>0</v>
      </c>
      <c r="H4680" s="10" t="s">
        <v>15</v>
      </c>
      <c r="I4680" s="11">
        <f>SUM(I4681,I4688,I4690)</f>
        <v>1272965</v>
      </c>
      <c r="J4680" s="11">
        <f>SUM(J4681,J4688,J4690)</f>
        <v>6900</v>
      </c>
      <c r="K4680" s="11">
        <f t="shared" ref="K4680:Y4680" si="7224">SUM(K4681,K4688,K4690)</f>
        <v>8160</v>
      </c>
      <c r="L4680" s="11">
        <f t="shared" si="7224"/>
        <v>0</v>
      </c>
      <c r="M4680" s="11">
        <f t="shared" si="7224"/>
        <v>0</v>
      </c>
      <c r="N4680" s="11">
        <f t="shared" si="7224"/>
        <v>0</v>
      </c>
      <c r="O4680" s="11">
        <f t="shared" si="7224"/>
        <v>0</v>
      </c>
      <c r="P4680" s="11">
        <f t="shared" ref="P4680" si="7225">SUM(P4681,P4688,P4690)</f>
        <v>15060</v>
      </c>
      <c r="Q4680" s="11">
        <f t="shared" si="7224"/>
        <v>0</v>
      </c>
      <c r="R4680" s="11">
        <f t="shared" si="7224"/>
        <v>0</v>
      </c>
      <c r="S4680" s="11">
        <f t="shared" si="7224"/>
        <v>8160</v>
      </c>
      <c r="T4680" s="11">
        <f t="shared" si="7224"/>
        <v>0</v>
      </c>
      <c r="U4680" s="11">
        <f t="shared" si="7224"/>
        <v>0</v>
      </c>
      <c r="V4680" s="11">
        <f t="shared" si="7224"/>
        <v>0</v>
      </c>
      <c r="W4680" s="11">
        <f t="shared" si="7224"/>
        <v>96</v>
      </c>
      <c r="X4680" s="11">
        <f t="shared" si="7224"/>
        <v>0</v>
      </c>
      <c r="Y4680" s="11">
        <f t="shared" si="7224"/>
        <v>2500</v>
      </c>
      <c r="Z4680" s="11">
        <v>10756</v>
      </c>
      <c r="AA4680" s="11">
        <v>4304</v>
      </c>
      <c r="AB4680" s="11">
        <f t="shared" ref="AB4680:AQ4680" si="7226">SUM(AB4681,AB4688,AB4690)</f>
        <v>7000</v>
      </c>
      <c r="AC4680" s="11">
        <f t="shared" si="7226"/>
        <v>2392</v>
      </c>
      <c r="AD4680" s="11">
        <f t="shared" si="7226"/>
        <v>0</v>
      </c>
      <c r="AE4680" s="11">
        <f t="shared" si="7226"/>
        <v>0</v>
      </c>
      <c r="AF4680" s="11">
        <f t="shared" si="7226"/>
        <v>0</v>
      </c>
      <c r="AG4680" s="11">
        <f t="shared" si="7226"/>
        <v>0</v>
      </c>
      <c r="AH4680" s="11">
        <f t="shared" ref="AH4680" si="7227">SUM(AH4681,AH4688,AH4690)</f>
        <v>9392</v>
      </c>
      <c r="AI4680" s="11">
        <f t="shared" si="7226"/>
        <v>0</v>
      </c>
      <c r="AJ4680" s="11">
        <f t="shared" si="7226"/>
        <v>0</v>
      </c>
      <c r="AK4680" s="11">
        <f t="shared" si="7226"/>
        <v>2392</v>
      </c>
      <c r="AL4680" s="11">
        <f t="shared" si="7226"/>
        <v>0</v>
      </c>
      <c r="AM4680" s="11">
        <f t="shared" si="7226"/>
        <v>0</v>
      </c>
      <c r="AN4680" s="11">
        <f t="shared" si="7226"/>
        <v>0</v>
      </c>
      <c r="AO4680" s="11">
        <f t="shared" si="7226"/>
        <v>0</v>
      </c>
      <c r="AP4680" s="11">
        <f t="shared" si="7226"/>
        <v>0</v>
      </c>
      <c r="AQ4680" s="11">
        <f t="shared" si="7226"/>
        <v>0</v>
      </c>
      <c r="AR4680" s="11">
        <v>2392</v>
      </c>
      <c r="AS4680" s="11">
        <v>7000</v>
      </c>
      <c r="AT4680" s="11">
        <f t="shared" ref="AT4680:BI4680" si="7228">SUM(AT4681,AT4688,AT4690)</f>
        <v>19900</v>
      </c>
      <c r="AU4680" s="11">
        <f t="shared" si="7228"/>
        <v>14552</v>
      </c>
      <c r="AV4680" s="11">
        <f t="shared" si="7228"/>
        <v>0</v>
      </c>
      <c r="AW4680" s="11">
        <f t="shared" si="7228"/>
        <v>0</v>
      </c>
      <c r="AX4680" s="11">
        <f t="shared" si="7228"/>
        <v>4500</v>
      </c>
      <c r="AY4680" s="11">
        <f t="shared" si="7228"/>
        <v>9450</v>
      </c>
      <c r="AZ4680" s="11">
        <f t="shared" ref="AZ4680" si="7229">SUM(AZ4681,AZ4688,AZ4690)</f>
        <v>48402</v>
      </c>
      <c r="BA4680" s="11">
        <f t="shared" si="7228"/>
        <v>0</v>
      </c>
      <c r="BB4680" s="11">
        <f t="shared" si="7228"/>
        <v>0</v>
      </c>
      <c r="BC4680" s="11">
        <f t="shared" si="7228"/>
        <v>14552</v>
      </c>
      <c r="BD4680" s="11">
        <f t="shared" si="7228"/>
        <v>0</v>
      </c>
      <c r="BE4680" s="11">
        <f t="shared" si="7228"/>
        <v>5250</v>
      </c>
      <c r="BF4680" s="11">
        <f t="shared" si="7228"/>
        <v>0</v>
      </c>
      <c r="BG4680" s="11">
        <f t="shared" si="7228"/>
        <v>9450</v>
      </c>
      <c r="BH4680" s="11">
        <f t="shared" si="7228"/>
        <v>0</v>
      </c>
      <c r="BI4680" s="11">
        <f t="shared" si="7228"/>
        <v>0</v>
      </c>
      <c r="BJ4680" s="11">
        <v>29252</v>
      </c>
      <c r="BK4680" s="11">
        <v>19150</v>
      </c>
    </row>
    <row r="4681" spans="1:63" x14ac:dyDescent="0.25">
      <c r="A4681" s="4" t="s">
        <v>1156</v>
      </c>
      <c r="B4681" s="4" t="s">
        <v>58</v>
      </c>
      <c r="C4681" s="4" t="s">
        <v>170</v>
      </c>
      <c r="D4681" s="107" t="s">
        <v>1511</v>
      </c>
      <c r="E4681" s="106" t="s">
        <v>16</v>
      </c>
      <c r="F4681" s="106" t="s">
        <v>0</v>
      </c>
      <c r="G4681" s="2" t="s">
        <v>0</v>
      </c>
      <c r="H4681" s="2" t="s">
        <v>17</v>
      </c>
      <c r="I4681" s="12">
        <f>SUM(I4682:I4683)</f>
        <v>1074956</v>
      </c>
      <c r="J4681" s="12">
        <f t="shared" ref="J4681:Y4681" si="7230">SUM(J4682:J4683)</f>
        <v>3500</v>
      </c>
      <c r="K4681" s="12">
        <f t="shared" si="7230"/>
        <v>6070</v>
      </c>
      <c r="L4681" s="12">
        <f t="shared" si="7230"/>
        <v>0</v>
      </c>
      <c r="M4681" s="12">
        <f t="shared" si="7230"/>
        <v>0</v>
      </c>
      <c r="N4681" s="12">
        <f t="shared" si="7230"/>
        <v>0</v>
      </c>
      <c r="O4681" s="12">
        <f t="shared" si="7230"/>
        <v>0</v>
      </c>
      <c r="P4681" s="12">
        <f t="shared" ref="P4681" si="7231">SUM(P4682:P4683)</f>
        <v>9570</v>
      </c>
      <c r="Q4681" s="12">
        <f t="shared" si="7230"/>
        <v>0</v>
      </c>
      <c r="R4681" s="12">
        <f t="shared" si="7230"/>
        <v>0</v>
      </c>
      <c r="S4681" s="12">
        <f t="shared" si="7230"/>
        <v>6070</v>
      </c>
      <c r="T4681" s="12">
        <f t="shared" si="7230"/>
        <v>0</v>
      </c>
      <c r="U4681" s="12">
        <f t="shared" si="7230"/>
        <v>0</v>
      </c>
      <c r="V4681" s="12">
        <f t="shared" si="7230"/>
        <v>0</v>
      </c>
      <c r="W4681" s="12">
        <f t="shared" si="7230"/>
        <v>0</v>
      </c>
      <c r="X4681" s="12">
        <f t="shared" si="7230"/>
        <v>0</v>
      </c>
      <c r="Y4681" s="12">
        <f t="shared" si="7230"/>
        <v>2270</v>
      </c>
      <c r="Z4681" s="12">
        <v>8340</v>
      </c>
      <c r="AA4681" s="12">
        <v>1230</v>
      </c>
      <c r="AB4681" s="12">
        <f t="shared" ref="AB4681:AQ4681" si="7232">SUM(AB4682:AB4683)</f>
        <v>0</v>
      </c>
      <c r="AC4681" s="12">
        <f t="shared" si="7232"/>
        <v>0</v>
      </c>
      <c r="AD4681" s="12">
        <f t="shared" si="7232"/>
        <v>0</v>
      </c>
      <c r="AE4681" s="12">
        <f t="shared" si="7232"/>
        <v>0</v>
      </c>
      <c r="AF4681" s="12">
        <f t="shared" si="7232"/>
        <v>0</v>
      </c>
      <c r="AG4681" s="12">
        <f t="shared" si="7232"/>
        <v>0</v>
      </c>
      <c r="AH4681" s="12">
        <f t="shared" ref="AH4681" si="7233">SUM(AH4682:AH4683)</f>
        <v>0</v>
      </c>
      <c r="AI4681" s="12">
        <f t="shared" si="7232"/>
        <v>0</v>
      </c>
      <c r="AJ4681" s="12">
        <f t="shared" si="7232"/>
        <v>0</v>
      </c>
      <c r="AK4681" s="12">
        <f t="shared" si="7232"/>
        <v>0</v>
      </c>
      <c r="AL4681" s="12">
        <f t="shared" si="7232"/>
        <v>0</v>
      </c>
      <c r="AM4681" s="12">
        <f t="shared" si="7232"/>
        <v>0</v>
      </c>
      <c r="AN4681" s="12">
        <f t="shared" si="7232"/>
        <v>0</v>
      </c>
      <c r="AO4681" s="12">
        <f t="shared" si="7232"/>
        <v>0</v>
      </c>
      <c r="AP4681" s="12">
        <f t="shared" si="7232"/>
        <v>0</v>
      </c>
      <c r="AQ4681" s="12">
        <f t="shared" si="7232"/>
        <v>0</v>
      </c>
      <c r="AR4681" s="12">
        <v>0</v>
      </c>
      <c r="AS4681" s="12">
        <v>0</v>
      </c>
      <c r="AT4681" s="12">
        <f>SUM(AT4682:AT4683)</f>
        <v>3000</v>
      </c>
      <c r="AU4681" s="12">
        <f t="shared" ref="AU4681:BI4681" si="7234">SUM(AU4682:AU4683)</f>
        <v>3110</v>
      </c>
      <c r="AV4681" s="12">
        <f t="shared" si="7234"/>
        <v>0</v>
      </c>
      <c r="AW4681" s="12">
        <f t="shared" si="7234"/>
        <v>0</v>
      </c>
      <c r="AX4681" s="12">
        <f t="shared" si="7234"/>
        <v>0</v>
      </c>
      <c r="AY4681" s="12">
        <f t="shared" si="7234"/>
        <v>0</v>
      </c>
      <c r="AZ4681" s="12">
        <f t="shared" ref="AZ4681" si="7235">SUM(AZ4682:AZ4683)</f>
        <v>6110</v>
      </c>
      <c r="BA4681" s="12">
        <f t="shared" si="7234"/>
        <v>0</v>
      </c>
      <c r="BB4681" s="12">
        <f t="shared" si="7234"/>
        <v>0</v>
      </c>
      <c r="BC4681" s="12">
        <f t="shared" si="7234"/>
        <v>3110</v>
      </c>
      <c r="BD4681" s="12">
        <f t="shared" si="7234"/>
        <v>0</v>
      </c>
      <c r="BE4681" s="12">
        <f t="shared" si="7234"/>
        <v>0</v>
      </c>
      <c r="BF4681" s="12">
        <f t="shared" si="7234"/>
        <v>0</v>
      </c>
      <c r="BG4681" s="12">
        <f t="shared" si="7234"/>
        <v>0</v>
      </c>
      <c r="BH4681" s="12">
        <f t="shared" si="7234"/>
        <v>0</v>
      </c>
      <c r="BI4681" s="12">
        <f t="shared" si="7234"/>
        <v>0</v>
      </c>
      <c r="BJ4681" s="12">
        <v>3110</v>
      </c>
      <c r="BK4681" s="12">
        <v>3000</v>
      </c>
    </row>
    <row r="4682" spans="1:63" x14ac:dyDescent="0.25">
      <c r="A4682" s="4" t="s">
        <v>1156</v>
      </c>
      <c r="B4682" s="4" t="s">
        <v>58</v>
      </c>
      <c r="C4682" s="4" t="s">
        <v>170</v>
      </c>
      <c r="D4682" s="107" t="s">
        <v>1511</v>
      </c>
      <c r="E4682" s="117">
        <v>6111</v>
      </c>
      <c r="F4682" s="107"/>
      <c r="G4682" s="103" t="s">
        <v>1659</v>
      </c>
      <c r="H4682" s="13" t="s">
        <v>18</v>
      </c>
      <c r="I4682" s="14">
        <v>991069</v>
      </c>
      <c r="J4682" s="14">
        <v>3500</v>
      </c>
      <c r="K4682" s="14">
        <v>6070</v>
      </c>
      <c r="L4682" s="14"/>
      <c r="M4682" s="14"/>
      <c r="N4682" s="14"/>
      <c r="O4682" s="14"/>
      <c r="P4682" s="14">
        <f t="shared" si="7221"/>
        <v>9570</v>
      </c>
      <c r="Q4682" s="14"/>
      <c r="R4682" s="14"/>
      <c r="S4682" s="14">
        <v>6070</v>
      </c>
      <c r="T4682" s="14"/>
      <c r="U4682" s="14"/>
      <c r="V4682" s="14"/>
      <c r="W4682" s="14"/>
      <c r="X4682" s="14"/>
      <c r="Y4682" s="14">
        <v>2270</v>
      </c>
      <c r="Z4682" s="14">
        <v>8340</v>
      </c>
      <c r="AA4682" s="14">
        <v>1230</v>
      </c>
      <c r="AB4682" s="14">
        <v>0</v>
      </c>
      <c r="AC4682" s="14"/>
      <c r="AD4682" s="14"/>
      <c r="AE4682" s="14"/>
      <c r="AF4682" s="14"/>
      <c r="AG4682" s="14"/>
      <c r="AH4682" s="14">
        <f t="shared" si="7222"/>
        <v>0</v>
      </c>
      <c r="AI4682" s="14"/>
      <c r="AJ4682" s="14"/>
      <c r="AK4682" s="14"/>
      <c r="AL4682" s="14"/>
      <c r="AM4682" s="14"/>
      <c r="AN4682" s="14"/>
      <c r="AO4682" s="14"/>
      <c r="AP4682" s="14"/>
      <c r="AQ4682" s="14"/>
      <c r="AR4682" s="14">
        <v>0</v>
      </c>
      <c r="AS4682" s="14">
        <v>0</v>
      </c>
      <c r="AT4682" s="14">
        <v>3000</v>
      </c>
      <c r="AU4682" s="14">
        <v>3110</v>
      </c>
      <c r="AV4682" s="14"/>
      <c r="AW4682" s="14"/>
      <c r="AX4682" s="14"/>
      <c r="AY4682" s="14"/>
      <c r="AZ4682" s="14">
        <f t="shared" si="7223"/>
        <v>6110</v>
      </c>
      <c r="BA4682" s="14"/>
      <c r="BB4682" s="14"/>
      <c r="BC4682" s="14">
        <v>3110</v>
      </c>
      <c r="BD4682" s="14"/>
      <c r="BE4682" s="14"/>
      <c r="BF4682" s="14"/>
      <c r="BG4682" s="14"/>
      <c r="BH4682" s="14"/>
      <c r="BI4682" s="14"/>
      <c r="BJ4682" s="14">
        <v>3110</v>
      </c>
      <c r="BK4682" s="14">
        <v>3000</v>
      </c>
    </row>
    <row r="4683" spans="1:63" x14ac:dyDescent="0.25">
      <c r="A4683" s="1" t="s">
        <v>1156</v>
      </c>
      <c r="B4683" s="1" t="s">
        <v>58</v>
      </c>
      <c r="C4683" s="1" t="s">
        <v>170</v>
      </c>
      <c r="D4683" s="110" t="s">
        <v>1511</v>
      </c>
      <c r="E4683" s="110" t="s">
        <v>20</v>
      </c>
      <c r="F4683" s="107" t="s">
        <v>0</v>
      </c>
      <c r="G4683" s="13" t="s">
        <v>0</v>
      </c>
      <c r="H4683" s="2" t="s">
        <v>21</v>
      </c>
      <c r="I4683" s="12">
        <f>SUM(I4684:I4687)</f>
        <v>83887</v>
      </c>
      <c r="J4683" s="12">
        <f t="shared" ref="J4683:Y4683" si="7236">SUM(J4684:J4687)</f>
        <v>0</v>
      </c>
      <c r="K4683" s="12">
        <f t="shared" si="7236"/>
        <v>0</v>
      </c>
      <c r="L4683" s="12">
        <f t="shared" si="7236"/>
        <v>0</v>
      </c>
      <c r="M4683" s="12">
        <f t="shared" si="7236"/>
        <v>0</v>
      </c>
      <c r="N4683" s="12">
        <f t="shared" si="7236"/>
        <v>0</v>
      </c>
      <c r="O4683" s="12">
        <f t="shared" si="7236"/>
        <v>0</v>
      </c>
      <c r="P4683" s="12">
        <f t="shared" si="7236"/>
        <v>0</v>
      </c>
      <c r="Q4683" s="12">
        <f t="shared" si="7236"/>
        <v>0</v>
      </c>
      <c r="R4683" s="12">
        <f t="shared" si="7236"/>
        <v>0</v>
      </c>
      <c r="S4683" s="12">
        <f t="shared" si="7236"/>
        <v>0</v>
      </c>
      <c r="T4683" s="12">
        <f t="shared" si="7236"/>
        <v>0</v>
      </c>
      <c r="U4683" s="12">
        <f t="shared" si="7236"/>
        <v>0</v>
      </c>
      <c r="V4683" s="12">
        <f t="shared" si="7236"/>
        <v>0</v>
      </c>
      <c r="W4683" s="12">
        <f t="shared" si="7236"/>
        <v>0</v>
      </c>
      <c r="X4683" s="12">
        <f t="shared" si="7236"/>
        <v>0</v>
      </c>
      <c r="Y4683" s="12">
        <f t="shared" si="7236"/>
        <v>0</v>
      </c>
      <c r="Z4683" s="12">
        <v>0</v>
      </c>
      <c r="AA4683" s="12">
        <v>0</v>
      </c>
      <c r="AB4683" s="12">
        <f t="shared" ref="AB4683:AQ4683" si="7237">SUM(AB4684:AB4687)</f>
        <v>0</v>
      </c>
      <c r="AC4683" s="12">
        <f t="shared" si="7237"/>
        <v>0</v>
      </c>
      <c r="AD4683" s="12">
        <f t="shared" si="7237"/>
        <v>0</v>
      </c>
      <c r="AE4683" s="12">
        <f t="shared" si="7237"/>
        <v>0</v>
      </c>
      <c r="AF4683" s="12">
        <f t="shared" si="7237"/>
        <v>0</v>
      </c>
      <c r="AG4683" s="12">
        <f t="shared" si="7237"/>
        <v>0</v>
      </c>
      <c r="AH4683" s="12">
        <f t="shared" si="7237"/>
        <v>0</v>
      </c>
      <c r="AI4683" s="12">
        <f t="shared" si="7237"/>
        <v>0</v>
      </c>
      <c r="AJ4683" s="12">
        <f t="shared" si="7237"/>
        <v>0</v>
      </c>
      <c r="AK4683" s="12">
        <f t="shared" si="7237"/>
        <v>0</v>
      </c>
      <c r="AL4683" s="12">
        <f t="shared" si="7237"/>
        <v>0</v>
      </c>
      <c r="AM4683" s="12">
        <f t="shared" si="7237"/>
        <v>0</v>
      </c>
      <c r="AN4683" s="12">
        <f t="shared" si="7237"/>
        <v>0</v>
      </c>
      <c r="AO4683" s="12">
        <f t="shared" si="7237"/>
        <v>0</v>
      </c>
      <c r="AP4683" s="12">
        <f t="shared" si="7237"/>
        <v>0</v>
      </c>
      <c r="AQ4683" s="12">
        <f t="shared" si="7237"/>
        <v>0</v>
      </c>
      <c r="AR4683" s="12">
        <v>0</v>
      </c>
      <c r="AS4683" s="12">
        <v>0</v>
      </c>
      <c r="AT4683" s="12">
        <f t="shared" ref="AT4683:BI4683" si="7238">SUM(AT4684:AT4687)</f>
        <v>0</v>
      </c>
      <c r="AU4683" s="12">
        <f t="shared" si="7238"/>
        <v>0</v>
      </c>
      <c r="AV4683" s="12">
        <f t="shared" si="7238"/>
        <v>0</v>
      </c>
      <c r="AW4683" s="12">
        <f t="shared" si="7238"/>
        <v>0</v>
      </c>
      <c r="AX4683" s="12">
        <f t="shared" si="7238"/>
        <v>0</v>
      </c>
      <c r="AY4683" s="12">
        <f t="shared" si="7238"/>
        <v>0</v>
      </c>
      <c r="AZ4683" s="12">
        <f t="shared" si="7238"/>
        <v>0</v>
      </c>
      <c r="BA4683" s="12">
        <f t="shared" si="7238"/>
        <v>0</v>
      </c>
      <c r="BB4683" s="12">
        <f t="shared" si="7238"/>
        <v>0</v>
      </c>
      <c r="BC4683" s="12">
        <f t="shared" si="7238"/>
        <v>0</v>
      </c>
      <c r="BD4683" s="12">
        <f t="shared" si="7238"/>
        <v>0</v>
      </c>
      <c r="BE4683" s="12">
        <f t="shared" si="7238"/>
        <v>0</v>
      </c>
      <c r="BF4683" s="12">
        <f t="shared" si="7238"/>
        <v>0</v>
      </c>
      <c r="BG4683" s="12">
        <f t="shared" si="7238"/>
        <v>0</v>
      </c>
      <c r="BH4683" s="12">
        <f t="shared" si="7238"/>
        <v>0</v>
      </c>
      <c r="BI4683" s="12">
        <f t="shared" si="7238"/>
        <v>0</v>
      </c>
      <c r="BJ4683" s="12">
        <v>0</v>
      </c>
      <c r="BK4683" s="12">
        <v>0</v>
      </c>
    </row>
    <row r="4684" spans="1:63" ht="22.5" x14ac:dyDescent="0.25">
      <c r="A4684" s="4" t="s">
        <v>1156</v>
      </c>
      <c r="B4684" s="4" t="s">
        <v>58</v>
      </c>
      <c r="C4684" s="4" t="s">
        <v>170</v>
      </c>
      <c r="D4684" s="107" t="s">
        <v>1511</v>
      </c>
      <c r="E4684" s="117">
        <v>6112</v>
      </c>
      <c r="F4684" s="107" t="s">
        <v>1513</v>
      </c>
      <c r="G4684" s="103" t="s">
        <v>1659</v>
      </c>
      <c r="H4684" s="13" t="s">
        <v>59</v>
      </c>
      <c r="I4684" s="14">
        <v>12077</v>
      </c>
      <c r="J4684" s="14">
        <v>0</v>
      </c>
      <c r="K4684" s="14"/>
      <c r="L4684" s="14"/>
      <c r="M4684" s="14"/>
      <c r="N4684" s="14"/>
      <c r="O4684" s="14"/>
      <c r="P4684" s="14">
        <f t="shared" si="7221"/>
        <v>0</v>
      </c>
      <c r="Q4684" s="14"/>
      <c r="R4684" s="14"/>
      <c r="S4684" s="14"/>
      <c r="T4684" s="14"/>
      <c r="U4684" s="14"/>
      <c r="V4684" s="14"/>
      <c r="W4684" s="14"/>
      <c r="X4684" s="14"/>
      <c r="Y4684" s="14"/>
      <c r="Z4684" s="14">
        <v>0</v>
      </c>
      <c r="AA4684" s="14">
        <v>0</v>
      </c>
      <c r="AB4684" s="14">
        <v>0</v>
      </c>
      <c r="AC4684" s="14"/>
      <c r="AD4684" s="14"/>
      <c r="AE4684" s="14"/>
      <c r="AF4684" s="14"/>
      <c r="AG4684" s="14"/>
      <c r="AH4684" s="14">
        <f t="shared" si="7222"/>
        <v>0</v>
      </c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>
        <v>0</v>
      </c>
      <c r="AS4684" s="14">
        <v>0</v>
      </c>
      <c r="AT4684" s="14">
        <v>0</v>
      </c>
      <c r="AU4684" s="14"/>
      <c r="AV4684" s="14"/>
      <c r="AW4684" s="14"/>
      <c r="AX4684" s="14"/>
      <c r="AY4684" s="14"/>
      <c r="AZ4684" s="14">
        <f t="shared" si="7223"/>
        <v>0</v>
      </c>
      <c r="BA4684" s="14"/>
      <c r="BB4684" s="14"/>
      <c r="BC4684" s="14"/>
      <c r="BD4684" s="14"/>
      <c r="BE4684" s="14"/>
      <c r="BF4684" s="14"/>
      <c r="BG4684" s="14"/>
      <c r="BH4684" s="14"/>
      <c r="BI4684" s="14"/>
      <c r="BJ4684" s="14">
        <v>0</v>
      </c>
      <c r="BK4684" s="14">
        <v>0</v>
      </c>
    </row>
    <row r="4685" spans="1:63" x14ac:dyDescent="0.25">
      <c r="A4685" s="4" t="s">
        <v>1156</v>
      </c>
      <c r="B4685" s="4" t="s">
        <v>58</v>
      </c>
      <c r="C4685" s="4" t="s">
        <v>170</v>
      </c>
      <c r="D4685" s="107" t="s">
        <v>1511</v>
      </c>
      <c r="E4685" s="117">
        <v>6112</v>
      </c>
      <c r="F4685" s="107" t="s">
        <v>1514</v>
      </c>
      <c r="G4685" s="103" t="s">
        <v>1659</v>
      </c>
      <c r="H4685" s="13" t="s">
        <v>24</v>
      </c>
      <c r="I4685" s="14">
        <v>52710</v>
      </c>
      <c r="J4685" s="14">
        <v>0</v>
      </c>
      <c r="K4685" s="14"/>
      <c r="L4685" s="14"/>
      <c r="M4685" s="14"/>
      <c r="N4685" s="14"/>
      <c r="O4685" s="14"/>
      <c r="P4685" s="14">
        <f t="shared" si="7221"/>
        <v>0</v>
      </c>
      <c r="Q4685" s="14"/>
      <c r="R4685" s="14"/>
      <c r="S4685" s="14"/>
      <c r="T4685" s="14"/>
      <c r="U4685" s="14"/>
      <c r="V4685" s="14"/>
      <c r="W4685" s="14"/>
      <c r="X4685" s="14"/>
      <c r="Y4685" s="14"/>
      <c r="Z4685" s="14">
        <v>0</v>
      </c>
      <c r="AA4685" s="14">
        <v>0</v>
      </c>
      <c r="AB4685" s="14">
        <v>0</v>
      </c>
      <c r="AC4685" s="14"/>
      <c r="AD4685" s="14"/>
      <c r="AE4685" s="14"/>
      <c r="AF4685" s="14"/>
      <c r="AG4685" s="14"/>
      <c r="AH4685" s="14">
        <f t="shared" si="7222"/>
        <v>0</v>
      </c>
      <c r="AI4685" s="14"/>
      <c r="AJ4685" s="14"/>
      <c r="AK4685" s="14"/>
      <c r="AL4685" s="14"/>
      <c r="AM4685" s="14"/>
      <c r="AN4685" s="14"/>
      <c r="AO4685" s="14"/>
      <c r="AP4685" s="14"/>
      <c r="AQ4685" s="14"/>
      <c r="AR4685" s="14">
        <v>0</v>
      </c>
      <c r="AS4685" s="14">
        <v>0</v>
      </c>
      <c r="AT4685" s="14">
        <v>0</v>
      </c>
      <c r="AU4685" s="14"/>
      <c r="AV4685" s="14"/>
      <c r="AW4685" s="14"/>
      <c r="AX4685" s="14"/>
      <c r="AY4685" s="14"/>
      <c r="AZ4685" s="14">
        <f t="shared" si="7223"/>
        <v>0</v>
      </c>
      <c r="BA4685" s="14"/>
      <c r="BB4685" s="14"/>
      <c r="BC4685" s="14"/>
      <c r="BD4685" s="14"/>
      <c r="BE4685" s="14"/>
      <c r="BF4685" s="14"/>
      <c r="BG4685" s="14"/>
      <c r="BH4685" s="14"/>
      <c r="BI4685" s="14"/>
      <c r="BJ4685" s="14">
        <v>0</v>
      </c>
      <c r="BK4685" s="14">
        <v>0</v>
      </c>
    </row>
    <row r="4686" spans="1:63" x14ac:dyDescent="0.25">
      <c r="A4686" s="4" t="s">
        <v>1156</v>
      </c>
      <c r="B4686" s="4" t="s">
        <v>58</v>
      </c>
      <c r="C4686" s="4" t="s">
        <v>170</v>
      </c>
      <c r="D4686" s="107" t="s">
        <v>1511</v>
      </c>
      <c r="E4686" s="117">
        <v>6112</v>
      </c>
      <c r="F4686" s="107" t="s">
        <v>1515</v>
      </c>
      <c r="G4686" s="103" t="s">
        <v>1659</v>
      </c>
      <c r="H4686" s="13" t="s">
        <v>25</v>
      </c>
      <c r="I4686" s="14">
        <v>12600</v>
      </c>
      <c r="J4686" s="14">
        <v>0</v>
      </c>
      <c r="K4686" s="14"/>
      <c r="L4686" s="14"/>
      <c r="M4686" s="14"/>
      <c r="N4686" s="14"/>
      <c r="O4686" s="14"/>
      <c r="P4686" s="14">
        <f t="shared" si="7221"/>
        <v>0</v>
      </c>
      <c r="Q4686" s="14"/>
      <c r="R4686" s="14"/>
      <c r="S4686" s="14"/>
      <c r="T4686" s="14"/>
      <c r="U4686" s="14"/>
      <c r="V4686" s="14"/>
      <c r="W4686" s="14"/>
      <c r="X4686" s="14"/>
      <c r="Y4686" s="14"/>
      <c r="Z4686" s="14">
        <v>0</v>
      </c>
      <c r="AA4686" s="14">
        <v>0</v>
      </c>
      <c r="AB4686" s="14">
        <v>0</v>
      </c>
      <c r="AC4686" s="14"/>
      <c r="AD4686" s="14"/>
      <c r="AE4686" s="14"/>
      <c r="AF4686" s="14"/>
      <c r="AG4686" s="14"/>
      <c r="AH4686" s="14">
        <f t="shared" si="7222"/>
        <v>0</v>
      </c>
      <c r="AI4686" s="14"/>
      <c r="AJ4686" s="14"/>
      <c r="AK4686" s="14"/>
      <c r="AL4686" s="14"/>
      <c r="AM4686" s="14"/>
      <c r="AN4686" s="14"/>
      <c r="AO4686" s="14"/>
      <c r="AP4686" s="14"/>
      <c r="AQ4686" s="14"/>
      <c r="AR4686" s="14">
        <v>0</v>
      </c>
      <c r="AS4686" s="14">
        <v>0</v>
      </c>
      <c r="AT4686" s="14">
        <v>0</v>
      </c>
      <c r="AU4686" s="14"/>
      <c r="AV4686" s="14"/>
      <c r="AW4686" s="14"/>
      <c r="AX4686" s="14"/>
      <c r="AY4686" s="14"/>
      <c r="AZ4686" s="14">
        <f t="shared" si="7223"/>
        <v>0</v>
      </c>
      <c r="BA4686" s="14"/>
      <c r="BB4686" s="14"/>
      <c r="BC4686" s="14"/>
      <c r="BD4686" s="14"/>
      <c r="BE4686" s="14"/>
      <c r="BF4686" s="14"/>
      <c r="BG4686" s="14"/>
      <c r="BH4686" s="14"/>
      <c r="BI4686" s="14"/>
      <c r="BJ4686" s="14">
        <v>0</v>
      </c>
      <c r="BK4686" s="14">
        <v>0</v>
      </c>
    </row>
    <row r="4687" spans="1:63" x14ac:dyDescent="0.25">
      <c r="A4687" s="4" t="s">
        <v>1156</v>
      </c>
      <c r="B4687" s="4" t="s">
        <v>58</v>
      </c>
      <c r="C4687" s="4" t="s">
        <v>170</v>
      </c>
      <c r="D4687" s="107" t="s">
        <v>1511</v>
      </c>
      <c r="E4687" s="117">
        <v>6112</v>
      </c>
      <c r="F4687" s="107" t="s">
        <v>1516</v>
      </c>
      <c r="G4687" s="103" t="s">
        <v>1659</v>
      </c>
      <c r="H4687" s="13" t="s">
        <v>26</v>
      </c>
      <c r="I4687" s="14">
        <v>6500</v>
      </c>
      <c r="J4687" s="14">
        <v>0</v>
      </c>
      <c r="K4687" s="14"/>
      <c r="L4687" s="14"/>
      <c r="M4687" s="14"/>
      <c r="N4687" s="14"/>
      <c r="O4687" s="14"/>
      <c r="P4687" s="14">
        <f t="shared" si="7221"/>
        <v>0</v>
      </c>
      <c r="Q4687" s="14"/>
      <c r="R4687" s="14"/>
      <c r="S4687" s="14"/>
      <c r="T4687" s="14"/>
      <c r="U4687" s="14"/>
      <c r="V4687" s="14"/>
      <c r="W4687" s="14"/>
      <c r="X4687" s="14"/>
      <c r="Y4687" s="14"/>
      <c r="Z4687" s="14">
        <v>0</v>
      </c>
      <c r="AA4687" s="14">
        <v>0</v>
      </c>
      <c r="AB4687" s="14">
        <v>0</v>
      </c>
      <c r="AC4687" s="14"/>
      <c r="AD4687" s="14"/>
      <c r="AE4687" s="14"/>
      <c r="AF4687" s="14"/>
      <c r="AG4687" s="14"/>
      <c r="AH4687" s="14">
        <f t="shared" si="7222"/>
        <v>0</v>
      </c>
      <c r="AI4687" s="14"/>
      <c r="AJ4687" s="14"/>
      <c r="AK4687" s="14"/>
      <c r="AL4687" s="14"/>
      <c r="AM4687" s="14"/>
      <c r="AN4687" s="14"/>
      <c r="AO4687" s="14"/>
      <c r="AP4687" s="14"/>
      <c r="AQ4687" s="14"/>
      <c r="AR4687" s="14">
        <v>0</v>
      </c>
      <c r="AS4687" s="14">
        <v>0</v>
      </c>
      <c r="AT4687" s="14">
        <v>0</v>
      </c>
      <c r="AU4687" s="14"/>
      <c r="AV4687" s="14"/>
      <c r="AW4687" s="14"/>
      <c r="AX4687" s="14"/>
      <c r="AY4687" s="14"/>
      <c r="AZ4687" s="14">
        <f t="shared" si="7223"/>
        <v>0</v>
      </c>
      <c r="BA4687" s="14"/>
      <c r="BB4687" s="14"/>
      <c r="BC4687" s="14"/>
      <c r="BD4687" s="14"/>
      <c r="BE4687" s="14"/>
      <c r="BF4687" s="14"/>
      <c r="BG4687" s="14"/>
      <c r="BH4687" s="14"/>
      <c r="BI4687" s="14"/>
      <c r="BJ4687" s="14">
        <v>0</v>
      </c>
      <c r="BK4687" s="14">
        <v>0</v>
      </c>
    </row>
    <row r="4688" spans="1:63" ht="22.5" x14ac:dyDescent="0.25">
      <c r="A4688" s="4" t="s">
        <v>1156</v>
      </c>
      <c r="B4688" s="4" t="s">
        <v>58</v>
      </c>
      <c r="C4688" s="4" t="s">
        <v>170</v>
      </c>
      <c r="D4688" s="107" t="s">
        <v>1511</v>
      </c>
      <c r="E4688" s="106" t="s">
        <v>27</v>
      </c>
      <c r="F4688" s="106"/>
      <c r="G4688" s="2" t="s">
        <v>0</v>
      </c>
      <c r="H4688" s="2" t="s">
        <v>28</v>
      </c>
      <c r="I4688" s="12">
        <f>SUM(I4689)</f>
        <v>105079</v>
      </c>
      <c r="J4688" s="12">
        <f t="shared" ref="J4688:Y4688" si="7239">SUM(J4689)</f>
        <v>370</v>
      </c>
      <c r="K4688" s="12">
        <f t="shared" si="7239"/>
        <v>525</v>
      </c>
      <c r="L4688" s="12">
        <f t="shared" si="7239"/>
        <v>0</v>
      </c>
      <c r="M4688" s="12">
        <f t="shared" si="7239"/>
        <v>0</v>
      </c>
      <c r="N4688" s="12">
        <f t="shared" si="7239"/>
        <v>0</v>
      </c>
      <c r="O4688" s="12">
        <f t="shared" si="7239"/>
        <v>0</v>
      </c>
      <c r="P4688" s="12">
        <f t="shared" si="7239"/>
        <v>895</v>
      </c>
      <c r="Q4688" s="12">
        <f t="shared" si="7239"/>
        <v>0</v>
      </c>
      <c r="R4688" s="12">
        <f t="shared" si="7239"/>
        <v>0</v>
      </c>
      <c r="S4688" s="12">
        <f t="shared" si="7239"/>
        <v>525</v>
      </c>
      <c r="T4688" s="12">
        <f t="shared" si="7239"/>
        <v>0</v>
      </c>
      <c r="U4688" s="12">
        <f t="shared" si="7239"/>
        <v>0</v>
      </c>
      <c r="V4688" s="12">
        <f t="shared" si="7239"/>
        <v>0</v>
      </c>
      <c r="W4688" s="12">
        <f t="shared" si="7239"/>
        <v>96</v>
      </c>
      <c r="X4688" s="12">
        <f t="shared" si="7239"/>
        <v>0</v>
      </c>
      <c r="Y4688" s="12">
        <f t="shared" si="7239"/>
        <v>230</v>
      </c>
      <c r="Z4688" s="12">
        <v>851</v>
      </c>
      <c r="AA4688" s="12">
        <v>44</v>
      </c>
      <c r="AB4688" s="12">
        <f t="shared" ref="AB4688:AQ4688" si="7240">SUM(AB4689)</f>
        <v>0</v>
      </c>
      <c r="AC4688" s="12">
        <f t="shared" si="7240"/>
        <v>0</v>
      </c>
      <c r="AD4688" s="12">
        <f t="shared" si="7240"/>
        <v>0</v>
      </c>
      <c r="AE4688" s="12">
        <f t="shared" si="7240"/>
        <v>0</v>
      </c>
      <c r="AF4688" s="12">
        <f t="shared" si="7240"/>
        <v>0</v>
      </c>
      <c r="AG4688" s="12">
        <f t="shared" si="7240"/>
        <v>0</v>
      </c>
      <c r="AH4688" s="12">
        <f t="shared" si="7240"/>
        <v>0</v>
      </c>
      <c r="AI4688" s="12">
        <f t="shared" si="7240"/>
        <v>0</v>
      </c>
      <c r="AJ4688" s="12">
        <f t="shared" si="7240"/>
        <v>0</v>
      </c>
      <c r="AK4688" s="12">
        <f t="shared" si="7240"/>
        <v>0</v>
      </c>
      <c r="AL4688" s="12">
        <f t="shared" si="7240"/>
        <v>0</v>
      </c>
      <c r="AM4688" s="12">
        <f t="shared" si="7240"/>
        <v>0</v>
      </c>
      <c r="AN4688" s="12">
        <f t="shared" si="7240"/>
        <v>0</v>
      </c>
      <c r="AO4688" s="12">
        <f t="shared" si="7240"/>
        <v>0</v>
      </c>
      <c r="AP4688" s="12">
        <f t="shared" si="7240"/>
        <v>0</v>
      </c>
      <c r="AQ4688" s="12">
        <f t="shared" si="7240"/>
        <v>0</v>
      </c>
      <c r="AR4688" s="12">
        <v>0</v>
      </c>
      <c r="AS4688" s="12">
        <v>0</v>
      </c>
      <c r="AT4688" s="12">
        <f t="shared" ref="AT4688:BI4688" si="7241">SUM(AT4689)</f>
        <v>315</v>
      </c>
      <c r="AU4688" s="12">
        <f t="shared" si="7241"/>
        <v>326</v>
      </c>
      <c r="AV4688" s="12">
        <f t="shared" si="7241"/>
        <v>0</v>
      </c>
      <c r="AW4688" s="12">
        <f t="shared" si="7241"/>
        <v>0</v>
      </c>
      <c r="AX4688" s="12">
        <f t="shared" si="7241"/>
        <v>0</v>
      </c>
      <c r="AY4688" s="12">
        <f t="shared" si="7241"/>
        <v>0</v>
      </c>
      <c r="AZ4688" s="12">
        <f t="shared" si="7241"/>
        <v>641</v>
      </c>
      <c r="BA4688" s="12">
        <f t="shared" si="7241"/>
        <v>0</v>
      </c>
      <c r="BB4688" s="12">
        <f t="shared" si="7241"/>
        <v>0</v>
      </c>
      <c r="BC4688" s="12">
        <f t="shared" si="7241"/>
        <v>326</v>
      </c>
      <c r="BD4688" s="12">
        <f t="shared" si="7241"/>
        <v>0</v>
      </c>
      <c r="BE4688" s="12">
        <f t="shared" si="7241"/>
        <v>0</v>
      </c>
      <c r="BF4688" s="12">
        <f t="shared" si="7241"/>
        <v>0</v>
      </c>
      <c r="BG4688" s="12">
        <f t="shared" si="7241"/>
        <v>0</v>
      </c>
      <c r="BH4688" s="12">
        <f t="shared" si="7241"/>
        <v>0</v>
      </c>
      <c r="BI4688" s="12">
        <f t="shared" si="7241"/>
        <v>0</v>
      </c>
      <c r="BJ4688" s="12">
        <v>326</v>
      </c>
      <c r="BK4688" s="12">
        <v>315</v>
      </c>
    </row>
    <row r="4689" spans="1:63" x14ac:dyDescent="0.25">
      <c r="A4689" s="4" t="s">
        <v>1156</v>
      </c>
      <c r="B4689" s="4" t="s">
        <v>58</v>
      </c>
      <c r="C4689" s="4" t="s">
        <v>170</v>
      </c>
      <c r="D4689" s="107" t="s">
        <v>1511</v>
      </c>
      <c r="E4689" s="117">
        <v>6121</v>
      </c>
      <c r="F4689" s="107"/>
      <c r="G4689" s="103" t="s">
        <v>1659</v>
      </c>
      <c r="H4689" s="13" t="s">
        <v>29</v>
      </c>
      <c r="I4689" s="14">
        <v>105079</v>
      </c>
      <c r="J4689" s="14">
        <v>370</v>
      </c>
      <c r="K4689" s="14">
        <v>525</v>
      </c>
      <c r="L4689" s="14"/>
      <c r="M4689" s="14"/>
      <c r="N4689" s="14"/>
      <c r="O4689" s="14"/>
      <c r="P4689" s="14">
        <f t="shared" si="7221"/>
        <v>895</v>
      </c>
      <c r="Q4689" s="14"/>
      <c r="R4689" s="14"/>
      <c r="S4689" s="14">
        <v>525</v>
      </c>
      <c r="T4689" s="14"/>
      <c r="U4689" s="14"/>
      <c r="V4689" s="14"/>
      <c r="W4689" s="14">
        <v>96</v>
      </c>
      <c r="X4689" s="14"/>
      <c r="Y4689" s="14">
        <v>230</v>
      </c>
      <c r="Z4689" s="14">
        <v>851</v>
      </c>
      <c r="AA4689" s="14">
        <v>44</v>
      </c>
      <c r="AB4689" s="14">
        <v>0</v>
      </c>
      <c r="AC4689" s="14"/>
      <c r="AD4689" s="14"/>
      <c r="AE4689" s="14"/>
      <c r="AF4689" s="14"/>
      <c r="AG4689" s="14"/>
      <c r="AH4689" s="14">
        <f t="shared" si="7222"/>
        <v>0</v>
      </c>
      <c r="AI4689" s="14"/>
      <c r="AJ4689" s="14"/>
      <c r="AK4689" s="14"/>
      <c r="AL4689" s="14"/>
      <c r="AM4689" s="14"/>
      <c r="AN4689" s="14"/>
      <c r="AO4689" s="14"/>
      <c r="AP4689" s="14"/>
      <c r="AQ4689" s="14"/>
      <c r="AR4689" s="14">
        <v>0</v>
      </c>
      <c r="AS4689" s="14">
        <v>0</v>
      </c>
      <c r="AT4689" s="14">
        <v>315</v>
      </c>
      <c r="AU4689" s="14">
        <v>326</v>
      </c>
      <c r="AV4689" s="14"/>
      <c r="AW4689" s="14"/>
      <c r="AX4689" s="14"/>
      <c r="AY4689" s="14"/>
      <c r="AZ4689" s="14">
        <f t="shared" si="7223"/>
        <v>641</v>
      </c>
      <c r="BA4689" s="14"/>
      <c r="BB4689" s="14"/>
      <c r="BC4689" s="14">
        <v>326</v>
      </c>
      <c r="BD4689" s="14"/>
      <c r="BE4689" s="14"/>
      <c r="BF4689" s="14"/>
      <c r="BG4689" s="14"/>
      <c r="BH4689" s="14"/>
      <c r="BI4689" s="14"/>
      <c r="BJ4689" s="14">
        <v>326</v>
      </c>
      <c r="BK4689" s="14">
        <v>315</v>
      </c>
    </row>
    <row r="4690" spans="1:63" ht="22.5" x14ac:dyDescent="0.25">
      <c r="A4690" s="4" t="s">
        <v>1156</v>
      </c>
      <c r="B4690" s="4" t="s">
        <v>58</v>
      </c>
      <c r="C4690" s="4" t="s">
        <v>170</v>
      </c>
      <c r="D4690" s="107" t="s">
        <v>1511</v>
      </c>
      <c r="E4690" s="106" t="s">
        <v>31</v>
      </c>
      <c r="F4690" s="106" t="s">
        <v>0</v>
      </c>
      <c r="G4690" s="2" t="s">
        <v>0</v>
      </c>
      <c r="H4690" s="2" t="s">
        <v>32</v>
      </c>
      <c r="I4690" s="12">
        <f>SUM(I4691:I4698)</f>
        <v>92930</v>
      </c>
      <c r="J4690" s="12">
        <f t="shared" ref="J4690:Y4690" si="7242">SUM(J4691:J4698)</f>
        <v>3030</v>
      </c>
      <c r="K4690" s="12">
        <f t="shared" si="7242"/>
        <v>1565</v>
      </c>
      <c r="L4690" s="12">
        <f t="shared" si="7242"/>
        <v>0</v>
      </c>
      <c r="M4690" s="12">
        <f t="shared" si="7242"/>
        <v>0</v>
      </c>
      <c r="N4690" s="12">
        <f t="shared" si="7242"/>
        <v>0</v>
      </c>
      <c r="O4690" s="12">
        <f t="shared" si="7242"/>
        <v>0</v>
      </c>
      <c r="P4690" s="12">
        <f t="shared" si="7242"/>
        <v>4595</v>
      </c>
      <c r="Q4690" s="12">
        <f t="shared" si="7242"/>
        <v>0</v>
      </c>
      <c r="R4690" s="12">
        <f t="shared" si="7242"/>
        <v>0</v>
      </c>
      <c r="S4690" s="12">
        <f t="shared" si="7242"/>
        <v>1565</v>
      </c>
      <c r="T4690" s="12">
        <f t="shared" si="7242"/>
        <v>0</v>
      </c>
      <c r="U4690" s="12">
        <f t="shared" si="7242"/>
        <v>0</v>
      </c>
      <c r="V4690" s="12">
        <f t="shared" si="7242"/>
        <v>0</v>
      </c>
      <c r="W4690" s="12">
        <f t="shared" si="7242"/>
        <v>0</v>
      </c>
      <c r="X4690" s="12">
        <f t="shared" si="7242"/>
        <v>0</v>
      </c>
      <c r="Y4690" s="12">
        <f t="shared" si="7242"/>
        <v>0</v>
      </c>
      <c r="Z4690" s="12">
        <v>1565</v>
      </c>
      <c r="AA4690" s="12">
        <v>3030</v>
      </c>
      <c r="AB4690" s="12">
        <f t="shared" ref="AB4690:AQ4690" si="7243">SUM(AB4691:AB4698)</f>
        <v>7000</v>
      </c>
      <c r="AC4690" s="12">
        <f t="shared" si="7243"/>
        <v>2392</v>
      </c>
      <c r="AD4690" s="12">
        <f t="shared" si="7243"/>
        <v>0</v>
      </c>
      <c r="AE4690" s="12">
        <f t="shared" si="7243"/>
        <v>0</v>
      </c>
      <c r="AF4690" s="12">
        <f t="shared" si="7243"/>
        <v>0</v>
      </c>
      <c r="AG4690" s="12">
        <f t="shared" si="7243"/>
        <v>0</v>
      </c>
      <c r="AH4690" s="12">
        <f t="shared" si="7243"/>
        <v>9392</v>
      </c>
      <c r="AI4690" s="12">
        <f t="shared" si="7243"/>
        <v>0</v>
      </c>
      <c r="AJ4690" s="12">
        <f t="shared" si="7243"/>
        <v>0</v>
      </c>
      <c r="AK4690" s="12">
        <f t="shared" si="7243"/>
        <v>2392</v>
      </c>
      <c r="AL4690" s="12">
        <f t="shared" si="7243"/>
        <v>0</v>
      </c>
      <c r="AM4690" s="12">
        <f t="shared" si="7243"/>
        <v>0</v>
      </c>
      <c r="AN4690" s="12">
        <f t="shared" si="7243"/>
        <v>0</v>
      </c>
      <c r="AO4690" s="12">
        <f t="shared" si="7243"/>
        <v>0</v>
      </c>
      <c r="AP4690" s="12">
        <f t="shared" si="7243"/>
        <v>0</v>
      </c>
      <c r="AQ4690" s="12">
        <f t="shared" si="7243"/>
        <v>0</v>
      </c>
      <c r="AR4690" s="12">
        <v>2392</v>
      </c>
      <c r="AS4690" s="12">
        <v>7000</v>
      </c>
      <c r="AT4690" s="12">
        <f>SUM(AT4691:AT4698)</f>
        <v>16585</v>
      </c>
      <c r="AU4690" s="12">
        <f t="shared" ref="AU4690:BI4690" si="7244">SUM(AU4691:AU4698)</f>
        <v>11116</v>
      </c>
      <c r="AV4690" s="12">
        <f t="shared" si="7244"/>
        <v>0</v>
      </c>
      <c r="AW4690" s="12">
        <f t="shared" si="7244"/>
        <v>0</v>
      </c>
      <c r="AX4690" s="12">
        <f t="shared" si="7244"/>
        <v>4500</v>
      </c>
      <c r="AY4690" s="12">
        <f t="shared" si="7244"/>
        <v>9450</v>
      </c>
      <c r="AZ4690" s="12">
        <f t="shared" si="7244"/>
        <v>41651</v>
      </c>
      <c r="BA4690" s="12">
        <f t="shared" si="7244"/>
        <v>0</v>
      </c>
      <c r="BB4690" s="12">
        <f t="shared" si="7244"/>
        <v>0</v>
      </c>
      <c r="BC4690" s="12">
        <f t="shared" si="7244"/>
        <v>11116</v>
      </c>
      <c r="BD4690" s="12">
        <f t="shared" si="7244"/>
        <v>0</v>
      </c>
      <c r="BE4690" s="12">
        <f t="shared" si="7244"/>
        <v>5250</v>
      </c>
      <c r="BF4690" s="12">
        <f t="shared" si="7244"/>
        <v>0</v>
      </c>
      <c r="BG4690" s="12">
        <f t="shared" si="7244"/>
        <v>9450</v>
      </c>
      <c r="BH4690" s="12">
        <f t="shared" si="7244"/>
        <v>0</v>
      </c>
      <c r="BI4690" s="12">
        <f t="shared" si="7244"/>
        <v>0</v>
      </c>
      <c r="BJ4690" s="12">
        <v>25816</v>
      </c>
      <c r="BK4690" s="12">
        <v>15835</v>
      </c>
    </row>
    <row r="4691" spans="1:63" x14ac:dyDescent="0.25">
      <c r="A4691" s="4" t="s">
        <v>1156</v>
      </c>
      <c r="B4691" s="4" t="s">
        <v>58</v>
      </c>
      <c r="C4691" s="4" t="s">
        <v>170</v>
      </c>
      <c r="D4691" s="107" t="s">
        <v>1511</v>
      </c>
      <c r="E4691" s="117">
        <v>6131</v>
      </c>
      <c r="F4691" s="107"/>
      <c r="G4691" s="103" t="s">
        <v>1659</v>
      </c>
      <c r="H4691" s="13" t="s">
        <v>34</v>
      </c>
      <c r="I4691" s="14">
        <v>7000</v>
      </c>
      <c r="J4691" s="14">
        <v>0</v>
      </c>
      <c r="K4691" s="14"/>
      <c r="L4691" s="14"/>
      <c r="M4691" s="14"/>
      <c r="N4691" s="14"/>
      <c r="O4691" s="14"/>
      <c r="P4691" s="14">
        <f t="shared" si="7221"/>
        <v>0</v>
      </c>
      <c r="Q4691" s="14"/>
      <c r="R4691" s="14"/>
      <c r="S4691" s="14"/>
      <c r="T4691" s="14"/>
      <c r="U4691" s="14"/>
      <c r="V4691" s="14"/>
      <c r="W4691" s="14"/>
      <c r="X4691" s="14"/>
      <c r="Y4691" s="14"/>
      <c r="Z4691" s="14">
        <v>0</v>
      </c>
      <c r="AA4691" s="14">
        <v>0</v>
      </c>
      <c r="AB4691" s="14">
        <v>0</v>
      </c>
      <c r="AC4691" s="14"/>
      <c r="AD4691" s="14"/>
      <c r="AE4691" s="14"/>
      <c r="AF4691" s="14"/>
      <c r="AG4691" s="14"/>
      <c r="AH4691" s="14">
        <f t="shared" si="7222"/>
        <v>0</v>
      </c>
      <c r="AI4691" s="14"/>
      <c r="AJ4691" s="14"/>
      <c r="AK4691" s="14"/>
      <c r="AL4691" s="14"/>
      <c r="AM4691" s="14"/>
      <c r="AN4691" s="14"/>
      <c r="AO4691" s="14"/>
      <c r="AP4691" s="14"/>
      <c r="AQ4691" s="14"/>
      <c r="AR4691" s="14">
        <v>0</v>
      </c>
      <c r="AS4691" s="14">
        <v>0</v>
      </c>
      <c r="AT4691" s="14">
        <v>5000</v>
      </c>
      <c r="AU4691" s="14">
        <v>450</v>
      </c>
      <c r="AV4691" s="14"/>
      <c r="AW4691" s="14"/>
      <c r="AX4691" s="14">
        <v>5780</v>
      </c>
      <c r="AY4691" s="14"/>
      <c r="AZ4691" s="14">
        <f t="shared" si="7223"/>
        <v>11230</v>
      </c>
      <c r="BA4691" s="14"/>
      <c r="BB4691" s="14"/>
      <c r="BC4691" s="14">
        <v>450</v>
      </c>
      <c r="BD4691" s="14"/>
      <c r="BE4691" s="14">
        <v>5780</v>
      </c>
      <c r="BF4691" s="14"/>
      <c r="BG4691" s="14"/>
      <c r="BH4691" s="14"/>
      <c r="BI4691" s="14"/>
      <c r="BJ4691" s="14">
        <v>6230</v>
      </c>
      <c r="BK4691" s="14">
        <v>5000</v>
      </c>
    </row>
    <row r="4692" spans="1:63" x14ac:dyDescent="0.25">
      <c r="A4692" s="4" t="s">
        <v>1156</v>
      </c>
      <c r="B4692" s="4" t="s">
        <v>58</v>
      </c>
      <c r="C4692" s="4" t="s">
        <v>170</v>
      </c>
      <c r="D4692" s="107" t="s">
        <v>1511</v>
      </c>
      <c r="E4692" s="117">
        <v>6132</v>
      </c>
      <c r="F4692" s="107"/>
      <c r="G4692" s="103" t="s">
        <v>1659</v>
      </c>
      <c r="H4692" s="13" t="s">
        <v>74</v>
      </c>
      <c r="I4692" s="14">
        <v>10000</v>
      </c>
      <c r="J4692" s="14">
        <v>0</v>
      </c>
      <c r="K4692" s="14"/>
      <c r="L4692" s="14"/>
      <c r="M4692" s="14"/>
      <c r="N4692" s="14"/>
      <c r="O4692" s="14"/>
      <c r="P4692" s="14">
        <f t="shared" si="7221"/>
        <v>0</v>
      </c>
      <c r="Q4692" s="14"/>
      <c r="R4692" s="14"/>
      <c r="S4692" s="14"/>
      <c r="T4692" s="14"/>
      <c r="U4692" s="14"/>
      <c r="V4692" s="14"/>
      <c r="W4692" s="14"/>
      <c r="X4692" s="14"/>
      <c r="Y4692" s="14"/>
      <c r="Z4692" s="14">
        <v>0</v>
      </c>
      <c r="AA4692" s="14">
        <v>0</v>
      </c>
      <c r="AB4692" s="14">
        <v>0</v>
      </c>
      <c r="AC4692" s="14"/>
      <c r="AD4692" s="14"/>
      <c r="AE4692" s="14"/>
      <c r="AF4692" s="14"/>
      <c r="AG4692" s="14"/>
      <c r="AH4692" s="14">
        <f t="shared" si="7222"/>
        <v>0</v>
      </c>
      <c r="AI4692" s="14"/>
      <c r="AJ4692" s="14"/>
      <c r="AK4692" s="14"/>
      <c r="AL4692" s="14"/>
      <c r="AM4692" s="14"/>
      <c r="AN4692" s="14"/>
      <c r="AO4692" s="14"/>
      <c r="AP4692" s="14"/>
      <c r="AQ4692" s="14"/>
      <c r="AR4692" s="14">
        <v>0</v>
      </c>
      <c r="AS4692" s="14">
        <v>0</v>
      </c>
      <c r="AT4692" s="14">
        <v>0</v>
      </c>
      <c r="AU4692" s="14"/>
      <c r="AV4692" s="14"/>
      <c r="AW4692" s="14"/>
      <c r="AX4692" s="14"/>
      <c r="AY4692" s="14"/>
      <c r="AZ4692" s="14">
        <f t="shared" si="7223"/>
        <v>0</v>
      </c>
      <c r="BA4692" s="14"/>
      <c r="BB4692" s="14"/>
      <c r="BC4692" s="14"/>
      <c r="BD4692" s="14"/>
      <c r="BE4692" s="14"/>
      <c r="BF4692" s="14"/>
      <c r="BG4692" s="14"/>
      <c r="BH4692" s="14"/>
      <c r="BI4692" s="14"/>
      <c r="BJ4692" s="14">
        <v>0</v>
      </c>
      <c r="BK4692" s="14">
        <v>0</v>
      </c>
    </row>
    <row r="4693" spans="1:63" x14ac:dyDescent="0.25">
      <c r="A4693" s="4" t="s">
        <v>1156</v>
      </c>
      <c r="B4693" s="4" t="s">
        <v>58</v>
      </c>
      <c r="C4693" s="4" t="s">
        <v>170</v>
      </c>
      <c r="D4693" s="107" t="s">
        <v>1511</v>
      </c>
      <c r="E4693" s="117">
        <v>6133</v>
      </c>
      <c r="F4693" s="107"/>
      <c r="G4693" s="103" t="s">
        <v>1659</v>
      </c>
      <c r="H4693" s="13" t="s">
        <v>77</v>
      </c>
      <c r="I4693" s="14">
        <v>9700</v>
      </c>
      <c r="J4693" s="14">
        <v>0</v>
      </c>
      <c r="K4693" s="14"/>
      <c r="L4693" s="14"/>
      <c r="M4693" s="14"/>
      <c r="N4693" s="14"/>
      <c r="O4693" s="14"/>
      <c r="P4693" s="14">
        <f t="shared" si="7221"/>
        <v>0</v>
      </c>
      <c r="Q4693" s="14"/>
      <c r="R4693" s="14"/>
      <c r="S4693" s="14"/>
      <c r="T4693" s="14"/>
      <c r="U4693" s="14"/>
      <c r="V4693" s="14"/>
      <c r="W4693" s="14"/>
      <c r="X4693" s="14"/>
      <c r="Y4693" s="14"/>
      <c r="Z4693" s="14">
        <v>0</v>
      </c>
      <c r="AA4693" s="14">
        <v>0</v>
      </c>
      <c r="AB4693" s="14">
        <v>0</v>
      </c>
      <c r="AC4693" s="14"/>
      <c r="AD4693" s="14"/>
      <c r="AE4693" s="14"/>
      <c r="AF4693" s="14"/>
      <c r="AG4693" s="14"/>
      <c r="AH4693" s="14">
        <f t="shared" si="7222"/>
        <v>0</v>
      </c>
      <c r="AI4693" s="14"/>
      <c r="AJ4693" s="14"/>
      <c r="AK4693" s="14"/>
      <c r="AL4693" s="14"/>
      <c r="AM4693" s="14"/>
      <c r="AN4693" s="14"/>
      <c r="AO4693" s="14"/>
      <c r="AP4693" s="14"/>
      <c r="AQ4693" s="14"/>
      <c r="AR4693" s="14">
        <v>0</v>
      </c>
      <c r="AS4693" s="14">
        <v>0</v>
      </c>
      <c r="AT4693" s="14">
        <v>500</v>
      </c>
      <c r="AU4693" s="14">
        <v>250</v>
      </c>
      <c r="AV4693" s="14"/>
      <c r="AW4693" s="14"/>
      <c r="AX4693" s="14">
        <v>-250</v>
      </c>
      <c r="AY4693" s="14"/>
      <c r="AZ4693" s="14">
        <f t="shared" si="7223"/>
        <v>500</v>
      </c>
      <c r="BA4693" s="14"/>
      <c r="BB4693" s="14"/>
      <c r="BC4693" s="14">
        <v>250</v>
      </c>
      <c r="BD4693" s="14"/>
      <c r="BE4693" s="14"/>
      <c r="BF4693" s="14"/>
      <c r="BG4693" s="14"/>
      <c r="BH4693" s="14"/>
      <c r="BI4693" s="14"/>
      <c r="BJ4693" s="14">
        <v>250</v>
      </c>
      <c r="BK4693" s="14">
        <v>250</v>
      </c>
    </row>
    <row r="4694" spans="1:63" x14ac:dyDescent="0.25">
      <c r="A4694" s="4" t="s">
        <v>1156</v>
      </c>
      <c r="B4694" s="4" t="s">
        <v>58</v>
      </c>
      <c r="C4694" s="4" t="s">
        <v>170</v>
      </c>
      <c r="D4694" s="107" t="s">
        <v>1511</v>
      </c>
      <c r="E4694" s="117">
        <v>6134</v>
      </c>
      <c r="F4694" s="107"/>
      <c r="G4694" s="103" t="s">
        <v>1659</v>
      </c>
      <c r="H4694" s="13" t="s">
        <v>80</v>
      </c>
      <c r="I4694" s="14">
        <v>6900</v>
      </c>
      <c r="J4694" s="14">
        <v>0</v>
      </c>
      <c r="K4694" s="14">
        <v>200</v>
      </c>
      <c r="L4694" s="14"/>
      <c r="M4694" s="14"/>
      <c r="N4694" s="14"/>
      <c r="O4694" s="14"/>
      <c r="P4694" s="14">
        <f t="shared" si="7221"/>
        <v>200</v>
      </c>
      <c r="Q4694" s="14"/>
      <c r="R4694" s="14"/>
      <c r="S4694" s="14">
        <v>200</v>
      </c>
      <c r="T4694" s="14"/>
      <c r="U4694" s="14"/>
      <c r="V4694" s="14"/>
      <c r="W4694" s="14"/>
      <c r="X4694" s="14"/>
      <c r="Y4694" s="14"/>
      <c r="Z4694" s="14">
        <v>200</v>
      </c>
      <c r="AA4694" s="14">
        <v>0</v>
      </c>
      <c r="AB4694" s="14">
        <v>500</v>
      </c>
      <c r="AC4694" s="14"/>
      <c r="AD4694" s="14"/>
      <c r="AE4694" s="14"/>
      <c r="AF4694" s="14"/>
      <c r="AG4694" s="14"/>
      <c r="AH4694" s="14">
        <f t="shared" si="7222"/>
        <v>500</v>
      </c>
      <c r="AI4694" s="14"/>
      <c r="AJ4694" s="14"/>
      <c r="AK4694" s="14"/>
      <c r="AL4694" s="14"/>
      <c r="AM4694" s="14"/>
      <c r="AN4694" s="14"/>
      <c r="AO4694" s="14"/>
      <c r="AP4694" s="14"/>
      <c r="AQ4694" s="14"/>
      <c r="AR4694" s="14">
        <v>0</v>
      </c>
      <c r="AS4694" s="14">
        <v>500</v>
      </c>
      <c r="AT4694" s="14">
        <v>0</v>
      </c>
      <c r="AU4694" s="14">
        <v>530</v>
      </c>
      <c r="AV4694" s="14"/>
      <c r="AW4694" s="14"/>
      <c r="AX4694" s="14">
        <v>-530</v>
      </c>
      <c r="AY4694" s="14"/>
      <c r="AZ4694" s="14">
        <f t="shared" si="7223"/>
        <v>0</v>
      </c>
      <c r="BA4694" s="14"/>
      <c r="BB4694" s="14"/>
      <c r="BC4694" s="14">
        <v>530</v>
      </c>
      <c r="BD4694" s="14"/>
      <c r="BE4694" s="14">
        <v>-530</v>
      </c>
      <c r="BF4694" s="14"/>
      <c r="BG4694" s="14"/>
      <c r="BH4694" s="14"/>
      <c r="BI4694" s="14"/>
      <c r="BJ4694" s="14">
        <v>0</v>
      </c>
      <c r="BK4694" s="14">
        <v>0</v>
      </c>
    </row>
    <row r="4695" spans="1:63" ht="22.5" x14ac:dyDescent="0.25">
      <c r="A4695" s="4" t="s">
        <v>1156</v>
      </c>
      <c r="B4695" s="4" t="s">
        <v>58</v>
      </c>
      <c r="C4695" s="4" t="s">
        <v>170</v>
      </c>
      <c r="D4695" s="107" t="s">
        <v>1511</v>
      </c>
      <c r="E4695" s="117">
        <v>6136</v>
      </c>
      <c r="F4695" s="107"/>
      <c r="G4695" s="103" t="s">
        <v>1659</v>
      </c>
      <c r="H4695" s="13" t="s">
        <v>86</v>
      </c>
      <c r="I4695" s="14">
        <v>100</v>
      </c>
      <c r="J4695" s="14">
        <v>0</v>
      </c>
      <c r="K4695" s="14"/>
      <c r="L4695" s="14"/>
      <c r="M4695" s="14"/>
      <c r="N4695" s="14"/>
      <c r="O4695" s="14"/>
      <c r="P4695" s="14">
        <f t="shared" si="7221"/>
        <v>0</v>
      </c>
      <c r="Q4695" s="14"/>
      <c r="R4695" s="14"/>
      <c r="S4695" s="14"/>
      <c r="T4695" s="14"/>
      <c r="U4695" s="14"/>
      <c r="V4695" s="14"/>
      <c r="W4695" s="14"/>
      <c r="X4695" s="14"/>
      <c r="Y4695" s="14"/>
      <c r="Z4695" s="14">
        <v>0</v>
      </c>
      <c r="AA4695" s="14">
        <v>0</v>
      </c>
      <c r="AB4695" s="14">
        <v>0</v>
      </c>
      <c r="AC4695" s="14"/>
      <c r="AD4695" s="14"/>
      <c r="AE4695" s="14"/>
      <c r="AF4695" s="14"/>
      <c r="AG4695" s="14"/>
      <c r="AH4695" s="14">
        <f t="shared" si="7222"/>
        <v>0</v>
      </c>
      <c r="AI4695" s="14"/>
      <c r="AJ4695" s="14"/>
      <c r="AK4695" s="14"/>
      <c r="AL4695" s="14"/>
      <c r="AM4695" s="14"/>
      <c r="AN4695" s="14"/>
      <c r="AO4695" s="14"/>
      <c r="AP4695" s="14"/>
      <c r="AQ4695" s="14"/>
      <c r="AR4695" s="14">
        <v>0</v>
      </c>
      <c r="AS4695" s="14">
        <v>0</v>
      </c>
      <c r="AT4695" s="14">
        <v>0</v>
      </c>
      <c r="AU4695" s="14"/>
      <c r="AV4695" s="14"/>
      <c r="AW4695" s="14"/>
      <c r="AX4695" s="14"/>
      <c r="AY4695" s="14"/>
      <c r="AZ4695" s="14">
        <f t="shared" si="7223"/>
        <v>0</v>
      </c>
      <c r="BA4695" s="14"/>
      <c r="BB4695" s="14"/>
      <c r="BC4695" s="14"/>
      <c r="BD4695" s="14"/>
      <c r="BE4695" s="14"/>
      <c r="BF4695" s="14"/>
      <c r="BG4695" s="14"/>
      <c r="BH4695" s="14"/>
      <c r="BI4695" s="14"/>
      <c r="BJ4695" s="14">
        <v>0</v>
      </c>
      <c r="BK4695" s="14">
        <v>0</v>
      </c>
    </row>
    <row r="4696" spans="1:63" x14ac:dyDescent="0.25">
      <c r="A4696" s="4" t="s">
        <v>1156</v>
      </c>
      <c r="B4696" s="4" t="s">
        <v>58</v>
      </c>
      <c r="C4696" s="4" t="s">
        <v>170</v>
      </c>
      <c r="D4696" s="107" t="s">
        <v>1511</v>
      </c>
      <c r="E4696" s="117">
        <v>6137</v>
      </c>
      <c r="F4696" s="107"/>
      <c r="G4696" s="103" t="s">
        <v>1659</v>
      </c>
      <c r="H4696" s="13" t="s">
        <v>89</v>
      </c>
      <c r="I4696" s="14">
        <v>1750</v>
      </c>
      <c r="J4696" s="14">
        <v>470</v>
      </c>
      <c r="K4696" s="14"/>
      <c r="L4696" s="14"/>
      <c r="M4696" s="14"/>
      <c r="N4696" s="14"/>
      <c r="O4696" s="14"/>
      <c r="P4696" s="14">
        <f t="shared" si="7221"/>
        <v>470</v>
      </c>
      <c r="Q4696" s="14"/>
      <c r="R4696" s="14"/>
      <c r="S4696" s="14"/>
      <c r="T4696" s="14"/>
      <c r="U4696" s="14"/>
      <c r="V4696" s="14"/>
      <c r="W4696" s="14"/>
      <c r="X4696" s="14"/>
      <c r="Y4696" s="14"/>
      <c r="Z4696" s="14">
        <v>0</v>
      </c>
      <c r="AA4696" s="14">
        <v>470</v>
      </c>
      <c r="AB4696" s="14">
        <v>0</v>
      </c>
      <c r="AC4696" s="14"/>
      <c r="AD4696" s="14"/>
      <c r="AE4696" s="14"/>
      <c r="AF4696" s="14"/>
      <c r="AG4696" s="14"/>
      <c r="AH4696" s="14">
        <f t="shared" si="7222"/>
        <v>0</v>
      </c>
      <c r="AI4696" s="14"/>
      <c r="AJ4696" s="14"/>
      <c r="AK4696" s="14"/>
      <c r="AL4696" s="14"/>
      <c r="AM4696" s="14"/>
      <c r="AN4696" s="14"/>
      <c r="AO4696" s="14"/>
      <c r="AP4696" s="14"/>
      <c r="AQ4696" s="14"/>
      <c r="AR4696" s="14">
        <v>0</v>
      </c>
      <c r="AS4696" s="14">
        <v>0</v>
      </c>
      <c r="AT4696" s="14">
        <v>0</v>
      </c>
      <c r="AU4696" s="14"/>
      <c r="AV4696" s="14"/>
      <c r="AW4696" s="14"/>
      <c r="AX4696" s="14"/>
      <c r="AY4696" s="14"/>
      <c r="AZ4696" s="14">
        <f t="shared" si="7223"/>
        <v>0</v>
      </c>
      <c r="BA4696" s="14"/>
      <c r="BB4696" s="14"/>
      <c r="BC4696" s="14"/>
      <c r="BD4696" s="14"/>
      <c r="BE4696" s="14"/>
      <c r="BF4696" s="14"/>
      <c r="BG4696" s="14"/>
      <c r="BH4696" s="14"/>
      <c r="BI4696" s="14"/>
      <c r="BJ4696" s="14">
        <v>0</v>
      </c>
      <c r="BK4696" s="14">
        <v>0</v>
      </c>
    </row>
    <row r="4697" spans="1:63" ht="22.5" x14ac:dyDescent="0.25">
      <c r="A4697" s="4" t="s">
        <v>1156</v>
      </c>
      <c r="B4697" s="4" t="s">
        <v>58</v>
      </c>
      <c r="C4697" s="4" t="s">
        <v>170</v>
      </c>
      <c r="D4697" s="107" t="s">
        <v>1511</v>
      </c>
      <c r="E4697" s="117">
        <v>6138</v>
      </c>
      <c r="F4697" s="107"/>
      <c r="G4697" s="103" t="s">
        <v>1659</v>
      </c>
      <c r="H4697" s="13" t="s">
        <v>92</v>
      </c>
      <c r="I4697" s="14">
        <v>2000</v>
      </c>
      <c r="J4697" s="14">
        <v>0</v>
      </c>
      <c r="K4697" s="14"/>
      <c r="L4697" s="14"/>
      <c r="M4697" s="14"/>
      <c r="N4697" s="14"/>
      <c r="O4697" s="14"/>
      <c r="P4697" s="14">
        <f t="shared" si="7221"/>
        <v>0</v>
      </c>
      <c r="Q4697" s="14"/>
      <c r="R4697" s="14"/>
      <c r="S4697" s="14"/>
      <c r="T4697" s="14"/>
      <c r="U4697" s="14"/>
      <c r="V4697" s="14"/>
      <c r="W4697" s="14"/>
      <c r="X4697" s="14"/>
      <c r="Y4697" s="14"/>
      <c r="Z4697" s="14">
        <v>0</v>
      </c>
      <c r="AA4697" s="14">
        <v>0</v>
      </c>
      <c r="AB4697" s="14">
        <v>0</v>
      </c>
      <c r="AC4697" s="14"/>
      <c r="AD4697" s="14"/>
      <c r="AE4697" s="14"/>
      <c r="AF4697" s="14"/>
      <c r="AG4697" s="14"/>
      <c r="AH4697" s="14">
        <f t="shared" si="7222"/>
        <v>0</v>
      </c>
      <c r="AI4697" s="14"/>
      <c r="AJ4697" s="14"/>
      <c r="AK4697" s="14"/>
      <c r="AL4697" s="14"/>
      <c r="AM4697" s="14"/>
      <c r="AN4697" s="14"/>
      <c r="AO4697" s="14"/>
      <c r="AP4697" s="14"/>
      <c r="AQ4697" s="14"/>
      <c r="AR4697" s="14">
        <v>0</v>
      </c>
      <c r="AS4697" s="14">
        <v>0</v>
      </c>
      <c r="AT4697" s="14">
        <v>0</v>
      </c>
      <c r="AU4697" s="14"/>
      <c r="AV4697" s="14"/>
      <c r="AW4697" s="14"/>
      <c r="AX4697" s="14"/>
      <c r="AY4697" s="14"/>
      <c r="AZ4697" s="14">
        <f t="shared" si="7223"/>
        <v>0</v>
      </c>
      <c r="BA4697" s="14"/>
      <c r="BB4697" s="14"/>
      <c r="BC4697" s="14"/>
      <c r="BD4697" s="14"/>
      <c r="BE4697" s="14"/>
      <c r="BF4697" s="14"/>
      <c r="BG4697" s="14"/>
      <c r="BH4697" s="14"/>
      <c r="BI4697" s="14"/>
      <c r="BJ4697" s="14">
        <v>0</v>
      </c>
      <c r="BK4697" s="14">
        <v>0</v>
      </c>
    </row>
    <row r="4698" spans="1:63" x14ac:dyDescent="0.25">
      <c r="A4698" s="1" t="s">
        <v>1156</v>
      </c>
      <c r="B4698" s="1" t="s">
        <v>58</v>
      </c>
      <c r="C4698" s="1" t="s">
        <v>170</v>
      </c>
      <c r="D4698" s="110" t="s">
        <v>1511</v>
      </c>
      <c r="E4698" s="110" t="s">
        <v>36</v>
      </c>
      <c r="F4698" s="107" t="s">
        <v>0</v>
      </c>
      <c r="G4698" s="13" t="s">
        <v>0</v>
      </c>
      <c r="H4698" s="2" t="s">
        <v>37</v>
      </c>
      <c r="I4698" s="12">
        <f>SUM(I4699:I4701)</f>
        <v>55480</v>
      </c>
      <c r="J4698" s="12">
        <f t="shared" ref="J4698:Y4698" si="7245">SUM(J4699:J4701)</f>
        <v>2560</v>
      </c>
      <c r="K4698" s="12">
        <f t="shared" si="7245"/>
        <v>1365</v>
      </c>
      <c r="L4698" s="12">
        <f t="shared" si="7245"/>
        <v>0</v>
      </c>
      <c r="M4698" s="12">
        <f t="shared" si="7245"/>
        <v>0</v>
      </c>
      <c r="N4698" s="12">
        <f t="shared" si="7245"/>
        <v>0</v>
      </c>
      <c r="O4698" s="12">
        <f t="shared" si="7245"/>
        <v>0</v>
      </c>
      <c r="P4698" s="12">
        <f t="shared" si="7245"/>
        <v>3925</v>
      </c>
      <c r="Q4698" s="12">
        <f t="shared" si="7245"/>
        <v>0</v>
      </c>
      <c r="R4698" s="12">
        <f t="shared" si="7245"/>
        <v>0</v>
      </c>
      <c r="S4698" s="12">
        <f t="shared" si="7245"/>
        <v>1365</v>
      </c>
      <c r="T4698" s="12">
        <f t="shared" si="7245"/>
        <v>0</v>
      </c>
      <c r="U4698" s="12">
        <f t="shared" si="7245"/>
        <v>0</v>
      </c>
      <c r="V4698" s="12">
        <f t="shared" si="7245"/>
        <v>0</v>
      </c>
      <c r="W4698" s="12">
        <f t="shared" si="7245"/>
        <v>0</v>
      </c>
      <c r="X4698" s="12">
        <f t="shared" si="7245"/>
        <v>0</v>
      </c>
      <c r="Y4698" s="12">
        <f t="shared" si="7245"/>
        <v>0</v>
      </c>
      <c r="Z4698" s="12">
        <v>1365</v>
      </c>
      <c r="AA4698" s="12">
        <v>2560</v>
      </c>
      <c r="AB4698" s="12">
        <f t="shared" ref="AB4698:AQ4698" si="7246">SUM(AB4699:AB4701)</f>
        <v>6500</v>
      </c>
      <c r="AC4698" s="12">
        <f t="shared" si="7246"/>
        <v>2392</v>
      </c>
      <c r="AD4698" s="12">
        <f t="shared" si="7246"/>
        <v>0</v>
      </c>
      <c r="AE4698" s="12">
        <f t="shared" si="7246"/>
        <v>0</v>
      </c>
      <c r="AF4698" s="12">
        <f t="shared" si="7246"/>
        <v>0</v>
      </c>
      <c r="AG4698" s="12">
        <f t="shared" si="7246"/>
        <v>0</v>
      </c>
      <c r="AH4698" s="12">
        <f t="shared" si="7246"/>
        <v>8892</v>
      </c>
      <c r="AI4698" s="12">
        <f t="shared" si="7246"/>
        <v>0</v>
      </c>
      <c r="AJ4698" s="12">
        <f t="shared" si="7246"/>
        <v>0</v>
      </c>
      <c r="AK4698" s="12">
        <f t="shared" si="7246"/>
        <v>2392</v>
      </c>
      <c r="AL4698" s="12">
        <f t="shared" si="7246"/>
        <v>0</v>
      </c>
      <c r="AM4698" s="12">
        <f t="shared" si="7246"/>
        <v>0</v>
      </c>
      <c r="AN4698" s="12">
        <f t="shared" si="7246"/>
        <v>0</v>
      </c>
      <c r="AO4698" s="12">
        <f t="shared" si="7246"/>
        <v>0</v>
      </c>
      <c r="AP4698" s="12">
        <f t="shared" si="7246"/>
        <v>0</v>
      </c>
      <c r="AQ4698" s="12">
        <f t="shared" si="7246"/>
        <v>0</v>
      </c>
      <c r="AR4698" s="12">
        <v>2392</v>
      </c>
      <c r="AS4698" s="12">
        <v>6500</v>
      </c>
      <c r="AT4698" s="12">
        <f>SUM(AT4699:AT4701)</f>
        <v>11085</v>
      </c>
      <c r="AU4698" s="12">
        <f t="shared" ref="AU4698:BI4698" si="7247">SUM(AU4699:AU4701)</f>
        <v>9886</v>
      </c>
      <c r="AV4698" s="12">
        <f t="shared" si="7247"/>
        <v>0</v>
      </c>
      <c r="AW4698" s="12">
        <f t="shared" si="7247"/>
        <v>0</v>
      </c>
      <c r="AX4698" s="12">
        <f t="shared" si="7247"/>
        <v>-500</v>
      </c>
      <c r="AY4698" s="12">
        <f t="shared" si="7247"/>
        <v>9450</v>
      </c>
      <c r="AZ4698" s="12">
        <f t="shared" si="7247"/>
        <v>29921</v>
      </c>
      <c r="BA4698" s="12">
        <f t="shared" si="7247"/>
        <v>0</v>
      </c>
      <c r="BB4698" s="12">
        <f t="shared" si="7247"/>
        <v>0</v>
      </c>
      <c r="BC4698" s="12">
        <f t="shared" si="7247"/>
        <v>9886</v>
      </c>
      <c r="BD4698" s="12">
        <f t="shared" si="7247"/>
        <v>0</v>
      </c>
      <c r="BE4698" s="12">
        <f t="shared" si="7247"/>
        <v>0</v>
      </c>
      <c r="BF4698" s="12">
        <f t="shared" si="7247"/>
        <v>0</v>
      </c>
      <c r="BG4698" s="12">
        <f t="shared" si="7247"/>
        <v>9450</v>
      </c>
      <c r="BH4698" s="12">
        <f t="shared" si="7247"/>
        <v>0</v>
      </c>
      <c r="BI4698" s="12">
        <f t="shared" si="7247"/>
        <v>0</v>
      </c>
      <c r="BJ4698" s="12">
        <v>19336</v>
      </c>
      <c r="BK4698" s="12">
        <v>10585</v>
      </c>
    </row>
    <row r="4699" spans="1:63" x14ac:dyDescent="0.25">
      <c r="A4699" s="4" t="s">
        <v>1156</v>
      </c>
      <c r="B4699" s="4" t="s">
        <v>58</v>
      </c>
      <c r="C4699" s="4" t="s">
        <v>170</v>
      </c>
      <c r="D4699" s="107" t="s">
        <v>1511</v>
      </c>
      <c r="E4699" s="117">
        <v>6139</v>
      </c>
      <c r="F4699" s="107"/>
      <c r="G4699" s="103" t="s">
        <v>1659</v>
      </c>
      <c r="H4699" s="13" t="s">
        <v>37</v>
      </c>
      <c r="I4699" s="14">
        <v>51930</v>
      </c>
      <c r="J4699" s="14">
        <v>2500</v>
      </c>
      <c r="K4699" s="14">
        <v>1115</v>
      </c>
      <c r="L4699" s="14"/>
      <c r="M4699" s="14"/>
      <c r="N4699" s="14"/>
      <c r="O4699" s="14"/>
      <c r="P4699" s="14">
        <f t="shared" si="7221"/>
        <v>3615</v>
      </c>
      <c r="Q4699" s="14"/>
      <c r="R4699" s="14"/>
      <c r="S4699" s="14">
        <v>1115</v>
      </c>
      <c r="T4699" s="14"/>
      <c r="U4699" s="14"/>
      <c r="V4699" s="14"/>
      <c r="W4699" s="14"/>
      <c r="X4699" s="14"/>
      <c r="Y4699" s="14"/>
      <c r="Z4699" s="14">
        <v>1115</v>
      </c>
      <c r="AA4699" s="14">
        <v>2500</v>
      </c>
      <c r="AB4699" s="14">
        <v>6400</v>
      </c>
      <c r="AC4699" s="14">
        <f>2000+392</f>
        <v>2392</v>
      </c>
      <c r="AD4699" s="14"/>
      <c r="AE4699" s="14"/>
      <c r="AF4699" s="14"/>
      <c r="AG4699" s="14"/>
      <c r="AH4699" s="14">
        <f t="shared" si="7222"/>
        <v>8792</v>
      </c>
      <c r="AI4699" s="14"/>
      <c r="AJ4699" s="14"/>
      <c r="AK4699" s="14">
        <f>2000+392</f>
        <v>2392</v>
      </c>
      <c r="AL4699" s="14"/>
      <c r="AM4699" s="14"/>
      <c r="AN4699" s="14"/>
      <c r="AO4699" s="14"/>
      <c r="AP4699" s="14"/>
      <c r="AQ4699" s="14"/>
      <c r="AR4699" s="14">
        <v>2392</v>
      </c>
      <c r="AS4699" s="14">
        <v>6400</v>
      </c>
      <c r="AT4699" s="14">
        <v>11000</v>
      </c>
      <c r="AU4699" s="14">
        <v>9752</v>
      </c>
      <c r="AV4699" s="14"/>
      <c r="AW4699" s="14"/>
      <c r="AX4699" s="14">
        <v>-500</v>
      </c>
      <c r="AY4699" s="14">
        <v>9450</v>
      </c>
      <c r="AZ4699" s="14">
        <f t="shared" si="7223"/>
        <v>29702</v>
      </c>
      <c r="BA4699" s="14"/>
      <c r="BB4699" s="14"/>
      <c r="BC4699" s="14">
        <v>9752</v>
      </c>
      <c r="BD4699" s="14"/>
      <c r="BE4699" s="14"/>
      <c r="BF4699" s="14"/>
      <c r="BG4699" s="14">
        <v>9450</v>
      </c>
      <c r="BH4699" s="14"/>
      <c r="BI4699" s="14"/>
      <c r="BJ4699" s="14">
        <v>19202</v>
      </c>
      <c r="BK4699" s="14">
        <v>10500</v>
      </c>
    </row>
    <row r="4700" spans="1:63" ht="33.75" x14ac:dyDescent="0.25">
      <c r="A4700" s="4" t="s">
        <v>1156</v>
      </c>
      <c r="B4700" s="4" t="s">
        <v>58</v>
      </c>
      <c r="C4700" s="4" t="s">
        <v>170</v>
      </c>
      <c r="D4700" s="107" t="s">
        <v>1511</v>
      </c>
      <c r="E4700" s="117">
        <v>6139</v>
      </c>
      <c r="F4700" s="107" t="s">
        <v>1517</v>
      </c>
      <c r="G4700" s="103" t="s">
        <v>1659</v>
      </c>
      <c r="H4700" s="13" t="s">
        <v>40</v>
      </c>
      <c r="I4700" s="14">
        <v>225</v>
      </c>
      <c r="J4700" s="14">
        <v>30</v>
      </c>
      <c r="K4700" s="14">
        <v>100</v>
      </c>
      <c r="L4700" s="14"/>
      <c r="M4700" s="14"/>
      <c r="N4700" s="14"/>
      <c r="O4700" s="14"/>
      <c r="P4700" s="14">
        <f t="shared" si="7221"/>
        <v>130</v>
      </c>
      <c r="Q4700" s="14"/>
      <c r="R4700" s="14"/>
      <c r="S4700" s="14">
        <v>100</v>
      </c>
      <c r="T4700" s="14"/>
      <c r="U4700" s="14"/>
      <c r="V4700" s="14"/>
      <c r="W4700" s="14"/>
      <c r="X4700" s="14"/>
      <c r="Y4700" s="14"/>
      <c r="Z4700" s="14">
        <v>100</v>
      </c>
      <c r="AA4700" s="14">
        <v>30</v>
      </c>
      <c r="AB4700" s="14">
        <v>50</v>
      </c>
      <c r="AC4700" s="14"/>
      <c r="AD4700" s="14"/>
      <c r="AE4700" s="14"/>
      <c r="AF4700" s="14"/>
      <c r="AG4700" s="14"/>
      <c r="AH4700" s="14">
        <f t="shared" si="7222"/>
        <v>50</v>
      </c>
      <c r="AI4700" s="14"/>
      <c r="AJ4700" s="14"/>
      <c r="AK4700" s="14"/>
      <c r="AL4700" s="14"/>
      <c r="AM4700" s="14"/>
      <c r="AN4700" s="14"/>
      <c r="AO4700" s="14"/>
      <c r="AP4700" s="14"/>
      <c r="AQ4700" s="14"/>
      <c r="AR4700" s="14">
        <v>0</v>
      </c>
      <c r="AS4700" s="14">
        <v>50</v>
      </c>
      <c r="AT4700" s="14">
        <v>43</v>
      </c>
      <c r="AU4700" s="14">
        <v>67</v>
      </c>
      <c r="AV4700" s="14"/>
      <c r="AW4700" s="14"/>
      <c r="AX4700" s="14"/>
      <c r="AY4700" s="14"/>
      <c r="AZ4700" s="14">
        <f t="shared" si="7223"/>
        <v>110</v>
      </c>
      <c r="BA4700" s="14"/>
      <c r="BB4700" s="14"/>
      <c r="BC4700" s="14">
        <v>67</v>
      </c>
      <c r="BD4700" s="14"/>
      <c r="BE4700" s="14"/>
      <c r="BF4700" s="14"/>
      <c r="BG4700" s="14"/>
      <c r="BH4700" s="14"/>
      <c r="BI4700" s="14"/>
      <c r="BJ4700" s="14">
        <v>67</v>
      </c>
      <c r="BK4700" s="14">
        <v>43</v>
      </c>
    </row>
    <row r="4701" spans="1:63" ht="22.5" x14ac:dyDescent="0.25">
      <c r="A4701" s="4" t="s">
        <v>1156</v>
      </c>
      <c r="B4701" s="4" t="s">
        <v>58</v>
      </c>
      <c r="C4701" s="4" t="s">
        <v>170</v>
      </c>
      <c r="D4701" s="107" t="s">
        <v>1511</v>
      </c>
      <c r="E4701" s="117">
        <v>6139</v>
      </c>
      <c r="F4701" s="107" t="s">
        <v>1518</v>
      </c>
      <c r="G4701" s="103" t="s">
        <v>1659</v>
      </c>
      <c r="H4701" s="13" t="s">
        <v>39</v>
      </c>
      <c r="I4701" s="14">
        <v>3325</v>
      </c>
      <c r="J4701" s="14">
        <v>30</v>
      </c>
      <c r="K4701" s="14">
        <v>150</v>
      </c>
      <c r="L4701" s="14"/>
      <c r="M4701" s="14"/>
      <c r="N4701" s="14"/>
      <c r="O4701" s="14"/>
      <c r="P4701" s="14">
        <f t="shared" si="7221"/>
        <v>180</v>
      </c>
      <c r="Q4701" s="14"/>
      <c r="R4701" s="14"/>
      <c r="S4701" s="14">
        <v>150</v>
      </c>
      <c r="T4701" s="14"/>
      <c r="U4701" s="14"/>
      <c r="V4701" s="14"/>
      <c r="W4701" s="14"/>
      <c r="X4701" s="14"/>
      <c r="Y4701" s="14"/>
      <c r="Z4701" s="14">
        <v>150</v>
      </c>
      <c r="AA4701" s="14">
        <v>30</v>
      </c>
      <c r="AB4701" s="14">
        <v>50</v>
      </c>
      <c r="AC4701" s="14"/>
      <c r="AD4701" s="14"/>
      <c r="AE4701" s="14"/>
      <c r="AF4701" s="14"/>
      <c r="AG4701" s="14"/>
      <c r="AH4701" s="14">
        <f t="shared" si="7222"/>
        <v>50</v>
      </c>
      <c r="AI4701" s="14"/>
      <c r="AJ4701" s="14"/>
      <c r="AK4701" s="14"/>
      <c r="AL4701" s="14"/>
      <c r="AM4701" s="14"/>
      <c r="AN4701" s="14"/>
      <c r="AO4701" s="14"/>
      <c r="AP4701" s="14"/>
      <c r="AQ4701" s="14"/>
      <c r="AR4701" s="14">
        <v>0</v>
      </c>
      <c r="AS4701" s="14">
        <v>50</v>
      </c>
      <c r="AT4701" s="14">
        <v>42</v>
      </c>
      <c r="AU4701" s="14">
        <v>67</v>
      </c>
      <c r="AV4701" s="14"/>
      <c r="AW4701" s="14"/>
      <c r="AX4701" s="14"/>
      <c r="AY4701" s="14"/>
      <c r="AZ4701" s="14">
        <f t="shared" si="7223"/>
        <v>109</v>
      </c>
      <c r="BA4701" s="14"/>
      <c r="BB4701" s="14"/>
      <c r="BC4701" s="14">
        <v>67</v>
      </c>
      <c r="BD4701" s="14"/>
      <c r="BE4701" s="14"/>
      <c r="BF4701" s="14"/>
      <c r="BG4701" s="14"/>
      <c r="BH4701" s="14"/>
      <c r="BI4701" s="14"/>
      <c r="BJ4701" s="14">
        <v>67</v>
      </c>
      <c r="BK4701" s="14">
        <v>42</v>
      </c>
    </row>
    <row r="4702" spans="1:63" ht="33.75" x14ac:dyDescent="0.25">
      <c r="A4702" s="1" t="s">
        <v>0</v>
      </c>
      <c r="B4702" s="1" t="s">
        <v>0</v>
      </c>
      <c r="C4702" s="1" t="s">
        <v>0</v>
      </c>
      <c r="D4702" s="106" t="s">
        <v>0</v>
      </c>
      <c r="E4702" s="106" t="s">
        <v>0</v>
      </c>
      <c r="F4702" s="106" t="s">
        <v>0</v>
      </c>
      <c r="G4702" s="2" t="s">
        <v>0</v>
      </c>
      <c r="H4702" s="10" t="s">
        <v>41</v>
      </c>
      <c r="I4702" s="11">
        <f>SUM(I4703)</f>
        <v>100</v>
      </c>
      <c r="J4702" s="11">
        <f t="shared" ref="J4702:Y4703" si="7248">SUM(J4703)</f>
        <v>0</v>
      </c>
      <c r="K4702" s="11">
        <f t="shared" si="7248"/>
        <v>0</v>
      </c>
      <c r="L4702" s="11">
        <f t="shared" si="7248"/>
        <v>0</v>
      </c>
      <c r="M4702" s="11">
        <f t="shared" si="7248"/>
        <v>0</v>
      </c>
      <c r="N4702" s="11">
        <f t="shared" si="7248"/>
        <v>0</v>
      </c>
      <c r="O4702" s="11">
        <f t="shared" si="7248"/>
        <v>0</v>
      </c>
      <c r="P4702" s="11">
        <f t="shared" si="7248"/>
        <v>0</v>
      </c>
      <c r="Q4702" s="11">
        <f t="shared" si="7248"/>
        <v>0</v>
      </c>
      <c r="R4702" s="11">
        <f t="shared" si="7248"/>
        <v>0</v>
      </c>
      <c r="S4702" s="11">
        <f t="shared" si="7248"/>
        <v>0</v>
      </c>
      <c r="T4702" s="11">
        <f t="shared" si="7248"/>
        <v>0</v>
      </c>
      <c r="U4702" s="11">
        <f t="shared" si="7248"/>
        <v>0</v>
      </c>
      <c r="V4702" s="11">
        <f t="shared" si="7248"/>
        <v>0</v>
      </c>
      <c r="W4702" s="11">
        <f t="shared" si="7248"/>
        <v>0</v>
      </c>
      <c r="X4702" s="11">
        <f t="shared" si="7248"/>
        <v>0</v>
      </c>
      <c r="Y4702" s="11">
        <f t="shared" si="7248"/>
        <v>0</v>
      </c>
      <c r="Z4702" s="11">
        <v>0</v>
      </c>
      <c r="AA4702" s="11">
        <v>0</v>
      </c>
      <c r="AB4702" s="11">
        <f t="shared" ref="AB4702:AQ4703" si="7249">SUM(AB4703)</f>
        <v>0</v>
      </c>
      <c r="AC4702" s="11">
        <f t="shared" si="7249"/>
        <v>0</v>
      </c>
      <c r="AD4702" s="11">
        <f t="shared" si="7249"/>
        <v>0</v>
      </c>
      <c r="AE4702" s="11">
        <f t="shared" si="7249"/>
        <v>0</v>
      </c>
      <c r="AF4702" s="11">
        <f t="shared" si="7249"/>
        <v>0</v>
      </c>
      <c r="AG4702" s="11">
        <f t="shared" si="7249"/>
        <v>0</v>
      </c>
      <c r="AH4702" s="11">
        <f t="shared" si="7249"/>
        <v>0</v>
      </c>
      <c r="AI4702" s="11">
        <f t="shared" si="7249"/>
        <v>0</v>
      </c>
      <c r="AJ4702" s="11">
        <f t="shared" si="7249"/>
        <v>0</v>
      </c>
      <c r="AK4702" s="11">
        <f t="shared" si="7249"/>
        <v>0</v>
      </c>
      <c r="AL4702" s="11">
        <f t="shared" si="7249"/>
        <v>0</v>
      </c>
      <c r="AM4702" s="11">
        <f t="shared" si="7249"/>
        <v>0</v>
      </c>
      <c r="AN4702" s="11">
        <f t="shared" si="7249"/>
        <v>0</v>
      </c>
      <c r="AO4702" s="11">
        <f t="shared" si="7249"/>
        <v>0</v>
      </c>
      <c r="AP4702" s="11">
        <f t="shared" si="7249"/>
        <v>0</v>
      </c>
      <c r="AQ4702" s="11">
        <f t="shared" si="7249"/>
        <v>0</v>
      </c>
      <c r="AR4702" s="11">
        <v>0</v>
      </c>
      <c r="AS4702" s="11">
        <v>0</v>
      </c>
      <c r="AT4702" s="11">
        <f t="shared" ref="AT4702:BI4703" si="7250">SUM(AT4703)</f>
        <v>100</v>
      </c>
      <c r="AU4702" s="11">
        <f t="shared" si="7250"/>
        <v>0</v>
      </c>
      <c r="AV4702" s="11">
        <f t="shared" si="7250"/>
        <v>0</v>
      </c>
      <c r="AW4702" s="11">
        <f t="shared" si="7250"/>
        <v>0</v>
      </c>
      <c r="AX4702" s="11">
        <f t="shared" si="7250"/>
        <v>0</v>
      </c>
      <c r="AY4702" s="11">
        <f t="shared" si="7250"/>
        <v>0</v>
      </c>
      <c r="AZ4702" s="11">
        <f t="shared" si="7250"/>
        <v>100</v>
      </c>
      <c r="BA4702" s="11">
        <f t="shared" si="7250"/>
        <v>0</v>
      </c>
      <c r="BB4702" s="11">
        <f t="shared" si="7250"/>
        <v>0</v>
      </c>
      <c r="BC4702" s="11">
        <f t="shared" si="7250"/>
        <v>0</v>
      </c>
      <c r="BD4702" s="11">
        <f t="shared" si="7250"/>
        <v>0</v>
      </c>
      <c r="BE4702" s="11">
        <f t="shared" si="7250"/>
        <v>0</v>
      </c>
      <c r="BF4702" s="11">
        <f t="shared" si="7250"/>
        <v>0</v>
      </c>
      <c r="BG4702" s="11">
        <f t="shared" si="7250"/>
        <v>0</v>
      </c>
      <c r="BH4702" s="11">
        <f t="shared" si="7250"/>
        <v>0</v>
      </c>
      <c r="BI4702" s="11">
        <f t="shared" si="7250"/>
        <v>0</v>
      </c>
      <c r="BJ4702" s="11">
        <v>0</v>
      </c>
      <c r="BK4702" s="11">
        <v>100</v>
      </c>
    </row>
    <row r="4703" spans="1:63" ht="22.5" x14ac:dyDescent="0.25">
      <c r="A4703" s="4" t="s">
        <v>1156</v>
      </c>
      <c r="B4703" s="4" t="s">
        <v>58</v>
      </c>
      <c r="C4703" s="4" t="s">
        <v>170</v>
      </c>
      <c r="D4703" s="107" t="s">
        <v>1511</v>
      </c>
      <c r="E4703" s="106" t="s">
        <v>42</v>
      </c>
      <c r="F4703" s="106" t="s">
        <v>0</v>
      </c>
      <c r="G4703" s="2" t="s">
        <v>0</v>
      </c>
      <c r="H4703" s="2" t="s">
        <v>43</v>
      </c>
      <c r="I4703" s="12">
        <f>SUM(I4704)</f>
        <v>100</v>
      </c>
      <c r="J4703" s="12">
        <f t="shared" si="7248"/>
        <v>0</v>
      </c>
      <c r="K4703" s="12">
        <f t="shared" ref="K4703:Y4703" si="7251">SUM(K4704)</f>
        <v>0</v>
      </c>
      <c r="L4703" s="12">
        <f t="shared" si="7251"/>
        <v>0</v>
      </c>
      <c r="M4703" s="12">
        <f t="shared" si="7251"/>
        <v>0</v>
      </c>
      <c r="N4703" s="12">
        <f t="shared" si="7251"/>
        <v>0</v>
      </c>
      <c r="O4703" s="12">
        <f t="shared" si="7251"/>
        <v>0</v>
      </c>
      <c r="P4703" s="12">
        <f t="shared" si="7251"/>
        <v>0</v>
      </c>
      <c r="Q4703" s="12">
        <f t="shared" si="7251"/>
        <v>0</v>
      </c>
      <c r="R4703" s="12">
        <f t="shared" si="7251"/>
        <v>0</v>
      </c>
      <c r="S4703" s="12">
        <f t="shared" si="7251"/>
        <v>0</v>
      </c>
      <c r="T4703" s="12">
        <f t="shared" si="7251"/>
        <v>0</v>
      </c>
      <c r="U4703" s="12">
        <f t="shared" si="7251"/>
        <v>0</v>
      </c>
      <c r="V4703" s="12">
        <f t="shared" si="7251"/>
        <v>0</v>
      </c>
      <c r="W4703" s="12">
        <f t="shared" si="7251"/>
        <v>0</v>
      </c>
      <c r="X4703" s="12">
        <f t="shared" si="7251"/>
        <v>0</v>
      </c>
      <c r="Y4703" s="12">
        <f t="shared" si="7251"/>
        <v>0</v>
      </c>
      <c r="Z4703" s="12">
        <v>0</v>
      </c>
      <c r="AA4703" s="12">
        <v>0</v>
      </c>
      <c r="AB4703" s="12">
        <f t="shared" si="7249"/>
        <v>0</v>
      </c>
      <c r="AC4703" s="12">
        <f t="shared" ref="AC4703:AQ4703" si="7252">SUM(AC4704)</f>
        <v>0</v>
      </c>
      <c r="AD4703" s="12">
        <f t="shared" si="7252"/>
        <v>0</v>
      </c>
      <c r="AE4703" s="12">
        <f t="shared" si="7252"/>
        <v>0</v>
      </c>
      <c r="AF4703" s="12">
        <f t="shared" si="7252"/>
        <v>0</v>
      </c>
      <c r="AG4703" s="12">
        <f t="shared" si="7252"/>
        <v>0</v>
      </c>
      <c r="AH4703" s="12">
        <f t="shared" si="7252"/>
        <v>0</v>
      </c>
      <c r="AI4703" s="12">
        <f t="shared" si="7252"/>
        <v>0</v>
      </c>
      <c r="AJ4703" s="12">
        <f t="shared" si="7252"/>
        <v>0</v>
      </c>
      <c r="AK4703" s="12">
        <f t="shared" si="7252"/>
        <v>0</v>
      </c>
      <c r="AL4703" s="12">
        <f t="shared" si="7252"/>
        <v>0</v>
      </c>
      <c r="AM4703" s="12">
        <f t="shared" si="7252"/>
        <v>0</v>
      </c>
      <c r="AN4703" s="12">
        <f t="shared" si="7252"/>
        <v>0</v>
      </c>
      <c r="AO4703" s="12">
        <f t="shared" si="7252"/>
        <v>0</v>
      </c>
      <c r="AP4703" s="12">
        <f t="shared" si="7252"/>
        <v>0</v>
      </c>
      <c r="AQ4703" s="12">
        <f t="shared" si="7252"/>
        <v>0</v>
      </c>
      <c r="AR4703" s="12">
        <v>0</v>
      </c>
      <c r="AS4703" s="12">
        <v>0</v>
      </c>
      <c r="AT4703" s="12">
        <f>SUM(AT4704)</f>
        <v>100</v>
      </c>
      <c r="AU4703" s="12">
        <f t="shared" si="7250"/>
        <v>0</v>
      </c>
      <c r="AV4703" s="12">
        <f t="shared" si="7250"/>
        <v>0</v>
      </c>
      <c r="AW4703" s="12">
        <f t="shared" si="7250"/>
        <v>0</v>
      </c>
      <c r="AX4703" s="12">
        <f t="shared" si="7250"/>
        <v>0</v>
      </c>
      <c r="AY4703" s="12">
        <f t="shared" si="7250"/>
        <v>0</v>
      </c>
      <c r="AZ4703" s="12">
        <f t="shared" si="7250"/>
        <v>100</v>
      </c>
      <c r="BA4703" s="12">
        <f t="shared" si="7250"/>
        <v>0</v>
      </c>
      <c r="BB4703" s="12">
        <f t="shared" si="7250"/>
        <v>0</v>
      </c>
      <c r="BC4703" s="12">
        <f t="shared" si="7250"/>
        <v>0</v>
      </c>
      <c r="BD4703" s="12">
        <f t="shared" si="7250"/>
        <v>0</v>
      </c>
      <c r="BE4703" s="12">
        <f t="shared" si="7250"/>
        <v>0</v>
      </c>
      <c r="BF4703" s="12">
        <f t="shared" si="7250"/>
        <v>0</v>
      </c>
      <c r="BG4703" s="12">
        <f t="shared" si="7250"/>
        <v>0</v>
      </c>
      <c r="BH4703" s="12">
        <f t="shared" si="7250"/>
        <v>0</v>
      </c>
      <c r="BI4703" s="12">
        <f t="shared" si="7250"/>
        <v>0</v>
      </c>
      <c r="BJ4703" s="12">
        <v>0</v>
      </c>
      <c r="BK4703" s="12">
        <v>100</v>
      </c>
    </row>
    <row r="4704" spans="1:63" x14ac:dyDescent="0.25">
      <c r="A4704" s="4" t="s">
        <v>1156</v>
      </c>
      <c r="B4704" s="4" t="s">
        <v>58</v>
      </c>
      <c r="C4704" s="4" t="s">
        <v>170</v>
      </c>
      <c r="D4704" s="107" t="s">
        <v>1511</v>
      </c>
      <c r="E4704" s="117">
        <v>6148</v>
      </c>
      <c r="F4704" s="107"/>
      <c r="G4704" s="103" t="s">
        <v>1659</v>
      </c>
      <c r="H4704" s="13" t="s">
        <v>47</v>
      </c>
      <c r="I4704" s="14">
        <v>100</v>
      </c>
      <c r="J4704" s="14">
        <v>0</v>
      </c>
      <c r="K4704" s="14"/>
      <c r="L4704" s="14"/>
      <c r="M4704" s="14"/>
      <c r="N4704" s="14"/>
      <c r="O4704" s="14"/>
      <c r="P4704" s="14">
        <f t="shared" si="7221"/>
        <v>0</v>
      </c>
      <c r="Q4704" s="14"/>
      <c r="R4704" s="14"/>
      <c r="S4704" s="14"/>
      <c r="T4704" s="14"/>
      <c r="U4704" s="14"/>
      <c r="V4704" s="14"/>
      <c r="W4704" s="14"/>
      <c r="X4704" s="14"/>
      <c r="Y4704" s="14"/>
      <c r="Z4704" s="14">
        <v>0</v>
      </c>
      <c r="AA4704" s="14">
        <v>0</v>
      </c>
      <c r="AB4704" s="14">
        <v>0</v>
      </c>
      <c r="AC4704" s="14"/>
      <c r="AD4704" s="14"/>
      <c r="AE4704" s="14"/>
      <c r="AF4704" s="14"/>
      <c r="AG4704" s="14"/>
      <c r="AH4704" s="14">
        <f t="shared" si="7222"/>
        <v>0</v>
      </c>
      <c r="AI4704" s="14"/>
      <c r="AJ4704" s="14"/>
      <c r="AK4704" s="14"/>
      <c r="AL4704" s="14"/>
      <c r="AM4704" s="14"/>
      <c r="AN4704" s="14"/>
      <c r="AO4704" s="14"/>
      <c r="AP4704" s="14"/>
      <c r="AQ4704" s="14"/>
      <c r="AR4704" s="14">
        <v>0</v>
      </c>
      <c r="AS4704" s="14">
        <v>0</v>
      </c>
      <c r="AT4704" s="14">
        <v>100</v>
      </c>
      <c r="AU4704" s="14"/>
      <c r="AV4704" s="14"/>
      <c r="AW4704" s="14"/>
      <c r="AX4704" s="14"/>
      <c r="AY4704" s="14"/>
      <c r="AZ4704" s="14">
        <f t="shared" si="7223"/>
        <v>100</v>
      </c>
      <c r="BA4704" s="14"/>
      <c r="BB4704" s="14"/>
      <c r="BC4704" s="14"/>
      <c r="BD4704" s="14"/>
      <c r="BE4704" s="14"/>
      <c r="BF4704" s="14"/>
      <c r="BG4704" s="14"/>
      <c r="BH4704" s="14"/>
      <c r="BI4704" s="14"/>
      <c r="BJ4704" s="14">
        <v>0</v>
      </c>
      <c r="BK4704" s="14">
        <v>100</v>
      </c>
    </row>
    <row r="4705" spans="1:63" ht="33.75" x14ac:dyDescent="0.25">
      <c r="A4705" s="1" t="s">
        <v>0</v>
      </c>
      <c r="B4705" s="1" t="s">
        <v>0</v>
      </c>
      <c r="C4705" s="1" t="s">
        <v>0</v>
      </c>
      <c r="D4705" s="106" t="s">
        <v>0</v>
      </c>
      <c r="E4705" s="106" t="s">
        <v>0</v>
      </c>
      <c r="F4705" s="106" t="s">
        <v>0</v>
      </c>
      <c r="G4705" s="2" t="s">
        <v>0</v>
      </c>
      <c r="H4705" s="10" t="s">
        <v>49</v>
      </c>
      <c r="I4705" s="11">
        <f>SUM(I4706)</f>
        <v>20000</v>
      </c>
      <c r="J4705" s="11">
        <f t="shared" ref="J4705:Y4705" si="7253">SUM(J4706)</f>
        <v>100</v>
      </c>
      <c r="K4705" s="11">
        <f t="shared" si="7253"/>
        <v>0</v>
      </c>
      <c r="L4705" s="11">
        <f t="shared" si="7253"/>
        <v>0</v>
      </c>
      <c r="M4705" s="11">
        <f t="shared" si="7253"/>
        <v>0</v>
      </c>
      <c r="N4705" s="11">
        <f t="shared" si="7253"/>
        <v>0</v>
      </c>
      <c r="O4705" s="11">
        <f t="shared" si="7253"/>
        <v>0</v>
      </c>
      <c r="P4705" s="11">
        <f t="shared" si="7253"/>
        <v>100</v>
      </c>
      <c r="Q4705" s="11">
        <f t="shared" si="7253"/>
        <v>0</v>
      </c>
      <c r="R4705" s="11">
        <f t="shared" si="7253"/>
        <v>0</v>
      </c>
      <c r="S4705" s="11">
        <f t="shared" si="7253"/>
        <v>0</v>
      </c>
      <c r="T4705" s="11">
        <f t="shared" si="7253"/>
        <v>0</v>
      </c>
      <c r="U4705" s="11">
        <f t="shared" si="7253"/>
        <v>0</v>
      </c>
      <c r="V4705" s="11">
        <f t="shared" si="7253"/>
        <v>0</v>
      </c>
      <c r="W4705" s="11">
        <f t="shared" si="7253"/>
        <v>0</v>
      </c>
      <c r="X4705" s="11">
        <f t="shared" si="7253"/>
        <v>0</v>
      </c>
      <c r="Y4705" s="11">
        <f t="shared" si="7253"/>
        <v>0</v>
      </c>
      <c r="Z4705" s="11">
        <v>0</v>
      </c>
      <c r="AA4705" s="11">
        <v>100</v>
      </c>
      <c r="AB4705" s="11">
        <f t="shared" ref="AB4705:AQ4705" si="7254">SUM(AB4706)</f>
        <v>0</v>
      </c>
      <c r="AC4705" s="11">
        <f t="shared" si="7254"/>
        <v>0</v>
      </c>
      <c r="AD4705" s="11">
        <f t="shared" si="7254"/>
        <v>0</v>
      </c>
      <c r="AE4705" s="11">
        <f t="shared" si="7254"/>
        <v>0</v>
      </c>
      <c r="AF4705" s="11">
        <f t="shared" si="7254"/>
        <v>0</v>
      </c>
      <c r="AG4705" s="11">
        <f t="shared" si="7254"/>
        <v>0</v>
      </c>
      <c r="AH4705" s="11">
        <f t="shared" si="7254"/>
        <v>0</v>
      </c>
      <c r="AI4705" s="11">
        <f t="shared" si="7254"/>
        <v>0</v>
      </c>
      <c r="AJ4705" s="11">
        <f t="shared" si="7254"/>
        <v>0</v>
      </c>
      <c r="AK4705" s="11">
        <f t="shared" si="7254"/>
        <v>0</v>
      </c>
      <c r="AL4705" s="11">
        <f t="shared" si="7254"/>
        <v>0</v>
      </c>
      <c r="AM4705" s="11">
        <f t="shared" si="7254"/>
        <v>0</v>
      </c>
      <c r="AN4705" s="11">
        <f t="shared" si="7254"/>
        <v>0</v>
      </c>
      <c r="AO4705" s="11">
        <f t="shared" si="7254"/>
        <v>0</v>
      </c>
      <c r="AP4705" s="11">
        <f t="shared" si="7254"/>
        <v>0</v>
      </c>
      <c r="AQ4705" s="11">
        <f t="shared" si="7254"/>
        <v>0</v>
      </c>
      <c r="AR4705" s="11">
        <v>0</v>
      </c>
      <c r="AS4705" s="11">
        <v>0</v>
      </c>
      <c r="AT4705" s="11">
        <f t="shared" ref="AT4705:BI4705" si="7255">SUM(AT4706)</f>
        <v>20000</v>
      </c>
      <c r="AU4705" s="11">
        <f t="shared" si="7255"/>
        <v>8718</v>
      </c>
      <c r="AV4705" s="11">
        <f t="shared" si="7255"/>
        <v>0</v>
      </c>
      <c r="AW4705" s="11">
        <f t="shared" si="7255"/>
        <v>0</v>
      </c>
      <c r="AX4705" s="11">
        <f t="shared" si="7255"/>
        <v>-4500</v>
      </c>
      <c r="AY4705" s="11">
        <f t="shared" si="7255"/>
        <v>6936</v>
      </c>
      <c r="AZ4705" s="11">
        <f t="shared" si="7255"/>
        <v>31154</v>
      </c>
      <c r="BA4705" s="11">
        <f t="shared" si="7255"/>
        <v>0</v>
      </c>
      <c r="BB4705" s="11">
        <f t="shared" si="7255"/>
        <v>0</v>
      </c>
      <c r="BC4705" s="11">
        <f t="shared" si="7255"/>
        <v>8718</v>
      </c>
      <c r="BD4705" s="11">
        <f t="shared" si="7255"/>
        <v>0</v>
      </c>
      <c r="BE4705" s="11">
        <f t="shared" si="7255"/>
        <v>0</v>
      </c>
      <c r="BF4705" s="11">
        <f t="shared" si="7255"/>
        <v>0</v>
      </c>
      <c r="BG4705" s="11">
        <f t="shared" si="7255"/>
        <v>6936</v>
      </c>
      <c r="BH4705" s="11">
        <f t="shared" si="7255"/>
        <v>0</v>
      </c>
      <c r="BI4705" s="11">
        <f t="shared" si="7255"/>
        <v>0</v>
      </c>
      <c r="BJ4705" s="11">
        <v>15654</v>
      </c>
      <c r="BK4705" s="11">
        <v>15500</v>
      </c>
    </row>
    <row r="4706" spans="1:63" x14ac:dyDescent="0.25">
      <c r="A4706" s="4" t="s">
        <v>1156</v>
      </c>
      <c r="B4706" s="4" t="s">
        <v>58</v>
      </c>
      <c r="C4706" s="4" t="s">
        <v>170</v>
      </c>
      <c r="D4706" s="107" t="s">
        <v>1511</v>
      </c>
      <c r="E4706" s="106" t="s">
        <v>50</v>
      </c>
      <c r="F4706" s="106" t="s">
        <v>0</v>
      </c>
      <c r="G4706" s="2" t="s">
        <v>0</v>
      </c>
      <c r="H4706" s="2" t="s">
        <v>51</v>
      </c>
      <c r="I4706" s="12">
        <f>SUM(I4707:I4709)</f>
        <v>20000</v>
      </c>
      <c r="J4706" s="12">
        <f t="shared" ref="J4706:Y4706" si="7256">SUM(J4707:J4709)</f>
        <v>100</v>
      </c>
      <c r="K4706" s="12">
        <f t="shared" si="7256"/>
        <v>0</v>
      </c>
      <c r="L4706" s="12">
        <f t="shared" si="7256"/>
        <v>0</v>
      </c>
      <c r="M4706" s="12">
        <f t="shared" si="7256"/>
        <v>0</v>
      </c>
      <c r="N4706" s="12">
        <f t="shared" si="7256"/>
        <v>0</v>
      </c>
      <c r="O4706" s="12">
        <f t="shared" si="7256"/>
        <v>0</v>
      </c>
      <c r="P4706" s="12">
        <f t="shared" ref="P4706" si="7257">SUM(P4707:P4709)</f>
        <v>100</v>
      </c>
      <c r="Q4706" s="12">
        <f t="shared" si="7256"/>
        <v>0</v>
      </c>
      <c r="R4706" s="12">
        <f t="shared" si="7256"/>
        <v>0</v>
      </c>
      <c r="S4706" s="12">
        <f t="shared" si="7256"/>
        <v>0</v>
      </c>
      <c r="T4706" s="12">
        <f t="shared" si="7256"/>
        <v>0</v>
      </c>
      <c r="U4706" s="12">
        <f t="shared" si="7256"/>
        <v>0</v>
      </c>
      <c r="V4706" s="12">
        <f t="shared" si="7256"/>
        <v>0</v>
      </c>
      <c r="W4706" s="12">
        <f t="shared" si="7256"/>
        <v>0</v>
      </c>
      <c r="X4706" s="12">
        <f t="shared" si="7256"/>
        <v>0</v>
      </c>
      <c r="Y4706" s="12">
        <f t="shared" si="7256"/>
        <v>0</v>
      </c>
      <c r="Z4706" s="12">
        <v>0</v>
      </c>
      <c r="AA4706" s="12">
        <v>100</v>
      </c>
      <c r="AB4706" s="12">
        <f t="shared" ref="AB4706:AQ4706" si="7258">SUM(AB4707:AB4709)</f>
        <v>0</v>
      </c>
      <c r="AC4706" s="12">
        <f t="shared" si="7258"/>
        <v>0</v>
      </c>
      <c r="AD4706" s="12">
        <f t="shared" si="7258"/>
        <v>0</v>
      </c>
      <c r="AE4706" s="12">
        <f t="shared" si="7258"/>
        <v>0</v>
      </c>
      <c r="AF4706" s="12">
        <f t="shared" si="7258"/>
        <v>0</v>
      </c>
      <c r="AG4706" s="12">
        <f t="shared" si="7258"/>
        <v>0</v>
      </c>
      <c r="AH4706" s="12">
        <f t="shared" ref="AH4706" si="7259">SUM(AH4707:AH4709)</f>
        <v>0</v>
      </c>
      <c r="AI4706" s="12">
        <f t="shared" si="7258"/>
        <v>0</v>
      </c>
      <c r="AJ4706" s="12">
        <f t="shared" si="7258"/>
        <v>0</v>
      </c>
      <c r="AK4706" s="12">
        <f t="shared" si="7258"/>
        <v>0</v>
      </c>
      <c r="AL4706" s="12">
        <f t="shared" si="7258"/>
        <v>0</v>
      </c>
      <c r="AM4706" s="12">
        <f t="shared" si="7258"/>
        <v>0</v>
      </c>
      <c r="AN4706" s="12">
        <f t="shared" si="7258"/>
        <v>0</v>
      </c>
      <c r="AO4706" s="12">
        <f t="shared" si="7258"/>
        <v>0</v>
      </c>
      <c r="AP4706" s="12">
        <f t="shared" si="7258"/>
        <v>0</v>
      </c>
      <c r="AQ4706" s="12">
        <f t="shared" si="7258"/>
        <v>0</v>
      </c>
      <c r="AR4706" s="12">
        <v>0</v>
      </c>
      <c r="AS4706" s="12">
        <v>0</v>
      </c>
      <c r="AT4706" s="12">
        <f t="shared" ref="AT4706:BI4706" si="7260">SUM(AT4707:AT4709)</f>
        <v>20000</v>
      </c>
      <c r="AU4706" s="12">
        <f t="shared" si="7260"/>
        <v>8718</v>
      </c>
      <c r="AV4706" s="12">
        <f t="shared" si="7260"/>
        <v>0</v>
      </c>
      <c r="AW4706" s="12">
        <f t="shared" si="7260"/>
        <v>0</v>
      </c>
      <c r="AX4706" s="12">
        <f t="shared" si="7260"/>
        <v>-4500</v>
      </c>
      <c r="AY4706" s="12">
        <f t="shared" si="7260"/>
        <v>6936</v>
      </c>
      <c r="AZ4706" s="12">
        <f t="shared" ref="AZ4706" si="7261">SUM(AZ4707:AZ4709)</f>
        <v>31154</v>
      </c>
      <c r="BA4706" s="12">
        <f t="shared" si="7260"/>
        <v>0</v>
      </c>
      <c r="BB4706" s="12">
        <f t="shared" si="7260"/>
        <v>0</v>
      </c>
      <c r="BC4706" s="12">
        <f t="shared" si="7260"/>
        <v>8718</v>
      </c>
      <c r="BD4706" s="12">
        <f t="shared" si="7260"/>
        <v>0</v>
      </c>
      <c r="BE4706" s="12">
        <f t="shared" si="7260"/>
        <v>0</v>
      </c>
      <c r="BF4706" s="12">
        <f t="shared" si="7260"/>
        <v>0</v>
      </c>
      <c r="BG4706" s="12">
        <f t="shared" si="7260"/>
        <v>6936</v>
      </c>
      <c r="BH4706" s="12">
        <f t="shared" si="7260"/>
        <v>0</v>
      </c>
      <c r="BI4706" s="12">
        <f t="shared" si="7260"/>
        <v>0</v>
      </c>
      <c r="BJ4706" s="12">
        <v>15654</v>
      </c>
      <c r="BK4706" s="12">
        <v>15500</v>
      </c>
    </row>
    <row r="4707" spans="1:63" x14ac:dyDescent="0.25">
      <c r="A4707" s="4" t="s">
        <v>1156</v>
      </c>
      <c r="B4707" s="4" t="s">
        <v>58</v>
      </c>
      <c r="C4707" s="4" t="s">
        <v>170</v>
      </c>
      <c r="D4707" s="107" t="s">
        <v>1511</v>
      </c>
      <c r="E4707" s="117">
        <v>8213</v>
      </c>
      <c r="F4707" s="107"/>
      <c r="G4707" s="103" t="s">
        <v>1659</v>
      </c>
      <c r="H4707" s="13" t="s">
        <v>53</v>
      </c>
      <c r="I4707" s="14">
        <v>12000</v>
      </c>
      <c r="J4707" s="14">
        <v>100</v>
      </c>
      <c r="K4707" s="14"/>
      <c r="L4707" s="14"/>
      <c r="M4707" s="14"/>
      <c r="N4707" s="14"/>
      <c r="O4707" s="14"/>
      <c r="P4707" s="14">
        <f t="shared" si="7221"/>
        <v>100</v>
      </c>
      <c r="Q4707" s="14"/>
      <c r="R4707" s="14"/>
      <c r="S4707" s="14"/>
      <c r="T4707" s="14"/>
      <c r="U4707" s="14"/>
      <c r="V4707" s="14"/>
      <c r="W4707" s="14"/>
      <c r="X4707" s="14"/>
      <c r="Y4707" s="14"/>
      <c r="Z4707" s="14">
        <v>0</v>
      </c>
      <c r="AA4707" s="14">
        <v>100</v>
      </c>
      <c r="AB4707" s="14">
        <v>0</v>
      </c>
      <c r="AC4707" s="14"/>
      <c r="AD4707" s="14"/>
      <c r="AE4707" s="14"/>
      <c r="AF4707" s="14"/>
      <c r="AG4707" s="14"/>
      <c r="AH4707" s="14">
        <f t="shared" si="7222"/>
        <v>0</v>
      </c>
      <c r="AI4707" s="14"/>
      <c r="AJ4707" s="14"/>
      <c r="AK4707" s="14"/>
      <c r="AL4707" s="14"/>
      <c r="AM4707" s="14"/>
      <c r="AN4707" s="14"/>
      <c r="AO4707" s="14"/>
      <c r="AP4707" s="14"/>
      <c r="AQ4707" s="14"/>
      <c r="AR4707" s="14">
        <v>0</v>
      </c>
      <c r="AS4707" s="14">
        <v>0</v>
      </c>
      <c r="AT4707" s="14">
        <v>15000</v>
      </c>
      <c r="AU4707" s="14">
        <v>8718</v>
      </c>
      <c r="AV4707" s="14"/>
      <c r="AW4707" s="14"/>
      <c r="AX4707" s="14">
        <v>-4500</v>
      </c>
      <c r="AY4707" s="14">
        <v>6936</v>
      </c>
      <c r="AZ4707" s="14">
        <f t="shared" si="7223"/>
        <v>26154</v>
      </c>
      <c r="BA4707" s="14"/>
      <c r="BB4707" s="14"/>
      <c r="BC4707" s="14">
        <v>8718</v>
      </c>
      <c r="BD4707" s="14"/>
      <c r="BE4707" s="14"/>
      <c r="BF4707" s="14"/>
      <c r="BG4707" s="14">
        <v>6936</v>
      </c>
      <c r="BH4707" s="14"/>
      <c r="BI4707" s="14"/>
      <c r="BJ4707" s="14">
        <v>15654</v>
      </c>
      <c r="BK4707" s="14">
        <v>10500</v>
      </c>
    </row>
    <row r="4708" spans="1:63" x14ac:dyDescent="0.25">
      <c r="A4708" s="4" t="s">
        <v>1156</v>
      </c>
      <c r="B4708" s="4" t="s">
        <v>58</v>
      </c>
      <c r="C4708" s="4" t="s">
        <v>170</v>
      </c>
      <c r="D4708" s="107" t="s">
        <v>1511</v>
      </c>
      <c r="E4708" s="117">
        <v>8215</v>
      </c>
      <c r="F4708" s="107"/>
      <c r="G4708" s="103" t="s">
        <v>1659</v>
      </c>
      <c r="H4708" s="13" t="s">
        <v>70</v>
      </c>
      <c r="I4708" s="14">
        <v>3000</v>
      </c>
      <c r="J4708" s="14">
        <v>0</v>
      </c>
      <c r="K4708" s="14"/>
      <c r="L4708" s="14"/>
      <c r="M4708" s="14"/>
      <c r="N4708" s="14"/>
      <c r="O4708" s="14"/>
      <c r="P4708" s="14">
        <f t="shared" si="7221"/>
        <v>0</v>
      </c>
      <c r="Q4708" s="14"/>
      <c r="R4708" s="14"/>
      <c r="S4708" s="14"/>
      <c r="T4708" s="14"/>
      <c r="U4708" s="14"/>
      <c r="V4708" s="14"/>
      <c r="W4708" s="14"/>
      <c r="X4708" s="14"/>
      <c r="Y4708" s="14"/>
      <c r="Z4708" s="14">
        <v>0</v>
      </c>
      <c r="AA4708" s="14">
        <v>0</v>
      </c>
      <c r="AB4708" s="14">
        <v>0</v>
      </c>
      <c r="AC4708" s="14"/>
      <c r="AD4708" s="14"/>
      <c r="AE4708" s="14"/>
      <c r="AF4708" s="14"/>
      <c r="AG4708" s="14"/>
      <c r="AH4708" s="14">
        <f t="shared" si="7222"/>
        <v>0</v>
      </c>
      <c r="AI4708" s="14"/>
      <c r="AJ4708" s="14"/>
      <c r="AK4708" s="14"/>
      <c r="AL4708" s="14"/>
      <c r="AM4708" s="14"/>
      <c r="AN4708" s="14"/>
      <c r="AO4708" s="14"/>
      <c r="AP4708" s="14"/>
      <c r="AQ4708" s="14"/>
      <c r="AR4708" s="14">
        <v>0</v>
      </c>
      <c r="AS4708" s="14">
        <v>0</v>
      </c>
      <c r="AT4708" s="14">
        <v>1000</v>
      </c>
      <c r="AU4708" s="14"/>
      <c r="AV4708" s="14"/>
      <c r="AW4708" s="14"/>
      <c r="AX4708" s="14"/>
      <c r="AY4708" s="14"/>
      <c r="AZ4708" s="14">
        <f t="shared" si="7223"/>
        <v>1000</v>
      </c>
      <c r="BA4708" s="14"/>
      <c r="BB4708" s="14"/>
      <c r="BC4708" s="14"/>
      <c r="BD4708" s="14"/>
      <c r="BE4708" s="14"/>
      <c r="BF4708" s="14"/>
      <c r="BG4708" s="14"/>
      <c r="BH4708" s="14"/>
      <c r="BI4708" s="14"/>
      <c r="BJ4708" s="14">
        <v>0</v>
      </c>
      <c r="BK4708" s="14">
        <v>1000</v>
      </c>
    </row>
    <row r="4709" spans="1:63" x14ac:dyDescent="0.25">
      <c r="A4709" s="4" t="s">
        <v>1156</v>
      </c>
      <c r="B4709" s="4" t="s">
        <v>58</v>
      </c>
      <c r="C4709" s="4" t="s">
        <v>170</v>
      </c>
      <c r="D4709" s="107" t="s">
        <v>1511</v>
      </c>
      <c r="E4709" s="117">
        <v>8216</v>
      </c>
      <c r="F4709" s="107"/>
      <c r="G4709" s="103" t="s">
        <v>1659</v>
      </c>
      <c r="H4709" s="13" t="s">
        <v>110</v>
      </c>
      <c r="I4709" s="14">
        <v>5000</v>
      </c>
      <c r="J4709" s="14">
        <v>0</v>
      </c>
      <c r="K4709" s="14"/>
      <c r="L4709" s="14"/>
      <c r="M4709" s="14"/>
      <c r="N4709" s="14"/>
      <c r="O4709" s="14"/>
      <c r="P4709" s="14">
        <f t="shared" si="7221"/>
        <v>0</v>
      </c>
      <c r="Q4709" s="14"/>
      <c r="R4709" s="14"/>
      <c r="S4709" s="14"/>
      <c r="T4709" s="14"/>
      <c r="U4709" s="14"/>
      <c r="V4709" s="14"/>
      <c r="W4709" s="14"/>
      <c r="X4709" s="14"/>
      <c r="Y4709" s="14"/>
      <c r="Z4709" s="14">
        <v>0</v>
      </c>
      <c r="AA4709" s="14">
        <v>0</v>
      </c>
      <c r="AB4709" s="14">
        <v>0</v>
      </c>
      <c r="AC4709" s="14"/>
      <c r="AD4709" s="14"/>
      <c r="AE4709" s="14"/>
      <c r="AF4709" s="14"/>
      <c r="AG4709" s="14"/>
      <c r="AH4709" s="14">
        <f t="shared" si="7222"/>
        <v>0</v>
      </c>
      <c r="AI4709" s="14"/>
      <c r="AJ4709" s="14"/>
      <c r="AK4709" s="14"/>
      <c r="AL4709" s="14"/>
      <c r="AM4709" s="14"/>
      <c r="AN4709" s="14"/>
      <c r="AO4709" s="14"/>
      <c r="AP4709" s="14"/>
      <c r="AQ4709" s="14"/>
      <c r="AR4709" s="14">
        <v>0</v>
      </c>
      <c r="AS4709" s="14">
        <v>0</v>
      </c>
      <c r="AT4709" s="14">
        <v>4000</v>
      </c>
      <c r="AU4709" s="14"/>
      <c r="AV4709" s="14"/>
      <c r="AW4709" s="14"/>
      <c r="AX4709" s="14"/>
      <c r="AY4709" s="14"/>
      <c r="AZ4709" s="14">
        <f t="shared" si="7223"/>
        <v>4000</v>
      </c>
      <c r="BA4709" s="14"/>
      <c r="BB4709" s="14"/>
      <c r="BC4709" s="14"/>
      <c r="BD4709" s="14"/>
      <c r="BE4709" s="14"/>
      <c r="BF4709" s="14"/>
      <c r="BG4709" s="14"/>
      <c r="BH4709" s="14"/>
      <c r="BI4709" s="14"/>
      <c r="BJ4709" s="14">
        <v>0</v>
      </c>
      <c r="BK4709" s="14">
        <v>4000</v>
      </c>
    </row>
    <row r="4710" spans="1:63" ht="22.5" x14ac:dyDescent="0.25">
      <c r="A4710" s="13" t="s">
        <v>0</v>
      </c>
      <c r="B4710" s="13" t="s">
        <v>0</v>
      </c>
      <c r="C4710" s="13" t="s">
        <v>0</v>
      </c>
      <c r="D4710" s="103" t="s">
        <v>0</v>
      </c>
      <c r="E4710" s="103" t="s">
        <v>0</v>
      </c>
      <c r="F4710" s="103" t="s">
        <v>0</v>
      </c>
      <c r="G4710" s="13" t="s">
        <v>0</v>
      </c>
      <c r="H4710" s="10" t="s">
        <v>1519</v>
      </c>
      <c r="I4710" s="11">
        <f>SUM(I4680,I4702,I4705)</f>
        <v>1293065</v>
      </c>
      <c r="J4710" s="11">
        <f t="shared" ref="J4710:Y4710" si="7262">SUM(J4680,J4702,J4705)</f>
        <v>7000</v>
      </c>
      <c r="K4710" s="11">
        <f t="shared" si="7262"/>
        <v>8160</v>
      </c>
      <c r="L4710" s="11">
        <f t="shared" si="7262"/>
        <v>0</v>
      </c>
      <c r="M4710" s="11">
        <f t="shared" si="7262"/>
        <v>0</v>
      </c>
      <c r="N4710" s="11">
        <f t="shared" si="7262"/>
        <v>0</v>
      </c>
      <c r="O4710" s="11">
        <f t="shared" si="7262"/>
        <v>0</v>
      </c>
      <c r="P4710" s="11">
        <f t="shared" si="7262"/>
        <v>15160</v>
      </c>
      <c r="Q4710" s="11">
        <f t="shared" si="7262"/>
        <v>0</v>
      </c>
      <c r="R4710" s="11">
        <f t="shared" si="7262"/>
        <v>0</v>
      </c>
      <c r="S4710" s="11">
        <f t="shared" si="7262"/>
        <v>8160</v>
      </c>
      <c r="T4710" s="11">
        <f t="shared" si="7262"/>
        <v>0</v>
      </c>
      <c r="U4710" s="11">
        <f t="shared" si="7262"/>
        <v>0</v>
      </c>
      <c r="V4710" s="11">
        <f t="shared" si="7262"/>
        <v>0</v>
      </c>
      <c r="W4710" s="11">
        <f t="shared" si="7262"/>
        <v>96</v>
      </c>
      <c r="X4710" s="11">
        <f t="shared" si="7262"/>
        <v>0</v>
      </c>
      <c r="Y4710" s="11">
        <f t="shared" si="7262"/>
        <v>2500</v>
      </c>
      <c r="Z4710" s="11">
        <v>10756</v>
      </c>
      <c r="AA4710" s="11">
        <v>4404</v>
      </c>
      <c r="AB4710" s="11">
        <f t="shared" ref="AB4710:AQ4710" si="7263">SUM(AB4680,AB4702,AB4705)</f>
        <v>7000</v>
      </c>
      <c r="AC4710" s="11">
        <f t="shared" si="7263"/>
        <v>2392</v>
      </c>
      <c r="AD4710" s="11">
        <f t="shared" si="7263"/>
        <v>0</v>
      </c>
      <c r="AE4710" s="11">
        <f t="shared" si="7263"/>
        <v>0</v>
      </c>
      <c r="AF4710" s="11">
        <f t="shared" si="7263"/>
        <v>0</v>
      </c>
      <c r="AG4710" s="11">
        <f t="shared" si="7263"/>
        <v>0</v>
      </c>
      <c r="AH4710" s="11">
        <f t="shared" si="7263"/>
        <v>9392</v>
      </c>
      <c r="AI4710" s="11">
        <f t="shared" si="7263"/>
        <v>0</v>
      </c>
      <c r="AJ4710" s="11">
        <f t="shared" si="7263"/>
        <v>0</v>
      </c>
      <c r="AK4710" s="11">
        <f t="shared" si="7263"/>
        <v>2392</v>
      </c>
      <c r="AL4710" s="11">
        <f t="shared" si="7263"/>
        <v>0</v>
      </c>
      <c r="AM4710" s="11">
        <f t="shared" si="7263"/>
        <v>0</v>
      </c>
      <c r="AN4710" s="11">
        <f t="shared" si="7263"/>
        <v>0</v>
      </c>
      <c r="AO4710" s="11">
        <f t="shared" si="7263"/>
        <v>0</v>
      </c>
      <c r="AP4710" s="11">
        <f t="shared" si="7263"/>
        <v>0</v>
      </c>
      <c r="AQ4710" s="11">
        <f t="shared" si="7263"/>
        <v>0</v>
      </c>
      <c r="AR4710" s="11">
        <v>2392</v>
      </c>
      <c r="AS4710" s="11">
        <v>7000</v>
      </c>
      <c r="AT4710" s="11">
        <f t="shared" ref="AT4710:BI4710" si="7264">SUM(AT4680,AT4702,AT4705)</f>
        <v>40000</v>
      </c>
      <c r="AU4710" s="11">
        <f t="shared" si="7264"/>
        <v>23270</v>
      </c>
      <c r="AV4710" s="11">
        <f t="shared" si="7264"/>
        <v>0</v>
      </c>
      <c r="AW4710" s="11">
        <f t="shared" si="7264"/>
        <v>0</v>
      </c>
      <c r="AX4710" s="11">
        <f t="shared" si="7264"/>
        <v>0</v>
      </c>
      <c r="AY4710" s="11">
        <f t="shared" si="7264"/>
        <v>16386</v>
      </c>
      <c r="AZ4710" s="11">
        <f t="shared" si="7264"/>
        <v>79656</v>
      </c>
      <c r="BA4710" s="11">
        <f t="shared" si="7264"/>
        <v>0</v>
      </c>
      <c r="BB4710" s="11">
        <f t="shared" si="7264"/>
        <v>0</v>
      </c>
      <c r="BC4710" s="11">
        <f t="shared" si="7264"/>
        <v>23270</v>
      </c>
      <c r="BD4710" s="11">
        <f t="shared" si="7264"/>
        <v>0</v>
      </c>
      <c r="BE4710" s="11">
        <f t="shared" si="7264"/>
        <v>5250</v>
      </c>
      <c r="BF4710" s="11">
        <f t="shared" si="7264"/>
        <v>0</v>
      </c>
      <c r="BG4710" s="11">
        <f t="shared" si="7264"/>
        <v>16386</v>
      </c>
      <c r="BH4710" s="11">
        <f t="shared" si="7264"/>
        <v>0</v>
      </c>
      <c r="BI4710" s="11">
        <f t="shared" si="7264"/>
        <v>0</v>
      </c>
      <c r="BJ4710" s="11">
        <v>44906</v>
      </c>
      <c r="BK4710" s="11">
        <v>34750</v>
      </c>
    </row>
    <row r="4711" spans="1:63" ht="15.75" thickBot="1" x14ac:dyDescent="0.3">
      <c r="A4711" s="13" t="s">
        <v>0</v>
      </c>
      <c r="B4711" s="13" t="s">
        <v>0</v>
      </c>
      <c r="C4711" s="13" t="s">
        <v>0</v>
      </c>
      <c r="D4711" s="103" t="s">
        <v>0</v>
      </c>
      <c r="E4711" s="103" t="s">
        <v>0</v>
      </c>
      <c r="F4711" s="103" t="s">
        <v>0</v>
      </c>
      <c r="G4711" s="13" t="s">
        <v>0</v>
      </c>
      <c r="H4711" s="2" t="s">
        <v>55</v>
      </c>
      <c r="I4711" s="12">
        <v>21</v>
      </c>
      <c r="J4711" s="13" t="s">
        <v>0</v>
      </c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>
        <v>0</v>
      </c>
      <c r="AA4711" s="13"/>
      <c r="AB4711" s="13" t="s">
        <v>0</v>
      </c>
      <c r="AC4711" s="13"/>
      <c r="AD4711" s="13"/>
      <c r="AE4711" s="13"/>
      <c r="AF4711" s="13"/>
      <c r="AG4711" s="13"/>
      <c r="AH4711" s="13"/>
      <c r="AI4711" s="13"/>
      <c r="AJ4711" s="13"/>
      <c r="AK4711" s="13"/>
      <c r="AL4711" s="13"/>
      <c r="AM4711" s="13"/>
      <c r="AN4711" s="13"/>
      <c r="AO4711" s="13"/>
      <c r="AP4711" s="13"/>
      <c r="AQ4711" s="13"/>
      <c r="AR4711" s="13">
        <v>0</v>
      </c>
      <c r="AS4711" s="13"/>
      <c r="AT4711" s="13" t="s">
        <v>0</v>
      </c>
      <c r="AU4711" s="13"/>
      <c r="AV4711" s="13"/>
      <c r="AW4711" s="13"/>
      <c r="AX4711" s="13"/>
      <c r="AY4711" s="13"/>
      <c r="AZ4711" s="13"/>
      <c r="BA4711" s="13"/>
      <c r="BB4711" s="13"/>
      <c r="BC4711" s="13"/>
      <c r="BD4711" s="13"/>
      <c r="BE4711" s="13"/>
      <c r="BF4711" s="13"/>
      <c r="BG4711" s="13"/>
      <c r="BH4711" s="13"/>
      <c r="BI4711" s="13"/>
      <c r="BJ4711" s="13">
        <v>0</v>
      </c>
      <c r="BK4711" s="13"/>
    </row>
    <row r="4712" spans="1:63" ht="69.75" customHeight="1" thickBot="1" x14ac:dyDescent="0.3">
      <c r="A4712" s="148" t="s">
        <v>0</v>
      </c>
      <c r="B4712" s="148" t="s">
        <v>0</v>
      </c>
      <c r="C4712" s="148" t="s">
        <v>0</v>
      </c>
      <c r="D4712" s="151" t="s">
        <v>0</v>
      </c>
      <c r="E4712" s="151" t="s">
        <v>0</v>
      </c>
      <c r="F4712" s="151" t="s">
        <v>0</v>
      </c>
      <c r="G4712" s="154" t="s">
        <v>0</v>
      </c>
      <c r="H4712" s="5" t="s">
        <v>56</v>
      </c>
      <c r="I4712" s="5" t="s">
        <v>9</v>
      </c>
      <c r="J4712" s="94" t="s">
        <v>10</v>
      </c>
      <c r="K4712" s="94" t="s">
        <v>1602</v>
      </c>
      <c r="L4712" s="94" t="s">
        <v>1535</v>
      </c>
      <c r="M4712" s="94" t="s">
        <v>1591</v>
      </c>
      <c r="N4712" s="94" t="s">
        <v>1592</v>
      </c>
      <c r="O4712" s="94" t="s">
        <v>1593</v>
      </c>
      <c r="P4712" s="94" t="s">
        <v>1606</v>
      </c>
      <c r="Q4712" s="94" t="s">
        <v>1603</v>
      </c>
      <c r="R4712" s="94" t="s">
        <v>1594</v>
      </c>
      <c r="S4712" s="94" t="s">
        <v>1595</v>
      </c>
      <c r="T4712" s="94" t="s">
        <v>1596</v>
      </c>
      <c r="U4712" s="94" t="s">
        <v>1597</v>
      </c>
      <c r="V4712" s="94" t="s">
        <v>1598</v>
      </c>
      <c r="W4712" s="94" t="s">
        <v>1599</v>
      </c>
      <c r="X4712" s="94" t="s">
        <v>1604</v>
      </c>
      <c r="Y4712" s="94" t="s">
        <v>1605</v>
      </c>
      <c r="Z4712" s="94" t="s">
        <v>1600</v>
      </c>
      <c r="AA4712" s="94" t="s">
        <v>1601</v>
      </c>
      <c r="AB4712" s="95" t="s">
        <v>11</v>
      </c>
      <c r="AC4712" s="95" t="s">
        <v>1602</v>
      </c>
      <c r="AD4712" s="95" t="s">
        <v>1535</v>
      </c>
      <c r="AE4712" s="95" t="s">
        <v>1591</v>
      </c>
      <c r="AF4712" s="95" t="s">
        <v>1592</v>
      </c>
      <c r="AG4712" s="95" t="s">
        <v>1593</v>
      </c>
      <c r="AH4712" s="95" t="s">
        <v>1607</v>
      </c>
      <c r="AI4712" s="95" t="s">
        <v>1603</v>
      </c>
      <c r="AJ4712" s="95" t="s">
        <v>1594</v>
      </c>
      <c r="AK4712" s="95" t="s">
        <v>1595</v>
      </c>
      <c r="AL4712" s="95" t="s">
        <v>1596</v>
      </c>
      <c r="AM4712" s="95" t="s">
        <v>1597</v>
      </c>
      <c r="AN4712" s="95" t="s">
        <v>1598</v>
      </c>
      <c r="AO4712" s="95" t="s">
        <v>1599</v>
      </c>
      <c r="AP4712" s="95" t="s">
        <v>1604</v>
      </c>
      <c r="AQ4712" s="95" t="s">
        <v>1605</v>
      </c>
      <c r="AR4712" s="95" t="s">
        <v>1600</v>
      </c>
      <c r="AS4712" s="95" t="s">
        <v>1601</v>
      </c>
      <c r="AT4712" s="96" t="s">
        <v>12</v>
      </c>
      <c r="AU4712" s="96" t="s">
        <v>1602</v>
      </c>
      <c r="AV4712" s="96" t="s">
        <v>1535</v>
      </c>
      <c r="AW4712" s="96" t="s">
        <v>1591</v>
      </c>
      <c r="AX4712" s="96" t="s">
        <v>1592</v>
      </c>
      <c r="AY4712" s="96" t="s">
        <v>1593</v>
      </c>
      <c r="AZ4712" s="96" t="s">
        <v>1608</v>
      </c>
      <c r="BA4712" s="96" t="s">
        <v>1603</v>
      </c>
      <c r="BB4712" s="96" t="s">
        <v>1594</v>
      </c>
      <c r="BC4712" s="96" t="s">
        <v>1595</v>
      </c>
      <c r="BD4712" s="96" t="s">
        <v>1596</v>
      </c>
      <c r="BE4712" s="96" t="s">
        <v>1597</v>
      </c>
      <c r="BF4712" s="96" t="s">
        <v>1598</v>
      </c>
      <c r="BG4712" s="96" t="s">
        <v>1599</v>
      </c>
      <c r="BH4712" s="96" t="s">
        <v>1604</v>
      </c>
      <c r="BI4712" s="96" t="s">
        <v>1605</v>
      </c>
      <c r="BJ4712" s="96" t="s">
        <v>1600</v>
      </c>
      <c r="BK4712" s="96" t="s">
        <v>1601</v>
      </c>
    </row>
    <row r="4713" spans="1:63" x14ac:dyDescent="0.25">
      <c r="A4713" s="149"/>
      <c r="B4713" s="149"/>
      <c r="C4713" s="149"/>
      <c r="D4713" s="152"/>
      <c r="E4713" s="152"/>
      <c r="F4713" s="152"/>
      <c r="G4713" s="155"/>
      <c r="H4713" s="15" t="s">
        <v>0</v>
      </c>
      <c r="I4713" s="9" t="s">
        <v>13</v>
      </c>
      <c r="J4713" s="9">
        <v>1</v>
      </c>
      <c r="K4713" s="9">
        <v>2</v>
      </c>
      <c r="L4713" s="9">
        <v>3</v>
      </c>
      <c r="M4713" s="9">
        <v>4</v>
      </c>
      <c r="N4713" s="9">
        <v>5</v>
      </c>
      <c r="O4713" s="9">
        <v>6</v>
      </c>
      <c r="P4713" s="9">
        <v>7</v>
      </c>
      <c r="Q4713" s="9">
        <v>8</v>
      </c>
      <c r="R4713" s="9">
        <v>9</v>
      </c>
      <c r="S4713" s="9">
        <v>10</v>
      </c>
      <c r="T4713" s="9">
        <v>11</v>
      </c>
      <c r="U4713" s="9">
        <v>12</v>
      </c>
      <c r="V4713" s="9">
        <v>13</v>
      </c>
      <c r="W4713" s="9">
        <v>14</v>
      </c>
      <c r="X4713" s="9">
        <v>15</v>
      </c>
      <c r="Y4713" s="9">
        <v>16</v>
      </c>
      <c r="Z4713" s="9">
        <v>20</v>
      </c>
      <c r="AA4713" s="9">
        <v>21</v>
      </c>
      <c r="AB4713" s="9">
        <v>1</v>
      </c>
      <c r="AC4713" s="9">
        <v>2</v>
      </c>
      <c r="AD4713" s="9">
        <v>3</v>
      </c>
      <c r="AE4713" s="9">
        <v>4</v>
      </c>
      <c r="AF4713" s="9">
        <v>5</v>
      </c>
      <c r="AG4713" s="9">
        <v>6</v>
      </c>
      <c r="AH4713" s="9">
        <v>7</v>
      </c>
      <c r="AI4713" s="9">
        <v>8</v>
      </c>
      <c r="AJ4713" s="9">
        <v>9</v>
      </c>
      <c r="AK4713" s="9">
        <v>10</v>
      </c>
      <c r="AL4713" s="9">
        <v>11</v>
      </c>
      <c r="AM4713" s="9">
        <v>12</v>
      </c>
      <c r="AN4713" s="9">
        <v>13</v>
      </c>
      <c r="AO4713" s="9">
        <v>14</v>
      </c>
      <c r="AP4713" s="9">
        <v>15</v>
      </c>
      <c r="AQ4713" s="9">
        <v>16</v>
      </c>
      <c r="AR4713" s="9">
        <v>20</v>
      </c>
      <c r="AS4713" s="9">
        <v>21</v>
      </c>
      <c r="AT4713" s="9">
        <v>1</v>
      </c>
      <c r="AU4713" s="9">
        <v>2</v>
      </c>
      <c r="AV4713" s="9">
        <v>3</v>
      </c>
      <c r="AW4713" s="9">
        <v>4</v>
      </c>
      <c r="AX4713" s="9">
        <v>5</v>
      </c>
      <c r="AY4713" s="9">
        <v>6</v>
      </c>
      <c r="AZ4713" s="9">
        <v>7</v>
      </c>
      <c r="BA4713" s="9">
        <v>8</v>
      </c>
      <c r="BB4713" s="9">
        <v>9</v>
      </c>
      <c r="BC4713" s="9">
        <v>10</v>
      </c>
      <c r="BD4713" s="9">
        <v>11</v>
      </c>
      <c r="BE4713" s="9">
        <v>12</v>
      </c>
      <c r="BF4713" s="9">
        <v>13</v>
      </c>
      <c r="BG4713" s="9">
        <v>14</v>
      </c>
      <c r="BH4713" s="9">
        <v>15</v>
      </c>
      <c r="BI4713" s="9">
        <v>16</v>
      </c>
      <c r="BJ4713" s="9">
        <v>20</v>
      </c>
      <c r="BK4713" s="9">
        <v>21</v>
      </c>
    </row>
    <row r="4714" spans="1:63" x14ac:dyDescent="0.25">
      <c r="A4714" s="149"/>
      <c r="B4714" s="149"/>
      <c r="C4714" s="149"/>
      <c r="D4714" s="152"/>
      <c r="E4714" s="152"/>
      <c r="F4714" s="152"/>
      <c r="G4714" s="155"/>
      <c r="H4714" s="16" t="s">
        <v>1189</v>
      </c>
      <c r="I4714" s="17">
        <f>SUM(I4710)</f>
        <v>1293065</v>
      </c>
      <c r="J4714" s="17">
        <f t="shared" ref="J4714:Y4714" si="7265">SUM(J4710)</f>
        <v>7000</v>
      </c>
      <c r="K4714" s="17">
        <f t="shared" si="7265"/>
        <v>8160</v>
      </c>
      <c r="L4714" s="17">
        <f t="shared" si="7265"/>
        <v>0</v>
      </c>
      <c r="M4714" s="17">
        <f t="shared" si="7265"/>
        <v>0</v>
      </c>
      <c r="N4714" s="17">
        <f t="shared" si="7265"/>
        <v>0</v>
      </c>
      <c r="O4714" s="17">
        <f t="shared" si="7265"/>
        <v>0</v>
      </c>
      <c r="P4714" s="17">
        <f t="shared" ref="P4714" si="7266">SUM(P4710)</f>
        <v>15160</v>
      </c>
      <c r="Q4714" s="17">
        <f t="shared" si="7265"/>
        <v>0</v>
      </c>
      <c r="R4714" s="17">
        <f t="shared" si="7265"/>
        <v>0</v>
      </c>
      <c r="S4714" s="17">
        <f t="shared" si="7265"/>
        <v>8160</v>
      </c>
      <c r="T4714" s="17">
        <f t="shared" si="7265"/>
        <v>0</v>
      </c>
      <c r="U4714" s="17">
        <f t="shared" si="7265"/>
        <v>0</v>
      </c>
      <c r="V4714" s="17">
        <f t="shared" si="7265"/>
        <v>0</v>
      </c>
      <c r="W4714" s="17">
        <f t="shared" si="7265"/>
        <v>96</v>
      </c>
      <c r="X4714" s="17">
        <f t="shared" si="7265"/>
        <v>0</v>
      </c>
      <c r="Y4714" s="17">
        <f t="shared" si="7265"/>
        <v>2500</v>
      </c>
      <c r="Z4714" s="17">
        <v>10756</v>
      </c>
      <c r="AA4714" s="17">
        <v>4404</v>
      </c>
      <c r="AB4714" s="17">
        <f t="shared" ref="AB4714:AQ4714" si="7267">SUM(AB4710)</f>
        <v>7000</v>
      </c>
      <c r="AC4714" s="17">
        <f t="shared" si="7267"/>
        <v>2392</v>
      </c>
      <c r="AD4714" s="17">
        <f t="shared" si="7267"/>
        <v>0</v>
      </c>
      <c r="AE4714" s="17">
        <f t="shared" si="7267"/>
        <v>0</v>
      </c>
      <c r="AF4714" s="17">
        <f t="shared" si="7267"/>
        <v>0</v>
      </c>
      <c r="AG4714" s="17">
        <f t="shared" si="7267"/>
        <v>0</v>
      </c>
      <c r="AH4714" s="17">
        <f t="shared" ref="AH4714" si="7268">SUM(AH4710)</f>
        <v>9392</v>
      </c>
      <c r="AI4714" s="17">
        <f t="shared" si="7267"/>
        <v>0</v>
      </c>
      <c r="AJ4714" s="17">
        <f t="shared" si="7267"/>
        <v>0</v>
      </c>
      <c r="AK4714" s="17">
        <f t="shared" si="7267"/>
        <v>2392</v>
      </c>
      <c r="AL4714" s="17">
        <f t="shared" si="7267"/>
        <v>0</v>
      </c>
      <c r="AM4714" s="17">
        <f t="shared" si="7267"/>
        <v>0</v>
      </c>
      <c r="AN4714" s="17">
        <f t="shared" si="7267"/>
        <v>0</v>
      </c>
      <c r="AO4714" s="17">
        <f t="shared" si="7267"/>
        <v>0</v>
      </c>
      <c r="AP4714" s="17">
        <f t="shared" si="7267"/>
        <v>0</v>
      </c>
      <c r="AQ4714" s="17">
        <f t="shared" si="7267"/>
        <v>0</v>
      </c>
      <c r="AR4714" s="17">
        <v>2392</v>
      </c>
      <c r="AS4714" s="17">
        <v>7000</v>
      </c>
      <c r="AT4714" s="17">
        <f t="shared" ref="AT4714:BI4714" si="7269">SUM(AT4710)</f>
        <v>40000</v>
      </c>
      <c r="AU4714" s="17">
        <f t="shared" si="7269"/>
        <v>23270</v>
      </c>
      <c r="AV4714" s="17">
        <f t="shared" si="7269"/>
        <v>0</v>
      </c>
      <c r="AW4714" s="17">
        <f t="shared" si="7269"/>
        <v>0</v>
      </c>
      <c r="AX4714" s="17">
        <f t="shared" si="7269"/>
        <v>0</v>
      </c>
      <c r="AY4714" s="17">
        <f t="shared" si="7269"/>
        <v>16386</v>
      </c>
      <c r="AZ4714" s="17">
        <f t="shared" ref="AZ4714" si="7270">SUM(AZ4710)</f>
        <v>79656</v>
      </c>
      <c r="BA4714" s="17">
        <f t="shared" si="7269"/>
        <v>0</v>
      </c>
      <c r="BB4714" s="17">
        <f t="shared" si="7269"/>
        <v>0</v>
      </c>
      <c r="BC4714" s="17">
        <f t="shared" si="7269"/>
        <v>23270</v>
      </c>
      <c r="BD4714" s="17">
        <f t="shared" si="7269"/>
        <v>0</v>
      </c>
      <c r="BE4714" s="17">
        <f t="shared" si="7269"/>
        <v>5250</v>
      </c>
      <c r="BF4714" s="17">
        <f t="shared" si="7269"/>
        <v>0</v>
      </c>
      <c r="BG4714" s="17">
        <f t="shared" si="7269"/>
        <v>16386</v>
      </c>
      <c r="BH4714" s="17">
        <f t="shared" si="7269"/>
        <v>0</v>
      </c>
      <c r="BI4714" s="17">
        <f t="shared" si="7269"/>
        <v>0</v>
      </c>
      <c r="BJ4714" s="17">
        <v>44906</v>
      </c>
      <c r="BK4714" s="17">
        <v>34750</v>
      </c>
    </row>
    <row r="4715" spans="1:63" x14ac:dyDescent="0.25">
      <c r="A4715" s="149"/>
      <c r="B4715" s="149"/>
      <c r="C4715" s="149"/>
      <c r="D4715" s="152"/>
      <c r="E4715" s="152"/>
      <c r="F4715" s="152"/>
      <c r="G4715" s="155"/>
      <c r="H4715" s="18" t="s">
        <v>57</v>
      </c>
      <c r="I4715" s="17">
        <f>SUM(I4714)</f>
        <v>1293065</v>
      </c>
      <c r="J4715" s="17">
        <f t="shared" ref="J4715:Y4715" si="7271">SUM(J4714)</f>
        <v>7000</v>
      </c>
      <c r="K4715" s="17">
        <f t="shared" si="7271"/>
        <v>8160</v>
      </c>
      <c r="L4715" s="17">
        <f t="shared" si="7271"/>
        <v>0</v>
      </c>
      <c r="M4715" s="17">
        <f t="shared" si="7271"/>
        <v>0</v>
      </c>
      <c r="N4715" s="17">
        <f t="shared" si="7271"/>
        <v>0</v>
      </c>
      <c r="O4715" s="17">
        <f t="shared" si="7271"/>
        <v>0</v>
      </c>
      <c r="P4715" s="17">
        <f t="shared" ref="P4715" si="7272">SUM(P4714)</f>
        <v>15160</v>
      </c>
      <c r="Q4715" s="17">
        <f t="shared" si="7271"/>
        <v>0</v>
      </c>
      <c r="R4715" s="17">
        <f t="shared" si="7271"/>
        <v>0</v>
      </c>
      <c r="S4715" s="17">
        <f t="shared" si="7271"/>
        <v>8160</v>
      </c>
      <c r="T4715" s="17">
        <f t="shared" si="7271"/>
        <v>0</v>
      </c>
      <c r="U4715" s="17">
        <f t="shared" si="7271"/>
        <v>0</v>
      </c>
      <c r="V4715" s="17">
        <f t="shared" si="7271"/>
        <v>0</v>
      </c>
      <c r="W4715" s="17">
        <f t="shared" si="7271"/>
        <v>96</v>
      </c>
      <c r="X4715" s="17">
        <f t="shared" si="7271"/>
        <v>0</v>
      </c>
      <c r="Y4715" s="17">
        <f t="shared" si="7271"/>
        <v>2500</v>
      </c>
      <c r="Z4715" s="17">
        <v>10756</v>
      </c>
      <c r="AA4715" s="17">
        <v>4404</v>
      </c>
      <c r="AB4715" s="17">
        <f t="shared" ref="AB4715:AQ4715" si="7273">SUM(AB4714)</f>
        <v>7000</v>
      </c>
      <c r="AC4715" s="17">
        <f t="shared" si="7273"/>
        <v>2392</v>
      </c>
      <c r="AD4715" s="17">
        <f t="shared" si="7273"/>
        <v>0</v>
      </c>
      <c r="AE4715" s="17">
        <f t="shared" si="7273"/>
        <v>0</v>
      </c>
      <c r="AF4715" s="17">
        <f t="shared" si="7273"/>
        <v>0</v>
      </c>
      <c r="AG4715" s="17">
        <f t="shared" si="7273"/>
        <v>0</v>
      </c>
      <c r="AH4715" s="17">
        <f t="shared" ref="AH4715" si="7274">SUM(AH4714)</f>
        <v>9392</v>
      </c>
      <c r="AI4715" s="17">
        <f t="shared" si="7273"/>
        <v>0</v>
      </c>
      <c r="AJ4715" s="17">
        <f t="shared" si="7273"/>
        <v>0</v>
      </c>
      <c r="AK4715" s="17">
        <f t="shared" si="7273"/>
        <v>2392</v>
      </c>
      <c r="AL4715" s="17">
        <f t="shared" si="7273"/>
        <v>0</v>
      </c>
      <c r="AM4715" s="17">
        <f t="shared" si="7273"/>
        <v>0</v>
      </c>
      <c r="AN4715" s="17">
        <f t="shared" si="7273"/>
        <v>0</v>
      </c>
      <c r="AO4715" s="17">
        <f t="shared" si="7273"/>
        <v>0</v>
      </c>
      <c r="AP4715" s="17">
        <f t="shared" si="7273"/>
        <v>0</v>
      </c>
      <c r="AQ4715" s="17">
        <f t="shared" si="7273"/>
        <v>0</v>
      </c>
      <c r="AR4715" s="17">
        <v>2392</v>
      </c>
      <c r="AS4715" s="17">
        <v>7000</v>
      </c>
      <c r="AT4715" s="17">
        <f t="shared" ref="AT4715:BI4715" si="7275">SUM(AT4714)</f>
        <v>40000</v>
      </c>
      <c r="AU4715" s="17">
        <f t="shared" si="7275"/>
        <v>23270</v>
      </c>
      <c r="AV4715" s="17">
        <f t="shared" si="7275"/>
        <v>0</v>
      </c>
      <c r="AW4715" s="17">
        <f t="shared" si="7275"/>
        <v>0</v>
      </c>
      <c r="AX4715" s="17">
        <f t="shared" si="7275"/>
        <v>0</v>
      </c>
      <c r="AY4715" s="17">
        <f t="shared" si="7275"/>
        <v>16386</v>
      </c>
      <c r="AZ4715" s="17">
        <f t="shared" ref="AZ4715" si="7276">SUM(AZ4714)</f>
        <v>79656</v>
      </c>
      <c r="BA4715" s="17">
        <f t="shared" si="7275"/>
        <v>0</v>
      </c>
      <c r="BB4715" s="17">
        <f t="shared" si="7275"/>
        <v>0</v>
      </c>
      <c r="BC4715" s="17">
        <f t="shared" si="7275"/>
        <v>23270</v>
      </c>
      <c r="BD4715" s="17">
        <f t="shared" si="7275"/>
        <v>0</v>
      </c>
      <c r="BE4715" s="17">
        <f t="shared" si="7275"/>
        <v>5250</v>
      </c>
      <c r="BF4715" s="17">
        <f t="shared" si="7275"/>
        <v>0</v>
      </c>
      <c r="BG4715" s="17">
        <f t="shared" si="7275"/>
        <v>16386</v>
      </c>
      <c r="BH4715" s="17">
        <f t="shared" si="7275"/>
        <v>0</v>
      </c>
      <c r="BI4715" s="17">
        <f t="shared" si="7275"/>
        <v>0</v>
      </c>
      <c r="BJ4715" s="17">
        <v>44906</v>
      </c>
      <c r="BK4715" s="17">
        <v>34750</v>
      </c>
    </row>
    <row r="4716" spans="1:63" x14ac:dyDescent="0.25">
      <c r="A4716" s="150"/>
      <c r="B4716" s="150"/>
      <c r="C4716" s="150"/>
      <c r="D4716" s="153"/>
      <c r="E4716" s="153"/>
      <c r="F4716" s="153"/>
      <c r="G4716" s="156"/>
      <c r="P4716">
        <f t="shared" si="7221"/>
        <v>0</v>
      </c>
      <c r="Z4716">
        <v>0</v>
      </c>
      <c r="AA4716">
        <v>0</v>
      </c>
      <c r="AH4716">
        <f t="shared" si="7222"/>
        <v>0</v>
      </c>
      <c r="AR4716">
        <v>0</v>
      </c>
      <c r="AS4716">
        <v>0</v>
      </c>
      <c r="AZ4716">
        <f t="shared" si="7223"/>
        <v>0</v>
      </c>
      <c r="BJ4716">
        <v>0</v>
      </c>
      <c r="BK4716">
        <v>0</v>
      </c>
    </row>
    <row r="4717" spans="1:63" x14ac:dyDescent="0.25">
      <c r="A4717" s="13" t="s">
        <v>0</v>
      </c>
      <c r="B4717" s="13" t="s">
        <v>0</v>
      </c>
      <c r="C4717" s="13" t="s">
        <v>0</v>
      </c>
      <c r="D4717" s="103" t="s">
        <v>0</v>
      </c>
      <c r="E4717" s="103" t="s">
        <v>0</v>
      </c>
      <c r="F4717" s="103" t="s">
        <v>0</v>
      </c>
      <c r="G4717" s="13" t="s">
        <v>0</v>
      </c>
      <c r="H4717" s="19" t="s">
        <v>0</v>
      </c>
      <c r="I4717" s="19" t="s">
        <v>0</v>
      </c>
      <c r="J4717" s="19" t="s">
        <v>0</v>
      </c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>
        <v>0</v>
      </c>
      <c r="AA4717" s="19">
        <v>0</v>
      </c>
      <c r="AB4717" s="19" t="s">
        <v>0</v>
      </c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19"/>
      <c r="AN4717" s="19"/>
      <c r="AO4717" s="19"/>
      <c r="AP4717" s="19"/>
      <c r="AQ4717" s="19"/>
      <c r="AR4717" s="19">
        <v>0</v>
      </c>
      <c r="AS4717" s="19">
        <v>0</v>
      </c>
      <c r="AT4717" s="19" t="s">
        <v>0</v>
      </c>
      <c r="AU4717" s="19"/>
      <c r="AV4717" s="19"/>
      <c r="AW4717" s="19"/>
      <c r="AX4717" s="19"/>
      <c r="AY4717" s="19"/>
      <c r="AZ4717" s="19"/>
      <c r="BA4717" s="19"/>
      <c r="BB4717" s="19"/>
      <c r="BC4717" s="19"/>
      <c r="BD4717" s="19"/>
      <c r="BE4717" s="19"/>
      <c r="BF4717" s="19"/>
      <c r="BG4717" s="19"/>
      <c r="BH4717" s="19"/>
      <c r="BI4717" s="19"/>
      <c r="BJ4717" s="19">
        <v>0</v>
      </c>
      <c r="BK4717" s="19">
        <v>0</v>
      </c>
    </row>
    <row r="4718" spans="1:63" x14ac:dyDescent="0.25">
      <c r="A4718" s="13" t="s">
        <v>0</v>
      </c>
      <c r="B4718" s="13" t="s">
        <v>0</v>
      </c>
      <c r="C4718" s="13" t="s">
        <v>0</v>
      </c>
      <c r="D4718" s="103" t="s">
        <v>0</v>
      </c>
      <c r="E4718" s="103" t="s">
        <v>0</v>
      </c>
      <c r="F4718" s="103" t="s">
        <v>0</v>
      </c>
      <c r="G4718" s="13" t="s">
        <v>0</v>
      </c>
      <c r="H4718" s="10" t="s">
        <v>1520</v>
      </c>
      <c r="I4718" s="11">
        <f>SUM(I3438,I3479,I3518,I3563,I3612,I3657,I3671,I3716,I3758,I3803,I3849,I3894,I3939,I3983,I4027,I4041,I4089,I4135,I4177,I4223,I4266,I4310,I4355,I4401,I4448,I4492,I4543,I4584,I4629,I4669,I4710)</f>
        <v>192549951</v>
      </c>
      <c r="J4718" s="11">
        <f t="shared" ref="J4718:Y4718" si="7277">SUM(J3438,J3479,J3518,J3563,J3612,J3657,J3671,J3716,J3758,J3803,J3849,J3894,J3939,J3983,J4027,J4041,J4089,J4135,J4177,J4223,J4266,J4310,J4355,J4401,J4448,J4492,J4543,J4584,J4629,J4669,J4710)</f>
        <v>20399177</v>
      </c>
      <c r="K4718" s="11">
        <f t="shared" si="7277"/>
        <v>12290820</v>
      </c>
      <c r="L4718" s="11">
        <f t="shared" si="7277"/>
        <v>0</v>
      </c>
      <c r="M4718" s="11">
        <f t="shared" si="7277"/>
        <v>199871</v>
      </c>
      <c r="N4718" s="11">
        <f t="shared" si="7277"/>
        <v>0</v>
      </c>
      <c r="O4718" s="11">
        <f t="shared" si="7277"/>
        <v>0</v>
      </c>
      <c r="P4718" s="11">
        <f t="shared" si="7277"/>
        <v>32889868</v>
      </c>
      <c r="Q4718" s="11">
        <f t="shared" si="7277"/>
        <v>1155400</v>
      </c>
      <c r="R4718" s="11">
        <f t="shared" si="7277"/>
        <v>505416</v>
      </c>
      <c r="S4718" s="11">
        <f t="shared" si="7277"/>
        <v>12962932</v>
      </c>
      <c r="T4718" s="11">
        <f t="shared" si="7277"/>
        <v>386205</v>
      </c>
      <c r="U4718" s="11">
        <f t="shared" si="7277"/>
        <v>306197</v>
      </c>
      <c r="V4718" s="11">
        <f t="shared" si="7277"/>
        <v>352570</v>
      </c>
      <c r="W4718" s="11">
        <f t="shared" si="7277"/>
        <v>615237</v>
      </c>
      <c r="X4718" s="11">
        <f t="shared" si="7277"/>
        <v>857444</v>
      </c>
      <c r="Y4718" s="11">
        <f t="shared" si="7277"/>
        <v>1239681</v>
      </c>
      <c r="Z4718" s="11">
        <v>18381082</v>
      </c>
      <c r="AA4718" s="11">
        <v>14508786</v>
      </c>
      <c r="AB4718" s="11">
        <f t="shared" ref="AB4718:AQ4718" si="7278">SUM(AB3438,AB3479,AB3518,AB3563,AB3612,AB3657,AB3671,AB3716,AB3758,AB3803,AB3849,AB3894,AB3939,AB3983,AB4027,AB4041,AB4089,AB4135,AB4177,AB4223,AB4266,AB4310,AB4355,AB4401,AB4448,AB4492,AB4543,AB4584,AB4629,AB4669,AB4710)</f>
        <v>589904</v>
      </c>
      <c r="AC4718" s="11">
        <f t="shared" si="7278"/>
        <v>215014</v>
      </c>
      <c r="AD4718" s="11">
        <f t="shared" si="7278"/>
        <v>0</v>
      </c>
      <c r="AE4718" s="11">
        <f t="shared" si="7278"/>
        <v>136333</v>
      </c>
      <c r="AF4718" s="11">
        <f t="shared" si="7278"/>
        <v>0</v>
      </c>
      <c r="AG4718" s="11">
        <f t="shared" si="7278"/>
        <v>0</v>
      </c>
      <c r="AH4718" s="11">
        <f t="shared" si="7278"/>
        <v>941251</v>
      </c>
      <c r="AI4718" s="11">
        <f t="shared" si="7278"/>
        <v>2135</v>
      </c>
      <c r="AJ4718" s="11">
        <f t="shared" si="7278"/>
        <v>2415</v>
      </c>
      <c r="AK4718" s="11">
        <f t="shared" si="7278"/>
        <v>219784</v>
      </c>
      <c r="AL4718" s="11">
        <f t="shared" si="7278"/>
        <v>5000</v>
      </c>
      <c r="AM4718" s="11">
        <f t="shared" si="7278"/>
        <v>2385</v>
      </c>
      <c r="AN4718" s="11">
        <f t="shared" si="7278"/>
        <v>0</v>
      </c>
      <c r="AO4718" s="11">
        <f t="shared" si="7278"/>
        <v>141103</v>
      </c>
      <c r="AP4718" s="11">
        <f t="shared" si="7278"/>
        <v>7603</v>
      </c>
      <c r="AQ4718" s="11">
        <f t="shared" si="7278"/>
        <v>2385</v>
      </c>
      <c r="AR4718" s="11">
        <v>382810</v>
      </c>
      <c r="AS4718" s="11">
        <v>558441</v>
      </c>
      <c r="AT4718" s="11">
        <f t="shared" ref="AT4718:BI4718" si="7279">SUM(AT3438,AT3479,AT3518,AT3563,AT3612,AT3657,AT3671,AT3716,AT3758,AT3803,AT3849,AT3894,AT3939,AT3983,AT4027,AT4041,AT4089,AT4135,AT4177,AT4223,AT4266,AT4310,AT4355,AT4401,AT4448,AT4492,AT4543,AT4584,AT4629,AT4669,AT4710)</f>
        <v>13336006</v>
      </c>
      <c r="AU4718" s="11">
        <f t="shared" si="7279"/>
        <v>8790541</v>
      </c>
      <c r="AV4718" s="11">
        <f t="shared" si="7279"/>
        <v>0</v>
      </c>
      <c r="AW4718" s="11">
        <f t="shared" si="7279"/>
        <v>964378</v>
      </c>
      <c r="AX4718" s="11">
        <f t="shared" si="7279"/>
        <v>0</v>
      </c>
      <c r="AY4718" s="11">
        <f t="shared" si="7279"/>
        <v>1405000</v>
      </c>
      <c r="AZ4718" s="11">
        <f t="shared" si="7279"/>
        <v>24495925</v>
      </c>
      <c r="BA4718" s="11">
        <f t="shared" si="7279"/>
        <v>618583</v>
      </c>
      <c r="BB4718" s="11">
        <f t="shared" si="7279"/>
        <v>738807</v>
      </c>
      <c r="BC4718" s="11">
        <f t="shared" si="7279"/>
        <v>9345182</v>
      </c>
      <c r="BD4718" s="11">
        <f t="shared" si="7279"/>
        <v>539114</v>
      </c>
      <c r="BE4718" s="11">
        <f t="shared" si="7279"/>
        <v>968988</v>
      </c>
      <c r="BF4718" s="11">
        <f t="shared" si="7279"/>
        <v>711291</v>
      </c>
      <c r="BG4718" s="11">
        <f t="shared" si="7279"/>
        <v>1224217</v>
      </c>
      <c r="BH4718" s="11">
        <f t="shared" si="7279"/>
        <v>1293453</v>
      </c>
      <c r="BI4718" s="11">
        <f t="shared" si="7279"/>
        <v>680660</v>
      </c>
      <c r="BJ4718" s="11">
        <v>16120295</v>
      </c>
      <c r="BK4718" s="11">
        <v>8375630</v>
      </c>
    </row>
    <row r="4719" spans="1:63" x14ac:dyDescent="0.25">
      <c r="A4719" s="13" t="s">
        <v>0</v>
      </c>
      <c r="B4719" s="13" t="s">
        <v>0</v>
      </c>
      <c r="C4719" s="13" t="s">
        <v>0</v>
      </c>
      <c r="D4719" s="103" t="s">
        <v>0</v>
      </c>
      <c r="E4719" s="103" t="s">
        <v>0</v>
      </c>
      <c r="F4719" s="103" t="s">
        <v>0</v>
      </c>
      <c r="G4719" s="13" t="s">
        <v>0</v>
      </c>
      <c r="H4719" s="2" t="s">
        <v>55</v>
      </c>
      <c r="I4719" s="12">
        <f>SUM(I4711,I4670,I4630,I4585,I4544,I4493,I4449,I4402,I4356,I4311,I4267,I4224,I4178,I4136,I4090,I4042,I4028,I3984,I3940,I3895,I3850,I3804,I3759,I3717,I3672,I3658,I3613,I3564,I3519,I3480,I3439)</f>
        <v>2905</v>
      </c>
      <c r="J4719" s="13" t="s">
        <v>0</v>
      </c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>
        <v>0</v>
      </c>
      <c r="AA4719" s="13"/>
      <c r="AB4719" s="13" t="s">
        <v>0</v>
      </c>
      <c r="AC4719" s="13"/>
      <c r="AD4719" s="13"/>
      <c r="AE4719" s="13"/>
      <c r="AF4719" s="13"/>
      <c r="AG4719" s="13"/>
      <c r="AH4719" s="13"/>
      <c r="AI4719" s="13"/>
      <c r="AJ4719" s="13"/>
      <c r="AK4719" s="13"/>
      <c r="AL4719" s="13"/>
      <c r="AM4719" s="13"/>
      <c r="AN4719" s="13"/>
      <c r="AO4719" s="13"/>
      <c r="AP4719" s="13"/>
      <c r="AQ4719" s="13"/>
      <c r="AR4719" s="13">
        <v>0</v>
      </c>
      <c r="AS4719" s="13"/>
      <c r="AT4719" s="13" t="s">
        <v>0</v>
      </c>
      <c r="AU4719" s="13"/>
      <c r="AV4719" s="13"/>
      <c r="AW4719" s="13"/>
      <c r="AX4719" s="13"/>
      <c r="AY4719" s="13"/>
      <c r="AZ4719" s="13"/>
      <c r="BA4719" s="13"/>
      <c r="BB4719" s="13"/>
      <c r="BC4719" s="13"/>
      <c r="BD4719" s="13"/>
      <c r="BE4719" s="13"/>
      <c r="BF4719" s="13"/>
      <c r="BG4719" s="13"/>
      <c r="BH4719" s="13"/>
      <c r="BI4719" s="13"/>
      <c r="BJ4719" s="13">
        <v>0</v>
      </c>
      <c r="BK4719" s="13"/>
    </row>
    <row r="4720" spans="1:63" x14ac:dyDescent="0.25">
      <c r="A4720" s="13" t="s">
        <v>0</v>
      </c>
      <c r="B4720" s="13" t="s">
        <v>0</v>
      </c>
      <c r="C4720" s="13" t="s">
        <v>0</v>
      </c>
      <c r="D4720" s="103" t="s">
        <v>0</v>
      </c>
      <c r="E4720" s="103" t="s">
        <v>0</v>
      </c>
      <c r="F4720" s="103" t="s">
        <v>0</v>
      </c>
      <c r="G4720" s="13" t="s">
        <v>0</v>
      </c>
      <c r="H4720" s="20" t="s">
        <v>0</v>
      </c>
      <c r="I4720" s="21" t="s">
        <v>0</v>
      </c>
      <c r="J4720" s="21" t="s">
        <v>0</v>
      </c>
      <c r="K4720" s="21"/>
      <c r="L4720" s="21"/>
      <c r="M4720" s="21"/>
      <c r="N4720" s="21"/>
      <c r="O4720" s="21"/>
      <c r="P4720" s="21"/>
      <c r="Q4720" s="21"/>
      <c r="R4720" s="21"/>
      <c r="S4720" s="21"/>
      <c r="T4720" s="21"/>
      <c r="U4720" s="21"/>
      <c r="V4720" s="21"/>
      <c r="W4720" s="21"/>
      <c r="X4720" s="21"/>
      <c r="Y4720" s="21"/>
      <c r="Z4720" s="21">
        <v>0</v>
      </c>
      <c r="AA4720" s="21">
        <v>0</v>
      </c>
      <c r="AB4720" s="21" t="s">
        <v>0</v>
      </c>
      <c r="AC4720" s="21"/>
      <c r="AD4720" s="21"/>
      <c r="AE4720" s="21"/>
      <c r="AF4720" s="21"/>
      <c r="AG4720" s="21"/>
      <c r="AH4720" s="21"/>
      <c r="AI4720" s="21"/>
      <c r="AJ4720" s="21"/>
      <c r="AK4720" s="21"/>
      <c r="AL4720" s="21"/>
      <c r="AM4720" s="21"/>
      <c r="AN4720" s="21"/>
      <c r="AO4720" s="21"/>
      <c r="AP4720" s="21"/>
      <c r="AQ4720" s="21"/>
      <c r="AR4720" s="21">
        <v>0</v>
      </c>
      <c r="AS4720" s="21">
        <v>0</v>
      </c>
      <c r="AT4720" s="21" t="s">
        <v>0</v>
      </c>
      <c r="AU4720" s="21"/>
      <c r="AV4720" s="21"/>
      <c r="AW4720" s="21"/>
      <c r="AX4720" s="21"/>
      <c r="AY4720" s="21"/>
      <c r="AZ4720" s="21"/>
      <c r="BA4720" s="21"/>
      <c r="BB4720" s="21"/>
      <c r="BC4720" s="21"/>
      <c r="BD4720" s="21"/>
      <c r="BE4720" s="21"/>
      <c r="BF4720" s="21"/>
      <c r="BG4720" s="21"/>
      <c r="BH4720" s="21"/>
      <c r="BI4720" s="21"/>
      <c r="BJ4720" s="21">
        <v>0</v>
      </c>
      <c r="BK4720" s="21">
        <v>0</v>
      </c>
    </row>
    <row r="4721" spans="1:63" x14ac:dyDescent="0.25">
      <c r="A4721" s="13" t="s">
        <v>0</v>
      </c>
      <c r="B4721" s="13" t="s">
        <v>0</v>
      </c>
      <c r="C4721" s="13" t="s">
        <v>0</v>
      </c>
      <c r="D4721" s="103" t="s">
        <v>0</v>
      </c>
      <c r="E4721" s="103" t="s">
        <v>0</v>
      </c>
      <c r="F4721" s="103" t="s">
        <v>0</v>
      </c>
      <c r="G4721" s="13" t="s">
        <v>0</v>
      </c>
      <c r="H4721" s="10" t="s">
        <v>1521</v>
      </c>
      <c r="I4721" s="22">
        <f>SUM(I4718,I3313)</f>
        <v>205879077</v>
      </c>
      <c r="J4721" s="22">
        <f t="shared" ref="J4721:Y4721" si="7280">SUM(J4718,J3313)</f>
        <v>20399177</v>
      </c>
      <c r="K4721" s="22">
        <f t="shared" si="7280"/>
        <v>12290820</v>
      </c>
      <c r="L4721" s="22">
        <f t="shared" si="7280"/>
        <v>0</v>
      </c>
      <c r="M4721" s="22">
        <f t="shared" si="7280"/>
        <v>199871</v>
      </c>
      <c r="N4721" s="22">
        <f t="shared" si="7280"/>
        <v>0</v>
      </c>
      <c r="O4721" s="22">
        <f t="shared" si="7280"/>
        <v>0</v>
      </c>
      <c r="P4721" s="22">
        <f t="shared" si="7280"/>
        <v>32889868</v>
      </c>
      <c r="Q4721" s="22">
        <f t="shared" si="7280"/>
        <v>1155400</v>
      </c>
      <c r="R4721" s="22">
        <f t="shared" si="7280"/>
        <v>505416</v>
      </c>
      <c r="S4721" s="22">
        <f t="shared" si="7280"/>
        <v>12962932</v>
      </c>
      <c r="T4721" s="22">
        <f t="shared" si="7280"/>
        <v>386205</v>
      </c>
      <c r="U4721" s="22">
        <f t="shared" si="7280"/>
        <v>306197</v>
      </c>
      <c r="V4721" s="22">
        <f t="shared" si="7280"/>
        <v>352570</v>
      </c>
      <c r="W4721" s="22">
        <f t="shared" si="7280"/>
        <v>615237</v>
      </c>
      <c r="X4721" s="22">
        <f t="shared" si="7280"/>
        <v>857444</v>
      </c>
      <c r="Y4721" s="22">
        <f t="shared" si="7280"/>
        <v>1239681</v>
      </c>
      <c r="Z4721" s="22">
        <v>18381082</v>
      </c>
      <c r="AA4721" s="22">
        <v>14508786</v>
      </c>
      <c r="AB4721" s="22">
        <f t="shared" ref="AB4721:AQ4721" si="7281">SUM(AB4718,AB3313)</f>
        <v>589904</v>
      </c>
      <c r="AC4721" s="22">
        <f t="shared" si="7281"/>
        <v>215014</v>
      </c>
      <c r="AD4721" s="22">
        <f t="shared" si="7281"/>
        <v>0</v>
      </c>
      <c r="AE4721" s="22">
        <f t="shared" si="7281"/>
        <v>136333</v>
      </c>
      <c r="AF4721" s="22">
        <f t="shared" si="7281"/>
        <v>0</v>
      </c>
      <c r="AG4721" s="22">
        <f t="shared" si="7281"/>
        <v>0</v>
      </c>
      <c r="AH4721" s="22">
        <f t="shared" si="7281"/>
        <v>941251</v>
      </c>
      <c r="AI4721" s="22">
        <f t="shared" si="7281"/>
        <v>2135</v>
      </c>
      <c r="AJ4721" s="22">
        <f t="shared" si="7281"/>
        <v>2415</v>
      </c>
      <c r="AK4721" s="22">
        <f t="shared" si="7281"/>
        <v>219784</v>
      </c>
      <c r="AL4721" s="22">
        <f t="shared" si="7281"/>
        <v>5000</v>
      </c>
      <c r="AM4721" s="22">
        <f t="shared" si="7281"/>
        <v>2385</v>
      </c>
      <c r="AN4721" s="22">
        <f t="shared" si="7281"/>
        <v>0</v>
      </c>
      <c r="AO4721" s="22">
        <f t="shared" si="7281"/>
        <v>141103</v>
      </c>
      <c r="AP4721" s="22">
        <f t="shared" si="7281"/>
        <v>7603</v>
      </c>
      <c r="AQ4721" s="22">
        <f t="shared" si="7281"/>
        <v>2385</v>
      </c>
      <c r="AR4721" s="22">
        <v>382810</v>
      </c>
      <c r="AS4721" s="22">
        <v>558441</v>
      </c>
      <c r="AT4721" s="22">
        <f t="shared" ref="AT4721:BI4721" si="7282">SUM(AT4718,AT3313)</f>
        <v>14336006</v>
      </c>
      <c r="AU4721" s="22">
        <f t="shared" si="7282"/>
        <v>8905423</v>
      </c>
      <c r="AV4721" s="22">
        <f t="shared" si="7282"/>
        <v>0</v>
      </c>
      <c r="AW4721" s="22">
        <f t="shared" si="7282"/>
        <v>995361</v>
      </c>
      <c r="AX4721" s="22">
        <f t="shared" si="7282"/>
        <v>0</v>
      </c>
      <c r="AY4721" s="22">
        <f t="shared" si="7282"/>
        <v>1405000</v>
      </c>
      <c r="AZ4721" s="22">
        <f t="shared" si="7282"/>
        <v>25641790</v>
      </c>
      <c r="BA4721" s="22">
        <f t="shared" si="7282"/>
        <v>618583</v>
      </c>
      <c r="BB4721" s="22">
        <f t="shared" si="7282"/>
        <v>738807</v>
      </c>
      <c r="BC4721" s="22">
        <f t="shared" si="7282"/>
        <v>9460064</v>
      </c>
      <c r="BD4721" s="22">
        <f t="shared" si="7282"/>
        <v>539114</v>
      </c>
      <c r="BE4721" s="22">
        <f t="shared" si="7282"/>
        <v>968988</v>
      </c>
      <c r="BF4721" s="22">
        <f t="shared" si="7282"/>
        <v>742274</v>
      </c>
      <c r="BG4721" s="22">
        <f t="shared" si="7282"/>
        <v>1224217</v>
      </c>
      <c r="BH4721" s="22">
        <f t="shared" si="7282"/>
        <v>1293453</v>
      </c>
      <c r="BI4721" s="22">
        <f t="shared" si="7282"/>
        <v>680660</v>
      </c>
      <c r="BJ4721" s="22">
        <v>16266160</v>
      </c>
      <c r="BK4721" s="22">
        <v>9375630</v>
      </c>
    </row>
    <row r="4722" spans="1:63" x14ac:dyDescent="0.25">
      <c r="A4722" s="13" t="s">
        <v>0</v>
      </c>
      <c r="B4722" s="13" t="s">
        <v>0</v>
      </c>
      <c r="C4722" s="13" t="s">
        <v>0</v>
      </c>
      <c r="D4722" s="103" t="s">
        <v>0</v>
      </c>
      <c r="E4722" s="103" t="s">
        <v>0</v>
      </c>
      <c r="F4722" s="103" t="s">
        <v>0</v>
      </c>
      <c r="G4722" s="13" t="s">
        <v>0</v>
      </c>
      <c r="H4722" s="2" t="s">
        <v>63</v>
      </c>
      <c r="I4722" s="12">
        <f>SUM(I4719,I3314)</f>
        <v>2925</v>
      </c>
      <c r="J4722" s="13" t="s">
        <v>0</v>
      </c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>
        <v>0</v>
      </c>
      <c r="AA4722" s="13"/>
      <c r="AB4722" s="13" t="s">
        <v>0</v>
      </c>
      <c r="AC4722" s="13"/>
      <c r="AD4722" s="13"/>
      <c r="AE4722" s="13"/>
      <c r="AF4722" s="13"/>
      <c r="AG4722" s="13"/>
      <c r="AH4722" s="13"/>
      <c r="AI4722" s="13"/>
      <c r="AJ4722" s="13"/>
      <c r="AK4722" s="13"/>
      <c r="AL4722" s="13"/>
      <c r="AM4722" s="13"/>
      <c r="AN4722" s="13"/>
      <c r="AO4722" s="13"/>
      <c r="AP4722" s="13"/>
      <c r="AQ4722" s="13"/>
      <c r="AR4722" s="13">
        <v>0</v>
      </c>
      <c r="AS4722" s="13"/>
      <c r="AT4722" s="13" t="s">
        <v>0</v>
      </c>
      <c r="AU4722" s="13"/>
      <c r="AV4722" s="13"/>
      <c r="AW4722" s="13"/>
      <c r="AX4722" s="13"/>
      <c r="AY4722" s="13"/>
      <c r="AZ4722" s="13"/>
      <c r="BA4722" s="13"/>
      <c r="BB4722" s="13"/>
      <c r="BC4722" s="13"/>
      <c r="BD4722" s="13"/>
      <c r="BE4722" s="13"/>
      <c r="BF4722" s="13"/>
      <c r="BG4722" s="13"/>
      <c r="BH4722" s="13"/>
      <c r="BI4722" s="13"/>
      <c r="BJ4722" s="13">
        <v>0</v>
      </c>
      <c r="BK4722" s="13"/>
    </row>
    <row r="4723" spans="1:63" ht="22.5" x14ac:dyDescent="0.25">
      <c r="A4723" s="1" t="s">
        <v>1522</v>
      </c>
      <c r="B4723" s="2" t="s">
        <v>0</v>
      </c>
      <c r="C4723" s="2" t="s">
        <v>0</v>
      </c>
      <c r="D4723" s="106" t="s">
        <v>0</v>
      </c>
      <c r="E4723" s="106" t="s">
        <v>0</v>
      </c>
      <c r="F4723" s="106" t="s">
        <v>0</v>
      </c>
      <c r="G4723" s="2" t="s">
        <v>0</v>
      </c>
      <c r="H4723" s="2" t="s">
        <v>1523</v>
      </c>
      <c r="I4723" s="3" t="s">
        <v>0</v>
      </c>
      <c r="J4723" s="3" t="s">
        <v>0</v>
      </c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>
        <v>0</v>
      </c>
      <c r="AA4723" s="3">
        <v>0</v>
      </c>
      <c r="AB4723" s="3" t="s">
        <v>0</v>
      </c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>
        <v>0</v>
      </c>
      <c r="AS4723" s="3">
        <v>0</v>
      </c>
      <c r="AT4723" s="3" t="s">
        <v>0</v>
      </c>
      <c r="AU4723" s="3"/>
      <c r="AV4723" s="3"/>
      <c r="AW4723" s="3"/>
      <c r="AX4723" s="3"/>
      <c r="AY4723" s="3"/>
      <c r="AZ4723" s="3"/>
      <c r="BA4723" s="3"/>
      <c r="BB4723" s="3"/>
      <c r="BC4723" s="3"/>
      <c r="BD4723" s="3"/>
      <c r="BE4723" s="3"/>
      <c r="BF4723" s="3"/>
      <c r="BG4723" s="3"/>
      <c r="BH4723" s="3"/>
      <c r="BI4723" s="3"/>
      <c r="BJ4723" s="3">
        <v>0</v>
      </c>
      <c r="BK4723" s="3">
        <v>0</v>
      </c>
    </row>
    <row r="4724" spans="1:63" ht="15.75" thickBot="1" x14ac:dyDescent="0.3">
      <c r="A4724" s="1" t="s">
        <v>1522</v>
      </c>
      <c r="B4724" s="1" t="s">
        <v>1</v>
      </c>
      <c r="C4724" s="4" t="s">
        <v>0</v>
      </c>
      <c r="D4724" s="107" t="s">
        <v>0</v>
      </c>
      <c r="E4724" s="106" t="s">
        <v>0</v>
      </c>
      <c r="F4724" s="106" t="s">
        <v>0</v>
      </c>
      <c r="G4724" s="2" t="s">
        <v>0</v>
      </c>
      <c r="H4724" s="2" t="s">
        <v>0</v>
      </c>
      <c r="I4724" s="3" t="s">
        <v>0</v>
      </c>
      <c r="J4724" s="3" t="s">
        <v>0</v>
      </c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>
        <v>0</v>
      </c>
      <c r="AA4724" s="3">
        <v>0</v>
      </c>
      <c r="AB4724" s="3" t="s">
        <v>0</v>
      </c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>
        <v>0</v>
      </c>
      <c r="AS4724" s="3">
        <v>0</v>
      </c>
      <c r="AT4724" s="3" t="s">
        <v>0</v>
      </c>
      <c r="AU4724" s="3"/>
      <c r="AV4724" s="3"/>
      <c r="AW4724" s="3"/>
      <c r="AX4724" s="3"/>
      <c r="AY4724" s="3"/>
      <c r="AZ4724" s="3"/>
      <c r="BA4724" s="3"/>
      <c r="BB4724" s="3"/>
      <c r="BC4724" s="3"/>
      <c r="BD4724" s="3"/>
      <c r="BE4724" s="3"/>
      <c r="BF4724" s="3"/>
      <c r="BG4724" s="3"/>
      <c r="BH4724" s="3"/>
      <c r="BI4724" s="3"/>
      <c r="BJ4724" s="3">
        <v>0</v>
      </c>
      <c r="BK4724" s="3">
        <v>0</v>
      </c>
    </row>
    <row r="4725" spans="1:63" ht="69.75" customHeight="1" thickBot="1" x14ac:dyDescent="0.3">
      <c r="A4725" s="5" t="s">
        <v>2</v>
      </c>
      <c r="B4725" s="5" t="s">
        <v>3</v>
      </c>
      <c r="C4725" s="5" t="s">
        <v>4</v>
      </c>
      <c r="D4725" s="108" t="s">
        <v>0</v>
      </c>
      <c r="E4725" s="116" t="s">
        <v>5</v>
      </c>
      <c r="F4725" s="116" t="s">
        <v>6</v>
      </c>
      <c r="G4725" s="5" t="s">
        <v>7</v>
      </c>
      <c r="H4725" s="5" t="s">
        <v>8</v>
      </c>
      <c r="I4725" s="5" t="s">
        <v>9</v>
      </c>
      <c r="J4725" s="94" t="s">
        <v>10</v>
      </c>
      <c r="K4725" s="94" t="s">
        <v>1602</v>
      </c>
      <c r="L4725" s="94" t="s">
        <v>1535</v>
      </c>
      <c r="M4725" s="94" t="s">
        <v>1591</v>
      </c>
      <c r="N4725" s="94" t="s">
        <v>1592</v>
      </c>
      <c r="O4725" s="94" t="s">
        <v>1593</v>
      </c>
      <c r="P4725" s="94" t="s">
        <v>1606</v>
      </c>
      <c r="Q4725" s="94" t="s">
        <v>1603</v>
      </c>
      <c r="R4725" s="94" t="s">
        <v>1594</v>
      </c>
      <c r="S4725" s="94" t="s">
        <v>1595</v>
      </c>
      <c r="T4725" s="94" t="s">
        <v>1596</v>
      </c>
      <c r="U4725" s="94" t="s">
        <v>1597</v>
      </c>
      <c r="V4725" s="94" t="s">
        <v>1598</v>
      </c>
      <c r="W4725" s="94" t="s">
        <v>1599</v>
      </c>
      <c r="X4725" s="94" t="s">
        <v>1604</v>
      </c>
      <c r="Y4725" s="94" t="s">
        <v>1605</v>
      </c>
      <c r="Z4725" s="94" t="s">
        <v>1600</v>
      </c>
      <c r="AA4725" s="94" t="s">
        <v>1601</v>
      </c>
      <c r="AB4725" s="95" t="s">
        <v>11</v>
      </c>
      <c r="AC4725" s="95" t="s">
        <v>1602</v>
      </c>
      <c r="AD4725" s="95" t="s">
        <v>1535</v>
      </c>
      <c r="AE4725" s="95" t="s">
        <v>1591</v>
      </c>
      <c r="AF4725" s="95" t="s">
        <v>1592</v>
      </c>
      <c r="AG4725" s="95" t="s">
        <v>1593</v>
      </c>
      <c r="AH4725" s="95" t="s">
        <v>1607</v>
      </c>
      <c r="AI4725" s="95" t="s">
        <v>1603</v>
      </c>
      <c r="AJ4725" s="95" t="s">
        <v>1594</v>
      </c>
      <c r="AK4725" s="95" t="s">
        <v>1595</v>
      </c>
      <c r="AL4725" s="95" t="s">
        <v>1596</v>
      </c>
      <c r="AM4725" s="95" t="s">
        <v>1597</v>
      </c>
      <c r="AN4725" s="95" t="s">
        <v>1598</v>
      </c>
      <c r="AO4725" s="95" t="s">
        <v>1599</v>
      </c>
      <c r="AP4725" s="95" t="s">
        <v>1604</v>
      </c>
      <c r="AQ4725" s="95" t="s">
        <v>1605</v>
      </c>
      <c r="AR4725" s="95" t="s">
        <v>1600</v>
      </c>
      <c r="AS4725" s="95" t="s">
        <v>1601</v>
      </c>
      <c r="AT4725" s="96" t="s">
        <v>12</v>
      </c>
      <c r="AU4725" s="96" t="s">
        <v>1602</v>
      </c>
      <c r="AV4725" s="96" t="s">
        <v>1535</v>
      </c>
      <c r="AW4725" s="96" t="s">
        <v>1591</v>
      </c>
      <c r="AX4725" s="96" t="s">
        <v>1592</v>
      </c>
      <c r="AY4725" s="96" t="s">
        <v>1593</v>
      </c>
      <c r="AZ4725" s="96" t="s">
        <v>1608</v>
      </c>
      <c r="BA4725" s="96" t="s">
        <v>1603</v>
      </c>
      <c r="BB4725" s="96" t="s">
        <v>1594</v>
      </c>
      <c r="BC4725" s="96" t="s">
        <v>1595</v>
      </c>
      <c r="BD4725" s="96" t="s">
        <v>1596</v>
      </c>
      <c r="BE4725" s="96" t="s">
        <v>1597</v>
      </c>
      <c r="BF4725" s="96" t="s">
        <v>1598</v>
      </c>
      <c r="BG4725" s="96" t="s">
        <v>1599</v>
      </c>
      <c r="BH4725" s="96" t="s">
        <v>1604</v>
      </c>
      <c r="BI4725" s="96" t="s">
        <v>1605</v>
      </c>
      <c r="BJ4725" s="96" t="s">
        <v>1600</v>
      </c>
      <c r="BK4725" s="96" t="s">
        <v>1601</v>
      </c>
    </row>
    <row r="4726" spans="1:63" x14ac:dyDescent="0.25">
      <c r="A4726" s="6" t="s">
        <v>0</v>
      </c>
      <c r="B4726" s="6" t="s">
        <v>0</v>
      </c>
      <c r="C4726" s="6" t="s">
        <v>0</v>
      </c>
      <c r="D4726" s="109" t="s">
        <v>0</v>
      </c>
      <c r="E4726" s="109" t="s">
        <v>0</v>
      </c>
      <c r="F4726" s="125" t="s">
        <v>0</v>
      </c>
      <c r="G4726" s="7" t="s">
        <v>0</v>
      </c>
      <c r="H4726" s="8" t="s">
        <v>0</v>
      </c>
      <c r="I4726" s="9" t="s">
        <v>13</v>
      </c>
      <c r="J4726" s="9">
        <v>1</v>
      </c>
      <c r="K4726" s="9">
        <v>2</v>
      </c>
      <c r="L4726" s="9">
        <v>3</v>
      </c>
      <c r="M4726" s="9">
        <v>4</v>
      </c>
      <c r="N4726" s="9">
        <v>5</v>
      </c>
      <c r="O4726" s="9">
        <v>6</v>
      </c>
      <c r="P4726" s="9">
        <v>7</v>
      </c>
      <c r="Q4726" s="9">
        <v>8</v>
      </c>
      <c r="R4726" s="9">
        <v>9</v>
      </c>
      <c r="S4726" s="9">
        <v>10</v>
      </c>
      <c r="T4726" s="9">
        <v>11</v>
      </c>
      <c r="U4726" s="9">
        <v>12</v>
      </c>
      <c r="V4726" s="9">
        <v>13</v>
      </c>
      <c r="W4726" s="9">
        <v>14</v>
      </c>
      <c r="X4726" s="9">
        <v>15</v>
      </c>
      <c r="Y4726" s="9">
        <v>16</v>
      </c>
      <c r="Z4726" s="9">
        <v>20</v>
      </c>
      <c r="AA4726" s="9">
        <v>21</v>
      </c>
      <c r="AB4726" s="9">
        <v>1</v>
      </c>
      <c r="AC4726" s="9">
        <v>2</v>
      </c>
      <c r="AD4726" s="9">
        <v>3</v>
      </c>
      <c r="AE4726" s="9">
        <v>4</v>
      </c>
      <c r="AF4726" s="9">
        <v>5</v>
      </c>
      <c r="AG4726" s="9">
        <v>6</v>
      </c>
      <c r="AH4726" s="9">
        <v>7</v>
      </c>
      <c r="AI4726" s="9">
        <v>8</v>
      </c>
      <c r="AJ4726" s="9">
        <v>9</v>
      </c>
      <c r="AK4726" s="9">
        <v>10</v>
      </c>
      <c r="AL4726" s="9">
        <v>11</v>
      </c>
      <c r="AM4726" s="9">
        <v>12</v>
      </c>
      <c r="AN4726" s="9">
        <v>13</v>
      </c>
      <c r="AO4726" s="9">
        <v>14</v>
      </c>
      <c r="AP4726" s="9">
        <v>15</v>
      </c>
      <c r="AQ4726" s="9">
        <v>16</v>
      </c>
      <c r="AR4726" s="9">
        <v>20</v>
      </c>
      <c r="AS4726" s="9">
        <v>21</v>
      </c>
      <c r="AT4726" s="9">
        <v>1</v>
      </c>
      <c r="AU4726" s="9">
        <v>2</v>
      </c>
      <c r="AV4726" s="9">
        <v>3</v>
      </c>
      <c r="AW4726" s="9">
        <v>4</v>
      </c>
      <c r="AX4726" s="9">
        <v>5</v>
      </c>
      <c r="AY4726" s="9">
        <v>6</v>
      </c>
      <c r="AZ4726" s="9">
        <v>7</v>
      </c>
      <c r="BA4726" s="9">
        <v>8</v>
      </c>
      <c r="BB4726" s="9">
        <v>9</v>
      </c>
      <c r="BC4726" s="9">
        <v>10</v>
      </c>
      <c r="BD4726" s="9">
        <v>11</v>
      </c>
      <c r="BE4726" s="9">
        <v>12</v>
      </c>
      <c r="BF4726" s="9">
        <v>13</v>
      </c>
      <c r="BG4726" s="9">
        <v>14</v>
      </c>
      <c r="BH4726" s="9">
        <v>15</v>
      </c>
      <c r="BI4726" s="9">
        <v>16</v>
      </c>
      <c r="BJ4726" s="9">
        <v>20</v>
      </c>
      <c r="BK4726" s="9">
        <v>21</v>
      </c>
    </row>
    <row r="4727" spans="1:63" ht="22.5" x14ac:dyDescent="0.25">
      <c r="A4727" s="1" t="s">
        <v>1522</v>
      </c>
      <c r="B4727" s="1" t="s">
        <v>1</v>
      </c>
      <c r="C4727" s="4" t="s">
        <v>14</v>
      </c>
      <c r="D4727" s="107" t="s">
        <v>1524</v>
      </c>
      <c r="E4727" s="106" t="s">
        <v>0</v>
      </c>
      <c r="F4727" s="106" t="s">
        <v>0</v>
      </c>
      <c r="G4727" s="2" t="s">
        <v>0</v>
      </c>
      <c r="H4727" s="2" t="s">
        <v>1523</v>
      </c>
      <c r="I4727" s="3" t="s">
        <v>0</v>
      </c>
      <c r="J4727" s="3" t="s">
        <v>0</v>
      </c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>
        <v>0</v>
      </c>
      <c r="AA4727" s="3">
        <v>0</v>
      </c>
      <c r="AB4727" s="3" t="s">
        <v>0</v>
      </c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>
        <v>0</v>
      </c>
      <c r="AS4727" s="3">
        <v>0</v>
      </c>
      <c r="AT4727" s="3" t="s">
        <v>0</v>
      </c>
      <c r="AU4727" s="3"/>
      <c r="AV4727" s="3"/>
      <c r="AW4727" s="3"/>
      <c r="AX4727" s="3"/>
      <c r="AY4727" s="3"/>
      <c r="AZ4727" s="3"/>
      <c r="BA4727" s="3"/>
      <c r="BB4727" s="3"/>
      <c r="BC4727" s="3"/>
      <c r="BD4727" s="3"/>
      <c r="BE4727" s="3"/>
      <c r="BF4727" s="3"/>
      <c r="BG4727" s="3"/>
      <c r="BH4727" s="3"/>
      <c r="BI4727" s="3"/>
      <c r="BJ4727" s="3">
        <v>0</v>
      </c>
      <c r="BK4727" s="3">
        <v>0</v>
      </c>
    </row>
    <row r="4728" spans="1:63" ht="33.75" x14ac:dyDescent="0.25">
      <c r="A4728" s="1" t="s">
        <v>0</v>
      </c>
      <c r="B4728" s="1" t="s">
        <v>0</v>
      </c>
      <c r="C4728" s="1" t="s">
        <v>0</v>
      </c>
      <c r="D4728" s="106" t="s">
        <v>0</v>
      </c>
      <c r="E4728" s="106" t="s">
        <v>0</v>
      </c>
      <c r="F4728" s="106" t="s">
        <v>0</v>
      </c>
      <c r="G4728" s="2" t="s">
        <v>0</v>
      </c>
      <c r="H4728" s="10" t="s">
        <v>15</v>
      </c>
      <c r="I4728" s="11">
        <f>SUM(I4729,I4737,I4739)</f>
        <v>1800</v>
      </c>
      <c r="J4728" s="11">
        <f t="shared" ref="J4728:Y4728" si="7283">SUM(J4729,J4737,J4739)</f>
        <v>600000</v>
      </c>
      <c r="K4728" s="11">
        <f t="shared" si="7283"/>
        <v>0</v>
      </c>
      <c r="L4728" s="11">
        <f t="shared" si="7283"/>
        <v>0</v>
      </c>
      <c r="M4728" s="11">
        <f t="shared" si="7283"/>
        <v>0</v>
      </c>
      <c r="N4728" s="11">
        <f t="shared" si="7283"/>
        <v>0</v>
      </c>
      <c r="O4728" s="11">
        <f t="shared" si="7283"/>
        <v>0</v>
      </c>
      <c r="P4728" s="11">
        <f t="shared" ref="P4728" si="7284">SUM(P4729,P4737,P4739)</f>
        <v>600000</v>
      </c>
      <c r="Q4728" s="11">
        <f t="shared" si="7283"/>
        <v>0</v>
      </c>
      <c r="R4728" s="11">
        <f t="shared" si="7283"/>
        <v>0</v>
      </c>
      <c r="S4728" s="11">
        <f t="shared" si="7283"/>
        <v>0</v>
      </c>
      <c r="T4728" s="11">
        <f t="shared" si="7283"/>
        <v>0</v>
      </c>
      <c r="U4728" s="11">
        <f t="shared" si="7283"/>
        <v>0</v>
      </c>
      <c r="V4728" s="11">
        <f t="shared" si="7283"/>
        <v>0</v>
      </c>
      <c r="W4728" s="11">
        <f t="shared" si="7283"/>
        <v>0</v>
      </c>
      <c r="X4728" s="11">
        <f t="shared" si="7283"/>
        <v>0</v>
      </c>
      <c r="Y4728" s="11">
        <f t="shared" si="7283"/>
        <v>0</v>
      </c>
      <c r="Z4728" s="11">
        <v>0</v>
      </c>
      <c r="AA4728" s="11">
        <v>600000</v>
      </c>
      <c r="AB4728" s="11">
        <f t="shared" ref="AB4728:AQ4728" si="7285">SUM(AB4729,AB4737,AB4739)</f>
        <v>0</v>
      </c>
      <c r="AC4728" s="11">
        <f t="shared" si="7285"/>
        <v>0</v>
      </c>
      <c r="AD4728" s="11">
        <f t="shared" si="7285"/>
        <v>0</v>
      </c>
      <c r="AE4728" s="11">
        <f t="shared" si="7285"/>
        <v>0</v>
      </c>
      <c r="AF4728" s="11">
        <f t="shared" si="7285"/>
        <v>0</v>
      </c>
      <c r="AG4728" s="11">
        <f t="shared" si="7285"/>
        <v>0</v>
      </c>
      <c r="AH4728" s="11">
        <f t="shared" ref="AH4728" si="7286">SUM(AH4729,AH4737,AH4739)</f>
        <v>0</v>
      </c>
      <c r="AI4728" s="11">
        <f t="shared" si="7285"/>
        <v>0</v>
      </c>
      <c r="AJ4728" s="11">
        <f t="shared" si="7285"/>
        <v>0</v>
      </c>
      <c r="AK4728" s="11">
        <f t="shared" si="7285"/>
        <v>0</v>
      </c>
      <c r="AL4728" s="11">
        <f t="shared" si="7285"/>
        <v>0</v>
      </c>
      <c r="AM4728" s="11">
        <f t="shared" si="7285"/>
        <v>0</v>
      </c>
      <c r="AN4728" s="11">
        <f t="shared" si="7285"/>
        <v>0</v>
      </c>
      <c r="AO4728" s="11">
        <f t="shared" si="7285"/>
        <v>0</v>
      </c>
      <c r="AP4728" s="11">
        <f t="shared" si="7285"/>
        <v>0</v>
      </c>
      <c r="AQ4728" s="11">
        <f t="shared" si="7285"/>
        <v>0</v>
      </c>
      <c r="AR4728" s="11">
        <v>0</v>
      </c>
      <c r="AS4728" s="11">
        <v>0</v>
      </c>
      <c r="AT4728" s="11">
        <f t="shared" ref="AT4728:BI4728" si="7287">SUM(AT4729,AT4737,AT4739)</f>
        <v>0</v>
      </c>
      <c r="AU4728" s="11">
        <f t="shared" si="7287"/>
        <v>0</v>
      </c>
      <c r="AV4728" s="11">
        <f t="shared" si="7287"/>
        <v>0</v>
      </c>
      <c r="AW4728" s="11">
        <f t="shared" si="7287"/>
        <v>0</v>
      </c>
      <c r="AX4728" s="11">
        <f t="shared" si="7287"/>
        <v>0</v>
      </c>
      <c r="AY4728" s="11">
        <f t="shared" si="7287"/>
        <v>0</v>
      </c>
      <c r="AZ4728" s="11">
        <f t="shared" ref="AZ4728" si="7288">SUM(AZ4729,AZ4737,AZ4739)</f>
        <v>0</v>
      </c>
      <c r="BA4728" s="11">
        <f t="shared" si="7287"/>
        <v>0</v>
      </c>
      <c r="BB4728" s="11">
        <f t="shared" si="7287"/>
        <v>0</v>
      </c>
      <c r="BC4728" s="11">
        <f t="shared" si="7287"/>
        <v>0</v>
      </c>
      <c r="BD4728" s="11">
        <f t="shared" si="7287"/>
        <v>0</v>
      </c>
      <c r="BE4728" s="11">
        <f t="shared" si="7287"/>
        <v>0</v>
      </c>
      <c r="BF4728" s="11">
        <f t="shared" si="7287"/>
        <v>0</v>
      </c>
      <c r="BG4728" s="11">
        <f t="shared" si="7287"/>
        <v>0</v>
      </c>
      <c r="BH4728" s="11">
        <f t="shared" si="7287"/>
        <v>0</v>
      </c>
      <c r="BI4728" s="11">
        <f t="shared" si="7287"/>
        <v>0</v>
      </c>
      <c r="BJ4728" s="11">
        <v>0</v>
      </c>
      <c r="BK4728" s="11">
        <v>0</v>
      </c>
    </row>
    <row r="4729" spans="1:63" x14ac:dyDescent="0.25">
      <c r="A4729" s="4" t="s">
        <v>1522</v>
      </c>
      <c r="B4729" s="4" t="s">
        <v>1</v>
      </c>
      <c r="C4729" s="4" t="s">
        <v>14</v>
      </c>
      <c r="D4729" s="107" t="s">
        <v>1524</v>
      </c>
      <c r="E4729" s="106" t="s">
        <v>16</v>
      </c>
      <c r="F4729" s="106" t="s">
        <v>0</v>
      </c>
      <c r="G4729" s="2" t="s">
        <v>0</v>
      </c>
      <c r="H4729" s="2" t="s">
        <v>17</v>
      </c>
      <c r="I4729" s="12">
        <f>SUM(I4730:I4731)</f>
        <v>600</v>
      </c>
      <c r="J4729" s="12">
        <f t="shared" ref="J4729:Y4729" si="7289">SUM(J4730:J4731)</f>
        <v>474500</v>
      </c>
      <c r="K4729" s="12">
        <f t="shared" si="7289"/>
        <v>0</v>
      </c>
      <c r="L4729" s="12">
        <f t="shared" si="7289"/>
        <v>0</v>
      </c>
      <c r="M4729" s="12">
        <f t="shared" si="7289"/>
        <v>0</v>
      </c>
      <c r="N4729" s="12">
        <f t="shared" si="7289"/>
        <v>0</v>
      </c>
      <c r="O4729" s="12">
        <f t="shared" si="7289"/>
        <v>0</v>
      </c>
      <c r="P4729" s="12">
        <f t="shared" ref="P4729" si="7290">SUM(P4730:P4731)</f>
        <v>474500</v>
      </c>
      <c r="Q4729" s="12">
        <f t="shared" si="7289"/>
        <v>0</v>
      </c>
      <c r="R4729" s="12">
        <f t="shared" si="7289"/>
        <v>0</v>
      </c>
      <c r="S4729" s="12">
        <f t="shared" si="7289"/>
        <v>0</v>
      </c>
      <c r="T4729" s="12">
        <f t="shared" si="7289"/>
        <v>0</v>
      </c>
      <c r="U4729" s="12">
        <f t="shared" si="7289"/>
        <v>0</v>
      </c>
      <c r="V4729" s="12">
        <f t="shared" si="7289"/>
        <v>0</v>
      </c>
      <c r="W4729" s="12">
        <f t="shared" si="7289"/>
        <v>0</v>
      </c>
      <c r="X4729" s="12">
        <f t="shared" si="7289"/>
        <v>0</v>
      </c>
      <c r="Y4729" s="12">
        <f t="shared" si="7289"/>
        <v>0</v>
      </c>
      <c r="Z4729" s="12">
        <v>0</v>
      </c>
      <c r="AA4729" s="12">
        <v>474500</v>
      </c>
      <c r="AB4729" s="12">
        <f t="shared" ref="AB4729:AQ4729" si="7291">SUM(AB4730:AB4731)</f>
        <v>0</v>
      </c>
      <c r="AC4729" s="12">
        <f t="shared" si="7291"/>
        <v>0</v>
      </c>
      <c r="AD4729" s="12">
        <f t="shared" si="7291"/>
        <v>0</v>
      </c>
      <c r="AE4729" s="12">
        <f t="shared" si="7291"/>
        <v>0</v>
      </c>
      <c r="AF4729" s="12">
        <f t="shared" si="7291"/>
        <v>0</v>
      </c>
      <c r="AG4729" s="12">
        <f t="shared" si="7291"/>
        <v>0</v>
      </c>
      <c r="AH4729" s="12">
        <f t="shared" ref="AH4729" si="7292">SUM(AH4730:AH4731)</f>
        <v>0</v>
      </c>
      <c r="AI4729" s="12">
        <f t="shared" si="7291"/>
        <v>0</v>
      </c>
      <c r="AJ4729" s="12">
        <f t="shared" si="7291"/>
        <v>0</v>
      </c>
      <c r="AK4729" s="12">
        <f t="shared" si="7291"/>
        <v>0</v>
      </c>
      <c r="AL4729" s="12">
        <f t="shared" si="7291"/>
        <v>0</v>
      </c>
      <c r="AM4729" s="12">
        <f t="shared" si="7291"/>
        <v>0</v>
      </c>
      <c r="AN4729" s="12">
        <f t="shared" si="7291"/>
        <v>0</v>
      </c>
      <c r="AO4729" s="12">
        <f t="shared" si="7291"/>
        <v>0</v>
      </c>
      <c r="AP4729" s="12">
        <f t="shared" si="7291"/>
        <v>0</v>
      </c>
      <c r="AQ4729" s="12">
        <f t="shared" si="7291"/>
        <v>0</v>
      </c>
      <c r="AR4729" s="12">
        <v>0</v>
      </c>
      <c r="AS4729" s="12">
        <v>0</v>
      </c>
      <c r="AT4729" s="12">
        <f t="shared" ref="AT4729:BI4729" si="7293">SUM(AT4730:AT4731)</f>
        <v>0</v>
      </c>
      <c r="AU4729" s="12">
        <f t="shared" si="7293"/>
        <v>0</v>
      </c>
      <c r="AV4729" s="12">
        <f t="shared" si="7293"/>
        <v>0</v>
      </c>
      <c r="AW4729" s="12">
        <f t="shared" si="7293"/>
        <v>0</v>
      </c>
      <c r="AX4729" s="12">
        <f t="shared" si="7293"/>
        <v>0</v>
      </c>
      <c r="AY4729" s="12">
        <f t="shared" si="7293"/>
        <v>0</v>
      </c>
      <c r="AZ4729" s="12">
        <f t="shared" ref="AZ4729" si="7294">SUM(AZ4730:AZ4731)</f>
        <v>0</v>
      </c>
      <c r="BA4729" s="12">
        <f t="shared" si="7293"/>
        <v>0</v>
      </c>
      <c r="BB4729" s="12">
        <f t="shared" si="7293"/>
        <v>0</v>
      </c>
      <c r="BC4729" s="12">
        <f t="shared" si="7293"/>
        <v>0</v>
      </c>
      <c r="BD4729" s="12">
        <f t="shared" si="7293"/>
        <v>0</v>
      </c>
      <c r="BE4729" s="12">
        <f t="shared" si="7293"/>
        <v>0</v>
      </c>
      <c r="BF4729" s="12">
        <f t="shared" si="7293"/>
        <v>0</v>
      </c>
      <c r="BG4729" s="12">
        <f t="shared" si="7293"/>
        <v>0</v>
      </c>
      <c r="BH4729" s="12">
        <f t="shared" si="7293"/>
        <v>0</v>
      </c>
      <c r="BI4729" s="12">
        <f t="shared" si="7293"/>
        <v>0</v>
      </c>
      <c r="BJ4729" s="12">
        <v>0</v>
      </c>
      <c r="BK4729" s="12">
        <v>0</v>
      </c>
    </row>
    <row r="4730" spans="1:63" x14ac:dyDescent="0.25">
      <c r="A4730" s="4" t="s">
        <v>1522</v>
      </c>
      <c r="B4730" s="4" t="s">
        <v>1</v>
      </c>
      <c r="C4730" s="4" t="s">
        <v>14</v>
      </c>
      <c r="D4730" s="107" t="s">
        <v>1524</v>
      </c>
      <c r="E4730" s="117">
        <v>6111</v>
      </c>
      <c r="F4730" s="107"/>
      <c r="G4730" s="103" t="s">
        <v>1647</v>
      </c>
      <c r="H4730" s="13" t="s">
        <v>18</v>
      </c>
      <c r="I4730" s="14">
        <v>100</v>
      </c>
      <c r="J4730" s="14">
        <v>387000</v>
      </c>
      <c r="K4730" s="14"/>
      <c r="L4730" s="14"/>
      <c r="M4730" s="14"/>
      <c r="N4730" s="14"/>
      <c r="O4730" s="14"/>
      <c r="P4730" s="14">
        <f t="shared" si="7221"/>
        <v>387000</v>
      </c>
      <c r="Q4730" s="14"/>
      <c r="R4730" s="14"/>
      <c r="S4730" s="14"/>
      <c r="T4730" s="14"/>
      <c r="U4730" s="14"/>
      <c r="V4730" s="14"/>
      <c r="W4730" s="14"/>
      <c r="X4730" s="14"/>
      <c r="Y4730" s="14"/>
      <c r="Z4730" s="14">
        <v>0</v>
      </c>
      <c r="AA4730" s="14">
        <v>387000</v>
      </c>
      <c r="AB4730" s="14">
        <v>0</v>
      </c>
      <c r="AC4730" s="14"/>
      <c r="AD4730" s="14"/>
      <c r="AE4730" s="14"/>
      <c r="AF4730" s="14"/>
      <c r="AG4730" s="14"/>
      <c r="AH4730" s="14">
        <f t="shared" si="7222"/>
        <v>0</v>
      </c>
      <c r="AI4730" s="14"/>
      <c r="AJ4730" s="14"/>
      <c r="AK4730" s="14"/>
      <c r="AL4730" s="14"/>
      <c r="AM4730" s="14"/>
      <c r="AN4730" s="14"/>
      <c r="AO4730" s="14"/>
      <c r="AP4730" s="14"/>
      <c r="AQ4730" s="14"/>
      <c r="AR4730" s="14">
        <v>0</v>
      </c>
      <c r="AS4730" s="14">
        <v>0</v>
      </c>
      <c r="AT4730" s="14">
        <v>0</v>
      </c>
      <c r="AU4730" s="14"/>
      <c r="AV4730" s="14"/>
      <c r="AW4730" s="14"/>
      <c r="AX4730" s="14"/>
      <c r="AY4730" s="14"/>
      <c r="AZ4730" s="14">
        <f t="shared" si="7223"/>
        <v>0</v>
      </c>
      <c r="BA4730" s="14"/>
      <c r="BB4730" s="14"/>
      <c r="BC4730" s="14"/>
      <c r="BD4730" s="14"/>
      <c r="BE4730" s="14"/>
      <c r="BF4730" s="14"/>
      <c r="BG4730" s="14"/>
      <c r="BH4730" s="14"/>
      <c r="BI4730" s="14"/>
      <c r="BJ4730" s="14">
        <v>0</v>
      </c>
      <c r="BK4730" s="14">
        <v>0</v>
      </c>
    </row>
    <row r="4731" spans="1:63" x14ac:dyDescent="0.25">
      <c r="A4731" s="1" t="s">
        <v>1522</v>
      </c>
      <c r="B4731" s="1" t="s">
        <v>1</v>
      </c>
      <c r="C4731" s="1" t="s">
        <v>14</v>
      </c>
      <c r="D4731" s="110" t="s">
        <v>1524</v>
      </c>
      <c r="E4731" s="110" t="s">
        <v>20</v>
      </c>
      <c r="F4731" s="107" t="s">
        <v>0</v>
      </c>
      <c r="G4731" s="13" t="s">
        <v>0</v>
      </c>
      <c r="H4731" s="2" t="s">
        <v>21</v>
      </c>
      <c r="I4731" s="12">
        <f>SUM(I4732:I4736)</f>
        <v>500</v>
      </c>
      <c r="J4731" s="12">
        <f t="shared" ref="J4731:Y4731" si="7295">SUM(J4732:J4736)</f>
        <v>87500</v>
      </c>
      <c r="K4731" s="12">
        <f t="shared" si="7295"/>
        <v>0</v>
      </c>
      <c r="L4731" s="12">
        <f t="shared" si="7295"/>
        <v>0</v>
      </c>
      <c r="M4731" s="12">
        <f t="shared" si="7295"/>
        <v>0</v>
      </c>
      <c r="N4731" s="12">
        <f t="shared" si="7295"/>
        <v>0</v>
      </c>
      <c r="O4731" s="12">
        <f t="shared" si="7295"/>
        <v>0</v>
      </c>
      <c r="P4731" s="12">
        <f t="shared" si="7295"/>
        <v>87500</v>
      </c>
      <c r="Q4731" s="12">
        <f t="shared" si="7295"/>
        <v>0</v>
      </c>
      <c r="R4731" s="12">
        <f t="shared" si="7295"/>
        <v>0</v>
      </c>
      <c r="S4731" s="12">
        <f t="shared" si="7295"/>
        <v>0</v>
      </c>
      <c r="T4731" s="12">
        <f t="shared" si="7295"/>
        <v>0</v>
      </c>
      <c r="U4731" s="12">
        <f t="shared" si="7295"/>
        <v>0</v>
      </c>
      <c r="V4731" s="12">
        <f t="shared" si="7295"/>
        <v>0</v>
      </c>
      <c r="W4731" s="12">
        <f t="shared" si="7295"/>
        <v>0</v>
      </c>
      <c r="X4731" s="12">
        <f t="shared" si="7295"/>
        <v>0</v>
      </c>
      <c r="Y4731" s="12">
        <f t="shared" si="7295"/>
        <v>0</v>
      </c>
      <c r="Z4731" s="12">
        <v>0</v>
      </c>
      <c r="AA4731" s="12">
        <v>87500</v>
      </c>
      <c r="AB4731" s="12">
        <f t="shared" ref="AB4731:AQ4731" si="7296">SUM(AB4732:AB4736)</f>
        <v>0</v>
      </c>
      <c r="AC4731" s="12">
        <f t="shared" si="7296"/>
        <v>0</v>
      </c>
      <c r="AD4731" s="12">
        <f t="shared" si="7296"/>
        <v>0</v>
      </c>
      <c r="AE4731" s="12">
        <f t="shared" si="7296"/>
        <v>0</v>
      </c>
      <c r="AF4731" s="12">
        <f t="shared" si="7296"/>
        <v>0</v>
      </c>
      <c r="AG4731" s="12">
        <f t="shared" si="7296"/>
        <v>0</v>
      </c>
      <c r="AH4731" s="12">
        <f t="shared" si="7296"/>
        <v>0</v>
      </c>
      <c r="AI4731" s="12">
        <f t="shared" si="7296"/>
        <v>0</v>
      </c>
      <c r="AJ4731" s="12">
        <f t="shared" si="7296"/>
        <v>0</v>
      </c>
      <c r="AK4731" s="12">
        <f t="shared" si="7296"/>
        <v>0</v>
      </c>
      <c r="AL4731" s="12">
        <f t="shared" si="7296"/>
        <v>0</v>
      </c>
      <c r="AM4731" s="12">
        <f t="shared" si="7296"/>
        <v>0</v>
      </c>
      <c r="AN4731" s="12">
        <f t="shared" si="7296"/>
        <v>0</v>
      </c>
      <c r="AO4731" s="12">
        <f t="shared" si="7296"/>
        <v>0</v>
      </c>
      <c r="AP4731" s="12">
        <f t="shared" si="7296"/>
        <v>0</v>
      </c>
      <c r="AQ4731" s="12">
        <f t="shared" si="7296"/>
        <v>0</v>
      </c>
      <c r="AR4731" s="12">
        <v>0</v>
      </c>
      <c r="AS4731" s="12">
        <v>0</v>
      </c>
      <c r="AT4731" s="12">
        <f t="shared" ref="AT4731:BI4731" si="7297">SUM(AT4732:AT4736)</f>
        <v>0</v>
      </c>
      <c r="AU4731" s="12">
        <f t="shared" si="7297"/>
        <v>0</v>
      </c>
      <c r="AV4731" s="12">
        <f t="shared" si="7297"/>
        <v>0</v>
      </c>
      <c r="AW4731" s="12">
        <f t="shared" si="7297"/>
        <v>0</v>
      </c>
      <c r="AX4731" s="12">
        <f t="shared" si="7297"/>
        <v>0</v>
      </c>
      <c r="AY4731" s="12">
        <f t="shared" si="7297"/>
        <v>0</v>
      </c>
      <c r="AZ4731" s="12">
        <f t="shared" si="7297"/>
        <v>0</v>
      </c>
      <c r="BA4731" s="12">
        <f t="shared" si="7297"/>
        <v>0</v>
      </c>
      <c r="BB4731" s="12">
        <f t="shared" si="7297"/>
        <v>0</v>
      </c>
      <c r="BC4731" s="12">
        <f t="shared" si="7297"/>
        <v>0</v>
      </c>
      <c r="BD4731" s="12">
        <f t="shared" si="7297"/>
        <v>0</v>
      </c>
      <c r="BE4731" s="12">
        <f t="shared" si="7297"/>
        <v>0</v>
      </c>
      <c r="BF4731" s="12">
        <f t="shared" si="7297"/>
        <v>0</v>
      </c>
      <c r="BG4731" s="12">
        <f t="shared" si="7297"/>
        <v>0</v>
      </c>
      <c r="BH4731" s="12">
        <f t="shared" si="7297"/>
        <v>0</v>
      </c>
      <c r="BI4731" s="12">
        <f t="shared" si="7297"/>
        <v>0</v>
      </c>
      <c r="BJ4731" s="12">
        <v>0</v>
      </c>
      <c r="BK4731" s="12">
        <v>0</v>
      </c>
    </row>
    <row r="4732" spans="1:63" ht="22.5" x14ac:dyDescent="0.25">
      <c r="A4732" s="4" t="s">
        <v>1522</v>
      </c>
      <c r="B4732" s="4" t="s">
        <v>1</v>
      </c>
      <c r="C4732" s="4" t="s">
        <v>14</v>
      </c>
      <c r="D4732" s="107" t="s">
        <v>1524</v>
      </c>
      <c r="E4732" s="117">
        <v>6112</v>
      </c>
      <c r="F4732" s="107" t="s">
        <v>1525</v>
      </c>
      <c r="G4732" s="103" t="s">
        <v>1647</v>
      </c>
      <c r="H4732" s="13" t="s">
        <v>59</v>
      </c>
      <c r="I4732" s="14">
        <v>100</v>
      </c>
      <c r="J4732" s="14">
        <v>14000</v>
      </c>
      <c r="K4732" s="14"/>
      <c r="L4732" s="14"/>
      <c r="M4732" s="14"/>
      <c r="N4732" s="14"/>
      <c r="O4732" s="14"/>
      <c r="P4732" s="14">
        <f t="shared" si="7221"/>
        <v>14000</v>
      </c>
      <c r="Q4732" s="14"/>
      <c r="R4732" s="14"/>
      <c r="S4732" s="14"/>
      <c r="T4732" s="14"/>
      <c r="U4732" s="14"/>
      <c r="V4732" s="14"/>
      <c r="W4732" s="14"/>
      <c r="X4732" s="14"/>
      <c r="Y4732" s="14"/>
      <c r="Z4732" s="14">
        <v>0</v>
      </c>
      <c r="AA4732" s="14">
        <v>14000</v>
      </c>
      <c r="AB4732" s="14">
        <v>0</v>
      </c>
      <c r="AC4732" s="14"/>
      <c r="AD4732" s="14"/>
      <c r="AE4732" s="14"/>
      <c r="AF4732" s="14"/>
      <c r="AG4732" s="14"/>
      <c r="AH4732" s="14">
        <f t="shared" si="7222"/>
        <v>0</v>
      </c>
      <c r="AI4732" s="14"/>
      <c r="AJ4732" s="14"/>
      <c r="AK4732" s="14"/>
      <c r="AL4732" s="14"/>
      <c r="AM4732" s="14"/>
      <c r="AN4732" s="14"/>
      <c r="AO4732" s="14"/>
      <c r="AP4732" s="14"/>
      <c r="AQ4732" s="14"/>
      <c r="AR4732" s="14">
        <v>0</v>
      </c>
      <c r="AS4732" s="14">
        <v>0</v>
      </c>
      <c r="AT4732" s="14">
        <v>0</v>
      </c>
      <c r="AU4732" s="14"/>
      <c r="AV4732" s="14"/>
      <c r="AW4732" s="14"/>
      <c r="AX4732" s="14"/>
      <c r="AY4732" s="14"/>
      <c r="AZ4732" s="14">
        <f t="shared" si="7223"/>
        <v>0</v>
      </c>
      <c r="BA4732" s="14"/>
      <c r="BB4732" s="14"/>
      <c r="BC4732" s="14"/>
      <c r="BD4732" s="14"/>
      <c r="BE4732" s="14"/>
      <c r="BF4732" s="14"/>
      <c r="BG4732" s="14"/>
      <c r="BH4732" s="14"/>
      <c r="BI4732" s="14"/>
      <c r="BJ4732" s="14">
        <v>0</v>
      </c>
      <c r="BK4732" s="14">
        <v>0</v>
      </c>
    </row>
    <row r="4733" spans="1:63" x14ac:dyDescent="0.25">
      <c r="A4733" s="4" t="s">
        <v>1522</v>
      </c>
      <c r="B4733" s="4" t="s">
        <v>1</v>
      </c>
      <c r="C4733" s="4" t="s">
        <v>14</v>
      </c>
      <c r="D4733" s="107" t="s">
        <v>1524</v>
      </c>
      <c r="E4733" s="117">
        <v>6112</v>
      </c>
      <c r="F4733" s="107" t="s">
        <v>1526</v>
      </c>
      <c r="G4733" s="103" t="s">
        <v>1647</v>
      </c>
      <c r="H4733" s="13" t="s">
        <v>24</v>
      </c>
      <c r="I4733" s="14">
        <v>100</v>
      </c>
      <c r="J4733" s="14">
        <v>42500</v>
      </c>
      <c r="K4733" s="14"/>
      <c r="L4733" s="14"/>
      <c r="M4733" s="14"/>
      <c r="N4733" s="14"/>
      <c r="O4733" s="14"/>
      <c r="P4733" s="14">
        <f t="shared" ref="P4733:P4767" si="7298">J4733+K4733+L4733+M4733+N4733+O4733</f>
        <v>42500</v>
      </c>
      <c r="Q4733" s="14"/>
      <c r="R4733" s="14"/>
      <c r="S4733" s="14"/>
      <c r="T4733" s="14"/>
      <c r="U4733" s="14"/>
      <c r="V4733" s="14"/>
      <c r="W4733" s="14"/>
      <c r="X4733" s="14"/>
      <c r="Y4733" s="14"/>
      <c r="Z4733" s="14">
        <v>0</v>
      </c>
      <c r="AA4733" s="14">
        <v>42500</v>
      </c>
      <c r="AB4733" s="14">
        <v>0</v>
      </c>
      <c r="AC4733" s="14"/>
      <c r="AD4733" s="14"/>
      <c r="AE4733" s="14"/>
      <c r="AF4733" s="14"/>
      <c r="AG4733" s="14"/>
      <c r="AH4733" s="14">
        <f t="shared" ref="AH4733:AH4767" si="7299">AB4733+AC4733+AD4733+AE4733+AF4733+AG4733</f>
        <v>0</v>
      </c>
      <c r="AI4733" s="14"/>
      <c r="AJ4733" s="14"/>
      <c r="AK4733" s="14"/>
      <c r="AL4733" s="14"/>
      <c r="AM4733" s="14"/>
      <c r="AN4733" s="14"/>
      <c r="AO4733" s="14"/>
      <c r="AP4733" s="14"/>
      <c r="AQ4733" s="14"/>
      <c r="AR4733" s="14">
        <v>0</v>
      </c>
      <c r="AS4733" s="14">
        <v>0</v>
      </c>
      <c r="AT4733" s="14">
        <v>0</v>
      </c>
      <c r="AU4733" s="14"/>
      <c r="AV4733" s="14"/>
      <c r="AW4733" s="14"/>
      <c r="AX4733" s="14"/>
      <c r="AY4733" s="14"/>
      <c r="AZ4733" s="14">
        <f t="shared" ref="AZ4733:AZ4761" si="7300">AT4733+AU4733+AV4733+AW4733+AX4733+AY4733</f>
        <v>0</v>
      </c>
      <c r="BA4733" s="14"/>
      <c r="BB4733" s="14"/>
      <c r="BC4733" s="14"/>
      <c r="BD4733" s="14"/>
      <c r="BE4733" s="14"/>
      <c r="BF4733" s="14"/>
      <c r="BG4733" s="14"/>
      <c r="BH4733" s="14"/>
      <c r="BI4733" s="14"/>
      <c r="BJ4733" s="14">
        <v>0</v>
      </c>
      <c r="BK4733" s="14">
        <v>0</v>
      </c>
    </row>
    <row r="4734" spans="1:63" x14ac:dyDescent="0.25">
      <c r="A4734" s="4" t="s">
        <v>1522</v>
      </c>
      <c r="B4734" s="4" t="s">
        <v>1</v>
      </c>
      <c r="C4734" s="4" t="s">
        <v>14</v>
      </c>
      <c r="D4734" s="107" t="s">
        <v>1524</v>
      </c>
      <c r="E4734" s="117">
        <v>6112</v>
      </c>
      <c r="F4734" s="107" t="s">
        <v>1527</v>
      </c>
      <c r="G4734" s="103" t="s">
        <v>1647</v>
      </c>
      <c r="H4734" s="13" t="s">
        <v>25</v>
      </c>
      <c r="I4734" s="14">
        <v>100</v>
      </c>
      <c r="J4734" s="14">
        <v>18500</v>
      </c>
      <c r="K4734" s="14"/>
      <c r="L4734" s="14"/>
      <c r="M4734" s="14"/>
      <c r="N4734" s="14"/>
      <c r="O4734" s="14"/>
      <c r="P4734" s="14">
        <f t="shared" si="7298"/>
        <v>18500</v>
      </c>
      <c r="Q4734" s="14"/>
      <c r="R4734" s="14"/>
      <c r="S4734" s="14"/>
      <c r="T4734" s="14"/>
      <c r="U4734" s="14"/>
      <c r="V4734" s="14"/>
      <c r="W4734" s="14"/>
      <c r="X4734" s="14"/>
      <c r="Y4734" s="14"/>
      <c r="Z4734" s="14">
        <v>0</v>
      </c>
      <c r="AA4734" s="14">
        <v>18500</v>
      </c>
      <c r="AB4734" s="14">
        <v>0</v>
      </c>
      <c r="AC4734" s="14"/>
      <c r="AD4734" s="14"/>
      <c r="AE4734" s="14"/>
      <c r="AF4734" s="14"/>
      <c r="AG4734" s="14"/>
      <c r="AH4734" s="14">
        <f t="shared" si="7299"/>
        <v>0</v>
      </c>
      <c r="AI4734" s="14"/>
      <c r="AJ4734" s="14"/>
      <c r="AK4734" s="14"/>
      <c r="AL4734" s="14"/>
      <c r="AM4734" s="14"/>
      <c r="AN4734" s="14"/>
      <c r="AO4734" s="14"/>
      <c r="AP4734" s="14"/>
      <c r="AQ4734" s="14"/>
      <c r="AR4734" s="14">
        <v>0</v>
      </c>
      <c r="AS4734" s="14">
        <v>0</v>
      </c>
      <c r="AT4734" s="14">
        <v>0</v>
      </c>
      <c r="AU4734" s="14"/>
      <c r="AV4734" s="14"/>
      <c r="AW4734" s="14"/>
      <c r="AX4734" s="14"/>
      <c r="AY4734" s="14"/>
      <c r="AZ4734" s="14">
        <f t="shared" si="7300"/>
        <v>0</v>
      </c>
      <c r="BA4734" s="14"/>
      <c r="BB4734" s="14"/>
      <c r="BC4734" s="14"/>
      <c r="BD4734" s="14"/>
      <c r="BE4734" s="14"/>
      <c r="BF4734" s="14"/>
      <c r="BG4734" s="14"/>
      <c r="BH4734" s="14"/>
      <c r="BI4734" s="14"/>
      <c r="BJ4734" s="14">
        <v>0</v>
      </c>
      <c r="BK4734" s="14">
        <v>0</v>
      </c>
    </row>
    <row r="4735" spans="1:63" x14ac:dyDescent="0.25">
      <c r="A4735" s="4" t="s">
        <v>1522</v>
      </c>
      <c r="B4735" s="4" t="s">
        <v>1</v>
      </c>
      <c r="C4735" s="4" t="s">
        <v>14</v>
      </c>
      <c r="D4735" s="107" t="s">
        <v>1524</v>
      </c>
      <c r="E4735" s="117">
        <v>6112</v>
      </c>
      <c r="F4735" s="107" t="s">
        <v>1528</v>
      </c>
      <c r="G4735" s="103" t="s">
        <v>1647</v>
      </c>
      <c r="H4735" s="13" t="s">
        <v>23</v>
      </c>
      <c r="I4735" s="14">
        <v>100</v>
      </c>
      <c r="J4735" s="14">
        <v>0</v>
      </c>
      <c r="K4735" s="14"/>
      <c r="L4735" s="14"/>
      <c r="M4735" s="14"/>
      <c r="N4735" s="14"/>
      <c r="O4735" s="14"/>
      <c r="P4735" s="14">
        <f t="shared" si="7298"/>
        <v>0</v>
      </c>
      <c r="Q4735" s="14"/>
      <c r="R4735" s="14"/>
      <c r="S4735" s="14"/>
      <c r="T4735" s="14"/>
      <c r="U4735" s="14"/>
      <c r="V4735" s="14"/>
      <c r="W4735" s="14"/>
      <c r="X4735" s="14"/>
      <c r="Y4735" s="14"/>
      <c r="Z4735" s="14">
        <v>0</v>
      </c>
      <c r="AA4735" s="14">
        <v>0</v>
      </c>
      <c r="AB4735" s="14">
        <v>0</v>
      </c>
      <c r="AC4735" s="14"/>
      <c r="AD4735" s="14"/>
      <c r="AE4735" s="14"/>
      <c r="AF4735" s="14"/>
      <c r="AG4735" s="14"/>
      <c r="AH4735" s="14">
        <f t="shared" si="7299"/>
        <v>0</v>
      </c>
      <c r="AI4735" s="14"/>
      <c r="AJ4735" s="14"/>
      <c r="AK4735" s="14"/>
      <c r="AL4735" s="14"/>
      <c r="AM4735" s="14"/>
      <c r="AN4735" s="14"/>
      <c r="AO4735" s="14"/>
      <c r="AP4735" s="14"/>
      <c r="AQ4735" s="14"/>
      <c r="AR4735" s="14">
        <v>0</v>
      </c>
      <c r="AS4735" s="14">
        <v>0</v>
      </c>
      <c r="AT4735" s="14">
        <v>0</v>
      </c>
      <c r="AU4735" s="14"/>
      <c r="AV4735" s="14"/>
      <c r="AW4735" s="14"/>
      <c r="AX4735" s="14"/>
      <c r="AY4735" s="14"/>
      <c r="AZ4735" s="14">
        <f t="shared" si="7300"/>
        <v>0</v>
      </c>
      <c r="BA4735" s="14"/>
      <c r="BB4735" s="14"/>
      <c r="BC4735" s="14"/>
      <c r="BD4735" s="14"/>
      <c r="BE4735" s="14"/>
      <c r="BF4735" s="14"/>
      <c r="BG4735" s="14"/>
      <c r="BH4735" s="14"/>
      <c r="BI4735" s="14"/>
      <c r="BJ4735" s="14">
        <v>0</v>
      </c>
      <c r="BK4735" s="14">
        <v>0</v>
      </c>
    </row>
    <row r="4736" spans="1:63" x14ac:dyDescent="0.25">
      <c r="A4736" s="4" t="s">
        <v>1522</v>
      </c>
      <c r="B4736" s="4" t="s">
        <v>1</v>
      </c>
      <c r="C4736" s="4" t="s">
        <v>14</v>
      </c>
      <c r="D4736" s="107" t="s">
        <v>1524</v>
      </c>
      <c r="E4736" s="117">
        <v>6112</v>
      </c>
      <c r="F4736" s="107" t="s">
        <v>1529</v>
      </c>
      <c r="G4736" s="103" t="s">
        <v>1647</v>
      </c>
      <c r="H4736" s="13" t="s">
        <v>26</v>
      </c>
      <c r="I4736" s="14">
        <v>100</v>
      </c>
      <c r="J4736" s="14">
        <v>12500</v>
      </c>
      <c r="K4736" s="14"/>
      <c r="L4736" s="14"/>
      <c r="M4736" s="14"/>
      <c r="N4736" s="14"/>
      <c r="O4736" s="14"/>
      <c r="P4736" s="14">
        <f t="shared" si="7298"/>
        <v>12500</v>
      </c>
      <c r="Q4736" s="14"/>
      <c r="R4736" s="14"/>
      <c r="S4736" s="14"/>
      <c r="T4736" s="14"/>
      <c r="U4736" s="14"/>
      <c r="V4736" s="14"/>
      <c r="W4736" s="14"/>
      <c r="X4736" s="14"/>
      <c r="Y4736" s="14"/>
      <c r="Z4736" s="14">
        <v>0</v>
      </c>
      <c r="AA4736" s="14">
        <v>12500</v>
      </c>
      <c r="AB4736" s="14">
        <v>0</v>
      </c>
      <c r="AC4736" s="14"/>
      <c r="AD4736" s="14"/>
      <c r="AE4736" s="14"/>
      <c r="AF4736" s="14"/>
      <c r="AG4736" s="14"/>
      <c r="AH4736" s="14">
        <f t="shared" si="7299"/>
        <v>0</v>
      </c>
      <c r="AI4736" s="14"/>
      <c r="AJ4736" s="14"/>
      <c r="AK4736" s="14"/>
      <c r="AL4736" s="14"/>
      <c r="AM4736" s="14"/>
      <c r="AN4736" s="14"/>
      <c r="AO4736" s="14"/>
      <c r="AP4736" s="14"/>
      <c r="AQ4736" s="14"/>
      <c r="AR4736" s="14">
        <v>0</v>
      </c>
      <c r="AS4736" s="14">
        <v>0</v>
      </c>
      <c r="AT4736" s="14">
        <v>0</v>
      </c>
      <c r="AU4736" s="14"/>
      <c r="AV4736" s="14"/>
      <c r="AW4736" s="14"/>
      <c r="AX4736" s="14"/>
      <c r="AY4736" s="14"/>
      <c r="AZ4736" s="14">
        <f t="shared" si="7300"/>
        <v>0</v>
      </c>
      <c r="BA4736" s="14"/>
      <c r="BB4736" s="14"/>
      <c r="BC4736" s="14"/>
      <c r="BD4736" s="14"/>
      <c r="BE4736" s="14"/>
      <c r="BF4736" s="14"/>
      <c r="BG4736" s="14"/>
      <c r="BH4736" s="14"/>
      <c r="BI4736" s="14"/>
      <c r="BJ4736" s="14">
        <v>0</v>
      </c>
      <c r="BK4736" s="14">
        <v>0</v>
      </c>
    </row>
    <row r="4737" spans="1:63" ht="22.5" x14ac:dyDescent="0.25">
      <c r="A4737" s="4" t="s">
        <v>1522</v>
      </c>
      <c r="B4737" s="4" t="s">
        <v>1</v>
      </c>
      <c r="C4737" s="4" t="s">
        <v>14</v>
      </c>
      <c r="D4737" s="107" t="s">
        <v>1524</v>
      </c>
      <c r="E4737" s="106" t="s">
        <v>27</v>
      </c>
      <c r="F4737" s="106" t="s">
        <v>0</v>
      </c>
      <c r="G4737" s="2" t="s">
        <v>0</v>
      </c>
      <c r="H4737" s="2" t="s">
        <v>28</v>
      </c>
      <c r="I4737" s="12">
        <f>SUM(I4738)</f>
        <v>100</v>
      </c>
      <c r="J4737" s="12">
        <f t="shared" ref="J4737:Y4737" si="7301">SUM(J4738)</f>
        <v>70000</v>
      </c>
      <c r="K4737" s="12">
        <f t="shared" si="7301"/>
        <v>0</v>
      </c>
      <c r="L4737" s="12">
        <f t="shared" si="7301"/>
        <v>0</v>
      </c>
      <c r="M4737" s="12">
        <f t="shared" si="7301"/>
        <v>0</v>
      </c>
      <c r="N4737" s="12">
        <f t="shared" si="7301"/>
        <v>0</v>
      </c>
      <c r="O4737" s="12">
        <f t="shared" si="7301"/>
        <v>0</v>
      </c>
      <c r="P4737" s="12">
        <f t="shared" si="7301"/>
        <v>70000</v>
      </c>
      <c r="Q4737" s="12">
        <f t="shared" si="7301"/>
        <v>0</v>
      </c>
      <c r="R4737" s="12">
        <f t="shared" si="7301"/>
        <v>0</v>
      </c>
      <c r="S4737" s="12">
        <f t="shared" si="7301"/>
        <v>0</v>
      </c>
      <c r="T4737" s="12">
        <f t="shared" si="7301"/>
        <v>0</v>
      </c>
      <c r="U4737" s="12">
        <f t="shared" si="7301"/>
        <v>0</v>
      </c>
      <c r="V4737" s="12">
        <f t="shared" si="7301"/>
        <v>0</v>
      </c>
      <c r="W4737" s="12">
        <f t="shared" si="7301"/>
        <v>0</v>
      </c>
      <c r="X4737" s="12">
        <f t="shared" si="7301"/>
        <v>0</v>
      </c>
      <c r="Y4737" s="12">
        <f t="shared" si="7301"/>
        <v>0</v>
      </c>
      <c r="Z4737" s="12">
        <v>0</v>
      </c>
      <c r="AA4737" s="12">
        <v>70000</v>
      </c>
      <c r="AB4737" s="12">
        <f t="shared" ref="AB4737:AQ4737" si="7302">SUM(AB4738)</f>
        <v>0</v>
      </c>
      <c r="AC4737" s="12">
        <f t="shared" si="7302"/>
        <v>0</v>
      </c>
      <c r="AD4737" s="12">
        <f t="shared" si="7302"/>
        <v>0</v>
      </c>
      <c r="AE4737" s="12">
        <f t="shared" si="7302"/>
        <v>0</v>
      </c>
      <c r="AF4737" s="12">
        <f t="shared" si="7302"/>
        <v>0</v>
      </c>
      <c r="AG4737" s="12">
        <f t="shared" si="7302"/>
        <v>0</v>
      </c>
      <c r="AH4737" s="12">
        <f t="shared" si="7302"/>
        <v>0</v>
      </c>
      <c r="AI4737" s="12">
        <f t="shared" si="7302"/>
        <v>0</v>
      </c>
      <c r="AJ4737" s="12">
        <f t="shared" si="7302"/>
        <v>0</v>
      </c>
      <c r="AK4737" s="12">
        <f t="shared" si="7302"/>
        <v>0</v>
      </c>
      <c r="AL4737" s="12">
        <f t="shared" si="7302"/>
        <v>0</v>
      </c>
      <c r="AM4737" s="12">
        <f t="shared" si="7302"/>
        <v>0</v>
      </c>
      <c r="AN4737" s="12">
        <f t="shared" si="7302"/>
        <v>0</v>
      </c>
      <c r="AO4737" s="12">
        <f t="shared" si="7302"/>
        <v>0</v>
      </c>
      <c r="AP4737" s="12">
        <f t="shared" si="7302"/>
        <v>0</v>
      </c>
      <c r="AQ4737" s="12">
        <f t="shared" si="7302"/>
        <v>0</v>
      </c>
      <c r="AR4737" s="12">
        <v>0</v>
      </c>
      <c r="AS4737" s="12">
        <v>0</v>
      </c>
      <c r="AT4737" s="12">
        <f t="shared" ref="AT4737:BI4737" si="7303">SUM(AT4738)</f>
        <v>0</v>
      </c>
      <c r="AU4737" s="12">
        <f t="shared" si="7303"/>
        <v>0</v>
      </c>
      <c r="AV4737" s="12">
        <f t="shared" si="7303"/>
        <v>0</v>
      </c>
      <c r="AW4737" s="12">
        <f t="shared" si="7303"/>
        <v>0</v>
      </c>
      <c r="AX4737" s="12">
        <f t="shared" si="7303"/>
        <v>0</v>
      </c>
      <c r="AY4737" s="12">
        <f t="shared" si="7303"/>
        <v>0</v>
      </c>
      <c r="AZ4737" s="12">
        <f t="shared" si="7303"/>
        <v>0</v>
      </c>
      <c r="BA4737" s="12">
        <f t="shared" si="7303"/>
        <v>0</v>
      </c>
      <c r="BB4737" s="12">
        <f t="shared" si="7303"/>
        <v>0</v>
      </c>
      <c r="BC4737" s="12">
        <f t="shared" si="7303"/>
        <v>0</v>
      </c>
      <c r="BD4737" s="12">
        <f t="shared" si="7303"/>
        <v>0</v>
      </c>
      <c r="BE4737" s="12">
        <f t="shared" si="7303"/>
        <v>0</v>
      </c>
      <c r="BF4737" s="12">
        <f t="shared" si="7303"/>
        <v>0</v>
      </c>
      <c r="BG4737" s="12">
        <f t="shared" si="7303"/>
        <v>0</v>
      </c>
      <c r="BH4737" s="12">
        <f t="shared" si="7303"/>
        <v>0</v>
      </c>
      <c r="BI4737" s="12">
        <f t="shared" si="7303"/>
        <v>0</v>
      </c>
      <c r="BJ4737" s="12">
        <v>0</v>
      </c>
      <c r="BK4737" s="12">
        <v>0</v>
      </c>
    </row>
    <row r="4738" spans="1:63" x14ac:dyDescent="0.25">
      <c r="A4738" s="4" t="s">
        <v>1522</v>
      </c>
      <c r="B4738" s="4" t="s">
        <v>1</v>
      </c>
      <c r="C4738" s="4" t="s">
        <v>14</v>
      </c>
      <c r="D4738" s="107" t="s">
        <v>1524</v>
      </c>
      <c r="E4738" s="117">
        <v>6121</v>
      </c>
      <c r="F4738" s="107"/>
      <c r="G4738" s="103" t="s">
        <v>1647</v>
      </c>
      <c r="H4738" s="13" t="s">
        <v>29</v>
      </c>
      <c r="I4738" s="14">
        <v>100</v>
      </c>
      <c r="J4738" s="14">
        <v>70000</v>
      </c>
      <c r="K4738" s="14"/>
      <c r="L4738" s="14"/>
      <c r="M4738" s="14"/>
      <c r="N4738" s="14"/>
      <c r="O4738" s="14"/>
      <c r="P4738" s="14">
        <f t="shared" si="7298"/>
        <v>70000</v>
      </c>
      <c r="Q4738" s="14"/>
      <c r="R4738" s="14"/>
      <c r="S4738" s="14"/>
      <c r="T4738" s="14"/>
      <c r="U4738" s="14"/>
      <c r="V4738" s="14"/>
      <c r="W4738" s="14"/>
      <c r="X4738" s="14"/>
      <c r="Y4738" s="14"/>
      <c r="Z4738" s="14">
        <v>0</v>
      </c>
      <c r="AA4738" s="14">
        <v>70000</v>
      </c>
      <c r="AB4738" s="14">
        <v>0</v>
      </c>
      <c r="AC4738" s="14"/>
      <c r="AD4738" s="14"/>
      <c r="AE4738" s="14"/>
      <c r="AF4738" s="14"/>
      <c r="AG4738" s="14"/>
      <c r="AH4738" s="14">
        <f t="shared" si="7299"/>
        <v>0</v>
      </c>
      <c r="AI4738" s="14"/>
      <c r="AJ4738" s="14"/>
      <c r="AK4738" s="14"/>
      <c r="AL4738" s="14"/>
      <c r="AM4738" s="14"/>
      <c r="AN4738" s="14"/>
      <c r="AO4738" s="14"/>
      <c r="AP4738" s="14"/>
      <c r="AQ4738" s="14"/>
      <c r="AR4738" s="14">
        <v>0</v>
      </c>
      <c r="AS4738" s="14">
        <v>0</v>
      </c>
      <c r="AT4738" s="14">
        <v>0</v>
      </c>
      <c r="AU4738" s="14"/>
      <c r="AV4738" s="14"/>
      <c r="AW4738" s="14"/>
      <c r="AX4738" s="14"/>
      <c r="AY4738" s="14"/>
      <c r="AZ4738" s="14">
        <f t="shared" si="7300"/>
        <v>0</v>
      </c>
      <c r="BA4738" s="14"/>
      <c r="BB4738" s="14"/>
      <c r="BC4738" s="14"/>
      <c r="BD4738" s="14"/>
      <c r="BE4738" s="14"/>
      <c r="BF4738" s="14"/>
      <c r="BG4738" s="14"/>
      <c r="BH4738" s="14"/>
      <c r="BI4738" s="14"/>
      <c r="BJ4738" s="14">
        <v>0</v>
      </c>
      <c r="BK4738" s="14">
        <v>0</v>
      </c>
    </row>
    <row r="4739" spans="1:63" ht="22.5" x14ac:dyDescent="0.25">
      <c r="A4739" s="4" t="s">
        <v>1522</v>
      </c>
      <c r="B4739" s="4" t="s">
        <v>1</v>
      </c>
      <c r="C4739" s="4" t="s">
        <v>14</v>
      </c>
      <c r="D4739" s="107" t="s">
        <v>1524</v>
      </c>
      <c r="E4739" s="106" t="s">
        <v>31</v>
      </c>
      <c r="F4739" s="106" t="s">
        <v>0</v>
      </c>
      <c r="G4739" s="2" t="s">
        <v>0</v>
      </c>
      <c r="H4739" s="2" t="s">
        <v>32</v>
      </c>
      <c r="I4739" s="12">
        <f>SUM(I4740:I4748)</f>
        <v>1100</v>
      </c>
      <c r="J4739" s="12">
        <f t="shared" ref="J4739:Y4739" si="7304">SUM(J4740:J4748)</f>
        <v>55500</v>
      </c>
      <c r="K4739" s="12">
        <f t="shared" si="7304"/>
        <v>0</v>
      </c>
      <c r="L4739" s="12">
        <f t="shared" si="7304"/>
        <v>0</v>
      </c>
      <c r="M4739" s="12">
        <f t="shared" si="7304"/>
        <v>0</v>
      </c>
      <c r="N4739" s="12">
        <f t="shared" si="7304"/>
        <v>0</v>
      </c>
      <c r="O4739" s="12">
        <f t="shared" si="7304"/>
        <v>0</v>
      </c>
      <c r="P4739" s="12">
        <f t="shared" si="7304"/>
        <v>55500</v>
      </c>
      <c r="Q4739" s="12">
        <f t="shared" si="7304"/>
        <v>0</v>
      </c>
      <c r="R4739" s="12">
        <f t="shared" si="7304"/>
        <v>0</v>
      </c>
      <c r="S4739" s="12">
        <f t="shared" si="7304"/>
        <v>0</v>
      </c>
      <c r="T4739" s="12">
        <f t="shared" si="7304"/>
        <v>0</v>
      </c>
      <c r="U4739" s="12">
        <f t="shared" si="7304"/>
        <v>0</v>
      </c>
      <c r="V4739" s="12">
        <f t="shared" si="7304"/>
        <v>0</v>
      </c>
      <c r="W4739" s="12">
        <f t="shared" si="7304"/>
        <v>0</v>
      </c>
      <c r="X4739" s="12">
        <f t="shared" si="7304"/>
        <v>0</v>
      </c>
      <c r="Y4739" s="12">
        <f t="shared" si="7304"/>
        <v>0</v>
      </c>
      <c r="Z4739" s="12">
        <v>0</v>
      </c>
      <c r="AA4739" s="12">
        <v>55500</v>
      </c>
      <c r="AB4739" s="12">
        <f t="shared" ref="AB4739:AQ4739" si="7305">SUM(AB4740:AB4748)</f>
        <v>0</v>
      </c>
      <c r="AC4739" s="12">
        <f t="shared" si="7305"/>
        <v>0</v>
      </c>
      <c r="AD4739" s="12">
        <f t="shared" si="7305"/>
        <v>0</v>
      </c>
      <c r="AE4739" s="12">
        <f t="shared" si="7305"/>
        <v>0</v>
      </c>
      <c r="AF4739" s="12">
        <f t="shared" si="7305"/>
        <v>0</v>
      </c>
      <c r="AG4739" s="12">
        <f t="shared" si="7305"/>
        <v>0</v>
      </c>
      <c r="AH4739" s="12">
        <f t="shared" si="7305"/>
        <v>0</v>
      </c>
      <c r="AI4739" s="12">
        <f t="shared" si="7305"/>
        <v>0</v>
      </c>
      <c r="AJ4739" s="12">
        <f t="shared" si="7305"/>
        <v>0</v>
      </c>
      <c r="AK4739" s="12">
        <f t="shared" si="7305"/>
        <v>0</v>
      </c>
      <c r="AL4739" s="12">
        <f t="shared" si="7305"/>
        <v>0</v>
      </c>
      <c r="AM4739" s="12">
        <f t="shared" si="7305"/>
        <v>0</v>
      </c>
      <c r="AN4739" s="12">
        <f t="shared" si="7305"/>
        <v>0</v>
      </c>
      <c r="AO4739" s="12">
        <f t="shared" si="7305"/>
        <v>0</v>
      </c>
      <c r="AP4739" s="12">
        <f t="shared" si="7305"/>
        <v>0</v>
      </c>
      <c r="AQ4739" s="12">
        <f t="shared" si="7305"/>
        <v>0</v>
      </c>
      <c r="AR4739" s="12">
        <v>0</v>
      </c>
      <c r="AS4739" s="12">
        <v>0</v>
      </c>
      <c r="AT4739" s="12">
        <f t="shared" ref="AT4739:BI4739" si="7306">SUM(AT4740:AT4748)</f>
        <v>0</v>
      </c>
      <c r="AU4739" s="12">
        <f t="shared" si="7306"/>
        <v>0</v>
      </c>
      <c r="AV4739" s="12">
        <f t="shared" si="7306"/>
        <v>0</v>
      </c>
      <c r="AW4739" s="12">
        <f t="shared" si="7306"/>
        <v>0</v>
      </c>
      <c r="AX4739" s="12">
        <f t="shared" si="7306"/>
        <v>0</v>
      </c>
      <c r="AY4739" s="12">
        <f t="shared" si="7306"/>
        <v>0</v>
      </c>
      <c r="AZ4739" s="12">
        <f t="shared" si="7306"/>
        <v>0</v>
      </c>
      <c r="BA4739" s="12">
        <f t="shared" si="7306"/>
        <v>0</v>
      </c>
      <c r="BB4739" s="12">
        <f t="shared" si="7306"/>
        <v>0</v>
      </c>
      <c r="BC4739" s="12">
        <f t="shared" si="7306"/>
        <v>0</v>
      </c>
      <c r="BD4739" s="12">
        <f t="shared" si="7306"/>
        <v>0</v>
      </c>
      <c r="BE4739" s="12">
        <f t="shared" si="7306"/>
        <v>0</v>
      </c>
      <c r="BF4739" s="12">
        <f t="shared" si="7306"/>
        <v>0</v>
      </c>
      <c r="BG4739" s="12">
        <f t="shared" si="7306"/>
        <v>0</v>
      </c>
      <c r="BH4739" s="12">
        <f t="shared" si="7306"/>
        <v>0</v>
      </c>
      <c r="BI4739" s="12">
        <f t="shared" si="7306"/>
        <v>0</v>
      </c>
      <c r="BJ4739" s="12">
        <v>0</v>
      </c>
      <c r="BK4739" s="12">
        <v>0</v>
      </c>
    </row>
    <row r="4740" spans="1:63" x14ac:dyDescent="0.25">
      <c r="A4740" s="4" t="s">
        <v>1522</v>
      </c>
      <c r="B4740" s="4" t="s">
        <v>1</v>
      </c>
      <c r="C4740" s="4" t="s">
        <v>14</v>
      </c>
      <c r="D4740" s="107" t="s">
        <v>1524</v>
      </c>
      <c r="E4740" s="117">
        <v>6131</v>
      </c>
      <c r="F4740" s="107"/>
      <c r="G4740" s="103" t="s">
        <v>1647</v>
      </c>
      <c r="H4740" s="13" t="s">
        <v>34</v>
      </c>
      <c r="I4740" s="14">
        <v>100</v>
      </c>
      <c r="J4740" s="14">
        <v>0</v>
      </c>
      <c r="K4740" s="14"/>
      <c r="L4740" s="14"/>
      <c r="M4740" s="14"/>
      <c r="N4740" s="14"/>
      <c r="O4740" s="14"/>
      <c r="P4740" s="14">
        <f t="shared" si="7298"/>
        <v>0</v>
      </c>
      <c r="Q4740" s="14"/>
      <c r="R4740" s="14"/>
      <c r="S4740" s="14"/>
      <c r="T4740" s="14"/>
      <c r="U4740" s="14"/>
      <c r="V4740" s="14"/>
      <c r="W4740" s="14"/>
      <c r="X4740" s="14"/>
      <c r="Y4740" s="14"/>
      <c r="Z4740" s="14">
        <v>0</v>
      </c>
      <c r="AA4740" s="14">
        <v>0</v>
      </c>
      <c r="AB4740" s="14">
        <v>0</v>
      </c>
      <c r="AC4740" s="14"/>
      <c r="AD4740" s="14"/>
      <c r="AE4740" s="14"/>
      <c r="AF4740" s="14"/>
      <c r="AG4740" s="14"/>
      <c r="AH4740" s="14">
        <f t="shared" si="7299"/>
        <v>0</v>
      </c>
      <c r="AI4740" s="14"/>
      <c r="AJ4740" s="14"/>
      <c r="AK4740" s="14"/>
      <c r="AL4740" s="14"/>
      <c r="AM4740" s="14"/>
      <c r="AN4740" s="14"/>
      <c r="AO4740" s="14"/>
      <c r="AP4740" s="14"/>
      <c r="AQ4740" s="14"/>
      <c r="AR4740" s="14">
        <v>0</v>
      </c>
      <c r="AS4740" s="14">
        <v>0</v>
      </c>
      <c r="AT4740" s="14">
        <v>0</v>
      </c>
      <c r="AU4740" s="14"/>
      <c r="AV4740" s="14"/>
      <c r="AW4740" s="14"/>
      <c r="AX4740" s="14"/>
      <c r="AY4740" s="14"/>
      <c r="AZ4740" s="14">
        <f t="shared" si="7300"/>
        <v>0</v>
      </c>
      <c r="BA4740" s="14"/>
      <c r="BB4740" s="14"/>
      <c r="BC4740" s="14"/>
      <c r="BD4740" s="14"/>
      <c r="BE4740" s="14"/>
      <c r="BF4740" s="14"/>
      <c r="BG4740" s="14"/>
      <c r="BH4740" s="14"/>
      <c r="BI4740" s="14"/>
      <c r="BJ4740" s="14">
        <v>0</v>
      </c>
      <c r="BK4740" s="14">
        <v>0</v>
      </c>
    </row>
    <row r="4741" spans="1:63" x14ac:dyDescent="0.25">
      <c r="A4741" s="4" t="s">
        <v>1522</v>
      </c>
      <c r="B4741" s="4" t="s">
        <v>1</v>
      </c>
      <c r="C4741" s="4" t="s">
        <v>14</v>
      </c>
      <c r="D4741" s="107" t="s">
        <v>1524</v>
      </c>
      <c r="E4741" s="117">
        <v>6132</v>
      </c>
      <c r="F4741" s="107"/>
      <c r="G4741" s="103" t="s">
        <v>1647</v>
      </c>
      <c r="H4741" s="13" t="s">
        <v>74</v>
      </c>
      <c r="I4741" s="14">
        <v>100</v>
      </c>
      <c r="J4741" s="14">
        <v>5000</v>
      </c>
      <c r="K4741" s="14"/>
      <c r="L4741" s="14"/>
      <c r="M4741" s="14"/>
      <c r="N4741" s="14"/>
      <c r="O4741" s="14"/>
      <c r="P4741" s="14">
        <f t="shared" si="7298"/>
        <v>5000</v>
      </c>
      <c r="Q4741" s="14"/>
      <c r="R4741" s="14"/>
      <c r="S4741" s="14"/>
      <c r="T4741" s="14"/>
      <c r="U4741" s="14"/>
      <c r="V4741" s="14"/>
      <c r="W4741" s="14"/>
      <c r="X4741" s="14"/>
      <c r="Y4741" s="14"/>
      <c r="Z4741" s="14">
        <v>0</v>
      </c>
      <c r="AA4741" s="14">
        <v>5000</v>
      </c>
      <c r="AB4741" s="14">
        <v>0</v>
      </c>
      <c r="AC4741" s="14"/>
      <c r="AD4741" s="14"/>
      <c r="AE4741" s="14"/>
      <c r="AF4741" s="14"/>
      <c r="AG4741" s="14"/>
      <c r="AH4741" s="14">
        <f t="shared" si="7299"/>
        <v>0</v>
      </c>
      <c r="AI4741" s="14"/>
      <c r="AJ4741" s="14"/>
      <c r="AK4741" s="14"/>
      <c r="AL4741" s="14"/>
      <c r="AM4741" s="14"/>
      <c r="AN4741" s="14"/>
      <c r="AO4741" s="14"/>
      <c r="AP4741" s="14"/>
      <c r="AQ4741" s="14"/>
      <c r="AR4741" s="14">
        <v>0</v>
      </c>
      <c r="AS4741" s="14">
        <v>0</v>
      </c>
      <c r="AT4741" s="14">
        <v>0</v>
      </c>
      <c r="AU4741" s="14"/>
      <c r="AV4741" s="14"/>
      <c r="AW4741" s="14"/>
      <c r="AX4741" s="14"/>
      <c r="AY4741" s="14"/>
      <c r="AZ4741" s="14">
        <f t="shared" si="7300"/>
        <v>0</v>
      </c>
      <c r="BA4741" s="14"/>
      <c r="BB4741" s="14"/>
      <c r="BC4741" s="14"/>
      <c r="BD4741" s="14"/>
      <c r="BE4741" s="14"/>
      <c r="BF4741" s="14"/>
      <c r="BG4741" s="14"/>
      <c r="BH4741" s="14"/>
      <c r="BI4741" s="14"/>
      <c r="BJ4741" s="14">
        <v>0</v>
      </c>
      <c r="BK4741" s="14">
        <v>0</v>
      </c>
    </row>
    <row r="4742" spans="1:63" x14ac:dyDescent="0.25">
      <c r="A4742" s="4" t="s">
        <v>1522</v>
      </c>
      <c r="B4742" s="4" t="s">
        <v>1</v>
      </c>
      <c r="C4742" s="4" t="s">
        <v>14</v>
      </c>
      <c r="D4742" s="107" t="s">
        <v>1524</v>
      </c>
      <c r="E4742" s="117">
        <v>6133</v>
      </c>
      <c r="F4742" s="107"/>
      <c r="G4742" s="103" t="s">
        <v>1647</v>
      </c>
      <c r="H4742" s="13" t="s">
        <v>77</v>
      </c>
      <c r="I4742" s="14">
        <v>100</v>
      </c>
      <c r="J4742" s="14">
        <v>2500</v>
      </c>
      <c r="K4742" s="14"/>
      <c r="L4742" s="14"/>
      <c r="M4742" s="14"/>
      <c r="N4742" s="14"/>
      <c r="O4742" s="14"/>
      <c r="P4742" s="14">
        <f t="shared" si="7298"/>
        <v>2500</v>
      </c>
      <c r="Q4742" s="14"/>
      <c r="R4742" s="14"/>
      <c r="S4742" s="14"/>
      <c r="T4742" s="14"/>
      <c r="U4742" s="14"/>
      <c r="V4742" s="14"/>
      <c r="W4742" s="14"/>
      <c r="X4742" s="14"/>
      <c r="Y4742" s="14"/>
      <c r="Z4742" s="14">
        <v>0</v>
      </c>
      <c r="AA4742" s="14">
        <v>2500</v>
      </c>
      <c r="AB4742" s="14">
        <v>0</v>
      </c>
      <c r="AC4742" s="14"/>
      <c r="AD4742" s="14"/>
      <c r="AE4742" s="14"/>
      <c r="AF4742" s="14"/>
      <c r="AG4742" s="14"/>
      <c r="AH4742" s="14">
        <f t="shared" si="7299"/>
        <v>0</v>
      </c>
      <c r="AI4742" s="14"/>
      <c r="AJ4742" s="14"/>
      <c r="AK4742" s="14"/>
      <c r="AL4742" s="14"/>
      <c r="AM4742" s="14"/>
      <c r="AN4742" s="14"/>
      <c r="AO4742" s="14"/>
      <c r="AP4742" s="14"/>
      <c r="AQ4742" s="14"/>
      <c r="AR4742" s="14">
        <v>0</v>
      </c>
      <c r="AS4742" s="14">
        <v>0</v>
      </c>
      <c r="AT4742" s="14">
        <v>0</v>
      </c>
      <c r="AU4742" s="14"/>
      <c r="AV4742" s="14"/>
      <c r="AW4742" s="14"/>
      <c r="AX4742" s="14"/>
      <c r="AY4742" s="14"/>
      <c r="AZ4742" s="14">
        <f t="shared" si="7300"/>
        <v>0</v>
      </c>
      <c r="BA4742" s="14"/>
      <c r="BB4742" s="14"/>
      <c r="BC4742" s="14"/>
      <c r="BD4742" s="14"/>
      <c r="BE4742" s="14"/>
      <c r="BF4742" s="14"/>
      <c r="BG4742" s="14"/>
      <c r="BH4742" s="14"/>
      <c r="BI4742" s="14"/>
      <c r="BJ4742" s="14">
        <v>0</v>
      </c>
      <c r="BK4742" s="14">
        <v>0</v>
      </c>
    </row>
    <row r="4743" spans="1:63" x14ac:dyDescent="0.25">
      <c r="A4743" s="4" t="s">
        <v>1522</v>
      </c>
      <c r="B4743" s="4" t="s">
        <v>1</v>
      </c>
      <c r="C4743" s="4" t="s">
        <v>14</v>
      </c>
      <c r="D4743" s="107" t="s">
        <v>1524</v>
      </c>
      <c r="E4743" s="117">
        <v>6134</v>
      </c>
      <c r="F4743" s="107"/>
      <c r="G4743" s="103" t="s">
        <v>1647</v>
      </c>
      <c r="H4743" s="13" t="s">
        <v>80</v>
      </c>
      <c r="I4743" s="14">
        <v>100</v>
      </c>
      <c r="J4743" s="14">
        <v>2500</v>
      </c>
      <c r="K4743" s="14"/>
      <c r="L4743" s="14"/>
      <c r="M4743" s="14"/>
      <c r="N4743" s="14"/>
      <c r="O4743" s="14"/>
      <c r="P4743" s="14">
        <f t="shared" si="7298"/>
        <v>2500</v>
      </c>
      <c r="Q4743" s="14"/>
      <c r="R4743" s="14"/>
      <c r="S4743" s="14"/>
      <c r="T4743" s="14"/>
      <c r="U4743" s="14"/>
      <c r="V4743" s="14"/>
      <c r="W4743" s="14"/>
      <c r="X4743" s="14"/>
      <c r="Y4743" s="14"/>
      <c r="Z4743" s="14">
        <v>0</v>
      </c>
      <c r="AA4743" s="14">
        <v>2500</v>
      </c>
      <c r="AB4743" s="14">
        <v>0</v>
      </c>
      <c r="AC4743" s="14"/>
      <c r="AD4743" s="14"/>
      <c r="AE4743" s="14"/>
      <c r="AF4743" s="14"/>
      <c r="AG4743" s="14"/>
      <c r="AH4743" s="14">
        <f t="shared" si="7299"/>
        <v>0</v>
      </c>
      <c r="AI4743" s="14"/>
      <c r="AJ4743" s="14"/>
      <c r="AK4743" s="14"/>
      <c r="AL4743" s="14"/>
      <c r="AM4743" s="14"/>
      <c r="AN4743" s="14"/>
      <c r="AO4743" s="14"/>
      <c r="AP4743" s="14"/>
      <c r="AQ4743" s="14"/>
      <c r="AR4743" s="14">
        <v>0</v>
      </c>
      <c r="AS4743" s="14">
        <v>0</v>
      </c>
      <c r="AT4743" s="14">
        <v>0</v>
      </c>
      <c r="AU4743" s="14"/>
      <c r="AV4743" s="14"/>
      <c r="AW4743" s="14"/>
      <c r="AX4743" s="14"/>
      <c r="AY4743" s="14"/>
      <c r="AZ4743" s="14">
        <f t="shared" si="7300"/>
        <v>0</v>
      </c>
      <c r="BA4743" s="14"/>
      <c r="BB4743" s="14"/>
      <c r="BC4743" s="14"/>
      <c r="BD4743" s="14"/>
      <c r="BE4743" s="14"/>
      <c r="BF4743" s="14"/>
      <c r="BG4743" s="14"/>
      <c r="BH4743" s="14"/>
      <c r="BI4743" s="14"/>
      <c r="BJ4743" s="14">
        <v>0</v>
      </c>
      <c r="BK4743" s="14">
        <v>0</v>
      </c>
    </row>
    <row r="4744" spans="1:63" x14ac:dyDescent="0.25">
      <c r="A4744" s="4" t="s">
        <v>1522</v>
      </c>
      <c r="B4744" s="4" t="s">
        <v>1</v>
      </c>
      <c r="C4744" s="4" t="s">
        <v>14</v>
      </c>
      <c r="D4744" s="107" t="s">
        <v>1524</v>
      </c>
      <c r="E4744" s="117">
        <v>6135</v>
      </c>
      <c r="F4744" s="107"/>
      <c r="G4744" s="103" t="s">
        <v>1647</v>
      </c>
      <c r="H4744" s="13" t="s">
        <v>83</v>
      </c>
      <c r="I4744" s="14">
        <v>100</v>
      </c>
      <c r="J4744" s="14">
        <v>5000</v>
      </c>
      <c r="K4744" s="14"/>
      <c r="L4744" s="14"/>
      <c r="M4744" s="14"/>
      <c r="N4744" s="14"/>
      <c r="O4744" s="14"/>
      <c r="P4744" s="14">
        <f t="shared" si="7298"/>
        <v>5000</v>
      </c>
      <c r="Q4744" s="14"/>
      <c r="R4744" s="14"/>
      <c r="S4744" s="14"/>
      <c r="T4744" s="14"/>
      <c r="U4744" s="14"/>
      <c r="V4744" s="14"/>
      <c r="W4744" s="14"/>
      <c r="X4744" s="14"/>
      <c r="Y4744" s="14"/>
      <c r="Z4744" s="14">
        <v>0</v>
      </c>
      <c r="AA4744" s="14">
        <v>5000</v>
      </c>
      <c r="AB4744" s="14">
        <v>0</v>
      </c>
      <c r="AC4744" s="14"/>
      <c r="AD4744" s="14"/>
      <c r="AE4744" s="14"/>
      <c r="AF4744" s="14"/>
      <c r="AG4744" s="14"/>
      <c r="AH4744" s="14">
        <f t="shared" si="7299"/>
        <v>0</v>
      </c>
      <c r="AI4744" s="14"/>
      <c r="AJ4744" s="14"/>
      <c r="AK4744" s="14"/>
      <c r="AL4744" s="14"/>
      <c r="AM4744" s="14"/>
      <c r="AN4744" s="14"/>
      <c r="AO4744" s="14"/>
      <c r="AP4744" s="14"/>
      <c r="AQ4744" s="14"/>
      <c r="AR4744" s="14">
        <v>0</v>
      </c>
      <c r="AS4744" s="14">
        <v>0</v>
      </c>
      <c r="AT4744" s="14">
        <v>0</v>
      </c>
      <c r="AU4744" s="14"/>
      <c r="AV4744" s="14"/>
      <c r="AW4744" s="14"/>
      <c r="AX4744" s="14"/>
      <c r="AY4744" s="14"/>
      <c r="AZ4744" s="14">
        <f t="shared" si="7300"/>
        <v>0</v>
      </c>
      <c r="BA4744" s="14"/>
      <c r="BB4744" s="14"/>
      <c r="BC4744" s="14"/>
      <c r="BD4744" s="14"/>
      <c r="BE4744" s="14"/>
      <c r="BF4744" s="14"/>
      <c r="BG4744" s="14"/>
      <c r="BH4744" s="14"/>
      <c r="BI4744" s="14"/>
      <c r="BJ4744" s="14">
        <v>0</v>
      </c>
      <c r="BK4744" s="14">
        <v>0</v>
      </c>
    </row>
    <row r="4745" spans="1:63" ht="22.5" x14ac:dyDescent="0.25">
      <c r="A4745" s="4" t="s">
        <v>1522</v>
      </c>
      <c r="B4745" s="4" t="s">
        <v>1</v>
      </c>
      <c r="C4745" s="4" t="s">
        <v>14</v>
      </c>
      <c r="D4745" s="107" t="s">
        <v>1524</v>
      </c>
      <c r="E4745" s="117">
        <v>6136</v>
      </c>
      <c r="F4745" s="107"/>
      <c r="G4745" s="103" t="s">
        <v>1647</v>
      </c>
      <c r="H4745" s="13" t="s">
        <v>86</v>
      </c>
      <c r="I4745" s="14">
        <v>100</v>
      </c>
      <c r="J4745" s="14">
        <v>30000</v>
      </c>
      <c r="K4745" s="14"/>
      <c r="L4745" s="14"/>
      <c r="M4745" s="14"/>
      <c r="N4745" s="14"/>
      <c r="O4745" s="14"/>
      <c r="P4745" s="14">
        <f t="shared" si="7298"/>
        <v>30000</v>
      </c>
      <c r="Q4745" s="14"/>
      <c r="R4745" s="14"/>
      <c r="S4745" s="14"/>
      <c r="T4745" s="14"/>
      <c r="U4745" s="14"/>
      <c r="V4745" s="14"/>
      <c r="W4745" s="14"/>
      <c r="X4745" s="14"/>
      <c r="Y4745" s="14"/>
      <c r="Z4745" s="14">
        <v>0</v>
      </c>
      <c r="AA4745" s="14">
        <v>30000</v>
      </c>
      <c r="AB4745" s="14">
        <v>0</v>
      </c>
      <c r="AC4745" s="14"/>
      <c r="AD4745" s="14"/>
      <c r="AE4745" s="14"/>
      <c r="AF4745" s="14"/>
      <c r="AG4745" s="14"/>
      <c r="AH4745" s="14">
        <f t="shared" si="7299"/>
        <v>0</v>
      </c>
      <c r="AI4745" s="14"/>
      <c r="AJ4745" s="14"/>
      <c r="AK4745" s="14"/>
      <c r="AL4745" s="14"/>
      <c r="AM4745" s="14"/>
      <c r="AN4745" s="14"/>
      <c r="AO4745" s="14"/>
      <c r="AP4745" s="14"/>
      <c r="AQ4745" s="14"/>
      <c r="AR4745" s="14">
        <v>0</v>
      </c>
      <c r="AS4745" s="14">
        <v>0</v>
      </c>
      <c r="AT4745" s="14">
        <v>0</v>
      </c>
      <c r="AU4745" s="14"/>
      <c r="AV4745" s="14"/>
      <c r="AW4745" s="14"/>
      <c r="AX4745" s="14"/>
      <c r="AY4745" s="14"/>
      <c r="AZ4745" s="14">
        <f t="shared" si="7300"/>
        <v>0</v>
      </c>
      <c r="BA4745" s="14"/>
      <c r="BB4745" s="14"/>
      <c r="BC4745" s="14"/>
      <c r="BD4745" s="14"/>
      <c r="BE4745" s="14"/>
      <c r="BF4745" s="14"/>
      <c r="BG4745" s="14"/>
      <c r="BH4745" s="14"/>
      <c r="BI4745" s="14"/>
      <c r="BJ4745" s="14">
        <v>0</v>
      </c>
      <c r="BK4745" s="14">
        <v>0</v>
      </c>
    </row>
    <row r="4746" spans="1:63" x14ac:dyDescent="0.25">
      <c r="A4746" s="4" t="s">
        <v>1522</v>
      </c>
      <c r="B4746" s="4" t="s">
        <v>1</v>
      </c>
      <c r="C4746" s="4" t="s">
        <v>14</v>
      </c>
      <c r="D4746" s="107" t="s">
        <v>1524</v>
      </c>
      <c r="E4746" s="117">
        <v>6137</v>
      </c>
      <c r="F4746" s="107"/>
      <c r="G4746" s="103" t="s">
        <v>1647</v>
      </c>
      <c r="H4746" s="13" t="s">
        <v>89</v>
      </c>
      <c r="I4746" s="14">
        <v>100</v>
      </c>
      <c r="J4746" s="14">
        <v>2000</v>
      </c>
      <c r="K4746" s="14"/>
      <c r="L4746" s="14"/>
      <c r="M4746" s="14"/>
      <c r="N4746" s="14"/>
      <c r="O4746" s="14"/>
      <c r="P4746" s="14">
        <f t="shared" si="7298"/>
        <v>2000</v>
      </c>
      <c r="Q4746" s="14"/>
      <c r="R4746" s="14"/>
      <c r="S4746" s="14"/>
      <c r="T4746" s="14"/>
      <c r="U4746" s="14"/>
      <c r="V4746" s="14"/>
      <c r="W4746" s="14"/>
      <c r="X4746" s="14"/>
      <c r="Y4746" s="14"/>
      <c r="Z4746" s="14">
        <v>0</v>
      </c>
      <c r="AA4746" s="14">
        <v>2000</v>
      </c>
      <c r="AB4746" s="14">
        <v>0</v>
      </c>
      <c r="AC4746" s="14"/>
      <c r="AD4746" s="14"/>
      <c r="AE4746" s="14"/>
      <c r="AF4746" s="14"/>
      <c r="AG4746" s="14"/>
      <c r="AH4746" s="14">
        <f t="shared" si="7299"/>
        <v>0</v>
      </c>
      <c r="AI4746" s="14"/>
      <c r="AJ4746" s="14"/>
      <c r="AK4746" s="14"/>
      <c r="AL4746" s="14"/>
      <c r="AM4746" s="14"/>
      <c r="AN4746" s="14"/>
      <c r="AO4746" s="14"/>
      <c r="AP4746" s="14"/>
      <c r="AQ4746" s="14"/>
      <c r="AR4746" s="14">
        <v>0</v>
      </c>
      <c r="AS4746" s="14">
        <v>0</v>
      </c>
      <c r="AT4746" s="14">
        <v>0</v>
      </c>
      <c r="AU4746" s="14"/>
      <c r="AV4746" s="14"/>
      <c r="AW4746" s="14"/>
      <c r="AX4746" s="14"/>
      <c r="AY4746" s="14"/>
      <c r="AZ4746" s="14">
        <f t="shared" si="7300"/>
        <v>0</v>
      </c>
      <c r="BA4746" s="14"/>
      <c r="BB4746" s="14"/>
      <c r="BC4746" s="14"/>
      <c r="BD4746" s="14"/>
      <c r="BE4746" s="14"/>
      <c r="BF4746" s="14"/>
      <c r="BG4746" s="14"/>
      <c r="BH4746" s="14"/>
      <c r="BI4746" s="14"/>
      <c r="BJ4746" s="14">
        <v>0</v>
      </c>
      <c r="BK4746" s="14">
        <v>0</v>
      </c>
    </row>
    <row r="4747" spans="1:63" ht="22.5" x14ac:dyDescent="0.25">
      <c r="A4747" s="4" t="s">
        <v>1522</v>
      </c>
      <c r="B4747" s="4" t="s">
        <v>1</v>
      </c>
      <c r="C4747" s="4" t="s">
        <v>14</v>
      </c>
      <c r="D4747" s="107" t="s">
        <v>1524</v>
      </c>
      <c r="E4747" s="117">
        <v>6138</v>
      </c>
      <c r="F4747" s="107"/>
      <c r="G4747" s="103" t="s">
        <v>1647</v>
      </c>
      <c r="H4747" s="13" t="s">
        <v>92</v>
      </c>
      <c r="I4747" s="14">
        <v>100</v>
      </c>
      <c r="J4747" s="14">
        <v>3500</v>
      </c>
      <c r="K4747" s="14"/>
      <c r="L4747" s="14"/>
      <c r="M4747" s="14"/>
      <c r="N4747" s="14"/>
      <c r="O4747" s="14"/>
      <c r="P4747" s="14">
        <f t="shared" si="7298"/>
        <v>3500</v>
      </c>
      <c r="Q4747" s="14"/>
      <c r="R4747" s="14"/>
      <c r="S4747" s="14"/>
      <c r="T4747" s="14"/>
      <c r="U4747" s="14"/>
      <c r="V4747" s="14"/>
      <c r="W4747" s="14"/>
      <c r="X4747" s="14"/>
      <c r="Y4747" s="14"/>
      <c r="Z4747" s="14">
        <v>0</v>
      </c>
      <c r="AA4747" s="14">
        <v>3500</v>
      </c>
      <c r="AB4747" s="14">
        <v>0</v>
      </c>
      <c r="AC4747" s="14"/>
      <c r="AD4747" s="14"/>
      <c r="AE4747" s="14"/>
      <c r="AF4747" s="14"/>
      <c r="AG4747" s="14"/>
      <c r="AH4747" s="14">
        <f t="shared" si="7299"/>
        <v>0</v>
      </c>
      <c r="AI4747" s="14"/>
      <c r="AJ4747" s="14"/>
      <c r="AK4747" s="14"/>
      <c r="AL4747" s="14"/>
      <c r="AM4747" s="14"/>
      <c r="AN4747" s="14"/>
      <c r="AO4747" s="14"/>
      <c r="AP4747" s="14"/>
      <c r="AQ4747" s="14"/>
      <c r="AR4747" s="14">
        <v>0</v>
      </c>
      <c r="AS4747" s="14">
        <v>0</v>
      </c>
      <c r="AT4747" s="14">
        <v>0</v>
      </c>
      <c r="AU4747" s="14"/>
      <c r="AV4747" s="14"/>
      <c r="AW4747" s="14"/>
      <c r="AX4747" s="14"/>
      <c r="AY4747" s="14"/>
      <c r="AZ4747" s="14">
        <f t="shared" si="7300"/>
        <v>0</v>
      </c>
      <c r="BA4747" s="14"/>
      <c r="BB4747" s="14"/>
      <c r="BC4747" s="14"/>
      <c r="BD4747" s="14"/>
      <c r="BE4747" s="14"/>
      <c r="BF4747" s="14"/>
      <c r="BG4747" s="14"/>
      <c r="BH4747" s="14"/>
      <c r="BI4747" s="14"/>
      <c r="BJ4747" s="14">
        <v>0</v>
      </c>
      <c r="BK4747" s="14">
        <v>0</v>
      </c>
    </row>
    <row r="4748" spans="1:63" x14ac:dyDescent="0.25">
      <c r="A4748" s="1" t="s">
        <v>1522</v>
      </c>
      <c r="B4748" s="1" t="s">
        <v>1</v>
      </c>
      <c r="C4748" s="1" t="s">
        <v>14</v>
      </c>
      <c r="D4748" s="110" t="s">
        <v>1524</v>
      </c>
      <c r="E4748" s="110" t="s">
        <v>36</v>
      </c>
      <c r="F4748" s="107" t="s">
        <v>0</v>
      </c>
      <c r="G4748" s="13" t="s">
        <v>0</v>
      </c>
      <c r="H4748" s="2" t="s">
        <v>37</v>
      </c>
      <c r="I4748" s="12">
        <f>SUM(I4749:I4751)</f>
        <v>300</v>
      </c>
      <c r="J4748" s="12">
        <f t="shared" ref="J4748:Y4748" si="7307">SUM(J4749:J4751)</f>
        <v>5000</v>
      </c>
      <c r="K4748" s="12">
        <f t="shared" si="7307"/>
        <v>0</v>
      </c>
      <c r="L4748" s="12">
        <f t="shared" si="7307"/>
        <v>0</v>
      </c>
      <c r="M4748" s="12">
        <f t="shared" si="7307"/>
        <v>0</v>
      </c>
      <c r="N4748" s="12">
        <f t="shared" si="7307"/>
        <v>0</v>
      </c>
      <c r="O4748" s="12">
        <f t="shared" si="7307"/>
        <v>0</v>
      </c>
      <c r="P4748" s="12">
        <f t="shared" si="7307"/>
        <v>5000</v>
      </c>
      <c r="Q4748" s="12">
        <f t="shared" si="7307"/>
        <v>0</v>
      </c>
      <c r="R4748" s="12">
        <f t="shared" si="7307"/>
        <v>0</v>
      </c>
      <c r="S4748" s="12">
        <f t="shared" si="7307"/>
        <v>0</v>
      </c>
      <c r="T4748" s="12">
        <f t="shared" si="7307"/>
        <v>0</v>
      </c>
      <c r="U4748" s="12">
        <f t="shared" si="7307"/>
        <v>0</v>
      </c>
      <c r="V4748" s="12">
        <f t="shared" si="7307"/>
        <v>0</v>
      </c>
      <c r="W4748" s="12">
        <f t="shared" si="7307"/>
        <v>0</v>
      </c>
      <c r="X4748" s="12">
        <f t="shared" si="7307"/>
        <v>0</v>
      </c>
      <c r="Y4748" s="12">
        <f t="shared" si="7307"/>
        <v>0</v>
      </c>
      <c r="Z4748" s="12">
        <v>0</v>
      </c>
      <c r="AA4748" s="12">
        <v>5000</v>
      </c>
      <c r="AB4748" s="12">
        <f t="shared" ref="AB4748:AQ4748" si="7308">SUM(AB4749:AB4751)</f>
        <v>0</v>
      </c>
      <c r="AC4748" s="12">
        <f t="shared" si="7308"/>
        <v>0</v>
      </c>
      <c r="AD4748" s="12">
        <f t="shared" si="7308"/>
        <v>0</v>
      </c>
      <c r="AE4748" s="12">
        <f t="shared" si="7308"/>
        <v>0</v>
      </c>
      <c r="AF4748" s="12">
        <f t="shared" si="7308"/>
        <v>0</v>
      </c>
      <c r="AG4748" s="12">
        <f t="shared" si="7308"/>
        <v>0</v>
      </c>
      <c r="AH4748" s="12">
        <f t="shared" si="7308"/>
        <v>0</v>
      </c>
      <c r="AI4748" s="12">
        <f t="shared" si="7308"/>
        <v>0</v>
      </c>
      <c r="AJ4748" s="12">
        <f t="shared" si="7308"/>
        <v>0</v>
      </c>
      <c r="AK4748" s="12">
        <f t="shared" si="7308"/>
        <v>0</v>
      </c>
      <c r="AL4748" s="12">
        <f t="shared" si="7308"/>
        <v>0</v>
      </c>
      <c r="AM4748" s="12">
        <f t="shared" si="7308"/>
        <v>0</v>
      </c>
      <c r="AN4748" s="12">
        <f t="shared" si="7308"/>
        <v>0</v>
      </c>
      <c r="AO4748" s="12">
        <f t="shared" si="7308"/>
        <v>0</v>
      </c>
      <c r="AP4748" s="12">
        <f t="shared" si="7308"/>
        <v>0</v>
      </c>
      <c r="AQ4748" s="12">
        <f t="shared" si="7308"/>
        <v>0</v>
      </c>
      <c r="AR4748" s="12">
        <v>0</v>
      </c>
      <c r="AS4748" s="12">
        <v>0</v>
      </c>
      <c r="AT4748" s="12">
        <f t="shared" ref="AT4748:BI4748" si="7309">SUM(AT4749:AT4751)</f>
        <v>0</v>
      </c>
      <c r="AU4748" s="12">
        <f t="shared" si="7309"/>
        <v>0</v>
      </c>
      <c r="AV4748" s="12">
        <f t="shared" si="7309"/>
        <v>0</v>
      </c>
      <c r="AW4748" s="12">
        <f t="shared" si="7309"/>
        <v>0</v>
      </c>
      <c r="AX4748" s="12">
        <f t="shared" si="7309"/>
        <v>0</v>
      </c>
      <c r="AY4748" s="12">
        <f t="shared" si="7309"/>
        <v>0</v>
      </c>
      <c r="AZ4748" s="12">
        <f t="shared" si="7309"/>
        <v>0</v>
      </c>
      <c r="BA4748" s="12">
        <f t="shared" si="7309"/>
        <v>0</v>
      </c>
      <c r="BB4748" s="12">
        <f t="shared" si="7309"/>
        <v>0</v>
      </c>
      <c r="BC4748" s="12">
        <f t="shared" si="7309"/>
        <v>0</v>
      </c>
      <c r="BD4748" s="12">
        <f t="shared" si="7309"/>
        <v>0</v>
      </c>
      <c r="BE4748" s="12">
        <f t="shared" si="7309"/>
        <v>0</v>
      </c>
      <c r="BF4748" s="12">
        <f t="shared" si="7309"/>
        <v>0</v>
      </c>
      <c r="BG4748" s="12">
        <f t="shared" si="7309"/>
        <v>0</v>
      </c>
      <c r="BH4748" s="12">
        <f t="shared" si="7309"/>
        <v>0</v>
      </c>
      <c r="BI4748" s="12">
        <f t="shared" si="7309"/>
        <v>0</v>
      </c>
      <c r="BJ4748" s="12">
        <v>0</v>
      </c>
      <c r="BK4748" s="12">
        <v>0</v>
      </c>
    </row>
    <row r="4749" spans="1:63" x14ac:dyDescent="0.25">
      <c r="A4749" s="4" t="s">
        <v>1522</v>
      </c>
      <c r="B4749" s="4" t="s">
        <v>1</v>
      </c>
      <c r="C4749" s="4" t="s">
        <v>14</v>
      </c>
      <c r="D4749" s="107" t="s">
        <v>1524</v>
      </c>
      <c r="E4749" s="117">
        <v>6139</v>
      </c>
      <c r="F4749" s="107"/>
      <c r="G4749" s="103" t="s">
        <v>1647</v>
      </c>
      <c r="H4749" s="13" t="s">
        <v>37</v>
      </c>
      <c r="I4749" s="14">
        <v>100</v>
      </c>
      <c r="J4749" s="14">
        <v>5000</v>
      </c>
      <c r="K4749" s="14"/>
      <c r="L4749" s="14"/>
      <c r="M4749" s="14"/>
      <c r="N4749" s="14"/>
      <c r="O4749" s="14"/>
      <c r="P4749" s="14">
        <f t="shared" si="7298"/>
        <v>5000</v>
      </c>
      <c r="Q4749" s="14"/>
      <c r="R4749" s="14"/>
      <c r="S4749" s="14"/>
      <c r="T4749" s="14"/>
      <c r="U4749" s="14"/>
      <c r="V4749" s="14"/>
      <c r="W4749" s="14"/>
      <c r="X4749" s="14"/>
      <c r="Y4749" s="14"/>
      <c r="Z4749" s="14">
        <v>0</v>
      </c>
      <c r="AA4749" s="14">
        <v>5000</v>
      </c>
      <c r="AB4749" s="14">
        <v>0</v>
      </c>
      <c r="AC4749" s="14"/>
      <c r="AD4749" s="14"/>
      <c r="AE4749" s="14"/>
      <c r="AF4749" s="14"/>
      <c r="AG4749" s="14"/>
      <c r="AH4749" s="14">
        <f t="shared" si="7299"/>
        <v>0</v>
      </c>
      <c r="AI4749" s="14"/>
      <c r="AJ4749" s="14"/>
      <c r="AK4749" s="14"/>
      <c r="AL4749" s="14"/>
      <c r="AM4749" s="14"/>
      <c r="AN4749" s="14"/>
      <c r="AO4749" s="14"/>
      <c r="AP4749" s="14"/>
      <c r="AQ4749" s="14"/>
      <c r="AR4749" s="14">
        <v>0</v>
      </c>
      <c r="AS4749" s="14">
        <v>0</v>
      </c>
      <c r="AT4749" s="14">
        <v>0</v>
      </c>
      <c r="AU4749" s="14"/>
      <c r="AV4749" s="14"/>
      <c r="AW4749" s="14"/>
      <c r="AX4749" s="14"/>
      <c r="AY4749" s="14"/>
      <c r="AZ4749" s="14">
        <f t="shared" si="7300"/>
        <v>0</v>
      </c>
      <c r="BA4749" s="14"/>
      <c r="BB4749" s="14"/>
      <c r="BC4749" s="14"/>
      <c r="BD4749" s="14"/>
      <c r="BE4749" s="14"/>
      <c r="BF4749" s="14"/>
      <c r="BG4749" s="14"/>
      <c r="BH4749" s="14"/>
      <c r="BI4749" s="14"/>
      <c r="BJ4749" s="14">
        <v>0</v>
      </c>
      <c r="BK4749" s="14">
        <v>0</v>
      </c>
    </row>
    <row r="4750" spans="1:63" ht="22.5" x14ac:dyDescent="0.25">
      <c r="A4750" s="4" t="s">
        <v>1522</v>
      </c>
      <c r="B4750" s="4" t="s">
        <v>1</v>
      </c>
      <c r="C4750" s="4" t="s">
        <v>14</v>
      </c>
      <c r="D4750" s="107" t="s">
        <v>1524</v>
      </c>
      <c r="E4750" s="117">
        <v>6139</v>
      </c>
      <c r="F4750" s="107" t="s">
        <v>1530</v>
      </c>
      <c r="G4750" s="103" t="s">
        <v>1647</v>
      </c>
      <c r="H4750" s="13" t="s">
        <v>39</v>
      </c>
      <c r="I4750" s="14">
        <v>100</v>
      </c>
      <c r="J4750" s="14">
        <v>0</v>
      </c>
      <c r="K4750" s="14"/>
      <c r="L4750" s="14"/>
      <c r="M4750" s="14"/>
      <c r="N4750" s="14"/>
      <c r="O4750" s="14"/>
      <c r="P4750" s="14">
        <f t="shared" si="7298"/>
        <v>0</v>
      </c>
      <c r="Q4750" s="14"/>
      <c r="R4750" s="14"/>
      <c r="S4750" s="14"/>
      <c r="T4750" s="14"/>
      <c r="U4750" s="14"/>
      <c r="V4750" s="14"/>
      <c r="W4750" s="14"/>
      <c r="X4750" s="14"/>
      <c r="Y4750" s="14"/>
      <c r="Z4750" s="14">
        <v>0</v>
      </c>
      <c r="AA4750" s="14">
        <v>0</v>
      </c>
      <c r="AB4750" s="14">
        <v>0</v>
      </c>
      <c r="AC4750" s="14"/>
      <c r="AD4750" s="14"/>
      <c r="AE4750" s="14"/>
      <c r="AF4750" s="14"/>
      <c r="AG4750" s="14"/>
      <c r="AH4750" s="14">
        <f t="shared" si="7299"/>
        <v>0</v>
      </c>
      <c r="AI4750" s="14"/>
      <c r="AJ4750" s="14"/>
      <c r="AK4750" s="14"/>
      <c r="AL4750" s="14"/>
      <c r="AM4750" s="14"/>
      <c r="AN4750" s="14"/>
      <c r="AO4750" s="14"/>
      <c r="AP4750" s="14"/>
      <c r="AQ4750" s="14"/>
      <c r="AR4750" s="14">
        <v>0</v>
      </c>
      <c r="AS4750" s="14">
        <v>0</v>
      </c>
      <c r="AT4750" s="14">
        <v>0</v>
      </c>
      <c r="AU4750" s="14"/>
      <c r="AV4750" s="14"/>
      <c r="AW4750" s="14"/>
      <c r="AX4750" s="14"/>
      <c r="AY4750" s="14"/>
      <c r="AZ4750" s="14">
        <f t="shared" si="7300"/>
        <v>0</v>
      </c>
      <c r="BA4750" s="14"/>
      <c r="BB4750" s="14"/>
      <c r="BC4750" s="14"/>
      <c r="BD4750" s="14"/>
      <c r="BE4750" s="14"/>
      <c r="BF4750" s="14"/>
      <c r="BG4750" s="14"/>
      <c r="BH4750" s="14"/>
      <c r="BI4750" s="14"/>
      <c r="BJ4750" s="14">
        <v>0</v>
      </c>
      <c r="BK4750" s="14">
        <v>0</v>
      </c>
    </row>
    <row r="4751" spans="1:63" ht="33.75" x14ac:dyDescent="0.25">
      <c r="A4751" s="4" t="s">
        <v>1522</v>
      </c>
      <c r="B4751" s="4" t="s">
        <v>1</v>
      </c>
      <c r="C4751" s="4" t="s">
        <v>14</v>
      </c>
      <c r="D4751" s="107" t="s">
        <v>1524</v>
      </c>
      <c r="E4751" s="117">
        <v>6139</v>
      </c>
      <c r="F4751" s="107" t="s">
        <v>1531</v>
      </c>
      <c r="G4751" s="103" t="s">
        <v>1647</v>
      </c>
      <c r="H4751" s="13" t="s">
        <v>40</v>
      </c>
      <c r="I4751" s="14">
        <v>100</v>
      </c>
      <c r="J4751" s="14">
        <v>0</v>
      </c>
      <c r="K4751" s="14"/>
      <c r="L4751" s="14"/>
      <c r="M4751" s="14"/>
      <c r="N4751" s="14"/>
      <c r="O4751" s="14"/>
      <c r="P4751" s="14">
        <f t="shared" si="7298"/>
        <v>0</v>
      </c>
      <c r="Q4751" s="14"/>
      <c r="R4751" s="14"/>
      <c r="S4751" s="14"/>
      <c r="T4751" s="14"/>
      <c r="U4751" s="14"/>
      <c r="V4751" s="14"/>
      <c r="W4751" s="14"/>
      <c r="X4751" s="14"/>
      <c r="Y4751" s="14"/>
      <c r="Z4751" s="14">
        <v>0</v>
      </c>
      <c r="AA4751" s="14">
        <v>0</v>
      </c>
      <c r="AB4751" s="14">
        <v>0</v>
      </c>
      <c r="AC4751" s="14"/>
      <c r="AD4751" s="14"/>
      <c r="AE4751" s="14"/>
      <c r="AF4751" s="14"/>
      <c r="AG4751" s="14"/>
      <c r="AH4751" s="14">
        <f t="shared" si="7299"/>
        <v>0</v>
      </c>
      <c r="AI4751" s="14"/>
      <c r="AJ4751" s="14"/>
      <c r="AK4751" s="14"/>
      <c r="AL4751" s="14"/>
      <c r="AM4751" s="14"/>
      <c r="AN4751" s="14"/>
      <c r="AO4751" s="14"/>
      <c r="AP4751" s="14"/>
      <c r="AQ4751" s="14"/>
      <c r="AR4751" s="14">
        <v>0</v>
      </c>
      <c r="AS4751" s="14">
        <v>0</v>
      </c>
      <c r="AT4751" s="14">
        <v>0</v>
      </c>
      <c r="AU4751" s="14"/>
      <c r="AV4751" s="14"/>
      <c r="AW4751" s="14"/>
      <c r="AX4751" s="14"/>
      <c r="AY4751" s="14"/>
      <c r="AZ4751" s="14">
        <f t="shared" si="7300"/>
        <v>0</v>
      </c>
      <c r="BA4751" s="14"/>
      <c r="BB4751" s="14"/>
      <c r="BC4751" s="14"/>
      <c r="BD4751" s="14"/>
      <c r="BE4751" s="14"/>
      <c r="BF4751" s="14"/>
      <c r="BG4751" s="14"/>
      <c r="BH4751" s="14"/>
      <c r="BI4751" s="14"/>
      <c r="BJ4751" s="14">
        <v>0</v>
      </c>
      <c r="BK4751" s="14">
        <v>0</v>
      </c>
    </row>
    <row r="4752" spans="1:63" ht="33.75" x14ac:dyDescent="0.25">
      <c r="A4752" s="1" t="s">
        <v>0</v>
      </c>
      <c r="B4752" s="1" t="s">
        <v>0</v>
      </c>
      <c r="C4752" s="1" t="s">
        <v>0</v>
      </c>
      <c r="D4752" s="106" t="s">
        <v>0</v>
      </c>
      <c r="E4752" s="106" t="s">
        <v>0</v>
      </c>
      <c r="F4752" s="106" t="s">
        <v>0</v>
      </c>
      <c r="G4752" s="2" t="s">
        <v>0</v>
      </c>
      <c r="H4752" s="10" t="s">
        <v>49</v>
      </c>
      <c r="I4752" s="11">
        <f>SUM(I4753)</f>
        <v>100</v>
      </c>
      <c r="J4752" s="11">
        <f t="shared" ref="J4752:Y4753" si="7310">SUM(J4753)</f>
        <v>100000</v>
      </c>
      <c r="K4752" s="11">
        <f t="shared" si="7310"/>
        <v>0</v>
      </c>
      <c r="L4752" s="11">
        <f t="shared" si="7310"/>
        <v>0</v>
      </c>
      <c r="M4752" s="11">
        <f t="shared" si="7310"/>
        <v>0</v>
      </c>
      <c r="N4752" s="11">
        <f t="shared" si="7310"/>
        <v>0</v>
      </c>
      <c r="O4752" s="11">
        <f t="shared" si="7310"/>
        <v>0</v>
      </c>
      <c r="P4752" s="11">
        <f t="shared" si="7310"/>
        <v>100000</v>
      </c>
      <c r="Q4752" s="11">
        <f t="shared" si="7310"/>
        <v>0</v>
      </c>
      <c r="R4752" s="11">
        <f t="shared" si="7310"/>
        <v>0</v>
      </c>
      <c r="S4752" s="11">
        <f t="shared" si="7310"/>
        <v>0</v>
      </c>
      <c r="T4752" s="11">
        <f t="shared" si="7310"/>
        <v>0</v>
      </c>
      <c r="U4752" s="11">
        <f t="shared" si="7310"/>
        <v>0</v>
      </c>
      <c r="V4752" s="11">
        <f t="shared" si="7310"/>
        <v>0</v>
      </c>
      <c r="W4752" s="11">
        <f t="shared" si="7310"/>
        <v>0</v>
      </c>
      <c r="X4752" s="11">
        <f t="shared" si="7310"/>
        <v>0</v>
      </c>
      <c r="Y4752" s="11">
        <f t="shared" si="7310"/>
        <v>0</v>
      </c>
      <c r="Z4752" s="11">
        <v>0</v>
      </c>
      <c r="AA4752" s="11">
        <v>100000</v>
      </c>
      <c r="AB4752" s="11">
        <f t="shared" ref="AB4752:AQ4753" si="7311">SUM(AB4753)</f>
        <v>0</v>
      </c>
      <c r="AC4752" s="11">
        <f t="shared" si="7311"/>
        <v>0</v>
      </c>
      <c r="AD4752" s="11">
        <f t="shared" si="7311"/>
        <v>0</v>
      </c>
      <c r="AE4752" s="11">
        <f t="shared" si="7311"/>
        <v>0</v>
      </c>
      <c r="AF4752" s="11">
        <f t="shared" si="7311"/>
        <v>0</v>
      </c>
      <c r="AG4752" s="11">
        <f t="shared" si="7311"/>
        <v>0</v>
      </c>
      <c r="AH4752" s="11">
        <f t="shared" si="7311"/>
        <v>0</v>
      </c>
      <c r="AI4752" s="11">
        <f t="shared" si="7311"/>
        <v>0</v>
      </c>
      <c r="AJ4752" s="11">
        <f t="shared" si="7311"/>
        <v>0</v>
      </c>
      <c r="AK4752" s="11">
        <f t="shared" si="7311"/>
        <v>0</v>
      </c>
      <c r="AL4752" s="11">
        <f t="shared" si="7311"/>
        <v>0</v>
      </c>
      <c r="AM4752" s="11">
        <f t="shared" si="7311"/>
        <v>0</v>
      </c>
      <c r="AN4752" s="11">
        <f t="shared" si="7311"/>
        <v>0</v>
      </c>
      <c r="AO4752" s="11">
        <f t="shared" si="7311"/>
        <v>0</v>
      </c>
      <c r="AP4752" s="11">
        <f t="shared" si="7311"/>
        <v>0</v>
      </c>
      <c r="AQ4752" s="11">
        <f t="shared" si="7311"/>
        <v>0</v>
      </c>
      <c r="AR4752" s="11">
        <v>0</v>
      </c>
      <c r="AS4752" s="11">
        <v>0</v>
      </c>
      <c r="AT4752" s="11">
        <f t="shared" ref="AT4752:BI4753" si="7312">SUM(AT4753)</f>
        <v>0</v>
      </c>
      <c r="AU4752" s="11">
        <f t="shared" si="7312"/>
        <v>0</v>
      </c>
      <c r="AV4752" s="11">
        <f t="shared" si="7312"/>
        <v>0</v>
      </c>
      <c r="AW4752" s="11">
        <f t="shared" si="7312"/>
        <v>0</v>
      </c>
      <c r="AX4752" s="11">
        <f t="shared" si="7312"/>
        <v>0</v>
      </c>
      <c r="AY4752" s="11">
        <f t="shared" si="7312"/>
        <v>0</v>
      </c>
      <c r="AZ4752" s="11">
        <f t="shared" si="7312"/>
        <v>0</v>
      </c>
      <c r="BA4752" s="11">
        <f t="shared" si="7312"/>
        <v>0</v>
      </c>
      <c r="BB4752" s="11">
        <f t="shared" si="7312"/>
        <v>0</v>
      </c>
      <c r="BC4752" s="11">
        <f t="shared" si="7312"/>
        <v>0</v>
      </c>
      <c r="BD4752" s="11">
        <f t="shared" si="7312"/>
        <v>0</v>
      </c>
      <c r="BE4752" s="11">
        <f t="shared" si="7312"/>
        <v>0</v>
      </c>
      <c r="BF4752" s="11">
        <f t="shared" si="7312"/>
        <v>0</v>
      </c>
      <c r="BG4752" s="11">
        <f t="shared" si="7312"/>
        <v>0</v>
      </c>
      <c r="BH4752" s="11">
        <f t="shared" si="7312"/>
        <v>0</v>
      </c>
      <c r="BI4752" s="11">
        <f t="shared" si="7312"/>
        <v>0</v>
      </c>
      <c r="BJ4752" s="11">
        <v>0</v>
      </c>
      <c r="BK4752" s="11">
        <v>0</v>
      </c>
    </row>
    <row r="4753" spans="1:63" x14ac:dyDescent="0.25">
      <c r="A4753" s="4" t="s">
        <v>1522</v>
      </c>
      <c r="B4753" s="4" t="s">
        <v>1</v>
      </c>
      <c r="C4753" s="4" t="s">
        <v>14</v>
      </c>
      <c r="D4753" s="107" t="s">
        <v>1524</v>
      </c>
      <c r="E4753" s="106" t="s">
        <v>50</v>
      </c>
      <c r="F4753" s="106" t="s">
        <v>0</v>
      </c>
      <c r="G4753" s="2" t="s">
        <v>0</v>
      </c>
      <c r="H4753" s="2" t="s">
        <v>51</v>
      </c>
      <c r="I4753" s="12">
        <f>SUM(I4754)</f>
        <v>100</v>
      </c>
      <c r="J4753" s="12">
        <f t="shared" si="7310"/>
        <v>100000</v>
      </c>
      <c r="K4753" s="12">
        <f t="shared" ref="K4753:Y4753" si="7313">SUM(K4754)</f>
        <v>0</v>
      </c>
      <c r="L4753" s="12">
        <f t="shared" si="7313"/>
        <v>0</v>
      </c>
      <c r="M4753" s="12">
        <f t="shared" si="7313"/>
        <v>0</v>
      </c>
      <c r="N4753" s="12">
        <f t="shared" si="7313"/>
        <v>0</v>
      </c>
      <c r="O4753" s="12">
        <f t="shared" si="7313"/>
        <v>0</v>
      </c>
      <c r="P4753" s="12">
        <f t="shared" si="7313"/>
        <v>100000</v>
      </c>
      <c r="Q4753" s="12">
        <f t="shared" si="7313"/>
        <v>0</v>
      </c>
      <c r="R4753" s="12">
        <f t="shared" si="7313"/>
        <v>0</v>
      </c>
      <c r="S4753" s="12">
        <f t="shared" si="7313"/>
        <v>0</v>
      </c>
      <c r="T4753" s="12">
        <f t="shared" si="7313"/>
        <v>0</v>
      </c>
      <c r="U4753" s="12">
        <f t="shared" si="7313"/>
        <v>0</v>
      </c>
      <c r="V4753" s="12">
        <f t="shared" si="7313"/>
        <v>0</v>
      </c>
      <c r="W4753" s="12">
        <f t="shared" si="7313"/>
        <v>0</v>
      </c>
      <c r="X4753" s="12">
        <f t="shared" si="7313"/>
        <v>0</v>
      </c>
      <c r="Y4753" s="12">
        <f t="shared" si="7313"/>
        <v>0</v>
      </c>
      <c r="Z4753" s="12">
        <v>0</v>
      </c>
      <c r="AA4753" s="12">
        <v>100000</v>
      </c>
      <c r="AB4753" s="12">
        <f t="shared" si="7311"/>
        <v>0</v>
      </c>
      <c r="AC4753" s="12">
        <f t="shared" ref="AC4753:AQ4753" si="7314">SUM(AC4754)</f>
        <v>0</v>
      </c>
      <c r="AD4753" s="12">
        <f t="shared" si="7314"/>
        <v>0</v>
      </c>
      <c r="AE4753" s="12">
        <f t="shared" si="7314"/>
        <v>0</v>
      </c>
      <c r="AF4753" s="12">
        <f t="shared" si="7314"/>
        <v>0</v>
      </c>
      <c r="AG4753" s="12">
        <f t="shared" si="7314"/>
        <v>0</v>
      </c>
      <c r="AH4753" s="12">
        <f t="shared" si="7314"/>
        <v>0</v>
      </c>
      <c r="AI4753" s="12">
        <f t="shared" si="7314"/>
        <v>0</v>
      </c>
      <c r="AJ4753" s="12">
        <f t="shared" si="7314"/>
        <v>0</v>
      </c>
      <c r="AK4753" s="12">
        <f t="shared" si="7314"/>
        <v>0</v>
      </c>
      <c r="AL4753" s="12">
        <f t="shared" si="7314"/>
        <v>0</v>
      </c>
      <c r="AM4753" s="12">
        <f t="shared" si="7314"/>
        <v>0</v>
      </c>
      <c r="AN4753" s="12">
        <f t="shared" si="7314"/>
        <v>0</v>
      </c>
      <c r="AO4753" s="12">
        <f t="shared" si="7314"/>
        <v>0</v>
      </c>
      <c r="AP4753" s="12">
        <f t="shared" si="7314"/>
        <v>0</v>
      </c>
      <c r="AQ4753" s="12">
        <f t="shared" si="7314"/>
        <v>0</v>
      </c>
      <c r="AR4753" s="12">
        <v>0</v>
      </c>
      <c r="AS4753" s="12">
        <v>0</v>
      </c>
      <c r="AT4753" s="12">
        <f t="shared" si="7312"/>
        <v>0</v>
      </c>
      <c r="AU4753" s="12">
        <f t="shared" ref="AU4753:BI4753" si="7315">SUM(AU4754)</f>
        <v>0</v>
      </c>
      <c r="AV4753" s="12">
        <f t="shared" si="7315"/>
        <v>0</v>
      </c>
      <c r="AW4753" s="12">
        <f t="shared" si="7315"/>
        <v>0</v>
      </c>
      <c r="AX4753" s="12">
        <f t="shared" si="7315"/>
        <v>0</v>
      </c>
      <c r="AY4753" s="12">
        <f t="shared" si="7315"/>
        <v>0</v>
      </c>
      <c r="AZ4753" s="12">
        <f t="shared" si="7315"/>
        <v>0</v>
      </c>
      <c r="BA4753" s="12">
        <f t="shared" si="7315"/>
        <v>0</v>
      </c>
      <c r="BB4753" s="12">
        <f t="shared" si="7315"/>
        <v>0</v>
      </c>
      <c r="BC4753" s="12">
        <f t="shared" si="7315"/>
        <v>0</v>
      </c>
      <c r="BD4753" s="12">
        <f t="shared" si="7315"/>
        <v>0</v>
      </c>
      <c r="BE4753" s="12">
        <f t="shared" si="7315"/>
        <v>0</v>
      </c>
      <c r="BF4753" s="12">
        <f t="shared" si="7315"/>
        <v>0</v>
      </c>
      <c r="BG4753" s="12">
        <f t="shared" si="7315"/>
        <v>0</v>
      </c>
      <c r="BH4753" s="12">
        <f t="shared" si="7315"/>
        <v>0</v>
      </c>
      <c r="BI4753" s="12">
        <f t="shared" si="7315"/>
        <v>0</v>
      </c>
      <c r="BJ4753" s="12">
        <v>0</v>
      </c>
      <c r="BK4753" s="12">
        <v>0</v>
      </c>
    </row>
    <row r="4754" spans="1:63" x14ac:dyDescent="0.25">
      <c r="A4754" s="4" t="s">
        <v>1522</v>
      </c>
      <c r="B4754" s="4" t="s">
        <v>1</v>
      </c>
      <c r="C4754" s="4" t="s">
        <v>14</v>
      </c>
      <c r="D4754" s="107" t="s">
        <v>1524</v>
      </c>
      <c r="E4754" s="117">
        <v>8213</v>
      </c>
      <c r="F4754" s="107"/>
      <c r="G4754" s="103" t="s">
        <v>1647</v>
      </c>
      <c r="H4754" s="13" t="s">
        <v>53</v>
      </c>
      <c r="I4754" s="14">
        <v>100</v>
      </c>
      <c r="J4754" s="14">
        <v>100000</v>
      </c>
      <c r="K4754" s="14"/>
      <c r="L4754" s="14"/>
      <c r="M4754" s="14"/>
      <c r="N4754" s="14"/>
      <c r="O4754" s="14"/>
      <c r="P4754" s="14">
        <f t="shared" si="7298"/>
        <v>100000</v>
      </c>
      <c r="Q4754" s="14"/>
      <c r="R4754" s="14"/>
      <c r="S4754" s="14"/>
      <c r="T4754" s="14"/>
      <c r="U4754" s="14"/>
      <c r="V4754" s="14"/>
      <c r="W4754" s="14"/>
      <c r="X4754" s="14"/>
      <c r="Y4754" s="14"/>
      <c r="Z4754" s="14">
        <v>0</v>
      </c>
      <c r="AA4754" s="14">
        <v>100000</v>
      </c>
      <c r="AB4754" s="14">
        <v>0</v>
      </c>
      <c r="AC4754" s="14"/>
      <c r="AD4754" s="14"/>
      <c r="AE4754" s="14"/>
      <c r="AF4754" s="14"/>
      <c r="AG4754" s="14"/>
      <c r="AH4754" s="14">
        <f t="shared" si="7299"/>
        <v>0</v>
      </c>
      <c r="AI4754" s="14"/>
      <c r="AJ4754" s="14"/>
      <c r="AK4754" s="14"/>
      <c r="AL4754" s="14"/>
      <c r="AM4754" s="14"/>
      <c r="AN4754" s="14"/>
      <c r="AO4754" s="14"/>
      <c r="AP4754" s="14"/>
      <c r="AQ4754" s="14"/>
      <c r="AR4754" s="14">
        <v>0</v>
      </c>
      <c r="AS4754" s="14">
        <v>0</v>
      </c>
      <c r="AT4754" s="14">
        <v>0</v>
      </c>
      <c r="AU4754" s="14"/>
      <c r="AV4754" s="14"/>
      <c r="AW4754" s="14"/>
      <c r="AX4754" s="14"/>
      <c r="AY4754" s="14"/>
      <c r="AZ4754" s="14">
        <f t="shared" si="7300"/>
        <v>0</v>
      </c>
      <c r="BA4754" s="14"/>
      <c r="BB4754" s="14"/>
      <c r="BC4754" s="14"/>
      <c r="BD4754" s="14"/>
      <c r="BE4754" s="14"/>
      <c r="BF4754" s="14"/>
      <c r="BG4754" s="14"/>
      <c r="BH4754" s="14"/>
      <c r="BI4754" s="14"/>
      <c r="BJ4754" s="14">
        <v>0</v>
      </c>
      <c r="BK4754" s="14">
        <v>0</v>
      </c>
    </row>
    <row r="4755" spans="1:63" ht="33.75" x14ac:dyDescent="0.25">
      <c r="A4755" s="13" t="s">
        <v>0</v>
      </c>
      <c r="B4755" s="13" t="s">
        <v>0</v>
      </c>
      <c r="C4755" s="13" t="s">
        <v>0</v>
      </c>
      <c r="D4755" s="103" t="s">
        <v>0</v>
      </c>
      <c r="E4755" s="103" t="s">
        <v>0</v>
      </c>
      <c r="F4755" s="103" t="s">
        <v>0</v>
      </c>
      <c r="G4755" s="13" t="s">
        <v>0</v>
      </c>
      <c r="H4755" s="10" t="s">
        <v>1532</v>
      </c>
      <c r="I4755" s="11">
        <f>SUM(I4752,I4728)</f>
        <v>1900</v>
      </c>
      <c r="J4755" s="11">
        <f t="shared" ref="J4755:Y4755" si="7316">SUM(J4752,J4728)</f>
        <v>700000</v>
      </c>
      <c r="K4755" s="11">
        <f t="shared" si="7316"/>
        <v>0</v>
      </c>
      <c r="L4755" s="11">
        <f t="shared" si="7316"/>
        <v>0</v>
      </c>
      <c r="M4755" s="11">
        <f t="shared" si="7316"/>
        <v>0</v>
      </c>
      <c r="N4755" s="11">
        <f t="shared" si="7316"/>
        <v>0</v>
      </c>
      <c r="O4755" s="11">
        <f t="shared" si="7316"/>
        <v>0</v>
      </c>
      <c r="P4755" s="11">
        <f t="shared" si="7316"/>
        <v>700000</v>
      </c>
      <c r="Q4755" s="11">
        <f t="shared" si="7316"/>
        <v>0</v>
      </c>
      <c r="R4755" s="11">
        <f t="shared" si="7316"/>
        <v>0</v>
      </c>
      <c r="S4755" s="11">
        <f t="shared" si="7316"/>
        <v>0</v>
      </c>
      <c r="T4755" s="11">
        <f t="shared" si="7316"/>
        <v>0</v>
      </c>
      <c r="U4755" s="11">
        <f t="shared" si="7316"/>
        <v>0</v>
      </c>
      <c r="V4755" s="11">
        <f t="shared" si="7316"/>
        <v>0</v>
      </c>
      <c r="W4755" s="11">
        <f t="shared" si="7316"/>
        <v>0</v>
      </c>
      <c r="X4755" s="11">
        <f t="shared" si="7316"/>
        <v>0</v>
      </c>
      <c r="Y4755" s="11">
        <f t="shared" si="7316"/>
        <v>0</v>
      </c>
      <c r="Z4755" s="11">
        <v>0</v>
      </c>
      <c r="AA4755" s="11">
        <v>700000</v>
      </c>
      <c r="AB4755" s="11">
        <f t="shared" ref="AB4755:AQ4755" si="7317">SUM(AB4752,AB4728)</f>
        <v>0</v>
      </c>
      <c r="AC4755" s="11">
        <f t="shared" si="7317"/>
        <v>0</v>
      </c>
      <c r="AD4755" s="11">
        <f t="shared" si="7317"/>
        <v>0</v>
      </c>
      <c r="AE4755" s="11">
        <f t="shared" si="7317"/>
        <v>0</v>
      </c>
      <c r="AF4755" s="11">
        <f t="shared" si="7317"/>
        <v>0</v>
      </c>
      <c r="AG4755" s="11">
        <f t="shared" si="7317"/>
        <v>0</v>
      </c>
      <c r="AH4755" s="11">
        <f t="shared" si="7317"/>
        <v>0</v>
      </c>
      <c r="AI4755" s="11">
        <f t="shared" si="7317"/>
        <v>0</v>
      </c>
      <c r="AJ4755" s="11">
        <f t="shared" si="7317"/>
        <v>0</v>
      </c>
      <c r="AK4755" s="11">
        <f t="shared" si="7317"/>
        <v>0</v>
      </c>
      <c r="AL4755" s="11">
        <f t="shared" si="7317"/>
        <v>0</v>
      </c>
      <c r="AM4755" s="11">
        <f t="shared" si="7317"/>
        <v>0</v>
      </c>
      <c r="AN4755" s="11">
        <f t="shared" si="7317"/>
        <v>0</v>
      </c>
      <c r="AO4755" s="11">
        <f t="shared" si="7317"/>
        <v>0</v>
      </c>
      <c r="AP4755" s="11">
        <f t="shared" si="7317"/>
        <v>0</v>
      </c>
      <c r="AQ4755" s="11">
        <f t="shared" si="7317"/>
        <v>0</v>
      </c>
      <c r="AR4755" s="11">
        <v>0</v>
      </c>
      <c r="AS4755" s="11">
        <v>0</v>
      </c>
      <c r="AT4755" s="11">
        <f t="shared" ref="AT4755:BI4755" si="7318">SUM(AT4752,AT4728)</f>
        <v>0</v>
      </c>
      <c r="AU4755" s="11">
        <f t="shared" si="7318"/>
        <v>0</v>
      </c>
      <c r="AV4755" s="11">
        <f t="shared" si="7318"/>
        <v>0</v>
      </c>
      <c r="AW4755" s="11">
        <f t="shared" si="7318"/>
        <v>0</v>
      </c>
      <c r="AX4755" s="11">
        <f t="shared" si="7318"/>
        <v>0</v>
      </c>
      <c r="AY4755" s="11">
        <f t="shared" si="7318"/>
        <v>0</v>
      </c>
      <c r="AZ4755" s="11">
        <f t="shared" si="7318"/>
        <v>0</v>
      </c>
      <c r="BA4755" s="11">
        <f t="shared" si="7318"/>
        <v>0</v>
      </c>
      <c r="BB4755" s="11">
        <f t="shared" si="7318"/>
        <v>0</v>
      </c>
      <c r="BC4755" s="11">
        <f t="shared" si="7318"/>
        <v>0</v>
      </c>
      <c r="BD4755" s="11">
        <f t="shared" si="7318"/>
        <v>0</v>
      </c>
      <c r="BE4755" s="11">
        <f t="shared" si="7318"/>
        <v>0</v>
      </c>
      <c r="BF4755" s="11">
        <f t="shared" si="7318"/>
        <v>0</v>
      </c>
      <c r="BG4755" s="11">
        <f t="shared" si="7318"/>
        <v>0</v>
      </c>
      <c r="BH4755" s="11">
        <f t="shared" si="7318"/>
        <v>0</v>
      </c>
      <c r="BI4755" s="11">
        <f t="shared" si="7318"/>
        <v>0</v>
      </c>
      <c r="BJ4755" s="11">
        <v>0</v>
      </c>
      <c r="BK4755" s="11">
        <v>0</v>
      </c>
    </row>
    <row r="4756" spans="1:63" ht="15.75" thickBot="1" x14ac:dyDescent="0.3">
      <c r="A4756" s="13" t="s">
        <v>0</v>
      </c>
      <c r="B4756" s="13" t="s">
        <v>0</v>
      </c>
      <c r="C4756" s="13" t="s">
        <v>0</v>
      </c>
      <c r="D4756" s="103" t="s">
        <v>0</v>
      </c>
      <c r="E4756" s="103" t="s">
        <v>0</v>
      </c>
      <c r="F4756" s="103" t="s">
        <v>0</v>
      </c>
      <c r="G4756" s="13" t="s">
        <v>0</v>
      </c>
      <c r="H4756" s="2" t="s">
        <v>55</v>
      </c>
      <c r="I4756" s="12">
        <v>0</v>
      </c>
      <c r="J4756" s="13" t="s">
        <v>0</v>
      </c>
      <c r="K4756" s="13"/>
      <c r="L4756" s="13"/>
      <c r="M4756" s="13"/>
      <c r="N4756" s="13"/>
      <c r="O4756" s="13"/>
      <c r="P4756" s="13" t="e">
        <f t="shared" si="7298"/>
        <v>#VALUE!</v>
      </c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  <c r="AB4756" s="13" t="s">
        <v>0</v>
      </c>
      <c r="AC4756" s="13"/>
      <c r="AD4756" s="13"/>
      <c r="AE4756" s="13"/>
      <c r="AF4756" s="13"/>
      <c r="AG4756" s="13"/>
      <c r="AH4756" s="13" t="e">
        <f t="shared" si="7299"/>
        <v>#VALUE!</v>
      </c>
      <c r="AI4756" s="13"/>
      <c r="AJ4756" s="13"/>
      <c r="AK4756" s="13"/>
      <c r="AL4756" s="13"/>
      <c r="AM4756" s="13"/>
      <c r="AN4756" s="13"/>
      <c r="AO4756" s="13"/>
      <c r="AP4756" s="13"/>
      <c r="AQ4756" s="13"/>
      <c r="AR4756" s="13"/>
      <c r="AS4756" s="13"/>
      <c r="AT4756" s="13" t="s">
        <v>0</v>
      </c>
      <c r="AU4756" s="13"/>
      <c r="AV4756" s="13"/>
      <c r="AW4756" s="13"/>
      <c r="AX4756" s="13"/>
      <c r="AY4756" s="13"/>
      <c r="AZ4756" s="13"/>
      <c r="BA4756" s="13"/>
      <c r="BB4756" s="13"/>
      <c r="BC4756" s="13"/>
      <c r="BD4756" s="13"/>
      <c r="BE4756" s="13"/>
      <c r="BF4756" s="13"/>
      <c r="BG4756" s="13"/>
      <c r="BH4756" s="13"/>
      <c r="BI4756" s="13"/>
      <c r="BJ4756" s="13"/>
      <c r="BK4756" s="13"/>
    </row>
    <row r="4757" spans="1:63" ht="69.75" customHeight="1" thickBot="1" x14ac:dyDescent="0.3">
      <c r="A4757" s="148" t="s">
        <v>0</v>
      </c>
      <c r="B4757" s="148" t="s">
        <v>0</v>
      </c>
      <c r="C4757" s="148" t="s">
        <v>0</v>
      </c>
      <c r="D4757" s="151" t="s">
        <v>0</v>
      </c>
      <c r="E4757" s="151" t="s">
        <v>0</v>
      </c>
      <c r="F4757" s="151" t="s">
        <v>0</v>
      </c>
      <c r="G4757" s="154" t="s">
        <v>0</v>
      </c>
      <c r="H4757" s="5" t="s">
        <v>56</v>
      </c>
      <c r="I4757" s="5" t="s">
        <v>9</v>
      </c>
      <c r="J4757" s="94" t="s">
        <v>10</v>
      </c>
      <c r="K4757" s="94" t="s">
        <v>1602</v>
      </c>
      <c r="L4757" s="94" t="s">
        <v>1535</v>
      </c>
      <c r="M4757" s="94" t="s">
        <v>1591</v>
      </c>
      <c r="N4757" s="94" t="s">
        <v>1592</v>
      </c>
      <c r="O4757" s="94" t="s">
        <v>1593</v>
      </c>
      <c r="P4757" s="94" t="s">
        <v>1606</v>
      </c>
      <c r="Q4757" s="94" t="s">
        <v>1603</v>
      </c>
      <c r="R4757" s="94" t="s">
        <v>1594</v>
      </c>
      <c r="S4757" s="94" t="s">
        <v>1595</v>
      </c>
      <c r="T4757" s="94" t="s">
        <v>1596</v>
      </c>
      <c r="U4757" s="94" t="s">
        <v>1597</v>
      </c>
      <c r="V4757" s="94" t="s">
        <v>1598</v>
      </c>
      <c r="W4757" s="94" t="s">
        <v>1599</v>
      </c>
      <c r="X4757" s="94" t="s">
        <v>1604</v>
      </c>
      <c r="Y4757" s="94" t="s">
        <v>1605</v>
      </c>
      <c r="Z4757" s="94" t="s">
        <v>1600</v>
      </c>
      <c r="AA4757" s="94" t="s">
        <v>1601</v>
      </c>
      <c r="AB4757" s="95" t="s">
        <v>11</v>
      </c>
      <c r="AC4757" s="95" t="s">
        <v>1602</v>
      </c>
      <c r="AD4757" s="95" t="s">
        <v>1535</v>
      </c>
      <c r="AE4757" s="95" t="s">
        <v>1591</v>
      </c>
      <c r="AF4757" s="95" t="s">
        <v>1592</v>
      </c>
      <c r="AG4757" s="95" t="s">
        <v>1593</v>
      </c>
      <c r="AH4757" s="95" t="s">
        <v>1607</v>
      </c>
      <c r="AI4757" s="95" t="s">
        <v>1603</v>
      </c>
      <c r="AJ4757" s="95" t="s">
        <v>1594</v>
      </c>
      <c r="AK4757" s="95" t="s">
        <v>1595</v>
      </c>
      <c r="AL4757" s="95" t="s">
        <v>1596</v>
      </c>
      <c r="AM4757" s="95" t="s">
        <v>1597</v>
      </c>
      <c r="AN4757" s="95" t="s">
        <v>1598</v>
      </c>
      <c r="AO4757" s="95" t="s">
        <v>1599</v>
      </c>
      <c r="AP4757" s="95" t="s">
        <v>1604</v>
      </c>
      <c r="AQ4757" s="95" t="s">
        <v>1605</v>
      </c>
      <c r="AR4757" s="95" t="s">
        <v>1600</v>
      </c>
      <c r="AS4757" s="95" t="s">
        <v>1601</v>
      </c>
      <c r="AT4757" s="96" t="s">
        <v>12</v>
      </c>
      <c r="AU4757" s="96" t="s">
        <v>1602</v>
      </c>
      <c r="AV4757" s="96" t="s">
        <v>1535</v>
      </c>
      <c r="AW4757" s="96" t="s">
        <v>1591</v>
      </c>
      <c r="AX4757" s="96" t="s">
        <v>1592</v>
      </c>
      <c r="AY4757" s="96" t="s">
        <v>1593</v>
      </c>
      <c r="AZ4757" s="96" t="s">
        <v>1608</v>
      </c>
      <c r="BA4757" s="96" t="s">
        <v>1603</v>
      </c>
      <c r="BB4757" s="96" t="s">
        <v>1594</v>
      </c>
      <c r="BC4757" s="96" t="s">
        <v>1595</v>
      </c>
      <c r="BD4757" s="96" t="s">
        <v>1596</v>
      </c>
      <c r="BE4757" s="96" t="s">
        <v>1597</v>
      </c>
      <c r="BF4757" s="96" t="s">
        <v>1598</v>
      </c>
      <c r="BG4757" s="96" t="s">
        <v>1599</v>
      </c>
      <c r="BH4757" s="96" t="s">
        <v>1604</v>
      </c>
      <c r="BI4757" s="96" t="s">
        <v>1605</v>
      </c>
      <c r="BJ4757" s="96" t="s">
        <v>1600</v>
      </c>
      <c r="BK4757" s="96" t="s">
        <v>1601</v>
      </c>
    </row>
    <row r="4758" spans="1:63" x14ac:dyDescent="0.25">
      <c r="A4758" s="149"/>
      <c r="B4758" s="149"/>
      <c r="C4758" s="149"/>
      <c r="D4758" s="152"/>
      <c r="E4758" s="152"/>
      <c r="F4758" s="152"/>
      <c r="G4758" s="155"/>
      <c r="H4758" s="15" t="s">
        <v>0</v>
      </c>
      <c r="I4758" s="9" t="s">
        <v>13</v>
      </c>
      <c r="J4758" s="9">
        <v>1</v>
      </c>
      <c r="K4758" s="9">
        <v>2</v>
      </c>
      <c r="L4758" s="9">
        <v>3</v>
      </c>
      <c r="M4758" s="9">
        <v>4</v>
      </c>
      <c r="N4758" s="9">
        <v>5</v>
      </c>
      <c r="O4758" s="9">
        <v>6</v>
      </c>
      <c r="P4758" s="9">
        <v>7</v>
      </c>
      <c r="Q4758" s="9">
        <v>8</v>
      </c>
      <c r="R4758" s="9">
        <v>9</v>
      </c>
      <c r="S4758" s="9">
        <v>10</v>
      </c>
      <c r="T4758" s="9">
        <v>11</v>
      </c>
      <c r="U4758" s="9">
        <v>12</v>
      </c>
      <c r="V4758" s="9">
        <v>13</v>
      </c>
      <c r="W4758" s="9">
        <v>14</v>
      </c>
      <c r="X4758" s="9">
        <v>15</v>
      </c>
      <c r="Y4758" s="9">
        <v>16</v>
      </c>
      <c r="Z4758" s="9">
        <v>20</v>
      </c>
      <c r="AA4758" s="9">
        <v>21</v>
      </c>
      <c r="AB4758" s="9">
        <v>1</v>
      </c>
      <c r="AC4758" s="9">
        <v>2</v>
      </c>
      <c r="AD4758" s="9">
        <v>3</v>
      </c>
      <c r="AE4758" s="9">
        <v>4</v>
      </c>
      <c r="AF4758" s="9">
        <v>5</v>
      </c>
      <c r="AG4758" s="9">
        <v>6</v>
      </c>
      <c r="AH4758" s="9">
        <v>7</v>
      </c>
      <c r="AI4758" s="9">
        <v>8</v>
      </c>
      <c r="AJ4758" s="9">
        <v>9</v>
      </c>
      <c r="AK4758" s="9">
        <v>10</v>
      </c>
      <c r="AL4758" s="9">
        <v>11</v>
      </c>
      <c r="AM4758" s="9">
        <v>12</v>
      </c>
      <c r="AN4758" s="9">
        <v>13</v>
      </c>
      <c r="AO4758" s="9">
        <v>14</v>
      </c>
      <c r="AP4758" s="9">
        <v>15</v>
      </c>
      <c r="AQ4758" s="9">
        <v>16</v>
      </c>
      <c r="AR4758" s="9">
        <v>20</v>
      </c>
      <c r="AS4758" s="9">
        <v>21</v>
      </c>
      <c r="AT4758" s="9">
        <v>1</v>
      </c>
      <c r="AU4758" s="9">
        <v>2</v>
      </c>
      <c r="AV4758" s="9">
        <v>3</v>
      </c>
      <c r="AW4758" s="9">
        <v>4</v>
      </c>
      <c r="AX4758" s="9">
        <v>5</v>
      </c>
      <c r="AY4758" s="9">
        <v>6</v>
      </c>
      <c r="AZ4758" s="9">
        <v>7</v>
      </c>
      <c r="BA4758" s="9">
        <v>8</v>
      </c>
      <c r="BB4758" s="9">
        <v>9</v>
      </c>
      <c r="BC4758" s="9">
        <v>10</v>
      </c>
      <c r="BD4758" s="9">
        <v>11</v>
      </c>
      <c r="BE4758" s="9">
        <v>12</v>
      </c>
      <c r="BF4758" s="9">
        <v>13</v>
      </c>
      <c r="BG4758" s="9">
        <v>14</v>
      </c>
      <c r="BH4758" s="9">
        <v>15</v>
      </c>
      <c r="BI4758" s="9">
        <v>16</v>
      </c>
      <c r="BJ4758" s="9">
        <v>20</v>
      </c>
      <c r="BK4758" s="9">
        <v>21</v>
      </c>
    </row>
    <row r="4759" spans="1:63" x14ac:dyDescent="0.25">
      <c r="A4759" s="149"/>
      <c r="B4759" s="149"/>
      <c r="C4759" s="149"/>
      <c r="D4759" s="152"/>
      <c r="E4759" s="152"/>
      <c r="F4759" s="152"/>
      <c r="G4759" s="155"/>
      <c r="H4759" s="16" t="s">
        <v>126</v>
      </c>
      <c r="I4759" s="17">
        <f>SUM(I4755)</f>
        <v>1900</v>
      </c>
      <c r="J4759" s="17">
        <f t="shared" ref="J4759:Y4759" si="7319">SUM(J4755)</f>
        <v>700000</v>
      </c>
      <c r="K4759" s="17">
        <f t="shared" si="7319"/>
        <v>0</v>
      </c>
      <c r="L4759" s="17">
        <f t="shared" si="7319"/>
        <v>0</v>
      </c>
      <c r="M4759" s="17">
        <f t="shared" si="7319"/>
        <v>0</v>
      </c>
      <c r="N4759" s="17">
        <f t="shared" si="7319"/>
        <v>0</v>
      </c>
      <c r="O4759" s="17">
        <f t="shared" si="7319"/>
        <v>0</v>
      </c>
      <c r="P4759" s="17">
        <f t="shared" ref="P4759" si="7320">SUM(P4755)</f>
        <v>700000</v>
      </c>
      <c r="Q4759" s="17">
        <f t="shared" si="7319"/>
        <v>0</v>
      </c>
      <c r="R4759" s="17">
        <f t="shared" si="7319"/>
        <v>0</v>
      </c>
      <c r="S4759" s="17">
        <f t="shared" si="7319"/>
        <v>0</v>
      </c>
      <c r="T4759" s="17">
        <f t="shared" si="7319"/>
        <v>0</v>
      </c>
      <c r="U4759" s="17">
        <f t="shared" si="7319"/>
        <v>0</v>
      </c>
      <c r="V4759" s="17">
        <f t="shared" si="7319"/>
        <v>0</v>
      </c>
      <c r="W4759" s="17">
        <f t="shared" si="7319"/>
        <v>0</v>
      </c>
      <c r="X4759" s="17">
        <f t="shared" si="7319"/>
        <v>0</v>
      </c>
      <c r="Y4759" s="17">
        <f t="shared" si="7319"/>
        <v>0</v>
      </c>
      <c r="Z4759" s="17">
        <v>0</v>
      </c>
      <c r="AA4759" s="17">
        <v>700000</v>
      </c>
      <c r="AB4759" s="17">
        <f t="shared" ref="AB4759:AQ4759" si="7321">SUM(AB4755)</f>
        <v>0</v>
      </c>
      <c r="AC4759" s="17">
        <f t="shared" si="7321"/>
        <v>0</v>
      </c>
      <c r="AD4759" s="17">
        <f t="shared" si="7321"/>
        <v>0</v>
      </c>
      <c r="AE4759" s="17">
        <f t="shared" si="7321"/>
        <v>0</v>
      </c>
      <c r="AF4759" s="17">
        <f t="shared" si="7321"/>
        <v>0</v>
      </c>
      <c r="AG4759" s="17">
        <f t="shared" si="7321"/>
        <v>0</v>
      </c>
      <c r="AH4759" s="17">
        <f t="shared" ref="AH4759" si="7322">SUM(AH4755)</f>
        <v>0</v>
      </c>
      <c r="AI4759" s="17">
        <f t="shared" si="7321"/>
        <v>0</v>
      </c>
      <c r="AJ4759" s="17">
        <f t="shared" si="7321"/>
        <v>0</v>
      </c>
      <c r="AK4759" s="17">
        <f t="shared" si="7321"/>
        <v>0</v>
      </c>
      <c r="AL4759" s="17">
        <f t="shared" si="7321"/>
        <v>0</v>
      </c>
      <c r="AM4759" s="17">
        <f t="shared" si="7321"/>
        <v>0</v>
      </c>
      <c r="AN4759" s="17">
        <f t="shared" si="7321"/>
        <v>0</v>
      </c>
      <c r="AO4759" s="17">
        <f t="shared" si="7321"/>
        <v>0</v>
      </c>
      <c r="AP4759" s="17">
        <f t="shared" si="7321"/>
        <v>0</v>
      </c>
      <c r="AQ4759" s="17">
        <f t="shared" si="7321"/>
        <v>0</v>
      </c>
      <c r="AR4759" s="17">
        <v>0</v>
      </c>
      <c r="AS4759" s="17">
        <v>0</v>
      </c>
      <c r="AT4759" s="17">
        <f t="shared" ref="AT4759:BI4759" si="7323">SUM(AT4755)</f>
        <v>0</v>
      </c>
      <c r="AU4759" s="17">
        <f t="shared" si="7323"/>
        <v>0</v>
      </c>
      <c r="AV4759" s="17">
        <f t="shared" si="7323"/>
        <v>0</v>
      </c>
      <c r="AW4759" s="17">
        <f t="shared" si="7323"/>
        <v>0</v>
      </c>
      <c r="AX4759" s="17">
        <f t="shared" si="7323"/>
        <v>0</v>
      </c>
      <c r="AY4759" s="17">
        <f t="shared" si="7323"/>
        <v>0</v>
      </c>
      <c r="AZ4759" s="17">
        <f t="shared" ref="AZ4759" si="7324">SUM(AZ4755)</f>
        <v>0</v>
      </c>
      <c r="BA4759" s="17">
        <f t="shared" si="7323"/>
        <v>0</v>
      </c>
      <c r="BB4759" s="17">
        <f t="shared" si="7323"/>
        <v>0</v>
      </c>
      <c r="BC4759" s="17">
        <f t="shared" si="7323"/>
        <v>0</v>
      </c>
      <c r="BD4759" s="17">
        <f t="shared" si="7323"/>
        <v>0</v>
      </c>
      <c r="BE4759" s="17">
        <f t="shared" si="7323"/>
        <v>0</v>
      </c>
      <c r="BF4759" s="17">
        <f t="shared" si="7323"/>
        <v>0</v>
      </c>
      <c r="BG4759" s="17">
        <f t="shared" si="7323"/>
        <v>0</v>
      </c>
      <c r="BH4759" s="17">
        <f t="shared" si="7323"/>
        <v>0</v>
      </c>
      <c r="BI4759" s="17">
        <f t="shared" si="7323"/>
        <v>0</v>
      </c>
      <c r="BJ4759" s="17">
        <v>0</v>
      </c>
      <c r="BK4759" s="17">
        <v>0</v>
      </c>
    </row>
    <row r="4760" spans="1:63" x14ac:dyDescent="0.25">
      <c r="A4760" s="149"/>
      <c r="B4760" s="149"/>
      <c r="C4760" s="149"/>
      <c r="D4760" s="152"/>
      <c r="E4760" s="152"/>
      <c r="F4760" s="152"/>
      <c r="G4760" s="155"/>
      <c r="H4760" s="18" t="s">
        <v>57</v>
      </c>
      <c r="I4760" s="17">
        <f>SUM(I4759)</f>
        <v>1900</v>
      </c>
      <c r="J4760" s="17">
        <f t="shared" ref="J4760:Y4760" si="7325">SUM(J4759)</f>
        <v>700000</v>
      </c>
      <c r="K4760" s="17">
        <f t="shared" si="7325"/>
        <v>0</v>
      </c>
      <c r="L4760" s="17">
        <f t="shared" si="7325"/>
        <v>0</v>
      </c>
      <c r="M4760" s="17">
        <f t="shared" si="7325"/>
        <v>0</v>
      </c>
      <c r="N4760" s="17">
        <f t="shared" si="7325"/>
        <v>0</v>
      </c>
      <c r="O4760" s="17">
        <f t="shared" si="7325"/>
        <v>0</v>
      </c>
      <c r="P4760" s="17">
        <f t="shared" ref="P4760" si="7326">SUM(P4759)</f>
        <v>700000</v>
      </c>
      <c r="Q4760" s="17">
        <f t="shared" si="7325"/>
        <v>0</v>
      </c>
      <c r="R4760" s="17">
        <f t="shared" si="7325"/>
        <v>0</v>
      </c>
      <c r="S4760" s="17">
        <f t="shared" si="7325"/>
        <v>0</v>
      </c>
      <c r="T4760" s="17">
        <f t="shared" si="7325"/>
        <v>0</v>
      </c>
      <c r="U4760" s="17">
        <f t="shared" si="7325"/>
        <v>0</v>
      </c>
      <c r="V4760" s="17">
        <f t="shared" si="7325"/>
        <v>0</v>
      </c>
      <c r="W4760" s="17">
        <f t="shared" si="7325"/>
        <v>0</v>
      </c>
      <c r="X4760" s="17">
        <f t="shared" si="7325"/>
        <v>0</v>
      </c>
      <c r="Y4760" s="17">
        <f t="shared" si="7325"/>
        <v>0</v>
      </c>
      <c r="Z4760" s="17">
        <v>0</v>
      </c>
      <c r="AA4760" s="17">
        <v>700000</v>
      </c>
      <c r="AB4760" s="17">
        <f t="shared" ref="AB4760:AQ4760" si="7327">SUM(AB4759)</f>
        <v>0</v>
      </c>
      <c r="AC4760" s="17">
        <f t="shared" si="7327"/>
        <v>0</v>
      </c>
      <c r="AD4760" s="17">
        <f t="shared" si="7327"/>
        <v>0</v>
      </c>
      <c r="AE4760" s="17">
        <f t="shared" si="7327"/>
        <v>0</v>
      </c>
      <c r="AF4760" s="17">
        <f t="shared" si="7327"/>
        <v>0</v>
      </c>
      <c r="AG4760" s="17">
        <f t="shared" si="7327"/>
        <v>0</v>
      </c>
      <c r="AH4760" s="17">
        <f t="shared" ref="AH4760" si="7328">SUM(AH4759)</f>
        <v>0</v>
      </c>
      <c r="AI4760" s="17">
        <f t="shared" si="7327"/>
        <v>0</v>
      </c>
      <c r="AJ4760" s="17">
        <f t="shared" si="7327"/>
        <v>0</v>
      </c>
      <c r="AK4760" s="17">
        <f t="shared" si="7327"/>
        <v>0</v>
      </c>
      <c r="AL4760" s="17">
        <f t="shared" si="7327"/>
        <v>0</v>
      </c>
      <c r="AM4760" s="17">
        <f t="shared" si="7327"/>
        <v>0</v>
      </c>
      <c r="AN4760" s="17">
        <f t="shared" si="7327"/>
        <v>0</v>
      </c>
      <c r="AO4760" s="17">
        <f t="shared" si="7327"/>
        <v>0</v>
      </c>
      <c r="AP4760" s="17">
        <f t="shared" si="7327"/>
        <v>0</v>
      </c>
      <c r="AQ4760" s="17">
        <f t="shared" si="7327"/>
        <v>0</v>
      </c>
      <c r="AR4760" s="17">
        <v>0</v>
      </c>
      <c r="AS4760" s="17">
        <v>0</v>
      </c>
      <c r="AT4760" s="17">
        <f t="shared" ref="AT4760:BI4760" si="7329">SUM(AT4759)</f>
        <v>0</v>
      </c>
      <c r="AU4760" s="17">
        <f t="shared" si="7329"/>
        <v>0</v>
      </c>
      <c r="AV4760" s="17">
        <f t="shared" si="7329"/>
        <v>0</v>
      </c>
      <c r="AW4760" s="17">
        <f t="shared" si="7329"/>
        <v>0</v>
      </c>
      <c r="AX4760" s="17">
        <f t="shared" si="7329"/>
        <v>0</v>
      </c>
      <c r="AY4760" s="17">
        <f t="shared" si="7329"/>
        <v>0</v>
      </c>
      <c r="AZ4760" s="17">
        <f t="shared" ref="AZ4760" si="7330">SUM(AZ4759)</f>
        <v>0</v>
      </c>
      <c r="BA4760" s="17">
        <f t="shared" si="7329"/>
        <v>0</v>
      </c>
      <c r="BB4760" s="17">
        <f t="shared" si="7329"/>
        <v>0</v>
      </c>
      <c r="BC4760" s="17">
        <f t="shared" si="7329"/>
        <v>0</v>
      </c>
      <c r="BD4760" s="17">
        <f t="shared" si="7329"/>
        <v>0</v>
      </c>
      <c r="BE4760" s="17">
        <f t="shared" si="7329"/>
        <v>0</v>
      </c>
      <c r="BF4760" s="17">
        <f t="shared" si="7329"/>
        <v>0</v>
      </c>
      <c r="BG4760" s="17">
        <f t="shared" si="7329"/>
        <v>0</v>
      </c>
      <c r="BH4760" s="17">
        <f t="shared" si="7329"/>
        <v>0</v>
      </c>
      <c r="BI4760" s="17">
        <f t="shared" si="7329"/>
        <v>0</v>
      </c>
      <c r="BJ4760" s="17">
        <v>0</v>
      </c>
      <c r="BK4760" s="17">
        <v>0</v>
      </c>
    </row>
    <row r="4761" spans="1:63" x14ac:dyDescent="0.25">
      <c r="A4761" s="150"/>
      <c r="B4761" s="150"/>
      <c r="C4761" s="150"/>
      <c r="D4761" s="153"/>
      <c r="E4761" s="153"/>
      <c r="F4761" s="153"/>
      <c r="G4761" s="156"/>
      <c r="P4761">
        <f t="shared" si="7298"/>
        <v>0</v>
      </c>
      <c r="AH4761">
        <f t="shared" si="7299"/>
        <v>0</v>
      </c>
      <c r="AZ4761">
        <f t="shared" si="7300"/>
        <v>0</v>
      </c>
    </row>
    <row r="4762" spans="1:63" x14ac:dyDescent="0.25">
      <c r="A4762" s="13" t="s">
        <v>0</v>
      </c>
      <c r="B4762" s="13" t="s">
        <v>0</v>
      </c>
      <c r="C4762" s="13" t="s">
        <v>0</v>
      </c>
      <c r="D4762" s="103" t="s">
        <v>0</v>
      </c>
      <c r="E4762" s="103" t="s">
        <v>0</v>
      </c>
      <c r="F4762" s="103" t="s">
        <v>0</v>
      </c>
      <c r="G4762" s="13" t="s">
        <v>0</v>
      </c>
      <c r="H4762" s="19" t="s">
        <v>0</v>
      </c>
      <c r="I4762" s="19" t="s">
        <v>0</v>
      </c>
      <c r="J4762" s="19" t="s">
        <v>0</v>
      </c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 t="s">
        <v>0</v>
      </c>
      <c r="AC4762" s="19"/>
      <c r="AD4762" s="19"/>
      <c r="AE4762" s="19"/>
      <c r="AF4762" s="19"/>
      <c r="AG4762" s="19"/>
      <c r="AH4762" s="19"/>
      <c r="AI4762" s="19"/>
      <c r="AJ4762" s="19"/>
      <c r="AK4762" s="19"/>
      <c r="AL4762" s="19"/>
      <c r="AM4762" s="19"/>
      <c r="AN4762" s="19"/>
      <c r="AO4762" s="19"/>
      <c r="AP4762" s="19"/>
      <c r="AQ4762" s="19"/>
      <c r="AR4762" s="19"/>
      <c r="AS4762" s="19"/>
      <c r="AT4762" s="19" t="s">
        <v>0</v>
      </c>
      <c r="AU4762" s="19"/>
      <c r="AV4762" s="19"/>
      <c r="AW4762" s="19"/>
      <c r="AX4762" s="19"/>
      <c r="AY4762" s="19"/>
      <c r="AZ4762" s="19"/>
      <c r="BA4762" s="19"/>
      <c r="BB4762" s="19"/>
      <c r="BC4762" s="19"/>
      <c r="BD4762" s="19"/>
      <c r="BE4762" s="19"/>
      <c r="BF4762" s="19"/>
      <c r="BG4762" s="19"/>
      <c r="BH4762" s="19"/>
      <c r="BI4762" s="19"/>
      <c r="BJ4762" s="19"/>
      <c r="BK4762" s="19"/>
    </row>
    <row r="4763" spans="1:63" x14ac:dyDescent="0.25">
      <c r="A4763" s="13" t="s">
        <v>0</v>
      </c>
      <c r="B4763" s="13" t="s">
        <v>0</v>
      </c>
      <c r="C4763" s="13" t="s">
        <v>0</v>
      </c>
      <c r="D4763" s="103" t="s">
        <v>0</v>
      </c>
      <c r="E4763" s="103" t="s">
        <v>0</v>
      </c>
      <c r="F4763" s="103" t="s">
        <v>0</v>
      </c>
      <c r="G4763" s="13" t="s">
        <v>0</v>
      </c>
      <c r="H4763" s="10" t="s">
        <v>1533</v>
      </c>
      <c r="I4763" s="11">
        <f>SUM(I4755)</f>
        <v>1900</v>
      </c>
      <c r="J4763" s="11">
        <f t="shared" ref="J4763:Y4763" si="7331">SUM(J4755)</f>
        <v>700000</v>
      </c>
      <c r="K4763" s="11">
        <f t="shared" si="7331"/>
        <v>0</v>
      </c>
      <c r="L4763" s="11">
        <f t="shared" si="7331"/>
        <v>0</v>
      </c>
      <c r="M4763" s="11">
        <f t="shared" si="7331"/>
        <v>0</v>
      </c>
      <c r="N4763" s="11">
        <f t="shared" si="7331"/>
        <v>0</v>
      </c>
      <c r="O4763" s="11">
        <f t="shared" si="7331"/>
        <v>0</v>
      </c>
      <c r="P4763" s="11">
        <f t="shared" si="7331"/>
        <v>700000</v>
      </c>
      <c r="Q4763" s="11">
        <f t="shared" si="7331"/>
        <v>0</v>
      </c>
      <c r="R4763" s="11">
        <f t="shared" si="7331"/>
        <v>0</v>
      </c>
      <c r="S4763" s="11">
        <f t="shared" si="7331"/>
        <v>0</v>
      </c>
      <c r="T4763" s="11">
        <f t="shared" si="7331"/>
        <v>0</v>
      </c>
      <c r="U4763" s="11">
        <f t="shared" si="7331"/>
        <v>0</v>
      </c>
      <c r="V4763" s="11">
        <f t="shared" si="7331"/>
        <v>0</v>
      </c>
      <c r="W4763" s="11">
        <f t="shared" si="7331"/>
        <v>0</v>
      </c>
      <c r="X4763" s="11">
        <f t="shared" si="7331"/>
        <v>0</v>
      </c>
      <c r="Y4763" s="11">
        <f t="shared" si="7331"/>
        <v>0</v>
      </c>
      <c r="Z4763" s="11">
        <v>0</v>
      </c>
      <c r="AA4763" s="11">
        <v>700000</v>
      </c>
      <c r="AB4763" s="11">
        <f t="shared" ref="AB4763:AQ4763" si="7332">SUM(AB4755)</f>
        <v>0</v>
      </c>
      <c r="AC4763" s="11">
        <f t="shared" si="7332"/>
        <v>0</v>
      </c>
      <c r="AD4763" s="11">
        <f t="shared" si="7332"/>
        <v>0</v>
      </c>
      <c r="AE4763" s="11">
        <f t="shared" si="7332"/>
        <v>0</v>
      </c>
      <c r="AF4763" s="11">
        <f t="shared" si="7332"/>
        <v>0</v>
      </c>
      <c r="AG4763" s="11">
        <f t="shared" si="7332"/>
        <v>0</v>
      </c>
      <c r="AH4763" s="11">
        <f t="shared" si="7332"/>
        <v>0</v>
      </c>
      <c r="AI4763" s="11">
        <f t="shared" si="7332"/>
        <v>0</v>
      </c>
      <c r="AJ4763" s="11">
        <f t="shared" si="7332"/>
        <v>0</v>
      </c>
      <c r="AK4763" s="11">
        <f t="shared" si="7332"/>
        <v>0</v>
      </c>
      <c r="AL4763" s="11">
        <f t="shared" si="7332"/>
        <v>0</v>
      </c>
      <c r="AM4763" s="11">
        <f t="shared" si="7332"/>
        <v>0</v>
      </c>
      <c r="AN4763" s="11">
        <f t="shared" si="7332"/>
        <v>0</v>
      </c>
      <c r="AO4763" s="11">
        <f t="shared" si="7332"/>
        <v>0</v>
      </c>
      <c r="AP4763" s="11">
        <f t="shared" si="7332"/>
        <v>0</v>
      </c>
      <c r="AQ4763" s="11">
        <f t="shared" si="7332"/>
        <v>0</v>
      </c>
      <c r="AR4763" s="11">
        <v>0</v>
      </c>
      <c r="AS4763" s="11">
        <v>0</v>
      </c>
      <c r="AT4763" s="11">
        <f t="shared" ref="AT4763:BI4763" si="7333">SUM(AT4755)</f>
        <v>0</v>
      </c>
      <c r="AU4763" s="11">
        <f t="shared" si="7333"/>
        <v>0</v>
      </c>
      <c r="AV4763" s="11">
        <f t="shared" si="7333"/>
        <v>0</v>
      </c>
      <c r="AW4763" s="11">
        <f t="shared" si="7333"/>
        <v>0</v>
      </c>
      <c r="AX4763" s="11">
        <f t="shared" si="7333"/>
        <v>0</v>
      </c>
      <c r="AY4763" s="11">
        <f t="shared" si="7333"/>
        <v>0</v>
      </c>
      <c r="AZ4763" s="11">
        <f t="shared" si="7333"/>
        <v>0</v>
      </c>
      <c r="BA4763" s="11">
        <f t="shared" si="7333"/>
        <v>0</v>
      </c>
      <c r="BB4763" s="11">
        <f t="shared" si="7333"/>
        <v>0</v>
      </c>
      <c r="BC4763" s="11">
        <f t="shared" si="7333"/>
        <v>0</v>
      </c>
      <c r="BD4763" s="11">
        <f t="shared" si="7333"/>
        <v>0</v>
      </c>
      <c r="BE4763" s="11">
        <f t="shared" si="7333"/>
        <v>0</v>
      </c>
      <c r="BF4763" s="11">
        <f t="shared" si="7333"/>
        <v>0</v>
      </c>
      <c r="BG4763" s="11">
        <f t="shared" si="7333"/>
        <v>0</v>
      </c>
      <c r="BH4763" s="11">
        <f t="shared" si="7333"/>
        <v>0</v>
      </c>
      <c r="BI4763" s="11">
        <f t="shared" si="7333"/>
        <v>0</v>
      </c>
      <c r="BJ4763" s="11">
        <v>0</v>
      </c>
      <c r="BK4763" s="11">
        <v>0</v>
      </c>
    </row>
    <row r="4764" spans="1:63" x14ac:dyDescent="0.25">
      <c r="A4764" s="13" t="s">
        <v>0</v>
      </c>
      <c r="B4764" s="13" t="s">
        <v>0</v>
      </c>
      <c r="C4764" s="13" t="s">
        <v>0</v>
      </c>
      <c r="D4764" s="103" t="s">
        <v>0</v>
      </c>
      <c r="E4764" s="103" t="s">
        <v>0</v>
      </c>
      <c r="F4764" s="103" t="s">
        <v>0</v>
      </c>
      <c r="G4764" s="13" t="s">
        <v>0</v>
      </c>
      <c r="H4764" s="2" t="s">
        <v>55</v>
      </c>
      <c r="I4764" s="12">
        <f>SUM(I4756)</f>
        <v>0</v>
      </c>
      <c r="J4764" s="13" t="s">
        <v>0</v>
      </c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  <c r="AB4764" s="13" t="s">
        <v>0</v>
      </c>
      <c r="AC4764" s="13"/>
      <c r="AD4764" s="13"/>
      <c r="AE4764" s="13"/>
      <c r="AF4764" s="13"/>
      <c r="AG4764" s="13"/>
      <c r="AH4764" s="13" t="e">
        <f t="shared" si="7299"/>
        <v>#VALUE!</v>
      </c>
      <c r="AI4764" s="13"/>
      <c r="AJ4764" s="13"/>
      <c r="AK4764" s="13"/>
      <c r="AL4764" s="13"/>
      <c r="AM4764" s="13"/>
      <c r="AN4764" s="13"/>
      <c r="AO4764" s="13"/>
      <c r="AP4764" s="13"/>
      <c r="AQ4764" s="13"/>
      <c r="AR4764" s="13"/>
      <c r="AS4764" s="13"/>
      <c r="AT4764" s="13" t="s">
        <v>0</v>
      </c>
      <c r="AU4764" s="13"/>
      <c r="AV4764" s="13"/>
      <c r="AW4764" s="13"/>
      <c r="AX4764" s="13"/>
      <c r="AY4764" s="13"/>
      <c r="AZ4764" s="13"/>
      <c r="BA4764" s="13"/>
      <c r="BB4764" s="13"/>
      <c r="BC4764" s="13"/>
      <c r="BD4764" s="13"/>
      <c r="BE4764" s="13"/>
      <c r="BF4764" s="13"/>
      <c r="BG4764" s="13"/>
      <c r="BH4764" s="13"/>
      <c r="BI4764" s="13"/>
      <c r="BJ4764" s="13"/>
      <c r="BK4764" s="13"/>
    </row>
    <row r="4765" spans="1:63" x14ac:dyDescent="0.25">
      <c r="A4765" s="13" t="s">
        <v>0</v>
      </c>
      <c r="B4765" s="13" t="s">
        <v>0</v>
      </c>
      <c r="C4765" s="13" t="s">
        <v>0</v>
      </c>
      <c r="D4765" s="103" t="s">
        <v>0</v>
      </c>
      <c r="E4765" s="103" t="s">
        <v>0</v>
      </c>
      <c r="F4765" s="103" t="s">
        <v>0</v>
      </c>
      <c r="G4765" s="13" t="s">
        <v>0</v>
      </c>
      <c r="H4765" s="20" t="s">
        <v>0</v>
      </c>
      <c r="I4765" s="21" t="s">
        <v>0</v>
      </c>
      <c r="J4765" s="21" t="s">
        <v>0</v>
      </c>
      <c r="K4765" s="21"/>
      <c r="L4765" s="21"/>
      <c r="M4765" s="21"/>
      <c r="N4765" s="21"/>
      <c r="O4765" s="21"/>
      <c r="P4765" s="21"/>
      <c r="Q4765" s="21"/>
      <c r="R4765" s="21"/>
      <c r="S4765" s="21"/>
      <c r="T4765" s="21"/>
      <c r="U4765" s="21"/>
      <c r="V4765" s="21"/>
      <c r="W4765" s="21"/>
      <c r="X4765" s="21"/>
      <c r="Y4765" s="21"/>
      <c r="Z4765" s="21"/>
      <c r="AA4765" s="21"/>
      <c r="AB4765" s="21" t="s">
        <v>0</v>
      </c>
      <c r="AC4765" s="21"/>
      <c r="AD4765" s="21"/>
      <c r="AE4765" s="21"/>
      <c r="AF4765" s="21"/>
      <c r="AG4765" s="21"/>
      <c r="AH4765" s="21"/>
      <c r="AI4765" s="21"/>
      <c r="AJ4765" s="21"/>
      <c r="AK4765" s="21"/>
      <c r="AL4765" s="21"/>
      <c r="AM4765" s="21"/>
      <c r="AN4765" s="21"/>
      <c r="AO4765" s="21"/>
      <c r="AP4765" s="21"/>
      <c r="AQ4765" s="21"/>
      <c r="AR4765" s="21"/>
      <c r="AS4765" s="21"/>
      <c r="AT4765" s="21" t="s">
        <v>0</v>
      </c>
      <c r="AU4765" s="21"/>
      <c r="AV4765" s="21"/>
      <c r="AW4765" s="21"/>
      <c r="AX4765" s="21"/>
      <c r="AY4765" s="21"/>
      <c r="AZ4765" s="21"/>
      <c r="BA4765" s="21"/>
      <c r="BB4765" s="21"/>
      <c r="BC4765" s="21"/>
      <c r="BD4765" s="21"/>
      <c r="BE4765" s="21"/>
      <c r="BF4765" s="21"/>
      <c r="BG4765" s="21"/>
      <c r="BH4765" s="21"/>
      <c r="BI4765" s="21"/>
      <c r="BJ4765" s="21"/>
      <c r="BK4765" s="21"/>
    </row>
    <row r="4766" spans="1:63" x14ac:dyDescent="0.25">
      <c r="A4766" s="13" t="s">
        <v>0</v>
      </c>
      <c r="B4766" s="13" t="s">
        <v>0</v>
      </c>
      <c r="C4766" s="13" t="s">
        <v>0</v>
      </c>
      <c r="D4766" s="103" t="s">
        <v>0</v>
      </c>
      <c r="E4766" s="103" t="s">
        <v>0</v>
      </c>
      <c r="F4766" s="103" t="s">
        <v>0</v>
      </c>
      <c r="G4766" s="13" t="s">
        <v>0</v>
      </c>
      <c r="H4766" s="10" t="s">
        <v>1534</v>
      </c>
      <c r="I4766" s="22">
        <f>SUM(I4763)</f>
        <v>1900</v>
      </c>
      <c r="J4766" s="22">
        <f t="shared" ref="J4766:Y4766" si="7334">SUM(J4763)</f>
        <v>700000</v>
      </c>
      <c r="K4766" s="22">
        <f t="shared" si="7334"/>
        <v>0</v>
      </c>
      <c r="L4766" s="22">
        <f t="shared" si="7334"/>
        <v>0</v>
      </c>
      <c r="M4766" s="22">
        <f t="shared" si="7334"/>
        <v>0</v>
      </c>
      <c r="N4766" s="22">
        <f t="shared" si="7334"/>
        <v>0</v>
      </c>
      <c r="O4766" s="22">
        <f t="shared" si="7334"/>
        <v>0</v>
      </c>
      <c r="P4766" s="22">
        <f t="shared" si="7334"/>
        <v>700000</v>
      </c>
      <c r="Q4766" s="22">
        <f t="shared" si="7334"/>
        <v>0</v>
      </c>
      <c r="R4766" s="22">
        <f t="shared" si="7334"/>
        <v>0</v>
      </c>
      <c r="S4766" s="22">
        <f t="shared" si="7334"/>
        <v>0</v>
      </c>
      <c r="T4766" s="22">
        <f t="shared" si="7334"/>
        <v>0</v>
      </c>
      <c r="U4766" s="22">
        <f t="shared" si="7334"/>
        <v>0</v>
      </c>
      <c r="V4766" s="22">
        <f t="shared" si="7334"/>
        <v>0</v>
      </c>
      <c r="W4766" s="22">
        <f t="shared" si="7334"/>
        <v>0</v>
      </c>
      <c r="X4766" s="22">
        <f t="shared" si="7334"/>
        <v>0</v>
      </c>
      <c r="Y4766" s="22">
        <f t="shared" si="7334"/>
        <v>0</v>
      </c>
      <c r="Z4766" s="22">
        <v>0</v>
      </c>
      <c r="AA4766" s="22">
        <v>700000</v>
      </c>
      <c r="AB4766" s="22">
        <f t="shared" ref="AB4766:AQ4766" si="7335">SUM(AB4763)</f>
        <v>0</v>
      </c>
      <c r="AC4766" s="22">
        <f t="shared" si="7335"/>
        <v>0</v>
      </c>
      <c r="AD4766" s="22">
        <f t="shared" si="7335"/>
        <v>0</v>
      </c>
      <c r="AE4766" s="22">
        <f t="shared" si="7335"/>
        <v>0</v>
      </c>
      <c r="AF4766" s="22">
        <f t="shared" si="7335"/>
        <v>0</v>
      </c>
      <c r="AG4766" s="22">
        <f t="shared" si="7335"/>
        <v>0</v>
      </c>
      <c r="AH4766" s="22">
        <f t="shared" si="7335"/>
        <v>0</v>
      </c>
      <c r="AI4766" s="22">
        <f t="shared" si="7335"/>
        <v>0</v>
      </c>
      <c r="AJ4766" s="22">
        <f t="shared" si="7335"/>
        <v>0</v>
      </c>
      <c r="AK4766" s="22">
        <f t="shared" si="7335"/>
        <v>0</v>
      </c>
      <c r="AL4766" s="22">
        <f t="shared" si="7335"/>
        <v>0</v>
      </c>
      <c r="AM4766" s="22">
        <f t="shared" si="7335"/>
        <v>0</v>
      </c>
      <c r="AN4766" s="22">
        <f t="shared" si="7335"/>
        <v>0</v>
      </c>
      <c r="AO4766" s="22">
        <f t="shared" si="7335"/>
        <v>0</v>
      </c>
      <c r="AP4766" s="22">
        <f t="shared" si="7335"/>
        <v>0</v>
      </c>
      <c r="AQ4766" s="22">
        <f t="shared" si="7335"/>
        <v>0</v>
      </c>
      <c r="AR4766" s="22">
        <v>0</v>
      </c>
      <c r="AS4766" s="22">
        <v>0</v>
      </c>
      <c r="AT4766" s="22">
        <f t="shared" ref="AT4766:BI4766" si="7336">SUM(AT4763)</f>
        <v>0</v>
      </c>
      <c r="AU4766" s="22">
        <f t="shared" si="7336"/>
        <v>0</v>
      </c>
      <c r="AV4766" s="22">
        <f t="shared" si="7336"/>
        <v>0</v>
      </c>
      <c r="AW4766" s="22">
        <f t="shared" si="7336"/>
        <v>0</v>
      </c>
      <c r="AX4766" s="22">
        <f t="shared" si="7336"/>
        <v>0</v>
      </c>
      <c r="AY4766" s="22">
        <f t="shared" si="7336"/>
        <v>0</v>
      </c>
      <c r="AZ4766" s="22">
        <f t="shared" si="7336"/>
        <v>0</v>
      </c>
      <c r="BA4766" s="22">
        <f t="shared" si="7336"/>
        <v>0</v>
      </c>
      <c r="BB4766" s="22">
        <f t="shared" si="7336"/>
        <v>0</v>
      </c>
      <c r="BC4766" s="22">
        <f t="shared" si="7336"/>
        <v>0</v>
      </c>
      <c r="BD4766" s="22">
        <f t="shared" si="7336"/>
        <v>0</v>
      </c>
      <c r="BE4766" s="22">
        <f t="shared" si="7336"/>
        <v>0</v>
      </c>
      <c r="BF4766" s="22">
        <f t="shared" si="7336"/>
        <v>0</v>
      </c>
      <c r="BG4766" s="22">
        <f t="shared" si="7336"/>
        <v>0</v>
      </c>
      <c r="BH4766" s="22">
        <f t="shared" si="7336"/>
        <v>0</v>
      </c>
      <c r="BI4766" s="22">
        <f t="shared" si="7336"/>
        <v>0</v>
      </c>
      <c r="BJ4766" s="22">
        <v>0</v>
      </c>
      <c r="BK4766" s="22">
        <v>0</v>
      </c>
    </row>
    <row r="4767" spans="1:63" x14ac:dyDescent="0.25">
      <c r="A4767" s="13" t="s">
        <v>0</v>
      </c>
      <c r="B4767" s="13" t="s">
        <v>0</v>
      </c>
      <c r="C4767" s="13" t="s">
        <v>0</v>
      </c>
      <c r="D4767" s="103" t="s">
        <v>0</v>
      </c>
      <c r="E4767" s="103" t="s">
        <v>0</v>
      </c>
      <c r="F4767" s="103" t="s">
        <v>0</v>
      </c>
      <c r="G4767" s="13" t="s">
        <v>0</v>
      </c>
      <c r="H4767" s="2" t="s">
        <v>63</v>
      </c>
      <c r="I4767" s="12">
        <f>SUM(I4764)</f>
        <v>0</v>
      </c>
      <c r="J4767" s="13" t="s">
        <v>0</v>
      </c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  <c r="AB4767" s="13" t="s">
        <v>0</v>
      </c>
      <c r="AC4767" s="13"/>
      <c r="AD4767" s="13"/>
      <c r="AE4767" s="13"/>
      <c r="AF4767" s="13"/>
      <c r="AG4767" s="13"/>
      <c r="AH4767" s="13" t="e">
        <f t="shared" si="7299"/>
        <v>#VALUE!</v>
      </c>
      <c r="AI4767" s="13"/>
      <c r="AJ4767" s="13"/>
      <c r="AK4767" s="13"/>
      <c r="AL4767" s="13"/>
      <c r="AM4767" s="13"/>
      <c r="AN4767" s="13"/>
      <c r="AO4767" s="13"/>
      <c r="AP4767" s="13"/>
      <c r="AQ4767" s="13"/>
      <c r="AR4767" s="13"/>
      <c r="AS4767" s="13"/>
      <c r="AT4767" s="13" t="s">
        <v>0</v>
      </c>
      <c r="AU4767" s="13"/>
      <c r="AV4767" s="13"/>
      <c r="AW4767" s="13"/>
      <c r="AX4767" s="13"/>
      <c r="AY4767" s="13"/>
      <c r="AZ4767" s="13"/>
      <c r="BA4767" s="13"/>
      <c r="BB4767" s="13"/>
      <c r="BC4767" s="13"/>
      <c r="BD4767" s="13"/>
      <c r="BE4767" s="13"/>
      <c r="BF4767" s="13"/>
      <c r="BG4767" s="13"/>
      <c r="BH4767" s="13"/>
      <c r="BI4767" s="13"/>
      <c r="BJ4767" s="13"/>
      <c r="BK4767" s="13"/>
    </row>
    <row r="4768" spans="1:63" x14ac:dyDescent="0.25">
      <c r="A4768" s="2" t="s">
        <v>0</v>
      </c>
      <c r="B4768" s="2" t="s">
        <v>0</v>
      </c>
      <c r="C4768" s="2" t="s">
        <v>0</v>
      </c>
      <c r="D4768" s="106" t="s">
        <v>0</v>
      </c>
      <c r="E4768" s="106" t="s">
        <v>0</v>
      </c>
      <c r="F4768" s="106" t="s">
        <v>0</v>
      </c>
      <c r="G4768" s="2" t="s">
        <v>0</v>
      </c>
      <c r="H4768" s="2" t="s">
        <v>0</v>
      </c>
      <c r="I4768" s="23" t="s">
        <v>0</v>
      </c>
      <c r="J4768" s="2" t="s">
        <v>0</v>
      </c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 t="s">
        <v>0</v>
      </c>
      <c r="AC4768" s="2"/>
      <c r="AD4768" s="2"/>
      <c r="AE4768" s="2"/>
      <c r="AF4768" s="2"/>
      <c r="AG4768" s="2"/>
      <c r="AH4768" s="2"/>
      <c r="AI4768" s="2"/>
      <c r="AJ4768" s="2"/>
      <c r="AK4768" s="2"/>
      <c r="AL4768" s="2"/>
      <c r="AM4768" s="2"/>
      <c r="AN4768" s="2"/>
      <c r="AO4768" s="2"/>
      <c r="AP4768" s="2"/>
      <c r="AQ4768" s="2"/>
      <c r="AR4768" s="2"/>
      <c r="AS4768" s="2"/>
      <c r="AT4768" s="2" t="s">
        <v>0</v>
      </c>
      <c r="AU4768" s="2"/>
      <c r="AV4768" s="2"/>
      <c r="AW4768" s="2"/>
      <c r="AX4768" s="2"/>
      <c r="AY4768" s="2"/>
      <c r="AZ4768" s="2"/>
      <c r="BA4768" s="2"/>
      <c r="BB4768" s="2"/>
      <c r="BC4768" s="2"/>
      <c r="BD4768" s="2"/>
      <c r="BE4768" s="2"/>
      <c r="BF4768" s="2"/>
      <c r="BG4768" s="2"/>
      <c r="BH4768" s="2"/>
      <c r="BI4768" s="2"/>
      <c r="BJ4768" s="2"/>
      <c r="BK4768" s="2"/>
    </row>
  </sheetData>
  <autoFilter ref="A1:BK9241" xr:uid="{00000000-0001-0000-0100-000000000000}"/>
  <mergeCells count="728">
    <mergeCell ref="A80:A84"/>
    <mergeCell ref="B80:B84"/>
    <mergeCell ref="C80:C84"/>
    <mergeCell ref="D80:D84"/>
    <mergeCell ref="E80:E84"/>
    <mergeCell ref="F80:F84"/>
    <mergeCell ref="G80:G84"/>
    <mergeCell ref="A122:A126"/>
    <mergeCell ref="B122:B126"/>
    <mergeCell ref="C122:C126"/>
    <mergeCell ref="D122:D126"/>
    <mergeCell ref="E122:E126"/>
    <mergeCell ref="F122:F126"/>
    <mergeCell ref="G122:G126"/>
    <mergeCell ref="A163:A167"/>
    <mergeCell ref="B163:B167"/>
    <mergeCell ref="C163:C167"/>
    <mergeCell ref="D163:D167"/>
    <mergeCell ref="E163:E167"/>
    <mergeCell ref="F163:F167"/>
    <mergeCell ref="G163:G167"/>
    <mergeCell ref="A203:A207"/>
    <mergeCell ref="B203:B207"/>
    <mergeCell ref="C203:C207"/>
    <mergeCell ref="D203:D207"/>
    <mergeCell ref="E203:E207"/>
    <mergeCell ref="F203:F207"/>
    <mergeCell ref="G203:G207"/>
    <mergeCell ref="A245:A249"/>
    <mergeCell ref="B245:B249"/>
    <mergeCell ref="C245:C249"/>
    <mergeCell ref="D245:D249"/>
    <mergeCell ref="E245:E249"/>
    <mergeCell ref="F245:F249"/>
    <mergeCell ref="G245:G249"/>
    <mergeCell ref="A286:A290"/>
    <mergeCell ref="B286:B290"/>
    <mergeCell ref="C286:C290"/>
    <mergeCell ref="D286:D290"/>
    <mergeCell ref="E286:E290"/>
    <mergeCell ref="F286:F290"/>
    <mergeCell ref="G286:G290"/>
    <mergeCell ref="F328:F332"/>
    <mergeCell ref="G328:G332"/>
    <mergeCell ref="A328:A332"/>
    <mergeCell ref="B328:B332"/>
    <mergeCell ref="C328:C332"/>
    <mergeCell ref="D328:D332"/>
    <mergeCell ref="E328:E332"/>
    <mergeCell ref="A370:A374"/>
    <mergeCell ref="B370:B374"/>
    <mergeCell ref="C370:C374"/>
    <mergeCell ref="D370:D374"/>
    <mergeCell ref="E370:E374"/>
    <mergeCell ref="F370:F374"/>
    <mergeCell ref="G370:G374"/>
    <mergeCell ref="A409:A413"/>
    <mergeCell ref="B409:B413"/>
    <mergeCell ref="C409:C413"/>
    <mergeCell ref="D409:D413"/>
    <mergeCell ref="E409:E413"/>
    <mergeCell ref="F409:F413"/>
    <mergeCell ref="G409:G413"/>
    <mergeCell ref="A450:A454"/>
    <mergeCell ref="B450:B454"/>
    <mergeCell ref="C450:C454"/>
    <mergeCell ref="D450:D454"/>
    <mergeCell ref="E450:E454"/>
    <mergeCell ref="F450:F454"/>
    <mergeCell ref="G450:G454"/>
    <mergeCell ref="A495:A499"/>
    <mergeCell ref="B495:B499"/>
    <mergeCell ref="C495:C499"/>
    <mergeCell ref="D495:D499"/>
    <mergeCell ref="E495:E499"/>
    <mergeCell ref="F495:F499"/>
    <mergeCell ref="G495:G499"/>
    <mergeCell ref="A536:A540"/>
    <mergeCell ref="B536:B540"/>
    <mergeCell ref="C536:C540"/>
    <mergeCell ref="D536:D540"/>
    <mergeCell ref="E536:E540"/>
    <mergeCell ref="F536:F540"/>
    <mergeCell ref="G536:G540"/>
    <mergeCell ref="A577:A581"/>
    <mergeCell ref="B577:B581"/>
    <mergeCell ref="C577:C581"/>
    <mergeCell ref="D577:D581"/>
    <mergeCell ref="E577:E581"/>
    <mergeCell ref="F577:F581"/>
    <mergeCell ref="G577:G581"/>
    <mergeCell ref="F619:F623"/>
    <mergeCell ref="G619:G623"/>
    <mergeCell ref="A619:A623"/>
    <mergeCell ref="B619:B623"/>
    <mergeCell ref="C619:C623"/>
    <mergeCell ref="D619:D623"/>
    <mergeCell ref="E619:E623"/>
    <mergeCell ref="A660:A664"/>
    <mergeCell ref="B660:B664"/>
    <mergeCell ref="C660:C664"/>
    <mergeCell ref="D660:D664"/>
    <mergeCell ref="E660:E664"/>
    <mergeCell ref="F660:F664"/>
    <mergeCell ref="G660:G664"/>
    <mergeCell ref="A700:A704"/>
    <mergeCell ref="B700:B704"/>
    <mergeCell ref="C700:C704"/>
    <mergeCell ref="D700:D704"/>
    <mergeCell ref="E700:E704"/>
    <mergeCell ref="F700:F704"/>
    <mergeCell ref="G700:G704"/>
    <mergeCell ref="A741:A745"/>
    <mergeCell ref="B741:B745"/>
    <mergeCell ref="C741:C745"/>
    <mergeCell ref="D741:D745"/>
    <mergeCell ref="E741:E745"/>
    <mergeCell ref="F741:F745"/>
    <mergeCell ref="G741:G745"/>
    <mergeCell ref="A781:A785"/>
    <mergeCell ref="B781:B785"/>
    <mergeCell ref="C781:C785"/>
    <mergeCell ref="D781:D785"/>
    <mergeCell ref="E781:E785"/>
    <mergeCell ref="F781:F785"/>
    <mergeCell ref="G781:G785"/>
    <mergeCell ref="F823:F827"/>
    <mergeCell ref="G823:G827"/>
    <mergeCell ref="A823:A827"/>
    <mergeCell ref="B823:B827"/>
    <mergeCell ref="C823:C827"/>
    <mergeCell ref="D823:D827"/>
    <mergeCell ref="E823:E827"/>
    <mergeCell ref="A864:A868"/>
    <mergeCell ref="B864:B868"/>
    <mergeCell ref="C864:C868"/>
    <mergeCell ref="D864:D868"/>
    <mergeCell ref="E864:E868"/>
    <mergeCell ref="F864:F868"/>
    <mergeCell ref="G864:G868"/>
    <mergeCell ref="A905:A909"/>
    <mergeCell ref="B905:B909"/>
    <mergeCell ref="C905:C909"/>
    <mergeCell ref="D905:D909"/>
    <mergeCell ref="E905:E909"/>
    <mergeCell ref="F905:F909"/>
    <mergeCell ref="G905:G909"/>
    <mergeCell ref="A946:A950"/>
    <mergeCell ref="B946:B950"/>
    <mergeCell ref="C946:C950"/>
    <mergeCell ref="D946:D950"/>
    <mergeCell ref="E946:E950"/>
    <mergeCell ref="F946:F950"/>
    <mergeCell ref="G946:G950"/>
    <mergeCell ref="A987:A991"/>
    <mergeCell ref="B987:B991"/>
    <mergeCell ref="C987:C991"/>
    <mergeCell ref="D987:D991"/>
    <mergeCell ref="E987:E991"/>
    <mergeCell ref="F987:F991"/>
    <mergeCell ref="G987:G991"/>
    <mergeCell ref="A1029:A1033"/>
    <mergeCell ref="B1029:B1033"/>
    <mergeCell ref="C1029:C1033"/>
    <mergeCell ref="D1029:D1033"/>
    <mergeCell ref="E1029:E1033"/>
    <mergeCell ref="F1029:F1033"/>
    <mergeCell ref="G1029:G1033"/>
    <mergeCell ref="F1070:F1074"/>
    <mergeCell ref="G1070:G1074"/>
    <mergeCell ref="A1070:A1074"/>
    <mergeCell ref="B1070:B1074"/>
    <mergeCell ref="C1070:C1074"/>
    <mergeCell ref="D1070:D1074"/>
    <mergeCell ref="E1070:E1074"/>
    <mergeCell ref="F1112:F1116"/>
    <mergeCell ref="G1112:G1116"/>
    <mergeCell ref="A1112:A1116"/>
    <mergeCell ref="B1112:B1116"/>
    <mergeCell ref="C1112:C1116"/>
    <mergeCell ref="D1112:D1116"/>
    <mergeCell ref="E1112:E1116"/>
    <mergeCell ref="F1153:F1157"/>
    <mergeCell ref="G1153:G1157"/>
    <mergeCell ref="A1153:A1157"/>
    <mergeCell ref="B1153:B1157"/>
    <mergeCell ref="C1153:C1157"/>
    <mergeCell ref="D1153:D1157"/>
    <mergeCell ref="E1153:E1157"/>
    <mergeCell ref="A1195:A1199"/>
    <mergeCell ref="B1195:B1199"/>
    <mergeCell ref="C1195:C1199"/>
    <mergeCell ref="D1195:D1199"/>
    <mergeCell ref="E1195:E1199"/>
    <mergeCell ref="F1195:F1199"/>
    <mergeCell ref="G1195:G1199"/>
    <mergeCell ref="E1443:E1447"/>
    <mergeCell ref="F1443:F1447"/>
    <mergeCell ref="G1443:G1447"/>
    <mergeCell ref="A1236:A1240"/>
    <mergeCell ref="B1236:B1240"/>
    <mergeCell ref="C1236:C1240"/>
    <mergeCell ref="D1236:D1240"/>
    <mergeCell ref="E1236:E1240"/>
    <mergeCell ref="F1236:F1240"/>
    <mergeCell ref="G1236:G1240"/>
    <mergeCell ref="A1277:A1281"/>
    <mergeCell ref="B1277:B1281"/>
    <mergeCell ref="C1277:C1281"/>
    <mergeCell ref="D1277:D1281"/>
    <mergeCell ref="E1277:E1281"/>
    <mergeCell ref="F1277:F1281"/>
    <mergeCell ref="G1277:G1281"/>
    <mergeCell ref="F1319:F1323"/>
    <mergeCell ref="G1319:G1323"/>
    <mergeCell ref="A1319:A1323"/>
    <mergeCell ref="B1319:B1323"/>
    <mergeCell ref="C1319:C1323"/>
    <mergeCell ref="D1319:D1323"/>
    <mergeCell ref="E1319:E1323"/>
    <mergeCell ref="A1528:A1532"/>
    <mergeCell ref="B1528:B1532"/>
    <mergeCell ref="C1528:C1532"/>
    <mergeCell ref="D1528:D1532"/>
    <mergeCell ref="E1528:E1532"/>
    <mergeCell ref="F1528:F1532"/>
    <mergeCell ref="G1528:G1532"/>
    <mergeCell ref="A1575:A1578"/>
    <mergeCell ref="B1575:B1578"/>
    <mergeCell ref="C1575:C1578"/>
    <mergeCell ref="D1575:D1578"/>
    <mergeCell ref="E1575:E1578"/>
    <mergeCell ref="F1575:F1578"/>
    <mergeCell ref="G1575:G1578"/>
    <mergeCell ref="A1361:A1365"/>
    <mergeCell ref="B1361:B1365"/>
    <mergeCell ref="C1361:C1365"/>
    <mergeCell ref="D1361:D1365"/>
    <mergeCell ref="E1361:E1365"/>
    <mergeCell ref="F1361:F1365"/>
    <mergeCell ref="G1361:G1365"/>
    <mergeCell ref="A1402:A1406"/>
    <mergeCell ref="B1402:B1406"/>
    <mergeCell ref="C1402:C1406"/>
    <mergeCell ref="D1402:D1406"/>
    <mergeCell ref="E1402:E1406"/>
    <mergeCell ref="F1402:F1406"/>
    <mergeCell ref="G1402:G1406"/>
    <mergeCell ref="A1443:A1447"/>
    <mergeCell ref="B1443:B1447"/>
    <mergeCell ref="C1443:C1447"/>
    <mergeCell ref="D1443:D1447"/>
    <mergeCell ref="F1731:F1735"/>
    <mergeCell ref="G1731:G1735"/>
    <mergeCell ref="A1731:A1735"/>
    <mergeCell ref="B1731:B1735"/>
    <mergeCell ref="C1731:C1735"/>
    <mergeCell ref="D1731:D1735"/>
    <mergeCell ref="E1731:E1735"/>
    <mergeCell ref="A1772:A1776"/>
    <mergeCell ref="B1772:B1776"/>
    <mergeCell ref="C1772:C1776"/>
    <mergeCell ref="D1772:D1776"/>
    <mergeCell ref="E1772:E1776"/>
    <mergeCell ref="F1772:F1776"/>
    <mergeCell ref="G1772:G1776"/>
    <mergeCell ref="E1684:E1688"/>
    <mergeCell ref="F1684:F1688"/>
    <mergeCell ref="G1684:G1688"/>
    <mergeCell ref="A1814:A1818"/>
    <mergeCell ref="B1814:B1818"/>
    <mergeCell ref="C1814:C1818"/>
    <mergeCell ref="D1814:D1818"/>
    <mergeCell ref="E1814:E1818"/>
    <mergeCell ref="F1814:F1818"/>
    <mergeCell ref="G1814:G1818"/>
    <mergeCell ref="F1856:F1860"/>
    <mergeCell ref="G1856:G1860"/>
    <mergeCell ref="A1856:A1860"/>
    <mergeCell ref="B1856:B1860"/>
    <mergeCell ref="C1856:C1860"/>
    <mergeCell ref="D1856:D1860"/>
    <mergeCell ref="E1856:E1860"/>
    <mergeCell ref="A1897:A1901"/>
    <mergeCell ref="B1897:B1901"/>
    <mergeCell ref="C1897:C1901"/>
    <mergeCell ref="D1897:D1901"/>
    <mergeCell ref="E1897:E1901"/>
    <mergeCell ref="F1897:F1901"/>
    <mergeCell ref="G1897:G1901"/>
    <mergeCell ref="A1940:A1944"/>
    <mergeCell ref="B1940:B1944"/>
    <mergeCell ref="C1940:C1944"/>
    <mergeCell ref="D1940:D1944"/>
    <mergeCell ref="E1940:E1944"/>
    <mergeCell ref="F1940:F1944"/>
    <mergeCell ref="G1940:G1944"/>
    <mergeCell ref="A1982:A1986"/>
    <mergeCell ref="B1982:B1986"/>
    <mergeCell ref="C1982:C1986"/>
    <mergeCell ref="D1982:D1986"/>
    <mergeCell ref="E1982:E1986"/>
    <mergeCell ref="F1982:F1986"/>
    <mergeCell ref="G1982:G1986"/>
    <mergeCell ref="A2032:A2036"/>
    <mergeCell ref="B2032:B2036"/>
    <mergeCell ref="C2032:C2036"/>
    <mergeCell ref="D2032:D2036"/>
    <mergeCell ref="E2032:E2036"/>
    <mergeCell ref="F2032:F2036"/>
    <mergeCell ref="G2032:G2036"/>
    <mergeCell ref="A2073:A2077"/>
    <mergeCell ref="B2073:B2077"/>
    <mergeCell ref="C2073:C2077"/>
    <mergeCell ref="D2073:D2077"/>
    <mergeCell ref="E2073:E2077"/>
    <mergeCell ref="F2073:F2077"/>
    <mergeCell ref="G2073:G2077"/>
    <mergeCell ref="A2114:A2118"/>
    <mergeCell ref="B2114:B2118"/>
    <mergeCell ref="C2114:C2118"/>
    <mergeCell ref="D2114:D2118"/>
    <mergeCell ref="E2114:E2118"/>
    <mergeCell ref="F2114:F2118"/>
    <mergeCell ref="G2114:G2118"/>
    <mergeCell ref="F2157:F2161"/>
    <mergeCell ref="G2157:G2161"/>
    <mergeCell ref="A2157:A2161"/>
    <mergeCell ref="B2157:B2161"/>
    <mergeCell ref="C2157:C2161"/>
    <mergeCell ref="D2157:D2161"/>
    <mergeCell ref="E2157:E2161"/>
    <mergeCell ref="A2198:A2202"/>
    <mergeCell ref="B2198:B2202"/>
    <mergeCell ref="C2198:C2202"/>
    <mergeCell ref="D2198:D2202"/>
    <mergeCell ref="E2198:E2202"/>
    <mergeCell ref="F2198:F2202"/>
    <mergeCell ref="G2198:G2202"/>
    <mergeCell ref="A2240:A2243"/>
    <mergeCell ref="B2240:B2243"/>
    <mergeCell ref="C2240:C2243"/>
    <mergeCell ref="D2240:D2243"/>
    <mergeCell ref="E2240:E2243"/>
    <mergeCell ref="F2240:F2243"/>
    <mergeCell ref="G2240:G2243"/>
    <mergeCell ref="A2309:A2314"/>
    <mergeCell ref="B2309:B2314"/>
    <mergeCell ref="C2309:C2314"/>
    <mergeCell ref="D2309:D2314"/>
    <mergeCell ref="E2309:E2314"/>
    <mergeCell ref="F2309:F2314"/>
    <mergeCell ref="G2309:G2314"/>
    <mergeCell ref="A2403:A2406"/>
    <mergeCell ref="B2403:B2406"/>
    <mergeCell ref="C2403:C2406"/>
    <mergeCell ref="D2403:D2406"/>
    <mergeCell ref="E2403:E2406"/>
    <mergeCell ref="F2403:F2406"/>
    <mergeCell ref="G2403:G2406"/>
    <mergeCell ref="A2447:A2451"/>
    <mergeCell ref="B2447:B2451"/>
    <mergeCell ref="C2447:C2451"/>
    <mergeCell ref="D2447:D2451"/>
    <mergeCell ref="E2447:E2451"/>
    <mergeCell ref="F2447:F2451"/>
    <mergeCell ref="G2447:G2451"/>
    <mergeCell ref="A2491:A2495"/>
    <mergeCell ref="B2491:B2495"/>
    <mergeCell ref="C2491:C2495"/>
    <mergeCell ref="D2491:D2495"/>
    <mergeCell ref="E2491:E2495"/>
    <mergeCell ref="F2491:F2495"/>
    <mergeCell ref="G2491:G2495"/>
    <mergeCell ref="A2537:A2542"/>
    <mergeCell ref="B2537:B2542"/>
    <mergeCell ref="C2537:C2542"/>
    <mergeCell ref="D2537:D2542"/>
    <mergeCell ref="E2537:E2542"/>
    <mergeCell ref="F2537:F2542"/>
    <mergeCell ref="G2537:G2542"/>
    <mergeCell ref="A2586:A2589"/>
    <mergeCell ref="B2586:B2589"/>
    <mergeCell ref="C2586:C2589"/>
    <mergeCell ref="D2586:D2589"/>
    <mergeCell ref="E2586:E2589"/>
    <mergeCell ref="F2586:F2589"/>
    <mergeCell ref="G2586:G2589"/>
    <mergeCell ref="A2631:A2634"/>
    <mergeCell ref="B2631:B2634"/>
    <mergeCell ref="C2631:C2634"/>
    <mergeCell ref="D2631:D2634"/>
    <mergeCell ref="E2631:E2634"/>
    <mergeCell ref="F2631:F2634"/>
    <mergeCell ref="G2631:G2634"/>
    <mergeCell ref="A2682:A2686"/>
    <mergeCell ref="B2682:B2686"/>
    <mergeCell ref="C2682:C2686"/>
    <mergeCell ref="D2682:D2686"/>
    <mergeCell ref="E2682:E2686"/>
    <mergeCell ref="F2682:F2686"/>
    <mergeCell ref="G2682:G2686"/>
    <mergeCell ref="A2788:A2792"/>
    <mergeCell ref="B2788:B2792"/>
    <mergeCell ref="C2788:C2792"/>
    <mergeCell ref="D2788:D2792"/>
    <mergeCell ref="E2788:E2792"/>
    <mergeCell ref="F2788:F2792"/>
    <mergeCell ref="G2788:G2792"/>
    <mergeCell ref="A2851:A2855"/>
    <mergeCell ref="B2851:B2855"/>
    <mergeCell ref="C2851:C2855"/>
    <mergeCell ref="D2851:D2855"/>
    <mergeCell ref="E2851:E2855"/>
    <mergeCell ref="F2851:F2855"/>
    <mergeCell ref="G2851:G2855"/>
    <mergeCell ref="A2904:A2908"/>
    <mergeCell ref="B2904:B2908"/>
    <mergeCell ref="C2904:C2908"/>
    <mergeCell ref="D2904:D2908"/>
    <mergeCell ref="E2904:E2908"/>
    <mergeCell ref="F2904:F2908"/>
    <mergeCell ref="G2904:G2908"/>
    <mergeCell ref="A2986:A2991"/>
    <mergeCell ref="B2986:B2991"/>
    <mergeCell ref="C2986:C2991"/>
    <mergeCell ref="D2986:D2991"/>
    <mergeCell ref="E2986:E2991"/>
    <mergeCell ref="F2986:F2991"/>
    <mergeCell ref="G2986:G2991"/>
    <mergeCell ref="F3039:F3043"/>
    <mergeCell ref="G3039:G3043"/>
    <mergeCell ref="A3039:A3043"/>
    <mergeCell ref="B3039:B3043"/>
    <mergeCell ref="C3039:C3043"/>
    <mergeCell ref="D3039:D3043"/>
    <mergeCell ref="E3039:E3043"/>
    <mergeCell ref="B3087:B3090"/>
    <mergeCell ref="C3087:C3090"/>
    <mergeCell ref="D3087:D3090"/>
    <mergeCell ref="E3087:E3090"/>
    <mergeCell ref="F3087:F3090"/>
    <mergeCell ref="G3087:G3090"/>
    <mergeCell ref="A3185:A3194"/>
    <mergeCell ref="B3185:B3194"/>
    <mergeCell ref="C3185:C3194"/>
    <mergeCell ref="D3185:D3194"/>
    <mergeCell ref="E3185:E3194"/>
    <mergeCell ref="F3185:F3194"/>
    <mergeCell ref="G3185:G3194"/>
    <mergeCell ref="A3440:A3444"/>
    <mergeCell ref="B3440:B3444"/>
    <mergeCell ref="C3440:C3444"/>
    <mergeCell ref="D3440:D3444"/>
    <mergeCell ref="E3440:E3444"/>
    <mergeCell ref="F3440:F3444"/>
    <mergeCell ref="G3440:G3444"/>
    <mergeCell ref="E3305:E3311"/>
    <mergeCell ref="F3305:F3311"/>
    <mergeCell ref="G3305:G3311"/>
    <mergeCell ref="A3087:A3090"/>
    <mergeCell ref="A3481:A3485"/>
    <mergeCell ref="B3481:B3485"/>
    <mergeCell ref="C3481:C3485"/>
    <mergeCell ref="D3481:D3485"/>
    <mergeCell ref="E3481:E3485"/>
    <mergeCell ref="F3481:F3485"/>
    <mergeCell ref="G3481:G3485"/>
    <mergeCell ref="A3236:A3240"/>
    <mergeCell ref="B3236:B3240"/>
    <mergeCell ref="C3236:C3240"/>
    <mergeCell ref="D3236:D3240"/>
    <mergeCell ref="E3236:E3240"/>
    <mergeCell ref="F3236:F3240"/>
    <mergeCell ref="G3236:G3240"/>
    <mergeCell ref="A3366:A3370"/>
    <mergeCell ref="F3520:F3524"/>
    <mergeCell ref="G3520:G3524"/>
    <mergeCell ref="A3520:A3524"/>
    <mergeCell ref="B3520:B3524"/>
    <mergeCell ref="C3520:C3524"/>
    <mergeCell ref="D3520:D3524"/>
    <mergeCell ref="E3520:E3524"/>
    <mergeCell ref="B3366:B3370"/>
    <mergeCell ref="C3366:C3370"/>
    <mergeCell ref="D3366:D3370"/>
    <mergeCell ref="E3366:E3370"/>
    <mergeCell ref="F3366:F3370"/>
    <mergeCell ref="G3366:G3370"/>
    <mergeCell ref="A3305:A3311"/>
    <mergeCell ref="B3305:B3311"/>
    <mergeCell ref="C3305:C3311"/>
    <mergeCell ref="D3305:D3311"/>
    <mergeCell ref="A3565:A3569"/>
    <mergeCell ref="B3565:B3569"/>
    <mergeCell ref="C3565:C3569"/>
    <mergeCell ref="D3565:D3569"/>
    <mergeCell ref="E3565:E3569"/>
    <mergeCell ref="F3565:F3569"/>
    <mergeCell ref="G3565:G3569"/>
    <mergeCell ref="F3614:F3618"/>
    <mergeCell ref="G3614:G3618"/>
    <mergeCell ref="A3614:A3618"/>
    <mergeCell ref="B3614:B3618"/>
    <mergeCell ref="C3614:C3618"/>
    <mergeCell ref="D3614:D3618"/>
    <mergeCell ref="E3614:E3618"/>
    <mergeCell ref="F3673:F3677"/>
    <mergeCell ref="G3673:G3677"/>
    <mergeCell ref="A3673:A3677"/>
    <mergeCell ref="B3673:B3677"/>
    <mergeCell ref="C3673:C3677"/>
    <mergeCell ref="D3673:D3677"/>
    <mergeCell ref="E3673:E3677"/>
    <mergeCell ref="A3659:A3663"/>
    <mergeCell ref="B3659:B3663"/>
    <mergeCell ref="C3659:C3663"/>
    <mergeCell ref="D3659:D3663"/>
    <mergeCell ref="E3659:E3663"/>
    <mergeCell ref="F3659:F3663"/>
    <mergeCell ref="G3659:G3663"/>
    <mergeCell ref="A3718:A3722"/>
    <mergeCell ref="B3718:B3722"/>
    <mergeCell ref="C3718:C3722"/>
    <mergeCell ref="D3718:D3722"/>
    <mergeCell ref="E3718:E3722"/>
    <mergeCell ref="F3718:F3722"/>
    <mergeCell ref="G3718:G3722"/>
    <mergeCell ref="F3760:F3764"/>
    <mergeCell ref="G3760:G3764"/>
    <mergeCell ref="A3760:A3764"/>
    <mergeCell ref="B3760:B3764"/>
    <mergeCell ref="C3760:C3764"/>
    <mergeCell ref="D3760:D3764"/>
    <mergeCell ref="E3760:E3764"/>
    <mergeCell ref="A3805:A3809"/>
    <mergeCell ref="B3805:B3809"/>
    <mergeCell ref="C3805:C3809"/>
    <mergeCell ref="D3805:D3809"/>
    <mergeCell ref="E3805:E3809"/>
    <mergeCell ref="F3805:F3809"/>
    <mergeCell ref="G3805:G3809"/>
    <mergeCell ref="A3851:A3855"/>
    <mergeCell ref="B3851:B3855"/>
    <mergeCell ref="C3851:C3855"/>
    <mergeCell ref="D3851:D3855"/>
    <mergeCell ref="E3851:E3855"/>
    <mergeCell ref="F3851:F3855"/>
    <mergeCell ref="G3851:G3855"/>
    <mergeCell ref="F3896:F3900"/>
    <mergeCell ref="G3896:G3900"/>
    <mergeCell ref="A3896:A3900"/>
    <mergeCell ref="B3896:B3900"/>
    <mergeCell ref="C3896:C3900"/>
    <mergeCell ref="D3896:D3900"/>
    <mergeCell ref="E3896:E3900"/>
    <mergeCell ref="A3941:A3945"/>
    <mergeCell ref="B3941:B3945"/>
    <mergeCell ref="C3941:C3945"/>
    <mergeCell ref="D3941:D3945"/>
    <mergeCell ref="E3941:E3945"/>
    <mergeCell ref="F3941:F3945"/>
    <mergeCell ref="G3941:G3945"/>
    <mergeCell ref="A3985:A3989"/>
    <mergeCell ref="B3985:B3989"/>
    <mergeCell ref="C3985:C3989"/>
    <mergeCell ref="D3985:D3989"/>
    <mergeCell ref="E3985:E3989"/>
    <mergeCell ref="F3985:F3989"/>
    <mergeCell ref="G3985:G3989"/>
    <mergeCell ref="A4029:A4033"/>
    <mergeCell ref="B4029:B4033"/>
    <mergeCell ref="C4029:C4033"/>
    <mergeCell ref="D4029:D4033"/>
    <mergeCell ref="E4029:E4033"/>
    <mergeCell ref="F4029:F4033"/>
    <mergeCell ref="G4029:G4033"/>
    <mergeCell ref="F4043:F4047"/>
    <mergeCell ref="G4043:G4047"/>
    <mergeCell ref="A4043:A4047"/>
    <mergeCell ref="B4043:B4047"/>
    <mergeCell ref="C4043:C4047"/>
    <mergeCell ref="D4043:D4047"/>
    <mergeCell ref="E4043:E4047"/>
    <mergeCell ref="E4268:E4272"/>
    <mergeCell ref="F4268:F4272"/>
    <mergeCell ref="G4268:G4272"/>
    <mergeCell ref="A4312:A4316"/>
    <mergeCell ref="B4312:B4316"/>
    <mergeCell ref="C4312:C4316"/>
    <mergeCell ref="D4312:D4316"/>
    <mergeCell ref="E4312:E4316"/>
    <mergeCell ref="F4312:F4316"/>
    <mergeCell ref="G4312:G4316"/>
    <mergeCell ref="A4091:A4094"/>
    <mergeCell ref="B4091:B4094"/>
    <mergeCell ref="C4091:C4094"/>
    <mergeCell ref="D4091:D4094"/>
    <mergeCell ref="E4091:E4094"/>
    <mergeCell ref="F4091:F4094"/>
    <mergeCell ref="G4091:G4094"/>
    <mergeCell ref="A4137:A4140"/>
    <mergeCell ref="B4137:B4140"/>
    <mergeCell ref="C4137:C4140"/>
    <mergeCell ref="D4137:D4140"/>
    <mergeCell ref="E4137:E4140"/>
    <mergeCell ref="F4137:F4140"/>
    <mergeCell ref="G4137:G4140"/>
    <mergeCell ref="A4179:A4183"/>
    <mergeCell ref="B4179:B4183"/>
    <mergeCell ref="C4179:C4183"/>
    <mergeCell ref="D4179:D4183"/>
    <mergeCell ref="E4179:E4183"/>
    <mergeCell ref="F4179:F4183"/>
    <mergeCell ref="G4179:G4183"/>
    <mergeCell ref="A4712:A4716"/>
    <mergeCell ref="B4712:B4716"/>
    <mergeCell ref="C4712:C4716"/>
    <mergeCell ref="D4712:D4716"/>
    <mergeCell ref="E4712:E4716"/>
    <mergeCell ref="F4712:F4716"/>
    <mergeCell ref="G4712:G4716"/>
    <mergeCell ref="A4357:A4361"/>
    <mergeCell ref="B4357:B4361"/>
    <mergeCell ref="C4357:C4361"/>
    <mergeCell ref="D4357:D4361"/>
    <mergeCell ref="E4357:E4361"/>
    <mergeCell ref="F4357:F4361"/>
    <mergeCell ref="G4357:G4361"/>
    <mergeCell ref="A4757:A4761"/>
    <mergeCell ref="B4757:B4761"/>
    <mergeCell ref="C4757:C4761"/>
    <mergeCell ref="D4757:D4761"/>
    <mergeCell ref="E4757:E4761"/>
    <mergeCell ref="F4757:F4761"/>
    <mergeCell ref="G4757:G4761"/>
    <mergeCell ref="A4545:A4549"/>
    <mergeCell ref="B4545:B4549"/>
    <mergeCell ref="C4545:C4549"/>
    <mergeCell ref="D4545:D4549"/>
    <mergeCell ref="E4545:E4549"/>
    <mergeCell ref="F4545:F4549"/>
    <mergeCell ref="G4545:G4549"/>
    <mergeCell ref="A4586:A4590"/>
    <mergeCell ref="B4586:B4590"/>
    <mergeCell ref="C4586:C4590"/>
    <mergeCell ref="D4586:D4590"/>
    <mergeCell ref="A4494:A4498"/>
    <mergeCell ref="B4494:B4498"/>
    <mergeCell ref="C4494:C4498"/>
    <mergeCell ref="D4494:D4498"/>
    <mergeCell ref="E4494:E4498"/>
    <mergeCell ref="F4494:F4498"/>
    <mergeCell ref="G4494:G4498"/>
    <mergeCell ref="E4631:E4635"/>
    <mergeCell ref="F4631:F4635"/>
    <mergeCell ref="G4631:G4635"/>
    <mergeCell ref="A4671:A4675"/>
    <mergeCell ref="B4671:B4675"/>
    <mergeCell ref="C4671:C4675"/>
    <mergeCell ref="D4671:D4675"/>
    <mergeCell ref="E4671:E4675"/>
    <mergeCell ref="F4671:F4675"/>
    <mergeCell ref="G4671:G4675"/>
    <mergeCell ref="E4586:E4590"/>
    <mergeCell ref="F4586:F4590"/>
    <mergeCell ref="G4586:G4590"/>
    <mergeCell ref="A4631:A4635"/>
    <mergeCell ref="B4631:B4635"/>
    <mergeCell ref="C4631:C4635"/>
    <mergeCell ref="D4631:D4635"/>
    <mergeCell ref="F1485:F1489"/>
    <mergeCell ref="G1485:G1489"/>
    <mergeCell ref="A1485:A1489"/>
    <mergeCell ref="B1485:B1489"/>
    <mergeCell ref="C1485:C1489"/>
    <mergeCell ref="D1485:D1489"/>
    <mergeCell ref="E1485:E1489"/>
    <mergeCell ref="A4403:A4407"/>
    <mergeCell ref="B4403:B4407"/>
    <mergeCell ref="C4403:C4407"/>
    <mergeCell ref="D4403:D4407"/>
    <mergeCell ref="E4403:E4407"/>
    <mergeCell ref="F4403:F4407"/>
    <mergeCell ref="G4403:G4407"/>
    <mergeCell ref="A4450:A4453"/>
    <mergeCell ref="B4450:B4453"/>
    <mergeCell ref="C4450:C4453"/>
    <mergeCell ref="D4450:D4453"/>
    <mergeCell ref="E4450:E4453"/>
    <mergeCell ref="F4450:F4453"/>
    <mergeCell ref="G4450:G4453"/>
    <mergeCell ref="A4225:A4229"/>
    <mergeCell ref="B4225:B4229"/>
    <mergeCell ref="C4225:C4229"/>
    <mergeCell ref="D4225:D4229"/>
    <mergeCell ref="E4225:E4229"/>
    <mergeCell ref="F4225:F4229"/>
    <mergeCell ref="G4225:G4229"/>
    <mergeCell ref="A4268:A4272"/>
    <mergeCell ref="B4268:B4272"/>
    <mergeCell ref="C4268:C4272"/>
    <mergeCell ref="D4268:D4272"/>
    <mergeCell ref="A2354:A2359"/>
    <mergeCell ref="B2354:B2359"/>
    <mergeCell ref="C2354:C2359"/>
    <mergeCell ref="D2354:D2359"/>
    <mergeCell ref="E2354:E2359"/>
    <mergeCell ref="F2354:F2359"/>
    <mergeCell ref="G2354:G2359"/>
    <mergeCell ref="A35:A39"/>
    <mergeCell ref="B35:B39"/>
    <mergeCell ref="C35:C39"/>
    <mergeCell ref="D35:D39"/>
    <mergeCell ref="E35:E39"/>
    <mergeCell ref="F35:F39"/>
    <mergeCell ref="G35:G39"/>
    <mergeCell ref="A1684:A1688"/>
    <mergeCell ref="B1684:B1688"/>
    <mergeCell ref="C1684:C1688"/>
    <mergeCell ref="D1684:D1688"/>
    <mergeCell ref="A1635:A1640"/>
    <mergeCell ref="B1635:B1640"/>
    <mergeCell ref="C1635:C1640"/>
    <mergeCell ref="D1635:D1640"/>
    <mergeCell ref="E1635:E1640"/>
    <mergeCell ref="F1635:F1640"/>
    <mergeCell ref="G1635:G1640"/>
  </mergeCells>
  <phoneticPr fontId="14" type="noConversion"/>
  <pageMargins left="0.39370078740157483" right="0.39370078740157483" top="0.39370078740157483" bottom="0.39370078740157483" header="0.39370078740157483" footer="0.39370078740157483"/>
  <pageSetup paperSize="9" scale="53" firstPageNumber="28" orientation="landscape" useFirstPageNumber="1" r:id="rId1"/>
  <headerFooter alignWithMargins="0">
    <oddFooter>&amp;R&amp;P</oddFooter>
  </headerFooter>
  <rowBreaks count="122" manualBreakCount="122">
    <brk id="42" max="16383" man="1"/>
    <brk id="85" max="16383" man="1"/>
    <brk id="127" max="16383" man="1"/>
    <brk id="168" max="16383" man="1"/>
    <brk id="208" max="16383" man="1"/>
    <brk id="250" max="16383" man="1"/>
    <brk id="291" max="16383" man="1"/>
    <brk id="333" max="16383" man="1"/>
    <brk id="375" max="16383" man="1"/>
    <brk id="414" max="16383" man="1"/>
    <brk id="455" max="16383" man="1"/>
    <brk id="500" max="16383" man="1"/>
    <brk id="541" max="16383" man="1"/>
    <brk id="582" max="16383" man="1"/>
    <brk id="624" max="16383" man="1"/>
    <brk id="665" max="16383" man="1"/>
    <brk id="705" max="16383" man="1"/>
    <brk id="746" max="16383" man="1"/>
    <brk id="786" max="16383" man="1"/>
    <brk id="828" max="16383" man="1"/>
    <brk id="869" max="16383" man="1"/>
    <brk id="910" max="16383" man="1"/>
    <brk id="951" max="16383" man="1"/>
    <brk id="992" max="16383" man="1"/>
    <brk id="1034" max="16383" man="1"/>
    <brk id="1075" max="16383" man="1"/>
    <brk id="1117" max="16383" man="1"/>
    <brk id="1158" max="16383" man="1"/>
    <brk id="1200" max="16383" man="1"/>
    <brk id="1241" max="16383" man="1"/>
    <brk id="1282" max="16383" man="1"/>
    <brk id="1324" max="16383" man="1"/>
    <brk id="1366" max="16383" man="1"/>
    <brk id="1407" max="16383" man="1"/>
    <brk id="1448" max="16383" man="1"/>
    <brk id="1493" max="16383" man="1"/>
    <brk id="1536" max="16383" man="1"/>
    <brk id="1582" max="16383" man="1"/>
    <brk id="1628" max="161" man="1"/>
    <brk id="1644" max="16383" man="1"/>
    <brk id="1683" max="16383" man="1"/>
    <brk id="1691" max="16383" man="1"/>
    <brk id="1736" max="16383" man="1"/>
    <brk id="1777" max="16383" man="1"/>
    <brk id="1819" max="16383" man="1"/>
    <brk id="1861" max="16383" man="1"/>
    <brk id="1902" max="16383" man="1"/>
    <brk id="1945" max="16383" man="1"/>
    <brk id="1987" max="16383" man="1"/>
    <brk id="2031" max="16383" man="1"/>
    <brk id="2037" max="16383" man="1"/>
    <brk id="2078" max="16383" man="1"/>
    <brk id="2119" max="16383" man="1"/>
    <brk id="2162" max="16383" man="1"/>
    <brk id="2203" max="16383" man="1"/>
    <brk id="2248" max="16383" man="1"/>
    <brk id="2292" max="16383" man="1"/>
    <brk id="2318" max="16383" man="1"/>
    <brk id="2362" max="16383" man="1"/>
    <brk id="2408" max="16383" man="1"/>
    <brk id="2453" max="16383" man="1"/>
    <brk id="2499" max="16383" man="1"/>
    <brk id="2545" max="16383" man="1"/>
    <brk id="2591" max="16383" man="1"/>
    <brk id="2638" max="16383" man="1"/>
    <brk id="2681" max="16383" man="1"/>
    <brk id="2692" max="16383" man="1"/>
    <brk id="2735" max="16383" man="1"/>
    <brk id="2780" max="161" man="1"/>
    <brk id="2798" max="16383" man="1"/>
    <brk id="2841" max="16383" man="1"/>
    <brk id="2861" max="16383" man="1"/>
    <brk id="2903" max="16383" man="1"/>
    <brk id="2914" max="16383" man="1"/>
    <brk id="2963" max="16383" man="1"/>
    <brk id="2997" max="16383" man="1"/>
    <brk id="3038" max="16383" man="1"/>
    <brk id="3049" max="16383" man="1"/>
    <brk id="3095" max="16383" man="1"/>
    <brk id="3141" max="161" man="1"/>
    <brk id="3184" max="161" man="1"/>
    <brk id="3194" max="16383" man="1"/>
    <brk id="3235" max="16383" man="1"/>
    <brk id="3246" max="16383" man="1"/>
    <brk id="3291" max="16383" man="1"/>
    <brk id="3315" max="16383" man="1"/>
    <brk id="3365" max="16383" man="1"/>
    <brk id="3373" max="16383" man="1"/>
    <brk id="3423" max="16383" man="1"/>
    <brk id="3445" max="16383" man="1"/>
    <brk id="3486" max="16383" man="1"/>
    <brk id="3525" max="16383" man="1"/>
    <brk id="3570" max="16383" man="1"/>
    <brk id="3613" max="16383" man="1"/>
    <brk id="3619" max="16383" man="1"/>
    <brk id="3664" max="16383" man="1"/>
    <brk id="3678" max="16383" man="1"/>
    <brk id="3723" max="16383" man="1"/>
    <brk id="3765" max="16383" man="1"/>
    <brk id="3810" max="16383" man="1"/>
    <brk id="3856" max="16383" man="1"/>
    <brk id="3901" max="16383" man="1"/>
    <brk id="3946" max="16383" man="1"/>
    <brk id="3990" max="16383" man="1"/>
    <brk id="4034" max="16383" man="1"/>
    <brk id="4048" max="16383" man="1"/>
    <brk id="4094" max="16383" man="1"/>
    <brk id="4140" max="16383" man="1"/>
    <brk id="4184" max="16383" man="1"/>
    <brk id="4230" max="16383" man="1"/>
    <brk id="4273" max="16383" man="1"/>
    <brk id="4317" max="16383" man="1"/>
    <brk id="4362" max="16383" man="1"/>
    <brk id="4407" max="16383" man="1"/>
    <brk id="4453" max="16383" man="1"/>
    <brk id="4499" max="16383" man="1"/>
    <brk id="4544" max="16383" man="1"/>
    <brk id="4550" max="16383" man="1"/>
    <brk id="4591" max="16383" man="1"/>
    <brk id="4636" max="16383" man="1"/>
    <brk id="4676" max="16383" man="1"/>
    <brk id="4722" max="16383" man="1"/>
  </rowBreaks>
  <colBreaks count="3" manualBreakCount="3">
    <brk id="9" max="1048575" man="1"/>
    <brk id="27" max="1048575" man="1"/>
    <brk id="4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Poseban dio</vt:lpstr>
      <vt:lpstr>'Poseban dio'!Print_Area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Muamer</dc:creator>
  <cp:lastModifiedBy>samra.matoruga@outlook.com</cp:lastModifiedBy>
  <cp:lastPrinted>2023-12-14T09:07:36Z</cp:lastPrinted>
  <dcterms:created xsi:type="dcterms:W3CDTF">2023-12-15T08:14:18Z</dcterms:created>
  <dcterms:modified xsi:type="dcterms:W3CDTF">2024-10-29T09:17:55Z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